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codeName="ThisWorkbook" defaultThemeVersion="166925"/>
  <mc:AlternateContent xmlns:mc="http://schemas.openxmlformats.org/markup-compatibility/2006">
    <mc:Choice Requires="x15">
      <x15ac:absPath xmlns:x15ac="http://schemas.microsoft.com/office/spreadsheetml/2010/11/ac" url="/Users/jiashing/Downloads/libraryData/"/>
    </mc:Choice>
  </mc:AlternateContent>
  <xr:revisionPtr revIDLastSave="0" documentId="13_ncr:1_{5B282824-F27F-F34B-B273-9A14BE8B14A7}" xr6:coauthVersionLast="47" xr6:coauthVersionMax="47" xr10:uidLastSave="{00000000-0000-0000-0000-000000000000}"/>
  <bookViews>
    <workbookView xWindow="0" yWindow="500" windowWidth="34660" windowHeight="28300" activeTab="1" xr2:uid="{DE3AA264-8910-054F-B264-195BF029F19C}"/>
  </bookViews>
  <sheets>
    <sheet name="Transactions" sheetId="1" r:id="rId1"/>
    <sheet name="Time Analysis" sheetId="9" r:id="rId2"/>
    <sheet name="Loan Periods &amp; Renewals" sheetId="10" r:id="rId3"/>
    <sheet name="F22 + W23 Cleaned Data" sheetId="2" r:id="rId4"/>
  </sheets>
  <definedNames>
    <definedName name="Slicer_Day">#N/A</definedName>
    <definedName name="Slicer_Day1">#N/A</definedName>
    <definedName name="Slicer_General_Patron_Group1">#N/A</definedName>
    <definedName name="Slicer_General_Patron_Group2">#N/A</definedName>
    <definedName name="Slicer_General_Type1">#N/A</definedName>
    <definedName name="Slicer_Month1">#N/A</definedName>
    <definedName name="Slicer_Quarter">#N/A</definedName>
    <definedName name="Slicer_Type">#N/A</definedName>
    <definedName name="Slicer_Type2">#N/A</definedName>
    <definedName name="Slicer_Week">#N/A</definedName>
    <definedName name="Slicer_Week1">#N/A</definedName>
  </definedNames>
  <calcPr calcId="181029"/>
  <pivotCaches>
    <pivotCache cacheId="329"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3" i="9" l="1"/>
  <c r="G34" i="9"/>
  <c r="G35" i="9"/>
  <c r="G36" i="9"/>
  <c r="G37" i="9"/>
  <c r="G38" i="9"/>
  <c r="G39" i="9"/>
  <c r="G40" i="9"/>
  <c r="G41" i="9"/>
  <c r="G42" i="9"/>
  <c r="G43" i="9"/>
  <c r="G44" i="9"/>
  <c r="G45" i="9"/>
  <c r="G46" i="9"/>
  <c r="G47" i="9"/>
  <c r="G48" i="9"/>
  <c r="G49" i="9"/>
  <c r="G50" i="9"/>
  <c r="G51" i="9"/>
  <c r="G52" i="9"/>
  <c r="G53" i="9"/>
  <c r="G54" i="9"/>
  <c r="G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32" i="9"/>
  <c r="E54" i="9"/>
  <c r="E55" i="9"/>
  <c r="E56" i="9"/>
  <c r="E57" i="9"/>
  <c r="E58" i="9"/>
  <c r="E59" i="9"/>
  <c r="E60" i="9"/>
  <c r="E61" i="9"/>
  <c r="E53" i="9"/>
  <c r="H33" i="9"/>
  <c r="H34" i="9"/>
  <c r="H39" i="9"/>
  <c r="H40" i="9"/>
  <c r="H35" i="9"/>
  <c r="H36" i="9"/>
  <c r="H37" i="9"/>
  <c r="H38" i="9"/>
  <c r="H32" i="9"/>
  <c r="G60" i="9"/>
  <c r="G61" i="9"/>
  <c r="G59" i="9"/>
  <c r="U153" i="2"/>
  <c r="U152" i="2"/>
  <c r="U151" i="2"/>
  <c r="U150" i="2"/>
  <c r="U149" i="2"/>
  <c r="U148" i="2"/>
  <c r="U147" i="2"/>
  <c r="U146" i="2"/>
  <c r="U145" i="2"/>
  <c r="U144" i="2"/>
  <c r="U143" i="2"/>
  <c r="U142" i="2"/>
  <c r="U141" i="2"/>
  <c r="U140" i="2"/>
  <c r="U139" i="2"/>
  <c r="U138" i="2"/>
  <c r="U137" i="2"/>
  <c r="U136" i="2"/>
  <c r="U135" i="2"/>
  <c r="U134" i="2"/>
  <c r="U133" i="2"/>
  <c r="U132" i="2"/>
  <c r="U131" i="2"/>
  <c r="U130" i="2"/>
  <c r="U129" i="2"/>
  <c r="U128" i="2"/>
  <c r="U127" i="2"/>
  <c r="U126" i="2"/>
  <c r="U125" i="2"/>
  <c r="U124" i="2"/>
  <c r="U123" i="2"/>
  <c r="U122" i="2"/>
  <c r="U121" i="2"/>
  <c r="U120" i="2"/>
  <c r="U119" i="2"/>
  <c r="U118" i="2"/>
  <c r="U117" i="2"/>
  <c r="U116" i="2"/>
  <c r="U115" i="2"/>
  <c r="U114" i="2"/>
  <c r="U113" i="2"/>
  <c r="U112" i="2"/>
  <c r="U111" i="2"/>
  <c r="U110" i="2"/>
  <c r="U109" i="2"/>
  <c r="U108" i="2"/>
  <c r="U107" i="2"/>
  <c r="U106" i="2"/>
  <c r="U105" i="2"/>
  <c r="U104" i="2"/>
  <c r="U103" i="2"/>
  <c r="U102" i="2"/>
  <c r="U101" i="2"/>
  <c r="U100" i="2"/>
  <c r="U99" i="2"/>
  <c r="U98" i="2"/>
  <c r="U97" i="2"/>
  <c r="U96" i="2"/>
  <c r="U95" i="2"/>
  <c r="U94" i="2"/>
  <c r="U93" i="2"/>
  <c r="U92" i="2"/>
  <c r="U91" i="2"/>
  <c r="U90" i="2"/>
  <c r="U89" i="2"/>
  <c r="U88" i="2"/>
  <c r="U87" i="2"/>
  <c r="U86" i="2"/>
  <c r="U85" i="2"/>
  <c r="U84" i="2"/>
  <c r="U83" i="2"/>
  <c r="U82" i="2"/>
  <c r="U81" i="2"/>
  <c r="U78" i="2"/>
  <c r="U77" i="2"/>
  <c r="U76" i="2"/>
  <c r="U75" i="2"/>
  <c r="U74" i="2"/>
  <c r="U73" i="2"/>
  <c r="U72" i="2"/>
  <c r="U71" i="2"/>
  <c r="U70" i="2"/>
  <c r="U69" i="2"/>
  <c r="U68" i="2"/>
  <c r="U67" i="2"/>
  <c r="U66" i="2"/>
  <c r="U65" i="2"/>
  <c r="U64" i="2"/>
  <c r="U63" i="2"/>
  <c r="U62" i="2"/>
  <c r="U61" i="2"/>
  <c r="U60" i="2"/>
  <c r="U59" i="2"/>
  <c r="U58" i="2"/>
  <c r="U57" i="2"/>
  <c r="U56" i="2"/>
  <c r="U55" i="2"/>
  <c r="U54" i="2"/>
  <c r="U53" i="2"/>
  <c r="U52" i="2"/>
  <c r="U51" i="2"/>
  <c r="U50" i="2"/>
  <c r="U49" i="2"/>
  <c r="U48" i="2"/>
  <c r="U47" i="2"/>
  <c r="U46" i="2"/>
  <c r="U45" i="2"/>
  <c r="U44" i="2"/>
  <c r="U43" i="2"/>
  <c r="U42" i="2"/>
  <c r="U41" i="2"/>
  <c r="U40" i="2"/>
  <c r="U39" i="2"/>
  <c r="U38" i="2"/>
  <c r="U37" i="2"/>
  <c r="U36" i="2"/>
  <c r="U35" i="2"/>
  <c r="U34" i="2"/>
  <c r="U33" i="2"/>
  <c r="U32" i="2"/>
  <c r="U31" i="2"/>
  <c r="U30" i="2"/>
  <c r="U29" i="2"/>
  <c r="U28" i="2"/>
  <c r="U27" i="2"/>
  <c r="U23" i="2"/>
  <c r="U26" i="2"/>
  <c r="U25" i="2"/>
  <c r="U24" i="2"/>
  <c r="U22" i="2"/>
  <c r="U21" i="2"/>
  <c r="U20" i="2"/>
  <c r="U19" i="2"/>
  <c r="U18" i="2"/>
  <c r="U17" i="2"/>
  <c r="U16" i="2"/>
  <c r="U15" i="2"/>
  <c r="U14" i="2"/>
  <c r="U13" i="2"/>
  <c r="U12" i="2"/>
  <c r="U11" i="2"/>
  <c r="U10" i="2"/>
  <c r="U9" i="2"/>
  <c r="U8" i="2"/>
  <c r="U7" i="2"/>
  <c r="U6" i="2"/>
  <c r="U5" i="2"/>
  <c r="AE5" i="2"/>
  <c r="AE4" i="2"/>
  <c r="AE3" i="2"/>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9654" i="2"/>
  <c r="K9655" i="2"/>
  <c r="K9656" i="2"/>
  <c r="K9657" i="2"/>
  <c r="K9658" i="2"/>
  <c r="K9659" i="2"/>
  <c r="K9660" i="2"/>
  <c r="K9661" i="2"/>
  <c r="K9662" i="2"/>
  <c r="K9663" i="2"/>
  <c r="K9664" i="2"/>
  <c r="K9665" i="2"/>
  <c r="K9666" i="2"/>
  <c r="K9667" i="2"/>
  <c r="K9668" i="2"/>
  <c r="K9669" i="2"/>
  <c r="K9670" i="2"/>
  <c r="K9671" i="2"/>
  <c r="K9672" i="2"/>
  <c r="K9673" i="2"/>
  <c r="K9674" i="2"/>
  <c r="K9675"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0" i="2"/>
  <c r="K9751" i="2"/>
  <c r="K9752" i="2"/>
  <c r="K9753" i="2"/>
  <c r="K9754" i="2"/>
  <c r="K9755" i="2"/>
  <c r="K9756" i="2"/>
  <c r="K9757" i="2"/>
  <c r="K9758" i="2"/>
  <c r="K9759" i="2"/>
  <c r="K9760" i="2"/>
  <c r="K9761" i="2"/>
  <c r="K9762" i="2"/>
  <c r="K9763" i="2"/>
  <c r="K9764" i="2"/>
  <c r="K9765" i="2"/>
  <c r="K9766" i="2"/>
  <c r="K9767" i="2"/>
  <c r="K9768" i="2"/>
  <c r="K9769" i="2"/>
  <c r="K9770" i="2"/>
  <c r="K9771" i="2"/>
  <c r="K9772" i="2"/>
  <c r="K9773" i="2"/>
  <c r="K9774" i="2"/>
  <c r="K9775" i="2"/>
  <c r="K9776" i="2"/>
  <c r="K9777" i="2"/>
  <c r="K9778" i="2"/>
  <c r="K9779" i="2"/>
  <c r="K9780" i="2"/>
  <c r="K9781" i="2"/>
  <c r="K9782" i="2"/>
  <c r="K9783" i="2"/>
  <c r="K9784" i="2"/>
  <c r="K9785" i="2"/>
  <c r="K9786" i="2"/>
  <c r="K9787" i="2"/>
  <c r="K9788" i="2"/>
  <c r="K9789" i="2"/>
  <c r="K9790" i="2"/>
  <c r="K9791" i="2"/>
  <c r="K9792" i="2"/>
  <c r="K9793" i="2"/>
  <c r="K9794" i="2"/>
  <c r="K9795" i="2"/>
  <c r="K9796" i="2"/>
  <c r="K9797" i="2"/>
  <c r="K9798" i="2"/>
  <c r="K9799" i="2"/>
  <c r="K9800" i="2"/>
  <c r="K9801" i="2"/>
  <c r="K9802" i="2"/>
  <c r="K9803" i="2"/>
  <c r="K9804" i="2"/>
  <c r="K9805" i="2"/>
  <c r="K9806" i="2"/>
  <c r="K9807" i="2"/>
  <c r="K9808" i="2"/>
  <c r="K9809" i="2"/>
  <c r="K9810" i="2"/>
  <c r="K9811" i="2"/>
  <c r="K9812" i="2"/>
  <c r="K9813" i="2"/>
  <c r="K9814" i="2"/>
  <c r="K9815" i="2"/>
  <c r="K9816" i="2"/>
  <c r="K9817" i="2"/>
  <c r="K9818" i="2"/>
  <c r="K9819" i="2"/>
  <c r="K9820" i="2"/>
  <c r="K9821" i="2"/>
  <c r="K9822" i="2"/>
  <c r="K9823" i="2"/>
  <c r="K9824" i="2"/>
  <c r="K9825" i="2"/>
  <c r="K9826" i="2"/>
  <c r="K9827" i="2"/>
  <c r="K9828" i="2"/>
  <c r="K9829" i="2"/>
  <c r="K9830" i="2"/>
  <c r="K9831" i="2"/>
  <c r="K9832" i="2"/>
  <c r="K9833" i="2"/>
  <c r="K9834" i="2"/>
  <c r="K9835" i="2"/>
  <c r="K9836" i="2"/>
  <c r="K9837" i="2"/>
  <c r="K9838" i="2"/>
  <c r="K9839" i="2"/>
  <c r="K9840" i="2"/>
  <c r="K9841" i="2"/>
  <c r="K9842" i="2"/>
  <c r="K9843" i="2"/>
  <c r="K9844" i="2"/>
  <c r="K9845" i="2"/>
  <c r="K9846" i="2"/>
  <c r="K9847" i="2"/>
  <c r="K9848" i="2"/>
  <c r="K9849" i="2"/>
  <c r="K9850" i="2"/>
  <c r="K9851" i="2"/>
  <c r="K9852" i="2"/>
  <c r="K9853" i="2"/>
  <c r="K9854" i="2"/>
  <c r="K9855" i="2"/>
  <c r="K9856" i="2"/>
  <c r="K9857" i="2"/>
  <c r="K9858" i="2"/>
  <c r="K9859" i="2"/>
  <c r="K9860" i="2"/>
  <c r="K9861" i="2"/>
  <c r="K9862" i="2"/>
  <c r="K9863" i="2"/>
  <c r="K9864" i="2"/>
  <c r="K9865" i="2"/>
  <c r="K9866" i="2"/>
  <c r="K9867" i="2"/>
  <c r="K9868" i="2"/>
  <c r="K9869" i="2"/>
  <c r="K9870" i="2"/>
  <c r="K9871" i="2"/>
  <c r="K9872" i="2"/>
  <c r="K9873" i="2"/>
  <c r="K9874" i="2"/>
  <c r="K9875" i="2"/>
  <c r="K9876" i="2"/>
  <c r="K9877" i="2"/>
  <c r="K9878" i="2"/>
  <c r="K9879" i="2"/>
  <c r="K9880" i="2"/>
  <c r="K9881" i="2"/>
  <c r="K9882" i="2"/>
  <c r="K9883" i="2"/>
  <c r="K9884" i="2"/>
  <c r="K9885" i="2"/>
  <c r="K9886" i="2"/>
  <c r="K9887" i="2"/>
  <c r="K9888" i="2"/>
  <c r="K9889" i="2"/>
  <c r="K9890" i="2"/>
  <c r="K9891" i="2"/>
  <c r="K9892" i="2"/>
  <c r="K9893" i="2"/>
  <c r="K9894" i="2"/>
  <c r="K9895" i="2"/>
  <c r="K9896" i="2"/>
  <c r="K9897" i="2"/>
  <c r="K9898" i="2"/>
  <c r="K9899" i="2"/>
  <c r="K9900" i="2"/>
  <c r="K9901" i="2"/>
  <c r="K9902" i="2"/>
  <c r="K9903" i="2"/>
  <c r="K9904" i="2"/>
  <c r="K9905" i="2"/>
  <c r="K9906" i="2"/>
  <c r="K9907" i="2"/>
  <c r="K9908" i="2"/>
  <c r="K9909" i="2"/>
  <c r="K9910" i="2"/>
  <c r="K9911" i="2"/>
  <c r="K9912" i="2"/>
  <c r="K9913" i="2"/>
  <c r="K9914" i="2"/>
  <c r="K9915" i="2"/>
  <c r="K9916" i="2"/>
  <c r="K9917" i="2"/>
  <c r="K9918" i="2"/>
  <c r="K9919" i="2"/>
  <c r="K9920" i="2"/>
  <c r="K9921" i="2"/>
  <c r="K9922" i="2"/>
  <c r="K9923" i="2"/>
  <c r="K9924" i="2"/>
  <c r="K9925" i="2"/>
  <c r="K9926" i="2"/>
  <c r="K9927" i="2"/>
  <c r="K9928" i="2"/>
  <c r="K9929" i="2"/>
  <c r="K9930" i="2"/>
  <c r="K9931" i="2"/>
  <c r="K9932" i="2"/>
  <c r="K9933" i="2"/>
  <c r="K9934" i="2"/>
  <c r="K9935" i="2"/>
  <c r="K9936" i="2"/>
  <c r="K9937" i="2"/>
  <c r="K9938" i="2"/>
  <c r="K9939" i="2"/>
  <c r="K9940" i="2"/>
  <c r="K9941" i="2"/>
  <c r="K9942" i="2"/>
  <c r="K9943" i="2"/>
  <c r="K9944" i="2"/>
  <c r="K9945" i="2"/>
  <c r="K9946" i="2"/>
  <c r="K9947" i="2"/>
  <c r="K9948" i="2"/>
  <c r="K9949" i="2"/>
  <c r="K9950" i="2"/>
  <c r="K9951" i="2"/>
  <c r="K9952" i="2"/>
  <c r="K9953" i="2"/>
  <c r="K9954" i="2"/>
  <c r="K9955" i="2"/>
  <c r="K9956" i="2"/>
  <c r="K9957" i="2"/>
  <c r="K9958" i="2"/>
  <c r="K9959" i="2"/>
  <c r="K9960" i="2"/>
  <c r="K9961" i="2"/>
  <c r="K9962" i="2"/>
  <c r="K9963" i="2"/>
  <c r="K9964" i="2"/>
  <c r="K9965" i="2"/>
  <c r="K9966" i="2"/>
  <c r="K9967" i="2"/>
  <c r="K9968" i="2"/>
  <c r="K9969" i="2"/>
  <c r="K9970" i="2"/>
  <c r="K9971" i="2"/>
  <c r="K9972" i="2"/>
  <c r="K9973" i="2"/>
  <c r="K9974" i="2"/>
  <c r="K9975" i="2"/>
  <c r="K9976" i="2"/>
  <c r="K9977" i="2"/>
  <c r="K9978" i="2"/>
  <c r="K9979" i="2"/>
  <c r="K9980" i="2"/>
  <c r="K9981" i="2"/>
  <c r="K9982" i="2"/>
  <c r="K9983" i="2"/>
  <c r="K9984" i="2"/>
  <c r="K9985" i="2"/>
  <c r="K9986" i="2"/>
  <c r="K9987" i="2"/>
  <c r="K9988" i="2"/>
  <c r="K9989" i="2"/>
  <c r="K9990" i="2"/>
  <c r="K9991" i="2"/>
  <c r="K9992" i="2"/>
  <c r="K9993" i="2"/>
  <c r="K9994" i="2"/>
  <c r="K9995" i="2"/>
  <c r="K9996" i="2"/>
  <c r="K9997" i="2"/>
  <c r="K9998" i="2"/>
  <c r="K9999" i="2"/>
  <c r="K10000" i="2"/>
  <c r="K10001" i="2"/>
  <c r="K10002" i="2"/>
  <c r="K10003" i="2"/>
  <c r="K10004" i="2"/>
  <c r="K10005" i="2"/>
  <c r="K10006" i="2"/>
  <c r="K10007" i="2"/>
  <c r="K10008" i="2"/>
  <c r="K10009" i="2"/>
  <c r="K10010" i="2"/>
  <c r="K10011" i="2"/>
  <c r="K10012" i="2"/>
  <c r="K10013" i="2"/>
  <c r="K10014" i="2"/>
  <c r="K10015" i="2"/>
  <c r="K10016" i="2"/>
  <c r="K10017" i="2"/>
  <c r="K10018" i="2"/>
  <c r="K10019" i="2"/>
  <c r="K10020" i="2"/>
  <c r="K10021" i="2"/>
  <c r="K10022" i="2"/>
  <c r="K10023" i="2"/>
  <c r="K10024" i="2"/>
  <c r="K10025" i="2"/>
  <c r="K10026" i="2"/>
  <c r="K10027" i="2"/>
  <c r="K10028" i="2"/>
  <c r="K10029" i="2"/>
  <c r="K10030" i="2"/>
  <c r="K10031" i="2"/>
  <c r="K10032" i="2"/>
  <c r="K10033" i="2"/>
  <c r="K10034" i="2"/>
  <c r="K10035" i="2"/>
  <c r="K10036" i="2"/>
  <c r="K10037" i="2"/>
  <c r="K10038" i="2"/>
  <c r="K10039" i="2"/>
  <c r="K10040" i="2"/>
  <c r="K10041" i="2"/>
  <c r="K10042" i="2"/>
  <c r="K10043" i="2"/>
  <c r="K10044" i="2"/>
  <c r="K10045" i="2"/>
  <c r="K10046" i="2"/>
  <c r="K10047" i="2"/>
  <c r="K10048" i="2"/>
  <c r="K10049" i="2"/>
  <c r="K10050" i="2"/>
  <c r="K10051" i="2"/>
  <c r="K10052" i="2"/>
  <c r="K10053" i="2"/>
  <c r="K10054" i="2"/>
  <c r="K10055" i="2"/>
  <c r="K10056" i="2"/>
  <c r="K10057" i="2"/>
  <c r="K10058" i="2"/>
  <c r="K10059" i="2"/>
  <c r="K10060" i="2"/>
  <c r="K10061" i="2"/>
  <c r="K10062" i="2"/>
  <c r="K10063" i="2"/>
  <c r="K10064" i="2"/>
  <c r="K10065" i="2"/>
  <c r="K10066" i="2"/>
  <c r="K10067" i="2"/>
  <c r="K10068" i="2"/>
  <c r="K10069" i="2"/>
  <c r="K10070" i="2"/>
  <c r="K10071" i="2"/>
  <c r="K10072" i="2"/>
  <c r="K10073" i="2"/>
  <c r="K10074" i="2"/>
  <c r="K10075" i="2"/>
  <c r="K10076" i="2"/>
  <c r="K10077" i="2"/>
  <c r="K10078" i="2"/>
  <c r="K10079" i="2"/>
  <c r="K10080" i="2"/>
  <c r="K10081" i="2"/>
  <c r="K10082" i="2"/>
  <c r="K10083" i="2"/>
  <c r="K10084" i="2"/>
  <c r="K10085" i="2"/>
  <c r="K10086" i="2"/>
  <c r="K10087" i="2"/>
  <c r="K10088" i="2"/>
  <c r="K10089" i="2"/>
  <c r="K10090" i="2"/>
  <c r="K10091" i="2"/>
  <c r="K10092" i="2"/>
  <c r="K10093" i="2"/>
  <c r="K10094" i="2"/>
  <c r="K10095" i="2"/>
  <c r="K10096" i="2"/>
  <c r="K10097" i="2"/>
  <c r="K10098" i="2"/>
  <c r="K10099" i="2"/>
  <c r="K10100" i="2"/>
  <c r="K10101" i="2"/>
  <c r="K10102" i="2"/>
  <c r="K10103" i="2"/>
  <c r="K10104" i="2"/>
  <c r="K10105" i="2"/>
  <c r="K10106" i="2"/>
  <c r="K10107" i="2"/>
  <c r="K10108" i="2"/>
  <c r="K10109" i="2"/>
  <c r="K10110" i="2"/>
  <c r="K10111" i="2"/>
  <c r="K10112" i="2"/>
  <c r="K10113" i="2"/>
  <c r="K10114" i="2"/>
  <c r="K10115" i="2"/>
  <c r="K10116" i="2"/>
  <c r="K10117" i="2"/>
  <c r="K10118" i="2"/>
  <c r="K10119" i="2"/>
  <c r="K10120" i="2"/>
  <c r="K10121" i="2"/>
  <c r="K10122" i="2"/>
  <c r="K10123" i="2"/>
  <c r="K10124" i="2"/>
  <c r="K10125" i="2"/>
  <c r="K10126" i="2"/>
  <c r="K10127" i="2"/>
  <c r="K10128" i="2"/>
  <c r="K10129" i="2"/>
  <c r="K10130" i="2"/>
  <c r="K10131" i="2"/>
  <c r="K10132" i="2"/>
  <c r="K10133" i="2"/>
  <c r="K10134" i="2"/>
  <c r="K10135" i="2"/>
  <c r="K10136" i="2"/>
  <c r="K10137" i="2"/>
  <c r="K10138" i="2"/>
  <c r="K10139" i="2"/>
  <c r="K10140" i="2"/>
  <c r="K10141" i="2"/>
  <c r="K10142" i="2"/>
  <c r="K10143" i="2"/>
  <c r="K10144" i="2"/>
  <c r="K10145" i="2"/>
  <c r="K10146" i="2"/>
  <c r="K10147" i="2"/>
  <c r="K10148" i="2"/>
  <c r="K10149" i="2"/>
  <c r="K10150" i="2"/>
  <c r="K10151" i="2"/>
  <c r="K10152" i="2"/>
  <c r="K10153" i="2"/>
  <c r="K10154" i="2"/>
  <c r="K10155" i="2"/>
  <c r="K10156" i="2"/>
  <c r="K10157" i="2"/>
  <c r="K10158" i="2"/>
  <c r="K10159" i="2"/>
  <c r="K10160" i="2"/>
  <c r="K10161" i="2"/>
  <c r="K10162" i="2"/>
  <c r="K10163" i="2"/>
  <c r="K10164" i="2"/>
  <c r="K10165" i="2"/>
  <c r="K10166" i="2"/>
  <c r="K10167" i="2"/>
  <c r="K10168" i="2"/>
  <c r="K10169" i="2"/>
  <c r="K10170" i="2"/>
  <c r="K10171" i="2"/>
  <c r="K10172" i="2"/>
  <c r="K10173" i="2"/>
  <c r="K10174" i="2"/>
  <c r="K10175" i="2"/>
  <c r="K10176" i="2"/>
  <c r="K10177" i="2"/>
  <c r="K10178" i="2"/>
  <c r="K10179" i="2"/>
  <c r="K10180" i="2"/>
  <c r="K10181" i="2"/>
  <c r="K10182" i="2"/>
  <c r="K10183" i="2"/>
  <c r="K10184" i="2"/>
  <c r="K10185" i="2"/>
  <c r="K10186" i="2"/>
  <c r="K10187" i="2"/>
  <c r="K10188" i="2"/>
  <c r="K10189" i="2"/>
  <c r="K10190" i="2"/>
  <c r="K10191" i="2"/>
  <c r="K10192" i="2"/>
  <c r="K10193" i="2"/>
  <c r="K10194" i="2"/>
  <c r="K10195" i="2"/>
  <c r="K10196" i="2"/>
  <c r="K10197" i="2"/>
  <c r="K10198" i="2"/>
  <c r="K10199" i="2"/>
  <c r="K10200" i="2"/>
  <c r="K10201" i="2"/>
  <c r="K10202" i="2"/>
  <c r="K10203" i="2"/>
  <c r="K10204" i="2"/>
  <c r="K10205" i="2"/>
  <c r="K10206" i="2"/>
  <c r="K10207" i="2"/>
  <c r="K10208" i="2"/>
  <c r="K10209" i="2"/>
  <c r="K10210" i="2"/>
  <c r="K10211" i="2"/>
  <c r="K10212" i="2"/>
  <c r="K10213" i="2"/>
  <c r="K10214" i="2"/>
  <c r="K10215" i="2"/>
  <c r="K10216" i="2"/>
  <c r="K10217" i="2"/>
  <c r="K10218" i="2"/>
  <c r="K10219" i="2"/>
  <c r="K10220" i="2"/>
  <c r="K10221" i="2"/>
  <c r="K10222" i="2"/>
  <c r="K10223" i="2"/>
  <c r="K10224" i="2"/>
  <c r="K10225" i="2"/>
  <c r="K10226" i="2"/>
  <c r="K10227" i="2"/>
  <c r="K10228" i="2"/>
  <c r="K10229" i="2"/>
  <c r="K10230" i="2"/>
  <c r="K10231" i="2"/>
  <c r="K10232" i="2"/>
  <c r="K10233" i="2"/>
  <c r="K10234" i="2"/>
  <c r="K10235" i="2"/>
  <c r="K10236" i="2"/>
  <c r="K10237" i="2"/>
  <c r="K10238" i="2"/>
  <c r="K10239" i="2"/>
  <c r="K10240" i="2"/>
  <c r="K10241" i="2"/>
  <c r="K10242" i="2"/>
  <c r="K10243" i="2"/>
  <c r="K10244" i="2"/>
  <c r="K10245" i="2"/>
  <c r="K10246" i="2"/>
  <c r="K10247" i="2"/>
  <c r="K10248" i="2"/>
  <c r="K10249" i="2"/>
  <c r="K10250" i="2"/>
  <c r="K10251" i="2"/>
  <c r="K10252" i="2"/>
  <c r="K10253" i="2"/>
  <c r="K10254" i="2"/>
  <c r="K10255" i="2"/>
  <c r="K10256" i="2"/>
  <c r="K10257" i="2"/>
  <c r="K10258" i="2"/>
  <c r="K10259" i="2"/>
  <c r="K10260" i="2"/>
  <c r="K10261" i="2"/>
  <c r="K10262" i="2"/>
  <c r="K10263" i="2"/>
  <c r="K10264" i="2"/>
  <c r="K10265" i="2"/>
  <c r="K10266" i="2"/>
  <c r="K10267" i="2"/>
  <c r="K10268" i="2"/>
  <c r="K10269" i="2"/>
  <c r="K10270" i="2"/>
  <c r="K10271" i="2"/>
  <c r="K10272" i="2"/>
  <c r="K10273" i="2"/>
  <c r="K10274" i="2"/>
  <c r="K10275" i="2"/>
  <c r="K10276" i="2"/>
  <c r="K10277" i="2"/>
  <c r="K10278" i="2"/>
  <c r="K10279" i="2"/>
  <c r="K10280" i="2"/>
  <c r="K10281" i="2"/>
  <c r="K10282" i="2"/>
  <c r="K10283" i="2"/>
  <c r="K10284" i="2"/>
  <c r="K10285" i="2"/>
  <c r="K10286" i="2"/>
  <c r="K10287" i="2"/>
  <c r="K10288" i="2"/>
  <c r="K10289" i="2"/>
  <c r="K10290" i="2"/>
  <c r="K10291" i="2"/>
  <c r="K10292" i="2"/>
  <c r="K10293" i="2"/>
  <c r="K10294" i="2"/>
  <c r="K10295" i="2"/>
  <c r="K10296" i="2"/>
  <c r="K10297" i="2"/>
  <c r="K10298" i="2"/>
  <c r="K10299" i="2"/>
  <c r="K10300" i="2"/>
  <c r="K10301" i="2"/>
  <c r="K10302" i="2"/>
  <c r="K10303" i="2"/>
  <c r="K10304" i="2"/>
  <c r="K10305" i="2"/>
  <c r="K10306" i="2"/>
  <c r="K10307" i="2"/>
  <c r="K10308" i="2"/>
  <c r="K10309" i="2"/>
  <c r="K10310" i="2"/>
  <c r="K10311" i="2"/>
  <c r="K10312" i="2"/>
  <c r="K10313" i="2"/>
  <c r="K10314" i="2"/>
  <c r="K10315" i="2"/>
  <c r="K10316" i="2"/>
  <c r="K10317" i="2"/>
  <c r="K10318" i="2"/>
  <c r="K10319" i="2"/>
  <c r="K10320" i="2"/>
  <c r="K10321" i="2"/>
  <c r="K10322" i="2"/>
  <c r="K10323" i="2"/>
  <c r="K10324" i="2"/>
  <c r="K10325" i="2"/>
  <c r="K10326" i="2"/>
  <c r="K10327" i="2"/>
  <c r="K10328" i="2"/>
  <c r="K10329" i="2"/>
  <c r="K10330" i="2"/>
  <c r="K10331" i="2"/>
  <c r="K10332" i="2"/>
  <c r="K10333" i="2"/>
  <c r="K10334" i="2"/>
  <c r="K10335" i="2"/>
  <c r="K10336" i="2"/>
  <c r="K10337" i="2"/>
  <c r="K10338" i="2"/>
  <c r="K10339" i="2"/>
  <c r="K10340" i="2"/>
  <c r="K10341" i="2"/>
  <c r="K10342" i="2"/>
  <c r="K10343" i="2"/>
  <c r="K10344" i="2"/>
  <c r="K10345" i="2"/>
  <c r="K10346" i="2"/>
  <c r="K10347" i="2"/>
  <c r="K10348" i="2"/>
  <c r="K10349" i="2"/>
  <c r="K10350" i="2"/>
  <c r="K10351" i="2"/>
  <c r="K10352" i="2"/>
  <c r="K10353" i="2"/>
  <c r="K10354" i="2"/>
  <c r="K10355" i="2"/>
  <c r="K10356" i="2"/>
  <c r="K10357" i="2"/>
  <c r="K10358" i="2"/>
  <c r="K10359" i="2"/>
  <c r="K10360" i="2"/>
  <c r="K10361" i="2"/>
  <c r="K10362" i="2"/>
  <c r="K10363" i="2"/>
  <c r="K10364" i="2"/>
  <c r="K10365" i="2"/>
  <c r="K10366" i="2"/>
  <c r="K10367" i="2"/>
  <c r="K10368" i="2"/>
  <c r="K10369" i="2"/>
  <c r="K10370" i="2"/>
  <c r="K10371" i="2"/>
  <c r="K10372" i="2"/>
  <c r="K10373" i="2"/>
  <c r="K10374" i="2"/>
  <c r="K10375" i="2"/>
  <c r="K10376" i="2"/>
  <c r="K10377" i="2"/>
  <c r="K10378" i="2"/>
  <c r="K10379" i="2"/>
  <c r="K10380" i="2"/>
  <c r="K10381" i="2"/>
  <c r="K10382" i="2"/>
  <c r="K10383" i="2"/>
  <c r="K10384" i="2"/>
  <c r="K10385" i="2"/>
  <c r="K10386" i="2"/>
  <c r="K10387" i="2"/>
  <c r="K10388" i="2"/>
  <c r="K10389" i="2"/>
  <c r="K10390" i="2"/>
  <c r="K10391" i="2"/>
  <c r="K10392" i="2"/>
  <c r="K10393" i="2"/>
  <c r="K10394" i="2"/>
  <c r="K10395" i="2"/>
  <c r="K10396" i="2"/>
  <c r="K10397" i="2"/>
  <c r="K10398" i="2"/>
  <c r="K10399" i="2"/>
  <c r="K10400" i="2"/>
  <c r="K10401" i="2"/>
  <c r="K10402" i="2"/>
  <c r="K10403" i="2"/>
  <c r="K10404" i="2"/>
  <c r="K10405" i="2"/>
  <c r="K10406" i="2"/>
  <c r="K10407" i="2"/>
  <c r="K10408" i="2"/>
  <c r="K10409" i="2"/>
  <c r="K10410" i="2"/>
  <c r="K10411" i="2"/>
  <c r="K10412" i="2"/>
  <c r="K10413" i="2"/>
  <c r="K10414" i="2"/>
  <c r="K10415" i="2"/>
  <c r="K10416" i="2"/>
  <c r="K10417" i="2"/>
  <c r="K10418" i="2"/>
  <c r="K10419" i="2"/>
  <c r="K10420" i="2"/>
  <c r="K10421" i="2"/>
  <c r="K10422" i="2"/>
  <c r="K10423" i="2"/>
  <c r="K10424" i="2"/>
  <c r="K10425" i="2"/>
  <c r="K10426" i="2"/>
  <c r="K10427" i="2"/>
  <c r="K10428" i="2"/>
  <c r="K10429" i="2"/>
  <c r="K10430" i="2"/>
  <c r="K10431" i="2"/>
  <c r="K10432" i="2"/>
  <c r="K10433" i="2"/>
  <c r="K10434" i="2"/>
  <c r="K10435" i="2"/>
  <c r="K10436" i="2"/>
  <c r="K10437" i="2"/>
  <c r="K10438" i="2"/>
  <c r="K10439" i="2"/>
  <c r="K10440" i="2"/>
  <c r="K10441" i="2"/>
  <c r="K10442" i="2"/>
  <c r="K10443" i="2"/>
  <c r="K10444" i="2"/>
  <c r="K10445" i="2"/>
  <c r="K10446" i="2"/>
  <c r="K10447" i="2"/>
  <c r="K10448" i="2"/>
  <c r="K10449" i="2"/>
  <c r="K10450" i="2"/>
  <c r="K10451" i="2"/>
  <c r="K10452" i="2"/>
  <c r="K10453" i="2"/>
  <c r="K10454" i="2"/>
  <c r="K10455" i="2"/>
  <c r="K10456" i="2"/>
  <c r="K10457" i="2"/>
  <c r="K10458" i="2"/>
  <c r="K10459" i="2"/>
  <c r="K10460" i="2"/>
  <c r="K10461" i="2"/>
  <c r="K10462" i="2"/>
  <c r="K10463" i="2"/>
  <c r="K10464" i="2"/>
  <c r="K10465" i="2"/>
  <c r="K10466" i="2"/>
  <c r="K10467" i="2"/>
  <c r="K10468" i="2"/>
  <c r="K10469" i="2"/>
  <c r="K10470" i="2"/>
  <c r="K10471" i="2"/>
  <c r="K10472" i="2"/>
  <c r="K10473" i="2"/>
  <c r="K10474" i="2"/>
  <c r="K10475" i="2"/>
  <c r="K10476" i="2"/>
  <c r="K10477" i="2"/>
  <c r="K10478" i="2"/>
  <c r="K10479" i="2"/>
  <c r="K10480" i="2"/>
  <c r="K10481" i="2"/>
  <c r="K10482" i="2"/>
  <c r="K10483" i="2"/>
  <c r="K10484" i="2"/>
  <c r="K10485" i="2"/>
  <c r="K10486" i="2"/>
  <c r="K10487" i="2"/>
  <c r="K10488" i="2"/>
  <c r="K10489" i="2"/>
  <c r="K10490" i="2"/>
  <c r="K10491" i="2"/>
  <c r="K10492" i="2"/>
  <c r="K10493" i="2"/>
  <c r="K10494" i="2"/>
  <c r="K10495" i="2"/>
  <c r="K10496" i="2"/>
  <c r="K10497" i="2"/>
  <c r="K10498" i="2"/>
  <c r="K10499" i="2"/>
  <c r="K10500" i="2"/>
  <c r="K10501" i="2"/>
  <c r="K10502" i="2"/>
  <c r="K10503" i="2"/>
  <c r="K10504" i="2"/>
  <c r="K10505" i="2"/>
  <c r="K10506" i="2"/>
  <c r="K10507" i="2"/>
  <c r="K10508" i="2"/>
  <c r="K10509" i="2"/>
  <c r="K10510" i="2"/>
  <c r="K10511" i="2"/>
  <c r="K10512" i="2"/>
  <c r="K10513" i="2"/>
  <c r="K10514" i="2"/>
  <c r="K10515" i="2"/>
  <c r="K10516" i="2"/>
  <c r="K10517" i="2"/>
  <c r="K10518" i="2"/>
  <c r="K10519" i="2"/>
  <c r="K10520" i="2"/>
  <c r="K10521" i="2"/>
  <c r="K10522" i="2"/>
  <c r="K10523" i="2"/>
  <c r="K10524" i="2"/>
  <c r="K10525" i="2"/>
  <c r="K10526" i="2"/>
  <c r="K10527" i="2"/>
  <c r="K10528" i="2"/>
  <c r="K10529" i="2"/>
  <c r="K10530" i="2"/>
  <c r="K10531" i="2"/>
  <c r="K10532" i="2"/>
  <c r="K10533" i="2"/>
  <c r="K10534" i="2"/>
  <c r="K10535" i="2"/>
  <c r="K10536" i="2"/>
  <c r="K10537" i="2"/>
  <c r="K10538" i="2"/>
  <c r="K10539" i="2"/>
  <c r="K10540" i="2"/>
  <c r="K10541" i="2"/>
  <c r="K10542" i="2"/>
  <c r="K10543" i="2"/>
  <c r="K10544" i="2"/>
  <c r="K10545" i="2"/>
  <c r="K10546" i="2"/>
  <c r="K10547" i="2"/>
  <c r="K10548" i="2"/>
  <c r="K10549" i="2"/>
  <c r="K10550" i="2"/>
  <c r="K10551" i="2"/>
  <c r="K10552" i="2"/>
  <c r="K10553" i="2"/>
  <c r="K10554" i="2"/>
  <c r="K10555" i="2"/>
  <c r="K10556" i="2"/>
  <c r="K10557" i="2"/>
  <c r="K10558" i="2"/>
  <c r="K10559" i="2"/>
  <c r="K10560" i="2"/>
  <c r="K10561" i="2"/>
  <c r="K10562" i="2"/>
  <c r="K10563" i="2"/>
  <c r="K10564" i="2"/>
  <c r="K10565" i="2"/>
  <c r="K10566" i="2"/>
  <c r="K10567" i="2"/>
  <c r="K10568" i="2"/>
  <c r="K10569" i="2"/>
  <c r="K10570" i="2"/>
  <c r="K10571" i="2"/>
  <c r="K10572" i="2"/>
  <c r="K10573" i="2"/>
  <c r="K10574" i="2"/>
  <c r="K10575" i="2"/>
  <c r="K10576" i="2"/>
  <c r="K10577" i="2"/>
  <c r="K10578" i="2"/>
  <c r="K10579" i="2"/>
  <c r="K10580" i="2"/>
  <c r="K10581" i="2"/>
  <c r="K10582" i="2"/>
  <c r="K10583" i="2"/>
  <c r="K10584" i="2"/>
  <c r="K10585" i="2"/>
  <c r="K10586" i="2"/>
  <c r="K10587" i="2"/>
  <c r="K10588" i="2"/>
  <c r="K10589" i="2"/>
  <c r="K10590" i="2"/>
  <c r="K10591" i="2"/>
  <c r="K10592" i="2"/>
  <c r="K10593" i="2"/>
  <c r="K10594" i="2"/>
  <c r="K10595" i="2"/>
  <c r="K10596" i="2"/>
  <c r="K10597" i="2"/>
  <c r="K10598" i="2"/>
  <c r="K10599" i="2"/>
  <c r="K10600" i="2"/>
  <c r="K10601" i="2"/>
  <c r="K10602" i="2"/>
  <c r="K10603" i="2"/>
  <c r="K10604" i="2"/>
  <c r="K10605" i="2"/>
  <c r="K10606" i="2"/>
  <c r="K10607" i="2"/>
  <c r="K10608" i="2"/>
  <c r="K10609" i="2"/>
  <c r="K10610" i="2"/>
  <c r="K10611" i="2"/>
  <c r="K10612" i="2"/>
  <c r="K10613" i="2"/>
  <c r="K10614" i="2"/>
  <c r="K10615" i="2"/>
  <c r="K10616" i="2"/>
  <c r="K10617" i="2"/>
  <c r="K10618" i="2"/>
  <c r="K10619" i="2"/>
  <c r="K10620" i="2"/>
  <c r="K10621" i="2"/>
  <c r="K10622" i="2"/>
  <c r="K10623" i="2"/>
  <c r="K10624" i="2"/>
  <c r="K10625" i="2"/>
  <c r="K10626" i="2"/>
  <c r="K10627" i="2"/>
  <c r="K10628" i="2"/>
  <c r="K10629" i="2"/>
  <c r="K10630" i="2"/>
  <c r="K10631" i="2"/>
  <c r="K10632" i="2"/>
  <c r="K10633" i="2"/>
  <c r="K10634" i="2"/>
  <c r="K10635" i="2"/>
  <c r="K10636" i="2"/>
  <c r="K10637" i="2"/>
  <c r="K10638" i="2"/>
  <c r="K10639" i="2"/>
  <c r="K10640" i="2"/>
  <c r="K10641" i="2"/>
  <c r="K10642" i="2"/>
  <c r="K10643" i="2"/>
  <c r="K10644" i="2"/>
  <c r="K10645" i="2"/>
  <c r="K10646" i="2"/>
  <c r="K10647" i="2"/>
  <c r="K10648" i="2"/>
  <c r="K10649" i="2"/>
  <c r="K10650" i="2"/>
  <c r="K10651" i="2"/>
  <c r="K10652" i="2"/>
  <c r="K10653" i="2"/>
  <c r="K10654" i="2"/>
  <c r="K10655" i="2"/>
  <c r="K10656" i="2"/>
  <c r="K10657" i="2"/>
  <c r="K10658" i="2"/>
  <c r="K10659" i="2"/>
  <c r="K10660" i="2"/>
  <c r="K10661" i="2"/>
  <c r="K10662" i="2"/>
  <c r="K10663" i="2"/>
  <c r="K10664" i="2"/>
  <c r="K10665" i="2"/>
  <c r="K10666" i="2"/>
  <c r="K10667" i="2"/>
  <c r="K10668" i="2"/>
  <c r="K10669" i="2"/>
  <c r="K10670" i="2"/>
  <c r="K10671" i="2"/>
  <c r="K10672" i="2"/>
  <c r="K10673" i="2"/>
  <c r="K10674" i="2"/>
  <c r="K10675" i="2"/>
  <c r="K10676" i="2"/>
  <c r="K10677" i="2"/>
  <c r="K10678" i="2"/>
  <c r="K10679" i="2"/>
  <c r="K10680" i="2"/>
  <c r="K10681" i="2"/>
  <c r="K10682" i="2"/>
  <c r="K10683" i="2"/>
  <c r="K10684" i="2"/>
  <c r="K10685" i="2"/>
  <c r="K10686" i="2"/>
  <c r="K10687" i="2"/>
  <c r="K10688" i="2"/>
  <c r="K10689" i="2"/>
  <c r="K10690" i="2"/>
  <c r="K10691" i="2"/>
  <c r="K10692" i="2"/>
  <c r="K10693" i="2"/>
  <c r="K10694" i="2"/>
  <c r="K10695" i="2"/>
  <c r="K10696" i="2"/>
  <c r="K10697" i="2"/>
  <c r="K10698" i="2"/>
  <c r="K10699" i="2"/>
  <c r="K10700" i="2"/>
  <c r="K10701" i="2"/>
  <c r="K10702" i="2"/>
  <c r="K10703" i="2"/>
  <c r="K10704" i="2"/>
  <c r="K10705" i="2"/>
  <c r="K10706" i="2"/>
  <c r="K10707" i="2"/>
  <c r="K10708" i="2"/>
  <c r="K10709" i="2"/>
  <c r="K10710" i="2"/>
  <c r="K10711" i="2"/>
  <c r="K10712" i="2"/>
  <c r="K10713" i="2"/>
  <c r="K10714" i="2"/>
  <c r="K10715" i="2"/>
  <c r="K10716" i="2"/>
  <c r="K10717" i="2"/>
  <c r="K10718" i="2"/>
  <c r="K10719" i="2"/>
  <c r="K10720" i="2"/>
  <c r="K10721" i="2"/>
  <c r="K10722" i="2"/>
  <c r="K10723" i="2"/>
  <c r="K10724" i="2"/>
  <c r="K10725" i="2"/>
  <c r="K10726" i="2"/>
  <c r="K10727" i="2"/>
  <c r="K10728" i="2"/>
  <c r="K10729" i="2"/>
  <c r="K10730" i="2"/>
  <c r="K10731" i="2"/>
  <c r="K10732" i="2"/>
  <c r="K10733" i="2"/>
  <c r="K10734" i="2"/>
  <c r="K10735" i="2"/>
  <c r="K10736" i="2"/>
  <c r="K10737" i="2"/>
  <c r="K10738" i="2"/>
  <c r="K10739" i="2"/>
  <c r="K10740" i="2"/>
  <c r="K10741" i="2"/>
  <c r="K10742" i="2"/>
  <c r="K10743" i="2"/>
  <c r="K10744" i="2"/>
  <c r="K10745" i="2"/>
  <c r="K10746" i="2"/>
  <c r="K10747" i="2"/>
  <c r="K10748" i="2"/>
  <c r="K10749" i="2"/>
  <c r="K10750" i="2"/>
  <c r="K10751" i="2"/>
  <c r="K10752" i="2"/>
  <c r="K10753" i="2"/>
  <c r="K10754" i="2"/>
  <c r="K10755" i="2"/>
  <c r="K10756" i="2"/>
  <c r="K10757" i="2"/>
  <c r="K10758" i="2"/>
  <c r="K10759" i="2"/>
  <c r="K10760" i="2"/>
  <c r="K10761" i="2"/>
  <c r="K10762" i="2"/>
  <c r="K10763" i="2"/>
  <c r="K10764" i="2"/>
  <c r="K10765" i="2"/>
  <c r="K10766" i="2"/>
  <c r="K10767" i="2"/>
  <c r="K10768" i="2"/>
  <c r="K10769" i="2"/>
  <c r="K10770" i="2"/>
  <c r="K10771" i="2"/>
  <c r="K10772" i="2"/>
  <c r="K10773" i="2"/>
  <c r="K10774" i="2"/>
  <c r="K10775" i="2"/>
  <c r="K10776" i="2"/>
  <c r="K10777" i="2"/>
  <c r="K10778" i="2"/>
  <c r="K10779" i="2"/>
  <c r="K10780" i="2"/>
  <c r="K10781" i="2"/>
  <c r="K10782" i="2"/>
  <c r="K10783" i="2"/>
  <c r="K10784" i="2"/>
  <c r="K10785" i="2"/>
  <c r="K10786" i="2"/>
  <c r="K10787" i="2"/>
  <c r="K10788" i="2"/>
  <c r="K10789" i="2"/>
  <c r="K10790" i="2"/>
  <c r="K10791" i="2"/>
  <c r="K10792" i="2"/>
  <c r="K10793" i="2"/>
  <c r="K10794" i="2"/>
  <c r="K10795" i="2"/>
  <c r="K10796" i="2"/>
  <c r="K10797" i="2"/>
  <c r="K10798" i="2"/>
  <c r="K10799" i="2"/>
  <c r="K10800" i="2"/>
  <c r="K10801" i="2"/>
  <c r="K10802" i="2"/>
  <c r="K10803" i="2"/>
  <c r="K10804" i="2"/>
  <c r="K10805" i="2"/>
  <c r="K10806" i="2"/>
  <c r="K10807" i="2"/>
  <c r="K10808" i="2"/>
  <c r="K10809" i="2"/>
  <c r="K10810" i="2"/>
  <c r="K10811" i="2"/>
  <c r="K10812" i="2"/>
  <c r="K10813" i="2"/>
  <c r="K10814" i="2"/>
  <c r="K10815" i="2"/>
  <c r="K10816" i="2"/>
  <c r="K10817" i="2"/>
  <c r="K10818" i="2"/>
  <c r="K10819" i="2"/>
  <c r="K10820" i="2"/>
  <c r="K10821" i="2"/>
  <c r="K10822" i="2"/>
  <c r="K10823" i="2"/>
  <c r="K10824" i="2"/>
  <c r="K10825" i="2"/>
  <c r="K10826" i="2"/>
  <c r="K10827" i="2"/>
  <c r="K10828" i="2"/>
  <c r="K10829" i="2"/>
  <c r="K10830" i="2"/>
  <c r="K10831" i="2"/>
  <c r="K10832" i="2"/>
  <c r="K10833" i="2"/>
  <c r="K10834" i="2"/>
  <c r="K10835" i="2"/>
  <c r="K10836" i="2"/>
  <c r="K10837" i="2"/>
  <c r="K10838" i="2"/>
  <c r="K10839" i="2"/>
  <c r="K10840" i="2"/>
  <c r="K10841" i="2"/>
  <c r="K10842" i="2"/>
  <c r="K10843" i="2"/>
  <c r="K10844" i="2"/>
  <c r="K10845" i="2"/>
  <c r="K10846" i="2"/>
  <c r="K10847" i="2"/>
  <c r="K10848" i="2"/>
  <c r="K10849" i="2"/>
  <c r="K10850" i="2"/>
  <c r="K10851" i="2"/>
  <c r="K10852" i="2"/>
  <c r="K10853" i="2"/>
  <c r="K10854" i="2"/>
  <c r="K10855" i="2"/>
  <c r="K10856" i="2"/>
  <c r="K10857" i="2"/>
  <c r="K10858" i="2"/>
  <c r="K10859" i="2"/>
  <c r="K10860" i="2"/>
  <c r="K10861" i="2"/>
  <c r="K10862" i="2"/>
  <c r="K10863" i="2"/>
  <c r="K10864" i="2"/>
  <c r="K10865" i="2"/>
  <c r="K10866" i="2"/>
  <c r="K10867" i="2"/>
  <c r="K10868" i="2"/>
  <c r="K10869" i="2"/>
  <c r="K10870" i="2"/>
  <c r="K10871" i="2"/>
  <c r="K10872" i="2"/>
  <c r="K10873" i="2"/>
  <c r="K10874" i="2"/>
  <c r="K10875" i="2"/>
  <c r="K10876" i="2"/>
  <c r="K10877" i="2"/>
  <c r="K10878" i="2"/>
  <c r="K10879" i="2"/>
  <c r="K10880" i="2"/>
  <c r="K10881" i="2"/>
  <c r="K10882" i="2"/>
  <c r="K10883" i="2"/>
  <c r="K10884" i="2"/>
  <c r="K10885" i="2"/>
  <c r="K10886" i="2"/>
  <c r="K10887" i="2"/>
  <c r="K10888" i="2"/>
  <c r="K10889" i="2"/>
  <c r="K10890" i="2"/>
  <c r="K10891" i="2"/>
  <c r="K10892" i="2"/>
  <c r="K10893" i="2"/>
  <c r="K10894" i="2"/>
  <c r="K10895" i="2"/>
  <c r="K10896" i="2"/>
  <c r="K10897" i="2"/>
  <c r="K10898" i="2"/>
  <c r="K10899" i="2"/>
  <c r="K10900" i="2"/>
  <c r="K10901" i="2"/>
  <c r="K10902" i="2"/>
  <c r="K10903" i="2"/>
  <c r="K10904" i="2"/>
  <c r="K10905" i="2"/>
  <c r="K10906" i="2"/>
  <c r="K10907" i="2"/>
  <c r="K10908" i="2"/>
  <c r="K10909" i="2"/>
  <c r="K10910" i="2"/>
  <c r="K10911" i="2"/>
  <c r="K10912" i="2"/>
  <c r="K10913" i="2"/>
  <c r="K10914" i="2"/>
  <c r="K10915" i="2"/>
  <c r="K10916" i="2"/>
  <c r="K10917" i="2"/>
  <c r="K10918" i="2"/>
  <c r="K10919" i="2"/>
  <c r="K10920" i="2"/>
  <c r="K10921" i="2"/>
  <c r="K10922" i="2"/>
  <c r="K10923" i="2"/>
  <c r="K10924" i="2"/>
  <c r="K10925" i="2"/>
  <c r="K10926" i="2"/>
  <c r="K10927" i="2"/>
  <c r="K10928" i="2"/>
  <c r="K10929" i="2"/>
  <c r="K10930" i="2"/>
  <c r="K10931" i="2"/>
  <c r="K10932" i="2"/>
  <c r="K10933" i="2"/>
  <c r="K10934" i="2"/>
  <c r="K10935" i="2"/>
  <c r="K10936" i="2"/>
  <c r="K10937" i="2"/>
  <c r="K10938" i="2"/>
  <c r="K10939" i="2"/>
  <c r="K10940" i="2"/>
  <c r="K10941" i="2"/>
  <c r="K10942" i="2"/>
  <c r="K10943" i="2"/>
  <c r="K10944" i="2"/>
  <c r="K10945" i="2"/>
  <c r="K10946" i="2"/>
  <c r="K10947" i="2"/>
  <c r="K10948" i="2"/>
  <c r="K10949" i="2"/>
  <c r="K10950" i="2"/>
  <c r="K10951" i="2"/>
  <c r="K10952" i="2"/>
  <c r="K10953" i="2"/>
  <c r="K10954" i="2"/>
  <c r="K10955" i="2"/>
  <c r="K10956" i="2"/>
  <c r="K10957" i="2"/>
  <c r="K10958" i="2"/>
  <c r="K10959" i="2"/>
  <c r="K10960" i="2"/>
  <c r="K10961" i="2"/>
  <c r="K10962" i="2"/>
  <c r="K10963" i="2"/>
  <c r="K10964" i="2"/>
  <c r="K10965" i="2"/>
  <c r="K10966" i="2"/>
  <c r="K10967" i="2"/>
  <c r="K10968" i="2"/>
  <c r="K10969" i="2"/>
  <c r="K10970" i="2"/>
  <c r="K10971" i="2"/>
  <c r="K10972" i="2"/>
  <c r="K10973" i="2"/>
  <c r="K10974" i="2"/>
  <c r="K10975" i="2"/>
  <c r="K10976" i="2"/>
  <c r="K10977" i="2"/>
  <c r="K10978" i="2"/>
  <c r="K10979" i="2"/>
  <c r="K10980" i="2"/>
  <c r="K10981" i="2"/>
  <c r="K10982" i="2"/>
  <c r="K10983" i="2"/>
  <c r="K10984" i="2"/>
  <c r="K10985" i="2"/>
  <c r="K10986" i="2"/>
  <c r="K10987" i="2"/>
  <c r="K10988" i="2"/>
  <c r="K10989" i="2"/>
  <c r="K10990" i="2"/>
  <c r="K10991" i="2"/>
  <c r="K10992" i="2"/>
  <c r="K10993" i="2"/>
  <c r="K10994" i="2"/>
  <c r="K10995" i="2"/>
  <c r="K10996" i="2"/>
  <c r="K10997" i="2"/>
  <c r="K10998" i="2"/>
  <c r="K10999" i="2"/>
  <c r="K11000" i="2"/>
  <c r="K11001" i="2"/>
  <c r="K11002" i="2"/>
  <c r="K11003" i="2"/>
  <c r="K11004" i="2"/>
  <c r="K11005" i="2"/>
  <c r="K11006" i="2"/>
  <c r="K11007" i="2"/>
  <c r="K11008" i="2"/>
  <c r="K11009" i="2"/>
  <c r="K11010" i="2"/>
  <c r="K11011" i="2"/>
  <c r="K11012" i="2"/>
  <c r="K11013" i="2"/>
  <c r="K11014" i="2"/>
  <c r="K11015" i="2"/>
  <c r="K11016" i="2"/>
  <c r="K11017" i="2"/>
  <c r="K11018" i="2"/>
  <c r="K11019" i="2"/>
  <c r="K11020" i="2"/>
  <c r="K11021" i="2"/>
  <c r="K11022" i="2"/>
  <c r="K11023" i="2"/>
  <c r="K11024" i="2"/>
  <c r="K11025" i="2"/>
  <c r="K11026" i="2"/>
  <c r="K11027" i="2"/>
  <c r="K11028" i="2"/>
  <c r="K11029" i="2"/>
  <c r="K11030" i="2"/>
  <c r="K11031" i="2"/>
  <c r="K11032" i="2"/>
  <c r="K11033" i="2"/>
  <c r="K11034" i="2"/>
  <c r="K11035" i="2"/>
  <c r="K11036" i="2"/>
  <c r="K11037" i="2"/>
  <c r="K11038" i="2"/>
  <c r="K11039" i="2"/>
  <c r="K11040" i="2"/>
  <c r="K11041" i="2"/>
  <c r="K11042" i="2"/>
  <c r="K11043" i="2"/>
  <c r="K11044" i="2"/>
  <c r="K11045" i="2"/>
  <c r="K11046" i="2"/>
  <c r="K11047" i="2"/>
  <c r="K11048" i="2"/>
  <c r="K11049" i="2"/>
  <c r="K11050" i="2"/>
  <c r="K11051" i="2"/>
  <c r="K11052" i="2"/>
  <c r="K11053" i="2"/>
  <c r="K11054" i="2"/>
  <c r="K11055" i="2"/>
  <c r="K11056" i="2"/>
  <c r="K11057" i="2"/>
  <c r="K11058" i="2"/>
  <c r="K11059" i="2"/>
  <c r="K11060" i="2"/>
  <c r="K11061" i="2"/>
  <c r="K11062" i="2"/>
  <c r="K11063" i="2"/>
  <c r="K11064" i="2"/>
  <c r="K11065" i="2"/>
  <c r="K11066" i="2"/>
  <c r="K11067" i="2"/>
  <c r="K11068" i="2"/>
  <c r="K11069" i="2"/>
  <c r="K11070" i="2"/>
  <c r="K11071" i="2"/>
  <c r="K11072" i="2"/>
  <c r="K11073" i="2"/>
  <c r="K11074" i="2"/>
  <c r="K11075" i="2"/>
  <c r="K11076" i="2"/>
  <c r="K11077" i="2"/>
  <c r="K11078" i="2"/>
  <c r="K11079" i="2"/>
  <c r="K11080" i="2"/>
  <c r="K11081" i="2"/>
  <c r="K11082" i="2"/>
  <c r="K11083" i="2"/>
  <c r="K11084" i="2"/>
  <c r="K11085" i="2"/>
  <c r="K11086" i="2"/>
  <c r="K11087" i="2"/>
  <c r="K11088" i="2"/>
  <c r="K11089" i="2"/>
  <c r="K11090" i="2"/>
  <c r="K11091" i="2"/>
  <c r="K11092" i="2"/>
  <c r="K11093" i="2"/>
  <c r="K11094" i="2"/>
  <c r="K11095" i="2"/>
  <c r="K11096" i="2"/>
  <c r="K11097" i="2"/>
  <c r="K11098" i="2"/>
  <c r="K11099" i="2"/>
  <c r="K11100" i="2"/>
  <c r="K11101" i="2"/>
  <c r="K11102" i="2"/>
  <c r="K11103" i="2"/>
  <c r="K11104" i="2"/>
  <c r="K11105" i="2"/>
  <c r="K11106" i="2"/>
  <c r="K11107" i="2"/>
  <c r="K11108" i="2"/>
  <c r="K11109" i="2"/>
  <c r="K11110" i="2"/>
  <c r="K11111" i="2"/>
  <c r="K11112" i="2"/>
  <c r="K11113" i="2"/>
  <c r="K11114" i="2"/>
  <c r="K11115" i="2"/>
  <c r="K11116" i="2"/>
  <c r="K11117" i="2"/>
  <c r="K11118" i="2"/>
  <c r="K11119" i="2"/>
  <c r="K11120" i="2"/>
  <c r="K11121" i="2"/>
  <c r="K11122" i="2"/>
  <c r="K11123" i="2"/>
  <c r="K11124" i="2"/>
  <c r="K11125" i="2"/>
  <c r="K11126" i="2"/>
  <c r="K11127" i="2"/>
  <c r="K11128" i="2"/>
  <c r="K11129" i="2"/>
  <c r="K11130" i="2"/>
  <c r="K11131" i="2"/>
  <c r="K11132" i="2"/>
  <c r="K11133" i="2"/>
  <c r="K11134" i="2"/>
  <c r="K11135" i="2"/>
  <c r="K11136" i="2"/>
  <c r="K11137" i="2"/>
  <c r="K11138" i="2"/>
  <c r="K11139" i="2"/>
  <c r="K11140" i="2"/>
  <c r="K11141" i="2"/>
  <c r="K11142" i="2"/>
  <c r="K11143" i="2"/>
  <c r="K11144" i="2"/>
  <c r="K11145" i="2"/>
  <c r="K11146" i="2"/>
  <c r="K11147" i="2"/>
  <c r="K11148" i="2"/>
  <c r="K11149" i="2"/>
  <c r="K11150" i="2"/>
  <c r="K11151" i="2"/>
  <c r="K11152" i="2"/>
  <c r="K11153" i="2"/>
  <c r="K11154" i="2"/>
  <c r="K11155" i="2"/>
  <c r="K11156" i="2"/>
  <c r="K11157" i="2"/>
  <c r="K11158" i="2"/>
  <c r="K11159" i="2"/>
  <c r="K11160" i="2"/>
  <c r="K11161" i="2"/>
  <c r="K11162" i="2"/>
  <c r="K11163" i="2"/>
  <c r="K11164" i="2"/>
  <c r="K11165" i="2"/>
  <c r="K11166" i="2"/>
  <c r="K11167" i="2"/>
  <c r="K11168" i="2"/>
  <c r="K11169" i="2"/>
  <c r="K11170" i="2"/>
  <c r="K11171" i="2"/>
  <c r="K11172" i="2"/>
  <c r="K11173" i="2"/>
  <c r="K11174" i="2"/>
  <c r="K11175" i="2"/>
  <c r="K11176" i="2"/>
  <c r="K11177" i="2"/>
  <c r="K11178" i="2"/>
  <c r="K11179" i="2"/>
  <c r="K11180" i="2"/>
  <c r="K11181" i="2"/>
  <c r="K11182" i="2"/>
  <c r="K11183" i="2"/>
  <c r="K11184" i="2"/>
  <c r="K11185" i="2"/>
  <c r="K11186" i="2"/>
  <c r="K11187" i="2"/>
  <c r="K11188" i="2"/>
  <c r="K11189" i="2"/>
  <c r="K11190" i="2"/>
  <c r="K11191" i="2"/>
  <c r="K11192" i="2"/>
  <c r="K11193" i="2"/>
  <c r="K11194" i="2"/>
  <c r="K11195" i="2"/>
  <c r="K11196" i="2"/>
  <c r="K11197" i="2"/>
  <c r="K11198" i="2"/>
  <c r="K11199" i="2"/>
  <c r="K11200" i="2"/>
  <c r="K11201" i="2"/>
  <c r="K11202" i="2"/>
  <c r="K11203" i="2"/>
  <c r="K11204" i="2"/>
  <c r="K11205" i="2"/>
  <c r="K11206" i="2"/>
  <c r="K11207" i="2"/>
  <c r="K11208" i="2"/>
  <c r="K11209" i="2"/>
  <c r="K11210" i="2"/>
  <c r="K11211" i="2"/>
  <c r="K11212" i="2"/>
  <c r="K11213" i="2"/>
  <c r="K11214" i="2"/>
  <c r="K11215" i="2"/>
  <c r="K11216" i="2"/>
  <c r="K11217" i="2"/>
  <c r="K11218" i="2"/>
  <c r="K11219" i="2"/>
  <c r="K11220" i="2"/>
  <c r="K11221" i="2"/>
  <c r="K11222" i="2"/>
  <c r="K11223" i="2"/>
  <c r="K11224" i="2"/>
  <c r="K11225" i="2"/>
  <c r="K11226" i="2"/>
  <c r="K11227" i="2"/>
  <c r="K11228" i="2"/>
  <c r="K11229" i="2"/>
  <c r="K11230" i="2"/>
  <c r="K11231" i="2"/>
  <c r="K11232" i="2"/>
  <c r="K11233" i="2"/>
  <c r="K11234" i="2"/>
  <c r="K11235" i="2"/>
  <c r="K11236" i="2"/>
  <c r="K11237" i="2"/>
  <c r="K11238" i="2"/>
  <c r="K11239" i="2"/>
  <c r="K11240" i="2"/>
  <c r="K11241" i="2"/>
  <c r="K11242" i="2"/>
  <c r="K11243" i="2"/>
  <c r="K11244" i="2"/>
  <c r="K11245" i="2"/>
  <c r="K11246" i="2"/>
  <c r="K11247" i="2"/>
  <c r="K11248" i="2"/>
  <c r="K11249" i="2"/>
  <c r="K11250" i="2"/>
  <c r="K11251" i="2"/>
  <c r="K11252" i="2"/>
  <c r="K11253" i="2"/>
  <c r="K11254" i="2"/>
  <c r="K11255" i="2"/>
  <c r="K11256" i="2"/>
  <c r="K11257" i="2"/>
  <c r="K11258" i="2"/>
  <c r="K11259" i="2"/>
  <c r="K11260" i="2"/>
  <c r="K11261" i="2"/>
  <c r="K11262" i="2"/>
  <c r="K11263" i="2"/>
  <c r="K11264" i="2"/>
  <c r="K11265" i="2"/>
  <c r="K11266" i="2"/>
  <c r="K11267" i="2"/>
  <c r="K11268" i="2"/>
  <c r="K11269" i="2"/>
  <c r="K11270" i="2"/>
  <c r="K11271" i="2"/>
  <c r="K11272" i="2"/>
  <c r="K11273" i="2"/>
  <c r="K11274" i="2"/>
  <c r="K11275" i="2"/>
  <c r="K11276" i="2"/>
  <c r="K11277" i="2"/>
  <c r="K11278" i="2"/>
  <c r="K11279" i="2"/>
  <c r="K11280" i="2"/>
  <c r="K11281" i="2"/>
  <c r="K11282" i="2"/>
  <c r="K11283" i="2"/>
  <c r="K11284" i="2"/>
  <c r="K11285" i="2"/>
  <c r="K11286" i="2"/>
  <c r="K11287" i="2"/>
  <c r="K11288" i="2"/>
  <c r="K11289" i="2"/>
  <c r="K11290" i="2"/>
  <c r="K11291" i="2"/>
  <c r="K11292" i="2"/>
  <c r="K11293" i="2"/>
  <c r="K11294" i="2"/>
  <c r="K11295" i="2"/>
  <c r="K11296" i="2"/>
  <c r="K11297" i="2"/>
  <c r="K11298" i="2"/>
  <c r="K11299" i="2"/>
  <c r="K11300" i="2"/>
  <c r="K11301" i="2"/>
  <c r="K11302" i="2"/>
  <c r="K11303" i="2"/>
  <c r="K11304" i="2"/>
  <c r="K11305" i="2"/>
  <c r="K11306" i="2"/>
  <c r="K11307" i="2"/>
  <c r="K11308" i="2"/>
  <c r="K11309" i="2"/>
  <c r="K11310" i="2"/>
  <c r="K11311" i="2"/>
  <c r="K11312" i="2"/>
  <c r="K11313" i="2"/>
  <c r="K11314" i="2"/>
  <c r="K11315" i="2"/>
  <c r="K11316" i="2"/>
  <c r="K11317" i="2"/>
  <c r="K11318" i="2"/>
  <c r="K11319" i="2"/>
  <c r="K11320" i="2"/>
  <c r="K11321" i="2"/>
  <c r="K11322" i="2"/>
  <c r="K11323" i="2"/>
  <c r="K11324" i="2"/>
  <c r="K11325" i="2"/>
  <c r="K11326" i="2"/>
  <c r="K11327" i="2"/>
  <c r="K11328" i="2"/>
  <c r="K11329" i="2"/>
  <c r="K11330" i="2"/>
  <c r="K11331" i="2"/>
  <c r="K11332" i="2"/>
  <c r="K11333" i="2"/>
  <c r="K11334" i="2"/>
  <c r="K11335" i="2"/>
  <c r="K11336" i="2"/>
  <c r="K11337" i="2"/>
  <c r="K11338" i="2"/>
  <c r="K11339" i="2"/>
  <c r="K11340" i="2"/>
  <c r="K11341" i="2"/>
  <c r="K11342" i="2"/>
  <c r="K11343" i="2"/>
  <c r="K11344" i="2"/>
  <c r="K11345" i="2"/>
  <c r="K11346" i="2"/>
  <c r="K11347" i="2"/>
  <c r="K11348" i="2"/>
  <c r="K11349" i="2"/>
  <c r="K11350" i="2"/>
  <c r="K11351" i="2"/>
  <c r="K11352" i="2"/>
  <c r="K11353" i="2"/>
  <c r="K11354" i="2"/>
  <c r="K11355" i="2"/>
  <c r="K11356" i="2"/>
  <c r="K11357" i="2"/>
  <c r="K11358" i="2"/>
  <c r="K11359" i="2"/>
  <c r="K11360" i="2"/>
  <c r="K11361" i="2"/>
  <c r="K11362" i="2"/>
  <c r="K11363" i="2"/>
  <c r="K11364" i="2"/>
  <c r="K11365" i="2"/>
  <c r="K11366" i="2"/>
  <c r="K11367" i="2"/>
  <c r="K11368" i="2"/>
  <c r="K11369" i="2"/>
  <c r="K11370" i="2"/>
  <c r="K11371" i="2"/>
  <c r="K11372" i="2"/>
  <c r="K11373" i="2"/>
  <c r="K11374" i="2"/>
  <c r="K11375" i="2"/>
  <c r="K11376" i="2"/>
  <c r="K11377" i="2"/>
  <c r="K11378" i="2"/>
  <c r="K11379" i="2"/>
  <c r="K11380" i="2"/>
  <c r="K11381" i="2"/>
  <c r="K11382" i="2"/>
  <c r="K11383" i="2"/>
  <c r="K11384" i="2"/>
  <c r="K11385" i="2"/>
  <c r="K11386" i="2"/>
  <c r="K11387" i="2"/>
  <c r="K11388" i="2"/>
  <c r="K11389" i="2"/>
  <c r="K11390" i="2"/>
  <c r="K11391" i="2"/>
  <c r="K11392" i="2"/>
  <c r="K11393" i="2"/>
  <c r="K11394" i="2"/>
  <c r="K11395" i="2"/>
  <c r="K11396" i="2"/>
  <c r="K11397" i="2"/>
  <c r="K11398" i="2"/>
  <c r="K11399" i="2"/>
  <c r="K11400" i="2"/>
  <c r="K11401" i="2"/>
  <c r="K11402" i="2"/>
  <c r="K11403" i="2"/>
  <c r="K11404" i="2"/>
  <c r="K11405" i="2"/>
  <c r="K11406" i="2"/>
  <c r="K11407" i="2"/>
  <c r="K11408" i="2"/>
  <c r="K11409" i="2"/>
  <c r="K11410" i="2"/>
  <c r="K11411" i="2"/>
  <c r="K11412" i="2"/>
  <c r="K11413" i="2"/>
  <c r="K11414" i="2"/>
  <c r="K11415" i="2"/>
  <c r="K11416" i="2"/>
  <c r="K11417" i="2"/>
  <c r="K11418" i="2"/>
  <c r="K11419" i="2"/>
  <c r="K11420" i="2"/>
  <c r="K11421" i="2"/>
  <c r="K11422" i="2"/>
  <c r="K11423" i="2"/>
  <c r="K11424" i="2"/>
  <c r="K11425" i="2"/>
  <c r="K11426" i="2"/>
  <c r="K11427" i="2"/>
  <c r="K11428" i="2"/>
  <c r="K11429" i="2"/>
  <c r="K11430" i="2"/>
  <c r="K11431" i="2"/>
  <c r="K11432" i="2"/>
  <c r="K11433" i="2"/>
  <c r="K11434" i="2"/>
  <c r="K11435" i="2"/>
  <c r="K11436" i="2"/>
  <c r="K11437" i="2"/>
  <c r="K11438" i="2"/>
  <c r="K11439" i="2"/>
  <c r="K11440" i="2"/>
  <c r="K11441" i="2"/>
  <c r="K11442" i="2"/>
  <c r="K11443" i="2"/>
  <c r="K11444" i="2"/>
  <c r="K11445" i="2"/>
  <c r="K11446" i="2"/>
  <c r="K11447" i="2"/>
  <c r="K11448" i="2"/>
  <c r="K11449" i="2"/>
  <c r="K11450" i="2"/>
  <c r="K11451" i="2"/>
  <c r="K11452" i="2"/>
  <c r="K11453" i="2"/>
  <c r="K11454" i="2"/>
  <c r="K11455" i="2"/>
  <c r="K11456" i="2"/>
  <c r="K11457" i="2"/>
  <c r="K11458" i="2"/>
  <c r="K11459" i="2"/>
  <c r="K11460" i="2"/>
  <c r="K11461" i="2"/>
  <c r="K11462" i="2"/>
  <c r="K11463" i="2"/>
  <c r="K11464" i="2"/>
  <c r="K11465" i="2"/>
  <c r="K11466" i="2"/>
  <c r="K11467" i="2"/>
  <c r="K11468" i="2"/>
  <c r="K11469" i="2"/>
  <c r="K11470" i="2"/>
  <c r="K11471" i="2"/>
  <c r="K11472" i="2"/>
  <c r="K11473" i="2"/>
  <c r="K11474" i="2"/>
  <c r="K11475" i="2"/>
  <c r="K11476" i="2"/>
  <c r="K11477" i="2"/>
  <c r="K11478" i="2"/>
  <c r="K11479" i="2"/>
  <c r="K11480" i="2"/>
  <c r="K11481" i="2"/>
  <c r="K11482" i="2"/>
  <c r="K11483" i="2"/>
  <c r="K11484" i="2"/>
  <c r="K11485" i="2"/>
  <c r="K11486" i="2"/>
  <c r="K11487" i="2"/>
  <c r="K11488" i="2"/>
  <c r="K11489" i="2"/>
  <c r="K11490" i="2"/>
  <c r="K11491" i="2"/>
  <c r="K11492" i="2"/>
  <c r="K11493" i="2"/>
  <c r="K11494" i="2"/>
  <c r="K11495" i="2"/>
  <c r="K11496" i="2"/>
  <c r="K11497" i="2"/>
  <c r="K11498" i="2"/>
  <c r="K11499" i="2"/>
  <c r="K11500" i="2"/>
  <c r="K11501" i="2"/>
  <c r="K11502" i="2"/>
  <c r="K11503" i="2"/>
  <c r="K11504" i="2"/>
  <c r="K11505" i="2"/>
  <c r="K11506" i="2"/>
  <c r="K11507" i="2"/>
  <c r="K11508" i="2"/>
  <c r="K11509" i="2"/>
  <c r="K11510" i="2"/>
  <c r="K11511" i="2"/>
  <c r="K11512" i="2"/>
  <c r="K11513" i="2"/>
  <c r="K11514" i="2"/>
  <c r="K11515" i="2"/>
  <c r="K11516" i="2"/>
  <c r="K11517" i="2"/>
  <c r="K11518" i="2"/>
  <c r="K11519" i="2"/>
  <c r="K11520" i="2"/>
  <c r="K11521" i="2"/>
  <c r="K11522" i="2"/>
  <c r="K11523" i="2"/>
  <c r="K11524" i="2"/>
  <c r="K11525" i="2"/>
  <c r="K11526" i="2"/>
  <c r="K11527" i="2"/>
  <c r="K11528" i="2"/>
  <c r="K11529" i="2"/>
  <c r="K11530" i="2"/>
  <c r="K11531" i="2"/>
  <c r="K11532" i="2"/>
  <c r="K11533" i="2"/>
  <c r="K11534" i="2"/>
  <c r="K11535" i="2"/>
  <c r="K11536" i="2"/>
  <c r="K11537" i="2"/>
  <c r="K11538" i="2"/>
  <c r="K11539" i="2"/>
  <c r="K11540" i="2"/>
  <c r="K11541" i="2"/>
  <c r="K11542" i="2"/>
  <c r="K11543" i="2"/>
  <c r="K11544" i="2"/>
  <c r="K11545" i="2"/>
  <c r="K11546" i="2"/>
  <c r="K11547" i="2"/>
  <c r="K11548" i="2"/>
  <c r="K11549" i="2"/>
  <c r="K11550" i="2"/>
  <c r="K11551" i="2"/>
  <c r="K11552" i="2"/>
  <c r="K11553" i="2"/>
  <c r="K11554" i="2"/>
  <c r="K11555" i="2"/>
  <c r="K11556" i="2"/>
  <c r="K11557" i="2"/>
  <c r="K11558" i="2"/>
  <c r="K11559" i="2"/>
  <c r="K11560" i="2"/>
  <c r="K11561" i="2"/>
  <c r="K11562" i="2"/>
  <c r="K11563" i="2"/>
  <c r="K11564" i="2"/>
  <c r="K11565" i="2"/>
  <c r="K11566" i="2"/>
  <c r="K11567" i="2"/>
  <c r="K11568" i="2"/>
  <c r="K11569" i="2"/>
  <c r="K11570" i="2"/>
  <c r="K11571" i="2"/>
  <c r="K11572" i="2"/>
  <c r="K11573" i="2"/>
  <c r="K11574" i="2"/>
  <c r="K11575" i="2"/>
  <c r="K11576" i="2"/>
  <c r="K11577" i="2"/>
  <c r="K11578" i="2"/>
  <c r="K11579" i="2"/>
  <c r="K11580" i="2"/>
  <c r="K11581" i="2"/>
  <c r="K11582" i="2"/>
  <c r="K11583" i="2"/>
  <c r="K11584" i="2"/>
  <c r="K11585" i="2"/>
  <c r="K11586" i="2"/>
  <c r="K11587" i="2"/>
  <c r="K11588" i="2"/>
  <c r="K11589" i="2"/>
  <c r="K11590" i="2"/>
  <c r="K11591" i="2"/>
  <c r="K11592" i="2"/>
  <c r="K11593" i="2"/>
  <c r="K11594" i="2"/>
  <c r="K11595" i="2"/>
  <c r="K11596" i="2"/>
  <c r="K11597" i="2"/>
  <c r="K11598" i="2"/>
  <c r="K11599" i="2"/>
  <c r="K11600" i="2"/>
  <c r="K11601" i="2"/>
  <c r="K11602" i="2"/>
  <c r="K11603" i="2"/>
  <c r="K11604" i="2"/>
  <c r="K11605" i="2"/>
  <c r="K11606" i="2"/>
  <c r="K11607" i="2"/>
  <c r="K11608" i="2"/>
  <c r="K11609" i="2"/>
  <c r="K11610" i="2"/>
  <c r="K11611" i="2"/>
  <c r="K11612" i="2"/>
  <c r="K11613" i="2"/>
  <c r="K11614" i="2"/>
  <c r="K11615" i="2"/>
  <c r="K11616" i="2"/>
  <c r="K11617" i="2"/>
  <c r="K11618" i="2"/>
  <c r="K11619" i="2"/>
  <c r="K11620" i="2"/>
  <c r="K11621" i="2"/>
  <c r="K11622" i="2"/>
  <c r="K11623" i="2"/>
  <c r="K11624" i="2"/>
  <c r="K11625" i="2"/>
  <c r="K11626" i="2"/>
  <c r="K11627" i="2"/>
  <c r="K11628" i="2"/>
  <c r="K11629" i="2"/>
  <c r="K11630" i="2"/>
  <c r="K11631" i="2"/>
  <c r="K11632" i="2"/>
  <c r="K11633" i="2"/>
  <c r="K11634" i="2"/>
  <c r="K11635" i="2"/>
  <c r="K11636" i="2"/>
  <c r="K11637" i="2"/>
  <c r="K11638" i="2"/>
  <c r="K11639" i="2"/>
  <c r="K11640" i="2"/>
  <c r="K11641" i="2"/>
  <c r="K11642" i="2"/>
  <c r="K11643" i="2"/>
  <c r="K11644" i="2"/>
  <c r="K11645" i="2"/>
  <c r="K11646" i="2"/>
  <c r="K11647" i="2"/>
  <c r="K11648" i="2"/>
  <c r="K11649" i="2"/>
  <c r="K11650" i="2"/>
  <c r="K11651" i="2"/>
  <c r="K11652" i="2"/>
  <c r="K11653" i="2"/>
  <c r="K11654" i="2"/>
  <c r="K11655" i="2"/>
  <c r="K11656" i="2"/>
  <c r="K11657" i="2"/>
  <c r="K11658" i="2"/>
  <c r="K11659" i="2"/>
  <c r="K11660" i="2"/>
  <c r="K11661" i="2"/>
  <c r="K11662" i="2"/>
  <c r="K11663" i="2"/>
  <c r="K11664" i="2"/>
  <c r="K11665" i="2"/>
  <c r="K11666" i="2"/>
  <c r="K11667" i="2"/>
  <c r="K11668" i="2"/>
  <c r="K11669" i="2"/>
  <c r="K11670" i="2"/>
  <c r="K11671" i="2"/>
  <c r="K11672" i="2"/>
  <c r="K11673" i="2"/>
  <c r="K11674" i="2"/>
  <c r="K11675" i="2"/>
  <c r="K11676" i="2"/>
  <c r="K11677" i="2"/>
  <c r="K11678" i="2"/>
  <c r="K11679" i="2"/>
  <c r="K11680" i="2"/>
  <c r="K11681" i="2"/>
  <c r="K11682" i="2"/>
  <c r="K11683" i="2"/>
  <c r="K11684" i="2"/>
  <c r="K11685" i="2"/>
  <c r="K11686" i="2"/>
  <c r="K11687" i="2"/>
  <c r="K11688" i="2"/>
  <c r="K11689" i="2"/>
  <c r="K11690" i="2"/>
  <c r="K11691" i="2"/>
  <c r="K11692" i="2"/>
  <c r="K11693" i="2"/>
  <c r="K11694" i="2"/>
  <c r="K11695" i="2"/>
  <c r="K11696" i="2"/>
  <c r="K11697" i="2"/>
  <c r="K11698" i="2"/>
  <c r="K11699" i="2"/>
  <c r="K11700" i="2"/>
  <c r="K11701" i="2"/>
  <c r="K11702" i="2"/>
  <c r="K11703" i="2"/>
  <c r="K11704" i="2"/>
  <c r="K11705" i="2"/>
  <c r="K11706" i="2"/>
  <c r="K11707" i="2"/>
  <c r="K11708" i="2"/>
  <c r="K11709" i="2"/>
  <c r="K11710" i="2"/>
  <c r="K11711" i="2"/>
  <c r="K11712" i="2"/>
  <c r="K11713" i="2"/>
  <c r="K11714" i="2"/>
  <c r="K11715" i="2"/>
  <c r="K11716" i="2"/>
  <c r="K11717" i="2"/>
  <c r="K11718" i="2"/>
  <c r="K11719" i="2"/>
  <c r="K11720" i="2"/>
  <c r="K11721" i="2"/>
  <c r="K11722" i="2"/>
  <c r="K11723" i="2"/>
  <c r="K11724" i="2"/>
  <c r="K11725" i="2"/>
  <c r="K11726" i="2"/>
  <c r="K11727" i="2"/>
  <c r="K11728" i="2"/>
  <c r="K11729" i="2"/>
  <c r="K11730" i="2"/>
  <c r="K11731" i="2"/>
  <c r="K11732" i="2"/>
  <c r="K11733" i="2"/>
  <c r="K11734" i="2"/>
  <c r="K11735" i="2"/>
  <c r="K11736" i="2"/>
  <c r="K11737" i="2"/>
  <c r="K11738" i="2"/>
  <c r="K11739" i="2"/>
  <c r="K11740" i="2"/>
  <c r="K11741" i="2"/>
  <c r="K11742" i="2"/>
  <c r="K11743" i="2"/>
  <c r="K11744" i="2"/>
  <c r="K11745" i="2"/>
  <c r="K11746" i="2"/>
  <c r="K11747" i="2"/>
  <c r="K11748" i="2"/>
  <c r="K11749" i="2"/>
  <c r="K11750" i="2"/>
  <c r="K11751" i="2"/>
  <c r="K11752" i="2"/>
  <c r="K11753" i="2"/>
  <c r="K11754" i="2"/>
  <c r="K11755" i="2"/>
  <c r="K11756" i="2"/>
  <c r="K11757" i="2"/>
  <c r="K11758" i="2"/>
  <c r="K11759" i="2"/>
  <c r="K11760" i="2"/>
  <c r="K11761" i="2"/>
  <c r="K11762" i="2"/>
  <c r="K11763" i="2"/>
  <c r="K11764" i="2"/>
  <c r="K11765" i="2"/>
  <c r="K11766" i="2"/>
  <c r="K11767" i="2"/>
  <c r="K11768" i="2"/>
  <c r="K11769" i="2"/>
  <c r="K11770" i="2"/>
  <c r="K11771" i="2"/>
  <c r="K11772" i="2"/>
  <c r="K11773" i="2"/>
  <c r="K11774" i="2"/>
  <c r="K11775" i="2"/>
  <c r="K11776" i="2"/>
  <c r="K11777" i="2"/>
  <c r="K11778" i="2"/>
  <c r="K11779" i="2"/>
  <c r="K11780" i="2"/>
  <c r="K11781" i="2"/>
  <c r="K11782" i="2"/>
  <c r="K11783" i="2"/>
  <c r="K11784" i="2"/>
  <c r="K11785" i="2"/>
  <c r="K11786" i="2"/>
  <c r="K11787" i="2"/>
  <c r="K11788" i="2"/>
  <c r="K11789" i="2"/>
  <c r="K11790" i="2"/>
  <c r="K11791" i="2"/>
  <c r="K11792" i="2"/>
  <c r="K11793" i="2"/>
  <c r="K11794" i="2"/>
  <c r="K11795" i="2"/>
  <c r="K11796" i="2"/>
  <c r="K11797" i="2"/>
  <c r="K11798" i="2"/>
  <c r="K11799" i="2"/>
  <c r="K11800" i="2"/>
  <c r="K11801" i="2"/>
  <c r="K11802" i="2"/>
  <c r="K11803" i="2"/>
  <c r="K11804" i="2"/>
  <c r="K11805" i="2"/>
  <c r="K11806" i="2"/>
  <c r="K11807" i="2"/>
  <c r="K11808" i="2"/>
  <c r="K11809" i="2"/>
  <c r="K11810" i="2"/>
  <c r="K11811" i="2"/>
  <c r="K11812" i="2"/>
  <c r="K11813" i="2"/>
  <c r="K11814" i="2"/>
  <c r="K11815" i="2"/>
  <c r="K11816" i="2"/>
  <c r="K11817" i="2"/>
  <c r="K11818" i="2"/>
  <c r="K11819" i="2"/>
  <c r="K11820" i="2"/>
  <c r="K11821" i="2"/>
  <c r="K11822" i="2"/>
  <c r="K11823" i="2"/>
  <c r="K11824" i="2"/>
  <c r="K11825" i="2"/>
  <c r="K11826" i="2"/>
  <c r="K11827" i="2"/>
  <c r="K11828" i="2"/>
  <c r="K11829" i="2"/>
  <c r="K11830" i="2"/>
  <c r="K11831" i="2"/>
  <c r="K2" i="2"/>
  <c r="I2" i="2" l="1"/>
  <c r="J2" i="2" s="1"/>
  <c r="I3" i="2"/>
  <c r="J3" i="2" s="1"/>
  <c r="I4" i="2"/>
  <c r="J4" i="2" s="1"/>
  <c r="I5" i="2"/>
  <c r="J5" i="2" s="1"/>
  <c r="I6" i="2"/>
  <c r="J6" i="2" s="1"/>
  <c r="I7" i="2"/>
  <c r="J7" i="2" s="1"/>
  <c r="I8" i="2"/>
  <c r="J8" i="2" s="1"/>
  <c r="I9" i="2"/>
  <c r="J9" i="2" s="1"/>
  <c r="I10" i="2"/>
  <c r="J10" i="2" s="1"/>
  <c r="I11" i="2"/>
  <c r="J11" i="2" s="1"/>
  <c r="I12" i="2"/>
  <c r="J12" i="2" s="1"/>
  <c r="I13" i="2"/>
  <c r="J13" i="2" s="1"/>
  <c r="I14" i="2"/>
  <c r="J14" i="2" s="1"/>
  <c r="I15" i="2"/>
  <c r="J15" i="2" s="1"/>
  <c r="I16" i="2"/>
  <c r="J16" i="2" s="1"/>
  <c r="I17" i="2"/>
  <c r="J17" i="2" s="1"/>
  <c r="I18" i="2"/>
  <c r="J18" i="2" s="1"/>
  <c r="I19" i="2"/>
  <c r="J19" i="2" s="1"/>
  <c r="I20" i="2"/>
  <c r="J20" i="2" s="1"/>
  <c r="I21" i="2"/>
  <c r="J21" i="2" s="1"/>
  <c r="I22" i="2"/>
  <c r="J22" i="2" s="1"/>
  <c r="I23" i="2"/>
  <c r="J23" i="2" s="1"/>
  <c r="I24" i="2"/>
  <c r="J24" i="2" s="1"/>
  <c r="I25" i="2"/>
  <c r="J25" i="2" s="1"/>
  <c r="I26" i="2"/>
  <c r="J26" i="2" s="1"/>
  <c r="I27" i="2"/>
  <c r="J27" i="2" s="1"/>
  <c r="I28" i="2"/>
  <c r="J28" i="2" s="1"/>
  <c r="I29" i="2"/>
  <c r="J29" i="2" s="1"/>
  <c r="I30" i="2"/>
  <c r="J30" i="2" s="1"/>
  <c r="I31" i="2"/>
  <c r="J31" i="2" s="1"/>
  <c r="I32" i="2"/>
  <c r="J32" i="2" s="1"/>
  <c r="I33" i="2"/>
  <c r="J33" i="2" s="1"/>
  <c r="I34" i="2"/>
  <c r="J34" i="2" s="1"/>
  <c r="I35" i="2"/>
  <c r="J35" i="2" s="1"/>
  <c r="I36" i="2"/>
  <c r="J36" i="2" s="1"/>
  <c r="I37" i="2"/>
  <c r="J37" i="2" s="1"/>
  <c r="I38" i="2"/>
  <c r="J38" i="2" s="1"/>
  <c r="I39" i="2"/>
  <c r="J39" i="2" s="1"/>
  <c r="I40" i="2"/>
  <c r="J40" i="2" s="1"/>
  <c r="I41" i="2"/>
  <c r="J41" i="2" s="1"/>
  <c r="I42" i="2"/>
  <c r="J42" i="2" s="1"/>
  <c r="I43" i="2"/>
  <c r="J43" i="2" s="1"/>
  <c r="I44" i="2"/>
  <c r="J44" i="2" s="1"/>
  <c r="I45" i="2"/>
  <c r="J45" i="2" s="1"/>
  <c r="I46" i="2"/>
  <c r="J46" i="2" s="1"/>
  <c r="I47" i="2"/>
  <c r="J47" i="2" s="1"/>
  <c r="I48" i="2"/>
  <c r="J48" i="2" s="1"/>
  <c r="I49" i="2"/>
  <c r="J49" i="2" s="1"/>
  <c r="I50" i="2"/>
  <c r="J50" i="2" s="1"/>
  <c r="I51" i="2"/>
  <c r="J51" i="2" s="1"/>
  <c r="I52" i="2"/>
  <c r="J52" i="2" s="1"/>
  <c r="I53" i="2"/>
  <c r="J53" i="2" s="1"/>
  <c r="I54" i="2"/>
  <c r="J54" i="2" s="1"/>
  <c r="I55" i="2"/>
  <c r="J55" i="2" s="1"/>
  <c r="I56" i="2"/>
  <c r="J56" i="2" s="1"/>
  <c r="I57" i="2"/>
  <c r="J57" i="2" s="1"/>
  <c r="I58" i="2"/>
  <c r="J58" i="2" s="1"/>
  <c r="I59" i="2"/>
  <c r="J59" i="2" s="1"/>
  <c r="I60" i="2"/>
  <c r="J60" i="2" s="1"/>
  <c r="I61" i="2"/>
  <c r="J61" i="2" s="1"/>
  <c r="I62" i="2"/>
  <c r="J62" i="2" s="1"/>
  <c r="I63" i="2"/>
  <c r="J63" i="2" s="1"/>
  <c r="I64" i="2"/>
  <c r="J64" i="2" s="1"/>
  <c r="I65" i="2"/>
  <c r="J65" i="2" s="1"/>
  <c r="I66" i="2"/>
  <c r="J66" i="2" s="1"/>
  <c r="I67" i="2"/>
  <c r="J67" i="2" s="1"/>
  <c r="I68" i="2"/>
  <c r="J68" i="2" s="1"/>
  <c r="I69" i="2"/>
  <c r="J69" i="2" s="1"/>
  <c r="I70" i="2"/>
  <c r="J70" i="2" s="1"/>
  <c r="I71" i="2"/>
  <c r="J71" i="2" s="1"/>
  <c r="I72" i="2"/>
  <c r="J72" i="2" s="1"/>
  <c r="I73" i="2"/>
  <c r="J73" i="2" s="1"/>
  <c r="I74" i="2"/>
  <c r="J74" i="2" s="1"/>
  <c r="I75" i="2"/>
  <c r="J75" i="2" s="1"/>
  <c r="I76" i="2"/>
  <c r="J76" i="2" s="1"/>
  <c r="I77" i="2"/>
  <c r="J77" i="2" s="1"/>
  <c r="I78" i="2"/>
  <c r="J78" i="2" s="1"/>
  <c r="I79" i="2"/>
  <c r="J79" i="2" s="1"/>
  <c r="I80" i="2"/>
  <c r="J80" i="2" s="1"/>
  <c r="I81" i="2"/>
  <c r="J81" i="2" s="1"/>
  <c r="I82" i="2"/>
  <c r="J82" i="2" s="1"/>
  <c r="I83" i="2"/>
  <c r="J83" i="2" s="1"/>
  <c r="I84" i="2"/>
  <c r="J84" i="2" s="1"/>
  <c r="I85" i="2"/>
  <c r="J85" i="2" s="1"/>
  <c r="I86" i="2"/>
  <c r="J86" i="2" s="1"/>
  <c r="I87" i="2"/>
  <c r="J87" i="2" s="1"/>
  <c r="I88" i="2"/>
  <c r="J88" i="2" s="1"/>
  <c r="I89" i="2"/>
  <c r="J89" i="2" s="1"/>
  <c r="I90" i="2"/>
  <c r="J90" i="2" s="1"/>
  <c r="I91" i="2"/>
  <c r="J91" i="2" s="1"/>
  <c r="I92" i="2"/>
  <c r="J92" i="2" s="1"/>
  <c r="I93" i="2"/>
  <c r="J93" i="2" s="1"/>
  <c r="I94" i="2"/>
  <c r="J94" i="2" s="1"/>
  <c r="I95" i="2"/>
  <c r="J95" i="2" s="1"/>
  <c r="I96" i="2"/>
  <c r="J96" i="2" s="1"/>
  <c r="I97" i="2"/>
  <c r="J97" i="2" s="1"/>
  <c r="I98" i="2"/>
  <c r="J98" i="2" s="1"/>
  <c r="I99" i="2"/>
  <c r="J99" i="2" s="1"/>
  <c r="I100" i="2"/>
  <c r="J100" i="2" s="1"/>
  <c r="I101" i="2"/>
  <c r="J101" i="2" s="1"/>
  <c r="I102" i="2"/>
  <c r="J102" i="2" s="1"/>
  <c r="I103" i="2"/>
  <c r="J103" i="2" s="1"/>
  <c r="I104" i="2"/>
  <c r="J104" i="2" s="1"/>
  <c r="I105" i="2"/>
  <c r="J105" i="2" s="1"/>
  <c r="I106" i="2"/>
  <c r="J106" i="2" s="1"/>
  <c r="I107" i="2"/>
  <c r="J107" i="2" s="1"/>
  <c r="I108" i="2"/>
  <c r="J108" i="2" s="1"/>
  <c r="I109" i="2"/>
  <c r="J109" i="2" s="1"/>
  <c r="I110" i="2"/>
  <c r="J110" i="2" s="1"/>
  <c r="I111" i="2"/>
  <c r="J111" i="2" s="1"/>
  <c r="I112" i="2"/>
  <c r="J112" i="2" s="1"/>
  <c r="I113" i="2"/>
  <c r="J113" i="2" s="1"/>
  <c r="I114" i="2"/>
  <c r="J114" i="2" s="1"/>
  <c r="I115" i="2"/>
  <c r="J115" i="2" s="1"/>
  <c r="I116" i="2"/>
  <c r="J116" i="2" s="1"/>
  <c r="I117" i="2"/>
  <c r="J117" i="2" s="1"/>
  <c r="I118" i="2"/>
  <c r="J118" i="2" s="1"/>
  <c r="I119" i="2"/>
  <c r="J119" i="2" s="1"/>
  <c r="I120" i="2"/>
  <c r="J120" i="2" s="1"/>
  <c r="I121" i="2"/>
  <c r="J121" i="2" s="1"/>
  <c r="I122" i="2"/>
  <c r="J122" i="2" s="1"/>
  <c r="I123" i="2"/>
  <c r="J123" i="2" s="1"/>
  <c r="I124" i="2"/>
  <c r="J124" i="2" s="1"/>
  <c r="I125" i="2"/>
  <c r="J125" i="2" s="1"/>
  <c r="I126" i="2"/>
  <c r="J126" i="2" s="1"/>
  <c r="I127" i="2"/>
  <c r="J127" i="2" s="1"/>
  <c r="I128" i="2"/>
  <c r="J128" i="2" s="1"/>
  <c r="I129" i="2"/>
  <c r="J129" i="2" s="1"/>
  <c r="I130" i="2"/>
  <c r="J130" i="2" s="1"/>
  <c r="I131" i="2"/>
  <c r="J131" i="2" s="1"/>
  <c r="I132" i="2"/>
  <c r="J132" i="2" s="1"/>
  <c r="I133" i="2"/>
  <c r="J133" i="2" s="1"/>
  <c r="I134" i="2"/>
  <c r="J134" i="2" s="1"/>
  <c r="I135" i="2"/>
  <c r="J135" i="2" s="1"/>
  <c r="I136" i="2"/>
  <c r="J136" i="2" s="1"/>
  <c r="I137" i="2"/>
  <c r="J137" i="2" s="1"/>
  <c r="I138" i="2"/>
  <c r="J138" i="2" s="1"/>
  <c r="I139" i="2"/>
  <c r="J139" i="2" s="1"/>
  <c r="I140" i="2"/>
  <c r="J140" i="2" s="1"/>
  <c r="I141" i="2"/>
  <c r="J141" i="2" s="1"/>
  <c r="I142" i="2"/>
  <c r="J142" i="2" s="1"/>
  <c r="I143" i="2"/>
  <c r="J143" i="2" s="1"/>
  <c r="I144" i="2"/>
  <c r="J144" i="2" s="1"/>
  <c r="I145" i="2"/>
  <c r="J145" i="2" s="1"/>
  <c r="I146" i="2"/>
  <c r="J146" i="2" s="1"/>
  <c r="I147" i="2"/>
  <c r="J147" i="2" s="1"/>
  <c r="I148" i="2"/>
  <c r="J148" i="2" s="1"/>
  <c r="I149" i="2"/>
  <c r="J149" i="2" s="1"/>
  <c r="I150" i="2"/>
  <c r="J150" i="2" s="1"/>
  <c r="I151" i="2"/>
  <c r="J151" i="2" s="1"/>
  <c r="I152" i="2"/>
  <c r="J152" i="2" s="1"/>
  <c r="I153" i="2"/>
  <c r="J153" i="2" s="1"/>
  <c r="I154" i="2"/>
  <c r="J154" i="2" s="1"/>
  <c r="I155" i="2"/>
  <c r="J155" i="2" s="1"/>
  <c r="I156" i="2"/>
  <c r="J156" i="2" s="1"/>
  <c r="I157" i="2"/>
  <c r="J157" i="2" s="1"/>
  <c r="I158" i="2"/>
  <c r="J158" i="2" s="1"/>
  <c r="I159" i="2"/>
  <c r="J159" i="2" s="1"/>
  <c r="I160" i="2"/>
  <c r="J160" i="2" s="1"/>
  <c r="I161" i="2"/>
  <c r="J161" i="2" s="1"/>
  <c r="I162" i="2"/>
  <c r="J162" i="2" s="1"/>
  <c r="I163" i="2"/>
  <c r="J163" i="2" s="1"/>
  <c r="I164" i="2"/>
  <c r="J164" i="2" s="1"/>
  <c r="I165" i="2"/>
  <c r="J165" i="2" s="1"/>
  <c r="I166" i="2"/>
  <c r="J166" i="2" s="1"/>
  <c r="I167" i="2"/>
  <c r="J167" i="2" s="1"/>
  <c r="I168" i="2"/>
  <c r="J168" i="2" s="1"/>
  <c r="I169" i="2"/>
  <c r="J169" i="2" s="1"/>
  <c r="I170" i="2"/>
  <c r="J170" i="2" s="1"/>
  <c r="I171" i="2"/>
  <c r="J171" i="2" s="1"/>
  <c r="I172" i="2"/>
  <c r="J172" i="2" s="1"/>
  <c r="I173" i="2"/>
  <c r="J173" i="2" s="1"/>
  <c r="I174" i="2"/>
  <c r="J174" i="2" s="1"/>
  <c r="I175" i="2"/>
  <c r="J175" i="2" s="1"/>
  <c r="I176" i="2"/>
  <c r="J176" i="2" s="1"/>
  <c r="I177" i="2"/>
  <c r="J177" i="2" s="1"/>
  <c r="I178" i="2"/>
  <c r="J178" i="2" s="1"/>
  <c r="I179" i="2"/>
  <c r="J179" i="2" s="1"/>
  <c r="I180" i="2"/>
  <c r="J180" i="2" s="1"/>
  <c r="I181" i="2"/>
  <c r="J181" i="2" s="1"/>
  <c r="I182" i="2"/>
  <c r="J182" i="2" s="1"/>
  <c r="I183" i="2"/>
  <c r="J183" i="2" s="1"/>
  <c r="I184" i="2"/>
  <c r="J184" i="2" s="1"/>
  <c r="I185" i="2"/>
  <c r="J185" i="2" s="1"/>
  <c r="I186" i="2"/>
  <c r="J186" i="2" s="1"/>
  <c r="I187" i="2"/>
  <c r="J187" i="2" s="1"/>
  <c r="I188" i="2"/>
  <c r="J188" i="2" s="1"/>
  <c r="I189" i="2"/>
  <c r="J189" i="2" s="1"/>
  <c r="I190" i="2"/>
  <c r="J190" i="2" s="1"/>
  <c r="I191" i="2"/>
  <c r="J191" i="2" s="1"/>
  <c r="I192" i="2"/>
  <c r="J192" i="2" s="1"/>
  <c r="I193" i="2"/>
  <c r="J193" i="2" s="1"/>
  <c r="I194" i="2"/>
  <c r="J194" i="2" s="1"/>
  <c r="I195" i="2"/>
  <c r="J195" i="2" s="1"/>
  <c r="I196" i="2"/>
  <c r="J196" i="2" s="1"/>
  <c r="I197" i="2"/>
  <c r="J197" i="2" s="1"/>
  <c r="I198" i="2"/>
  <c r="J198" i="2" s="1"/>
  <c r="I199" i="2"/>
  <c r="J199" i="2" s="1"/>
  <c r="I200" i="2"/>
  <c r="J200" i="2" s="1"/>
  <c r="I201" i="2"/>
  <c r="J201" i="2" s="1"/>
  <c r="I202" i="2"/>
  <c r="J202" i="2" s="1"/>
  <c r="I203" i="2"/>
  <c r="J203" i="2" s="1"/>
  <c r="I204" i="2"/>
  <c r="J204" i="2" s="1"/>
  <c r="I205" i="2"/>
  <c r="J205" i="2" s="1"/>
  <c r="I206" i="2"/>
  <c r="J206" i="2" s="1"/>
  <c r="I207" i="2"/>
  <c r="J207" i="2" s="1"/>
  <c r="I208" i="2"/>
  <c r="J208" i="2" s="1"/>
  <c r="I209" i="2"/>
  <c r="J209" i="2" s="1"/>
  <c r="I210" i="2"/>
  <c r="J210" i="2" s="1"/>
  <c r="I211" i="2"/>
  <c r="J211" i="2" s="1"/>
  <c r="I212" i="2"/>
  <c r="J212" i="2" s="1"/>
  <c r="I213" i="2"/>
  <c r="J213" i="2" s="1"/>
  <c r="I214" i="2"/>
  <c r="J214" i="2" s="1"/>
  <c r="I215" i="2"/>
  <c r="J215" i="2" s="1"/>
  <c r="I216" i="2"/>
  <c r="J216" i="2" s="1"/>
  <c r="I217" i="2"/>
  <c r="J217" i="2" s="1"/>
  <c r="I218" i="2"/>
  <c r="J218" i="2" s="1"/>
  <c r="I219" i="2"/>
  <c r="J219" i="2" s="1"/>
  <c r="I220" i="2"/>
  <c r="J220" i="2" s="1"/>
  <c r="I221" i="2"/>
  <c r="J221" i="2" s="1"/>
  <c r="I222" i="2"/>
  <c r="J222" i="2" s="1"/>
  <c r="I223" i="2"/>
  <c r="J223" i="2" s="1"/>
  <c r="I224" i="2"/>
  <c r="J224" i="2" s="1"/>
  <c r="I225" i="2"/>
  <c r="J225" i="2" s="1"/>
  <c r="I226" i="2"/>
  <c r="J226" i="2" s="1"/>
  <c r="I227" i="2"/>
  <c r="J227" i="2" s="1"/>
  <c r="I228" i="2"/>
  <c r="J228" i="2" s="1"/>
  <c r="I229" i="2"/>
  <c r="J229" i="2" s="1"/>
  <c r="I230" i="2"/>
  <c r="J230" i="2" s="1"/>
  <c r="I231" i="2"/>
  <c r="J231" i="2" s="1"/>
  <c r="I232" i="2"/>
  <c r="J232" i="2" s="1"/>
  <c r="I233" i="2"/>
  <c r="J233" i="2" s="1"/>
  <c r="I234" i="2"/>
  <c r="J234" i="2" s="1"/>
  <c r="I235" i="2"/>
  <c r="J235" i="2" s="1"/>
  <c r="I236" i="2"/>
  <c r="J236" i="2" s="1"/>
  <c r="I237" i="2"/>
  <c r="J237" i="2" s="1"/>
  <c r="I238" i="2"/>
  <c r="J238" i="2" s="1"/>
  <c r="I239" i="2"/>
  <c r="J239" i="2" s="1"/>
  <c r="I240" i="2"/>
  <c r="J240" i="2" s="1"/>
  <c r="I241" i="2"/>
  <c r="J241" i="2" s="1"/>
  <c r="I242" i="2"/>
  <c r="J242" i="2" s="1"/>
  <c r="I243" i="2"/>
  <c r="J243" i="2" s="1"/>
  <c r="I244" i="2"/>
  <c r="J244" i="2" s="1"/>
  <c r="I245" i="2"/>
  <c r="J245" i="2" s="1"/>
  <c r="I246" i="2"/>
  <c r="J246" i="2" s="1"/>
  <c r="I247" i="2"/>
  <c r="J247" i="2" s="1"/>
  <c r="I248" i="2"/>
  <c r="J248" i="2" s="1"/>
  <c r="I249" i="2"/>
  <c r="J249" i="2" s="1"/>
  <c r="I250" i="2"/>
  <c r="J250" i="2" s="1"/>
  <c r="I251" i="2"/>
  <c r="J251" i="2" s="1"/>
  <c r="I252" i="2"/>
  <c r="J252" i="2" s="1"/>
  <c r="I253" i="2"/>
  <c r="J253" i="2" s="1"/>
  <c r="I254" i="2"/>
  <c r="J254" i="2" s="1"/>
  <c r="I255" i="2"/>
  <c r="J255" i="2" s="1"/>
  <c r="I256" i="2"/>
  <c r="J256" i="2" s="1"/>
  <c r="I257" i="2"/>
  <c r="J257" i="2" s="1"/>
  <c r="I258" i="2"/>
  <c r="J258" i="2" s="1"/>
  <c r="I259" i="2"/>
  <c r="J259" i="2" s="1"/>
  <c r="I260" i="2"/>
  <c r="J260" i="2" s="1"/>
  <c r="I261" i="2"/>
  <c r="J261" i="2" s="1"/>
  <c r="I262" i="2"/>
  <c r="J262" i="2" s="1"/>
  <c r="I263" i="2"/>
  <c r="J263" i="2" s="1"/>
  <c r="I264" i="2"/>
  <c r="J264" i="2" s="1"/>
  <c r="I265" i="2"/>
  <c r="J265" i="2" s="1"/>
  <c r="I266" i="2"/>
  <c r="J266" i="2" s="1"/>
  <c r="I267" i="2"/>
  <c r="J267" i="2" s="1"/>
  <c r="I268" i="2"/>
  <c r="J268" i="2" s="1"/>
  <c r="I269" i="2"/>
  <c r="J269" i="2" s="1"/>
  <c r="I270" i="2"/>
  <c r="J270" i="2" s="1"/>
  <c r="I271" i="2"/>
  <c r="J271" i="2" s="1"/>
  <c r="I272" i="2"/>
  <c r="J272" i="2" s="1"/>
  <c r="I273" i="2"/>
  <c r="J273" i="2" s="1"/>
  <c r="I274" i="2"/>
  <c r="J274" i="2" s="1"/>
  <c r="I275" i="2"/>
  <c r="J275" i="2" s="1"/>
  <c r="I276" i="2"/>
  <c r="J276" i="2" s="1"/>
  <c r="I277" i="2"/>
  <c r="J277" i="2" s="1"/>
  <c r="I278" i="2"/>
  <c r="J278" i="2" s="1"/>
  <c r="I279" i="2"/>
  <c r="J279" i="2" s="1"/>
  <c r="I280" i="2"/>
  <c r="J280" i="2" s="1"/>
  <c r="I281" i="2"/>
  <c r="J281" i="2" s="1"/>
  <c r="I282" i="2"/>
  <c r="J282" i="2" s="1"/>
  <c r="I283" i="2"/>
  <c r="J283" i="2" s="1"/>
  <c r="I284" i="2"/>
  <c r="J284" i="2" s="1"/>
  <c r="I285" i="2"/>
  <c r="J285" i="2" s="1"/>
  <c r="I286" i="2"/>
  <c r="J286" i="2" s="1"/>
  <c r="I287" i="2"/>
  <c r="J287" i="2" s="1"/>
  <c r="I288" i="2"/>
  <c r="J288" i="2" s="1"/>
  <c r="I289" i="2"/>
  <c r="J289" i="2" s="1"/>
  <c r="I290" i="2"/>
  <c r="J290" i="2" s="1"/>
  <c r="I291" i="2"/>
  <c r="J291" i="2" s="1"/>
  <c r="I292" i="2"/>
  <c r="J292" i="2" s="1"/>
  <c r="I293" i="2"/>
  <c r="J293" i="2" s="1"/>
  <c r="I294" i="2"/>
  <c r="J294" i="2" s="1"/>
  <c r="I295" i="2"/>
  <c r="J295" i="2" s="1"/>
  <c r="I296" i="2"/>
  <c r="J296" i="2" s="1"/>
  <c r="I297" i="2"/>
  <c r="J297" i="2" s="1"/>
  <c r="I298" i="2"/>
  <c r="J298" i="2" s="1"/>
  <c r="I299" i="2"/>
  <c r="J299" i="2" s="1"/>
  <c r="I300" i="2"/>
  <c r="J300" i="2" s="1"/>
  <c r="I301" i="2"/>
  <c r="J301" i="2" s="1"/>
  <c r="I302" i="2"/>
  <c r="J302" i="2" s="1"/>
  <c r="I303" i="2"/>
  <c r="J303" i="2" s="1"/>
  <c r="I304" i="2"/>
  <c r="J304" i="2" s="1"/>
  <c r="I305" i="2"/>
  <c r="J305" i="2" s="1"/>
  <c r="I306" i="2"/>
  <c r="J306" i="2" s="1"/>
  <c r="I307" i="2"/>
  <c r="J307" i="2" s="1"/>
  <c r="I308" i="2"/>
  <c r="J308" i="2" s="1"/>
  <c r="I309" i="2"/>
  <c r="J309" i="2" s="1"/>
  <c r="I310" i="2"/>
  <c r="J310" i="2" s="1"/>
  <c r="I311" i="2"/>
  <c r="J311" i="2" s="1"/>
  <c r="I312" i="2"/>
  <c r="J312" i="2" s="1"/>
  <c r="I313" i="2"/>
  <c r="J313" i="2" s="1"/>
  <c r="I314" i="2"/>
  <c r="J314" i="2" s="1"/>
  <c r="I315" i="2"/>
  <c r="J315" i="2" s="1"/>
  <c r="I316" i="2"/>
  <c r="J316" i="2" s="1"/>
  <c r="I317" i="2"/>
  <c r="J317" i="2" s="1"/>
  <c r="I318" i="2"/>
  <c r="J318" i="2" s="1"/>
  <c r="I319" i="2"/>
  <c r="J319" i="2" s="1"/>
  <c r="I320" i="2"/>
  <c r="J320" i="2" s="1"/>
  <c r="I321" i="2"/>
  <c r="J321" i="2" s="1"/>
  <c r="I322" i="2"/>
  <c r="J322" i="2" s="1"/>
  <c r="I323" i="2"/>
  <c r="J323" i="2" s="1"/>
  <c r="I324" i="2"/>
  <c r="J324" i="2" s="1"/>
  <c r="I325" i="2"/>
  <c r="J325" i="2" s="1"/>
  <c r="I326" i="2"/>
  <c r="J326" i="2" s="1"/>
  <c r="I327" i="2"/>
  <c r="J327" i="2" s="1"/>
  <c r="I328" i="2"/>
  <c r="J328" i="2" s="1"/>
  <c r="I329" i="2"/>
  <c r="J329" i="2" s="1"/>
  <c r="I330" i="2"/>
  <c r="J330" i="2" s="1"/>
  <c r="I331" i="2"/>
  <c r="J331" i="2" s="1"/>
  <c r="I332" i="2"/>
  <c r="J332" i="2" s="1"/>
  <c r="I333" i="2"/>
  <c r="J333" i="2" s="1"/>
  <c r="I334" i="2"/>
  <c r="J334" i="2" s="1"/>
  <c r="I335" i="2"/>
  <c r="J335" i="2" s="1"/>
  <c r="I336" i="2"/>
  <c r="J336" i="2" s="1"/>
  <c r="I337" i="2"/>
  <c r="J337" i="2" s="1"/>
  <c r="I338" i="2"/>
  <c r="J338" i="2" s="1"/>
  <c r="I339" i="2"/>
  <c r="J339" i="2" s="1"/>
  <c r="I340" i="2"/>
  <c r="J340" i="2" s="1"/>
  <c r="I341" i="2"/>
  <c r="J341" i="2" s="1"/>
  <c r="I342" i="2"/>
  <c r="J342" i="2" s="1"/>
  <c r="I343" i="2"/>
  <c r="J343" i="2" s="1"/>
  <c r="I344" i="2"/>
  <c r="J344" i="2" s="1"/>
  <c r="I345" i="2"/>
  <c r="J345" i="2" s="1"/>
  <c r="I346" i="2"/>
  <c r="J346" i="2" s="1"/>
  <c r="I347" i="2"/>
  <c r="J347" i="2" s="1"/>
  <c r="I348" i="2"/>
  <c r="J348" i="2" s="1"/>
  <c r="I349" i="2"/>
  <c r="J349" i="2" s="1"/>
  <c r="I350" i="2"/>
  <c r="J350" i="2" s="1"/>
  <c r="I351" i="2"/>
  <c r="J351" i="2" s="1"/>
  <c r="I352" i="2"/>
  <c r="J352" i="2" s="1"/>
  <c r="I353" i="2"/>
  <c r="J353" i="2" s="1"/>
  <c r="I354" i="2"/>
  <c r="J354" i="2" s="1"/>
  <c r="I355" i="2"/>
  <c r="J355" i="2" s="1"/>
  <c r="I356" i="2"/>
  <c r="J356" i="2" s="1"/>
  <c r="I357" i="2"/>
  <c r="J357" i="2" s="1"/>
  <c r="I358" i="2"/>
  <c r="J358" i="2" s="1"/>
  <c r="I359" i="2"/>
  <c r="J359" i="2" s="1"/>
  <c r="I360" i="2"/>
  <c r="J360" i="2" s="1"/>
  <c r="I361" i="2"/>
  <c r="J361" i="2" s="1"/>
  <c r="I362" i="2"/>
  <c r="J362" i="2" s="1"/>
  <c r="I363" i="2"/>
  <c r="J363" i="2" s="1"/>
  <c r="I364" i="2"/>
  <c r="J364" i="2" s="1"/>
  <c r="I365" i="2"/>
  <c r="J365" i="2" s="1"/>
  <c r="I366" i="2"/>
  <c r="J366" i="2" s="1"/>
  <c r="I367" i="2"/>
  <c r="J367" i="2" s="1"/>
  <c r="I368" i="2"/>
  <c r="J368" i="2" s="1"/>
  <c r="I369" i="2"/>
  <c r="J369" i="2" s="1"/>
  <c r="I370" i="2"/>
  <c r="J370" i="2" s="1"/>
  <c r="I371" i="2"/>
  <c r="J371" i="2" s="1"/>
  <c r="I372" i="2"/>
  <c r="J372" i="2" s="1"/>
  <c r="I373" i="2"/>
  <c r="J373" i="2" s="1"/>
  <c r="I374" i="2"/>
  <c r="J374" i="2" s="1"/>
  <c r="I375" i="2"/>
  <c r="J375" i="2" s="1"/>
  <c r="I376" i="2"/>
  <c r="J376" i="2" s="1"/>
  <c r="I377" i="2"/>
  <c r="J377" i="2" s="1"/>
  <c r="I378" i="2"/>
  <c r="J378" i="2" s="1"/>
  <c r="I379" i="2"/>
  <c r="J379" i="2" s="1"/>
  <c r="I380" i="2"/>
  <c r="J380" i="2" s="1"/>
  <c r="I381" i="2"/>
  <c r="J381" i="2" s="1"/>
  <c r="I382" i="2"/>
  <c r="J382" i="2" s="1"/>
  <c r="I383" i="2"/>
  <c r="J383" i="2" s="1"/>
  <c r="I384" i="2"/>
  <c r="J384" i="2" s="1"/>
  <c r="I385" i="2"/>
  <c r="J385" i="2" s="1"/>
  <c r="I386" i="2"/>
  <c r="J386" i="2" s="1"/>
  <c r="I387" i="2"/>
  <c r="J387" i="2" s="1"/>
  <c r="I388" i="2"/>
  <c r="J388" i="2" s="1"/>
  <c r="I389" i="2"/>
  <c r="J389" i="2" s="1"/>
  <c r="I390" i="2"/>
  <c r="J390" i="2" s="1"/>
  <c r="I391" i="2"/>
  <c r="J391" i="2" s="1"/>
  <c r="I392" i="2"/>
  <c r="J392" i="2" s="1"/>
  <c r="I393" i="2"/>
  <c r="J393" i="2" s="1"/>
  <c r="I394" i="2"/>
  <c r="J394" i="2" s="1"/>
  <c r="I395" i="2"/>
  <c r="J395" i="2" s="1"/>
  <c r="I396" i="2"/>
  <c r="J396" i="2" s="1"/>
  <c r="I397" i="2"/>
  <c r="J397" i="2" s="1"/>
  <c r="I398" i="2"/>
  <c r="J398" i="2" s="1"/>
  <c r="I399" i="2"/>
  <c r="J399" i="2" s="1"/>
  <c r="I400" i="2"/>
  <c r="J400" i="2" s="1"/>
  <c r="I401" i="2"/>
  <c r="J401" i="2" s="1"/>
  <c r="I402" i="2"/>
  <c r="J402" i="2" s="1"/>
  <c r="I403" i="2"/>
  <c r="J403" i="2" s="1"/>
  <c r="I404" i="2"/>
  <c r="J404" i="2" s="1"/>
  <c r="I405" i="2"/>
  <c r="J405" i="2" s="1"/>
  <c r="I406" i="2"/>
  <c r="J406" i="2" s="1"/>
  <c r="I407" i="2"/>
  <c r="J407" i="2" s="1"/>
  <c r="I408" i="2"/>
  <c r="J408" i="2" s="1"/>
  <c r="I409" i="2"/>
  <c r="J409" i="2" s="1"/>
  <c r="I410" i="2"/>
  <c r="J410" i="2" s="1"/>
  <c r="I411" i="2"/>
  <c r="J411" i="2" s="1"/>
  <c r="I412" i="2"/>
  <c r="J412" i="2" s="1"/>
  <c r="I413" i="2"/>
  <c r="J413" i="2" s="1"/>
  <c r="I414" i="2"/>
  <c r="J414" i="2" s="1"/>
  <c r="I415" i="2"/>
  <c r="J415" i="2" s="1"/>
  <c r="I416" i="2"/>
  <c r="J416" i="2" s="1"/>
  <c r="I417" i="2"/>
  <c r="J417" i="2" s="1"/>
  <c r="I418" i="2"/>
  <c r="J418" i="2" s="1"/>
  <c r="I419" i="2"/>
  <c r="J419" i="2" s="1"/>
  <c r="I420" i="2"/>
  <c r="J420" i="2" s="1"/>
  <c r="I421" i="2"/>
  <c r="J421" i="2" s="1"/>
  <c r="I422" i="2"/>
  <c r="J422" i="2" s="1"/>
  <c r="I423" i="2"/>
  <c r="J423" i="2" s="1"/>
  <c r="I424" i="2"/>
  <c r="J424" i="2" s="1"/>
  <c r="I425" i="2"/>
  <c r="J425" i="2" s="1"/>
  <c r="I426" i="2"/>
  <c r="J426" i="2" s="1"/>
  <c r="I427" i="2"/>
  <c r="J427" i="2" s="1"/>
  <c r="I428" i="2"/>
  <c r="J428" i="2" s="1"/>
  <c r="I429" i="2"/>
  <c r="J429" i="2" s="1"/>
  <c r="I430" i="2"/>
  <c r="J430" i="2" s="1"/>
  <c r="I431" i="2"/>
  <c r="J431" i="2" s="1"/>
  <c r="I432" i="2"/>
  <c r="J432" i="2" s="1"/>
  <c r="I433" i="2"/>
  <c r="J433" i="2" s="1"/>
  <c r="I434" i="2"/>
  <c r="J434" i="2" s="1"/>
  <c r="I435" i="2"/>
  <c r="J435" i="2" s="1"/>
  <c r="I436" i="2"/>
  <c r="J436" i="2" s="1"/>
  <c r="I437" i="2"/>
  <c r="J437" i="2" s="1"/>
  <c r="I438" i="2"/>
  <c r="J438" i="2" s="1"/>
  <c r="I439" i="2"/>
  <c r="J439" i="2" s="1"/>
  <c r="I440" i="2"/>
  <c r="J440" i="2" s="1"/>
  <c r="I441" i="2"/>
  <c r="J441" i="2" s="1"/>
  <c r="I442" i="2"/>
  <c r="J442" i="2" s="1"/>
  <c r="I443" i="2"/>
  <c r="J443" i="2" s="1"/>
  <c r="I444" i="2"/>
  <c r="J444" i="2" s="1"/>
  <c r="I445" i="2"/>
  <c r="J445" i="2" s="1"/>
  <c r="I446" i="2"/>
  <c r="J446" i="2" s="1"/>
  <c r="I447" i="2"/>
  <c r="J447" i="2" s="1"/>
  <c r="I448" i="2"/>
  <c r="J448" i="2" s="1"/>
  <c r="I449" i="2"/>
  <c r="J449" i="2" s="1"/>
  <c r="I450" i="2"/>
  <c r="J450" i="2" s="1"/>
  <c r="I451" i="2"/>
  <c r="J451" i="2" s="1"/>
  <c r="I452" i="2"/>
  <c r="J452" i="2" s="1"/>
  <c r="I453" i="2"/>
  <c r="J453" i="2" s="1"/>
  <c r="I454" i="2"/>
  <c r="J454" i="2" s="1"/>
  <c r="I455" i="2"/>
  <c r="J455" i="2" s="1"/>
  <c r="I456" i="2"/>
  <c r="J456" i="2" s="1"/>
  <c r="I457" i="2"/>
  <c r="J457" i="2" s="1"/>
  <c r="I458" i="2"/>
  <c r="J458" i="2" s="1"/>
  <c r="I459" i="2"/>
  <c r="J459" i="2" s="1"/>
  <c r="I460" i="2"/>
  <c r="J460" i="2" s="1"/>
  <c r="I461" i="2"/>
  <c r="J461" i="2" s="1"/>
  <c r="I462" i="2"/>
  <c r="J462" i="2" s="1"/>
  <c r="I463" i="2"/>
  <c r="J463" i="2" s="1"/>
  <c r="I464" i="2"/>
  <c r="J464" i="2" s="1"/>
  <c r="I465" i="2"/>
  <c r="J465" i="2" s="1"/>
  <c r="I466" i="2"/>
  <c r="J466" i="2" s="1"/>
  <c r="I467" i="2"/>
  <c r="J467" i="2" s="1"/>
  <c r="I468" i="2"/>
  <c r="J468" i="2" s="1"/>
  <c r="I469" i="2"/>
  <c r="J469" i="2" s="1"/>
  <c r="I470" i="2"/>
  <c r="J470" i="2" s="1"/>
  <c r="I471" i="2"/>
  <c r="J471" i="2" s="1"/>
  <c r="I472" i="2"/>
  <c r="J472" i="2" s="1"/>
  <c r="I473" i="2"/>
  <c r="J473" i="2" s="1"/>
  <c r="I474" i="2"/>
  <c r="J474" i="2" s="1"/>
  <c r="I475" i="2"/>
  <c r="J475" i="2" s="1"/>
  <c r="I476" i="2"/>
  <c r="J476" i="2" s="1"/>
  <c r="I477" i="2"/>
  <c r="J477" i="2" s="1"/>
  <c r="I478" i="2"/>
  <c r="J478" i="2" s="1"/>
  <c r="I479" i="2"/>
  <c r="J479" i="2" s="1"/>
  <c r="I480" i="2"/>
  <c r="J480" i="2" s="1"/>
  <c r="I481" i="2"/>
  <c r="J481" i="2" s="1"/>
  <c r="I482" i="2"/>
  <c r="J482" i="2" s="1"/>
  <c r="I483" i="2"/>
  <c r="J483" i="2" s="1"/>
  <c r="I484" i="2"/>
  <c r="J484" i="2" s="1"/>
  <c r="I485" i="2"/>
  <c r="J485" i="2" s="1"/>
  <c r="I486" i="2"/>
  <c r="J486" i="2" s="1"/>
  <c r="I487" i="2"/>
  <c r="J487" i="2" s="1"/>
  <c r="I488" i="2"/>
  <c r="J488" i="2" s="1"/>
  <c r="I489" i="2"/>
  <c r="J489" i="2" s="1"/>
  <c r="I490" i="2"/>
  <c r="J490" i="2" s="1"/>
  <c r="I491" i="2"/>
  <c r="J491" i="2" s="1"/>
  <c r="I492" i="2"/>
  <c r="J492" i="2" s="1"/>
  <c r="I493" i="2"/>
  <c r="J493" i="2" s="1"/>
  <c r="I494" i="2"/>
  <c r="J494" i="2" s="1"/>
  <c r="I495" i="2"/>
  <c r="J495" i="2" s="1"/>
  <c r="I496" i="2"/>
  <c r="J496" i="2" s="1"/>
  <c r="I497" i="2"/>
  <c r="J497" i="2" s="1"/>
  <c r="I498" i="2"/>
  <c r="J498" i="2" s="1"/>
  <c r="I499" i="2"/>
  <c r="J499" i="2" s="1"/>
  <c r="I500" i="2"/>
  <c r="J500" i="2" s="1"/>
  <c r="I501" i="2"/>
  <c r="J501" i="2" s="1"/>
  <c r="I502" i="2"/>
  <c r="J502" i="2" s="1"/>
  <c r="I503" i="2"/>
  <c r="J503" i="2" s="1"/>
  <c r="I504" i="2"/>
  <c r="J504" i="2" s="1"/>
  <c r="I505" i="2"/>
  <c r="J505" i="2" s="1"/>
  <c r="I506" i="2"/>
  <c r="J506" i="2" s="1"/>
  <c r="I507" i="2"/>
  <c r="J507" i="2" s="1"/>
  <c r="I508" i="2"/>
  <c r="J508" i="2" s="1"/>
  <c r="I509" i="2"/>
  <c r="J509" i="2" s="1"/>
  <c r="I510" i="2"/>
  <c r="J510" i="2" s="1"/>
  <c r="I511" i="2"/>
  <c r="J511" i="2" s="1"/>
  <c r="I512" i="2"/>
  <c r="J512" i="2" s="1"/>
  <c r="I513" i="2"/>
  <c r="J513" i="2" s="1"/>
  <c r="I514" i="2"/>
  <c r="J514" i="2" s="1"/>
  <c r="I515" i="2"/>
  <c r="J515" i="2" s="1"/>
  <c r="I516" i="2"/>
  <c r="J516" i="2" s="1"/>
  <c r="I517" i="2"/>
  <c r="J517" i="2" s="1"/>
  <c r="I518" i="2"/>
  <c r="J518" i="2" s="1"/>
  <c r="I519" i="2"/>
  <c r="J519" i="2" s="1"/>
  <c r="I520" i="2"/>
  <c r="J520" i="2" s="1"/>
  <c r="I521" i="2"/>
  <c r="J521" i="2" s="1"/>
  <c r="I522" i="2"/>
  <c r="J522" i="2" s="1"/>
  <c r="I523" i="2"/>
  <c r="J523" i="2" s="1"/>
  <c r="I524" i="2"/>
  <c r="J524" i="2" s="1"/>
  <c r="I525" i="2"/>
  <c r="J525" i="2" s="1"/>
  <c r="I526" i="2"/>
  <c r="J526" i="2" s="1"/>
  <c r="I527" i="2"/>
  <c r="J527" i="2" s="1"/>
  <c r="I528" i="2"/>
  <c r="J528" i="2" s="1"/>
  <c r="I529" i="2"/>
  <c r="J529" i="2" s="1"/>
  <c r="I530" i="2"/>
  <c r="J530" i="2" s="1"/>
  <c r="I531" i="2"/>
  <c r="J531" i="2" s="1"/>
  <c r="I532" i="2"/>
  <c r="J532" i="2" s="1"/>
  <c r="I533" i="2"/>
  <c r="J533" i="2" s="1"/>
  <c r="I534" i="2"/>
  <c r="J534" i="2" s="1"/>
  <c r="I535" i="2"/>
  <c r="J535" i="2" s="1"/>
  <c r="I536" i="2"/>
  <c r="J536" i="2" s="1"/>
  <c r="I537" i="2"/>
  <c r="J537" i="2" s="1"/>
  <c r="I538" i="2"/>
  <c r="J538" i="2" s="1"/>
  <c r="I539" i="2"/>
  <c r="J539" i="2" s="1"/>
  <c r="I540" i="2"/>
  <c r="J540" i="2" s="1"/>
  <c r="I541" i="2"/>
  <c r="J541" i="2" s="1"/>
  <c r="I542" i="2"/>
  <c r="J542" i="2" s="1"/>
  <c r="I543" i="2"/>
  <c r="J543" i="2" s="1"/>
  <c r="I544" i="2"/>
  <c r="J544" i="2" s="1"/>
  <c r="I545" i="2"/>
  <c r="J545" i="2" s="1"/>
  <c r="I546" i="2"/>
  <c r="J546" i="2" s="1"/>
  <c r="I547" i="2"/>
  <c r="J547" i="2" s="1"/>
  <c r="I548" i="2"/>
  <c r="J548" i="2" s="1"/>
  <c r="I549" i="2"/>
  <c r="J549" i="2" s="1"/>
  <c r="I550" i="2"/>
  <c r="J550" i="2" s="1"/>
  <c r="I551" i="2"/>
  <c r="J551" i="2" s="1"/>
  <c r="I552" i="2"/>
  <c r="J552" i="2" s="1"/>
  <c r="I553" i="2"/>
  <c r="J553" i="2" s="1"/>
  <c r="I554" i="2"/>
  <c r="J554" i="2" s="1"/>
  <c r="I555" i="2"/>
  <c r="J555" i="2" s="1"/>
  <c r="I556" i="2"/>
  <c r="J556" i="2" s="1"/>
  <c r="I557" i="2"/>
  <c r="J557" i="2" s="1"/>
  <c r="I558" i="2"/>
  <c r="J558" i="2" s="1"/>
  <c r="I559" i="2"/>
  <c r="J559" i="2" s="1"/>
  <c r="I560" i="2"/>
  <c r="J560" i="2" s="1"/>
  <c r="I561" i="2"/>
  <c r="J561" i="2" s="1"/>
  <c r="I562" i="2"/>
  <c r="J562" i="2" s="1"/>
  <c r="I563" i="2"/>
  <c r="J563" i="2" s="1"/>
  <c r="I564" i="2"/>
  <c r="J564" i="2" s="1"/>
  <c r="I565" i="2"/>
  <c r="J565" i="2" s="1"/>
  <c r="I566" i="2"/>
  <c r="J566" i="2" s="1"/>
  <c r="I567" i="2"/>
  <c r="J567" i="2" s="1"/>
  <c r="I568" i="2"/>
  <c r="J568" i="2" s="1"/>
  <c r="I569" i="2"/>
  <c r="J569" i="2" s="1"/>
  <c r="I570" i="2"/>
  <c r="J570" i="2" s="1"/>
  <c r="I571" i="2"/>
  <c r="J571" i="2" s="1"/>
  <c r="I572" i="2"/>
  <c r="J572" i="2" s="1"/>
  <c r="I573" i="2"/>
  <c r="J573" i="2" s="1"/>
  <c r="I574" i="2"/>
  <c r="J574" i="2" s="1"/>
  <c r="I575" i="2"/>
  <c r="J575" i="2" s="1"/>
  <c r="I576" i="2"/>
  <c r="J576" i="2" s="1"/>
  <c r="I577" i="2"/>
  <c r="J577" i="2" s="1"/>
  <c r="I578" i="2"/>
  <c r="J578" i="2" s="1"/>
  <c r="I579" i="2"/>
  <c r="J579" i="2" s="1"/>
  <c r="I580" i="2"/>
  <c r="J580" i="2" s="1"/>
  <c r="I581" i="2"/>
  <c r="J581" i="2" s="1"/>
  <c r="I582" i="2"/>
  <c r="J582" i="2" s="1"/>
  <c r="I583" i="2"/>
  <c r="J583" i="2" s="1"/>
  <c r="I584" i="2"/>
  <c r="J584" i="2" s="1"/>
  <c r="I585" i="2"/>
  <c r="J585" i="2" s="1"/>
  <c r="I586" i="2"/>
  <c r="J586" i="2" s="1"/>
  <c r="I587" i="2"/>
  <c r="J587" i="2" s="1"/>
  <c r="I588" i="2"/>
  <c r="J588" i="2" s="1"/>
  <c r="I589" i="2"/>
  <c r="J589" i="2" s="1"/>
  <c r="I590" i="2"/>
  <c r="J590" i="2" s="1"/>
  <c r="I591" i="2"/>
  <c r="J591" i="2" s="1"/>
  <c r="I592" i="2"/>
  <c r="J592" i="2" s="1"/>
  <c r="I593" i="2"/>
  <c r="J593" i="2" s="1"/>
  <c r="I594" i="2"/>
  <c r="J594" i="2" s="1"/>
  <c r="I595" i="2"/>
  <c r="J595" i="2" s="1"/>
  <c r="I596" i="2"/>
  <c r="J596" i="2" s="1"/>
  <c r="I597" i="2"/>
  <c r="J597" i="2" s="1"/>
  <c r="I598" i="2"/>
  <c r="J598" i="2" s="1"/>
  <c r="I599" i="2"/>
  <c r="J599" i="2" s="1"/>
  <c r="I600" i="2"/>
  <c r="J600" i="2" s="1"/>
  <c r="I601" i="2"/>
  <c r="J601" i="2" s="1"/>
  <c r="I602" i="2"/>
  <c r="J602" i="2" s="1"/>
  <c r="I603" i="2"/>
  <c r="J603" i="2" s="1"/>
  <c r="I604" i="2"/>
  <c r="J604" i="2" s="1"/>
  <c r="I605" i="2"/>
  <c r="J605" i="2" s="1"/>
  <c r="I606" i="2"/>
  <c r="J606" i="2" s="1"/>
  <c r="I607" i="2"/>
  <c r="J607" i="2" s="1"/>
  <c r="I608" i="2"/>
  <c r="J608" i="2" s="1"/>
  <c r="I609" i="2"/>
  <c r="J609" i="2" s="1"/>
  <c r="I610" i="2"/>
  <c r="J610" i="2" s="1"/>
  <c r="I611" i="2"/>
  <c r="J611" i="2" s="1"/>
  <c r="I612" i="2"/>
  <c r="J612" i="2" s="1"/>
  <c r="I613" i="2"/>
  <c r="J613" i="2" s="1"/>
  <c r="I614" i="2"/>
  <c r="J614" i="2" s="1"/>
  <c r="I615" i="2"/>
  <c r="J615" i="2" s="1"/>
  <c r="I616" i="2"/>
  <c r="J616" i="2" s="1"/>
  <c r="I617" i="2"/>
  <c r="J617" i="2" s="1"/>
  <c r="I618" i="2"/>
  <c r="J618" i="2" s="1"/>
  <c r="I619" i="2"/>
  <c r="J619" i="2" s="1"/>
  <c r="I620" i="2"/>
  <c r="J620" i="2" s="1"/>
  <c r="I621" i="2"/>
  <c r="J621" i="2" s="1"/>
  <c r="I622" i="2"/>
  <c r="J622" i="2" s="1"/>
  <c r="I623" i="2"/>
  <c r="J623" i="2" s="1"/>
  <c r="I624" i="2"/>
  <c r="J624" i="2" s="1"/>
  <c r="I625" i="2"/>
  <c r="J625" i="2" s="1"/>
  <c r="I626" i="2"/>
  <c r="J626" i="2" s="1"/>
  <c r="I627" i="2"/>
  <c r="J627" i="2" s="1"/>
  <c r="I628" i="2"/>
  <c r="J628" i="2" s="1"/>
  <c r="I629" i="2"/>
  <c r="J629" i="2" s="1"/>
  <c r="I630" i="2"/>
  <c r="J630" i="2" s="1"/>
  <c r="I631" i="2"/>
  <c r="J631" i="2" s="1"/>
  <c r="I632" i="2"/>
  <c r="J632" i="2" s="1"/>
  <c r="I633" i="2"/>
  <c r="J633" i="2" s="1"/>
  <c r="I634" i="2"/>
  <c r="J634" i="2" s="1"/>
  <c r="I635" i="2"/>
  <c r="J635" i="2" s="1"/>
  <c r="I636" i="2"/>
  <c r="J636" i="2" s="1"/>
  <c r="I637" i="2"/>
  <c r="J637" i="2" s="1"/>
  <c r="I638" i="2"/>
  <c r="J638" i="2" s="1"/>
  <c r="I639" i="2"/>
  <c r="J639" i="2" s="1"/>
  <c r="I640" i="2"/>
  <c r="J640" i="2" s="1"/>
  <c r="I641" i="2"/>
  <c r="J641" i="2" s="1"/>
  <c r="I642" i="2"/>
  <c r="J642" i="2" s="1"/>
  <c r="I643" i="2"/>
  <c r="J643" i="2" s="1"/>
  <c r="I644" i="2"/>
  <c r="J644" i="2" s="1"/>
  <c r="I645" i="2"/>
  <c r="J645" i="2" s="1"/>
  <c r="I646" i="2"/>
  <c r="J646" i="2" s="1"/>
  <c r="I647" i="2"/>
  <c r="J647" i="2" s="1"/>
  <c r="I648" i="2"/>
  <c r="J648" i="2" s="1"/>
  <c r="I649" i="2"/>
  <c r="J649" i="2" s="1"/>
  <c r="I650" i="2"/>
  <c r="J650" i="2" s="1"/>
  <c r="I651" i="2"/>
  <c r="J651" i="2" s="1"/>
  <c r="I652" i="2"/>
  <c r="J652" i="2" s="1"/>
  <c r="I653" i="2"/>
  <c r="J653" i="2" s="1"/>
  <c r="I654" i="2"/>
  <c r="J654" i="2" s="1"/>
  <c r="I655" i="2"/>
  <c r="J655" i="2" s="1"/>
  <c r="I656" i="2"/>
  <c r="J656" i="2" s="1"/>
  <c r="I657" i="2"/>
  <c r="J657" i="2" s="1"/>
  <c r="I658" i="2"/>
  <c r="J658" i="2" s="1"/>
  <c r="I659" i="2"/>
  <c r="J659" i="2" s="1"/>
  <c r="I660" i="2"/>
  <c r="J660" i="2" s="1"/>
  <c r="I661" i="2"/>
  <c r="J661" i="2" s="1"/>
  <c r="I662" i="2"/>
  <c r="J662" i="2" s="1"/>
  <c r="I663" i="2"/>
  <c r="J663" i="2" s="1"/>
  <c r="I664" i="2"/>
  <c r="J664" i="2" s="1"/>
  <c r="I665" i="2"/>
  <c r="J665" i="2" s="1"/>
  <c r="I666" i="2"/>
  <c r="J666" i="2" s="1"/>
  <c r="I667" i="2"/>
  <c r="J667" i="2" s="1"/>
  <c r="I668" i="2"/>
  <c r="J668" i="2" s="1"/>
  <c r="I669" i="2"/>
  <c r="J669" i="2" s="1"/>
  <c r="I670" i="2"/>
  <c r="J670" i="2" s="1"/>
  <c r="I671" i="2"/>
  <c r="J671" i="2" s="1"/>
  <c r="I672" i="2"/>
  <c r="J672" i="2" s="1"/>
  <c r="I673" i="2"/>
  <c r="J673" i="2" s="1"/>
  <c r="I674" i="2"/>
  <c r="J674" i="2" s="1"/>
  <c r="I675" i="2"/>
  <c r="J675" i="2" s="1"/>
  <c r="I676" i="2"/>
  <c r="J676" i="2" s="1"/>
  <c r="I677" i="2"/>
  <c r="J677" i="2" s="1"/>
  <c r="I678" i="2"/>
  <c r="J678" i="2" s="1"/>
  <c r="I679" i="2"/>
  <c r="J679" i="2" s="1"/>
  <c r="I680" i="2"/>
  <c r="J680" i="2" s="1"/>
  <c r="I681" i="2"/>
  <c r="J681" i="2" s="1"/>
  <c r="I682" i="2"/>
  <c r="J682" i="2" s="1"/>
  <c r="I683" i="2"/>
  <c r="J683" i="2" s="1"/>
  <c r="I684" i="2"/>
  <c r="J684" i="2" s="1"/>
  <c r="I685" i="2"/>
  <c r="J685" i="2" s="1"/>
  <c r="I686" i="2"/>
  <c r="J686" i="2" s="1"/>
  <c r="I687" i="2"/>
  <c r="J687" i="2" s="1"/>
  <c r="I688" i="2"/>
  <c r="J688" i="2" s="1"/>
  <c r="I689" i="2"/>
  <c r="J689" i="2" s="1"/>
  <c r="I690" i="2"/>
  <c r="J690" i="2" s="1"/>
  <c r="I691" i="2"/>
  <c r="J691" i="2" s="1"/>
  <c r="I692" i="2"/>
  <c r="J692" i="2" s="1"/>
  <c r="I693" i="2"/>
  <c r="J693" i="2" s="1"/>
  <c r="I694" i="2"/>
  <c r="J694" i="2" s="1"/>
  <c r="I695" i="2"/>
  <c r="J695" i="2" s="1"/>
  <c r="I696" i="2"/>
  <c r="J696" i="2" s="1"/>
  <c r="I697" i="2"/>
  <c r="J697" i="2" s="1"/>
  <c r="I698" i="2"/>
  <c r="J698" i="2" s="1"/>
  <c r="I699" i="2"/>
  <c r="J699" i="2" s="1"/>
  <c r="I700" i="2"/>
  <c r="J700" i="2" s="1"/>
  <c r="I701" i="2"/>
  <c r="J701" i="2" s="1"/>
  <c r="I702" i="2"/>
  <c r="J702" i="2" s="1"/>
  <c r="I703" i="2"/>
  <c r="J703" i="2" s="1"/>
  <c r="I704" i="2"/>
  <c r="J704" i="2" s="1"/>
  <c r="I705" i="2"/>
  <c r="J705" i="2" s="1"/>
  <c r="I706" i="2"/>
  <c r="J706" i="2" s="1"/>
  <c r="I707" i="2"/>
  <c r="J707" i="2" s="1"/>
  <c r="I708" i="2"/>
  <c r="J708" i="2" s="1"/>
  <c r="I709" i="2"/>
  <c r="J709" i="2" s="1"/>
  <c r="I710" i="2"/>
  <c r="J710" i="2" s="1"/>
  <c r="I711" i="2"/>
  <c r="J711" i="2" s="1"/>
  <c r="I712" i="2"/>
  <c r="J712" i="2" s="1"/>
  <c r="I713" i="2"/>
  <c r="J713" i="2" s="1"/>
  <c r="I714" i="2"/>
  <c r="J714" i="2" s="1"/>
  <c r="I715" i="2"/>
  <c r="J715" i="2" s="1"/>
  <c r="I716" i="2"/>
  <c r="J716" i="2" s="1"/>
  <c r="I717" i="2"/>
  <c r="J717" i="2" s="1"/>
  <c r="I718" i="2"/>
  <c r="J718" i="2" s="1"/>
  <c r="I719" i="2"/>
  <c r="J719" i="2" s="1"/>
  <c r="I720" i="2"/>
  <c r="J720" i="2" s="1"/>
  <c r="I721" i="2"/>
  <c r="J721" i="2" s="1"/>
  <c r="I722" i="2"/>
  <c r="J722" i="2" s="1"/>
  <c r="I723" i="2"/>
  <c r="J723" i="2" s="1"/>
  <c r="I724" i="2"/>
  <c r="J724" i="2" s="1"/>
  <c r="I725" i="2"/>
  <c r="J725" i="2" s="1"/>
  <c r="I726" i="2"/>
  <c r="J726" i="2" s="1"/>
  <c r="I727" i="2"/>
  <c r="J727" i="2" s="1"/>
  <c r="I728" i="2"/>
  <c r="J728" i="2" s="1"/>
  <c r="I729" i="2"/>
  <c r="J729" i="2" s="1"/>
  <c r="I730" i="2"/>
  <c r="J730" i="2" s="1"/>
  <c r="I731" i="2"/>
  <c r="J731" i="2" s="1"/>
  <c r="I732" i="2"/>
  <c r="J732" i="2" s="1"/>
  <c r="I733" i="2"/>
  <c r="J733" i="2" s="1"/>
  <c r="I734" i="2"/>
  <c r="J734" i="2" s="1"/>
  <c r="I735" i="2"/>
  <c r="J735" i="2" s="1"/>
  <c r="I736" i="2"/>
  <c r="J736" i="2" s="1"/>
  <c r="I737" i="2"/>
  <c r="J737" i="2" s="1"/>
  <c r="I738" i="2"/>
  <c r="J738" i="2" s="1"/>
  <c r="I739" i="2"/>
  <c r="J739" i="2" s="1"/>
  <c r="I740" i="2"/>
  <c r="J740" i="2" s="1"/>
  <c r="I741" i="2"/>
  <c r="J741" i="2" s="1"/>
  <c r="I742" i="2"/>
  <c r="J742" i="2" s="1"/>
  <c r="I743" i="2"/>
  <c r="J743" i="2" s="1"/>
  <c r="I744" i="2"/>
  <c r="J744" i="2" s="1"/>
  <c r="I745" i="2"/>
  <c r="J745" i="2" s="1"/>
  <c r="I746" i="2"/>
  <c r="J746" i="2" s="1"/>
  <c r="I747" i="2"/>
  <c r="J747" i="2" s="1"/>
  <c r="I748" i="2"/>
  <c r="J748" i="2" s="1"/>
  <c r="I749" i="2"/>
  <c r="J749" i="2" s="1"/>
  <c r="I750" i="2"/>
  <c r="J750" i="2" s="1"/>
  <c r="I751" i="2"/>
  <c r="J751" i="2" s="1"/>
  <c r="I752" i="2"/>
  <c r="J752" i="2" s="1"/>
  <c r="I753" i="2"/>
  <c r="J753" i="2" s="1"/>
  <c r="I754" i="2"/>
  <c r="J754" i="2" s="1"/>
  <c r="I755" i="2"/>
  <c r="J755" i="2" s="1"/>
  <c r="I756" i="2"/>
  <c r="J756" i="2" s="1"/>
  <c r="I757" i="2"/>
  <c r="J757" i="2" s="1"/>
  <c r="I758" i="2"/>
  <c r="J758" i="2" s="1"/>
  <c r="I759" i="2"/>
  <c r="J759" i="2" s="1"/>
  <c r="I760" i="2"/>
  <c r="J760" i="2" s="1"/>
  <c r="I761" i="2"/>
  <c r="J761" i="2" s="1"/>
  <c r="I762" i="2"/>
  <c r="J762" i="2" s="1"/>
  <c r="I763" i="2"/>
  <c r="J763" i="2" s="1"/>
  <c r="I764" i="2"/>
  <c r="J764" i="2" s="1"/>
  <c r="I765" i="2"/>
  <c r="J765" i="2" s="1"/>
  <c r="I766" i="2"/>
  <c r="J766" i="2" s="1"/>
  <c r="I767" i="2"/>
  <c r="J767" i="2" s="1"/>
  <c r="I768" i="2"/>
  <c r="J768" i="2" s="1"/>
  <c r="I769" i="2"/>
  <c r="J769" i="2" s="1"/>
  <c r="I770" i="2"/>
  <c r="J770" i="2" s="1"/>
  <c r="I771" i="2"/>
  <c r="J771" i="2" s="1"/>
  <c r="I772" i="2"/>
  <c r="J772" i="2" s="1"/>
  <c r="I773" i="2"/>
  <c r="J773" i="2" s="1"/>
  <c r="I774" i="2"/>
  <c r="J774" i="2" s="1"/>
  <c r="I775" i="2"/>
  <c r="J775" i="2" s="1"/>
  <c r="I776" i="2"/>
  <c r="J776" i="2" s="1"/>
  <c r="I777" i="2"/>
  <c r="J777" i="2" s="1"/>
  <c r="I778" i="2"/>
  <c r="J778" i="2" s="1"/>
  <c r="I779" i="2"/>
  <c r="J779" i="2" s="1"/>
  <c r="I780" i="2"/>
  <c r="J780" i="2" s="1"/>
  <c r="I781" i="2"/>
  <c r="J781" i="2" s="1"/>
  <c r="I782" i="2"/>
  <c r="J782" i="2" s="1"/>
  <c r="I783" i="2"/>
  <c r="J783" i="2" s="1"/>
  <c r="I784" i="2"/>
  <c r="J784" i="2" s="1"/>
  <c r="I785" i="2"/>
  <c r="J785" i="2" s="1"/>
  <c r="I786" i="2"/>
  <c r="J786" i="2" s="1"/>
  <c r="I787" i="2"/>
  <c r="J787" i="2" s="1"/>
  <c r="I788" i="2"/>
  <c r="J788" i="2" s="1"/>
  <c r="I789" i="2"/>
  <c r="J789" i="2" s="1"/>
  <c r="I790" i="2"/>
  <c r="J790" i="2" s="1"/>
  <c r="I791" i="2"/>
  <c r="J791" i="2" s="1"/>
  <c r="I792" i="2"/>
  <c r="J792" i="2" s="1"/>
  <c r="I793" i="2"/>
  <c r="J793" i="2" s="1"/>
  <c r="I794" i="2"/>
  <c r="J794" i="2" s="1"/>
  <c r="I795" i="2"/>
  <c r="J795" i="2" s="1"/>
  <c r="I796" i="2"/>
  <c r="J796" i="2" s="1"/>
  <c r="I797" i="2"/>
  <c r="J797" i="2" s="1"/>
  <c r="I798" i="2"/>
  <c r="J798" i="2" s="1"/>
  <c r="I799" i="2"/>
  <c r="J799" i="2" s="1"/>
  <c r="I800" i="2"/>
  <c r="J800" i="2" s="1"/>
  <c r="I801" i="2"/>
  <c r="J801" i="2" s="1"/>
  <c r="I802" i="2"/>
  <c r="J802" i="2" s="1"/>
  <c r="I803" i="2"/>
  <c r="J803" i="2" s="1"/>
  <c r="I804" i="2"/>
  <c r="J804" i="2" s="1"/>
  <c r="I805" i="2"/>
  <c r="J805" i="2" s="1"/>
  <c r="I806" i="2"/>
  <c r="J806" i="2" s="1"/>
  <c r="I807" i="2"/>
  <c r="J807" i="2" s="1"/>
  <c r="I808" i="2"/>
  <c r="J808" i="2" s="1"/>
  <c r="I809" i="2"/>
  <c r="J809" i="2" s="1"/>
  <c r="I810" i="2"/>
  <c r="J810" i="2" s="1"/>
  <c r="I811" i="2"/>
  <c r="J811" i="2" s="1"/>
  <c r="I812" i="2"/>
  <c r="J812" i="2" s="1"/>
  <c r="I813" i="2"/>
  <c r="J813" i="2" s="1"/>
  <c r="I814" i="2"/>
  <c r="J814" i="2" s="1"/>
  <c r="I815" i="2"/>
  <c r="J815" i="2" s="1"/>
  <c r="I816" i="2"/>
  <c r="J816" i="2" s="1"/>
  <c r="I817" i="2"/>
  <c r="J817" i="2" s="1"/>
  <c r="I818" i="2"/>
  <c r="J818" i="2" s="1"/>
  <c r="I819" i="2"/>
  <c r="J819" i="2" s="1"/>
  <c r="I820" i="2"/>
  <c r="J820" i="2" s="1"/>
  <c r="I821" i="2"/>
  <c r="J821" i="2" s="1"/>
  <c r="I822" i="2"/>
  <c r="J822" i="2" s="1"/>
  <c r="I823" i="2"/>
  <c r="J823" i="2" s="1"/>
  <c r="I824" i="2"/>
  <c r="J824" i="2" s="1"/>
  <c r="I825" i="2"/>
  <c r="J825" i="2" s="1"/>
  <c r="I826" i="2"/>
  <c r="J826" i="2" s="1"/>
  <c r="I827" i="2"/>
  <c r="J827" i="2" s="1"/>
  <c r="I828" i="2"/>
  <c r="J828" i="2" s="1"/>
  <c r="I829" i="2"/>
  <c r="J829" i="2" s="1"/>
  <c r="I830" i="2"/>
  <c r="J830" i="2" s="1"/>
  <c r="I831" i="2"/>
  <c r="J831" i="2" s="1"/>
  <c r="I832" i="2"/>
  <c r="J832" i="2" s="1"/>
  <c r="I833" i="2"/>
  <c r="J833" i="2" s="1"/>
  <c r="I834" i="2"/>
  <c r="J834" i="2" s="1"/>
  <c r="I835" i="2"/>
  <c r="J835" i="2" s="1"/>
  <c r="I836" i="2"/>
  <c r="J836" i="2" s="1"/>
  <c r="I837" i="2"/>
  <c r="J837" i="2" s="1"/>
  <c r="I838" i="2"/>
  <c r="J838" i="2" s="1"/>
  <c r="I839" i="2"/>
  <c r="J839" i="2" s="1"/>
  <c r="I840" i="2"/>
  <c r="J840" i="2" s="1"/>
  <c r="I841" i="2"/>
  <c r="J841" i="2" s="1"/>
  <c r="I842" i="2"/>
  <c r="J842" i="2" s="1"/>
  <c r="I843" i="2"/>
  <c r="J843" i="2" s="1"/>
  <c r="I844" i="2"/>
  <c r="J844" i="2" s="1"/>
  <c r="I845" i="2"/>
  <c r="J845" i="2" s="1"/>
  <c r="I846" i="2"/>
  <c r="J846" i="2" s="1"/>
  <c r="I847" i="2"/>
  <c r="J847" i="2" s="1"/>
  <c r="I848" i="2"/>
  <c r="J848" i="2" s="1"/>
  <c r="I849" i="2"/>
  <c r="J849" i="2" s="1"/>
  <c r="I850" i="2"/>
  <c r="J850" i="2" s="1"/>
  <c r="I851" i="2"/>
  <c r="J851" i="2" s="1"/>
  <c r="I852" i="2"/>
  <c r="J852" i="2" s="1"/>
  <c r="I853" i="2"/>
  <c r="J853" i="2" s="1"/>
  <c r="I854" i="2"/>
  <c r="J854" i="2" s="1"/>
  <c r="I855" i="2"/>
  <c r="J855" i="2" s="1"/>
  <c r="I856" i="2"/>
  <c r="J856" i="2" s="1"/>
  <c r="I857" i="2"/>
  <c r="J857" i="2" s="1"/>
  <c r="I858" i="2"/>
  <c r="J858" i="2" s="1"/>
  <c r="I859" i="2"/>
  <c r="J859" i="2" s="1"/>
  <c r="I860" i="2"/>
  <c r="J860" i="2" s="1"/>
  <c r="I861" i="2"/>
  <c r="J861" i="2" s="1"/>
  <c r="I862" i="2"/>
  <c r="J862" i="2" s="1"/>
  <c r="I863" i="2"/>
  <c r="J863" i="2" s="1"/>
  <c r="I864" i="2"/>
  <c r="J864" i="2" s="1"/>
  <c r="I865" i="2"/>
  <c r="J865" i="2" s="1"/>
  <c r="I866" i="2"/>
  <c r="J866" i="2" s="1"/>
  <c r="I867" i="2"/>
  <c r="J867" i="2" s="1"/>
  <c r="I868" i="2"/>
  <c r="J868" i="2" s="1"/>
  <c r="I869" i="2"/>
  <c r="J869" i="2" s="1"/>
  <c r="I870" i="2"/>
  <c r="J870" i="2" s="1"/>
  <c r="I871" i="2"/>
  <c r="J871" i="2" s="1"/>
  <c r="I872" i="2"/>
  <c r="J872" i="2" s="1"/>
  <c r="I873" i="2"/>
  <c r="J873" i="2" s="1"/>
  <c r="I874" i="2"/>
  <c r="J874" i="2" s="1"/>
  <c r="I875" i="2"/>
  <c r="J875" i="2" s="1"/>
  <c r="I876" i="2"/>
  <c r="J876" i="2" s="1"/>
  <c r="I877" i="2"/>
  <c r="J877" i="2" s="1"/>
  <c r="I878" i="2"/>
  <c r="J878" i="2" s="1"/>
  <c r="I879" i="2"/>
  <c r="J879" i="2" s="1"/>
  <c r="I880" i="2"/>
  <c r="J880" i="2" s="1"/>
  <c r="I881" i="2"/>
  <c r="J881" i="2" s="1"/>
  <c r="I882" i="2"/>
  <c r="J882" i="2" s="1"/>
  <c r="I883" i="2"/>
  <c r="J883" i="2" s="1"/>
  <c r="I884" i="2"/>
  <c r="J884" i="2" s="1"/>
  <c r="I885" i="2"/>
  <c r="J885" i="2" s="1"/>
  <c r="I886" i="2"/>
  <c r="J886" i="2" s="1"/>
  <c r="I887" i="2"/>
  <c r="J887" i="2" s="1"/>
  <c r="I888" i="2"/>
  <c r="J888" i="2" s="1"/>
  <c r="I889" i="2"/>
  <c r="J889" i="2" s="1"/>
  <c r="I890" i="2"/>
  <c r="J890" i="2" s="1"/>
  <c r="I891" i="2"/>
  <c r="J891" i="2" s="1"/>
  <c r="I892" i="2"/>
  <c r="J892" i="2" s="1"/>
  <c r="I893" i="2"/>
  <c r="J893" i="2" s="1"/>
  <c r="I894" i="2"/>
  <c r="J894" i="2" s="1"/>
  <c r="I895" i="2"/>
  <c r="J895" i="2" s="1"/>
  <c r="I896" i="2"/>
  <c r="J896" i="2" s="1"/>
  <c r="I897" i="2"/>
  <c r="J897" i="2" s="1"/>
  <c r="I898" i="2"/>
  <c r="J898" i="2" s="1"/>
  <c r="I899" i="2"/>
  <c r="J899" i="2" s="1"/>
  <c r="I900" i="2"/>
  <c r="J900" i="2" s="1"/>
  <c r="I901" i="2"/>
  <c r="J901" i="2" s="1"/>
  <c r="I902" i="2"/>
  <c r="J902" i="2" s="1"/>
  <c r="I903" i="2"/>
  <c r="J903" i="2" s="1"/>
  <c r="I904" i="2"/>
  <c r="J904" i="2" s="1"/>
  <c r="I905" i="2"/>
  <c r="J905" i="2" s="1"/>
  <c r="I906" i="2"/>
  <c r="J906" i="2" s="1"/>
  <c r="I907" i="2"/>
  <c r="J907" i="2" s="1"/>
  <c r="I908" i="2"/>
  <c r="J908" i="2" s="1"/>
  <c r="I909" i="2"/>
  <c r="J909" i="2" s="1"/>
  <c r="I910" i="2"/>
  <c r="J910" i="2" s="1"/>
  <c r="I911" i="2"/>
  <c r="J911" i="2" s="1"/>
  <c r="I912" i="2"/>
  <c r="J912" i="2" s="1"/>
  <c r="I913" i="2"/>
  <c r="J913" i="2" s="1"/>
  <c r="I914" i="2"/>
  <c r="J914" i="2" s="1"/>
  <c r="I915" i="2"/>
  <c r="J915" i="2" s="1"/>
  <c r="I916" i="2"/>
  <c r="J916" i="2" s="1"/>
  <c r="I917" i="2"/>
  <c r="J917" i="2" s="1"/>
  <c r="I918" i="2"/>
  <c r="J918" i="2" s="1"/>
  <c r="I919" i="2"/>
  <c r="J919" i="2" s="1"/>
  <c r="I920" i="2"/>
  <c r="J920" i="2" s="1"/>
  <c r="I921" i="2"/>
  <c r="J921" i="2" s="1"/>
  <c r="I922" i="2"/>
  <c r="J922" i="2" s="1"/>
  <c r="I923" i="2"/>
  <c r="J923" i="2" s="1"/>
  <c r="I924" i="2"/>
  <c r="J924" i="2" s="1"/>
  <c r="I925" i="2"/>
  <c r="J925" i="2" s="1"/>
  <c r="I926" i="2"/>
  <c r="J926" i="2" s="1"/>
  <c r="I927" i="2"/>
  <c r="J927" i="2" s="1"/>
  <c r="I928" i="2"/>
  <c r="J928" i="2" s="1"/>
  <c r="I929" i="2"/>
  <c r="J929" i="2" s="1"/>
  <c r="I930" i="2"/>
  <c r="J930" i="2" s="1"/>
  <c r="I931" i="2"/>
  <c r="J931" i="2" s="1"/>
  <c r="I932" i="2"/>
  <c r="J932" i="2" s="1"/>
  <c r="I933" i="2"/>
  <c r="J933" i="2" s="1"/>
  <c r="I934" i="2"/>
  <c r="J934" i="2" s="1"/>
  <c r="I935" i="2"/>
  <c r="J935" i="2" s="1"/>
  <c r="I936" i="2"/>
  <c r="J936" i="2" s="1"/>
  <c r="I937" i="2"/>
  <c r="J937" i="2" s="1"/>
  <c r="I938" i="2"/>
  <c r="J938" i="2" s="1"/>
  <c r="I939" i="2"/>
  <c r="J939" i="2" s="1"/>
  <c r="I940" i="2"/>
  <c r="J940" i="2" s="1"/>
  <c r="I941" i="2"/>
  <c r="J941" i="2" s="1"/>
  <c r="I942" i="2"/>
  <c r="J942" i="2" s="1"/>
  <c r="I943" i="2"/>
  <c r="J943" i="2" s="1"/>
  <c r="I944" i="2"/>
  <c r="J944" i="2" s="1"/>
  <c r="I945" i="2"/>
  <c r="J945" i="2" s="1"/>
  <c r="I946" i="2"/>
  <c r="J946" i="2" s="1"/>
  <c r="I947" i="2"/>
  <c r="J947" i="2" s="1"/>
  <c r="I948" i="2"/>
  <c r="J948" i="2" s="1"/>
  <c r="I949" i="2"/>
  <c r="J949" i="2" s="1"/>
  <c r="I950" i="2"/>
  <c r="J950" i="2" s="1"/>
  <c r="I951" i="2"/>
  <c r="J951" i="2" s="1"/>
  <c r="I952" i="2"/>
  <c r="J952" i="2" s="1"/>
  <c r="I953" i="2"/>
  <c r="J953" i="2" s="1"/>
  <c r="I954" i="2"/>
  <c r="J954" i="2" s="1"/>
  <c r="I955" i="2"/>
  <c r="J955" i="2" s="1"/>
  <c r="I956" i="2"/>
  <c r="J956" i="2" s="1"/>
  <c r="I957" i="2"/>
  <c r="J957" i="2" s="1"/>
  <c r="I958" i="2"/>
  <c r="J958" i="2" s="1"/>
  <c r="I959" i="2"/>
  <c r="J959" i="2" s="1"/>
  <c r="I960" i="2"/>
  <c r="J960" i="2" s="1"/>
  <c r="I961" i="2"/>
  <c r="J961" i="2" s="1"/>
  <c r="I962" i="2"/>
  <c r="J962" i="2" s="1"/>
  <c r="I963" i="2"/>
  <c r="J963" i="2" s="1"/>
  <c r="I964" i="2"/>
  <c r="J964" i="2" s="1"/>
  <c r="I965" i="2"/>
  <c r="J965" i="2" s="1"/>
  <c r="I966" i="2"/>
  <c r="J966" i="2" s="1"/>
  <c r="I967" i="2"/>
  <c r="J967" i="2" s="1"/>
  <c r="I968" i="2"/>
  <c r="J968" i="2" s="1"/>
  <c r="I969" i="2"/>
  <c r="J969" i="2" s="1"/>
  <c r="I970" i="2"/>
  <c r="J970" i="2" s="1"/>
  <c r="I971" i="2"/>
  <c r="J971" i="2" s="1"/>
  <c r="I972" i="2"/>
  <c r="J972" i="2" s="1"/>
  <c r="I973" i="2"/>
  <c r="J973" i="2" s="1"/>
  <c r="I974" i="2"/>
  <c r="J974" i="2" s="1"/>
  <c r="I975" i="2"/>
  <c r="J975" i="2" s="1"/>
  <c r="I976" i="2"/>
  <c r="J976" i="2" s="1"/>
  <c r="I977" i="2"/>
  <c r="J977" i="2" s="1"/>
  <c r="I978" i="2"/>
  <c r="J978" i="2" s="1"/>
  <c r="I979" i="2"/>
  <c r="J979" i="2" s="1"/>
  <c r="I980" i="2"/>
  <c r="J980" i="2" s="1"/>
  <c r="I981" i="2"/>
  <c r="J981" i="2" s="1"/>
  <c r="I982" i="2"/>
  <c r="J982" i="2" s="1"/>
  <c r="I983" i="2"/>
  <c r="J983" i="2" s="1"/>
  <c r="I984" i="2"/>
  <c r="J984" i="2" s="1"/>
  <c r="I985" i="2"/>
  <c r="J985" i="2" s="1"/>
  <c r="I986" i="2"/>
  <c r="J986" i="2" s="1"/>
  <c r="I987" i="2"/>
  <c r="J987" i="2" s="1"/>
  <c r="I988" i="2"/>
  <c r="J988" i="2" s="1"/>
  <c r="I989" i="2"/>
  <c r="J989" i="2" s="1"/>
  <c r="I990" i="2"/>
  <c r="J990" i="2" s="1"/>
  <c r="I991" i="2"/>
  <c r="J991" i="2" s="1"/>
  <c r="I992" i="2"/>
  <c r="J992" i="2" s="1"/>
  <c r="I993" i="2"/>
  <c r="J993" i="2" s="1"/>
  <c r="I994" i="2"/>
  <c r="J994" i="2" s="1"/>
  <c r="I995" i="2"/>
  <c r="J995" i="2" s="1"/>
  <c r="I996" i="2"/>
  <c r="J996" i="2" s="1"/>
  <c r="I997" i="2"/>
  <c r="J997" i="2" s="1"/>
  <c r="I998" i="2"/>
  <c r="J998" i="2" s="1"/>
  <c r="I999" i="2"/>
  <c r="J999" i="2" s="1"/>
  <c r="I1000" i="2"/>
  <c r="J1000" i="2" s="1"/>
  <c r="I1001" i="2"/>
  <c r="J1001" i="2" s="1"/>
  <c r="I1002" i="2"/>
  <c r="J1002" i="2" s="1"/>
  <c r="I1003" i="2"/>
  <c r="J1003" i="2" s="1"/>
  <c r="I1004" i="2"/>
  <c r="J1004" i="2" s="1"/>
  <c r="I1005" i="2"/>
  <c r="J1005" i="2" s="1"/>
  <c r="I1006" i="2"/>
  <c r="J1006" i="2" s="1"/>
  <c r="I1007" i="2"/>
  <c r="J1007" i="2" s="1"/>
  <c r="I1008" i="2"/>
  <c r="J1008" i="2" s="1"/>
  <c r="I1009" i="2"/>
  <c r="J1009" i="2" s="1"/>
  <c r="I1010" i="2"/>
  <c r="J1010" i="2" s="1"/>
  <c r="I1011" i="2"/>
  <c r="J1011" i="2" s="1"/>
  <c r="I1012" i="2"/>
  <c r="J1012" i="2" s="1"/>
  <c r="I1013" i="2"/>
  <c r="J1013" i="2" s="1"/>
  <c r="I1014" i="2"/>
  <c r="J1014" i="2" s="1"/>
  <c r="I1015" i="2"/>
  <c r="J1015" i="2" s="1"/>
  <c r="I1016" i="2"/>
  <c r="J1016" i="2" s="1"/>
  <c r="I1017" i="2"/>
  <c r="J1017" i="2" s="1"/>
  <c r="I1018" i="2"/>
  <c r="J1018" i="2" s="1"/>
  <c r="I1019" i="2"/>
  <c r="J1019" i="2" s="1"/>
  <c r="I1020" i="2"/>
  <c r="J1020" i="2" s="1"/>
  <c r="I1021" i="2"/>
  <c r="J1021" i="2" s="1"/>
  <c r="I1022" i="2"/>
  <c r="J1022" i="2" s="1"/>
  <c r="I1023" i="2"/>
  <c r="J1023" i="2" s="1"/>
  <c r="I1024" i="2"/>
  <c r="J1024" i="2" s="1"/>
  <c r="I1025" i="2"/>
  <c r="J1025" i="2" s="1"/>
  <c r="I1026" i="2"/>
  <c r="J1026" i="2" s="1"/>
  <c r="I1027" i="2"/>
  <c r="J1027" i="2" s="1"/>
  <c r="I1028" i="2"/>
  <c r="J1028" i="2" s="1"/>
  <c r="I1029" i="2"/>
  <c r="J1029" i="2" s="1"/>
  <c r="I1030" i="2"/>
  <c r="J1030" i="2" s="1"/>
  <c r="I1031" i="2"/>
  <c r="J1031" i="2" s="1"/>
  <c r="I1032" i="2"/>
  <c r="J1032" i="2" s="1"/>
  <c r="I1033" i="2"/>
  <c r="J1033" i="2" s="1"/>
  <c r="I1034" i="2"/>
  <c r="J1034" i="2" s="1"/>
  <c r="I1035" i="2"/>
  <c r="J1035" i="2" s="1"/>
  <c r="I1036" i="2"/>
  <c r="J1036" i="2" s="1"/>
  <c r="I1037" i="2"/>
  <c r="J1037" i="2" s="1"/>
  <c r="I1038" i="2"/>
  <c r="J1038" i="2" s="1"/>
  <c r="I1039" i="2"/>
  <c r="J1039" i="2" s="1"/>
  <c r="I1040" i="2"/>
  <c r="J1040" i="2" s="1"/>
  <c r="I1041" i="2"/>
  <c r="J1041" i="2" s="1"/>
  <c r="I1042" i="2"/>
  <c r="J1042" i="2" s="1"/>
  <c r="I1043" i="2"/>
  <c r="J1043" i="2" s="1"/>
  <c r="I1044" i="2"/>
  <c r="J1044" i="2" s="1"/>
  <c r="I1045" i="2"/>
  <c r="J1045" i="2" s="1"/>
  <c r="I1046" i="2"/>
  <c r="J1046" i="2" s="1"/>
  <c r="I1047" i="2"/>
  <c r="J1047" i="2" s="1"/>
  <c r="I1048" i="2"/>
  <c r="J1048" i="2" s="1"/>
  <c r="I1049" i="2"/>
  <c r="J1049" i="2" s="1"/>
  <c r="I1050" i="2"/>
  <c r="J1050" i="2" s="1"/>
  <c r="I1051" i="2"/>
  <c r="J1051" i="2" s="1"/>
  <c r="I1052" i="2"/>
  <c r="J1052" i="2" s="1"/>
  <c r="I1053" i="2"/>
  <c r="J1053" i="2" s="1"/>
  <c r="I1054" i="2"/>
  <c r="J1054" i="2" s="1"/>
  <c r="I1055" i="2"/>
  <c r="J1055" i="2" s="1"/>
  <c r="I1056" i="2"/>
  <c r="J1056" i="2" s="1"/>
  <c r="I1057" i="2"/>
  <c r="J1057" i="2" s="1"/>
  <c r="I1058" i="2"/>
  <c r="J1058" i="2" s="1"/>
  <c r="I1059" i="2"/>
  <c r="J1059" i="2" s="1"/>
  <c r="I1060" i="2"/>
  <c r="J1060" i="2" s="1"/>
  <c r="I1061" i="2"/>
  <c r="J1061" i="2" s="1"/>
  <c r="I1062" i="2"/>
  <c r="J1062" i="2" s="1"/>
  <c r="I1063" i="2"/>
  <c r="J1063" i="2" s="1"/>
  <c r="I1064" i="2"/>
  <c r="J1064" i="2" s="1"/>
  <c r="I1065" i="2"/>
  <c r="J1065" i="2" s="1"/>
  <c r="I1066" i="2"/>
  <c r="J1066" i="2" s="1"/>
  <c r="I1067" i="2"/>
  <c r="J1067" i="2" s="1"/>
  <c r="I1068" i="2"/>
  <c r="J1068" i="2" s="1"/>
  <c r="I1069" i="2"/>
  <c r="J1069" i="2" s="1"/>
  <c r="I1070" i="2"/>
  <c r="J1070" i="2" s="1"/>
  <c r="I1071" i="2"/>
  <c r="J1071" i="2" s="1"/>
  <c r="I1072" i="2"/>
  <c r="J1072" i="2" s="1"/>
  <c r="I1073" i="2"/>
  <c r="J1073" i="2" s="1"/>
  <c r="I1074" i="2"/>
  <c r="J1074" i="2" s="1"/>
  <c r="I1075" i="2"/>
  <c r="J1075" i="2" s="1"/>
  <c r="I1076" i="2"/>
  <c r="J1076" i="2" s="1"/>
  <c r="I1077" i="2"/>
  <c r="J1077" i="2" s="1"/>
  <c r="I1078" i="2"/>
  <c r="J1078" i="2" s="1"/>
  <c r="I1079" i="2"/>
  <c r="J1079" i="2" s="1"/>
  <c r="I1080" i="2"/>
  <c r="J1080" i="2" s="1"/>
  <c r="I1081" i="2"/>
  <c r="J1081" i="2" s="1"/>
  <c r="I1082" i="2"/>
  <c r="J1082" i="2" s="1"/>
  <c r="I1083" i="2"/>
  <c r="J1083" i="2" s="1"/>
  <c r="I1084" i="2"/>
  <c r="J1084" i="2" s="1"/>
  <c r="I1085" i="2"/>
  <c r="J1085" i="2" s="1"/>
  <c r="I1086" i="2"/>
  <c r="J1086" i="2" s="1"/>
  <c r="I1087" i="2"/>
  <c r="J1087" i="2" s="1"/>
  <c r="I1088" i="2"/>
  <c r="J1088" i="2" s="1"/>
  <c r="I1089" i="2"/>
  <c r="J1089" i="2" s="1"/>
  <c r="I1090" i="2"/>
  <c r="J1090" i="2" s="1"/>
  <c r="I1091" i="2"/>
  <c r="J1091" i="2" s="1"/>
  <c r="I1092" i="2"/>
  <c r="J1092" i="2" s="1"/>
  <c r="I1093" i="2"/>
  <c r="J1093" i="2" s="1"/>
  <c r="I1094" i="2"/>
  <c r="J1094" i="2" s="1"/>
  <c r="I1095" i="2"/>
  <c r="J1095" i="2" s="1"/>
  <c r="I1096" i="2"/>
  <c r="J1096" i="2" s="1"/>
  <c r="I1097" i="2"/>
  <c r="J1097" i="2" s="1"/>
  <c r="I1098" i="2"/>
  <c r="J1098" i="2" s="1"/>
  <c r="I1099" i="2"/>
  <c r="J1099" i="2" s="1"/>
  <c r="I1100" i="2"/>
  <c r="J1100" i="2" s="1"/>
  <c r="I1101" i="2"/>
  <c r="J1101" i="2" s="1"/>
  <c r="I1102" i="2"/>
  <c r="J1102" i="2" s="1"/>
  <c r="I1103" i="2"/>
  <c r="J1103" i="2" s="1"/>
  <c r="I1104" i="2"/>
  <c r="J1104" i="2" s="1"/>
  <c r="I1105" i="2"/>
  <c r="J1105" i="2" s="1"/>
  <c r="I1106" i="2"/>
  <c r="J1106" i="2" s="1"/>
  <c r="I1107" i="2"/>
  <c r="J1107" i="2" s="1"/>
  <c r="I1108" i="2"/>
  <c r="J1108" i="2" s="1"/>
  <c r="I1109" i="2"/>
  <c r="J1109" i="2" s="1"/>
  <c r="I1110" i="2"/>
  <c r="J1110" i="2" s="1"/>
  <c r="I1111" i="2"/>
  <c r="J1111" i="2" s="1"/>
  <c r="I1112" i="2"/>
  <c r="J1112" i="2" s="1"/>
  <c r="I1113" i="2"/>
  <c r="J1113" i="2" s="1"/>
  <c r="I1114" i="2"/>
  <c r="J1114" i="2" s="1"/>
  <c r="I1115" i="2"/>
  <c r="J1115" i="2" s="1"/>
  <c r="I1116" i="2"/>
  <c r="J1116" i="2" s="1"/>
  <c r="I1117" i="2"/>
  <c r="J1117" i="2" s="1"/>
  <c r="I1118" i="2"/>
  <c r="J1118" i="2" s="1"/>
  <c r="I1119" i="2"/>
  <c r="J1119" i="2" s="1"/>
  <c r="I1120" i="2"/>
  <c r="J1120" i="2" s="1"/>
  <c r="I1121" i="2"/>
  <c r="J1121" i="2" s="1"/>
  <c r="I1122" i="2"/>
  <c r="J1122" i="2" s="1"/>
  <c r="I1123" i="2"/>
  <c r="J1123" i="2" s="1"/>
  <c r="I1124" i="2"/>
  <c r="J1124" i="2" s="1"/>
  <c r="I1125" i="2"/>
  <c r="J1125" i="2" s="1"/>
  <c r="I1126" i="2"/>
  <c r="J1126" i="2" s="1"/>
  <c r="I1127" i="2"/>
  <c r="J1127" i="2" s="1"/>
  <c r="I1128" i="2"/>
  <c r="J1128" i="2" s="1"/>
  <c r="I1129" i="2"/>
  <c r="J1129" i="2" s="1"/>
  <c r="I1130" i="2"/>
  <c r="J1130" i="2" s="1"/>
  <c r="I1131" i="2"/>
  <c r="J1131" i="2" s="1"/>
  <c r="I1132" i="2"/>
  <c r="J1132" i="2" s="1"/>
  <c r="I1133" i="2"/>
  <c r="J1133" i="2" s="1"/>
  <c r="I1134" i="2"/>
  <c r="J1134" i="2" s="1"/>
  <c r="I1135" i="2"/>
  <c r="J1135" i="2" s="1"/>
  <c r="I1136" i="2"/>
  <c r="J1136" i="2" s="1"/>
  <c r="I1137" i="2"/>
  <c r="J1137" i="2" s="1"/>
  <c r="I1138" i="2"/>
  <c r="J1138" i="2" s="1"/>
  <c r="I1139" i="2"/>
  <c r="J1139" i="2" s="1"/>
  <c r="I1140" i="2"/>
  <c r="J1140" i="2" s="1"/>
  <c r="I1141" i="2"/>
  <c r="J1141" i="2" s="1"/>
  <c r="I1142" i="2"/>
  <c r="J1142" i="2" s="1"/>
  <c r="I1143" i="2"/>
  <c r="J1143" i="2" s="1"/>
  <c r="I1144" i="2"/>
  <c r="J1144" i="2" s="1"/>
  <c r="I1145" i="2"/>
  <c r="J1145" i="2" s="1"/>
  <c r="I1146" i="2"/>
  <c r="J1146" i="2" s="1"/>
  <c r="I1147" i="2"/>
  <c r="J1147" i="2" s="1"/>
  <c r="I1148" i="2"/>
  <c r="J1148" i="2" s="1"/>
  <c r="I1149" i="2"/>
  <c r="J1149" i="2" s="1"/>
  <c r="I1150" i="2"/>
  <c r="J1150" i="2" s="1"/>
  <c r="I1151" i="2"/>
  <c r="J1151" i="2" s="1"/>
  <c r="I1152" i="2"/>
  <c r="J1152" i="2" s="1"/>
  <c r="I1153" i="2"/>
  <c r="J1153" i="2" s="1"/>
  <c r="I1154" i="2"/>
  <c r="J1154" i="2" s="1"/>
  <c r="I1155" i="2"/>
  <c r="J1155" i="2" s="1"/>
  <c r="I1156" i="2"/>
  <c r="J1156" i="2" s="1"/>
  <c r="I1157" i="2"/>
  <c r="J1157" i="2" s="1"/>
  <c r="I1158" i="2"/>
  <c r="J1158" i="2" s="1"/>
  <c r="I1159" i="2"/>
  <c r="J1159" i="2" s="1"/>
  <c r="I1160" i="2"/>
  <c r="J1160" i="2" s="1"/>
  <c r="I1161" i="2"/>
  <c r="J1161" i="2" s="1"/>
  <c r="I1162" i="2"/>
  <c r="J1162" i="2" s="1"/>
  <c r="I1163" i="2"/>
  <c r="J1163" i="2" s="1"/>
  <c r="I1164" i="2"/>
  <c r="J1164" i="2" s="1"/>
  <c r="I1165" i="2"/>
  <c r="J1165" i="2" s="1"/>
  <c r="I1166" i="2"/>
  <c r="J1166" i="2" s="1"/>
  <c r="I1167" i="2"/>
  <c r="J1167" i="2" s="1"/>
  <c r="I1168" i="2"/>
  <c r="J1168" i="2" s="1"/>
  <c r="I1169" i="2"/>
  <c r="J1169" i="2" s="1"/>
  <c r="I1170" i="2"/>
  <c r="J1170" i="2" s="1"/>
  <c r="I1171" i="2"/>
  <c r="J1171" i="2" s="1"/>
  <c r="I1172" i="2"/>
  <c r="J1172" i="2" s="1"/>
  <c r="I1173" i="2"/>
  <c r="J1173" i="2" s="1"/>
  <c r="I1174" i="2"/>
  <c r="J1174" i="2" s="1"/>
  <c r="I1175" i="2"/>
  <c r="J1175" i="2" s="1"/>
  <c r="I1176" i="2"/>
  <c r="J1176" i="2" s="1"/>
  <c r="I1177" i="2"/>
  <c r="J1177" i="2" s="1"/>
  <c r="I1178" i="2"/>
  <c r="J1178" i="2" s="1"/>
  <c r="I1179" i="2"/>
  <c r="J1179" i="2" s="1"/>
  <c r="I1180" i="2"/>
  <c r="J1180" i="2" s="1"/>
  <c r="I1181" i="2"/>
  <c r="J1181" i="2" s="1"/>
  <c r="I1182" i="2"/>
  <c r="J1182" i="2" s="1"/>
  <c r="I1183" i="2"/>
  <c r="J1183" i="2" s="1"/>
  <c r="I1184" i="2"/>
  <c r="J1184" i="2" s="1"/>
  <c r="I1185" i="2"/>
  <c r="J1185" i="2" s="1"/>
  <c r="I1186" i="2"/>
  <c r="J1186" i="2" s="1"/>
  <c r="I1187" i="2"/>
  <c r="J1187" i="2" s="1"/>
  <c r="I1188" i="2"/>
  <c r="J1188" i="2" s="1"/>
  <c r="I1189" i="2"/>
  <c r="J1189" i="2" s="1"/>
  <c r="I1190" i="2"/>
  <c r="J1190" i="2" s="1"/>
  <c r="I1191" i="2"/>
  <c r="J1191" i="2" s="1"/>
  <c r="I1192" i="2"/>
  <c r="J1192" i="2" s="1"/>
  <c r="I1193" i="2"/>
  <c r="J1193" i="2" s="1"/>
  <c r="I1194" i="2"/>
  <c r="J1194" i="2" s="1"/>
  <c r="I1195" i="2"/>
  <c r="J1195" i="2" s="1"/>
  <c r="I1196" i="2"/>
  <c r="J1196" i="2" s="1"/>
  <c r="I1197" i="2"/>
  <c r="J1197" i="2" s="1"/>
  <c r="I1198" i="2"/>
  <c r="J1198" i="2" s="1"/>
  <c r="I1199" i="2"/>
  <c r="J1199" i="2" s="1"/>
  <c r="I1200" i="2"/>
  <c r="J1200" i="2" s="1"/>
  <c r="I1201" i="2"/>
  <c r="J1201" i="2" s="1"/>
  <c r="I1202" i="2"/>
  <c r="J1202" i="2" s="1"/>
  <c r="I1203" i="2"/>
  <c r="J1203" i="2" s="1"/>
  <c r="I1204" i="2"/>
  <c r="J1204" i="2" s="1"/>
  <c r="I1205" i="2"/>
  <c r="J1205" i="2" s="1"/>
  <c r="I1206" i="2"/>
  <c r="J1206" i="2" s="1"/>
  <c r="I1207" i="2"/>
  <c r="J1207" i="2" s="1"/>
  <c r="I1208" i="2"/>
  <c r="J1208" i="2" s="1"/>
  <c r="I1209" i="2"/>
  <c r="J1209" i="2" s="1"/>
  <c r="I1210" i="2"/>
  <c r="J1210" i="2" s="1"/>
  <c r="I1211" i="2"/>
  <c r="J1211" i="2" s="1"/>
  <c r="I1212" i="2"/>
  <c r="J1212" i="2" s="1"/>
  <c r="I1213" i="2"/>
  <c r="J1213" i="2" s="1"/>
  <c r="I1214" i="2"/>
  <c r="J1214" i="2" s="1"/>
  <c r="I1215" i="2"/>
  <c r="J1215" i="2" s="1"/>
  <c r="I1216" i="2"/>
  <c r="J1216" i="2" s="1"/>
  <c r="I1217" i="2"/>
  <c r="J1217" i="2" s="1"/>
  <c r="I1218" i="2"/>
  <c r="J1218" i="2" s="1"/>
  <c r="I1219" i="2"/>
  <c r="J1219" i="2" s="1"/>
  <c r="I1220" i="2"/>
  <c r="J1220" i="2" s="1"/>
  <c r="I1221" i="2"/>
  <c r="J1221" i="2" s="1"/>
  <c r="I1222" i="2"/>
  <c r="J1222" i="2" s="1"/>
  <c r="I1223" i="2"/>
  <c r="J1223" i="2" s="1"/>
  <c r="I1224" i="2"/>
  <c r="J1224" i="2" s="1"/>
  <c r="I1225" i="2"/>
  <c r="J1225" i="2" s="1"/>
  <c r="I1226" i="2"/>
  <c r="J1226" i="2" s="1"/>
  <c r="I1227" i="2"/>
  <c r="J1227" i="2" s="1"/>
  <c r="I1228" i="2"/>
  <c r="J1228" i="2" s="1"/>
  <c r="I1229" i="2"/>
  <c r="J1229" i="2" s="1"/>
  <c r="I1230" i="2"/>
  <c r="J1230" i="2" s="1"/>
  <c r="I1231" i="2"/>
  <c r="J1231" i="2" s="1"/>
  <c r="I1232" i="2"/>
  <c r="J1232" i="2" s="1"/>
  <c r="I1233" i="2"/>
  <c r="J1233" i="2" s="1"/>
  <c r="I1234" i="2"/>
  <c r="J1234" i="2" s="1"/>
  <c r="I1235" i="2"/>
  <c r="J1235" i="2" s="1"/>
  <c r="I1236" i="2"/>
  <c r="J1236" i="2" s="1"/>
  <c r="I1237" i="2"/>
  <c r="J1237" i="2" s="1"/>
  <c r="I1238" i="2"/>
  <c r="J1238" i="2" s="1"/>
  <c r="I1239" i="2"/>
  <c r="J1239" i="2" s="1"/>
  <c r="I1240" i="2"/>
  <c r="J1240" i="2" s="1"/>
  <c r="I1241" i="2"/>
  <c r="J1241" i="2" s="1"/>
  <c r="I1242" i="2"/>
  <c r="J1242" i="2" s="1"/>
  <c r="I1243" i="2"/>
  <c r="J1243" i="2" s="1"/>
  <c r="I1244" i="2"/>
  <c r="J1244" i="2" s="1"/>
  <c r="I1245" i="2"/>
  <c r="J1245" i="2" s="1"/>
  <c r="I1246" i="2"/>
  <c r="J1246" i="2" s="1"/>
  <c r="I1247" i="2"/>
  <c r="J1247" i="2" s="1"/>
  <c r="I1248" i="2"/>
  <c r="J1248" i="2" s="1"/>
  <c r="I1249" i="2"/>
  <c r="J1249" i="2" s="1"/>
  <c r="I1250" i="2"/>
  <c r="J1250" i="2" s="1"/>
  <c r="I1251" i="2"/>
  <c r="J1251" i="2" s="1"/>
  <c r="I1252" i="2"/>
  <c r="J1252" i="2" s="1"/>
  <c r="I1253" i="2"/>
  <c r="J1253" i="2" s="1"/>
  <c r="I1254" i="2"/>
  <c r="J1254" i="2" s="1"/>
  <c r="I1255" i="2"/>
  <c r="J1255" i="2" s="1"/>
  <c r="I1256" i="2"/>
  <c r="J1256" i="2" s="1"/>
  <c r="I1257" i="2"/>
  <c r="J1257" i="2" s="1"/>
  <c r="I1258" i="2"/>
  <c r="J1258" i="2" s="1"/>
  <c r="I1259" i="2"/>
  <c r="J1259" i="2" s="1"/>
  <c r="I1260" i="2"/>
  <c r="J1260" i="2" s="1"/>
  <c r="I1261" i="2"/>
  <c r="J1261" i="2" s="1"/>
  <c r="I1262" i="2"/>
  <c r="J1262" i="2" s="1"/>
  <c r="I1263" i="2"/>
  <c r="J1263" i="2" s="1"/>
  <c r="I1264" i="2"/>
  <c r="J1264" i="2" s="1"/>
  <c r="I1265" i="2"/>
  <c r="J1265" i="2" s="1"/>
  <c r="I1266" i="2"/>
  <c r="J1266" i="2" s="1"/>
  <c r="I1267" i="2"/>
  <c r="J1267" i="2" s="1"/>
  <c r="I1268" i="2"/>
  <c r="J1268" i="2" s="1"/>
  <c r="I1269" i="2"/>
  <c r="J1269" i="2" s="1"/>
  <c r="I1270" i="2"/>
  <c r="J1270" i="2" s="1"/>
  <c r="I1271" i="2"/>
  <c r="J1271" i="2" s="1"/>
  <c r="I1272" i="2"/>
  <c r="J1272" i="2" s="1"/>
  <c r="I1273" i="2"/>
  <c r="J1273" i="2" s="1"/>
  <c r="I1274" i="2"/>
  <c r="J1274" i="2" s="1"/>
  <c r="I1275" i="2"/>
  <c r="J1275" i="2" s="1"/>
  <c r="I1276" i="2"/>
  <c r="J1276" i="2" s="1"/>
  <c r="I1277" i="2"/>
  <c r="J1277" i="2" s="1"/>
  <c r="I1278" i="2"/>
  <c r="J1278" i="2" s="1"/>
  <c r="I1279" i="2"/>
  <c r="J1279" i="2" s="1"/>
  <c r="I1280" i="2"/>
  <c r="J1280" i="2" s="1"/>
  <c r="I1281" i="2"/>
  <c r="J1281" i="2" s="1"/>
  <c r="I1282" i="2"/>
  <c r="J1282" i="2" s="1"/>
  <c r="I1283" i="2"/>
  <c r="J1283" i="2" s="1"/>
  <c r="I1284" i="2"/>
  <c r="J1284" i="2" s="1"/>
  <c r="I1285" i="2"/>
  <c r="J1285" i="2" s="1"/>
  <c r="I1286" i="2"/>
  <c r="J1286" i="2" s="1"/>
  <c r="I1287" i="2"/>
  <c r="J1287" i="2" s="1"/>
  <c r="I1288" i="2"/>
  <c r="J1288" i="2" s="1"/>
  <c r="I1289" i="2"/>
  <c r="J1289" i="2" s="1"/>
  <c r="I1290" i="2"/>
  <c r="J1290" i="2" s="1"/>
  <c r="I1291" i="2"/>
  <c r="J1291" i="2" s="1"/>
  <c r="I1292" i="2"/>
  <c r="J1292" i="2" s="1"/>
  <c r="I1293" i="2"/>
  <c r="J1293" i="2" s="1"/>
  <c r="I1294" i="2"/>
  <c r="J1294" i="2" s="1"/>
  <c r="I1295" i="2"/>
  <c r="J1295" i="2" s="1"/>
  <c r="I1296" i="2"/>
  <c r="J1296" i="2" s="1"/>
  <c r="I1297" i="2"/>
  <c r="J1297" i="2" s="1"/>
  <c r="I1298" i="2"/>
  <c r="J1298" i="2" s="1"/>
  <c r="I1299" i="2"/>
  <c r="J1299" i="2" s="1"/>
  <c r="I1300" i="2"/>
  <c r="J1300" i="2" s="1"/>
  <c r="I1301" i="2"/>
  <c r="J1301" i="2" s="1"/>
  <c r="I1302" i="2"/>
  <c r="J1302" i="2" s="1"/>
  <c r="I1303" i="2"/>
  <c r="J1303" i="2" s="1"/>
  <c r="I1304" i="2"/>
  <c r="J1304" i="2" s="1"/>
  <c r="I1305" i="2"/>
  <c r="J1305" i="2" s="1"/>
  <c r="I1306" i="2"/>
  <c r="J1306" i="2" s="1"/>
  <c r="I1307" i="2"/>
  <c r="J1307" i="2" s="1"/>
  <c r="I1308" i="2"/>
  <c r="J1308" i="2" s="1"/>
  <c r="I1309" i="2"/>
  <c r="J1309" i="2" s="1"/>
  <c r="I1310" i="2"/>
  <c r="J1310" i="2" s="1"/>
  <c r="I1311" i="2"/>
  <c r="J1311" i="2" s="1"/>
  <c r="I1312" i="2"/>
  <c r="J1312" i="2" s="1"/>
  <c r="I1313" i="2"/>
  <c r="J1313" i="2" s="1"/>
  <c r="I1314" i="2"/>
  <c r="J1314" i="2" s="1"/>
  <c r="I1315" i="2"/>
  <c r="J1315" i="2" s="1"/>
  <c r="I1316" i="2"/>
  <c r="J1316" i="2" s="1"/>
  <c r="I1317" i="2"/>
  <c r="J1317" i="2" s="1"/>
  <c r="I1318" i="2"/>
  <c r="J1318" i="2" s="1"/>
  <c r="I1319" i="2"/>
  <c r="J1319" i="2" s="1"/>
  <c r="I1320" i="2"/>
  <c r="J1320" i="2" s="1"/>
  <c r="I1321" i="2"/>
  <c r="J1321" i="2" s="1"/>
  <c r="I1322" i="2"/>
  <c r="J1322" i="2" s="1"/>
  <c r="I1323" i="2"/>
  <c r="J1323" i="2" s="1"/>
  <c r="I1324" i="2"/>
  <c r="J1324" i="2" s="1"/>
  <c r="I1325" i="2"/>
  <c r="J1325" i="2" s="1"/>
  <c r="I1326" i="2"/>
  <c r="J1326" i="2" s="1"/>
  <c r="I1327" i="2"/>
  <c r="J1327" i="2" s="1"/>
  <c r="I1328" i="2"/>
  <c r="J1328" i="2" s="1"/>
  <c r="I1329" i="2"/>
  <c r="J1329" i="2" s="1"/>
  <c r="I1330" i="2"/>
  <c r="J1330" i="2" s="1"/>
  <c r="I1331" i="2"/>
  <c r="J1331" i="2" s="1"/>
  <c r="I1332" i="2"/>
  <c r="J1332" i="2" s="1"/>
  <c r="I1333" i="2"/>
  <c r="J1333" i="2" s="1"/>
  <c r="I1334" i="2"/>
  <c r="J1334" i="2" s="1"/>
  <c r="I1335" i="2"/>
  <c r="J1335" i="2" s="1"/>
  <c r="I1336" i="2"/>
  <c r="J1336" i="2" s="1"/>
  <c r="I1337" i="2"/>
  <c r="J1337" i="2" s="1"/>
  <c r="I1338" i="2"/>
  <c r="J1338" i="2" s="1"/>
  <c r="I1339" i="2"/>
  <c r="J1339" i="2" s="1"/>
  <c r="I1340" i="2"/>
  <c r="J1340" i="2" s="1"/>
  <c r="I1341" i="2"/>
  <c r="J1341" i="2" s="1"/>
  <c r="I1342" i="2"/>
  <c r="J1342" i="2" s="1"/>
  <c r="I1343" i="2"/>
  <c r="J1343" i="2" s="1"/>
  <c r="I1344" i="2"/>
  <c r="J1344" i="2" s="1"/>
  <c r="I1345" i="2"/>
  <c r="J1345" i="2" s="1"/>
  <c r="I1346" i="2"/>
  <c r="J1346" i="2" s="1"/>
  <c r="I1347" i="2"/>
  <c r="J1347" i="2" s="1"/>
  <c r="I1348" i="2"/>
  <c r="J1348" i="2" s="1"/>
  <c r="I1349" i="2"/>
  <c r="J1349" i="2" s="1"/>
  <c r="I1350" i="2"/>
  <c r="J1350" i="2" s="1"/>
  <c r="I1351" i="2"/>
  <c r="J1351" i="2" s="1"/>
  <c r="I1352" i="2"/>
  <c r="J1352" i="2" s="1"/>
  <c r="I1353" i="2"/>
  <c r="J1353" i="2" s="1"/>
  <c r="I1354" i="2"/>
  <c r="J1354" i="2" s="1"/>
  <c r="I1355" i="2"/>
  <c r="J1355" i="2" s="1"/>
  <c r="I1356" i="2"/>
  <c r="J1356" i="2" s="1"/>
  <c r="I1357" i="2"/>
  <c r="J1357" i="2" s="1"/>
  <c r="I1358" i="2"/>
  <c r="J1358" i="2" s="1"/>
  <c r="I1359" i="2"/>
  <c r="J1359" i="2" s="1"/>
  <c r="I1360" i="2"/>
  <c r="J1360" i="2" s="1"/>
  <c r="I1361" i="2"/>
  <c r="J1361" i="2" s="1"/>
  <c r="I1362" i="2"/>
  <c r="J1362" i="2" s="1"/>
  <c r="I1363" i="2"/>
  <c r="J1363" i="2" s="1"/>
  <c r="I1364" i="2"/>
  <c r="J1364" i="2" s="1"/>
  <c r="I1365" i="2"/>
  <c r="J1365" i="2" s="1"/>
  <c r="I1366" i="2"/>
  <c r="J1366" i="2" s="1"/>
  <c r="I1367" i="2"/>
  <c r="J1367" i="2" s="1"/>
  <c r="I1368" i="2"/>
  <c r="J1368" i="2" s="1"/>
  <c r="I1369" i="2"/>
  <c r="J1369" i="2" s="1"/>
  <c r="I1370" i="2"/>
  <c r="J1370" i="2" s="1"/>
  <c r="I1371" i="2"/>
  <c r="J1371" i="2" s="1"/>
  <c r="I1372" i="2"/>
  <c r="J1372" i="2" s="1"/>
  <c r="I1373" i="2"/>
  <c r="J1373" i="2" s="1"/>
  <c r="I1374" i="2"/>
  <c r="J1374" i="2" s="1"/>
  <c r="I1375" i="2"/>
  <c r="J1375" i="2" s="1"/>
  <c r="I1376" i="2"/>
  <c r="J1376" i="2" s="1"/>
  <c r="I1377" i="2"/>
  <c r="J1377" i="2" s="1"/>
  <c r="I1378" i="2"/>
  <c r="J1378" i="2" s="1"/>
  <c r="I1379" i="2"/>
  <c r="J1379" i="2" s="1"/>
  <c r="I1380" i="2"/>
  <c r="J1380" i="2" s="1"/>
  <c r="I1381" i="2"/>
  <c r="J1381" i="2" s="1"/>
  <c r="I1382" i="2"/>
  <c r="J1382" i="2" s="1"/>
  <c r="I1383" i="2"/>
  <c r="J1383" i="2" s="1"/>
  <c r="I1384" i="2"/>
  <c r="J1384" i="2" s="1"/>
  <c r="I1385" i="2"/>
  <c r="J1385" i="2" s="1"/>
  <c r="I1386" i="2"/>
  <c r="J1386" i="2" s="1"/>
  <c r="I1387" i="2"/>
  <c r="J1387" i="2" s="1"/>
  <c r="I1388" i="2"/>
  <c r="J1388" i="2" s="1"/>
  <c r="I1389" i="2"/>
  <c r="J1389" i="2" s="1"/>
  <c r="I1390" i="2"/>
  <c r="J1390" i="2" s="1"/>
  <c r="I1391" i="2"/>
  <c r="J1391" i="2" s="1"/>
  <c r="I1392" i="2"/>
  <c r="J1392" i="2" s="1"/>
  <c r="I1393" i="2"/>
  <c r="J1393" i="2" s="1"/>
  <c r="I1394" i="2"/>
  <c r="J1394" i="2" s="1"/>
  <c r="I1395" i="2"/>
  <c r="J1395" i="2" s="1"/>
  <c r="I1396" i="2"/>
  <c r="J1396" i="2" s="1"/>
  <c r="I1397" i="2"/>
  <c r="J1397" i="2" s="1"/>
  <c r="I1398" i="2"/>
  <c r="J1398" i="2" s="1"/>
  <c r="I1399" i="2"/>
  <c r="J1399" i="2" s="1"/>
  <c r="I1400" i="2"/>
  <c r="J1400" i="2" s="1"/>
  <c r="I1401" i="2"/>
  <c r="J1401" i="2" s="1"/>
  <c r="I1402" i="2"/>
  <c r="J1402" i="2" s="1"/>
  <c r="I1403" i="2"/>
  <c r="J1403" i="2" s="1"/>
  <c r="I1404" i="2"/>
  <c r="J1404" i="2" s="1"/>
  <c r="I1405" i="2"/>
  <c r="J1405" i="2" s="1"/>
  <c r="I1406" i="2"/>
  <c r="J1406" i="2" s="1"/>
  <c r="I1407" i="2"/>
  <c r="J1407" i="2" s="1"/>
  <c r="I1408" i="2"/>
  <c r="J1408" i="2" s="1"/>
  <c r="I1409" i="2"/>
  <c r="J1409" i="2" s="1"/>
  <c r="I1410" i="2"/>
  <c r="J1410" i="2" s="1"/>
  <c r="I1411" i="2"/>
  <c r="J1411" i="2" s="1"/>
  <c r="I1412" i="2"/>
  <c r="J1412" i="2" s="1"/>
  <c r="I1413" i="2"/>
  <c r="J1413" i="2" s="1"/>
  <c r="I1414" i="2"/>
  <c r="J1414" i="2" s="1"/>
  <c r="I1415" i="2"/>
  <c r="J1415" i="2" s="1"/>
  <c r="I1416" i="2"/>
  <c r="J1416" i="2" s="1"/>
  <c r="I1417" i="2"/>
  <c r="J1417" i="2" s="1"/>
  <c r="I1418" i="2"/>
  <c r="J1418" i="2" s="1"/>
  <c r="I1419" i="2"/>
  <c r="J1419" i="2" s="1"/>
  <c r="I1420" i="2"/>
  <c r="J1420" i="2" s="1"/>
  <c r="I1421" i="2"/>
  <c r="J1421" i="2" s="1"/>
  <c r="I1422" i="2"/>
  <c r="J1422" i="2" s="1"/>
  <c r="I1423" i="2"/>
  <c r="J1423" i="2" s="1"/>
  <c r="I1424" i="2"/>
  <c r="J1424" i="2" s="1"/>
  <c r="I1425" i="2"/>
  <c r="J1425" i="2" s="1"/>
  <c r="I1426" i="2"/>
  <c r="J1426" i="2" s="1"/>
  <c r="I1427" i="2"/>
  <c r="J1427" i="2" s="1"/>
  <c r="I1428" i="2"/>
  <c r="J1428" i="2" s="1"/>
  <c r="I1429" i="2"/>
  <c r="J1429" i="2" s="1"/>
  <c r="I1430" i="2"/>
  <c r="J1430" i="2" s="1"/>
  <c r="I1431" i="2"/>
  <c r="J1431" i="2" s="1"/>
  <c r="I1432" i="2"/>
  <c r="J1432" i="2" s="1"/>
  <c r="I1433" i="2"/>
  <c r="J1433" i="2" s="1"/>
  <c r="I1434" i="2"/>
  <c r="J1434" i="2" s="1"/>
  <c r="I1435" i="2"/>
  <c r="J1435" i="2" s="1"/>
  <c r="I1436" i="2"/>
  <c r="J1436" i="2" s="1"/>
  <c r="I1437" i="2"/>
  <c r="J1437" i="2" s="1"/>
  <c r="I1438" i="2"/>
  <c r="J1438" i="2" s="1"/>
  <c r="I1439" i="2"/>
  <c r="J1439" i="2" s="1"/>
  <c r="I1440" i="2"/>
  <c r="J1440" i="2" s="1"/>
  <c r="I1441" i="2"/>
  <c r="J1441" i="2" s="1"/>
  <c r="I1442" i="2"/>
  <c r="J1442" i="2" s="1"/>
  <c r="I1443" i="2"/>
  <c r="J1443" i="2" s="1"/>
  <c r="I1444" i="2"/>
  <c r="J1444" i="2" s="1"/>
  <c r="I1445" i="2"/>
  <c r="J1445" i="2" s="1"/>
  <c r="I1446" i="2"/>
  <c r="J1446" i="2" s="1"/>
  <c r="I1447" i="2"/>
  <c r="J1447" i="2" s="1"/>
  <c r="I1448" i="2"/>
  <c r="J1448" i="2" s="1"/>
  <c r="I1449" i="2"/>
  <c r="J1449" i="2" s="1"/>
  <c r="I1450" i="2"/>
  <c r="J1450" i="2" s="1"/>
  <c r="I1451" i="2"/>
  <c r="J1451" i="2" s="1"/>
  <c r="I1452" i="2"/>
  <c r="J1452" i="2" s="1"/>
  <c r="I1453" i="2"/>
  <c r="J1453" i="2" s="1"/>
  <c r="I1454" i="2"/>
  <c r="J1454" i="2" s="1"/>
  <c r="I1455" i="2"/>
  <c r="J1455" i="2" s="1"/>
  <c r="I1456" i="2"/>
  <c r="J1456" i="2" s="1"/>
  <c r="I1457" i="2"/>
  <c r="J1457" i="2" s="1"/>
  <c r="I1458" i="2"/>
  <c r="J1458" i="2" s="1"/>
  <c r="I1459" i="2"/>
  <c r="J1459" i="2" s="1"/>
  <c r="I1460" i="2"/>
  <c r="J1460" i="2" s="1"/>
  <c r="I1461" i="2"/>
  <c r="J1461" i="2" s="1"/>
  <c r="I1462" i="2"/>
  <c r="J1462" i="2" s="1"/>
  <c r="I1463" i="2"/>
  <c r="J1463" i="2" s="1"/>
  <c r="I1464" i="2"/>
  <c r="J1464" i="2" s="1"/>
  <c r="I1465" i="2"/>
  <c r="J1465" i="2" s="1"/>
  <c r="I1466" i="2"/>
  <c r="J1466" i="2" s="1"/>
  <c r="I1467" i="2"/>
  <c r="J1467" i="2" s="1"/>
  <c r="I1468" i="2"/>
  <c r="J1468" i="2" s="1"/>
  <c r="I1469" i="2"/>
  <c r="J1469" i="2" s="1"/>
  <c r="I1470" i="2"/>
  <c r="J1470" i="2" s="1"/>
  <c r="I1471" i="2"/>
  <c r="J1471" i="2" s="1"/>
  <c r="I1472" i="2"/>
  <c r="J1472" i="2" s="1"/>
  <c r="I1473" i="2"/>
  <c r="J1473" i="2" s="1"/>
  <c r="I1474" i="2"/>
  <c r="J1474" i="2" s="1"/>
  <c r="I1475" i="2"/>
  <c r="J1475" i="2" s="1"/>
  <c r="I1476" i="2"/>
  <c r="J1476" i="2" s="1"/>
  <c r="I1477" i="2"/>
  <c r="J1477" i="2" s="1"/>
  <c r="I1478" i="2"/>
  <c r="J1478" i="2" s="1"/>
  <c r="I1479" i="2"/>
  <c r="J1479" i="2" s="1"/>
  <c r="I1480" i="2"/>
  <c r="J1480" i="2" s="1"/>
  <c r="I1481" i="2"/>
  <c r="J1481" i="2" s="1"/>
  <c r="I1482" i="2"/>
  <c r="J1482" i="2" s="1"/>
  <c r="I1483" i="2"/>
  <c r="J1483" i="2" s="1"/>
  <c r="I1484" i="2"/>
  <c r="J1484" i="2" s="1"/>
  <c r="I1485" i="2"/>
  <c r="J1485" i="2" s="1"/>
  <c r="I1486" i="2"/>
  <c r="J1486" i="2" s="1"/>
  <c r="I1487" i="2"/>
  <c r="J1487" i="2" s="1"/>
  <c r="I1488" i="2"/>
  <c r="J1488" i="2" s="1"/>
  <c r="I1489" i="2"/>
  <c r="J1489" i="2" s="1"/>
  <c r="I1490" i="2"/>
  <c r="J1490" i="2" s="1"/>
  <c r="I1491" i="2"/>
  <c r="J1491" i="2" s="1"/>
  <c r="I1492" i="2"/>
  <c r="J1492" i="2" s="1"/>
  <c r="I1493" i="2"/>
  <c r="J1493" i="2" s="1"/>
  <c r="I1494" i="2"/>
  <c r="J1494" i="2" s="1"/>
  <c r="I1495" i="2"/>
  <c r="J1495" i="2" s="1"/>
  <c r="I1496" i="2"/>
  <c r="J1496" i="2" s="1"/>
  <c r="I1497" i="2"/>
  <c r="J1497" i="2" s="1"/>
  <c r="I1498" i="2"/>
  <c r="J1498" i="2" s="1"/>
  <c r="I1499" i="2"/>
  <c r="J1499" i="2" s="1"/>
  <c r="I1500" i="2"/>
  <c r="J1500" i="2" s="1"/>
  <c r="I1501" i="2"/>
  <c r="J1501" i="2" s="1"/>
  <c r="I1502" i="2"/>
  <c r="J1502" i="2" s="1"/>
  <c r="I1503" i="2"/>
  <c r="J1503" i="2" s="1"/>
  <c r="I1504" i="2"/>
  <c r="J1504" i="2" s="1"/>
  <c r="I1505" i="2"/>
  <c r="J1505" i="2" s="1"/>
  <c r="I1506" i="2"/>
  <c r="J1506" i="2" s="1"/>
  <c r="I1507" i="2"/>
  <c r="J1507" i="2" s="1"/>
  <c r="I1508" i="2"/>
  <c r="J1508" i="2" s="1"/>
  <c r="I1509" i="2"/>
  <c r="J1509" i="2" s="1"/>
  <c r="I1510" i="2"/>
  <c r="J1510" i="2" s="1"/>
  <c r="I1511" i="2"/>
  <c r="J1511" i="2" s="1"/>
  <c r="I1512" i="2"/>
  <c r="J1512" i="2" s="1"/>
  <c r="I1513" i="2"/>
  <c r="J1513" i="2" s="1"/>
  <c r="I1514" i="2"/>
  <c r="J1514" i="2" s="1"/>
  <c r="I1515" i="2"/>
  <c r="J1515" i="2" s="1"/>
  <c r="I1516" i="2"/>
  <c r="J1516" i="2" s="1"/>
  <c r="I1517" i="2"/>
  <c r="J1517" i="2" s="1"/>
  <c r="I1518" i="2"/>
  <c r="J1518" i="2" s="1"/>
  <c r="I1519" i="2"/>
  <c r="J1519" i="2" s="1"/>
  <c r="I1520" i="2"/>
  <c r="J1520" i="2" s="1"/>
  <c r="I1521" i="2"/>
  <c r="J1521" i="2" s="1"/>
  <c r="I1522" i="2"/>
  <c r="J1522" i="2" s="1"/>
  <c r="I1523" i="2"/>
  <c r="J1523" i="2" s="1"/>
  <c r="I1524" i="2"/>
  <c r="J1524" i="2" s="1"/>
  <c r="I1525" i="2"/>
  <c r="J1525" i="2" s="1"/>
  <c r="I1526" i="2"/>
  <c r="J1526" i="2" s="1"/>
  <c r="I1527" i="2"/>
  <c r="J1527" i="2" s="1"/>
  <c r="I1528" i="2"/>
  <c r="J1528" i="2" s="1"/>
  <c r="I1529" i="2"/>
  <c r="J1529" i="2" s="1"/>
  <c r="I1530" i="2"/>
  <c r="J1530" i="2" s="1"/>
  <c r="I1531" i="2"/>
  <c r="J1531" i="2" s="1"/>
  <c r="I1532" i="2"/>
  <c r="J1532" i="2" s="1"/>
  <c r="I1533" i="2"/>
  <c r="J1533" i="2" s="1"/>
  <c r="I1534" i="2"/>
  <c r="J1534" i="2" s="1"/>
  <c r="I1535" i="2"/>
  <c r="J1535" i="2" s="1"/>
  <c r="I1536" i="2"/>
  <c r="J1536" i="2" s="1"/>
  <c r="I1537" i="2"/>
  <c r="J1537" i="2" s="1"/>
  <c r="I1538" i="2"/>
  <c r="J1538" i="2" s="1"/>
  <c r="I1539" i="2"/>
  <c r="J1539" i="2" s="1"/>
  <c r="I1540" i="2"/>
  <c r="J1540" i="2" s="1"/>
  <c r="I1541" i="2"/>
  <c r="J1541" i="2" s="1"/>
  <c r="I1542" i="2"/>
  <c r="J1542" i="2" s="1"/>
  <c r="I1543" i="2"/>
  <c r="J1543" i="2" s="1"/>
  <c r="I1544" i="2"/>
  <c r="J1544" i="2" s="1"/>
  <c r="I1545" i="2"/>
  <c r="J1545" i="2" s="1"/>
  <c r="I1546" i="2"/>
  <c r="J1546" i="2" s="1"/>
  <c r="I1547" i="2"/>
  <c r="J1547" i="2" s="1"/>
  <c r="I1548" i="2"/>
  <c r="J1548" i="2" s="1"/>
  <c r="I1549" i="2"/>
  <c r="J1549" i="2" s="1"/>
  <c r="I1550" i="2"/>
  <c r="J1550" i="2" s="1"/>
  <c r="I1551" i="2"/>
  <c r="J1551" i="2" s="1"/>
  <c r="I1552" i="2"/>
  <c r="J1552" i="2" s="1"/>
  <c r="I1553" i="2"/>
  <c r="J1553" i="2" s="1"/>
  <c r="I1554" i="2"/>
  <c r="J1554" i="2" s="1"/>
  <c r="I1555" i="2"/>
  <c r="J1555" i="2" s="1"/>
  <c r="I1556" i="2"/>
  <c r="J1556" i="2" s="1"/>
  <c r="I1557" i="2"/>
  <c r="J1557" i="2" s="1"/>
  <c r="I1558" i="2"/>
  <c r="J1558" i="2" s="1"/>
  <c r="I1559" i="2"/>
  <c r="J1559" i="2" s="1"/>
  <c r="I1560" i="2"/>
  <c r="J1560" i="2" s="1"/>
  <c r="I1561" i="2"/>
  <c r="J1561" i="2" s="1"/>
  <c r="I1562" i="2"/>
  <c r="J1562" i="2" s="1"/>
  <c r="I1563" i="2"/>
  <c r="J1563" i="2" s="1"/>
  <c r="I1564" i="2"/>
  <c r="J1564" i="2" s="1"/>
  <c r="I1565" i="2"/>
  <c r="J1565" i="2" s="1"/>
  <c r="I1566" i="2"/>
  <c r="J1566" i="2" s="1"/>
  <c r="I1567" i="2"/>
  <c r="J1567" i="2" s="1"/>
  <c r="I1568" i="2"/>
  <c r="J1568" i="2" s="1"/>
  <c r="I1569" i="2"/>
  <c r="J1569" i="2" s="1"/>
  <c r="I1570" i="2"/>
  <c r="J1570" i="2" s="1"/>
  <c r="I1571" i="2"/>
  <c r="J1571" i="2" s="1"/>
  <c r="I1572" i="2"/>
  <c r="J1572" i="2" s="1"/>
  <c r="I1573" i="2"/>
  <c r="J1573" i="2" s="1"/>
  <c r="I1574" i="2"/>
  <c r="J1574" i="2" s="1"/>
  <c r="I1575" i="2"/>
  <c r="J1575" i="2" s="1"/>
  <c r="I1576" i="2"/>
  <c r="J1576" i="2" s="1"/>
  <c r="I1577" i="2"/>
  <c r="J1577" i="2" s="1"/>
  <c r="I1578" i="2"/>
  <c r="J1578" i="2" s="1"/>
  <c r="I1579" i="2"/>
  <c r="J1579" i="2" s="1"/>
  <c r="I1580" i="2"/>
  <c r="J1580" i="2" s="1"/>
  <c r="I1581" i="2"/>
  <c r="J1581" i="2" s="1"/>
  <c r="I1582" i="2"/>
  <c r="J1582" i="2" s="1"/>
  <c r="I1583" i="2"/>
  <c r="J1583" i="2" s="1"/>
  <c r="I1584" i="2"/>
  <c r="J1584" i="2" s="1"/>
  <c r="I1585" i="2"/>
  <c r="J1585" i="2" s="1"/>
  <c r="I1586" i="2"/>
  <c r="J1586" i="2" s="1"/>
  <c r="I1587" i="2"/>
  <c r="J1587" i="2" s="1"/>
  <c r="I1588" i="2"/>
  <c r="J1588" i="2" s="1"/>
  <c r="I1589" i="2"/>
  <c r="J1589" i="2" s="1"/>
  <c r="I1590" i="2"/>
  <c r="J1590" i="2" s="1"/>
  <c r="I1591" i="2"/>
  <c r="J1591" i="2" s="1"/>
  <c r="I1592" i="2"/>
  <c r="J1592" i="2" s="1"/>
  <c r="I1593" i="2"/>
  <c r="J1593" i="2" s="1"/>
  <c r="I1594" i="2"/>
  <c r="J1594" i="2" s="1"/>
  <c r="I1595" i="2"/>
  <c r="J1595" i="2" s="1"/>
  <c r="I1596" i="2"/>
  <c r="J1596" i="2" s="1"/>
  <c r="I1597" i="2"/>
  <c r="J1597" i="2" s="1"/>
  <c r="I1598" i="2"/>
  <c r="J1598" i="2" s="1"/>
  <c r="I1599" i="2"/>
  <c r="J1599" i="2" s="1"/>
  <c r="I1600" i="2"/>
  <c r="J1600" i="2" s="1"/>
  <c r="I1601" i="2"/>
  <c r="J1601" i="2" s="1"/>
  <c r="I1602" i="2"/>
  <c r="J1602" i="2" s="1"/>
  <c r="I1603" i="2"/>
  <c r="J1603" i="2" s="1"/>
  <c r="I1604" i="2"/>
  <c r="J1604" i="2" s="1"/>
  <c r="I1605" i="2"/>
  <c r="J1605" i="2" s="1"/>
  <c r="I1606" i="2"/>
  <c r="J1606" i="2" s="1"/>
  <c r="I1607" i="2"/>
  <c r="J1607" i="2" s="1"/>
  <c r="I1608" i="2"/>
  <c r="J1608" i="2" s="1"/>
  <c r="I1609" i="2"/>
  <c r="J1609" i="2" s="1"/>
  <c r="I1610" i="2"/>
  <c r="J1610" i="2" s="1"/>
  <c r="I1611" i="2"/>
  <c r="J1611" i="2" s="1"/>
  <c r="I1612" i="2"/>
  <c r="J1612" i="2" s="1"/>
  <c r="I1613" i="2"/>
  <c r="J1613" i="2" s="1"/>
  <c r="I1614" i="2"/>
  <c r="J1614" i="2" s="1"/>
  <c r="I1615" i="2"/>
  <c r="J1615" i="2" s="1"/>
  <c r="I1616" i="2"/>
  <c r="J1616" i="2" s="1"/>
  <c r="I1617" i="2"/>
  <c r="J1617" i="2" s="1"/>
  <c r="I1618" i="2"/>
  <c r="J1618" i="2" s="1"/>
  <c r="I1619" i="2"/>
  <c r="J1619" i="2" s="1"/>
  <c r="I1620" i="2"/>
  <c r="J1620" i="2" s="1"/>
  <c r="I1621" i="2"/>
  <c r="J1621" i="2" s="1"/>
  <c r="I1622" i="2"/>
  <c r="J1622" i="2" s="1"/>
  <c r="I1623" i="2"/>
  <c r="J1623" i="2" s="1"/>
  <c r="I1624" i="2"/>
  <c r="J1624" i="2" s="1"/>
  <c r="I1625" i="2"/>
  <c r="J1625" i="2" s="1"/>
  <c r="I1626" i="2"/>
  <c r="J1626" i="2" s="1"/>
  <c r="I1627" i="2"/>
  <c r="J1627" i="2" s="1"/>
  <c r="I1628" i="2"/>
  <c r="J1628" i="2" s="1"/>
  <c r="I1629" i="2"/>
  <c r="J1629" i="2" s="1"/>
  <c r="I1630" i="2"/>
  <c r="J1630" i="2" s="1"/>
  <c r="I1631" i="2"/>
  <c r="J1631" i="2" s="1"/>
  <c r="I1632" i="2"/>
  <c r="J1632" i="2" s="1"/>
  <c r="I1633" i="2"/>
  <c r="J1633" i="2" s="1"/>
  <c r="I1634" i="2"/>
  <c r="J1634" i="2" s="1"/>
  <c r="I1635" i="2"/>
  <c r="J1635" i="2" s="1"/>
  <c r="I1636" i="2"/>
  <c r="J1636" i="2" s="1"/>
  <c r="I1637" i="2"/>
  <c r="J1637" i="2" s="1"/>
  <c r="I1638" i="2"/>
  <c r="J1638" i="2" s="1"/>
  <c r="I1639" i="2"/>
  <c r="J1639" i="2" s="1"/>
  <c r="I1640" i="2"/>
  <c r="J1640" i="2" s="1"/>
  <c r="I1641" i="2"/>
  <c r="J1641" i="2" s="1"/>
  <c r="I1642" i="2"/>
  <c r="J1642" i="2" s="1"/>
  <c r="I1643" i="2"/>
  <c r="J1643" i="2" s="1"/>
  <c r="I1644" i="2"/>
  <c r="J1644" i="2" s="1"/>
  <c r="I1645" i="2"/>
  <c r="J1645" i="2" s="1"/>
  <c r="I1646" i="2"/>
  <c r="J1646" i="2" s="1"/>
  <c r="I1647" i="2"/>
  <c r="J1647" i="2" s="1"/>
  <c r="I1648" i="2"/>
  <c r="J1648" i="2" s="1"/>
  <c r="I1649" i="2"/>
  <c r="J1649" i="2" s="1"/>
  <c r="I1650" i="2"/>
  <c r="J1650" i="2" s="1"/>
  <c r="I1651" i="2"/>
  <c r="J1651" i="2" s="1"/>
  <c r="I1652" i="2"/>
  <c r="J1652" i="2" s="1"/>
  <c r="I1653" i="2"/>
  <c r="J1653" i="2" s="1"/>
  <c r="I1654" i="2"/>
  <c r="J1654" i="2" s="1"/>
  <c r="I1655" i="2"/>
  <c r="J1655" i="2" s="1"/>
  <c r="I1656" i="2"/>
  <c r="J1656" i="2" s="1"/>
  <c r="I1657" i="2"/>
  <c r="J1657" i="2" s="1"/>
  <c r="I1658" i="2"/>
  <c r="J1658" i="2" s="1"/>
  <c r="I1659" i="2"/>
  <c r="J1659" i="2" s="1"/>
  <c r="I1660" i="2"/>
  <c r="J1660" i="2" s="1"/>
  <c r="I1661" i="2"/>
  <c r="J1661" i="2" s="1"/>
  <c r="I1662" i="2"/>
  <c r="J1662" i="2" s="1"/>
  <c r="I1663" i="2"/>
  <c r="J1663" i="2" s="1"/>
  <c r="I1664" i="2"/>
  <c r="J1664" i="2" s="1"/>
  <c r="I1665" i="2"/>
  <c r="J1665" i="2" s="1"/>
  <c r="I1666" i="2"/>
  <c r="J1666" i="2" s="1"/>
  <c r="I1667" i="2"/>
  <c r="J1667" i="2" s="1"/>
  <c r="I1668" i="2"/>
  <c r="J1668" i="2" s="1"/>
  <c r="I1669" i="2"/>
  <c r="J1669" i="2" s="1"/>
  <c r="I1670" i="2"/>
  <c r="J1670" i="2" s="1"/>
  <c r="I1671" i="2"/>
  <c r="J1671" i="2" s="1"/>
  <c r="I1672" i="2"/>
  <c r="J1672" i="2" s="1"/>
  <c r="I1673" i="2"/>
  <c r="J1673" i="2" s="1"/>
  <c r="I1674" i="2"/>
  <c r="J1674" i="2" s="1"/>
  <c r="I1675" i="2"/>
  <c r="J1675" i="2" s="1"/>
  <c r="I1676" i="2"/>
  <c r="J1676" i="2" s="1"/>
  <c r="I1677" i="2"/>
  <c r="J1677" i="2" s="1"/>
  <c r="I1678" i="2"/>
  <c r="J1678" i="2" s="1"/>
  <c r="I1679" i="2"/>
  <c r="J1679" i="2" s="1"/>
  <c r="I1680" i="2"/>
  <c r="J1680" i="2" s="1"/>
  <c r="I1681" i="2"/>
  <c r="J1681" i="2" s="1"/>
  <c r="I1682" i="2"/>
  <c r="J1682" i="2" s="1"/>
  <c r="I1683" i="2"/>
  <c r="J1683" i="2" s="1"/>
  <c r="I1684" i="2"/>
  <c r="J1684" i="2" s="1"/>
  <c r="I1685" i="2"/>
  <c r="J1685" i="2" s="1"/>
  <c r="I1686" i="2"/>
  <c r="J1686" i="2" s="1"/>
  <c r="I1687" i="2"/>
  <c r="J1687" i="2" s="1"/>
  <c r="I1688" i="2"/>
  <c r="J1688" i="2" s="1"/>
  <c r="I1689" i="2"/>
  <c r="J1689" i="2" s="1"/>
  <c r="I1690" i="2"/>
  <c r="J1690" i="2" s="1"/>
  <c r="I1691" i="2"/>
  <c r="J1691" i="2" s="1"/>
  <c r="I1692" i="2"/>
  <c r="J1692" i="2" s="1"/>
  <c r="I1693" i="2"/>
  <c r="J1693" i="2" s="1"/>
  <c r="I1694" i="2"/>
  <c r="J1694" i="2" s="1"/>
  <c r="I1695" i="2"/>
  <c r="J1695" i="2" s="1"/>
  <c r="I1696" i="2"/>
  <c r="J1696" i="2" s="1"/>
  <c r="I1697" i="2"/>
  <c r="J1697" i="2" s="1"/>
  <c r="I1698" i="2"/>
  <c r="J1698" i="2" s="1"/>
  <c r="I1699" i="2"/>
  <c r="J1699" i="2" s="1"/>
  <c r="I1700" i="2"/>
  <c r="J1700" i="2" s="1"/>
  <c r="I1701" i="2"/>
  <c r="J1701" i="2" s="1"/>
  <c r="I1702" i="2"/>
  <c r="J1702" i="2" s="1"/>
  <c r="I1703" i="2"/>
  <c r="J1703" i="2" s="1"/>
  <c r="I1704" i="2"/>
  <c r="J1704" i="2" s="1"/>
  <c r="I1705" i="2"/>
  <c r="J1705" i="2" s="1"/>
  <c r="I1706" i="2"/>
  <c r="J1706" i="2" s="1"/>
  <c r="I1707" i="2"/>
  <c r="J1707" i="2" s="1"/>
  <c r="I1708" i="2"/>
  <c r="J1708" i="2" s="1"/>
  <c r="I1709" i="2"/>
  <c r="J1709" i="2" s="1"/>
  <c r="I1710" i="2"/>
  <c r="J1710" i="2" s="1"/>
  <c r="I1711" i="2"/>
  <c r="J1711" i="2" s="1"/>
  <c r="I1712" i="2"/>
  <c r="J1712" i="2" s="1"/>
  <c r="I1713" i="2"/>
  <c r="J1713" i="2" s="1"/>
  <c r="I1714" i="2"/>
  <c r="J1714" i="2" s="1"/>
  <c r="I1715" i="2"/>
  <c r="J1715" i="2" s="1"/>
  <c r="I1716" i="2"/>
  <c r="J1716" i="2" s="1"/>
  <c r="I1717" i="2"/>
  <c r="J1717" i="2" s="1"/>
  <c r="I1718" i="2"/>
  <c r="J1718" i="2" s="1"/>
  <c r="I1719" i="2"/>
  <c r="J1719" i="2" s="1"/>
  <c r="I1720" i="2"/>
  <c r="J1720" i="2" s="1"/>
  <c r="I1721" i="2"/>
  <c r="J1721" i="2" s="1"/>
  <c r="I1722" i="2"/>
  <c r="J1722" i="2" s="1"/>
  <c r="I1723" i="2"/>
  <c r="J1723" i="2" s="1"/>
  <c r="I1724" i="2"/>
  <c r="J1724" i="2" s="1"/>
  <c r="I1725" i="2"/>
  <c r="J1725" i="2" s="1"/>
  <c r="I1726" i="2"/>
  <c r="J1726" i="2" s="1"/>
  <c r="I1727" i="2"/>
  <c r="J1727" i="2" s="1"/>
  <c r="I1728" i="2"/>
  <c r="J1728" i="2" s="1"/>
  <c r="I1729" i="2"/>
  <c r="J1729" i="2" s="1"/>
  <c r="I1730" i="2"/>
  <c r="J1730" i="2" s="1"/>
  <c r="I1731" i="2"/>
  <c r="J1731" i="2" s="1"/>
  <c r="I1732" i="2"/>
  <c r="J1732" i="2" s="1"/>
  <c r="I1733" i="2"/>
  <c r="J1733" i="2" s="1"/>
  <c r="I1734" i="2"/>
  <c r="J1734" i="2" s="1"/>
  <c r="I1735" i="2"/>
  <c r="J1735" i="2" s="1"/>
  <c r="I1736" i="2"/>
  <c r="J1736" i="2" s="1"/>
  <c r="I1737" i="2"/>
  <c r="J1737" i="2" s="1"/>
  <c r="I1738" i="2"/>
  <c r="J1738" i="2" s="1"/>
  <c r="I1739" i="2"/>
  <c r="J1739" i="2" s="1"/>
  <c r="I1740" i="2"/>
  <c r="J1740" i="2" s="1"/>
  <c r="I1741" i="2"/>
  <c r="J1741" i="2" s="1"/>
  <c r="I1742" i="2"/>
  <c r="J1742" i="2" s="1"/>
  <c r="I1743" i="2"/>
  <c r="J1743" i="2" s="1"/>
  <c r="I1744" i="2"/>
  <c r="J1744" i="2" s="1"/>
  <c r="I1745" i="2"/>
  <c r="J1745" i="2" s="1"/>
  <c r="I1746" i="2"/>
  <c r="J1746" i="2" s="1"/>
  <c r="I1747" i="2"/>
  <c r="J1747" i="2" s="1"/>
  <c r="I1748" i="2"/>
  <c r="J1748" i="2" s="1"/>
  <c r="I1749" i="2"/>
  <c r="J1749" i="2" s="1"/>
  <c r="I1750" i="2"/>
  <c r="J1750" i="2" s="1"/>
  <c r="I1751" i="2"/>
  <c r="J1751" i="2" s="1"/>
  <c r="I1752" i="2"/>
  <c r="J1752" i="2" s="1"/>
  <c r="I1753" i="2"/>
  <c r="J1753" i="2" s="1"/>
  <c r="I1754" i="2"/>
  <c r="J1754" i="2" s="1"/>
  <c r="I1755" i="2"/>
  <c r="J1755" i="2" s="1"/>
  <c r="I1756" i="2"/>
  <c r="J1756" i="2" s="1"/>
  <c r="I1757" i="2"/>
  <c r="J1757" i="2" s="1"/>
  <c r="I1758" i="2"/>
  <c r="J1758" i="2" s="1"/>
  <c r="I1759" i="2"/>
  <c r="J1759" i="2" s="1"/>
  <c r="I1760" i="2"/>
  <c r="J1760" i="2" s="1"/>
  <c r="I1761" i="2"/>
  <c r="J1761" i="2" s="1"/>
  <c r="I1762" i="2"/>
  <c r="J1762" i="2" s="1"/>
  <c r="I1763" i="2"/>
  <c r="J1763" i="2" s="1"/>
  <c r="I1764" i="2"/>
  <c r="J1764" i="2" s="1"/>
  <c r="I1765" i="2"/>
  <c r="J1765" i="2" s="1"/>
  <c r="I1766" i="2"/>
  <c r="J1766" i="2" s="1"/>
  <c r="I1767" i="2"/>
  <c r="J1767" i="2" s="1"/>
  <c r="I1768" i="2"/>
  <c r="J1768" i="2" s="1"/>
  <c r="I1769" i="2"/>
  <c r="J1769" i="2" s="1"/>
  <c r="I1770" i="2"/>
  <c r="J1770" i="2" s="1"/>
  <c r="I1771" i="2"/>
  <c r="J1771" i="2" s="1"/>
  <c r="I1772" i="2"/>
  <c r="J1772" i="2" s="1"/>
  <c r="I1773" i="2"/>
  <c r="J1773" i="2" s="1"/>
  <c r="I1774" i="2"/>
  <c r="J1774" i="2" s="1"/>
  <c r="I1775" i="2"/>
  <c r="J1775" i="2" s="1"/>
  <c r="I1776" i="2"/>
  <c r="J1776" i="2" s="1"/>
  <c r="I1777" i="2"/>
  <c r="J1777" i="2" s="1"/>
  <c r="I1778" i="2"/>
  <c r="J1778" i="2" s="1"/>
  <c r="I1779" i="2"/>
  <c r="J1779" i="2" s="1"/>
  <c r="I1780" i="2"/>
  <c r="J1780" i="2" s="1"/>
  <c r="I1781" i="2"/>
  <c r="J1781" i="2" s="1"/>
  <c r="I1782" i="2"/>
  <c r="J1782" i="2" s="1"/>
  <c r="I1783" i="2"/>
  <c r="J1783" i="2" s="1"/>
  <c r="I1784" i="2"/>
  <c r="J1784" i="2" s="1"/>
  <c r="I1785" i="2"/>
  <c r="J1785" i="2" s="1"/>
  <c r="I1786" i="2"/>
  <c r="J1786" i="2" s="1"/>
  <c r="I1787" i="2"/>
  <c r="J1787" i="2" s="1"/>
  <c r="I1788" i="2"/>
  <c r="J1788" i="2" s="1"/>
  <c r="I1789" i="2"/>
  <c r="J1789" i="2" s="1"/>
  <c r="I1790" i="2"/>
  <c r="J1790" i="2" s="1"/>
  <c r="I1791" i="2"/>
  <c r="J1791" i="2" s="1"/>
  <c r="I1792" i="2"/>
  <c r="J1792" i="2" s="1"/>
  <c r="I1793" i="2"/>
  <c r="J1793" i="2" s="1"/>
  <c r="I1794" i="2"/>
  <c r="J1794" i="2" s="1"/>
  <c r="I1795" i="2"/>
  <c r="J1795" i="2" s="1"/>
  <c r="I1796" i="2"/>
  <c r="J1796" i="2" s="1"/>
  <c r="I1797" i="2"/>
  <c r="J1797" i="2" s="1"/>
  <c r="I1798" i="2"/>
  <c r="J1798" i="2" s="1"/>
  <c r="I1799" i="2"/>
  <c r="J1799" i="2" s="1"/>
  <c r="I1800" i="2"/>
  <c r="J1800" i="2" s="1"/>
  <c r="I1801" i="2"/>
  <c r="J1801" i="2" s="1"/>
  <c r="I1802" i="2"/>
  <c r="J1802" i="2" s="1"/>
  <c r="I1803" i="2"/>
  <c r="J1803" i="2" s="1"/>
  <c r="I1804" i="2"/>
  <c r="J1804" i="2" s="1"/>
  <c r="I1805" i="2"/>
  <c r="J1805" i="2" s="1"/>
  <c r="I1806" i="2"/>
  <c r="J1806" i="2" s="1"/>
  <c r="I1807" i="2"/>
  <c r="J1807" i="2" s="1"/>
  <c r="I1808" i="2"/>
  <c r="J1808" i="2" s="1"/>
  <c r="I1809" i="2"/>
  <c r="J1809" i="2" s="1"/>
  <c r="I1810" i="2"/>
  <c r="J1810" i="2" s="1"/>
  <c r="I1811" i="2"/>
  <c r="J1811" i="2" s="1"/>
  <c r="I1812" i="2"/>
  <c r="J1812" i="2" s="1"/>
  <c r="I1813" i="2"/>
  <c r="J1813" i="2" s="1"/>
  <c r="I1814" i="2"/>
  <c r="J1814" i="2" s="1"/>
  <c r="I1815" i="2"/>
  <c r="J1815" i="2" s="1"/>
  <c r="I1816" i="2"/>
  <c r="J1816" i="2" s="1"/>
  <c r="I1817" i="2"/>
  <c r="J1817" i="2" s="1"/>
  <c r="I1818" i="2"/>
  <c r="J1818" i="2" s="1"/>
  <c r="I1819" i="2"/>
  <c r="J1819" i="2" s="1"/>
  <c r="I1820" i="2"/>
  <c r="J1820" i="2" s="1"/>
  <c r="I1821" i="2"/>
  <c r="J1821" i="2" s="1"/>
  <c r="I1822" i="2"/>
  <c r="J1822" i="2" s="1"/>
  <c r="I1823" i="2"/>
  <c r="J1823" i="2" s="1"/>
  <c r="I1824" i="2"/>
  <c r="J1824" i="2" s="1"/>
  <c r="I1825" i="2"/>
  <c r="J1825" i="2" s="1"/>
  <c r="I1826" i="2"/>
  <c r="J1826" i="2" s="1"/>
  <c r="I1827" i="2"/>
  <c r="J1827" i="2" s="1"/>
  <c r="I1828" i="2"/>
  <c r="J1828" i="2" s="1"/>
  <c r="I1829" i="2"/>
  <c r="J1829" i="2" s="1"/>
  <c r="I1830" i="2"/>
  <c r="J1830" i="2" s="1"/>
  <c r="I1831" i="2"/>
  <c r="J1831" i="2" s="1"/>
  <c r="I1832" i="2"/>
  <c r="J1832" i="2" s="1"/>
  <c r="I1833" i="2"/>
  <c r="J1833" i="2" s="1"/>
  <c r="I1834" i="2"/>
  <c r="J1834" i="2" s="1"/>
  <c r="I1835" i="2"/>
  <c r="J1835" i="2" s="1"/>
  <c r="I1836" i="2"/>
  <c r="J1836" i="2" s="1"/>
  <c r="I1837" i="2"/>
  <c r="J1837" i="2" s="1"/>
  <c r="I1838" i="2"/>
  <c r="J1838" i="2" s="1"/>
  <c r="I1839" i="2"/>
  <c r="J1839" i="2" s="1"/>
  <c r="I1840" i="2"/>
  <c r="J1840" i="2" s="1"/>
  <c r="I1841" i="2"/>
  <c r="J1841" i="2" s="1"/>
  <c r="I1842" i="2"/>
  <c r="J1842" i="2" s="1"/>
  <c r="I1843" i="2"/>
  <c r="J1843" i="2" s="1"/>
  <c r="I1844" i="2"/>
  <c r="J1844" i="2" s="1"/>
  <c r="I1845" i="2"/>
  <c r="J1845" i="2" s="1"/>
  <c r="I1846" i="2"/>
  <c r="J1846" i="2" s="1"/>
  <c r="I1847" i="2"/>
  <c r="J1847" i="2" s="1"/>
  <c r="I1848" i="2"/>
  <c r="J1848" i="2" s="1"/>
  <c r="I1849" i="2"/>
  <c r="J1849" i="2" s="1"/>
  <c r="I1850" i="2"/>
  <c r="J1850" i="2" s="1"/>
  <c r="I1851" i="2"/>
  <c r="J1851" i="2" s="1"/>
  <c r="I1852" i="2"/>
  <c r="J1852" i="2" s="1"/>
  <c r="I1853" i="2"/>
  <c r="J1853" i="2" s="1"/>
  <c r="I1854" i="2"/>
  <c r="J1854" i="2" s="1"/>
  <c r="I1855" i="2"/>
  <c r="J1855" i="2" s="1"/>
  <c r="I1856" i="2"/>
  <c r="J1856" i="2" s="1"/>
  <c r="I1857" i="2"/>
  <c r="J1857" i="2" s="1"/>
  <c r="I1858" i="2"/>
  <c r="J1858" i="2" s="1"/>
  <c r="I1859" i="2"/>
  <c r="J1859" i="2" s="1"/>
  <c r="I1860" i="2"/>
  <c r="J1860" i="2" s="1"/>
  <c r="I1861" i="2"/>
  <c r="J1861" i="2" s="1"/>
  <c r="I1862" i="2"/>
  <c r="J1862" i="2" s="1"/>
  <c r="I1863" i="2"/>
  <c r="J1863" i="2" s="1"/>
  <c r="I1864" i="2"/>
  <c r="J1864" i="2" s="1"/>
  <c r="I1865" i="2"/>
  <c r="J1865" i="2" s="1"/>
  <c r="I1866" i="2"/>
  <c r="J1866" i="2" s="1"/>
  <c r="I1867" i="2"/>
  <c r="J1867" i="2" s="1"/>
  <c r="I1868" i="2"/>
  <c r="J1868" i="2" s="1"/>
  <c r="I1869" i="2"/>
  <c r="J1869" i="2" s="1"/>
  <c r="I1870" i="2"/>
  <c r="J1870" i="2" s="1"/>
  <c r="I1871" i="2"/>
  <c r="J1871" i="2" s="1"/>
  <c r="I1872" i="2"/>
  <c r="J1872" i="2" s="1"/>
  <c r="I1873" i="2"/>
  <c r="J1873" i="2" s="1"/>
  <c r="I1874" i="2"/>
  <c r="J1874" i="2" s="1"/>
  <c r="I1875" i="2"/>
  <c r="J1875" i="2" s="1"/>
  <c r="I1876" i="2"/>
  <c r="J1876" i="2" s="1"/>
  <c r="I1877" i="2"/>
  <c r="J1877" i="2" s="1"/>
  <c r="I1878" i="2"/>
  <c r="J1878" i="2" s="1"/>
  <c r="I1879" i="2"/>
  <c r="J1879" i="2" s="1"/>
  <c r="I1880" i="2"/>
  <c r="J1880" i="2" s="1"/>
  <c r="I1881" i="2"/>
  <c r="J1881" i="2" s="1"/>
  <c r="I1882" i="2"/>
  <c r="J1882" i="2" s="1"/>
  <c r="I1883" i="2"/>
  <c r="J1883" i="2" s="1"/>
  <c r="I1884" i="2"/>
  <c r="J1884" i="2" s="1"/>
  <c r="I1885" i="2"/>
  <c r="J1885" i="2" s="1"/>
  <c r="I1886" i="2"/>
  <c r="J1886" i="2" s="1"/>
  <c r="I1887" i="2"/>
  <c r="J1887" i="2" s="1"/>
  <c r="I1888" i="2"/>
  <c r="J1888" i="2" s="1"/>
  <c r="I1889" i="2"/>
  <c r="J1889" i="2" s="1"/>
  <c r="I1890" i="2"/>
  <c r="J1890" i="2" s="1"/>
  <c r="I1891" i="2"/>
  <c r="J1891" i="2" s="1"/>
  <c r="I1892" i="2"/>
  <c r="J1892" i="2" s="1"/>
  <c r="I1893" i="2"/>
  <c r="J1893" i="2" s="1"/>
  <c r="I1894" i="2"/>
  <c r="J1894" i="2" s="1"/>
  <c r="I1895" i="2"/>
  <c r="J1895" i="2" s="1"/>
  <c r="I1896" i="2"/>
  <c r="J1896" i="2" s="1"/>
  <c r="I1897" i="2"/>
  <c r="J1897" i="2" s="1"/>
  <c r="I1898" i="2"/>
  <c r="J1898" i="2" s="1"/>
  <c r="I1899" i="2"/>
  <c r="J1899" i="2" s="1"/>
  <c r="I1900" i="2"/>
  <c r="J1900" i="2" s="1"/>
  <c r="I1901" i="2"/>
  <c r="J1901" i="2" s="1"/>
  <c r="I1902" i="2"/>
  <c r="J1902" i="2" s="1"/>
  <c r="I1903" i="2"/>
  <c r="J1903" i="2" s="1"/>
  <c r="I1904" i="2"/>
  <c r="J1904" i="2" s="1"/>
  <c r="I1905" i="2"/>
  <c r="J1905" i="2" s="1"/>
  <c r="I1906" i="2"/>
  <c r="J1906" i="2" s="1"/>
  <c r="I1907" i="2"/>
  <c r="J1907" i="2" s="1"/>
  <c r="I1908" i="2"/>
  <c r="J1908" i="2" s="1"/>
  <c r="I1909" i="2"/>
  <c r="J1909" i="2" s="1"/>
  <c r="I1910" i="2"/>
  <c r="J1910" i="2" s="1"/>
  <c r="I1911" i="2"/>
  <c r="J1911" i="2" s="1"/>
  <c r="I1912" i="2"/>
  <c r="J1912" i="2" s="1"/>
  <c r="I1913" i="2"/>
  <c r="J1913" i="2" s="1"/>
  <c r="I1914" i="2"/>
  <c r="J1914" i="2" s="1"/>
  <c r="I1915" i="2"/>
  <c r="J1915" i="2" s="1"/>
  <c r="I1916" i="2"/>
  <c r="J1916" i="2" s="1"/>
  <c r="I1917" i="2"/>
  <c r="J1917" i="2" s="1"/>
  <c r="I1918" i="2"/>
  <c r="J1918" i="2" s="1"/>
  <c r="I1919" i="2"/>
  <c r="J1919" i="2" s="1"/>
  <c r="I1920" i="2"/>
  <c r="J1920" i="2" s="1"/>
  <c r="I1921" i="2"/>
  <c r="J1921" i="2" s="1"/>
  <c r="I1922" i="2"/>
  <c r="J1922" i="2" s="1"/>
  <c r="I1923" i="2"/>
  <c r="J1923" i="2" s="1"/>
  <c r="I1924" i="2"/>
  <c r="J1924" i="2" s="1"/>
  <c r="I1925" i="2"/>
  <c r="J1925" i="2" s="1"/>
  <c r="I1926" i="2"/>
  <c r="J1926" i="2" s="1"/>
  <c r="I1927" i="2"/>
  <c r="J1927" i="2" s="1"/>
  <c r="I1928" i="2"/>
  <c r="J1928" i="2" s="1"/>
  <c r="I1929" i="2"/>
  <c r="J1929" i="2" s="1"/>
  <c r="I1930" i="2"/>
  <c r="J1930" i="2" s="1"/>
  <c r="I1931" i="2"/>
  <c r="J1931" i="2" s="1"/>
  <c r="I1932" i="2"/>
  <c r="J1932" i="2" s="1"/>
  <c r="I1933" i="2"/>
  <c r="J1933" i="2" s="1"/>
  <c r="I1934" i="2"/>
  <c r="J1934" i="2" s="1"/>
  <c r="I1935" i="2"/>
  <c r="J1935" i="2" s="1"/>
  <c r="I1936" i="2"/>
  <c r="J1936" i="2" s="1"/>
  <c r="I1937" i="2"/>
  <c r="J1937" i="2" s="1"/>
  <c r="I1938" i="2"/>
  <c r="J1938" i="2" s="1"/>
  <c r="I1939" i="2"/>
  <c r="J1939" i="2" s="1"/>
  <c r="I1940" i="2"/>
  <c r="J1940" i="2" s="1"/>
  <c r="I1941" i="2"/>
  <c r="J1941" i="2" s="1"/>
  <c r="I1942" i="2"/>
  <c r="J1942" i="2" s="1"/>
  <c r="I1943" i="2"/>
  <c r="J1943" i="2" s="1"/>
  <c r="I1944" i="2"/>
  <c r="J1944" i="2" s="1"/>
  <c r="I1945" i="2"/>
  <c r="J1945" i="2" s="1"/>
  <c r="I1946" i="2"/>
  <c r="J1946" i="2" s="1"/>
  <c r="I1947" i="2"/>
  <c r="J1947" i="2" s="1"/>
  <c r="I1948" i="2"/>
  <c r="J1948" i="2" s="1"/>
  <c r="I1949" i="2"/>
  <c r="J1949" i="2" s="1"/>
  <c r="I1950" i="2"/>
  <c r="J1950" i="2" s="1"/>
  <c r="I1951" i="2"/>
  <c r="J1951" i="2" s="1"/>
  <c r="I1952" i="2"/>
  <c r="J1952" i="2" s="1"/>
  <c r="I1953" i="2"/>
  <c r="J1953" i="2" s="1"/>
  <c r="I1954" i="2"/>
  <c r="J1954" i="2" s="1"/>
  <c r="I1955" i="2"/>
  <c r="J1955" i="2" s="1"/>
  <c r="I1956" i="2"/>
  <c r="J1956" i="2" s="1"/>
  <c r="I1957" i="2"/>
  <c r="J1957" i="2" s="1"/>
  <c r="I1958" i="2"/>
  <c r="J1958" i="2" s="1"/>
  <c r="I1959" i="2"/>
  <c r="J1959" i="2" s="1"/>
  <c r="I1960" i="2"/>
  <c r="J1960" i="2" s="1"/>
  <c r="I1961" i="2"/>
  <c r="J1961" i="2" s="1"/>
  <c r="I1962" i="2"/>
  <c r="J1962" i="2" s="1"/>
  <c r="I1963" i="2"/>
  <c r="J1963" i="2" s="1"/>
  <c r="I1964" i="2"/>
  <c r="J1964" i="2" s="1"/>
  <c r="I1965" i="2"/>
  <c r="J1965" i="2" s="1"/>
  <c r="I1966" i="2"/>
  <c r="J1966" i="2" s="1"/>
  <c r="I1967" i="2"/>
  <c r="J1967" i="2" s="1"/>
  <c r="I1968" i="2"/>
  <c r="J1968" i="2" s="1"/>
  <c r="I1969" i="2"/>
  <c r="J1969" i="2" s="1"/>
  <c r="I1970" i="2"/>
  <c r="J1970" i="2" s="1"/>
  <c r="I1971" i="2"/>
  <c r="J1971" i="2" s="1"/>
  <c r="I1972" i="2"/>
  <c r="J1972" i="2" s="1"/>
  <c r="I1973" i="2"/>
  <c r="J1973" i="2" s="1"/>
  <c r="I1974" i="2"/>
  <c r="J1974" i="2" s="1"/>
  <c r="I1975" i="2"/>
  <c r="J1975" i="2" s="1"/>
  <c r="I1976" i="2"/>
  <c r="J1976" i="2" s="1"/>
  <c r="I1977" i="2"/>
  <c r="J1977" i="2" s="1"/>
  <c r="I1978" i="2"/>
  <c r="J1978" i="2" s="1"/>
  <c r="I1979" i="2"/>
  <c r="J1979" i="2" s="1"/>
  <c r="I1980" i="2"/>
  <c r="J1980" i="2" s="1"/>
  <c r="I1981" i="2"/>
  <c r="J1981" i="2" s="1"/>
  <c r="I1982" i="2"/>
  <c r="J1982" i="2" s="1"/>
  <c r="I1983" i="2"/>
  <c r="J1983" i="2" s="1"/>
  <c r="I1984" i="2"/>
  <c r="J1984" i="2" s="1"/>
  <c r="I1985" i="2"/>
  <c r="J1985" i="2" s="1"/>
  <c r="I1986" i="2"/>
  <c r="J1986" i="2" s="1"/>
  <c r="I1987" i="2"/>
  <c r="J1987" i="2" s="1"/>
  <c r="I1988" i="2"/>
  <c r="J1988" i="2" s="1"/>
  <c r="I1989" i="2"/>
  <c r="J1989" i="2" s="1"/>
  <c r="I1990" i="2"/>
  <c r="J1990" i="2" s="1"/>
  <c r="I1991" i="2"/>
  <c r="J1991" i="2" s="1"/>
  <c r="I1992" i="2"/>
  <c r="J1992" i="2" s="1"/>
  <c r="I1993" i="2"/>
  <c r="J1993" i="2" s="1"/>
  <c r="I1994" i="2"/>
  <c r="J1994" i="2" s="1"/>
  <c r="I1995" i="2"/>
  <c r="J1995" i="2" s="1"/>
  <c r="I1996" i="2"/>
  <c r="J1996" i="2" s="1"/>
  <c r="I1997" i="2"/>
  <c r="J1997" i="2" s="1"/>
  <c r="I1998" i="2"/>
  <c r="J1998" i="2" s="1"/>
  <c r="I1999" i="2"/>
  <c r="J1999" i="2" s="1"/>
  <c r="I2000" i="2"/>
  <c r="J2000" i="2" s="1"/>
  <c r="I2001" i="2"/>
  <c r="J2001" i="2" s="1"/>
  <c r="I2002" i="2"/>
  <c r="J2002" i="2" s="1"/>
  <c r="I2003" i="2"/>
  <c r="J2003" i="2" s="1"/>
  <c r="I2004" i="2"/>
  <c r="J2004" i="2" s="1"/>
  <c r="I2005" i="2"/>
  <c r="J2005" i="2" s="1"/>
  <c r="I2006" i="2"/>
  <c r="J2006" i="2" s="1"/>
  <c r="I2007" i="2"/>
  <c r="J2007" i="2" s="1"/>
  <c r="I2008" i="2"/>
  <c r="J2008" i="2" s="1"/>
  <c r="I2009" i="2"/>
  <c r="J2009" i="2" s="1"/>
  <c r="I2010" i="2"/>
  <c r="J2010" i="2" s="1"/>
  <c r="I2011" i="2"/>
  <c r="J2011" i="2" s="1"/>
  <c r="I2012" i="2"/>
  <c r="J2012" i="2" s="1"/>
  <c r="I2013" i="2"/>
  <c r="J2013" i="2" s="1"/>
  <c r="I2014" i="2"/>
  <c r="J2014" i="2" s="1"/>
  <c r="I2015" i="2"/>
  <c r="J2015" i="2" s="1"/>
  <c r="I2016" i="2"/>
  <c r="J2016" i="2" s="1"/>
  <c r="I2017" i="2"/>
  <c r="J2017" i="2" s="1"/>
  <c r="I2018" i="2"/>
  <c r="J2018" i="2" s="1"/>
  <c r="I2019" i="2"/>
  <c r="J2019" i="2" s="1"/>
  <c r="I2020" i="2"/>
  <c r="J2020" i="2" s="1"/>
  <c r="I2021" i="2"/>
  <c r="J2021" i="2" s="1"/>
  <c r="I2022" i="2"/>
  <c r="J2022" i="2" s="1"/>
  <c r="I2023" i="2"/>
  <c r="J2023" i="2" s="1"/>
  <c r="I2024" i="2"/>
  <c r="J2024" i="2" s="1"/>
  <c r="I2025" i="2"/>
  <c r="J2025" i="2" s="1"/>
  <c r="I2026" i="2"/>
  <c r="J2026" i="2" s="1"/>
  <c r="I2027" i="2"/>
  <c r="J2027" i="2" s="1"/>
  <c r="I2028" i="2"/>
  <c r="J2028" i="2" s="1"/>
  <c r="I2029" i="2"/>
  <c r="J2029" i="2" s="1"/>
  <c r="I2030" i="2"/>
  <c r="J2030" i="2" s="1"/>
  <c r="I2031" i="2"/>
  <c r="J2031" i="2" s="1"/>
  <c r="I2032" i="2"/>
  <c r="J2032" i="2" s="1"/>
  <c r="I2033" i="2"/>
  <c r="J2033" i="2" s="1"/>
  <c r="I2034" i="2"/>
  <c r="J2034" i="2" s="1"/>
  <c r="I2035" i="2"/>
  <c r="J2035" i="2" s="1"/>
  <c r="I2036" i="2"/>
  <c r="J2036" i="2" s="1"/>
  <c r="I2037" i="2"/>
  <c r="J2037" i="2" s="1"/>
  <c r="I2038" i="2"/>
  <c r="J2038" i="2" s="1"/>
  <c r="I2039" i="2"/>
  <c r="J2039" i="2" s="1"/>
  <c r="I2040" i="2"/>
  <c r="J2040" i="2" s="1"/>
  <c r="I2041" i="2"/>
  <c r="J2041" i="2" s="1"/>
  <c r="I2042" i="2"/>
  <c r="J2042" i="2" s="1"/>
  <c r="I2043" i="2"/>
  <c r="J2043" i="2" s="1"/>
  <c r="I2044" i="2"/>
  <c r="J2044" i="2" s="1"/>
  <c r="I2045" i="2"/>
  <c r="J2045" i="2" s="1"/>
  <c r="I2046" i="2"/>
  <c r="J2046" i="2" s="1"/>
  <c r="I2047" i="2"/>
  <c r="J2047" i="2" s="1"/>
  <c r="I2048" i="2"/>
  <c r="J2048" i="2" s="1"/>
  <c r="I2049" i="2"/>
  <c r="J2049" i="2" s="1"/>
  <c r="I2050" i="2"/>
  <c r="J2050" i="2" s="1"/>
  <c r="I2051" i="2"/>
  <c r="J2051" i="2" s="1"/>
  <c r="I2052" i="2"/>
  <c r="J2052" i="2" s="1"/>
  <c r="I2053" i="2"/>
  <c r="J2053" i="2" s="1"/>
  <c r="I2054" i="2"/>
  <c r="J2054" i="2" s="1"/>
  <c r="I2055" i="2"/>
  <c r="J2055" i="2" s="1"/>
  <c r="I2056" i="2"/>
  <c r="J2056" i="2" s="1"/>
  <c r="I2057" i="2"/>
  <c r="J2057" i="2" s="1"/>
  <c r="I2058" i="2"/>
  <c r="J2058" i="2" s="1"/>
  <c r="I2059" i="2"/>
  <c r="J2059" i="2" s="1"/>
  <c r="I2060" i="2"/>
  <c r="J2060" i="2" s="1"/>
  <c r="I2061" i="2"/>
  <c r="J2061" i="2" s="1"/>
  <c r="I2062" i="2"/>
  <c r="J2062" i="2" s="1"/>
  <c r="I2063" i="2"/>
  <c r="J2063" i="2" s="1"/>
  <c r="I2064" i="2"/>
  <c r="J2064" i="2" s="1"/>
  <c r="I2065" i="2"/>
  <c r="J2065" i="2" s="1"/>
  <c r="I2066" i="2"/>
  <c r="J2066" i="2" s="1"/>
  <c r="I2067" i="2"/>
  <c r="J2067" i="2" s="1"/>
  <c r="I2068" i="2"/>
  <c r="J2068" i="2" s="1"/>
  <c r="I2069" i="2"/>
  <c r="J2069" i="2" s="1"/>
  <c r="I2070" i="2"/>
  <c r="J2070" i="2" s="1"/>
  <c r="I2071" i="2"/>
  <c r="J2071" i="2" s="1"/>
  <c r="I2072" i="2"/>
  <c r="J2072" i="2" s="1"/>
  <c r="I2073" i="2"/>
  <c r="J2073" i="2" s="1"/>
  <c r="I2074" i="2"/>
  <c r="J2074" i="2" s="1"/>
  <c r="I2075" i="2"/>
  <c r="J2075" i="2" s="1"/>
  <c r="I2076" i="2"/>
  <c r="J2076" i="2" s="1"/>
  <c r="I2077" i="2"/>
  <c r="J2077" i="2" s="1"/>
  <c r="I2078" i="2"/>
  <c r="J2078" i="2" s="1"/>
  <c r="I2079" i="2"/>
  <c r="J2079" i="2" s="1"/>
  <c r="I2080" i="2"/>
  <c r="J2080" i="2" s="1"/>
  <c r="I2081" i="2"/>
  <c r="J2081" i="2" s="1"/>
  <c r="I2082" i="2"/>
  <c r="J2082" i="2" s="1"/>
  <c r="I2083" i="2"/>
  <c r="J2083" i="2" s="1"/>
  <c r="I2084" i="2"/>
  <c r="J2084" i="2" s="1"/>
  <c r="I2085" i="2"/>
  <c r="J2085" i="2" s="1"/>
  <c r="I2086" i="2"/>
  <c r="J2086" i="2" s="1"/>
  <c r="I2087" i="2"/>
  <c r="J2087" i="2" s="1"/>
  <c r="I2088" i="2"/>
  <c r="J2088" i="2" s="1"/>
  <c r="I2089" i="2"/>
  <c r="J2089" i="2" s="1"/>
  <c r="I2090" i="2"/>
  <c r="J2090" i="2" s="1"/>
  <c r="I2091" i="2"/>
  <c r="J2091" i="2" s="1"/>
  <c r="I2092" i="2"/>
  <c r="J2092" i="2" s="1"/>
  <c r="I2093" i="2"/>
  <c r="J2093" i="2" s="1"/>
  <c r="I2094" i="2"/>
  <c r="J2094" i="2" s="1"/>
  <c r="I2095" i="2"/>
  <c r="J2095" i="2" s="1"/>
  <c r="I2096" i="2"/>
  <c r="J2096" i="2" s="1"/>
  <c r="I2097" i="2"/>
  <c r="J2097" i="2" s="1"/>
  <c r="I2098" i="2"/>
  <c r="J2098" i="2" s="1"/>
  <c r="I2099" i="2"/>
  <c r="J2099" i="2" s="1"/>
  <c r="I2100" i="2"/>
  <c r="J2100" i="2" s="1"/>
  <c r="I2101" i="2"/>
  <c r="J2101" i="2" s="1"/>
  <c r="I2102" i="2"/>
  <c r="J2102" i="2" s="1"/>
  <c r="I2103" i="2"/>
  <c r="J2103" i="2" s="1"/>
  <c r="I2104" i="2"/>
  <c r="J2104" i="2" s="1"/>
  <c r="I2105" i="2"/>
  <c r="J2105" i="2" s="1"/>
  <c r="I2106" i="2"/>
  <c r="J2106" i="2" s="1"/>
  <c r="I2107" i="2"/>
  <c r="J2107" i="2" s="1"/>
  <c r="I2108" i="2"/>
  <c r="J2108" i="2" s="1"/>
  <c r="I2109" i="2"/>
  <c r="J2109" i="2" s="1"/>
  <c r="I2110" i="2"/>
  <c r="J2110" i="2" s="1"/>
  <c r="I2111" i="2"/>
  <c r="J2111" i="2" s="1"/>
  <c r="I2112" i="2"/>
  <c r="J2112" i="2" s="1"/>
  <c r="I2113" i="2"/>
  <c r="J2113" i="2" s="1"/>
  <c r="I2114" i="2"/>
  <c r="J2114" i="2" s="1"/>
  <c r="I2115" i="2"/>
  <c r="J2115" i="2" s="1"/>
  <c r="I2116" i="2"/>
  <c r="J2116" i="2" s="1"/>
  <c r="I2117" i="2"/>
  <c r="J2117" i="2" s="1"/>
  <c r="I2118" i="2"/>
  <c r="J2118" i="2" s="1"/>
  <c r="I2119" i="2"/>
  <c r="J2119" i="2" s="1"/>
  <c r="I2120" i="2"/>
  <c r="J2120" i="2" s="1"/>
  <c r="I2121" i="2"/>
  <c r="J2121" i="2" s="1"/>
  <c r="I2122" i="2"/>
  <c r="J2122" i="2" s="1"/>
  <c r="I2123" i="2"/>
  <c r="J2123" i="2" s="1"/>
  <c r="I2124" i="2"/>
  <c r="J2124" i="2" s="1"/>
  <c r="I2125" i="2"/>
  <c r="J2125" i="2" s="1"/>
  <c r="I2126" i="2"/>
  <c r="J2126" i="2" s="1"/>
  <c r="I2127" i="2"/>
  <c r="J2127" i="2" s="1"/>
  <c r="I2128" i="2"/>
  <c r="J2128" i="2" s="1"/>
  <c r="I2129" i="2"/>
  <c r="J2129" i="2" s="1"/>
  <c r="I2130" i="2"/>
  <c r="J2130" i="2" s="1"/>
  <c r="I2131" i="2"/>
  <c r="J2131" i="2" s="1"/>
  <c r="I2132" i="2"/>
  <c r="J2132" i="2" s="1"/>
  <c r="I2133" i="2"/>
  <c r="J2133" i="2" s="1"/>
  <c r="I2134" i="2"/>
  <c r="J2134" i="2" s="1"/>
  <c r="I2135" i="2"/>
  <c r="J2135" i="2" s="1"/>
  <c r="I2136" i="2"/>
  <c r="J2136" i="2" s="1"/>
  <c r="I2137" i="2"/>
  <c r="J2137" i="2" s="1"/>
  <c r="I2138" i="2"/>
  <c r="J2138" i="2" s="1"/>
  <c r="I2139" i="2"/>
  <c r="J2139" i="2" s="1"/>
  <c r="I2140" i="2"/>
  <c r="J2140" i="2" s="1"/>
  <c r="I2141" i="2"/>
  <c r="J2141" i="2" s="1"/>
  <c r="I2142" i="2"/>
  <c r="J2142" i="2" s="1"/>
  <c r="I2143" i="2"/>
  <c r="J2143" i="2" s="1"/>
  <c r="I2144" i="2"/>
  <c r="J2144" i="2" s="1"/>
  <c r="I2145" i="2"/>
  <c r="J2145" i="2" s="1"/>
  <c r="I2146" i="2"/>
  <c r="J2146" i="2" s="1"/>
  <c r="I2147" i="2"/>
  <c r="J2147" i="2" s="1"/>
  <c r="I2148" i="2"/>
  <c r="J2148" i="2" s="1"/>
  <c r="I2149" i="2"/>
  <c r="J2149" i="2" s="1"/>
  <c r="I2150" i="2"/>
  <c r="J2150" i="2" s="1"/>
  <c r="I2151" i="2"/>
  <c r="J2151" i="2" s="1"/>
  <c r="I2152" i="2"/>
  <c r="J2152" i="2" s="1"/>
  <c r="I2153" i="2"/>
  <c r="J2153" i="2" s="1"/>
  <c r="I2154" i="2"/>
  <c r="J2154" i="2" s="1"/>
  <c r="I2155" i="2"/>
  <c r="J2155" i="2" s="1"/>
  <c r="I2156" i="2"/>
  <c r="J2156" i="2" s="1"/>
  <c r="I2157" i="2"/>
  <c r="J2157" i="2" s="1"/>
  <c r="I2158" i="2"/>
  <c r="J2158" i="2" s="1"/>
  <c r="I2159" i="2"/>
  <c r="J2159" i="2" s="1"/>
  <c r="I2160" i="2"/>
  <c r="J2160" i="2" s="1"/>
  <c r="I2161" i="2"/>
  <c r="J2161" i="2" s="1"/>
  <c r="I2162" i="2"/>
  <c r="J2162" i="2" s="1"/>
  <c r="I2163" i="2"/>
  <c r="J2163" i="2" s="1"/>
  <c r="I2164" i="2"/>
  <c r="J2164" i="2" s="1"/>
  <c r="I2165" i="2"/>
  <c r="J2165" i="2" s="1"/>
  <c r="I2166" i="2"/>
  <c r="J2166" i="2" s="1"/>
  <c r="I2167" i="2"/>
  <c r="J2167" i="2" s="1"/>
  <c r="I2168" i="2"/>
  <c r="J2168" i="2" s="1"/>
  <c r="I2169" i="2"/>
  <c r="J2169" i="2" s="1"/>
  <c r="I2170" i="2"/>
  <c r="J2170" i="2" s="1"/>
  <c r="I2171" i="2"/>
  <c r="J2171" i="2" s="1"/>
  <c r="I2172" i="2"/>
  <c r="J2172" i="2" s="1"/>
  <c r="I2173" i="2"/>
  <c r="J2173" i="2" s="1"/>
  <c r="I2174" i="2"/>
  <c r="J2174" i="2" s="1"/>
  <c r="I2175" i="2"/>
  <c r="J2175" i="2" s="1"/>
  <c r="I2176" i="2"/>
  <c r="J2176" i="2" s="1"/>
  <c r="I2177" i="2"/>
  <c r="J2177" i="2" s="1"/>
  <c r="I2178" i="2"/>
  <c r="J2178" i="2" s="1"/>
  <c r="I2179" i="2"/>
  <c r="J2179" i="2" s="1"/>
  <c r="I2180" i="2"/>
  <c r="J2180" i="2" s="1"/>
  <c r="I2181" i="2"/>
  <c r="J2181" i="2" s="1"/>
  <c r="I2182" i="2"/>
  <c r="J2182" i="2" s="1"/>
  <c r="I2183" i="2"/>
  <c r="J2183" i="2" s="1"/>
  <c r="I2184" i="2"/>
  <c r="J2184" i="2" s="1"/>
  <c r="I2185" i="2"/>
  <c r="J2185" i="2" s="1"/>
  <c r="I2186" i="2"/>
  <c r="J2186" i="2" s="1"/>
  <c r="I2187" i="2"/>
  <c r="J2187" i="2" s="1"/>
  <c r="I2188" i="2"/>
  <c r="J2188" i="2" s="1"/>
  <c r="I2189" i="2"/>
  <c r="J2189" i="2" s="1"/>
  <c r="I2190" i="2"/>
  <c r="J2190" i="2" s="1"/>
  <c r="I2191" i="2"/>
  <c r="J2191" i="2" s="1"/>
  <c r="I2192" i="2"/>
  <c r="J2192" i="2" s="1"/>
  <c r="I2193" i="2"/>
  <c r="J2193" i="2" s="1"/>
  <c r="I2194" i="2"/>
  <c r="J2194" i="2" s="1"/>
  <c r="I2195" i="2"/>
  <c r="J2195" i="2" s="1"/>
  <c r="I2196" i="2"/>
  <c r="J2196" i="2" s="1"/>
  <c r="I2197" i="2"/>
  <c r="J2197" i="2" s="1"/>
  <c r="I2198" i="2"/>
  <c r="J2198" i="2" s="1"/>
  <c r="I2199" i="2"/>
  <c r="J2199" i="2" s="1"/>
  <c r="I2200" i="2"/>
  <c r="J2200" i="2" s="1"/>
  <c r="I2201" i="2"/>
  <c r="J2201" i="2" s="1"/>
  <c r="I2202" i="2"/>
  <c r="J2202" i="2" s="1"/>
  <c r="I2203" i="2"/>
  <c r="J2203" i="2" s="1"/>
  <c r="I2204" i="2"/>
  <c r="J2204" i="2" s="1"/>
  <c r="I2205" i="2"/>
  <c r="J2205" i="2" s="1"/>
  <c r="I2206" i="2"/>
  <c r="J2206" i="2" s="1"/>
  <c r="I2207" i="2"/>
  <c r="J2207" i="2" s="1"/>
  <c r="I2208" i="2"/>
  <c r="J2208" i="2" s="1"/>
  <c r="I2209" i="2"/>
  <c r="J2209" i="2" s="1"/>
  <c r="I2210" i="2"/>
  <c r="J2210" i="2" s="1"/>
  <c r="I2211" i="2"/>
  <c r="J2211" i="2" s="1"/>
  <c r="I2212" i="2"/>
  <c r="J2212" i="2" s="1"/>
  <c r="I2213" i="2"/>
  <c r="J2213" i="2" s="1"/>
  <c r="I2214" i="2"/>
  <c r="J2214" i="2" s="1"/>
  <c r="I2215" i="2"/>
  <c r="J2215" i="2" s="1"/>
  <c r="I2216" i="2"/>
  <c r="J2216" i="2" s="1"/>
  <c r="I2217" i="2"/>
  <c r="J2217" i="2" s="1"/>
  <c r="I2218" i="2"/>
  <c r="J2218" i="2" s="1"/>
  <c r="I2219" i="2"/>
  <c r="J2219" i="2" s="1"/>
  <c r="I2220" i="2"/>
  <c r="J2220" i="2" s="1"/>
  <c r="I2221" i="2"/>
  <c r="J2221" i="2" s="1"/>
  <c r="I2222" i="2"/>
  <c r="J2222" i="2" s="1"/>
  <c r="I2223" i="2"/>
  <c r="J2223" i="2" s="1"/>
  <c r="I2224" i="2"/>
  <c r="J2224" i="2" s="1"/>
  <c r="I2225" i="2"/>
  <c r="J2225" i="2" s="1"/>
  <c r="I2226" i="2"/>
  <c r="J2226" i="2" s="1"/>
  <c r="I2227" i="2"/>
  <c r="J2227" i="2" s="1"/>
  <c r="I2228" i="2"/>
  <c r="J2228" i="2" s="1"/>
  <c r="I2229" i="2"/>
  <c r="J2229" i="2" s="1"/>
  <c r="I2230" i="2"/>
  <c r="J2230" i="2" s="1"/>
  <c r="I2231" i="2"/>
  <c r="J2231" i="2" s="1"/>
  <c r="I2232" i="2"/>
  <c r="J2232" i="2" s="1"/>
  <c r="I2233" i="2"/>
  <c r="J2233" i="2" s="1"/>
  <c r="I2234" i="2"/>
  <c r="J2234" i="2" s="1"/>
  <c r="I2235" i="2"/>
  <c r="J2235" i="2" s="1"/>
  <c r="I2236" i="2"/>
  <c r="J2236" i="2" s="1"/>
  <c r="I2237" i="2"/>
  <c r="J2237" i="2" s="1"/>
  <c r="I2238" i="2"/>
  <c r="J2238" i="2" s="1"/>
  <c r="I2239" i="2"/>
  <c r="J2239" i="2" s="1"/>
  <c r="I2240" i="2"/>
  <c r="J2240" i="2" s="1"/>
  <c r="I2241" i="2"/>
  <c r="J2241" i="2" s="1"/>
  <c r="I2242" i="2"/>
  <c r="J2242" i="2" s="1"/>
  <c r="I2243" i="2"/>
  <c r="J2243" i="2" s="1"/>
  <c r="I2244" i="2"/>
  <c r="J2244" i="2" s="1"/>
  <c r="I2245" i="2"/>
  <c r="J2245" i="2" s="1"/>
  <c r="I2246" i="2"/>
  <c r="J2246" i="2" s="1"/>
  <c r="I2247" i="2"/>
  <c r="J2247" i="2" s="1"/>
  <c r="I2248" i="2"/>
  <c r="J2248" i="2" s="1"/>
  <c r="I2249" i="2"/>
  <c r="J2249" i="2" s="1"/>
  <c r="I2250" i="2"/>
  <c r="J2250" i="2" s="1"/>
  <c r="I2251" i="2"/>
  <c r="J2251" i="2" s="1"/>
  <c r="I2252" i="2"/>
  <c r="J2252" i="2" s="1"/>
  <c r="I2253" i="2"/>
  <c r="J2253" i="2" s="1"/>
  <c r="I2254" i="2"/>
  <c r="J2254" i="2" s="1"/>
  <c r="I2255" i="2"/>
  <c r="J2255" i="2" s="1"/>
  <c r="I2256" i="2"/>
  <c r="J2256" i="2" s="1"/>
  <c r="I2257" i="2"/>
  <c r="J2257" i="2" s="1"/>
  <c r="I2258" i="2"/>
  <c r="J2258" i="2" s="1"/>
  <c r="I2259" i="2"/>
  <c r="J2259" i="2" s="1"/>
  <c r="I2260" i="2"/>
  <c r="J2260" i="2" s="1"/>
  <c r="I2261" i="2"/>
  <c r="J2261" i="2" s="1"/>
  <c r="I2262" i="2"/>
  <c r="J2262" i="2" s="1"/>
  <c r="I2263" i="2"/>
  <c r="J2263" i="2" s="1"/>
  <c r="I2264" i="2"/>
  <c r="J2264" i="2" s="1"/>
  <c r="I2265" i="2"/>
  <c r="J2265" i="2" s="1"/>
  <c r="I2266" i="2"/>
  <c r="J2266" i="2" s="1"/>
  <c r="I2267" i="2"/>
  <c r="J2267" i="2" s="1"/>
  <c r="I2268" i="2"/>
  <c r="J2268" i="2" s="1"/>
  <c r="I2269" i="2"/>
  <c r="J2269" i="2" s="1"/>
  <c r="I2270" i="2"/>
  <c r="J2270" i="2" s="1"/>
  <c r="I2271" i="2"/>
  <c r="J2271" i="2" s="1"/>
  <c r="I2272" i="2"/>
  <c r="J2272" i="2" s="1"/>
  <c r="I2273" i="2"/>
  <c r="J2273" i="2" s="1"/>
  <c r="I2274" i="2"/>
  <c r="J2274" i="2" s="1"/>
  <c r="I2275" i="2"/>
  <c r="J2275" i="2" s="1"/>
  <c r="I2276" i="2"/>
  <c r="J2276" i="2" s="1"/>
  <c r="I2277" i="2"/>
  <c r="J2277" i="2" s="1"/>
  <c r="I2278" i="2"/>
  <c r="J2278" i="2" s="1"/>
  <c r="I2279" i="2"/>
  <c r="J2279" i="2" s="1"/>
  <c r="I2280" i="2"/>
  <c r="J2280" i="2" s="1"/>
  <c r="I2281" i="2"/>
  <c r="J2281" i="2" s="1"/>
  <c r="I2282" i="2"/>
  <c r="J2282" i="2" s="1"/>
  <c r="I2283" i="2"/>
  <c r="J2283" i="2" s="1"/>
  <c r="I2284" i="2"/>
  <c r="J2284" i="2" s="1"/>
  <c r="I2285" i="2"/>
  <c r="J2285" i="2" s="1"/>
  <c r="I2286" i="2"/>
  <c r="J2286" i="2" s="1"/>
  <c r="I2287" i="2"/>
  <c r="J2287" i="2" s="1"/>
  <c r="I2288" i="2"/>
  <c r="J2288" i="2" s="1"/>
  <c r="I2289" i="2"/>
  <c r="J2289" i="2" s="1"/>
  <c r="I2290" i="2"/>
  <c r="J2290" i="2" s="1"/>
  <c r="I2291" i="2"/>
  <c r="J2291" i="2" s="1"/>
  <c r="I2292" i="2"/>
  <c r="J2292" i="2" s="1"/>
  <c r="I2293" i="2"/>
  <c r="J2293" i="2" s="1"/>
  <c r="I2294" i="2"/>
  <c r="J2294" i="2" s="1"/>
  <c r="I2295" i="2"/>
  <c r="J2295" i="2" s="1"/>
  <c r="I2296" i="2"/>
  <c r="J2296" i="2" s="1"/>
  <c r="I2297" i="2"/>
  <c r="J2297" i="2" s="1"/>
  <c r="I2298" i="2"/>
  <c r="J2298" i="2" s="1"/>
  <c r="I2299" i="2"/>
  <c r="J2299" i="2" s="1"/>
  <c r="I2300" i="2"/>
  <c r="J2300" i="2" s="1"/>
  <c r="I2301" i="2"/>
  <c r="J2301" i="2" s="1"/>
  <c r="I2302" i="2"/>
  <c r="J2302" i="2" s="1"/>
  <c r="I2303" i="2"/>
  <c r="J2303" i="2" s="1"/>
  <c r="I2304" i="2"/>
  <c r="J2304" i="2" s="1"/>
  <c r="I2305" i="2"/>
  <c r="J2305" i="2" s="1"/>
  <c r="I2306" i="2"/>
  <c r="J2306" i="2" s="1"/>
  <c r="I2307" i="2"/>
  <c r="J2307" i="2" s="1"/>
  <c r="I2308" i="2"/>
  <c r="J2308" i="2" s="1"/>
  <c r="I2309" i="2"/>
  <c r="J2309" i="2" s="1"/>
  <c r="I2310" i="2"/>
  <c r="J2310" i="2" s="1"/>
  <c r="I2311" i="2"/>
  <c r="J2311" i="2" s="1"/>
  <c r="I2312" i="2"/>
  <c r="J2312" i="2" s="1"/>
  <c r="I2313" i="2"/>
  <c r="J2313" i="2" s="1"/>
  <c r="I2314" i="2"/>
  <c r="J2314" i="2" s="1"/>
  <c r="I2315" i="2"/>
  <c r="J2315" i="2" s="1"/>
  <c r="I2316" i="2"/>
  <c r="J2316" i="2" s="1"/>
  <c r="I2317" i="2"/>
  <c r="J2317" i="2" s="1"/>
  <c r="I2318" i="2"/>
  <c r="J2318" i="2" s="1"/>
  <c r="I2319" i="2"/>
  <c r="J2319" i="2" s="1"/>
  <c r="I2320" i="2"/>
  <c r="J2320" i="2" s="1"/>
  <c r="I2321" i="2"/>
  <c r="J2321" i="2" s="1"/>
  <c r="I2322" i="2"/>
  <c r="J2322" i="2" s="1"/>
  <c r="I2323" i="2"/>
  <c r="J2323" i="2" s="1"/>
  <c r="I2324" i="2"/>
  <c r="J2324" i="2" s="1"/>
  <c r="I2325" i="2"/>
  <c r="J2325" i="2" s="1"/>
  <c r="I2326" i="2"/>
  <c r="J2326" i="2" s="1"/>
  <c r="I2327" i="2"/>
  <c r="J2327" i="2" s="1"/>
  <c r="I2328" i="2"/>
  <c r="J2328" i="2" s="1"/>
  <c r="I2329" i="2"/>
  <c r="J2329" i="2" s="1"/>
  <c r="I2330" i="2"/>
  <c r="J2330" i="2" s="1"/>
  <c r="I2331" i="2"/>
  <c r="J2331" i="2" s="1"/>
  <c r="I2332" i="2"/>
  <c r="J2332" i="2" s="1"/>
  <c r="I2333" i="2"/>
  <c r="J2333" i="2" s="1"/>
  <c r="I2334" i="2"/>
  <c r="J2334" i="2" s="1"/>
  <c r="I2335" i="2"/>
  <c r="J2335" i="2" s="1"/>
  <c r="I2336" i="2"/>
  <c r="J2336" i="2" s="1"/>
  <c r="I2337" i="2"/>
  <c r="J2337" i="2" s="1"/>
  <c r="I2338" i="2"/>
  <c r="J2338" i="2" s="1"/>
  <c r="I2339" i="2"/>
  <c r="J2339" i="2" s="1"/>
  <c r="I2340" i="2"/>
  <c r="J2340" i="2" s="1"/>
  <c r="I2341" i="2"/>
  <c r="J2341" i="2" s="1"/>
  <c r="I2342" i="2"/>
  <c r="J2342" i="2" s="1"/>
  <c r="I2343" i="2"/>
  <c r="J2343" i="2" s="1"/>
  <c r="I2344" i="2"/>
  <c r="J2344" i="2" s="1"/>
  <c r="I2345" i="2"/>
  <c r="J2345" i="2" s="1"/>
  <c r="I2346" i="2"/>
  <c r="J2346" i="2" s="1"/>
  <c r="I2347" i="2"/>
  <c r="J2347" i="2" s="1"/>
  <c r="I2348" i="2"/>
  <c r="J2348" i="2" s="1"/>
  <c r="I2349" i="2"/>
  <c r="J2349" i="2" s="1"/>
  <c r="I2350" i="2"/>
  <c r="J2350" i="2" s="1"/>
  <c r="I2351" i="2"/>
  <c r="J2351" i="2" s="1"/>
  <c r="I2352" i="2"/>
  <c r="J2352" i="2" s="1"/>
  <c r="I2353" i="2"/>
  <c r="J2353" i="2" s="1"/>
  <c r="I2354" i="2"/>
  <c r="J2354" i="2" s="1"/>
  <c r="I2355" i="2"/>
  <c r="J2355" i="2" s="1"/>
  <c r="I2356" i="2"/>
  <c r="J2356" i="2" s="1"/>
  <c r="I2357" i="2"/>
  <c r="J2357" i="2" s="1"/>
  <c r="I2358" i="2"/>
  <c r="J2358" i="2" s="1"/>
  <c r="I2359" i="2"/>
  <c r="J2359" i="2" s="1"/>
  <c r="I2360" i="2"/>
  <c r="J2360" i="2" s="1"/>
  <c r="I2361" i="2"/>
  <c r="J2361" i="2" s="1"/>
  <c r="I2362" i="2"/>
  <c r="J2362" i="2" s="1"/>
  <c r="I2363" i="2"/>
  <c r="J2363" i="2" s="1"/>
  <c r="I2364" i="2"/>
  <c r="J2364" i="2" s="1"/>
  <c r="I2365" i="2"/>
  <c r="J2365" i="2" s="1"/>
  <c r="I2366" i="2"/>
  <c r="J2366" i="2" s="1"/>
  <c r="I2367" i="2"/>
  <c r="J2367" i="2" s="1"/>
  <c r="I2368" i="2"/>
  <c r="J2368" i="2" s="1"/>
  <c r="I2369" i="2"/>
  <c r="J2369" i="2" s="1"/>
  <c r="I2370" i="2"/>
  <c r="J2370" i="2" s="1"/>
  <c r="I2371" i="2"/>
  <c r="J2371" i="2" s="1"/>
  <c r="I2372" i="2"/>
  <c r="J2372" i="2" s="1"/>
  <c r="I2373" i="2"/>
  <c r="J2373" i="2" s="1"/>
  <c r="I2374" i="2"/>
  <c r="J2374" i="2" s="1"/>
  <c r="I2375" i="2"/>
  <c r="J2375" i="2" s="1"/>
  <c r="I2376" i="2"/>
  <c r="J2376" i="2" s="1"/>
  <c r="I2377" i="2"/>
  <c r="J2377" i="2" s="1"/>
  <c r="I2378" i="2"/>
  <c r="J2378" i="2" s="1"/>
  <c r="I2379" i="2"/>
  <c r="J2379" i="2" s="1"/>
  <c r="I2380" i="2"/>
  <c r="J2380" i="2" s="1"/>
  <c r="I2381" i="2"/>
  <c r="J2381" i="2" s="1"/>
  <c r="I2382" i="2"/>
  <c r="J2382" i="2" s="1"/>
  <c r="I2383" i="2"/>
  <c r="J2383" i="2" s="1"/>
  <c r="I2384" i="2"/>
  <c r="J2384" i="2" s="1"/>
  <c r="I2385" i="2"/>
  <c r="J2385" i="2" s="1"/>
  <c r="I2386" i="2"/>
  <c r="J2386" i="2" s="1"/>
  <c r="I2387" i="2"/>
  <c r="J2387" i="2" s="1"/>
  <c r="I2388" i="2"/>
  <c r="J2388" i="2" s="1"/>
  <c r="I2389" i="2"/>
  <c r="J2389" i="2" s="1"/>
  <c r="I2390" i="2"/>
  <c r="J2390" i="2" s="1"/>
  <c r="I2391" i="2"/>
  <c r="J2391" i="2" s="1"/>
  <c r="I2392" i="2"/>
  <c r="J2392" i="2" s="1"/>
  <c r="I2393" i="2"/>
  <c r="J2393" i="2" s="1"/>
  <c r="I2394" i="2"/>
  <c r="J2394" i="2" s="1"/>
  <c r="I2395" i="2"/>
  <c r="J2395" i="2" s="1"/>
  <c r="I2396" i="2"/>
  <c r="J2396" i="2" s="1"/>
  <c r="I2397" i="2"/>
  <c r="J2397" i="2" s="1"/>
  <c r="I2398" i="2"/>
  <c r="J2398" i="2" s="1"/>
  <c r="I2399" i="2"/>
  <c r="J2399" i="2" s="1"/>
  <c r="I2400" i="2"/>
  <c r="J2400" i="2" s="1"/>
  <c r="I2401" i="2"/>
  <c r="J2401" i="2" s="1"/>
  <c r="I2402" i="2"/>
  <c r="J2402" i="2" s="1"/>
  <c r="I2403" i="2"/>
  <c r="J2403" i="2" s="1"/>
  <c r="I2404" i="2"/>
  <c r="J2404" i="2" s="1"/>
  <c r="I2405" i="2"/>
  <c r="J2405" i="2" s="1"/>
  <c r="I2406" i="2"/>
  <c r="J2406" i="2" s="1"/>
  <c r="I2407" i="2"/>
  <c r="J2407" i="2" s="1"/>
  <c r="I2408" i="2"/>
  <c r="J2408" i="2" s="1"/>
  <c r="I2409" i="2"/>
  <c r="J2409" i="2" s="1"/>
  <c r="I2410" i="2"/>
  <c r="J2410" i="2" s="1"/>
  <c r="I2411" i="2"/>
  <c r="J2411" i="2" s="1"/>
  <c r="I2412" i="2"/>
  <c r="J2412" i="2" s="1"/>
  <c r="I2413" i="2"/>
  <c r="J2413" i="2" s="1"/>
  <c r="I2414" i="2"/>
  <c r="J2414" i="2" s="1"/>
  <c r="I2415" i="2"/>
  <c r="J2415" i="2" s="1"/>
  <c r="I2416" i="2"/>
  <c r="J2416" i="2" s="1"/>
  <c r="I2417" i="2"/>
  <c r="J2417" i="2" s="1"/>
  <c r="I2418" i="2"/>
  <c r="J2418" i="2" s="1"/>
  <c r="I2419" i="2"/>
  <c r="J2419" i="2" s="1"/>
  <c r="I2420" i="2"/>
  <c r="J2420" i="2" s="1"/>
  <c r="I2421" i="2"/>
  <c r="J2421" i="2" s="1"/>
  <c r="I2422" i="2"/>
  <c r="J2422" i="2" s="1"/>
  <c r="I2423" i="2"/>
  <c r="J2423" i="2" s="1"/>
  <c r="I2424" i="2"/>
  <c r="J2424" i="2" s="1"/>
  <c r="I2425" i="2"/>
  <c r="J2425" i="2" s="1"/>
  <c r="I2426" i="2"/>
  <c r="J2426" i="2" s="1"/>
  <c r="I2427" i="2"/>
  <c r="J2427" i="2" s="1"/>
  <c r="I2428" i="2"/>
  <c r="J2428" i="2" s="1"/>
  <c r="I2429" i="2"/>
  <c r="J2429" i="2" s="1"/>
  <c r="I2430" i="2"/>
  <c r="J2430" i="2" s="1"/>
  <c r="I2431" i="2"/>
  <c r="J2431" i="2" s="1"/>
  <c r="I2432" i="2"/>
  <c r="J2432" i="2" s="1"/>
  <c r="I2433" i="2"/>
  <c r="J2433" i="2" s="1"/>
  <c r="I2434" i="2"/>
  <c r="J2434" i="2" s="1"/>
  <c r="I2435" i="2"/>
  <c r="J2435" i="2" s="1"/>
  <c r="I2436" i="2"/>
  <c r="J2436" i="2" s="1"/>
  <c r="I2437" i="2"/>
  <c r="J2437" i="2" s="1"/>
  <c r="I2438" i="2"/>
  <c r="J2438" i="2" s="1"/>
  <c r="I2439" i="2"/>
  <c r="J2439" i="2" s="1"/>
  <c r="I2440" i="2"/>
  <c r="J2440" i="2" s="1"/>
  <c r="I2441" i="2"/>
  <c r="J2441" i="2" s="1"/>
  <c r="I2442" i="2"/>
  <c r="J2442" i="2" s="1"/>
  <c r="I2443" i="2"/>
  <c r="J2443" i="2" s="1"/>
  <c r="I2444" i="2"/>
  <c r="J2444" i="2" s="1"/>
  <c r="I2445" i="2"/>
  <c r="J2445" i="2" s="1"/>
  <c r="I2446" i="2"/>
  <c r="J2446" i="2" s="1"/>
  <c r="I2447" i="2"/>
  <c r="J2447" i="2" s="1"/>
  <c r="I2448" i="2"/>
  <c r="J2448" i="2" s="1"/>
  <c r="I2449" i="2"/>
  <c r="J2449" i="2" s="1"/>
  <c r="I2450" i="2"/>
  <c r="J2450" i="2" s="1"/>
  <c r="I2451" i="2"/>
  <c r="J2451" i="2" s="1"/>
  <c r="I2452" i="2"/>
  <c r="J2452" i="2" s="1"/>
  <c r="I2453" i="2"/>
  <c r="J2453" i="2" s="1"/>
  <c r="I2454" i="2"/>
  <c r="J2454" i="2" s="1"/>
  <c r="I2455" i="2"/>
  <c r="J2455" i="2" s="1"/>
  <c r="I2456" i="2"/>
  <c r="J2456" i="2" s="1"/>
  <c r="I2457" i="2"/>
  <c r="J2457" i="2" s="1"/>
  <c r="I2458" i="2"/>
  <c r="J2458" i="2" s="1"/>
  <c r="I2459" i="2"/>
  <c r="J2459" i="2" s="1"/>
  <c r="I2460" i="2"/>
  <c r="J2460" i="2" s="1"/>
  <c r="I2461" i="2"/>
  <c r="J2461" i="2" s="1"/>
  <c r="I2462" i="2"/>
  <c r="J2462" i="2" s="1"/>
  <c r="I2463" i="2"/>
  <c r="J2463" i="2" s="1"/>
  <c r="I2464" i="2"/>
  <c r="J2464" i="2" s="1"/>
  <c r="I2465" i="2"/>
  <c r="J2465" i="2" s="1"/>
  <c r="I2466" i="2"/>
  <c r="J2466" i="2" s="1"/>
  <c r="I2467" i="2"/>
  <c r="J2467" i="2" s="1"/>
  <c r="I2468" i="2"/>
  <c r="J2468" i="2" s="1"/>
  <c r="I2469" i="2"/>
  <c r="J2469" i="2" s="1"/>
  <c r="I2470" i="2"/>
  <c r="J2470" i="2" s="1"/>
  <c r="I2471" i="2"/>
  <c r="J2471" i="2" s="1"/>
  <c r="I2472" i="2"/>
  <c r="J2472" i="2" s="1"/>
  <c r="I2473" i="2"/>
  <c r="J2473" i="2" s="1"/>
  <c r="I2474" i="2"/>
  <c r="J2474" i="2" s="1"/>
  <c r="I2475" i="2"/>
  <c r="J2475" i="2" s="1"/>
  <c r="I2476" i="2"/>
  <c r="J2476" i="2" s="1"/>
  <c r="I2477" i="2"/>
  <c r="J2477" i="2" s="1"/>
  <c r="I2478" i="2"/>
  <c r="J2478" i="2" s="1"/>
  <c r="I2479" i="2"/>
  <c r="J2479" i="2" s="1"/>
  <c r="I2480" i="2"/>
  <c r="J2480" i="2" s="1"/>
  <c r="I2481" i="2"/>
  <c r="J2481" i="2" s="1"/>
  <c r="I2482" i="2"/>
  <c r="J2482" i="2" s="1"/>
  <c r="I2483" i="2"/>
  <c r="J2483" i="2" s="1"/>
  <c r="I2484" i="2"/>
  <c r="J2484" i="2" s="1"/>
  <c r="I2485" i="2"/>
  <c r="J2485" i="2" s="1"/>
  <c r="I2486" i="2"/>
  <c r="J2486" i="2" s="1"/>
  <c r="I2487" i="2"/>
  <c r="J2487" i="2" s="1"/>
  <c r="I2488" i="2"/>
  <c r="J2488" i="2" s="1"/>
  <c r="I2489" i="2"/>
  <c r="J2489" i="2" s="1"/>
  <c r="I2490" i="2"/>
  <c r="J2490" i="2" s="1"/>
  <c r="I2491" i="2"/>
  <c r="J2491" i="2" s="1"/>
  <c r="I2492" i="2"/>
  <c r="J2492" i="2" s="1"/>
  <c r="I2493" i="2"/>
  <c r="J2493" i="2" s="1"/>
  <c r="I2494" i="2"/>
  <c r="J2494" i="2" s="1"/>
  <c r="I2495" i="2"/>
  <c r="J2495" i="2" s="1"/>
  <c r="I2496" i="2"/>
  <c r="J2496" i="2" s="1"/>
  <c r="I2497" i="2"/>
  <c r="J2497" i="2" s="1"/>
  <c r="I2498" i="2"/>
  <c r="J2498" i="2" s="1"/>
  <c r="I2499" i="2"/>
  <c r="J2499" i="2" s="1"/>
  <c r="I2500" i="2"/>
  <c r="J2500" i="2" s="1"/>
  <c r="I2501" i="2"/>
  <c r="J2501" i="2" s="1"/>
  <c r="I2502" i="2"/>
  <c r="J2502" i="2" s="1"/>
  <c r="I2503" i="2"/>
  <c r="J2503" i="2" s="1"/>
  <c r="I2504" i="2"/>
  <c r="J2504" i="2" s="1"/>
  <c r="I2505" i="2"/>
  <c r="J2505" i="2" s="1"/>
  <c r="I2506" i="2"/>
  <c r="J2506" i="2" s="1"/>
  <c r="I2507" i="2"/>
  <c r="J2507" i="2" s="1"/>
  <c r="I2508" i="2"/>
  <c r="J2508" i="2" s="1"/>
  <c r="I2509" i="2"/>
  <c r="J2509" i="2" s="1"/>
  <c r="I2510" i="2"/>
  <c r="J2510" i="2" s="1"/>
  <c r="I2511" i="2"/>
  <c r="J2511" i="2" s="1"/>
  <c r="I2512" i="2"/>
  <c r="J2512" i="2" s="1"/>
  <c r="I2513" i="2"/>
  <c r="J2513" i="2" s="1"/>
  <c r="I2514" i="2"/>
  <c r="J2514" i="2" s="1"/>
  <c r="I2515" i="2"/>
  <c r="J2515" i="2" s="1"/>
  <c r="I2516" i="2"/>
  <c r="J2516" i="2" s="1"/>
  <c r="I2517" i="2"/>
  <c r="J2517" i="2" s="1"/>
  <c r="I2518" i="2"/>
  <c r="J2518" i="2" s="1"/>
  <c r="I2519" i="2"/>
  <c r="J2519" i="2" s="1"/>
  <c r="I2520" i="2"/>
  <c r="J2520" i="2" s="1"/>
  <c r="I2521" i="2"/>
  <c r="J2521" i="2" s="1"/>
  <c r="I2522" i="2"/>
  <c r="J2522" i="2" s="1"/>
  <c r="I2523" i="2"/>
  <c r="J2523" i="2" s="1"/>
  <c r="I2524" i="2"/>
  <c r="J2524" i="2" s="1"/>
  <c r="I2525" i="2"/>
  <c r="J2525" i="2" s="1"/>
  <c r="I2526" i="2"/>
  <c r="J2526" i="2" s="1"/>
  <c r="I2527" i="2"/>
  <c r="J2527" i="2" s="1"/>
  <c r="I2528" i="2"/>
  <c r="J2528" i="2" s="1"/>
  <c r="I2529" i="2"/>
  <c r="J2529" i="2" s="1"/>
  <c r="I2530" i="2"/>
  <c r="J2530" i="2" s="1"/>
  <c r="I2531" i="2"/>
  <c r="J2531" i="2" s="1"/>
  <c r="I2532" i="2"/>
  <c r="J2532" i="2" s="1"/>
  <c r="I2533" i="2"/>
  <c r="J2533" i="2" s="1"/>
  <c r="I2534" i="2"/>
  <c r="J2534" i="2" s="1"/>
  <c r="I2535" i="2"/>
  <c r="J2535" i="2" s="1"/>
  <c r="I2536" i="2"/>
  <c r="J2536" i="2" s="1"/>
  <c r="I2537" i="2"/>
  <c r="J2537" i="2" s="1"/>
  <c r="I2538" i="2"/>
  <c r="J2538" i="2" s="1"/>
  <c r="I2539" i="2"/>
  <c r="J2539" i="2" s="1"/>
  <c r="I2540" i="2"/>
  <c r="J2540" i="2" s="1"/>
  <c r="I2541" i="2"/>
  <c r="J2541" i="2" s="1"/>
  <c r="I2542" i="2"/>
  <c r="J2542" i="2" s="1"/>
  <c r="I2543" i="2"/>
  <c r="J2543" i="2" s="1"/>
  <c r="I2544" i="2"/>
  <c r="J2544" i="2" s="1"/>
  <c r="I2545" i="2"/>
  <c r="J2545" i="2" s="1"/>
  <c r="I2546" i="2"/>
  <c r="J2546" i="2" s="1"/>
  <c r="I2547" i="2"/>
  <c r="J2547" i="2" s="1"/>
  <c r="I2548" i="2"/>
  <c r="J2548" i="2" s="1"/>
  <c r="I2549" i="2"/>
  <c r="J2549" i="2" s="1"/>
  <c r="I2550" i="2"/>
  <c r="J2550" i="2" s="1"/>
  <c r="I2551" i="2"/>
  <c r="J2551" i="2" s="1"/>
  <c r="I2552" i="2"/>
  <c r="J2552" i="2" s="1"/>
  <c r="I2553" i="2"/>
  <c r="J2553" i="2" s="1"/>
  <c r="I2554" i="2"/>
  <c r="J2554" i="2" s="1"/>
  <c r="I2555" i="2"/>
  <c r="J2555" i="2" s="1"/>
  <c r="I2556" i="2"/>
  <c r="J2556" i="2" s="1"/>
  <c r="I2557" i="2"/>
  <c r="J2557" i="2" s="1"/>
  <c r="I2558" i="2"/>
  <c r="J2558" i="2" s="1"/>
  <c r="I2559" i="2"/>
  <c r="J2559" i="2" s="1"/>
  <c r="I2560" i="2"/>
  <c r="J2560" i="2" s="1"/>
  <c r="I2561" i="2"/>
  <c r="J2561" i="2" s="1"/>
  <c r="I2562" i="2"/>
  <c r="J2562" i="2" s="1"/>
  <c r="I2563" i="2"/>
  <c r="J2563" i="2" s="1"/>
  <c r="I2564" i="2"/>
  <c r="J2564" i="2" s="1"/>
  <c r="I2565" i="2"/>
  <c r="J2565" i="2" s="1"/>
  <c r="I2566" i="2"/>
  <c r="J2566" i="2" s="1"/>
  <c r="I2567" i="2"/>
  <c r="J2567" i="2" s="1"/>
  <c r="I2568" i="2"/>
  <c r="J2568" i="2" s="1"/>
  <c r="I2569" i="2"/>
  <c r="J2569" i="2" s="1"/>
  <c r="I2570" i="2"/>
  <c r="J2570" i="2" s="1"/>
  <c r="I2571" i="2"/>
  <c r="J2571" i="2" s="1"/>
  <c r="I2572" i="2"/>
  <c r="J2572" i="2" s="1"/>
  <c r="I2573" i="2"/>
  <c r="J2573" i="2" s="1"/>
  <c r="I2574" i="2"/>
  <c r="J2574" i="2" s="1"/>
  <c r="I2575" i="2"/>
  <c r="J2575" i="2" s="1"/>
  <c r="I2576" i="2"/>
  <c r="J2576" i="2" s="1"/>
  <c r="I2577" i="2"/>
  <c r="J2577" i="2" s="1"/>
  <c r="I2578" i="2"/>
  <c r="J2578" i="2" s="1"/>
  <c r="I2579" i="2"/>
  <c r="J2579" i="2" s="1"/>
  <c r="I2580" i="2"/>
  <c r="J2580" i="2" s="1"/>
  <c r="I2581" i="2"/>
  <c r="J2581" i="2" s="1"/>
  <c r="I2582" i="2"/>
  <c r="J2582" i="2" s="1"/>
  <c r="I2583" i="2"/>
  <c r="J2583" i="2" s="1"/>
  <c r="I2584" i="2"/>
  <c r="J2584" i="2" s="1"/>
  <c r="I2585" i="2"/>
  <c r="J2585" i="2" s="1"/>
  <c r="I2586" i="2"/>
  <c r="J2586" i="2" s="1"/>
  <c r="I2587" i="2"/>
  <c r="J2587" i="2" s="1"/>
  <c r="I2588" i="2"/>
  <c r="J2588" i="2" s="1"/>
  <c r="I2589" i="2"/>
  <c r="J2589" i="2" s="1"/>
  <c r="I2590" i="2"/>
  <c r="J2590" i="2" s="1"/>
  <c r="I2591" i="2"/>
  <c r="J2591" i="2" s="1"/>
  <c r="I2592" i="2"/>
  <c r="J2592" i="2" s="1"/>
  <c r="I2593" i="2"/>
  <c r="J2593" i="2" s="1"/>
  <c r="I2594" i="2"/>
  <c r="J2594" i="2" s="1"/>
  <c r="I2595" i="2"/>
  <c r="J2595" i="2" s="1"/>
  <c r="I2596" i="2"/>
  <c r="J2596" i="2" s="1"/>
  <c r="I2597" i="2"/>
  <c r="J2597" i="2" s="1"/>
  <c r="I2598" i="2"/>
  <c r="J2598" i="2" s="1"/>
  <c r="I2599" i="2"/>
  <c r="J2599" i="2" s="1"/>
  <c r="I2600" i="2"/>
  <c r="J2600" i="2" s="1"/>
  <c r="I2601" i="2"/>
  <c r="J2601" i="2" s="1"/>
  <c r="I2602" i="2"/>
  <c r="J2602" i="2" s="1"/>
  <c r="I2603" i="2"/>
  <c r="J2603" i="2" s="1"/>
  <c r="I2604" i="2"/>
  <c r="J2604" i="2" s="1"/>
  <c r="I2605" i="2"/>
  <c r="J2605" i="2" s="1"/>
  <c r="I2606" i="2"/>
  <c r="J2606" i="2" s="1"/>
  <c r="I2607" i="2"/>
  <c r="J2607" i="2" s="1"/>
  <c r="I2608" i="2"/>
  <c r="J2608" i="2" s="1"/>
  <c r="I2609" i="2"/>
  <c r="J2609" i="2" s="1"/>
  <c r="I2610" i="2"/>
  <c r="J2610" i="2" s="1"/>
  <c r="I2611" i="2"/>
  <c r="J2611" i="2" s="1"/>
  <c r="I2612" i="2"/>
  <c r="J2612" i="2" s="1"/>
  <c r="I2613" i="2"/>
  <c r="J2613" i="2" s="1"/>
  <c r="I2614" i="2"/>
  <c r="J2614" i="2" s="1"/>
  <c r="I2615" i="2"/>
  <c r="J2615" i="2" s="1"/>
  <c r="I2616" i="2"/>
  <c r="J2616" i="2" s="1"/>
  <c r="I2617" i="2"/>
  <c r="J2617" i="2" s="1"/>
  <c r="I2618" i="2"/>
  <c r="J2618" i="2" s="1"/>
  <c r="I2619" i="2"/>
  <c r="J2619" i="2" s="1"/>
  <c r="I2620" i="2"/>
  <c r="J2620" i="2" s="1"/>
  <c r="I2621" i="2"/>
  <c r="J2621" i="2" s="1"/>
  <c r="I2622" i="2"/>
  <c r="J2622" i="2" s="1"/>
  <c r="I2623" i="2"/>
  <c r="J2623" i="2" s="1"/>
  <c r="I2624" i="2"/>
  <c r="J2624" i="2" s="1"/>
  <c r="I2625" i="2"/>
  <c r="J2625" i="2" s="1"/>
  <c r="I2626" i="2"/>
  <c r="J2626" i="2" s="1"/>
  <c r="I2627" i="2"/>
  <c r="J2627" i="2" s="1"/>
  <c r="I2628" i="2"/>
  <c r="J2628" i="2" s="1"/>
  <c r="I2629" i="2"/>
  <c r="J2629" i="2" s="1"/>
  <c r="I2630" i="2"/>
  <c r="J2630" i="2" s="1"/>
  <c r="I2631" i="2"/>
  <c r="J2631" i="2" s="1"/>
  <c r="I2632" i="2"/>
  <c r="J2632" i="2" s="1"/>
  <c r="I2633" i="2"/>
  <c r="J2633" i="2" s="1"/>
  <c r="I2634" i="2"/>
  <c r="J2634" i="2" s="1"/>
  <c r="I2635" i="2"/>
  <c r="J2635" i="2" s="1"/>
  <c r="I2636" i="2"/>
  <c r="J2636" i="2" s="1"/>
  <c r="I2637" i="2"/>
  <c r="J2637" i="2" s="1"/>
  <c r="I2638" i="2"/>
  <c r="J2638" i="2" s="1"/>
  <c r="I2639" i="2"/>
  <c r="J2639" i="2" s="1"/>
  <c r="I2640" i="2"/>
  <c r="J2640" i="2" s="1"/>
  <c r="I2641" i="2"/>
  <c r="J2641" i="2" s="1"/>
  <c r="I2642" i="2"/>
  <c r="J2642" i="2" s="1"/>
  <c r="I2643" i="2"/>
  <c r="J2643" i="2" s="1"/>
  <c r="I2644" i="2"/>
  <c r="J2644" i="2" s="1"/>
  <c r="I2645" i="2"/>
  <c r="J2645" i="2" s="1"/>
  <c r="I2646" i="2"/>
  <c r="J2646" i="2" s="1"/>
  <c r="I2647" i="2"/>
  <c r="J2647" i="2" s="1"/>
  <c r="I2648" i="2"/>
  <c r="J2648" i="2" s="1"/>
  <c r="I2649" i="2"/>
  <c r="J2649" i="2" s="1"/>
  <c r="I2650" i="2"/>
  <c r="J2650" i="2" s="1"/>
  <c r="I2651" i="2"/>
  <c r="J2651" i="2" s="1"/>
  <c r="I2652" i="2"/>
  <c r="J2652" i="2" s="1"/>
  <c r="I2653" i="2"/>
  <c r="J2653" i="2" s="1"/>
  <c r="I2654" i="2"/>
  <c r="J2654" i="2" s="1"/>
  <c r="I2655" i="2"/>
  <c r="J2655" i="2" s="1"/>
  <c r="I2656" i="2"/>
  <c r="J2656" i="2" s="1"/>
  <c r="I2657" i="2"/>
  <c r="J2657" i="2" s="1"/>
  <c r="I2658" i="2"/>
  <c r="J2658" i="2" s="1"/>
  <c r="I2659" i="2"/>
  <c r="J2659" i="2" s="1"/>
  <c r="I2660" i="2"/>
  <c r="J2660" i="2" s="1"/>
  <c r="I2661" i="2"/>
  <c r="J2661" i="2" s="1"/>
  <c r="I2662" i="2"/>
  <c r="J2662" i="2" s="1"/>
  <c r="I2663" i="2"/>
  <c r="J2663" i="2" s="1"/>
  <c r="I2664" i="2"/>
  <c r="J2664" i="2" s="1"/>
  <c r="I2665" i="2"/>
  <c r="J2665" i="2" s="1"/>
  <c r="I2666" i="2"/>
  <c r="J2666" i="2" s="1"/>
  <c r="I2667" i="2"/>
  <c r="J2667" i="2" s="1"/>
  <c r="I2668" i="2"/>
  <c r="J2668" i="2" s="1"/>
  <c r="I2669" i="2"/>
  <c r="J2669" i="2" s="1"/>
  <c r="I2670" i="2"/>
  <c r="J2670" i="2" s="1"/>
  <c r="I2671" i="2"/>
  <c r="J2671" i="2" s="1"/>
  <c r="I2672" i="2"/>
  <c r="J2672" i="2" s="1"/>
  <c r="I2673" i="2"/>
  <c r="J2673" i="2" s="1"/>
  <c r="I2674" i="2"/>
  <c r="J2674" i="2" s="1"/>
  <c r="I2675" i="2"/>
  <c r="J2675" i="2" s="1"/>
  <c r="I2676" i="2"/>
  <c r="J2676" i="2" s="1"/>
  <c r="I2677" i="2"/>
  <c r="J2677" i="2" s="1"/>
  <c r="I2678" i="2"/>
  <c r="J2678" i="2" s="1"/>
  <c r="I2679" i="2"/>
  <c r="J2679" i="2" s="1"/>
  <c r="I2680" i="2"/>
  <c r="J2680" i="2" s="1"/>
  <c r="I2681" i="2"/>
  <c r="J2681" i="2" s="1"/>
  <c r="I2682" i="2"/>
  <c r="J2682" i="2" s="1"/>
  <c r="I2683" i="2"/>
  <c r="J2683" i="2" s="1"/>
  <c r="I2684" i="2"/>
  <c r="J2684" i="2" s="1"/>
  <c r="I2685" i="2"/>
  <c r="J2685" i="2" s="1"/>
  <c r="I2686" i="2"/>
  <c r="J2686" i="2" s="1"/>
  <c r="I2687" i="2"/>
  <c r="J2687" i="2" s="1"/>
  <c r="I2688" i="2"/>
  <c r="J2688" i="2" s="1"/>
  <c r="I2689" i="2"/>
  <c r="J2689" i="2" s="1"/>
  <c r="I2690" i="2"/>
  <c r="J2690" i="2" s="1"/>
  <c r="I2691" i="2"/>
  <c r="J2691" i="2" s="1"/>
  <c r="I2692" i="2"/>
  <c r="J2692" i="2" s="1"/>
  <c r="I2693" i="2"/>
  <c r="J2693" i="2" s="1"/>
  <c r="I2694" i="2"/>
  <c r="J2694" i="2" s="1"/>
  <c r="I2695" i="2"/>
  <c r="J2695" i="2" s="1"/>
  <c r="I2696" i="2"/>
  <c r="J2696" i="2" s="1"/>
  <c r="I2697" i="2"/>
  <c r="J2697" i="2" s="1"/>
  <c r="I2698" i="2"/>
  <c r="J2698" i="2" s="1"/>
  <c r="I2699" i="2"/>
  <c r="J2699" i="2" s="1"/>
  <c r="I2700" i="2"/>
  <c r="J2700" i="2" s="1"/>
  <c r="I2701" i="2"/>
  <c r="J2701" i="2" s="1"/>
  <c r="I2702" i="2"/>
  <c r="J2702" i="2" s="1"/>
  <c r="I2703" i="2"/>
  <c r="J2703" i="2" s="1"/>
  <c r="I2704" i="2"/>
  <c r="J2704" i="2" s="1"/>
  <c r="I2705" i="2"/>
  <c r="J2705" i="2" s="1"/>
  <c r="I2706" i="2"/>
  <c r="J2706" i="2" s="1"/>
  <c r="I2707" i="2"/>
  <c r="J2707" i="2" s="1"/>
  <c r="I2708" i="2"/>
  <c r="J2708" i="2" s="1"/>
  <c r="I2709" i="2"/>
  <c r="J2709" i="2" s="1"/>
  <c r="I2710" i="2"/>
  <c r="J2710" i="2" s="1"/>
  <c r="I2711" i="2"/>
  <c r="J2711" i="2" s="1"/>
  <c r="I2712" i="2"/>
  <c r="J2712" i="2" s="1"/>
  <c r="I2713" i="2"/>
  <c r="J2713" i="2" s="1"/>
  <c r="I2714" i="2"/>
  <c r="J2714" i="2" s="1"/>
  <c r="I2715" i="2"/>
  <c r="J2715" i="2" s="1"/>
  <c r="I2716" i="2"/>
  <c r="J2716" i="2" s="1"/>
  <c r="I2717" i="2"/>
  <c r="J2717" i="2" s="1"/>
  <c r="I2718" i="2"/>
  <c r="J2718" i="2" s="1"/>
  <c r="I2719" i="2"/>
  <c r="J2719" i="2" s="1"/>
  <c r="I2720" i="2"/>
  <c r="J2720" i="2" s="1"/>
  <c r="I2721" i="2"/>
  <c r="J2721" i="2" s="1"/>
  <c r="I2722" i="2"/>
  <c r="J2722" i="2" s="1"/>
  <c r="I2723" i="2"/>
  <c r="J2723" i="2" s="1"/>
  <c r="I2724" i="2"/>
  <c r="J2724" i="2" s="1"/>
  <c r="I2725" i="2"/>
  <c r="J2725" i="2" s="1"/>
  <c r="I2726" i="2"/>
  <c r="J2726" i="2" s="1"/>
  <c r="I2727" i="2"/>
  <c r="J2727" i="2" s="1"/>
  <c r="I2728" i="2"/>
  <c r="J2728" i="2" s="1"/>
  <c r="I2729" i="2"/>
  <c r="J2729" i="2" s="1"/>
  <c r="I2730" i="2"/>
  <c r="J2730" i="2" s="1"/>
  <c r="I2731" i="2"/>
  <c r="J2731" i="2" s="1"/>
  <c r="I2732" i="2"/>
  <c r="J2732" i="2" s="1"/>
  <c r="I2733" i="2"/>
  <c r="J2733" i="2" s="1"/>
  <c r="I2734" i="2"/>
  <c r="J2734" i="2" s="1"/>
  <c r="I2735" i="2"/>
  <c r="J2735" i="2" s="1"/>
  <c r="I2736" i="2"/>
  <c r="J2736" i="2" s="1"/>
  <c r="I2737" i="2"/>
  <c r="J2737" i="2" s="1"/>
  <c r="I2738" i="2"/>
  <c r="J2738" i="2" s="1"/>
  <c r="I2739" i="2"/>
  <c r="J2739" i="2" s="1"/>
  <c r="I2740" i="2"/>
  <c r="J2740" i="2" s="1"/>
  <c r="I2741" i="2"/>
  <c r="J2741" i="2" s="1"/>
  <c r="I2742" i="2"/>
  <c r="J2742" i="2" s="1"/>
  <c r="I2743" i="2"/>
  <c r="J2743" i="2" s="1"/>
  <c r="I2744" i="2"/>
  <c r="J2744" i="2" s="1"/>
  <c r="I2745" i="2"/>
  <c r="J2745" i="2" s="1"/>
  <c r="I2746" i="2"/>
  <c r="J2746" i="2" s="1"/>
  <c r="I2747" i="2"/>
  <c r="J2747" i="2" s="1"/>
  <c r="I2748" i="2"/>
  <c r="J2748" i="2" s="1"/>
  <c r="I2749" i="2"/>
  <c r="J2749" i="2" s="1"/>
  <c r="I2750" i="2"/>
  <c r="J2750" i="2" s="1"/>
  <c r="I2751" i="2"/>
  <c r="J2751" i="2" s="1"/>
  <c r="I2752" i="2"/>
  <c r="J2752" i="2" s="1"/>
  <c r="I2753" i="2"/>
  <c r="J2753" i="2" s="1"/>
  <c r="I2754" i="2"/>
  <c r="J2754" i="2" s="1"/>
  <c r="I2755" i="2"/>
  <c r="J2755" i="2" s="1"/>
  <c r="I2756" i="2"/>
  <c r="J2756" i="2" s="1"/>
  <c r="I2757" i="2"/>
  <c r="J2757" i="2" s="1"/>
  <c r="I2758" i="2"/>
  <c r="J2758" i="2" s="1"/>
  <c r="I2759" i="2"/>
  <c r="J2759" i="2" s="1"/>
  <c r="I2760" i="2"/>
  <c r="J2760" i="2" s="1"/>
  <c r="I2761" i="2"/>
  <c r="J2761" i="2" s="1"/>
  <c r="I2762" i="2"/>
  <c r="J2762" i="2" s="1"/>
  <c r="I2763" i="2"/>
  <c r="J2763" i="2" s="1"/>
  <c r="I2764" i="2"/>
  <c r="J2764" i="2" s="1"/>
  <c r="I2765" i="2"/>
  <c r="J2765" i="2" s="1"/>
  <c r="I2766" i="2"/>
  <c r="J2766" i="2" s="1"/>
  <c r="I2767" i="2"/>
  <c r="J2767" i="2" s="1"/>
  <c r="I2768" i="2"/>
  <c r="J2768" i="2" s="1"/>
  <c r="I2769" i="2"/>
  <c r="J2769" i="2" s="1"/>
  <c r="I2770" i="2"/>
  <c r="J2770" i="2" s="1"/>
  <c r="I2771" i="2"/>
  <c r="J2771" i="2" s="1"/>
  <c r="I2772" i="2"/>
  <c r="J2772" i="2" s="1"/>
  <c r="I2773" i="2"/>
  <c r="J2773" i="2" s="1"/>
  <c r="I2774" i="2"/>
  <c r="J2774" i="2" s="1"/>
  <c r="I2775" i="2"/>
  <c r="J2775" i="2" s="1"/>
  <c r="I2776" i="2"/>
  <c r="J2776" i="2" s="1"/>
  <c r="I2777" i="2"/>
  <c r="J2777" i="2" s="1"/>
  <c r="I2778" i="2"/>
  <c r="J2778" i="2" s="1"/>
  <c r="I2779" i="2"/>
  <c r="J2779" i="2" s="1"/>
  <c r="I2780" i="2"/>
  <c r="J2780" i="2" s="1"/>
  <c r="I2781" i="2"/>
  <c r="J2781" i="2" s="1"/>
  <c r="I2782" i="2"/>
  <c r="J2782" i="2" s="1"/>
  <c r="I2783" i="2"/>
  <c r="J2783" i="2" s="1"/>
  <c r="I2784" i="2"/>
  <c r="J2784" i="2" s="1"/>
  <c r="I2785" i="2"/>
  <c r="J2785" i="2" s="1"/>
  <c r="I2786" i="2"/>
  <c r="J2786" i="2" s="1"/>
  <c r="I2787" i="2"/>
  <c r="J2787" i="2" s="1"/>
  <c r="I2788" i="2"/>
  <c r="J2788" i="2" s="1"/>
  <c r="I2789" i="2"/>
  <c r="J2789" i="2" s="1"/>
  <c r="I2790" i="2"/>
  <c r="J2790" i="2" s="1"/>
  <c r="I2791" i="2"/>
  <c r="J2791" i="2" s="1"/>
  <c r="I2792" i="2"/>
  <c r="J2792" i="2" s="1"/>
  <c r="I2793" i="2"/>
  <c r="J2793" i="2" s="1"/>
  <c r="I2794" i="2"/>
  <c r="J2794" i="2" s="1"/>
  <c r="I2795" i="2"/>
  <c r="J2795" i="2" s="1"/>
  <c r="I2796" i="2"/>
  <c r="J2796" i="2" s="1"/>
  <c r="I2797" i="2"/>
  <c r="J2797" i="2" s="1"/>
  <c r="I2798" i="2"/>
  <c r="J2798" i="2" s="1"/>
  <c r="I2799" i="2"/>
  <c r="J2799" i="2" s="1"/>
  <c r="I2800" i="2"/>
  <c r="J2800" i="2" s="1"/>
  <c r="I2801" i="2"/>
  <c r="J2801" i="2" s="1"/>
  <c r="I2802" i="2"/>
  <c r="J2802" i="2" s="1"/>
  <c r="I2803" i="2"/>
  <c r="J2803" i="2" s="1"/>
  <c r="I2804" i="2"/>
  <c r="J2804" i="2" s="1"/>
  <c r="I2805" i="2"/>
  <c r="J2805" i="2" s="1"/>
  <c r="I2806" i="2"/>
  <c r="J2806" i="2" s="1"/>
  <c r="I2807" i="2"/>
  <c r="J2807" i="2" s="1"/>
  <c r="I2808" i="2"/>
  <c r="J2808" i="2" s="1"/>
  <c r="I2809" i="2"/>
  <c r="J2809" i="2" s="1"/>
  <c r="I2810" i="2"/>
  <c r="J2810" i="2" s="1"/>
  <c r="I2811" i="2"/>
  <c r="J2811" i="2" s="1"/>
  <c r="I2812" i="2"/>
  <c r="J2812" i="2" s="1"/>
  <c r="I2813" i="2"/>
  <c r="J2813" i="2" s="1"/>
  <c r="I2814" i="2"/>
  <c r="J2814" i="2" s="1"/>
  <c r="I2815" i="2"/>
  <c r="J2815" i="2" s="1"/>
  <c r="I2816" i="2"/>
  <c r="J2816" i="2" s="1"/>
  <c r="I2817" i="2"/>
  <c r="J2817" i="2" s="1"/>
  <c r="I2818" i="2"/>
  <c r="J2818" i="2" s="1"/>
  <c r="I2819" i="2"/>
  <c r="J2819" i="2" s="1"/>
  <c r="I2820" i="2"/>
  <c r="J2820" i="2" s="1"/>
  <c r="I2821" i="2"/>
  <c r="J2821" i="2" s="1"/>
  <c r="I2822" i="2"/>
  <c r="J2822" i="2" s="1"/>
  <c r="I2823" i="2"/>
  <c r="J2823" i="2" s="1"/>
  <c r="I2824" i="2"/>
  <c r="J2824" i="2" s="1"/>
  <c r="I2825" i="2"/>
  <c r="J2825" i="2" s="1"/>
  <c r="I2826" i="2"/>
  <c r="J2826" i="2" s="1"/>
  <c r="I2827" i="2"/>
  <c r="J2827" i="2" s="1"/>
  <c r="I2828" i="2"/>
  <c r="J2828" i="2" s="1"/>
  <c r="I2829" i="2"/>
  <c r="J2829" i="2" s="1"/>
  <c r="I2830" i="2"/>
  <c r="J2830" i="2" s="1"/>
  <c r="I2831" i="2"/>
  <c r="J2831" i="2" s="1"/>
  <c r="I2832" i="2"/>
  <c r="J2832" i="2" s="1"/>
  <c r="I2833" i="2"/>
  <c r="J2833" i="2" s="1"/>
  <c r="I2834" i="2"/>
  <c r="J2834" i="2" s="1"/>
  <c r="I2835" i="2"/>
  <c r="J2835" i="2" s="1"/>
  <c r="I2836" i="2"/>
  <c r="J2836" i="2" s="1"/>
  <c r="I2837" i="2"/>
  <c r="J2837" i="2" s="1"/>
  <c r="I2838" i="2"/>
  <c r="J2838" i="2" s="1"/>
  <c r="I2839" i="2"/>
  <c r="J2839" i="2" s="1"/>
  <c r="I2840" i="2"/>
  <c r="J2840" i="2" s="1"/>
  <c r="I2841" i="2"/>
  <c r="J2841" i="2" s="1"/>
  <c r="I2842" i="2"/>
  <c r="J2842" i="2" s="1"/>
  <c r="I2843" i="2"/>
  <c r="J2843" i="2" s="1"/>
  <c r="I2844" i="2"/>
  <c r="J2844" i="2" s="1"/>
  <c r="I2845" i="2"/>
  <c r="J2845" i="2" s="1"/>
  <c r="I2846" i="2"/>
  <c r="J2846" i="2" s="1"/>
  <c r="I2847" i="2"/>
  <c r="J2847" i="2" s="1"/>
  <c r="I2848" i="2"/>
  <c r="J2848" i="2" s="1"/>
  <c r="I2849" i="2"/>
  <c r="J2849" i="2" s="1"/>
  <c r="I2850" i="2"/>
  <c r="J2850" i="2" s="1"/>
  <c r="I2851" i="2"/>
  <c r="J2851" i="2" s="1"/>
  <c r="I2852" i="2"/>
  <c r="J2852" i="2" s="1"/>
  <c r="I2853" i="2"/>
  <c r="J2853" i="2" s="1"/>
  <c r="I2854" i="2"/>
  <c r="J2854" i="2" s="1"/>
  <c r="I2855" i="2"/>
  <c r="J2855" i="2" s="1"/>
  <c r="I2856" i="2"/>
  <c r="J2856" i="2" s="1"/>
  <c r="I2857" i="2"/>
  <c r="J2857" i="2" s="1"/>
  <c r="I2858" i="2"/>
  <c r="J2858" i="2" s="1"/>
  <c r="I2859" i="2"/>
  <c r="J2859" i="2" s="1"/>
  <c r="I2860" i="2"/>
  <c r="J2860" i="2" s="1"/>
  <c r="I2861" i="2"/>
  <c r="J2861" i="2" s="1"/>
  <c r="I2862" i="2"/>
  <c r="J2862" i="2" s="1"/>
  <c r="I2863" i="2"/>
  <c r="J2863" i="2" s="1"/>
  <c r="I2864" i="2"/>
  <c r="J2864" i="2" s="1"/>
  <c r="I2865" i="2"/>
  <c r="J2865" i="2" s="1"/>
  <c r="I2866" i="2"/>
  <c r="J2866" i="2" s="1"/>
  <c r="I2867" i="2"/>
  <c r="J2867" i="2" s="1"/>
  <c r="I2868" i="2"/>
  <c r="J2868" i="2" s="1"/>
  <c r="I2869" i="2"/>
  <c r="J2869" i="2" s="1"/>
  <c r="I2870" i="2"/>
  <c r="J2870" i="2" s="1"/>
  <c r="I2871" i="2"/>
  <c r="J2871" i="2" s="1"/>
  <c r="I2872" i="2"/>
  <c r="J2872" i="2" s="1"/>
  <c r="I2873" i="2"/>
  <c r="J2873" i="2" s="1"/>
  <c r="I2874" i="2"/>
  <c r="J2874" i="2" s="1"/>
  <c r="I2875" i="2"/>
  <c r="J2875" i="2" s="1"/>
  <c r="I2876" i="2"/>
  <c r="J2876" i="2" s="1"/>
  <c r="I2877" i="2"/>
  <c r="J2877" i="2" s="1"/>
  <c r="I2878" i="2"/>
  <c r="J2878" i="2" s="1"/>
  <c r="I2879" i="2"/>
  <c r="J2879" i="2" s="1"/>
  <c r="I2880" i="2"/>
  <c r="J2880" i="2" s="1"/>
  <c r="I2881" i="2"/>
  <c r="J2881" i="2" s="1"/>
  <c r="I2882" i="2"/>
  <c r="J2882" i="2" s="1"/>
  <c r="I2883" i="2"/>
  <c r="J2883" i="2" s="1"/>
  <c r="I2884" i="2"/>
  <c r="J2884" i="2" s="1"/>
  <c r="I2885" i="2"/>
  <c r="J2885" i="2" s="1"/>
  <c r="I2886" i="2"/>
  <c r="J2886" i="2" s="1"/>
  <c r="I2887" i="2"/>
  <c r="J2887" i="2" s="1"/>
  <c r="I2888" i="2"/>
  <c r="J2888" i="2" s="1"/>
  <c r="I2889" i="2"/>
  <c r="J2889" i="2" s="1"/>
  <c r="I2890" i="2"/>
  <c r="J2890" i="2" s="1"/>
  <c r="I2891" i="2"/>
  <c r="J2891" i="2" s="1"/>
  <c r="I2892" i="2"/>
  <c r="J2892" i="2" s="1"/>
  <c r="I2893" i="2"/>
  <c r="J2893" i="2" s="1"/>
  <c r="I2894" i="2"/>
  <c r="J2894" i="2" s="1"/>
  <c r="I2895" i="2"/>
  <c r="J2895" i="2" s="1"/>
  <c r="I2896" i="2"/>
  <c r="J2896" i="2" s="1"/>
  <c r="I2897" i="2"/>
  <c r="J2897" i="2" s="1"/>
  <c r="I2898" i="2"/>
  <c r="J2898" i="2" s="1"/>
  <c r="I2899" i="2"/>
  <c r="J2899" i="2" s="1"/>
  <c r="I2900" i="2"/>
  <c r="J2900" i="2" s="1"/>
  <c r="I2901" i="2"/>
  <c r="J2901" i="2" s="1"/>
  <c r="I2902" i="2"/>
  <c r="J2902" i="2" s="1"/>
  <c r="I2903" i="2"/>
  <c r="J2903" i="2" s="1"/>
  <c r="I2904" i="2"/>
  <c r="J2904" i="2" s="1"/>
  <c r="I2905" i="2"/>
  <c r="J2905" i="2" s="1"/>
  <c r="I2906" i="2"/>
  <c r="J2906" i="2" s="1"/>
  <c r="I2907" i="2"/>
  <c r="J2907" i="2" s="1"/>
  <c r="I2908" i="2"/>
  <c r="J2908" i="2" s="1"/>
  <c r="I2909" i="2"/>
  <c r="J2909" i="2" s="1"/>
  <c r="I2910" i="2"/>
  <c r="J2910" i="2" s="1"/>
  <c r="I2911" i="2"/>
  <c r="J2911" i="2" s="1"/>
  <c r="I2912" i="2"/>
  <c r="J2912" i="2" s="1"/>
  <c r="I2913" i="2"/>
  <c r="J2913" i="2" s="1"/>
  <c r="I2914" i="2"/>
  <c r="J2914" i="2" s="1"/>
  <c r="I2915" i="2"/>
  <c r="J2915" i="2" s="1"/>
  <c r="I2916" i="2"/>
  <c r="J2916" i="2" s="1"/>
  <c r="I2917" i="2"/>
  <c r="J2917" i="2" s="1"/>
  <c r="I2918" i="2"/>
  <c r="J2918" i="2" s="1"/>
  <c r="I2919" i="2"/>
  <c r="J2919" i="2" s="1"/>
  <c r="I2920" i="2"/>
  <c r="J2920" i="2" s="1"/>
  <c r="I2921" i="2"/>
  <c r="J2921" i="2" s="1"/>
  <c r="I2922" i="2"/>
  <c r="J2922" i="2" s="1"/>
  <c r="I2923" i="2"/>
  <c r="J2923" i="2" s="1"/>
  <c r="I2924" i="2"/>
  <c r="J2924" i="2" s="1"/>
  <c r="I2925" i="2"/>
  <c r="J2925" i="2" s="1"/>
  <c r="I2926" i="2"/>
  <c r="J2926" i="2" s="1"/>
  <c r="I2927" i="2"/>
  <c r="J2927" i="2" s="1"/>
  <c r="I2928" i="2"/>
  <c r="J2928" i="2" s="1"/>
  <c r="I2929" i="2"/>
  <c r="J2929" i="2" s="1"/>
  <c r="I2930" i="2"/>
  <c r="J2930" i="2" s="1"/>
  <c r="I2931" i="2"/>
  <c r="J2931" i="2" s="1"/>
  <c r="I2932" i="2"/>
  <c r="J2932" i="2" s="1"/>
  <c r="I2933" i="2"/>
  <c r="J2933" i="2" s="1"/>
  <c r="I2934" i="2"/>
  <c r="J2934" i="2" s="1"/>
  <c r="I2935" i="2"/>
  <c r="J2935" i="2" s="1"/>
  <c r="I2936" i="2"/>
  <c r="J2936" i="2" s="1"/>
  <c r="I2937" i="2"/>
  <c r="J2937" i="2" s="1"/>
  <c r="I2938" i="2"/>
  <c r="J2938" i="2" s="1"/>
  <c r="I2939" i="2"/>
  <c r="J2939" i="2" s="1"/>
  <c r="I2940" i="2"/>
  <c r="J2940" i="2" s="1"/>
  <c r="I2941" i="2"/>
  <c r="J2941" i="2" s="1"/>
  <c r="I2942" i="2"/>
  <c r="J2942" i="2" s="1"/>
  <c r="I2943" i="2"/>
  <c r="J2943" i="2" s="1"/>
  <c r="I2944" i="2"/>
  <c r="J2944" i="2" s="1"/>
  <c r="I2945" i="2"/>
  <c r="J2945" i="2" s="1"/>
  <c r="I2946" i="2"/>
  <c r="J2946" i="2" s="1"/>
  <c r="I2947" i="2"/>
  <c r="J2947" i="2" s="1"/>
  <c r="I2948" i="2"/>
  <c r="J2948" i="2" s="1"/>
  <c r="I2949" i="2"/>
  <c r="J2949" i="2" s="1"/>
  <c r="I2950" i="2"/>
  <c r="J2950" i="2" s="1"/>
  <c r="I2951" i="2"/>
  <c r="J2951" i="2" s="1"/>
  <c r="I2952" i="2"/>
  <c r="J2952" i="2" s="1"/>
  <c r="I2953" i="2"/>
  <c r="J2953" i="2" s="1"/>
  <c r="I2954" i="2"/>
  <c r="J2954" i="2" s="1"/>
  <c r="I2955" i="2"/>
  <c r="J2955" i="2" s="1"/>
  <c r="I2956" i="2"/>
  <c r="J2956" i="2" s="1"/>
  <c r="I2957" i="2"/>
  <c r="J2957" i="2" s="1"/>
  <c r="I2958" i="2"/>
  <c r="J2958" i="2" s="1"/>
  <c r="I2959" i="2"/>
  <c r="J2959" i="2" s="1"/>
  <c r="I2960" i="2"/>
  <c r="J2960" i="2" s="1"/>
  <c r="I2961" i="2"/>
  <c r="J2961" i="2" s="1"/>
  <c r="I2962" i="2"/>
  <c r="J2962" i="2" s="1"/>
  <c r="I2963" i="2"/>
  <c r="J2963" i="2" s="1"/>
  <c r="I2964" i="2"/>
  <c r="J2964" i="2" s="1"/>
  <c r="I2965" i="2"/>
  <c r="J2965" i="2" s="1"/>
  <c r="I2966" i="2"/>
  <c r="J2966" i="2" s="1"/>
  <c r="I2967" i="2"/>
  <c r="J2967" i="2" s="1"/>
  <c r="I2968" i="2"/>
  <c r="J2968" i="2" s="1"/>
  <c r="I2969" i="2"/>
  <c r="J2969" i="2" s="1"/>
  <c r="I2970" i="2"/>
  <c r="J2970" i="2" s="1"/>
  <c r="I2971" i="2"/>
  <c r="J2971" i="2" s="1"/>
  <c r="I2972" i="2"/>
  <c r="J2972" i="2" s="1"/>
  <c r="I2973" i="2"/>
  <c r="J2973" i="2" s="1"/>
  <c r="I2974" i="2"/>
  <c r="J2974" i="2" s="1"/>
  <c r="I2975" i="2"/>
  <c r="J2975" i="2" s="1"/>
  <c r="I2976" i="2"/>
  <c r="J2976" i="2" s="1"/>
  <c r="I2977" i="2"/>
  <c r="J2977" i="2" s="1"/>
  <c r="I2978" i="2"/>
  <c r="J2978" i="2" s="1"/>
  <c r="I2979" i="2"/>
  <c r="J2979" i="2" s="1"/>
  <c r="I2980" i="2"/>
  <c r="J2980" i="2" s="1"/>
  <c r="I2981" i="2"/>
  <c r="J2981" i="2" s="1"/>
  <c r="I2982" i="2"/>
  <c r="J2982" i="2" s="1"/>
  <c r="I2983" i="2"/>
  <c r="J2983" i="2" s="1"/>
  <c r="I2984" i="2"/>
  <c r="J2984" i="2" s="1"/>
  <c r="I2985" i="2"/>
  <c r="J2985" i="2" s="1"/>
  <c r="I2986" i="2"/>
  <c r="J2986" i="2" s="1"/>
  <c r="I2987" i="2"/>
  <c r="J2987" i="2" s="1"/>
  <c r="I2988" i="2"/>
  <c r="J2988" i="2" s="1"/>
  <c r="I2989" i="2"/>
  <c r="J2989" i="2" s="1"/>
  <c r="I2990" i="2"/>
  <c r="J2990" i="2" s="1"/>
  <c r="I2991" i="2"/>
  <c r="J2991" i="2" s="1"/>
  <c r="I2992" i="2"/>
  <c r="J2992" i="2" s="1"/>
  <c r="I2993" i="2"/>
  <c r="J2993" i="2" s="1"/>
  <c r="I2994" i="2"/>
  <c r="J2994" i="2" s="1"/>
  <c r="I2995" i="2"/>
  <c r="J2995" i="2" s="1"/>
  <c r="I2996" i="2"/>
  <c r="J2996" i="2" s="1"/>
  <c r="I2997" i="2"/>
  <c r="J2997" i="2" s="1"/>
  <c r="I2998" i="2"/>
  <c r="J2998" i="2" s="1"/>
  <c r="I2999" i="2"/>
  <c r="J2999" i="2" s="1"/>
  <c r="I3000" i="2"/>
  <c r="J3000" i="2" s="1"/>
  <c r="I3001" i="2"/>
  <c r="J3001" i="2" s="1"/>
  <c r="I3002" i="2"/>
  <c r="J3002" i="2" s="1"/>
  <c r="I3003" i="2"/>
  <c r="J3003" i="2" s="1"/>
  <c r="I3004" i="2"/>
  <c r="J3004" i="2" s="1"/>
  <c r="I3005" i="2"/>
  <c r="J3005" i="2" s="1"/>
  <c r="I3006" i="2"/>
  <c r="J3006" i="2" s="1"/>
  <c r="I3007" i="2"/>
  <c r="J3007" i="2" s="1"/>
  <c r="I3008" i="2"/>
  <c r="J3008" i="2" s="1"/>
  <c r="I3009" i="2"/>
  <c r="J3009" i="2" s="1"/>
  <c r="I3010" i="2"/>
  <c r="J3010" i="2" s="1"/>
  <c r="I3011" i="2"/>
  <c r="J3011" i="2" s="1"/>
  <c r="I3012" i="2"/>
  <c r="J3012" i="2" s="1"/>
  <c r="I3013" i="2"/>
  <c r="J3013" i="2" s="1"/>
  <c r="I3014" i="2"/>
  <c r="J3014" i="2" s="1"/>
  <c r="I3015" i="2"/>
  <c r="J3015" i="2" s="1"/>
  <c r="I3016" i="2"/>
  <c r="J3016" i="2" s="1"/>
  <c r="I3017" i="2"/>
  <c r="J3017" i="2" s="1"/>
  <c r="I3018" i="2"/>
  <c r="J3018" i="2" s="1"/>
  <c r="I3019" i="2"/>
  <c r="J3019" i="2" s="1"/>
  <c r="I3020" i="2"/>
  <c r="J3020" i="2" s="1"/>
  <c r="I3021" i="2"/>
  <c r="J3021" i="2" s="1"/>
  <c r="I3022" i="2"/>
  <c r="J3022" i="2" s="1"/>
  <c r="I3023" i="2"/>
  <c r="J3023" i="2" s="1"/>
  <c r="I3024" i="2"/>
  <c r="J3024" i="2" s="1"/>
  <c r="I3025" i="2"/>
  <c r="J3025" i="2" s="1"/>
  <c r="I3026" i="2"/>
  <c r="J3026" i="2" s="1"/>
  <c r="I3027" i="2"/>
  <c r="J3027" i="2" s="1"/>
  <c r="I3028" i="2"/>
  <c r="J3028" i="2" s="1"/>
  <c r="I3029" i="2"/>
  <c r="J3029" i="2" s="1"/>
  <c r="I3030" i="2"/>
  <c r="J3030" i="2" s="1"/>
  <c r="I3031" i="2"/>
  <c r="J3031" i="2" s="1"/>
  <c r="I3032" i="2"/>
  <c r="J3032" i="2" s="1"/>
  <c r="I3033" i="2"/>
  <c r="J3033" i="2" s="1"/>
  <c r="I3034" i="2"/>
  <c r="J3034" i="2" s="1"/>
  <c r="I3035" i="2"/>
  <c r="J3035" i="2" s="1"/>
  <c r="I3036" i="2"/>
  <c r="J3036" i="2" s="1"/>
  <c r="I3037" i="2"/>
  <c r="J3037" i="2" s="1"/>
  <c r="I3038" i="2"/>
  <c r="J3038" i="2" s="1"/>
  <c r="I3039" i="2"/>
  <c r="J3039" i="2" s="1"/>
  <c r="I3040" i="2"/>
  <c r="J3040" i="2" s="1"/>
  <c r="I3041" i="2"/>
  <c r="J3041" i="2" s="1"/>
  <c r="I3042" i="2"/>
  <c r="J3042" i="2" s="1"/>
  <c r="I3043" i="2"/>
  <c r="J3043" i="2" s="1"/>
  <c r="I3044" i="2"/>
  <c r="J3044" i="2" s="1"/>
  <c r="I3045" i="2"/>
  <c r="J3045" i="2" s="1"/>
  <c r="I3046" i="2"/>
  <c r="J3046" i="2" s="1"/>
  <c r="I3047" i="2"/>
  <c r="J3047" i="2" s="1"/>
  <c r="I3048" i="2"/>
  <c r="J3048" i="2" s="1"/>
  <c r="I3049" i="2"/>
  <c r="J3049" i="2" s="1"/>
  <c r="I3050" i="2"/>
  <c r="J3050" i="2" s="1"/>
  <c r="I3051" i="2"/>
  <c r="J3051" i="2" s="1"/>
  <c r="I3052" i="2"/>
  <c r="J3052" i="2" s="1"/>
  <c r="I3053" i="2"/>
  <c r="J3053" i="2" s="1"/>
  <c r="I3054" i="2"/>
  <c r="J3054" i="2" s="1"/>
  <c r="I3055" i="2"/>
  <c r="J3055" i="2" s="1"/>
  <c r="I3056" i="2"/>
  <c r="J3056" i="2" s="1"/>
  <c r="I3057" i="2"/>
  <c r="J3057" i="2" s="1"/>
  <c r="I3058" i="2"/>
  <c r="J3058" i="2" s="1"/>
  <c r="I3059" i="2"/>
  <c r="J3059" i="2" s="1"/>
  <c r="I3060" i="2"/>
  <c r="J3060" i="2" s="1"/>
  <c r="I3061" i="2"/>
  <c r="J3061" i="2" s="1"/>
  <c r="I3062" i="2"/>
  <c r="J3062" i="2" s="1"/>
  <c r="I3063" i="2"/>
  <c r="J3063" i="2" s="1"/>
  <c r="I3064" i="2"/>
  <c r="J3064" i="2" s="1"/>
  <c r="I3065" i="2"/>
  <c r="J3065" i="2" s="1"/>
  <c r="I3066" i="2"/>
  <c r="J3066" i="2" s="1"/>
  <c r="I3067" i="2"/>
  <c r="J3067" i="2" s="1"/>
  <c r="I3068" i="2"/>
  <c r="J3068" i="2" s="1"/>
  <c r="I3069" i="2"/>
  <c r="J3069" i="2" s="1"/>
  <c r="I3070" i="2"/>
  <c r="J3070" i="2" s="1"/>
  <c r="I3071" i="2"/>
  <c r="J3071" i="2" s="1"/>
  <c r="I3072" i="2"/>
  <c r="J3072" i="2" s="1"/>
  <c r="I3073" i="2"/>
  <c r="J3073" i="2" s="1"/>
  <c r="I3074" i="2"/>
  <c r="J3074" i="2" s="1"/>
  <c r="I3075" i="2"/>
  <c r="J3075" i="2" s="1"/>
  <c r="I3076" i="2"/>
  <c r="J3076" i="2" s="1"/>
  <c r="I3077" i="2"/>
  <c r="J3077" i="2" s="1"/>
  <c r="I3078" i="2"/>
  <c r="J3078" i="2" s="1"/>
  <c r="I3079" i="2"/>
  <c r="J3079" i="2" s="1"/>
  <c r="I3080" i="2"/>
  <c r="J3080" i="2" s="1"/>
  <c r="I3081" i="2"/>
  <c r="J3081" i="2" s="1"/>
  <c r="I3082" i="2"/>
  <c r="J3082" i="2" s="1"/>
  <c r="I3083" i="2"/>
  <c r="J3083" i="2" s="1"/>
  <c r="I3084" i="2"/>
  <c r="J3084" i="2" s="1"/>
  <c r="I3085" i="2"/>
  <c r="J3085" i="2" s="1"/>
  <c r="I3086" i="2"/>
  <c r="J3086" i="2" s="1"/>
  <c r="I3087" i="2"/>
  <c r="J3087" i="2" s="1"/>
  <c r="I3088" i="2"/>
  <c r="J3088" i="2" s="1"/>
  <c r="I3089" i="2"/>
  <c r="J3089" i="2" s="1"/>
  <c r="I3090" i="2"/>
  <c r="J3090" i="2" s="1"/>
  <c r="I3091" i="2"/>
  <c r="J3091" i="2" s="1"/>
  <c r="I3092" i="2"/>
  <c r="J3092" i="2" s="1"/>
  <c r="I3093" i="2"/>
  <c r="J3093" i="2" s="1"/>
  <c r="I3094" i="2"/>
  <c r="J3094" i="2" s="1"/>
  <c r="I3095" i="2"/>
  <c r="J3095" i="2" s="1"/>
  <c r="I3096" i="2"/>
  <c r="J3096" i="2" s="1"/>
  <c r="I3097" i="2"/>
  <c r="J3097" i="2" s="1"/>
  <c r="I3098" i="2"/>
  <c r="J3098" i="2" s="1"/>
  <c r="I3099" i="2"/>
  <c r="J3099" i="2" s="1"/>
  <c r="I3100" i="2"/>
  <c r="J3100" i="2" s="1"/>
  <c r="I3101" i="2"/>
  <c r="J3101" i="2" s="1"/>
  <c r="I3102" i="2"/>
  <c r="J3102" i="2" s="1"/>
  <c r="I3103" i="2"/>
  <c r="J3103" i="2" s="1"/>
  <c r="I3104" i="2"/>
  <c r="J3104" i="2" s="1"/>
  <c r="I3105" i="2"/>
  <c r="J3105" i="2" s="1"/>
  <c r="I3106" i="2"/>
  <c r="J3106" i="2" s="1"/>
  <c r="I3107" i="2"/>
  <c r="J3107" i="2" s="1"/>
  <c r="I3108" i="2"/>
  <c r="J3108" i="2" s="1"/>
  <c r="I3109" i="2"/>
  <c r="J3109" i="2" s="1"/>
  <c r="I3110" i="2"/>
  <c r="J3110" i="2" s="1"/>
  <c r="I3111" i="2"/>
  <c r="J3111" i="2" s="1"/>
  <c r="I3112" i="2"/>
  <c r="J3112" i="2" s="1"/>
  <c r="I3113" i="2"/>
  <c r="J3113" i="2" s="1"/>
  <c r="I3114" i="2"/>
  <c r="J3114" i="2" s="1"/>
  <c r="I3115" i="2"/>
  <c r="J3115" i="2" s="1"/>
  <c r="I3116" i="2"/>
  <c r="J3116" i="2" s="1"/>
  <c r="I3117" i="2"/>
  <c r="J3117" i="2" s="1"/>
  <c r="I3118" i="2"/>
  <c r="J3118" i="2" s="1"/>
  <c r="I3119" i="2"/>
  <c r="J3119" i="2" s="1"/>
  <c r="I3120" i="2"/>
  <c r="J3120" i="2" s="1"/>
  <c r="I3121" i="2"/>
  <c r="J3121" i="2" s="1"/>
  <c r="I3122" i="2"/>
  <c r="J3122" i="2" s="1"/>
  <c r="I3123" i="2"/>
  <c r="J3123" i="2" s="1"/>
  <c r="I3124" i="2"/>
  <c r="J3124" i="2" s="1"/>
  <c r="I3125" i="2"/>
  <c r="J3125" i="2" s="1"/>
  <c r="I3126" i="2"/>
  <c r="J3126" i="2" s="1"/>
  <c r="I3127" i="2"/>
  <c r="J3127" i="2" s="1"/>
  <c r="I3128" i="2"/>
  <c r="J3128" i="2" s="1"/>
  <c r="I3129" i="2"/>
  <c r="J3129" i="2" s="1"/>
  <c r="I3130" i="2"/>
  <c r="J3130" i="2" s="1"/>
  <c r="I3131" i="2"/>
  <c r="J3131" i="2" s="1"/>
  <c r="I3132" i="2"/>
  <c r="J3132" i="2" s="1"/>
  <c r="I3133" i="2"/>
  <c r="J3133" i="2" s="1"/>
  <c r="I3134" i="2"/>
  <c r="J3134" i="2" s="1"/>
  <c r="I3135" i="2"/>
  <c r="J3135" i="2" s="1"/>
  <c r="I3136" i="2"/>
  <c r="J3136" i="2" s="1"/>
  <c r="I3137" i="2"/>
  <c r="J3137" i="2" s="1"/>
  <c r="I3138" i="2"/>
  <c r="J3138" i="2" s="1"/>
  <c r="I3139" i="2"/>
  <c r="J3139" i="2" s="1"/>
  <c r="I3140" i="2"/>
  <c r="J3140" i="2" s="1"/>
  <c r="I3141" i="2"/>
  <c r="J3141" i="2" s="1"/>
  <c r="I3142" i="2"/>
  <c r="J3142" i="2" s="1"/>
  <c r="I3143" i="2"/>
  <c r="J3143" i="2" s="1"/>
  <c r="I3144" i="2"/>
  <c r="J3144" i="2" s="1"/>
  <c r="I3145" i="2"/>
  <c r="J3145" i="2" s="1"/>
  <c r="I3146" i="2"/>
  <c r="J3146" i="2" s="1"/>
  <c r="I3147" i="2"/>
  <c r="J3147" i="2" s="1"/>
  <c r="I3148" i="2"/>
  <c r="J3148" i="2" s="1"/>
  <c r="I3149" i="2"/>
  <c r="J3149" i="2" s="1"/>
  <c r="I3150" i="2"/>
  <c r="J3150" i="2" s="1"/>
  <c r="I3151" i="2"/>
  <c r="J3151" i="2" s="1"/>
  <c r="I3152" i="2"/>
  <c r="J3152" i="2" s="1"/>
  <c r="I3153" i="2"/>
  <c r="J3153" i="2" s="1"/>
  <c r="I3154" i="2"/>
  <c r="J3154" i="2" s="1"/>
  <c r="I3155" i="2"/>
  <c r="J3155" i="2" s="1"/>
  <c r="I3156" i="2"/>
  <c r="J3156" i="2" s="1"/>
  <c r="I3157" i="2"/>
  <c r="J3157" i="2" s="1"/>
  <c r="I3158" i="2"/>
  <c r="J3158" i="2" s="1"/>
  <c r="I3159" i="2"/>
  <c r="J3159" i="2" s="1"/>
  <c r="I3160" i="2"/>
  <c r="J3160" i="2" s="1"/>
  <c r="I3161" i="2"/>
  <c r="J3161" i="2" s="1"/>
  <c r="I3162" i="2"/>
  <c r="J3162" i="2" s="1"/>
  <c r="I3163" i="2"/>
  <c r="J3163" i="2" s="1"/>
  <c r="I3164" i="2"/>
  <c r="J3164" i="2" s="1"/>
  <c r="I3165" i="2"/>
  <c r="J3165" i="2" s="1"/>
  <c r="I3166" i="2"/>
  <c r="J3166" i="2" s="1"/>
  <c r="I3167" i="2"/>
  <c r="J3167" i="2" s="1"/>
  <c r="I3168" i="2"/>
  <c r="J3168" i="2" s="1"/>
  <c r="I3169" i="2"/>
  <c r="J3169" i="2" s="1"/>
  <c r="I3170" i="2"/>
  <c r="J3170" i="2" s="1"/>
  <c r="I3171" i="2"/>
  <c r="J3171" i="2" s="1"/>
  <c r="I3172" i="2"/>
  <c r="J3172" i="2" s="1"/>
  <c r="I3173" i="2"/>
  <c r="J3173" i="2" s="1"/>
  <c r="I3174" i="2"/>
  <c r="J3174" i="2" s="1"/>
  <c r="I3175" i="2"/>
  <c r="J3175" i="2" s="1"/>
  <c r="I3176" i="2"/>
  <c r="J3176" i="2" s="1"/>
  <c r="I3177" i="2"/>
  <c r="J3177" i="2" s="1"/>
  <c r="I3178" i="2"/>
  <c r="J3178" i="2" s="1"/>
  <c r="I3179" i="2"/>
  <c r="J3179" i="2" s="1"/>
  <c r="I3180" i="2"/>
  <c r="J3180" i="2" s="1"/>
  <c r="I3181" i="2"/>
  <c r="J3181" i="2" s="1"/>
  <c r="I3182" i="2"/>
  <c r="J3182" i="2" s="1"/>
  <c r="I3183" i="2"/>
  <c r="J3183" i="2" s="1"/>
  <c r="I3184" i="2"/>
  <c r="J3184" i="2" s="1"/>
  <c r="I3185" i="2"/>
  <c r="J3185" i="2" s="1"/>
  <c r="I3186" i="2"/>
  <c r="J3186" i="2" s="1"/>
  <c r="I3187" i="2"/>
  <c r="J3187" i="2" s="1"/>
  <c r="I3188" i="2"/>
  <c r="J3188" i="2" s="1"/>
  <c r="I3189" i="2"/>
  <c r="J3189" i="2" s="1"/>
  <c r="I3190" i="2"/>
  <c r="J3190" i="2" s="1"/>
  <c r="I3191" i="2"/>
  <c r="J3191" i="2" s="1"/>
  <c r="I3192" i="2"/>
  <c r="J3192" i="2" s="1"/>
  <c r="I3193" i="2"/>
  <c r="J3193" i="2" s="1"/>
  <c r="I3194" i="2"/>
  <c r="J3194" i="2" s="1"/>
  <c r="I3195" i="2"/>
  <c r="J3195" i="2" s="1"/>
  <c r="I3196" i="2"/>
  <c r="J3196" i="2" s="1"/>
  <c r="I3197" i="2"/>
  <c r="J3197" i="2" s="1"/>
  <c r="I3198" i="2"/>
  <c r="J3198" i="2" s="1"/>
  <c r="I3199" i="2"/>
  <c r="J3199" i="2" s="1"/>
  <c r="I3200" i="2"/>
  <c r="J3200" i="2" s="1"/>
  <c r="I3201" i="2"/>
  <c r="J3201" i="2" s="1"/>
  <c r="I3202" i="2"/>
  <c r="J3202" i="2" s="1"/>
  <c r="I3203" i="2"/>
  <c r="J3203" i="2" s="1"/>
  <c r="I3204" i="2"/>
  <c r="J3204" i="2" s="1"/>
  <c r="I3205" i="2"/>
  <c r="J3205" i="2" s="1"/>
  <c r="I3206" i="2"/>
  <c r="J3206" i="2" s="1"/>
  <c r="I3207" i="2"/>
  <c r="J3207" i="2" s="1"/>
  <c r="I3208" i="2"/>
  <c r="J3208" i="2" s="1"/>
  <c r="I3209" i="2"/>
  <c r="J3209" i="2" s="1"/>
  <c r="I3210" i="2"/>
  <c r="J3210" i="2" s="1"/>
  <c r="I3211" i="2"/>
  <c r="J3211" i="2" s="1"/>
  <c r="I3212" i="2"/>
  <c r="J3212" i="2" s="1"/>
  <c r="I3213" i="2"/>
  <c r="J3213" i="2" s="1"/>
  <c r="I3214" i="2"/>
  <c r="J3214" i="2" s="1"/>
  <c r="I3215" i="2"/>
  <c r="J3215" i="2" s="1"/>
  <c r="I3216" i="2"/>
  <c r="J3216" i="2" s="1"/>
  <c r="I3217" i="2"/>
  <c r="J3217" i="2" s="1"/>
  <c r="I3218" i="2"/>
  <c r="J3218" i="2" s="1"/>
  <c r="I3219" i="2"/>
  <c r="J3219" i="2" s="1"/>
  <c r="I3220" i="2"/>
  <c r="J3220" i="2" s="1"/>
  <c r="I3221" i="2"/>
  <c r="J3221" i="2" s="1"/>
  <c r="I3222" i="2"/>
  <c r="J3222" i="2" s="1"/>
  <c r="I3223" i="2"/>
  <c r="J3223" i="2" s="1"/>
  <c r="I3224" i="2"/>
  <c r="J3224" i="2" s="1"/>
  <c r="I3225" i="2"/>
  <c r="J3225" i="2" s="1"/>
  <c r="I3226" i="2"/>
  <c r="J3226" i="2" s="1"/>
  <c r="I3227" i="2"/>
  <c r="J3227" i="2" s="1"/>
  <c r="I3228" i="2"/>
  <c r="J3228" i="2" s="1"/>
  <c r="I3229" i="2"/>
  <c r="J3229" i="2" s="1"/>
  <c r="I3230" i="2"/>
  <c r="J3230" i="2" s="1"/>
  <c r="I3231" i="2"/>
  <c r="J3231" i="2" s="1"/>
  <c r="I3232" i="2"/>
  <c r="J3232" i="2" s="1"/>
  <c r="I3233" i="2"/>
  <c r="J3233" i="2" s="1"/>
  <c r="I3234" i="2"/>
  <c r="J3234" i="2" s="1"/>
  <c r="I3235" i="2"/>
  <c r="J3235" i="2" s="1"/>
  <c r="I3236" i="2"/>
  <c r="J3236" i="2" s="1"/>
  <c r="I3237" i="2"/>
  <c r="J3237" i="2" s="1"/>
  <c r="I3238" i="2"/>
  <c r="J3238" i="2" s="1"/>
  <c r="I3239" i="2"/>
  <c r="J3239" i="2" s="1"/>
  <c r="I3240" i="2"/>
  <c r="J3240" i="2" s="1"/>
  <c r="I3241" i="2"/>
  <c r="J3241" i="2" s="1"/>
  <c r="I3242" i="2"/>
  <c r="J3242" i="2" s="1"/>
  <c r="I3243" i="2"/>
  <c r="J3243" i="2" s="1"/>
  <c r="I3244" i="2"/>
  <c r="J3244" i="2" s="1"/>
  <c r="I3245" i="2"/>
  <c r="J3245" i="2" s="1"/>
  <c r="I3246" i="2"/>
  <c r="J3246" i="2" s="1"/>
  <c r="I3247" i="2"/>
  <c r="J3247" i="2" s="1"/>
  <c r="I3248" i="2"/>
  <c r="J3248" i="2" s="1"/>
  <c r="I3249" i="2"/>
  <c r="J3249" i="2" s="1"/>
  <c r="I3250" i="2"/>
  <c r="J3250" i="2" s="1"/>
  <c r="I3251" i="2"/>
  <c r="J3251" i="2" s="1"/>
  <c r="I3252" i="2"/>
  <c r="J3252" i="2" s="1"/>
  <c r="I3253" i="2"/>
  <c r="J3253" i="2" s="1"/>
  <c r="I3254" i="2"/>
  <c r="J3254" i="2" s="1"/>
  <c r="I3255" i="2"/>
  <c r="J3255" i="2" s="1"/>
  <c r="I3256" i="2"/>
  <c r="J3256" i="2" s="1"/>
  <c r="I3257" i="2"/>
  <c r="J3257" i="2" s="1"/>
  <c r="I3258" i="2"/>
  <c r="J3258" i="2" s="1"/>
  <c r="I3259" i="2"/>
  <c r="J3259" i="2" s="1"/>
  <c r="I3260" i="2"/>
  <c r="J3260" i="2" s="1"/>
  <c r="I3261" i="2"/>
  <c r="J3261" i="2" s="1"/>
  <c r="I3262" i="2"/>
  <c r="J3262" i="2" s="1"/>
  <c r="I3263" i="2"/>
  <c r="J3263" i="2" s="1"/>
  <c r="I3264" i="2"/>
  <c r="J3264" i="2" s="1"/>
  <c r="I3265" i="2"/>
  <c r="J3265" i="2" s="1"/>
  <c r="I3266" i="2"/>
  <c r="J3266" i="2" s="1"/>
  <c r="I3267" i="2"/>
  <c r="J3267" i="2" s="1"/>
  <c r="I3268" i="2"/>
  <c r="J3268" i="2" s="1"/>
  <c r="I3269" i="2"/>
  <c r="J3269" i="2" s="1"/>
  <c r="I3270" i="2"/>
  <c r="J3270" i="2" s="1"/>
  <c r="I3271" i="2"/>
  <c r="J3271" i="2" s="1"/>
  <c r="I3272" i="2"/>
  <c r="J3272" i="2" s="1"/>
  <c r="I3273" i="2"/>
  <c r="J3273" i="2" s="1"/>
  <c r="I3274" i="2"/>
  <c r="J3274" i="2" s="1"/>
  <c r="I3275" i="2"/>
  <c r="J3275" i="2" s="1"/>
  <c r="I3276" i="2"/>
  <c r="J3276" i="2" s="1"/>
  <c r="I3277" i="2"/>
  <c r="J3277" i="2" s="1"/>
  <c r="I3278" i="2"/>
  <c r="J3278" i="2" s="1"/>
  <c r="I3279" i="2"/>
  <c r="J3279" i="2" s="1"/>
  <c r="I3280" i="2"/>
  <c r="J3280" i="2" s="1"/>
  <c r="I3281" i="2"/>
  <c r="J3281" i="2" s="1"/>
  <c r="I3282" i="2"/>
  <c r="J3282" i="2" s="1"/>
  <c r="I3283" i="2"/>
  <c r="J3283" i="2" s="1"/>
  <c r="I3284" i="2"/>
  <c r="J3284" i="2" s="1"/>
  <c r="I3285" i="2"/>
  <c r="J3285" i="2" s="1"/>
  <c r="I3286" i="2"/>
  <c r="J3286" i="2" s="1"/>
  <c r="I3287" i="2"/>
  <c r="J3287" i="2" s="1"/>
  <c r="I3288" i="2"/>
  <c r="J3288" i="2" s="1"/>
  <c r="I3289" i="2"/>
  <c r="J3289" i="2" s="1"/>
  <c r="I3290" i="2"/>
  <c r="J3290" i="2" s="1"/>
  <c r="I3291" i="2"/>
  <c r="J3291" i="2" s="1"/>
  <c r="I3292" i="2"/>
  <c r="J3292" i="2" s="1"/>
  <c r="I3293" i="2"/>
  <c r="J3293" i="2" s="1"/>
  <c r="I3294" i="2"/>
  <c r="J3294" i="2" s="1"/>
  <c r="I3295" i="2"/>
  <c r="J3295" i="2" s="1"/>
  <c r="I3296" i="2"/>
  <c r="J3296" i="2" s="1"/>
  <c r="I3297" i="2"/>
  <c r="J3297" i="2" s="1"/>
  <c r="I3298" i="2"/>
  <c r="J3298" i="2" s="1"/>
  <c r="I3299" i="2"/>
  <c r="J3299" i="2" s="1"/>
  <c r="I3300" i="2"/>
  <c r="J3300" i="2" s="1"/>
  <c r="I3301" i="2"/>
  <c r="J3301" i="2" s="1"/>
  <c r="I3302" i="2"/>
  <c r="J3302" i="2" s="1"/>
  <c r="I3303" i="2"/>
  <c r="J3303" i="2" s="1"/>
  <c r="I3304" i="2"/>
  <c r="J3304" i="2" s="1"/>
  <c r="I3305" i="2"/>
  <c r="J3305" i="2" s="1"/>
  <c r="I3306" i="2"/>
  <c r="J3306" i="2" s="1"/>
  <c r="I3307" i="2"/>
  <c r="J3307" i="2" s="1"/>
  <c r="I3308" i="2"/>
  <c r="J3308" i="2" s="1"/>
  <c r="I3309" i="2"/>
  <c r="J3309" i="2" s="1"/>
  <c r="I3310" i="2"/>
  <c r="J3310" i="2" s="1"/>
  <c r="I3311" i="2"/>
  <c r="J3311" i="2" s="1"/>
  <c r="I3312" i="2"/>
  <c r="J3312" i="2" s="1"/>
  <c r="I3313" i="2"/>
  <c r="J3313" i="2" s="1"/>
  <c r="I3314" i="2"/>
  <c r="J3314" i="2" s="1"/>
  <c r="I3315" i="2"/>
  <c r="J3315" i="2" s="1"/>
  <c r="I3316" i="2"/>
  <c r="J3316" i="2" s="1"/>
  <c r="I3317" i="2"/>
  <c r="J3317" i="2" s="1"/>
  <c r="I3318" i="2"/>
  <c r="J3318" i="2" s="1"/>
  <c r="I3319" i="2"/>
  <c r="J3319" i="2" s="1"/>
  <c r="I3320" i="2"/>
  <c r="J3320" i="2" s="1"/>
  <c r="I3321" i="2"/>
  <c r="J3321" i="2" s="1"/>
  <c r="I3322" i="2"/>
  <c r="J3322" i="2" s="1"/>
  <c r="I3323" i="2"/>
  <c r="J3323" i="2" s="1"/>
  <c r="I3324" i="2"/>
  <c r="J3324" i="2" s="1"/>
  <c r="I3325" i="2"/>
  <c r="J3325" i="2" s="1"/>
  <c r="I3326" i="2"/>
  <c r="J3326" i="2" s="1"/>
  <c r="I3327" i="2"/>
  <c r="J3327" i="2" s="1"/>
  <c r="I3328" i="2"/>
  <c r="J3328" i="2" s="1"/>
  <c r="I3329" i="2"/>
  <c r="J3329" i="2" s="1"/>
  <c r="I3330" i="2"/>
  <c r="J3330" i="2" s="1"/>
  <c r="I3331" i="2"/>
  <c r="J3331" i="2" s="1"/>
  <c r="I3332" i="2"/>
  <c r="J3332" i="2" s="1"/>
  <c r="I3333" i="2"/>
  <c r="J3333" i="2" s="1"/>
  <c r="I3334" i="2"/>
  <c r="J3334" i="2" s="1"/>
  <c r="I3335" i="2"/>
  <c r="J3335" i="2" s="1"/>
  <c r="I3336" i="2"/>
  <c r="J3336" i="2" s="1"/>
  <c r="I3337" i="2"/>
  <c r="J3337" i="2" s="1"/>
  <c r="I3338" i="2"/>
  <c r="J3338" i="2" s="1"/>
  <c r="I3339" i="2"/>
  <c r="J3339" i="2" s="1"/>
  <c r="I3340" i="2"/>
  <c r="J3340" i="2" s="1"/>
  <c r="I3341" i="2"/>
  <c r="J3341" i="2" s="1"/>
  <c r="I3342" i="2"/>
  <c r="J3342" i="2" s="1"/>
  <c r="I3343" i="2"/>
  <c r="J3343" i="2" s="1"/>
  <c r="I3344" i="2"/>
  <c r="J3344" i="2" s="1"/>
  <c r="I3345" i="2"/>
  <c r="J3345" i="2" s="1"/>
  <c r="I3346" i="2"/>
  <c r="J3346" i="2" s="1"/>
  <c r="I3347" i="2"/>
  <c r="J3347" i="2" s="1"/>
  <c r="I3348" i="2"/>
  <c r="J3348" i="2" s="1"/>
  <c r="I3349" i="2"/>
  <c r="J3349" i="2" s="1"/>
  <c r="I3350" i="2"/>
  <c r="J3350" i="2" s="1"/>
  <c r="I3351" i="2"/>
  <c r="J3351" i="2" s="1"/>
  <c r="I3352" i="2"/>
  <c r="J3352" i="2" s="1"/>
  <c r="I3353" i="2"/>
  <c r="J3353" i="2" s="1"/>
  <c r="I3354" i="2"/>
  <c r="J3354" i="2" s="1"/>
  <c r="I3355" i="2"/>
  <c r="J3355" i="2" s="1"/>
  <c r="I3356" i="2"/>
  <c r="J3356" i="2" s="1"/>
  <c r="I3357" i="2"/>
  <c r="J3357" i="2" s="1"/>
  <c r="I3358" i="2"/>
  <c r="J3358" i="2" s="1"/>
  <c r="I3359" i="2"/>
  <c r="J3359" i="2" s="1"/>
  <c r="I3360" i="2"/>
  <c r="J3360" i="2" s="1"/>
  <c r="I3361" i="2"/>
  <c r="J3361" i="2" s="1"/>
  <c r="I3362" i="2"/>
  <c r="J3362" i="2" s="1"/>
  <c r="I3363" i="2"/>
  <c r="J3363" i="2" s="1"/>
  <c r="I3364" i="2"/>
  <c r="J3364" i="2" s="1"/>
  <c r="I3365" i="2"/>
  <c r="J3365" i="2" s="1"/>
  <c r="I3366" i="2"/>
  <c r="J3366" i="2" s="1"/>
  <c r="I3367" i="2"/>
  <c r="J3367" i="2" s="1"/>
  <c r="I3368" i="2"/>
  <c r="J3368" i="2" s="1"/>
  <c r="I3369" i="2"/>
  <c r="J3369" i="2" s="1"/>
  <c r="I3370" i="2"/>
  <c r="J3370" i="2" s="1"/>
  <c r="I3371" i="2"/>
  <c r="J3371" i="2" s="1"/>
  <c r="I3372" i="2"/>
  <c r="J3372" i="2" s="1"/>
  <c r="I3373" i="2"/>
  <c r="J3373" i="2" s="1"/>
  <c r="I3374" i="2"/>
  <c r="J3374" i="2" s="1"/>
  <c r="I3375" i="2"/>
  <c r="J3375" i="2" s="1"/>
  <c r="I3376" i="2"/>
  <c r="J3376" i="2" s="1"/>
  <c r="I3377" i="2"/>
  <c r="J3377" i="2" s="1"/>
  <c r="I3378" i="2"/>
  <c r="J3378" i="2" s="1"/>
  <c r="I3379" i="2"/>
  <c r="J3379" i="2" s="1"/>
  <c r="I3380" i="2"/>
  <c r="J3380" i="2" s="1"/>
  <c r="I3381" i="2"/>
  <c r="J3381" i="2" s="1"/>
  <c r="I3382" i="2"/>
  <c r="J3382" i="2" s="1"/>
  <c r="I3383" i="2"/>
  <c r="J3383" i="2" s="1"/>
  <c r="I3384" i="2"/>
  <c r="J3384" i="2" s="1"/>
  <c r="I3385" i="2"/>
  <c r="J3385" i="2" s="1"/>
  <c r="I3386" i="2"/>
  <c r="J3386" i="2" s="1"/>
  <c r="I3387" i="2"/>
  <c r="J3387" i="2" s="1"/>
  <c r="I3388" i="2"/>
  <c r="J3388" i="2" s="1"/>
  <c r="I3389" i="2"/>
  <c r="J3389" i="2" s="1"/>
  <c r="I3390" i="2"/>
  <c r="J3390" i="2" s="1"/>
  <c r="I3391" i="2"/>
  <c r="J3391" i="2" s="1"/>
  <c r="I3392" i="2"/>
  <c r="J3392" i="2" s="1"/>
  <c r="I3393" i="2"/>
  <c r="J3393" i="2" s="1"/>
  <c r="I3394" i="2"/>
  <c r="J3394" i="2" s="1"/>
  <c r="I3395" i="2"/>
  <c r="J3395" i="2" s="1"/>
  <c r="I3396" i="2"/>
  <c r="J3396" i="2" s="1"/>
  <c r="I3397" i="2"/>
  <c r="J3397" i="2" s="1"/>
  <c r="I3398" i="2"/>
  <c r="J3398" i="2" s="1"/>
  <c r="I3399" i="2"/>
  <c r="J3399" i="2" s="1"/>
  <c r="I3400" i="2"/>
  <c r="J3400" i="2" s="1"/>
  <c r="I3401" i="2"/>
  <c r="J3401" i="2" s="1"/>
  <c r="I3402" i="2"/>
  <c r="J3402" i="2" s="1"/>
  <c r="I3403" i="2"/>
  <c r="J3403" i="2" s="1"/>
  <c r="I3404" i="2"/>
  <c r="J3404" i="2" s="1"/>
  <c r="I3405" i="2"/>
  <c r="J3405" i="2" s="1"/>
  <c r="I3406" i="2"/>
  <c r="J3406" i="2" s="1"/>
  <c r="I3407" i="2"/>
  <c r="J3407" i="2" s="1"/>
  <c r="I3408" i="2"/>
  <c r="J3408" i="2" s="1"/>
  <c r="I3409" i="2"/>
  <c r="J3409" i="2" s="1"/>
  <c r="I3410" i="2"/>
  <c r="J3410" i="2" s="1"/>
  <c r="I3411" i="2"/>
  <c r="J3411" i="2" s="1"/>
  <c r="I3412" i="2"/>
  <c r="J3412" i="2" s="1"/>
  <c r="I3413" i="2"/>
  <c r="J3413" i="2" s="1"/>
  <c r="I3414" i="2"/>
  <c r="J3414" i="2" s="1"/>
  <c r="I3415" i="2"/>
  <c r="J3415" i="2" s="1"/>
  <c r="I3416" i="2"/>
  <c r="J3416" i="2" s="1"/>
  <c r="I3417" i="2"/>
  <c r="J3417" i="2" s="1"/>
  <c r="I3418" i="2"/>
  <c r="J3418" i="2" s="1"/>
  <c r="I3419" i="2"/>
  <c r="J3419" i="2" s="1"/>
  <c r="I3420" i="2"/>
  <c r="J3420" i="2" s="1"/>
  <c r="I3421" i="2"/>
  <c r="J3421" i="2" s="1"/>
  <c r="I3422" i="2"/>
  <c r="J3422" i="2" s="1"/>
  <c r="I3423" i="2"/>
  <c r="J3423" i="2" s="1"/>
  <c r="I3424" i="2"/>
  <c r="J3424" i="2" s="1"/>
  <c r="I3425" i="2"/>
  <c r="J3425" i="2" s="1"/>
  <c r="I3426" i="2"/>
  <c r="J3426" i="2" s="1"/>
  <c r="I3427" i="2"/>
  <c r="J3427" i="2" s="1"/>
  <c r="I3428" i="2"/>
  <c r="J3428" i="2" s="1"/>
  <c r="I3429" i="2"/>
  <c r="J3429" i="2" s="1"/>
  <c r="I3430" i="2"/>
  <c r="J3430" i="2" s="1"/>
  <c r="I3431" i="2"/>
  <c r="J3431" i="2" s="1"/>
  <c r="I3432" i="2"/>
  <c r="J3432" i="2" s="1"/>
  <c r="I3433" i="2"/>
  <c r="J3433" i="2" s="1"/>
  <c r="I3434" i="2"/>
  <c r="J3434" i="2" s="1"/>
  <c r="I3435" i="2"/>
  <c r="J3435" i="2" s="1"/>
  <c r="I3436" i="2"/>
  <c r="J3436" i="2" s="1"/>
  <c r="I3437" i="2"/>
  <c r="J3437" i="2" s="1"/>
  <c r="I3438" i="2"/>
  <c r="J3438" i="2" s="1"/>
  <c r="I3439" i="2"/>
  <c r="J3439" i="2" s="1"/>
  <c r="I3440" i="2"/>
  <c r="J3440" i="2" s="1"/>
  <c r="I3441" i="2"/>
  <c r="J3441" i="2" s="1"/>
  <c r="I3442" i="2"/>
  <c r="J3442" i="2" s="1"/>
  <c r="I3443" i="2"/>
  <c r="J3443" i="2" s="1"/>
  <c r="I3444" i="2"/>
  <c r="J3444" i="2" s="1"/>
  <c r="I3445" i="2"/>
  <c r="J3445" i="2" s="1"/>
  <c r="I3446" i="2"/>
  <c r="J3446" i="2" s="1"/>
  <c r="I3447" i="2"/>
  <c r="J3447" i="2" s="1"/>
  <c r="I3448" i="2"/>
  <c r="J3448" i="2" s="1"/>
  <c r="I3449" i="2"/>
  <c r="J3449" i="2" s="1"/>
  <c r="I3450" i="2"/>
  <c r="J3450" i="2" s="1"/>
  <c r="I3451" i="2"/>
  <c r="J3451" i="2" s="1"/>
  <c r="I3452" i="2"/>
  <c r="J3452" i="2" s="1"/>
  <c r="I3453" i="2"/>
  <c r="J3453" i="2" s="1"/>
  <c r="I3454" i="2"/>
  <c r="J3454" i="2" s="1"/>
  <c r="I3455" i="2"/>
  <c r="J3455" i="2" s="1"/>
  <c r="I3456" i="2"/>
  <c r="J3456" i="2" s="1"/>
  <c r="I3457" i="2"/>
  <c r="J3457" i="2" s="1"/>
  <c r="I3458" i="2"/>
  <c r="J3458" i="2" s="1"/>
  <c r="I3459" i="2"/>
  <c r="J3459" i="2" s="1"/>
  <c r="I3460" i="2"/>
  <c r="J3460" i="2" s="1"/>
  <c r="I3461" i="2"/>
  <c r="J3461" i="2" s="1"/>
  <c r="I3462" i="2"/>
  <c r="J3462" i="2" s="1"/>
  <c r="I3463" i="2"/>
  <c r="J3463" i="2" s="1"/>
  <c r="I3464" i="2"/>
  <c r="J3464" i="2" s="1"/>
  <c r="I3465" i="2"/>
  <c r="J3465" i="2" s="1"/>
  <c r="I3466" i="2"/>
  <c r="J3466" i="2" s="1"/>
  <c r="I3467" i="2"/>
  <c r="J3467" i="2" s="1"/>
  <c r="I3468" i="2"/>
  <c r="J3468" i="2" s="1"/>
  <c r="I3469" i="2"/>
  <c r="J3469" i="2" s="1"/>
  <c r="I3470" i="2"/>
  <c r="J3470" i="2" s="1"/>
  <c r="I3471" i="2"/>
  <c r="J3471" i="2" s="1"/>
  <c r="I3472" i="2"/>
  <c r="J3472" i="2" s="1"/>
  <c r="I3473" i="2"/>
  <c r="J3473" i="2" s="1"/>
  <c r="I3474" i="2"/>
  <c r="J3474" i="2" s="1"/>
  <c r="I3475" i="2"/>
  <c r="J3475" i="2" s="1"/>
  <c r="I3476" i="2"/>
  <c r="J3476" i="2" s="1"/>
  <c r="I3477" i="2"/>
  <c r="J3477" i="2" s="1"/>
  <c r="I3478" i="2"/>
  <c r="J3478" i="2" s="1"/>
  <c r="I3479" i="2"/>
  <c r="J3479" i="2" s="1"/>
  <c r="I3480" i="2"/>
  <c r="J3480" i="2" s="1"/>
  <c r="I3481" i="2"/>
  <c r="J3481" i="2" s="1"/>
  <c r="I3482" i="2"/>
  <c r="J3482" i="2" s="1"/>
  <c r="I3483" i="2"/>
  <c r="J3483" i="2" s="1"/>
  <c r="I3484" i="2"/>
  <c r="J3484" i="2" s="1"/>
  <c r="I3485" i="2"/>
  <c r="J3485" i="2" s="1"/>
  <c r="I3486" i="2"/>
  <c r="J3486" i="2" s="1"/>
  <c r="I3487" i="2"/>
  <c r="J3487" i="2" s="1"/>
  <c r="I3488" i="2"/>
  <c r="J3488" i="2" s="1"/>
  <c r="I3489" i="2"/>
  <c r="J3489" i="2" s="1"/>
  <c r="I3490" i="2"/>
  <c r="J3490" i="2" s="1"/>
  <c r="I3491" i="2"/>
  <c r="J3491" i="2" s="1"/>
  <c r="I3492" i="2"/>
  <c r="J3492" i="2" s="1"/>
  <c r="I3493" i="2"/>
  <c r="J3493" i="2" s="1"/>
  <c r="I3494" i="2"/>
  <c r="J3494" i="2" s="1"/>
  <c r="I3495" i="2"/>
  <c r="J3495" i="2" s="1"/>
  <c r="I3496" i="2"/>
  <c r="J3496" i="2" s="1"/>
  <c r="I3497" i="2"/>
  <c r="J3497" i="2" s="1"/>
  <c r="I3498" i="2"/>
  <c r="J3498" i="2" s="1"/>
  <c r="I3499" i="2"/>
  <c r="J3499" i="2" s="1"/>
  <c r="I3500" i="2"/>
  <c r="J3500" i="2" s="1"/>
  <c r="I3501" i="2"/>
  <c r="J3501" i="2" s="1"/>
  <c r="I3502" i="2"/>
  <c r="J3502" i="2" s="1"/>
  <c r="I3503" i="2"/>
  <c r="J3503" i="2" s="1"/>
  <c r="I3504" i="2"/>
  <c r="J3504" i="2" s="1"/>
  <c r="I3505" i="2"/>
  <c r="J3505" i="2" s="1"/>
  <c r="I3506" i="2"/>
  <c r="J3506" i="2" s="1"/>
  <c r="I3507" i="2"/>
  <c r="J3507" i="2" s="1"/>
  <c r="I3508" i="2"/>
  <c r="J3508" i="2" s="1"/>
  <c r="I3509" i="2"/>
  <c r="J3509" i="2" s="1"/>
  <c r="I3510" i="2"/>
  <c r="J3510" i="2" s="1"/>
  <c r="I3511" i="2"/>
  <c r="J3511" i="2" s="1"/>
  <c r="I3512" i="2"/>
  <c r="J3512" i="2" s="1"/>
  <c r="I3513" i="2"/>
  <c r="J3513" i="2" s="1"/>
  <c r="I3514" i="2"/>
  <c r="J3514" i="2" s="1"/>
  <c r="I3515" i="2"/>
  <c r="J3515" i="2" s="1"/>
  <c r="I3516" i="2"/>
  <c r="J3516" i="2" s="1"/>
  <c r="I3517" i="2"/>
  <c r="J3517" i="2" s="1"/>
  <c r="I3518" i="2"/>
  <c r="J3518" i="2" s="1"/>
  <c r="I3519" i="2"/>
  <c r="J3519" i="2" s="1"/>
  <c r="I3520" i="2"/>
  <c r="J3520" i="2" s="1"/>
  <c r="I3521" i="2"/>
  <c r="J3521" i="2" s="1"/>
  <c r="I3522" i="2"/>
  <c r="J3522" i="2" s="1"/>
  <c r="I3523" i="2"/>
  <c r="J3523" i="2" s="1"/>
  <c r="I3524" i="2"/>
  <c r="J3524" i="2" s="1"/>
  <c r="I3525" i="2"/>
  <c r="J3525" i="2" s="1"/>
  <c r="I3526" i="2"/>
  <c r="J3526" i="2" s="1"/>
  <c r="I3527" i="2"/>
  <c r="J3527" i="2" s="1"/>
  <c r="I3528" i="2"/>
  <c r="J3528" i="2" s="1"/>
  <c r="I3529" i="2"/>
  <c r="J3529" i="2" s="1"/>
  <c r="I3530" i="2"/>
  <c r="J3530" i="2" s="1"/>
  <c r="I3531" i="2"/>
  <c r="J3531" i="2" s="1"/>
  <c r="I3532" i="2"/>
  <c r="J3532" i="2" s="1"/>
  <c r="I3533" i="2"/>
  <c r="J3533" i="2" s="1"/>
  <c r="I3534" i="2"/>
  <c r="J3534" i="2" s="1"/>
  <c r="I3535" i="2"/>
  <c r="J3535" i="2" s="1"/>
  <c r="I3536" i="2"/>
  <c r="J3536" i="2" s="1"/>
  <c r="I3537" i="2"/>
  <c r="J3537" i="2" s="1"/>
  <c r="I3538" i="2"/>
  <c r="J3538" i="2" s="1"/>
  <c r="I3539" i="2"/>
  <c r="J3539" i="2" s="1"/>
  <c r="I3540" i="2"/>
  <c r="J3540" i="2" s="1"/>
  <c r="I3541" i="2"/>
  <c r="J3541" i="2" s="1"/>
  <c r="I3542" i="2"/>
  <c r="J3542" i="2" s="1"/>
  <c r="I3543" i="2"/>
  <c r="J3543" i="2" s="1"/>
  <c r="I3544" i="2"/>
  <c r="J3544" i="2" s="1"/>
  <c r="I3545" i="2"/>
  <c r="J3545" i="2" s="1"/>
  <c r="I3546" i="2"/>
  <c r="J3546" i="2" s="1"/>
  <c r="I3547" i="2"/>
  <c r="J3547" i="2" s="1"/>
  <c r="I3548" i="2"/>
  <c r="J3548" i="2" s="1"/>
  <c r="I3549" i="2"/>
  <c r="J3549" i="2" s="1"/>
  <c r="I3550" i="2"/>
  <c r="J3550" i="2" s="1"/>
  <c r="I3551" i="2"/>
  <c r="J3551" i="2" s="1"/>
  <c r="I3552" i="2"/>
  <c r="J3552" i="2" s="1"/>
  <c r="I3553" i="2"/>
  <c r="J3553" i="2" s="1"/>
  <c r="I3554" i="2"/>
  <c r="J3554" i="2" s="1"/>
  <c r="I3555" i="2"/>
  <c r="J3555" i="2" s="1"/>
  <c r="I3556" i="2"/>
  <c r="J3556" i="2" s="1"/>
  <c r="I3557" i="2"/>
  <c r="J3557" i="2" s="1"/>
  <c r="I3558" i="2"/>
  <c r="J3558" i="2" s="1"/>
  <c r="I3559" i="2"/>
  <c r="J3559" i="2" s="1"/>
  <c r="I3560" i="2"/>
  <c r="J3560" i="2" s="1"/>
  <c r="I3561" i="2"/>
  <c r="J3561" i="2" s="1"/>
  <c r="I3562" i="2"/>
  <c r="J3562" i="2" s="1"/>
  <c r="I3563" i="2"/>
  <c r="J3563" i="2" s="1"/>
  <c r="I3564" i="2"/>
  <c r="J3564" i="2" s="1"/>
  <c r="I3565" i="2"/>
  <c r="J3565" i="2" s="1"/>
  <c r="I3566" i="2"/>
  <c r="J3566" i="2" s="1"/>
  <c r="I3567" i="2"/>
  <c r="J3567" i="2" s="1"/>
  <c r="I3568" i="2"/>
  <c r="J3568" i="2" s="1"/>
  <c r="I3569" i="2"/>
  <c r="J3569" i="2" s="1"/>
  <c r="I3570" i="2"/>
  <c r="J3570" i="2" s="1"/>
  <c r="I3571" i="2"/>
  <c r="J3571" i="2" s="1"/>
  <c r="I3572" i="2"/>
  <c r="J3572" i="2" s="1"/>
  <c r="I3573" i="2"/>
  <c r="J3573" i="2" s="1"/>
  <c r="I3574" i="2"/>
  <c r="J3574" i="2" s="1"/>
  <c r="I3575" i="2"/>
  <c r="J3575" i="2" s="1"/>
  <c r="I3576" i="2"/>
  <c r="J3576" i="2" s="1"/>
  <c r="I3577" i="2"/>
  <c r="J3577" i="2" s="1"/>
  <c r="I3578" i="2"/>
  <c r="J3578" i="2" s="1"/>
  <c r="I3579" i="2"/>
  <c r="J3579" i="2" s="1"/>
  <c r="I3580" i="2"/>
  <c r="J3580" i="2" s="1"/>
  <c r="I3581" i="2"/>
  <c r="J3581" i="2" s="1"/>
  <c r="I3582" i="2"/>
  <c r="J3582" i="2" s="1"/>
  <c r="I3583" i="2"/>
  <c r="J3583" i="2" s="1"/>
  <c r="I3584" i="2"/>
  <c r="J3584" i="2" s="1"/>
  <c r="I3585" i="2"/>
  <c r="J3585" i="2" s="1"/>
  <c r="I3586" i="2"/>
  <c r="J3586" i="2" s="1"/>
  <c r="I3587" i="2"/>
  <c r="J3587" i="2" s="1"/>
  <c r="I3588" i="2"/>
  <c r="J3588" i="2" s="1"/>
  <c r="I3589" i="2"/>
  <c r="J3589" i="2" s="1"/>
  <c r="I3590" i="2"/>
  <c r="J3590" i="2" s="1"/>
  <c r="I3591" i="2"/>
  <c r="J3591" i="2" s="1"/>
  <c r="I3592" i="2"/>
  <c r="J3592" i="2" s="1"/>
  <c r="I3593" i="2"/>
  <c r="J3593" i="2" s="1"/>
  <c r="I3594" i="2"/>
  <c r="J3594" i="2" s="1"/>
  <c r="I3595" i="2"/>
  <c r="J3595" i="2" s="1"/>
  <c r="I3596" i="2"/>
  <c r="J3596" i="2" s="1"/>
  <c r="I3597" i="2"/>
  <c r="J3597" i="2" s="1"/>
  <c r="I3598" i="2"/>
  <c r="J3598" i="2" s="1"/>
  <c r="I3599" i="2"/>
  <c r="J3599" i="2" s="1"/>
  <c r="I3600" i="2"/>
  <c r="J3600" i="2" s="1"/>
  <c r="I3601" i="2"/>
  <c r="J3601" i="2" s="1"/>
  <c r="I3602" i="2"/>
  <c r="J3602" i="2" s="1"/>
  <c r="I3603" i="2"/>
  <c r="J3603" i="2" s="1"/>
  <c r="I3604" i="2"/>
  <c r="J3604" i="2" s="1"/>
  <c r="I3605" i="2"/>
  <c r="J3605" i="2" s="1"/>
  <c r="I3606" i="2"/>
  <c r="J3606" i="2" s="1"/>
  <c r="I3607" i="2"/>
  <c r="J3607" i="2" s="1"/>
  <c r="I3608" i="2"/>
  <c r="J3608" i="2" s="1"/>
  <c r="I3609" i="2"/>
  <c r="J3609" i="2" s="1"/>
  <c r="I3610" i="2"/>
  <c r="J3610" i="2" s="1"/>
  <c r="I3611" i="2"/>
  <c r="J3611" i="2" s="1"/>
  <c r="I3612" i="2"/>
  <c r="J3612" i="2" s="1"/>
  <c r="I3613" i="2"/>
  <c r="J3613" i="2" s="1"/>
  <c r="I3614" i="2"/>
  <c r="J3614" i="2" s="1"/>
  <c r="I3615" i="2"/>
  <c r="J3615" i="2" s="1"/>
  <c r="I3616" i="2"/>
  <c r="J3616" i="2" s="1"/>
  <c r="I3617" i="2"/>
  <c r="J3617" i="2" s="1"/>
  <c r="I3618" i="2"/>
  <c r="J3618" i="2" s="1"/>
  <c r="I3619" i="2"/>
  <c r="J3619" i="2" s="1"/>
  <c r="I3620" i="2"/>
  <c r="J3620" i="2" s="1"/>
  <c r="I3621" i="2"/>
  <c r="J3621" i="2" s="1"/>
  <c r="I3622" i="2"/>
  <c r="J3622" i="2" s="1"/>
  <c r="I3623" i="2"/>
  <c r="J3623" i="2" s="1"/>
  <c r="I3624" i="2"/>
  <c r="J3624" i="2" s="1"/>
  <c r="I3625" i="2"/>
  <c r="J3625" i="2" s="1"/>
  <c r="I3626" i="2"/>
  <c r="J3626" i="2" s="1"/>
  <c r="I3627" i="2"/>
  <c r="J3627" i="2" s="1"/>
  <c r="I3628" i="2"/>
  <c r="J3628" i="2" s="1"/>
  <c r="I3629" i="2"/>
  <c r="J3629" i="2" s="1"/>
  <c r="I3630" i="2"/>
  <c r="J3630" i="2" s="1"/>
  <c r="I3631" i="2"/>
  <c r="J3631" i="2" s="1"/>
  <c r="I3632" i="2"/>
  <c r="J3632" i="2" s="1"/>
  <c r="I3633" i="2"/>
  <c r="J3633" i="2" s="1"/>
  <c r="I3634" i="2"/>
  <c r="J3634" i="2" s="1"/>
  <c r="I3635" i="2"/>
  <c r="J3635" i="2" s="1"/>
  <c r="I3636" i="2"/>
  <c r="J3636" i="2" s="1"/>
  <c r="I3637" i="2"/>
  <c r="J3637" i="2" s="1"/>
  <c r="I3638" i="2"/>
  <c r="J3638" i="2" s="1"/>
  <c r="I3639" i="2"/>
  <c r="J3639" i="2" s="1"/>
  <c r="I3640" i="2"/>
  <c r="J3640" i="2" s="1"/>
  <c r="I3641" i="2"/>
  <c r="J3641" i="2" s="1"/>
  <c r="I3642" i="2"/>
  <c r="J3642" i="2" s="1"/>
  <c r="I3643" i="2"/>
  <c r="J3643" i="2" s="1"/>
  <c r="I3644" i="2"/>
  <c r="J3644" i="2" s="1"/>
  <c r="I3645" i="2"/>
  <c r="J3645" i="2" s="1"/>
  <c r="I3646" i="2"/>
  <c r="J3646" i="2" s="1"/>
  <c r="I3647" i="2"/>
  <c r="J3647" i="2" s="1"/>
  <c r="I3648" i="2"/>
  <c r="J3648" i="2" s="1"/>
  <c r="I3649" i="2"/>
  <c r="J3649" i="2" s="1"/>
  <c r="I3650" i="2"/>
  <c r="J3650" i="2" s="1"/>
  <c r="I3651" i="2"/>
  <c r="J3651" i="2" s="1"/>
  <c r="I3652" i="2"/>
  <c r="J3652" i="2" s="1"/>
  <c r="I3653" i="2"/>
  <c r="J3653" i="2" s="1"/>
  <c r="I3654" i="2"/>
  <c r="J3654" i="2" s="1"/>
  <c r="I3655" i="2"/>
  <c r="J3655" i="2" s="1"/>
  <c r="I3656" i="2"/>
  <c r="J3656" i="2" s="1"/>
  <c r="I3657" i="2"/>
  <c r="J3657" i="2" s="1"/>
  <c r="I3658" i="2"/>
  <c r="J3658" i="2" s="1"/>
  <c r="I3659" i="2"/>
  <c r="J3659" i="2" s="1"/>
  <c r="I3660" i="2"/>
  <c r="J3660" i="2" s="1"/>
  <c r="I3661" i="2"/>
  <c r="J3661" i="2" s="1"/>
  <c r="I3662" i="2"/>
  <c r="J3662" i="2" s="1"/>
  <c r="I3663" i="2"/>
  <c r="J3663" i="2" s="1"/>
  <c r="I3664" i="2"/>
  <c r="J3664" i="2" s="1"/>
  <c r="I3665" i="2"/>
  <c r="J3665" i="2" s="1"/>
  <c r="I3666" i="2"/>
  <c r="J3666" i="2" s="1"/>
  <c r="I3667" i="2"/>
  <c r="J3667" i="2" s="1"/>
  <c r="I3668" i="2"/>
  <c r="J3668" i="2" s="1"/>
  <c r="I3669" i="2"/>
  <c r="J3669" i="2" s="1"/>
  <c r="I3670" i="2"/>
  <c r="J3670" i="2" s="1"/>
  <c r="I3671" i="2"/>
  <c r="J3671" i="2" s="1"/>
  <c r="I3672" i="2"/>
  <c r="J3672" i="2" s="1"/>
  <c r="I3673" i="2"/>
  <c r="J3673" i="2" s="1"/>
  <c r="I3674" i="2"/>
  <c r="J3674" i="2" s="1"/>
  <c r="I3675" i="2"/>
  <c r="J3675" i="2" s="1"/>
  <c r="I3676" i="2"/>
  <c r="J3676" i="2" s="1"/>
  <c r="I3677" i="2"/>
  <c r="J3677" i="2" s="1"/>
  <c r="I3678" i="2"/>
  <c r="J3678" i="2" s="1"/>
  <c r="I3679" i="2"/>
  <c r="J3679" i="2" s="1"/>
  <c r="I3680" i="2"/>
  <c r="J3680" i="2" s="1"/>
  <c r="I3681" i="2"/>
  <c r="J3681" i="2" s="1"/>
  <c r="I3682" i="2"/>
  <c r="J3682" i="2" s="1"/>
  <c r="I3683" i="2"/>
  <c r="J3683" i="2" s="1"/>
  <c r="I3684" i="2"/>
  <c r="J3684" i="2" s="1"/>
  <c r="I3685" i="2"/>
  <c r="J3685" i="2" s="1"/>
  <c r="I3686" i="2"/>
  <c r="J3686" i="2" s="1"/>
  <c r="I3687" i="2"/>
  <c r="J3687" i="2" s="1"/>
  <c r="I3688" i="2"/>
  <c r="J3688" i="2" s="1"/>
  <c r="I3689" i="2"/>
  <c r="J3689" i="2" s="1"/>
  <c r="I3690" i="2"/>
  <c r="J3690" i="2" s="1"/>
  <c r="I3691" i="2"/>
  <c r="J3691" i="2" s="1"/>
  <c r="I3692" i="2"/>
  <c r="J3692" i="2" s="1"/>
  <c r="I3693" i="2"/>
  <c r="J3693" i="2" s="1"/>
  <c r="I3694" i="2"/>
  <c r="J3694" i="2" s="1"/>
  <c r="I3695" i="2"/>
  <c r="J3695" i="2" s="1"/>
  <c r="I3696" i="2"/>
  <c r="J3696" i="2" s="1"/>
  <c r="I3697" i="2"/>
  <c r="J3697" i="2" s="1"/>
  <c r="I3698" i="2"/>
  <c r="J3698" i="2" s="1"/>
  <c r="I3699" i="2"/>
  <c r="J3699" i="2" s="1"/>
  <c r="I3700" i="2"/>
  <c r="J3700" i="2" s="1"/>
  <c r="I3701" i="2"/>
  <c r="J3701" i="2" s="1"/>
  <c r="I3702" i="2"/>
  <c r="J3702" i="2" s="1"/>
  <c r="I3703" i="2"/>
  <c r="J3703" i="2" s="1"/>
  <c r="I3704" i="2"/>
  <c r="J3704" i="2" s="1"/>
  <c r="I3705" i="2"/>
  <c r="J3705" i="2" s="1"/>
  <c r="I3706" i="2"/>
  <c r="J3706" i="2" s="1"/>
  <c r="I3707" i="2"/>
  <c r="J3707" i="2" s="1"/>
  <c r="I3708" i="2"/>
  <c r="J3708" i="2" s="1"/>
  <c r="I3709" i="2"/>
  <c r="J3709" i="2" s="1"/>
  <c r="I3710" i="2"/>
  <c r="J3710" i="2" s="1"/>
  <c r="I3711" i="2"/>
  <c r="J3711" i="2" s="1"/>
  <c r="I3712" i="2"/>
  <c r="J3712" i="2" s="1"/>
  <c r="I3713" i="2"/>
  <c r="J3713" i="2" s="1"/>
  <c r="I3714" i="2"/>
  <c r="J3714" i="2" s="1"/>
  <c r="I3715" i="2"/>
  <c r="J3715" i="2" s="1"/>
  <c r="I3716" i="2"/>
  <c r="J3716" i="2" s="1"/>
  <c r="I3717" i="2"/>
  <c r="J3717" i="2" s="1"/>
  <c r="I3718" i="2"/>
  <c r="J3718" i="2" s="1"/>
  <c r="I3719" i="2"/>
  <c r="J3719" i="2" s="1"/>
  <c r="I3720" i="2"/>
  <c r="J3720" i="2" s="1"/>
  <c r="I3721" i="2"/>
  <c r="J3721" i="2" s="1"/>
  <c r="I3722" i="2"/>
  <c r="J3722" i="2" s="1"/>
  <c r="I3723" i="2"/>
  <c r="J3723" i="2" s="1"/>
  <c r="I3724" i="2"/>
  <c r="J3724" i="2" s="1"/>
  <c r="I3725" i="2"/>
  <c r="J3725" i="2" s="1"/>
  <c r="I3726" i="2"/>
  <c r="J3726" i="2" s="1"/>
  <c r="I3727" i="2"/>
  <c r="J3727" i="2" s="1"/>
  <c r="I3728" i="2"/>
  <c r="J3728" i="2" s="1"/>
  <c r="I3729" i="2"/>
  <c r="J3729" i="2" s="1"/>
  <c r="I3730" i="2"/>
  <c r="J3730" i="2" s="1"/>
  <c r="I3731" i="2"/>
  <c r="J3731" i="2" s="1"/>
  <c r="I3732" i="2"/>
  <c r="J3732" i="2" s="1"/>
  <c r="I3733" i="2"/>
  <c r="J3733" i="2" s="1"/>
  <c r="I3734" i="2"/>
  <c r="J3734" i="2" s="1"/>
  <c r="I3735" i="2"/>
  <c r="J3735" i="2" s="1"/>
  <c r="I3736" i="2"/>
  <c r="J3736" i="2" s="1"/>
  <c r="I3737" i="2"/>
  <c r="J3737" i="2" s="1"/>
  <c r="I3738" i="2"/>
  <c r="J3738" i="2" s="1"/>
  <c r="I3739" i="2"/>
  <c r="J3739" i="2" s="1"/>
  <c r="I3740" i="2"/>
  <c r="J3740" i="2" s="1"/>
  <c r="I3741" i="2"/>
  <c r="J3741" i="2" s="1"/>
  <c r="I3742" i="2"/>
  <c r="J3742" i="2" s="1"/>
  <c r="I3743" i="2"/>
  <c r="J3743" i="2" s="1"/>
  <c r="I3744" i="2"/>
  <c r="J3744" i="2" s="1"/>
  <c r="I3745" i="2"/>
  <c r="J3745" i="2" s="1"/>
  <c r="I3746" i="2"/>
  <c r="J3746" i="2" s="1"/>
  <c r="I3747" i="2"/>
  <c r="J3747" i="2" s="1"/>
  <c r="I3748" i="2"/>
  <c r="J3748" i="2" s="1"/>
  <c r="I3749" i="2"/>
  <c r="J3749" i="2" s="1"/>
  <c r="I3750" i="2"/>
  <c r="J3750" i="2" s="1"/>
  <c r="I3751" i="2"/>
  <c r="J3751" i="2" s="1"/>
  <c r="I3752" i="2"/>
  <c r="J3752" i="2" s="1"/>
  <c r="I3753" i="2"/>
  <c r="J3753" i="2" s="1"/>
  <c r="I3754" i="2"/>
  <c r="J3754" i="2" s="1"/>
  <c r="I3755" i="2"/>
  <c r="J3755" i="2" s="1"/>
  <c r="I3756" i="2"/>
  <c r="J3756" i="2" s="1"/>
  <c r="I3757" i="2"/>
  <c r="J3757" i="2" s="1"/>
  <c r="I3758" i="2"/>
  <c r="J3758" i="2" s="1"/>
  <c r="I3759" i="2"/>
  <c r="J3759" i="2" s="1"/>
  <c r="I3760" i="2"/>
  <c r="J3760" i="2" s="1"/>
  <c r="I3761" i="2"/>
  <c r="J3761" i="2" s="1"/>
  <c r="I3762" i="2"/>
  <c r="J3762" i="2" s="1"/>
  <c r="I3763" i="2"/>
  <c r="J3763" i="2" s="1"/>
  <c r="I3764" i="2"/>
  <c r="J3764" i="2" s="1"/>
  <c r="I3765" i="2"/>
  <c r="J3765" i="2" s="1"/>
  <c r="I3766" i="2"/>
  <c r="J3766" i="2" s="1"/>
  <c r="I3767" i="2"/>
  <c r="J3767" i="2" s="1"/>
  <c r="I3768" i="2"/>
  <c r="J3768" i="2" s="1"/>
  <c r="I3769" i="2"/>
  <c r="J3769" i="2" s="1"/>
  <c r="I3770" i="2"/>
  <c r="J3770" i="2" s="1"/>
  <c r="I3771" i="2"/>
  <c r="J3771" i="2" s="1"/>
  <c r="I3772" i="2"/>
  <c r="J3772" i="2" s="1"/>
  <c r="I3773" i="2"/>
  <c r="J3773" i="2" s="1"/>
  <c r="I3774" i="2"/>
  <c r="J3774" i="2" s="1"/>
  <c r="I3775" i="2"/>
  <c r="J3775" i="2" s="1"/>
  <c r="I3776" i="2"/>
  <c r="J3776" i="2" s="1"/>
  <c r="I3777" i="2"/>
  <c r="J3777" i="2" s="1"/>
  <c r="I3778" i="2"/>
  <c r="J3778" i="2" s="1"/>
  <c r="I3779" i="2"/>
  <c r="J3779" i="2" s="1"/>
  <c r="I3780" i="2"/>
  <c r="J3780" i="2" s="1"/>
  <c r="I3781" i="2"/>
  <c r="J3781" i="2" s="1"/>
  <c r="I3782" i="2"/>
  <c r="J3782" i="2" s="1"/>
  <c r="I3783" i="2"/>
  <c r="J3783" i="2" s="1"/>
  <c r="I3784" i="2"/>
  <c r="J3784" i="2" s="1"/>
  <c r="I3785" i="2"/>
  <c r="J3785" i="2" s="1"/>
  <c r="I3786" i="2"/>
  <c r="J3786" i="2" s="1"/>
  <c r="I3787" i="2"/>
  <c r="J3787" i="2" s="1"/>
  <c r="I3788" i="2"/>
  <c r="J3788" i="2" s="1"/>
  <c r="I3789" i="2"/>
  <c r="J3789" i="2" s="1"/>
  <c r="I3790" i="2"/>
  <c r="J3790" i="2" s="1"/>
  <c r="I3791" i="2"/>
  <c r="J3791" i="2" s="1"/>
  <c r="I3792" i="2"/>
  <c r="J3792" i="2" s="1"/>
  <c r="I3793" i="2"/>
  <c r="J3793" i="2" s="1"/>
  <c r="I3794" i="2"/>
  <c r="J3794" i="2" s="1"/>
  <c r="I3795" i="2"/>
  <c r="J3795" i="2" s="1"/>
  <c r="I3796" i="2"/>
  <c r="J3796" i="2" s="1"/>
  <c r="I3797" i="2"/>
  <c r="J3797" i="2" s="1"/>
  <c r="I3798" i="2"/>
  <c r="J3798" i="2" s="1"/>
  <c r="I3799" i="2"/>
  <c r="J3799" i="2" s="1"/>
  <c r="I3800" i="2"/>
  <c r="J3800" i="2" s="1"/>
  <c r="I3801" i="2"/>
  <c r="J3801" i="2" s="1"/>
  <c r="I3802" i="2"/>
  <c r="J3802" i="2" s="1"/>
  <c r="I3803" i="2"/>
  <c r="J3803" i="2" s="1"/>
  <c r="I3804" i="2"/>
  <c r="J3804" i="2" s="1"/>
  <c r="I3805" i="2"/>
  <c r="J3805" i="2" s="1"/>
  <c r="I3806" i="2"/>
  <c r="J3806" i="2" s="1"/>
  <c r="I3807" i="2"/>
  <c r="J3807" i="2" s="1"/>
  <c r="I3808" i="2"/>
  <c r="J3808" i="2" s="1"/>
  <c r="I3809" i="2"/>
  <c r="J3809" i="2" s="1"/>
  <c r="I3810" i="2"/>
  <c r="J3810" i="2" s="1"/>
  <c r="I3811" i="2"/>
  <c r="J3811" i="2" s="1"/>
  <c r="I3812" i="2"/>
  <c r="J3812" i="2" s="1"/>
  <c r="I3813" i="2"/>
  <c r="J3813" i="2" s="1"/>
  <c r="I3814" i="2"/>
  <c r="J3814" i="2" s="1"/>
  <c r="I3815" i="2"/>
  <c r="J3815" i="2" s="1"/>
  <c r="I3816" i="2"/>
  <c r="J3816" i="2" s="1"/>
  <c r="I3817" i="2"/>
  <c r="J3817" i="2" s="1"/>
  <c r="I3818" i="2"/>
  <c r="J3818" i="2" s="1"/>
  <c r="I3819" i="2"/>
  <c r="J3819" i="2" s="1"/>
  <c r="I3820" i="2"/>
  <c r="J3820" i="2" s="1"/>
  <c r="I3821" i="2"/>
  <c r="J3821" i="2" s="1"/>
  <c r="I3822" i="2"/>
  <c r="J3822" i="2" s="1"/>
  <c r="I3823" i="2"/>
  <c r="J3823" i="2" s="1"/>
  <c r="I3824" i="2"/>
  <c r="J3824" i="2" s="1"/>
  <c r="I3825" i="2"/>
  <c r="J3825" i="2" s="1"/>
  <c r="I3826" i="2"/>
  <c r="J3826" i="2" s="1"/>
  <c r="I3827" i="2"/>
  <c r="J3827" i="2" s="1"/>
  <c r="I3828" i="2"/>
  <c r="J3828" i="2" s="1"/>
  <c r="I3829" i="2"/>
  <c r="J3829" i="2" s="1"/>
  <c r="I3830" i="2"/>
  <c r="J3830" i="2" s="1"/>
  <c r="I3831" i="2"/>
  <c r="J3831" i="2" s="1"/>
  <c r="I3832" i="2"/>
  <c r="J3832" i="2" s="1"/>
  <c r="I3833" i="2"/>
  <c r="J3833" i="2" s="1"/>
  <c r="I3834" i="2"/>
  <c r="J3834" i="2" s="1"/>
  <c r="I3835" i="2"/>
  <c r="J3835" i="2" s="1"/>
  <c r="I3836" i="2"/>
  <c r="J3836" i="2" s="1"/>
  <c r="I3837" i="2"/>
  <c r="J3837" i="2" s="1"/>
  <c r="I3838" i="2"/>
  <c r="J3838" i="2" s="1"/>
  <c r="I3839" i="2"/>
  <c r="J3839" i="2" s="1"/>
  <c r="I3840" i="2"/>
  <c r="J3840" i="2" s="1"/>
  <c r="I3841" i="2"/>
  <c r="J3841" i="2" s="1"/>
  <c r="I3842" i="2"/>
  <c r="J3842" i="2" s="1"/>
  <c r="I3843" i="2"/>
  <c r="J3843" i="2" s="1"/>
  <c r="I3844" i="2"/>
  <c r="J3844" i="2" s="1"/>
  <c r="I3845" i="2"/>
  <c r="J3845" i="2" s="1"/>
  <c r="I3846" i="2"/>
  <c r="J3846" i="2" s="1"/>
  <c r="I3847" i="2"/>
  <c r="J3847" i="2" s="1"/>
  <c r="I3848" i="2"/>
  <c r="J3848" i="2" s="1"/>
  <c r="I3849" i="2"/>
  <c r="J3849" i="2" s="1"/>
  <c r="I3850" i="2"/>
  <c r="J3850" i="2" s="1"/>
  <c r="I3851" i="2"/>
  <c r="J3851" i="2" s="1"/>
  <c r="I3852" i="2"/>
  <c r="J3852" i="2" s="1"/>
  <c r="I3853" i="2"/>
  <c r="J3853" i="2" s="1"/>
  <c r="I3854" i="2"/>
  <c r="J3854" i="2" s="1"/>
  <c r="I3855" i="2"/>
  <c r="J3855" i="2" s="1"/>
  <c r="I3856" i="2"/>
  <c r="J3856" i="2" s="1"/>
  <c r="I3857" i="2"/>
  <c r="J3857" i="2" s="1"/>
  <c r="I3858" i="2"/>
  <c r="J3858" i="2" s="1"/>
  <c r="I3859" i="2"/>
  <c r="J3859" i="2" s="1"/>
  <c r="I3860" i="2"/>
  <c r="J3860" i="2" s="1"/>
  <c r="I3861" i="2"/>
  <c r="J3861" i="2" s="1"/>
  <c r="I3862" i="2"/>
  <c r="J3862" i="2" s="1"/>
  <c r="I3863" i="2"/>
  <c r="J3863" i="2" s="1"/>
  <c r="I3864" i="2"/>
  <c r="J3864" i="2" s="1"/>
  <c r="I3865" i="2"/>
  <c r="J3865" i="2" s="1"/>
  <c r="I3866" i="2"/>
  <c r="J3866" i="2" s="1"/>
  <c r="I3867" i="2"/>
  <c r="J3867" i="2" s="1"/>
  <c r="I3868" i="2"/>
  <c r="J3868" i="2" s="1"/>
  <c r="I3869" i="2"/>
  <c r="J3869" i="2" s="1"/>
  <c r="I3870" i="2"/>
  <c r="J3870" i="2" s="1"/>
  <c r="I3871" i="2"/>
  <c r="J3871" i="2" s="1"/>
  <c r="I3872" i="2"/>
  <c r="J3872" i="2" s="1"/>
  <c r="I3873" i="2"/>
  <c r="J3873" i="2" s="1"/>
  <c r="I3874" i="2"/>
  <c r="J3874" i="2" s="1"/>
  <c r="I3875" i="2"/>
  <c r="J3875" i="2" s="1"/>
  <c r="I3876" i="2"/>
  <c r="J3876" i="2" s="1"/>
  <c r="I3877" i="2"/>
  <c r="J3877" i="2" s="1"/>
  <c r="I3878" i="2"/>
  <c r="J3878" i="2" s="1"/>
  <c r="I3879" i="2"/>
  <c r="J3879" i="2" s="1"/>
  <c r="I3880" i="2"/>
  <c r="J3880" i="2" s="1"/>
  <c r="I3881" i="2"/>
  <c r="J3881" i="2" s="1"/>
  <c r="I3882" i="2"/>
  <c r="J3882" i="2" s="1"/>
  <c r="I3883" i="2"/>
  <c r="J3883" i="2" s="1"/>
  <c r="I3884" i="2"/>
  <c r="J3884" i="2" s="1"/>
  <c r="I3885" i="2"/>
  <c r="J3885" i="2" s="1"/>
  <c r="I3886" i="2"/>
  <c r="J3886" i="2" s="1"/>
  <c r="I3887" i="2"/>
  <c r="J3887" i="2" s="1"/>
  <c r="I3888" i="2"/>
  <c r="J3888" i="2" s="1"/>
  <c r="I3889" i="2"/>
  <c r="J3889" i="2" s="1"/>
  <c r="I3890" i="2"/>
  <c r="J3890" i="2" s="1"/>
  <c r="I3891" i="2"/>
  <c r="J3891" i="2" s="1"/>
  <c r="I3892" i="2"/>
  <c r="J3892" i="2" s="1"/>
  <c r="I3893" i="2"/>
  <c r="J3893" i="2" s="1"/>
  <c r="I3894" i="2"/>
  <c r="J3894" i="2" s="1"/>
  <c r="I3895" i="2"/>
  <c r="J3895" i="2" s="1"/>
  <c r="I3896" i="2"/>
  <c r="J3896" i="2" s="1"/>
  <c r="I3897" i="2"/>
  <c r="J3897" i="2" s="1"/>
  <c r="I3898" i="2"/>
  <c r="J3898" i="2" s="1"/>
  <c r="I3899" i="2"/>
  <c r="J3899" i="2" s="1"/>
  <c r="I3900" i="2"/>
  <c r="J3900" i="2" s="1"/>
  <c r="I3901" i="2"/>
  <c r="J3901" i="2" s="1"/>
  <c r="I3902" i="2"/>
  <c r="J3902" i="2" s="1"/>
  <c r="I3903" i="2"/>
  <c r="J3903" i="2" s="1"/>
  <c r="I3904" i="2"/>
  <c r="J3904" i="2" s="1"/>
  <c r="I3905" i="2"/>
  <c r="J3905" i="2" s="1"/>
  <c r="I3906" i="2"/>
  <c r="J3906" i="2" s="1"/>
  <c r="I3907" i="2"/>
  <c r="J3907" i="2" s="1"/>
  <c r="I3908" i="2"/>
  <c r="J3908" i="2" s="1"/>
  <c r="I3909" i="2"/>
  <c r="J3909" i="2" s="1"/>
  <c r="I3910" i="2"/>
  <c r="J3910" i="2" s="1"/>
  <c r="I3911" i="2"/>
  <c r="J3911" i="2" s="1"/>
  <c r="I3912" i="2"/>
  <c r="J3912" i="2" s="1"/>
  <c r="I3913" i="2"/>
  <c r="J3913" i="2" s="1"/>
  <c r="I3914" i="2"/>
  <c r="J3914" i="2" s="1"/>
  <c r="I3915" i="2"/>
  <c r="J3915" i="2" s="1"/>
  <c r="I3916" i="2"/>
  <c r="J3916" i="2" s="1"/>
  <c r="I3917" i="2"/>
  <c r="J3917" i="2" s="1"/>
  <c r="I3918" i="2"/>
  <c r="J3918" i="2" s="1"/>
  <c r="I3919" i="2"/>
  <c r="J3919" i="2" s="1"/>
  <c r="I3920" i="2"/>
  <c r="J3920" i="2" s="1"/>
  <c r="I3921" i="2"/>
  <c r="J3921" i="2" s="1"/>
  <c r="I3922" i="2"/>
  <c r="J3922" i="2" s="1"/>
  <c r="I3923" i="2"/>
  <c r="J3923" i="2" s="1"/>
  <c r="I3924" i="2"/>
  <c r="J3924" i="2" s="1"/>
  <c r="I3925" i="2"/>
  <c r="J3925" i="2" s="1"/>
  <c r="I3926" i="2"/>
  <c r="J3926" i="2" s="1"/>
  <c r="I3927" i="2"/>
  <c r="J3927" i="2" s="1"/>
  <c r="I3928" i="2"/>
  <c r="J3928" i="2" s="1"/>
  <c r="I3929" i="2"/>
  <c r="J3929" i="2" s="1"/>
  <c r="I3930" i="2"/>
  <c r="J3930" i="2" s="1"/>
  <c r="I3931" i="2"/>
  <c r="J3931" i="2" s="1"/>
  <c r="I3932" i="2"/>
  <c r="J3932" i="2" s="1"/>
  <c r="I3933" i="2"/>
  <c r="J3933" i="2" s="1"/>
  <c r="I3934" i="2"/>
  <c r="J3934" i="2" s="1"/>
  <c r="I3935" i="2"/>
  <c r="J3935" i="2" s="1"/>
  <c r="I3936" i="2"/>
  <c r="J3936" i="2" s="1"/>
  <c r="I3937" i="2"/>
  <c r="J3937" i="2" s="1"/>
  <c r="I3938" i="2"/>
  <c r="J3938" i="2" s="1"/>
  <c r="I3939" i="2"/>
  <c r="J3939" i="2" s="1"/>
  <c r="I3940" i="2"/>
  <c r="J3940" i="2" s="1"/>
  <c r="I3941" i="2"/>
  <c r="J3941" i="2" s="1"/>
  <c r="I3942" i="2"/>
  <c r="J3942" i="2" s="1"/>
  <c r="I3943" i="2"/>
  <c r="J3943" i="2" s="1"/>
  <c r="I3944" i="2"/>
  <c r="J3944" i="2" s="1"/>
  <c r="I3945" i="2"/>
  <c r="J3945" i="2" s="1"/>
  <c r="I3946" i="2"/>
  <c r="J3946" i="2" s="1"/>
  <c r="I3947" i="2"/>
  <c r="J3947" i="2" s="1"/>
  <c r="I3948" i="2"/>
  <c r="J3948" i="2" s="1"/>
  <c r="I3949" i="2"/>
  <c r="J3949" i="2" s="1"/>
  <c r="I3950" i="2"/>
  <c r="J3950" i="2" s="1"/>
  <c r="I3951" i="2"/>
  <c r="J3951" i="2" s="1"/>
  <c r="I3952" i="2"/>
  <c r="J3952" i="2" s="1"/>
  <c r="I3953" i="2"/>
  <c r="J3953" i="2" s="1"/>
  <c r="I3954" i="2"/>
  <c r="J3954" i="2" s="1"/>
  <c r="I3955" i="2"/>
  <c r="J3955" i="2" s="1"/>
  <c r="I3956" i="2"/>
  <c r="J3956" i="2" s="1"/>
  <c r="I3957" i="2"/>
  <c r="J3957" i="2" s="1"/>
  <c r="I3958" i="2"/>
  <c r="J3958" i="2" s="1"/>
  <c r="I3959" i="2"/>
  <c r="J3959" i="2" s="1"/>
  <c r="I3960" i="2"/>
  <c r="J3960" i="2" s="1"/>
  <c r="I3961" i="2"/>
  <c r="J3961" i="2" s="1"/>
  <c r="I3962" i="2"/>
  <c r="J3962" i="2" s="1"/>
  <c r="I3963" i="2"/>
  <c r="J3963" i="2" s="1"/>
  <c r="I3964" i="2"/>
  <c r="J3964" i="2" s="1"/>
  <c r="I3965" i="2"/>
  <c r="J3965" i="2" s="1"/>
  <c r="I3966" i="2"/>
  <c r="J3966" i="2" s="1"/>
  <c r="I3967" i="2"/>
  <c r="J3967" i="2" s="1"/>
  <c r="I3968" i="2"/>
  <c r="J3968" i="2" s="1"/>
  <c r="I3969" i="2"/>
  <c r="J3969" i="2" s="1"/>
  <c r="I3970" i="2"/>
  <c r="J3970" i="2" s="1"/>
  <c r="I3971" i="2"/>
  <c r="J3971" i="2" s="1"/>
  <c r="I3972" i="2"/>
  <c r="J3972" i="2" s="1"/>
  <c r="I3973" i="2"/>
  <c r="J3973" i="2" s="1"/>
  <c r="I3974" i="2"/>
  <c r="J3974" i="2" s="1"/>
  <c r="I3975" i="2"/>
  <c r="J3975" i="2" s="1"/>
  <c r="I3976" i="2"/>
  <c r="J3976" i="2" s="1"/>
  <c r="I3977" i="2"/>
  <c r="J3977" i="2" s="1"/>
  <c r="I3978" i="2"/>
  <c r="J3978" i="2" s="1"/>
  <c r="I3979" i="2"/>
  <c r="J3979" i="2" s="1"/>
  <c r="I3980" i="2"/>
  <c r="J3980" i="2" s="1"/>
  <c r="I3981" i="2"/>
  <c r="J3981" i="2" s="1"/>
  <c r="I3982" i="2"/>
  <c r="J3982" i="2" s="1"/>
  <c r="I3983" i="2"/>
  <c r="J3983" i="2" s="1"/>
  <c r="I3984" i="2"/>
  <c r="J3984" i="2" s="1"/>
  <c r="I3985" i="2"/>
  <c r="J3985" i="2" s="1"/>
  <c r="I3986" i="2"/>
  <c r="J3986" i="2" s="1"/>
  <c r="I3987" i="2"/>
  <c r="J3987" i="2" s="1"/>
  <c r="I3988" i="2"/>
  <c r="J3988" i="2" s="1"/>
  <c r="I3989" i="2"/>
  <c r="J3989" i="2" s="1"/>
  <c r="I3990" i="2"/>
  <c r="J3990" i="2" s="1"/>
  <c r="I3991" i="2"/>
  <c r="J3991" i="2" s="1"/>
  <c r="I3992" i="2"/>
  <c r="J3992" i="2" s="1"/>
  <c r="I3993" i="2"/>
  <c r="J3993" i="2" s="1"/>
  <c r="I3994" i="2"/>
  <c r="J3994" i="2" s="1"/>
  <c r="I3995" i="2"/>
  <c r="J3995" i="2" s="1"/>
  <c r="I3996" i="2"/>
  <c r="J3996" i="2" s="1"/>
  <c r="I3997" i="2"/>
  <c r="J3997" i="2" s="1"/>
  <c r="I3998" i="2"/>
  <c r="J3998" i="2" s="1"/>
  <c r="I3999" i="2"/>
  <c r="J3999" i="2" s="1"/>
  <c r="I4000" i="2"/>
  <c r="J4000" i="2" s="1"/>
  <c r="I4001" i="2"/>
  <c r="J4001" i="2" s="1"/>
  <c r="I4002" i="2"/>
  <c r="J4002" i="2" s="1"/>
  <c r="I4003" i="2"/>
  <c r="J4003" i="2" s="1"/>
  <c r="I4004" i="2"/>
  <c r="J4004" i="2" s="1"/>
  <c r="I4005" i="2"/>
  <c r="J4005" i="2" s="1"/>
  <c r="I4006" i="2"/>
  <c r="J4006" i="2" s="1"/>
  <c r="I4007" i="2"/>
  <c r="J4007" i="2" s="1"/>
  <c r="I4008" i="2"/>
  <c r="J4008" i="2" s="1"/>
  <c r="I4009" i="2"/>
  <c r="J4009" i="2" s="1"/>
  <c r="I4010" i="2"/>
  <c r="J4010" i="2" s="1"/>
  <c r="I4011" i="2"/>
  <c r="J4011" i="2" s="1"/>
  <c r="I4012" i="2"/>
  <c r="J4012" i="2" s="1"/>
  <c r="I4013" i="2"/>
  <c r="J4013" i="2" s="1"/>
  <c r="I4014" i="2"/>
  <c r="J4014" i="2" s="1"/>
  <c r="I4015" i="2"/>
  <c r="J4015" i="2" s="1"/>
  <c r="I4016" i="2"/>
  <c r="J4016" i="2" s="1"/>
  <c r="I4017" i="2"/>
  <c r="J4017" i="2" s="1"/>
  <c r="I4018" i="2"/>
  <c r="J4018" i="2" s="1"/>
  <c r="I4019" i="2"/>
  <c r="J4019" i="2" s="1"/>
  <c r="I4020" i="2"/>
  <c r="J4020" i="2" s="1"/>
  <c r="I4021" i="2"/>
  <c r="J4021" i="2" s="1"/>
  <c r="I4022" i="2"/>
  <c r="J4022" i="2" s="1"/>
  <c r="I4023" i="2"/>
  <c r="J4023" i="2" s="1"/>
  <c r="I4024" i="2"/>
  <c r="J4024" i="2" s="1"/>
  <c r="I4025" i="2"/>
  <c r="J4025" i="2" s="1"/>
  <c r="I4026" i="2"/>
  <c r="J4026" i="2" s="1"/>
  <c r="I4027" i="2"/>
  <c r="J4027" i="2" s="1"/>
  <c r="I4028" i="2"/>
  <c r="J4028" i="2" s="1"/>
  <c r="I4029" i="2"/>
  <c r="J4029" i="2" s="1"/>
  <c r="I4030" i="2"/>
  <c r="J4030" i="2" s="1"/>
  <c r="I4031" i="2"/>
  <c r="J4031" i="2" s="1"/>
  <c r="I4032" i="2"/>
  <c r="J4032" i="2" s="1"/>
  <c r="I4033" i="2"/>
  <c r="J4033" i="2" s="1"/>
  <c r="I4034" i="2"/>
  <c r="J4034" i="2" s="1"/>
  <c r="I4035" i="2"/>
  <c r="J4035" i="2" s="1"/>
  <c r="I4036" i="2"/>
  <c r="J4036" i="2" s="1"/>
  <c r="I4037" i="2"/>
  <c r="J4037" i="2" s="1"/>
  <c r="I4038" i="2"/>
  <c r="J4038" i="2" s="1"/>
  <c r="I4039" i="2"/>
  <c r="J4039" i="2" s="1"/>
  <c r="I4040" i="2"/>
  <c r="J4040" i="2" s="1"/>
  <c r="I4041" i="2"/>
  <c r="J4041" i="2" s="1"/>
  <c r="I4042" i="2"/>
  <c r="J4042" i="2" s="1"/>
  <c r="I4043" i="2"/>
  <c r="J4043" i="2" s="1"/>
  <c r="I4044" i="2"/>
  <c r="J4044" i="2" s="1"/>
  <c r="I4045" i="2"/>
  <c r="J4045" i="2" s="1"/>
  <c r="I4046" i="2"/>
  <c r="J4046" i="2" s="1"/>
  <c r="I4047" i="2"/>
  <c r="J4047" i="2" s="1"/>
  <c r="I4048" i="2"/>
  <c r="J4048" i="2" s="1"/>
  <c r="I4049" i="2"/>
  <c r="J4049" i="2" s="1"/>
  <c r="I4050" i="2"/>
  <c r="J4050" i="2" s="1"/>
  <c r="I4051" i="2"/>
  <c r="J4051" i="2" s="1"/>
  <c r="I4052" i="2"/>
  <c r="J4052" i="2" s="1"/>
  <c r="I4053" i="2"/>
  <c r="J4053" i="2" s="1"/>
  <c r="I4054" i="2"/>
  <c r="J4054" i="2" s="1"/>
  <c r="I4055" i="2"/>
  <c r="J4055" i="2" s="1"/>
  <c r="I4056" i="2"/>
  <c r="J4056" i="2" s="1"/>
  <c r="I4057" i="2"/>
  <c r="J4057" i="2" s="1"/>
  <c r="I4058" i="2"/>
  <c r="J4058" i="2" s="1"/>
  <c r="I4059" i="2"/>
  <c r="J4059" i="2" s="1"/>
  <c r="I4060" i="2"/>
  <c r="J4060" i="2" s="1"/>
  <c r="I4061" i="2"/>
  <c r="J4061" i="2" s="1"/>
  <c r="I4062" i="2"/>
  <c r="J4062" i="2" s="1"/>
  <c r="I4063" i="2"/>
  <c r="J4063" i="2" s="1"/>
  <c r="I4064" i="2"/>
  <c r="J4064" i="2" s="1"/>
  <c r="I4065" i="2"/>
  <c r="J4065" i="2" s="1"/>
  <c r="I4066" i="2"/>
  <c r="J4066" i="2" s="1"/>
  <c r="I4067" i="2"/>
  <c r="J4067" i="2" s="1"/>
  <c r="I4068" i="2"/>
  <c r="J4068" i="2" s="1"/>
  <c r="I4069" i="2"/>
  <c r="J4069" i="2" s="1"/>
  <c r="I4070" i="2"/>
  <c r="J4070" i="2" s="1"/>
  <c r="I4071" i="2"/>
  <c r="J4071" i="2" s="1"/>
  <c r="I4072" i="2"/>
  <c r="J4072" i="2" s="1"/>
  <c r="I4073" i="2"/>
  <c r="J4073" i="2" s="1"/>
  <c r="I4074" i="2"/>
  <c r="J4074" i="2" s="1"/>
  <c r="I4075" i="2"/>
  <c r="J4075" i="2" s="1"/>
  <c r="I4076" i="2"/>
  <c r="J4076" i="2" s="1"/>
  <c r="I4077" i="2"/>
  <c r="J4077" i="2" s="1"/>
  <c r="I4078" i="2"/>
  <c r="J4078" i="2" s="1"/>
  <c r="I4079" i="2"/>
  <c r="J4079" i="2" s="1"/>
  <c r="I4080" i="2"/>
  <c r="J4080" i="2" s="1"/>
  <c r="I4081" i="2"/>
  <c r="J4081" i="2" s="1"/>
  <c r="I4082" i="2"/>
  <c r="J4082" i="2" s="1"/>
  <c r="I4083" i="2"/>
  <c r="J4083" i="2" s="1"/>
  <c r="I4084" i="2"/>
  <c r="J4084" i="2" s="1"/>
  <c r="I4085" i="2"/>
  <c r="J4085" i="2" s="1"/>
  <c r="I4086" i="2"/>
  <c r="J4086" i="2" s="1"/>
  <c r="I4087" i="2"/>
  <c r="J4087" i="2" s="1"/>
  <c r="I4088" i="2"/>
  <c r="J4088" i="2" s="1"/>
  <c r="I4089" i="2"/>
  <c r="J4089" i="2" s="1"/>
  <c r="I4090" i="2"/>
  <c r="J4090" i="2" s="1"/>
  <c r="I4091" i="2"/>
  <c r="J4091" i="2" s="1"/>
  <c r="I4092" i="2"/>
  <c r="J4092" i="2" s="1"/>
  <c r="I4093" i="2"/>
  <c r="J4093" i="2" s="1"/>
  <c r="I4094" i="2"/>
  <c r="J4094" i="2" s="1"/>
  <c r="I4095" i="2"/>
  <c r="J4095" i="2" s="1"/>
  <c r="I4096" i="2"/>
  <c r="J4096" i="2" s="1"/>
  <c r="I4097" i="2"/>
  <c r="J4097" i="2" s="1"/>
  <c r="I4098" i="2"/>
  <c r="J4098" i="2" s="1"/>
  <c r="I4099" i="2"/>
  <c r="J4099" i="2" s="1"/>
  <c r="I4100" i="2"/>
  <c r="J4100" i="2" s="1"/>
  <c r="I4101" i="2"/>
  <c r="J4101" i="2" s="1"/>
  <c r="I4102" i="2"/>
  <c r="J4102" i="2" s="1"/>
  <c r="I4103" i="2"/>
  <c r="J4103" i="2" s="1"/>
  <c r="I4104" i="2"/>
  <c r="J4104" i="2" s="1"/>
  <c r="I4105" i="2"/>
  <c r="J4105" i="2" s="1"/>
  <c r="I4106" i="2"/>
  <c r="J4106" i="2" s="1"/>
  <c r="I4107" i="2"/>
  <c r="J4107" i="2" s="1"/>
  <c r="I4108" i="2"/>
  <c r="J4108" i="2" s="1"/>
  <c r="I4109" i="2"/>
  <c r="J4109" i="2" s="1"/>
  <c r="I4110" i="2"/>
  <c r="J4110" i="2" s="1"/>
  <c r="I4111" i="2"/>
  <c r="J4111" i="2" s="1"/>
  <c r="I4112" i="2"/>
  <c r="J4112" i="2" s="1"/>
  <c r="I4113" i="2"/>
  <c r="J4113" i="2" s="1"/>
  <c r="I4114" i="2"/>
  <c r="J4114" i="2" s="1"/>
  <c r="I4115" i="2"/>
  <c r="J4115" i="2" s="1"/>
  <c r="I4116" i="2"/>
  <c r="J4116" i="2" s="1"/>
  <c r="I4117" i="2"/>
  <c r="J4117" i="2" s="1"/>
  <c r="I4118" i="2"/>
  <c r="J4118" i="2" s="1"/>
  <c r="I4119" i="2"/>
  <c r="J4119" i="2" s="1"/>
  <c r="I4120" i="2"/>
  <c r="J4120" i="2" s="1"/>
  <c r="I4121" i="2"/>
  <c r="J4121" i="2" s="1"/>
  <c r="I4122" i="2"/>
  <c r="J4122" i="2" s="1"/>
  <c r="I4123" i="2"/>
  <c r="J4123" i="2" s="1"/>
  <c r="I4124" i="2"/>
  <c r="J4124" i="2" s="1"/>
  <c r="I4125" i="2"/>
  <c r="J4125" i="2" s="1"/>
  <c r="I4126" i="2"/>
  <c r="J4126" i="2" s="1"/>
  <c r="I4127" i="2"/>
  <c r="J4127" i="2" s="1"/>
  <c r="I4128" i="2"/>
  <c r="J4128" i="2" s="1"/>
  <c r="I4129" i="2"/>
  <c r="J4129" i="2" s="1"/>
  <c r="I4130" i="2"/>
  <c r="J4130" i="2" s="1"/>
  <c r="I4131" i="2"/>
  <c r="J4131" i="2" s="1"/>
  <c r="I4132" i="2"/>
  <c r="J4132" i="2" s="1"/>
  <c r="I4133" i="2"/>
  <c r="J4133" i="2" s="1"/>
  <c r="I4134" i="2"/>
  <c r="J4134" i="2" s="1"/>
  <c r="I4135" i="2"/>
  <c r="J4135" i="2" s="1"/>
  <c r="I4136" i="2"/>
  <c r="J4136" i="2" s="1"/>
  <c r="I4137" i="2"/>
  <c r="J4137" i="2" s="1"/>
  <c r="I4138" i="2"/>
  <c r="J4138" i="2" s="1"/>
  <c r="I4139" i="2"/>
  <c r="J4139" i="2" s="1"/>
  <c r="I4140" i="2"/>
  <c r="J4140" i="2" s="1"/>
  <c r="I4141" i="2"/>
  <c r="J4141" i="2" s="1"/>
  <c r="I4142" i="2"/>
  <c r="J4142" i="2" s="1"/>
  <c r="I4143" i="2"/>
  <c r="J4143" i="2" s="1"/>
  <c r="I4144" i="2"/>
  <c r="J4144" i="2" s="1"/>
  <c r="I4145" i="2"/>
  <c r="J4145" i="2" s="1"/>
  <c r="I4146" i="2"/>
  <c r="J4146" i="2" s="1"/>
  <c r="I4147" i="2"/>
  <c r="J4147" i="2" s="1"/>
  <c r="I4148" i="2"/>
  <c r="J4148" i="2" s="1"/>
  <c r="I4149" i="2"/>
  <c r="J4149" i="2" s="1"/>
  <c r="I4150" i="2"/>
  <c r="J4150" i="2" s="1"/>
  <c r="I4151" i="2"/>
  <c r="J4151" i="2" s="1"/>
  <c r="I4152" i="2"/>
  <c r="J4152" i="2" s="1"/>
  <c r="I4153" i="2"/>
  <c r="J4153" i="2" s="1"/>
  <c r="I4154" i="2"/>
  <c r="J4154" i="2" s="1"/>
  <c r="I4155" i="2"/>
  <c r="J4155" i="2" s="1"/>
  <c r="I4156" i="2"/>
  <c r="J4156" i="2" s="1"/>
  <c r="I4157" i="2"/>
  <c r="J4157" i="2" s="1"/>
  <c r="I4158" i="2"/>
  <c r="J4158" i="2" s="1"/>
  <c r="I4159" i="2"/>
  <c r="J4159" i="2" s="1"/>
  <c r="I4160" i="2"/>
  <c r="J4160" i="2" s="1"/>
  <c r="I4161" i="2"/>
  <c r="J4161" i="2" s="1"/>
  <c r="I4162" i="2"/>
  <c r="J4162" i="2" s="1"/>
  <c r="I4163" i="2"/>
  <c r="J4163" i="2" s="1"/>
  <c r="I4164" i="2"/>
  <c r="J4164" i="2" s="1"/>
  <c r="I4165" i="2"/>
  <c r="J4165" i="2" s="1"/>
  <c r="I4166" i="2"/>
  <c r="J4166" i="2" s="1"/>
  <c r="I4167" i="2"/>
  <c r="J4167" i="2" s="1"/>
  <c r="I4168" i="2"/>
  <c r="J4168" i="2" s="1"/>
  <c r="I4169" i="2"/>
  <c r="J4169" i="2" s="1"/>
  <c r="I4170" i="2"/>
  <c r="J4170" i="2" s="1"/>
  <c r="I4171" i="2"/>
  <c r="J4171" i="2" s="1"/>
  <c r="I4172" i="2"/>
  <c r="J4172" i="2" s="1"/>
  <c r="I4173" i="2"/>
  <c r="J4173" i="2" s="1"/>
  <c r="I4174" i="2"/>
  <c r="J4174" i="2" s="1"/>
  <c r="I4175" i="2"/>
  <c r="J4175" i="2" s="1"/>
  <c r="I4176" i="2"/>
  <c r="J4176" i="2" s="1"/>
  <c r="I4177" i="2"/>
  <c r="J4177" i="2" s="1"/>
  <c r="I4178" i="2"/>
  <c r="J4178" i="2" s="1"/>
  <c r="I4179" i="2"/>
  <c r="J4179" i="2" s="1"/>
  <c r="I4180" i="2"/>
  <c r="J4180" i="2" s="1"/>
  <c r="I4181" i="2"/>
  <c r="J4181" i="2" s="1"/>
  <c r="I4182" i="2"/>
  <c r="J4182" i="2" s="1"/>
  <c r="I4183" i="2"/>
  <c r="J4183" i="2" s="1"/>
  <c r="I4184" i="2"/>
  <c r="J4184" i="2" s="1"/>
  <c r="I4185" i="2"/>
  <c r="J4185" i="2" s="1"/>
  <c r="I4186" i="2"/>
  <c r="J4186" i="2" s="1"/>
  <c r="I4187" i="2"/>
  <c r="J4187" i="2" s="1"/>
  <c r="I4188" i="2"/>
  <c r="J4188" i="2" s="1"/>
  <c r="I4189" i="2"/>
  <c r="J4189" i="2" s="1"/>
  <c r="I4190" i="2"/>
  <c r="J4190" i="2" s="1"/>
  <c r="I4191" i="2"/>
  <c r="J4191" i="2" s="1"/>
  <c r="I4192" i="2"/>
  <c r="J4192" i="2" s="1"/>
  <c r="I4193" i="2"/>
  <c r="J4193" i="2" s="1"/>
  <c r="I4194" i="2"/>
  <c r="J4194" i="2" s="1"/>
  <c r="I4195" i="2"/>
  <c r="J4195" i="2" s="1"/>
  <c r="I4196" i="2"/>
  <c r="J4196" i="2" s="1"/>
  <c r="I4197" i="2"/>
  <c r="J4197" i="2" s="1"/>
  <c r="I4198" i="2"/>
  <c r="J4198" i="2" s="1"/>
  <c r="I4199" i="2"/>
  <c r="J4199" i="2" s="1"/>
  <c r="I4200" i="2"/>
  <c r="J4200" i="2" s="1"/>
  <c r="I4201" i="2"/>
  <c r="J4201" i="2" s="1"/>
  <c r="I4202" i="2"/>
  <c r="J4202" i="2" s="1"/>
  <c r="I4203" i="2"/>
  <c r="J4203" i="2" s="1"/>
  <c r="I4204" i="2"/>
  <c r="J4204" i="2" s="1"/>
  <c r="I4205" i="2"/>
  <c r="J4205" i="2" s="1"/>
  <c r="I4206" i="2"/>
  <c r="J4206" i="2" s="1"/>
  <c r="I4207" i="2"/>
  <c r="J4207" i="2" s="1"/>
  <c r="I4208" i="2"/>
  <c r="J4208" i="2" s="1"/>
  <c r="I4209" i="2"/>
  <c r="J4209" i="2" s="1"/>
  <c r="I4210" i="2"/>
  <c r="J4210" i="2" s="1"/>
  <c r="I4211" i="2"/>
  <c r="J4211" i="2" s="1"/>
  <c r="I4212" i="2"/>
  <c r="J4212" i="2" s="1"/>
  <c r="I4213" i="2"/>
  <c r="J4213" i="2" s="1"/>
  <c r="I4214" i="2"/>
  <c r="J4214" i="2" s="1"/>
  <c r="I4215" i="2"/>
  <c r="J4215" i="2" s="1"/>
  <c r="I4216" i="2"/>
  <c r="J4216" i="2" s="1"/>
  <c r="I4217" i="2"/>
  <c r="J4217" i="2" s="1"/>
  <c r="I4218" i="2"/>
  <c r="J4218" i="2" s="1"/>
  <c r="I4219" i="2"/>
  <c r="J4219" i="2" s="1"/>
  <c r="I4220" i="2"/>
  <c r="J4220" i="2" s="1"/>
  <c r="I4221" i="2"/>
  <c r="J4221" i="2" s="1"/>
  <c r="I4222" i="2"/>
  <c r="J4222" i="2" s="1"/>
  <c r="I4223" i="2"/>
  <c r="J4223" i="2" s="1"/>
  <c r="I4224" i="2"/>
  <c r="J4224" i="2" s="1"/>
  <c r="I4225" i="2"/>
  <c r="J4225" i="2" s="1"/>
  <c r="I4226" i="2"/>
  <c r="J4226" i="2" s="1"/>
  <c r="I4227" i="2"/>
  <c r="J4227" i="2" s="1"/>
  <c r="I4228" i="2"/>
  <c r="J4228" i="2" s="1"/>
  <c r="I4229" i="2"/>
  <c r="J4229" i="2" s="1"/>
  <c r="I4230" i="2"/>
  <c r="J4230" i="2" s="1"/>
  <c r="I4231" i="2"/>
  <c r="J4231" i="2" s="1"/>
  <c r="I4232" i="2"/>
  <c r="J4232" i="2" s="1"/>
  <c r="I4233" i="2"/>
  <c r="J4233" i="2" s="1"/>
  <c r="I4234" i="2"/>
  <c r="J4234" i="2" s="1"/>
  <c r="I4235" i="2"/>
  <c r="J4235" i="2" s="1"/>
  <c r="I4236" i="2"/>
  <c r="J4236" i="2" s="1"/>
  <c r="I4237" i="2"/>
  <c r="J4237" i="2" s="1"/>
  <c r="I4238" i="2"/>
  <c r="J4238" i="2" s="1"/>
  <c r="I4239" i="2"/>
  <c r="J4239" i="2" s="1"/>
  <c r="I4240" i="2"/>
  <c r="J4240" i="2" s="1"/>
  <c r="I4241" i="2"/>
  <c r="J4241" i="2" s="1"/>
  <c r="I4242" i="2"/>
  <c r="J4242" i="2" s="1"/>
  <c r="I4243" i="2"/>
  <c r="J4243" i="2" s="1"/>
  <c r="I4244" i="2"/>
  <c r="J4244" i="2" s="1"/>
  <c r="I4245" i="2"/>
  <c r="J4245" i="2" s="1"/>
  <c r="I4246" i="2"/>
  <c r="J4246" i="2" s="1"/>
  <c r="I4247" i="2"/>
  <c r="J4247" i="2" s="1"/>
  <c r="I4248" i="2"/>
  <c r="J4248" i="2" s="1"/>
  <c r="I4249" i="2"/>
  <c r="J4249" i="2" s="1"/>
  <c r="I4250" i="2"/>
  <c r="J4250" i="2" s="1"/>
  <c r="I4251" i="2"/>
  <c r="J4251" i="2" s="1"/>
  <c r="I4252" i="2"/>
  <c r="J4252" i="2" s="1"/>
  <c r="I4253" i="2"/>
  <c r="J4253" i="2" s="1"/>
  <c r="I4254" i="2"/>
  <c r="J4254" i="2" s="1"/>
  <c r="I4255" i="2"/>
  <c r="J4255" i="2" s="1"/>
  <c r="I4256" i="2"/>
  <c r="J4256" i="2" s="1"/>
  <c r="I4257" i="2"/>
  <c r="J4257" i="2" s="1"/>
  <c r="I4258" i="2"/>
  <c r="J4258" i="2" s="1"/>
  <c r="I4259" i="2"/>
  <c r="J4259" i="2" s="1"/>
  <c r="I4260" i="2"/>
  <c r="J4260" i="2" s="1"/>
  <c r="I4261" i="2"/>
  <c r="J4261" i="2" s="1"/>
  <c r="I4262" i="2"/>
  <c r="J4262" i="2" s="1"/>
  <c r="I4263" i="2"/>
  <c r="J4263" i="2" s="1"/>
  <c r="I4264" i="2"/>
  <c r="J4264" i="2" s="1"/>
  <c r="I4265" i="2"/>
  <c r="J4265" i="2" s="1"/>
  <c r="I4266" i="2"/>
  <c r="J4266" i="2" s="1"/>
  <c r="I4267" i="2"/>
  <c r="J4267" i="2" s="1"/>
  <c r="I4268" i="2"/>
  <c r="J4268" i="2" s="1"/>
  <c r="I4269" i="2"/>
  <c r="J4269" i="2" s="1"/>
  <c r="I4270" i="2"/>
  <c r="J4270" i="2" s="1"/>
  <c r="I4271" i="2"/>
  <c r="J4271" i="2" s="1"/>
  <c r="I4272" i="2"/>
  <c r="J4272" i="2" s="1"/>
  <c r="I4273" i="2"/>
  <c r="J4273" i="2" s="1"/>
  <c r="I4274" i="2"/>
  <c r="J4274" i="2" s="1"/>
  <c r="I4275" i="2"/>
  <c r="J4275" i="2" s="1"/>
  <c r="I4276" i="2"/>
  <c r="J4276" i="2" s="1"/>
  <c r="I4277" i="2"/>
  <c r="J4277" i="2" s="1"/>
  <c r="I4278" i="2"/>
  <c r="J4278" i="2" s="1"/>
  <c r="I4279" i="2"/>
  <c r="J4279" i="2" s="1"/>
  <c r="I4280" i="2"/>
  <c r="J4280" i="2" s="1"/>
  <c r="I4281" i="2"/>
  <c r="J4281" i="2" s="1"/>
  <c r="I4282" i="2"/>
  <c r="J4282" i="2" s="1"/>
  <c r="I4283" i="2"/>
  <c r="J4283" i="2" s="1"/>
  <c r="I4284" i="2"/>
  <c r="J4284" i="2" s="1"/>
  <c r="I4285" i="2"/>
  <c r="J4285" i="2" s="1"/>
  <c r="I4286" i="2"/>
  <c r="J4286" i="2" s="1"/>
  <c r="I4287" i="2"/>
  <c r="J4287" i="2" s="1"/>
  <c r="I4288" i="2"/>
  <c r="J4288" i="2" s="1"/>
  <c r="I4289" i="2"/>
  <c r="J4289" i="2" s="1"/>
  <c r="I4290" i="2"/>
  <c r="J4290" i="2" s="1"/>
  <c r="I4291" i="2"/>
  <c r="J4291" i="2" s="1"/>
  <c r="I4292" i="2"/>
  <c r="J4292" i="2" s="1"/>
  <c r="I4293" i="2"/>
  <c r="J4293" i="2" s="1"/>
  <c r="I4294" i="2"/>
  <c r="J4294" i="2" s="1"/>
  <c r="I4295" i="2"/>
  <c r="J4295" i="2" s="1"/>
  <c r="I4296" i="2"/>
  <c r="J4296" i="2" s="1"/>
  <c r="I4297" i="2"/>
  <c r="J4297" i="2" s="1"/>
  <c r="I4298" i="2"/>
  <c r="J4298" i="2" s="1"/>
  <c r="I4299" i="2"/>
  <c r="J4299" i="2" s="1"/>
  <c r="I4300" i="2"/>
  <c r="J4300" i="2" s="1"/>
  <c r="I4301" i="2"/>
  <c r="J4301" i="2" s="1"/>
  <c r="I4302" i="2"/>
  <c r="J4302" i="2" s="1"/>
  <c r="I4303" i="2"/>
  <c r="J4303" i="2" s="1"/>
  <c r="I4304" i="2"/>
  <c r="J4304" i="2" s="1"/>
  <c r="I4305" i="2"/>
  <c r="J4305" i="2" s="1"/>
  <c r="I4306" i="2"/>
  <c r="J4306" i="2" s="1"/>
  <c r="I4307" i="2"/>
  <c r="J4307" i="2" s="1"/>
  <c r="I4308" i="2"/>
  <c r="J4308" i="2" s="1"/>
  <c r="I4309" i="2"/>
  <c r="J4309" i="2" s="1"/>
  <c r="I4310" i="2"/>
  <c r="J4310" i="2" s="1"/>
  <c r="I4311" i="2"/>
  <c r="J4311" i="2" s="1"/>
  <c r="I4312" i="2"/>
  <c r="J4312" i="2" s="1"/>
  <c r="I4313" i="2"/>
  <c r="J4313" i="2" s="1"/>
  <c r="I4314" i="2"/>
  <c r="J4314" i="2" s="1"/>
  <c r="I4315" i="2"/>
  <c r="J4315" i="2" s="1"/>
  <c r="I4316" i="2"/>
  <c r="J4316" i="2" s="1"/>
  <c r="I4317" i="2"/>
  <c r="J4317" i="2" s="1"/>
  <c r="I4318" i="2"/>
  <c r="J4318" i="2" s="1"/>
  <c r="I4319" i="2"/>
  <c r="J4319" i="2" s="1"/>
  <c r="I4320" i="2"/>
  <c r="J4320" i="2" s="1"/>
  <c r="I4321" i="2"/>
  <c r="J4321" i="2" s="1"/>
  <c r="I4322" i="2"/>
  <c r="J4322" i="2" s="1"/>
  <c r="I4323" i="2"/>
  <c r="J4323" i="2" s="1"/>
  <c r="I4324" i="2"/>
  <c r="J4324" i="2" s="1"/>
  <c r="I4325" i="2"/>
  <c r="J4325" i="2" s="1"/>
  <c r="I4326" i="2"/>
  <c r="J4326" i="2" s="1"/>
  <c r="I4327" i="2"/>
  <c r="J4327" i="2" s="1"/>
  <c r="I4328" i="2"/>
  <c r="J4328" i="2" s="1"/>
  <c r="I4329" i="2"/>
  <c r="J4329" i="2" s="1"/>
  <c r="I4330" i="2"/>
  <c r="J4330" i="2" s="1"/>
  <c r="I4331" i="2"/>
  <c r="J4331" i="2" s="1"/>
  <c r="I4332" i="2"/>
  <c r="J4332" i="2" s="1"/>
  <c r="I4333" i="2"/>
  <c r="J4333" i="2" s="1"/>
  <c r="I4334" i="2"/>
  <c r="J4334" i="2" s="1"/>
  <c r="I4335" i="2"/>
  <c r="J4335" i="2" s="1"/>
  <c r="I4336" i="2"/>
  <c r="J4336" i="2" s="1"/>
  <c r="I4337" i="2"/>
  <c r="J4337" i="2" s="1"/>
  <c r="I4338" i="2"/>
  <c r="J4338" i="2" s="1"/>
  <c r="I4339" i="2"/>
  <c r="J4339" i="2" s="1"/>
  <c r="I4340" i="2"/>
  <c r="J4340" i="2" s="1"/>
  <c r="I4341" i="2"/>
  <c r="J4341" i="2" s="1"/>
  <c r="I4342" i="2"/>
  <c r="J4342" i="2" s="1"/>
  <c r="I4343" i="2"/>
  <c r="J4343" i="2" s="1"/>
  <c r="I4344" i="2"/>
  <c r="J4344" i="2" s="1"/>
  <c r="I4345" i="2"/>
  <c r="J4345" i="2" s="1"/>
  <c r="I4346" i="2"/>
  <c r="J4346" i="2" s="1"/>
  <c r="I4347" i="2"/>
  <c r="J4347" i="2" s="1"/>
  <c r="I4348" i="2"/>
  <c r="J4348" i="2" s="1"/>
  <c r="I4349" i="2"/>
  <c r="J4349" i="2" s="1"/>
  <c r="I4350" i="2"/>
  <c r="J4350" i="2" s="1"/>
  <c r="I4351" i="2"/>
  <c r="J4351" i="2" s="1"/>
  <c r="I4352" i="2"/>
  <c r="J4352" i="2" s="1"/>
  <c r="I4353" i="2"/>
  <c r="J4353" i="2" s="1"/>
  <c r="I4354" i="2"/>
  <c r="J4354" i="2" s="1"/>
  <c r="I4355" i="2"/>
  <c r="J4355" i="2" s="1"/>
  <c r="I4356" i="2"/>
  <c r="J4356" i="2" s="1"/>
  <c r="I4357" i="2"/>
  <c r="J4357" i="2" s="1"/>
  <c r="I4358" i="2"/>
  <c r="J4358" i="2" s="1"/>
  <c r="I4359" i="2"/>
  <c r="J4359" i="2" s="1"/>
  <c r="I4360" i="2"/>
  <c r="J4360" i="2" s="1"/>
  <c r="I4361" i="2"/>
  <c r="J4361" i="2" s="1"/>
  <c r="I4362" i="2"/>
  <c r="J4362" i="2" s="1"/>
  <c r="I4363" i="2"/>
  <c r="J4363" i="2" s="1"/>
  <c r="I4364" i="2"/>
  <c r="J4364" i="2" s="1"/>
  <c r="I4365" i="2"/>
  <c r="J4365" i="2" s="1"/>
  <c r="I4366" i="2"/>
  <c r="J4366" i="2" s="1"/>
  <c r="I4367" i="2"/>
  <c r="J4367" i="2" s="1"/>
  <c r="I4368" i="2"/>
  <c r="J4368" i="2" s="1"/>
  <c r="I4369" i="2"/>
  <c r="J4369" i="2" s="1"/>
  <c r="I4370" i="2"/>
  <c r="J4370" i="2" s="1"/>
  <c r="I4371" i="2"/>
  <c r="J4371" i="2" s="1"/>
  <c r="I4372" i="2"/>
  <c r="J4372" i="2" s="1"/>
  <c r="I4373" i="2"/>
  <c r="J4373" i="2" s="1"/>
  <c r="I4374" i="2"/>
  <c r="J4374" i="2" s="1"/>
  <c r="I4375" i="2"/>
  <c r="J4375" i="2" s="1"/>
  <c r="I4376" i="2"/>
  <c r="J4376" i="2" s="1"/>
  <c r="I4377" i="2"/>
  <c r="J4377" i="2" s="1"/>
  <c r="I4378" i="2"/>
  <c r="J4378" i="2" s="1"/>
  <c r="I4379" i="2"/>
  <c r="J4379" i="2" s="1"/>
  <c r="I4380" i="2"/>
  <c r="J4380" i="2" s="1"/>
  <c r="I4381" i="2"/>
  <c r="J4381" i="2" s="1"/>
  <c r="I4382" i="2"/>
  <c r="J4382" i="2" s="1"/>
  <c r="I4383" i="2"/>
  <c r="J4383" i="2" s="1"/>
  <c r="I4384" i="2"/>
  <c r="J4384" i="2" s="1"/>
  <c r="I4385" i="2"/>
  <c r="J4385" i="2" s="1"/>
  <c r="I4386" i="2"/>
  <c r="J4386" i="2" s="1"/>
  <c r="I4387" i="2"/>
  <c r="J4387" i="2" s="1"/>
  <c r="I4388" i="2"/>
  <c r="J4388" i="2" s="1"/>
  <c r="I4389" i="2"/>
  <c r="J4389" i="2" s="1"/>
  <c r="I4390" i="2"/>
  <c r="J4390" i="2" s="1"/>
  <c r="I4391" i="2"/>
  <c r="J4391" i="2" s="1"/>
  <c r="I4392" i="2"/>
  <c r="J4392" i="2" s="1"/>
  <c r="I4393" i="2"/>
  <c r="J4393" i="2" s="1"/>
  <c r="I4394" i="2"/>
  <c r="J4394" i="2" s="1"/>
  <c r="I4395" i="2"/>
  <c r="J4395" i="2" s="1"/>
  <c r="I4396" i="2"/>
  <c r="J4396" i="2" s="1"/>
  <c r="I4397" i="2"/>
  <c r="J4397" i="2" s="1"/>
  <c r="I4398" i="2"/>
  <c r="J4398" i="2" s="1"/>
  <c r="I4399" i="2"/>
  <c r="J4399" i="2" s="1"/>
  <c r="I4400" i="2"/>
  <c r="J4400" i="2" s="1"/>
  <c r="I4401" i="2"/>
  <c r="J4401" i="2" s="1"/>
  <c r="I4402" i="2"/>
  <c r="J4402" i="2" s="1"/>
  <c r="I4403" i="2"/>
  <c r="J4403" i="2" s="1"/>
  <c r="I4404" i="2"/>
  <c r="J4404" i="2" s="1"/>
  <c r="I4405" i="2"/>
  <c r="J4405" i="2" s="1"/>
  <c r="I4406" i="2"/>
  <c r="J4406" i="2" s="1"/>
  <c r="I4407" i="2"/>
  <c r="J4407" i="2" s="1"/>
  <c r="I4408" i="2"/>
  <c r="J4408" i="2" s="1"/>
  <c r="I4409" i="2"/>
  <c r="J4409" i="2" s="1"/>
  <c r="I4410" i="2"/>
  <c r="J4410" i="2" s="1"/>
  <c r="I4411" i="2"/>
  <c r="J4411" i="2" s="1"/>
  <c r="I4412" i="2"/>
  <c r="J4412" i="2" s="1"/>
  <c r="I4413" i="2"/>
  <c r="J4413" i="2" s="1"/>
  <c r="I4414" i="2"/>
  <c r="J4414" i="2" s="1"/>
  <c r="I4415" i="2"/>
  <c r="J4415" i="2" s="1"/>
  <c r="I4416" i="2"/>
  <c r="J4416" i="2" s="1"/>
  <c r="I4417" i="2"/>
  <c r="J4417" i="2" s="1"/>
  <c r="I4418" i="2"/>
  <c r="J4418" i="2" s="1"/>
  <c r="I4419" i="2"/>
  <c r="J4419" i="2" s="1"/>
  <c r="I4420" i="2"/>
  <c r="J4420" i="2" s="1"/>
  <c r="I4421" i="2"/>
  <c r="J4421" i="2" s="1"/>
  <c r="I4422" i="2"/>
  <c r="J4422" i="2" s="1"/>
  <c r="I4423" i="2"/>
  <c r="J4423" i="2" s="1"/>
  <c r="I4424" i="2"/>
  <c r="J4424" i="2" s="1"/>
  <c r="I4425" i="2"/>
  <c r="J4425" i="2" s="1"/>
  <c r="I4426" i="2"/>
  <c r="J4426" i="2" s="1"/>
  <c r="I4427" i="2"/>
  <c r="J4427" i="2" s="1"/>
  <c r="I4428" i="2"/>
  <c r="J4428" i="2" s="1"/>
  <c r="I4429" i="2"/>
  <c r="J4429" i="2" s="1"/>
  <c r="I4430" i="2"/>
  <c r="J4430" i="2" s="1"/>
  <c r="I4431" i="2"/>
  <c r="J4431" i="2" s="1"/>
  <c r="I4432" i="2"/>
  <c r="J4432" i="2" s="1"/>
  <c r="I4433" i="2"/>
  <c r="J4433" i="2" s="1"/>
  <c r="I4434" i="2"/>
  <c r="J4434" i="2" s="1"/>
  <c r="I4435" i="2"/>
  <c r="J4435" i="2" s="1"/>
  <c r="I4436" i="2"/>
  <c r="J4436" i="2" s="1"/>
  <c r="I4437" i="2"/>
  <c r="J4437" i="2" s="1"/>
  <c r="I4438" i="2"/>
  <c r="J4438" i="2" s="1"/>
  <c r="I4439" i="2"/>
  <c r="J4439" i="2" s="1"/>
  <c r="I4440" i="2"/>
  <c r="J4440" i="2" s="1"/>
  <c r="I4441" i="2"/>
  <c r="J4441" i="2" s="1"/>
  <c r="I4442" i="2"/>
  <c r="J4442" i="2" s="1"/>
  <c r="I4443" i="2"/>
  <c r="J4443" i="2" s="1"/>
  <c r="I4444" i="2"/>
  <c r="J4444" i="2" s="1"/>
  <c r="I4445" i="2"/>
  <c r="J4445" i="2" s="1"/>
  <c r="I4446" i="2"/>
  <c r="J4446" i="2" s="1"/>
  <c r="I4447" i="2"/>
  <c r="J4447" i="2" s="1"/>
  <c r="I4448" i="2"/>
  <c r="J4448" i="2" s="1"/>
  <c r="I4449" i="2"/>
  <c r="J4449" i="2" s="1"/>
  <c r="I4450" i="2"/>
  <c r="J4450" i="2" s="1"/>
  <c r="I4451" i="2"/>
  <c r="J4451" i="2" s="1"/>
  <c r="I4452" i="2"/>
  <c r="J4452" i="2" s="1"/>
  <c r="I4453" i="2"/>
  <c r="J4453" i="2" s="1"/>
  <c r="I4454" i="2"/>
  <c r="J4454" i="2" s="1"/>
  <c r="I4455" i="2"/>
  <c r="J4455" i="2" s="1"/>
  <c r="I4456" i="2"/>
  <c r="J4456" i="2" s="1"/>
  <c r="I4457" i="2"/>
  <c r="J4457" i="2" s="1"/>
  <c r="I4458" i="2"/>
  <c r="J4458" i="2" s="1"/>
  <c r="I4459" i="2"/>
  <c r="J4459" i="2" s="1"/>
  <c r="I4460" i="2"/>
  <c r="J4460" i="2" s="1"/>
  <c r="I4461" i="2"/>
  <c r="J4461" i="2" s="1"/>
  <c r="I4462" i="2"/>
  <c r="J4462" i="2" s="1"/>
  <c r="I4463" i="2"/>
  <c r="J4463" i="2" s="1"/>
  <c r="I4464" i="2"/>
  <c r="J4464" i="2" s="1"/>
  <c r="I4465" i="2"/>
  <c r="J4465" i="2" s="1"/>
  <c r="I4466" i="2"/>
  <c r="J4466" i="2" s="1"/>
  <c r="I4467" i="2"/>
  <c r="J4467" i="2" s="1"/>
  <c r="I4468" i="2"/>
  <c r="J4468" i="2" s="1"/>
  <c r="I4469" i="2"/>
  <c r="J4469" i="2" s="1"/>
  <c r="I4470" i="2"/>
  <c r="J4470" i="2" s="1"/>
  <c r="I4471" i="2"/>
  <c r="J4471" i="2" s="1"/>
  <c r="I4472" i="2"/>
  <c r="J4472" i="2" s="1"/>
  <c r="I4473" i="2"/>
  <c r="J4473" i="2" s="1"/>
  <c r="I4474" i="2"/>
  <c r="J4474" i="2" s="1"/>
  <c r="I4475" i="2"/>
  <c r="J4475" i="2" s="1"/>
  <c r="I4476" i="2"/>
  <c r="J4476" i="2" s="1"/>
  <c r="I4477" i="2"/>
  <c r="J4477" i="2" s="1"/>
  <c r="I4478" i="2"/>
  <c r="J4478" i="2" s="1"/>
  <c r="I4479" i="2"/>
  <c r="J4479" i="2" s="1"/>
  <c r="I4480" i="2"/>
  <c r="J4480" i="2" s="1"/>
  <c r="I4481" i="2"/>
  <c r="J4481" i="2" s="1"/>
  <c r="I4482" i="2"/>
  <c r="J4482" i="2" s="1"/>
  <c r="I4483" i="2"/>
  <c r="J4483" i="2" s="1"/>
  <c r="I4484" i="2"/>
  <c r="J4484" i="2" s="1"/>
  <c r="I4485" i="2"/>
  <c r="J4485" i="2" s="1"/>
  <c r="I4486" i="2"/>
  <c r="J4486" i="2" s="1"/>
  <c r="I4487" i="2"/>
  <c r="J4487" i="2" s="1"/>
  <c r="I4488" i="2"/>
  <c r="J4488" i="2" s="1"/>
  <c r="I4489" i="2"/>
  <c r="J4489" i="2" s="1"/>
  <c r="I4490" i="2"/>
  <c r="J4490" i="2" s="1"/>
  <c r="I4491" i="2"/>
  <c r="J4491" i="2" s="1"/>
  <c r="I4492" i="2"/>
  <c r="J4492" i="2" s="1"/>
  <c r="I4493" i="2"/>
  <c r="J4493" i="2" s="1"/>
  <c r="I4494" i="2"/>
  <c r="J4494" i="2" s="1"/>
  <c r="I4495" i="2"/>
  <c r="J4495" i="2" s="1"/>
  <c r="I4496" i="2"/>
  <c r="J4496" i="2" s="1"/>
  <c r="I4497" i="2"/>
  <c r="J4497" i="2" s="1"/>
  <c r="I4498" i="2"/>
  <c r="J4498" i="2" s="1"/>
  <c r="I4499" i="2"/>
  <c r="J4499" i="2" s="1"/>
  <c r="I4500" i="2"/>
  <c r="J4500" i="2" s="1"/>
  <c r="I4501" i="2"/>
  <c r="J4501" i="2" s="1"/>
  <c r="I4502" i="2"/>
  <c r="J4502" i="2" s="1"/>
  <c r="I4503" i="2"/>
  <c r="J4503" i="2" s="1"/>
  <c r="I4504" i="2"/>
  <c r="J4504" i="2" s="1"/>
  <c r="I4505" i="2"/>
  <c r="J4505" i="2" s="1"/>
  <c r="I4506" i="2"/>
  <c r="J4506" i="2" s="1"/>
  <c r="I4507" i="2"/>
  <c r="J4507" i="2" s="1"/>
  <c r="I4508" i="2"/>
  <c r="J4508" i="2" s="1"/>
  <c r="I4509" i="2"/>
  <c r="J4509" i="2" s="1"/>
  <c r="I4510" i="2"/>
  <c r="J4510" i="2" s="1"/>
  <c r="I4511" i="2"/>
  <c r="J4511" i="2" s="1"/>
  <c r="I4512" i="2"/>
  <c r="J4512" i="2" s="1"/>
  <c r="I4513" i="2"/>
  <c r="J4513" i="2" s="1"/>
  <c r="I4514" i="2"/>
  <c r="J4514" i="2" s="1"/>
  <c r="I4515" i="2"/>
  <c r="J4515" i="2" s="1"/>
  <c r="I4516" i="2"/>
  <c r="J4516" i="2" s="1"/>
  <c r="I4517" i="2"/>
  <c r="J4517" i="2" s="1"/>
  <c r="I4518" i="2"/>
  <c r="J4518" i="2" s="1"/>
  <c r="I4519" i="2"/>
  <c r="J4519" i="2" s="1"/>
  <c r="I4520" i="2"/>
  <c r="J4520" i="2" s="1"/>
  <c r="I4521" i="2"/>
  <c r="J4521" i="2" s="1"/>
  <c r="I4522" i="2"/>
  <c r="J4522" i="2" s="1"/>
  <c r="I4523" i="2"/>
  <c r="J4523" i="2" s="1"/>
  <c r="I4524" i="2"/>
  <c r="J4524" i="2" s="1"/>
  <c r="I4525" i="2"/>
  <c r="J4525" i="2" s="1"/>
  <c r="I4526" i="2"/>
  <c r="J4526" i="2" s="1"/>
  <c r="I4527" i="2"/>
  <c r="J4527" i="2" s="1"/>
  <c r="I4528" i="2"/>
  <c r="J4528" i="2" s="1"/>
  <c r="I4529" i="2"/>
  <c r="J4529" i="2" s="1"/>
  <c r="I4530" i="2"/>
  <c r="J4530" i="2" s="1"/>
  <c r="I4531" i="2"/>
  <c r="J4531" i="2" s="1"/>
  <c r="I4532" i="2"/>
  <c r="J4532" i="2" s="1"/>
  <c r="I4533" i="2"/>
  <c r="J4533" i="2" s="1"/>
  <c r="I4534" i="2"/>
  <c r="J4534" i="2" s="1"/>
  <c r="I4535" i="2"/>
  <c r="J4535" i="2" s="1"/>
  <c r="I4536" i="2"/>
  <c r="J4536" i="2" s="1"/>
  <c r="I4537" i="2"/>
  <c r="J4537" i="2" s="1"/>
  <c r="I4538" i="2"/>
  <c r="J4538" i="2" s="1"/>
  <c r="I4539" i="2"/>
  <c r="J4539" i="2" s="1"/>
  <c r="I4540" i="2"/>
  <c r="J4540" i="2" s="1"/>
  <c r="I4541" i="2"/>
  <c r="J4541" i="2" s="1"/>
  <c r="I4542" i="2"/>
  <c r="J4542" i="2" s="1"/>
  <c r="I4543" i="2"/>
  <c r="J4543" i="2" s="1"/>
  <c r="I4544" i="2"/>
  <c r="J4544" i="2" s="1"/>
  <c r="I4545" i="2"/>
  <c r="J4545" i="2" s="1"/>
  <c r="I4546" i="2"/>
  <c r="J4546" i="2" s="1"/>
  <c r="I4547" i="2"/>
  <c r="J4547" i="2" s="1"/>
  <c r="I4548" i="2"/>
  <c r="J4548" i="2" s="1"/>
  <c r="I4549" i="2"/>
  <c r="J4549" i="2" s="1"/>
  <c r="I4550" i="2"/>
  <c r="J4550" i="2" s="1"/>
  <c r="I4551" i="2"/>
  <c r="J4551" i="2" s="1"/>
  <c r="I4552" i="2"/>
  <c r="J4552" i="2" s="1"/>
  <c r="I4553" i="2"/>
  <c r="J4553" i="2" s="1"/>
  <c r="I4554" i="2"/>
  <c r="J4554" i="2" s="1"/>
  <c r="I4555" i="2"/>
  <c r="J4555" i="2" s="1"/>
  <c r="I4556" i="2"/>
  <c r="J4556" i="2" s="1"/>
  <c r="I4557" i="2"/>
  <c r="J4557" i="2" s="1"/>
  <c r="I4558" i="2"/>
  <c r="J4558" i="2" s="1"/>
  <c r="I4559" i="2"/>
  <c r="J4559" i="2" s="1"/>
  <c r="I4560" i="2"/>
  <c r="J4560" i="2" s="1"/>
  <c r="I4561" i="2"/>
  <c r="J4561" i="2" s="1"/>
  <c r="I4562" i="2"/>
  <c r="J4562" i="2" s="1"/>
  <c r="I4563" i="2"/>
  <c r="J4563" i="2" s="1"/>
  <c r="I4564" i="2"/>
  <c r="J4564" i="2" s="1"/>
  <c r="I4565" i="2"/>
  <c r="J4565" i="2" s="1"/>
  <c r="I4566" i="2"/>
  <c r="J4566" i="2" s="1"/>
  <c r="I4567" i="2"/>
  <c r="J4567" i="2" s="1"/>
  <c r="I4568" i="2"/>
  <c r="J4568" i="2" s="1"/>
  <c r="I4569" i="2"/>
  <c r="J4569" i="2" s="1"/>
  <c r="I4570" i="2"/>
  <c r="J4570" i="2" s="1"/>
  <c r="I4571" i="2"/>
  <c r="J4571" i="2" s="1"/>
  <c r="I4572" i="2"/>
  <c r="J4572" i="2" s="1"/>
  <c r="I4573" i="2"/>
  <c r="J4573" i="2" s="1"/>
  <c r="I4574" i="2"/>
  <c r="J4574" i="2" s="1"/>
  <c r="I4575" i="2"/>
  <c r="J4575" i="2" s="1"/>
  <c r="I4576" i="2"/>
  <c r="J4576" i="2" s="1"/>
  <c r="I4577" i="2"/>
  <c r="J4577" i="2" s="1"/>
  <c r="I4578" i="2"/>
  <c r="J4578" i="2" s="1"/>
  <c r="I4579" i="2"/>
  <c r="J4579" i="2" s="1"/>
  <c r="I4580" i="2"/>
  <c r="J4580" i="2" s="1"/>
  <c r="I4581" i="2"/>
  <c r="J4581" i="2" s="1"/>
  <c r="I4582" i="2"/>
  <c r="J4582" i="2" s="1"/>
  <c r="I4583" i="2"/>
  <c r="J4583" i="2" s="1"/>
  <c r="I4584" i="2"/>
  <c r="J4584" i="2" s="1"/>
  <c r="I4585" i="2"/>
  <c r="J4585" i="2" s="1"/>
  <c r="I4586" i="2"/>
  <c r="J4586" i="2" s="1"/>
  <c r="I4587" i="2"/>
  <c r="J4587" i="2" s="1"/>
  <c r="I4588" i="2"/>
  <c r="J4588" i="2" s="1"/>
  <c r="I4589" i="2"/>
  <c r="J4589" i="2" s="1"/>
  <c r="I4590" i="2"/>
  <c r="J4590" i="2" s="1"/>
  <c r="I4591" i="2"/>
  <c r="J4591" i="2" s="1"/>
  <c r="I4592" i="2"/>
  <c r="J4592" i="2" s="1"/>
  <c r="I4593" i="2"/>
  <c r="J4593" i="2" s="1"/>
  <c r="I4594" i="2"/>
  <c r="J4594" i="2" s="1"/>
  <c r="I4595" i="2"/>
  <c r="J4595" i="2" s="1"/>
  <c r="I4596" i="2"/>
  <c r="J4596" i="2" s="1"/>
  <c r="I4597" i="2"/>
  <c r="J4597" i="2" s="1"/>
  <c r="I4598" i="2"/>
  <c r="J4598" i="2" s="1"/>
  <c r="I4599" i="2"/>
  <c r="J4599" i="2" s="1"/>
  <c r="I4600" i="2"/>
  <c r="J4600" i="2" s="1"/>
  <c r="I4601" i="2"/>
  <c r="J4601" i="2" s="1"/>
  <c r="I4602" i="2"/>
  <c r="J4602" i="2" s="1"/>
  <c r="I4603" i="2"/>
  <c r="J4603" i="2" s="1"/>
  <c r="I4604" i="2"/>
  <c r="J4604" i="2" s="1"/>
  <c r="I4605" i="2"/>
  <c r="J4605" i="2" s="1"/>
  <c r="I4606" i="2"/>
  <c r="J4606" i="2" s="1"/>
  <c r="I4607" i="2"/>
  <c r="J4607" i="2" s="1"/>
  <c r="I4608" i="2"/>
  <c r="J4608" i="2" s="1"/>
  <c r="I4609" i="2"/>
  <c r="J4609" i="2" s="1"/>
  <c r="I4610" i="2"/>
  <c r="J4610" i="2" s="1"/>
  <c r="I4611" i="2"/>
  <c r="J4611" i="2" s="1"/>
  <c r="I4612" i="2"/>
  <c r="J4612" i="2" s="1"/>
  <c r="I4613" i="2"/>
  <c r="J4613" i="2" s="1"/>
  <c r="I4614" i="2"/>
  <c r="J4614" i="2" s="1"/>
  <c r="I4615" i="2"/>
  <c r="J4615" i="2" s="1"/>
  <c r="I4616" i="2"/>
  <c r="J4616" i="2" s="1"/>
  <c r="I4617" i="2"/>
  <c r="J4617" i="2" s="1"/>
  <c r="I4618" i="2"/>
  <c r="J4618" i="2" s="1"/>
  <c r="I4619" i="2"/>
  <c r="J4619" i="2" s="1"/>
  <c r="I4620" i="2"/>
  <c r="J4620" i="2" s="1"/>
  <c r="I4621" i="2"/>
  <c r="J4621" i="2" s="1"/>
  <c r="I4622" i="2"/>
  <c r="J4622" i="2" s="1"/>
  <c r="I4623" i="2"/>
  <c r="J4623" i="2" s="1"/>
  <c r="I4624" i="2"/>
  <c r="J4624" i="2" s="1"/>
  <c r="I4625" i="2"/>
  <c r="J4625" i="2" s="1"/>
  <c r="I4626" i="2"/>
  <c r="J4626" i="2" s="1"/>
  <c r="I4627" i="2"/>
  <c r="J4627" i="2" s="1"/>
  <c r="I4628" i="2"/>
  <c r="J4628" i="2" s="1"/>
  <c r="I4629" i="2"/>
  <c r="J4629" i="2" s="1"/>
  <c r="I4630" i="2"/>
  <c r="J4630" i="2" s="1"/>
  <c r="I4631" i="2"/>
  <c r="J4631" i="2" s="1"/>
  <c r="I4632" i="2"/>
  <c r="J4632" i="2" s="1"/>
  <c r="I4633" i="2"/>
  <c r="J4633" i="2" s="1"/>
  <c r="I4634" i="2"/>
  <c r="J4634" i="2" s="1"/>
  <c r="I4635" i="2"/>
  <c r="J4635" i="2" s="1"/>
  <c r="I4636" i="2"/>
  <c r="J4636" i="2" s="1"/>
  <c r="I4637" i="2"/>
  <c r="J4637" i="2" s="1"/>
  <c r="I4638" i="2"/>
  <c r="J4638" i="2" s="1"/>
  <c r="I4639" i="2"/>
  <c r="J4639" i="2" s="1"/>
  <c r="I4640" i="2"/>
  <c r="J4640" i="2" s="1"/>
  <c r="I4641" i="2"/>
  <c r="J4641" i="2" s="1"/>
  <c r="I4642" i="2"/>
  <c r="J4642" i="2" s="1"/>
  <c r="I4643" i="2"/>
  <c r="J4643" i="2" s="1"/>
  <c r="I4644" i="2"/>
  <c r="J4644" i="2" s="1"/>
  <c r="I4645" i="2"/>
  <c r="J4645" i="2" s="1"/>
  <c r="I4646" i="2"/>
  <c r="J4646" i="2" s="1"/>
  <c r="I4647" i="2"/>
  <c r="J4647" i="2" s="1"/>
  <c r="I4648" i="2"/>
  <c r="J4648" i="2" s="1"/>
  <c r="I4649" i="2"/>
  <c r="J4649" i="2" s="1"/>
  <c r="I4650" i="2"/>
  <c r="J4650" i="2" s="1"/>
  <c r="I4651" i="2"/>
  <c r="J4651" i="2" s="1"/>
  <c r="I4652" i="2"/>
  <c r="J4652" i="2" s="1"/>
  <c r="I4653" i="2"/>
  <c r="J4653" i="2" s="1"/>
  <c r="I4654" i="2"/>
  <c r="J4654" i="2" s="1"/>
  <c r="I4655" i="2"/>
  <c r="J4655" i="2" s="1"/>
  <c r="I4656" i="2"/>
  <c r="J4656" i="2" s="1"/>
  <c r="I4657" i="2"/>
  <c r="J4657" i="2" s="1"/>
  <c r="I4658" i="2"/>
  <c r="J4658" i="2" s="1"/>
  <c r="I4659" i="2"/>
  <c r="J4659" i="2" s="1"/>
  <c r="I4660" i="2"/>
  <c r="J4660" i="2" s="1"/>
  <c r="I4661" i="2"/>
  <c r="J4661" i="2" s="1"/>
  <c r="I4662" i="2"/>
  <c r="J4662" i="2" s="1"/>
  <c r="I4663" i="2"/>
  <c r="J4663" i="2" s="1"/>
  <c r="I4664" i="2"/>
  <c r="J4664" i="2" s="1"/>
  <c r="I4665" i="2"/>
  <c r="J4665" i="2" s="1"/>
  <c r="I4666" i="2"/>
  <c r="J4666" i="2" s="1"/>
  <c r="I4667" i="2"/>
  <c r="J4667" i="2" s="1"/>
  <c r="I4668" i="2"/>
  <c r="J4668" i="2" s="1"/>
  <c r="I4669" i="2"/>
  <c r="J4669" i="2" s="1"/>
  <c r="I4670" i="2"/>
  <c r="J4670" i="2" s="1"/>
  <c r="I4671" i="2"/>
  <c r="J4671" i="2" s="1"/>
  <c r="I4672" i="2"/>
  <c r="J4672" i="2" s="1"/>
  <c r="I4673" i="2"/>
  <c r="J4673" i="2" s="1"/>
  <c r="I4674" i="2"/>
  <c r="J4674" i="2" s="1"/>
  <c r="I4675" i="2"/>
  <c r="J4675" i="2" s="1"/>
  <c r="I4676" i="2"/>
  <c r="J4676" i="2" s="1"/>
  <c r="I4677" i="2"/>
  <c r="J4677" i="2" s="1"/>
  <c r="I4678" i="2"/>
  <c r="J4678" i="2" s="1"/>
  <c r="I4679" i="2"/>
  <c r="J4679" i="2" s="1"/>
  <c r="I4680" i="2"/>
  <c r="J4680" i="2" s="1"/>
  <c r="I4681" i="2"/>
  <c r="J4681" i="2" s="1"/>
  <c r="I4682" i="2"/>
  <c r="J4682" i="2" s="1"/>
  <c r="I4683" i="2"/>
  <c r="J4683" i="2" s="1"/>
  <c r="I4684" i="2"/>
  <c r="J4684" i="2" s="1"/>
  <c r="I4685" i="2"/>
  <c r="J4685" i="2" s="1"/>
  <c r="I4686" i="2"/>
  <c r="J4686" i="2" s="1"/>
  <c r="I4687" i="2"/>
  <c r="J4687" i="2" s="1"/>
  <c r="I4688" i="2"/>
  <c r="J4688" i="2" s="1"/>
  <c r="I4689" i="2"/>
  <c r="J4689" i="2" s="1"/>
  <c r="I4690" i="2"/>
  <c r="J4690" i="2" s="1"/>
  <c r="I4691" i="2"/>
  <c r="J4691" i="2" s="1"/>
  <c r="I4692" i="2"/>
  <c r="J4692" i="2" s="1"/>
  <c r="I4693" i="2"/>
  <c r="J4693" i="2" s="1"/>
  <c r="I4694" i="2"/>
  <c r="J4694" i="2" s="1"/>
  <c r="I4695" i="2"/>
  <c r="J4695" i="2" s="1"/>
  <c r="I4696" i="2"/>
  <c r="J4696" i="2" s="1"/>
  <c r="I4697" i="2"/>
  <c r="J4697" i="2" s="1"/>
  <c r="I4698" i="2"/>
  <c r="J4698" i="2" s="1"/>
  <c r="I4699" i="2"/>
  <c r="J4699" i="2" s="1"/>
  <c r="I4700" i="2"/>
  <c r="J4700" i="2" s="1"/>
  <c r="I4701" i="2"/>
  <c r="J4701" i="2" s="1"/>
  <c r="I4702" i="2"/>
  <c r="J4702" i="2" s="1"/>
  <c r="I4703" i="2"/>
  <c r="J4703" i="2" s="1"/>
  <c r="I4704" i="2"/>
  <c r="J4704" i="2" s="1"/>
  <c r="I4705" i="2"/>
  <c r="J4705" i="2" s="1"/>
  <c r="I4706" i="2"/>
  <c r="J4706" i="2" s="1"/>
  <c r="I4707" i="2"/>
  <c r="J4707" i="2" s="1"/>
  <c r="I4708" i="2"/>
  <c r="J4708" i="2" s="1"/>
  <c r="I4709" i="2"/>
  <c r="J4709" i="2" s="1"/>
  <c r="I4710" i="2"/>
  <c r="J4710" i="2" s="1"/>
  <c r="I4711" i="2"/>
  <c r="J4711" i="2" s="1"/>
  <c r="I4712" i="2"/>
  <c r="J4712" i="2" s="1"/>
  <c r="I4713" i="2"/>
  <c r="J4713" i="2" s="1"/>
  <c r="I4714" i="2"/>
  <c r="J4714" i="2" s="1"/>
  <c r="I4715" i="2"/>
  <c r="J4715" i="2" s="1"/>
  <c r="I4716" i="2"/>
  <c r="J4716" i="2" s="1"/>
  <c r="I4717" i="2"/>
  <c r="J4717" i="2" s="1"/>
  <c r="I4718" i="2"/>
  <c r="J4718" i="2" s="1"/>
  <c r="I4719" i="2"/>
  <c r="J4719" i="2" s="1"/>
  <c r="I4720" i="2"/>
  <c r="J4720" i="2" s="1"/>
  <c r="I4721" i="2"/>
  <c r="J4721" i="2" s="1"/>
  <c r="I4722" i="2"/>
  <c r="J4722" i="2" s="1"/>
  <c r="I4723" i="2"/>
  <c r="J4723" i="2" s="1"/>
  <c r="I4724" i="2"/>
  <c r="J4724" i="2" s="1"/>
  <c r="I4725" i="2"/>
  <c r="J4725" i="2" s="1"/>
  <c r="I4726" i="2"/>
  <c r="J4726" i="2" s="1"/>
  <c r="I4727" i="2"/>
  <c r="J4727" i="2" s="1"/>
  <c r="I4728" i="2"/>
  <c r="J4728" i="2" s="1"/>
  <c r="I4729" i="2"/>
  <c r="J4729" i="2" s="1"/>
  <c r="I4730" i="2"/>
  <c r="J4730" i="2" s="1"/>
  <c r="I4731" i="2"/>
  <c r="J4731" i="2" s="1"/>
  <c r="I4732" i="2"/>
  <c r="J4732" i="2" s="1"/>
  <c r="I4733" i="2"/>
  <c r="J4733" i="2" s="1"/>
  <c r="I4734" i="2"/>
  <c r="J4734" i="2" s="1"/>
  <c r="I4735" i="2"/>
  <c r="J4735" i="2" s="1"/>
  <c r="I4736" i="2"/>
  <c r="J4736" i="2" s="1"/>
  <c r="I4737" i="2"/>
  <c r="J4737" i="2" s="1"/>
  <c r="I4738" i="2"/>
  <c r="J4738" i="2" s="1"/>
  <c r="I4739" i="2"/>
  <c r="J4739" i="2" s="1"/>
  <c r="I4740" i="2"/>
  <c r="J4740" i="2" s="1"/>
  <c r="I4741" i="2"/>
  <c r="J4741" i="2" s="1"/>
  <c r="I4742" i="2"/>
  <c r="J4742" i="2" s="1"/>
  <c r="I4743" i="2"/>
  <c r="J4743" i="2" s="1"/>
  <c r="I4744" i="2"/>
  <c r="J4744" i="2" s="1"/>
  <c r="I4745" i="2"/>
  <c r="J4745" i="2" s="1"/>
  <c r="I4746" i="2"/>
  <c r="J4746" i="2" s="1"/>
  <c r="I4747" i="2"/>
  <c r="J4747" i="2" s="1"/>
  <c r="I4748" i="2"/>
  <c r="J4748" i="2" s="1"/>
  <c r="I4749" i="2"/>
  <c r="J4749" i="2" s="1"/>
  <c r="I4750" i="2"/>
  <c r="J4750" i="2" s="1"/>
  <c r="I4751" i="2"/>
  <c r="J4751" i="2" s="1"/>
  <c r="I4752" i="2"/>
  <c r="J4752" i="2" s="1"/>
  <c r="I4753" i="2"/>
  <c r="J4753" i="2" s="1"/>
  <c r="I4754" i="2"/>
  <c r="J4754" i="2" s="1"/>
  <c r="I4755" i="2"/>
  <c r="J4755" i="2" s="1"/>
  <c r="I4756" i="2"/>
  <c r="J4756" i="2" s="1"/>
  <c r="I4757" i="2"/>
  <c r="J4757" i="2" s="1"/>
  <c r="I4758" i="2"/>
  <c r="J4758" i="2" s="1"/>
  <c r="I4759" i="2"/>
  <c r="J4759" i="2" s="1"/>
  <c r="I4760" i="2"/>
  <c r="J4760" i="2" s="1"/>
  <c r="I4761" i="2"/>
  <c r="J4761" i="2" s="1"/>
  <c r="I4762" i="2"/>
  <c r="J4762" i="2" s="1"/>
  <c r="I4763" i="2"/>
  <c r="J4763" i="2" s="1"/>
  <c r="I4764" i="2"/>
  <c r="J4764" i="2" s="1"/>
  <c r="I4765" i="2"/>
  <c r="J4765" i="2" s="1"/>
  <c r="I4766" i="2"/>
  <c r="J4766" i="2" s="1"/>
  <c r="I4767" i="2"/>
  <c r="J4767" i="2" s="1"/>
  <c r="I4768" i="2"/>
  <c r="J4768" i="2" s="1"/>
  <c r="I4769" i="2"/>
  <c r="J4769" i="2" s="1"/>
  <c r="I4770" i="2"/>
  <c r="J4770" i="2" s="1"/>
  <c r="I4771" i="2"/>
  <c r="J4771" i="2" s="1"/>
  <c r="I4772" i="2"/>
  <c r="J4772" i="2" s="1"/>
  <c r="I4773" i="2"/>
  <c r="J4773" i="2" s="1"/>
  <c r="I4774" i="2"/>
  <c r="J4774" i="2" s="1"/>
  <c r="I4775" i="2"/>
  <c r="J4775" i="2" s="1"/>
  <c r="I4776" i="2"/>
  <c r="J4776" i="2" s="1"/>
  <c r="I4777" i="2"/>
  <c r="J4777" i="2" s="1"/>
  <c r="I4778" i="2"/>
  <c r="J4778" i="2" s="1"/>
  <c r="I4779" i="2"/>
  <c r="J4779" i="2" s="1"/>
  <c r="I4780" i="2"/>
  <c r="J4780" i="2" s="1"/>
  <c r="I4781" i="2"/>
  <c r="J4781" i="2" s="1"/>
  <c r="I4782" i="2"/>
  <c r="J4782" i="2" s="1"/>
  <c r="I4783" i="2"/>
  <c r="J4783" i="2" s="1"/>
  <c r="I4784" i="2"/>
  <c r="J4784" i="2" s="1"/>
  <c r="I4785" i="2"/>
  <c r="J4785" i="2" s="1"/>
  <c r="I4786" i="2"/>
  <c r="J4786" i="2" s="1"/>
  <c r="I4787" i="2"/>
  <c r="J4787" i="2" s="1"/>
  <c r="I4788" i="2"/>
  <c r="J4788" i="2" s="1"/>
  <c r="I4789" i="2"/>
  <c r="J4789" i="2" s="1"/>
  <c r="I4790" i="2"/>
  <c r="J4790" i="2" s="1"/>
  <c r="I4791" i="2"/>
  <c r="J4791" i="2" s="1"/>
  <c r="I4792" i="2"/>
  <c r="J4792" i="2" s="1"/>
  <c r="I4793" i="2"/>
  <c r="J4793" i="2" s="1"/>
  <c r="I4794" i="2"/>
  <c r="J4794" i="2" s="1"/>
  <c r="I4795" i="2"/>
  <c r="J4795" i="2" s="1"/>
  <c r="I4796" i="2"/>
  <c r="J4796" i="2" s="1"/>
  <c r="I4797" i="2"/>
  <c r="J4797" i="2" s="1"/>
  <c r="I4798" i="2"/>
  <c r="J4798" i="2" s="1"/>
  <c r="I4799" i="2"/>
  <c r="J4799" i="2" s="1"/>
  <c r="I4800" i="2"/>
  <c r="J4800" i="2" s="1"/>
  <c r="I4801" i="2"/>
  <c r="J4801" i="2" s="1"/>
  <c r="I4802" i="2"/>
  <c r="J4802" i="2" s="1"/>
  <c r="I4803" i="2"/>
  <c r="J4803" i="2" s="1"/>
  <c r="I4804" i="2"/>
  <c r="J4804" i="2" s="1"/>
  <c r="I4805" i="2"/>
  <c r="J4805" i="2" s="1"/>
  <c r="I4806" i="2"/>
  <c r="J4806" i="2" s="1"/>
  <c r="I4807" i="2"/>
  <c r="J4807" i="2" s="1"/>
  <c r="I4808" i="2"/>
  <c r="J4808" i="2" s="1"/>
  <c r="I4809" i="2"/>
  <c r="J4809" i="2" s="1"/>
  <c r="I4810" i="2"/>
  <c r="J4810" i="2" s="1"/>
  <c r="I4811" i="2"/>
  <c r="J4811" i="2" s="1"/>
  <c r="I4812" i="2"/>
  <c r="J4812" i="2" s="1"/>
  <c r="I4813" i="2"/>
  <c r="J4813" i="2" s="1"/>
  <c r="I4814" i="2"/>
  <c r="J4814" i="2" s="1"/>
  <c r="I4815" i="2"/>
  <c r="J4815" i="2" s="1"/>
  <c r="I4816" i="2"/>
  <c r="J4816" i="2" s="1"/>
  <c r="I4817" i="2"/>
  <c r="J4817" i="2" s="1"/>
  <c r="I4818" i="2"/>
  <c r="J4818" i="2" s="1"/>
  <c r="I4819" i="2"/>
  <c r="J4819" i="2" s="1"/>
  <c r="I4820" i="2"/>
  <c r="J4820" i="2" s="1"/>
  <c r="I4821" i="2"/>
  <c r="J4821" i="2" s="1"/>
  <c r="I4822" i="2"/>
  <c r="J4822" i="2" s="1"/>
  <c r="I4823" i="2"/>
  <c r="J4823" i="2" s="1"/>
  <c r="I4824" i="2"/>
  <c r="J4824" i="2" s="1"/>
  <c r="I4825" i="2"/>
  <c r="J4825" i="2" s="1"/>
  <c r="I4826" i="2"/>
  <c r="J4826" i="2" s="1"/>
  <c r="I4827" i="2"/>
  <c r="J4827" i="2" s="1"/>
  <c r="I4828" i="2"/>
  <c r="J4828" i="2" s="1"/>
  <c r="I4829" i="2"/>
  <c r="J4829" i="2" s="1"/>
  <c r="I4830" i="2"/>
  <c r="J4830" i="2" s="1"/>
  <c r="I4831" i="2"/>
  <c r="J4831" i="2" s="1"/>
  <c r="I4832" i="2"/>
  <c r="J4832" i="2" s="1"/>
  <c r="I4833" i="2"/>
  <c r="J4833" i="2" s="1"/>
  <c r="I4834" i="2"/>
  <c r="J4834" i="2" s="1"/>
  <c r="I4835" i="2"/>
  <c r="J4835" i="2" s="1"/>
  <c r="I4836" i="2"/>
  <c r="J4836" i="2" s="1"/>
  <c r="I4837" i="2"/>
  <c r="J4837" i="2" s="1"/>
  <c r="I4838" i="2"/>
  <c r="J4838" i="2" s="1"/>
  <c r="I4839" i="2"/>
  <c r="J4839" i="2" s="1"/>
  <c r="I4840" i="2"/>
  <c r="J4840" i="2" s="1"/>
  <c r="I4841" i="2"/>
  <c r="J4841" i="2" s="1"/>
  <c r="I4842" i="2"/>
  <c r="J4842" i="2" s="1"/>
  <c r="I4843" i="2"/>
  <c r="J4843" i="2" s="1"/>
  <c r="I4844" i="2"/>
  <c r="J4844" i="2" s="1"/>
  <c r="I4845" i="2"/>
  <c r="J4845" i="2" s="1"/>
  <c r="I4846" i="2"/>
  <c r="J4846" i="2" s="1"/>
  <c r="I4847" i="2"/>
  <c r="J4847" i="2" s="1"/>
  <c r="I4848" i="2"/>
  <c r="J4848" i="2" s="1"/>
  <c r="I4849" i="2"/>
  <c r="J4849" i="2" s="1"/>
  <c r="I4850" i="2"/>
  <c r="J4850" i="2" s="1"/>
  <c r="I4851" i="2"/>
  <c r="J4851" i="2" s="1"/>
  <c r="I4852" i="2"/>
  <c r="J4852" i="2" s="1"/>
  <c r="I4853" i="2"/>
  <c r="J4853" i="2" s="1"/>
  <c r="I4854" i="2"/>
  <c r="J4854" i="2" s="1"/>
  <c r="I4855" i="2"/>
  <c r="J4855" i="2" s="1"/>
  <c r="I4856" i="2"/>
  <c r="J4856" i="2" s="1"/>
  <c r="I4857" i="2"/>
  <c r="J4857" i="2" s="1"/>
  <c r="I4858" i="2"/>
  <c r="J4858" i="2" s="1"/>
  <c r="I4859" i="2"/>
  <c r="J4859" i="2" s="1"/>
  <c r="I4860" i="2"/>
  <c r="J4860" i="2" s="1"/>
  <c r="I4861" i="2"/>
  <c r="J4861" i="2" s="1"/>
  <c r="I4862" i="2"/>
  <c r="J4862" i="2" s="1"/>
  <c r="I4863" i="2"/>
  <c r="J4863" i="2" s="1"/>
  <c r="I4864" i="2"/>
  <c r="J4864" i="2" s="1"/>
  <c r="I4865" i="2"/>
  <c r="J4865" i="2" s="1"/>
  <c r="I4866" i="2"/>
  <c r="J4866" i="2" s="1"/>
  <c r="I4867" i="2"/>
  <c r="J4867" i="2" s="1"/>
  <c r="I4868" i="2"/>
  <c r="J4868" i="2" s="1"/>
  <c r="I4869" i="2"/>
  <c r="J4869" i="2" s="1"/>
  <c r="I4870" i="2"/>
  <c r="J4870" i="2" s="1"/>
  <c r="I4871" i="2"/>
  <c r="J4871" i="2" s="1"/>
  <c r="I4872" i="2"/>
  <c r="J4872" i="2" s="1"/>
  <c r="I4873" i="2"/>
  <c r="J4873" i="2" s="1"/>
  <c r="I4874" i="2"/>
  <c r="J4874" i="2" s="1"/>
  <c r="I4875" i="2"/>
  <c r="J4875" i="2" s="1"/>
  <c r="I4876" i="2"/>
  <c r="J4876" i="2" s="1"/>
  <c r="I4877" i="2"/>
  <c r="J4877" i="2" s="1"/>
  <c r="I4878" i="2"/>
  <c r="J4878" i="2" s="1"/>
  <c r="I4879" i="2"/>
  <c r="J4879" i="2" s="1"/>
  <c r="I4880" i="2"/>
  <c r="J4880" i="2" s="1"/>
  <c r="I4881" i="2"/>
  <c r="J4881" i="2" s="1"/>
  <c r="I4882" i="2"/>
  <c r="J4882" i="2" s="1"/>
  <c r="I4883" i="2"/>
  <c r="J4883" i="2" s="1"/>
  <c r="I4884" i="2"/>
  <c r="J4884" i="2" s="1"/>
  <c r="I4885" i="2"/>
  <c r="J4885" i="2" s="1"/>
  <c r="I4886" i="2"/>
  <c r="J4886" i="2" s="1"/>
  <c r="I4887" i="2"/>
  <c r="J4887" i="2" s="1"/>
  <c r="I4888" i="2"/>
  <c r="J4888" i="2" s="1"/>
  <c r="I4889" i="2"/>
  <c r="J4889" i="2" s="1"/>
  <c r="I4890" i="2"/>
  <c r="J4890" i="2" s="1"/>
  <c r="I4891" i="2"/>
  <c r="J4891" i="2" s="1"/>
  <c r="I4892" i="2"/>
  <c r="J4892" i="2" s="1"/>
  <c r="I4893" i="2"/>
  <c r="J4893" i="2" s="1"/>
  <c r="I4894" i="2"/>
  <c r="J4894" i="2" s="1"/>
  <c r="I4895" i="2"/>
  <c r="J4895" i="2" s="1"/>
  <c r="I4896" i="2"/>
  <c r="J4896" i="2" s="1"/>
  <c r="I4897" i="2"/>
  <c r="J4897" i="2" s="1"/>
  <c r="I4898" i="2"/>
  <c r="J4898" i="2" s="1"/>
  <c r="I4899" i="2"/>
  <c r="J4899" i="2" s="1"/>
  <c r="I4900" i="2"/>
  <c r="J4900" i="2" s="1"/>
  <c r="I4901" i="2"/>
  <c r="J4901" i="2" s="1"/>
  <c r="I4902" i="2"/>
  <c r="J4902" i="2" s="1"/>
  <c r="I4903" i="2"/>
  <c r="J4903" i="2" s="1"/>
  <c r="I4904" i="2"/>
  <c r="J4904" i="2" s="1"/>
  <c r="I4905" i="2"/>
  <c r="J4905" i="2" s="1"/>
  <c r="I4906" i="2"/>
  <c r="J4906" i="2" s="1"/>
  <c r="I4907" i="2"/>
  <c r="J4907" i="2" s="1"/>
  <c r="I4908" i="2"/>
  <c r="J4908" i="2" s="1"/>
  <c r="I4909" i="2"/>
  <c r="J4909" i="2" s="1"/>
  <c r="I4910" i="2"/>
  <c r="J4910" i="2" s="1"/>
  <c r="I4911" i="2"/>
  <c r="J4911" i="2" s="1"/>
  <c r="I4912" i="2"/>
  <c r="J4912" i="2" s="1"/>
  <c r="I4913" i="2"/>
  <c r="J4913" i="2" s="1"/>
  <c r="I4914" i="2"/>
  <c r="J4914" i="2" s="1"/>
  <c r="I4915" i="2"/>
  <c r="J4915" i="2" s="1"/>
  <c r="I4916" i="2"/>
  <c r="J4916" i="2" s="1"/>
  <c r="I4917" i="2"/>
  <c r="J4917" i="2" s="1"/>
  <c r="I4918" i="2"/>
  <c r="J4918" i="2" s="1"/>
  <c r="I4919" i="2"/>
  <c r="J4919" i="2" s="1"/>
  <c r="I4920" i="2"/>
  <c r="J4920" i="2" s="1"/>
  <c r="I4921" i="2"/>
  <c r="J4921" i="2" s="1"/>
  <c r="I4922" i="2"/>
  <c r="J4922" i="2" s="1"/>
  <c r="I4923" i="2"/>
  <c r="J4923" i="2" s="1"/>
  <c r="I4924" i="2"/>
  <c r="J4924" i="2" s="1"/>
  <c r="I4925" i="2"/>
  <c r="J4925" i="2" s="1"/>
  <c r="I4926" i="2"/>
  <c r="J4926" i="2" s="1"/>
  <c r="I4927" i="2"/>
  <c r="J4927" i="2" s="1"/>
  <c r="I4928" i="2"/>
  <c r="J4928" i="2" s="1"/>
  <c r="I4929" i="2"/>
  <c r="J4929" i="2" s="1"/>
  <c r="I4930" i="2"/>
  <c r="J4930" i="2" s="1"/>
  <c r="I4931" i="2"/>
  <c r="J4931" i="2" s="1"/>
  <c r="I4932" i="2"/>
  <c r="J4932" i="2" s="1"/>
  <c r="I4933" i="2"/>
  <c r="J4933" i="2" s="1"/>
  <c r="I4934" i="2"/>
  <c r="J4934" i="2" s="1"/>
  <c r="I4935" i="2"/>
  <c r="J4935" i="2" s="1"/>
  <c r="I4936" i="2"/>
  <c r="J4936" i="2" s="1"/>
  <c r="I4937" i="2"/>
  <c r="J4937" i="2" s="1"/>
  <c r="I4938" i="2"/>
  <c r="J4938" i="2" s="1"/>
  <c r="I4939" i="2"/>
  <c r="J4939" i="2" s="1"/>
  <c r="I4940" i="2"/>
  <c r="J4940" i="2" s="1"/>
  <c r="I4941" i="2"/>
  <c r="J4941" i="2" s="1"/>
  <c r="I4942" i="2"/>
  <c r="J4942" i="2" s="1"/>
  <c r="I4943" i="2"/>
  <c r="J4943" i="2" s="1"/>
  <c r="I4944" i="2"/>
  <c r="J4944" i="2" s="1"/>
  <c r="I4945" i="2"/>
  <c r="J4945" i="2" s="1"/>
  <c r="I4946" i="2"/>
  <c r="J4946" i="2" s="1"/>
  <c r="I4947" i="2"/>
  <c r="J4947" i="2" s="1"/>
  <c r="I4948" i="2"/>
  <c r="J4948" i="2" s="1"/>
  <c r="I4949" i="2"/>
  <c r="J4949" i="2" s="1"/>
  <c r="I4950" i="2"/>
  <c r="J4950" i="2" s="1"/>
  <c r="I4951" i="2"/>
  <c r="J4951" i="2" s="1"/>
  <c r="I4952" i="2"/>
  <c r="J4952" i="2" s="1"/>
  <c r="I4953" i="2"/>
  <c r="J4953" i="2" s="1"/>
  <c r="I4954" i="2"/>
  <c r="J4954" i="2" s="1"/>
  <c r="I4955" i="2"/>
  <c r="J4955" i="2" s="1"/>
  <c r="I4956" i="2"/>
  <c r="J4956" i="2" s="1"/>
  <c r="I4957" i="2"/>
  <c r="J4957" i="2" s="1"/>
  <c r="I4958" i="2"/>
  <c r="J4958" i="2" s="1"/>
  <c r="I4959" i="2"/>
  <c r="J4959" i="2" s="1"/>
  <c r="I4960" i="2"/>
  <c r="J4960" i="2" s="1"/>
  <c r="I4961" i="2"/>
  <c r="J4961" i="2" s="1"/>
  <c r="I4962" i="2"/>
  <c r="J4962" i="2" s="1"/>
  <c r="I4963" i="2"/>
  <c r="J4963" i="2" s="1"/>
  <c r="I4964" i="2"/>
  <c r="J4964" i="2" s="1"/>
  <c r="I4965" i="2"/>
  <c r="J4965" i="2" s="1"/>
  <c r="I4966" i="2"/>
  <c r="J4966" i="2" s="1"/>
  <c r="I4967" i="2"/>
  <c r="J4967" i="2" s="1"/>
  <c r="I4968" i="2"/>
  <c r="J4968" i="2" s="1"/>
  <c r="I4969" i="2"/>
  <c r="J4969" i="2" s="1"/>
  <c r="I4970" i="2"/>
  <c r="J4970" i="2" s="1"/>
  <c r="I4971" i="2"/>
  <c r="J4971" i="2" s="1"/>
  <c r="I4972" i="2"/>
  <c r="J4972" i="2" s="1"/>
  <c r="I4973" i="2"/>
  <c r="J4973" i="2" s="1"/>
  <c r="I4974" i="2"/>
  <c r="J4974" i="2" s="1"/>
  <c r="I4975" i="2"/>
  <c r="J4975" i="2" s="1"/>
  <c r="I4976" i="2"/>
  <c r="J4976" i="2" s="1"/>
  <c r="I4977" i="2"/>
  <c r="J4977" i="2" s="1"/>
  <c r="I4978" i="2"/>
  <c r="J4978" i="2" s="1"/>
  <c r="I4979" i="2"/>
  <c r="J4979" i="2" s="1"/>
  <c r="I4980" i="2"/>
  <c r="J4980" i="2" s="1"/>
  <c r="I4981" i="2"/>
  <c r="J4981" i="2" s="1"/>
  <c r="I4982" i="2"/>
  <c r="J4982" i="2" s="1"/>
  <c r="I4983" i="2"/>
  <c r="J4983" i="2" s="1"/>
  <c r="I4984" i="2"/>
  <c r="J4984" i="2" s="1"/>
  <c r="I4985" i="2"/>
  <c r="J4985" i="2" s="1"/>
  <c r="I4986" i="2"/>
  <c r="J4986" i="2" s="1"/>
  <c r="I4987" i="2"/>
  <c r="J4987" i="2" s="1"/>
  <c r="I4988" i="2"/>
  <c r="J4988" i="2" s="1"/>
  <c r="I4989" i="2"/>
  <c r="J4989" i="2" s="1"/>
  <c r="I4990" i="2"/>
  <c r="J4990" i="2" s="1"/>
  <c r="I4991" i="2"/>
  <c r="J4991" i="2" s="1"/>
  <c r="I4992" i="2"/>
  <c r="J4992" i="2" s="1"/>
  <c r="I4993" i="2"/>
  <c r="J4993" i="2" s="1"/>
  <c r="I4994" i="2"/>
  <c r="J4994" i="2" s="1"/>
  <c r="I4995" i="2"/>
  <c r="J4995" i="2" s="1"/>
  <c r="I4996" i="2"/>
  <c r="J4996" i="2" s="1"/>
  <c r="I4997" i="2"/>
  <c r="J4997" i="2" s="1"/>
  <c r="I4998" i="2"/>
  <c r="J4998" i="2" s="1"/>
  <c r="I4999" i="2"/>
  <c r="J4999" i="2" s="1"/>
  <c r="I5000" i="2"/>
  <c r="J5000" i="2" s="1"/>
  <c r="I5001" i="2"/>
  <c r="J5001" i="2" s="1"/>
  <c r="I5002" i="2"/>
  <c r="J5002" i="2" s="1"/>
  <c r="I5003" i="2"/>
  <c r="J5003" i="2" s="1"/>
  <c r="I5004" i="2"/>
  <c r="J5004" i="2" s="1"/>
  <c r="I5005" i="2"/>
  <c r="J5005" i="2" s="1"/>
  <c r="I5006" i="2"/>
  <c r="J5006" i="2" s="1"/>
  <c r="I5007" i="2"/>
  <c r="J5007" i="2" s="1"/>
  <c r="I5008" i="2"/>
  <c r="J5008" i="2" s="1"/>
  <c r="I5009" i="2"/>
  <c r="J5009" i="2" s="1"/>
  <c r="I5010" i="2"/>
  <c r="J5010" i="2" s="1"/>
  <c r="I5011" i="2"/>
  <c r="J5011" i="2" s="1"/>
  <c r="I5012" i="2"/>
  <c r="J5012" i="2" s="1"/>
  <c r="I5013" i="2"/>
  <c r="J5013" i="2" s="1"/>
  <c r="I5014" i="2"/>
  <c r="J5014" i="2" s="1"/>
  <c r="I5015" i="2"/>
  <c r="J5015" i="2" s="1"/>
  <c r="I5016" i="2"/>
  <c r="J5016" i="2" s="1"/>
  <c r="I5017" i="2"/>
  <c r="J5017" i="2" s="1"/>
  <c r="I5018" i="2"/>
  <c r="J5018" i="2" s="1"/>
  <c r="I5019" i="2"/>
  <c r="J5019" i="2" s="1"/>
  <c r="I5020" i="2"/>
  <c r="J5020" i="2" s="1"/>
  <c r="I5021" i="2"/>
  <c r="J5021" i="2" s="1"/>
  <c r="I5022" i="2"/>
  <c r="J5022" i="2" s="1"/>
  <c r="I5023" i="2"/>
  <c r="J5023" i="2" s="1"/>
  <c r="I5024" i="2"/>
  <c r="J5024" i="2" s="1"/>
  <c r="I5025" i="2"/>
  <c r="J5025" i="2" s="1"/>
  <c r="I5026" i="2"/>
  <c r="J5026" i="2" s="1"/>
  <c r="I5027" i="2"/>
  <c r="J5027" i="2" s="1"/>
  <c r="I5028" i="2"/>
  <c r="J5028" i="2" s="1"/>
  <c r="I5029" i="2"/>
  <c r="J5029" i="2" s="1"/>
  <c r="I5030" i="2"/>
  <c r="J5030" i="2" s="1"/>
  <c r="I5031" i="2"/>
  <c r="J5031" i="2" s="1"/>
  <c r="I5032" i="2"/>
  <c r="J5032" i="2" s="1"/>
  <c r="I5033" i="2"/>
  <c r="J5033" i="2" s="1"/>
  <c r="I5034" i="2"/>
  <c r="J5034" i="2" s="1"/>
  <c r="I5035" i="2"/>
  <c r="J5035" i="2" s="1"/>
  <c r="I5036" i="2"/>
  <c r="J5036" i="2" s="1"/>
  <c r="I5037" i="2"/>
  <c r="J5037" i="2" s="1"/>
  <c r="I5038" i="2"/>
  <c r="J5038" i="2" s="1"/>
  <c r="I5039" i="2"/>
  <c r="J5039" i="2" s="1"/>
  <c r="I5040" i="2"/>
  <c r="J5040" i="2" s="1"/>
  <c r="I5041" i="2"/>
  <c r="J5041" i="2" s="1"/>
  <c r="I5042" i="2"/>
  <c r="J5042" i="2" s="1"/>
  <c r="I5043" i="2"/>
  <c r="J5043" i="2" s="1"/>
  <c r="I5044" i="2"/>
  <c r="J5044" i="2" s="1"/>
  <c r="I5045" i="2"/>
  <c r="J5045" i="2" s="1"/>
  <c r="I5046" i="2"/>
  <c r="J5046" i="2" s="1"/>
  <c r="I5047" i="2"/>
  <c r="J5047" i="2" s="1"/>
  <c r="I5048" i="2"/>
  <c r="J5048" i="2" s="1"/>
  <c r="I5049" i="2"/>
  <c r="J5049" i="2" s="1"/>
  <c r="I5050" i="2"/>
  <c r="J5050" i="2" s="1"/>
  <c r="I5051" i="2"/>
  <c r="J5051" i="2" s="1"/>
  <c r="I5052" i="2"/>
  <c r="J5052" i="2" s="1"/>
  <c r="I5053" i="2"/>
  <c r="J5053" i="2" s="1"/>
  <c r="I5054" i="2"/>
  <c r="J5054" i="2" s="1"/>
  <c r="I5055" i="2"/>
  <c r="J5055" i="2" s="1"/>
  <c r="I5056" i="2"/>
  <c r="J5056" i="2" s="1"/>
  <c r="I5057" i="2"/>
  <c r="J5057" i="2" s="1"/>
  <c r="I5058" i="2"/>
  <c r="J5058" i="2" s="1"/>
  <c r="I5059" i="2"/>
  <c r="J5059" i="2" s="1"/>
  <c r="I5060" i="2"/>
  <c r="J5060" i="2" s="1"/>
  <c r="I5061" i="2"/>
  <c r="J5061" i="2" s="1"/>
  <c r="I5062" i="2"/>
  <c r="J5062" i="2" s="1"/>
  <c r="I5063" i="2"/>
  <c r="J5063" i="2" s="1"/>
  <c r="I5064" i="2"/>
  <c r="J5064" i="2" s="1"/>
  <c r="I5065" i="2"/>
  <c r="J5065" i="2" s="1"/>
  <c r="I5066" i="2"/>
  <c r="J5066" i="2" s="1"/>
  <c r="I5067" i="2"/>
  <c r="J5067" i="2" s="1"/>
  <c r="I5068" i="2"/>
  <c r="J5068" i="2" s="1"/>
  <c r="I5069" i="2"/>
  <c r="J5069" i="2" s="1"/>
  <c r="I5070" i="2"/>
  <c r="J5070" i="2" s="1"/>
  <c r="I5071" i="2"/>
  <c r="J5071" i="2" s="1"/>
  <c r="I5072" i="2"/>
  <c r="J5072" i="2" s="1"/>
  <c r="I5073" i="2"/>
  <c r="J5073" i="2" s="1"/>
  <c r="I5074" i="2"/>
  <c r="J5074" i="2" s="1"/>
  <c r="I5075" i="2"/>
  <c r="J5075" i="2" s="1"/>
  <c r="I5076" i="2"/>
  <c r="J5076" i="2" s="1"/>
  <c r="I5077" i="2"/>
  <c r="J5077" i="2" s="1"/>
  <c r="I5078" i="2"/>
  <c r="J5078" i="2" s="1"/>
  <c r="I5079" i="2"/>
  <c r="J5079" i="2" s="1"/>
  <c r="I5080" i="2"/>
  <c r="J5080" i="2" s="1"/>
  <c r="I5081" i="2"/>
  <c r="J5081" i="2" s="1"/>
  <c r="I5082" i="2"/>
  <c r="J5082" i="2" s="1"/>
  <c r="I5083" i="2"/>
  <c r="J5083" i="2" s="1"/>
  <c r="I5084" i="2"/>
  <c r="J5084" i="2" s="1"/>
  <c r="I5085" i="2"/>
  <c r="J5085" i="2" s="1"/>
  <c r="I5086" i="2"/>
  <c r="J5086" i="2" s="1"/>
  <c r="I5087" i="2"/>
  <c r="J5087" i="2" s="1"/>
  <c r="I5088" i="2"/>
  <c r="J5088" i="2" s="1"/>
  <c r="I5089" i="2"/>
  <c r="J5089" i="2" s="1"/>
  <c r="I5090" i="2"/>
  <c r="J5090" i="2" s="1"/>
  <c r="I5091" i="2"/>
  <c r="J5091" i="2" s="1"/>
  <c r="I5092" i="2"/>
  <c r="J5092" i="2" s="1"/>
  <c r="I5093" i="2"/>
  <c r="J5093" i="2" s="1"/>
  <c r="I5094" i="2"/>
  <c r="J5094" i="2" s="1"/>
  <c r="I5095" i="2"/>
  <c r="J5095" i="2" s="1"/>
  <c r="I5096" i="2"/>
  <c r="J5096" i="2" s="1"/>
  <c r="I5097" i="2"/>
  <c r="J5097" i="2" s="1"/>
  <c r="I5098" i="2"/>
  <c r="J5098" i="2" s="1"/>
  <c r="I5099" i="2"/>
  <c r="J5099" i="2" s="1"/>
  <c r="I5100" i="2"/>
  <c r="J5100" i="2" s="1"/>
  <c r="I5101" i="2"/>
  <c r="J5101" i="2" s="1"/>
  <c r="I5102" i="2"/>
  <c r="J5102" i="2" s="1"/>
  <c r="I5103" i="2"/>
  <c r="J5103" i="2" s="1"/>
  <c r="I5104" i="2"/>
  <c r="J5104" i="2" s="1"/>
  <c r="I5105" i="2"/>
  <c r="J5105" i="2" s="1"/>
  <c r="I5106" i="2"/>
  <c r="J5106" i="2" s="1"/>
  <c r="I5107" i="2"/>
  <c r="J5107" i="2" s="1"/>
  <c r="I5108" i="2"/>
  <c r="J5108" i="2" s="1"/>
  <c r="I5109" i="2"/>
  <c r="J5109" i="2" s="1"/>
  <c r="I5110" i="2"/>
  <c r="J5110" i="2" s="1"/>
  <c r="I5111" i="2"/>
  <c r="J5111" i="2" s="1"/>
  <c r="I5112" i="2"/>
  <c r="J5112" i="2" s="1"/>
  <c r="I5113" i="2"/>
  <c r="J5113" i="2" s="1"/>
  <c r="I5114" i="2"/>
  <c r="J5114" i="2" s="1"/>
  <c r="I5115" i="2"/>
  <c r="J5115" i="2" s="1"/>
  <c r="I5116" i="2"/>
  <c r="J5116" i="2" s="1"/>
  <c r="I5117" i="2"/>
  <c r="J5117" i="2" s="1"/>
  <c r="I5118" i="2"/>
  <c r="J5118" i="2" s="1"/>
  <c r="I5119" i="2"/>
  <c r="J5119" i="2" s="1"/>
  <c r="I5120" i="2"/>
  <c r="J5120" i="2" s="1"/>
  <c r="I5121" i="2"/>
  <c r="J5121" i="2" s="1"/>
  <c r="I5122" i="2"/>
  <c r="J5122" i="2" s="1"/>
  <c r="I5123" i="2"/>
  <c r="J5123" i="2" s="1"/>
  <c r="I5124" i="2"/>
  <c r="J5124" i="2" s="1"/>
  <c r="I5125" i="2"/>
  <c r="J5125" i="2" s="1"/>
  <c r="I5126" i="2"/>
  <c r="J5126" i="2" s="1"/>
  <c r="I5127" i="2"/>
  <c r="J5127" i="2" s="1"/>
  <c r="I5128" i="2"/>
  <c r="J5128" i="2" s="1"/>
  <c r="I5129" i="2"/>
  <c r="J5129" i="2" s="1"/>
  <c r="I5130" i="2"/>
  <c r="J5130" i="2" s="1"/>
  <c r="I5131" i="2"/>
  <c r="J5131" i="2" s="1"/>
  <c r="I5132" i="2"/>
  <c r="J5132" i="2" s="1"/>
  <c r="I5133" i="2"/>
  <c r="J5133" i="2" s="1"/>
  <c r="I5134" i="2"/>
  <c r="J5134" i="2" s="1"/>
  <c r="I5135" i="2"/>
  <c r="J5135" i="2" s="1"/>
  <c r="I5136" i="2"/>
  <c r="J5136" i="2" s="1"/>
  <c r="I5137" i="2"/>
  <c r="J5137" i="2" s="1"/>
  <c r="I5138" i="2"/>
  <c r="J5138" i="2" s="1"/>
  <c r="I5139" i="2"/>
  <c r="J5139" i="2" s="1"/>
  <c r="I5140" i="2"/>
  <c r="J5140" i="2" s="1"/>
  <c r="I5141" i="2"/>
  <c r="J5141" i="2" s="1"/>
  <c r="I5142" i="2"/>
  <c r="J5142" i="2" s="1"/>
  <c r="I5143" i="2"/>
  <c r="J5143" i="2" s="1"/>
  <c r="I5144" i="2"/>
  <c r="J5144" i="2" s="1"/>
  <c r="I5145" i="2"/>
  <c r="J5145" i="2" s="1"/>
  <c r="I5146" i="2"/>
  <c r="J5146" i="2" s="1"/>
  <c r="I5147" i="2"/>
  <c r="J5147" i="2" s="1"/>
  <c r="I5148" i="2"/>
  <c r="J5148" i="2" s="1"/>
  <c r="I5149" i="2"/>
  <c r="J5149" i="2" s="1"/>
  <c r="I5150" i="2"/>
  <c r="J5150" i="2" s="1"/>
  <c r="I5151" i="2"/>
  <c r="J5151" i="2" s="1"/>
  <c r="I5152" i="2"/>
  <c r="J5152" i="2" s="1"/>
  <c r="I5153" i="2"/>
  <c r="J5153" i="2" s="1"/>
  <c r="I5154" i="2"/>
  <c r="J5154" i="2" s="1"/>
  <c r="I5155" i="2"/>
  <c r="J5155" i="2" s="1"/>
  <c r="I5156" i="2"/>
  <c r="J5156" i="2" s="1"/>
  <c r="I5157" i="2"/>
  <c r="J5157" i="2" s="1"/>
  <c r="I5158" i="2"/>
  <c r="J5158" i="2" s="1"/>
  <c r="I5159" i="2"/>
  <c r="J5159" i="2" s="1"/>
  <c r="I5160" i="2"/>
  <c r="J5160" i="2" s="1"/>
  <c r="I5161" i="2"/>
  <c r="J5161" i="2" s="1"/>
  <c r="I5162" i="2"/>
  <c r="J5162" i="2" s="1"/>
  <c r="I5163" i="2"/>
  <c r="J5163" i="2" s="1"/>
  <c r="I5164" i="2"/>
  <c r="J5164" i="2" s="1"/>
  <c r="I5165" i="2"/>
  <c r="J5165" i="2" s="1"/>
  <c r="I5166" i="2"/>
  <c r="J5166" i="2" s="1"/>
  <c r="I5167" i="2"/>
  <c r="J5167" i="2" s="1"/>
  <c r="I5168" i="2"/>
  <c r="J5168" i="2" s="1"/>
  <c r="I5169" i="2"/>
  <c r="J5169" i="2" s="1"/>
  <c r="I5170" i="2"/>
  <c r="J5170" i="2" s="1"/>
  <c r="I5171" i="2"/>
  <c r="J5171" i="2" s="1"/>
  <c r="I5172" i="2"/>
  <c r="J5172" i="2" s="1"/>
  <c r="I5173" i="2"/>
  <c r="J5173" i="2" s="1"/>
  <c r="I5174" i="2"/>
  <c r="J5174" i="2" s="1"/>
  <c r="I5175" i="2"/>
  <c r="J5175" i="2" s="1"/>
  <c r="I5176" i="2"/>
  <c r="J5176" i="2" s="1"/>
  <c r="I5177" i="2"/>
  <c r="J5177" i="2" s="1"/>
  <c r="I5178" i="2"/>
  <c r="J5178" i="2" s="1"/>
  <c r="I5179" i="2"/>
  <c r="J5179" i="2" s="1"/>
  <c r="I5180" i="2"/>
  <c r="J5180" i="2" s="1"/>
  <c r="I5181" i="2"/>
  <c r="J5181" i="2" s="1"/>
  <c r="I5182" i="2"/>
  <c r="J5182" i="2" s="1"/>
  <c r="I5183" i="2"/>
  <c r="J5183" i="2" s="1"/>
  <c r="I5184" i="2"/>
  <c r="J5184" i="2" s="1"/>
  <c r="I5185" i="2"/>
  <c r="J5185" i="2" s="1"/>
  <c r="I5186" i="2"/>
  <c r="J5186" i="2" s="1"/>
  <c r="I5187" i="2"/>
  <c r="J5187" i="2" s="1"/>
  <c r="I5188" i="2"/>
  <c r="J5188" i="2" s="1"/>
  <c r="I5189" i="2"/>
  <c r="J5189" i="2" s="1"/>
  <c r="I5190" i="2"/>
  <c r="J5190" i="2" s="1"/>
  <c r="I5191" i="2"/>
  <c r="J5191" i="2" s="1"/>
  <c r="I5192" i="2"/>
  <c r="J5192" i="2" s="1"/>
  <c r="I5193" i="2"/>
  <c r="J5193" i="2" s="1"/>
  <c r="I5194" i="2"/>
  <c r="J5194" i="2" s="1"/>
  <c r="I5195" i="2"/>
  <c r="J5195" i="2" s="1"/>
  <c r="I5196" i="2"/>
  <c r="J5196" i="2" s="1"/>
  <c r="I5197" i="2"/>
  <c r="J5197" i="2" s="1"/>
  <c r="I5198" i="2"/>
  <c r="J5198" i="2" s="1"/>
  <c r="I5199" i="2"/>
  <c r="J5199" i="2" s="1"/>
  <c r="I5200" i="2"/>
  <c r="J5200" i="2" s="1"/>
  <c r="I5201" i="2"/>
  <c r="J5201" i="2" s="1"/>
  <c r="I5202" i="2"/>
  <c r="J5202" i="2" s="1"/>
  <c r="I5203" i="2"/>
  <c r="J5203" i="2" s="1"/>
  <c r="I5204" i="2"/>
  <c r="J5204" i="2" s="1"/>
  <c r="I5205" i="2"/>
  <c r="J5205" i="2" s="1"/>
  <c r="I5206" i="2"/>
  <c r="J5206" i="2" s="1"/>
  <c r="I5207" i="2"/>
  <c r="J5207" i="2" s="1"/>
  <c r="I5208" i="2"/>
  <c r="J5208" i="2" s="1"/>
  <c r="I5209" i="2"/>
  <c r="J5209" i="2" s="1"/>
  <c r="I5210" i="2"/>
  <c r="J5210" i="2" s="1"/>
  <c r="I5211" i="2"/>
  <c r="J5211" i="2" s="1"/>
  <c r="I5212" i="2"/>
  <c r="J5212" i="2" s="1"/>
  <c r="I5213" i="2"/>
  <c r="J5213" i="2" s="1"/>
  <c r="I5214" i="2"/>
  <c r="J5214" i="2" s="1"/>
  <c r="I5215" i="2"/>
  <c r="J5215" i="2" s="1"/>
  <c r="I5216" i="2"/>
  <c r="J5216" i="2" s="1"/>
  <c r="I5217" i="2"/>
  <c r="J5217" i="2" s="1"/>
  <c r="I5218" i="2"/>
  <c r="J5218" i="2" s="1"/>
  <c r="I5219" i="2"/>
  <c r="J5219" i="2" s="1"/>
  <c r="I5220" i="2"/>
  <c r="J5220" i="2" s="1"/>
  <c r="I5221" i="2"/>
  <c r="J5221" i="2" s="1"/>
  <c r="I5222" i="2"/>
  <c r="J5222" i="2" s="1"/>
  <c r="I5223" i="2"/>
  <c r="J5223" i="2" s="1"/>
  <c r="I5224" i="2"/>
  <c r="J5224" i="2" s="1"/>
  <c r="I5225" i="2"/>
  <c r="J5225" i="2" s="1"/>
  <c r="I5226" i="2"/>
  <c r="J5226" i="2" s="1"/>
  <c r="I5227" i="2"/>
  <c r="J5227" i="2" s="1"/>
  <c r="I5228" i="2"/>
  <c r="J5228" i="2" s="1"/>
  <c r="I5229" i="2"/>
  <c r="J5229" i="2" s="1"/>
  <c r="I5230" i="2"/>
  <c r="J5230" i="2" s="1"/>
  <c r="I5231" i="2"/>
  <c r="J5231" i="2" s="1"/>
  <c r="I5232" i="2"/>
  <c r="J5232" i="2" s="1"/>
  <c r="I5233" i="2"/>
  <c r="J5233" i="2" s="1"/>
  <c r="I5234" i="2"/>
  <c r="J5234" i="2" s="1"/>
  <c r="I5235" i="2"/>
  <c r="J5235" i="2" s="1"/>
  <c r="I5236" i="2"/>
  <c r="J5236" i="2" s="1"/>
  <c r="I5237" i="2"/>
  <c r="J5237" i="2" s="1"/>
  <c r="I5238" i="2"/>
  <c r="J5238" i="2" s="1"/>
  <c r="I5239" i="2"/>
  <c r="J5239" i="2" s="1"/>
  <c r="I5240" i="2"/>
  <c r="J5240" i="2" s="1"/>
  <c r="I5241" i="2"/>
  <c r="J5241" i="2" s="1"/>
  <c r="I5242" i="2"/>
  <c r="J5242" i="2" s="1"/>
  <c r="I5243" i="2"/>
  <c r="J5243" i="2" s="1"/>
  <c r="I5244" i="2"/>
  <c r="J5244" i="2" s="1"/>
  <c r="I5245" i="2"/>
  <c r="J5245" i="2" s="1"/>
  <c r="I5246" i="2"/>
  <c r="J5246" i="2" s="1"/>
  <c r="I5247" i="2"/>
  <c r="J5247" i="2" s="1"/>
  <c r="I5248" i="2"/>
  <c r="J5248" i="2" s="1"/>
  <c r="I5249" i="2"/>
  <c r="J5249" i="2" s="1"/>
  <c r="I5250" i="2"/>
  <c r="J5250" i="2" s="1"/>
  <c r="I5251" i="2"/>
  <c r="J5251" i="2" s="1"/>
  <c r="I5252" i="2"/>
  <c r="J5252" i="2" s="1"/>
  <c r="I5253" i="2"/>
  <c r="J5253" i="2" s="1"/>
  <c r="I5254" i="2"/>
  <c r="J5254" i="2" s="1"/>
  <c r="I5255" i="2"/>
  <c r="J5255" i="2" s="1"/>
  <c r="I5256" i="2"/>
  <c r="J5256" i="2" s="1"/>
  <c r="I5257" i="2"/>
  <c r="J5257" i="2" s="1"/>
  <c r="I5258" i="2"/>
  <c r="J5258" i="2" s="1"/>
  <c r="I5259" i="2"/>
  <c r="J5259" i="2" s="1"/>
  <c r="I5260" i="2"/>
  <c r="J5260" i="2" s="1"/>
  <c r="I5261" i="2"/>
  <c r="J5261" i="2" s="1"/>
  <c r="I5262" i="2"/>
  <c r="J5262" i="2" s="1"/>
  <c r="I5263" i="2"/>
  <c r="J5263" i="2" s="1"/>
  <c r="I5264" i="2"/>
  <c r="J5264" i="2" s="1"/>
  <c r="I5265" i="2"/>
  <c r="J5265" i="2" s="1"/>
  <c r="I5266" i="2"/>
  <c r="J5266" i="2" s="1"/>
  <c r="I5267" i="2"/>
  <c r="J5267" i="2" s="1"/>
  <c r="I5268" i="2"/>
  <c r="J5268" i="2" s="1"/>
  <c r="I5269" i="2"/>
  <c r="J5269" i="2" s="1"/>
  <c r="I5270" i="2"/>
  <c r="J5270" i="2" s="1"/>
  <c r="I5271" i="2"/>
  <c r="J5271" i="2" s="1"/>
  <c r="I5272" i="2"/>
  <c r="J5272" i="2" s="1"/>
  <c r="I5273" i="2"/>
  <c r="J5273" i="2" s="1"/>
  <c r="I5274" i="2"/>
  <c r="J5274" i="2" s="1"/>
  <c r="I5275" i="2"/>
  <c r="J5275" i="2" s="1"/>
  <c r="I5276" i="2"/>
  <c r="J5276" i="2" s="1"/>
  <c r="I5277" i="2"/>
  <c r="J5277" i="2" s="1"/>
  <c r="I5278" i="2"/>
  <c r="J5278" i="2" s="1"/>
  <c r="I5279" i="2"/>
  <c r="J5279" i="2" s="1"/>
  <c r="I5280" i="2"/>
  <c r="J5280" i="2" s="1"/>
  <c r="I5281" i="2"/>
  <c r="J5281" i="2" s="1"/>
  <c r="I5282" i="2"/>
  <c r="J5282" i="2" s="1"/>
  <c r="I5283" i="2"/>
  <c r="J5283" i="2" s="1"/>
  <c r="I5284" i="2"/>
  <c r="J5284" i="2" s="1"/>
  <c r="I5285" i="2"/>
  <c r="J5285" i="2" s="1"/>
  <c r="I5286" i="2"/>
  <c r="J5286" i="2" s="1"/>
  <c r="I5287" i="2"/>
  <c r="J5287" i="2" s="1"/>
  <c r="I5288" i="2"/>
  <c r="J5288" i="2" s="1"/>
  <c r="I5289" i="2"/>
  <c r="J5289" i="2" s="1"/>
  <c r="I5290" i="2"/>
  <c r="J5290" i="2" s="1"/>
  <c r="I5291" i="2"/>
  <c r="J5291" i="2" s="1"/>
  <c r="I5292" i="2"/>
  <c r="J5292" i="2" s="1"/>
  <c r="I5293" i="2"/>
  <c r="J5293" i="2" s="1"/>
  <c r="I5294" i="2"/>
  <c r="J5294" i="2" s="1"/>
  <c r="I5295" i="2"/>
  <c r="J5295" i="2" s="1"/>
  <c r="I5296" i="2"/>
  <c r="J5296" i="2" s="1"/>
  <c r="I5297" i="2"/>
  <c r="J5297" i="2" s="1"/>
  <c r="I5298" i="2"/>
  <c r="J5298" i="2" s="1"/>
  <c r="I5299" i="2"/>
  <c r="J5299" i="2" s="1"/>
  <c r="I5300" i="2"/>
  <c r="J5300" i="2" s="1"/>
  <c r="I5301" i="2"/>
  <c r="J5301" i="2" s="1"/>
  <c r="I5302" i="2"/>
  <c r="J5302" i="2" s="1"/>
  <c r="I5303" i="2"/>
  <c r="J5303" i="2" s="1"/>
  <c r="I5304" i="2"/>
  <c r="J5304" i="2" s="1"/>
  <c r="I5305" i="2"/>
  <c r="J5305" i="2" s="1"/>
  <c r="I5306" i="2"/>
  <c r="J5306" i="2" s="1"/>
  <c r="I5307" i="2"/>
  <c r="J5307" i="2" s="1"/>
  <c r="I5308" i="2"/>
  <c r="J5308" i="2" s="1"/>
  <c r="I5309" i="2"/>
  <c r="J5309" i="2" s="1"/>
  <c r="I5310" i="2"/>
  <c r="J5310" i="2" s="1"/>
  <c r="I5311" i="2"/>
  <c r="J5311" i="2" s="1"/>
  <c r="I5312" i="2"/>
  <c r="J5312" i="2" s="1"/>
  <c r="I5313" i="2"/>
  <c r="J5313" i="2" s="1"/>
  <c r="I5314" i="2"/>
  <c r="J5314" i="2" s="1"/>
  <c r="I5315" i="2"/>
  <c r="J5315" i="2" s="1"/>
  <c r="I5316" i="2"/>
  <c r="J5316" i="2" s="1"/>
  <c r="I5317" i="2"/>
  <c r="J5317" i="2" s="1"/>
  <c r="I5318" i="2"/>
  <c r="J5318" i="2" s="1"/>
  <c r="I5319" i="2"/>
  <c r="J5319" i="2" s="1"/>
  <c r="I5320" i="2"/>
  <c r="J5320" i="2" s="1"/>
  <c r="I5321" i="2"/>
  <c r="J5321" i="2" s="1"/>
  <c r="I5322" i="2"/>
  <c r="J5322" i="2" s="1"/>
  <c r="I5323" i="2"/>
  <c r="J5323" i="2" s="1"/>
  <c r="I5324" i="2"/>
  <c r="J5324" i="2" s="1"/>
  <c r="I5325" i="2"/>
  <c r="J5325" i="2" s="1"/>
  <c r="I5326" i="2"/>
  <c r="J5326" i="2" s="1"/>
  <c r="I5327" i="2"/>
  <c r="J5327" i="2" s="1"/>
  <c r="I5328" i="2"/>
  <c r="J5328" i="2" s="1"/>
  <c r="I5329" i="2"/>
  <c r="J5329" i="2" s="1"/>
  <c r="I5330" i="2"/>
  <c r="J5330" i="2" s="1"/>
  <c r="I5331" i="2"/>
  <c r="J5331" i="2" s="1"/>
  <c r="I5332" i="2"/>
  <c r="J5332" i="2" s="1"/>
  <c r="I5333" i="2"/>
  <c r="J5333" i="2" s="1"/>
  <c r="I5334" i="2"/>
  <c r="J5334" i="2" s="1"/>
  <c r="I5335" i="2"/>
  <c r="J5335" i="2" s="1"/>
  <c r="I5336" i="2"/>
  <c r="J5336" i="2" s="1"/>
  <c r="I5337" i="2"/>
  <c r="J5337" i="2" s="1"/>
  <c r="I5338" i="2"/>
  <c r="J5338" i="2" s="1"/>
  <c r="I5339" i="2"/>
  <c r="J5339" i="2" s="1"/>
  <c r="I5340" i="2"/>
  <c r="J5340" i="2" s="1"/>
  <c r="I5341" i="2"/>
  <c r="J5341" i="2" s="1"/>
  <c r="I5342" i="2"/>
  <c r="J5342" i="2" s="1"/>
  <c r="I5343" i="2"/>
  <c r="J5343" i="2" s="1"/>
  <c r="I5344" i="2"/>
  <c r="J5344" i="2" s="1"/>
  <c r="I5345" i="2"/>
  <c r="J5345" i="2" s="1"/>
  <c r="I5346" i="2"/>
  <c r="J5346" i="2" s="1"/>
  <c r="I5347" i="2"/>
  <c r="J5347" i="2" s="1"/>
  <c r="I5348" i="2"/>
  <c r="J5348" i="2" s="1"/>
  <c r="I5349" i="2"/>
  <c r="J5349" i="2" s="1"/>
  <c r="I5350" i="2"/>
  <c r="J5350" i="2" s="1"/>
  <c r="I5351" i="2"/>
  <c r="J5351" i="2" s="1"/>
  <c r="I5352" i="2"/>
  <c r="J5352" i="2" s="1"/>
  <c r="I5353" i="2"/>
  <c r="J5353" i="2" s="1"/>
  <c r="I5354" i="2"/>
  <c r="J5354" i="2" s="1"/>
  <c r="I5355" i="2"/>
  <c r="J5355" i="2" s="1"/>
  <c r="I5356" i="2"/>
  <c r="J5356" i="2" s="1"/>
  <c r="I5357" i="2"/>
  <c r="J5357" i="2" s="1"/>
  <c r="I5358" i="2"/>
  <c r="J5358" i="2" s="1"/>
  <c r="I5359" i="2"/>
  <c r="J5359" i="2" s="1"/>
  <c r="I5360" i="2"/>
  <c r="J5360" i="2" s="1"/>
  <c r="I5361" i="2"/>
  <c r="J5361" i="2" s="1"/>
  <c r="I5362" i="2"/>
  <c r="J5362" i="2" s="1"/>
  <c r="I5363" i="2"/>
  <c r="J5363" i="2" s="1"/>
  <c r="I5364" i="2"/>
  <c r="J5364" i="2" s="1"/>
  <c r="I5365" i="2"/>
  <c r="J5365" i="2" s="1"/>
  <c r="I5366" i="2"/>
  <c r="J5366" i="2" s="1"/>
  <c r="I5367" i="2"/>
  <c r="J5367" i="2" s="1"/>
  <c r="I5368" i="2"/>
  <c r="J5368" i="2" s="1"/>
  <c r="I5369" i="2"/>
  <c r="J5369" i="2" s="1"/>
  <c r="I5370" i="2"/>
  <c r="J5370" i="2" s="1"/>
  <c r="I5371" i="2"/>
  <c r="J5371" i="2" s="1"/>
  <c r="I5372" i="2"/>
  <c r="J5372" i="2" s="1"/>
  <c r="I5373" i="2"/>
  <c r="J5373" i="2" s="1"/>
  <c r="I5374" i="2"/>
  <c r="J5374" i="2" s="1"/>
  <c r="I5375" i="2"/>
  <c r="J5375" i="2" s="1"/>
  <c r="I5376" i="2"/>
  <c r="J5376" i="2" s="1"/>
  <c r="I5377" i="2"/>
  <c r="J5377" i="2" s="1"/>
  <c r="I5378" i="2"/>
  <c r="J5378" i="2" s="1"/>
  <c r="I5379" i="2"/>
  <c r="J5379" i="2" s="1"/>
  <c r="I5380" i="2"/>
  <c r="J5380" i="2" s="1"/>
  <c r="I5381" i="2"/>
  <c r="J5381" i="2" s="1"/>
  <c r="I5382" i="2"/>
  <c r="J5382" i="2" s="1"/>
  <c r="I5383" i="2"/>
  <c r="J5383" i="2" s="1"/>
  <c r="I5384" i="2"/>
  <c r="J5384" i="2" s="1"/>
  <c r="I5385" i="2"/>
  <c r="J5385" i="2" s="1"/>
  <c r="I5386" i="2"/>
  <c r="J5386" i="2" s="1"/>
  <c r="I5387" i="2"/>
  <c r="J5387" i="2" s="1"/>
  <c r="I5388" i="2"/>
  <c r="J5388" i="2" s="1"/>
  <c r="I5389" i="2"/>
  <c r="J5389" i="2" s="1"/>
  <c r="I5390" i="2"/>
  <c r="J5390" i="2" s="1"/>
  <c r="I5391" i="2"/>
  <c r="J5391" i="2" s="1"/>
  <c r="I5392" i="2"/>
  <c r="J5392" i="2" s="1"/>
  <c r="I5393" i="2"/>
  <c r="J5393" i="2" s="1"/>
  <c r="I5394" i="2"/>
  <c r="J5394" i="2" s="1"/>
  <c r="I5395" i="2"/>
  <c r="J5395" i="2" s="1"/>
  <c r="I5396" i="2"/>
  <c r="J5396" i="2" s="1"/>
  <c r="I5397" i="2"/>
  <c r="J5397" i="2" s="1"/>
  <c r="I5398" i="2"/>
  <c r="J5398" i="2" s="1"/>
  <c r="I5399" i="2"/>
  <c r="J5399" i="2" s="1"/>
  <c r="I5400" i="2"/>
  <c r="J5400" i="2" s="1"/>
  <c r="I5401" i="2"/>
  <c r="J5401" i="2" s="1"/>
  <c r="I5402" i="2"/>
  <c r="J5402" i="2" s="1"/>
  <c r="I5403" i="2"/>
  <c r="J5403" i="2" s="1"/>
  <c r="I5404" i="2"/>
  <c r="J5404" i="2" s="1"/>
  <c r="I5405" i="2"/>
  <c r="J5405" i="2" s="1"/>
  <c r="I5406" i="2"/>
  <c r="J5406" i="2" s="1"/>
  <c r="I5407" i="2"/>
  <c r="J5407" i="2" s="1"/>
  <c r="I5408" i="2"/>
  <c r="J5408" i="2" s="1"/>
  <c r="I5409" i="2"/>
  <c r="J5409" i="2" s="1"/>
  <c r="I5410" i="2"/>
  <c r="J5410" i="2" s="1"/>
  <c r="I5411" i="2"/>
  <c r="J5411" i="2" s="1"/>
  <c r="I5412" i="2"/>
  <c r="J5412" i="2" s="1"/>
  <c r="I5413" i="2"/>
  <c r="J5413" i="2" s="1"/>
  <c r="I5414" i="2"/>
  <c r="J5414" i="2" s="1"/>
  <c r="I5415" i="2"/>
  <c r="J5415" i="2" s="1"/>
  <c r="I5416" i="2"/>
  <c r="J5416" i="2" s="1"/>
  <c r="I5417" i="2"/>
  <c r="J5417" i="2" s="1"/>
  <c r="I5418" i="2"/>
  <c r="J5418" i="2" s="1"/>
  <c r="I5419" i="2"/>
  <c r="J5419" i="2" s="1"/>
  <c r="I5420" i="2"/>
  <c r="J5420" i="2" s="1"/>
  <c r="I5421" i="2"/>
  <c r="J5421" i="2" s="1"/>
  <c r="I5422" i="2"/>
  <c r="J5422" i="2" s="1"/>
  <c r="I5423" i="2"/>
  <c r="J5423" i="2" s="1"/>
  <c r="I5424" i="2"/>
  <c r="J5424" i="2" s="1"/>
  <c r="I5425" i="2"/>
  <c r="J5425" i="2" s="1"/>
  <c r="I5426" i="2"/>
  <c r="J5426" i="2" s="1"/>
  <c r="I5427" i="2"/>
  <c r="J5427" i="2" s="1"/>
  <c r="I5428" i="2"/>
  <c r="J5428" i="2" s="1"/>
  <c r="I5429" i="2"/>
  <c r="J5429" i="2" s="1"/>
  <c r="I5430" i="2"/>
  <c r="J5430" i="2" s="1"/>
  <c r="I5431" i="2"/>
  <c r="J5431" i="2" s="1"/>
  <c r="I5432" i="2"/>
  <c r="J5432" i="2" s="1"/>
  <c r="I5433" i="2"/>
  <c r="J5433" i="2" s="1"/>
  <c r="I5434" i="2"/>
  <c r="J5434" i="2" s="1"/>
  <c r="I5435" i="2"/>
  <c r="J5435" i="2" s="1"/>
  <c r="I5436" i="2"/>
  <c r="J5436" i="2" s="1"/>
  <c r="I5437" i="2"/>
  <c r="J5437" i="2" s="1"/>
  <c r="I5438" i="2"/>
  <c r="J5438" i="2" s="1"/>
  <c r="I5439" i="2"/>
  <c r="J5439" i="2" s="1"/>
  <c r="I5440" i="2"/>
  <c r="J5440" i="2" s="1"/>
  <c r="I5441" i="2"/>
  <c r="J5441" i="2" s="1"/>
  <c r="I5442" i="2"/>
  <c r="J5442" i="2" s="1"/>
  <c r="I5443" i="2"/>
  <c r="J5443" i="2" s="1"/>
  <c r="I5444" i="2"/>
  <c r="J5444" i="2" s="1"/>
  <c r="I5445" i="2"/>
  <c r="J5445" i="2" s="1"/>
  <c r="I5446" i="2"/>
  <c r="J5446" i="2" s="1"/>
  <c r="I5447" i="2"/>
  <c r="J5447" i="2" s="1"/>
  <c r="I5448" i="2"/>
  <c r="J5448" i="2" s="1"/>
  <c r="I5449" i="2"/>
  <c r="J5449" i="2" s="1"/>
  <c r="I5450" i="2"/>
  <c r="J5450" i="2" s="1"/>
  <c r="I5451" i="2"/>
  <c r="J5451" i="2" s="1"/>
  <c r="I5452" i="2"/>
  <c r="J5452" i="2" s="1"/>
  <c r="I5453" i="2"/>
  <c r="J5453" i="2" s="1"/>
  <c r="I5454" i="2"/>
  <c r="J5454" i="2" s="1"/>
  <c r="I5455" i="2"/>
  <c r="J5455" i="2" s="1"/>
  <c r="I5456" i="2"/>
  <c r="J5456" i="2" s="1"/>
  <c r="I5457" i="2"/>
  <c r="J5457" i="2" s="1"/>
  <c r="I5458" i="2"/>
  <c r="J5458" i="2" s="1"/>
  <c r="I5459" i="2"/>
  <c r="J5459" i="2" s="1"/>
  <c r="I5460" i="2"/>
  <c r="J5460" i="2" s="1"/>
  <c r="I5461" i="2"/>
  <c r="J5461" i="2" s="1"/>
  <c r="I5462" i="2"/>
  <c r="J5462" i="2" s="1"/>
  <c r="I5463" i="2"/>
  <c r="J5463" i="2" s="1"/>
  <c r="I5464" i="2"/>
  <c r="J5464" i="2" s="1"/>
  <c r="I5465" i="2"/>
  <c r="J5465" i="2" s="1"/>
  <c r="I5466" i="2"/>
  <c r="J5466" i="2" s="1"/>
  <c r="I5467" i="2"/>
  <c r="J5467" i="2" s="1"/>
  <c r="I5468" i="2"/>
  <c r="J5468" i="2" s="1"/>
  <c r="I5469" i="2"/>
  <c r="J5469" i="2" s="1"/>
  <c r="I5470" i="2"/>
  <c r="J5470" i="2" s="1"/>
  <c r="I5471" i="2"/>
  <c r="J5471" i="2" s="1"/>
  <c r="I5472" i="2"/>
  <c r="J5472" i="2" s="1"/>
  <c r="I5473" i="2"/>
  <c r="J5473" i="2" s="1"/>
  <c r="I5474" i="2"/>
  <c r="J5474" i="2" s="1"/>
  <c r="I5475" i="2"/>
  <c r="J5475" i="2" s="1"/>
  <c r="I5476" i="2"/>
  <c r="J5476" i="2" s="1"/>
  <c r="I5477" i="2"/>
  <c r="J5477" i="2" s="1"/>
  <c r="I5478" i="2"/>
  <c r="J5478" i="2" s="1"/>
  <c r="I5479" i="2"/>
  <c r="J5479" i="2" s="1"/>
  <c r="I5480" i="2"/>
  <c r="J5480" i="2" s="1"/>
  <c r="I5481" i="2"/>
  <c r="J5481" i="2" s="1"/>
  <c r="I5482" i="2"/>
  <c r="J5482" i="2" s="1"/>
  <c r="I5483" i="2"/>
  <c r="J5483" i="2" s="1"/>
  <c r="I5484" i="2"/>
  <c r="J5484" i="2" s="1"/>
  <c r="I5485" i="2"/>
  <c r="J5485" i="2" s="1"/>
  <c r="I5486" i="2"/>
  <c r="J5486" i="2" s="1"/>
  <c r="I5487" i="2"/>
  <c r="J5487" i="2" s="1"/>
  <c r="I5488" i="2"/>
  <c r="J5488" i="2" s="1"/>
  <c r="I5489" i="2"/>
  <c r="J5489" i="2" s="1"/>
  <c r="I5490" i="2"/>
  <c r="J5490" i="2" s="1"/>
  <c r="I5491" i="2"/>
  <c r="J5491" i="2" s="1"/>
  <c r="I5492" i="2"/>
  <c r="J5492" i="2" s="1"/>
  <c r="I5493" i="2"/>
  <c r="J5493" i="2" s="1"/>
  <c r="I5494" i="2"/>
  <c r="J5494" i="2" s="1"/>
  <c r="I5495" i="2"/>
  <c r="J5495" i="2" s="1"/>
  <c r="I5496" i="2"/>
  <c r="J5496" i="2" s="1"/>
  <c r="I5497" i="2"/>
  <c r="J5497" i="2" s="1"/>
  <c r="I5498" i="2"/>
  <c r="J5498" i="2" s="1"/>
  <c r="I5499" i="2"/>
  <c r="J5499" i="2" s="1"/>
  <c r="I5500" i="2"/>
  <c r="J5500" i="2" s="1"/>
  <c r="I5501" i="2"/>
  <c r="J5501" i="2" s="1"/>
  <c r="I5502" i="2"/>
  <c r="J5502" i="2" s="1"/>
  <c r="I5503" i="2"/>
  <c r="J5503" i="2" s="1"/>
  <c r="I5504" i="2"/>
  <c r="J5504" i="2" s="1"/>
  <c r="I5505" i="2"/>
  <c r="J5505" i="2" s="1"/>
  <c r="I5506" i="2"/>
  <c r="J5506" i="2" s="1"/>
  <c r="I5507" i="2"/>
  <c r="J5507" i="2" s="1"/>
  <c r="I5508" i="2"/>
  <c r="J5508" i="2" s="1"/>
  <c r="I5509" i="2"/>
  <c r="J5509" i="2" s="1"/>
  <c r="I5510" i="2"/>
  <c r="J5510" i="2" s="1"/>
  <c r="I5511" i="2"/>
  <c r="J5511" i="2" s="1"/>
  <c r="I5512" i="2"/>
  <c r="J5512" i="2" s="1"/>
  <c r="I5513" i="2"/>
  <c r="J5513" i="2" s="1"/>
  <c r="I5514" i="2"/>
  <c r="J5514" i="2" s="1"/>
  <c r="I5515" i="2"/>
  <c r="J5515" i="2" s="1"/>
  <c r="I5516" i="2"/>
  <c r="J5516" i="2" s="1"/>
  <c r="I5517" i="2"/>
  <c r="J5517" i="2" s="1"/>
  <c r="I5518" i="2"/>
  <c r="J5518" i="2" s="1"/>
  <c r="I5519" i="2"/>
  <c r="J5519" i="2" s="1"/>
  <c r="I5520" i="2"/>
  <c r="J5520" i="2" s="1"/>
  <c r="I5521" i="2"/>
  <c r="J5521" i="2" s="1"/>
  <c r="I5522" i="2"/>
  <c r="J5522" i="2" s="1"/>
  <c r="I5523" i="2"/>
  <c r="J5523" i="2" s="1"/>
  <c r="I5524" i="2"/>
  <c r="J5524" i="2" s="1"/>
  <c r="I5525" i="2"/>
  <c r="J5525" i="2" s="1"/>
  <c r="I5526" i="2"/>
  <c r="J5526" i="2" s="1"/>
  <c r="I5527" i="2"/>
  <c r="J5527" i="2" s="1"/>
  <c r="I5528" i="2"/>
  <c r="J5528" i="2" s="1"/>
  <c r="I5529" i="2"/>
  <c r="J5529" i="2" s="1"/>
  <c r="I5530" i="2"/>
  <c r="J5530" i="2" s="1"/>
  <c r="I5531" i="2"/>
  <c r="J5531" i="2" s="1"/>
  <c r="I5532" i="2"/>
  <c r="J5532" i="2" s="1"/>
  <c r="I5533" i="2"/>
  <c r="J5533" i="2" s="1"/>
  <c r="I5534" i="2"/>
  <c r="J5534" i="2" s="1"/>
  <c r="I5535" i="2"/>
  <c r="J5535" i="2" s="1"/>
  <c r="I5536" i="2"/>
  <c r="J5536" i="2" s="1"/>
  <c r="I5537" i="2"/>
  <c r="J5537" i="2" s="1"/>
  <c r="I5538" i="2"/>
  <c r="J5538" i="2" s="1"/>
  <c r="I5539" i="2"/>
  <c r="J5539" i="2" s="1"/>
  <c r="I5540" i="2"/>
  <c r="J5540" i="2" s="1"/>
  <c r="I5541" i="2"/>
  <c r="J5541" i="2" s="1"/>
  <c r="I5542" i="2"/>
  <c r="J5542" i="2" s="1"/>
  <c r="I5543" i="2"/>
  <c r="J5543" i="2" s="1"/>
  <c r="I5544" i="2"/>
  <c r="J5544" i="2" s="1"/>
  <c r="I5545" i="2"/>
  <c r="J5545" i="2" s="1"/>
  <c r="I5546" i="2"/>
  <c r="J5546" i="2" s="1"/>
  <c r="I5547" i="2"/>
  <c r="J5547" i="2" s="1"/>
  <c r="I5548" i="2"/>
  <c r="J5548" i="2" s="1"/>
  <c r="I5549" i="2"/>
  <c r="J5549" i="2" s="1"/>
  <c r="I5550" i="2"/>
  <c r="J5550" i="2" s="1"/>
  <c r="I5551" i="2"/>
  <c r="J5551" i="2" s="1"/>
  <c r="I5552" i="2"/>
  <c r="J5552" i="2" s="1"/>
  <c r="I5553" i="2"/>
  <c r="J5553" i="2" s="1"/>
  <c r="I5554" i="2"/>
  <c r="J5554" i="2" s="1"/>
  <c r="I5555" i="2"/>
  <c r="J5555" i="2" s="1"/>
  <c r="I5556" i="2"/>
  <c r="J5556" i="2" s="1"/>
  <c r="I5557" i="2"/>
  <c r="J5557" i="2" s="1"/>
  <c r="I5558" i="2"/>
  <c r="J5558" i="2" s="1"/>
  <c r="I5559" i="2"/>
  <c r="J5559" i="2" s="1"/>
  <c r="I5560" i="2"/>
  <c r="J5560" i="2" s="1"/>
  <c r="I5561" i="2"/>
  <c r="J5561" i="2" s="1"/>
  <c r="I5562" i="2"/>
  <c r="J5562" i="2" s="1"/>
  <c r="I5563" i="2"/>
  <c r="J5563" i="2" s="1"/>
  <c r="I5564" i="2"/>
  <c r="J5564" i="2" s="1"/>
  <c r="I5565" i="2"/>
  <c r="J5565" i="2" s="1"/>
  <c r="I5566" i="2"/>
  <c r="J5566" i="2" s="1"/>
  <c r="I5567" i="2"/>
  <c r="J5567" i="2" s="1"/>
  <c r="I5568" i="2"/>
  <c r="J5568" i="2" s="1"/>
  <c r="I5569" i="2"/>
  <c r="J5569" i="2" s="1"/>
  <c r="I5570" i="2"/>
  <c r="J5570" i="2" s="1"/>
  <c r="I5571" i="2"/>
  <c r="J5571" i="2" s="1"/>
  <c r="I5572" i="2"/>
  <c r="J5572" i="2" s="1"/>
  <c r="I5573" i="2"/>
  <c r="J5573" i="2" s="1"/>
  <c r="I5574" i="2"/>
  <c r="J5574" i="2" s="1"/>
  <c r="I5575" i="2"/>
  <c r="J5575" i="2" s="1"/>
  <c r="I5576" i="2"/>
  <c r="J5576" i="2" s="1"/>
  <c r="I5577" i="2"/>
  <c r="J5577" i="2" s="1"/>
  <c r="I5578" i="2"/>
  <c r="J5578" i="2" s="1"/>
  <c r="I5579" i="2"/>
  <c r="J5579" i="2" s="1"/>
  <c r="I5580" i="2"/>
  <c r="J5580" i="2" s="1"/>
  <c r="I5581" i="2"/>
  <c r="J5581" i="2" s="1"/>
  <c r="I5582" i="2"/>
  <c r="J5582" i="2" s="1"/>
  <c r="I5583" i="2"/>
  <c r="J5583" i="2" s="1"/>
  <c r="I5584" i="2"/>
  <c r="J5584" i="2" s="1"/>
  <c r="I5585" i="2"/>
  <c r="J5585" i="2" s="1"/>
  <c r="I5586" i="2"/>
  <c r="J5586" i="2" s="1"/>
  <c r="I5587" i="2"/>
  <c r="J5587" i="2" s="1"/>
  <c r="I5588" i="2"/>
  <c r="J5588" i="2" s="1"/>
  <c r="I5589" i="2"/>
  <c r="J5589" i="2" s="1"/>
  <c r="I5590" i="2"/>
  <c r="J5590" i="2" s="1"/>
  <c r="I5591" i="2"/>
  <c r="J5591" i="2" s="1"/>
  <c r="I5592" i="2"/>
  <c r="J5592" i="2" s="1"/>
  <c r="I5593" i="2"/>
  <c r="J5593" i="2" s="1"/>
  <c r="I5594" i="2"/>
  <c r="J5594" i="2" s="1"/>
  <c r="I5595" i="2"/>
  <c r="J5595" i="2" s="1"/>
  <c r="I5596" i="2"/>
  <c r="J5596" i="2" s="1"/>
  <c r="I5597" i="2"/>
  <c r="J5597" i="2" s="1"/>
  <c r="I5598" i="2"/>
  <c r="J5598" i="2" s="1"/>
  <c r="I5599" i="2"/>
  <c r="J5599" i="2" s="1"/>
  <c r="I5600" i="2"/>
  <c r="J5600" i="2" s="1"/>
  <c r="I5601" i="2"/>
  <c r="J5601" i="2" s="1"/>
  <c r="I5602" i="2"/>
  <c r="J5602" i="2" s="1"/>
  <c r="I5603" i="2"/>
  <c r="J5603" i="2" s="1"/>
  <c r="I5604" i="2"/>
  <c r="J5604" i="2" s="1"/>
  <c r="I5605" i="2"/>
  <c r="J5605" i="2" s="1"/>
  <c r="I5606" i="2"/>
  <c r="J5606" i="2" s="1"/>
  <c r="I5607" i="2"/>
  <c r="J5607" i="2" s="1"/>
  <c r="I5608" i="2"/>
  <c r="J5608" i="2" s="1"/>
  <c r="I5609" i="2"/>
  <c r="J5609" i="2" s="1"/>
  <c r="I5610" i="2"/>
  <c r="J5610" i="2" s="1"/>
  <c r="I5611" i="2"/>
  <c r="J5611" i="2" s="1"/>
  <c r="I5612" i="2"/>
  <c r="J5612" i="2" s="1"/>
  <c r="I5613" i="2"/>
  <c r="J5613" i="2" s="1"/>
  <c r="I5614" i="2"/>
  <c r="J5614" i="2" s="1"/>
  <c r="I5615" i="2"/>
  <c r="J5615" i="2" s="1"/>
  <c r="I5616" i="2"/>
  <c r="J5616" i="2" s="1"/>
  <c r="I5617" i="2"/>
  <c r="J5617" i="2" s="1"/>
  <c r="I5618" i="2"/>
  <c r="J5618" i="2" s="1"/>
  <c r="I5619" i="2"/>
  <c r="J5619" i="2" s="1"/>
  <c r="I5620" i="2"/>
  <c r="J5620" i="2" s="1"/>
  <c r="I5621" i="2"/>
  <c r="J5621" i="2" s="1"/>
  <c r="I5622" i="2"/>
  <c r="J5622" i="2" s="1"/>
  <c r="I5623" i="2"/>
  <c r="J5623" i="2" s="1"/>
  <c r="I5624" i="2"/>
  <c r="J5624" i="2" s="1"/>
  <c r="I5625" i="2"/>
  <c r="J5625" i="2" s="1"/>
  <c r="I5626" i="2"/>
  <c r="J5626" i="2" s="1"/>
  <c r="I5627" i="2"/>
  <c r="J5627" i="2" s="1"/>
  <c r="I5628" i="2"/>
  <c r="J5628" i="2" s="1"/>
  <c r="I5629" i="2"/>
  <c r="J5629" i="2" s="1"/>
  <c r="I5630" i="2"/>
  <c r="J5630" i="2" s="1"/>
  <c r="I5631" i="2"/>
  <c r="J5631" i="2" s="1"/>
  <c r="I5632" i="2"/>
  <c r="J5632" i="2" s="1"/>
  <c r="I5633" i="2"/>
  <c r="J5633" i="2" s="1"/>
  <c r="I5634" i="2"/>
  <c r="J5634" i="2" s="1"/>
  <c r="I5635" i="2"/>
  <c r="J5635" i="2" s="1"/>
  <c r="I5636" i="2"/>
  <c r="J5636" i="2" s="1"/>
  <c r="I5637" i="2"/>
  <c r="J5637" i="2" s="1"/>
  <c r="I5638" i="2"/>
  <c r="J5638" i="2" s="1"/>
  <c r="I5639" i="2"/>
  <c r="J5639" i="2" s="1"/>
  <c r="I5640" i="2"/>
  <c r="J5640" i="2" s="1"/>
  <c r="I5641" i="2"/>
  <c r="J5641" i="2" s="1"/>
  <c r="I5642" i="2"/>
  <c r="J5642" i="2" s="1"/>
  <c r="I5643" i="2"/>
  <c r="J5643" i="2" s="1"/>
  <c r="I5644" i="2"/>
  <c r="J5644" i="2" s="1"/>
  <c r="I5645" i="2"/>
  <c r="J5645" i="2" s="1"/>
  <c r="I5646" i="2"/>
  <c r="J5646" i="2" s="1"/>
  <c r="I5647" i="2"/>
  <c r="J5647" i="2" s="1"/>
  <c r="I5648" i="2"/>
  <c r="J5648" i="2" s="1"/>
  <c r="I5649" i="2"/>
  <c r="J5649" i="2" s="1"/>
  <c r="I5650" i="2"/>
  <c r="J5650" i="2" s="1"/>
  <c r="I5651" i="2"/>
  <c r="J5651" i="2" s="1"/>
  <c r="I5652" i="2"/>
  <c r="J5652" i="2" s="1"/>
  <c r="I5653" i="2"/>
  <c r="J5653" i="2" s="1"/>
  <c r="I5654" i="2"/>
  <c r="J5654" i="2" s="1"/>
  <c r="I5655" i="2"/>
  <c r="J5655" i="2" s="1"/>
  <c r="I5656" i="2"/>
  <c r="J5656" i="2" s="1"/>
  <c r="I5657" i="2"/>
  <c r="J5657" i="2" s="1"/>
  <c r="I5658" i="2"/>
  <c r="J5658" i="2" s="1"/>
  <c r="I5659" i="2"/>
  <c r="J5659" i="2" s="1"/>
  <c r="I5660" i="2"/>
  <c r="J5660" i="2" s="1"/>
  <c r="I5661" i="2"/>
  <c r="J5661" i="2" s="1"/>
  <c r="I5662" i="2"/>
  <c r="J5662" i="2" s="1"/>
  <c r="I5663" i="2"/>
  <c r="J5663" i="2" s="1"/>
  <c r="I5664" i="2"/>
  <c r="J5664" i="2" s="1"/>
  <c r="I5665" i="2"/>
  <c r="J5665" i="2" s="1"/>
  <c r="I5666" i="2"/>
  <c r="J5666" i="2" s="1"/>
  <c r="I5667" i="2"/>
  <c r="J5667" i="2" s="1"/>
  <c r="I5668" i="2"/>
  <c r="J5668" i="2" s="1"/>
  <c r="I5669" i="2"/>
  <c r="J5669" i="2" s="1"/>
  <c r="I5670" i="2"/>
  <c r="J5670" i="2" s="1"/>
  <c r="I5671" i="2"/>
  <c r="J5671" i="2" s="1"/>
  <c r="I5672" i="2"/>
  <c r="J5672" i="2" s="1"/>
  <c r="I5673" i="2"/>
  <c r="J5673" i="2" s="1"/>
  <c r="I5674" i="2"/>
  <c r="J5674" i="2" s="1"/>
  <c r="I5675" i="2"/>
  <c r="J5675" i="2" s="1"/>
  <c r="I5676" i="2"/>
  <c r="J5676" i="2" s="1"/>
  <c r="I5677" i="2"/>
  <c r="J5677" i="2" s="1"/>
  <c r="I5678" i="2"/>
  <c r="J5678" i="2" s="1"/>
  <c r="I5679" i="2"/>
  <c r="J5679" i="2" s="1"/>
  <c r="I5680" i="2"/>
  <c r="J5680" i="2" s="1"/>
  <c r="I5681" i="2"/>
  <c r="J5681" i="2" s="1"/>
  <c r="I5682" i="2"/>
  <c r="J5682" i="2" s="1"/>
  <c r="I5683" i="2"/>
  <c r="J5683" i="2" s="1"/>
  <c r="I5684" i="2"/>
  <c r="J5684" i="2" s="1"/>
  <c r="I5685" i="2"/>
  <c r="J5685" i="2" s="1"/>
  <c r="I5686" i="2"/>
  <c r="J5686" i="2" s="1"/>
  <c r="I5687" i="2"/>
  <c r="J5687" i="2" s="1"/>
  <c r="I5688" i="2"/>
  <c r="J5688" i="2" s="1"/>
  <c r="I5689" i="2"/>
  <c r="J5689" i="2" s="1"/>
  <c r="I5690" i="2"/>
  <c r="J5690" i="2" s="1"/>
  <c r="I5691" i="2"/>
  <c r="J5691" i="2" s="1"/>
  <c r="I5692" i="2"/>
  <c r="J5692" i="2" s="1"/>
  <c r="I5693" i="2"/>
  <c r="J5693" i="2" s="1"/>
  <c r="I5694" i="2"/>
  <c r="J5694" i="2" s="1"/>
  <c r="I5695" i="2"/>
  <c r="J5695" i="2" s="1"/>
  <c r="I5696" i="2"/>
  <c r="J5696" i="2" s="1"/>
  <c r="I5697" i="2"/>
  <c r="J5697" i="2" s="1"/>
  <c r="I5698" i="2"/>
  <c r="J5698" i="2" s="1"/>
  <c r="I5699" i="2"/>
  <c r="J5699" i="2" s="1"/>
  <c r="I5700" i="2"/>
  <c r="J5700" i="2" s="1"/>
  <c r="I5701" i="2"/>
  <c r="J5701" i="2" s="1"/>
  <c r="I5702" i="2"/>
  <c r="J5702" i="2" s="1"/>
  <c r="I5703" i="2"/>
  <c r="J5703" i="2" s="1"/>
  <c r="I5704" i="2"/>
  <c r="J5704" i="2" s="1"/>
  <c r="I5705" i="2"/>
  <c r="J5705" i="2" s="1"/>
  <c r="I5706" i="2"/>
  <c r="J5706" i="2" s="1"/>
  <c r="I5707" i="2"/>
  <c r="J5707" i="2" s="1"/>
  <c r="I5708" i="2"/>
  <c r="J5708" i="2" s="1"/>
  <c r="I5709" i="2"/>
  <c r="J5709" i="2" s="1"/>
  <c r="I5710" i="2"/>
  <c r="J5710" i="2" s="1"/>
  <c r="I5711" i="2"/>
  <c r="J5711" i="2" s="1"/>
  <c r="I5712" i="2"/>
  <c r="J5712" i="2" s="1"/>
  <c r="I5713" i="2"/>
  <c r="J5713" i="2" s="1"/>
  <c r="I5714" i="2"/>
  <c r="J5714" i="2" s="1"/>
  <c r="I5715" i="2"/>
  <c r="J5715" i="2" s="1"/>
  <c r="I5716" i="2"/>
  <c r="J5716" i="2" s="1"/>
  <c r="I5717" i="2"/>
  <c r="J5717" i="2" s="1"/>
  <c r="I5718" i="2"/>
  <c r="J5718" i="2" s="1"/>
  <c r="I5719" i="2"/>
  <c r="J5719" i="2" s="1"/>
  <c r="I5720" i="2"/>
  <c r="J5720" i="2" s="1"/>
  <c r="I5721" i="2"/>
  <c r="J5721" i="2" s="1"/>
  <c r="I5722" i="2"/>
  <c r="J5722" i="2" s="1"/>
  <c r="I5723" i="2"/>
  <c r="J5723" i="2" s="1"/>
  <c r="I5724" i="2"/>
  <c r="J5724" i="2" s="1"/>
  <c r="I5725" i="2"/>
  <c r="J5725" i="2" s="1"/>
  <c r="I5726" i="2"/>
  <c r="J5726" i="2" s="1"/>
  <c r="I5727" i="2"/>
  <c r="J5727" i="2" s="1"/>
  <c r="I5728" i="2"/>
  <c r="J5728" i="2" s="1"/>
  <c r="I5729" i="2"/>
  <c r="J5729" i="2" s="1"/>
  <c r="I5730" i="2"/>
  <c r="J5730" i="2" s="1"/>
  <c r="I5731" i="2"/>
  <c r="J5731" i="2" s="1"/>
  <c r="I5732" i="2"/>
  <c r="J5732" i="2" s="1"/>
  <c r="I5733" i="2"/>
  <c r="J5733" i="2" s="1"/>
  <c r="I5734" i="2"/>
  <c r="J5734" i="2" s="1"/>
  <c r="I5735" i="2"/>
  <c r="J5735" i="2" s="1"/>
  <c r="I5736" i="2"/>
  <c r="J5736" i="2" s="1"/>
  <c r="I5737" i="2"/>
  <c r="J5737" i="2" s="1"/>
  <c r="I5738" i="2"/>
  <c r="J5738" i="2" s="1"/>
  <c r="I5739" i="2"/>
  <c r="J5739" i="2" s="1"/>
  <c r="I5740" i="2"/>
  <c r="J5740" i="2" s="1"/>
  <c r="I5741" i="2"/>
  <c r="J5741" i="2" s="1"/>
  <c r="I5742" i="2"/>
  <c r="J5742" i="2" s="1"/>
  <c r="I5743" i="2"/>
  <c r="J5743" i="2" s="1"/>
  <c r="I5744" i="2"/>
  <c r="J5744" i="2" s="1"/>
  <c r="I5745" i="2"/>
  <c r="J5745" i="2" s="1"/>
  <c r="I5746" i="2"/>
  <c r="J5746" i="2" s="1"/>
  <c r="I5747" i="2"/>
  <c r="J5747" i="2" s="1"/>
  <c r="I5748" i="2"/>
  <c r="J5748" i="2" s="1"/>
  <c r="I5749" i="2"/>
  <c r="J5749" i="2" s="1"/>
  <c r="I5750" i="2"/>
  <c r="J5750" i="2" s="1"/>
  <c r="I5751" i="2"/>
  <c r="J5751" i="2" s="1"/>
  <c r="I5752" i="2"/>
  <c r="J5752" i="2" s="1"/>
  <c r="I5753" i="2"/>
  <c r="J5753" i="2" s="1"/>
  <c r="I5754" i="2"/>
  <c r="J5754" i="2" s="1"/>
  <c r="I5755" i="2"/>
  <c r="J5755" i="2" s="1"/>
  <c r="I5756" i="2"/>
  <c r="J5756" i="2" s="1"/>
  <c r="I5757" i="2"/>
  <c r="J5757" i="2" s="1"/>
  <c r="I5758" i="2"/>
  <c r="J5758" i="2" s="1"/>
  <c r="I5759" i="2"/>
  <c r="J5759" i="2" s="1"/>
  <c r="I5760" i="2"/>
  <c r="J5760" i="2" s="1"/>
  <c r="I5761" i="2"/>
  <c r="J5761" i="2" s="1"/>
  <c r="I5762" i="2"/>
  <c r="J5762" i="2" s="1"/>
  <c r="I5763" i="2"/>
  <c r="J5763" i="2" s="1"/>
  <c r="I5764" i="2"/>
  <c r="J5764" i="2" s="1"/>
  <c r="I5765" i="2"/>
  <c r="J5765" i="2" s="1"/>
  <c r="I5766" i="2"/>
  <c r="J5766" i="2" s="1"/>
  <c r="I5767" i="2"/>
  <c r="J5767" i="2" s="1"/>
  <c r="I5768" i="2"/>
  <c r="J5768" i="2" s="1"/>
  <c r="I5769" i="2"/>
  <c r="J5769" i="2" s="1"/>
  <c r="I5770" i="2"/>
  <c r="J5770" i="2" s="1"/>
  <c r="I5771" i="2"/>
  <c r="J5771" i="2" s="1"/>
  <c r="I5772" i="2"/>
  <c r="J5772" i="2" s="1"/>
  <c r="I5773" i="2"/>
  <c r="J5773" i="2" s="1"/>
  <c r="I5774" i="2"/>
  <c r="J5774" i="2" s="1"/>
  <c r="I5775" i="2"/>
  <c r="J5775" i="2" s="1"/>
  <c r="I5776" i="2"/>
  <c r="J5776" i="2" s="1"/>
  <c r="I5777" i="2"/>
  <c r="J5777" i="2" s="1"/>
  <c r="I5778" i="2"/>
  <c r="J5778" i="2" s="1"/>
  <c r="I5779" i="2"/>
  <c r="J5779" i="2" s="1"/>
  <c r="I5780" i="2"/>
  <c r="J5780" i="2" s="1"/>
  <c r="I5781" i="2"/>
  <c r="J5781" i="2" s="1"/>
  <c r="I5782" i="2"/>
  <c r="J5782" i="2" s="1"/>
  <c r="I5783" i="2"/>
  <c r="J5783" i="2" s="1"/>
  <c r="I5784" i="2"/>
  <c r="J5784" i="2" s="1"/>
  <c r="I5785" i="2"/>
  <c r="J5785" i="2" s="1"/>
  <c r="I5786" i="2"/>
  <c r="J5786" i="2" s="1"/>
  <c r="I5787" i="2"/>
  <c r="J5787" i="2" s="1"/>
  <c r="I5788" i="2"/>
  <c r="J5788" i="2" s="1"/>
  <c r="I5789" i="2"/>
  <c r="J5789" i="2" s="1"/>
  <c r="I5790" i="2"/>
  <c r="J5790" i="2" s="1"/>
  <c r="I5791" i="2"/>
  <c r="J5791" i="2" s="1"/>
  <c r="I5792" i="2"/>
  <c r="J5792" i="2" s="1"/>
  <c r="I5793" i="2"/>
  <c r="J5793" i="2" s="1"/>
  <c r="I5794" i="2"/>
  <c r="J5794" i="2" s="1"/>
  <c r="I5795" i="2"/>
  <c r="J5795" i="2" s="1"/>
  <c r="I5796" i="2"/>
  <c r="J5796" i="2" s="1"/>
  <c r="I5797" i="2"/>
  <c r="J5797" i="2" s="1"/>
  <c r="I5798" i="2"/>
  <c r="J5798" i="2" s="1"/>
  <c r="I5799" i="2"/>
  <c r="J5799" i="2" s="1"/>
  <c r="I5800" i="2"/>
  <c r="J5800" i="2" s="1"/>
  <c r="I5801" i="2"/>
  <c r="J5801" i="2" s="1"/>
  <c r="I5802" i="2"/>
  <c r="J5802" i="2" s="1"/>
  <c r="I5803" i="2"/>
  <c r="J5803" i="2" s="1"/>
  <c r="I5804" i="2"/>
  <c r="J5804" i="2" s="1"/>
  <c r="I5805" i="2"/>
  <c r="J5805" i="2" s="1"/>
  <c r="I5806" i="2"/>
  <c r="J5806" i="2" s="1"/>
  <c r="I5807" i="2"/>
  <c r="J5807" i="2" s="1"/>
  <c r="I5808" i="2"/>
  <c r="J5808" i="2" s="1"/>
  <c r="I5809" i="2"/>
  <c r="J5809" i="2" s="1"/>
  <c r="I5810" i="2"/>
  <c r="J5810" i="2" s="1"/>
  <c r="I5811" i="2"/>
  <c r="J5811" i="2" s="1"/>
  <c r="I5812" i="2"/>
  <c r="J5812" i="2" s="1"/>
  <c r="I5813" i="2"/>
  <c r="J5813" i="2" s="1"/>
  <c r="I5814" i="2"/>
  <c r="J5814" i="2" s="1"/>
  <c r="I5815" i="2"/>
  <c r="J5815" i="2" s="1"/>
  <c r="I5816" i="2"/>
  <c r="J5816" i="2" s="1"/>
  <c r="I5817" i="2"/>
  <c r="J5817" i="2" s="1"/>
  <c r="I5818" i="2"/>
  <c r="J5818" i="2" s="1"/>
  <c r="I5819" i="2"/>
  <c r="J5819" i="2" s="1"/>
  <c r="I5820" i="2"/>
  <c r="J5820" i="2" s="1"/>
  <c r="I5821" i="2"/>
  <c r="J5821" i="2" s="1"/>
  <c r="I5822" i="2"/>
  <c r="J5822" i="2" s="1"/>
  <c r="I5823" i="2"/>
  <c r="J5823" i="2" s="1"/>
  <c r="I5824" i="2"/>
  <c r="J5824" i="2" s="1"/>
  <c r="I5825" i="2"/>
  <c r="J5825" i="2" s="1"/>
  <c r="I5826" i="2"/>
  <c r="J5826" i="2" s="1"/>
  <c r="I5827" i="2"/>
  <c r="J5827" i="2" s="1"/>
  <c r="I5828" i="2"/>
  <c r="J5828" i="2" s="1"/>
  <c r="I5829" i="2"/>
  <c r="J5829" i="2" s="1"/>
  <c r="I5830" i="2"/>
  <c r="J5830" i="2" s="1"/>
  <c r="I5831" i="2"/>
  <c r="J5831" i="2" s="1"/>
  <c r="I5832" i="2"/>
  <c r="J5832" i="2" s="1"/>
  <c r="I5833" i="2"/>
  <c r="J5833" i="2" s="1"/>
  <c r="I5834" i="2"/>
  <c r="J5834" i="2" s="1"/>
  <c r="I5835" i="2"/>
  <c r="J5835" i="2" s="1"/>
  <c r="I5836" i="2"/>
  <c r="J5836" i="2" s="1"/>
  <c r="I5837" i="2"/>
  <c r="J5837" i="2" s="1"/>
  <c r="I5838" i="2"/>
  <c r="J5838" i="2" s="1"/>
  <c r="I5839" i="2"/>
  <c r="J5839" i="2" s="1"/>
  <c r="I5840" i="2"/>
  <c r="J5840" i="2" s="1"/>
  <c r="I5841" i="2"/>
  <c r="J5841" i="2" s="1"/>
  <c r="I5842" i="2"/>
  <c r="J5842" i="2" s="1"/>
  <c r="I5843" i="2"/>
  <c r="J5843" i="2" s="1"/>
  <c r="I5844" i="2"/>
  <c r="J5844" i="2" s="1"/>
  <c r="I5845" i="2"/>
  <c r="J5845" i="2" s="1"/>
  <c r="I5846" i="2"/>
  <c r="J5846" i="2" s="1"/>
  <c r="I5847" i="2"/>
  <c r="J5847" i="2" s="1"/>
  <c r="I5848" i="2"/>
  <c r="J5848" i="2" s="1"/>
  <c r="I5849" i="2"/>
  <c r="J5849" i="2" s="1"/>
  <c r="I5850" i="2"/>
  <c r="J5850" i="2" s="1"/>
  <c r="I5851" i="2"/>
  <c r="J5851" i="2" s="1"/>
  <c r="I5852" i="2"/>
  <c r="J5852" i="2" s="1"/>
  <c r="I5853" i="2"/>
  <c r="J5853" i="2" s="1"/>
  <c r="I5854" i="2"/>
  <c r="J5854" i="2" s="1"/>
  <c r="I5855" i="2"/>
  <c r="J5855" i="2" s="1"/>
  <c r="I5856" i="2"/>
  <c r="J5856" i="2" s="1"/>
  <c r="I5857" i="2"/>
  <c r="J5857" i="2" s="1"/>
  <c r="I5858" i="2"/>
  <c r="J5858" i="2" s="1"/>
  <c r="I5859" i="2"/>
  <c r="J5859" i="2" s="1"/>
  <c r="I5860" i="2"/>
  <c r="J5860" i="2" s="1"/>
  <c r="I5861" i="2"/>
  <c r="J5861" i="2" s="1"/>
  <c r="I5862" i="2"/>
  <c r="J5862" i="2" s="1"/>
  <c r="I5863" i="2"/>
  <c r="J5863" i="2" s="1"/>
  <c r="I5864" i="2"/>
  <c r="J5864" i="2" s="1"/>
  <c r="I5865" i="2"/>
  <c r="J5865" i="2" s="1"/>
  <c r="I5866" i="2"/>
  <c r="J5866" i="2" s="1"/>
  <c r="I5867" i="2"/>
  <c r="J5867" i="2" s="1"/>
  <c r="I5868" i="2"/>
  <c r="J5868" i="2" s="1"/>
  <c r="I5869" i="2"/>
  <c r="J5869" i="2" s="1"/>
  <c r="I5870" i="2"/>
  <c r="J5870" i="2" s="1"/>
  <c r="I5871" i="2"/>
  <c r="J5871" i="2" s="1"/>
  <c r="I5872" i="2"/>
  <c r="J5872" i="2" s="1"/>
  <c r="I5873" i="2"/>
  <c r="J5873" i="2" s="1"/>
  <c r="I5874" i="2"/>
  <c r="J5874" i="2" s="1"/>
  <c r="I5875" i="2"/>
  <c r="J5875" i="2" s="1"/>
  <c r="I5876" i="2"/>
  <c r="J5876" i="2" s="1"/>
  <c r="I5877" i="2"/>
  <c r="J5877" i="2" s="1"/>
  <c r="I5878" i="2"/>
  <c r="J5878" i="2" s="1"/>
  <c r="I5879" i="2"/>
  <c r="J5879" i="2" s="1"/>
  <c r="I5880" i="2"/>
  <c r="J5880" i="2" s="1"/>
  <c r="I5881" i="2"/>
  <c r="J5881" i="2" s="1"/>
  <c r="I5882" i="2"/>
  <c r="J5882" i="2" s="1"/>
  <c r="I5883" i="2"/>
  <c r="J5883" i="2" s="1"/>
  <c r="I5884" i="2"/>
  <c r="J5884" i="2" s="1"/>
  <c r="I5885" i="2"/>
  <c r="J5885" i="2" s="1"/>
  <c r="I5886" i="2"/>
  <c r="J5886" i="2" s="1"/>
  <c r="I5887" i="2"/>
  <c r="J5887" i="2" s="1"/>
  <c r="I5888" i="2"/>
  <c r="J5888" i="2" s="1"/>
  <c r="I5889" i="2"/>
  <c r="J5889" i="2" s="1"/>
  <c r="I5890" i="2"/>
  <c r="J5890" i="2" s="1"/>
  <c r="I5891" i="2"/>
  <c r="J5891" i="2" s="1"/>
  <c r="I5892" i="2"/>
  <c r="J5892" i="2" s="1"/>
  <c r="I5893" i="2"/>
  <c r="J5893" i="2" s="1"/>
  <c r="I5894" i="2"/>
  <c r="J5894" i="2" s="1"/>
  <c r="I5895" i="2"/>
  <c r="J5895" i="2" s="1"/>
  <c r="I5896" i="2"/>
  <c r="J5896" i="2" s="1"/>
  <c r="I5897" i="2"/>
  <c r="J5897" i="2" s="1"/>
  <c r="I5898" i="2"/>
  <c r="J5898" i="2" s="1"/>
  <c r="I5899" i="2"/>
  <c r="J5899" i="2" s="1"/>
  <c r="I5900" i="2"/>
  <c r="J5900" i="2" s="1"/>
  <c r="I5901" i="2"/>
  <c r="J5901" i="2" s="1"/>
  <c r="I5902" i="2"/>
  <c r="J5902" i="2" s="1"/>
  <c r="I5903" i="2"/>
  <c r="J5903" i="2" s="1"/>
  <c r="I5904" i="2"/>
  <c r="J5904" i="2" s="1"/>
  <c r="I5905" i="2"/>
  <c r="J5905" i="2" s="1"/>
  <c r="I5906" i="2"/>
  <c r="J5906" i="2" s="1"/>
  <c r="I5907" i="2"/>
  <c r="J5907" i="2" s="1"/>
  <c r="I5908" i="2"/>
  <c r="J5908" i="2" s="1"/>
  <c r="I5909" i="2"/>
  <c r="J5909" i="2" s="1"/>
  <c r="I5910" i="2"/>
  <c r="J5910" i="2" s="1"/>
  <c r="I5911" i="2"/>
  <c r="J5911" i="2" s="1"/>
  <c r="I5912" i="2"/>
  <c r="J5912" i="2" s="1"/>
  <c r="I5913" i="2"/>
  <c r="J5913" i="2" s="1"/>
  <c r="I5914" i="2"/>
  <c r="J5914" i="2" s="1"/>
  <c r="I5915" i="2"/>
  <c r="J5915" i="2" s="1"/>
  <c r="I5916" i="2"/>
  <c r="J5916" i="2" s="1"/>
  <c r="I5917" i="2"/>
  <c r="J5917" i="2" s="1"/>
  <c r="I5918" i="2"/>
  <c r="J5918" i="2" s="1"/>
  <c r="I5919" i="2"/>
  <c r="J5919" i="2" s="1"/>
  <c r="I5920" i="2"/>
  <c r="J5920" i="2" s="1"/>
  <c r="I5921" i="2"/>
  <c r="J5921" i="2" s="1"/>
  <c r="I5922" i="2"/>
  <c r="J5922" i="2" s="1"/>
  <c r="I5923" i="2"/>
  <c r="J5923" i="2" s="1"/>
  <c r="I5924" i="2"/>
  <c r="J5924" i="2" s="1"/>
  <c r="I5925" i="2"/>
  <c r="J5925" i="2" s="1"/>
  <c r="I5926" i="2"/>
  <c r="J5926" i="2" s="1"/>
  <c r="I5927" i="2"/>
  <c r="J5927" i="2" s="1"/>
  <c r="I5928" i="2"/>
  <c r="J5928" i="2" s="1"/>
  <c r="I5929" i="2"/>
  <c r="J5929" i="2" s="1"/>
  <c r="I5930" i="2"/>
  <c r="J5930" i="2" s="1"/>
  <c r="I5931" i="2"/>
  <c r="J5931" i="2" s="1"/>
  <c r="I5932" i="2"/>
  <c r="J5932" i="2" s="1"/>
  <c r="I5933" i="2"/>
  <c r="J5933" i="2" s="1"/>
  <c r="I5934" i="2"/>
  <c r="J5934" i="2" s="1"/>
  <c r="I5935" i="2"/>
  <c r="J5935" i="2" s="1"/>
  <c r="I5936" i="2"/>
  <c r="J5936" i="2" s="1"/>
  <c r="I5937" i="2"/>
  <c r="J5937" i="2" s="1"/>
  <c r="I5938" i="2"/>
  <c r="J5938" i="2" s="1"/>
  <c r="I5939" i="2"/>
  <c r="J5939" i="2" s="1"/>
  <c r="I5940" i="2"/>
  <c r="J5940" i="2" s="1"/>
  <c r="I5941" i="2"/>
  <c r="J5941" i="2" s="1"/>
  <c r="I5942" i="2"/>
  <c r="J5942" i="2" s="1"/>
  <c r="I5943" i="2"/>
  <c r="J5943" i="2" s="1"/>
  <c r="I5944" i="2"/>
  <c r="J5944" i="2" s="1"/>
  <c r="I5945" i="2"/>
  <c r="J5945" i="2" s="1"/>
  <c r="I5946" i="2"/>
  <c r="J5946" i="2" s="1"/>
  <c r="I5947" i="2"/>
  <c r="J5947" i="2" s="1"/>
  <c r="I5948" i="2"/>
  <c r="J5948" i="2" s="1"/>
  <c r="I5949" i="2"/>
  <c r="J5949" i="2" s="1"/>
  <c r="I5950" i="2"/>
  <c r="J5950" i="2" s="1"/>
  <c r="I5951" i="2"/>
  <c r="J5951" i="2" s="1"/>
  <c r="I5952" i="2"/>
  <c r="J5952" i="2" s="1"/>
  <c r="I5953" i="2"/>
  <c r="J5953" i="2" s="1"/>
  <c r="I5954" i="2"/>
  <c r="J5954" i="2" s="1"/>
  <c r="I5955" i="2"/>
  <c r="J5955" i="2" s="1"/>
  <c r="I5956" i="2"/>
  <c r="J5956" i="2" s="1"/>
  <c r="I5957" i="2"/>
  <c r="J5957" i="2" s="1"/>
  <c r="I5958" i="2"/>
  <c r="J5958" i="2" s="1"/>
  <c r="I5959" i="2"/>
  <c r="J5959" i="2" s="1"/>
  <c r="I5960" i="2"/>
  <c r="J5960" i="2" s="1"/>
  <c r="I5961" i="2"/>
  <c r="J5961" i="2" s="1"/>
  <c r="I5962" i="2"/>
  <c r="J5962" i="2" s="1"/>
  <c r="I5963" i="2"/>
  <c r="J5963" i="2" s="1"/>
  <c r="I5964" i="2"/>
  <c r="J5964" i="2" s="1"/>
  <c r="I5965" i="2"/>
  <c r="J5965" i="2" s="1"/>
  <c r="I5966" i="2"/>
  <c r="J5966" i="2" s="1"/>
  <c r="I5967" i="2"/>
  <c r="J5967" i="2" s="1"/>
  <c r="I5968" i="2"/>
  <c r="J5968" i="2" s="1"/>
  <c r="I5969" i="2"/>
  <c r="J5969" i="2" s="1"/>
  <c r="I5970" i="2"/>
  <c r="J5970" i="2" s="1"/>
  <c r="I5971" i="2"/>
  <c r="J5971" i="2" s="1"/>
  <c r="I5972" i="2"/>
  <c r="J5972" i="2" s="1"/>
  <c r="I5973" i="2"/>
  <c r="J5973" i="2" s="1"/>
  <c r="I5974" i="2"/>
  <c r="J5974" i="2" s="1"/>
  <c r="I5975" i="2"/>
  <c r="J5975" i="2" s="1"/>
  <c r="I5976" i="2"/>
  <c r="J5976" i="2" s="1"/>
  <c r="I5977" i="2"/>
  <c r="J5977" i="2" s="1"/>
  <c r="I5978" i="2"/>
  <c r="J5978" i="2" s="1"/>
  <c r="I5979" i="2"/>
  <c r="J5979" i="2" s="1"/>
  <c r="I5980" i="2"/>
  <c r="J5980" i="2" s="1"/>
  <c r="I5981" i="2"/>
  <c r="J5981" i="2" s="1"/>
  <c r="I5982" i="2"/>
  <c r="J5982" i="2" s="1"/>
  <c r="I5983" i="2"/>
  <c r="J5983" i="2" s="1"/>
  <c r="I5984" i="2"/>
  <c r="J5984" i="2" s="1"/>
  <c r="I5985" i="2"/>
  <c r="J5985" i="2" s="1"/>
  <c r="I5986" i="2"/>
  <c r="J5986" i="2" s="1"/>
  <c r="I5987" i="2"/>
  <c r="J5987" i="2" s="1"/>
  <c r="I5988" i="2"/>
  <c r="J5988" i="2" s="1"/>
  <c r="I5989" i="2"/>
  <c r="J5989" i="2" s="1"/>
  <c r="I5990" i="2"/>
  <c r="J5990" i="2" s="1"/>
  <c r="I5991" i="2"/>
  <c r="J5991" i="2" s="1"/>
  <c r="I5992" i="2"/>
  <c r="J5992" i="2" s="1"/>
  <c r="I5993" i="2"/>
  <c r="J5993" i="2" s="1"/>
  <c r="I5994" i="2"/>
  <c r="J5994" i="2" s="1"/>
  <c r="I5995" i="2"/>
  <c r="J5995" i="2" s="1"/>
  <c r="I5996" i="2"/>
  <c r="J5996" i="2" s="1"/>
  <c r="I5997" i="2"/>
  <c r="J5997" i="2" s="1"/>
  <c r="I5998" i="2"/>
  <c r="J5998" i="2" s="1"/>
  <c r="I5999" i="2"/>
  <c r="J5999" i="2" s="1"/>
  <c r="I6000" i="2"/>
  <c r="J6000" i="2" s="1"/>
  <c r="I6001" i="2"/>
  <c r="J6001" i="2" s="1"/>
  <c r="I6002" i="2"/>
  <c r="J6002" i="2" s="1"/>
  <c r="I6003" i="2"/>
  <c r="J6003" i="2" s="1"/>
  <c r="I6004" i="2"/>
  <c r="J6004" i="2" s="1"/>
  <c r="I6005" i="2"/>
  <c r="J6005" i="2" s="1"/>
  <c r="I6006" i="2"/>
  <c r="J6006" i="2" s="1"/>
  <c r="I6007" i="2"/>
  <c r="J6007" i="2" s="1"/>
  <c r="I6008" i="2"/>
  <c r="J6008" i="2" s="1"/>
  <c r="I6009" i="2"/>
  <c r="J6009" i="2" s="1"/>
  <c r="I6010" i="2"/>
  <c r="J6010" i="2" s="1"/>
  <c r="I6011" i="2"/>
  <c r="J6011" i="2" s="1"/>
  <c r="I6012" i="2"/>
  <c r="J6012" i="2" s="1"/>
  <c r="I6013" i="2"/>
  <c r="J6013" i="2" s="1"/>
  <c r="I6014" i="2"/>
  <c r="J6014" i="2" s="1"/>
  <c r="I6015" i="2"/>
  <c r="J6015" i="2" s="1"/>
  <c r="I6016" i="2"/>
  <c r="J6016" i="2" s="1"/>
  <c r="I6017" i="2"/>
  <c r="J6017" i="2" s="1"/>
  <c r="I6018" i="2"/>
  <c r="J6018" i="2" s="1"/>
  <c r="I6019" i="2"/>
  <c r="J6019" i="2" s="1"/>
  <c r="I6020" i="2"/>
  <c r="J6020" i="2" s="1"/>
  <c r="I6021" i="2"/>
  <c r="J6021" i="2" s="1"/>
  <c r="I6022" i="2"/>
  <c r="J6022" i="2" s="1"/>
  <c r="I6023" i="2"/>
  <c r="J6023" i="2" s="1"/>
  <c r="I6024" i="2"/>
  <c r="J6024" i="2" s="1"/>
  <c r="I6025" i="2"/>
  <c r="J6025" i="2" s="1"/>
  <c r="I6026" i="2"/>
  <c r="J6026" i="2" s="1"/>
  <c r="I6027" i="2"/>
  <c r="J6027" i="2" s="1"/>
  <c r="I6028" i="2"/>
  <c r="J6028" i="2" s="1"/>
  <c r="I6029" i="2"/>
  <c r="J6029" i="2" s="1"/>
  <c r="I6030" i="2"/>
  <c r="J6030" i="2" s="1"/>
  <c r="I6031" i="2"/>
  <c r="J6031" i="2" s="1"/>
  <c r="I6032" i="2"/>
  <c r="J6032" i="2" s="1"/>
  <c r="I6033" i="2"/>
  <c r="J6033" i="2" s="1"/>
  <c r="I6034" i="2"/>
  <c r="J6034" i="2" s="1"/>
  <c r="I6035" i="2"/>
  <c r="J6035" i="2" s="1"/>
  <c r="I6036" i="2"/>
  <c r="J6036" i="2" s="1"/>
  <c r="I6037" i="2"/>
  <c r="J6037" i="2" s="1"/>
  <c r="I6038" i="2"/>
  <c r="J6038" i="2" s="1"/>
  <c r="I6039" i="2"/>
  <c r="J6039" i="2" s="1"/>
  <c r="I6040" i="2"/>
  <c r="J6040" i="2" s="1"/>
  <c r="I6041" i="2"/>
  <c r="J6041" i="2" s="1"/>
  <c r="I6042" i="2"/>
  <c r="J6042" i="2" s="1"/>
  <c r="I6043" i="2"/>
  <c r="J6043" i="2" s="1"/>
  <c r="I6044" i="2"/>
  <c r="J6044" i="2" s="1"/>
  <c r="I6045" i="2"/>
  <c r="J6045" i="2" s="1"/>
  <c r="I6046" i="2"/>
  <c r="J6046" i="2" s="1"/>
  <c r="I6047" i="2"/>
  <c r="J6047" i="2" s="1"/>
  <c r="I6048" i="2"/>
  <c r="J6048" i="2" s="1"/>
  <c r="I6049" i="2"/>
  <c r="J6049" i="2" s="1"/>
  <c r="I6050" i="2"/>
  <c r="J6050" i="2" s="1"/>
  <c r="I6051" i="2"/>
  <c r="J6051" i="2" s="1"/>
  <c r="I6052" i="2"/>
  <c r="J6052" i="2" s="1"/>
  <c r="I6053" i="2"/>
  <c r="J6053" i="2" s="1"/>
  <c r="I6054" i="2"/>
  <c r="J6054" i="2" s="1"/>
  <c r="I6055" i="2"/>
  <c r="J6055" i="2" s="1"/>
  <c r="I6056" i="2"/>
  <c r="J6056" i="2" s="1"/>
  <c r="I6057" i="2"/>
  <c r="J6057" i="2" s="1"/>
  <c r="I6058" i="2"/>
  <c r="J6058" i="2" s="1"/>
  <c r="I6059" i="2"/>
  <c r="J6059" i="2" s="1"/>
  <c r="I6060" i="2"/>
  <c r="J6060" i="2" s="1"/>
  <c r="I6061" i="2"/>
  <c r="J6061" i="2" s="1"/>
  <c r="I6062" i="2"/>
  <c r="J6062" i="2" s="1"/>
  <c r="I6063" i="2"/>
  <c r="J6063" i="2" s="1"/>
  <c r="I6064" i="2"/>
  <c r="J6064" i="2" s="1"/>
  <c r="I6065" i="2"/>
  <c r="J6065" i="2" s="1"/>
  <c r="I6066" i="2"/>
  <c r="J6066" i="2" s="1"/>
  <c r="I6067" i="2"/>
  <c r="J6067" i="2" s="1"/>
  <c r="I6068" i="2"/>
  <c r="J6068" i="2" s="1"/>
  <c r="I6069" i="2"/>
  <c r="J6069" i="2" s="1"/>
  <c r="I6070" i="2"/>
  <c r="J6070" i="2" s="1"/>
  <c r="I6071" i="2"/>
  <c r="J6071" i="2" s="1"/>
  <c r="I6072" i="2"/>
  <c r="J6072" i="2" s="1"/>
  <c r="I6073" i="2"/>
  <c r="J6073" i="2" s="1"/>
  <c r="I6074" i="2"/>
  <c r="J6074" i="2" s="1"/>
  <c r="I6075" i="2"/>
  <c r="J6075" i="2" s="1"/>
  <c r="I6076" i="2"/>
  <c r="J6076" i="2" s="1"/>
  <c r="I6077" i="2"/>
  <c r="J6077" i="2" s="1"/>
  <c r="I6078" i="2"/>
  <c r="J6078" i="2" s="1"/>
  <c r="I6079" i="2"/>
  <c r="J6079" i="2" s="1"/>
  <c r="I6080" i="2"/>
  <c r="J6080" i="2" s="1"/>
  <c r="I6081" i="2"/>
  <c r="J6081" i="2" s="1"/>
  <c r="I6082" i="2"/>
  <c r="J6082" i="2" s="1"/>
  <c r="I6083" i="2"/>
  <c r="J6083" i="2" s="1"/>
  <c r="I6084" i="2"/>
  <c r="J6084" i="2" s="1"/>
  <c r="I6085" i="2"/>
  <c r="J6085" i="2" s="1"/>
  <c r="I6086" i="2"/>
  <c r="J6086" i="2" s="1"/>
  <c r="I6087" i="2"/>
  <c r="J6087" i="2" s="1"/>
  <c r="I6088" i="2"/>
  <c r="J6088" i="2" s="1"/>
  <c r="I6089" i="2"/>
  <c r="J6089" i="2" s="1"/>
  <c r="I6090" i="2"/>
  <c r="J6090" i="2" s="1"/>
  <c r="I6091" i="2"/>
  <c r="J6091" i="2" s="1"/>
  <c r="I6092" i="2"/>
  <c r="J6092" i="2" s="1"/>
  <c r="I6093" i="2"/>
  <c r="J6093" i="2" s="1"/>
  <c r="I6094" i="2"/>
  <c r="J6094" i="2" s="1"/>
  <c r="I6095" i="2"/>
  <c r="J6095" i="2" s="1"/>
  <c r="I6096" i="2"/>
  <c r="J6096" i="2" s="1"/>
  <c r="I6097" i="2"/>
  <c r="J6097" i="2" s="1"/>
  <c r="I6098" i="2"/>
  <c r="J6098" i="2" s="1"/>
  <c r="I6099" i="2"/>
  <c r="J6099" i="2" s="1"/>
  <c r="I6100" i="2"/>
  <c r="J6100" i="2" s="1"/>
  <c r="I6101" i="2"/>
  <c r="J6101" i="2" s="1"/>
  <c r="I6102" i="2"/>
  <c r="J6102" i="2" s="1"/>
  <c r="I6103" i="2"/>
  <c r="J6103" i="2" s="1"/>
  <c r="I6104" i="2"/>
  <c r="J6104" i="2" s="1"/>
  <c r="I6105" i="2"/>
  <c r="J6105" i="2" s="1"/>
  <c r="I6106" i="2"/>
  <c r="J6106" i="2" s="1"/>
  <c r="I6107" i="2"/>
  <c r="J6107" i="2" s="1"/>
  <c r="I6108" i="2"/>
  <c r="J6108" i="2" s="1"/>
  <c r="I6109" i="2"/>
  <c r="J6109" i="2" s="1"/>
  <c r="I6110" i="2"/>
  <c r="J6110" i="2" s="1"/>
  <c r="I6111" i="2"/>
  <c r="J6111" i="2" s="1"/>
  <c r="I6112" i="2"/>
  <c r="J6112" i="2" s="1"/>
  <c r="I6113" i="2"/>
  <c r="J6113" i="2" s="1"/>
  <c r="I6114" i="2"/>
  <c r="J6114" i="2" s="1"/>
  <c r="I6115" i="2"/>
  <c r="J6115" i="2" s="1"/>
  <c r="I6116" i="2"/>
  <c r="J6116" i="2" s="1"/>
  <c r="I6117" i="2"/>
  <c r="J6117" i="2" s="1"/>
  <c r="I6118" i="2"/>
  <c r="J6118" i="2" s="1"/>
  <c r="I6119" i="2"/>
  <c r="J6119" i="2" s="1"/>
  <c r="I6120" i="2"/>
  <c r="J6120" i="2" s="1"/>
  <c r="I6121" i="2"/>
  <c r="J6121" i="2" s="1"/>
  <c r="I6122" i="2"/>
  <c r="J6122" i="2" s="1"/>
  <c r="I6123" i="2"/>
  <c r="J6123" i="2" s="1"/>
  <c r="I6124" i="2"/>
  <c r="J6124" i="2" s="1"/>
  <c r="I6125" i="2"/>
  <c r="J6125" i="2" s="1"/>
  <c r="I6126" i="2"/>
  <c r="J6126" i="2" s="1"/>
  <c r="I6127" i="2"/>
  <c r="J6127" i="2" s="1"/>
  <c r="I6128" i="2"/>
  <c r="J6128" i="2" s="1"/>
  <c r="I6129" i="2"/>
  <c r="J6129" i="2" s="1"/>
  <c r="I6130" i="2"/>
  <c r="J6130" i="2" s="1"/>
  <c r="I6131" i="2"/>
  <c r="J6131" i="2" s="1"/>
  <c r="I6132" i="2"/>
  <c r="J6132" i="2" s="1"/>
  <c r="I6133" i="2"/>
  <c r="J6133" i="2" s="1"/>
  <c r="I6134" i="2"/>
  <c r="J6134" i="2" s="1"/>
  <c r="I6135" i="2"/>
  <c r="J6135" i="2" s="1"/>
  <c r="I6136" i="2"/>
  <c r="J6136" i="2" s="1"/>
  <c r="I6137" i="2"/>
  <c r="J6137" i="2" s="1"/>
  <c r="I6138" i="2"/>
  <c r="J6138" i="2" s="1"/>
  <c r="I6139" i="2"/>
  <c r="J6139" i="2" s="1"/>
  <c r="I6140" i="2"/>
  <c r="J6140" i="2" s="1"/>
  <c r="I6141" i="2"/>
  <c r="J6141" i="2" s="1"/>
  <c r="I6142" i="2"/>
  <c r="J6142" i="2" s="1"/>
  <c r="I6143" i="2"/>
  <c r="J6143" i="2" s="1"/>
  <c r="I6144" i="2"/>
  <c r="J6144" i="2" s="1"/>
  <c r="I6145" i="2"/>
  <c r="J6145" i="2" s="1"/>
  <c r="I6146" i="2"/>
  <c r="J6146" i="2" s="1"/>
  <c r="I6147" i="2"/>
  <c r="J6147" i="2" s="1"/>
  <c r="I6148" i="2"/>
  <c r="J6148" i="2" s="1"/>
  <c r="I6149" i="2"/>
  <c r="J6149" i="2" s="1"/>
  <c r="I6150" i="2"/>
  <c r="J6150" i="2" s="1"/>
  <c r="I6151" i="2"/>
  <c r="J6151" i="2" s="1"/>
  <c r="I6152" i="2"/>
  <c r="J6152" i="2" s="1"/>
  <c r="I6153" i="2"/>
  <c r="J6153" i="2" s="1"/>
  <c r="I6154" i="2"/>
  <c r="J6154" i="2" s="1"/>
  <c r="I6155" i="2"/>
  <c r="J6155" i="2" s="1"/>
  <c r="I6156" i="2"/>
  <c r="J6156" i="2" s="1"/>
  <c r="I6157" i="2"/>
  <c r="J6157" i="2" s="1"/>
  <c r="I6158" i="2"/>
  <c r="J6158" i="2" s="1"/>
  <c r="I6159" i="2"/>
  <c r="J6159" i="2" s="1"/>
  <c r="I6160" i="2"/>
  <c r="J6160" i="2" s="1"/>
  <c r="I6161" i="2"/>
  <c r="J6161" i="2" s="1"/>
  <c r="I6162" i="2"/>
  <c r="J6162" i="2" s="1"/>
  <c r="I6163" i="2"/>
  <c r="J6163" i="2" s="1"/>
  <c r="I6164" i="2"/>
  <c r="J6164" i="2" s="1"/>
  <c r="I6165" i="2"/>
  <c r="J6165" i="2" s="1"/>
  <c r="I6166" i="2"/>
  <c r="J6166" i="2" s="1"/>
  <c r="I6167" i="2"/>
  <c r="J6167" i="2" s="1"/>
  <c r="I6168" i="2"/>
  <c r="J6168" i="2" s="1"/>
  <c r="I6169" i="2"/>
  <c r="J6169" i="2" s="1"/>
  <c r="I6170" i="2"/>
  <c r="J6170" i="2" s="1"/>
  <c r="I6171" i="2"/>
  <c r="J6171" i="2" s="1"/>
  <c r="I6172" i="2"/>
  <c r="J6172" i="2" s="1"/>
  <c r="I6173" i="2"/>
  <c r="J6173" i="2" s="1"/>
  <c r="I6174" i="2"/>
  <c r="J6174" i="2" s="1"/>
  <c r="I6175" i="2"/>
  <c r="J6175" i="2" s="1"/>
  <c r="I6176" i="2"/>
  <c r="J6176" i="2" s="1"/>
  <c r="I6177" i="2"/>
  <c r="J6177" i="2" s="1"/>
  <c r="I6178" i="2"/>
  <c r="J6178" i="2" s="1"/>
  <c r="I6179" i="2"/>
  <c r="J6179" i="2" s="1"/>
  <c r="I6180" i="2"/>
  <c r="J6180" i="2" s="1"/>
  <c r="I6181" i="2"/>
  <c r="J6181" i="2" s="1"/>
  <c r="I6182" i="2"/>
  <c r="J6182" i="2" s="1"/>
  <c r="I6183" i="2"/>
  <c r="J6183" i="2" s="1"/>
  <c r="I6184" i="2"/>
  <c r="J6184" i="2" s="1"/>
  <c r="I6185" i="2"/>
  <c r="J6185" i="2" s="1"/>
  <c r="I6186" i="2"/>
  <c r="J6186" i="2" s="1"/>
  <c r="I6187" i="2"/>
  <c r="J6187" i="2" s="1"/>
  <c r="I6188" i="2"/>
  <c r="J6188" i="2" s="1"/>
  <c r="I6189" i="2"/>
  <c r="J6189" i="2" s="1"/>
  <c r="I6190" i="2"/>
  <c r="J6190" i="2" s="1"/>
  <c r="I6191" i="2"/>
  <c r="J6191" i="2" s="1"/>
  <c r="I6192" i="2"/>
  <c r="J6192" i="2" s="1"/>
  <c r="I6193" i="2"/>
  <c r="J6193" i="2" s="1"/>
  <c r="I6194" i="2"/>
  <c r="J6194" i="2" s="1"/>
  <c r="I6195" i="2"/>
  <c r="J6195" i="2" s="1"/>
  <c r="I6196" i="2"/>
  <c r="J6196" i="2" s="1"/>
  <c r="I6197" i="2"/>
  <c r="J6197" i="2" s="1"/>
  <c r="I6198" i="2"/>
  <c r="J6198" i="2" s="1"/>
  <c r="I6199" i="2"/>
  <c r="J6199" i="2" s="1"/>
  <c r="I6200" i="2"/>
  <c r="J6200" i="2" s="1"/>
  <c r="I6201" i="2"/>
  <c r="J6201" i="2" s="1"/>
  <c r="I6202" i="2"/>
  <c r="J6202" i="2" s="1"/>
  <c r="I6203" i="2"/>
  <c r="J6203" i="2" s="1"/>
  <c r="I6204" i="2"/>
  <c r="J6204" i="2" s="1"/>
  <c r="I6205" i="2"/>
  <c r="J6205" i="2" s="1"/>
  <c r="I6206" i="2"/>
  <c r="J6206" i="2" s="1"/>
  <c r="I6207" i="2"/>
  <c r="J6207" i="2" s="1"/>
  <c r="I6208" i="2"/>
  <c r="J6208" i="2" s="1"/>
  <c r="I6209" i="2"/>
  <c r="J6209" i="2" s="1"/>
  <c r="I6210" i="2"/>
  <c r="J6210" i="2" s="1"/>
  <c r="I6211" i="2"/>
  <c r="J6211" i="2" s="1"/>
  <c r="I6212" i="2"/>
  <c r="J6212" i="2" s="1"/>
  <c r="I6213" i="2"/>
  <c r="J6213" i="2" s="1"/>
  <c r="I6214" i="2"/>
  <c r="J6214" i="2" s="1"/>
  <c r="I6215" i="2"/>
  <c r="J6215" i="2" s="1"/>
  <c r="I6216" i="2"/>
  <c r="J6216" i="2" s="1"/>
  <c r="I6217" i="2"/>
  <c r="J6217" i="2" s="1"/>
  <c r="I6218" i="2"/>
  <c r="J6218" i="2" s="1"/>
  <c r="I6219" i="2"/>
  <c r="J6219" i="2" s="1"/>
  <c r="I6220" i="2"/>
  <c r="J6220" i="2" s="1"/>
  <c r="I6221" i="2"/>
  <c r="J6221" i="2" s="1"/>
  <c r="I6222" i="2"/>
  <c r="J6222" i="2" s="1"/>
  <c r="I6223" i="2"/>
  <c r="J6223" i="2" s="1"/>
  <c r="I6224" i="2"/>
  <c r="J6224" i="2" s="1"/>
  <c r="I6225" i="2"/>
  <c r="J6225" i="2" s="1"/>
  <c r="I6226" i="2"/>
  <c r="J6226" i="2" s="1"/>
  <c r="I6227" i="2"/>
  <c r="J6227" i="2" s="1"/>
  <c r="I6228" i="2"/>
  <c r="J6228" i="2" s="1"/>
  <c r="I6229" i="2"/>
  <c r="J6229" i="2" s="1"/>
  <c r="I6230" i="2"/>
  <c r="J6230" i="2" s="1"/>
  <c r="I6231" i="2"/>
  <c r="J6231" i="2" s="1"/>
  <c r="I6232" i="2"/>
  <c r="J6232" i="2" s="1"/>
  <c r="I6233" i="2"/>
  <c r="J6233" i="2" s="1"/>
  <c r="I6234" i="2"/>
  <c r="J6234" i="2" s="1"/>
  <c r="I6235" i="2"/>
  <c r="J6235" i="2" s="1"/>
  <c r="I6236" i="2"/>
  <c r="J6236" i="2" s="1"/>
  <c r="I6237" i="2"/>
  <c r="J6237" i="2" s="1"/>
  <c r="I6238" i="2"/>
  <c r="J6238" i="2" s="1"/>
  <c r="I6239" i="2"/>
  <c r="J6239" i="2" s="1"/>
  <c r="I6240" i="2"/>
  <c r="J6240" i="2" s="1"/>
  <c r="I6241" i="2"/>
  <c r="J6241" i="2" s="1"/>
  <c r="I6242" i="2"/>
  <c r="J6242" i="2" s="1"/>
  <c r="I6243" i="2"/>
  <c r="J6243" i="2" s="1"/>
  <c r="I6244" i="2"/>
  <c r="J6244" i="2" s="1"/>
  <c r="I6245" i="2"/>
  <c r="J6245" i="2" s="1"/>
  <c r="I6246" i="2"/>
  <c r="J6246" i="2" s="1"/>
  <c r="I6247" i="2"/>
  <c r="J6247" i="2" s="1"/>
  <c r="I6248" i="2"/>
  <c r="J6248" i="2" s="1"/>
  <c r="I6249" i="2"/>
  <c r="J6249" i="2" s="1"/>
  <c r="I6250" i="2"/>
  <c r="J6250" i="2" s="1"/>
  <c r="I6251" i="2"/>
  <c r="J6251" i="2" s="1"/>
  <c r="I6252" i="2"/>
  <c r="J6252" i="2" s="1"/>
  <c r="I6253" i="2"/>
  <c r="J6253" i="2" s="1"/>
  <c r="I6254" i="2"/>
  <c r="J6254" i="2" s="1"/>
  <c r="I6255" i="2"/>
  <c r="J6255" i="2" s="1"/>
  <c r="I6256" i="2"/>
  <c r="J6256" i="2" s="1"/>
  <c r="I6257" i="2"/>
  <c r="J6257" i="2" s="1"/>
  <c r="I6258" i="2"/>
  <c r="J6258" i="2" s="1"/>
  <c r="I6259" i="2"/>
  <c r="J6259" i="2" s="1"/>
  <c r="I6260" i="2"/>
  <c r="J6260" i="2" s="1"/>
  <c r="I6261" i="2"/>
  <c r="J6261" i="2" s="1"/>
  <c r="I6262" i="2"/>
  <c r="J6262" i="2" s="1"/>
  <c r="I6263" i="2"/>
  <c r="J6263" i="2" s="1"/>
  <c r="I6264" i="2"/>
  <c r="J6264" i="2" s="1"/>
  <c r="I6265" i="2"/>
  <c r="J6265" i="2" s="1"/>
  <c r="I6266" i="2"/>
  <c r="J6266" i="2" s="1"/>
  <c r="I6267" i="2"/>
  <c r="J6267" i="2" s="1"/>
  <c r="I6268" i="2"/>
  <c r="J6268" i="2" s="1"/>
  <c r="I6269" i="2"/>
  <c r="J6269" i="2" s="1"/>
  <c r="I6270" i="2"/>
  <c r="J6270" i="2" s="1"/>
  <c r="I6271" i="2"/>
  <c r="J6271" i="2" s="1"/>
  <c r="I6272" i="2"/>
  <c r="J6272" i="2" s="1"/>
  <c r="I6273" i="2"/>
  <c r="J6273" i="2" s="1"/>
  <c r="I6274" i="2"/>
  <c r="J6274" i="2" s="1"/>
  <c r="I6275" i="2"/>
  <c r="J6275" i="2" s="1"/>
  <c r="I6276" i="2"/>
  <c r="J6276" i="2" s="1"/>
  <c r="I6277" i="2"/>
  <c r="J6277" i="2" s="1"/>
  <c r="I6278" i="2"/>
  <c r="J6278" i="2" s="1"/>
  <c r="I6279" i="2"/>
  <c r="J6279" i="2" s="1"/>
  <c r="I6280" i="2"/>
  <c r="J6280" i="2" s="1"/>
  <c r="I6281" i="2"/>
  <c r="J6281" i="2" s="1"/>
  <c r="I6282" i="2"/>
  <c r="J6282" i="2" s="1"/>
  <c r="I6283" i="2"/>
  <c r="J6283" i="2" s="1"/>
  <c r="I6284" i="2"/>
  <c r="J6284" i="2" s="1"/>
  <c r="I6285" i="2"/>
  <c r="J6285" i="2" s="1"/>
  <c r="I6286" i="2"/>
  <c r="J6286" i="2" s="1"/>
  <c r="I6287" i="2"/>
  <c r="J6287" i="2" s="1"/>
  <c r="I6288" i="2"/>
  <c r="J6288" i="2" s="1"/>
  <c r="I6289" i="2"/>
  <c r="J6289" i="2" s="1"/>
  <c r="I6290" i="2"/>
  <c r="J6290" i="2" s="1"/>
  <c r="I6291" i="2"/>
  <c r="J6291" i="2" s="1"/>
  <c r="I6292" i="2"/>
  <c r="J6292" i="2" s="1"/>
  <c r="I6293" i="2"/>
  <c r="J6293" i="2" s="1"/>
  <c r="I6294" i="2"/>
  <c r="J6294" i="2" s="1"/>
  <c r="I6295" i="2"/>
  <c r="J6295" i="2" s="1"/>
  <c r="I6296" i="2"/>
  <c r="J6296" i="2" s="1"/>
  <c r="I6297" i="2"/>
  <c r="J6297" i="2" s="1"/>
  <c r="I6298" i="2"/>
  <c r="J6298" i="2" s="1"/>
  <c r="I6299" i="2"/>
  <c r="J6299" i="2" s="1"/>
  <c r="I6300" i="2"/>
  <c r="J6300" i="2" s="1"/>
  <c r="I6301" i="2"/>
  <c r="J6301" i="2" s="1"/>
  <c r="I6302" i="2"/>
  <c r="J6302" i="2" s="1"/>
  <c r="I6303" i="2"/>
  <c r="J6303" i="2" s="1"/>
  <c r="I6304" i="2"/>
  <c r="J6304" i="2" s="1"/>
  <c r="I6305" i="2"/>
  <c r="J6305" i="2" s="1"/>
  <c r="I6306" i="2"/>
  <c r="J6306" i="2" s="1"/>
  <c r="I6307" i="2"/>
  <c r="J6307" i="2" s="1"/>
  <c r="I6308" i="2"/>
  <c r="J6308" i="2" s="1"/>
  <c r="I6309" i="2"/>
  <c r="J6309" i="2" s="1"/>
  <c r="I6310" i="2"/>
  <c r="J6310" i="2" s="1"/>
  <c r="I6311" i="2"/>
  <c r="J6311" i="2" s="1"/>
  <c r="I6312" i="2"/>
  <c r="J6312" i="2" s="1"/>
  <c r="I6313" i="2"/>
  <c r="J6313" i="2" s="1"/>
  <c r="I6314" i="2"/>
  <c r="J6314" i="2" s="1"/>
  <c r="I6315" i="2"/>
  <c r="J6315" i="2" s="1"/>
  <c r="I6316" i="2"/>
  <c r="J6316" i="2" s="1"/>
  <c r="I6317" i="2"/>
  <c r="J6317" i="2" s="1"/>
  <c r="I6318" i="2"/>
  <c r="J6318" i="2" s="1"/>
  <c r="I6319" i="2"/>
  <c r="J6319" i="2" s="1"/>
  <c r="I6320" i="2"/>
  <c r="J6320" i="2" s="1"/>
  <c r="I6321" i="2"/>
  <c r="J6321" i="2" s="1"/>
  <c r="I6322" i="2"/>
  <c r="J6322" i="2" s="1"/>
  <c r="I6323" i="2"/>
  <c r="J6323" i="2" s="1"/>
  <c r="I6324" i="2"/>
  <c r="J6324" i="2" s="1"/>
  <c r="I6325" i="2"/>
  <c r="J6325" i="2" s="1"/>
  <c r="I6326" i="2"/>
  <c r="J6326" i="2" s="1"/>
  <c r="I6327" i="2"/>
  <c r="J6327" i="2" s="1"/>
  <c r="I6328" i="2"/>
  <c r="J6328" i="2" s="1"/>
  <c r="I6329" i="2"/>
  <c r="J6329" i="2" s="1"/>
  <c r="I6330" i="2"/>
  <c r="J6330" i="2" s="1"/>
  <c r="I6331" i="2"/>
  <c r="J6331" i="2" s="1"/>
  <c r="I6332" i="2"/>
  <c r="J6332" i="2" s="1"/>
  <c r="I6333" i="2"/>
  <c r="J6333" i="2" s="1"/>
  <c r="I6334" i="2"/>
  <c r="J6334" i="2" s="1"/>
  <c r="I6335" i="2"/>
  <c r="J6335" i="2" s="1"/>
  <c r="I6336" i="2"/>
  <c r="J6336" i="2" s="1"/>
  <c r="I6337" i="2"/>
  <c r="J6337" i="2" s="1"/>
  <c r="I6338" i="2"/>
  <c r="J6338" i="2" s="1"/>
  <c r="I6339" i="2"/>
  <c r="J6339" i="2" s="1"/>
  <c r="I6340" i="2"/>
  <c r="J6340" i="2" s="1"/>
  <c r="I6341" i="2"/>
  <c r="J6341" i="2" s="1"/>
  <c r="I6342" i="2"/>
  <c r="J6342" i="2" s="1"/>
  <c r="I6343" i="2"/>
  <c r="J6343" i="2" s="1"/>
  <c r="I6344" i="2"/>
  <c r="J6344" i="2" s="1"/>
  <c r="I6345" i="2"/>
  <c r="J6345" i="2" s="1"/>
  <c r="I6346" i="2"/>
  <c r="J6346" i="2" s="1"/>
  <c r="I6347" i="2"/>
  <c r="J6347" i="2" s="1"/>
  <c r="I6348" i="2"/>
  <c r="J6348" i="2" s="1"/>
  <c r="I6349" i="2"/>
  <c r="J6349" i="2" s="1"/>
  <c r="I6350" i="2"/>
  <c r="J6350" i="2" s="1"/>
  <c r="I6351" i="2"/>
  <c r="J6351" i="2" s="1"/>
  <c r="I6352" i="2"/>
  <c r="J6352" i="2" s="1"/>
  <c r="I6353" i="2"/>
  <c r="J6353" i="2" s="1"/>
  <c r="I6354" i="2"/>
  <c r="J6354" i="2" s="1"/>
  <c r="I6355" i="2"/>
  <c r="J6355" i="2" s="1"/>
  <c r="I6356" i="2"/>
  <c r="J6356" i="2" s="1"/>
  <c r="I6357" i="2"/>
  <c r="J6357" i="2" s="1"/>
  <c r="I6358" i="2"/>
  <c r="J6358" i="2" s="1"/>
  <c r="I6359" i="2"/>
  <c r="J6359" i="2" s="1"/>
  <c r="I6360" i="2"/>
  <c r="J6360" i="2" s="1"/>
  <c r="I6361" i="2"/>
  <c r="J6361" i="2" s="1"/>
  <c r="I6362" i="2"/>
  <c r="J6362" i="2" s="1"/>
  <c r="I6363" i="2"/>
  <c r="J6363" i="2" s="1"/>
  <c r="I6364" i="2"/>
  <c r="J6364" i="2" s="1"/>
  <c r="I6365" i="2"/>
  <c r="J6365" i="2" s="1"/>
  <c r="I6366" i="2"/>
  <c r="J6366" i="2" s="1"/>
  <c r="I6367" i="2"/>
  <c r="J6367" i="2" s="1"/>
  <c r="I6368" i="2"/>
  <c r="J6368" i="2" s="1"/>
  <c r="I6369" i="2"/>
  <c r="J6369" i="2" s="1"/>
  <c r="I6370" i="2"/>
  <c r="J6370" i="2" s="1"/>
  <c r="I6371" i="2"/>
  <c r="J6371" i="2" s="1"/>
  <c r="I6372" i="2"/>
  <c r="J6372" i="2" s="1"/>
  <c r="I6373" i="2"/>
  <c r="J6373" i="2" s="1"/>
  <c r="I6374" i="2"/>
  <c r="J6374" i="2" s="1"/>
  <c r="I6375" i="2"/>
  <c r="J6375" i="2" s="1"/>
  <c r="I6376" i="2"/>
  <c r="J6376" i="2" s="1"/>
  <c r="I6377" i="2"/>
  <c r="J6377" i="2" s="1"/>
  <c r="I6378" i="2"/>
  <c r="J6378" i="2" s="1"/>
  <c r="I6379" i="2"/>
  <c r="J6379" i="2" s="1"/>
  <c r="I6380" i="2"/>
  <c r="J6380" i="2" s="1"/>
  <c r="I6381" i="2"/>
  <c r="J6381" i="2" s="1"/>
  <c r="I6382" i="2"/>
  <c r="J6382" i="2" s="1"/>
  <c r="I6383" i="2"/>
  <c r="J6383" i="2" s="1"/>
  <c r="I6384" i="2"/>
  <c r="J6384" i="2" s="1"/>
  <c r="I6385" i="2"/>
  <c r="J6385" i="2" s="1"/>
  <c r="I6386" i="2"/>
  <c r="J6386" i="2" s="1"/>
  <c r="I6387" i="2"/>
  <c r="J6387" i="2" s="1"/>
  <c r="I6388" i="2"/>
  <c r="J6388" i="2" s="1"/>
  <c r="I6389" i="2"/>
  <c r="J6389" i="2" s="1"/>
  <c r="I6390" i="2"/>
  <c r="J6390" i="2" s="1"/>
  <c r="I6391" i="2"/>
  <c r="J6391" i="2" s="1"/>
  <c r="I6392" i="2"/>
  <c r="J6392" i="2" s="1"/>
  <c r="I6393" i="2"/>
  <c r="J6393" i="2" s="1"/>
  <c r="I6394" i="2"/>
  <c r="J6394" i="2" s="1"/>
  <c r="I6395" i="2"/>
  <c r="J6395" i="2" s="1"/>
  <c r="I6396" i="2"/>
  <c r="J6396" i="2" s="1"/>
  <c r="I6397" i="2"/>
  <c r="J6397" i="2" s="1"/>
  <c r="I6398" i="2"/>
  <c r="J6398" i="2" s="1"/>
  <c r="I6399" i="2"/>
  <c r="J6399" i="2" s="1"/>
  <c r="I6400" i="2"/>
  <c r="J6400" i="2" s="1"/>
  <c r="I6401" i="2"/>
  <c r="J6401" i="2" s="1"/>
  <c r="I6402" i="2"/>
  <c r="J6402" i="2" s="1"/>
  <c r="I6403" i="2"/>
  <c r="J6403" i="2" s="1"/>
  <c r="I6404" i="2"/>
  <c r="J6404" i="2" s="1"/>
  <c r="I6405" i="2"/>
  <c r="J6405" i="2" s="1"/>
  <c r="I6406" i="2"/>
  <c r="J6406" i="2" s="1"/>
  <c r="I6407" i="2"/>
  <c r="J6407" i="2" s="1"/>
  <c r="I6408" i="2"/>
  <c r="J6408" i="2" s="1"/>
  <c r="I6409" i="2"/>
  <c r="J6409" i="2" s="1"/>
  <c r="I6410" i="2"/>
  <c r="J6410" i="2" s="1"/>
  <c r="I6411" i="2"/>
  <c r="J6411" i="2" s="1"/>
  <c r="I6412" i="2"/>
  <c r="J6412" i="2" s="1"/>
  <c r="I6413" i="2"/>
  <c r="J6413" i="2" s="1"/>
  <c r="I6414" i="2"/>
  <c r="J6414" i="2" s="1"/>
  <c r="I6415" i="2"/>
  <c r="J6415" i="2" s="1"/>
  <c r="I6416" i="2"/>
  <c r="J6416" i="2" s="1"/>
  <c r="I6417" i="2"/>
  <c r="J6417" i="2" s="1"/>
  <c r="I6418" i="2"/>
  <c r="J6418" i="2" s="1"/>
  <c r="I6419" i="2"/>
  <c r="J6419" i="2" s="1"/>
  <c r="I6420" i="2"/>
  <c r="J6420" i="2" s="1"/>
  <c r="I6421" i="2"/>
  <c r="J6421" i="2" s="1"/>
  <c r="I6422" i="2"/>
  <c r="J6422" i="2" s="1"/>
  <c r="I6423" i="2"/>
  <c r="J6423" i="2" s="1"/>
  <c r="I6424" i="2"/>
  <c r="J6424" i="2" s="1"/>
  <c r="I6425" i="2"/>
  <c r="J6425" i="2" s="1"/>
  <c r="I6426" i="2"/>
  <c r="J6426" i="2" s="1"/>
  <c r="I6427" i="2"/>
  <c r="J6427" i="2" s="1"/>
  <c r="I6428" i="2"/>
  <c r="J6428" i="2" s="1"/>
  <c r="I6429" i="2"/>
  <c r="J6429" i="2" s="1"/>
  <c r="I6430" i="2"/>
  <c r="J6430" i="2" s="1"/>
  <c r="I6431" i="2"/>
  <c r="J6431" i="2" s="1"/>
  <c r="I6432" i="2"/>
  <c r="J6432" i="2" s="1"/>
  <c r="I6433" i="2"/>
  <c r="J6433" i="2" s="1"/>
  <c r="I6434" i="2"/>
  <c r="J6434" i="2" s="1"/>
  <c r="I6435" i="2"/>
  <c r="J6435" i="2" s="1"/>
  <c r="I6436" i="2"/>
  <c r="J6436" i="2" s="1"/>
  <c r="I6437" i="2"/>
  <c r="J6437" i="2" s="1"/>
  <c r="I6438" i="2"/>
  <c r="J6438" i="2" s="1"/>
  <c r="I6439" i="2"/>
  <c r="J6439" i="2" s="1"/>
  <c r="I6440" i="2"/>
  <c r="J6440" i="2" s="1"/>
  <c r="I6441" i="2"/>
  <c r="J6441" i="2" s="1"/>
  <c r="I6442" i="2"/>
  <c r="J6442" i="2" s="1"/>
  <c r="I6443" i="2"/>
  <c r="J6443" i="2" s="1"/>
  <c r="I6444" i="2"/>
  <c r="J6444" i="2" s="1"/>
  <c r="I6445" i="2"/>
  <c r="J6445" i="2" s="1"/>
  <c r="I6446" i="2"/>
  <c r="J6446" i="2" s="1"/>
  <c r="I6447" i="2"/>
  <c r="J6447" i="2" s="1"/>
  <c r="I6448" i="2"/>
  <c r="J6448" i="2" s="1"/>
  <c r="I6449" i="2"/>
  <c r="J6449" i="2" s="1"/>
  <c r="I6450" i="2"/>
  <c r="J6450" i="2" s="1"/>
  <c r="I6451" i="2"/>
  <c r="J6451" i="2" s="1"/>
  <c r="I6452" i="2"/>
  <c r="J6452" i="2" s="1"/>
  <c r="I6453" i="2"/>
  <c r="J6453" i="2" s="1"/>
  <c r="I6454" i="2"/>
  <c r="J6454" i="2" s="1"/>
  <c r="I6455" i="2"/>
  <c r="J6455" i="2" s="1"/>
  <c r="I6456" i="2"/>
  <c r="J6456" i="2" s="1"/>
  <c r="I6457" i="2"/>
  <c r="J6457" i="2" s="1"/>
  <c r="I6458" i="2"/>
  <c r="J6458" i="2" s="1"/>
  <c r="I6459" i="2"/>
  <c r="J6459" i="2" s="1"/>
  <c r="I6460" i="2"/>
  <c r="J6460" i="2" s="1"/>
  <c r="I6461" i="2"/>
  <c r="J6461" i="2" s="1"/>
  <c r="I6462" i="2"/>
  <c r="J6462" i="2" s="1"/>
  <c r="I6463" i="2"/>
  <c r="J6463" i="2" s="1"/>
  <c r="I6464" i="2"/>
  <c r="J6464" i="2" s="1"/>
  <c r="I6465" i="2"/>
  <c r="J6465" i="2" s="1"/>
  <c r="I6466" i="2"/>
  <c r="J6466" i="2" s="1"/>
  <c r="I6467" i="2"/>
  <c r="J6467" i="2" s="1"/>
  <c r="I6468" i="2"/>
  <c r="J6468" i="2" s="1"/>
  <c r="I6469" i="2"/>
  <c r="J6469" i="2" s="1"/>
  <c r="I6470" i="2"/>
  <c r="J6470" i="2" s="1"/>
  <c r="I6471" i="2"/>
  <c r="J6471" i="2" s="1"/>
  <c r="I6472" i="2"/>
  <c r="J6472" i="2" s="1"/>
  <c r="I6473" i="2"/>
  <c r="J6473" i="2" s="1"/>
  <c r="I6474" i="2"/>
  <c r="J6474" i="2" s="1"/>
  <c r="I6475" i="2"/>
  <c r="J6475" i="2" s="1"/>
  <c r="I6476" i="2"/>
  <c r="J6476" i="2" s="1"/>
  <c r="I6477" i="2"/>
  <c r="J6477" i="2" s="1"/>
  <c r="I6478" i="2"/>
  <c r="J6478" i="2" s="1"/>
  <c r="I6479" i="2"/>
  <c r="J6479" i="2" s="1"/>
  <c r="I6480" i="2"/>
  <c r="J6480" i="2" s="1"/>
  <c r="I6481" i="2"/>
  <c r="J6481" i="2" s="1"/>
  <c r="I6482" i="2"/>
  <c r="J6482" i="2" s="1"/>
  <c r="I6483" i="2"/>
  <c r="J6483" i="2" s="1"/>
  <c r="I6484" i="2"/>
  <c r="J6484" i="2" s="1"/>
  <c r="I6485" i="2"/>
  <c r="J6485" i="2" s="1"/>
  <c r="I6486" i="2"/>
  <c r="J6486" i="2" s="1"/>
  <c r="I6487" i="2"/>
  <c r="J6487" i="2" s="1"/>
  <c r="I6488" i="2"/>
  <c r="J6488" i="2" s="1"/>
  <c r="I6489" i="2"/>
  <c r="J6489" i="2" s="1"/>
  <c r="I6490" i="2"/>
  <c r="J6490" i="2" s="1"/>
  <c r="I6491" i="2"/>
  <c r="J6491" i="2" s="1"/>
  <c r="I6492" i="2"/>
  <c r="J6492" i="2" s="1"/>
  <c r="I6493" i="2"/>
  <c r="J6493" i="2" s="1"/>
  <c r="I6494" i="2"/>
  <c r="J6494" i="2" s="1"/>
  <c r="I6495" i="2"/>
  <c r="J6495" i="2" s="1"/>
  <c r="I6496" i="2"/>
  <c r="J6496" i="2" s="1"/>
  <c r="I6497" i="2"/>
  <c r="J6497" i="2" s="1"/>
  <c r="I6498" i="2"/>
  <c r="J6498" i="2" s="1"/>
  <c r="I6499" i="2"/>
  <c r="J6499" i="2" s="1"/>
  <c r="I6500" i="2"/>
  <c r="J6500" i="2" s="1"/>
  <c r="I6501" i="2"/>
  <c r="J6501" i="2" s="1"/>
  <c r="I6502" i="2"/>
  <c r="J6502" i="2" s="1"/>
  <c r="I6503" i="2"/>
  <c r="J6503" i="2" s="1"/>
  <c r="I6504" i="2"/>
  <c r="J6504" i="2" s="1"/>
  <c r="I6505" i="2"/>
  <c r="J6505" i="2" s="1"/>
  <c r="I6506" i="2"/>
  <c r="J6506" i="2" s="1"/>
  <c r="I6507" i="2"/>
  <c r="J6507" i="2" s="1"/>
  <c r="I6508" i="2"/>
  <c r="J6508" i="2" s="1"/>
  <c r="I6509" i="2"/>
  <c r="J6509" i="2" s="1"/>
  <c r="I6510" i="2"/>
  <c r="J6510" i="2" s="1"/>
  <c r="I6511" i="2"/>
  <c r="J6511" i="2" s="1"/>
  <c r="I6512" i="2"/>
  <c r="J6512" i="2" s="1"/>
  <c r="I6513" i="2"/>
  <c r="J6513" i="2" s="1"/>
  <c r="I6514" i="2"/>
  <c r="J6514" i="2" s="1"/>
  <c r="I6515" i="2"/>
  <c r="J6515" i="2" s="1"/>
  <c r="I6516" i="2"/>
  <c r="J6516" i="2" s="1"/>
  <c r="I6517" i="2"/>
  <c r="J6517" i="2" s="1"/>
  <c r="I6518" i="2"/>
  <c r="J6518" i="2" s="1"/>
  <c r="I6519" i="2"/>
  <c r="J6519" i="2" s="1"/>
  <c r="I6520" i="2"/>
  <c r="J6520" i="2" s="1"/>
  <c r="I6521" i="2"/>
  <c r="J6521" i="2" s="1"/>
  <c r="I6522" i="2"/>
  <c r="J6522" i="2" s="1"/>
  <c r="I6523" i="2"/>
  <c r="J6523" i="2" s="1"/>
  <c r="I6524" i="2"/>
  <c r="J6524" i="2" s="1"/>
  <c r="I6525" i="2"/>
  <c r="J6525" i="2" s="1"/>
  <c r="I6526" i="2"/>
  <c r="J6526" i="2" s="1"/>
  <c r="I6527" i="2"/>
  <c r="J6527" i="2" s="1"/>
  <c r="I6528" i="2"/>
  <c r="J6528" i="2" s="1"/>
  <c r="I6529" i="2"/>
  <c r="J6529" i="2" s="1"/>
  <c r="I6530" i="2"/>
  <c r="J6530" i="2" s="1"/>
  <c r="I6531" i="2"/>
  <c r="J6531" i="2" s="1"/>
  <c r="I6532" i="2"/>
  <c r="J6532" i="2" s="1"/>
  <c r="I6533" i="2"/>
  <c r="J6533" i="2" s="1"/>
  <c r="I6534" i="2"/>
  <c r="J6534" i="2" s="1"/>
  <c r="I6535" i="2"/>
  <c r="J6535" i="2" s="1"/>
  <c r="I6536" i="2"/>
  <c r="J6536" i="2" s="1"/>
  <c r="I6537" i="2"/>
  <c r="J6537" i="2" s="1"/>
  <c r="I6538" i="2"/>
  <c r="J6538" i="2" s="1"/>
  <c r="I6539" i="2"/>
  <c r="J6539" i="2" s="1"/>
  <c r="I6540" i="2"/>
  <c r="J6540" i="2" s="1"/>
  <c r="I6541" i="2"/>
  <c r="J6541" i="2" s="1"/>
  <c r="I6542" i="2"/>
  <c r="J6542" i="2" s="1"/>
  <c r="I6543" i="2"/>
  <c r="J6543" i="2" s="1"/>
  <c r="I6544" i="2"/>
  <c r="J6544" i="2" s="1"/>
  <c r="I6545" i="2"/>
  <c r="J6545" i="2" s="1"/>
  <c r="I6546" i="2"/>
  <c r="J6546" i="2" s="1"/>
  <c r="I6547" i="2"/>
  <c r="J6547" i="2" s="1"/>
  <c r="I6548" i="2"/>
  <c r="J6548" i="2" s="1"/>
  <c r="I6549" i="2"/>
  <c r="J6549" i="2" s="1"/>
  <c r="I6550" i="2"/>
  <c r="J6550" i="2" s="1"/>
  <c r="I6551" i="2"/>
  <c r="J6551" i="2" s="1"/>
  <c r="I6552" i="2"/>
  <c r="J6552" i="2" s="1"/>
  <c r="I6553" i="2"/>
  <c r="J6553" i="2" s="1"/>
  <c r="I6554" i="2"/>
  <c r="J6554" i="2" s="1"/>
  <c r="I6555" i="2"/>
  <c r="J6555" i="2" s="1"/>
  <c r="I6556" i="2"/>
  <c r="J6556" i="2" s="1"/>
  <c r="I6557" i="2"/>
  <c r="J6557" i="2" s="1"/>
  <c r="I6558" i="2"/>
  <c r="J6558" i="2" s="1"/>
  <c r="I6559" i="2"/>
  <c r="J6559" i="2" s="1"/>
  <c r="I6560" i="2"/>
  <c r="J6560" i="2" s="1"/>
  <c r="I6561" i="2"/>
  <c r="J6561" i="2" s="1"/>
  <c r="I6562" i="2"/>
  <c r="J6562" i="2" s="1"/>
  <c r="I6563" i="2"/>
  <c r="J6563" i="2" s="1"/>
  <c r="I6564" i="2"/>
  <c r="J6564" i="2" s="1"/>
  <c r="I6565" i="2"/>
  <c r="J6565" i="2" s="1"/>
  <c r="I6566" i="2"/>
  <c r="J6566" i="2" s="1"/>
  <c r="I6567" i="2"/>
  <c r="J6567" i="2" s="1"/>
  <c r="I6568" i="2"/>
  <c r="J6568" i="2" s="1"/>
  <c r="I6569" i="2"/>
  <c r="J6569" i="2" s="1"/>
  <c r="I6570" i="2"/>
  <c r="J6570" i="2" s="1"/>
  <c r="I6571" i="2"/>
  <c r="J6571" i="2" s="1"/>
  <c r="I6572" i="2"/>
  <c r="J6572" i="2" s="1"/>
  <c r="I6573" i="2"/>
  <c r="J6573" i="2" s="1"/>
  <c r="I6574" i="2"/>
  <c r="J6574" i="2" s="1"/>
  <c r="I6575" i="2"/>
  <c r="J6575" i="2" s="1"/>
  <c r="I6576" i="2"/>
  <c r="J6576" i="2" s="1"/>
  <c r="I6577" i="2"/>
  <c r="J6577" i="2" s="1"/>
  <c r="I6578" i="2"/>
  <c r="J6578" i="2" s="1"/>
  <c r="I6579" i="2"/>
  <c r="J6579" i="2" s="1"/>
  <c r="I6580" i="2"/>
  <c r="J6580" i="2" s="1"/>
  <c r="I6581" i="2"/>
  <c r="J6581" i="2" s="1"/>
  <c r="I6582" i="2"/>
  <c r="J6582" i="2" s="1"/>
  <c r="I6583" i="2"/>
  <c r="J6583" i="2" s="1"/>
  <c r="I6584" i="2"/>
  <c r="J6584" i="2" s="1"/>
  <c r="I6585" i="2"/>
  <c r="J6585" i="2" s="1"/>
  <c r="I6586" i="2"/>
  <c r="J6586" i="2" s="1"/>
  <c r="I6587" i="2"/>
  <c r="J6587" i="2" s="1"/>
  <c r="I6588" i="2"/>
  <c r="J6588" i="2" s="1"/>
  <c r="I6589" i="2"/>
  <c r="J6589" i="2" s="1"/>
  <c r="I6590" i="2"/>
  <c r="J6590" i="2" s="1"/>
  <c r="I6591" i="2"/>
  <c r="J6591" i="2" s="1"/>
  <c r="I6592" i="2"/>
  <c r="J6592" i="2" s="1"/>
  <c r="I6593" i="2"/>
  <c r="J6593" i="2" s="1"/>
  <c r="I6594" i="2"/>
  <c r="J6594" i="2" s="1"/>
  <c r="I6595" i="2"/>
  <c r="J6595" i="2" s="1"/>
  <c r="I6596" i="2"/>
  <c r="J6596" i="2" s="1"/>
  <c r="I6597" i="2"/>
  <c r="J6597" i="2" s="1"/>
  <c r="I6598" i="2"/>
  <c r="J6598" i="2" s="1"/>
  <c r="I6599" i="2"/>
  <c r="J6599" i="2" s="1"/>
  <c r="I6600" i="2"/>
  <c r="J6600" i="2" s="1"/>
  <c r="I6601" i="2"/>
  <c r="J6601" i="2" s="1"/>
  <c r="I6602" i="2"/>
  <c r="J6602" i="2" s="1"/>
  <c r="I6603" i="2"/>
  <c r="J6603" i="2" s="1"/>
  <c r="I6604" i="2"/>
  <c r="J6604" i="2" s="1"/>
  <c r="I6605" i="2"/>
  <c r="J6605" i="2" s="1"/>
  <c r="I6606" i="2"/>
  <c r="J6606" i="2" s="1"/>
  <c r="I6607" i="2"/>
  <c r="J6607" i="2" s="1"/>
  <c r="I6608" i="2"/>
  <c r="J6608" i="2" s="1"/>
  <c r="I6609" i="2"/>
  <c r="J6609" i="2" s="1"/>
  <c r="I6610" i="2"/>
  <c r="J6610" i="2" s="1"/>
  <c r="I6611" i="2"/>
  <c r="J6611" i="2" s="1"/>
  <c r="I6612" i="2"/>
  <c r="J6612" i="2" s="1"/>
  <c r="I6613" i="2"/>
  <c r="J6613" i="2" s="1"/>
  <c r="I6614" i="2"/>
  <c r="J6614" i="2" s="1"/>
  <c r="I6615" i="2"/>
  <c r="J6615" i="2" s="1"/>
  <c r="I6616" i="2"/>
  <c r="J6616" i="2" s="1"/>
  <c r="I6617" i="2"/>
  <c r="J6617" i="2" s="1"/>
  <c r="I6618" i="2"/>
  <c r="J6618" i="2" s="1"/>
  <c r="I6619" i="2"/>
  <c r="J6619" i="2" s="1"/>
  <c r="I6620" i="2"/>
  <c r="J6620" i="2" s="1"/>
  <c r="I6621" i="2"/>
  <c r="J6621" i="2" s="1"/>
  <c r="I6622" i="2"/>
  <c r="J6622" i="2" s="1"/>
  <c r="I6623" i="2"/>
  <c r="J6623" i="2" s="1"/>
  <c r="I6624" i="2"/>
  <c r="J6624" i="2" s="1"/>
  <c r="I6625" i="2"/>
  <c r="J6625" i="2" s="1"/>
  <c r="I6626" i="2"/>
  <c r="J6626" i="2" s="1"/>
  <c r="I6627" i="2"/>
  <c r="J6627" i="2" s="1"/>
  <c r="I6628" i="2"/>
  <c r="J6628" i="2" s="1"/>
  <c r="I6629" i="2"/>
  <c r="J6629" i="2" s="1"/>
  <c r="I6630" i="2"/>
  <c r="J6630" i="2" s="1"/>
  <c r="I6631" i="2"/>
  <c r="J6631" i="2" s="1"/>
  <c r="I6632" i="2"/>
  <c r="J6632" i="2" s="1"/>
  <c r="I6633" i="2"/>
  <c r="J6633" i="2" s="1"/>
  <c r="I6634" i="2"/>
  <c r="J6634" i="2" s="1"/>
  <c r="I6635" i="2"/>
  <c r="J6635" i="2" s="1"/>
  <c r="I6636" i="2"/>
  <c r="J6636" i="2" s="1"/>
  <c r="I6637" i="2"/>
  <c r="J6637" i="2" s="1"/>
  <c r="I6638" i="2"/>
  <c r="J6638" i="2" s="1"/>
  <c r="I6639" i="2"/>
  <c r="J6639" i="2" s="1"/>
  <c r="I6640" i="2"/>
  <c r="J6640" i="2" s="1"/>
  <c r="I6641" i="2"/>
  <c r="J6641" i="2" s="1"/>
  <c r="I6642" i="2"/>
  <c r="J6642" i="2" s="1"/>
  <c r="I6643" i="2"/>
  <c r="J6643" i="2" s="1"/>
  <c r="I6644" i="2"/>
  <c r="J6644" i="2" s="1"/>
  <c r="I6645" i="2"/>
  <c r="J6645" i="2" s="1"/>
  <c r="I6646" i="2"/>
  <c r="J6646" i="2" s="1"/>
  <c r="I6647" i="2"/>
  <c r="J6647" i="2" s="1"/>
  <c r="I6648" i="2"/>
  <c r="J6648" i="2" s="1"/>
  <c r="I6649" i="2"/>
  <c r="J6649" i="2" s="1"/>
  <c r="I6650" i="2"/>
  <c r="J6650" i="2" s="1"/>
  <c r="I6651" i="2"/>
  <c r="J6651" i="2" s="1"/>
  <c r="I6652" i="2"/>
  <c r="J6652" i="2" s="1"/>
  <c r="I6653" i="2"/>
  <c r="J6653" i="2" s="1"/>
  <c r="I6654" i="2"/>
  <c r="J6654" i="2" s="1"/>
  <c r="I6655" i="2"/>
  <c r="J6655" i="2" s="1"/>
  <c r="I6656" i="2"/>
  <c r="J6656" i="2" s="1"/>
  <c r="I6657" i="2"/>
  <c r="J6657" i="2" s="1"/>
  <c r="I6658" i="2"/>
  <c r="J6658" i="2" s="1"/>
  <c r="I6659" i="2"/>
  <c r="J6659" i="2" s="1"/>
  <c r="I6660" i="2"/>
  <c r="J6660" i="2" s="1"/>
  <c r="I6661" i="2"/>
  <c r="J6661" i="2" s="1"/>
  <c r="I6662" i="2"/>
  <c r="J6662" i="2" s="1"/>
  <c r="I6663" i="2"/>
  <c r="J6663" i="2" s="1"/>
  <c r="I6664" i="2"/>
  <c r="J6664" i="2" s="1"/>
  <c r="I6665" i="2"/>
  <c r="J6665" i="2" s="1"/>
  <c r="I6666" i="2"/>
  <c r="J6666" i="2" s="1"/>
  <c r="I6667" i="2"/>
  <c r="J6667" i="2" s="1"/>
  <c r="I6668" i="2"/>
  <c r="J6668" i="2" s="1"/>
  <c r="I6669" i="2"/>
  <c r="J6669" i="2" s="1"/>
  <c r="I6670" i="2"/>
  <c r="J6670" i="2" s="1"/>
  <c r="I6671" i="2"/>
  <c r="J6671" i="2" s="1"/>
  <c r="I6672" i="2"/>
  <c r="J6672" i="2" s="1"/>
  <c r="I6673" i="2"/>
  <c r="J6673" i="2" s="1"/>
  <c r="I6674" i="2"/>
  <c r="J6674" i="2" s="1"/>
  <c r="I6675" i="2"/>
  <c r="J6675" i="2" s="1"/>
  <c r="I6676" i="2"/>
  <c r="J6676" i="2" s="1"/>
  <c r="I6677" i="2"/>
  <c r="J6677" i="2" s="1"/>
  <c r="I6678" i="2"/>
  <c r="J6678" i="2" s="1"/>
  <c r="I6679" i="2"/>
  <c r="J6679" i="2" s="1"/>
  <c r="I6680" i="2"/>
  <c r="J6680" i="2" s="1"/>
  <c r="I6681" i="2"/>
  <c r="J6681" i="2" s="1"/>
  <c r="I6682" i="2"/>
  <c r="J6682" i="2" s="1"/>
  <c r="I6683" i="2"/>
  <c r="J6683" i="2" s="1"/>
  <c r="I6684" i="2"/>
  <c r="J6684" i="2" s="1"/>
  <c r="I6685" i="2"/>
  <c r="J6685" i="2" s="1"/>
  <c r="I6686" i="2"/>
  <c r="J6686" i="2" s="1"/>
  <c r="I6687" i="2"/>
  <c r="J6687" i="2" s="1"/>
  <c r="I6688" i="2"/>
  <c r="J6688" i="2" s="1"/>
  <c r="I6689" i="2"/>
  <c r="J6689" i="2" s="1"/>
  <c r="I6690" i="2"/>
  <c r="J6690" i="2" s="1"/>
  <c r="I6691" i="2"/>
  <c r="J6691" i="2" s="1"/>
  <c r="I6692" i="2"/>
  <c r="J6692" i="2" s="1"/>
  <c r="I6693" i="2"/>
  <c r="J6693" i="2" s="1"/>
  <c r="I6694" i="2"/>
  <c r="J6694" i="2" s="1"/>
  <c r="I6695" i="2"/>
  <c r="J6695" i="2" s="1"/>
  <c r="I6696" i="2"/>
  <c r="J6696" i="2" s="1"/>
  <c r="I6697" i="2"/>
  <c r="J6697" i="2" s="1"/>
  <c r="I6698" i="2"/>
  <c r="J6698" i="2" s="1"/>
  <c r="I6699" i="2"/>
  <c r="J6699" i="2" s="1"/>
  <c r="I6700" i="2"/>
  <c r="J6700" i="2" s="1"/>
  <c r="I6701" i="2"/>
  <c r="J6701" i="2" s="1"/>
  <c r="I6702" i="2"/>
  <c r="J6702" i="2" s="1"/>
  <c r="I6703" i="2"/>
  <c r="J6703" i="2" s="1"/>
  <c r="I6704" i="2"/>
  <c r="J6704" i="2" s="1"/>
  <c r="I6705" i="2"/>
  <c r="J6705" i="2" s="1"/>
  <c r="I6706" i="2"/>
  <c r="J6706" i="2" s="1"/>
  <c r="I6707" i="2"/>
  <c r="J6707" i="2" s="1"/>
  <c r="I6708" i="2"/>
  <c r="J6708" i="2" s="1"/>
  <c r="I6709" i="2"/>
  <c r="J6709" i="2" s="1"/>
  <c r="I6710" i="2"/>
  <c r="J6710" i="2" s="1"/>
  <c r="I6711" i="2"/>
  <c r="J6711" i="2" s="1"/>
  <c r="I6712" i="2"/>
  <c r="J6712" i="2" s="1"/>
  <c r="I6713" i="2"/>
  <c r="J6713" i="2" s="1"/>
  <c r="I6714" i="2"/>
  <c r="J6714" i="2" s="1"/>
  <c r="I6715" i="2"/>
  <c r="J6715" i="2" s="1"/>
  <c r="I6716" i="2"/>
  <c r="J6716" i="2" s="1"/>
  <c r="I6717" i="2"/>
  <c r="J6717" i="2" s="1"/>
  <c r="I6718" i="2"/>
  <c r="J6718" i="2" s="1"/>
  <c r="I6719" i="2"/>
  <c r="J6719" i="2" s="1"/>
  <c r="I6720" i="2"/>
  <c r="J6720" i="2" s="1"/>
  <c r="I6721" i="2"/>
  <c r="J6721" i="2" s="1"/>
  <c r="I6722" i="2"/>
  <c r="J6722" i="2" s="1"/>
  <c r="I6723" i="2"/>
  <c r="J6723" i="2" s="1"/>
  <c r="I6724" i="2"/>
  <c r="J6724" i="2" s="1"/>
  <c r="I6725" i="2"/>
  <c r="J6725" i="2" s="1"/>
  <c r="I6726" i="2"/>
  <c r="J6726" i="2" s="1"/>
  <c r="I6727" i="2"/>
  <c r="J6727" i="2" s="1"/>
  <c r="I6728" i="2"/>
  <c r="J6728" i="2" s="1"/>
  <c r="I6729" i="2"/>
  <c r="J6729" i="2" s="1"/>
  <c r="I6730" i="2"/>
  <c r="J6730" i="2" s="1"/>
  <c r="I6731" i="2"/>
  <c r="J6731" i="2" s="1"/>
  <c r="I6732" i="2"/>
  <c r="J6732" i="2" s="1"/>
  <c r="I6733" i="2"/>
  <c r="J6733" i="2" s="1"/>
  <c r="I6734" i="2"/>
  <c r="J6734" i="2" s="1"/>
  <c r="I6735" i="2"/>
  <c r="J6735" i="2" s="1"/>
  <c r="I6736" i="2"/>
  <c r="J6736" i="2" s="1"/>
  <c r="I6737" i="2"/>
  <c r="J6737" i="2" s="1"/>
  <c r="I6738" i="2"/>
  <c r="J6738" i="2" s="1"/>
  <c r="I6739" i="2"/>
  <c r="J6739" i="2" s="1"/>
  <c r="I6740" i="2"/>
  <c r="J6740" i="2" s="1"/>
  <c r="I6741" i="2"/>
  <c r="J6741" i="2" s="1"/>
  <c r="I6742" i="2"/>
  <c r="J6742" i="2" s="1"/>
  <c r="I6743" i="2"/>
  <c r="J6743" i="2" s="1"/>
  <c r="I6744" i="2"/>
  <c r="J6744" i="2" s="1"/>
  <c r="I6745" i="2"/>
  <c r="J6745" i="2" s="1"/>
  <c r="I6746" i="2"/>
  <c r="J6746" i="2" s="1"/>
  <c r="I6747" i="2"/>
  <c r="J6747" i="2" s="1"/>
  <c r="I6748" i="2"/>
  <c r="J6748" i="2" s="1"/>
  <c r="I6749" i="2"/>
  <c r="J6749" i="2" s="1"/>
  <c r="I6750" i="2"/>
  <c r="J6750" i="2" s="1"/>
  <c r="I6751" i="2"/>
  <c r="J6751" i="2" s="1"/>
  <c r="I6752" i="2"/>
  <c r="J6752" i="2" s="1"/>
  <c r="I6753" i="2"/>
  <c r="J6753" i="2" s="1"/>
  <c r="I6754" i="2"/>
  <c r="J6754" i="2" s="1"/>
  <c r="I6755" i="2"/>
  <c r="J6755" i="2" s="1"/>
  <c r="I6756" i="2"/>
  <c r="J6756" i="2" s="1"/>
  <c r="I6757" i="2"/>
  <c r="J6757" i="2" s="1"/>
  <c r="I6758" i="2"/>
  <c r="J6758" i="2" s="1"/>
  <c r="I6759" i="2"/>
  <c r="J6759" i="2" s="1"/>
  <c r="I6760" i="2"/>
  <c r="J6760" i="2" s="1"/>
  <c r="I6761" i="2"/>
  <c r="J6761" i="2" s="1"/>
  <c r="I6762" i="2"/>
  <c r="J6762" i="2" s="1"/>
  <c r="I6763" i="2"/>
  <c r="J6763" i="2" s="1"/>
  <c r="I6764" i="2"/>
  <c r="J6764" i="2" s="1"/>
  <c r="I6765" i="2"/>
  <c r="J6765" i="2" s="1"/>
  <c r="I6766" i="2"/>
  <c r="J6766" i="2" s="1"/>
  <c r="I6767" i="2"/>
  <c r="J6767" i="2" s="1"/>
  <c r="I6768" i="2"/>
  <c r="J6768" i="2" s="1"/>
  <c r="I6769" i="2"/>
  <c r="J6769" i="2" s="1"/>
  <c r="I6770" i="2"/>
  <c r="J6770" i="2" s="1"/>
  <c r="I6771" i="2"/>
  <c r="J6771" i="2" s="1"/>
  <c r="I6772" i="2"/>
  <c r="J6772" i="2" s="1"/>
  <c r="I6773" i="2"/>
  <c r="J6773" i="2" s="1"/>
  <c r="I6774" i="2"/>
  <c r="J6774" i="2" s="1"/>
  <c r="I6775" i="2"/>
  <c r="J6775" i="2" s="1"/>
  <c r="I6776" i="2"/>
  <c r="J6776" i="2" s="1"/>
  <c r="I6777" i="2"/>
  <c r="J6777" i="2" s="1"/>
  <c r="I6778" i="2"/>
  <c r="J6778" i="2" s="1"/>
  <c r="I6779" i="2"/>
  <c r="J6779" i="2" s="1"/>
  <c r="I6780" i="2"/>
  <c r="J6780" i="2" s="1"/>
  <c r="I6781" i="2"/>
  <c r="J6781" i="2" s="1"/>
  <c r="I6782" i="2"/>
  <c r="J6782" i="2" s="1"/>
  <c r="I6783" i="2"/>
  <c r="J6783" i="2" s="1"/>
  <c r="I6784" i="2"/>
  <c r="J6784" i="2" s="1"/>
  <c r="I6785" i="2"/>
  <c r="J6785" i="2" s="1"/>
  <c r="I6786" i="2"/>
  <c r="J6786" i="2" s="1"/>
  <c r="I6787" i="2"/>
  <c r="J6787" i="2" s="1"/>
  <c r="I6788" i="2"/>
  <c r="J6788" i="2" s="1"/>
  <c r="I6789" i="2"/>
  <c r="J6789" i="2" s="1"/>
  <c r="I6790" i="2"/>
  <c r="J6790" i="2" s="1"/>
  <c r="I6791" i="2"/>
  <c r="J6791" i="2" s="1"/>
  <c r="I6792" i="2"/>
  <c r="J6792" i="2" s="1"/>
  <c r="I6793" i="2"/>
  <c r="J6793" i="2" s="1"/>
  <c r="I6794" i="2"/>
  <c r="J6794" i="2" s="1"/>
  <c r="I6795" i="2"/>
  <c r="J6795" i="2" s="1"/>
  <c r="I6796" i="2"/>
  <c r="J6796" i="2" s="1"/>
  <c r="I6797" i="2"/>
  <c r="J6797" i="2" s="1"/>
  <c r="I6798" i="2"/>
  <c r="J6798" i="2" s="1"/>
  <c r="I6799" i="2"/>
  <c r="J6799" i="2" s="1"/>
  <c r="I6800" i="2"/>
  <c r="J6800" i="2" s="1"/>
  <c r="I6801" i="2"/>
  <c r="J6801" i="2" s="1"/>
  <c r="I6802" i="2"/>
  <c r="J6802" i="2" s="1"/>
  <c r="I6803" i="2"/>
  <c r="J6803" i="2" s="1"/>
  <c r="I6804" i="2"/>
  <c r="J6804" i="2" s="1"/>
  <c r="I6805" i="2"/>
  <c r="J6805" i="2" s="1"/>
  <c r="I6806" i="2"/>
  <c r="J6806" i="2" s="1"/>
  <c r="I6807" i="2"/>
  <c r="J6807" i="2" s="1"/>
  <c r="I6808" i="2"/>
  <c r="J6808" i="2" s="1"/>
  <c r="I6809" i="2"/>
  <c r="J6809" i="2" s="1"/>
  <c r="I6810" i="2"/>
  <c r="J6810" i="2" s="1"/>
  <c r="I6811" i="2"/>
  <c r="J6811" i="2" s="1"/>
  <c r="I6812" i="2"/>
  <c r="J6812" i="2" s="1"/>
  <c r="I6813" i="2"/>
  <c r="J6813" i="2" s="1"/>
  <c r="I6814" i="2"/>
  <c r="J6814" i="2" s="1"/>
  <c r="I6815" i="2"/>
  <c r="J6815" i="2" s="1"/>
  <c r="I6816" i="2"/>
  <c r="J6816" i="2" s="1"/>
  <c r="I6817" i="2"/>
  <c r="J6817" i="2" s="1"/>
  <c r="I6818" i="2"/>
  <c r="J6818" i="2" s="1"/>
  <c r="I6819" i="2"/>
  <c r="J6819" i="2" s="1"/>
  <c r="I6820" i="2"/>
  <c r="J6820" i="2" s="1"/>
  <c r="I6821" i="2"/>
  <c r="J6821" i="2" s="1"/>
  <c r="I6822" i="2"/>
  <c r="J6822" i="2" s="1"/>
  <c r="I6823" i="2"/>
  <c r="J6823" i="2" s="1"/>
  <c r="I6824" i="2"/>
  <c r="J6824" i="2" s="1"/>
  <c r="I6825" i="2"/>
  <c r="J6825" i="2" s="1"/>
  <c r="I6826" i="2"/>
  <c r="J6826" i="2" s="1"/>
  <c r="I6827" i="2"/>
  <c r="J6827" i="2" s="1"/>
  <c r="I6828" i="2"/>
  <c r="J6828" i="2" s="1"/>
  <c r="I6829" i="2"/>
  <c r="J6829" i="2" s="1"/>
  <c r="I6830" i="2"/>
  <c r="J6830" i="2" s="1"/>
  <c r="I6831" i="2"/>
  <c r="J6831" i="2" s="1"/>
  <c r="I6832" i="2"/>
  <c r="J6832" i="2" s="1"/>
  <c r="I6833" i="2"/>
  <c r="J6833" i="2" s="1"/>
  <c r="I6834" i="2"/>
  <c r="J6834" i="2" s="1"/>
  <c r="I6835" i="2"/>
  <c r="J6835" i="2" s="1"/>
  <c r="I6836" i="2"/>
  <c r="J6836" i="2" s="1"/>
  <c r="I6837" i="2"/>
  <c r="J6837" i="2" s="1"/>
  <c r="I6838" i="2"/>
  <c r="J6838" i="2" s="1"/>
  <c r="I6839" i="2"/>
  <c r="J6839" i="2" s="1"/>
  <c r="I6840" i="2"/>
  <c r="J6840" i="2" s="1"/>
  <c r="I6841" i="2"/>
  <c r="J6841" i="2" s="1"/>
  <c r="I6842" i="2"/>
  <c r="J6842" i="2" s="1"/>
  <c r="I6843" i="2"/>
  <c r="J6843" i="2" s="1"/>
  <c r="I6844" i="2"/>
  <c r="J6844" i="2" s="1"/>
  <c r="I6845" i="2"/>
  <c r="J6845" i="2" s="1"/>
  <c r="I6846" i="2"/>
  <c r="J6846" i="2" s="1"/>
  <c r="I6847" i="2"/>
  <c r="J6847" i="2" s="1"/>
  <c r="I6848" i="2"/>
  <c r="J6848" i="2" s="1"/>
  <c r="I6849" i="2"/>
  <c r="J6849" i="2" s="1"/>
  <c r="I6850" i="2"/>
  <c r="J6850" i="2" s="1"/>
  <c r="I6851" i="2"/>
  <c r="J6851" i="2" s="1"/>
  <c r="I6852" i="2"/>
  <c r="J6852" i="2" s="1"/>
  <c r="I6853" i="2"/>
  <c r="J6853" i="2" s="1"/>
  <c r="I6854" i="2"/>
  <c r="J6854" i="2" s="1"/>
  <c r="I6855" i="2"/>
  <c r="J6855" i="2" s="1"/>
  <c r="I6856" i="2"/>
  <c r="J6856" i="2" s="1"/>
  <c r="I6857" i="2"/>
  <c r="J6857" i="2" s="1"/>
  <c r="I6858" i="2"/>
  <c r="J6858" i="2" s="1"/>
  <c r="I6859" i="2"/>
  <c r="J6859" i="2" s="1"/>
  <c r="I6860" i="2"/>
  <c r="J6860" i="2" s="1"/>
  <c r="I6861" i="2"/>
  <c r="J6861" i="2" s="1"/>
  <c r="I6862" i="2"/>
  <c r="J6862" i="2" s="1"/>
  <c r="I6863" i="2"/>
  <c r="J6863" i="2" s="1"/>
  <c r="I6864" i="2"/>
  <c r="J6864" i="2" s="1"/>
  <c r="I6865" i="2"/>
  <c r="J6865" i="2" s="1"/>
  <c r="I6866" i="2"/>
  <c r="J6866" i="2" s="1"/>
  <c r="I6867" i="2"/>
  <c r="J6867" i="2" s="1"/>
  <c r="I6868" i="2"/>
  <c r="J6868" i="2" s="1"/>
  <c r="I6869" i="2"/>
  <c r="J6869" i="2" s="1"/>
  <c r="I6870" i="2"/>
  <c r="J6870" i="2" s="1"/>
  <c r="I6871" i="2"/>
  <c r="J6871" i="2" s="1"/>
  <c r="I6872" i="2"/>
  <c r="J6872" i="2" s="1"/>
  <c r="I6873" i="2"/>
  <c r="J6873" i="2" s="1"/>
  <c r="I6874" i="2"/>
  <c r="J6874" i="2" s="1"/>
  <c r="I6875" i="2"/>
  <c r="J6875" i="2" s="1"/>
  <c r="I6876" i="2"/>
  <c r="J6876" i="2" s="1"/>
  <c r="I6877" i="2"/>
  <c r="J6877" i="2" s="1"/>
  <c r="I6878" i="2"/>
  <c r="J6878" i="2" s="1"/>
  <c r="I6879" i="2"/>
  <c r="J6879" i="2" s="1"/>
  <c r="I6880" i="2"/>
  <c r="J6880" i="2" s="1"/>
  <c r="I6881" i="2"/>
  <c r="J6881" i="2" s="1"/>
  <c r="I6882" i="2"/>
  <c r="J6882" i="2" s="1"/>
  <c r="I6883" i="2"/>
  <c r="J6883" i="2" s="1"/>
  <c r="I6884" i="2"/>
  <c r="J6884" i="2" s="1"/>
  <c r="I6885" i="2"/>
  <c r="J6885" i="2" s="1"/>
  <c r="I6886" i="2"/>
  <c r="J6886" i="2" s="1"/>
  <c r="I6887" i="2"/>
  <c r="J6887" i="2" s="1"/>
  <c r="I6888" i="2"/>
  <c r="J6888" i="2" s="1"/>
  <c r="I6889" i="2"/>
  <c r="J6889" i="2" s="1"/>
  <c r="I6890" i="2"/>
  <c r="J6890" i="2" s="1"/>
  <c r="I6891" i="2"/>
  <c r="J6891" i="2" s="1"/>
  <c r="I6892" i="2"/>
  <c r="J6892" i="2" s="1"/>
  <c r="I6893" i="2"/>
  <c r="J6893" i="2" s="1"/>
  <c r="I6894" i="2"/>
  <c r="J6894" i="2" s="1"/>
  <c r="I6895" i="2"/>
  <c r="J6895" i="2" s="1"/>
  <c r="I6896" i="2"/>
  <c r="J6896" i="2" s="1"/>
  <c r="I6897" i="2"/>
  <c r="J6897" i="2" s="1"/>
  <c r="I6898" i="2"/>
  <c r="J6898" i="2" s="1"/>
  <c r="I6899" i="2"/>
  <c r="J6899" i="2" s="1"/>
  <c r="I6900" i="2"/>
  <c r="J6900" i="2" s="1"/>
  <c r="I6901" i="2"/>
  <c r="J6901" i="2" s="1"/>
  <c r="I6902" i="2"/>
  <c r="J6902" i="2" s="1"/>
  <c r="I6903" i="2"/>
  <c r="J6903" i="2" s="1"/>
  <c r="I6904" i="2"/>
  <c r="J6904" i="2" s="1"/>
  <c r="I6905" i="2"/>
  <c r="J6905" i="2" s="1"/>
  <c r="I6906" i="2"/>
  <c r="J6906" i="2" s="1"/>
  <c r="I6907" i="2"/>
  <c r="J6907" i="2" s="1"/>
  <c r="I6908" i="2"/>
  <c r="J6908" i="2" s="1"/>
  <c r="I6909" i="2"/>
  <c r="J6909" i="2" s="1"/>
  <c r="I6910" i="2"/>
  <c r="J6910" i="2" s="1"/>
  <c r="I6911" i="2"/>
  <c r="J6911" i="2" s="1"/>
  <c r="I6912" i="2"/>
  <c r="J6912" i="2" s="1"/>
  <c r="I6913" i="2"/>
  <c r="J6913" i="2" s="1"/>
  <c r="I6914" i="2"/>
  <c r="J6914" i="2" s="1"/>
  <c r="I6915" i="2"/>
  <c r="J6915" i="2" s="1"/>
  <c r="I6916" i="2"/>
  <c r="J6916" i="2" s="1"/>
  <c r="I6917" i="2"/>
  <c r="J6917" i="2" s="1"/>
  <c r="I6918" i="2"/>
  <c r="J6918" i="2" s="1"/>
  <c r="I6919" i="2"/>
  <c r="J6919" i="2" s="1"/>
  <c r="I6920" i="2"/>
  <c r="J6920" i="2" s="1"/>
  <c r="I6921" i="2"/>
  <c r="J6921" i="2" s="1"/>
  <c r="I6922" i="2"/>
  <c r="J6922" i="2" s="1"/>
  <c r="I6923" i="2"/>
  <c r="J6923" i="2" s="1"/>
  <c r="I6924" i="2"/>
  <c r="J6924" i="2" s="1"/>
  <c r="I6925" i="2"/>
  <c r="J6925" i="2" s="1"/>
  <c r="I6926" i="2"/>
  <c r="J6926" i="2" s="1"/>
  <c r="I6927" i="2"/>
  <c r="J6927" i="2" s="1"/>
  <c r="I6928" i="2"/>
  <c r="J6928" i="2" s="1"/>
  <c r="I6929" i="2"/>
  <c r="J6929" i="2" s="1"/>
  <c r="I6930" i="2"/>
  <c r="J6930" i="2" s="1"/>
  <c r="I6931" i="2"/>
  <c r="J6931" i="2" s="1"/>
  <c r="I6932" i="2"/>
  <c r="J6932" i="2" s="1"/>
  <c r="I6933" i="2"/>
  <c r="J6933" i="2" s="1"/>
  <c r="I6934" i="2"/>
  <c r="J6934" i="2" s="1"/>
  <c r="I6935" i="2"/>
  <c r="J6935" i="2" s="1"/>
  <c r="I6936" i="2"/>
  <c r="J6936" i="2" s="1"/>
  <c r="I6937" i="2"/>
  <c r="J6937" i="2" s="1"/>
  <c r="I6938" i="2"/>
  <c r="J6938" i="2" s="1"/>
  <c r="I6939" i="2"/>
  <c r="J6939" i="2" s="1"/>
  <c r="I6940" i="2"/>
  <c r="J6940" i="2" s="1"/>
  <c r="I6941" i="2"/>
  <c r="J6941" i="2" s="1"/>
  <c r="I6942" i="2"/>
  <c r="J6942" i="2" s="1"/>
  <c r="I6943" i="2"/>
  <c r="J6943" i="2" s="1"/>
  <c r="I6944" i="2"/>
  <c r="J6944" i="2" s="1"/>
  <c r="I6945" i="2"/>
  <c r="J6945" i="2" s="1"/>
  <c r="I6946" i="2"/>
  <c r="J6946" i="2" s="1"/>
  <c r="I6947" i="2"/>
  <c r="J6947" i="2" s="1"/>
  <c r="I6948" i="2"/>
  <c r="J6948" i="2" s="1"/>
  <c r="I6949" i="2"/>
  <c r="J6949" i="2" s="1"/>
  <c r="I6950" i="2"/>
  <c r="J6950" i="2" s="1"/>
  <c r="I6951" i="2"/>
  <c r="J6951" i="2" s="1"/>
  <c r="I6952" i="2"/>
  <c r="J6952" i="2" s="1"/>
  <c r="I6953" i="2"/>
  <c r="J6953" i="2" s="1"/>
  <c r="I6954" i="2"/>
  <c r="J6954" i="2" s="1"/>
  <c r="I6955" i="2"/>
  <c r="J6955" i="2" s="1"/>
  <c r="I6956" i="2"/>
  <c r="J6956" i="2" s="1"/>
  <c r="I6957" i="2"/>
  <c r="J6957" i="2" s="1"/>
  <c r="I6958" i="2"/>
  <c r="J6958" i="2" s="1"/>
  <c r="I6959" i="2"/>
  <c r="J6959" i="2" s="1"/>
  <c r="I6960" i="2"/>
  <c r="J6960" i="2" s="1"/>
  <c r="I6961" i="2"/>
  <c r="J6961" i="2" s="1"/>
  <c r="I6962" i="2"/>
  <c r="J6962" i="2" s="1"/>
  <c r="I6963" i="2"/>
  <c r="J6963" i="2" s="1"/>
  <c r="I6964" i="2"/>
  <c r="J6964" i="2" s="1"/>
  <c r="I6965" i="2"/>
  <c r="J6965" i="2" s="1"/>
  <c r="I6966" i="2"/>
  <c r="J6966" i="2" s="1"/>
  <c r="I6967" i="2"/>
  <c r="J6967" i="2" s="1"/>
  <c r="I6968" i="2"/>
  <c r="J6968" i="2" s="1"/>
  <c r="I6969" i="2"/>
  <c r="J6969" i="2" s="1"/>
  <c r="I6970" i="2"/>
  <c r="J6970" i="2" s="1"/>
  <c r="I6971" i="2"/>
  <c r="J6971" i="2" s="1"/>
  <c r="I6972" i="2"/>
  <c r="J6972" i="2" s="1"/>
  <c r="I6973" i="2"/>
  <c r="J6973" i="2" s="1"/>
  <c r="I6974" i="2"/>
  <c r="J6974" i="2" s="1"/>
  <c r="I6975" i="2"/>
  <c r="J6975" i="2" s="1"/>
  <c r="I6976" i="2"/>
  <c r="J6976" i="2" s="1"/>
  <c r="I6977" i="2"/>
  <c r="J6977" i="2" s="1"/>
  <c r="I6978" i="2"/>
  <c r="J6978" i="2" s="1"/>
  <c r="I6979" i="2"/>
  <c r="J6979" i="2" s="1"/>
  <c r="I6980" i="2"/>
  <c r="J6980" i="2" s="1"/>
  <c r="I6981" i="2"/>
  <c r="J6981" i="2" s="1"/>
  <c r="I6982" i="2"/>
  <c r="J6982" i="2" s="1"/>
  <c r="I6983" i="2"/>
  <c r="J6983" i="2" s="1"/>
  <c r="I6984" i="2"/>
  <c r="J6984" i="2" s="1"/>
  <c r="I6985" i="2"/>
  <c r="J6985" i="2" s="1"/>
  <c r="I6986" i="2"/>
  <c r="J6986" i="2" s="1"/>
  <c r="I6987" i="2"/>
  <c r="J6987" i="2" s="1"/>
  <c r="I6988" i="2"/>
  <c r="J6988" i="2" s="1"/>
  <c r="I6989" i="2"/>
  <c r="J6989" i="2" s="1"/>
  <c r="I6990" i="2"/>
  <c r="J6990" i="2" s="1"/>
  <c r="I6991" i="2"/>
  <c r="J6991" i="2" s="1"/>
  <c r="I6992" i="2"/>
  <c r="J6992" i="2" s="1"/>
  <c r="I6993" i="2"/>
  <c r="J6993" i="2" s="1"/>
  <c r="I6994" i="2"/>
  <c r="J6994" i="2" s="1"/>
  <c r="I6995" i="2"/>
  <c r="J6995" i="2" s="1"/>
  <c r="I6996" i="2"/>
  <c r="J6996" i="2" s="1"/>
  <c r="I6997" i="2"/>
  <c r="J6997" i="2" s="1"/>
  <c r="I6998" i="2"/>
  <c r="J6998" i="2" s="1"/>
  <c r="I6999" i="2"/>
  <c r="J6999" i="2" s="1"/>
  <c r="I7000" i="2"/>
  <c r="J7000" i="2" s="1"/>
  <c r="I7001" i="2"/>
  <c r="J7001" i="2" s="1"/>
  <c r="I7002" i="2"/>
  <c r="J7002" i="2" s="1"/>
  <c r="I7003" i="2"/>
  <c r="J7003" i="2" s="1"/>
  <c r="I7004" i="2"/>
  <c r="J7004" i="2" s="1"/>
  <c r="I7005" i="2"/>
  <c r="J7005" i="2" s="1"/>
  <c r="I7006" i="2"/>
  <c r="J7006" i="2" s="1"/>
  <c r="I7007" i="2"/>
  <c r="J7007" i="2" s="1"/>
  <c r="I7008" i="2"/>
  <c r="J7008" i="2" s="1"/>
  <c r="I7009" i="2"/>
  <c r="J7009" i="2" s="1"/>
  <c r="I7010" i="2"/>
  <c r="J7010" i="2" s="1"/>
  <c r="I7011" i="2"/>
  <c r="J7011" i="2" s="1"/>
  <c r="I7012" i="2"/>
  <c r="J7012" i="2" s="1"/>
  <c r="I7013" i="2"/>
  <c r="J7013" i="2" s="1"/>
  <c r="I7014" i="2"/>
  <c r="J7014" i="2" s="1"/>
  <c r="I7015" i="2"/>
  <c r="J7015" i="2" s="1"/>
  <c r="I7016" i="2"/>
  <c r="J7016" i="2" s="1"/>
  <c r="I7017" i="2"/>
  <c r="J7017" i="2" s="1"/>
  <c r="I7018" i="2"/>
  <c r="J7018" i="2" s="1"/>
  <c r="I7019" i="2"/>
  <c r="J7019" i="2" s="1"/>
  <c r="I7020" i="2"/>
  <c r="J7020" i="2" s="1"/>
  <c r="I7021" i="2"/>
  <c r="J7021" i="2" s="1"/>
  <c r="I7022" i="2"/>
  <c r="J7022" i="2" s="1"/>
  <c r="I7023" i="2"/>
  <c r="J7023" i="2" s="1"/>
  <c r="I7024" i="2"/>
  <c r="J7024" i="2" s="1"/>
  <c r="I7025" i="2"/>
  <c r="J7025" i="2" s="1"/>
  <c r="I7026" i="2"/>
  <c r="J7026" i="2" s="1"/>
  <c r="I7027" i="2"/>
  <c r="J7027" i="2" s="1"/>
  <c r="I7028" i="2"/>
  <c r="J7028" i="2" s="1"/>
  <c r="I7029" i="2"/>
  <c r="J7029" i="2" s="1"/>
  <c r="I7030" i="2"/>
  <c r="J7030" i="2" s="1"/>
  <c r="I7031" i="2"/>
  <c r="J7031" i="2" s="1"/>
  <c r="I7032" i="2"/>
  <c r="J7032" i="2" s="1"/>
  <c r="I7033" i="2"/>
  <c r="J7033" i="2" s="1"/>
  <c r="I7034" i="2"/>
  <c r="J7034" i="2" s="1"/>
  <c r="I7035" i="2"/>
  <c r="J7035" i="2" s="1"/>
  <c r="I7036" i="2"/>
  <c r="J7036" i="2" s="1"/>
  <c r="I7037" i="2"/>
  <c r="J7037" i="2" s="1"/>
  <c r="I7038" i="2"/>
  <c r="J7038" i="2" s="1"/>
  <c r="I7039" i="2"/>
  <c r="J7039" i="2" s="1"/>
  <c r="I7040" i="2"/>
  <c r="J7040" i="2" s="1"/>
  <c r="I7041" i="2"/>
  <c r="J7041" i="2" s="1"/>
  <c r="I7042" i="2"/>
  <c r="J7042" i="2" s="1"/>
  <c r="I7043" i="2"/>
  <c r="J7043" i="2" s="1"/>
  <c r="I7044" i="2"/>
  <c r="J7044" i="2" s="1"/>
  <c r="I7045" i="2"/>
  <c r="J7045" i="2" s="1"/>
  <c r="I7046" i="2"/>
  <c r="J7046" i="2" s="1"/>
  <c r="I7047" i="2"/>
  <c r="J7047" i="2" s="1"/>
  <c r="I7048" i="2"/>
  <c r="J7048" i="2" s="1"/>
  <c r="I7049" i="2"/>
  <c r="J7049" i="2" s="1"/>
  <c r="I7050" i="2"/>
  <c r="J7050" i="2" s="1"/>
  <c r="I7051" i="2"/>
  <c r="J7051" i="2" s="1"/>
  <c r="I7052" i="2"/>
  <c r="J7052" i="2" s="1"/>
  <c r="I7053" i="2"/>
  <c r="J7053" i="2" s="1"/>
  <c r="I7054" i="2"/>
  <c r="J7054" i="2" s="1"/>
  <c r="I7055" i="2"/>
  <c r="J7055" i="2" s="1"/>
  <c r="I7056" i="2"/>
  <c r="J7056" i="2" s="1"/>
  <c r="I7057" i="2"/>
  <c r="J7057" i="2" s="1"/>
  <c r="I7058" i="2"/>
  <c r="J7058" i="2" s="1"/>
  <c r="I7059" i="2"/>
  <c r="J7059" i="2" s="1"/>
  <c r="I7060" i="2"/>
  <c r="J7060" i="2" s="1"/>
  <c r="I7061" i="2"/>
  <c r="J7061" i="2" s="1"/>
  <c r="I7062" i="2"/>
  <c r="J7062" i="2" s="1"/>
  <c r="I7063" i="2"/>
  <c r="J7063" i="2" s="1"/>
  <c r="I7064" i="2"/>
  <c r="J7064" i="2" s="1"/>
  <c r="I7065" i="2"/>
  <c r="J7065" i="2" s="1"/>
  <c r="I7066" i="2"/>
  <c r="J7066" i="2" s="1"/>
  <c r="I7067" i="2"/>
  <c r="J7067" i="2" s="1"/>
  <c r="I7068" i="2"/>
  <c r="J7068" i="2" s="1"/>
  <c r="I7069" i="2"/>
  <c r="J7069" i="2" s="1"/>
  <c r="I7070" i="2"/>
  <c r="J7070" i="2" s="1"/>
  <c r="I7071" i="2"/>
  <c r="J7071" i="2" s="1"/>
  <c r="I7072" i="2"/>
  <c r="J7072" i="2" s="1"/>
  <c r="I7073" i="2"/>
  <c r="J7073" i="2" s="1"/>
  <c r="I7074" i="2"/>
  <c r="J7074" i="2" s="1"/>
  <c r="I7075" i="2"/>
  <c r="J7075" i="2" s="1"/>
  <c r="I7076" i="2"/>
  <c r="J7076" i="2" s="1"/>
  <c r="I7077" i="2"/>
  <c r="J7077" i="2" s="1"/>
  <c r="I7078" i="2"/>
  <c r="J7078" i="2" s="1"/>
  <c r="I7079" i="2"/>
  <c r="J7079" i="2" s="1"/>
  <c r="I7080" i="2"/>
  <c r="J7080" i="2" s="1"/>
  <c r="I7081" i="2"/>
  <c r="J7081" i="2" s="1"/>
  <c r="I7082" i="2"/>
  <c r="J7082" i="2" s="1"/>
  <c r="I7083" i="2"/>
  <c r="J7083" i="2" s="1"/>
  <c r="I7084" i="2"/>
  <c r="J7084" i="2" s="1"/>
  <c r="I7085" i="2"/>
  <c r="J7085" i="2" s="1"/>
  <c r="I7086" i="2"/>
  <c r="J7086" i="2" s="1"/>
  <c r="I7087" i="2"/>
  <c r="J7087" i="2" s="1"/>
  <c r="I7088" i="2"/>
  <c r="J7088" i="2" s="1"/>
  <c r="I7089" i="2"/>
  <c r="J7089" i="2" s="1"/>
  <c r="I7090" i="2"/>
  <c r="J7090" i="2" s="1"/>
  <c r="I7091" i="2"/>
  <c r="J7091" i="2" s="1"/>
  <c r="I7092" i="2"/>
  <c r="J7092" i="2" s="1"/>
  <c r="I7093" i="2"/>
  <c r="J7093" i="2" s="1"/>
  <c r="I7094" i="2"/>
  <c r="J7094" i="2" s="1"/>
  <c r="I7095" i="2"/>
  <c r="J7095" i="2" s="1"/>
  <c r="I7096" i="2"/>
  <c r="J7096" i="2" s="1"/>
  <c r="I7097" i="2"/>
  <c r="J7097" i="2" s="1"/>
  <c r="I7098" i="2"/>
  <c r="J7098" i="2" s="1"/>
  <c r="I7099" i="2"/>
  <c r="J7099" i="2" s="1"/>
  <c r="I7100" i="2"/>
  <c r="J7100" i="2" s="1"/>
  <c r="I7101" i="2"/>
  <c r="J7101" i="2" s="1"/>
  <c r="I7102" i="2"/>
  <c r="J7102" i="2" s="1"/>
  <c r="I7103" i="2"/>
  <c r="J7103" i="2" s="1"/>
  <c r="I7104" i="2"/>
  <c r="J7104" i="2" s="1"/>
  <c r="I7105" i="2"/>
  <c r="J7105" i="2" s="1"/>
  <c r="I7106" i="2"/>
  <c r="J7106" i="2" s="1"/>
  <c r="I7107" i="2"/>
  <c r="J7107" i="2" s="1"/>
  <c r="I7108" i="2"/>
  <c r="J7108" i="2" s="1"/>
  <c r="I7109" i="2"/>
  <c r="J7109" i="2" s="1"/>
  <c r="I7110" i="2"/>
  <c r="J7110" i="2" s="1"/>
  <c r="I7111" i="2"/>
  <c r="J7111" i="2" s="1"/>
  <c r="I7112" i="2"/>
  <c r="J7112" i="2" s="1"/>
  <c r="I7113" i="2"/>
  <c r="J7113" i="2" s="1"/>
  <c r="I7114" i="2"/>
  <c r="J7114" i="2" s="1"/>
  <c r="I7115" i="2"/>
  <c r="J7115" i="2" s="1"/>
  <c r="I7116" i="2"/>
  <c r="J7116" i="2" s="1"/>
  <c r="I7117" i="2"/>
  <c r="J7117" i="2" s="1"/>
  <c r="I7118" i="2"/>
  <c r="J7118" i="2" s="1"/>
  <c r="I7119" i="2"/>
  <c r="J7119" i="2" s="1"/>
  <c r="I7120" i="2"/>
  <c r="J7120" i="2" s="1"/>
  <c r="I7121" i="2"/>
  <c r="J7121" i="2" s="1"/>
  <c r="I7122" i="2"/>
  <c r="J7122" i="2" s="1"/>
  <c r="I7123" i="2"/>
  <c r="J7123" i="2" s="1"/>
  <c r="I7124" i="2"/>
  <c r="J7124" i="2" s="1"/>
  <c r="I7125" i="2"/>
  <c r="J7125" i="2" s="1"/>
  <c r="I7126" i="2"/>
  <c r="J7126" i="2" s="1"/>
  <c r="I7127" i="2"/>
  <c r="J7127" i="2" s="1"/>
  <c r="I7128" i="2"/>
  <c r="J7128" i="2" s="1"/>
  <c r="I7129" i="2"/>
  <c r="J7129" i="2" s="1"/>
  <c r="I7130" i="2"/>
  <c r="J7130" i="2" s="1"/>
  <c r="I7131" i="2"/>
  <c r="J7131" i="2" s="1"/>
  <c r="I7132" i="2"/>
  <c r="J7132" i="2" s="1"/>
  <c r="I7133" i="2"/>
  <c r="J7133" i="2" s="1"/>
  <c r="I7134" i="2"/>
  <c r="J7134" i="2" s="1"/>
  <c r="I7135" i="2"/>
  <c r="J7135" i="2" s="1"/>
  <c r="I7136" i="2"/>
  <c r="J7136" i="2" s="1"/>
  <c r="I7137" i="2"/>
  <c r="J7137" i="2" s="1"/>
  <c r="I7138" i="2"/>
  <c r="J7138" i="2" s="1"/>
  <c r="I7139" i="2"/>
  <c r="J7139" i="2" s="1"/>
  <c r="I7140" i="2"/>
  <c r="J7140" i="2" s="1"/>
  <c r="I7141" i="2"/>
  <c r="J7141" i="2" s="1"/>
  <c r="I7142" i="2"/>
  <c r="J7142" i="2" s="1"/>
  <c r="I7143" i="2"/>
  <c r="J7143" i="2" s="1"/>
  <c r="I7144" i="2"/>
  <c r="J7144" i="2" s="1"/>
  <c r="I7145" i="2"/>
  <c r="J7145" i="2" s="1"/>
  <c r="I7146" i="2"/>
  <c r="J7146" i="2" s="1"/>
  <c r="I7147" i="2"/>
  <c r="J7147" i="2" s="1"/>
  <c r="I7148" i="2"/>
  <c r="J7148" i="2" s="1"/>
  <c r="I7149" i="2"/>
  <c r="J7149" i="2" s="1"/>
  <c r="I7150" i="2"/>
  <c r="J7150" i="2" s="1"/>
  <c r="I7151" i="2"/>
  <c r="J7151" i="2" s="1"/>
  <c r="I7152" i="2"/>
  <c r="J7152" i="2" s="1"/>
  <c r="I7153" i="2"/>
  <c r="J7153" i="2" s="1"/>
  <c r="I7154" i="2"/>
  <c r="J7154" i="2" s="1"/>
  <c r="I7155" i="2"/>
  <c r="J7155" i="2" s="1"/>
  <c r="I7156" i="2"/>
  <c r="J7156" i="2" s="1"/>
  <c r="I7157" i="2"/>
  <c r="J7157" i="2" s="1"/>
  <c r="I7158" i="2"/>
  <c r="J7158" i="2" s="1"/>
  <c r="I7159" i="2"/>
  <c r="J7159" i="2" s="1"/>
  <c r="I7160" i="2"/>
  <c r="J7160" i="2" s="1"/>
  <c r="I7161" i="2"/>
  <c r="J7161" i="2" s="1"/>
  <c r="I7162" i="2"/>
  <c r="J7162" i="2" s="1"/>
  <c r="I7163" i="2"/>
  <c r="J7163" i="2" s="1"/>
  <c r="I7164" i="2"/>
  <c r="J7164" i="2" s="1"/>
  <c r="I7165" i="2"/>
  <c r="J7165" i="2" s="1"/>
  <c r="I7166" i="2"/>
  <c r="J7166" i="2" s="1"/>
  <c r="I7167" i="2"/>
  <c r="J7167" i="2" s="1"/>
  <c r="I7168" i="2"/>
  <c r="J7168" i="2" s="1"/>
  <c r="I7169" i="2"/>
  <c r="J7169" i="2" s="1"/>
  <c r="I7170" i="2"/>
  <c r="J7170" i="2" s="1"/>
  <c r="I7171" i="2"/>
  <c r="J7171" i="2" s="1"/>
  <c r="I7172" i="2"/>
  <c r="J7172" i="2" s="1"/>
  <c r="I7173" i="2"/>
  <c r="J7173" i="2" s="1"/>
  <c r="I7174" i="2"/>
  <c r="J7174" i="2" s="1"/>
  <c r="I7175" i="2"/>
  <c r="J7175" i="2" s="1"/>
  <c r="I7176" i="2"/>
  <c r="J7176" i="2" s="1"/>
  <c r="I7177" i="2"/>
  <c r="J7177" i="2" s="1"/>
  <c r="I7178" i="2"/>
  <c r="J7178" i="2" s="1"/>
  <c r="I7179" i="2"/>
  <c r="J7179" i="2" s="1"/>
  <c r="I7180" i="2"/>
  <c r="J7180" i="2" s="1"/>
  <c r="I7181" i="2"/>
  <c r="J7181" i="2" s="1"/>
  <c r="I7182" i="2"/>
  <c r="J7182" i="2" s="1"/>
  <c r="I7183" i="2"/>
  <c r="J7183" i="2" s="1"/>
  <c r="I7184" i="2"/>
  <c r="J7184" i="2" s="1"/>
  <c r="I7185" i="2"/>
  <c r="J7185" i="2" s="1"/>
  <c r="I7186" i="2"/>
  <c r="J7186" i="2" s="1"/>
  <c r="I7187" i="2"/>
  <c r="J7187" i="2" s="1"/>
  <c r="I7188" i="2"/>
  <c r="J7188" i="2" s="1"/>
  <c r="I7189" i="2"/>
  <c r="J7189" i="2" s="1"/>
  <c r="I7190" i="2"/>
  <c r="J7190" i="2" s="1"/>
  <c r="I7191" i="2"/>
  <c r="J7191" i="2" s="1"/>
  <c r="I7192" i="2"/>
  <c r="J7192" i="2" s="1"/>
  <c r="I7193" i="2"/>
  <c r="J7193" i="2" s="1"/>
  <c r="I7194" i="2"/>
  <c r="J7194" i="2" s="1"/>
  <c r="I7195" i="2"/>
  <c r="J7195" i="2" s="1"/>
  <c r="I7196" i="2"/>
  <c r="J7196" i="2" s="1"/>
  <c r="I7197" i="2"/>
  <c r="J7197" i="2" s="1"/>
  <c r="I7198" i="2"/>
  <c r="J7198" i="2" s="1"/>
  <c r="I7199" i="2"/>
  <c r="J7199" i="2" s="1"/>
  <c r="I7200" i="2"/>
  <c r="J7200" i="2" s="1"/>
  <c r="I7201" i="2"/>
  <c r="J7201" i="2" s="1"/>
  <c r="I7202" i="2"/>
  <c r="J7202" i="2" s="1"/>
  <c r="I7203" i="2"/>
  <c r="J7203" i="2" s="1"/>
  <c r="I7204" i="2"/>
  <c r="J7204" i="2" s="1"/>
  <c r="I7205" i="2"/>
  <c r="J7205" i="2" s="1"/>
  <c r="I7206" i="2"/>
  <c r="J7206" i="2" s="1"/>
  <c r="I7207" i="2"/>
  <c r="J7207" i="2" s="1"/>
  <c r="I7208" i="2"/>
  <c r="J7208" i="2" s="1"/>
  <c r="I7209" i="2"/>
  <c r="J7209" i="2" s="1"/>
  <c r="I7210" i="2"/>
  <c r="J7210" i="2" s="1"/>
  <c r="I7211" i="2"/>
  <c r="J7211" i="2" s="1"/>
  <c r="I7212" i="2"/>
  <c r="J7212" i="2" s="1"/>
  <c r="I7213" i="2"/>
  <c r="J7213" i="2" s="1"/>
  <c r="I7214" i="2"/>
  <c r="J7214" i="2" s="1"/>
  <c r="I7215" i="2"/>
  <c r="J7215" i="2" s="1"/>
  <c r="I7216" i="2"/>
  <c r="J7216" i="2" s="1"/>
  <c r="I7217" i="2"/>
  <c r="J7217" i="2" s="1"/>
  <c r="I7218" i="2"/>
  <c r="J7218" i="2" s="1"/>
  <c r="I7219" i="2"/>
  <c r="J7219" i="2" s="1"/>
  <c r="I7220" i="2"/>
  <c r="J7220" i="2" s="1"/>
  <c r="I7221" i="2"/>
  <c r="J7221" i="2" s="1"/>
  <c r="I7222" i="2"/>
  <c r="J7222" i="2" s="1"/>
  <c r="I7223" i="2"/>
  <c r="J7223" i="2" s="1"/>
  <c r="I7224" i="2"/>
  <c r="J7224" i="2" s="1"/>
  <c r="I7225" i="2"/>
  <c r="J7225" i="2" s="1"/>
  <c r="I7226" i="2"/>
  <c r="J7226" i="2" s="1"/>
  <c r="I7227" i="2"/>
  <c r="J7227" i="2" s="1"/>
  <c r="I7228" i="2"/>
  <c r="J7228" i="2" s="1"/>
  <c r="I7229" i="2"/>
  <c r="J7229" i="2" s="1"/>
  <c r="I7230" i="2"/>
  <c r="J7230" i="2" s="1"/>
  <c r="I7231" i="2"/>
  <c r="J7231" i="2" s="1"/>
  <c r="I7232" i="2"/>
  <c r="J7232" i="2" s="1"/>
  <c r="I7233" i="2"/>
  <c r="J7233" i="2" s="1"/>
  <c r="I7234" i="2"/>
  <c r="J7234" i="2" s="1"/>
  <c r="I7235" i="2"/>
  <c r="J7235" i="2" s="1"/>
  <c r="I7236" i="2"/>
  <c r="J7236" i="2" s="1"/>
  <c r="I7237" i="2"/>
  <c r="J7237" i="2" s="1"/>
  <c r="I7238" i="2"/>
  <c r="J7238" i="2" s="1"/>
  <c r="I7239" i="2"/>
  <c r="J7239" i="2" s="1"/>
  <c r="I7240" i="2"/>
  <c r="J7240" i="2" s="1"/>
  <c r="I7241" i="2"/>
  <c r="J7241" i="2" s="1"/>
  <c r="I7242" i="2"/>
  <c r="J7242" i="2" s="1"/>
  <c r="I7243" i="2"/>
  <c r="J7243" i="2" s="1"/>
  <c r="I7244" i="2"/>
  <c r="J7244" i="2" s="1"/>
  <c r="I7245" i="2"/>
  <c r="J7245" i="2" s="1"/>
  <c r="I7246" i="2"/>
  <c r="J7246" i="2" s="1"/>
  <c r="I7247" i="2"/>
  <c r="J7247" i="2" s="1"/>
  <c r="I7248" i="2"/>
  <c r="J7248" i="2" s="1"/>
  <c r="I7249" i="2"/>
  <c r="J7249" i="2" s="1"/>
  <c r="I7250" i="2"/>
  <c r="J7250" i="2" s="1"/>
  <c r="I7251" i="2"/>
  <c r="J7251" i="2" s="1"/>
  <c r="I7252" i="2"/>
  <c r="J7252" i="2" s="1"/>
  <c r="I7253" i="2"/>
  <c r="J7253" i="2" s="1"/>
  <c r="I7254" i="2"/>
  <c r="J7254" i="2" s="1"/>
  <c r="I7255" i="2"/>
  <c r="J7255" i="2" s="1"/>
  <c r="I7256" i="2"/>
  <c r="J7256" i="2" s="1"/>
  <c r="I7257" i="2"/>
  <c r="J7257" i="2" s="1"/>
  <c r="I7258" i="2"/>
  <c r="J7258" i="2" s="1"/>
  <c r="I7259" i="2"/>
  <c r="J7259" i="2" s="1"/>
  <c r="I7260" i="2"/>
  <c r="J7260" i="2" s="1"/>
  <c r="I7261" i="2"/>
  <c r="J7261" i="2" s="1"/>
  <c r="I7262" i="2"/>
  <c r="J7262" i="2" s="1"/>
  <c r="I7263" i="2"/>
  <c r="J7263" i="2" s="1"/>
  <c r="I7264" i="2"/>
  <c r="J7264" i="2" s="1"/>
  <c r="I7265" i="2"/>
  <c r="J7265" i="2" s="1"/>
  <c r="I7266" i="2"/>
  <c r="J7266" i="2" s="1"/>
  <c r="I7267" i="2"/>
  <c r="J7267" i="2" s="1"/>
  <c r="I7268" i="2"/>
  <c r="J7268" i="2" s="1"/>
  <c r="I7269" i="2"/>
  <c r="J7269" i="2" s="1"/>
  <c r="I7270" i="2"/>
  <c r="J7270" i="2" s="1"/>
  <c r="I7271" i="2"/>
  <c r="J7271" i="2" s="1"/>
  <c r="I7272" i="2"/>
  <c r="J7272" i="2" s="1"/>
  <c r="I7273" i="2"/>
  <c r="J7273" i="2" s="1"/>
  <c r="I7274" i="2"/>
  <c r="J7274" i="2" s="1"/>
  <c r="I7275" i="2"/>
  <c r="J7275" i="2" s="1"/>
  <c r="I7276" i="2"/>
  <c r="J7276" i="2" s="1"/>
  <c r="I7277" i="2"/>
  <c r="J7277" i="2" s="1"/>
  <c r="I7278" i="2"/>
  <c r="J7278" i="2" s="1"/>
  <c r="I7279" i="2"/>
  <c r="J7279" i="2" s="1"/>
  <c r="I7280" i="2"/>
  <c r="J7280" i="2" s="1"/>
  <c r="I7281" i="2"/>
  <c r="J7281" i="2" s="1"/>
  <c r="I7282" i="2"/>
  <c r="J7282" i="2" s="1"/>
  <c r="I7283" i="2"/>
  <c r="J7283" i="2" s="1"/>
  <c r="I7284" i="2"/>
  <c r="J7284" i="2" s="1"/>
  <c r="I7285" i="2"/>
  <c r="J7285" i="2" s="1"/>
  <c r="I7286" i="2"/>
  <c r="J7286" i="2" s="1"/>
  <c r="I7287" i="2"/>
  <c r="J7287" i="2" s="1"/>
  <c r="I7288" i="2"/>
  <c r="J7288" i="2" s="1"/>
  <c r="I7289" i="2"/>
  <c r="J7289" i="2" s="1"/>
  <c r="I7290" i="2"/>
  <c r="J7290" i="2" s="1"/>
  <c r="I7291" i="2"/>
  <c r="J7291" i="2" s="1"/>
  <c r="I7292" i="2"/>
  <c r="J7292" i="2" s="1"/>
  <c r="I7293" i="2"/>
  <c r="J7293" i="2" s="1"/>
  <c r="I7294" i="2"/>
  <c r="J7294" i="2" s="1"/>
  <c r="I7295" i="2"/>
  <c r="J7295" i="2" s="1"/>
  <c r="I7296" i="2"/>
  <c r="J7296" i="2" s="1"/>
  <c r="I7297" i="2"/>
  <c r="J7297" i="2" s="1"/>
  <c r="I7298" i="2"/>
  <c r="J7298" i="2" s="1"/>
  <c r="I7299" i="2"/>
  <c r="J7299" i="2" s="1"/>
  <c r="I7300" i="2"/>
  <c r="J7300" i="2" s="1"/>
  <c r="I7301" i="2"/>
  <c r="J7301" i="2" s="1"/>
  <c r="I7302" i="2"/>
  <c r="J7302" i="2" s="1"/>
  <c r="I7303" i="2"/>
  <c r="J7303" i="2" s="1"/>
  <c r="I7304" i="2"/>
  <c r="J7304" i="2" s="1"/>
  <c r="I7305" i="2"/>
  <c r="J7305" i="2" s="1"/>
  <c r="I7306" i="2"/>
  <c r="J7306" i="2" s="1"/>
  <c r="I7307" i="2"/>
  <c r="J7307" i="2" s="1"/>
  <c r="I7308" i="2"/>
  <c r="J7308" i="2" s="1"/>
  <c r="I7309" i="2"/>
  <c r="J7309" i="2" s="1"/>
  <c r="I7310" i="2"/>
  <c r="J7310" i="2" s="1"/>
  <c r="I7311" i="2"/>
  <c r="J7311" i="2" s="1"/>
  <c r="I7312" i="2"/>
  <c r="J7312" i="2" s="1"/>
  <c r="I7313" i="2"/>
  <c r="J7313" i="2" s="1"/>
  <c r="I7314" i="2"/>
  <c r="J7314" i="2" s="1"/>
  <c r="I7315" i="2"/>
  <c r="J7315" i="2" s="1"/>
  <c r="I7316" i="2"/>
  <c r="J7316" i="2" s="1"/>
  <c r="I7317" i="2"/>
  <c r="J7317" i="2" s="1"/>
  <c r="I7318" i="2"/>
  <c r="J7318" i="2" s="1"/>
  <c r="I7319" i="2"/>
  <c r="J7319" i="2" s="1"/>
  <c r="I7320" i="2"/>
  <c r="J7320" i="2" s="1"/>
  <c r="I7321" i="2"/>
  <c r="J7321" i="2" s="1"/>
  <c r="I7322" i="2"/>
  <c r="J7322" i="2" s="1"/>
  <c r="I7323" i="2"/>
  <c r="J7323" i="2" s="1"/>
  <c r="I7324" i="2"/>
  <c r="J7324" i="2" s="1"/>
  <c r="I7325" i="2"/>
  <c r="J7325" i="2" s="1"/>
  <c r="I7326" i="2"/>
  <c r="J7326" i="2" s="1"/>
  <c r="I7327" i="2"/>
  <c r="J7327" i="2" s="1"/>
  <c r="I7328" i="2"/>
  <c r="J7328" i="2" s="1"/>
  <c r="I7329" i="2"/>
  <c r="J7329" i="2" s="1"/>
  <c r="I7330" i="2"/>
  <c r="J7330" i="2" s="1"/>
  <c r="I7331" i="2"/>
  <c r="J7331" i="2" s="1"/>
  <c r="I7332" i="2"/>
  <c r="J7332" i="2" s="1"/>
  <c r="I7333" i="2"/>
  <c r="J7333" i="2" s="1"/>
  <c r="I7334" i="2"/>
  <c r="J7334" i="2" s="1"/>
  <c r="I7335" i="2"/>
  <c r="J7335" i="2" s="1"/>
  <c r="I7336" i="2"/>
  <c r="J7336" i="2" s="1"/>
  <c r="I7337" i="2"/>
  <c r="J7337" i="2" s="1"/>
  <c r="I7338" i="2"/>
  <c r="J7338" i="2" s="1"/>
  <c r="I7339" i="2"/>
  <c r="J7339" i="2" s="1"/>
  <c r="I7340" i="2"/>
  <c r="J7340" i="2" s="1"/>
  <c r="I7341" i="2"/>
  <c r="J7341" i="2" s="1"/>
  <c r="I7342" i="2"/>
  <c r="J7342" i="2" s="1"/>
  <c r="I7343" i="2"/>
  <c r="J7343" i="2" s="1"/>
  <c r="I7344" i="2"/>
  <c r="J7344" i="2" s="1"/>
  <c r="I7345" i="2"/>
  <c r="J7345" i="2" s="1"/>
  <c r="I7346" i="2"/>
  <c r="J7346" i="2" s="1"/>
  <c r="I7347" i="2"/>
  <c r="J7347" i="2" s="1"/>
  <c r="I7348" i="2"/>
  <c r="J7348" i="2" s="1"/>
  <c r="I7349" i="2"/>
  <c r="J7349" i="2" s="1"/>
  <c r="I7350" i="2"/>
  <c r="J7350" i="2" s="1"/>
  <c r="I7351" i="2"/>
  <c r="J7351" i="2" s="1"/>
  <c r="I7352" i="2"/>
  <c r="J7352" i="2" s="1"/>
  <c r="I7353" i="2"/>
  <c r="J7353" i="2" s="1"/>
  <c r="I7354" i="2"/>
  <c r="J7354" i="2" s="1"/>
  <c r="I7355" i="2"/>
  <c r="J7355" i="2" s="1"/>
  <c r="I7356" i="2"/>
  <c r="J7356" i="2" s="1"/>
  <c r="I7357" i="2"/>
  <c r="J7357" i="2" s="1"/>
  <c r="I7358" i="2"/>
  <c r="J7358" i="2" s="1"/>
  <c r="I7359" i="2"/>
  <c r="J7359" i="2" s="1"/>
  <c r="I7360" i="2"/>
  <c r="J7360" i="2" s="1"/>
  <c r="I7361" i="2"/>
  <c r="J7361" i="2" s="1"/>
  <c r="I7362" i="2"/>
  <c r="J7362" i="2" s="1"/>
  <c r="I7363" i="2"/>
  <c r="J7363" i="2" s="1"/>
  <c r="I7364" i="2"/>
  <c r="J7364" i="2" s="1"/>
  <c r="I7365" i="2"/>
  <c r="J7365" i="2" s="1"/>
  <c r="I7366" i="2"/>
  <c r="J7366" i="2" s="1"/>
  <c r="I7367" i="2"/>
  <c r="J7367" i="2" s="1"/>
  <c r="I7368" i="2"/>
  <c r="J7368" i="2" s="1"/>
  <c r="I7369" i="2"/>
  <c r="J7369" i="2" s="1"/>
  <c r="I7370" i="2"/>
  <c r="J7370" i="2" s="1"/>
  <c r="I7371" i="2"/>
  <c r="J7371" i="2" s="1"/>
  <c r="I7372" i="2"/>
  <c r="J7372" i="2" s="1"/>
  <c r="I7373" i="2"/>
  <c r="J7373" i="2" s="1"/>
  <c r="I7374" i="2"/>
  <c r="J7374" i="2" s="1"/>
  <c r="I7375" i="2"/>
  <c r="J7375" i="2" s="1"/>
  <c r="I7376" i="2"/>
  <c r="J7376" i="2" s="1"/>
  <c r="I7377" i="2"/>
  <c r="J7377" i="2" s="1"/>
  <c r="I7378" i="2"/>
  <c r="J7378" i="2" s="1"/>
  <c r="I7379" i="2"/>
  <c r="J7379" i="2" s="1"/>
  <c r="I7380" i="2"/>
  <c r="J7380" i="2" s="1"/>
  <c r="I7381" i="2"/>
  <c r="J7381" i="2" s="1"/>
  <c r="I7382" i="2"/>
  <c r="J7382" i="2" s="1"/>
  <c r="I7383" i="2"/>
  <c r="J7383" i="2" s="1"/>
  <c r="I7384" i="2"/>
  <c r="J7384" i="2" s="1"/>
  <c r="I7385" i="2"/>
  <c r="J7385" i="2" s="1"/>
  <c r="I7386" i="2"/>
  <c r="J7386" i="2" s="1"/>
  <c r="I7387" i="2"/>
  <c r="J7387" i="2" s="1"/>
  <c r="I7388" i="2"/>
  <c r="J7388" i="2" s="1"/>
  <c r="I7389" i="2"/>
  <c r="J7389" i="2" s="1"/>
  <c r="I7390" i="2"/>
  <c r="J7390" i="2" s="1"/>
  <c r="I7391" i="2"/>
  <c r="J7391" i="2" s="1"/>
  <c r="I7392" i="2"/>
  <c r="J7392" i="2" s="1"/>
  <c r="I7393" i="2"/>
  <c r="J7393" i="2" s="1"/>
  <c r="I7394" i="2"/>
  <c r="J7394" i="2" s="1"/>
  <c r="I7395" i="2"/>
  <c r="J7395" i="2" s="1"/>
  <c r="I7396" i="2"/>
  <c r="J7396" i="2" s="1"/>
  <c r="I7397" i="2"/>
  <c r="J7397" i="2" s="1"/>
  <c r="I7398" i="2"/>
  <c r="J7398" i="2" s="1"/>
  <c r="I7399" i="2"/>
  <c r="J7399" i="2" s="1"/>
  <c r="I7400" i="2"/>
  <c r="J7400" i="2" s="1"/>
  <c r="I7401" i="2"/>
  <c r="J7401" i="2" s="1"/>
  <c r="I7402" i="2"/>
  <c r="J7402" i="2" s="1"/>
  <c r="I7403" i="2"/>
  <c r="J7403" i="2" s="1"/>
  <c r="I7404" i="2"/>
  <c r="J7404" i="2" s="1"/>
  <c r="I7405" i="2"/>
  <c r="J7405" i="2" s="1"/>
  <c r="I7406" i="2"/>
  <c r="J7406" i="2" s="1"/>
  <c r="I7407" i="2"/>
  <c r="J7407" i="2" s="1"/>
  <c r="I7408" i="2"/>
  <c r="J7408" i="2" s="1"/>
  <c r="I7409" i="2"/>
  <c r="J7409" i="2" s="1"/>
  <c r="I7410" i="2"/>
  <c r="J7410" i="2" s="1"/>
  <c r="I7411" i="2"/>
  <c r="J7411" i="2" s="1"/>
  <c r="I7412" i="2"/>
  <c r="J7412" i="2" s="1"/>
  <c r="I7413" i="2"/>
  <c r="J7413" i="2" s="1"/>
  <c r="I7414" i="2"/>
  <c r="J7414" i="2" s="1"/>
  <c r="I7415" i="2"/>
  <c r="J7415" i="2" s="1"/>
  <c r="I7416" i="2"/>
  <c r="J7416" i="2" s="1"/>
  <c r="I7417" i="2"/>
  <c r="J7417" i="2" s="1"/>
  <c r="I7418" i="2"/>
  <c r="J7418" i="2" s="1"/>
  <c r="I7419" i="2"/>
  <c r="J7419" i="2" s="1"/>
  <c r="I7420" i="2"/>
  <c r="J7420" i="2" s="1"/>
  <c r="I7421" i="2"/>
  <c r="J7421" i="2" s="1"/>
  <c r="I7422" i="2"/>
  <c r="J7422" i="2" s="1"/>
  <c r="I7423" i="2"/>
  <c r="J7423" i="2" s="1"/>
  <c r="I7424" i="2"/>
  <c r="J7424" i="2" s="1"/>
  <c r="I7425" i="2"/>
  <c r="J7425" i="2" s="1"/>
  <c r="I7426" i="2"/>
  <c r="J7426" i="2" s="1"/>
  <c r="I7427" i="2"/>
  <c r="J7427" i="2" s="1"/>
  <c r="I7428" i="2"/>
  <c r="J7428" i="2" s="1"/>
  <c r="I7429" i="2"/>
  <c r="J7429" i="2" s="1"/>
  <c r="I7430" i="2"/>
  <c r="J7430" i="2" s="1"/>
  <c r="I7431" i="2"/>
  <c r="J7431" i="2" s="1"/>
  <c r="I7432" i="2"/>
  <c r="J7432" i="2" s="1"/>
  <c r="I7433" i="2"/>
  <c r="J7433" i="2" s="1"/>
  <c r="I7434" i="2"/>
  <c r="J7434" i="2" s="1"/>
  <c r="I7435" i="2"/>
  <c r="J7435" i="2" s="1"/>
  <c r="I7436" i="2"/>
  <c r="J7436" i="2" s="1"/>
  <c r="I7437" i="2"/>
  <c r="J7437" i="2" s="1"/>
  <c r="I7438" i="2"/>
  <c r="J7438" i="2" s="1"/>
  <c r="I7439" i="2"/>
  <c r="J7439" i="2" s="1"/>
  <c r="I7440" i="2"/>
  <c r="J7440" i="2" s="1"/>
  <c r="I7441" i="2"/>
  <c r="J7441" i="2" s="1"/>
  <c r="I7442" i="2"/>
  <c r="J7442" i="2" s="1"/>
  <c r="I7443" i="2"/>
  <c r="J7443" i="2" s="1"/>
  <c r="I7444" i="2"/>
  <c r="J7444" i="2" s="1"/>
  <c r="I7445" i="2"/>
  <c r="J7445" i="2" s="1"/>
  <c r="I7446" i="2"/>
  <c r="J7446" i="2" s="1"/>
  <c r="I7447" i="2"/>
  <c r="J7447" i="2" s="1"/>
  <c r="I7448" i="2"/>
  <c r="J7448" i="2" s="1"/>
  <c r="I7449" i="2"/>
  <c r="J7449" i="2" s="1"/>
  <c r="I7450" i="2"/>
  <c r="J7450" i="2" s="1"/>
  <c r="I7451" i="2"/>
  <c r="J7451" i="2" s="1"/>
  <c r="I7452" i="2"/>
  <c r="J7452" i="2" s="1"/>
  <c r="I7453" i="2"/>
  <c r="J7453" i="2" s="1"/>
  <c r="I7454" i="2"/>
  <c r="J7454" i="2" s="1"/>
  <c r="I7455" i="2"/>
  <c r="J7455" i="2" s="1"/>
  <c r="I7456" i="2"/>
  <c r="J7456" i="2" s="1"/>
  <c r="I7457" i="2"/>
  <c r="J7457" i="2" s="1"/>
  <c r="I7458" i="2"/>
  <c r="J7458" i="2" s="1"/>
  <c r="I7459" i="2"/>
  <c r="J7459" i="2" s="1"/>
  <c r="I7460" i="2"/>
  <c r="J7460" i="2" s="1"/>
  <c r="I7461" i="2"/>
  <c r="J7461" i="2" s="1"/>
  <c r="I7462" i="2"/>
  <c r="J7462" i="2" s="1"/>
  <c r="I7463" i="2"/>
  <c r="J7463" i="2" s="1"/>
  <c r="I7464" i="2"/>
  <c r="J7464" i="2" s="1"/>
  <c r="I7465" i="2"/>
  <c r="J7465" i="2" s="1"/>
  <c r="I7466" i="2"/>
  <c r="J7466" i="2" s="1"/>
  <c r="I7467" i="2"/>
  <c r="J7467" i="2" s="1"/>
  <c r="I7468" i="2"/>
  <c r="J7468" i="2" s="1"/>
  <c r="I7469" i="2"/>
  <c r="J7469" i="2" s="1"/>
  <c r="I7470" i="2"/>
  <c r="J7470" i="2" s="1"/>
  <c r="I7471" i="2"/>
  <c r="J7471" i="2" s="1"/>
  <c r="I7472" i="2"/>
  <c r="J7472" i="2" s="1"/>
  <c r="I7473" i="2"/>
  <c r="J7473" i="2" s="1"/>
  <c r="I7474" i="2"/>
  <c r="J7474" i="2" s="1"/>
  <c r="I7475" i="2"/>
  <c r="J7475" i="2" s="1"/>
  <c r="I7476" i="2"/>
  <c r="J7476" i="2" s="1"/>
  <c r="I7477" i="2"/>
  <c r="J7477" i="2" s="1"/>
  <c r="I7478" i="2"/>
  <c r="J7478" i="2" s="1"/>
  <c r="I7479" i="2"/>
  <c r="J7479" i="2" s="1"/>
  <c r="I7480" i="2"/>
  <c r="J7480" i="2" s="1"/>
  <c r="I7481" i="2"/>
  <c r="J7481" i="2" s="1"/>
  <c r="I7482" i="2"/>
  <c r="J7482" i="2" s="1"/>
  <c r="I7483" i="2"/>
  <c r="J7483" i="2" s="1"/>
  <c r="I7484" i="2"/>
  <c r="J7484" i="2" s="1"/>
  <c r="I7485" i="2"/>
  <c r="J7485" i="2" s="1"/>
  <c r="I7486" i="2"/>
  <c r="J7486" i="2" s="1"/>
  <c r="I7487" i="2"/>
  <c r="J7487" i="2" s="1"/>
  <c r="I7488" i="2"/>
  <c r="J7488" i="2" s="1"/>
  <c r="I7489" i="2"/>
  <c r="J7489" i="2" s="1"/>
  <c r="I7490" i="2"/>
  <c r="J7490" i="2" s="1"/>
  <c r="I7491" i="2"/>
  <c r="J7491" i="2" s="1"/>
  <c r="I7492" i="2"/>
  <c r="J7492" i="2" s="1"/>
  <c r="I7493" i="2"/>
  <c r="J7493" i="2" s="1"/>
  <c r="I7494" i="2"/>
  <c r="J7494" i="2" s="1"/>
  <c r="I7495" i="2"/>
  <c r="J7495" i="2" s="1"/>
  <c r="I7496" i="2"/>
  <c r="J7496" i="2" s="1"/>
  <c r="I7497" i="2"/>
  <c r="J7497" i="2" s="1"/>
  <c r="I7498" i="2"/>
  <c r="J7498" i="2" s="1"/>
  <c r="I7499" i="2"/>
  <c r="J7499" i="2" s="1"/>
  <c r="I7500" i="2"/>
  <c r="J7500" i="2" s="1"/>
  <c r="I7501" i="2"/>
  <c r="J7501" i="2" s="1"/>
  <c r="I7502" i="2"/>
  <c r="J7502" i="2" s="1"/>
  <c r="I7503" i="2"/>
  <c r="J7503" i="2" s="1"/>
  <c r="I7504" i="2"/>
  <c r="J7504" i="2" s="1"/>
  <c r="I7505" i="2"/>
  <c r="J7505" i="2" s="1"/>
  <c r="I7506" i="2"/>
  <c r="J7506" i="2" s="1"/>
  <c r="I7507" i="2"/>
  <c r="J7507" i="2" s="1"/>
  <c r="I7508" i="2"/>
  <c r="J7508" i="2" s="1"/>
  <c r="I7509" i="2"/>
  <c r="J7509" i="2" s="1"/>
  <c r="I7510" i="2"/>
  <c r="J7510" i="2" s="1"/>
  <c r="I7511" i="2"/>
  <c r="J7511" i="2" s="1"/>
  <c r="I7512" i="2"/>
  <c r="J7512" i="2" s="1"/>
  <c r="I7513" i="2"/>
  <c r="J7513" i="2" s="1"/>
  <c r="I7514" i="2"/>
  <c r="J7514" i="2" s="1"/>
  <c r="I7515" i="2"/>
  <c r="J7515" i="2" s="1"/>
  <c r="I7516" i="2"/>
  <c r="J7516" i="2" s="1"/>
  <c r="I7517" i="2"/>
  <c r="J7517" i="2" s="1"/>
  <c r="I7518" i="2"/>
  <c r="J7518" i="2" s="1"/>
  <c r="I7519" i="2"/>
  <c r="J7519" i="2" s="1"/>
  <c r="I7520" i="2"/>
  <c r="J7520" i="2" s="1"/>
  <c r="I7521" i="2"/>
  <c r="J7521" i="2" s="1"/>
  <c r="I7522" i="2"/>
  <c r="J7522" i="2" s="1"/>
  <c r="I7523" i="2"/>
  <c r="J7523" i="2" s="1"/>
  <c r="I7524" i="2"/>
  <c r="J7524" i="2" s="1"/>
  <c r="I7525" i="2"/>
  <c r="J7525" i="2" s="1"/>
  <c r="I7526" i="2"/>
  <c r="J7526" i="2" s="1"/>
  <c r="I7527" i="2"/>
  <c r="J7527" i="2" s="1"/>
  <c r="I7528" i="2"/>
  <c r="J7528" i="2" s="1"/>
  <c r="I7529" i="2"/>
  <c r="J7529" i="2" s="1"/>
  <c r="I7530" i="2"/>
  <c r="J7530" i="2" s="1"/>
  <c r="I7531" i="2"/>
  <c r="J7531" i="2" s="1"/>
  <c r="I7532" i="2"/>
  <c r="J7532" i="2" s="1"/>
  <c r="I7533" i="2"/>
  <c r="J7533" i="2" s="1"/>
  <c r="I7534" i="2"/>
  <c r="J7534" i="2" s="1"/>
  <c r="I7535" i="2"/>
  <c r="J7535" i="2" s="1"/>
  <c r="I7536" i="2"/>
  <c r="J7536" i="2" s="1"/>
  <c r="I7537" i="2"/>
  <c r="J7537" i="2" s="1"/>
  <c r="I7538" i="2"/>
  <c r="J7538" i="2" s="1"/>
  <c r="I7539" i="2"/>
  <c r="J7539" i="2" s="1"/>
  <c r="I7540" i="2"/>
  <c r="J7540" i="2" s="1"/>
  <c r="I7541" i="2"/>
  <c r="J7541" i="2" s="1"/>
  <c r="I7542" i="2"/>
  <c r="J7542" i="2" s="1"/>
  <c r="I7543" i="2"/>
  <c r="J7543" i="2" s="1"/>
  <c r="I7544" i="2"/>
  <c r="J7544" i="2" s="1"/>
  <c r="I7545" i="2"/>
  <c r="J7545" i="2" s="1"/>
  <c r="I7546" i="2"/>
  <c r="J7546" i="2" s="1"/>
  <c r="I7547" i="2"/>
  <c r="J7547" i="2" s="1"/>
  <c r="I7548" i="2"/>
  <c r="J7548" i="2" s="1"/>
  <c r="I7549" i="2"/>
  <c r="J7549" i="2" s="1"/>
  <c r="I7550" i="2"/>
  <c r="J7550" i="2" s="1"/>
  <c r="I7551" i="2"/>
  <c r="J7551" i="2" s="1"/>
  <c r="I7552" i="2"/>
  <c r="J7552" i="2" s="1"/>
  <c r="I7553" i="2"/>
  <c r="J7553" i="2" s="1"/>
  <c r="I7554" i="2"/>
  <c r="J7554" i="2" s="1"/>
  <c r="I7555" i="2"/>
  <c r="J7555" i="2" s="1"/>
  <c r="I7556" i="2"/>
  <c r="J7556" i="2" s="1"/>
  <c r="I7557" i="2"/>
  <c r="J7557" i="2" s="1"/>
  <c r="I7558" i="2"/>
  <c r="J7558" i="2" s="1"/>
  <c r="I7559" i="2"/>
  <c r="J7559" i="2" s="1"/>
  <c r="I7560" i="2"/>
  <c r="J7560" i="2" s="1"/>
  <c r="I7561" i="2"/>
  <c r="J7561" i="2" s="1"/>
  <c r="I7562" i="2"/>
  <c r="J7562" i="2" s="1"/>
  <c r="I7563" i="2"/>
  <c r="J7563" i="2" s="1"/>
  <c r="I7564" i="2"/>
  <c r="J7564" i="2" s="1"/>
  <c r="I7565" i="2"/>
  <c r="J7565" i="2" s="1"/>
  <c r="I7566" i="2"/>
  <c r="J7566" i="2" s="1"/>
  <c r="I7567" i="2"/>
  <c r="J7567" i="2" s="1"/>
  <c r="I7568" i="2"/>
  <c r="J7568" i="2" s="1"/>
  <c r="I7569" i="2"/>
  <c r="J7569" i="2" s="1"/>
  <c r="I7570" i="2"/>
  <c r="J7570" i="2" s="1"/>
  <c r="I7571" i="2"/>
  <c r="J7571" i="2" s="1"/>
  <c r="I7572" i="2"/>
  <c r="J7572" i="2" s="1"/>
  <c r="I7573" i="2"/>
  <c r="J7573" i="2" s="1"/>
  <c r="I7574" i="2"/>
  <c r="J7574" i="2" s="1"/>
  <c r="I7575" i="2"/>
  <c r="J7575" i="2" s="1"/>
  <c r="I7576" i="2"/>
  <c r="J7576" i="2" s="1"/>
  <c r="I7577" i="2"/>
  <c r="J7577" i="2" s="1"/>
  <c r="I7578" i="2"/>
  <c r="J7578" i="2" s="1"/>
  <c r="I7579" i="2"/>
  <c r="J7579" i="2" s="1"/>
  <c r="I7580" i="2"/>
  <c r="J7580" i="2" s="1"/>
  <c r="I7581" i="2"/>
  <c r="J7581" i="2" s="1"/>
  <c r="I7582" i="2"/>
  <c r="J7582" i="2" s="1"/>
  <c r="I7583" i="2"/>
  <c r="J7583" i="2" s="1"/>
  <c r="I7584" i="2"/>
  <c r="J7584" i="2" s="1"/>
  <c r="I7585" i="2"/>
  <c r="J7585" i="2" s="1"/>
  <c r="I7586" i="2"/>
  <c r="J7586" i="2" s="1"/>
  <c r="I7587" i="2"/>
  <c r="J7587" i="2" s="1"/>
  <c r="I7588" i="2"/>
  <c r="J7588" i="2" s="1"/>
  <c r="I7589" i="2"/>
  <c r="J7589" i="2" s="1"/>
  <c r="I7590" i="2"/>
  <c r="J7590" i="2" s="1"/>
  <c r="I7591" i="2"/>
  <c r="J7591" i="2" s="1"/>
  <c r="I7592" i="2"/>
  <c r="J7592" i="2" s="1"/>
  <c r="I7593" i="2"/>
  <c r="J7593" i="2" s="1"/>
  <c r="I7594" i="2"/>
  <c r="J7594" i="2" s="1"/>
  <c r="I7595" i="2"/>
  <c r="J7595" i="2" s="1"/>
  <c r="I7596" i="2"/>
  <c r="J7596" i="2" s="1"/>
  <c r="I7597" i="2"/>
  <c r="J7597" i="2" s="1"/>
  <c r="I7598" i="2"/>
  <c r="J7598" i="2" s="1"/>
  <c r="I7599" i="2"/>
  <c r="J7599" i="2" s="1"/>
  <c r="I7600" i="2"/>
  <c r="J7600" i="2" s="1"/>
  <c r="I7601" i="2"/>
  <c r="J7601" i="2" s="1"/>
  <c r="I7602" i="2"/>
  <c r="J7602" i="2" s="1"/>
  <c r="I7603" i="2"/>
  <c r="J7603" i="2" s="1"/>
  <c r="I7604" i="2"/>
  <c r="J7604" i="2" s="1"/>
  <c r="I7605" i="2"/>
  <c r="J7605" i="2" s="1"/>
  <c r="I7606" i="2"/>
  <c r="J7606" i="2" s="1"/>
  <c r="I7607" i="2"/>
  <c r="J7607" i="2" s="1"/>
  <c r="I7608" i="2"/>
  <c r="J7608" i="2" s="1"/>
  <c r="I7609" i="2"/>
  <c r="J7609" i="2" s="1"/>
  <c r="I7610" i="2"/>
  <c r="J7610" i="2" s="1"/>
  <c r="I7611" i="2"/>
  <c r="J7611" i="2" s="1"/>
  <c r="I7612" i="2"/>
  <c r="J7612" i="2" s="1"/>
  <c r="I7613" i="2"/>
  <c r="J7613" i="2" s="1"/>
  <c r="I7614" i="2"/>
  <c r="J7614" i="2" s="1"/>
  <c r="I7615" i="2"/>
  <c r="J7615" i="2" s="1"/>
  <c r="I7616" i="2"/>
  <c r="J7616" i="2" s="1"/>
  <c r="I7617" i="2"/>
  <c r="J7617" i="2" s="1"/>
  <c r="I7618" i="2"/>
  <c r="J7618" i="2" s="1"/>
  <c r="I7619" i="2"/>
  <c r="J7619" i="2" s="1"/>
  <c r="I7620" i="2"/>
  <c r="J7620" i="2" s="1"/>
  <c r="I7621" i="2"/>
  <c r="J7621" i="2" s="1"/>
  <c r="I7622" i="2"/>
  <c r="J7622" i="2" s="1"/>
  <c r="I7623" i="2"/>
  <c r="J7623" i="2" s="1"/>
  <c r="I7624" i="2"/>
  <c r="J7624" i="2" s="1"/>
  <c r="I7625" i="2"/>
  <c r="J7625" i="2" s="1"/>
  <c r="I7626" i="2"/>
  <c r="J7626" i="2" s="1"/>
  <c r="I7627" i="2"/>
  <c r="J7627" i="2" s="1"/>
  <c r="I7628" i="2"/>
  <c r="J7628" i="2" s="1"/>
  <c r="I7629" i="2"/>
  <c r="J7629" i="2" s="1"/>
  <c r="I7630" i="2"/>
  <c r="J7630" i="2" s="1"/>
  <c r="I7631" i="2"/>
  <c r="J7631" i="2" s="1"/>
  <c r="I7632" i="2"/>
  <c r="J7632" i="2" s="1"/>
  <c r="I7633" i="2"/>
  <c r="J7633" i="2" s="1"/>
  <c r="I7634" i="2"/>
  <c r="J7634" i="2" s="1"/>
  <c r="I7635" i="2"/>
  <c r="J7635" i="2" s="1"/>
  <c r="I7636" i="2"/>
  <c r="J7636" i="2" s="1"/>
  <c r="I7637" i="2"/>
  <c r="J7637" i="2" s="1"/>
  <c r="I7638" i="2"/>
  <c r="J7638" i="2" s="1"/>
  <c r="I7639" i="2"/>
  <c r="J7639" i="2" s="1"/>
  <c r="I7640" i="2"/>
  <c r="J7640" i="2" s="1"/>
  <c r="I7641" i="2"/>
  <c r="J7641" i="2" s="1"/>
  <c r="I7642" i="2"/>
  <c r="J7642" i="2" s="1"/>
  <c r="I7643" i="2"/>
  <c r="J7643" i="2" s="1"/>
  <c r="I7644" i="2"/>
  <c r="J7644" i="2" s="1"/>
  <c r="I7645" i="2"/>
  <c r="J7645" i="2" s="1"/>
  <c r="I7646" i="2"/>
  <c r="J7646" i="2" s="1"/>
  <c r="I7647" i="2"/>
  <c r="J7647" i="2" s="1"/>
  <c r="I7648" i="2"/>
  <c r="J7648" i="2" s="1"/>
  <c r="I7649" i="2"/>
  <c r="J7649" i="2" s="1"/>
  <c r="I7650" i="2"/>
  <c r="J7650" i="2" s="1"/>
  <c r="I7651" i="2"/>
  <c r="J7651" i="2" s="1"/>
  <c r="I7652" i="2"/>
  <c r="J7652" i="2" s="1"/>
  <c r="I7653" i="2"/>
  <c r="J7653" i="2" s="1"/>
  <c r="I7654" i="2"/>
  <c r="J7654" i="2" s="1"/>
  <c r="I7655" i="2"/>
  <c r="J7655" i="2" s="1"/>
  <c r="I7656" i="2"/>
  <c r="J7656" i="2" s="1"/>
  <c r="I7657" i="2"/>
  <c r="J7657" i="2" s="1"/>
  <c r="I7658" i="2"/>
  <c r="J7658" i="2" s="1"/>
  <c r="I7659" i="2"/>
  <c r="J7659" i="2" s="1"/>
  <c r="I7660" i="2"/>
  <c r="J7660" i="2" s="1"/>
  <c r="I7661" i="2"/>
  <c r="J7661" i="2" s="1"/>
  <c r="I7662" i="2"/>
  <c r="J7662" i="2" s="1"/>
  <c r="I7663" i="2"/>
  <c r="J7663" i="2" s="1"/>
  <c r="I7664" i="2"/>
  <c r="J7664" i="2" s="1"/>
  <c r="I7665" i="2"/>
  <c r="J7665" i="2" s="1"/>
  <c r="I7666" i="2"/>
  <c r="J7666" i="2" s="1"/>
  <c r="I7667" i="2"/>
  <c r="J7667" i="2" s="1"/>
  <c r="I7668" i="2"/>
  <c r="J7668" i="2" s="1"/>
  <c r="I7669" i="2"/>
  <c r="J7669" i="2" s="1"/>
  <c r="I7670" i="2"/>
  <c r="J7670" i="2" s="1"/>
  <c r="I7671" i="2"/>
  <c r="J7671" i="2" s="1"/>
  <c r="I7672" i="2"/>
  <c r="J7672" i="2" s="1"/>
  <c r="I7673" i="2"/>
  <c r="J7673" i="2" s="1"/>
  <c r="I7674" i="2"/>
  <c r="J7674" i="2" s="1"/>
  <c r="I7675" i="2"/>
  <c r="J7675" i="2" s="1"/>
  <c r="I7676" i="2"/>
  <c r="J7676" i="2" s="1"/>
  <c r="I7677" i="2"/>
  <c r="J7677" i="2" s="1"/>
  <c r="I7678" i="2"/>
  <c r="J7678" i="2" s="1"/>
  <c r="I7679" i="2"/>
  <c r="J7679" i="2" s="1"/>
  <c r="I7680" i="2"/>
  <c r="J7680" i="2" s="1"/>
  <c r="I7681" i="2"/>
  <c r="J7681" i="2" s="1"/>
  <c r="I7682" i="2"/>
  <c r="J7682" i="2" s="1"/>
  <c r="I7683" i="2"/>
  <c r="J7683" i="2" s="1"/>
  <c r="I7684" i="2"/>
  <c r="J7684" i="2" s="1"/>
  <c r="I7685" i="2"/>
  <c r="J7685" i="2" s="1"/>
  <c r="I7686" i="2"/>
  <c r="J7686" i="2" s="1"/>
  <c r="I7687" i="2"/>
  <c r="J7687" i="2" s="1"/>
  <c r="I7688" i="2"/>
  <c r="J7688" i="2" s="1"/>
  <c r="I7689" i="2"/>
  <c r="J7689" i="2" s="1"/>
  <c r="I7690" i="2"/>
  <c r="J7690" i="2" s="1"/>
  <c r="I7691" i="2"/>
  <c r="J7691" i="2" s="1"/>
  <c r="I7692" i="2"/>
  <c r="J7692" i="2" s="1"/>
  <c r="I7693" i="2"/>
  <c r="J7693" i="2" s="1"/>
  <c r="I7694" i="2"/>
  <c r="J7694" i="2" s="1"/>
  <c r="I7695" i="2"/>
  <c r="J7695" i="2" s="1"/>
  <c r="I7696" i="2"/>
  <c r="J7696" i="2" s="1"/>
  <c r="I7697" i="2"/>
  <c r="J7697" i="2" s="1"/>
  <c r="I7698" i="2"/>
  <c r="J7698" i="2" s="1"/>
  <c r="I7699" i="2"/>
  <c r="J7699" i="2" s="1"/>
  <c r="I7700" i="2"/>
  <c r="J7700" i="2" s="1"/>
  <c r="I7701" i="2"/>
  <c r="J7701" i="2" s="1"/>
  <c r="I7702" i="2"/>
  <c r="J7702" i="2" s="1"/>
  <c r="I7703" i="2"/>
  <c r="J7703" i="2" s="1"/>
  <c r="I7704" i="2"/>
  <c r="J7704" i="2" s="1"/>
  <c r="I7705" i="2"/>
  <c r="J7705" i="2" s="1"/>
  <c r="I7706" i="2"/>
  <c r="J7706" i="2" s="1"/>
  <c r="I7707" i="2"/>
  <c r="J7707" i="2" s="1"/>
  <c r="I7708" i="2"/>
  <c r="J7708" i="2" s="1"/>
  <c r="I7709" i="2"/>
  <c r="J7709" i="2" s="1"/>
  <c r="I7710" i="2"/>
  <c r="J7710" i="2" s="1"/>
  <c r="I7711" i="2"/>
  <c r="J7711" i="2" s="1"/>
  <c r="I7712" i="2"/>
  <c r="J7712" i="2" s="1"/>
  <c r="I7713" i="2"/>
  <c r="J7713" i="2" s="1"/>
  <c r="I7714" i="2"/>
  <c r="J7714" i="2" s="1"/>
  <c r="I7715" i="2"/>
  <c r="J7715" i="2" s="1"/>
  <c r="I7716" i="2"/>
  <c r="J7716" i="2" s="1"/>
  <c r="I7717" i="2"/>
  <c r="J7717" i="2" s="1"/>
  <c r="I7718" i="2"/>
  <c r="J7718" i="2" s="1"/>
  <c r="I7719" i="2"/>
  <c r="J7719" i="2" s="1"/>
  <c r="I7720" i="2"/>
  <c r="J7720" i="2" s="1"/>
  <c r="I7721" i="2"/>
  <c r="J7721" i="2" s="1"/>
  <c r="I7722" i="2"/>
  <c r="J7722" i="2" s="1"/>
  <c r="I7723" i="2"/>
  <c r="J7723" i="2" s="1"/>
  <c r="I7724" i="2"/>
  <c r="J7724" i="2" s="1"/>
  <c r="I7725" i="2"/>
  <c r="J7725" i="2" s="1"/>
  <c r="I7726" i="2"/>
  <c r="J7726" i="2" s="1"/>
  <c r="I7727" i="2"/>
  <c r="J7727" i="2" s="1"/>
  <c r="I7728" i="2"/>
  <c r="J7728" i="2" s="1"/>
  <c r="I7729" i="2"/>
  <c r="J7729" i="2" s="1"/>
  <c r="I7730" i="2"/>
  <c r="J7730" i="2" s="1"/>
  <c r="I7731" i="2"/>
  <c r="J7731" i="2" s="1"/>
  <c r="I7732" i="2"/>
  <c r="J7732" i="2" s="1"/>
  <c r="I7733" i="2"/>
  <c r="J7733" i="2" s="1"/>
  <c r="I7734" i="2"/>
  <c r="J7734" i="2" s="1"/>
  <c r="I7735" i="2"/>
  <c r="J7735" i="2" s="1"/>
  <c r="I7736" i="2"/>
  <c r="J7736" i="2" s="1"/>
  <c r="I7737" i="2"/>
  <c r="J7737" i="2" s="1"/>
  <c r="I7738" i="2"/>
  <c r="J7738" i="2" s="1"/>
  <c r="I7739" i="2"/>
  <c r="J7739" i="2" s="1"/>
  <c r="I7740" i="2"/>
  <c r="J7740" i="2" s="1"/>
  <c r="I7741" i="2"/>
  <c r="J7741" i="2" s="1"/>
  <c r="I7742" i="2"/>
  <c r="J7742" i="2" s="1"/>
  <c r="I7743" i="2"/>
  <c r="J7743" i="2" s="1"/>
  <c r="I7744" i="2"/>
  <c r="J7744" i="2" s="1"/>
  <c r="I7745" i="2"/>
  <c r="J7745" i="2" s="1"/>
  <c r="I7746" i="2"/>
  <c r="J7746" i="2" s="1"/>
  <c r="I7747" i="2"/>
  <c r="J7747" i="2" s="1"/>
  <c r="I7748" i="2"/>
  <c r="J7748" i="2" s="1"/>
  <c r="I7749" i="2"/>
  <c r="J7749" i="2" s="1"/>
  <c r="I7750" i="2"/>
  <c r="J7750" i="2" s="1"/>
  <c r="I7751" i="2"/>
  <c r="J7751" i="2" s="1"/>
  <c r="I7752" i="2"/>
  <c r="J7752" i="2" s="1"/>
  <c r="I7753" i="2"/>
  <c r="J7753" i="2" s="1"/>
  <c r="I7754" i="2"/>
  <c r="J7754" i="2" s="1"/>
  <c r="I7755" i="2"/>
  <c r="J7755" i="2" s="1"/>
  <c r="I7756" i="2"/>
  <c r="J7756" i="2" s="1"/>
  <c r="I7757" i="2"/>
  <c r="J7757" i="2" s="1"/>
  <c r="I7758" i="2"/>
  <c r="J7758" i="2" s="1"/>
  <c r="I7759" i="2"/>
  <c r="J7759" i="2" s="1"/>
  <c r="I7760" i="2"/>
  <c r="J7760" i="2" s="1"/>
  <c r="I7761" i="2"/>
  <c r="J7761" i="2" s="1"/>
  <c r="I7762" i="2"/>
  <c r="J7762" i="2" s="1"/>
  <c r="I7763" i="2"/>
  <c r="J7763" i="2" s="1"/>
  <c r="I7764" i="2"/>
  <c r="J7764" i="2" s="1"/>
  <c r="I7765" i="2"/>
  <c r="J7765" i="2" s="1"/>
  <c r="I7766" i="2"/>
  <c r="J7766" i="2" s="1"/>
  <c r="I7767" i="2"/>
  <c r="J7767" i="2" s="1"/>
  <c r="I7768" i="2"/>
  <c r="J7768" i="2" s="1"/>
  <c r="I7769" i="2"/>
  <c r="J7769" i="2" s="1"/>
  <c r="I7770" i="2"/>
  <c r="J7770" i="2" s="1"/>
  <c r="I7771" i="2"/>
  <c r="J7771" i="2" s="1"/>
  <c r="I7772" i="2"/>
  <c r="J7772" i="2" s="1"/>
  <c r="I7773" i="2"/>
  <c r="J7773" i="2" s="1"/>
  <c r="I7774" i="2"/>
  <c r="J7774" i="2" s="1"/>
  <c r="I7775" i="2"/>
  <c r="J7775" i="2" s="1"/>
  <c r="I7776" i="2"/>
  <c r="J7776" i="2" s="1"/>
  <c r="I7777" i="2"/>
  <c r="J7777" i="2" s="1"/>
  <c r="I7778" i="2"/>
  <c r="J7778" i="2" s="1"/>
  <c r="I7779" i="2"/>
  <c r="J7779" i="2" s="1"/>
  <c r="I7780" i="2"/>
  <c r="J7780" i="2" s="1"/>
  <c r="I7781" i="2"/>
  <c r="J7781" i="2" s="1"/>
  <c r="I7782" i="2"/>
  <c r="J7782" i="2" s="1"/>
  <c r="I7783" i="2"/>
  <c r="J7783" i="2" s="1"/>
  <c r="I7784" i="2"/>
  <c r="J7784" i="2" s="1"/>
  <c r="I7785" i="2"/>
  <c r="J7785" i="2" s="1"/>
  <c r="I7786" i="2"/>
  <c r="J7786" i="2" s="1"/>
  <c r="I7787" i="2"/>
  <c r="J7787" i="2" s="1"/>
  <c r="I7788" i="2"/>
  <c r="J7788" i="2" s="1"/>
  <c r="I7789" i="2"/>
  <c r="J7789" i="2" s="1"/>
  <c r="I7790" i="2"/>
  <c r="J7790" i="2" s="1"/>
  <c r="I7791" i="2"/>
  <c r="J7791" i="2" s="1"/>
  <c r="I7792" i="2"/>
  <c r="J7792" i="2" s="1"/>
  <c r="I7793" i="2"/>
  <c r="J7793" i="2" s="1"/>
  <c r="I7794" i="2"/>
  <c r="J7794" i="2" s="1"/>
  <c r="I7795" i="2"/>
  <c r="J7795" i="2" s="1"/>
  <c r="I7796" i="2"/>
  <c r="J7796" i="2" s="1"/>
  <c r="I7797" i="2"/>
  <c r="J7797" i="2" s="1"/>
  <c r="I7798" i="2"/>
  <c r="J7798" i="2" s="1"/>
  <c r="I7799" i="2"/>
  <c r="J7799" i="2" s="1"/>
  <c r="I7800" i="2"/>
  <c r="J7800" i="2" s="1"/>
  <c r="I7801" i="2"/>
  <c r="J7801" i="2" s="1"/>
  <c r="I7802" i="2"/>
  <c r="J7802" i="2" s="1"/>
  <c r="I7803" i="2"/>
  <c r="J7803" i="2" s="1"/>
  <c r="I7804" i="2"/>
  <c r="J7804" i="2" s="1"/>
  <c r="I7805" i="2"/>
  <c r="J7805" i="2" s="1"/>
  <c r="I7806" i="2"/>
  <c r="J7806" i="2" s="1"/>
  <c r="I7807" i="2"/>
  <c r="J7807" i="2" s="1"/>
  <c r="I7808" i="2"/>
  <c r="J7808" i="2" s="1"/>
  <c r="I7809" i="2"/>
  <c r="J7809" i="2" s="1"/>
  <c r="I7810" i="2"/>
  <c r="J7810" i="2" s="1"/>
  <c r="I7811" i="2"/>
  <c r="J7811" i="2" s="1"/>
  <c r="I7812" i="2"/>
  <c r="J7812" i="2" s="1"/>
  <c r="I7813" i="2"/>
  <c r="J7813" i="2" s="1"/>
  <c r="I7814" i="2"/>
  <c r="J7814" i="2" s="1"/>
  <c r="I7815" i="2"/>
  <c r="J7815" i="2" s="1"/>
  <c r="I7816" i="2"/>
  <c r="J7816" i="2" s="1"/>
  <c r="I7817" i="2"/>
  <c r="J7817" i="2" s="1"/>
  <c r="I7818" i="2"/>
  <c r="J7818" i="2" s="1"/>
  <c r="I7819" i="2"/>
  <c r="J7819" i="2" s="1"/>
  <c r="I7820" i="2"/>
  <c r="J7820" i="2" s="1"/>
  <c r="I7821" i="2"/>
  <c r="J7821" i="2" s="1"/>
  <c r="I7822" i="2"/>
  <c r="J7822" i="2" s="1"/>
  <c r="I7823" i="2"/>
  <c r="J7823" i="2" s="1"/>
  <c r="I7824" i="2"/>
  <c r="J7824" i="2" s="1"/>
  <c r="I7825" i="2"/>
  <c r="J7825" i="2" s="1"/>
  <c r="I7826" i="2"/>
  <c r="J7826" i="2" s="1"/>
  <c r="I7827" i="2"/>
  <c r="J7827" i="2" s="1"/>
  <c r="I7828" i="2"/>
  <c r="J7828" i="2" s="1"/>
  <c r="I7829" i="2"/>
  <c r="J7829" i="2" s="1"/>
  <c r="I7830" i="2"/>
  <c r="J7830" i="2" s="1"/>
  <c r="I7831" i="2"/>
  <c r="J7831" i="2" s="1"/>
  <c r="I7832" i="2"/>
  <c r="J7832" i="2" s="1"/>
  <c r="I7833" i="2"/>
  <c r="J7833" i="2" s="1"/>
  <c r="I7834" i="2"/>
  <c r="J7834" i="2" s="1"/>
  <c r="I7835" i="2"/>
  <c r="J7835" i="2" s="1"/>
  <c r="I7836" i="2"/>
  <c r="J7836" i="2" s="1"/>
  <c r="I7837" i="2"/>
  <c r="J7837" i="2" s="1"/>
  <c r="I7838" i="2"/>
  <c r="J7838" i="2" s="1"/>
  <c r="I7839" i="2"/>
  <c r="J7839" i="2" s="1"/>
  <c r="I7840" i="2"/>
  <c r="J7840" i="2" s="1"/>
  <c r="I7841" i="2"/>
  <c r="J7841" i="2" s="1"/>
  <c r="I7842" i="2"/>
  <c r="J7842" i="2" s="1"/>
  <c r="I7843" i="2"/>
  <c r="J7843" i="2" s="1"/>
  <c r="I7844" i="2"/>
  <c r="J7844" i="2" s="1"/>
  <c r="I7845" i="2"/>
  <c r="J7845" i="2" s="1"/>
  <c r="I7846" i="2"/>
  <c r="J7846" i="2" s="1"/>
  <c r="I7847" i="2"/>
  <c r="J7847" i="2" s="1"/>
  <c r="I7848" i="2"/>
  <c r="J7848" i="2" s="1"/>
  <c r="I7849" i="2"/>
  <c r="J7849" i="2" s="1"/>
  <c r="I7850" i="2"/>
  <c r="J7850" i="2" s="1"/>
  <c r="I7851" i="2"/>
  <c r="J7851" i="2" s="1"/>
  <c r="I7852" i="2"/>
  <c r="J7852" i="2" s="1"/>
  <c r="I7853" i="2"/>
  <c r="J7853" i="2" s="1"/>
  <c r="I7854" i="2"/>
  <c r="J7854" i="2" s="1"/>
  <c r="I7855" i="2"/>
  <c r="J7855" i="2" s="1"/>
  <c r="I7856" i="2"/>
  <c r="J7856" i="2" s="1"/>
  <c r="I7857" i="2"/>
  <c r="J7857" i="2" s="1"/>
  <c r="I7858" i="2"/>
  <c r="J7858" i="2" s="1"/>
  <c r="I7859" i="2"/>
  <c r="J7859" i="2" s="1"/>
  <c r="I7860" i="2"/>
  <c r="J7860" i="2" s="1"/>
  <c r="I7861" i="2"/>
  <c r="J7861" i="2" s="1"/>
  <c r="I7862" i="2"/>
  <c r="J7862" i="2" s="1"/>
  <c r="I7863" i="2"/>
  <c r="J7863" i="2" s="1"/>
  <c r="I7864" i="2"/>
  <c r="J7864" i="2" s="1"/>
  <c r="I7865" i="2"/>
  <c r="J7865" i="2" s="1"/>
  <c r="I7866" i="2"/>
  <c r="J7866" i="2" s="1"/>
  <c r="I7867" i="2"/>
  <c r="J7867" i="2" s="1"/>
  <c r="I7868" i="2"/>
  <c r="J7868" i="2" s="1"/>
  <c r="I7869" i="2"/>
  <c r="J7869" i="2" s="1"/>
  <c r="I7870" i="2"/>
  <c r="J7870" i="2" s="1"/>
  <c r="I7871" i="2"/>
  <c r="J7871" i="2" s="1"/>
  <c r="I7872" i="2"/>
  <c r="J7872" i="2" s="1"/>
  <c r="I7873" i="2"/>
  <c r="J7873" i="2" s="1"/>
  <c r="I7874" i="2"/>
  <c r="J7874" i="2" s="1"/>
  <c r="I7875" i="2"/>
  <c r="J7875" i="2" s="1"/>
  <c r="I7876" i="2"/>
  <c r="J7876" i="2" s="1"/>
  <c r="I7877" i="2"/>
  <c r="J7877" i="2" s="1"/>
  <c r="I7878" i="2"/>
  <c r="J7878" i="2" s="1"/>
  <c r="I7879" i="2"/>
  <c r="J7879" i="2" s="1"/>
  <c r="I7880" i="2"/>
  <c r="J7880" i="2" s="1"/>
  <c r="I7881" i="2"/>
  <c r="J7881" i="2" s="1"/>
  <c r="I7882" i="2"/>
  <c r="J7882" i="2" s="1"/>
  <c r="I7883" i="2"/>
  <c r="J7883" i="2" s="1"/>
  <c r="I7884" i="2"/>
  <c r="J7884" i="2" s="1"/>
  <c r="I7885" i="2"/>
  <c r="J7885" i="2" s="1"/>
  <c r="I7886" i="2"/>
  <c r="J7886" i="2" s="1"/>
  <c r="I7887" i="2"/>
  <c r="J7887" i="2" s="1"/>
  <c r="I7888" i="2"/>
  <c r="J7888" i="2" s="1"/>
  <c r="I7889" i="2"/>
  <c r="J7889" i="2" s="1"/>
  <c r="I7890" i="2"/>
  <c r="J7890" i="2" s="1"/>
  <c r="I7891" i="2"/>
  <c r="J7891" i="2" s="1"/>
  <c r="I7892" i="2"/>
  <c r="J7892" i="2" s="1"/>
  <c r="I7893" i="2"/>
  <c r="J7893" i="2" s="1"/>
  <c r="I7894" i="2"/>
  <c r="J7894" i="2" s="1"/>
  <c r="I7895" i="2"/>
  <c r="J7895" i="2" s="1"/>
  <c r="I7896" i="2"/>
  <c r="J7896" i="2" s="1"/>
  <c r="I7897" i="2"/>
  <c r="J7897" i="2" s="1"/>
  <c r="I7898" i="2"/>
  <c r="J7898" i="2" s="1"/>
  <c r="I7899" i="2"/>
  <c r="J7899" i="2" s="1"/>
  <c r="I7900" i="2"/>
  <c r="J7900" i="2" s="1"/>
  <c r="I7901" i="2"/>
  <c r="J7901" i="2" s="1"/>
  <c r="I7902" i="2"/>
  <c r="J7902" i="2" s="1"/>
  <c r="I7903" i="2"/>
  <c r="J7903" i="2" s="1"/>
  <c r="I7904" i="2"/>
  <c r="J7904" i="2" s="1"/>
  <c r="I7905" i="2"/>
  <c r="J7905" i="2" s="1"/>
  <c r="I7906" i="2"/>
  <c r="J7906" i="2" s="1"/>
  <c r="I7907" i="2"/>
  <c r="J7907" i="2" s="1"/>
  <c r="I7908" i="2"/>
  <c r="J7908" i="2" s="1"/>
  <c r="I7909" i="2"/>
  <c r="J7909" i="2" s="1"/>
  <c r="I7910" i="2"/>
  <c r="J7910" i="2" s="1"/>
  <c r="I7911" i="2"/>
  <c r="J7911" i="2" s="1"/>
  <c r="I7912" i="2"/>
  <c r="J7912" i="2" s="1"/>
  <c r="I7913" i="2"/>
  <c r="J7913" i="2" s="1"/>
  <c r="I7914" i="2"/>
  <c r="J7914" i="2" s="1"/>
  <c r="I7915" i="2"/>
  <c r="J7915" i="2" s="1"/>
  <c r="I7916" i="2"/>
  <c r="J7916" i="2" s="1"/>
  <c r="I7917" i="2"/>
  <c r="J7917" i="2" s="1"/>
  <c r="I7918" i="2"/>
  <c r="J7918" i="2" s="1"/>
  <c r="I7919" i="2"/>
  <c r="J7919" i="2" s="1"/>
  <c r="I7920" i="2"/>
  <c r="J7920" i="2" s="1"/>
  <c r="I7921" i="2"/>
  <c r="J7921" i="2" s="1"/>
  <c r="I7922" i="2"/>
  <c r="J7922" i="2" s="1"/>
  <c r="I7923" i="2"/>
  <c r="J7923" i="2" s="1"/>
  <c r="I7924" i="2"/>
  <c r="J7924" i="2" s="1"/>
  <c r="I7925" i="2"/>
  <c r="J7925" i="2" s="1"/>
  <c r="I7926" i="2"/>
  <c r="J7926" i="2" s="1"/>
  <c r="I7927" i="2"/>
  <c r="J7927" i="2" s="1"/>
  <c r="I7928" i="2"/>
  <c r="J7928" i="2" s="1"/>
  <c r="I7929" i="2"/>
  <c r="J7929" i="2" s="1"/>
  <c r="I7930" i="2"/>
  <c r="J7930" i="2" s="1"/>
  <c r="I7931" i="2"/>
  <c r="J7931" i="2" s="1"/>
  <c r="I7932" i="2"/>
  <c r="J7932" i="2" s="1"/>
  <c r="I7933" i="2"/>
  <c r="J7933" i="2" s="1"/>
  <c r="I7934" i="2"/>
  <c r="J7934" i="2" s="1"/>
  <c r="I7935" i="2"/>
  <c r="J7935" i="2" s="1"/>
  <c r="I7936" i="2"/>
  <c r="J7936" i="2" s="1"/>
  <c r="I7937" i="2"/>
  <c r="J7937" i="2" s="1"/>
  <c r="I7938" i="2"/>
  <c r="J7938" i="2" s="1"/>
  <c r="I7939" i="2"/>
  <c r="J7939" i="2" s="1"/>
  <c r="I7940" i="2"/>
  <c r="J7940" i="2" s="1"/>
  <c r="I7941" i="2"/>
  <c r="J7941" i="2" s="1"/>
  <c r="I7942" i="2"/>
  <c r="J7942" i="2" s="1"/>
  <c r="I7943" i="2"/>
  <c r="J7943" i="2" s="1"/>
  <c r="I7944" i="2"/>
  <c r="J7944" i="2" s="1"/>
  <c r="I7945" i="2"/>
  <c r="J7945" i="2" s="1"/>
  <c r="I7946" i="2"/>
  <c r="J7946" i="2" s="1"/>
  <c r="I7947" i="2"/>
  <c r="J7947" i="2" s="1"/>
  <c r="I7948" i="2"/>
  <c r="J7948" i="2" s="1"/>
  <c r="I7949" i="2"/>
  <c r="J7949" i="2" s="1"/>
  <c r="I7950" i="2"/>
  <c r="J7950" i="2" s="1"/>
  <c r="I7951" i="2"/>
  <c r="J7951" i="2" s="1"/>
  <c r="I7952" i="2"/>
  <c r="J7952" i="2" s="1"/>
  <c r="I7953" i="2"/>
  <c r="J7953" i="2" s="1"/>
  <c r="I7954" i="2"/>
  <c r="J7954" i="2" s="1"/>
  <c r="I7955" i="2"/>
  <c r="J7955" i="2" s="1"/>
  <c r="I7956" i="2"/>
  <c r="J7956" i="2" s="1"/>
  <c r="I7957" i="2"/>
  <c r="J7957" i="2" s="1"/>
  <c r="I7958" i="2"/>
  <c r="J7958" i="2" s="1"/>
  <c r="I7959" i="2"/>
  <c r="J7959" i="2" s="1"/>
  <c r="I7960" i="2"/>
  <c r="J7960" i="2" s="1"/>
  <c r="I7961" i="2"/>
  <c r="J7961" i="2" s="1"/>
  <c r="I7962" i="2"/>
  <c r="J7962" i="2" s="1"/>
  <c r="I7963" i="2"/>
  <c r="J7963" i="2" s="1"/>
  <c r="I7964" i="2"/>
  <c r="J7964" i="2" s="1"/>
  <c r="I7965" i="2"/>
  <c r="J7965" i="2" s="1"/>
  <c r="I7966" i="2"/>
  <c r="J7966" i="2" s="1"/>
  <c r="I7967" i="2"/>
  <c r="J7967" i="2" s="1"/>
  <c r="I7968" i="2"/>
  <c r="J7968" i="2" s="1"/>
  <c r="I7969" i="2"/>
  <c r="J7969" i="2" s="1"/>
  <c r="I7970" i="2"/>
  <c r="J7970" i="2" s="1"/>
  <c r="I7971" i="2"/>
  <c r="J7971" i="2" s="1"/>
  <c r="I7972" i="2"/>
  <c r="J7972" i="2" s="1"/>
  <c r="I7973" i="2"/>
  <c r="J7973" i="2" s="1"/>
  <c r="I7974" i="2"/>
  <c r="J7974" i="2" s="1"/>
  <c r="I7975" i="2"/>
  <c r="J7975" i="2" s="1"/>
  <c r="I7976" i="2"/>
  <c r="J7976" i="2" s="1"/>
  <c r="I7977" i="2"/>
  <c r="J7977" i="2" s="1"/>
  <c r="I7978" i="2"/>
  <c r="J7978" i="2" s="1"/>
  <c r="I7979" i="2"/>
  <c r="J7979" i="2" s="1"/>
  <c r="I7980" i="2"/>
  <c r="J7980" i="2" s="1"/>
  <c r="I7981" i="2"/>
  <c r="J7981" i="2" s="1"/>
  <c r="I7982" i="2"/>
  <c r="J7982" i="2" s="1"/>
  <c r="I7983" i="2"/>
  <c r="J7983" i="2" s="1"/>
  <c r="I7984" i="2"/>
  <c r="J7984" i="2" s="1"/>
  <c r="I7985" i="2"/>
  <c r="J7985" i="2" s="1"/>
  <c r="I7986" i="2"/>
  <c r="J7986" i="2" s="1"/>
  <c r="I7987" i="2"/>
  <c r="J7987" i="2" s="1"/>
  <c r="I7988" i="2"/>
  <c r="J7988" i="2" s="1"/>
  <c r="I7989" i="2"/>
  <c r="J7989" i="2" s="1"/>
  <c r="I7990" i="2"/>
  <c r="J7990" i="2" s="1"/>
  <c r="I7991" i="2"/>
  <c r="J7991" i="2" s="1"/>
  <c r="I7992" i="2"/>
  <c r="J7992" i="2" s="1"/>
  <c r="I7993" i="2"/>
  <c r="J7993" i="2" s="1"/>
  <c r="I7994" i="2"/>
  <c r="J7994" i="2" s="1"/>
  <c r="I7995" i="2"/>
  <c r="J7995" i="2" s="1"/>
  <c r="I7996" i="2"/>
  <c r="J7996" i="2" s="1"/>
  <c r="I7997" i="2"/>
  <c r="J7997" i="2" s="1"/>
  <c r="I7998" i="2"/>
  <c r="J7998" i="2" s="1"/>
  <c r="I7999" i="2"/>
  <c r="J7999" i="2" s="1"/>
  <c r="I8000" i="2"/>
  <c r="J8000" i="2" s="1"/>
  <c r="I8001" i="2"/>
  <c r="J8001" i="2" s="1"/>
  <c r="I8002" i="2"/>
  <c r="J8002" i="2" s="1"/>
  <c r="I8003" i="2"/>
  <c r="J8003" i="2" s="1"/>
  <c r="I8004" i="2"/>
  <c r="J8004" i="2" s="1"/>
  <c r="I8005" i="2"/>
  <c r="J8005" i="2" s="1"/>
  <c r="I8006" i="2"/>
  <c r="J8006" i="2" s="1"/>
  <c r="I8007" i="2"/>
  <c r="J8007" i="2" s="1"/>
  <c r="I8008" i="2"/>
  <c r="J8008" i="2" s="1"/>
  <c r="I8009" i="2"/>
  <c r="J8009" i="2" s="1"/>
  <c r="I8010" i="2"/>
  <c r="J8010" i="2" s="1"/>
  <c r="I8011" i="2"/>
  <c r="J8011" i="2" s="1"/>
  <c r="I8012" i="2"/>
  <c r="J8012" i="2" s="1"/>
  <c r="I8013" i="2"/>
  <c r="J8013" i="2" s="1"/>
  <c r="I8014" i="2"/>
  <c r="J8014" i="2" s="1"/>
  <c r="I8015" i="2"/>
  <c r="J8015" i="2" s="1"/>
  <c r="I8016" i="2"/>
  <c r="J8016" i="2" s="1"/>
  <c r="I8017" i="2"/>
  <c r="J8017" i="2" s="1"/>
  <c r="I8018" i="2"/>
  <c r="J8018" i="2" s="1"/>
  <c r="I8019" i="2"/>
  <c r="J8019" i="2" s="1"/>
  <c r="I8020" i="2"/>
  <c r="J8020" i="2" s="1"/>
  <c r="I8021" i="2"/>
  <c r="J8021" i="2" s="1"/>
  <c r="I8022" i="2"/>
  <c r="J8022" i="2" s="1"/>
  <c r="I8023" i="2"/>
  <c r="J8023" i="2" s="1"/>
  <c r="I8024" i="2"/>
  <c r="J8024" i="2" s="1"/>
  <c r="I8025" i="2"/>
  <c r="J8025" i="2" s="1"/>
  <c r="I8026" i="2"/>
  <c r="J8026" i="2" s="1"/>
  <c r="I8027" i="2"/>
  <c r="J8027" i="2" s="1"/>
  <c r="I8028" i="2"/>
  <c r="J8028" i="2" s="1"/>
  <c r="I8029" i="2"/>
  <c r="J8029" i="2" s="1"/>
  <c r="I8030" i="2"/>
  <c r="J8030" i="2" s="1"/>
  <c r="I8031" i="2"/>
  <c r="J8031" i="2" s="1"/>
  <c r="I8032" i="2"/>
  <c r="J8032" i="2" s="1"/>
  <c r="I8033" i="2"/>
  <c r="J8033" i="2" s="1"/>
  <c r="I8034" i="2"/>
  <c r="J8034" i="2" s="1"/>
  <c r="I8035" i="2"/>
  <c r="J8035" i="2" s="1"/>
  <c r="I8036" i="2"/>
  <c r="J8036" i="2" s="1"/>
  <c r="I8037" i="2"/>
  <c r="J8037" i="2" s="1"/>
  <c r="I8038" i="2"/>
  <c r="J8038" i="2" s="1"/>
  <c r="I8039" i="2"/>
  <c r="J8039" i="2" s="1"/>
  <c r="I8040" i="2"/>
  <c r="J8040" i="2" s="1"/>
  <c r="I8041" i="2"/>
  <c r="J8041" i="2" s="1"/>
  <c r="I8042" i="2"/>
  <c r="J8042" i="2" s="1"/>
  <c r="I8043" i="2"/>
  <c r="J8043" i="2" s="1"/>
  <c r="I8044" i="2"/>
  <c r="J8044" i="2" s="1"/>
  <c r="I8045" i="2"/>
  <c r="J8045" i="2" s="1"/>
  <c r="I8046" i="2"/>
  <c r="J8046" i="2" s="1"/>
  <c r="I8047" i="2"/>
  <c r="J8047" i="2" s="1"/>
  <c r="I8048" i="2"/>
  <c r="J8048" i="2" s="1"/>
  <c r="I8049" i="2"/>
  <c r="J8049" i="2" s="1"/>
  <c r="I8050" i="2"/>
  <c r="J8050" i="2" s="1"/>
  <c r="I8051" i="2"/>
  <c r="J8051" i="2" s="1"/>
  <c r="I8052" i="2"/>
  <c r="J8052" i="2" s="1"/>
  <c r="I8053" i="2"/>
  <c r="J8053" i="2" s="1"/>
  <c r="I8054" i="2"/>
  <c r="J8054" i="2" s="1"/>
  <c r="I8055" i="2"/>
  <c r="J8055" i="2" s="1"/>
  <c r="I8056" i="2"/>
  <c r="J8056" i="2" s="1"/>
  <c r="I8057" i="2"/>
  <c r="J8057" i="2" s="1"/>
  <c r="I8058" i="2"/>
  <c r="J8058" i="2" s="1"/>
  <c r="I8059" i="2"/>
  <c r="J8059" i="2" s="1"/>
  <c r="I8060" i="2"/>
  <c r="J8060" i="2" s="1"/>
  <c r="I8061" i="2"/>
  <c r="J8061" i="2" s="1"/>
  <c r="I8062" i="2"/>
  <c r="J8062" i="2" s="1"/>
  <c r="I8063" i="2"/>
  <c r="J8063" i="2" s="1"/>
  <c r="I8064" i="2"/>
  <c r="J8064" i="2" s="1"/>
  <c r="I8065" i="2"/>
  <c r="J8065" i="2" s="1"/>
  <c r="I8066" i="2"/>
  <c r="J8066" i="2" s="1"/>
  <c r="I8067" i="2"/>
  <c r="J8067" i="2" s="1"/>
  <c r="I8068" i="2"/>
  <c r="J8068" i="2" s="1"/>
  <c r="I8069" i="2"/>
  <c r="J8069" i="2" s="1"/>
  <c r="I8070" i="2"/>
  <c r="J8070" i="2" s="1"/>
  <c r="I8071" i="2"/>
  <c r="J8071" i="2" s="1"/>
  <c r="I8072" i="2"/>
  <c r="J8072" i="2" s="1"/>
  <c r="I8073" i="2"/>
  <c r="J8073" i="2" s="1"/>
  <c r="I8074" i="2"/>
  <c r="J8074" i="2" s="1"/>
  <c r="I8075" i="2"/>
  <c r="J8075" i="2" s="1"/>
  <c r="I8076" i="2"/>
  <c r="J8076" i="2" s="1"/>
  <c r="I8077" i="2"/>
  <c r="J8077" i="2" s="1"/>
  <c r="I8078" i="2"/>
  <c r="J8078" i="2" s="1"/>
  <c r="I8079" i="2"/>
  <c r="J8079" i="2" s="1"/>
  <c r="I8080" i="2"/>
  <c r="J8080" i="2" s="1"/>
  <c r="I8081" i="2"/>
  <c r="J8081" i="2" s="1"/>
  <c r="I8082" i="2"/>
  <c r="J8082" i="2" s="1"/>
  <c r="I8083" i="2"/>
  <c r="J8083" i="2" s="1"/>
  <c r="I8084" i="2"/>
  <c r="J8084" i="2" s="1"/>
  <c r="I8085" i="2"/>
  <c r="J8085" i="2" s="1"/>
  <c r="I8086" i="2"/>
  <c r="J8086" i="2" s="1"/>
  <c r="I8087" i="2"/>
  <c r="J8087" i="2" s="1"/>
  <c r="I8088" i="2"/>
  <c r="J8088" i="2" s="1"/>
  <c r="I8089" i="2"/>
  <c r="J8089" i="2" s="1"/>
  <c r="I8090" i="2"/>
  <c r="J8090" i="2" s="1"/>
  <c r="I8091" i="2"/>
  <c r="J8091" i="2" s="1"/>
  <c r="I8092" i="2"/>
  <c r="J8092" i="2" s="1"/>
  <c r="I8093" i="2"/>
  <c r="J8093" i="2" s="1"/>
  <c r="I8094" i="2"/>
  <c r="J8094" i="2" s="1"/>
  <c r="I8095" i="2"/>
  <c r="J8095" i="2" s="1"/>
  <c r="I8096" i="2"/>
  <c r="J8096" i="2" s="1"/>
  <c r="I8097" i="2"/>
  <c r="J8097" i="2" s="1"/>
  <c r="I8098" i="2"/>
  <c r="J8098" i="2" s="1"/>
  <c r="I8099" i="2"/>
  <c r="J8099" i="2" s="1"/>
  <c r="I8100" i="2"/>
  <c r="J8100" i="2" s="1"/>
  <c r="I8101" i="2"/>
  <c r="J8101" i="2" s="1"/>
  <c r="I8102" i="2"/>
  <c r="J8102" i="2" s="1"/>
  <c r="I8103" i="2"/>
  <c r="J8103" i="2" s="1"/>
  <c r="I8104" i="2"/>
  <c r="J8104" i="2" s="1"/>
  <c r="I8105" i="2"/>
  <c r="J8105" i="2" s="1"/>
  <c r="I8106" i="2"/>
  <c r="J8106" i="2" s="1"/>
  <c r="I8107" i="2"/>
  <c r="J8107" i="2" s="1"/>
  <c r="I8108" i="2"/>
  <c r="J8108" i="2" s="1"/>
  <c r="I8109" i="2"/>
  <c r="J8109" i="2" s="1"/>
  <c r="I8110" i="2"/>
  <c r="J8110" i="2" s="1"/>
  <c r="I8111" i="2"/>
  <c r="J8111" i="2" s="1"/>
  <c r="I8112" i="2"/>
  <c r="J8112" i="2" s="1"/>
  <c r="I8113" i="2"/>
  <c r="J8113" i="2" s="1"/>
  <c r="I8114" i="2"/>
  <c r="J8114" i="2" s="1"/>
  <c r="I8115" i="2"/>
  <c r="J8115" i="2" s="1"/>
  <c r="I8116" i="2"/>
  <c r="J8116" i="2" s="1"/>
  <c r="I8117" i="2"/>
  <c r="J8117" i="2" s="1"/>
  <c r="I8118" i="2"/>
  <c r="J8118" i="2" s="1"/>
  <c r="I8119" i="2"/>
  <c r="J8119" i="2" s="1"/>
  <c r="I8120" i="2"/>
  <c r="J8120" i="2" s="1"/>
  <c r="I8121" i="2"/>
  <c r="J8121" i="2" s="1"/>
  <c r="I8122" i="2"/>
  <c r="J8122" i="2" s="1"/>
  <c r="I8123" i="2"/>
  <c r="J8123" i="2" s="1"/>
  <c r="I8124" i="2"/>
  <c r="J8124" i="2" s="1"/>
  <c r="I8125" i="2"/>
  <c r="J8125" i="2" s="1"/>
  <c r="I8126" i="2"/>
  <c r="J8126" i="2" s="1"/>
  <c r="I8127" i="2"/>
  <c r="J8127" i="2" s="1"/>
  <c r="I8128" i="2"/>
  <c r="J8128" i="2" s="1"/>
  <c r="I8129" i="2"/>
  <c r="J8129" i="2" s="1"/>
  <c r="I8130" i="2"/>
  <c r="J8130" i="2" s="1"/>
  <c r="I8131" i="2"/>
  <c r="J8131" i="2" s="1"/>
  <c r="I8132" i="2"/>
  <c r="J8132" i="2" s="1"/>
  <c r="I8133" i="2"/>
  <c r="J8133" i="2" s="1"/>
  <c r="I8134" i="2"/>
  <c r="J8134" i="2" s="1"/>
  <c r="I8135" i="2"/>
  <c r="J8135" i="2" s="1"/>
  <c r="I8136" i="2"/>
  <c r="J8136" i="2" s="1"/>
  <c r="I8137" i="2"/>
  <c r="J8137" i="2" s="1"/>
  <c r="I8138" i="2"/>
  <c r="J8138" i="2" s="1"/>
  <c r="I8139" i="2"/>
  <c r="J8139" i="2" s="1"/>
  <c r="I8140" i="2"/>
  <c r="J8140" i="2" s="1"/>
  <c r="I8141" i="2"/>
  <c r="J8141" i="2" s="1"/>
  <c r="I8142" i="2"/>
  <c r="J8142" i="2" s="1"/>
  <c r="I8143" i="2"/>
  <c r="J8143" i="2" s="1"/>
  <c r="I8144" i="2"/>
  <c r="J8144" i="2" s="1"/>
  <c r="I8145" i="2"/>
  <c r="J8145" i="2" s="1"/>
  <c r="I8146" i="2"/>
  <c r="J8146" i="2" s="1"/>
  <c r="I8147" i="2"/>
  <c r="J8147" i="2" s="1"/>
  <c r="I8148" i="2"/>
  <c r="J8148" i="2" s="1"/>
  <c r="I8149" i="2"/>
  <c r="J8149" i="2" s="1"/>
  <c r="I8150" i="2"/>
  <c r="J8150" i="2" s="1"/>
  <c r="I8151" i="2"/>
  <c r="J8151" i="2" s="1"/>
  <c r="I8152" i="2"/>
  <c r="J8152" i="2" s="1"/>
  <c r="I8153" i="2"/>
  <c r="J8153" i="2" s="1"/>
  <c r="I8154" i="2"/>
  <c r="J8154" i="2" s="1"/>
  <c r="I8155" i="2"/>
  <c r="J8155" i="2" s="1"/>
  <c r="I8156" i="2"/>
  <c r="J8156" i="2" s="1"/>
  <c r="I8157" i="2"/>
  <c r="J8157" i="2" s="1"/>
  <c r="I8158" i="2"/>
  <c r="J8158" i="2" s="1"/>
  <c r="I8159" i="2"/>
  <c r="J8159" i="2" s="1"/>
  <c r="I8160" i="2"/>
  <c r="J8160" i="2" s="1"/>
  <c r="I8161" i="2"/>
  <c r="J8161" i="2" s="1"/>
  <c r="I8162" i="2"/>
  <c r="J8162" i="2" s="1"/>
  <c r="I8163" i="2"/>
  <c r="J8163" i="2" s="1"/>
  <c r="I8164" i="2"/>
  <c r="J8164" i="2" s="1"/>
  <c r="I8165" i="2"/>
  <c r="J8165" i="2" s="1"/>
  <c r="I8166" i="2"/>
  <c r="J8166" i="2" s="1"/>
  <c r="I8167" i="2"/>
  <c r="J8167" i="2" s="1"/>
  <c r="I8168" i="2"/>
  <c r="J8168" i="2" s="1"/>
  <c r="I8169" i="2"/>
  <c r="J8169" i="2" s="1"/>
  <c r="I8170" i="2"/>
  <c r="J8170" i="2" s="1"/>
  <c r="I8171" i="2"/>
  <c r="J8171" i="2" s="1"/>
  <c r="I8172" i="2"/>
  <c r="J8172" i="2" s="1"/>
  <c r="I8173" i="2"/>
  <c r="J8173" i="2" s="1"/>
  <c r="I8174" i="2"/>
  <c r="J8174" i="2" s="1"/>
  <c r="I8175" i="2"/>
  <c r="J8175" i="2" s="1"/>
  <c r="I8176" i="2"/>
  <c r="J8176" i="2" s="1"/>
  <c r="I8177" i="2"/>
  <c r="J8177" i="2" s="1"/>
  <c r="I8178" i="2"/>
  <c r="J8178" i="2" s="1"/>
  <c r="I8179" i="2"/>
  <c r="J8179" i="2" s="1"/>
  <c r="I8180" i="2"/>
  <c r="J8180" i="2" s="1"/>
  <c r="I8181" i="2"/>
  <c r="J8181" i="2" s="1"/>
  <c r="I8182" i="2"/>
  <c r="J8182" i="2" s="1"/>
  <c r="I8183" i="2"/>
  <c r="J8183" i="2" s="1"/>
  <c r="I8184" i="2"/>
  <c r="J8184" i="2" s="1"/>
  <c r="I8185" i="2"/>
  <c r="J8185" i="2" s="1"/>
  <c r="I8186" i="2"/>
  <c r="J8186" i="2" s="1"/>
  <c r="I8187" i="2"/>
  <c r="J8187" i="2" s="1"/>
  <c r="I8188" i="2"/>
  <c r="J8188" i="2" s="1"/>
  <c r="I8189" i="2"/>
  <c r="J8189" i="2" s="1"/>
  <c r="I8190" i="2"/>
  <c r="J8190" i="2" s="1"/>
  <c r="I8191" i="2"/>
  <c r="J8191" i="2" s="1"/>
  <c r="I8192" i="2"/>
  <c r="J8192" i="2" s="1"/>
  <c r="I8193" i="2"/>
  <c r="J8193" i="2" s="1"/>
  <c r="I8194" i="2"/>
  <c r="J8194" i="2" s="1"/>
  <c r="I8195" i="2"/>
  <c r="J8195" i="2" s="1"/>
  <c r="I8196" i="2"/>
  <c r="J8196" i="2" s="1"/>
  <c r="I8197" i="2"/>
  <c r="J8197" i="2" s="1"/>
  <c r="I8198" i="2"/>
  <c r="J8198" i="2" s="1"/>
  <c r="I8199" i="2"/>
  <c r="J8199" i="2" s="1"/>
  <c r="I8200" i="2"/>
  <c r="J8200" i="2" s="1"/>
  <c r="I8201" i="2"/>
  <c r="J8201" i="2" s="1"/>
  <c r="I8202" i="2"/>
  <c r="J8202" i="2" s="1"/>
  <c r="I8203" i="2"/>
  <c r="J8203" i="2" s="1"/>
  <c r="I8204" i="2"/>
  <c r="J8204" i="2" s="1"/>
  <c r="I8205" i="2"/>
  <c r="J8205" i="2" s="1"/>
  <c r="I8206" i="2"/>
  <c r="J8206" i="2" s="1"/>
  <c r="I8207" i="2"/>
  <c r="J8207" i="2" s="1"/>
  <c r="I8208" i="2"/>
  <c r="J8208" i="2" s="1"/>
  <c r="I8209" i="2"/>
  <c r="J8209" i="2" s="1"/>
  <c r="I8210" i="2"/>
  <c r="J8210" i="2" s="1"/>
  <c r="I8211" i="2"/>
  <c r="J8211" i="2" s="1"/>
  <c r="I8212" i="2"/>
  <c r="J8212" i="2" s="1"/>
  <c r="I8213" i="2"/>
  <c r="J8213" i="2" s="1"/>
  <c r="I8214" i="2"/>
  <c r="J8214" i="2" s="1"/>
  <c r="I8215" i="2"/>
  <c r="J8215" i="2" s="1"/>
  <c r="I8216" i="2"/>
  <c r="J8216" i="2" s="1"/>
  <c r="I8217" i="2"/>
  <c r="J8217" i="2" s="1"/>
  <c r="I8218" i="2"/>
  <c r="J8218" i="2" s="1"/>
  <c r="I8219" i="2"/>
  <c r="J8219" i="2" s="1"/>
  <c r="I8220" i="2"/>
  <c r="J8220" i="2" s="1"/>
  <c r="I8221" i="2"/>
  <c r="J8221" i="2" s="1"/>
  <c r="I8222" i="2"/>
  <c r="J8222" i="2" s="1"/>
  <c r="I8223" i="2"/>
  <c r="J8223" i="2" s="1"/>
  <c r="I8224" i="2"/>
  <c r="J8224" i="2" s="1"/>
  <c r="I8225" i="2"/>
  <c r="J8225" i="2" s="1"/>
  <c r="I8226" i="2"/>
  <c r="J8226" i="2" s="1"/>
  <c r="I8227" i="2"/>
  <c r="J8227" i="2" s="1"/>
  <c r="I8228" i="2"/>
  <c r="J8228" i="2" s="1"/>
  <c r="I8229" i="2"/>
  <c r="J8229" i="2" s="1"/>
  <c r="I8230" i="2"/>
  <c r="J8230" i="2" s="1"/>
  <c r="I8231" i="2"/>
  <c r="J8231" i="2" s="1"/>
  <c r="I8232" i="2"/>
  <c r="J8232" i="2" s="1"/>
  <c r="I8233" i="2"/>
  <c r="J8233" i="2" s="1"/>
  <c r="I8234" i="2"/>
  <c r="J8234" i="2" s="1"/>
  <c r="I8235" i="2"/>
  <c r="J8235" i="2" s="1"/>
  <c r="I8236" i="2"/>
  <c r="J8236" i="2" s="1"/>
  <c r="I8237" i="2"/>
  <c r="J8237" i="2" s="1"/>
  <c r="I8238" i="2"/>
  <c r="J8238" i="2" s="1"/>
  <c r="I8239" i="2"/>
  <c r="J8239" i="2" s="1"/>
  <c r="I8240" i="2"/>
  <c r="J8240" i="2" s="1"/>
  <c r="I8241" i="2"/>
  <c r="J8241" i="2" s="1"/>
  <c r="I8242" i="2"/>
  <c r="J8242" i="2" s="1"/>
  <c r="I8243" i="2"/>
  <c r="J8243" i="2" s="1"/>
  <c r="I8244" i="2"/>
  <c r="J8244" i="2" s="1"/>
  <c r="I8245" i="2"/>
  <c r="J8245" i="2" s="1"/>
  <c r="I8246" i="2"/>
  <c r="J8246" i="2" s="1"/>
  <c r="I8247" i="2"/>
  <c r="J8247" i="2" s="1"/>
  <c r="I8248" i="2"/>
  <c r="J8248" i="2" s="1"/>
  <c r="I8249" i="2"/>
  <c r="J8249" i="2" s="1"/>
  <c r="I8250" i="2"/>
  <c r="J8250" i="2" s="1"/>
  <c r="I8251" i="2"/>
  <c r="J8251" i="2" s="1"/>
  <c r="I8252" i="2"/>
  <c r="J8252" i="2" s="1"/>
  <c r="I8253" i="2"/>
  <c r="J8253" i="2" s="1"/>
  <c r="I8254" i="2"/>
  <c r="J8254" i="2" s="1"/>
  <c r="I8255" i="2"/>
  <c r="J8255" i="2" s="1"/>
  <c r="I8256" i="2"/>
  <c r="J8256" i="2" s="1"/>
  <c r="I8257" i="2"/>
  <c r="J8257" i="2" s="1"/>
  <c r="I8258" i="2"/>
  <c r="J8258" i="2" s="1"/>
  <c r="I8259" i="2"/>
  <c r="J8259" i="2" s="1"/>
  <c r="I8260" i="2"/>
  <c r="J8260" i="2" s="1"/>
  <c r="I8261" i="2"/>
  <c r="J8261" i="2" s="1"/>
  <c r="I8262" i="2"/>
  <c r="J8262" i="2" s="1"/>
  <c r="I8263" i="2"/>
  <c r="J8263" i="2" s="1"/>
  <c r="I8264" i="2"/>
  <c r="J8264" i="2" s="1"/>
  <c r="I8265" i="2"/>
  <c r="J8265" i="2" s="1"/>
  <c r="I8266" i="2"/>
  <c r="J8266" i="2" s="1"/>
  <c r="I8267" i="2"/>
  <c r="J8267" i="2" s="1"/>
  <c r="I8268" i="2"/>
  <c r="J8268" i="2" s="1"/>
  <c r="I8269" i="2"/>
  <c r="J8269" i="2" s="1"/>
  <c r="I8270" i="2"/>
  <c r="J8270" i="2" s="1"/>
  <c r="I8271" i="2"/>
  <c r="J8271" i="2" s="1"/>
  <c r="I8272" i="2"/>
  <c r="J8272" i="2" s="1"/>
  <c r="I8273" i="2"/>
  <c r="J8273" i="2" s="1"/>
  <c r="I8274" i="2"/>
  <c r="J8274" i="2" s="1"/>
  <c r="I8275" i="2"/>
  <c r="J8275" i="2" s="1"/>
  <c r="I8276" i="2"/>
  <c r="J8276" i="2" s="1"/>
  <c r="I8277" i="2"/>
  <c r="J8277" i="2" s="1"/>
  <c r="I8278" i="2"/>
  <c r="J8278" i="2" s="1"/>
  <c r="I8279" i="2"/>
  <c r="J8279" i="2" s="1"/>
  <c r="I8280" i="2"/>
  <c r="J8280" i="2" s="1"/>
  <c r="I8281" i="2"/>
  <c r="J8281" i="2" s="1"/>
  <c r="I8282" i="2"/>
  <c r="J8282" i="2" s="1"/>
  <c r="I8283" i="2"/>
  <c r="J8283" i="2" s="1"/>
  <c r="I8284" i="2"/>
  <c r="J8284" i="2" s="1"/>
  <c r="I8285" i="2"/>
  <c r="J8285" i="2" s="1"/>
  <c r="I8286" i="2"/>
  <c r="J8286" i="2" s="1"/>
  <c r="I8287" i="2"/>
  <c r="J8287" i="2" s="1"/>
  <c r="I8288" i="2"/>
  <c r="J8288" i="2" s="1"/>
  <c r="I8289" i="2"/>
  <c r="J8289" i="2" s="1"/>
  <c r="I8290" i="2"/>
  <c r="J8290" i="2" s="1"/>
  <c r="I8291" i="2"/>
  <c r="J8291" i="2" s="1"/>
  <c r="I8292" i="2"/>
  <c r="J8292" i="2" s="1"/>
  <c r="I8293" i="2"/>
  <c r="J8293" i="2" s="1"/>
  <c r="I8294" i="2"/>
  <c r="J8294" i="2" s="1"/>
  <c r="I8295" i="2"/>
  <c r="J8295" i="2" s="1"/>
  <c r="I8296" i="2"/>
  <c r="J8296" i="2" s="1"/>
  <c r="I8297" i="2"/>
  <c r="J8297" i="2" s="1"/>
  <c r="I8298" i="2"/>
  <c r="J8298" i="2" s="1"/>
  <c r="I8299" i="2"/>
  <c r="J8299" i="2" s="1"/>
  <c r="I8300" i="2"/>
  <c r="J8300" i="2" s="1"/>
  <c r="I8301" i="2"/>
  <c r="J8301" i="2" s="1"/>
  <c r="I8302" i="2"/>
  <c r="J8302" i="2" s="1"/>
  <c r="I8303" i="2"/>
  <c r="J8303" i="2" s="1"/>
  <c r="I8304" i="2"/>
  <c r="J8304" i="2" s="1"/>
  <c r="I8305" i="2"/>
  <c r="J8305" i="2" s="1"/>
  <c r="I8306" i="2"/>
  <c r="J8306" i="2" s="1"/>
  <c r="I8307" i="2"/>
  <c r="J8307" i="2" s="1"/>
  <c r="I8308" i="2"/>
  <c r="J8308" i="2" s="1"/>
  <c r="I8309" i="2"/>
  <c r="J8309" i="2" s="1"/>
  <c r="I8310" i="2"/>
  <c r="J8310" i="2" s="1"/>
  <c r="I8311" i="2"/>
  <c r="J8311" i="2" s="1"/>
  <c r="I8312" i="2"/>
  <c r="J8312" i="2" s="1"/>
  <c r="I8313" i="2"/>
  <c r="J8313" i="2" s="1"/>
  <c r="I8314" i="2"/>
  <c r="J8314" i="2" s="1"/>
  <c r="I8315" i="2"/>
  <c r="J8315" i="2" s="1"/>
  <c r="I8316" i="2"/>
  <c r="J8316" i="2" s="1"/>
  <c r="I8317" i="2"/>
  <c r="J8317" i="2" s="1"/>
  <c r="I8318" i="2"/>
  <c r="J8318" i="2" s="1"/>
  <c r="I8319" i="2"/>
  <c r="J8319" i="2" s="1"/>
  <c r="I8320" i="2"/>
  <c r="J8320" i="2" s="1"/>
  <c r="I8321" i="2"/>
  <c r="J8321" i="2" s="1"/>
  <c r="I8322" i="2"/>
  <c r="J8322" i="2" s="1"/>
  <c r="I8323" i="2"/>
  <c r="J8323" i="2" s="1"/>
  <c r="I8324" i="2"/>
  <c r="J8324" i="2" s="1"/>
  <c r="I8325" i="2"/>
  <c r="J8325" i="2" s="1"/>
  <c r="I8326" i="2"/>
  <c r="J8326" i="2" s="1"/>
  <c r="I8327" i="2"/>
  <c r="J8327" i="2" s="1"/>
  <c r="I8328" i="2"/>
  <c r="J8328" i="2" s="1"/>
  <c r="I8329" i="2"/>
  <c r="J8329" i="2" s="1"/>
  <c r="I8330" i="2"/>
  <c r="J8330" i="2" s="1"/>
  <c r="I8331" i="2"/>
  <c r="J8331" i="2" s="1"/>
  <c r="I8332" i="2"/>
  <c r="J8332" i="2" s="1"/>
  <c r="I8333" i="2"/>
  <c r="J8333" i="2" s="1"/>
  <c r="I8334" i="2"/>
  <c r="J8334" i="2" s="1"/>
  <c r="I8335" i="2"/>
  <c r="J8335" i="2" s="1"/>
  <c r="I8336" i="2"/>
  <c r="J8336" i="2" s="1"/>
  <c r="I8337" i="2"/>
  <c r="J8337" i="2" s="1"/>
  <c r="I8338" i="2"/>
  <c r="J8338" i="2" s="1"/>
  <c r="I8339" i="2"/>
  <c r="J8339" i="2" s="1"/>
  <c r="I8340" i="2"/>
  <c r="J8340" i="2" s="1"/>
  <c r="I8341" i="2"/>
  <c r="J8341" i="2" s="1"/>
  <c r="I8342" i="2"/>
  <c r="J8342" i="2" s="1"/>
  <c r="I8343" i="2"/>
  <c r="J8343" i="2" s="1"/>
  <c r="I8344" i="2"/>
  <c r="J8344" i="2" s="1"/>
  <c r="I8345" i="2"/>
  <c r="J8345" i="2" s="1"/>
  <c r="I8346" i="2"/>
  <c r="J8346" i="2" s="1"/>
  <c r="I8347" i="2"/>
  <c r="J8347" i="2" s="1"/>
  <c r="I8348" i="2"/>
  <c r="J8348" i="2" s="1"/>
  <c r="I8349" i="2"/>
  <c r="J8349" i="2" s="1"/>
  <c r="I8350" i="2"/>
  <c r="J8350" i="2" s="1"/>
  <c r="I8351" i="2"/>
  <c r="J8351" i="2" s="1"/>
  <c r="I8352" i="2"/>
  <c r="J8352" i="2" s="1"/>
  <c r="I8353" i="2"/>
  <c r="J8353" i="2" s="1"/>
  <c r="I8354" i="2"/>
  <c r="J8354" i="2" s="1"/>
  <c r="I8355" i="2"/>
  <c r="J8355" i="2" s="1"/>
  <c r="I8356" i="2"/>
  <c r="J8356" i="2" s="1"/>
  <c r="I8357" i="2"/>
  <c r="J8357" i="2" s="1"/>
  <c r="I8358" i="2"/>
  <c r="J8358" i="2" s="1"/>
  <c r="I8359" i="2"/>
  <c r="J8359" i="2" s="1"/>
  <c r="I8360" i="2"/>
  <c r="J8360" i="2" s="1"/>
  <c r="I8361" i="2"/>
  <c r="J8361" i="2" s="1"/>
  <c r="I8362" i="2"/>
  <c r="J8362" i="2" s="1"/>
  <c r="I8363" i="2"/>
  <c r="J8363" i="2" s="1"/>
  <c r="I8364" i="2"/>
  <c r="J8364" i="2" s="1"/>
  <c r="I8365" i="2"/>
  <c r="J8365" i="2" s="1"/>
  <c r="I8366" i="2"/>
  <c r="J8366" i="2" s="1"/>
  <c r="I8367" i="2"/>
  <c r="J8367" i="2" s="1"/>
  <c r="I8368" i="2"/>
  <c r="J8368" i="2" s="1"/>
  <c r="I8369" i="2"/>
  <c r="J8369" i="2" s="1"/>
  <c r="I8370" i="2"/>
  <c r="J8370" i="2" s="1"/>
  <c r="I8371" i="2"/>
  <c r="J8371" i="2" s="1"/>
  <c r="I8372" i="2"/>
  <c r="J8372" i="2" s="1"/>
  <c r="I8373" i="2"/>
  <c r="J8373" i="2" s="1"/>
  <c r="I8374" i="2"/>
  <c r="J8374" i="2" s="1"/>
  <c r="I8375" i="2"/>
  <c r="J8375" i="2" s="1"/>
  <c r="I8376" i="2"/>
  <c r="J8376" i="2" s="1"/>
  <c r="I8377" i="2"/>
  <c r="J8377" i="2" s="1"/>
  <c r="I8378" i="2"/>
  <c r="J8378" i="2" s="1"/>
  <c r="I8379" i="2"/>
  <c r="J8379" i="2" s="1"/>
  <c r="I8380" i="2"/>
  <c r="J8380" i="2" s="1"/>
  <c r="I8381" i="2"/>
  <c r="J8381" i="2" s="1"/>
  <c r="I8382" i="2"/>
  <c r="J8382" i="2" s="1"/>
  <c r="I8383" i="2"/>
  <c r="J8383" i="2" s="1"/>
  <c r="I8384" i="2"/>
  <c r="J8384" i="2" s="1"/>
  <c r="I8385" i="2"/>
  <c r="J8385" i="2" s="1"/>
  <c r="I8386" i="2"/>
  <c r="J8386" i="2" s="1"/>
  <c r="I8387" i="2"/>
  <c r="J8387" i="2" s="1"/>
  <c r="I8388" i="2"/>
  <c r="J8388" i="2" s="1"/>
  <c r="I8389" i="2"/>
  <c r="J8389" i="2" s="1"/>
  <c r="I8390" i="2"/>
  <c r="J8390" i="2" s="1"/>
  <c r="I8391" i="2"/>
  <c r="J8391" i="2" s="1"/>
  <c r="I8392" i="2"/>
  <c r="J8392" i="2" s="1"/>
  <c r="I8393" i="2"/>
  <c r="J8393" i="2" s="1"/>
  <c r="I8394" i="2"/>
  <c r="J8394" i="2" s="1"/>
  <c r="I8395" i="2"/>
  <c r="J8395" i="2" s="1"/>
  <c r="I8396" i="2"/>
  <c r="J8396" i="2" s="1"/>
  <c r="I8397" i="2"/>
  <c r="J8397" i="2" s="1"/>
  <c r="I8398" i="2"/>
  <c r="J8398" i="2" s="1"/>
  <c r="I8399" i="2"/>
  <c r="J8399" i="2" s="1"/>
  <c r="I8400" i="2"/>
  <c r="J8400" i="2" s="1"/>
  <c r="I8401" i="2"/>
  <c r="J8401" i="2" s="1"/>
  <c r="I8402" i="2"/>
  <c r="J8402" i="2" s="1"/>
  <c r="I8403" i="2"/>
  <c r="J8403" i="2" s="1"/>
  <c r="I8404" i="2"/>
  <c r="J8404" i="2" s="1"/>
  <c r="I8405" i="2"/>
  <c r="J8405" i="2" s="1"/>
  <c r="I8406" i="2"/>
  <c r="J8406" i="2" s="1"/>
  <c r="I8407" i="2"/>
  <c r="J8407" i="2" s="1"/>
  <c r="I8408" i="2"/>
  <c r="J8408" i="2" s="1"/>
  <c r="I8409" i="2"/>
  <c r="J8409" i="2" s="1"/>
  <c r="I8410" i="2"/>
  <c r="J8410" i="2" s="1"/>
  <c r="I8411" i="2"/>
  <c r="J8411" i="2" s="1"/>
  <c r="I8412" i="2"/>
  <c r="J8412" i="2" s="1"/>
  <c r="I8413" i="2"/>
  <c r="J8413" i="2" s="1"/>
  <c r="I8414" i="2"/>
  <c r="J8414" i="2" s="1"/>
  <c r="I8415" i="2"/>
  <c r="J8415" i="2" s="1"/>
  <c r="I8416" i="2"/>
  <c r="J8416" i="2" s="1"/>
  <c r="I8417" i="2"/>
  <c r="J8417" i="2" s="1"/>
  <c r="I8418" i="2"/>
  <c r="J8418" i="2" s="1"/>
  <c r="I8419" i="2"/>
  <c r="J8419" i="2" s="1"/>
  <c r="I8420" i="2"/>
  <c r="J8420" i="2" s="1"/>
  <c r="I8421" i="2"/>
  <c r="J8421" i="2" s="1"/>
  <c r="I8422" i="2"/>
  <c r="J8422" i="2" s="1"/>
  <c r="I8423" i="2"/>
  <c r="J8423" i="2" s="1"/>
  <c r="I8424" i="2"/>
  <c r="J8424" i="2" s="1"/>
  <c r="I8425" i="2"/>
  <c r="J8425" i="2" s="1"/>
  <c r="I8426" i="2"/>
  <c r="J8426" i="2" s="1"/>
  <c r="I8427" i="2"/>
  <c r="J8427" i="2" s="1"/>
  <c r="I8428" i="2"/>
  <c r="J8428" i="2" s="1"/>
  <c r="I8429" i="2"/>
  <c r="J8429" i="2" s="1"/>
  <c r="I8430" i="2"/>
  <c r="J8430" i="2" s="1"/>
  <c r="I8431" i="2"/>
  <c r="J8431" i="2" s="1"/>
  <c r="I8432" i="2"/>
  <c r="J8432" i="2" s="1"/>
  <c r="I8433" i="2"/>
  <c r="J8433" i="2" s="1"/>
  <c r="I8434" i="2"/>
  <c r="J8434" i="2" s="1"/>
  <c r="I8435" i="2"/>
  <c r="J8435" i="2" s="1"/>
  <c r="I8436" i="2"/>
  <c r="J8436" i="2" s="1"/>
  <c r="I8437" i="2"/>
  <c r="J8437" i="2" s="1"/>
  <c r="I8438" i="2"/>
  <c r="J8438" i="2" s="1"/>
  <c r="I8439" i="2"/>
  <c r="J8439" i="2" s="1"/>
  <c r="I8440" i="2"/>
  <c r="J8440" i="2" s="1"/>
  <c r="I8441" i="2"/>
  <c r="J8441" i="2" s="1"/>
  <c r="I8442" i="2"/>
  <c r="J8442" i="2" s="1"/>
  <c r="I8443" i="2"/>
  <c r="J8443" i="2" s="1"/>
  <c r="I8444" i="2"/>
  <c r="J8444" i="2" s="1"/>
  <c r="I8445" i="2"/>
  <c r="J8445" i="2" s="1"/>
  <c r="I8446" i="2"/>
  <c r="J8446" i="2" s="1"/>
  <c r="I8447" i="2"/>
  <c r="J8447" i="2" s="1"/>
  <c r="I8448" i="2"/>
  <c r="J8448" i="2" s="1"/>
  <c r="I8449" i="2"/>
  <c r="J8449" i="2" s="1"/>
  <c r="I8450" i="2"/>
  <c r="J8450" i="2" s="1"/>
  <c r="I8451" i="2"/>
  <c r="J8451" i="2" s="1"/>
  <c r="I8452" i="2"/>
  <c r="J8452" i="2" s="1"/>
  <c r="I8453" i="2"/>
  <c r="J8453" i="2" s="1"/>
  <c r="I8454" i="2"/>
  <c r="J8454" i="2" s="1"/>
  <c r="I8455" i="2"/>
  <c r="J8455" i="2" s="1"/>
  <c r="I8456" i="2"/>
  <c r="J8456" i="2" s="1"/>
  <c r="I8457" i="2"/>
  <c r="J8457" i="2" s="1"/>
  <c r="I8458" i="2"/>
  <c r="J8458" i="2" s="1"/>
  <c r="I8459" i="2"/>
  <c r="J8459" i="2" s="1"/>
  <c r="I8460" i="2"/>
  <c r="J8460" i="2" s="1"/>
  <c r="I8461" i="2"/>
  <c r="J8461" i="2" s="1"/>
  <c r="I8462" i="2"/>
  <c r="J8462" i="2" s="1"/>
  <c r="I8463" i="2"/>
  <c r="J8463" i="2" s="1"/>
  <c r="I8464" i="2"/>
  <c r="J8464" i="2" s="1"/>
  <c r="I8465" i="2"/>
  <c r="J8465" i="2" s="1"/>
  <c r="I8466" i="2"/>
  <c r="J8466" i="2" s="1"/>
  <c r="I8467" i="2"/>
  <c r="J8467" i="2" s="1"/>
  <c r="I8468" i="2"/>
  <c r="J8468" i="2" s="1"/>
  <c r="I8469" i="2"/>
  <c r="J8469" i="2" s="1"/>
  <c r="I8470" i="2"/>
  <c r="J8470" i="2" s="1"/>
  <c r="I8471" i="2"/>
  <c r="J8471" i="2" s="1"/>
  <c r="I8472" i="2"/>
  <c r="J8472" i="2" s="1"/>
  <c r="I8473" i="2"/>
  <c r="J8473" i="2" s="1"/>
  <c r="I8474" i="2"/>
  <c r="J8474" i="2" s="1"/>
  <c r="I8475" i="2"/>
  <c r="J8475" i="2" s="1"/>
  <c r="I8476" i="2"/>
  <c r="J8476" i="2" s="1"/>
  <c r="I8477" i="2"/>
  <c r="J8477" i="2" s="1"/>
  <c r="I8478" i="2"/>
  <c r="J8478" i="2" s="1"/>
  <c r="I8479" i="2"/>
  <c r="J8479" i="2" s="1"/>
  <c r="I8480" i="2"/>
  <c r="J8480" i="2" s="1"/>
  <c r="I8481" i="2"/>
  <c r="J8481" i="2" s="1"/>
  <c r="I8482" i="2"/>
  <c r="J8482" i="2" s="1"/>
  <c r="I8483" i="2"/>
  <c r="J8483" i="2" s="1"/>
  <c r="I8484" i="2"/>
  <c r="J8484" i="2" s="1"/>
  <c r="I8485" i="2"/>
  <c r="J8485" i="2" s="1"/>
  <c r="I8486" i="2"/>
  <c r="J8486" i="2" s="1"/>
  <c r="I8487" i="2"/>
  <c r="J8487" i="2" s="1"/>
  <c r="I8488" i="2"/>
  <c r="J8488" i="2" s="1"/>
  <c r="I8489" i="2"/>
  <c r="J8489" i="2" s="1"/>
  <c r="I8490" i="2"/>
  <c r="J8490" i="2" s="1"/>
  <c r="I8491" i="2"/>
  <c r="J8491" i="2" s="1"/>
  <c r="I8492" i="2"/>
  <c r="J8492" i="2" s="1"/>
  <c r="I8493" i="2"/>
  <c r="J8493" i="2" s="1"/>
  <c r="I8494" i="2"/>
  <c r="J8494" i="2" s="1"/>
  <c r="I8495" i="2"/>
  <c r="J8495" i="2" s="1"/>
  <c r="I8496" i="2"/>
  <c r="J8496" i="2" s="1"/>
  <c r="I8497" i="2"/>
  <c r="J8497" i="2" s="1"/>
  <c r="I8498" i="2"/>
  <c r="J8498" i="2" s="1"/>
  <c r="I8499" i="2"/>
  <c r="J8499" i="2" s="1"/>
  <c r="I8500" i="2"/>
  <c r="J8500" i="2" s="1"/>
  <c r="I8501" i="2"/>
  <c r="J8501" i="2" s="1"/>
  <c r="I8502" i="2"/>
  <c r="J8502" i="2" s="1"/>
  <c r="I8503" i="2"/>
  <c r="J8503" i="2" s="1"/>
  <c r="I8504" i="2"/>
  <c r="J8504" i="2" s="1"/>
  <c r="I8505" i="2"/>
  <c r="J8505" i="2" s="1"/>
  <c r="I8506" i="2"/>
  <c r="J8506" i="2" s="1"/>
  <c r="I8507" i="2"/>
  <c r="J8507" i="2" s="1"/>
  <c r="I8508" i="2"/>
  <c r="J8508" i="2" s="1"/>
  <c r="I8509" i="2"/>
  <c r="J8509" i="2" s="1"/>
  <c r="I8510" i="2"/>
  <c r="J8510" i="2" s="1"/>
  <c r="I8511" i="2"/>
  <c r="J8511" i="2" s="1"/>
  <c r="I8512" i="2"/>
  <c r="J8512" i="2" s="1"/>
  <c r="I8513" i="2"/>
  <c r="J8513" i="2" s="1"/>
  <c r="I8514" i="2"/>
  <c r="J8514" i="2" s="1"/>
  <c r="I8515" i="2"/>
  <c r="J8515" i="2" s="1"/>
  <c r="I8516" i="2"/>
  <c r="J8516" i="2" s="1"/>
  <c r="I8517" i="2"/>
  <c r="J8517" i="2" s="1"/>
  <c r="I8518" i="2"/>
  <c r="J8518" i="2" s="1"/>
  <c r="I8519" i="2"/>
  <c r="J8519" i="2" s="1"/>
  <c r="I8520" i="2"/>
  <c r="J8520" i="2" s="1"/>
  <c r="I8521" i="2"/>
  <c r="J8521" i="2" s="1"/>
  <c r="I8522" i="2"/>
  <c r="J8522" i="2" s="1"/>
  <c r="I8523" i="2"/>
  <c r="J8523" i="2" s="1"/>
  <c r="I8524" i="2"/>
  <c r="J8524" i="2" s="1"/>
  <c r="I8525" i="2"/>
  <c r="J8525" i="2" s="1"/>
  <c r="I8526" i="2"/>
  <c r="J8526" i="2" s="1"/>
  <c r="I8527" i="2"/>
  <c r="J8527" i="2" s="1"/>
  <c r="I8528" i="2"/>
  <c r="J8528" i="2" s="1"/>
  <c r="I8529" i="2"/>
  <c r="J8529" i="2" s="1"/>
  <c r="I8530" i="2"/>
  <c r="J8530" i="2" s="1"/>
  <c r="I8531" i="2"/>
  <c r="J8531" i="2" s="1"/>
  <c r="I8532" i="2"/>
  <c r="J8532" i="2" s="1"/>
  <c r="I8533" i="2"/>
  <c r="J8533" i="2" s="1"/>
  <c r="I8534" i="2"/>
  <c r="J8534" i="2" s="1"/>
  <c r="I8535" i="2"/>
  <c r="J8535" i="2" s="1"/>
  <c r="I8536" i="2"/>
  <c r="J8536" i="2" s="1"/>
  <c r="I8537" i="2"/>
  <c r="J8537" i="2" s="1"/>
  <c r="I8538" i="2"/>
  <c r="J8538" i="2" s="1"/>
  <c r="I8539" i="2"/>
  <c r="J8539" i="2" s="1"/>
  <c r="I8540" i="2"/>
  <c r="J8540" i="2" s="1"/>
  <c r="I8541" i="2"/>
  <c r="J8541" i="2" s="1"/>
  <c r="I8542" i="2"/>
  <c r="J8542" i="2" s="1"/>
  <c r="I8543" i="2"/>
  <c r="J8543" i="2" s="1"/>
  <c r="I8544" i="2"/>
  <c r="J8544" i="2" s="1"/>
  <c r="I8545" i="2"/>
  <c r="J8545" i="2" s="1"/>
  <c r="I8546" i="2"/>
  <c r="J8546" i="2" s="1"/>
  <c r="I8547" i="2"/>
  <c r="J8547" i="2" s="1"/>
  <c r="I8548" i="2"/>
  <c r="J8548" i="2" s="1"/>
  <c r="I8549" i="2"/>
  <c r="J8549" i="2" s="1"/>
  <c r="I8550" i="2"/>
  <c r="J8550" i="2" s="1"/>
  <c r="I8551" i="2"/>
  <c r="J8551" i="2" s="1"/>
  <c r="I8552" i="2"/>
  <c r="J8552" i="2" s="1"/>
  <c r="I8553" i="2"/>
  <c r="J8553" i="2" s="1"/>
  <c r="I8554" i="2"/>
  <c r="J8554" i="2" s="1"/>
  <c r="I8555" i="2"/>
  <c r="J8555" i="2" s="1"/>
  <c r="I8556" i="2"/>
  <c r="J8556" i="2" s="1"/>
  <c r="I8557" i="2"/>
  <c r="J8557" i="2" s="1"/>
  <c r="I8558" i="2"/>
  <c r="J8558" i="2" s="1"/>
  <c r="I8559" i="2"/>
  <c r="J8559" i="2" s="1"/>
  <c r="I8560" i="2"/>
  <c r="J8560" i="2" s="1"/>
  <c r="I8561" i="2"/>
  <c r="J8561" i="2" s="1"/>
  <c r="I8562" i="2"/>
  <c r="J8562" i="2" s="1"/>
  <c r="I8563" i="2"/>
  <c r="J8563" i="2" s="1"/>
  <c r="I8564" i="2"/>
  <c r="J8564" i="2" s="1"/>
  <c r="I8565" i="2"/>
  <c r="J8565" i="2" s="1"/>
  <c r="I8566" i="2"/>
  <c r="J8566" i="2" s="1"/>
  <c r="I8567" i="2"/>
  <c r="J8567" i="2" s="1"/>
  <c r="I8568" i="2"/>
  <c r="J8568" i="2" s="1"/>
  <c r="I8569" i="2"/>
  <c r="J8569" i="2" s="1"/>
  <c r="I8570" i="2"/>
  <c r="J8570" i="2" s="1"/>
  <c r="I8571" i="2"/>
  <c r="J8571" i="2" s="1"/>
  <c r="I8572" i="2"/>
  <c r="J8572" i="2" s="1"/>
  <c r="I8573" i="2"/>
  <c r="J8573" i="2" s="1"/>
  <c r="I8574" i="2"/>
  <c r="J8574" i="2" s="1"/>
  <c r="I8575" i="2"/>
  <c r="J8575" i="2" s="1"/>
  <c r="I8576" i="2"/>
  <c r="J8576" i="2" s="1"/>
  <c r="I8577" i="2"/>
  <c r="J8577" i="2" s="1"/>
  <c r="I8578" i="2"/>
  <c r="J8578" i="2" s="1"/>
  <c r="I8579" i="2"/>
  <c r="J8579" i="2" s="1"/>
  <c r="I8580" i="2"/>
  <c r="J8580" i="2" s="1"/>
  <c r="I8581" i="2"/>
  <c r="J8581" i="2" s="1"/>
  <c r="I8582" i="2"/>
  <c r="J8582" i="2" s="1"/>
  <c r="I8583" i="2"/>
  <c r="J8583" i="2" s="1"/>
  <c r="I8584" i="2"/>
  <c r="J8584" i="2" s="1"/>
  <c r="I8585" i="2"/>
  <c r="J8585" i="2" s="1"/>
  <c r="I8586" i="2"/>
  <c r="J8586" i="2" s="1"/>
  <c r="I8587" i="2"/>
  <c r="J8587" i="2" s="1"/>
  <c r="I8588" i="2"/>
  <c r="J8588" i="2" s="1"/>
  <c r="I8589" i="2"/>
  <c r="J8589" i="2" s="1"/>
  <c r="I8590" i="2"/>
  <c r="J8590" i="2" s="1"/>
  <c r="I8591" i="2"/>
  <c r="J8591" i="2" s="1"/>
  <c r="I8592" i="2"/>
  <c r="J8592" i="2" s="1"/>
  <c r="I8593" i="2"/>
  <c r="J8593" i="2" s="1"/>
  <c r="I8594" i="2"/>
  <c r="J8594" i="2" s="1"/>
  <c r="I8595" i="2"/>
  <c r="J8595" i="2" s="1"/>
  <c r="I8596" i="2"/>
  <c r="J8596" i="2" s="1"/>
  <c r="I8597" i="2"/>
  <c r="J8597" i="2" s="1"/>
  <c r="I8598" i="2"/>
  <c r="J8598" i="2" s="1"/>
  <c r="I8599" i="2"/>
  <c r="J8599" i="2" s="1"/>
  <c r="I8600" i="2"/>
  <c r="J8600" i="2" s="1"/>
  <c r="I8601" i="2"/>
  <c r="J8601" i="2" s="1"/>
  <c r="I8602" i="2"/>
  <c r="J8602" i="2" s="1"/>
  <c r="I8603" i="2"/>
  <c r="J8603" i="2" s="1"/>
  <c r="I8604" i="2"/>
  <c r="J8604" i="2" s="1"/>
  <c r="I8605" i="2"/>
  <c r="J8605" i="2" s="1"/>
  <c r="I8606" i="2"/>
  <c r="J8606" i="2" s="1"/>
  <c r="I8607" i="2"/>
  <c r="J8607" i="2" s="1"/>
  <c r="I8608" i="2"/>
  <c r="J8608" i="2" s="1"/>
  <c r="I8609" i="2"/>
  <c r="J8609" i="2" s="1"/>
  <c r="I8610" i="2"/>
  <c r="J8610" i="2" s="1"/>
  <c r="I8611" i="2"/>
  <c r="J8611" i="2" s="1"/>
  <c r="I8612" i="2"/>
  <c r="J8612" i="2" s="1"/>
  <c r="I8613" i="2"/>
  <c r="J8613" i="2" s="1"/>
  <c r="I8614" i="2"/>
  <c r="J8614" i="2" s="1"/>
  <c r="I8615" i="2"/>
  <c r="J8615" i="2" s="1"/>
  <c r="I8616" i="2"/>
  <c r="J8616" i="2" s="1"/>
  <c r="I8617" i="2"/>
  <c r="J8617" i="2" s="1"/>
  <c r="I8618" i="2"/>
  <c r="J8618" i="2" s="1"/>
  <c r="I8619" i="2"/>
  <c r="J8619" i="2" s="1"/>
  <c r="I8620" i="2"/>
  <c r="J8620" i="2" s="1"/>
  <c r="I8621" i="2"/>
  <c r="J8621" i="2" s="1"/>
  <c r="I8622" i="2"/>
  <c r="J8622" i="2" s="1"/>
  <c r="I8623" i="2"/>
  <c r="J8623" i="2" s="1"/>
  <c r="I8624" i="2"/>
  <c r="J8624" i="2" s="1"/>
  <c r="I8625" i="2"/>
  <c r="J8625" i="2" s="1"/>
  <c r="I8626" i="2"/>
  <c r="J8626" i="2" s="1"/>
  <c r="I8627" i="2"/>
  <c r="J8627" i="2" s="1"/>
  <c r="I8628" i="2"/>
  <c r="J8628" i="2" s="1"/>
  <c r="I8629" i="2"/>
  <c r="J8629" i="2" s="1"/>
  <c r="I8630" i="2"/>
  <c r="J8630" i="2" s="1"/>
  <c r="I8631" i="2"/>
  <c r="J8631" i="2" s="1"/>
  <c r="I8632" i="2"/>
  <c r="J8632" i="2" s="1"/>
  <c r="I8633" i="2"/>
  <c r="J8633" i="2" s="1"/>
  <c r="I8634" i="2"/>
  <c r="J8634" i="2" s="1"/>
  <c r="I8635" i="2"/>
  <c r="J8635" i="2" s="1"/>
  <c r="I8636" i="2"/>
  <c r="J8636" i="2" s="1"/>
  <c r="I8637" i="2"/>
  <c r="J8637" i="2" s="1"/>
  <c r="I8638" i="2"/>
  <c r="J8638" i="2" s="1"/>
  <c r="I8639" i="2"/>
  <c r="J8639" i="2" s="1"/>
  <c r="I8640" i="2"/>
  <c r="J8640" i="2" s="1"/>
  <c r="I8641" i="2"/>
  <c r="J8641" i="2" s="1"/>
  <c r="I8642" i="2"/>
  <c r="J8642" i="2" s="1"/>
  <c r="I8643" i="2"/>
  <c r="J8643" i="2" s="1"/>
  <c r="I8644" i="2"/>
  <c r="J8644" i="2" s="1"/>
  <c r="I8645" i="2"/>
  <c r="J8645" i="2" s="1"/>
  <c r="I8646" i="2"/>
  <c r="J8646" i="2" s="1"/>
  <c r="I8647" i="2"/>
  <c r="J8647" i="2" s="1"/>
  <c r="I8648" i="2"/>
  <c r="J8648" i="2" s="1"/>
  <c r="I8649" i="2"/>
  <c r="J8649" i="2" s="1"/>
  <c r="I8650" i="2"/>
  <c r="J8650" i="2" s="1"/>
  <c r="I8651" i="2"/>
  <c r="J8651" i="2" s="1"/>
  <c r="I8652" i="2"/>
  <c r="J8652" i="2" s="1"/>
  <c r="I8653" i="2"/>
  <c r="J8653" i="2" s="1"/>
  <c r="I8654" i="2"/>
  <c r="J8654" i="2" s="1"/>
  <c r="I8655" i="2"/>
  <c r="J8655" i="2" s="1"/>
  <c r="I8656" i="2"/>
  <c r="J8656" i="2" s="1"/>
  <c r="I8657" i="2"/>
  <c r="J8657" i="2" s="1"/>
  <c r="I8658" i="2"/>
  <c r="J8658" i="2" s="1"/>
  <c r="I8659" i="2"/>
  <c r="J8659" i="2" s="1"/>
  <c r="I8660" i="2"/>
  <c r="J8660" i="2" s="1"/>
  <c r="I8661" i="2"/>
  <c r="J8661" i="2" s="1"/>
  <c r="I8662" i="2"/>
  <c r="J8662" i="2" s="1"/>
  <c r="I8663" i="2"/>
  <c r="J8663" i="2" s="1"/>
  <c r="I8664" i="2"/>
  <c r="J8664" i="2" s="1"/>
  <c r="I8665" i="2"/>
  <c r="J8665" i="2" s="1"/>
  <c r="I8666" i="2"/>
  <c r="J8666" i="2" s="1"/>
  <c r="I8667" i="2"/>
  <c r="J8667" i="2" s="1"/>
  <c r="I8668" i="2"/>
  <c r="J8668" i="2" s="1"/>
  <c r="I8669" i="2"/>
  <c r="J8669" i="2" s="1"/>
  <c r="I8670" i="2"/>
  <c r="J8670" i="2" s="1"/>
  <c r="I8671" i="2"/>
  <c r="J8671" i="2" s="1"/>
  <c r="I8672" i="2"/>
  <c r="J8672" i="2" s="1"/>
  <c r="I8673" i="2"/>
  <c r="J8673" i="2" s="1"/>
  <c r="I8674" i="2"/>
  <c r="J8674" i="2" s="1"/>
  <c r="I8675" i="2"/>
  <c r="J8675" i="2" s="1"/>
  <c r="I8676" i="2"/>
  <c r="J8676" i="2" s="1"/>
  <c r="I8677" i="2"/>
  <c r="J8677" i="2" s="1"/>
  <c r="I8678" i="2"/>
  <c r="J8678" i="2" s="1"/>
  <c r="I8679" i="2"/>
  <c r="J8679" i="2" s="1"/>
  <c r="I8680" i="2"/>
  <c r="J8680" i="2" s="1"/>
  <c r="I8681" i="2"/>
  <c r="J8681" i="2" s="1"/>
  <c r="I8682" i="2"/>
  <c r="J8682" i="2" s="1"/>
  <c r="I8683" i="2"/>
  <c r="J8683" i="2" s="1"/>
  <c r="I8684" i="2"/>
  <c r="J8684" i="2" s="1"/>
  <c r="I8685" i="2"/>
  <c r="J8685" i="2" s="1"/>
  <c r="I8686" i="2"/>
  <c r="J8686" i="2" s="1"/>
  <c r="I8687" i="2"/>
  <c r="J8687" i="2" s="1"/>
  <c r="I8688" i="2"/>
  <c r="J8688" i="2" s="1"/>
  <c r="I8689" i="2"/>
  <c r="J8689" i="2" s="1"/>
  <c r="I8690" i="2"/>
  <c r="J8690" i="2" s="1"/>
  <c r="I8691" i="2"/>
  <c r="J8691" i="2" s="1"/>
  <c r="I8692" i="2"/>
  <c r="J8692" i="2" s="1"/>
  <c r="I8693" i="2"/>
  <c r="J8693" i="2" s="1"/>
  <c r="I8694" i="2"/>
  <c r="J8694" i="2" s="1"/>
  <c r="I8695" i="2"/>
  <c r="J8695" i="2" s="1"/>
  <c r="I8696" i="2"/>
  <c r="J8696" i="2" s="1"/>
  <c r="I8697" i="2"/>
  <c r="J8697" i="2" s="1"/>
  <c r="I8698" i="2"/>
  <c r="J8698" i="2" s="1"/>
  <c r="I8699" i="2"/>
  <c r="J8699" i="2" s="1"/>
  <c r="I8700" i="2"/>
  <c r="J8700" i="2" s="1"/>
  <c r="I8701" i="2"/>
  <c r="J8701" i="2" s="1"/>
  <c r="I8702" i="2"/>
  <c r="J8702" i="2" s="1"/>
  <c r="I8703" i="2"/>
  <c r="J8703" i="2" s="1"/>
  <c r="I8704" i="2"/>
  <c r="J8704" i="2" s="1"/>
  <c r="I8705" i="2"/>
  <c r="J8705" i="2" s="1"/>
  <c r="I8706" i="2"/>
  <c r="J8706" i="2" s="1"/>
  <c r="I8707" i="2"/>
  <c r="J8707" i="2" s="1"/>
  <c r="I8708" i="2"/>
  <c r="J8708" i="2" s="1"/>
  <c r="I8709" i="2"/>
  <c r="J8709" i="2" s="1"/>
  <c r="I8710" i="2"/>
  <c r="J8710" i="2" s="1"/>
  <c r="I8711" i="2"/>
  <c r="J8711" i="2" s="1"/>
  <c r="I8712" i="2"/>
  <c r="J8712" i="2" s="1"/>
  <c r="I8713" i="2"/>
  <c r="J8713" i="2" s="1"/>
  <c r="I8714" i="2"/>
  <c r="J8714" i="2" s="1"/>
  <c r="I8715" i="2"/>
  <c r="J8715" i="2" s="1"/>
  <c r="I8716" i="2"/>
  <c r="J8716" i="2" s="1"/>
  <c r="I8717" i="2"/>
  <c r="J8717" i="2" s="1"/>
  <c r="I8718" i="2"/>
  <c r="J8718" i="2" s="1"/>
  <c r="I8719" i="2"/>
  <c r="J8719" i="2" s="1"/>
  <c r="I8720" i="2"/>
  <c r="J8720" i="2" s="1"/>
  <c r="I8721" i="2"/>
  <c r="J8721" i="2" s="1"/>
  <c r="I8722" i="2"/>
  <c r="J8722" i="2" s="1"/>
  <c r="I8723" i="2"/>
  <c r="J8723" i="2" s="1"/>
  <c r="I8724" i="2"/>
  <c r="J8724" i="2" s="1"/>
  <c r="I8725" i="2"/>
  <c r="J8725" i="2" s="1"/>
  <c r="I8726" i="2"/>
  <c r="J8726" i="2" s="1"/>
  <c r="I8727" i="2"/>
  <c r="J8727" i="2" s="1"/>
  <c r="I8728" i="2"/>
  <c r="J8728" i="2" s="1"/>
  <c r="I8729" i="2"/>
  <c r="J8729" i="2" s="1"/>
  <c r="I8730" i="2"/>
  <c r="J8730" i="2" s="1"/>
  <c r="I8731" i="2"/>
  <c r="J8731" i="2" s="1"/>
  <c r="I8732" i="2"/>
  <c r="J8732" i="2" s="1"/>
  <c r="I8733" i="2"/>
  <c r="J8733" i="2" s="1"/>
  <c r="I8734" i="2"/>
  <c r="J8734" i="2" s="1"/>
  <c r="I8735" i="2"/>
  <c r="J8735" i="2" s="1"/>
  <c r="I8736" i="2"/>
  <c r="J8736" i="2" s="1"/>
  <c r="I8737" i="2"/>
  <c r="J8737" i="2" s="1"/>
  <c r="I8738" i="2"/>
  <c r="J8738" i="2" s="1"/>
  <c r="I8739" i="2"/>
  <c r="J8739" i="2" s="1"/>
  <c r="I8740" i="2"/>
  <c r="J8740" i="2" s="1"/>
  <c r="I8741" i="2"/>
  <c r="J8741" i="2" s="1"/>
  <c r="I8742" i="2"/>
  <c r="J8742" i="2" s="1"/>
  <c r="I8743" i="2"/>
  <c r="J8743" i="2" s="1"/>
  <c r="I8744" i="2"/>
  <c r="J8744" i="2" s="1"/>
  <c r="I8745" i="2"/>
  <c r="J8745" i="2" s="1"/>
  <c r="I8746" i="2"/>
  <c r="J8746" i="2" s="1"/>
  <c r="I8747" i="2"/>
  <c r="J8747" i="2" s="1"/>
  <c r="I8748" i="2"/>
  <c r="J8748" i="2" s="1"/>
  <c r="I8749" i="2"/>
  <c r="J8749" i="2" s="1"/>
  <c r="I8750" i="2"/>
  <c r="J8750" i="2" s="1"/>
  <c r="I8751" i="2"/>
  <c r="J8751" i="2" s="1"/>
  <c r="I8752" i="2"/>
  <c r="J8752" i="2" s="1"/>
  <c r="I8753" i="2"/>
  <c r="J8753" i="2" s="1"/>
  <c r="I8754" i="2"/>
  <c r="J8754" i="2" s="1"/>
  <c r="I8755" i="2"/>
  <c r="J8755" i="2" s="1"/>
  <c r="I8756" i="2"/>
  <c r="J8756" i="2" s="1"/>
  <c r="I8757" i="2"/>
  <c r="J8757" i="2" s="1"/>
  <c r="I8758" i="2"/>
  <c r="J8758" i="2" s="1"/>
  <c r="I8759" i="2"/>
  <c r="J8759" i="2" s="1"/>
  <c r="I8760" i="2"/>
  <c r="J8760" i="2" s="1"/>
  <c r="I8761" i="2"/>
  <c r="J8761" i="2" s="1"/>
  <c r="I8762" i="2"/>
  <c r="J8762" i="2" s="1"/>
  <c r="I8763" i="2"/>
  <c r="J8763" i="2" s="1"/>
  <c r="I8764" i="2"/>
  <c r="J8764" i="2" s="1"/>
  <c r="I8765" i="2"/>
  <c r="J8765" i="2" s="1"/>
  <c r="I8766" i="2"/>
  <c r="J8766" i="2" s="1"/>
  <c r="I8767" i="2"/>
  <c r="J8767" i="2" s="1"/>
  <c r="I8768" i="2"/>
  <c r="J8768" i="2" s="1"/>
  <c r="I8769" i="2"/>
  <c r="J8769" i="2" s="1"/>
  <c r="I8770" i="2"/>
  <c r="J8770" i="2" s="1"/>
  <c r="I8771" i="2"/>
  <c r="J8771" i="2" s="1"/>
  <c r="I8772" i="2"/>
  <c r="J8772" i="2" s="1"/>
  <c r="I8773" i="2"/>
  <c r="J8773" i="2" s="1"/>
  <c r="I8774" i="2"/>
  <c r="J8774" i="2" s="1"/>
  <c r="I8775" i="2"/>
  <c r="J8775" i="2" s="1"/>
  <c r="I8776" i="2"/>
  <c r="J8776" i="2" s="1"/>
  <c r="I8777" i="2"/>
  <c r="J8777" i="2" s="1"/>
  <c r="I8778" i="2"/>
  <c r="J8778" i="2" s="1"/>
  <c r="I8779" i="2"/>
  <c r="J8779" i="2" s="1"/>
  <c r="I8780" i="2"/>
  <c r="J8780" i="2" s="1"/>
  <c r="I8781" i="2"/>
  <c r="J8781" i="2" s="1"/>
  <c r="I8782" i="2"/>
  <c r="J8782" i="2" s="1"/>
  <c r="I8783" i="2"/>
  <c r="J8783" i="2" s="1"/>
  <c r="I8784" i="2"/>
  <c r="J8784" i="2" s="1"/>
  <c r="I8785" i="2"/>
  <c r="J8785" i="2" s="1"/>
  <c r="I8786" i="2"/>
  <c r="J8786" i="2" s="1"/>
  <c r="I8787" i="2"/>
  <c r="J8787" i="2" s="1"/>
  <c r="I8788" i="2"/>
  <c r="J8788" i="2" s="1"/>
  <c r="I8789" i="2"/>
  <c r="J8789" i="2" s="1"/>
  <c r="I8790" i="2"/>
  <c r="J8790" i="2" s="1"/>
  <c r="I8791" i="2"/>
  <c r="J8791" i="2" s="1"/>
  <c r="I8792" i="2"/>
  <c r="J8792" i="2" s="1"/>
  <c r="I8793" i="2"/>
  <c r="J8793" i="2" s="1"/>
  <c r="I8794" i="2"/>
  <c r="J8794" i="2" s="1"/>
  <c r="I8795" i="2"/>
  <c r="J8795" i="2" s="1"/>
  <c r="I8796" i="2"/>
  <c r="J8796" i="2" s="1"/>
  <c r="I8797" i="2"/>
  <c r="J8797" i="2" s="1"/>
  <c r="I8798" i="2"/>
  <c r="J8798" i="2" s="1"/>
  <c r="I8799" i="2"/>
  <c r="J8799" i="2" s="1"/>
  <c r="I8800" i="2"/>
  <c r="J8800" i="2" s="1"/>
  <c r="I8801" i="2"/>
  <c r="J8801" i="2" s="1"/>
  <c r="I8802" i="2"/>
  <c r="J8802" i="2" s="1"/>
  <c r="I8803" i="2"/>
  <c r="J8803" i="2" s="1"/>
  <c r="I8804" i="2"/>
  <c r="J8804" i="2" s="1"/>
  <c r="I8805" i="2"/>
  <c r="J8805" i="2" s="1"/>
  <c r="I8806" i="2"/>
  <c r="J8806" i="2" s="1"/>
  <c r="I8807" i="2"/>
  <c r="J8807" i="2" s="1"/>
  <c r="I8808" i="2"/>
  <c r="J8808" i="2" s="1"/>
  <c r="I8809" i="2"/>
  <c r="J8809" i="2" s="1"/>
  <c r="I8810" i="2"/>
  <c r="J8810" i="2" s="1"/>
  <c r="I8811" i="2"/>
  <c r="J8811" i="2" s="1"/>
  <c r="I8812" i="2"/>
  <c r="J8812" i="2" s="1"/>
  <c r="I8813" i="2"/>
  <c r="J8813" i="2" s="1"/>
  <c r="I8814" i="2"/>
  <c r="J8814" i="2" s="1"/>
  <c r="I8815" i="2"/>
  <c r="J8815" i="2" s="1"/>
  <c r="I8816" i="2"/>
  <c r="J8816" i="2" s="1"/>
  <c r="I8817" i="2"/>
  <c r="J8817" i="2" s="1"/>
  <c r="I8818" i="2"/>
  <c r="J8818" i="2" s="1"/>
  <c r="I8819" i="2"/>
  <c r="J8819" i="2" s="1"/>
  <c r="I8820" i="2"/>
  <c r="J8820" i="2" s="1"/>
  <c r="I8821" i="2"/>
  <c r="J8821" i="2" s="1"/>
  <c r="I8822" i="2"/>
  <c r="J8822" i="2" s="1"/>
  <c r="I8823" i="2"/>
  <c r="J8823" i="2" s="1"/>
  <c r="I8824" i="2"/>
  <c r="J8824" i="2" s="1"/>
  <c r="I8825" i="2"/>
  <c r="J8825" i="2" s="1"/>
  <c r="I8826" i="2"/>
  <c r="J8826" i="2" s="1"/>
  <c r="I8827" i="2"/>
  <c r="J8827" i="2" s="1"/>
  <c r="I8828" i="2"/>
  <c r="J8828" i="2" s="1"/>
  <c r="I8829" i="2"/>
  <c r="J8829" i="2" s="1"/>
  <c r="I8830" i="2"/>
  <c r="J8830" i="2" s="1"/>
  <c r="I8831" i="2"/>
  <c r="J8831" i="2" s="1"/>
  <c r="I8832" i="2"/>
  <c r="J8832" i="2" s="1"/>
  <c r="I8833" i="2"/>
  <c r="J8833" i="2" s="1"/>
  <c r="I8834" i="2"/>
  <c r="J8834" i="2" s="1"/>
  <c r="I8835" i="2"/>
  <c r="J8835" i="2" s="1"/>
  <c r="I8836" i="2"/>
  <c r="J8836" i="2" s="1"/>
  <c r="I8837" i="2"/>
  <c r="J8837" i="2" s="1"/>
  <c r="I8838" i="2"/>
  <c r="J8838" i="2" s="1"/>
  <c r="I8839" i="2"/>
  <c r="J8839" i="2" s="1"/>
  <c r="I8840" i="2"/>
  <c r="J8840" i="2" s="1"/>
  <c r="I8841" i="2"/>
  <c r="J8841" i="2" s="1"/>
  <c r="I8842" i="2"/>
  <c r="J8842" i="2" s="1"/>
  <c r="I8843" i="2"/>
  <c r="J8843" i="2" s="1"/>
  <c r="I8844" i="2"/>
  <c r="J8844" i="2" s="1"/>
  <c r="I8845" i="2"/>
  <c r="J8845" i="2" s="1"/>
  <c r="I8846" i="2"/>
  <c r="J8846" i="2" s="1"/>
  <c r="I8847" i="2"/>
  <c r="J8847" i="2" s="1"/>
  <c r="I8848" i="2"/>
  <c r="J8848" i="2" s="1"/>
  <c r="I8849" i="2"/>
  <c r="J8849" i="2" s="1"/>
  <c r="I8850" i="2"/>
  <c r="J8850" i="2" s="1"/>
  <c r="I8851" i="2"/>
  <c r="J8851" i="2" s="1"/>
  <c r="I8852" i="2"/>
  <c r="J8852" i="2" s="1"/>
  <c r="I8853" i="2"/>
  <c r="J8853" i="2" s="1"/>
  <c r="I8854" i="2"/>
  <c r="J8854" i="2" s="1"/>
  <c r="I8855" i="2"/>
  <c r="J8855" i="2" s="1"/>
  <c r="I8856" i="2"/>
  <c r="J8856" i="2" s="1"/>
  <c r="I8857" i="2"/>
  <c r="J8857" i="2" s="1"/>
  <c r="I8858" i="2"/>
  <c r="J8858" i="2" s="1"/>
  <c r="I8859" i="2"/>
  <c r="J8859" i="2" s="1"/>
  <c r="I8860" i="2"/>
  <c r="J8860" i="2" s="1"/>
  <c r="I8861" i="2"/>
  <c r="J8861" i="2" s="1"/>
  <c r="I8862" i="2"/>
  <c r="J8862" i="2" s="1"/>
  <c r="I8863" i="2"/>
  <c r="J8863" i="2" s="1"/>
  <c r="I8864" i="2"/>
  <c r="J8864" i="2" s="1"/>
  <c r="I8865" i="2"/>
  <c r="J8865" i="2" s="1"/>
  <c r="I8866" i="2"/>
  <c r="J8866" i="2" s="1"/>
  <c r="I8867" i="2"/>
  <c r="J8867" i="2" s="1"/>
  <c r="I8868" i="2"/>
  <c r="J8868" i="2" s="1"/>
  <c r="I8869" i="2"/>
  <c r="J8869" i="2" s="1"/>
  <c r="I8870" i="2"/>
  <c r="J8870" i="2" s="1"/>
  <c r="I8871" i="2"/>
  <c r="J8871" i="2" s="1"/>
  <c r="I8872" i="2"/>
  <c r="J8872" i="2" s="1"/>
  <c r="I8873" i="2"/>
  <c r="J8873" i="2" s="1"/>
  <c r="I8874" i="2"/>
  <c r="J8874" i="2" s="1"/>
  <c r="I8875" i="2"/>
  <c r="J8875" i="2" s="1"/>
  <c r="I8876" i="2"/>
  <c r="J8876" i="2" s="1"/>
  <c r="I8877" i="2"/>
  <c r="J8877" i="2" s="1"/>
  <c r="I8878" i="2"/>
  <c r="J8878" i="2" s="1"/>
  <c r="I8879" i="2"/>
  <c r="J8879" i="2" s="1"/>
  <c r="I8880" i="2"/>
  <c r="J8880" i="2" s="1"/>
  <c r="I8881" i="2"/>
  <c r="J8881" i="2" s="1"/>
  <c r="I8882" i="2"/>
  <c r="J8882" i="2" s="1"/>
  <c r="I8883" i="2"/>
  <c r="J8883" i="2" s="1"/>
  <c r="I8884" i="2"/>
  <c r="J8884" i="2" s="1"/>
  <c r="I8885" i="2"/>
  <c r="J8885" i="2" s="1"/>
  <c r="I8886" i="2"/>
  <c r="J8886" i="2" s="1"/>
  <c r="I8887" i="2"/>
  <c r="J8887" i="2" s="1"/>
  <c r="I8888" i="2"/>
  <c r="J8888" i="2" s="1"/>
  <c r="I8889" i="2"/>
  <c r="J8889" i="2" s="1"/>
  <c r="I8890" i="2"/>
  <c r="J8890" i="2" s="1"/>
  <c r="I8891" i="2"/>
  <c r="J8891" i="2" s="1"/>
  <c r="I8892" i="2"/>
  <c r="J8892" i="2" s="1"/>
  <c r="I8893" i="2"/>
  <c r="J8893" i="2" s="1"/>
  <c r="I8894" i="2"/>
  <c r="J8894" i="2" s="1"/>
  <c r="I8895" i="2"/>
  <c r="J8895" i="2" s="1"/>
  <c r="I8896" i="2"/>
  <c r="J8896" i="2" s="1"/>
  <c r="I8897" i="2"/>
  <c r="J8897" i="2" s="1"/>
  <c r="I8898" i="2"/>
  <c r="J8898" i="2" s="1"/>
  <c r="I8899" i="2"/>
  <c r="J8899" i="2" s="1"/>
  <c r="I8900" i="2"/>
  <c r="J8900" i="2" s="1"/>
  <c r="I8901" i="2"/>
  <c r="J8901" i="2" s="1"/>
  <c r="I8902" i="2"/>
  <c r="J8902" i="2" s="1"/>
  <c r="I8903" i="2"/>
  <c r="J8903" i="2" s="1"/>
  <c r="I8904" i="2"/>
  <c r="J8904" i="2" s="1"/>
  <c r="I8905" i="2"/>
  <c r="J8905" i="2" s="1"/>
  <c r="I8906" i="2"/>
  <c r="J8906" i="2" s="1"/>
  <c r="I8907" i="2"/>
  <c r="J8907" i="2" s="1"/>
  <c r="I8908" i="2"/>
  <c r="J8908" i="2" s="1"/>
  <c r="I8909" i="2"/>
  <c r="J8909" i="2" s="1"/>
  <c r="I8910" i="2"/>
  <c r="J8910" i="2" s="1"/>
  <c r="I8911" i="2"/>
  <c r="J8911" i="2" s="1"/>
  <c r="I8912" i="2"/>
  <c r="J8912" i="2" s="1"/>
  <c r="I8913" i="2"/>
  <c r="J8913" i="2" s="1"/>
  <c r="I8914" i="2"/>
  <c r="J8914" i="2" s="1"/>
  <c r="I8915" i="2"/>
  <c r="J8915" i="2" s="1"/>
  <c r="I8916" i="2"/>
  <c r="J8916" i="2" s="1"/>
  <c r="I8917" i="2"/>
  <c r="J8917" i="2" s="1"/>
  <c r="I8918" i="2"/>
  <c r="J8918" i="2" s="1"/>
  <c r="I8919" i="2"/>
  <c r="J8919" i="2" s="1"/>
  <c r="I8920" i="2"/>
  <c r="J8920" i="2" s="1"/>
  <c r="I8921" i="2"/>
  <c r="J8921" i="2" s="1"/>
  <c r="I8922" i="2"/>
  <c r="J8922" i="2" s="1"/>
  <c r="I8923" i="2"/>
  <c r="J8923" i="2" s="1"/>
  <c r="I8924" i="2"/>
  <c r="J8924" i="2" s="1"/>
  <c r="I8925" i="2"/>
  <c r="J8925" i="2" s="1"/>
  <c r="I8926" i="2"/>
  <c r="J8926" i="2" s="1"/>
  <c r="I8927" i="2"/>
  <c r="J8927" i="2" s="1"/>
  <c r="I8928" i="2"/>
  <c r="J8928" i="2" s="1"/>
  <c r="I8929" i="2"/>
  <c r="J8929" i="2" s="1"/>
  <c r="I8930" i="2"/>
  <c r="J8930" i="2" s="1"/>
  <c r="I8931" i="2"/>
  <c r="J8931" i="2" s="1"/>
  <c r="I8932" i="2"/>
  <c r="J8932" i="2" s="1"/>
  <c r="I8933" i="2"/>
  <c r="J8933" i="2" s="1"/>
  <c r="I8934" i="2"/>
  <c r="J8934" i="2" s="1"/>
  <c r="I8935" i="2"/>
  <c r="J8935" i="2" s="1"/>
  <c r="I8936" i="2"/>
  <c r="J8936" i="2" s="1"/>
  <c r="I8937" i="2"/>
  <c r="J8937" i="2" s="1"/>
  <c r="I8938" i="2"/>
  <c r="J8938" i="2" s="1"/>
  <c r="I8939" i="2"/>
  <c r="J8939" i="2" s="1"/>
  <c r="I8940" i="2"/>
  <c r="J8940" i="2" s="1"/>
  <c r="I8941" i="2"/>
  <c r="J8941" i="2" s="1"/>
  <c r="I8942" i="2"/>
  <c r="J8942" i="2" s="1"/>
  <c r="I8943" i="2"/>
  <c r="J8943" i="2" s="1"/>
  <c r="I8944" i="2"/>
  <c r="J8944" i="2" s="1"/>
  <c r="I8945" i="2"/>
  <c r="J8945" i="2" s="1"/>
  <c r="I8946" i="2"/>
  <c r="J8946" i="2" s="1"/>
  <c r="I8947" i="2"/>
  <c r="J8947" i="2" s="1"/>
  <c r="I8948" i="2"/>
  <c r="J8948" i="2" s="1"/>
  <c r="I8949" i="2"/>
  <c r="J8949" i="2" s="1"/>
  <c r="I8950" i="2"/>
  <c r="J8950" i="2" s="1"/>
  <c r="I8951" i="2"/>
  <c r="J8951" i="2" s="1"/>
  <c r="I8952" i="2"/>
  <c r="J8952" i="2" s="1"/>
  <c r="I8953" i="2"/>
  <c r="J8953" i="2" s="1"/>
  <c r="I8954" i="2"/>
  <c r="J8954" i="2" s="1"/>
  <c r="I8955" i="2"/>
  <c r="J8955" i="2" s="1"/>
  <c r="I8956" i="2"/>
  <c r="J8956" i="2" s="1"/>
  <c r="I8957" i="2"/>
  <c r="J8957" i="2" s="1"/>
  <c r="I8958" i="2"/>
  <c r="J8958" i="2" s="1"/>
  <c r="I8959" i="2"/>
  <c r="J8959" i="2" s="1"/>
  <c r="I8960" i="2"/>
  <c r="J8960" i="2" s="1"/>
  <c r="I8961" i="2"/>
  <c r="J8961" i="2" s="1"/>
  <c r="I8962" i="2"/>
  <c r="J8962" i="2" s="1"/>
  <c r="I8963" i="2"/>
  <c r="J8963" i="2" s="1"/>
  <c r="I8964" i="2"/>
  <c r="J8964" i="2" s="1"/>
  <c r="I8965" i="2"/>
  <c r="J8965" i="2" s="1"/>
  <c r="I8966" i="2"/>
  <c r="J8966" i="2" s="1"/>
  <c r="I8967" i="2"/>
  <c r="J8967" i="2" s="1"/>
  <c r="I8968" i="2"/>
  <c r="J8968" i="2" s="1"/>
  <c r="I8969" i="2"/>
  <c r="J8969" i="2" s="1"/>
  <c r="I8970" i="2"/>
  <c r="J8970" i="2" s="1"/>
  <c r="I8971" i="2"/>
  <c r="J8971" i="2" s="1"/>
  <c r="I8972" i="2"/>
  <c r="J8972" i="2" s="1"/>
  <c r="I8973" i="2"/>
  <c r="J8973" i="2" s="1"/>
  <c r="I8974" i="2"/>
  <c r="J8974" i="2" s="1"/>
  <c r="I8975" i="2"/>
  <c r="J8975" i="2" s="1"/>
  <c r="I8976" i="2"/>
  <c r="J8976" i="2" s="1"/>
  <c r="I8977" i="2"/>
  <c r="J8977" i="2" s="1"/>
  <c r="I8978" i="2"/>
  <c r="J8978" i="2" s="1"/>
  <c r="I8979" i="2"/>
  <c r="J8979" i="2" s="1"/>
  <c r="I8980" i="2"/>
  <c r="J8980" i="2" s="1"/>
  <c r="I8981" i="2"/>
  <c r="J8981" i="2" s="1"/>
  <c r="I8982" i="2"/>
  <c r="J8982" i="2" s="1"/>
  <c r="I8983" i="2"/>
  <c r="J8983" i="2" s="1"/>
  <c r="I8984" i="2"/>
  <c r="J8984" i="2" s="1"/>
  <c r="I8985" i="2"/>
  <c r="J8985" i="2" s="1"/>
  <c r="I8986" i="2"/>
  <c r="J8986" i="2" s="1"/>
  <c r="I8987" i="2"/>
  <c r="J8987" i="2" s="1"/>
  <c r="I8988" i="2"/>
  <c r="J8988" i="2" s="1"/>
  <c r="I8989" i="2"/>
  <c r="J8989" i="2" s="1"/>
  <c r="I8990" i="2"/>
  <c r="J8990" i="2" s="1"/>
  <c r="I8991" i="2"/>
  <c r="J8991" i="2" s="1"/>
  <c r="I8992" i="2"/>
  <c r="J8992" i="2" s="1"/>
  <c r="I8993" i="2"/>
  <c r="J8993" i="2" s="1"/>
  <c r="I8994" i="2"/>
  <c r="J8994" i="2" s="1"/>
  <c r="I8995" i="2"/>
  <c r="J8995" i="2" s="1"/>
  <c r="I8996" i="2"/>
  <c r="J8996" i="2" s="1"/>
  <c r="I8997" i="2"/>
  <c r="J8997" i="2" s="1"/>
  <c r="I8998" i="2"/>
  <c r="J8998" i="2" s="1"/>
  <c r="I8999" i="2"/>
  <c r="J8999" i="2" s="1"/>
  <c r="I9000" i="2"/>
  <c r="J9000" i="2" s="1"/>
  <c r="I9001" i="2"/>
  <c r="J9001" i="2" s="1"/>
  <c r="I9002" i="2"/>
  <c r="J9002" i="2" s="1"/>
  <c r="I9003" i="2"/>
  <c r="J9003" i="2" s="1"/>
  <c r="I9004" i="2"/>
  <c r="J9004" i="2" s="1"/>
  <c r="I9005" i="2"/>
  <c r="J9005" i="2" s="1"/>
  <c r="I9006" i="2"/>
  <c r="J9006" i="2" s="1"/>
  <c r="I9007" i="2"/>
  <c r="J9007" i="2" s="1"/>
  <c r="I9008" i="2"/>
  <c r="J9008" i="2" s="1"/>
  <c r="I9009" i="2"/>
  <c r="J9009" i="2" s="1"/>
  <c r="I9010" i="2"/>
  <c r="J9010" i="2" s="1"/>
  <c r="I9011" i="2"/>
  <c r="J9011" i="2" s="1"/>
  <c r="I9012" i="2"/>
  <c r="J9012" i="2" s="1"/>
  <c r="I9013" i="2"/>
  <c r="J9013" i="2" s="1"/>
  <c r="I9014" i="2"/>
  <c r="J9014" i="2" s="1"/>
  <c r="I9015" i="2"/>
  <c r="J9015" i="2" s="1"/>
  <c r="I9016" i="2"/>
  <c r="J9016" i="2" s="1"/>
  <c r="I9017" i="2"/>
  <c r="J9017" i="2" s="1"/>
  <c r="I9018" i="2"/>
  <c r="J9018" i="2" s="1"/>
  <c r="I9019" i="2"/>
  <c r="J9019" i="2" s="1"/>
  <c r="I9020" i="2"/>
  <c r="J9020" i="2" s="1"/>
  <c r="I9021" i="2"/>
  <c r="J9021" i="2" s="1"/>
  <c r="I9022" i="2"/>
  <c r="J9022" i="2" s="1"/>
  <c r="I9023" i="2"/>
  <c r="J9023" i="2" s="1"/>
  <c r="I9024" i="2"/>
  <c r="J9024" i="2" s="1"/>
  <c r="I9025" i="2"/>
  <c r="J9025" i="2" s="1"/>
  <c r="I9026" i="2"/>
  <c r="J9026" i="2" s="1"/>
  <c r="I9027" i="2"/>
  <c r="J9027" i="2" s="1"/>
  <c r="I9028" i="2"/>
  <c r="J9028" i="2" s="1"/>
  <c r="I9029" i="2"/>
  <c r="J9029" i="2" s="1"/>
  <c r="I9030" i="2"/>
  <c r="J9030" i="2" s="1"/>
  <c r="I9031" i="2"/>
  <c r="J9031" i="2" s="1"/>
  <c r="I9032" i="2"/>
  <c r="J9032" i="2" s="1"/>
  <c r="I9033" i="2"/>
  <c r="J9033" i="2" s="1"/>
  <c r="I9034" i="2"/>
  <c r="J9034" i="2" s="1"/>
  <c r="I9035" i="2"/>
  <c r="J9035" i="2" s="1"/>
  <c r="I9036" i="2"/>
  <c r="J9036" i="2" s="1"/>
  <c r="I9037" i="2"/>
  <c r="J9037" i="2" s="1"/>
  <c r="I9038" i="2"/>
  <c r="J9038" i="2" s="1"/>
  <c r="I9039" i="2"/>
  <c r="J9039" i="2" s="1"/>
  <c r="I9040" i="2"/>
  <c r="J9040" i="2" s="1"/>
  <c r="I9041" i="2"/>
  <c r="J9041" i="2" s="1"/>
  <c r="I9042" i="2"/>
  <c r="J9042" i="2" s="1"/>
  <c r="I9043" i="2"/>
  <c r="J9043" i="2" s="1"/>
  <c r="I9044" i="2"/>
  <c r="J9044" i="2" s="1"/>
  <c r="I9045" i="2"/>
  <c r="J9045" i="2" s="1"/>
  <c r="I9046" i="2"/>
  <c r="J9046" i="2" s="1"/>
  <c r="I9047" i="2"/>
  <c r="J9047" i="2" s="1"/>
  <c r="I9048" i="2"/>
  <c r="J9048" i="2" s="1"/>
  <c r="I9049" i="2"/>
  <c r="J9049" i="2" s="1"/>
  <c r="I9050" i="2"/>
  <c r="J9050" i="2" s="1"/>
  <c r="I9051" i="2"/>
  <c r="J9051" i="2" s="1"/>
  <c r="I9052" i="2"/>
  <c r="J9052" i="2" s="1"/>
  <c r="I9053" i="2"/>
  <c r="J9053" i="2" s="1"/>
  <c r="I9054" i="2"/>
  <c r="J9054" i="2" s="1"/>
  <c r="I9055" i="2"/>
  <c r="J9055" i="2" s="1"/>
  <c r="I9056" i="2"/>
  <c r="J9056" i="2" s="1"/>
  <c r="I9057" i="2"/>
  <c r="J9057" i="2" s="1"/>
  <c r="I9058" i="2"/>
  <c r="J9058" i="2" s="1"/>
  <c r="I9059" i="2"/>
  <c r="J9059" i="2" s="1"/>
  <c r="I9060" i="2"/>
  <c r="J9060" i="2" s="1"/>
  <c r="I9061" i="2"/>
  <c r="J9061" i="2" s="1"/>
  <c r="I9062" i="2"/>
  <c r="J9062" i="2" s="1"/>
  <c r="I9063" i="2"/>
  <c r="J9063" i="2" s="1"/>
  <c r="I9064" i="2"/>
  <c r="J9064" i="2" s="1"/>
  <c r="I9065" i="2"/>
  <c r="J9065" i="2" s="1"/>
  <c r="I9066" i="2"/>
  <c r="J9066" i="2" s="1"/>
  <c r="I9067" i="2"/>
  <c r="J9067" i="2" s="1"/>
  <c r="I9068" i="2"/>
  <c r="J9068" i="2" s="1"/>
  <c r="I9069" i="2"/>
  <c r="J9069" i="2" s="1"/>
  <c r="I9070" i="2"/>
  <c r="J9070" i="2" s="1"/>
  <c r="I9071" i="2"/>
  <c r="J9071" i="2" s="1"/>
  <c r="I9072" i="2"/>
  <c r="J9072" i="2" s="1"/>
  <c r="I9073" i="2"/>
  <c r="J9073" i="2" s="1"/>
  <c r="I9074" i="2"/>
  <c r="J9074" i="2" s="1"/>
  <c r="I9075" i="2"/>
  <c r="J9075" i="2" s="1"/>
  <c r="I9076" i="2"/>
  <c r="J9076" i="2" s="1"/>
  <c r="I9077" i="2"/>
  <c r="J9077" i="2" s="1"/>
  <c r="I9078" i="2"/>
  <c r="J9078" i="2" s="1"/>
  <c r="I9079" i="2"/>
  <c r="J9079" i="2" s="1"/>
  <c r="I9080" i="2"/>
  <c r="J9080" i="2" s="1"/>
  <c r="I9081" i="2"/>
  <c r="J9081" i="2" s="1"/>
  <c r="I9082" i="2"/>
  <c r="J9082" i="2" s="1"/>
  <c r="I9083" i="2"/>
  <c r="J9083" i="2" s="1"/>
  <c r="I9084" i="2"/>
  <c r="J9084" i="2" s="1"/>
  <c r="I9085" i="2"/>
  <c r="J9085" i="2" s="1"/>
  <c r="I9086" i="2"/>
  <c r="J9086" i="2" s="1"/>
  <c r="I9087" i="2"/>
  <c r="J9087" i="2" s="1"/>
  <c r="I9088" i="2"/>
  <c r="J9088" i="2" s="1"/>
  <c r="I9089" i="2"/>
  <c r="J9089" i="2" s="1"/>
  <c r="I9090" i="2"/>
  <c r="J9090" i="2" s="1"/>
  <c r="I9091" i="2"/>
  <c r="J9091" i="2" s="1"/>
  <c r="I9092" i="2"/>
  <c r="J9092" i="2" s="1"/>
  <c r="I9093" i="2"/>
  <c r="J9093" i="2" s="1"/>
  <c r="I9094" i="2"/>
  <c r="J9094" i="2" s="1"/>
  <c r="I9095" i="2"/>
  <c r="J9095" i="2" s="1"/>
  <c r="I9096" i="2"/>
  <c r="J9096" i="2" s="1"/>
  <c r="I9097" i="2"/>
  <c r="J9097" i="2" s="1"/>
  <c r="I9098" i="2"/>
  <c r="J9098" i="2" s="1"/>
  <c r="I9099" i="2"/>
  <c r="J9099" i="2" s="1"/>
  <c r="I9100" i="2"/>
  <c r="J9100" i="2" s="1"/>
  <c r="I9101" i="2"/>
  <c r="J9101" i="2" s="1"/>
  <c r="I9102" i="2"/>
  <c r="J9102" i="2" s="1"/>
  <c r="I9103" i="2"/>
  <c r="J9103" i="2" s="1"/>
  <c r="I9104" i="2"/>
  <c r="J9104" i="2" s="1"/>
  <c r="I9105" i="2"/>
  <c r="J9105" i="2" s="1"/>
  <c r="I9106" i="2"/>
  <c r="J9106" i="2" s="1"/>
  <c r="I9107" i="2"/>
  <c r="J9107" i="2" s="1"/>
  <c r="I9108" i="2"/>
  <c r="J9108" i="2" s="1"/>
  <c r="I9109" i="2"/>
  <c r="J9109" i="2" s="1"/>
  <c r="I9110" i="2"/>
  <c r="J9110" i="2" s="1"/>
  <c r="I9111" i="2"/>
  <c r="J9111" i="2" s="1"/>
  <c r="I9112" i="2"/>
  <c r="J9112" i="2" s="1"/>
  <c r="I9113" i="2"/>
  <c r="J9113" i="2" s="1"/>
  <c r="I9114" i="2"/>
  <c r="J9114" i="2" s="1"/>
  <c r="I9115" i="2"/>
  <c r="J9115" i="2" s="1"/>
  <c r="I9116" i="2"/>
  <c r="J9116" i="2" s="1"/>
  <c r="I9117" i="2"/>
  <c r="J9117" i="2" s="1"/>
  <c r="I9118" i="2"/>
  <c r="J9118" i="2" s="1"/>
  <c r="I9119" i="2"/>
  <c r="J9119" i="2" s="1"/>
  <c r="I9120" i="2"/>
  <c r="J9120" i="2" s="1"/>
  <c r="I9121" i="2"/>
  <c r="J9121" i="2" s="1"/>
  <c r="I9122" i="2"/>
  <c r="J9122" i="2" s="1"/>
  <c r="I9123" i="2"/>
  <c r="J9123" i="2" s="1"/>
  <c r="I9124" i="2"/>
  <c r="J9124" i="2" s="1"/>
  <c r="I9125" i="2"/>
  <c r="J9125" i="2" s="1"/>
  <c r="I9126" i="2"/>
  <c r="J9126" i="2" s="1"/>
  <c r="I9127" i="2"/>
  <c r="J9127" i="2" s="1"/>
  <c r="I9128" i="2"/>
  <c r="J9128" i="2" s="1"/>
  <c r="I9129" i="2"/>
  <c r="J9129" i="2" s="1"/>
  <c r="I9130" i="2"/>
  <c r="J9130" i="2" s="1"/>
  <c r="I9131" i="2"/>
  <c r="J9131" i="2" s="1"/>
  <c r="I9132" i="2"/>
  <c r="J9132" i="2" s="1"/>
  <c r="I9133" i="2"/>
  <c r="J9133" i="2" s="1"/>
  <c r="I9134" i="2"/>
  <c r="J9134" i="2" s="1"/>
  <c r="I9135" i="2"/>
  <c r="J9135" i="2" s="1"/>
  <c r="I9136" i="2"/>
  <c r="J9136" i="2" s="1"/>
  <c r="I9137" i="2"/>
  <c r="J9137" i="2" s="1"/>
  <c r="I9138" i="2"/>
  <c r="J9138" i="2" s="1"/>
  <c r="I9139" i="2"/>
  <c r="J9139" i="2" s="1"/>
  <c r="I9140" i="2"/>
  <c r="J9140" i="2" s="1"/>
  <c r="I9141" i="2"/>
  <c r="J9141" i="2" s="1"/>
  <c r="I9142" i="2"/>
  <c r="J9142" i="2" s="1"/>
  <c r="I9143" i="2"/>
  <c r="J9143" i="2" s="1"/>
  <c r="I9144" i="2"/>
  <c r="J9144" i="2" s="1"/>
  <c r="I9145" i="2"/>
  <c r="J9145" i="2" s="1"/>
  <c r="I9146" i="2"/>
  <c r="J9146" i="2" s="1"/>
  <c r="I9147" i="2"/>
  <c r="J9147" i="2" s="1"/>
  <c r="I9148" i="2"/>
  <c r="J9148" i="2" s="1"/>
  <c r="I9149" i="2"/>
  <c r="J9149" i="2" s="1"/>
  <c r="I9150" i="2"/>
  <c r="J9150" i="2" s="1"/>
  <c r="I9151" i="2"/>
  <c r="J9151" i="2" s="1"/>
  <c r="I9152" i="2"/>
  <c r="J9152" i="2" s="1"/>
  <c r="I9153" i="2"/>
  <c r="J9153" i="2" s="1"/>
  <c r="I9154" i="2"/>
  <c r="J9154" i="2" s="1"/>
  <c r="I9155" i="2"/>
  <c r="J9155" i="2" s="1"/>
  <c r="I9156" i="2"/>
  <c r="J9156" i="2" s="1"/>
  <c r="I9157" i="2"/>
  <c r="J9157" i="2" s="1"/>
  <c r="I9158" i="2"/>
  <c r="J9158" i="2" s="1"/>
  <c r="I9159" i="2"/>
  <c r="J9159" i="2" s="1"/>
  <c r="I9160" i="2"/>
  <c r="J9160" i="2" s="1"/>
  <c r="I9161" i="2"/>
  <c r="J9161" i="2" s="1"/>
  <c r="I9162" i="2"/>
  <c r="J9162" i="2" s="1"/>
  <c r="I9163" i="2"/>
  <c r="J9163" i="2" s="1"/>
  <c r="I9164" i="2"/>
  <c r="J9164" i="2" s="1"/>
  <c r="I9165" i="2"/>
  <c r="J9165" i="2" s="1"/>
  <c r="I9166" i="2"/>
  <c r="J9166" i="2" s="1"/>
  <c r="I9167" i="2"/>
  <c r="J9167" i="2" s="1"/>
  <c r="I9168" i="2"/>
  <c r="J9168" i="2" s="1"/>
  <c r="I9169" i="2"/>
  <c r="J9169" i="2" s="1"/>
  <c r="I9170" i="2"/>
  <c r="J9170" i="2" s="1"/>
  <c r="I9171" i="2"/>
  <c r="J9171" i="2" s="1"/>
  <c r="I9172" i="2"/>
  <c r="J9172" i="2" s="1"/>
  <c r="I9173" i="2"/>
  <c r="J9173" i="2" s="1"/>
  <c r="I9174" i="2"/>
  <c r="J9174" i="2" s="1"/>
  <c r="I9175" i="2"/>
  <c r="J9175" i="2" s="1"/>
  <c r="I9176" i="2"/>
  <c r="J9176" i="2" s="1"/>
  <c r="I9177" i="2"/>
  <c r="J9177" i="2" s="1"/>
  <c r="I9178" i="2"/>
  <c r="J9178" i="2" s="1"/>
  <c r="I9179" i="2"/>
  <c r="J9179" i="2" s="1"/>
  <c r="I9180" i="2"/>
  <c r="J9180" i="2" s="1"/>
  <c r="I9181" i="2"/>
  <c r="J9181" i="2" s="1"/>
  <c r="I9182" i="2"/>
  <c r="J9182" i="2" s="1"/>
  <c r="I9183" i="2"/>
  <c r="J9183" i="2" s="1"/>
  <c r="I9184" i="2"/>
  <c r="J9184" i="2" s="1"/>
  <c r="I9185" i="2"/>
  <c r="J9185" i="2" s="1"/>
  <c r="I9186" i="2"/>
  <c r="J9186" i="2" s="1"/>
  <c r="I9187" i="2"/>
  <c r="J9187" i="2" s="1"/>
  <c r="I9188" i="2"/>
  <c r="J9188" i="2" s="1"/>
  <c r="I9189" i="2"/>
  <c r="J9189" i="2" s="1"/>
  <c r="I9190" i="2"/>
  <c r="J9190" i="2" s="1"/>
  <c r="I9191" i="2"/>
  <c r="J9191" i="2" s="1"/>
  <c r="I9192" i="2"/>
  <c r="J9192" i="2" s="1"/>
  <c r="I9193" i="2"/>
  <c r="J9193" i="2" s="1"/>
  <c r="I9194" i="2"/>
  <c r="J9194" i="2" s="1"/>
  <c r="I9195" i="2"/>
  <c r="J9195" i="2" s="1"/>
  <c r="I9196" i="2"/>
  <c r="J9196" i="2" s="1"/>
  <c r="I9197" i="2"/>
  <c r="J9197" i="2" s="1"/>
  <c r="I9198" i="2"/>
  <c r="J9198" i="2" s="1"/>
  <c r="I9199" i="2"/>
  <c r="J9199" i="2" s="1"/>
  <c r="I9200" i="2"/>
  <c r="J9200" i="2" s="1"/>
  <c r="I9201" i="2"/>
  <c r="J9201" i="2" s="1"/>
  <c r="I9202" i="2"/>
  <c r="J9202" i="2" s="1"/>
  <c r="I9203" i="2"/>
  <c r="J9203" i="2" s="1"/>
  <c r="I9204" i="2"/>
  <c r="J9204" i="2" s="1"/>
  <c r="I9205" i="2"/>
  <c r="J9205" i="2" s="1"/>
  <c r="I9206" i="2"/>
  <c r="J9206" i="2" s="1"/>
  <c r="I9207" i="2"/>
  <c r="J9207" i="2" s="1"/>
  <c r="I9208" i="2"/>
  <c r="J9208" i="2" s="1"/>
  <c r="I9209" i="2"/>
  <c r="J9209" i="2" s="1"/>
  <c r="I9210" i="2"/>
  <c r="J9210" i="2" s="1"/>
  <c r="I9211" i="2"/>
  <c r="J9211" i="2" s="1"/>
  <c r="I9212" i="2"/>
  <c r="J9212" i="2" s="1"/>
  <c r="I9213" i="2"/>
  <c r="J9213" i="2" s="1"/>
  <c r="I9214" i="2"/>
  <c r="J9214" i="2" s="1"/>
  <c r="I9215" i="2"/>
  <c r="J9215" i="2" s="1"/>
  <c r="I9216" i="2"/>
  <c r="J9216" i="2" s="1"/>
  <c r="I9217" i="2"/>
  <c r="J9217" i="2" s="1"/>
  <c r="I9218" i="2"/>
  <c r="J9218" i="2" s="1"/>
  <c r="I9219" i="2"/>
  <c r="J9219" i="2" s="1"/>
  <c r="I9220" i="2"/>
  <c r="J9220" i="2" s="1"/>
  <c r="I9221" i="2"/>
  <c r="J9221" i="2" s="1"/>
  <c r="I9222" i="2"/>
  <c r="J9222" i="2" s="1"/>
  <c r="I9223" i="2"/>
  <c r="J9223" i="2" s="1"/>
  <c r="I9224" i="2"/>
  <c r="J9224" i="2" s="1"/>
  <c r="I9225" i="2"/>
  <c r="J9225" i="2" s="1"/>
  <c r="I9226" i="2"/>
  <c r="J9226" i="2" s="1"/>
  <c r="I9227" i="2"/>
  <c r="J9227" i="2" s="1"/>
  <c r="I9228" i="2"/>
  <c r="J9228" i="2" s="1"/>
  <c r="I9229" i="2"/>
  <c r="J9229" i="2" s="1"/>
  <c r="I9230" i="2"/>
  <c r="J9230" i="2" s="1"/>
  <c r="I9231" i="2"/>
  <c r="J9231" i="2" s="1"/>
  <c r="I9232" i="2"/>
  <c r="J9232" i="2" s="1"/>
  <c r="I9233" i="2"/>
  <c r="J9233" i="2" s="1"/>
  <c r="I9234" i="2"/>
  <c r="J9234" i="2" s="1"/>
  <c r="I9235" i="2"/>
  <c r="J9235" i="2" s="1"/>
  <c r="I9236" i="2"/>
  <c r="J9236" i="2" s="1"/>
  <c r="I9237" i="2"/>
  <c r="J9237" i="2" s="1"/>
  <c r="I9238" i="2"/>
  <c r="J9238" i="2" s="1"/>
  <c r="I9239" i="2"/>
  <c r="J9239" i="2" s="1"/>
  <c r="I9240" i="2"/>
  <c r="J9240" i="2" s="1"/>
  <c r="I9241" i="2"/>
  <c r="J9241" i="2" s="1"/>
  <c r="I9242" i="2"/>
  <c r="J9242" i="2" s="1"/>
  <c r="I9243" i="2"/>
  <c r="J9243" i="2" s="1"/>
  <c r="I9244" i="2"/>
  <c r="J9244" i="2" s="1"/>
  <c r="I9245" i="2"/>
  <c r="J9245" i="2" s="1"/>
  <c r="I9246" i="2"/>
  <c r="J9246" i="2" s="1"/>
  <c r="I9247" i="2"/>
  <c r="J9247" i="2" s="1"/>
  <c r="I9248" i="2"/>
  <c r="J9248" i="2" s="1"/>
  <c r="I9249" i="2"/>
  <c r="J9249" i="2" s="1"/>
  <c r="I9250" i="2"/>
  <c r="J9250" i="2" s="1"/>
  <c r="I9251" i="2"/>
  <c r="J9251" i="2" s="1"/>
  <c r="I9252" i="2"/>
  <c r="J9252" i="2" s="1"/>
  <c r="I9253" i="2"/>
  <c r="J9253" i="2" s="1"/>
  <c r="I9254" i="2"/>
  <c r="J9254" i="2" s="1"/>
  <c r="I9255" i="2"/>
  <c r="J9255" i="2" s="1"/>
  <c r="I9256" i="2"/>
  <c r="J9256" i="2" s="1"/>
  <c r="I9257" i="2"/>
  <c r="J9257" i="2" s="1"/>
  <c r="I9258" i="2"/>
  <c r="J9258" i="2" s="1"/>
  <c r="I9259" i="2"/>
  <c r="J9259" i="2" s="1"/>
  <c r="I9260" i="2"/>
  <c r="J9260" i="2" s="1"/>
  <c r="I9261" i="2"/>
  <c r="J9261" i="2" s="1"/>
  <c r="I9262" i="2"/>
  <c r="J9262" i="2" s="1"/>
  <c r="I9263" i="2"/>
  <c r="J9263" i="2" s="1"/>
  <c r="I9264" i="2"/>
  <c r="J9264" i="2" s="1"/>
  <c r="I9265" i="2"/>
  <c r="J9265" i="2" s="1"/>
  <c r="I9266" i="2"/>
  <c r="J9266" i="2" s="1"/>
  <c r="I9267" i="2"/>
  <c r="J9267" i="2" s="1"/>
  <c r="I9268" i="2"/>
  <c r="J9268" i="2" s="1"/>
  <c r="I9269" i="2"/>
  <c r="J9269" i="2" s="1"/>
  <c r="I9270" i="2"/>
  <c r="J9270" i="2" s="1"/>
  <c r="I9271" i="2"/>
  <c r="J9271" i="2" s="1"/>
  <c r="I9272" i="2"/>
  <c r="J9272" i="2" s="1"/>
  <c r="I9273" i="2"/>
  <c r="J9273" i="2" s="1"/>
  <c r="I9274" i="2"/>
  <c r="J9274" i="2" s="1"/>
  <c r="I9275" i="2"/>
  <c r="J9275" i="2" s="1"/>
  <c r="I9276" i="2"/>
  <c r="J9276" i="2" s="1"/>
  <c r="I9277" i="2"/>
  <c r="J9277" i="2" s="1"/>
  <c r="I9278" i="2"/>
  <c r="J9278" i="2" s="1"/>
  <c r="I9279" i="2"/>
  <c r="J9279" i="2" s="1"/>
  <c r="I9280" i="2"/>
  <c r="J9280" i="2" s="1"/>
  <c r="I9281" i="2"/>
  <c r="J9281" i="2" s="1"/>
  <c r="I9282" i="2"/>
  <c r="J9282" i="2" s="1"/>
  <c r="I9283" i="2"/>
  <c r="J9283" i="2" s="1"/>
  <c r="I9284" i="2"/>
  <c r="J9284" i="2" s="1"/>
  <c r="I9285" i="2"/>
  <c r="J9285" i="2" s="1"/>
  <c r="I9286" i="2"/>
  <c r="J9286" i="2" s="1"/>
  <c r="I9287" i="2"/>
  <c r="J9287" i="2" s="1"/>
  <c r="I9288" i="2"/>
  <c r="J9288" i="2" s="1"/>
  <c r="I9289" i="2"/>
  <c r="J9289" i="2" s="1"/>
  <c r="I9290" i="2"/>
  <c r="J9290" i="2" s="1"/>
  <c r="I9291" i="2"/>
  <c r="J9291" i="2" s="1"/>
  <c r="I9292" i="2"/>
  <c r="J9292" i="2" s="1"/>
  <c r="I9293" i="2"/>
  <c r="J9293" i="2" s="1"/>
  <c r="I9294" i="2"/>
  <c r="J9294" i="2" s="1"/>
  <c r="I9295" i="2"/>
  <c r="J9295" i="2" s="1"/>
  <c r="I9296" i="2"/>
  <c r="J9296" i="2" s="1"/>
  <c r="I9297" i="2"/>
  <c r="J9297" i="2" s="1"/>
  <c r="I9298" i="2"/>
  <c r="J9298" i="2" s="1"/>
  <c r="I9299" i="2"/>
  <c r="J9299" i="2" s="1"/>
  <c r="I9300" i="2"/>
  <c r="J9300" i="2" s="1"/>
  <c r="I9301" i="2"/>
  <c r="J9301" i="2" s="1"/>
  <c r="I9302" i="2"/>
  <c r="J9302" i="2" s="1"/>
  <c r="I9303" i="2"/>
  <c r="J9303" i="2" s="1"/>
  <c r="I9304" i="2"/>
  <c r="J9304" i="2" s="1"/>
  <c r="I9305" i="2"/>
  <c r="J9305" i="2" s="1"/>
  <c r="I9306" i="2"/>
  <c r="J9306" i="2" s="1"/>
  <c r="I9307" i="2"/>
  <c r="J9307" i="2" s="1"/>
  <c r="I9308" i="2"/>
  <c r="J9308" i="2" s="1"/>
  <c r="I9309" i="2"/>
  <c r="J9309" i="2" s="1"/>
  <c r="I9310" i="2"/>
  <c r="J9310" i="2" s="1"/>
  <c r="I9311" i="2"/>
  <c r="J9311" i="2" s="1"/>
  <c r="I9312" i="2"/>
  <c r="J9312" i="2" s="1"/>
  <c r="I9313" i="2"/>
  <c r="J9313" i="2" s="1"/>
  <c r="I9314" i="2"/>
  <c r="J9314" i="2" s="1"/>
  <c r="I9315" i="2"/>
  <c r="J9315" i="2" s="1"/>
  <c r="I9316" i="2"/>
  <c r="J9316" i="2" s="1"/>
  <c r="I9317" i="2"/>
  <c r="J9317" i="2" s="1"/>
  <c r="I9318" i="2"/>
  <c r="J9318" i="2" s="1"/>
  <c r="I9319" i="2"/>
  <c r="J9319" i="2" s="1"/>
  <c r="I9320" i="2"/>
  <c r="J9320" i="2" s="1"/>
  <c r="I9321" i="2"/>
  <c r="J9321" i="2" s="1"/>
  <c r="I9322" i="2"/>
  <c r="J9322" i="2" s="1"/>
  <c r="I9323" i="2"/>
  <c r="J9323" i="2" s="1"/>
  <c r="I9324" i="2"/>
  <c r="J9324" i="2" s="1"/>
  <c r="I9325" i="2"/>
  <c r="J9325" i="2" s="1"/>
  <c r="I9326" i="2"/>
  <c r="J9326" i="2" s="1"/>
  <c r="I9327" i="2"/>
  <c r="J9327" i="2" s="1"/>
  <c r="I9328" i="2"/>
  <c r="J9328" i="2" s="1"/>
  <c r="I9329" i="2"/>
  <c r="J9329" i="2" s="1"/>
  <c r="I9330" i="2"/>
  <c r="J9330" i="2" s="1"/>
  <c r="I9331" i="2"/>
  <c r="J9331" i="2" s="1"/>
  <c r="I9332" i="2"/>
  <c r="J9332" i="2" s="1"/>
  <c r="I9333" i="2"/>
  <c r="J9333" i="2" s="1"/>
  <c r="I9334" i="2"/>
  <c r="J9334" i="2" s="1"/>
  <c r="I9335" i="2"/>
  <c r="J9335" i="2" s="1"/>
  <c r="I9336" i="2"/>
  <c r="J9336" i="2" s="1"/>
  <c r="I9337" i="2"/>
  <c r="J9337" i="2" s="1"/>
  <c r="I9338" i="2"/>
  <c r="J9338" i="2" s="1"/>
  <c r="I9339" i="2"/>
  <c r="J9339" i="2" s="1"/>
  <c r="I9340" i="2"/>
  <c r="J9340" i="2" s="1"/>
  <c r="I9341" i="2"/>
  <c r="J9341" i="2" s="1"/>
  <c r="I9342" i="2"/>
  <c r="J9342" i="2" s="1"/>
  <c r="I9343" i="2"/>
  <c r="J9343" i="2" s="1"/>
  <c r="I9344" i="2"/>
  <c r="J9344" i="2" s="1"/>
  <c r="I9345" i="2"/>
  <c r="J9345" i="2" s="1"/>
  <c r="I9346" i="2"/>
  <c r="J9346" i="2" s="1"/>
  <c r="I9347" i="2"/>
  <c r="J9347" i="2" s="1"/>
  <c r="I9348" i="2"/>
  <c r="J9348" i="2" s="1"/>
  <c r="I9349" i="2"/>
  <c r="J9349" i="2" s="1"/>
  <c r="I9350" i="2"/>
  <c r="J9350" i="2" s="1"/>
  <c r="I9351" i="2"/>
  <c r="J9351" i="2" s="1"/>
  <c r="I9352" i="2"/>
  <c r="J9352" i="2" s="1"/>
  <c r="I9353" i="2"/>
  <c r="J9353" i="2" s="1"/>
  <c r="I9354" i="2"/>
  <c r="J9354" i="2" s="1"/>
  <c r="I9355" i="2"/>
  <c r="J9355" i="2" s="1"/>
  <c r="I9356" i="2"/>
  <c r="J9356" i="2" s="1"/>
  <c r="I9357" i="2"/>
  <c r="J9357" i="2" s="1"/>
  <c r="I9358" i="2"/>
  <c r="J9358" i="2" s="1"/>
  <c r="I9359" i="2"/>
  <c r="J9359" i="2" s="1"/>
  <c r="I9360" i="2"/>
  <c r="J9360" i="2" s="1"/>
  <c r="I9361" i="2"/>
  <c r="J9361" i="2" s="1"/>
  <c r="I9362" i="2"/>
  <c r="J9362" i="2" s="1"/>
  <c r="I9363" i="2"/>
  <c r="J9363" i="2" s="1"/>
  <c r="I9364" i="2"/>
  <c r="J9364" i="2" s="1"/>
  <c r="I9365" i="2"/>
  <c r="J9365" i="2" s="1"/>
  <c r="I9366" i="2"/>
  <c r="J9366" i="2" s="1"/>
  <c r="I9367" i="2"/>
  <c r="J9367" i="2" s="1"/>
  <c r="I9368" i="2"/>
  <c r="J9368" i="2" s="1"/>
  <c r="I9369" i="2"/>
  <c r="J9369" i="2" s="1"/>
  <c r="I9370" i="2"/>
  <c r="J9370" i="2" s="1"/>
  <c r="I9371" i="2"/>
  <c r="J9371" i="2" s="1"/>
  <c r="I9372" i="2"/>
  <c r="J9372" i="2" s="1"/>
  <c r="I9373" i="2"/>
  <c r="J9373" i="2" s="1"/>
  <c r="I9374" i="2"/>
  <c r="J9374" i="2" s="1"/>
  <c r="I9375" i="2"/>
  <c r="J9375" i="2" s="1"/>
  <c r="I9376" i="2"/>
  <c r="J9376" i="2" s="1"/>
  <c r="I9377" i="2"/>
  <c r="J9377" i="2" s="1"/>
  <c r="I9378" i="2"/>
  <c r="J9378" i="2" s="1"/>
  <c r="I9379" i="2"/>
  <c r="J9379" i="2" s="1"/>
  <c r="I9380" i="2"/>
  <c r="J9380" i="2" s="1"/>
  <c r="I9381" i="2"/>
  <c r="J9381" i="2" s="1"/>
  <c r="I9382" i="2"/>
  <c r="J9382" i="2" s="1"/>
  <c r="I9383" i="2"/>
  <c r="J9383" i="2" s="1"/>
  <c r="I9384" i="2"/>
  <c r="J9384" i="2" s="1"/>
  <c r="I9385" i="2"/>
  <c r="J9385" i="2" s="1"/>
  <c r="I9386" i="2"/>
  <c r="J9386" i="2" s="1"/>
  <c r="I9387" i="2"/>
  <c r="J9387" i="2" s="1"/>
  <c r="I9388" i="2"/>
  <c r="J9388" i="2" s="1"/>
  <c r="I9389" i="2"/>
  <c r="J9389" i="2" s="1"/>
  <c r="I9390" i="2"/>
  <c r="J9390" i="2" s="1"/>
  <c r="I9391" i="2"/>
  <c r="J9391" i="2" s="1"/>
  <c r="I9392" i="2"/>
  <c r="J9392" i="2" s="1"/>
  <c r="I9393" i="2"/>
  <c r="J9393" i="2" s="1"/>
  <c r="I9394" i="2"/>
  <c r="J9394" i="2" s="1"/>
  <c r="I9395" i="2"/>
  <c r="J9395" i="2" s="1"/>
  <c r="I9396" i="2"/>
  <c r="J9396" i="2" s="1"/>
  <c r="I9397" i="2"/>
  <c r="J9397" i="2" s="1"/>
  <c r="I9398" i="2"/>
  <c r="J9398" i="2" s="1"/>
  <c r="I9399" i="2"/>
  <c r="J9399" i="2" s="1"/>
  <c r="I9400" i="2"/>
  <c r="J9400" i="2" s="1"/>
  <c r="I9401" i="2"/>
  <c r="J9401" i="2" s="1"/>
  <c r="I9402" i="2"/>
  <c r="J9402" i="2" s="1"/>
  <c r="I9403" i="2"/>
  <c r="J9403" i="2" s="1"/>
  <c r="I9404" i="2"/>
  <c r="J9404" i="2" s="1"/>
  <c r="I9405" i="2"/>
  <c r="J9405" i="2" s="1"/>
  <c r="I9406" i="2"/>
  <c r="J9406" i="2" s="1"/>
  <c r="I9407" i="2"/>
  <c r="J9407" i="2" s="1"/>
  <c r="I9408" i="2"/>
  <c r="J9408" i="2" s="1"/>
  <c r="I9409" i="2"/>
  <c r="J9409" i="2" s="1"/>
  <c r="I9410" i="2"/>
  <c r="J9410" i="2" s="1"/>
  <c r="I9411" i="2"/>
  <c r="J9411" i="2" s="1"/>
  <c r="I9412" i="2"/>
  <c r="J9412" i="2" s="1"/>
  <c r="I9413" i="2"/>
  <c r="J9413" i="2" s="1"/>
  <c r="I9414" i="2"/>
  <c r="J9414" i="2" s="1"/>
  <c r="I9415" i="2"/>
  <c r="J9415" i="2" s="1"/>
  <c r="I9416" i="2"/>
  <c r="J9416" i="2" s="1"/>
  <c r="I9417" i="2"/>
  <c r="J9417" i="2" s="1"/>
  <c r="I9418" i="2"/>
  <c r="J9418" i="2" s="1"/>
  <c r="I9419" i="2"/>
  <c r="J9419" i="2" s="1"/>
  <c r="I9420" i="2"/>
  <c r="J9420" i="2" s="1"/>
  <c r="I9421" i="2"/>
  <c r="J9421" i="2" s="1"/>
  <c r="I9422" i="2"/>
  <c r="J9422" i="2" s="1"/>
  <c r="I9423" i="2"/>
  <c r="J9423" i="2" s="1"/>
  <c r="I9424" i="2"/>
  <c r="J9424" i="2" s="1"/>
  <c r="I9425" i="2"/>
  <c r="J9425" i="2" s="1"/>
  <c r="I9426" i="2"/>
  <c r="J9426" i="2" s="1"/>
  <c r="I9427" i="2"/>
  <c r="J9427" i="2" s="1"/>
  <c r="I9428" i="2"/>
  <c r="J9428" i="2" s="1"/>
  <c r="I9429" i="2"/>
  <c r="J9429" i="2" s="1"/>
  <c r="I9430" i="2"/>
  <c r="J9430" i="2" s="1"/>
  <c r="I9431" i="2"/>
  <c r="J9431" i="2" s="1"/>
  <c r="I9432" i="2"/>
  <c r="J9432" i="2" s="1"/>
  <c r="I9433" i="2"/>
  <c r="J9433" i="2" s="1"/>
  <c r="I9434" i="2"/>
  <c r="J9434" i="2" s="1"/>
  <c r="I9435" i="2"/>
  <c r="J9435" i="2" s="1"/>
  <c r="I9436" i="2"/>
  <c r="J9436" i="2" s="1"/>
  <c r="I9437" i="2"/>
  <c r="J9437" i="2" s="1"/>
  <c r="I9438" i="2"/>
  <c r="J9438" i="2" s="1"/>
  <c r="I9439" i="2"/>
  <c r="J9439" i="2" s="1"/>
  <c r="I9440" i="2"/>
  <c r="J9440" i="2" s="1"/>
  <c r="I9441" i="2"/>
  <c r="J9441" i="2" s="1"/>
  <c r="I9442" i="2"/>
  <c r="J9442" i="2" s="1"/>
  <c r="I9443" i="2"/>
  <c r="J9443" i="2" s="1"/>
  <c r="I9444" i="2"/>
  <c r="J9444" i="2" s="1"/>
  <c r="I9445" i="2"/>
  <c r="J9445" i="2" s="1"/>
  <c r="I9446" i="2"/>
  <c r="J9446" i="2" s="1"/>
  <c r="I9447" i="2"/>
  <c r="J9447" i="2" s="1"/>
  <c r="I9448" i="2"/>
  <c r="J9448" i="2" s="1"/>
  <c r="I9449" i="2"/>
  <c r="J9449" i="2" s="1"/>
  <c r="I9450" i="2"/>
  <c r="J9450" i="2" s="1"/>
  <c r="I9451" i="2"/>
  <c r="J9451" i="2" s="1"/>
  <c r="I9452" i="2"/>
  <c r="J9452" i="2" s="1"/>
  <c r="I9453" i="2"/>
  <c r="J9453" i="2" s="1"/>
  <c r="I9454" i="2"/>
  <c r="J9454" i="2" s="1"/>
  <c r="I9455" i="2"/>
  <c r="J9455" i="2" s="1"/>
  <c r="I9456" i="2"/>
  <c r="J9456" i="2" s="1"/>
  <c r="I9457" i="2"/>
  <c r="J9457" i="2" s="1"/>
  <c r="I9458" i="2"/>
  <c r="J9458" i="2" s="1"/>
  <c r="I9459" i="2"/>
  <c r="J9459" i="2" s="1"/>
  <c r="I9460" i="2"/>
  <c r="J9460" i="2" s="1"/>
  <c r="I9461" i="2"/>
  <c r="J9461" i="2" s="1"/>
  <c r="I9462" i="2"/>
  <c r="J9462" i="2" s="1"/>
  <c r="I9463" i="2"/>
  <c r="J9463" i="2" s="1"/>
  <c r="I9464" i="2"/>
  <c r="J9464" i="2" s="1"/>
  <c r="I9465" i="2"/>
  <c r="J9465" i="2" s="1"/>
  <c r="I9466" i="2"/>
  <c r="J9466" i="2" s="1"/>
  <c r="I9467" i="2"/>
  <c r="J9467" i="2" s="1"/>
  <c r="I9468" i="2"/>
  <c r="J9468" i="2" s="1"/>
  <c r="I9469" i="2"/>
  <c r="J9469" i="2" s="1"/>
  <c r="I9470" i="2"/>
  <c r="J9470" i="2" s="1"/>
  <c r="I9471" i="2"/>
  <c r="J9471" i="2" s="1"/>
  <c r="I9472" i="2"/>
  <c r="J9472" i="2" s="1"/>
  <c r="I9473" i="2"/>
  <c r="J9473" i="2" s="1"/>
  <c r="I9474" i="2"/>
  <c r="J9474" i="2" s="1"/>
  <c r="I9475" i="2"/>
  <c r="J9475" i="2" s="1"/>
  <c r="I9476" i="2"/>
  <c r="J9476" i="2" s="1"/>
  <c r="I9477" i="2"/>
  <c r="J9477" i="2" s="1"/>
  <c r="I9478" i="2"/>
  <c r="J9478" i="2" s="1"/>
  <c r="I9479" i="2"/>
  <c r="J9479" i="2" s="1"/>
  <c r="I9480" i="2"/>
  <c r="J9480" i="2" s="1"/>
  <c r="I9481" i="2"/>
  <c r="J9481" i="2" s="1"/>
  <c r="I9482" i="2"/>
  <c r="J9482" i="2" s="1"/>
  <c r="I9483" i="2"/>
  <c r="J9483" i="2" s="1"/>
  <c r="I9484" i="2"/>
  <c r="J9484" i="2" s="1"/>
  <c r="I9485" i="2"/>
  <c r="J9485" i="2" s="1"/>
  <c r="I9486" i="2"/>
  <c r="J9486" i="2" s="1"/>
  <c r="I9487" i="2"/>
  <c r="J9487" i="2" s="1"/>
  <c r="I9488" i="2"/>
  <c r="J9488" i="2" s="1"/>
  <c r="I9489" i="2"/>
  <c r="J9489" i="2" s="1"/>
  <c r="I9490" i="2"/>
  <c r="J9490" i="2" s="1"/>
  <c r="I9491" i="2"/>
  <c r="J9491" i="2" s="1"/>
  <c r="I9492" i="2"/>
  <c r="J9492" i="2" s="1"/>
  <c r="I9493" i="2"/>
  <c r="J9493" i="2" s="1"/>
  <c r="I9494" i="2"/>
  <c r="J9494" i="2" s="1"/>
  <c r="I9495" i="2"/>
  <c r="J9495" i="2" s="1"/>
  <c r="I9496" i="2"/>
  <c r="J9496" i="2" s="1"/>
  <c r="I9497" i="2"/>
  <c r="J9497" i="2" s="1"/>
  <c r="I9498" i="2"/>
  <c r="J9498" i="2" s="1"/>
  <c r="I9499" i="2"/>
  <c r="J9499" i="2" s="1"/>
  <c r="I9500" i="2"/>
  <c r="J9500" i="2" s="1"/>
  <c r="I9501" i="2"/>
  <c r="J9501" i="2" s="1"/>
  <c r="I9502" i="2"/>
  <c r="J9502" i="2" s="1"/>
  <c r="I9503" i="2"/>
  <c r="J9503" i="2" s="1"/>
  <c r="I9504" i="2"/>
  <c r="J9504" i="2" s="1"/>
  <c r="I9505" i="2"/>
  <c r="J9505" i="2" s="1"/>
  <c r="I9506" i="2"/>
  <c r="J9506" i="2" s="1"/>
  <c r="I9507" i="2"/>
  <c r="J9507" i="2" s="1"/>
  <c r="I9508" i="2"/>
  <c r="J9508" i="2" s="1"/>
  <c r="I9509" i="2"/>
  <c r="J9509" i="2" s="1"/>
  <c r="I9510" i="2"/>
  <c r="J9510" i="2" s="1"/>
  <c r="I9511" i="2"/>
  <c r="J9511" i="2" s="1"/>
  <c r="I9512" i="2"/>
  <c r="J9512" i="2" s="1"/>
  <c r="I9513" i="2"/>
  <c r="J9513" i="2" s="1"/>
  <c r="I9514" i="2"/>
  <c r="J9514" i="2" s="1"/>
  <c r="I9515" i="2"/>
  <c r="J9515" i="2" s="1"/>
  <c r="I9516" i="2"/>
  <c r="J9516" i="2" s="1"/>
  <c r="I9517" i="2"/>
  <c r="J9517" i="2" s="1"/>
  <c r="I9518" i="2"/>
  <c r="J9518" i="2" s="1"/>
  <c r="I9519" i="2"/>
  <c r="J9519" i="2" s="1"/>
  <c r="I9520" i="2"/>
  <c r="J9520" i="2" s="1"/>
  <c r="I9521" i="2"/>
  <c r="J9521" i="2" s="1"/>
  <c r="I9522" i="2"/>
  <c r="J9522" i="2" s="1"/>
  <c r="I9523" i="2"/>
  <c r="J9523" i="2" s="1"/>
  <c r="I9524" i="2"/>
  <c r="J9524" i="2" s="1"/>
  <c r="I9525" i="2"/>
  <c r="J9525" i="2" s="1"/>
  <c r="I9526" i="2"/>
  <c r="J9526" i="2" s="1"/>
  <c r="I9527" i="2"/>
  <c r="J9527" i="2" s="1"/>
  <c r="I9528" i="2"/>
  <c r="J9528" i="2" s="1"/>
  <c r="I9529" i="2"/>
  <c r="J9529" i="2" s="1"/>
  <c r="I9530" i="2"/>
  <c r="J9530" i="2" s="1"/>
  <c r="I9531" i="2"/>
  <c r="J9531" i="2" s="1"/>
  <c r="I9532" i="2"/>
  <c r="J9532" i="2" s="1"/>
  <c r="I9533" i="2"/>
  <c r="J9533" i="2" s="1"/>
  <c r="I9534" i="2"/>
  <c r="J9534" i="2" s="1"/>
  <c r="I9535" i="2"/>
  <c r="J9535" i="2" s="1"/>
  <c r="I9536" i="2"/>
  <c r="J9536" i="2" s="1"/>
  <c r="I9537" i="2"/>
  <c r="J9537" i="2" s="1"/>
  <c r="I9538" i="2"/>
  <c r="J9538" i="2" s="1"/>
  <c r="I9539" i="2"/>
  <c r="J9539" i="2" s="1"/>
  <c r="I9540" i="2"/>
  <c r="J9540" i="2" s="1"/>
  <c r="I9541" i="2"/>
  <c r="J9541" i="2" s="1"/>
  <c r="I9542" i="2"/>
  <c r="J9542" i="2" s="1"/>
  <c r="I9543" i="2"/>
  <c r="J9543" i="2" s="1"/>
  <c r="I9544" i="2"/>
  <c r="J9544" i="2" s="1"/>
  <c r="I9545" i="2"/>
  <c r="J9545" i="2" s="1"/>
  <c r="I9546" i="2"/>
  <c r="J9546" i="2" s="1"/>
  <c r="I9547" i="2"/>
  <c r="J9547" i="2" s="1"/>
  <c r="I9548" i="2"/>
  <c r="J9548" i="2" s="1"/>
  <c r="I9549" i="2"/>
  <c r="J9549" i="2" s="1"/>
  <c r="I9550" i="2"/>
  <c r="J9550" i="2" s="1"/>
  <c r="I9551" i="2"/>
  <c r="J9551" i="2" s="1"/>
  <c r="I9552" i="2"/>
  <c r="J9552" i="2" s="1"/>
  <c r="I9553" i="2"/>
  <c r="J9553" i="2" s="1"/>
  <c r="I9554" i="2"/>
  <c r="J9554" i="2" s="1"/>
  <c r="I9555" i="2"/>
  <c r="J9555" i="2" s="1"/>
  <c r="I9556" i="2"/>
  <c r="J9556" i="2" s="1"/>
  <c r="I9557" i="2"/>
  <c r="J9557" i="2" s="1"/>
  <c r="I9558" i="2"/>
  <c r="J9558" i="2" s="1"/>
  <c r="I9559" i="2"/>
  <c r="J9559" i="2" s="1"/>
  <c r="I9560" i="2"/>
  <c r="J9560" i="2" s="1"/>
  <c r="I9561" i="2"/>
  <c r="J9561" i="2" s="1"/>
  <c r="I9562" i="2"/>
  <c r="J9562" i="2" s="1"/>
  <c r="I9563" i="2"/>
  <c r="J9563" i="2" s="1"/>
  <c r="I9564" i="2"/>
  <c r="J9564" i="2" s="1"/>
  <c r="I9565" i="2"/>
  <c r="J9565" i="2" s="1"/>
  <c r="I9566" i="2"/>
  <c r="J9566" i="2" s="1"/>
  <c r="I9567" i="2"/>
  <c r="J9567" i="2" s="1"/>
  <c r="I9568" i="2"/>
  <c r="J9568" i="2" s="1"/>
  <c r="I9569" i="2"/>
  <c r="J9569" i="2" s="1"/>
  <c r="I9570" i="2"/>
  <c r="J9570" i="2" s="1"/>
  <c r="I9571" i="2"/>
  <c r="J9571" i="2" s="1"/>
  <c r="I9572" i="2"/>
  <c r="J9572" i="2" s="1"/>
  <c r="I9573" i="2"/>
  <c r="J9573" i="2" s="1"/>
  <c r="I9574" i="2"/>
  <c r="J9574" i="2" s="1"/>
  <c r="I9575" i="2"/>
  <c r="J9575" i="2" s="1"/>
  <c r="I9576" i="2"/>
  <c r="J9576" i="2" s="1"/>
  <c r="I9577" i="2"/>
  <c r="J9577" i="2" s="1"/>
  <c r="I9578" i="2"/>
  <c r="J9578" i="2" s="1"/>
  <c r="I9579" i="2"/>
  <c r="J9579" i="2" s="1"/>
  <c r="I9580" i="2"/>
  <c r="J9580" i="2" s="1"/>
  <c r="I9581" i="2"/>
  <c r="J9581" i="2" s="1"/>
  <c r="I9582" i="2"/>
  <c r="J9582" i="2" s="1"/>
  <c r="I9583" i="2"/>
  <c r="J9583" i="2" s="1"/>
  <c r="I9584" i="2"/>
  <c r="J9584" i="2" s="1"/>
  <c r="I9585" i="2"/>
  <c r="J9585" i="2" s="1"/>
  <c r="I9586" i="2"/>
  <c r="J9586" i="2" s="1"/>
  <c r="I9587" i="2"/>
  <c r="J9587" i="2" s="1"/>
  <c r="I9588" i="2"/>
  <c r="J9588" i="2" s="1"/>
  <c r="I9589" i="2"/>
  <c r="J9589" i="2" s="1"/>
  <c r="I9590" i="2"/>
  <c r="J9590" i="2" s="1"/>
  <c r="I9591" i="2"/>
  <c r="J9591" i="2" s="1"/>
  <c r="I9592" i="2"/>
  <c r="J9592" i="2" s="1"/>
  <c r="I9593" i="2"/>
  <c r="J9593" i="2" s="1"/>
  <c r="I9594" i="2"/>
  <c r="J9594" i="2" s="1"/>
  <c r="I9595" i="2"/>
  <c r="J9595" i="2" s="1"/>
  <c r="I9596" i="2"/>
  <c r="J9596" i="2" s="1"/>
  <c r="I9597" i="2"/>
  <c r="J9597" i="2" s="1"/>
  <c r="I9598" i="2"/>
  <c r="J9598" i="2" s="1"/>
  <c r="I9599" i="2"/>
  <c r="J9599" i="2" s="1"/>
  <c r="I9600" i="2"/>
  <c r="J9600" i="2" s="1"/>
  <c r="I9601" i="2"/>
  <c r="J9601" i="2" s="1"/>
  <c r="I9602" i="2"/>
  <c r="J9602" i="2" s="1"/>
  <c r="I9603" i="2"/>
  <c r="J9603" i="2" s="1"/>
  <c r="I9604" i="2"/>
  <c r="J9604" i="2" s="1"/>
  <c r="I9605" i="2"/>
  <c r="J9605" i="2" s="1"/>
  <c r="I9606" i="2"/>
  <c r="J9606" i="2" s="1"/>
  <c r="I9607" i="2"/>
  <c r="J9607" i="2" s="1"/>
  <c r="I9608" i="2"/>
  <c r="J9608" i="2" s="1"/>
  <c r="I9609" i="2"/>
  <c r="J9609" i="2" s="1"/>
  <c r="I9610" i="2"/>
  <c r="J9610" i="2" s="1"/>
  <c r="I9611" i="2"/>
  <c r="J9611" i="2" s="1"/>
  <c r="I9612" i="2"/>
  <c r="J9612" i="2" s="1"/>
  <c r="I9613" i="2"/>
  <c r="J9613" i="2" s="1"/>
  <c r="I9614" i="2"/>
  <c r="J9614" i="2" s="1"/>
  <c r="I9615" i="2"/>
  <c r="J9615" i="2" s="1"/>
  <c r="I9616" i="2"/>
  <c r="J9616" i="2" s="1"/>
  <c r="I9617" i="2"/>
  <c r="J9617" i="2" s="1"/>
  <c r="I9618" i="2"/>
  <c r="J9618" i="2" s="1"/>
  <c r="I9619" i="2"/>
  <c r="J9619" i="2" s="1"/>
  <c r="I9620" i="2"/>
  <c r="J9620" i="2" s="1"/>
  <c r="I9621" i="2"/>
  <c r="J9621" i="2" s="1"/>
  <c r="I9622" i="2"/>
  <c r="J9622" i="2" s="1"/>
  <c r="I9623" i="2"/>
  <c r="J9623" i="2" s="1"/>
  <c r="I9624" i="2"/>
  <c r="J9624" i="2" s="1"/>
  <c r="I9625" i="2"/>
  <c r="J9625" i="2" s="1"/>
  <c r="I9626" i="2"/>
  <c r="J9626" i="2" s="1"/>
  <c r="I9627" i="2"/>
  <c r="J9627" i="2" s="1"/>
  <c r="I9628" i="2"/>
  <c r="J9628" i="2" s="1"/>
  <c r="I9629" i="2"/>
  <c r="J9629" i="2" s="1"/>
  <c r="I9630" i="2"/>
  <c r="J9630" i="2" s="1"/>
  <c r="I9631" i="2"/>
  <c r="J9631" i="2" s="1"/>
  <c r="I9632" i="2"/>
  <c r="J9632" i="2" s="1"/>
  <c r="I9633" i="2"/>
  <c r="J9633" i="2" s="1"/>
  <c r="I9634" i="2"/>
  <c r="J9634" i="2" s="1"/>
  <c r="I9635" i="2"/>
  <c r="J9635" i="2" s="1"/>
  <c r="I9636" i="2"/>
  <c r="J9636" i="2" s="1"/>
  <c r="I9637" i="2"/>
  <c r="J9637" i="2" s="1"/>
  <c r="I9638" i="2"/>
  <c r="J9638" i="2" s="1"/>
  <c r="I9639" i="2"/>
  <c r="J9639" i="2" s="1"/>
  <c r="I9640" i="2"/>
  <c r="J9640" i="2" s="1"/>
  <c r="I9641" i="2"/>
  <c r="J9641" i="2" s="1"/>
  <c r="I9642" i="2"/>
  <c r="J9642" i="2" s="1"/>
  <c r="I9643" i="2"/>
  <c r="J9643" i="2" s="1"/>
  <c r="I9644" i="2"/>
  <c r="J9644" i="2" s="1"/>
  <c r="I9645" i="2"/>
  <c r="J9645" i="2" s="1"/>
  <c r="I9646" i="2"/>
  <c r="J9646" i="2" s="1"/>
  <c r="I9647" i="2"/>
  <c r="J9647" i="2" s="1"/>
  <c r="I9648" i="2"/>
  <c r="J9648" i="2" s="1"/>
  <c r="I9649" i="2"/>
  <c r="J9649" i="2" s="1"/>
  <c r="I9650" i="2"/>
  <c r="J9650" i="2" s="1"/>
  <c r="I9651" i="2"/>
  <c r="J9651" i="2" s="1"/>
  <c r="I9652" i="2"/>
  <c r="J9652" i="2" s="1"/>
  <c r="I9653" i="2"/>
  <c r="J9653" i="2" s="1"/>
  <c r="I9654" i="2"/>
  <c r="J9654" i="2" s="1"/>
  <c r="I9655" i="2"/>
  <c r="J9655" i="2" s="1"/>
  <c r="I9656" i="2"/>
  <c r="J9656" i="2" s="1"/>
  <c r="I9657" i="2"/>
  <c r="J9657" i="2" s="1"/>
  <c r="I9658" i="2"/>
  <c r="J9658" i="2" s="1"/>
  <c r="I9659" i="2"/>
  <c r="J9659" i="2" s="1"/>
  <c r="I9660" i="2"/>
  <c r="J9660" i="2" s="1"/>
  <c r="I9661" i="2"/>
  <c r="J9661" i="2" s="1"/>
  <c r="I9662" i="2"/>
  <c r="J9662" i="2" s="1"/>
  <c r="I9663" i="2"/>
  <c r="J9663" i="2" s="1"/>
  <c r="I9664" i="2"/>
  <c r="J9664" i="2" s="1"/>
  <c r="I9665" i="2"/>
  <c r="J9665" i="2" s="1"/>
  <c r="I9666" i="2"/>
  <c r="J9666" i="2" s="1"/>
  <c r="I9667" i="2"/>
  <c r="J9667" i="2" s="1"/>
  <c r="I9668" i="2"/>
  <c r="J9668" i="2" s="1"/>
  <c r="I9669" i="2"/>
  <c r="J9669" i="2" s="1"/>
  <c r="I9670" i="2"/>
  <c r="J9670" i="2" s="1"/>
  <c r="I9671" i="2"/>
  <c r="J9671" i="2" s="1"/>
  <c r="I9672" i="2"/>
  <c r="J9672" i="2" s="1"/>
  <c r="I9673" i="2"/>
  <c r="J9673" i="2" s="1"/>
  <c r="I9674" i="2"/>
  <c r="J9674" i="2" s="1"/>
  <c r="I9675" i="2"/>
  <c r="J9675" i="2" s="1"/>
  <c r="I9676" i="2"/>
  <c r="J9676" i="2" s="1"/>
  <c r="I9677" i="2"/>
  <c r="J9677" i="2" s="1"/>
  <c r="I9678" i="2"/>
  <c r="J9678" i="2" s="1"/>
  <c r="I9679" i="2"/>
  <c r="J9679" i="2" s="1"/>
  <c r="I9680" i="2"/>
  <c r="J9680" i="2" s="1"/>
  <c r="I9681" i="2"/>
  <c r="J9681" i="2" s="1"/>
  <c r="I9682" i="2"/>
  <c r="J9682" i="2" s="1"/>
  <c r="I9683" i="2"/>
  <c r="J9683" i="2" s="1"/>
  <c r="I9684" i="2"/>
  <c r="J9684" i="2" s="1"/>
  <c r="I9685" i="2"/>
  <c r="J9685" i="2" s="1"/>
  <c r="I9686" i="2"/>
  <c r="J9686" i="2" s="1"/>
  <c r="I9687" i="2"/>
  <c r="J9687" i="2" s="1"/>
  <c r="I9688" i="2"/>
  <c r="J9688" i="2" s="1"/>
  <c r="I9689" i="2"/>
  <c r="J9689" i="2" s="1"/>
  <c r="I9690" i="2"/>
  <c r="J9690" i="2" s="1"/>
  <c r="I9691" i="2"/>
  <c r="J9691" i="2" s="1"/>
  <c r="I9692" i="2"/>
  <c r="J9692" i="2" s="1"/>
  <c r="I9693" i="2"/>
  <c r="J9693" i="2" s="1"/>
  <c r="I9694" i="2"/>
  <c r="J9694" i="2" s="1"/>
  <c r="I9695" i="2"/>
  <c r="J9695" i="2" s="1"/>
  <c r="I9696" i="2"/>
  <c r="J9696" i="2" s="1"/>
  <c r="I9697" i="2"/>
  <c r="J9697" i="2" s="1"/>
  <c r="I9698" i="2"/>
  <c r="J9698" i="2" s="1"/>
  <c r="I9699" i="2"/>
  <c r="J9699" i="2" s="1"/>
  <c r="I9700" i="2"/>
  <c r="J9700" i="2" s="1"/>
  <c r="I9701" i="2"/>
  <c r="J9701" i="2" s="1"/>
  <c r="I9702" i="2"/>
  <c r="J9702" i="2" s="1"/>
  <c r="I9703" i="2"/>
  <c r="J9703" i="2" s="1"/>
  <c r="I9704" i="2"/>
  <c r="J9704" i="2" s="1"/>
  <c r="I9705" i="2"/>
  <c r="J9705" i="2" s="1"/>
  <c r="I9706" i="2"/>
  <c r="J9706" i="2" s="1"/>
  <c r="I9707" i="2"/>
  <c r="J9707" i="2" s="1"/>
  <c r="I9708" i="2"/>
  <c r="J9708" i="2" s="1"/>
  <c r="I9709" i="2"/>
  <c r="J9709" i="2" s="1"/>
  <c r="I9710" i="2"/>
  <c r="J9710" i="2" s="1"/>
  <c r="I9711" i="2"/>
  <c r="J9711" i="2" s="1"/>
  <c r="I9712" i="2"/>
  <c r="J9712" i="2" s="1"/>
  <c r="I9713" i="2"/>
  <c r="J9713" i="2" s="1"/>
  <c r="I9714" i="2"/>
  <c r="J9714" i="2" s="1"/>
  <c r="I9715" i="2"/>
  <c r="J9715" i="2" s="1"/>
  <c r="I9716" i="2"/>
  <c r="J9716" i="2" s="1"/>
  <c r="I9717" i="2"/>
  <c r="J9717" i="2" s="1"/>
  <c r="I9718" i="2"/>
  <c r="J9718" i="2" s="1"/>
  <c r="I9719" i="2"/>
  <c r="J9719" i="2" s="1"/>
  <c r="I9720" i="2"/>
  <c r="J9720" i="2" s="1"/>
  <c r="I9721" i="2"/>
  <c r="J9721" i="2" s="1"/>
  <c r="I9722" i="2"/>
  <c r="J9722" i="2" s="1"/>
  <c r="I9723" i="2"/>
  <c r="J9723" i="2" s="1"/>
  <c r="I9724" i="2"/>
  <c r="J9724" i="2" s="1"/>
  <c r="I9725" i="2"/>
  <c r="J9725" i="2" s="1"/>
  <c r="I9726" i="2"/>
  <c r="J9726" i="2" s="1"/>
  <c r="I9727" i="2"/>
  <c r="J9727" i="2" s="1"/>
  <c r="I9728" i="2"/>
  <c r="J9728" i="2" s="1"/>
  <c r="I9729" i="2"/>
  <c r="J9729" i="2" s="1"/>
  <c r="I9730" i="2"/>
  <c r="J9730" i="2" s="1"/>
  <c r="I9731" i="2"/>
  <c r="J9731" i="2" s="1"/>
  <c r="I9732" i="2"/>
  <c r="J9732" i="2" s="1"/>
  <c r="I9733" i="2"/>
  <c r="J9733" i="2" s="1"/>
  <c r="I9734" i="2"/>
  <c r="J9734" i="2" s="1"/>
  <c r="I9735" i="2"/>
  <c r="J9735" i="2" s="1"/>
  <c r="I9736" i="2"/>
  <c r="J9736" i="2" s="1"/>
  <c r="I9737" i="2"/>
  <c r="J9737" i="2" s="1"/>
  <c r="I9738" i="2"/>
  <c r="J9738" i="2" s="1"/>
  <c r="I9739" i="2"/>
  <c r="J9739" i="2" s="1"/>
  <c r="I9740" i="2"/>
  <c r="J9740" i="2" s="1"/>
  <c r="I9741" i="2"/>
  <c r="J9741" i="2" s="1"/>
  <c r="I9742" i="2"/>
  <c r="J9742" i="2" s="1"/>
  <c r="I9743" i="2"/>
  <c r="J9743" i="2" s="1"/>
  <c r="I9744" i="2"/>
  <c r="J9744" i="2" s="1"/>
  <c r="I9745" i="2"/>
  <c r="J9745" i="2" s="1"/>
  <c r="I9746" i="2"/>
  <c r="J9746" i="2" s="1"/>
  <c r="I9747" i="2"/>
  <c r="J9747" i="2" s="1"/>
  <c r="I9748" i="2"/>
  <c r="J9748" i="2" s="1"/>
  <c r="I9749" i="2"/>
  <c r="J9749" i="2" s="1"/>
  <c r="I9750" i="2"/>
  <c r="J9750" i="2" s="1"/>
  <c r="I9751" i="2"/>
  <c r="J9751" i="2" s="1"/>
  <c r="I9752" i="2"/>
  <c r="J9752" i="2" s="1"/>
  <c r="I9753" i="2"/>
  <c r="J9753" i="2" s="1"/>
  <c r="I9754" i="2"/>
  <c r="J9754" i="2" s="1"/>
  <c r="I9755" i="2"/>
  <c r="J9755" i="2" s="1"/>
  <c r="I9756" i="2"/>
  <c r="J9756" i="2" s="1"/>
  <c r="I9757" i="2"/>
  <c r="J9757" i="2" s="1"/>
  <c r="I9758" i="2"/>
  <c r="J9758" i="2" s="1"/>
  <c r="I9759" i="2"/>
  <c r="J9759" i="2" s="1"/>
  <c r="I9760" i="2"/>
  <c r="J9760" i="2" s="1"/>
  <c r="I9761" i="2"/>
  <c r="J9761" i="2" s="1"/>
  <c r="I9762" i="2"/>
  <c r="J9762" i="2" s="1"/>
  <c r="I9763" i="2"/>
  <c r="J9763" i="2" s="1"/>
  <c r="I9764" i="2"/>
  <c r="J9764" i="2" s="1"/>
  <c r="I9765" i="2"/>
  <c r="J9765" i="2" s="1"/>
  <c r="I9766" i="2"/>
  <c r="J9766" i="2" s="1"/>
  <c r="I9767" i="2"/>
  <c r="J9767" i="2" s="1"/>
  <c r="I9768" i="2"/>
  <c r="J9768" i="2" s="1"/>
  <c r="I9769" i="2"/>
  <c r="J9769" i="2" s="1"/>
  <c r="I9770" i="2"/>
  <c r="J9770" i="2" s="1"/>
  <c r="I9771" i="2"/>
  <c r="J9771" i="2" s="1"/>
  <c r="I9772" i="2"/>
  <c r="J9772" i="2" s="1"/>
  <c r="I9773" i="2"/>
  <c r="J9773" i="2" s="1"/>
  <c r="I9774" i="2"/>
  <c r="J9774" i="2" s="1"/>
  <c r="I9775" i="2"/>
  <c r="J9775" i="2" s="1"/>
  <c r="I9776" i="2"/>
  <c r="J9776" i="2" s="1"/>
  <c r="I9777" i="2"/>
  <c r="J9777" i="2" s="1"/>
  <c r="I9778" i="2"/>
  <c r="J9778" i="2" s="1"/>
  <c r="I9779" i="2"/>
  <c r="J9779" i="2" s="1"/>
  <c r="I9780" i="2"/>
  <c r="J9780" i="2" s="1"/>
  <c r="I9781" i="2"/>
  <c r="J9781" i="2" s="1"/>
  <c r="I9782" i="2"/>
  <c r="J9782" i="2" s="1"/>
  <c r="I9783" i="2"/>
  <c r="J9783" i="2" s="1"/>
  <c r="I9784" i="2"/>
  <c r="J9784" i="2" s="1"/>
  <c r="I9785" i="2"/>
  <c r="J9785" i="2" s="1"/>
  <c r="I9786" i="2"/>
  <c r="J9786" i="2" s="1"/>
  <c r="I9787" i="2"/>
  <c r="J9787" i="2" s="1"/>
  <c r="I9788" i="2"/>
  <c r="J9788" i="2" s="1"/>
  <c r="I9789" i="2"/>
  <c r="J9789" i="2" s="1"/>
  <c r="I9790" i="2"/>
  <c r="J9790" i="2" s="1"/>
  <c r="I9791" i="2"/>
  <c r="J9791" i="2" s="1"/>
  <c r="I9792" i="2"/>
  <c r="J9792" i="2" s="1"/>
  <c r="I9793" i="2"/>
  <c r="J9793" i="2" s="1"/>
  <c r="I9794" i="2"/>
  <c r="J9794" i="2" s="1"/>
  <c r="I9795" i="2"/>
  <c r="J9795" i="2" s="1"/>
  <c r="I9796" i="2"/>
  <c r="J9796" i="2" s="1"/>
  <c r="I9797" i="2"/>
  <c r="J9797" i="2" s="1"/>
  <c r="I9798" i="2"/>
  <c r="J9798" i="2" s="1"/>
  <c r="I9799" i="2"/>
  <c r="J9799" i="2" s="1"/>
  <c r="I9800" i="2"/>
  <c r="J9800" i="2" s="1"/>
  <c r="I9801" i="2"/>
  <c r="J9801" i="2" s="1"/>
  <c r="I9802" i="2"/>
  <c r="J9802" i="2" s="1"/>
  <c r="I9803" i="2"/>
  <c r="J9803" i="2" s="1"/>
  <c r="I9804" i="2"/>
  <c r="J9804" i="2" s="1"/>
  <c r="I9805" i="2"/>
  <c r="J9805" i="2" s="1"/>
  <c r="I9806" i="2"/>
  <c r="J9806" i="2" s="1"/>
  <c r="I9807" i="2"/>
  <c r="J9807" i="2" s="1"/>
  <c r="I9808" i="2"/>
  <c r="J9808" i="2" s="1"/>
  <c r="I9809" i="2"/>
  <c r="J9809" i="2" s="1"/>
  <c r="I9810" i="2"/>
  <c r="J9810" i="2" s="1"/>
  <c r="I9811" i="2"/>
  <c r="J9811" i="2" s="1"/>
  <c r="I9812" i="2"/>
  <c r="J9812" i="2" s="1"/>
  <c r="I9813" i="2"/>
  <c r="J9813" i="2" s="1"/>
  <c r="I9814" i="2"/>
  <c r="J9814" i="2" s="1"/>
  <c r="I9815" i="2"/>
  <c r="J9815" i="2" s="1"/>
  <c r="I9816" i="2"/>
  <c r="J9816" i="2" s="1"/>
  <c r="I9817" i="2"/>
  <c r="J9817" i="2" s="1"/>
  <c r="I9818" i="2"/>
  <c r="J9818" i="2" s="1"/>
  <c r="I9819" i="2"/>
  <c r="J9819" i="2" s="1"/>
  <c r="I9820" i="2"/>
  <c r="J9820" i="2" s="1"/>
  <c r="I9821" i="2"/>
  <c r="J9821" i="2" s="1"/>
  <c r="I9822" i="2"/>
  <c r="J9822" i="2" s="1"/>
  <c r="I9823" i="2"/>
  <c r="J9823" i="2" s="1"/>
  <c r="I9824" i="2"/>
  <c r="J9824" i="2" s="1"/>
  <c r="I9825" i="2"/>
  <c r="J9825" i="2" s="1"/>
  <c r="I9826" i="2"/>
  <c r="J9826" i="2" s="1"/>
  <c r="I9827" i="2"/>
  <c r="J9827" i="2" s="1"/>
  <c r="I9828" i="2"/>
  <c r="J9828" i="2" s="1"/>
  <c r="I9829" i="2"/>
  <c r="J9829" i="2" s="1"/>
  <c r="I9830" i="2"/>
  <c r="J9830" i="2" s="1"/>
  <c r="I9831" i="2"/>
  <c r="J9831" i="2" s="1"/>
  <c r="I9832" i="2"/>
  <c r="J9832" i="2" s="1"/>
  <c r="I9833" i="2"/>
  <c r="J9833" i="2" s="1"/>
  <c r="I9834" i="2"/>
  <c r="J9834" i="2" s="1"/>
  <c r="I9835" i="2"/>
  <c r="J9835" i="2" s="1"/>
  <c r="I9836" i="2"/>
  <c r="J9836" i="2" s="1"/>
  <c r="I9837" i="2"/>
  <c r="J9837" i="2" s="1"/>
  <c r="I9838" i="2"/>
  <c r="J9838" i="2" s="1"/>
  <c r="I9839" i="2"/>
  <c r="J9839" i="2" s="1"/>
  <c r="I9840" i="2"/>
  <c r="J9840" i="2" s="1"/>
  <c r="I9841" i="2"/>
  <c r="J9841" i="2" s="1"/>
  <c r="I9842" i="2"/>
  <c r="J9842" i="2" s="1"/>
  <c r="I9843" i="2"/>
  <c r="J9843" i="2" s="1"/>
  <c r="I9844" i="2"/>
  <c r="J9844" i="2" s="1"/>
  <c r="I9845" i="2"/>
  <c r="J9845" i="2" s="1"/>
  <c r="I9846" i="2"/>
  <c r="J9846" i="2" s="1"/>
  <c r="I9847" i="2"/>
  <c r="J9847" i="2" s="1"/>
  <c r="I9848" i="2"/>
  <c r="J9848" i="2" s="1"/>
  <c r="I9849" i="2"/>
  <c r="J9849" i="2" s="1"/>
  <c r="I9850" i="2"/>
  <c r="J9850" i="2" s="1"/>
  <c r="I9851" i="2"/>
  <c r="J9851" i="2" s="1"/>
  <c r="I9852" i="2"/>
  <c r="J9852" i="2" s="1"/>
  <c r="I9853" i="2"/>
  <c r="J9853" i="2" s="1"/>
  <c r="I9854" i="2"/>
  <c r="J9854" i="2" s="1"/>
  <c r="I9855" i="2"/>
  <c r="J9855" i="2" s="1"/>
  <c r="I9856" i="2"/>
  <c r="J9856" i="2" s="1"/>
  <c r="I9857" i="2"/>
  <c r="J9857" i="2" s="1"/>
  <c r="I9858" i="2"/>
  <c r="J9858" i="2" s="1"/>
  <c r="I9859" i="2"/>
  <c r="J9859" i="2" s="1"/>
  <c r="I9860" i="2"/>
  <c r="J9860" i="2" s="1"/>
  <c r="I9861" i="2"/>
  <c r="J9861" i="2" s="1"/>
  <c r="I9862" i="2"/>
  <c r="J9862" i="2" s="1"/>
  <c r="I9863" i="2"/>
  <c r="J9863" i="2" s="1"/>
  <c r="I9864" i="2"/>
  <c r="J9864" i="2" s="1"/>
  <c r="I9865" i="2"/>
  <c r="J9865" i="2" s="1"/>
  <c r="I9866" i="2"/>
  <c r="J9866" i="2" s="1"/>
  <c r="I9867" i="2"/>
  <c r="J9867" i="2" s="1"/>
  <c r="I9868" i="2"/>
  <c r="J9868" i="2" s="1"/>
  <c r="I9869" i="2"/>
  <c r="J9869" i="2" s="1"/>
  <c r="I9870" i="2"/>
  <c r="J9870" i="2" s="1"/>
  <c r="I9871" i="2"/>
  <c r="J9871" i="2" s="1"/>
  <c r="I9872" i="2"/>
  <c r="J9872" i="2" s="1"/>
  <c r="I9873" i="2"/>
  <c r="J9873" i="2" s="1"/>
  <c r="I9874" i="2"/>
  <c r="J9874" i="2" s="1"/>
  <c r="I9875" i="2"/>
  <c r="J9875" i="2" s="1"/>
  <c r="I9876" i="2"/>
  <c r="J9876" i="2" s="1"/>
  <c r="I9877" i="2"/>
  <c r="J9877" i="2" s="1"/>
  <c r="I9878" i="2"/>
  <c r="J9878" i="2" s="1"/>
  <c r="I9879" i="2"/>
  <c r="J9879" i="2" s="1"/>
  <c r="I9880" i="2"/>
  <c r="J9880" i="2" s="1"/>
  <c r="I9881" i="2"/>
  <c r="J9881" i="2" s="1"/>
  <c r="I9882" i="2"/>
  <c r="J9882" i="2" s="1"/>
  <c r="I9883" i="2"/>
  <c r="J9883" i="2" s="1"/>
  <c r="I9884" i="2"/>
  <c r="J9884" i="2" s="1"/>
  <c r="I9885" i="2"/>
  <c r="J9885" i="2" s="1"/>
  <c r="I9886" i="2"/>
  <c r="J9886" i="2" s="1"/>
  <c r="I9887" i="2"/>
  <c r="J9887" i="2" s="1"/>
  <c r="I9888" i="2"/>
  <c r="J9888" i="2" s="1"/>
  <c r="I9889" i="2"/>
  <c r="J9889" i="2" s="1"/>
  <c r="I9890" i="2"/>
  <c r="J9890" i="2" s="1"/>
  <c r="I9891" i="2"/>
  <c r="J9891" i="2" s="1"/>
  <c r="I9892" i="2"/>
  <c r="J9892" i="2" s="1"/>
  <c r="I9893" i="2"/>
  <c r="J9893" i="2" s="1"/>
  <c r="I9894" i="2"/>
  <c r="J9894" i="2" s="1"/>
  <c r="I9895" i="2"/>
  <c r="J9895" i="2" s="1"/>
  <c r="I9896" i="2"/>
  <c r="J9896" i="2" s="1"/>
  <c r="I9897" i="2"/>
  <c r="J9897" i="2" s="1"/>
  <c r="I9898" i="2"/>
  <c r="J9898" i="2" s="1"/>
  <c r="I9899" i="2"/>
  <c r="J9899" i="2" s="1"/>
  <c r="I9900" i="2"/>
  <c r="J9900" i="2" s="1"/>
  <c r="I9901" i="2"/>
  <c r="J9901" i="2" s="1"/>
  <c r="I9902" i="2"/>
  <c r="J9902" i="2" s="1"/>
  <c r="I9903" i="2"/>
  <c r="J9903" i="2" s="1"/>
  <c r="I9904" i="2"/>
  <c r="J9904" i="2" s="1"/>
  <c r="I9905" i="2"/>
  <c r="J9905" i="2" s="1"/>
  <c r="I9906" i="2"/>
  <c r="J9906" i="2" s="1"/>
  <c r="I9907" i="2"/>
  <c r="J9907" i="2" s="1"/>
  <c r="I9908" i="2"/>
  <c r="J9908" i="2" s="1"/>
  <c r="I9909" i="2"/>
  <c r="J9909" i="2" s="1"/>
  <c r="I9910" i="2"/>
  <c r="J9910" i="2" s="1"/>
  <c r="I9911" i="2"/>
  <c r="J9911" i="2" s="1"/>
  <c r="I9912" i="2"/>
  <c r="J9912" i="2" s="1"/>
  <c r="I9913" i="2"/>
  <c r="J9913" i="2" s="1"/>
  <c r="I9914" i="2"/>
  <c r="J9914" i="2" s="1"/>
  <c r="I9915" i="2"/>
  <c r="J9915" i="2" s="1"/>
  <c r="I9916" i="2"/>
  <c r="J9916" i="2" s="1"/>
  <c r="I9917" i="2"/>
  <c r="J9917" i="2" s="1"/>
  <c r="I9918" i="2"/>
  <c r="J9918" i="2" s="1"/>
  <c r="I9919" i="2"/>
  <c r="J9919" i="2" s="1"/>
  <c r="I9920" i="2"/>
  <c r="J9920" i="2" s="1"/>
  <c r="I9921" i="2"/>
  <c r="J9921" i="2" s="1"/>
  <c r="I9922" i="2"/>
  <c r="J9922" i="2" s="1"/>
  <c r="I9923" i="2"/>
  <c r="J9923" i="2" s="1"/>
  <c r="I9924" i="2"/>
  <c r="J9924" i="2" s="1"/>
  <c r="I9925" i="2"/>
  <c r="J9925" i="2" s="1"/>
  <c r="I9926" i="2"/>
  <c r="J9926" i="2" s="1"/>
  <c r="I9927" i="2"/>
  <c r="J9927" i="2" s="1"/>
  <c r="I9928" i="2"/>
  <c r="J9928" i="2" s="1"/>
  <c r="I9929" i="2"/>
  <c r="J9929" i="2" s="1"/>
  <c r="I9930" i="2"/>
  <c r="J9930" i="2" s="1"/>
  <c r="I9931" i="2"/>
  <c r="J9931" i="2" s="1"/>
  <c r="I9932" i="2"/>
  <c r="J9932" i="2" s="1"/>
  <c r="I9933" i="2"/>
  <c r="J9933" i="2" s="1"/>
  <c r="I9934" i="2"/>
  <c r="J9934" i="2" s="1"/>
  <c r="I9935" i="2"/>
  <c r="J9935" i="2" s="1"/>
  <c r="I9936" i="2"/>
  <c r="J9936" i="2" s="1"/>
  <c r="I9937" i="2"/>
  <c r="J9937" i="2" s="1"/>
  <c r="I9938" i="2"/>
  <c r="J9938" i="2" s="1"/>
  <c r="I9939" i="2"/>
  <c r="J9939" i="2" s="1"/>
  <c r="I9940" i="2"/>
  <c r="J9940" i="2" s="1"/>
  <c r="I9941" i="2"/>
  <c r="J9941" i="2" s="1"/>
  <c r="I9942" i="2"/>
  <c r="J9942" i="2" s="1"/>
  <c r="I9943" i="2"/>
  <c r="J9943" i="2" s="1"/>
  <c r="I9944" i="2"/>
  <c r="J9944" i="2" s="1"/>
  <c r="I9945" i="2"/>
  <c r="J9945" i="2" s="1"/>
  <c r="I9946" i="2"/>
  <c r="J9946" i="2" s="1"/>
  <c r="I9947" i="2"/>
  <c r="J9947" i="2" s="1"/>
  <c r="I9948" i="2"/>
  <c r="J9948" i="2" s="1"/>
  <c r="I9949" i="2"/>
  <c r="J9949" i="2" s="1"/>
  <c r="I9950" i="2"/>
  <c r="J9950" i="2" s="1"/>
  <c r="I9951" i="2"/>
  <c r="J9951" i="2" s="1"/>
  <c r="I9952" i="2"/>
  <c r="J9952" i="2" s="1"/>
  <c r="I9953" i="2"/>
  <c r="J9953" i="2" s="1"/>
  <c r="I9954" i="2"/>
  <c r="J9954" i="2" s="1"/>
  <c r="I9955" i="2"/>
  <c r="J9955" i="2" s="1"/>
  <c r="I9956" i="2"/>
  <c r="J9956" i="2" s="1"/>
  <c r="I9957" i="2"/>
  <c r="J9957" i="2" s="1"/>
  <c r="I9958" i="2"/>
  <c r="J9958" i="2" s="1"/>
  <c r="I9959" i="2"/>
  <c r="J9959" i="2" s="1"/>
  <c r="I9960" i="2"/>
  <c r="J9960" i="2" s="1"/>
  <c r="I9961" i="2"/>
  <c r="J9961" i="2" s="1"/>
  <c r="I9962" i="2"/>
  <c r="J9962" i="2" s="1"/>
  <c r="I9963" i="2"/>
  <c r="J9963" i="2" s="1"/>
  <c r="I9964" i="2"/>
  <c r="J9964" i="2" s="1"/>
  <c r="I9965" i="2"/>
  <c r="J9965" i="2" s="1"/>
  <c r="I9966" i="2"/>
  <c r="J9966" i="2" s="1"/>
  <c r="I9967" i="2"/>
  <c r="J9967" i="2" s="1"/>
  <c r="I9968" i="2"/>
  <c r="J9968" i="2" s="1"/>
  <c r="I9969" i="2"/>
  <c r="J9969" i="2" s="1"/>
  <c r="I9970" i="2"/>
  <c r="J9970" i="2" s="1"/>
  <c r="I9971" i="2"/>
  <c r="J9971" i="2" s="1"/>
  <c r="I9972" i="2"/>
  <c r="J9972" i="2" s="1"/>
  <c r="I9973" i="2"/>
  <c r="J9973" i="2" s="1"/>
  <c r="I9974" i="2"/>
  <c r="J9974" i="2" s="1"/>
  <c r="I9975" i="2"/>
  <c r="J9975" i="2" s="1"/>
  <c r="I9976" i="2"/>
  <c r="J9976" i="2" s="1"/>
  <c r="I9977" i="2"/>
  <c r="J9977" i="2" s="1"/>
  <c r="I9978" i="2"/>
  <c r="J9978" i="2" s="1"/>
  <c r="I9979" i="2"/>
  <c r="J9979" i="2" s="1"/>
  <c r="I9980" i="2"/>
  <c r="J9980" i="2" s="1"/>
  <c r="I9981" i="2"/>
  <c r="J9981" i="2" s="1"/>
  <c r="I9982" i="2"/>
  <c r="J9982" i="2" s="1"/>
  <c r="I9983" i="2"/>
  <c r="J9983" i="2" s="1"/>
  <c r="I9984" i="2"/>
  <c r="J9984" i="2" s="1"/>
  <c r="I9985" i="2"/>
  <c r="J9985" i="2" s="1"/>
  <c r="I9986" i="2"/>
  <c r="J9986" i="2" s="1"/>
  <c r="I9987" i="2"/>
  <c r="J9987" i="2" s="1"/>
  <c r="I9988" i="2"/>
  <c r="J9988" i="2" s="1"/>
  <c r="I9989" i="2"/>
  <c r="J9989" i="2" s="1"/>
  <c r="I9990" i="2"/>
  <c r="J9990" i="2" s="1"/>
  <c r="I9991" i="2"/>
  <c r="J9991" i="2" s="1"/>
  <c r="I9992" i="2"/>
  <c r="J9992" i="2" s="1"/>
  <c r="I9993" i="2"/>
  <c r="J9993" i="2" s="1"/>
  <c r="I9994" i="2"/>
  <c r="J9994" i="2" s="1"/>
  <c r="I9995" i="2"/>
  <c r="J9995" i="2" s="1"/>
  <c r="I9996" i="2"/>
  <c r="J9996" i="2" s="1"/>
  <c r="I9997" i="2"/>
  <c r="J9997" i="2" s="1"/>
  <c r="I9998" i="2"/>
  <c r="J9998" i="2" s="1"/>
  <c r="I9999" i="2"/>
  <c r="J9999" i="2" s="1"/>
  <c r="I10000" i="2"/>
  <c r="J10000" i="2" s="1"/>
  <c r="I10001" i="2"/>
  <c r="J10001" i="2" s="1"/>
  <c r="I10002" i="2"/>
  <c r="J10002" i="2" s="1"/>
  <c r="I10003" i="2"/>
  <c r="J10003" i="2" s="1"/>
  <c r="I10004" i="2"/>
  <c r="J10004" i="2" s="1"/>
  <c r="I10005" i="2"/>
  <c r="J10005" i="2" s="1"/>
  <c r="I10006" i="2"/>
  <c r="J10006" i="2" s="1"/>
  <c r="I10007" i="2"/>
  <c r="J10007" i="2" s="1"/>
  <c r="I10008" i="2"/>
  <c r="J10008" i="2" s="1"/>
  <c r="I10009" i="2"/>
  <c r="J10009" i="2" s="1"/>
  <c r="I10010" i="2"/>
  <c r="J10010" i="2" s="1"/>
  <c r="I10011" i="2"/>
  <c r="J10011" i="2" s="1"/>
  <c r="I10012" i="2"/>
  <c r="J10012" i="2" s="1"/>
  <c r="I10013" i="2"/>
  <c r="J10013" i="2" s="1"/>
  <c r="I10014" i="2"/>
  <c r="J10014" i="2" s="1"/>
  <c r="I10015" i="2"/>
  <c r="J10015" i="2" s="1"/>
  <c r="I10016" i="2"/>
  <c r="J10016" i="2" s="1"/>
  <c r="I10017" i="2"/>
  <c r="J10017" i="2" s="1"/>
  <c r="I10018" i="2"/>
  <c r="J10018" i="2" s="1"/>
  <c r="I10019" i="2"/>
  <c r="J10019" i="2" s="1"/>
  <c r="I10020" i="2"/>
  <c r="J10020" i="2" s="1"/>
  <c r="I10021" i="2"/>
  <c r="J10021" i="2" s="1"/>
  <c r="I10022" i="2"/>
  <c r="J10022" i="2" s="1"/>
  <c r="I10023" i="2"/>
  <c r="J10023" i="2" s="1"/>
  <c r="I10024" i="2"/>
  <c r="J10024" i="2" s="1"/>
  <c r="I10025" i="2"/>
  <c r="J10025" i="2" s="1"/>
  <c r="I10026" i="2"/>
  <c r="J10026" i="2" s="1"/>
  <c r="I10027" i="2"/>
  <c r="J10027" i="2" s="1"/>
  <c r="I10028" i="2"/>
  <c r="J10028" i="2" s="1"/>
  <c r="I10029" i="2"/>
  <c r="J10029" i="2" s="1"/>
  <c r="I10030" i="2"/>
  <c r="J10030" i="2" s="1"/>
  <c r="I10031" i="2"/>
  <c r="J10031" i="2" s="1"/>
  <c r="I10032" i="2"/>
  <c r="J10032" i="2" s="1"/>
  <c r="I10033" i="2"/>
  <c r="J10033" i="2" s="1"/>
  <c r="I10034" i="2"/>
  <c r="J10034" i="2" s="1"/>
  <c r="I10035" i="2"/>
  <c r="J10035" i="2" s="1"/>
  <c r="I10036" i="2"/>
  <c r="J10036" i="2" s="1"/>
  <c r="I10037" i="2"/>
  <c r="J10037" i="2" s="1"/>
  <c r="I10038" i="2"/>
  <c r="J10038" i="2" s="1"/>
  <c r="I10039" i="2"/>
  <c r="J10039" i="2" s="1"/>
  <c r="I10040" i="2"/>
  <c r="J10040" i="2" s="1"/>
  <c r="I10041" i="2"/>
  <c r="J10041" i="2" s="1"/>
  <c r="I10042" i="2"/>
  <c r="J10042" i="2" s="1"/>
  <c r="I10043" i="2"/>
  <c r="J10043" i="2" s="1"/>
  <c r="I10044" i="2"/>
  <c r="J10044" i="2" s="1"/>
  <c r="I10045" i="2"/>
  <c r="J10045" i="2" s="1"/>
  <c r="I10046" i="2"/>
  <c r="J10046" i="2" s="1"/>
  <c r="I10047" i="2"/>
  <c r="J10047" i="2" s="1"/>
  <c r="I10048" i="2"/>
  <c r="J10048" i="2" s="1"/>
  <c r="I10049" i="2"/>
  <c r="J10049" i="2" s="1"/>
  <c r="I10050" i="2"/>
  <c r="J10050" i="2" s="1"/>
  <c r="I10051" i="2"/>
  <c r="J10051" i="2" s="1"/>
  <c r="I10052" i="2"/>
  <c r="J10052" i="2" s="1"/>
  <c r="I10053" i="2"/>
  <c r="J10053" i="2" s="1"/>
  <c r="I10054" i="2"/>
  <c r="J10054" i="2" s="1"/>
  <c r="I10055" i="2"/>
  <c r="J10055" i="2" s="1"/>
  <c r="I10056" i="2"/>
  <c r="J10056" i="2" s="1"/>
  <c r="I10057" i="2"/>
  <c r="J10057" i="2" s="1"/>
  <c r="I10058" i="2"/>
  <c r="J10058" i="2" s="1"/>
  <c r="I10059" i="2"/>
  <c r="J10059" i="2" s="1"/>
  <c r="I10060" i="2"/>
  <c r="J10060" i="2" s="1"/>
  <c r="I10061" i="2"/>
  <c r="J10061" i="2" s="1"/>
  <c r="I10062" i="2"/>
  <c r="J10062" i="2" s="1"/>
  <c r="I10063" i="2"/>
  <c r="J10063" i="2" s="1"/>
  <c r="I10064" i="2"/>
  <c r="J10064" i="2" s="1"/>
  <c r="I10065" i="2"/>
  <c r="J10065" i="2" s="1"/>
  <c r="I10066" i="2"/>
  <c r="J10066" i="2" s="1"/>
  <c r="I10067" i="2"/>
  <c r="J10067" i="2" s="1"/>
  <c r="I10068" i="2"/>
  <c r="J10068" i="2" s="1"/>
  <c r="I10069" i="2"/>
  <c r="J10069" i="2" s="1"/>
  <c r="I10070" i="2"/>
  <c r="J10070" i="2" s="1"/>
  <c r="I10071" i="2"/>
  <c r="J10071" i="2" s="1"/>
  <c r="I10072" i="2"/>
  <c r="J10072" i="2" s="1"/>
  <c r="I10073" i="2"/>
  <c r="J10073" i="2" s="1"/>
  <c r="I10074" i="2"/>
  <c r="J10074" i="2" s="1"/>
  <c r="I10075" i="2"/>
  <c r="J10075" i="2" s="1"/>
  <c r="I10076" i="2"/>
  <c r="J10076" i="2" s="1"/>
  <c r="I10077" i="2"/>
  <c r="J10077" i="2" s="1"/>
  <c r="I10078" i="2"/>
  <c r="J10078" i="2" s="1"/>
  <c r="I10079" i="2"/>
  <c r="J10079" i="2" s="1"/>
  <c r="I10080" i="2"/>
  <c r="J10080" i="2" s="1"/>
  <c r="I10081" i="2"/>
  <c r="J10081" i="2" s="1"/>
  <c r="I10082" i="2"/>
  <c r="J10082" i="2" s="1"/>
  <c r="I10083" i="2"/>
  <c r="J10083" i="2" s="1"/>
  <c r="I10084" i="2"/>
  <c r="J10084" i="2" s="1"/>
  <c r="I10085" i="2"/>
  <c r="J10085" i="2" s="1"/>
  <c r="I10086" i="2"/>
  <c r="J10086" i="2" s="1"/>
  <c r="I10087" i="2"/>
  <c r="J10087" i="2" s="1"/>
  <c r="I10088" i="2"/>
  <c r="J10088" i="2" s="1"/>
  <c r="I10089" i="2"/>
  <c r="J10089" i="2" s="1"/>
  <c r="I10090" i="2"/>
  <c r="J10090" i="2" s="1"/>
  <c r="I10091" i="2"/>
  <c r="J10091" i="2" s="1"/>
  <c r="I10092" i="2"/>
  <c r="J10092" i="2" s="1"/>
  <c r="I10093" i="2"/>
  <c r="J10093" i="2" s="1"/>
  <c r="I10094" i="2"/>
  <c r="J10094" i="2" s="1"/>
  <c r="I10095" i="2"/>
  <c r="J10095" i="2" s="1"/>
  <c r="I10096" i="2"/>
  <c r="J10096" i="2" s="1"/>
  <c r="I10097" i="2"/>
  <c r="J10097" i="2" s="1"/>
  <c r="I10098" i="2"/>
  <c r="J10098" i="2" s="1"/>
  <c r="I10099" i="2"/>
  <c r="J10099" i="2" s="1"/>
  <c r="I10100" i="2"/>
  <c r="J10100" i="2" s="1"/>
  <c r="I10101" i="2"/>
  <c r="J10101" i="2" s="1"/>
  <c r="I10102" i="2"/>
  <c r="J10102" i="2" s="1"/>
  <c r="I10103" i="2"/>
  <c r="J10103" i="2" s="1"/>
  <c r="I10104" i="2"/>
  <c r="J10104" i="2" s="1"/>
  <c r="I10105" i="2"/>
  <c r="J10105" i="2" s="1"/>
  <c r="I10106" i="2"/>
  <c r="J10106" i="2" s="1"/>
  <c r="I10107" i="2"/>
  <c r="J10107" i="2" s="1"/>
  <c r="I10108" i="2"/>
  <c r="J10108" i="2" s="1"/>
  <c r="I10109" i="2"/>
  <c r="J10109" i="2" s="1"/>
  <c r="I10110" i="2"/>
  <c r="J10110" i="2" s="1"/>
  <c r="I10111" i="2"/>
  <c r="J10111" i="2" s="1"/>
  <c r="I10112" i="2"/>
  <c r="J10112" i="2" s="1"/>
  <c r="I10113" i="2"/>
  <c r="J10113" i="2" s="1"/>
  <c r="I10114" i="2"/>
  <c r="J10114" i="2" s="1"/>
  <c r="I10115" i="2"/>
  <c r="J10115" i="2" s="1"/>
  <c r="I10116" i="2"/>
  <c r="J10116" i="2" s="1"/>
  <c r="I10117" i="2"/>
  <c r="J10117" i="2" s="1"/>
  <c r="I10118" i="2"/>
  <c r="J10118" i="2" s="1"/>
  <c r="I10119" i="2"/>
  <c r="J10119" i="2" s="1"/>
  <c r="I10120" i="2"/>
  <c r="J10120" i="2" s="1"/>
  <c r="I10121" i="2"/>
  <c r="J10121" i="2" s="1"/>
  <c r="I10122" i="2"/>
  <c r="J10122" i="2" s="1"/>
  <c r="I10123" i="2"/>
  <c r="J10123" i="2" s="1"/>
  <c r="I10124" i="2"/>
  <c r="J10124" i="2" s="1"/>
  <c r="I10125" i="2"/>
  <c r="J10125" i="2" s="1"/>
  <c r="I10126" i="2"/>
  <c r="J10126" i="2" s="1"/>
  <c r="I10127" i="2"/>
  <c r="J10127" i="2" s="1"/>
  <c r="I10128" i="2"/>
  <c r="J10128" i="2" s="1"/>
  <c r="I10129" i="2"/>
  <c r="J10129" i="2" s="1"/>
  <c r="I10130" i="2"/>
  <c r="J10130" i="2" s="1"/>
  <c r="I10131" i="2"/>
  <c r="J10131" i="2" s="1"/>
  <c r="I10132" i="2"/>
  <c r="J10132" i="2" s="1"/>
  <c r="I10133" i="2"/>
  <c r="J10133" i="2" s="1"/>
  <c r="I10134" i="2"/>
  <c r="J10134" i="2" s="1"/>
  <c r="I10135" i="2"/>
  <c r="J10135" i="2" s="1"/>
  <c r="I10136" i="2"/>
  <c r="J10136" i="2" s="1"/>
  <c r="I10137" i="2"/>
  <c r="J10137" i="2" s="1"/>
  <c r="I10138" i="2"/>
  <c r="J10138" i="2" s="1"/>
  <c r="I10139" i="2"/>
  <c r="J10139" i="2" s="1"/>
  <c r="I10140" i="2"/>
  <c r="J10140" i="2" s="1"/>
  <c r="I10141" i="2"/>
  <c r="J10141" i="2" s="1"/>
  <c r="I10142" i="2"/>
  <c r="J10142" i="2" s="1"/>
  <c r="I10143" i="2"/>
  <c r="J10143" i="2" s="1"/>
  <c r="I10144" i="2"/>
  <c r="J10144" i="2" s="1"/>
  <c r="I10145" i="2"/>
  <c r="J10145" i="2" s="1"/>
  <c r="I10146" i="2"/>
  <c r="J10146" i="2" s="1"/>
  <c r="I10147" i="2"/>
  <c r="J10147" i="2" s="1"/>
  <c r="I10148" i="2"/>
  <c r="J10148" i="2" s="1"/>
  <c r="I10149" i="2"/>
  <c r="J10149" i="2" s="1"/>
  <c r="I10150" i="2"/>
  <c r="J10150" i="2" s="1"/>
  <c r="I10151" i="2"/>
  <c r="J10151" i="2" s="1"/>
  <c r="I10152" i="2"/>
  <c r="J10152" i="2" s="1"/>
  <c r="I10153" i="2"/>
  <c r="J10153" i="2" s="1"/>
  <c r="I10154" i="2"/>
  <c r="J10154" i="2" s="1"/>
  <c r="I10155" i="2"/>
  <c r="J10155" i="2" s="1"/>
  <c r="I10156" i="2"/>
  <c r="J10156" i="2" s="1"/>
  <c r="I10157" i="2"/>
  <c r="J10157" i="2" s="1"/>
  <c r="I10158" i="2"/>
  <c r="J10158" i="2" s="1"/>
  <c r="I10159" i="2"/>
  <c r="J10159" i="2" s="1"/>
  <c r="I10160" i="2"/>
  <c r="J10160" i="2" s="1"/>
  <c r="I10161" i="2"/>
  <c r="J10161" i="2" s="1"/>
  <c r="I10162" i="2"/>
  <c r="J10162" i="2" s="1"/>
  <c r="I10163" i="2"/>
  <c r="J10163" i="2" s="1"/>
  <c r="I10164" i="2"/>
  <c r="J10164" i="2" s="1"/>
  <c r="I10165" i="2"/>
  <c r="J10165" i="2" s="1"/>
  <c r="I10166" i="2"/>
  <c r="J10166" i="2" s="1"/>
  <c r="I10167" i="2"/>
  <c r="J10167" i="2" s="1"/>
  <c r="I10168" i="2"/>
  <c r="J10168" i="2" s="1"/>
  <c r="I10169" i="2"/>
  <c r="J10169" i="2" s="1"/>
  <c r="I10170" i="2"/>
  <c r="J10170" i="2" s="1"/>
  <c r="I10171" i="2"/>
  <c r="J10171" i="2" s="1"/>
  <c r="I10172" i="2"/>
  <c r="J10172" i="2" s="1"/>
  <c r="I10173" i="2"/>
  <c r="J10173" i="2" s="1"/>
  <c r="I10174" i="2"/>
  <c r="J10174" i="2" s="1"/>
  <c r="I10175" i="2"/>
  <c r="J10175" i="2" s="1"/>
  <c r="I10176" i="2"/>
  <c r="J10176" i="2" s="1"/>
  <c r="I10177" i="2"/>
  <c r="J10177" i="2" s="1"/>
  <c r="I10178" i="2"/>
  <c r="J10178" i="2" s="1"/>
  <c r="I10179" i="2"/>
  <c r="J10179" i="2" s="1"/>
  <c r="I10180" i="2"/>
  <c r="J10180" i="2" s="1"/>
  <c r="I10181" i="2"/>
  <c r="J10181" i="2" s="1"/>
  <c r="I10182" i="2"/>
  <c r="J10182" i="2" s="1"/>
  <c r="I10183" i="2"/>
  <c r="J10183" i="2" s="1"/>
  <c r="I10184" i="2"/>
  <c r="J10184" i="2" s="1"/>
  <c r="I10185" i="2"/>
  <c r="J10185" i="2" s="1"/>
  <c r="I10186" i="2"/>
  <c r="J10186" i="2" s="1"/>
  <c r="I10187" i="2"/>
  <c r="J10187" i="2" s="1"/>
  <c r="I10188" i="2"/>
  <c r="J10188" i="2" s="1"/>
  <c r="I10189" i="2"/>
  <c r="J10189" i="2" s="1"/>
  <c r="I10190" i="2"/>
  <c r="J10190" i="2" s="1"/>
  <c r="I10191" i="2"/>
  <c r="J10191" i="2" s="1"/>
  <c r="I10192" i="2"/>
  <c r="J10192" i="2" s="1"/>
  <c r="I10193" i="2"/>
  <c r="J10193" i="2" s="1"/>
  <c r="I10194" i="2"/>
  <c r="J10194" i="2" s="1"/>
  <c r="I10195" i="2"/>
  <c r="J10195" i="2" s="1"/>
  <c r="I10196" i="2"/>
  <c r="J10196" i="2" s="1"/>
  <c r="I10197" i="2"/>
  <c r="J10197" i="2" s="1"/>
  <c r="I10198" i="2"/>
  <c r="J10198" i="2" s="1"/>
  <c r="I10199" i="2"/>
  <c r="J10199" i="2" s="1"/>
  <c r="I10200" i="2"/>
  <c r="J10200" i="2" s="1"/>
  <c r="I10201" i="2"/>
  <c r="J10201" i="2" s="1"/>
  <c r="I10202" i="2"/>
  <c r="J10202" i="2" s="1"/>
  <c r="I10203" i="2"/>
  <c r="J10203" i="2" s="1"/>
  <c r="I10204" i="2"/>
  <c r="J10204" i="2" s="1"/>
  <c r="I10205" i="2"/>
  <c r="J10205" i="2" s="1"/>
  <c r="I10206" i="2"/>
  <c r="J10206" i="2" s="1"/>
  <c r="I10207" i="2"/>
  <c r="J10207" i="2" s="1"/>
  <c r="I10208" i="2"/>
  <c r="J10208" i="2" s="1"/>
  <c r="I10209" i="2"/>
  <c r="J10209" i="2" s="1"/>
  <c r="I10210" i="2"/>
  <c r="J10210" i="2" s="1"/>
  <c r="I10211" i="2"/>
  <c r="J10211" i="2" s="1"/>
  <c r="I10212" i="2"/>
  <c r="J10212" i="2" s="1"/>
  <c r="I10213" i="2"/>
  <c r="J10213" i="2" s="1"/>
  <c r="I10214" i="2"/>
  <c r="J10214" i="2" s="1"/>
  <c r="I10215" i="2"/>
  <c r="J10215" i="2" s="1"/>
  <c r="I10216" i="2"/>
  <c r="J10216" i="2" s="1"/>
  <c r="I10217" i="2"/>
  <c r="J10217" i="2" s="1"/>
  <c r="I10218" i="2"/>
  <c r="J10218" i="2" s="1"/>
  <c r="I10219" i="2"/>
  <c r="J10219" i="2" s="1"/>
  <c r="I10220" i="2"/>
  <c r="J10220" i="2" s="1"/>
  <c r="I10221" i="2"/>
  <c r="J10221" i="2" s="1"/>
  <c r="I10222" i="2"/>
  <c r="J10222" i="2" s="1"/>
  <c r="I10223" i="2"/>
  <c r="J10223" i="2" s="1"/>
  <c r="I10224" i="2"/>
  <c r="J10224" i="2" s="1"/>
  <c r="I10225" i="2"/>
  <c r="J10225" i="2" s="1"/>
  <c r="I10226" i="2"/>
  <c r="J10226" i="2" s="1"/>
  <c r="I10227" i="2"/>
  <c r="J10227" i="2" s="1"/>
  <c r="I10228" i="2"/>
  <c r="J10228" i="2" s="1"/>
  <c r="I10229" i="2"/>
  <c r="J10229" i="2" s="1"/>
  <c r="I10230" i="2"/>
  <c r="J10230" i="2" s="1"/>
  <c r="I10231" i="2"/>
  <c r="J10231" i="2" s="1"/>
  <c r="I10232" i="2"/>
  <c r="J10232" i="2" s="1"/>
  <c r="I10233" i="2"/>
  <c r="J10233" i="2" s="1"/>
  <c r="I10234" i="2"/>
  <c r="J10234" i="2" s="1"/>
  <c r="I10235" i="2"/>
  <c r="J10235" i="2" s="1"/>
  <c r="I10236" i="2"/>
  <c r="J10236" i="2" s="1"/>
  <c r="I10237" i="2"/>
  <c r="J10237" i="2" s="1"/>
  <c r="I10238" i="2"/>
  <c r="J10238" i="2" s="1"/>
  <c r="I10239" i="2"/>
  <c r="J10239" i="2" s="1"/>
  <c r="I10240" i="2"/>
  <c r="J10240" i="2" s="1"/>
  <c r="I10241" i="2"/>
  <c r="J10241" i="2" s="1"/>
  <c r="I10242" i="2"/>
  <c r="J10242" i="2" s="1"/>
  <c r="I10243" i="2"/>
  <c r="J10243" i="2" s="1"/>
  <c r="I10244" i="2"/>
  <c r="J10244" i="2" s="1"/>
  <c r="I10245" i="2"/>
  <c r="J10245" i="2" s="1"/>
  <c r="I10246" i="2"/>
  <c r="J10246" i="2" s="1"/>
  <c r="I10247" i="2"/>
  <c r="J10247" i="2" s="1"/>
  <c r="I10248" i="2"/>
  <c r="J10248" i="2" s="1"/>
  <c r="I10249" i="2"/>
  <c r="J10249" i="2" s="1"/>
  <c r="I10250" i="2"/>
  <c r="J10250" i="2" s="1"/>
  <c r="I10251" i="2"/>
  <c r="J10251" i="2" s="1"/>
  <c r="I10252" i="2"/>
  <c r="J10252" i="2" s="1"/>
  <c r="I10253" i="2"/>
  <c r="J10253" i="2" s="1"/>
  <c r="I10254" i="2"/>
  <c r="J10254" i="2" s="1"/>
  <c r="I10255" i="2"/>
  <c r="J10255" i="2" s="1"/>
  <c r="I10256" i="2"/>
  <c r="J10256" i="2" s="1"/>
  <c r="I10257" i="2"/>
  <c r="J10257" i="2" s="1"/>
  <c r="I10258" i="2"/>
  <c r="J10258" i="2" s="1"/>
  <c r="I10259" i="2"/>
  <c r="J10259" i="2" s="1"/>
  <c r="I10260" i="2"/>
  <c r="J10260" i="2" s="1"/>
  <c r="I10261" i="2"/>
  <c r="J10261" i="2" s="1"/>
  <c r="I10262" i="2"/>
  <c r="J10262" i="2" s="1"/>
  <c r="I10263" i="2"/>
  <c r="J10263" i="2" s="1"/>
  <c r="I10264" i="2"/>
  <c r="J10264" i="2" s="1"/>
  <c r="I10265" i="2"/>
  <c r="J10265" i="2" s="1"/>
  <c r="I10266" i="2"/>
  <c r="J10266" i="2" s="1"/>
  <c r="I10267" i="2"/>
  <c r="J10267" i="2" s="1"/>
  <c r="I10268" i="2"/>
  <c r="J10268" i="2" s="1"/>
  <c r="I10269" i="2"/>
  <c r="J10269" i="2" s="1"/>
  <c r="I10270" i="2"/>
  <c r="J10270" i="2" s="1"/>
  <c r="I10271" i="2"/>
  <c r="J10271" i="2" s="1"/>
  <c r="I10272" i="2"/>
  <c r="J10272" i="2" s="1"/>
  <c r="I10273" i="2"/>
  <c r="J10273" i="2" s="1"/>
  <c r="I10274" i="2"/>
  <c r="J10274" i="2" s="1"/>
  <c r="I10275" i="2"/>
  <c r="J10275" i="2" s="1"/>
  <c r="I10276" i="2"/>
  <c r="J10276" i="2" s="1"/>
  <c r="I10277" i="2"/>
  <c r="J10277" i="2" s="1"/>
  <c r="I10278" i="2"/>
  <c r="J10278" i="2" s="1"/>
  <c r="I10279" i="2"/>
  <c r="J10279" i="2" s="1"/>
  <c r="I10280" i="2"/>
  <c r="J10280" i="2" s="1"/>
  <c r="I10281" i="2"/>
  <c r="J10281" i="2" s="1"/>
  <c r="I10282" i="2"/>
  <c r="J10282" i="2" s="1"/>
  <c r="I10283" i="2"/>
  <c r="J10283" i="2" s="1"/>
  <c r="I10284" i="2"/>
  <c r="J10284" i="2" s="1"/>
  <c r="I10285" i="2"/>
  <c r="J10285" i="2" s="1"/>
  <c r="I10286" i="2"/>
  <c r="J10286" i="2" s="1"/>
  <c r="I10287" i="2"/>
  <c r="J10287" i="2" s="1"/>
  <c r="I10288" i="2"/>
  <c r="J10288" i="2" s="1"/>
  <c r="I10289" i="2"/>
  <c r="J10289" i="2" s="1"/>
  <c r="I10290" i="2"/>
  <c r="J10290" i="2" s="1"/>
  <c r="I10291" i="2"/>
  <c r="J10291" i="2" s="1"/>
  <c r="I10292" i="2"/>
  <c r="J10292" i="2" s="1"/>
  <c r="I10293" i="2"/>
  <c r="J10293" i="2" s="1"/>
  <c r="I10294" i="2"/>
  <c r="J10294" i="2" s="1"/>
  <c r="I10295" i="2"/>
  <c r="J10295" i="2" s="1"/>
  <c r="I10296" i="2"/>
  <c r="J10296" i="2" s="1"/>
  <c r="I10297" i="2"/>
  <c r="J10297" i="2" s="1"/>
  <c r="I10298" i="2"/>
  <c r="J10298" i="2" s="1"/>
  <c r="I10299" i="2"/>
  <c r="J10299" i="2" s="1"/>
  <c r="I10300" i="2"/>
  <c r="J10300" i="2" s="1"/>
  <c r="I10301" i="2"/>
  <c r="J10301" i="2" s="1"/>
  <c r="I10302" i="2"/>
  <c r="J10302" i="2" s="1"/>
  <c r="I10303" i="2"/>
  <c r="J10303" i="2" s="1"/>
  <c r="I10304" i="2"/>
  <c r="J10304" i="2" s="1"/>
  <c r="I10305" i="2"/>
  <c r="J10305" i="2" s="1"/>
  <c r="I10306" i="2"/>
  <c r="J10306" i="2" s="1"/>
  <c r="I10307" i="2"/>
  <c r="J10307" i="2" s="1"/>
  <c r="I10308" i="2"/>
  <c r="J10308" i="2" s="1"/>
  <c r="I10309" i="2"/>
  <c r="J10309" i="2" s="1"/>
  <c r="I10310" i="2"/>
  <c r="J10310" i="2" s="1"/>
  <c r="I10311" i="2"/>
  <c r="J10311" i="2" s="1"/>
  <c r="I10312" i="2"/>
  <c r="J10312" i="2" s="1"/>
  <c r="I10313" i="2"/>
  <c r="J10313" i="2" s="1"/>
  <c r="I10314" i="2"/>
  <c r="J10314" i="2" s="1"/>
  <c r="I10315" i="2"/>
  <c r="J10315" i="2" s="1"/>
  <c r="I10316" i="2"/>
  <c r="J10316" i="2" s="1"/>
  <c r="I10317" i="2"/>
  <c r="J10317" i="2" s="1"/>
  <c r="I10318" i="2"/>
  <c r="J10318" i="2" s="1"/>
  <c r="I10319" i="2"/>
  <c r="J10319" i="2" s="1"/>
  <c r="I10320" i="2"/>
  <c r="J10320" i="2" s="1"/>
  <c r="I10321" i="2"/>
  <c r="J10321" i="2" s="1"/>
  <c r="I10322" i="2"/>
  <c r="J10322" i="2" s="1"/>
  <c r="I10323" i="2"/>
  <c r="J10323" i="2" s="1"/>
  <c r="I10324" i="2"/>
  <c r="J10324" i="2" s="1"/>
  <c r="I10325" i="2"/>
  <c r="J10325" i="2" s="1"/>
  <c r="I10326" i="2"/>
  <c r="J10326" i="2" s="1"/>
  <c r="I10327" i="2"/>
  <c r="J10327" i="2" s="1"/>
  <c r="I10328" i="2"/>
  <c r="J10328" i="2" s="1"/>
  <c r="I10329" i="2"/>
  <c r="J10329" i="2" s="1"/>
  <c r="I10330" i="2"/>
  <c r="J10330" i="2" s="1"/>
  <c r="I10331" i="2"/>
  <c r="J10331" i="2" s="1"/>
  <c r="I10332" i="2"/>
  <c r="J10332" i="2" s="1"/>
  <c r="I10333" i="2"/>
  <c r="J10333" i="2" s="1"/>
  <c r="I10334" i="2"/>
  <c r="J10334" i="2" s="1"/>
  <c r="I10335" i="2"/>
  <c r="J10335" i="2" s="1"/>
  <c r="I10336" i="2"/>
  <c r="J10336" i="2" s="1"/>
  <c r="I10337" i="2"/>
  <c r="J10337" i="2" s="1"/>
  <c r="I10338" i="2"/>
  <c r="J10338" i="2" s="1"/>
  <c r="I10339" i="2"/>
  <c r="J10339" i="2" s="1"/>
  <c r="I10340" i="2"/>
  <c r="J10340" i="2" s="1"/>
  <c r="I10341" i="2"/>
  <c r="J10341" i="2" s="1"/>
  <c r="I10342" i="2"/>
  <c r="J10342" i="2" s="1"/>
  <c r="I10343" i="2"/>
  <c r="J10343" i="2" s="1"/>
  <c r="I10344" i="2"/>
  <c r="J10344" i="2" s="1"/>
  <c r="I10345" i="2"/>
  <c r="J10345" i="2" s="1"/>
  <c r="I10346" i="2"/>
  <c r="J10346" i="2" s="1"/>
  <c r="I10347" i="2"/>
  <c r="J10347" i="2" s="1"/>
  <c r="I10348" i="2"/>
  <c r="J10348" i="2" s="1"/>
  <c r="I10349" i="2"/>
  <c r="J10349" i="2" s="1"/>
  <c r="I10350" i="2"/>
  <c r="J10350" i="2" s="1"/>
  <c r="I10351" i="2"/>
  <c r="J10351" i="2" s="1"/>
  <c r="I10352" i="2"/>
  <c r="J10352" i="2" s="1"/>
  <c r="I10353" i="2"/>
  <c r="J10353" i="2" s="1"/>
  <c r="I10354" i="2"/>
  <c r="J10354" i="2" s="1"/>
  <c r="I10355" i="2"/>
  <c r="J10355" i="2" s="1"/>
  <c r="I10356" i="2"/>
  <c r="J10356" i="2" s="1"/>
  <c r="I10357" i="2"/>
  <c r="J10357" i="2" s="1"/>
  <c r="I10358" i="2"/>
  <c r="J10358" i="2" s="1"/>
  <c r="I10359" i="2"/>
  <c r="J10359" i="2" s="1"/>
  <c r="I10360" i="2"/>
  <c r="J10360" i="2" s="1"/>
  <c r="I10361" i="2"/>
  <c r="J10361" i="2" s="1"/>
  <c r="I10362" i="2"/>
  <c r="J10362" i="2" s="1"/>
  <c r="I10363" i="2"/>
  <c r="J10363" i="2" s="1"/>
  <c r="I10364" i="2"/>
  <c r="J10364" i="2" s="1"/>
  <c r="I10365" i="2"/>
  <c r="J10365" i="2" s="1"/>
  <c r="I10366" i="2"/>
  <c r="J10366" i="2" s="1"/>
  <c r="I10367" i="2"/>
  <c r="J10367" i="2" s="1"/>
  <c r="I10368" i="2"/>
  <c r="J10368" i="2" s="1"/>
  <c r="I10369" i="2"/>
  <c r="J10369" i="2" s="1"/>
  <c r="I10370" i="2"/>
  <c r="J10370" i="2" s="1"/>
  <c r="I10371" i="2"/>
  <c r="J10371" i="2" s="1"/>
  <c r="I10372" i="2"/>
  <c r="J10372" i="2" s="1"/>
  <c r="I10373" i="2"/>
  <c r="J10373" i="2" s="1"/>
  <c r="I10374" i="2"/>
  <c r="J10374" i="2" s="1"/>
  <c r="I10375" i="2"/>
  <c r="J10375" i="2" s="1"/>
  <c r="I10376" i="2"/>
  <c r="J10376" i="2" s="1"/>
  <c r="I10377" i="2"/>
  <c r="J10377" i="2" s="1"/>
  <c r="I10378" i="2"/>
  <c r="J10378" i="2" s="1"/>
  <c r="I10379" i="2"/>
  <c r="J10379" i="2" s="1"/>
  <c r="I10380" i="2"/>
  <c r="J10380" i="2" s="1"/>
  <c r="I10381" i="2"/>
  <c r="J10381" i="2" s="1"/>
  <c r="I10382" i="2"/>
  <c r="J10382" i="2" s="1"/>
  <c r="I10383" i="2"/>
  <c r="J10383" i="2" s="1"/>
  <c r="I10384" i="2"/>
  <c r="J10384" i="2" s="1"/>
  <c r="I10385" i="2"/>
  <c r="J10385" i="2" s="1"/>
  <c r="I10386" i="2"/>
  <c r="J10386" i="2" s="1"/>
  <c r="I10387" i="2"/>
  <c r="J10387" i="2" s="1"/>
  <c r="I10388" i="2"/>
  <c r="J10388" i="2" s="1"/>
  <c r="I10389" i="2"/>
  <c r="J10389" i="2" s="1"/>
  <c r="I10390" i="2"/>
  <c r="J10390" i="2" s="1"/>
  <c r="I10391" i="2"/>
  <c r="J10391" i="2" s="1"/>
  <c r="I10392" i="2"/>
  <c r="J10392" i="2" s="1"/>
  <c r="I10393" i="2"/>
  <c r="J10393" i="2" s="1"/>
  <c r="I10394" i="2"/>
  <c r="J10394" i="2" s="1"/>
  <c r="I10395" i="2"/>
  <c r="J10395" i="2" s="1"/>
  <c r="I10396" i="2"/>
  <c r="J10396" i="2" s="1"/>
  <c r="I10397" i="2"/>
  <c r="J10397" i="2" s="1"/>
  <c r="I10398" i="2"/>
  <c r="J10398" i="2" s="1"/>
  <c r="I10399" i="2"/>
  <c r="J10399" i="2" s="1"/>
  <c r="I10400" i="2"/>
  <c r="J10400" i="2" s="1"/>
  <c r="I10401" i="2"/>
  <c r="J10401" i="2" s="1"/>
  <c r="I10402" i="2"/>
  <c r="J10402" i="2" s="1"/>
  <c r="I10403" i="2"/>
  <c r="J10403" i="2" s="1"/>
  <c r="I10404" i="2"/>
  <c r="J10404" i="2" s="1"/>
  <c r="I10405" i="2"/>
  <c r="J10405" i="2" s="1"/>
  <c r="I10406" i="2"/>
  <c r="J10406" i="2" s="1"/>
  <c r="I10407" i="2"/>
  <c r="J10407" i="2" s="1"/>
  <c r="I10408" i="2"/>
  <c r="J10408" i="2" s="1"/>
  <c r="I10409" i="2"/>
  <c r="J10409" i="2" s="1"/>
  <c r="I10410" i="2"/>
  <c r="J10410" i="2" s="1"/>
  <c r="I10411" i="2"/>
  <c r="J10411" i="2" s="1"/>
  <c r="I10412" i="2"/>
  <c r="J10412" i="2" s="1"/>
  <c r="I10413" i="2"/>
  <c r="J10413" i="2" s="1"/>
  <c r="I10414" i="2"/>
  <c r="J10414" i="2" s="1"/>
  <c r="I10415" i="2"/>
  <c r="J10415" i="2" s="1"/>
  <c r="I10416" i="2"/>
  <c r="J10416" i="2" s="1"/>
  <c r="I10417" i="2"/>
  <c r="J10417" i="2" s="1"/>
  <c r="I10418" i="2"/>
  <c r="J10418" i="2" s="1"/>
  <c r="I10419" i="2"/>
  <c r="J10419" i="2" s="1"/>
  <c r="I10420" i="2"/>
  <c r="J10420" i="2" s="1"/>
  <c r="I10421" i="2"/>
  <c r="J10421" i="2" s="1"/>
  <c r="I10422" i="2"/>
  <c r="J10422" i="2" s="1"/>
  <c r="I10423" i="2"/>
  <c r="J10423" i="2" s="1"/>
  <c r="I10424" i="2"/>
  <c r="J10424" i="2" s="1"/>
  <c r="I10425" i="2"/>
  <c r="J10425" i="2" s="1"/>
  <c r="I10426" i="2"/>
  <c r="J10426" i="2" s="1"/>
  <c r="I10427" i="2"/>
  <c r="J10427" i="2" s="1"/>
  <c r="I10428" i="2"/>
  <c r="J10428" i="2" s="1"/>
  <c r="I10429" i="2"/>
  <c r="J10429" i="2" s="1"/>
  <c r="I10430" i="2"/>
  <c r="J10430" i="2" s="1"/>
  <c r="I10431" i="2"/>
  <c r="J10431" i="2" s="1"/>
  <c r="I10432" i="2"/>
  <c r="J10432" i="2" s="1"/>
  <c r="I10433" i="2"/>
  <c r="J10433" i="2" s="1"/>
  <c r="I10434" i="2"/>
  <c r="J10434" i="2" s="1"/>
  <c r="I10435" i="2"/>
  <c r="J10435" i="2" s="1"/>
  <c r="I10436" i="2"/>
  <c r="J10436" i="2" s="1"/>
  <c r="I10437" i="2"/>
  <c r="J10437" i="2" s="1"/>
  <c r="I10438" i="2"/>
  <c r="J10438" i="2" s="1"/>
  <c r="I10439" i="2"/>
  <c r="J10439" i="2" s="1"/>
  <c r="I10440" i="2"/>
  <c r="J10440" i="2" s="1"/>
  <c r="I10441" i="2"/>
  <c r="J10441" i="2" s="1"/>
  <c r="I10442" i="2"/>
  <c r="J10442" i="2" s="1"/>
  <c r="I10443" i="2"/>
  <c r="J10443" i="2" s="1"/>
  <c r="I10444" i="2"/>
  <c r="J10444" i="2" s="1"/>
  <c r="I10445" i="2"/>
  <c r="J10445" i="2" s="1"/>
  <c r="I10446" i="2"/>
  <c r="J10446" i="2" s="1"/>
  <c r="I10447" i="2"/>
  <c r="J10447" i="2" s="1"/>
  <c r="I10448" i="2"/>
  <c r="J10448" i="2" s="1"/>
  <c r="I10449" i="2"/>
  <c r="J10449" i="2" s="1"/>
  <c r="I10450" i="2"/>
  <c r="J10450" i="2" s="1"/>
  <c r="I10451" i="2"/>
  <c r="J10451" i="2" s="1"/>
  <c r="I10452" i="2"/>
  <c r="J10452" i="2" s="1"/>
  <c r="I10453" i="2"/>
  <c r="J10453" i="2" s="1"/>
  <c r="I10454" i="2"/>
  <c r="J10454" i="2" s="1"/>
  <c r="I10455" i="2"/>
  <c r="J10455" i="2" s="1"/>
  <c r="I10456" i="2"/>
  <c r="J10456" i="2" s="1"/>
  <c r="I10457" i="2"/>
  <c r="J10457" i="2" s="1"/>
  <c r="I10458" i="2"/>
  <c r="J10458" i="2" s="1"/>
  <c r="I10459" i="2"/>
  <c r="J10459" i="2" s="1"/>
  <c r="I10460" i="2"/>
  <c r="J10460" i="2" s="1"/>
  <c r="I10461" i="2"/>
  <c r="J10461" i="2" s="1"/>
  <c r="I10462" i="2"/>
  <c r="J10462" i="2" s="1"/>
  <c r="I10463" i="2"/>
  <c r="J10463" i="2" s="1"/>
  <c r="I10464" i="2"/>
  <c r="J10464" i="2" s="1"/>
  <c r="I10465" i="2"/>
  <c r="J10465" i="2" s="1"/>
  <c r="I10466" i="2"/>
  <c r="J10466" i="2" s="1"/>
  <c r="I10467" i="2"/>
  <c r="J10467" i="2" s="1"/>
  <c r="I10468" i="2"/>
  <c r="J10468" i="2" s="1"/>
  <c r="I10469" i="2"/>
  <c r="J10469" i="2" s="1"/>
  <c r="I10470" i="2"/>
  <c r="J10470" i="2" s="1"/>
  <c r="I10471" i="2"/>
  <c r="J10471" i="2" s="1"/>
  <c r="I10472" i="2"/>
  <c r="J10472" i="2" s="1"/>
  <c r="I10473" i="2"/>
  <c r="J10473" i="2" s="1"/>
  <c r="I10474" i="2"/>
  <c r="J10474" i="2" s="1"/>
  <c r="I10475" i="2"/>
  <c r="J10475" i="2" s="1"/>
  <c r="I10476" i="2"/>
  <c r="J10476" i="2" s="1"/>
  <c r="I10477" i="2"/>
  <c r="J10477" i="2" s="1"/>
  <c r="I10478" i="2"/>
  <c r="J10478" i="2" s="1"/>
  <c r="I10479" i="2"/>
  <c r="J10479" i="2" s="1"/>
  <c r="I10480" i="2"/>
  <c r="J10480" i="2" s="1"/>
  <c r="I10481" i="2"/>
  <c r="J10481" i="2" s="1"/>
  <c r="I10482" i="2"/>
  <c r="J10482" i="2" s="1"/>
  <c r="I10483" i="2"/>
  <c r="J10483" i="2" s="1"/>
  <c r="I10484" i="2"/>
  <c r="J10484" i="2" s="1"/>
  <c r="I10485" i="2"/>
  <c r="J10485" i="2" s="1"/>
  <c r="I10486" i="2"/>
  <c r="J10486" i="2" s="1"/>
  <c r="I10487" i="2"/>
  <c r="J10487" i="2" s="1"/>
  <c r="I10488" i="2"/>
  <c r="J10488" i="2" s="1"/>
  <c r="I10489" i="2"/>
  <c r="J10489" i="2" s="1"/>
  <c r="I10490" i="2"/>
  <c r="J10490" i="2" s="1"/>
  <c r="I10491" i="2"/>
  <c r="J10491" i="2" s="1"/>
  <c r="I10492" i="2"/>
  <c r="J10492" i="2" s="1"/>
  <c r="I10493" i="2"/>
  <c r="J10493" i="2" s="1"/>
  <c r="I10494" i="2"/>
  <c r="J10494" i="2" s="1"/>
  <c r="I10495" i="2"/>
  <c r="J10495" i="2" s="1"/>
  <c r="I10496" i="2"/>
  <c r="J10496" i="2" s="1"/>
  <c r="I10497" i="2"/>
  <c r="J10497" i="2" s="1"/>
  <c r="I10498" i="2"/>
  <c r="J10498" i="2" s="1"/>
  <c r="I10499" i="2"/>
  <c r="J10499" i="2" s="1"/>
  <c r="I10500" i="2"/>
  <c r="J10500" i="2" s="1"/>
  <c r="I10501" i="2"/>
  <c r="J10501" i="2" s="1"/>
  <c r="I10502" i="2"/>
  <c r="J10502" i="2" s="1"/>
  <c r="I10503" i="2"/>
  <c r="J10503" i="2" s="1"/>
  <c r="I10504" i="2"/>
  <c r="J10504" i="2" s="1"/>
  <c r="I10505" i="2"/>
  <c r="J10505" i="2" s="1"/>
  <c r="I10506" i="2"/>
  <c r="J10506" i="2" s="1"/>
  <c r="I10507" i="2"/>
  <c r="J10507" i="2" s="1"/>
  <c r="I10508" i="2"/>
  <c r="J10508" i="2" s="1"/>
  <c r="I10509" i="2"/>
  <c r="J10509" i="2" s="1"/>
  <c r="I10510" i="2"/>
  <c r="J10510" i="2" s="1"/>
  <c r="I10511" i="2"/>
  <c r="J10511" i="2" s="1"/>
  <c r="I10512" i="2"/>
  <c r="J10512" i="2" s="1"/>
  <c r="I10513" i="2"/>
  <c r="J10513" i="2" s="1"/>
  <c r="I10514" i="2"/>
  <c r="J10514" i="2" s="1"/>
  <c r="I10515" i="2"/>
  <c r="J10515" i="2" s="1"/>
  <c r="I10516" i="2"/>
  <c r="J10516" i="2" s="1"/>
  <c r="I10517" i="2"/>
  <c r="J10517" i="2" s="1"/>
  <c r="I10518" i="2"/>
  <c r="J10518" i="2" s="1"/>
  <c r="I10519" i="2"/>
  <c r="J10519" i="2" s="1"/>
  <c r="I10520" i="2"/>
  <c r="J10520" i="2" s="1"/>
  <c r="I10521" i="2"/>
  <c r="J10521" i="2" s="1"/>
  <c r="I10522" i="2"/>
  <c r="J10522" i="2" s="1"/>
  <c r="I10523" i="2"/>
  <c r="J10523" i="2" s="1"/>
  <c r="I10524" i="2"/>
  <c r="J10524" i="2" s="1"/>
  <c r="I10525" i="2"/>
  <c r="J10525" i="2" s="1"/>
  <c r="I10526" i="2"/>
  <c r="J10526" i="2" s="1"/>
  <c r="I10527" i="2"/>
  <c r="J10527" i="2" s="1"/>
  <c r="I10528" i="2"/>
  <c r="J10528" i="2" s="1"/>
  <c r="I10529" i="2"/>
  <c r="J10529" i="2" s="1"/>
  <c r="I10530" i="2"/>
  <c r="J10530" i="2" s="1"/>
  <c r="I10531" i="2"/>
  <c r="J10531" i="2" s="1"/>
  <c r="I10532" i="2"/>
  <c r="J10532" i="2" s="1"/>
  <c r="I10533" i="2"/>
  <c r="J10533" i="2" s="1"/>
  <c r="I10534" i="2"/>
  <c r="J10534" i="2" s="1"/>
  <c r="I10535" i="2"/>
  <c r="J10535" i="2" s="1"/>
  <c r="I10536" i="2"/>
  <c r="J10536" i="2" s="1"/>
  <c r="I10537" i="2"/>
  <c r="J10537" i="2" s="1"/>
  <c r="I10538" i="2"/>
  <c r="J10538" i="2" s="1"/>
  <c r="I10539" i="2"/>
  <c r="J10539" i="2" s="1"/>
  <c r="I10540" i="2"/>
  <c r="J10540" i="2" s="1"/>
  <c r="I10541" i="2"/>
  <c r="J10541" i="2" s="1"/>
  <c r="I10542" i="2"/>
  <c r="J10542" i="2" s="1"/>
  <c r="I10543" i="2"/>
  <c r="J10543" i="2" s="1"/>
  <c r="I10544" i="2"/>
  <c r="J10544" i="2" s="1"/>
  <c r="I10545" i="2"/>
  <c r="J10545" i="2" s="1"/>
  <c r="I10546" i="2"/>
  <c r="J10546" i="2" s="1"/>
  <c r="I10547" i="2"/>
  <c r="J10547" i="2" s="1"/>
  <c r="I10548" i="2"/>
  <c r="J10548" i="2" s="1"/>
  <c r="I10549" i="2"/>
  <c r="J10549" i="2" s="1"/>
  <c r="I10550" i="2"/>
  <c r="J10550" i="2" s="1"/>
  <c r="I10551" i="2"/>
  <c r="J10551" i="2" s="1"/>
  <c r="I10552" i="2"/>
  <c r="J10552" i="2" s="1"/>
  <c r="I10553" i="2"/>
  <c r="J10553" i="2" s="1"/>
  <c r="I10554" i="2"/>
  <c r="J10554" i="2" s="1"/>
  <c r="I10555" i="2"/>
  <c r="J10555" i="2" s="1"/>
  <c r="I10556" i="2"/>
  <c r="J10556" i="2" s="1"/>
  <c r="I10557" i="2"/>
  <c r="J10557" i="2" s="1"/>
  <c r="I10558" i="2"/>
  <c r="J10558" i="2" s="1"/>
  <c r="I10559" i="2"/>
  <c r="J10559" i="2" s="1"/>
  <c r="I10560" i="2"/>
  <c r="J10560" i="2" s="1"/>
  <c r="I10561" i="2"/>
  <c r="J10561" i="2" s="1"/>
  <c r="I10562" i="2"/>
  <c r="J10562" i="2" s="1"/>
  <c r="I10563" i="2"/>
  <c r="J10563" i="2" s="1"/>
  <c r="I10564" i="2"/>
  <c r="J10564" i="2" s="1"/>
  <c r="I10565" i="2"/>
  <c r="J10565" i="2" s="1"/>
  <c r="I10566" i="2"/>
  <c r="J10566" i="2" s="1"/>
  <c r="I10567" i="2"/>
  <c r="J10567" i="2" s="1"/>
  <c r="I10568" i="2"/>
  <c r="J10568" i="2" s="1"/>
  <c r="I10569" i="2"/>
  <c r="J10569" i="2" s="1"/>
  <c r="I10570" i="2"/>
  <c r="J10570" i="2" s="1"/>
  <c r="I10571" i="2"/>
  <c r="J10571" i="2" s="1"/>
  <c r="I10572" i="2"/>
  <c r="J10572" i="2" s="1"/>
  <c r="I10573" i="2"/>
  <c r="J10573" i="2" s="1"/>
  <c r="I10574" i="2"/>
  <c r="J10574" i="2" s="1"/>
  <c r="I10575" i="2"/>
  <c r="J10575" i="2" s="1"/>
  <c r="I10576" i="2"/>
  <c r="J10576" i="2" s="1"/>
  <c r="I10577" i="2"/>
  <c r="J10577" i="2" s="1"/>
  <c r="I10578" i="2"/>
  <c r="J10578" i="2" s="1"/>
  <c r="I10579" i="2"/>
  <c r="J10579" i="2" s="1"/>
  <c r="I10580" i="2"/>
  <c r="J10580" i="2" s="1"/>
  <c r="I10581" i="2"/>
  <c r="J10581" i="2" s="1"/>
  <c r="I10582" i="2"/>
  <c r="J10582" i="2" s="1"/>
  <c r="I10583" i="2"/>
  <c r="J10583" i="2" s="1"/>
  <c r="I10584" i="2"/>
  <c r="J10584" i="2" s="1"/>
  <c r="I10585" i="2"/>
  <c r="J10585" i="2" s="1"/>
  <c r="I10586" i="2"/>
  <c r="J10586" i="2" s="1"/>
  <c r="I10587" i="2"/>
  <c r="J10587" i="2" s="1"/>
  <c r="I10588" i="2"/>
  <c r="J10588" i="2" s="1"/>
  <c r="I10589" i="2"/>
  <c r="J10589" i="2" s="1"/>
  <c r="I10590" i="2"/>
  <c r="J10590" i="2" s="1"/>
  <c r="I10591" i="2"/>
  <c r="J10591" i="2" s="1"/>
  <c r="I10592" i="2"/>
  <c r="J10592" i="2" s="1"/>
  <c r="I10593" i="2"/>
  <c r="J10593" i="2" s="1"/>
  <c r="I10594" i="2"/>
  <c r="J10594" i="2" s="1"/>
  <c r="I10595" i="2"/>
  <c r="J10595" i="2" s="1"/>
  <c r="I10596" i="2"/>
  <c r="J10596" i="2" s="1"/>
  <c r="I10597" i="2"/>
  <c r="J10597" i="2" s="1"/>
  <c r="I10598" i="2"/>
  <c r="J10598" i="2" s="1"/>
  <c r="I10599" i="2"/>
  <c r="J10599" i="2" s="1"/>
  <c r="I10600" i="2"/>
  <c r="J10600" i="2" s="1"/>
  <c r="I10601" i="2"/>
  <c r="J10601" i="2" s="1"/>
  <c r="I10602" i="2"/>
  <c r="J10602" i="2" s="1"/>
  <c r="I10603" i="2"/>
  <c r="J10603" i="2" s="1"/>
  <c r="I10604" i="2"/>
  <c r="J10604" i="2" s="1"/>
  <c r="I10605" i="2"/>
  <c r="J10605" i="2" s="1"/>
  <c r="I10606" i="2"/>
  <c r="J10606" i="2" s="1"/>
  <c r="I10607" i="2"/>
  <c r="J10607" i="2" s="1"/>
  <c r="I10608" i="2"/>
  <c r="J10608" i="2" s="1"/>
  <c r="I10609" i="2"/>
  <c r="J10609" i="2" s="1"/>
  <c r="I10610" i="2"/>
  <c r="J10610" i="2" s="1"/>
  <c r="I10611" i="2"/>
  <c r="J10611" i="2" s="1"/>
  <c r="I10612" i="2"/>
  <c r="J10612" i="2" s="1"/>
  <c r="I10613" i="2"/>
  <c r="J10613" i="2" s="1"/>
  <c r="I10614" i="2"/>
  <c r="J10614" i="2" s="1"/>
  <c r="I10615" i="2"/>
  <c r="J10615" i="2" s="1"/>
  <c r="I10616" i="2"/>
  <c r="J10616" i="2" s="1"/>
  <c r="I10617" i="2"/>
  <c r="J10617" i="2" s="1"/>
  <c r="I10618" i="2"/>
  <c r="J10618" i="2" s="1"/>
  <c r="I10619" i="2"/>
  <c r="J10619" i="2" s="1"/>
  <c r="I10620" i="2"/>
  <c r="J10620" i="2" s="1"/>
  <c r="I10621" i="2"/>
  <c r="J10621" i="2" s="1"/>
  <c r="I10622" i="2"/>
  <c r="J10622" i="2" s="1"/>
  <c r="I10623" i="2"/>
  <c r="J10623" i="2" s="1"/>
  <c r="I10624" i="2"/>
  <c r="J10624" i="2" s="1"/>
  <c r="I10625" i="2"/>
  <c r="J10625" i="2" s="1"/>
  <c r="I10626" i="2"/>
  <c r="J10626" i="2" s="1"/>
  <c r="I10627" i="2"/>
  <c r="J10627" i="2" s="1"/>
  <c r="I10628" i="2"/>
  <c r="J10628" i="2" s="1"/>
  <c r="I10629" i="2"/>
  <c r="J10629" i="2" s="1"/>
  <c r="I10630" i="2"/>
  <c r="J10630" i="2" s="1"/>
  <c r="I10631" i="2"/>
  <c r="J10631" i="2" s="1"/>
  <c r="I10632" i="2"/>
  <c r="J10632" i="2" s="1"/>
  <c r="I10633" i="2"/>
  <c r="J10633" i="2" s="1"/>
  <c r="I10634" i="2"/>
  <c r="J10634" i="2" s="1"/>
  <c r="I10635" i="2"/>
  <c r="J10635" i="2" s="1"/>
  <c r="I10636" i="2"/>
  <c r="J10636" i="2" s="1"/>
  <c r="I10637" i="2"/>
  <c r="J10637" i="2" s="1"/>
  <c r="I10638" i="2"/>
  <c r="J10638" i="2" s="1"/>
  <c r="I10639" i="2"/>
  <c r="J10639" i="2" s="1"/>
  <c r="I10640" i="2"/>
  <c r="J10640" i="2" s="1"/>
  <c r="I10641" i="2"/>
  <c r="J10641" i="2" s="1"/>
  <c r="I10642" i="2"/>
  <c r="J10642" i="2" s="1"/>
  <c r="I10643" i="2"/>
  <c r="J10643" i="2" s="1"/>
  <c r="I10644" i="2"/>
  <c r="J10644" i="2" s="1"/>
  <c r="I10645" i="2"/>
  <c r="J10645" i="2" s="1"/>
  <c r="I10646" i="2"/>
  <c r="J10646" i="2" s="1"/>
  <c r="I10647" i="2"/>
  <c r="J10647" i="2" s="1"/>
  <c r="I10648" i="2"/>
  <c r="J10648" i="2" s="1"/>
  <c r="I10649" i="2"/>
  <c r="J10649" i="2" s="1"/>
  <c r="I10650" i="2"/>
  <c r="J10650" i="2" s="1"/>
  <c r="I10651" i="2"/>
  <c r="J10651" i="2" s="1"/>
  <c r="I10652" i="2"/>
  <c r="J10652" i="2" s="1"/>
  <c r="I10653" i="2"/>
  <c r="J10653" i="2" s="1"/>
  <c r="I10654" i="2"/>
  <c r="J10654" i="2" s="1"/>
  <c r="I10655" i="2"/>
  <c r="J10655" i="2" s="1"/>
  <c r="I10656" i="2"/>
  <c r="J10656" i="2" s="1"/>
  <c r="I10657" i="2"/>
  <c r="J10657" i="2" s="1"/>
  <c r="I10658" i="2"/>
  <c r="J10658" i="2" s="1"/>
  <c r="I10659" i="2"/>
  <c r="J10659" i="2" s="1"/>
  <c r="I10660" i="2"/>
  <c r="J10660" i="2" s="1"/>
  <c r="I10661" i="2"/>
  <c r="J10661" i="2" s="1"/>
  <c r="I10662" i="2"/>
  <c r="J10662" i="2" s="1"/>
  <c r="I10663" i="2"/>
  <c r="J10663" i="2" s="1"/>
  <c r="I10664" i="2"/>
  <c r="J10664" i="2" s="1"/>
  <c r="I10665" i="2"/>
  <c r="J10665" i="2" s="1"/>
  <c r="I10666" i="2"/>
  <c r="J10666" i="2" s="1"/>
  <c r="I10667" i="2"/>
  <c r="J10667" i="2" s="1"/>
  <c r="I10668" i="2"/>
  <c r="J10668" i="2" s="1"/>
  <c r="I10669" i="2"/>
  <c r="J10669" i="2" s="1"/>
  <c r="I10670" i="2"/>
  <c r="J10670" i="2" s="1"/>
  <c r="I10671" i="2"/>
  <c r="J10671" i="2" s="1"/>
  <c r="I10672" i="2"/>
  <c r="J10672" i="2" s="1"/>
  <c r="I10673" i="2"/>
  <c r="J10673" i="2" s="1"/>
  <c r="I10674" i="2"/>
  <c r="J10674" i="2" s="1"/>
  <c r="I10675" i="2"/>
  <c r="J10675" i="2" s="1"/>
  <c r="I10676" i="2"/>
  <c r="J10676" i="2" s="1"/>
  <c r="I10677" i="2"/>
  <c r="J10677" i="2" s="1"/>
  <c r="I10678" i="2"/>
  <c r="J10678" i="2" s="1"/>
  <c r="I10679" i="2"/>
  <c r="J10679" i="2" s="1"/>
  <c r="I10680" i="2"/>
  <c r="J10680" i="2" s="1"/>
  <c r="I10681" i="2"/>
  <c r="J10681" i="2" s="1"/>
  <c r="I10682" i="2"/>
  <c r="J10682" i="2" s="1"/>
  <c r="I10683" i="2"/>
  <c r="J10683" i="2" s="1"/>
  <c r="I10684" i="2"/>
  <c r="J10684" i="2" s="1"/>
  <c r="I10685" i="2"/>
  <c r="J10685" i="2" s="1"/>
  <c r="I10686" i="2"/>
  <c r="J10686" i="2" s="1"/>
  <c r="I10687" i="2"/>
  <c r="J10687" i="2" s="1"/>
  <c r="I10688" i="2"/>
  <c r="J10688" i="2" s="1"/>
  <c r="I10689" i="2"/>
  <c r="J10689" i="2" s="1"/>
  <c r="I10690" i="2"/>
  <c r="J10690" i="2" s="1"/>
  <c r="I10691" i="2"/>
  <c r="J10691" i="2" s="1"/>
  <c r="I10692" i="2"/>
  <c r="J10692" i="2" s="1"/>
  <c r="I10693" i="2"/>
  <c r="J10693" i="2" s="1"/>
  <c r="I10694" i="2"/>
  <c r="J10694" i="2" s="1"/>
  <c r="I10695" i="2"/>
  <c r="J10695" i="2" s="1"/>
  <c r="I10696" i="2"/>
  <c r="J10696" i="2" s="1"/>
  <c r="I10697" i="2"/>
  <c r="J10697" i="2" s="1"/>
  <c r="I10698" i="2"/>
  <c r="J10698" i="2" s="1"/>
  <c r="I10699" i="2"/>
  <c r="J10699" i="2" s="1"/>
  <c r="I10700" i="2"/>
  <c r="J10700" i="2" s="1"/>
  <c r="I10701" i="2"/>
  <c r="J10701" i="2" s="1"/>
  <c r="I10702" i="2"/>
  <c r="J10702" i="2" s="1"/>
  <c r="I10703" i="2"/>
  <c r="J10703" i="2" s="1"/>
  <c r="I10704" i="2"/>
  <c r="J10704" i="2" s="1"/>
  <c r="I10705" i="2"/>
  <c r="J10705" i="2" s="1"/>
  <c r="I10706" i="2"/>
  <c r="J10706" i="2" s="1"/>
  <c r="I10707" i="2"/>
  <c r="J10707" i="2" s="1"/>
  <c r="I10708" i="2"/>
  <c r="J10708" i="2" s="1"/>
  <c r="I10709" i="2"/>
  <c r="J10709" i="2" s="1"/>
  <c r="I10710" i="2"/>
  <c r="J10710" i="2" s="1"/>
  <c r="I10711" i="2"/>
  <c r="J10711" i="2" s="1"/>
  <c r="I10712" i="2"/>
  <c r="J10712" i="2" s="1"/>
  <c r="I10713" i="2"/>
  <c r="J10713" i="2" s="1"/>
  <c r="I10714" i="2"/>
  <c r="J10714" i="2" s="1"/>
  <c r="I10715" i="2"/>
  <c r="J10715" i="2" s="1"/>
  <c r="I10716" i="2"/>
  <c r="J10716" i="2" s="1"/>
  <c r="I10717" i="2"/>
  <c r="J10717" i="2" s="1"/>
  <c r="I10718" i="2"/>
  <c r="J10718" i="2" s="1"/>
  <c r="I10719" i="2"/>
  <c r="J10719" i="2" s="1"/>
  <c r="I10720" i="2"/>
  <c r="J10720" i="2" s="1"/>
  <c r="I10721" i="2"/>
  <c r="J10721" i="2" s="1"/>
  <c r="I10722" i="2"/>
  <c r="J10722" i="2" s="1"/>
  <c r="I10723" i="2"/>
  <c r="J10723" i="2" s="1"/>
  <c r="I10724" i="2"/>
  <c r="J10724" i="2" s="1"/>
  <c r="I10725" i="2"/>
  <c r="J10725" i="2" s="1"/>
  <c r="I10726" i="2"/>
  <c r="J10726" i="2" s="1"/>
  <c r="I10727" i="2"/>
  <c r="J10727" i="2" s="1"/>
  <c r="I10728" i="2"/>
  <c r="J10728" i="2" s="1"/>
  <c r="I10729" i="2"/>
  <c r="J10729" i="2" s="1"/>
  <c r="I10730" i="2"/>
  <c r="J10730" i="2" s="1"/>
  <c r="I10731" i="2"/>
  <c r="J10731" i="2" s="1"/>
  <c r="I10732" i="2"/>
  <c r="J10732" i="2" s="1"/>
  <c r="I10733" i="2"/>
  <c r="J10733" i="2" s="1"/>
  <c r="I10734" i="2"/>
  <c r="J10734" i="2" s="1"/>
  <c r="I10735" i="2"/>
  <c r="J10735" i="2" s="1"/>
  <c r="I10736" i="2"/>
  <c r="J10736" i="2" s="1"/>
  <c r="I10737" i="2"/>
  <c r="J10737" i="2" s="1"/>
  <c r="I10738" i="2"/>
  <c r="J10738" i="2" s="1"/>
  <c r="I10739" i="2"/>
  <c r="J10739" i="2" s="1"/>
  <c r="I10740" i="2"/>
  <c r="J10740" i="2" s="1"/>
  <c r="I10741" i="2"/>
  <c r="J10741" i="2" s="1"/>
  <c r="I10742" i="2"/>
  <c r="J10742" i="2" s="1"/>
  <c r="I10743" i="2"/>
  <c r="J10743" i="2" s="1"/>
  <c r="I10744" i="2"/>
  <c r="J10744" i="2" s="1"/>
  <c r="I10745" i="2"/>
  <c r="J10745" i="2" s="1"/>
  <c r="I10746" i="2"/>
  <c r="J10746" i="2" s="1"/>
  <c r="I10747" i="2"/>
  <c r="J10747" i="2" s="1"/>
  <c r="I10748" i="2"/>
  <c r="J10748" i="2" s="1"/>
  <c r="I10749" i="2"/>
  <c r="J10749" i="2" s="1"/>
  <c r="I10750" i="2"/>
  <c r="J10750" i="2" s="1"/>
  <c r="I10751" i="2"/>
  <c r="J10751" i="2" s="1"/>
  <c r="I10752" i="2"/>
  <c r="J10752" i="2" s="1"/>
  <c r="I10753" i="2"/>
  <c r="J10753" i="2" s="1"/>
  <c r="I10754" i="2"/>
  <c r="J10754" i="2" s="1"/>
  <c r="I10755" i="2"/>
  <c r="J10755" i="2" s="1"/>
  <c r="I10756" i="2"/>
  <c r="J10756" i="2" s="1"/>
  <c r="I10757" i="2"/>
  <c r="J10757" i="2" s="1"/>
  <c r="I10758" i="2"/>
  <c r="J10758" i="2" s="1"/>
  <c r="I10759" i="2"/>
  <c r="J10759" i="2" s="1"/>
  <c r="I10760" i="2"/>
  <c r="J10760" i="2" s="1"/>
  <c r="I10761" i="2"/>
  <c r="J10761" i="2" s="1"/>
  <c r="I10762" i="2"/>
  <c r="J10762" i="2" s="1"/>
  <c r="I10763" i="2"/>
  <c r="J10763" i="2" s="1"/>
  <c r="I10764" i="2"/>
  <c r="J10764" i="2" s="1"/>
  <c r="I10765" i="2"/>
  <c r="J10765" i="2" s="1"/>
  <c r="I10766" i="2"/>
  <c r="J10766" i="2" s="1"/>
  <c r="I10767" i="2"/>
  <c r="J10767" i="2" s="1"/>
  <c r="I10768" i="2"/>
  <c r="J10768" i="2" s="1"/>
  <c r="I10769" i="2"/>
  <c r="J10769" i="2" s="1"/>
  <c r="I10770" i="2"/>
  <c r="J10770" i="2" s="1"/>
  <c r="I10771" i="2"/>
  <c r="J10771" i="2" s="1"/>
  <c r="I10772" i="2"/>
  <c r="J10772" i="2" s="1"/>
  <c r="I10773" i="2"/>
  <c r="J10773" i="2" s="1"/>
  <c r="I10774" i="2"/>
  <c r="J10774" i="2" s="1"/>
  <c r="I10775" i="2"/>
  <c r="J10775" i="2" s="1"/>
  <c r="I10776" i="2"/>
  <c r="J10776" i="2" s="1"/>
  <c r="I10777" i="2"/>
  <c r="J10777" i="2" s="1"/>
  <c r="I10778" i="2"/>
  <c r="J10778" i="2" s="1"/>
  <c r="I10779" i="2"/>
  <c r="J10779" i="2" s="1"/>
  <c r="I10780" i="2"/>
  <c r="J10780" i="2" s="1"/>
  <c r="I10781" i="2"/>
  <c r="J10781" i="2" s="1"/>
  <c r="I10782" i="2"/>
  <c r="J10782" i="2" s="1"/>
  <c r="I10783" i="2"/>
  <c r="J10783" i="2" s="1"/>
  <c r="I10784" i="2"/>
  <c r="J10784" i="2" s="1"/>
  <c r="I10785" i="2"/>
  <c r="J10785" i="2" s="1"/>
  <c r="I10786" i="2"/>
  <c r="J10786" i="2" s="1"/>
  <c r="I10787" i="2"/>
  <c r="J10787" i="2" s="1"/>
  <c r="I10788" i="2"/>
  <c r="J10788" i="2" s="1"/>
  <c r="I10789" i="2"/>
  <c r="J10789" i="2" s="1"/>
  <c r="I10790" i="2"/>
  <c r="J10790" i="2" s="1"/>
  <c r="I10791" i="2"/>
  <c r="J10791" i="2" s="1"/>
  <c r="I10792" i="2"/>
  <c r="J10792" i="2" s="1"/>
  <c r="I10793" i="2"/>
  <c r="J10793" i="2" s="1"/>
  <c r="I10794" i="2"/>
  <c r="J10794" i="2" s="1"/>
  <c r="I10795" i="2"/>
  <c r="J10795" i="2" s="1"/>
  <c r="I10796" i="2"/>
  <c r="J10796" i="2" s="1"/>
  <c r="I10797" i="2"/>
  <c r="J10797" i="2" s="1"/>
  <c r="I10798" i="2"/>
  <c r="J10798" i="2" s="1"/>
  <c r="I10799" i="2"/>
  <c r="J10799" i="2" s="1"/>
  <c r="I10800" i="2"/>
  <c r="J10800" i="2" s="1"/>
  <c r="I10801" i="2"/>
  <c r="J10801" i="2" s="1"/>
  <c r="I10802" i="2"/>
  <c r="J10802" i="2" s="1"/>
  <c r="I10803" i="2"/>
  <c r="J10803" i="2" s="1"/>
  <c r="I10804" i="2"/>
  <c r="J10804" i="2" s="1"/>
  <c r="I10805" i="2"/>
  <c r="J10805" i="2" s="1"/>
  <c r="I10806" i="2"/>
  <c r="J10806" i="2" s="1"/>
  <c r="I10807" i="2"/>
  <c r="J10807" i="2" s="1"/>
  <c r="I10808" i="2"/>
  <c r="J10808" i="2" s="1"/>
  <c r="I10809" i="2"/>
  <c r="J10809" i="2" s="1"/>
  <c r="I10810" i="2"/>
  <c r="J10810" i="2" s="1"/>
  <c r="I10811" i="2"/>
  <c r="J10811" i="2" s="1"/>
  <c r="I10812" i="2"/>
  <c r="J10812" i="2" s="1"/>
  <c r="I10813" i="2"/>
  <c r="J10813" i="2" s="1"/>
  <c r="I10814" i="2"/>
  <c r="J10814" i="2" s="1"/>
  <c r="I10815" i="2"/>
  <c r="J10815" i="2" s="1"/>
  <c r="I10816" i="2"/>
  <c r="J10816" i="2" s="1"/>
  <c r="I10817" i="2"/>
  <c r="J10817" i="2" s="1"/>
  <c r="I10818" i="2"/>
  <c r="J10818" i="2" s="1"/>
  <c r="I10819" i="2"/>
  <c r="J10819" i="2" s="1"/>
  <c r="I10820" i="2"/>
  <c r="J10820" i="2" s="1"/>
  <c r="I10821" i="2"/>
  <c r="J10821" i="2" s="1"/>
  <c r="I10822" i="2"/>
  <c r="J10822" i="2" s="1"/>
  <c r="I10823" i="2"/>
  <c r="J10823" i="2" s="1"/>
  <c r="I10824" i="2"/>
  <c r="J10824" i="2" s="1"/>
  <c r="I10825" i="2"/>
  <c r="J10825" i="2" s="1"/>
  <c r="I10826" i="2"/>
  <c r="J10826" i="2" s="1"/>
  <c r="I10827" i="2"/>
  <c r="J10827" i="2" s="1"/>
  <c r="I10828" i="2"/>
  <c r="J10828" i="2" s="1"/>
  <c r="I10829" i="2"/>
  <c r="J10829" i="2" s="1"/>
  <c r="I10830" i="2"/>
  <c r="J10830" i="2" s="1"/>
  <c r="I10831" i="2"/>
  <c r="J10831" i="2" s="1"/>
  <c r="I10832" i="2"/>
  <c r="J10832" i="2" s="1"/>
  <c r="I10833" i="2"/>
  <c r="J10833" i="2" s="1"/>
  <c r="I10834" i="2"/>
  <c r="J10834" i="2" s="1"/>
  <c r="I10835" i="2"/>
  <c r="J10835" i="2" s="1"/>
  <c r="I10836" i="2"/>
  <c r="J10836" i="2" s="1"/>
  <c r="I10837" i="2"/>
  <c r="J10837" i="2" s="1"/>
  <c r="I10838" i="2"/>
  <c r="J10838" i="2" s="1"/>
  <c r="I10839" i="2"/>
  <c r="J10839" i="2" s="1"/>
  <c r="I10840" i="2"/>
  <c r="J10840" i="2" s="1"/>
  <c r="I10841" i="2"/>
  <c r="J10841" i="2" s="1"/>
  <c r="I10842" i="2"/>
  <c r="J10842" i="2" s="1"/>
  <c r="I10843" i="2"/>
  <c r="J10843" i="2" s="1"/>
  <c r="I10844" i="2"/>
  <c r="J10844" i="2" s="1"/>
  <c r="I10845" i="2"/>
  <c r="J10845" i="2" s="1"/>
  <c r="I10846" i="2"/>
  <c r="J10846" i="2" s="1"/>
  <c r="I10847" i="2"/>
  <c r="J10847" i="2" s="1"/>
  <c r="I10848" i="2"/>
  <c r="J10848" i="2" s="1"/>
  <c r="I10849" i="2"/>
  <c r="J10849" i="2" s="1"/>
  <c r="I10850" i="2"/>
  <c r="J10850" i="2" s="1"/>
  <c r="I10851" i="2"/>
  <c r="J10851" i="2" s="1"/>
  <c r="I10852" i="2"/>
  <c r="J10852" i="2" s="1"/>
  <c r="I10853" i="2"/>
  <c r="J10853" i="2" s="1"/>
  <c r="I10854" i="2"/>
  <c r="J10854" i="2" s="1"/>
  <c r="I10855" i="2"/>
  <c r="J10855" i="2" s="1"/>
  <c r="I10856" i="2"/>
  <c r="J10856" i="2" s="1"/>
  <c r="I10857" i="2"/>
  <c r="J10857" i="2" s="1"/>
  <c r="I10858" i="2"/>
  <c r="J10858" i="2" s="1"/>
  <c r="I10859" i="2"/>
  <c r="J10859" i="2" s="1"/>
  <c r="I10860" i="2"/>
  <c r="J10860" i="2" s="1"/>
  <c r="I10861" i="2"/>
  <c r="J10861" i="2" s="1"/>
  <c r="I10862" i="2"/>
  <c r="J10862" i="2" s="1"/>
  <c r="I10863" i="2"/>
  <c r="J10863" i="2" s="1"/>
  <c r="I10864" i="2"/>
  <c r="J10864" i="2" s="1"/>
  <c r="I10865" i="2"/>
  <c r="J10865" i="2" s="1"/>
  <c r="I10866" i="2"/>
  <c r="J10866" i="2" s="1"/>
  <c r="I10867" i="2"/>
  <c r="J10867" i="2" s="1"/>
  <c r="I10868" i="2"/>
  <c r="J10868" i="2" s="1"/>
  <c r="I10869" i="2"/>
  <c r="J10869" i="2" s="1"/>
  <c r="I10870" i="2"/>
  <c r="J10870" i="2" s="1"/>
  <c r="I10871" i="2"/>
  <c r="J10871" i="2" s="1"/>
  <c r="I10872" i="2"/>
  <c r="J10872" i="2" s="1"/>
  <c r="I10873" i="2"/>
  <c r="J10873" i="2" s="1"/>
  <c r="I10874" i="2"/>
  <c r="J10874" i="2" s="1"/>
  <c r="I10875" i="2"/>
  <c r="J10875" i="2" s="1"/>
  <c r="I10876" i="2"/>
  <c r="J10876" i="2" s="1"/>
  <c r="I10877" i="2"/>
  <c r="J10877" i="2" s="1"/>
  <c r="I10878" i="2"/>
  <c r="J10878" i="2" s="1"/>
  <c r="I10879" i="2"/>
  <c r="J10879" i="2" s="1"/>
  <c r="I10880" i="2"/>
  <c r="J10880" i="2" s="1"/>
  <c r="I10881" i="2"/>
  <c r="J10881" i="2" s="1"/>
  <c r="I10882" i="2"/>
  <c r="J10882" i="2" s="1"/>
  <c r="I10883" i="2"/>
  <c r="J10883" i="2" s="1"/>
  <c r="I10884" i="2"/>
  <c r="J10884" i="2" s="1"/>
  <c r="I10885" i="2"/>
  <c r="J10885" i="2" s="1"/>
  <c r="I10886" i="2"/>
  <c r="J10886" i="2" s="1"/>
  <c r="I10887" i="2"/>
  <c r="J10887" i="2" s="1"/>
  <c r="I10888" i="2"/>
  <c r="J10888" i="2" s="1"/>
  <c r="I10889" i="2"/>
  <c r="J10889" i="2" s="1"/>
  <c r="I10890" i="2"/>
  <c r="J10890" i="2" s="1"/>
  <c r="I10891" i="2"/>
  <c r="J10891" i="2" s="1"/>
  <c r="I10892" i="2"/>
  <c r="J10892" i="2" s="1"/>
  <c r="I10893" i="2"/>
  <c r="J10893" i="2" s="1"/>
  <c r="I10894" i="2"/>
  <c r="J10894" i="2" s="1"/>
  <c r="I10895" i="2"/>
  <c r="J10895" i="2" s="1"/>
  <c r="I10896" i="2"/>
  <c r="J10896" i="2" s="1"/>
  <c r="I10897" i="2"/>
  <c r="J10897" i="2" s="1"/>
  <c r="I10898" i="2"/>
  <c r="J10898" i="2" s="1"/>
  <c r="I10899" i="2"/>
  <c r="J10899" i="2" s="1"/>
  <c r="I10900" i="2"/>
  <c r="J10900" i="2" s="1"/>
  <c r="I10901" i="2"/>
  <c r="J10901" i="2" s="1"/>
  <c r="I10902" i="2"/>
  <c r="J10902" i="2" s="1"/>
  <c r="I10903" i="2"/>
  <c r="J10903" i="2" s="1"/>
  <c r="I10904" i="2"/>
  <c r="J10904" i="2" s="1"/>
  <c r="I10905" i="2"/>
  <c r="J10905" i="2" s="1"/>
  <c r="I10906" i="2"/>
  <c r="J10906" i="2" s="1"/>
  <c r="I10907" i="2"/>
  <c r="J10907" i="2" s="1"/>
  <c r="I10908" i="2"/>
  <c r="J10908" i="2" s="1"/>
  <c r="I10909" i="2"/>
  <c r="J10909" i="2" s="1"/>
  <c r="I10910" i="2"/>
  <c r="J10910" i="2" s="1"/>
  <c r="I10911" i="2"/>
  <c r="J10911" i="2" s="1"/>
  <c r="I10912" i="2"/>
  <c r="J10912" i="2" s="1"/>
  <c r="I10913" i="2"/>
  <c r="J10913" i="2" s="1"/>
  <c r="I10914" i="2"/>
  <c r="J10914" i="2" s="1"/>
  <c r="I10915" i="2"/>
  <c r="J10915" i="2" s="1"/>
  <c r="I10916" i="2"/>
  <c r="J10916" i="2" s="1"/>
  <c r="I10917" i="2"/>
  <c r="J10917" i="2" s="1"/>
  <c r="I10918" i="2"/>
  <c r="J10918" i="2" s="1"/>
  <c r="I10919" i="2"/>
  <c r="J10919" i="2" s="1"/>
  <c r="I10920" i="2"/>
  <c r="J10920" i="2" s="1"/>
  <c r="I10921" i="2"/>
  <c r="J10921" i="2" s="1"/>
  <c r="I10922" i="2"/>
  <c r="J10922" i="2" s="1"/>
  <c r="I10923" i="2"/>
  <c r="J10923" i="2" s="1"/>
  <c r="I10924" i="2"/>
  <c r="J10924" i="2" s="1"/>
  <c r="I10925" i="2"/>
  <c r="J10925" i="2" s="1"/>
  <c r="I10926" i="2"/>
  <c r="J10926" i="2" s="1"/>
  <c r="I10927" i="2"/>
  <c r="J10927" i="2" s="1"/>
  <c r="I10928" i="2"/>
  <c r="J10928" i="2" s="1"/>
  <c r="I10929" i="2"/>
  <c r="J10929" i="2" s="1"/>
  <c r="I10930" i="2"/>
  <c r="J10930" i="2" s="1"/>
  <c r="I10931" i="2"/>
  <c r="J10931" i="2" s="1"/>
  <c r="I10932" i="2"/>
  <c r="J10932" i="2" s="1"/>
  <c r="I10933" i="2"/>
  <c r="J10933" i="2" s="1"/>
  <c r="I10934" i="2"/>
  <c r="J10934" i="2" s="1"/>
  <c r="I10935" i="2"/>
  <c r="J10935" i="2" s="1"/>
  <c r="I10936" i="2"/>
  <c r="J10936" i="2" s="1"/>
  <c r="I10937" i="2"/>
  <c r="J10937" i="2" s="1"/>
  <c r="I10938" i="2"/>
  <c r="J10938" i="2" s="1"/>
  <c r="I10939" i="2"/>
  <c r="J10939" i="2" s="1"/>
  <c r="I10940" i="2"/>
  <c r="J10940" i="2" s="1"/>
  <c r="I10941" i="2"/>
  <c r="J10941" i="2" s="1"/>
  <c r="I10942" i="2"/>
  <c r="J10942" i="2" s="1"/>
  <c r="I10943" i="2"/>
  <c r="J10943" i="2" s="1"/>
  <c r="I10944" i="2"/>
  <c r="J10944" i="2" s="1"/>
  <c r="I10945" i="2"/>
  <c r="J10945" i="2" s="1"/>
  <c r="I10946" i="2"/>
  <c r="J10946" i="2" s="1"/>
  <c r="I10947" i="2"/>
  <c r="J10947" i="2" s="1"/>
  <c r="I10948" i="2"/>
  <c r="J10948" i="2" s="1"/>
  <c r="I10949" i="2"/>
  <c r="J10949" i="2" s="1"/>
  <c r="I10950" i="2"/>
  <c r="J10950" i="2" s="1"/>
  <c r="I10951" i="2"/>
  <c r="J10951" i="2" s="1"/>
  <c r="I10952" i="2"/>
  <c r="J10952" i="2" s="1"/>
  <c r="I10953" i="2"/>
  <c r="J10953" i="2" s="1"/>
  <c r="I10954" i="2"/>
  <c r="J10954" i="2" s="1"/>
  <c r="I10955" i="2"/>
  <c r="J10955" i="2" s="1"/>
  <c r="I10956" i="2"/>
  <c r="J10956" i="2" s="1"/>
  <c r="I10957" i="2"/>
  <c r="J10957" i="2" s="1"/>
  <c r="I10958" i="2"/>
  <c r="J10958" i="2" s="1"/>
  <c r="I10959" i="2"/>
  <c r="J10959" i="2" s="1"/>
  <c r="I10960" i="2"/>
  <c r="J10960" i="2" s="1"/>
  <c r="I10961" i="2"/>
  <c r="J10961" i="2" s="1"/>
  <c r="I10962" i="2"/>
  <c r="J10962" i="2" s="1"/>
  <c r="I10963" i="2"/>
  <c r="J10963" i="2" s="1"/>
  <c r="I10964" i="2"/>
  <c r="J10964" i="2" s="1"/>
  <c r="I10965" i="2"/>
  <c r="J10965" i="2" s="1"/>
  <c r="I10966" i="2"/>
  <c r="J10966" i="2" s="1"/>
  <c r="I10967" i="2"/>
  <c r="J10967" i="2" s="1"/>
  <c r="I10968" i="2"/>
  <c r="J10968" i="2" s="1"/>
  <c r="I10969" i="2"/>
  <c r="J10969" i="2" s="1"/>
  <c r="I10970" i="2"/>
  <c r="J10970" i="2" s="1"/>
  <c r="I10971" i="2"/>
  <c r="J10971" i="2" s="1"/>
  <c r="I10972" i="2"/>
  <c r="J10972" i="2" s="1"/>
  <c r="I10973" i="2"/>
  <c r="J10973" i="2" s="1"/>
  <c r="I10974" i="2"/>
  <c r="J10974" i="2" s="1"/>
  <c r="I10975" i="2"/>
  <c r="J10975" i="2" s="1"/>
  <c r="I10976" i="2"/>
  <c r="J10976" i="2" s="1"/>
  <c r="I10977" i="2"/>
  <c r="J10977" i="2" s="1"/>
  <c r="I10978" i="2"/>
  <c r="J10978" i="2" s="1"/>
  <c r="I10979" i="2"/>
  <c r="J10979" i="2" s="1"/>
  <c r="I10980" i="2"/>
  <c r="J10980" i="2" s="1"/>
  <c r="I10981" i="2"/>
  <c r="J10981" i="2" s="1"/>
  <c r="I10982" i="2"/>
  <c r="J10982" i="2" s="1"/>
  <c r="I10983" i="2"/>
  <c r="J10983" i="2" s="1"/>
  <c r="I10984" i="2"/>
  <c r="J10984" i="2" s="1"/>
  <c r="I10985" i="2"/>
  <c r="J10985" i="2" s="1"/>
  <c r="I10986" i="2"/>
  <c r="J10986" i="2" s="1"/>
  <c r="I10987" i="2"/>
  <c r="J10987" i="2" s="1"/>
  <c r="I10988" i="2"/>
  <c r="J10988" i="2" s="1"/>
  <c r="I10989" i="2"/>
  <c r="J10989" i="2" s="1"/>
  <c r="I10990" i="2"/>
  <c r="J10990" i="2" s="1"/>
  <c r="I10991" i="2"/>
  <c r="J10991" i="2" s="1"/>
  <c r="I10992" i="2"/>
  <c r="J10992" i="2" s="1"/>
  <c r="I10993" i="2"/>
  <c r="J10993" i="2" s="1"/>
  <c r="I10994" i="2"/>
  <c r="J10994" i="2" s="1"/>
  <c r="I10995" i="2"/>
  <c r="J10995" i="2" s="1"/>
  <c r="I10996" i="2"/>
  <c r="J10996" i="2" s="1"/>
  <c r="I10997" i="2"/>
  <c r="J10997" i="2" s="1"/>
  <c r="I10998" i="2"/>
  <c r="J10998" i="2" s="1"/>
  <c r="I10999" i="2"/>
  <c r="J10999" i="2" s="1"/>
  <c r="I11000" i="2"/>
  <c r="J11000" i="2" s="1"/>
  <c r="I11001" i="2"/>
  <c r="J11001" i="2" s="1"/>
  <c r="I11002" i="2"/>
  <c r="J11002" i="2" s="1"/>
  <c r="I11003" i="2"/>
  <c r="J11003" i="2" s="1"/>
  <c r="I11004" i="2"/>
  <c r="J11004" i="2" s="1"/>
  <c r="I11005" i="2"/>
  <c r="J11005" i="2" s="1"/>
  <c r="I11006" i="2"/>
  <c r="J11006" i="2" s="1"/>
  <c r="I11007" i="2"/>
  <c r="J11007" i="2" s="1"/>
  <c r="I11008" i="2"/>
  <c r="J11008" i="2" s="1"/>
  <c r="I11009" i="2"/>
  <c r="J11009" i="2" s="1"/>
  <c r="I11010" i="2"/>
  <c r="J11010" i="2" s="1"/>
  <c r="I11011" i="2"/>
  <c r="J11011" i="2" s="1"/>
  <c r="I11012" i="2"/>
  <c r="J11012" i="2" s="1"/>
  <c r="I11013" i="2"/>
  <c r="J11013" i="2" s="1"/>
  <c r="I11014" i="2"/>
  <c r="J11014" i="2" s="1"/>
  <c r="I11015" i="2"/>
  <c r="J11015" i="2" s="1"/>
  <c r="I11016" i="2"/>
  <c r="J11016" i="2" s="1"/>
  <c r="I11017" i="2"/>
  <c r="J11017" i="2" s="1"/>
  <c r="I11018" i="2"/>
  <c r="J11018" i="2" s="1"/>
  <c r="I11019" i="2"/>
  <c r="J11019" i="2" s="1"/>
  <c r="I11020" i="2"/>
  <c r="J11020" i="2" s="1"/>
  <c r="I11021" i="2"/>
  <c r="J11021" i="2" s="1"/>
  <c r="I11022" i="2"/>
  <c r="J11022" i="2" s="1"/>
  <c r="I11023" i="2"/>
  <c r="J11023" i="2" s="1"/>
  <c r="I11024" i="2"/>
  <c r="J11024" i="2" s="1"/>
  <c r="I11025" i="2"/>
  <c r="J11025" i="2" s="1"/>
  <c r="I11026" i="2"/>
  <c r="J11026" i="2" s="1"/>
  <c r="I11027" i="2"/>
  <c r="J11027" i="2" s="1"/>
  <c r="I11028" i="2"/>
  <c r="J11028" i="2" s="1"/>
  <c r="I11029" i="2"/>
  <c r="J11029" i="2" s="1"/>
  <c r="I11030" i="2"/>
  <c r="J11030" i="2" s="1"/>
  <c r="I11031" i="2"/>
  <c r="J11031" i="2" s="1"/>
  <c r="I11032" i="2"/>
  <c r="J11032" i="2" s="1"/>
  <c r="I11033" i="2"/>
  <c r="J11033" i="2" s="1"/>
  <c r="I11034" i="2"/>
  <c r="J11034" i="2" s="1"/>
  <c r="I11035" i="2"/>
  <c r="J11035" i="2" s="1"/>
  <c r="I11036" i="2"/>
  <c r="J11036" i="2" s="1"/>
  <c r="I11037" i="2"/>
  <c r="J11037" i="2" s="1"/>
  <c r="I11038" i="2"/>
  <c r="J11038" i="2" s="1"/>
  <c r="I11039" i="2"/>
  <c r="J11039" i="2" s="1"/>
  <c r="I11040" i="2"/>
  <c r="J11040" i="2" s="1"/>
  <c r="I11041" i="2"/>
  <c r="J11041" i="2" s="1"/>
  <c r="I11042" i="2"/>
  <c r="J11042" i="2" s="1"/>
  <c r="I11043" i="2"/>
  <c r="J11043" i="2" s="1"/>
  <c r="I11044" i="2"/>
  <c r="J11044" i="2" s="1"/>
  <c r="I11045" i="2"/>
  <c r="J11045" i="2" s="1"/>
  <c r="I11046" i="2"/>
  <c r="J11046" i="2" s="1"/>
  <c r="I11047" i="2"/>
  <c r="J11047" i="2" s="1"/>
  <c r="I11048" i="2"/>
  <c r="J11048" i="2" s="1"/>
  <c r="I11049" i="2"/>
  <c r="J11049" i="2" s="1"/>
  <c r="I11050" i="2"/>
  <c r="J11050" i="2" s="1"/>
  <c r="I11051" i="2"/>
  <c r="J11051" i="2" s="1"/>
  <c r="I11052" i="2"/>
  <c r="J11052" i="2" s="1"/>
  <c r="I11053" i="2"/>
  <c r="J11053" i="2" s="1"/>
  <c r="I11054" i="2"/>
  <c r="J11054" i="2" s="1"/>
  <c r="I11055" i="2"/>
  <c r="J11055" i="2" s="1"/>
  <c r="I11056" i="2"/>
  <c r="J11056" i="2" s="1"/>
  <c r="I11057" i="2"/>
  <c r="J11057" i="2" s="1"/>
  <c r="I11058" i="2"/>
  <c r="J11058" i="2" s="1"/>
  <c r="I11059" i="2"/>
  <c r="J11059" i="2" s="1"/>
  <c r="I11060" i="2"/>
  <c r="J11060" i="2" s="1"/>
  <c r="I11061" i="2"/>
  <c r="J11061" i="2" s="1"/>
  <c r="I11062" i="2"/>
  <c r="J11062" i="2" s="1"/>
  <c r="I11063" i="2"/>
  <c r="J11063" i="2" s="1"/>
  <c r="I11064" i="2"/>
  <c r="J11064" i="2" s="1"/>
  <c r="I11065" i="2"/>
  <c r="J11065" i="2" s="1"/>
  <c r="I11066" i="2"/>
  <c r="J11066" i="2" s="1"/>
  <c r="I11067" i="2"/>
  <c r="J11067" i="2" s="1"/>
  <c r="I11068" i="2"/>
  <c r="J11068" i="2" s="1"/>
  <c r="I11069" i="2"/>
  <c r="J11069" i="2" s="1"/>
  <c r="I11070" i="2"/>
  <c r="J11070" i="2" s="1"/>
  <c r="I11071" i="2"/>
  <c r="J11071" i="2" s="1"/>
  <c r="I11072" i="2"/>
  <c r="J11072" i="2" s="1"/>
  <c r="I11073" i="2"/>
  <c r="J11073" i="2" s="1"/>
  <c r="I11074" i="2"/>
  <c r="J11074" i="2" s="1"/>
  <c r="I11075" i="2"/>
  <c r="J11075" i="2" s="1"/>
  <c r="I11076" i="2"/>
  <c r="J11076" i="2" s="1"/>
  <c r="I11077" i="2"/>
  <c r="J11077" i="2" s="1"/>
  <c r="I11078" i="2"/>
  <c r="J11078" i="2" s="1"/>
  <c r="I11079" i="2"/>
  <c r="J11079" i="2" s="1"/>
  <c r="I11080" i="2"/>
  <c r="J11080" i="2" s="1"/>
  <c r="I11081" i="2"/>
  <c r="J11081" i="2" s="1"/>
  <c r="I11082" i="2"/>
  <c r="J11082" i="2" s="1"/>
  <c r="I11083" i="2"/>
  <c r="J11083" i="2" s="1"/>
  <c r="I11084" i="2"/>
  <c r="J11084" i="2" s="1"/>
  <c r="I11085" i="2"/>
  <c r="J11085" i="2" s="1"/>
  <c r="I11086" i="2"/>
  <c r="J11086" i="2" s="1"/>
  <c r="I11087" i="2"/>
  <c r="J11087" i="2" s="1"/>
  <c r="I11088" i="2"/>
  <c r="J11088" i="2" s="1"/>
  <c r="I11089" i="2"/>
  <c r="J11089" i="2" s="1"/>
  <c r="I11090" i="2"/>
  <c r="J11090" i="2" s="1"/>
  <c r="I11091" i="2"/>
  <c r="J11091" i="2" s="1"/>
  <c r="I11092" i="2"/>
  <c r="J11092" i="2" s="1"/>
  <c r="I11093" i="2"/>
  <c r="J11093" i="2" s="1"/>
  <c r="I11094" i="2"/>
  <c r="J11094" i="2" s="1"/>
  <c r="I11095" i="2"/>
  <c r="J11095" i="2" s="1"/>
  <c r="I11096" i="2"/>
  <c r="J11096" i="2" s="1"/>
  <c r="I11097" i="2"/>
  <c r="J11097" i="2" s="1"/>
  <c r="I11098" i="2"/>
  <c r="J11098" i="2" s="1"/>
  <c r="I11099" i="2"/>
  <c r="J11099" i="2" s="1"/>
  <c r="I11100" i="2"/>
  <c r="J11100" i="2" s="1"/>
  <c r="I11101" i="2"/>
  <c r="J11101" i="2" s="1"/>
  <c r="I11102" i="2"/>
  <c r="J11102" i="2" s="1"/>
  <c r="I11103" i="2"/>
  <c r="J11103" i="2" s="1"/>
  <c r="I11104" i="2"/>
  <c r="J11104" i="2" s="1"/>
  <c r="I11105" i="2"/>
  <c r="J11105" i="2" s="1"/>
  <c r="I11106" i="2"/>
  <c r="J11106" i="2" s="1"/>
  <c r="I11107" i="2"/>
  <c r="J11107" i="2" s="1"/>
  <c r="I11108" i="2"/>
  <c r="J11108" i="2" s="1"/>
  <c r="I11109" i="2"/>
  <c r="J11109" i="2" s="1"/>
  <c r="I11110" i="2"/>
  <c r="J11110" i="2" s="1"/>
  <c r="I11111" i="2"/>
  <c r="J11111" i="2" s="1"/>
  <c r="I11112" i="2"/>
  <c r="J11112" i="2" s="1"/>
  <c r="I11113" i="2"/>
  <c r="J11113" i="2" s="1"/>
  <c r="I11114" i="2"/>
  <c r="J11114" i="2" s="1"/>
  <c r="I11115" i="2"/>
  <c r="J11115" i="2" s="1"/>
  <c r="I11116" i="2"/>
  <c r="J11116" i="2" s="1"/>
  <c r="I11117" i="2"/>
  <c r="J11117" i="2" s="1"/>
  <c r="I11118" i="2"/>
  <c r="J11118" i="2" s="1"/>
  <c r="I11119" i="2"/>
  <c r="J11119" i="2" s="1"/>
  <c r="I11120" i="2"/>
  <c r="J11120" i="2" s="1"/>
  <c r="I11121" i="2"/>
  <c r="J11121" i="2" s="1"/>
  <c r="I11122" i="2"/>
  <c r="J11122" i="2" s="1"/>
  <c r="I11123" i="2"/>
  <c r="J11123" i="2" s="1"/>
  <c r="I11124" i="2"/>
  <c r="J11124" i="2" s="1"/>
  <c r="I11125" i="2"/>
  <c r="J11125" i="2" s="1"/>
  <c r="I11126" i="2"/>
  <c r="J11126" i="2" s="1"/>
  <c r="I11127" i="2"/>
  <c r="J11127" i="2" s="1"/>
  <c r="I11128" i="2"/>
  <c r="J11128" i="2" s="1"/>
  <c r="I11129" i="2"/>
  <c r="J11129" i="2" s="1"/>
  <c r="I11130" i="2"/>
  <c r="J11130" i="2" s="1"/>
  <c r="I11131" i="2"/>
  <c r="J11131" i="2" s="1"/>
  <c r="I11132" i="2"/>
  <c r="J11132" i="2" s="1"/>
  <c r="I11133" i="2"/>
  <c r="J11133" i="2" s="1"/>
  <c r="I11134" i="2"/>
  <c r="J11134" i="2" s="1"/>
  <c r="I11135" i="2"/>
  <c r="J11135" i="2" s="1"/>
  <c r="I11136" i="2"/>
  <c r="J11136" i="2" s="1"/>
  <c r="I11137" i="2"/>
  <c r="J11137" i="2" s="1"/>
  <c r="I11138" i="2"/>
  <c r="J11138" i="2" s="1"/>
  <c r="I11139" i="2"/>
  <c r="J11139" i="2" s="1"/>
  <c r="I11140" i="2"/>
  <c r="J11140" i="2" s="1"/>
  <c r="I11141" i="2"/>
  <c r="J11141" i="2" s="1"/>
  <c r="I11142" i="2"/>
  <c r="J11142" i="2" s="1"/>
  <c r="I11143" i="2"/>
  <c r="J11143" i="2" s="1"/>
  <c r="I11144" i="2"/>
  <c r="J11144" i="2" s="1"/>
  <c r="I11145" i="2"/>
  <c r="J11145" i="2" s="1"/>
  <c r="I11146" i="2"/>
  <c r="J11146" i="2" s="1"/>
  <c r="I11147" i="2"/>
  <c r="J11147" i="2" s="1"/>
  <c r="I11148" i="2"/>
  <c r="J11148" i="2" s="1"/>
  <c r="I11149" i="2"/>
  <c r="J11149" i="2" s="1"/>
  <c r="I11150" i="2"/>
  <c r="J11150" i="2" s="1"/>
  <c r="I11151" i="2"/>
  <c r="J11151" i="2" s="1"/>
  <c r="I11152" i="2"/>
  <c r="J11152" i="2" s="1"/>
  <c r="I11153" i="2"/>
  <c r="J11153" i="2" s="1"/>
  <c r="I11154" i="2"/>
  <c r="J11154" i="2" s="1"/>
  <c r="I11155" i="2"/>
  <c r="J11155" i="2" s="1"/>
  <c r="I11156" i="2"/>
  <c r="J11156" i="2" s="1"/>
  <c r="I11157" i="2"/>
  <c r="J11157" i="2" s="1"/>
  <c r="I11158" i="2"/>
  <c r="J11158" i="2" s="1"/>
  <c r="I11159" i="2"/>
  <c r="J11159" i="2" s="1"/>
  <c r="I11160" i="2"/>
  <c r="J11160" i="2" s="1"/>
  <c r="I11161" i="2"/>
  <c r="J11161" i="2" s="1"/>
  <c r="I11162" i="2"/>
  <c r="J11162" i="2" s="1"/>
  <c r="I11163" i="2"/>
  <c r="J11163" i="2" s="1"/>
  <c r="I11164" i="2"/>
  <c r="J11164" i="2" s="1"/>
  <c r="I11165" i="2"/>
  <c r="J11165" i="2" s="1"/>
  <c r="I11166" i="2"/>
  <c r="J11166" i="2" s="1"/>
  <c r="I11167" i="2"/>
  <c r="J11167" i="2" s="1"/>
  <c r="I11168" i="2"/>
  <c r="J11168" i="2" s="1"/>
  <c r="I11169" i="2"/>
  <c r="J11169" i="2" s="1"/>
  <c r="I11170" i="2"/>
  <c r="J11170" i="2" s="1"/>
  <c r="I11171" i="2"/>
  <c r="J11171" i="2" s="1"/>
  <c r="I11172" i="2"/>
  <c r="J11172" i="2" s="1"/>
  <c r="I11173" i="2"/>
  <c r="J11173" i="2" s="1"/>
  <c r="I11174" i="2"/>
  <c r="J11174" i="2" s="1"/>
  <c r="I11175" i="2"/>
  <c r="J11175" i="2" s="1"/>
  <c r="I11176" i="2"/>
  <c r="J11176" i="2" s="1"/>
  <c r="I11177" i="2"/>
  <c r="J11177" i="2" s="1"/>
  <c r="I11178" i="2"/>
  <c r="J11178" i="2" s="1"/>
  <c r="I11179" i="2"/>
  <c r="J11179" i="2" s="1"/>
  <c r="I11180" i="2"/>
  <c r="J11180" i="2" s="1"/>
  <c r="I11181" i="2"/>
  <c r="J11181" i="2" s="1"/>
  <c r="I11182" i="2"/>
  <c r="J11182" i="2" s="1"/>
  <c r="I11183" i="2"/>
  <c r="J11183" i="2" s="1"/>
  <c r="I11184" i="2"/>
  <c r="J11184" i="2" s="1"/>
  <c r="I11185" i="2"/>
  <c r="J11185" i="2" s="1"/>
  <c r="I11186" i="2"/>
  <c r="J11186" i="2" s="1"/>
  <c r="I11187" i="2"/>
  <c r="J11187" i="2" s="1"/>
  <c r="I11188" i="2"/>
  <c r="J11188" i="2" s="1"/>
  <c r="I11189" i="2"/>
  <c r="J11189" i="2" s="1"/>
  <c r="I11190" i="2"/>
  <c r="J11190" i="2" s="1"/>
  <c r="I11191" i="2"/>
  <c r="J11191" i="2" s="1"/>
  <c r="I11192" i="2"/>
  <c r="J11192" i="2" s="1"/>
  <c r="I11193" i="2"/>
  <c r="J11193" i="2" s="1"/>
  <c r="I11194" i="2"/>
  <c r="J11194" i="2" s="1"/>
  <c r="I11195" i="2"/>
  <c r="J11195" i="2" s="1"/>
  <c r="I11196" i="2"/>
  <c r="J11196" i="2" s="1"/>
  <c r="I11197" i="2"/>
  <c r="J11197" i="2" s="1"/>
  <c r="I11198" i="2"/>
  <c r="J11198" i="2" s="1"/>
  <c r="I11199" i="2"/>
  <c r="J11199" i="2" s="1"/>
  <c r="I11200" i="2"/>
  <c r="J11200" i="2" s="1"/>
  <c r="I11201" i="2"/>
  <c r="J11201" i="2" s="1"/>
  <c r="I11202" i="2"/>
  <c r="J11202" i="2" s="1"/>
  <c r="I11203" i="2"/>
  <c r="J11203" i="2" s="1"/>
  <c r="I11204" i="2"/>
  <c r="J11204" i="2" s="1"/>
  <c r="I11205" i="2"/>
  <c r="J11205" i="2" s="1"/>
  <c r="I11206" i="2"/>
  <c r="J11206" i="2" s="1"/>
  <c r="I11207" i="2"/>
  <c r="J11207" i="2" s="1"/>
  <c r="I11208" i="2"/>
  <c r="J11208" i="2" s="1"/>
  <c r="I11209" i="2"/>
  <c r="J11209" i="2" s="1"/>
  <c r="I11210" i="2"/>
  <c r="J11210" i="2" s="1"/>
  <c r="I11211" i="2"/>
  <c r="J11211" i="2" s="1"/>
  <c r="I11212" i="2"/>
  <c r="J11212" i="2" s="1"/>
  <c r="I11213" i="2"/>
  <c r="J11213" i="2" s="1"/>
  <c r="I11214" i="2"/>
  <c r="J11214" i="2" s="1"/>
  <c r="I11215" i="2"/>
  <c r="J11215" i="2" s="1"/>
  <c r="I11216" i="2"/>
  <c r="J11216" i="2" s="1"/>
  <c r="I11217" i="2"/>
  <c r="J11217" i="2" s="1"/>
  <c r="I11218" i="2"/>
  <c r="J11218" i="2" s="1"/>
  <c r="I11219" i="2"/>
  <c r="J11219" i="2" s="1"/>
  <c r="I11220" i="2"/>
  <c r="J11220" i="2" s="1"/>
  <c r="I11221" i="2"/>
  <c r="J11221" i="2" s="1"/>
  <c r="I11222" i="2"/>
  <c r="J11222" i="2" s="1"/>
  <c r="I11223" i="2"/>
  <c r="J11223" i="2" s="1"/>
  <c r="I11224" i="2"/>
  <c r="J11224" i="2" s="1"/>
  <c r="I11225" i="2"/>
  <c r="J11225" i="2" s="1"/>
  <c r="I11226" i="2"/>
  <c r="J11226" i="2" s="1"/>
  <c r="I11227" i="2"/>
  <c r="J11227" i="2" s="1"/>
  <c r="I11228" i="2"/>
  <c r="J11228" i="2" s="1"/>
  <c r="I11229" i="2"/>
  <c r="J11229" i="2" s="1"/>
  <c r="I11230" i="2"/>
  <c r="J11230" i="2" s="1"/>
  <c r="I11231" i="2"/>
  <c r="J11231" i="2" s="1"/>
  <c r="I11232" i="2"/>
  <c r="J11232" i="2" s="1"/>
  <c r="I11233" i="2"/>
  <c r="J11233" i="2" s="1"/>
  <c r="I11234" i="2"/>
  <c r="J11234" i="2" s="1"/>
  <c r="I11235" i="2"/>
  <c r="J11235" i="2" s="1"/>
  <c r="I11236" i="2"/>
  <c r="J11236" i="2" s="1"/>
  <c r="I11237" i="2"/>
  <c r="J11237" i="2" s="1"/>
  <c r="I11238" i="2"/>
  <c r="J11238" i="2" s="1"/>
  <c r="I11239" i="2"/>
  <c r="J11239" i="2" s="1"/>
  <c r="I11240" i="2"/>
  <c r="J11240" i="2" s="1"/>
  <c r="I11241" i="2"/>
  <c r="J11241" i="2" s="1"/>
  <c r="I11242" i="2"/>
  <c r="J11242" i="2" s="1"/>
  <c r="I11243" i="2"/>
  <c r="J11243" i="2" s="1"/>
  <c r="I11244" i="2"/>
  <c r="J11244" i="2" s="1"/>
  <c r="I11245" i="2"/>
  <c r="J11245" i="2" s="1"/>
  <c r="I11246" i="2"/>
  <c r="J11246" i="2" s="1"/>
  <c r="I11247" i="2"/>
  <c r="J11247" i="2" s="1"/>
  <c r="I11248" i="2"/>
  <c r="J11248" i="2" s="1"/>
  <c r="I11249" i="2"/>
  <c r="J11249" i="2" s="1"/>
  <c r="I11250" i="2"/>
  <c r="J11250" i="2" s="1"/>
  <c r="I11251" i="2"/>
  <c r="J11251" i="2" s="1"/>
  <c r="I11252" i="2"/>
  <c r="J11252" i="2" s="1"/>
  <c r="I11253" i="2"/>
  <c r="J11253" i="2" s="1"/>
  <c r="I11254" i="2"/>
  <c r="J11254" i="2" s="1"/>
  <c r="I11255" i="2"/>
  <c r="J11255" i="2" s="1"/>
  <c r="I11256" i="2"/>
  <c r="J11256" i="2" s="1"/>
  <c r="I11257" i="2"/>
  <c r="J11257" i="2" s="1"/>
  <c r="I11258" i="2"/>
  <c r="J11258" i="2" s="1"/>
  <c r="I11259" i="2"/>
  <c r="J11259" i="2" s="1"/>
  <c r="I11260" i="2"/>
  <c r="J11260" i="2" s="1"/>
  <c r="I11261" i="2"/>
  <c r="J11261" i="2" s="1"/>
  <c r="I11262" i="2"/>
  <c r="J11262" i="2" s="1"/>
  <c r="I11263" i="2"/>
  <c r="J11263" i="2" s="1"/>
  <c r="I11264" i="2"/>
  <c r="J11264" i="2" s="1"/>
  <c r="I11265" i="2"/>
  <c r="J11265" i="2" s="1"/>
  <c r="I11266" i="2"/>
  <c r="J11266" i="2" s="1"/>
  <c r="I11267" i="2"/>
  <c r="J11267" i="2" s="1"/>
  <c r="I11268" i="2"/>
  <c r="J11268" i="2" s="1"/>
  <c r="I11269" i="2"/>
  <c r="J11269" i="2" s="1"/>
  <c r="I11270" i="2"/>
  <c r="J11270" i="2" s="1"/>
  <c r="I11271" i="2"/>
  <c r="J11271" i="2" s="1"/>
  <c r="I11272" i="2"/>
  <c r="J11272" i="2" s="1"/>
  <c r="I11273" i="2"/>
  <c r="J11273" i="2" s="1"/>
  <c r="I11274" i="2"/>
  <c r="J11274" i="2" s="1"/>
  <c r="I11275" i="2"/>
  <c r="J11275" i="2" s="1"/>
  <c r="I11276" i="2"/>
  <c r="J11276" i="2" s="1"/>
  <c r="I11277" i="2"/>
  <c r="J11277" i="2" s="1"/>
  <c r="I11278" i="2"/>
  <c r="J11278" i="2" s="1"/>
  <c r="I11279" i="2"/>
  <c r="J11279" i="2" s="1"/>
  <c r="I11280" i="2"/>
  <c r="J11280" i="2" s="1"/>
  <c r="I11281" i="2"/>
  <c r="J11281" i="2" s="1"/>
  <c r="I11282" i="2"/>
  <c r="J11282" i="2" s="1"/>
  <c r="I11283" i="2"/>
  <c r="J11283" i="2" s="1"/>
  <c r="I11284" i="2"/>
  <c r="J11284" i="2" s="1"/>
  <c r="I11285" i="2"/>
  <c r="J11285" i="2" s="1"/>
  <c r="I11286" i="2"/>
  <c r="J11286" i="2" s="1"/>
  <c r="I11287" i="2"/>
  <c r="J11287" i="2" s="1"/>
  <c r="I11288" i="2"/>
  <c r="J11288" i="2" s="1"/>
  <c r="I11289" i="2"/>
  <c r="J11289" i="2" s="1"/>
  <c r="I11290" i="2"/>
  <c r="J11290" i="2" s="1"/>
  <c r="I11291" i="2"/>
  <c r="J11291" i="2" s="1"/>
  <c r="I11292" i="2"/>
  <c r="J11292" i="2" s="1"/>
  <c r="I11293" i="2"/>
  <c r="J11293" i="2" s="1"/>
  <c r="I11294" i="2"/>
  <c r="J11294" i="2" s="1"/>
  <c r="I11295" i="2"/>
  <c r="J11295" i="2" s="1"/>
  <c r="I11296" i="2"/>
  <c r="J11296" i="2" s="1"/>
  <c r="I11297" i="2"/>
  <c r="J11297" i="2" s="1"/>
  <c r="I11298" i="2"/>
  <c r="J11298" i="2" s="1"/>
  <c r="I11299" i="2"/>
  <c r="J11299" i="2" s="1"/>
  <c r="I11300" i="2"/>
  <c r="J11300" i="2" s="1"/>
  <c r="I11301" i="2"/>
  <c r="J11301" i="2" s="1"/>
  <c r="I11302" i="2"/>
  <c r="J11302" i="2" s="1"/>
  <c r="I11303" i="2"/>
  <c r="J11303" i="2" s="1"/>
  <c r="I11304" i="2"/>
  <c r="J11304" i="2" s="1"/>
  <c r="I11305" i="2"/>
  <c r="J11305" i="2" s="1"/>
  <c r="I11306" i="2"/>
  <c r="J11306" i="2" s="1"/>
  <c r="I11307" i="2"/>
  <c r="J11307" i="2" s="1"/>
  <c r="I11308" i="2"/>
  <c r="J11308" i="2" s="1"/>
  <c r="I11309" i="2"/>
  <c r="J11309" i="2" s="1"/>
  <c r="I11310" i="2"/>
  <c r="J11310" i="2" s="1"/>
  <c r="I11311" i="2"/>
  <c r="J11311" i="2" s="1"/>
  <c r="I11312" i="2"/>
  <c r="J11312" i="2" s="1"/>
  <c r="I11313" i="2"/>
  <c r="J11313" i="2" s="1"/>
  <c r="I11314" i="2"/>
  <c r="J11314" i="2" s="1"/>
  <c r="I11315" i="2"/>
  <c r="J11315" i="2" s="1"/>
  <c r="I11316" i="2"/>
  <c r="J11316" i="2" s="1"/>
  <c r="I11317" i="2"/>
  <c r="J11317" i="2" s="1"/>
  <c r="I11318" i="2"/>
  <c r="J11318" i="2" s="1"/>
  <c r="I11319" i="2"/>
  <c r="J11319" i="2" s="1"/>
  <c r="I11320" i="2"/>
  <c r="J11320" i="2" s="1"/>
  <c r="I11321" i="2"/>
  <c r="J11321" i="2" s="1"/>
  <c r="I11322" i="2"/>
  <c r="J11322" i="2" s="1"/>
  <c r="I11323" i="2"/>
  <c r="J11323" i="2" s="1"/>
  <c r="I11324" i="2"/>
  <c r="J11324" i="2" s="1"/>
  <c r="I11325" i="2"/>
  <c r="J11325" i="2" s="1"/>
  <c r="I11326" i="2"/>
  <c r="J11326" i="2" s="1"/>
  <c r="I11327" i="2"/>
  <c r="J11327" i="2" s="1"/>
  <c r="I11328" i="2"/>
  <c r="J11328" i="2" s="1"/>
  <c r="I11329" i="2"/>
  <c r="J11329" i="2" s="1"/>
  <c r="I11330" i="2"/>
  <c r="J11330" i="2" s="1"/>
  <c r="I11331" i="2"/>
  <c r="J11331" i="2" s="1"/>
  <c r="I11332" i="2"/>
  <c r="J11332" i="2" s="1"/>
  <c r="I11333" i="2"/>
  <c r="J11333" i="2" s="1"/>
  <c r="I11334" i="2"/>
  <c r="J11334" i="2" s="1"/>
  <c r="I11335" i="2"/>
  <c r="J11335" i="2" s="1"/>
  <c r="I11336" i="2"/>
  <c r="J11336" i="2" s="1"/>
  <c r="I11337" i="2"/>
  <c r="J11337" i="2" s="1"/>
  <c r="I11338" i="2"/>
  <c r="J11338" i="2" s="1"/>
  <c r="I11339" i="2"/>
  <c r="J11339" i="2" s="1"/>
  <c r="I11340" i="2"/>
  <c r="J11340" i="2" s="1"/>
  <c r="I11341" i="2"/>
  <c r="J11341" i="2" s="1"/>
  <c r="I11342" i="2"/>
  <c r="J11342" i="2" s="1"/>
  <c r="I11343" i="2"/>
  <c r="J11343" i="2" s="1"/>
  <c r="I11344" i="2"/>
  <c r="J11344" i="2" s="1"/>
  <c r="I11345" i="2"/>
  <c r="J11345" i="2" s="1"/>
  <c r="I11346" i="2"/>
  <c r="J11346" i="2" s="1"/>
  <c r="I11347" i="2"/>
  <c r="J11347" i="2" s="1"/>
  <c r="I11348" i="2"/>
  <c r="J11348" i="2" s="1"/>
  <c r="I11349" i="2"/>
  <c r="J11349" i="2" s="1"/>
  <c r="I11350" i="2"/>
  <c r="J11350" i="2" s="1"/>
  <c r="I11351" i="2"/>
  <c r="J11351" i="2" s="1"/>
  <c r="I11352" i="2"/>
  <c r="J11352" i="2" s="1"/>
  <c r="I11353" i="2"/>
  <c r="J11353" i="2" s="1"/>
  <c r="I11354" i="2"/>
  <c r="J11354" i="2" s="1"/>
  <c r="I11355" i="2"/>
  <c r="J11355" i="2" s="1"/>
  <c r="I11356" i="2"/>
  <c r="J11356" i="2" s="1"/>
  <c r="I11357" i="2"/>
  <c r="J11357" i="2" s="1"/>
  <c r="I11358" i="2"/>
  <c r="J11358" i="2" s="1"/>
  <c r="I11359" i="2"/>
  <c r="J11359" i="2" s="1"/>
  <c r="I11360" i="2"/>
  <c r="J11360" i="2" s="1"/>
  <c r="I11361" i="2"/>
  <c r="J11361" i="2" s="1"/>
  <c r="I11362" i="2"/>
  <c r="J11362" i="2" s="1"/>
  <c r="I11363" i="2"/>
  <c r="J11363" i="2" s="1"/>
  <c r="I11364" i="2"/>
  <c r="J11364" i="2" s="1"/>
  <c r="I11365" i="2"/>
  <c r="J11365" i="2" s="1"/>
  <c r="I11366" i="2"/>
  <c r="J11366" i="2" s="1"/>
  <c r="I11367" i="2"/>
  <c r="J11367" i="2" s="1"/>
  <c r="I11368" i="2"/>
  <c r="J11368" i="2" s="1"/>
  <c r="I11369" i="2"/>
  <c r="J11369" i="2" s="1"/>
  <c r="I11370" i="2"/>
  <c r="J11370" i="2" s="1"/>
  <c r="I11371" i="2"/>
  <c r="J11371" i="2" s="1"/>
  <c r="I11372" i="2"/>
  <c r="J11372" i="2" s="1"/>
  <c r="I11373" i="2"/>
  <c r="J11373" i="2" s="1"/>
  <c r="I11374" i="2"/>
  <c r="J11374" i="2" s="1"/>
  <c r="I11375" i="2"/>
  <c r="J11375" i="2" s="1"/>
  <c r="I11376" i="2"/>
  <c r="J11376" i="2" s="1"/>
  <c r="I11377" i="2"/>
  <c r="J11377" i="2" s="1"/>
  <c r="I11378" i="2"/>
  <c r="J11378" i="2" s="1"/>
  <c r="I11379" i="2"/>
  <c r="J11379" i="2" s="1"/>
  <c r="I11380" i="2"/>
  <c r="J11380" i="2" s="1"/>
  <c r="I11381" i="2"/>
  <c r="J11381" i="2" s="1"/>
  <c r="I11382" i="2"/>
  <c r="J11382" i="2" s="1"/>
  <c r="I11383" i="2"/>
  <c r="J11383" i="2" s="1"/>
  <c r="I11384" i="2"/>
  <c r="J11384" i="2" s="1"/>
  <c r="I11385" i="2"/>
  <c r="J11385" i="2" s="1"/>
  <c r="I11386" i="2"/>
  <c r="J11386" i="2" s="1"/>
  <c r="I11387" i="2"/>
  <c r="J11387" i="2" s="1"/>
  <c r="I11388" i="2"/>
  <c r="J11388" i="2" s="1"/>
  <c r="I11389" i="2"/>
  <c r="J11389" i="2" s="1"/>
  <c r="I11390" i="2"/>
  <c r="J11390" i="2" s="1"/>
  <c r="I11391" i="2"/>
  <c r="J11391" i="2" s="1"/>
  <c r="I11392" i="2"/>
  <c r="J11392" i="2" s="1"/>
  <c r="I11393" i="2"/>
  <c r="J11393" i="2" s="1"/>
  <c r="I11394" i="2"/>
  <c r="J11394" i="2" s="1"/>
  <c r="I11395" i="2"/>
  <c r="J11395" i="2" s="1"/>
  <c r="I11396" i="2"/>
  <c r="J11396" i="2" s="1"/>
  <c r="I11397" i="2"/>
  <c r="J11397" i="2" s="1"/>
  <c r="I11398" i="2"/>
  <c r="J11398" i="2" s="1"/>
  <c r="I11399" i="2"/>
  <c r="J11399" i="2" s="1"/>
  <c r="I11400" i="2"/>
  <c r="J11400" i="2" s="1"/>
  <c r="I11401" i="2"/>
  <c r="J11401" i="2" s="1"/>
  <c r="I11402" i="2"/>
  <c r="J11402" i="2" s="1"/>
  <c r="I11403" i="2"/>
  <c r="J11403" i="2" s="1"/>
  <c r="I11404" i="2"/>
  <c r="J11404" i="2" s="1"/>
  <c r="I11405" i="2"/>
  <c r="J11405" i="2" s="1"/>
  <c r="I11406" i="2"/>
  <c r="J11406" i="2" s="1"/>
  <c r="I11407" i="2"/>
  <c r="J11407" i="2" s="1"/>
  <c r="I11408" i="2"/>
  <c r="J11408" i="2" s="1"/>
  <c r="I11409" i="2"/>
  <c r="J11409" i="2" s="1"/>
  <c r="I11410" i="2"/>
  <c r="J11410" i="2" s="1"/>
  <c r="I11411" i="2"/>
  <c r="J11411" i="2" s="1"/>
  <c r="I11412" i="2"/>
  <c r="J11412" i="2" s="1"/>
  <c r="I11413" i="2"/>
  <c r="J11413" i="2" s="1"/>
  <c r="I11414" i="2"/>
  <c r="J11414" i="2" s="1"/>
  <c r="I11415" i="2"/>
  <c r="J11415" i="2" s="1"/>
  <c r="I11416" i="2"/>
  <c r="J11416" i="2" s="1"/>
  <c r="I11417" i="2"/>
  <c r="J11417" i="2" s="1"/>
  <c r="I11418" i="2"/>
  <c r="J11418" i="2" s="1"/>
  <c r="I11419" i="2"/>
  <c r="J11419" i="2" s="1"/>
  <c r="I11420" i="2"/>
  <c r="J11420" i="2" s="1"/>
  <c r="I11421" i="2"/>
  <c r="J11421" i="2" s="1"/>
  <c r="I11422" i="2"/>
  <c r="J11422" i="2" s="1"/>
  <c r="I11423" i="2"/>
  <c r="J11423" i="2" s="1"/>
  <c r="I11424" i="2"/>
  <c r="J11424" i="2" s="1"/>
  <c r="I11425" i="2"/>
  <c r="J11425" i="2" s="1"/>
  <c r="I11426" i="2"/>
  <c r="J11426" i="2" s="1"/>
  <c r="I11427" i="2"/>
  <c r="J11427" i="2" s="1"/>
  <c r="I11428" i="2"/>
  <c r="J11428" i="2" s="1"/>
  <c r="I11429" i="2"/>
  <c r="J11429" i="2" s="1"/>
  <c r="I11430" i="2"/>
  <c r="J11430" i="2" s="1"/>
  <c r="I11431" i="2"/>
  <c r="J11431" i="2" s="1"/>
  <c r="I11432" i="2"/>
  <c r="J11432" i="2" s="1"/>
  <c r="I11433" i="2"/>
  <c r="J11433" i="2" s="1"/>
  <c r="I11434" i="2"/>
  <c r="J11434" i="2" s="1"/>
  <c r="I11435" i="2"/>
  <c r="J11435" i="2" s="1"/>
  <c r="I11436" i="2"/>
  <c r="J11436" i="2" s="1"/>
  <c r="I11437" i="2"/>
  <c r="J11437" i="2" s="1"/>
  <c r="I11438" i="2"/>
  <c r="J11438" i="2" s="1"/>
  <c r="I11439" i="2"/>
  <c r="J11439" i="2" s="1"/>
  <c r="I11440" i="2"/>
  <c r="J11440" i="2" s="1"/>
  <c r="I11441" i="2"/>
  <c r="J11441" i="2" s="1"/>
  <c r="I11442" i="2"/>
  <c r="J11442" i="2" s="1"/>
  <c r="I11443" i="2"/>
  <c r="J11443" i="2" s="1"/>
  <c r="I11444" i="2"/>
  <c r="J11444" i="2" s="1"/>
  <c r="I11445" i="2"/>
  <c r="J11445" i="2" s="1"/>
  <c r="I11446" i="2"/>
  <c r="J11446" i="2" s="1"/>
  <c r="I11447" i="2"/>
  <c r="J11447" i="2" s="1"/>
  <c r="I11448" i="2"/>
  <c r="J11448" i="2" s="1"/>
  <c r="I11449" i="2"/>
  <c r="J11449" i="2" s="1"/>
  <c r="I11450" i="2"/>
  <c r="J11450" i="2" s="1"/>
  <c r="I11451" i="2"/>
  <c r="J11451" i="2" s="1"/>
  <c r="I11452" i="2"/>
  <c r="J11452" i="2" s="1"/>
  <c r="I11453" i="2"/>
  <c r="J11453" i="2" s="1"/>
  <c r="I11454" i="2"/>
  <c r="J11454" i="2" s="1"/>
  <c r="I11455" i="2"/>
  <c r="J11455" i="2" s="1"/>
  <c r="I11456" i="2"/>
  <c r="J11456" i="2" s="1"/>
  <c r="I11457" i="2"/>
  <c r="J11457" i="2" s="1"/>
  <c r="I11458" i="2"/>
  <c r="J11458" i="2" s="1"/>
  <c r="I11459" i="2"/>
  <c r="J11459" i="2" s="1"/>
  <c r="I11460" i="2"/>
  <c r="J11460" i="2" s="1"/>
  <c r="I11461" i="2"/>
  <c r="J11461" i="2" s="1"/>
  <c r="I11462" i="2"/>
  <c r="J11462" i="2" s="1"/>
  <c r="I11463" i="2"/>
  <c r="J11463" i="2" s="1"/>
  <c r="I11464" i="2"/>
  <c r="J11464" i="2" s="1"/>
  <c r="I11465" i="2"/>
  <c r="J11465" i="2" s="1"/>
  <c r="I11466" i="2"/>
  <c r="J11466" i="2" s="1"/>
  <c r="I11467" i="2"/>
  <c r="J11467" i="2" s="1"/>
  <c r="I11468" i="2"/>
  <c r="J11468" i="2" s="1"/>
  <c r="I11469" i="2"/>
  <c r="J11469" i="2" s="1"/>
  <c r="I11470" i="2"/>
  <c r="J11470" i="2" s="1"/>
  <c r="I11471" i="2"/>
  <c r="J11471" i="2" s="1"/>
  <c r="I11472" i="2"/>
  <c r="J11472" i="2" s="1"/>
  <c r="I11473" i="2"/>
  <c r="J11473" i="2" s="1"/>
  <c r="I11474" i="2"/>
  <c r="J11474" i="2" s="1"/>
  <c r="I11475" i="2"/>
  <c r="J11475" i="2" s="1"/>
  <c r="I11476" i="2"/>
  <c r="J11476" i="2" s="1"/>
  <c r="I11477" i="2"/>
  <c r="J11477" i="2" s="1"/>
  <c r="I11478" i="2"/>
  <c r="J11478" i="2" s="1"/>
  <c r="I11479" i="2"/>
  <c r="J11479" i="2" s="1"/>
  <c r="I11480" i="2"/>
  <c r="J11480" i="2" s="1"/>
  <c r="I11481" i="2"/>
  <c r="J11481" i="2" s="1"/>
  <c r="I11482" i="2"/>
  <c r="J11482" i="2" s="1"/>
  <c r="I11483" i="2"/>
  <c r="J11483" i="2" s="1"/>
  <c r="I11484" i="2"/>
  <c r="J11484" i="2" s="1"/>
  <c r="I11485" i="2"/>
  <c r="J11485" i="2" s="1"/>
  <c r="I11486" i="2"/>
  <c r="J11486" i="2" s="1"/>
  <c r="I11487" i="2"/>
  <c r="J11487" i="2" s="1"/>
  <c r="I11488" i="2"/>
  <c r="J11488" i="2" s="1"/>
  <c r="I11489" i="2"/>
  <c r="J11489" i="2" s="1"/>
  <c r="I11490" i="2"/>
  <c r="J11490" i="2" s="1"/>
  <c r="I11491" i="2"/>
  <c r="J11491" i="2" s="1"/>
  <c r="I11492" i="2"/>
  <c r="J11492" i="2" s="1"/>
  <c r="I11493" i="2"/>
  <c r="J11493" i="2" s="1"/>
  <c r="I11494" i="2"/>
  <c r="J11494" i="2" s="1"/>
  <c r="I11495" i="2"/>
  <c r="J11495" i="2" s="1"/>
  <c r="I11496" i="2"/>
  <c r="J11496" i="2" s="1"/>
  <c r="I11497" i="2"/>
  <c r="J11497" i="2" s="1"/>
  <c r="I11498" i="2"/>
  <c r="J11498" i="2" s="1"/>
  <c r="I11499" i="2"/>
  <c r="J11499" i="2" s="1"/>
  <c r="I11500" i="2"/>
  <c r="J11500" i="2" s="1"/>
  <c r="I11501" i="2"/>
  <c r="J11501" i="2" s="1"/>
  <c r="I11502" i="2"/>
  <c r="J11502" i="2" s="1"/>
  <c r="I11503" i="2"/>
  <c r="J11503" i="2" s="1"/>
  <c r="I11504" i="2"/>
  <c r="J11504" i="2" s="1"/>
  <c r="I11505" i="2"/>
  <c r="J11505" i="2" s="1"/>
  <c r="I11506" i="2"/>
  <c r="J11506" i="2" s="1"/>
  <c r="I11507" i="2"/>
  <c r="J11507" i="2" s="1"/>
  <c r="I11508" i="2"/>
  <c r="J11508" i="2" s="1"/>
  <c r="I11509" i="2"/>
  <c r="J11509" i="2" s="1"/>
  <c r="I11510" i="2"/>
  <c r="J11510" i="2" s="1"/>
  <c r="I11511" i="2"/>
  <c r="J11511" i="2" s="1"/>
  <c r="I11512" i="2"/>
  <c r="J11512" i="2" s="1"/>
  <c r="I11513" i="2"/>
  <c r="J11513" i="2" s="1"/>
  <c r="I11514" i="2"/>
  <c r="J11514" i="2" s="1"/>
  <c r="I11515" i="2"/>
  <c r="J11515" i="2" s="1"/>
  <c r="I11516" i="2"/>
  <c r="J11516" i="2" s="1"/>
  <c r="I11517" i="2"/>
  <c r="J11517" i="2" s="1"/>
  <c r="I11518" i="2"/>
  <c r="J11518" i="2" s="1"/>
  <c r="I11519" i="2"/>
  <c r="J11519" i="2" s="1"/>
  <c r="I11520" i="2"/>
  <c r="J11520" i="2" s="1"/>
  <c r="I11521" i="2"/>
  <c r="J11521" i="2" s="1"/>
  <c r="I11522" i="2"/>
  <c r="J11522" i="2" s="1"/>
  <c r="I11523" i="2"/>
  <c r="J11523" i="2" s="1"/>
  <c r="I11524" i="2"/>
  <c r="J11524" i="2" s="1"/>
  <c r="I11525" i="2"/>
  <c r="J11525" i="2" s="1"/>
  <c r="I11526" i="2"/>
  <c r="J11526" i="2" s="1"/>
  <c r="I11527" i="2"/>
  <c r="J11527" i="2" s="1"/>
  <c r="I11528" i="2"/>
  <c r="J11528" i="2" s="1"/>
  <c r="I11529" i="2"/>
  <c r="J11529" i="2" s="1"/>
  <c r="I11530" i="2"/>
  <c r="J11530" i="2" s="1"/>
  <c r="I11531" i="2"/>
  <c r="J11531" i="2" s="1"/>
  <c r="I11532" i="2"/>
  <c r="J11532" i="2" s="1"/>
  <c r="I11533" i="2"/>
  <c r="J11533" i="2" s="1"/>
  <c r="I11534" i="2"/>
  <c r="J11534" i="2" s="1"/>
  <c r="I11535" i="2"/>
  <c r="J11535" i="2" s="1"/>
  <c r="I11536" i="2"/>
  <c r="J11536" i="2" s="1"/>
  <c r="I11537" i="2"/>
  <c r="J11537" i="2" s="1"/>
  <c r="I11538" i="2"/>
  <c r="J11538" i="2" s="1"/>
  <c r="I11539" i="2"/>
  <c r="J11539" i="2" s="1"/>
  <c r="I11540" i="2"/>
  <c r="J11540" i="2" s="1"/>
  <c r="I11541" i="2"/>
  <c r="J11541" i="2" s="1"/>
  <c r="I11542" i="2"/>
  <c r="J11542" i="2" s="1"/>
  <c r="I11543" i="2"/>
  <c r="J11543" i="2" s="1"/>
  <c r="I11544" i="2"/>
  <c r="J11544" i="2" s="1"/>
  <c r="I11545" i="2"/>
  <c r="J11545" i="2" s="1"/>
  <c r="I11546" i="2"/>
  <c r="J11546" i="2" s="1"/>
  <c r="I11547" i="2"/>
  <c r="J11547" i="2" s="1"/>
  <c r="I11548" i="2"/>
  <c r="J11548" i="2" s="1"/>
  <c r="I11549" i="2"/>
  <c r="J11549" i="2" s="1"/>
  <c r="I11550" i="2"/>
  <c r="J11550" i="2" s="1"/>
  <c r="I11551" i="2"/>
  <c r="J11551" i="2" s="1"/>
  <c r="I11552" i="2"/>
  <c r="J11552" i="2" s="1"/>
  <c r="I11553" i="2"/>
  <c r="J11553" i="2" s="1"/>
  <c r="I11554" i="2"/>
  <c r="J11554" i="2" s="1"/>
  <c r="I11555" i="2"/>
  <c r="J11555" i="2" s="1"/>
  <c r="I11556" i="2"/>
  <c r="J11556" i="2" s="1"/>
  <c r="I11557" i="2"/>
  <c r="J11557" i="2" s="1"/>
  <c r="I11558" i="2"/>
  <c r="J11558" i="2" s="1"/>
  <c r="I11559" i="2"/>
  <c r="J11559" i="2" s="1"/>
  <c r="I11560" i="2"/>
  <c r="J11560" i="2" s="1"/>
  <c r="I11561" i="2"/>
  <c r="J11561" i="2" s="1"/>
  <c r="I11562" i="2"/>
  <c r="J11562" i="2" s="1"/>
  <c r="I11563" i="2"/>
  <c r="J11563" i="2" s="1"/>
  <c r="I11564" i="2"/>
  <c r="J11564" i="2" s="1"/>
  <c r="I11565" i="2"/>
  <c r="J11565" i="2" s="1"/>
  <c r="I11566" i="2"/>
  <c r="J11566" i="2" s="1"/>
  <c r="I11567" i="2"/>
  <c r="J11567" i="2" s="1"/>
  <c r="I11568" i="2"/>
  <c r="J11568" i="2" s="1"/>
  <c r="I11569" i="2"/>
  <c r="J11569" i="2" s="1"/>
  <c r="I11570" i="2"/>
  <c r="J11570" i="2" s="1"/>
  <c r="I11571" i="2"/>
  <c r="J11571" i="2" s="1"/>
  <c r="I11572" i="2"/>
  <c r="J11572" i="2" s="1"/>
  <c r="I11573" i="2"/>
  <c r="J11573" i="2" s="1"/>
  <c r="I11574" i="2"/>
  <c r="J11574" i="2" s="1"/>
  <c r="I11575" i="2"/>
  <c r="J11575" i="2" s="1"/>
  <c r="I11576" i="2"/>
  <c r="J11576" i="2" s="1"/>
  <c r="I11577" i="2"/>
  <c r="J11577" i="2" s="1"/>
  <c r="I11578" i="2"/>
  <c r="J11578" i="2" s="1"/>
  <c r="I11579" i="2"/>
  <c r="J11579" i="2" s="1"/>
  <c r="I11580" i="2"/>
  <c r="J11580" i="2" s="1"/>
  <c r="I11581" i="2"/>
  <c r="J11581" i="2" s="1"/>
  <c r="I11582" i="2"/>
  <c r="J11582" i="2" s="1"/>
  <c r="I11583" i="2"/>
  <c r="J11583" i="2" s="1"/>
  <c r="I11584" i="2"/>
  <c r="J11584" i="2" s="1"/>
  <c r="I11585" i="2"/>
  <c r="J11585" i="2" s="1"/>
  <c r="I11586" i="2"/>
  <c r="J11586" i="2" s="1"/>
  <c r="I11587" i="2"/>
  <c r="J11587" i="2" s="1"/>
  <c r="I11588" i="2"/>
  <c r="J11588" i="2" s="1"/>
  <c r="I11589" i="2"/>
  <c r="J11589" i="2" s="1"/>
  <c r="I11590" i="2"/>
  <c r="J11590" i="2" s="1"/>
  <c r="I11591" i="2"/>
  <c r="J11591" i="2" s="1"/>
  <c r="I11592" i="2"/>
  <c r="J11592" i="2" s="1"/>
  <c r="I11593" i="2"/>
  <c r="J11593" i="2" s="1"/>
  <c r="I11594" i="2"/>
  <c r="J11594" i="2" s="1"/>
  <c r="I11595" i="2"/>
  <c r="J11595" i="2" s="1"/>
  <c r="I11596" i="2"/>
  <c r="J11596" i="2" s="1"/>
  <c r="I11597" i="2"/>
  <c r="J11597" i="2" s="1"/>
  <c r="I11598" i="2"/>
  <c r="J11598" i="2" s="1"/>
  <c r="I11599" i="2"/>
  <c r="J11599" i="2" s="1"/>
  <c r="I11600" i="2"/>
  <c r="J11600" i="2" s="1"/>
  <c r="I11601" i="2"/>
  <c r="J11601" i="2" s="1"/>
  <c r="I11602" i="2"/>
  <c r="J11602" i="2" s="1"/>
  <c r="I11603" i="2"/>
  <c r="J11603" i="2" s="1"/>
  <c r="I11604" i="2"/>
  <c r="J11604" i="2" s="1"/>
  <c r="I11605" i="2"/>
  <c r="J11605" i="2" s="1"/>
  <c r="I11606" i="2"/>
  <c r="J11606" i="2" s="1"/>
  <c r="I11607" i="2"/>
  <c r="J11607" i="2" s="1"/>
  <c r="I11608" i="2"/>
  <c r="J11608" i="2" s="1"/>
  <c r="I11609" i="2"/>
  <c r="J11609" i="2" s="1"/>
  <c r="I11610" i="2"/>
  <c r="J11610" i="2" s="1"/>
  <c r="I11611" i="2"/>
  <c r="J11611" i="2" s="1"/>
  <c r="I11612" i="2"/>
  <c r="J11612" i="2" s="1"/>
  <c r="I11613" i="2"/>
  <c r="J11613" i="2" s="1"/>
  <c r="I11614" i="2"/>
  <c r="J11614" i="2" s="1"/>
  <c r="I11615" i="2"/>
  <c r="J11615" i="2" s="1"/>
  <c r="I11616" i="2"/>
  <c r="J11616" i="2" s="1"/>
  <c r="I11617" i="2"/>
  <c r="J11617" i="2" s="1"/>
  <c r="I11618" i="2"/>
  <c r="J11618" i="2" s="1"/>
  <c r="I11619" i="2"/>
  <c r="J11619" i="2" s="1"/>
  <c r="I11620" i="2"/>
  <c r="J11620" i="2" s="1"/>
  <c r="I11621" i="2"/>
  <c r="J11621" i="2" s="1"/>
  <c r="I11622" i="2"/>
  <c r="J11622" i="2" s="1"/>
  <c r="I11623" i="2"/>
  <c r="J11623" i="2" s="1"/>
  <c r="I11624" i="2"/>
  <c r="J11624" i="2" s="1"/>
  <c r="I11625" i="2"/>
  <c r="J11625" i="2" s="1"/>
  <c r="I11626" i="2"/>
  <c r="J11626" i="2" s="1"/>
  <c r="I11627" i="2"/>
  <c r="J11627" i="2" s="1"/>
  <c r="I11628" i="2"/>
  <c r="J11628" i="2" s="1"/>
  <c r="I11629" i="2"/>
  <c r="J11629" i="2" s="1"/>
  <c r="I11630" i="2"/>
  <c r="J11630" i="2" s="1"/>
  <c r="I11631" i="2"/>
  <c r="J11631" i="2" s="1"/>
  <c r="I11632" i="2"/>
  <c r="J11632" i="2" s="1"/>
  <c r="I11633" i="2"/>
  <c r="J11633" i="2" s="1"/>
  <c r="I11634" i="2"/>
  <c r="J11634" i="2" s="1"/>
  <c r="I11635" i="2"/>
  <c r="J11635" i="2" s="1"/>
  <c r="I11636" i="2"/>
  <c r="J11636" i="2" s="1"/>
  <c r="I11637" i="2"/>
  <c r="J11637" i="2" s="1"/>
  <c r="I11638" i="2"/>
  <c r="J11638" i="2" s="1"/>
  <c r="I11639" i="2"/>
  <c r="J11639" i="2" s="1"/>
  <c r="I11640" i="2"/>
  <c r="J11640" i="2" s="1"/>
  <c r="I11641" i="2"/>
  <c r="J11641" i="2" s="1"/>
  <c r="I11642" i="2"/>
  <c r="J11642" i="2" s="1"/>
  <c r="I11643" i="2"/>
  <c r="J11643" i="2" s="1"/>
  <c r="I11644" i="2"/>
  <c r="J11644" i="2" s="1"/>
  <c r="I11645" i="2"/>
  <c r="J11645" i="2" s="1"/>
  <c r="I11646" i="2"/>
  <c r="J11646" i="2" s="1"/>
  <c r="I11647" i="2"/>
  <c r="J11647" i="2" s="1"/>
  <c r="I11648" i="2"/>
  <c r="J11648" i="2" s="1"/>
  <c r="I11649" i="2"/>
  <c r="J11649" i="2" s="1"/>
  <c r="I11650" i="2"/>
  <c r="J11650" i="2" s="1"/>
  <c r="I11651" i="2"/>
  <c r="J11651" i="2" s="1"/>
  <c r="I11652" i="2"/>
  <c r="J11652" i="2" s="1"/>
  <c r="I11653" i="2"/>
  <c r="J11653" i="2" s="1"/>
  <c r="I11654" i="2"/>
  <c r="J11654" i="2" s="1"/>
  <c r="I11655" i="2"/>
  <c r="J11655" i="2" s="1"/>
  <c r="I11656" i="2"/>
  <c r="J11656" i="2" s="1"/>
  <c r="I11657" i="2"/>
  <c r="J11657" i="2" s="1"/>
  <c r="I11658" i="2"/>
  <c r="J11658" i="2" s="1"/>
  <c r="I11659" i="2"/>
  <c r="J11659" i="2" s="1"/>
  <c r="I11660" i="2"/>
  <c r="J11660" i="2" s="1"/>
  <c r="I11661" i="2"/>
  <c r="J11661" i="2" s="1"/>
  <c r="I11662" i="2"/>
  <c r="J11662" i="2" s="1"/>
  <c r="I11663" i="2"/>
  <c r="J11663" i="2" s="1"/>
  <c r="I11664" i="2"/>
  <c r="J11664" i="2" s="1"/>
  <c r="I11665" i="2"/>
  <c r="J11665" i="2" s="1"/>
  <c r="I11666" i="2"/>
  <c r="J11666" i="2" s="1"/>
  <c r="I11667" i="2"/>
  <c r="J11667" i="2" s="1"/>
  <c r="I11668" i="2"/>
  <c r="J11668" i="2" s="1"/>
  <c r="I11669" i="2"/>
  <c r="J11669" i="2" s="1"/>
  <c r="I11670" i="2"/>
  <c r="J11670" i="2" s="1"/>
  <c r="I11671" i="2"/>
  <c r="J11671" i="2" s="1"/>
  <c r="I11672" i="2"/>
  <c r="J11672" i="2" s="1"/>
  <c r="I11673" i="2"/>
  <c r="J11673" i="2" s="1"/>
  <c r="I11674" i="2"/>
  <c r="J11674" i="2" s="1"/>
  <c r="I11675" i="2"/>
  <c r="J11675" i="2" s="1"/>
  <c r="I11676" i="2"/>
  <c r="J11676" i="2" s="1"/>
  <c r="I11677" i="2"/>
  <c r="J11677" i="2" s="1"/>
  <c r="I11678" i="2"/>
  <c r="J11678" i="2" s="1"/>
  <c r="I11679" i="2"/>
  <c r="J11679" i="2" s="1"/>
  <c r="I11680" i="2"/>
  <c r="J11680" i="2" s="1"/>
  <c r="I11681" i="2"/>
  <c r="J11681" i="2" s="1"/>
  <c r="I11682" i="2"/>
  <c r="J11682" i="2" s="1"/>
  <c r="I11683" i="2"/>
  <c r="J11683" i="2" s="1"/>
  <c r="I11684" i="2"/>
  <c r="J11684" i="2" s="1"/>
  <c r="I11685" i="2"/>
  <c r="J11685" i="2" s="1"/>
  <c r="I11686" i="2"/>
  <c r="J11686" i="2" s="1"/>
  <c r="I11687" i="2"/>
  <c r="J11687" i="2" s="1"/>
  <c r="I11688" i="2"/>
  <c r="J11688" i="2" s="1"/>
  <c r="I11689" i="2"/>
  <c r="J11689" i="2" s="1"/>
  <c r="I11690" i="2"/>
  <c r="J11690" i="2" s="1"/>
  <c r="I11691" i="2"/>
  <c r="J11691" i="2" s="1"/>
  <c r="I11692" i="2"/>
  <c r="J11692" i="2" s="1"/>
  <c r="I11693" i="2"/>
  <c r="J11693" i="2" s="1"/>
  <c r="I11694" i="2"/>
  <c r="J11694" i="2" s="1"/>
  <c r="I11695" i="2"/>
  <c r="J11695" i="2" s="1"/>
  <c r="I11696" i="2"/>
  <c r="J11696" i="2" s="1"/>
  <c r="I11697" i="2"/>
  <c r="J11697" i="2" s="1"/>
  <c r="I11698" i="2"/>
  <c r="J11698" i="2" s="1"/>
  <c r="I11699" i="2"/>
  <c r="J11699" i="2" s="1"/>
  <c r="I11700" i="2"/>
  <c r="J11700" i="2" s="1"/>
  <c r="I11701" i="2"/>
  <c r="J11701" i="2" s="1"/>
  <c r="I11702" i="2"/>
  <c r="J11702" i="2" s="1"/>
  <c r="I11703" i="2"/>
  <c r="J11703" i="2" s="1"/>
  <c r="I11704" i="2"/>
  <c r="J11704" i="2" s="1"/>
  <c r="I11705" i="2"/>
  <c r="J11705" i="2" s="1"/>
  <c r="I11706" i="2"/>
  <c r="J11706" i="2" s="1"/>
  <c r="I11707" i="2"/>
  <c r="J11707" i="2" s="1"/>
  <c r="I11708" i="2"/>
  <c r="J11708" i="2" s="1"/>
  <c r="I11709" i="2"/>
  <c r="J11709" i="2" s="1"/>
  <c r="I11710" i="2"/>
  <c r="J11710" i="2" s="1"/>
  <c r="I11711" i="2"/>
  <c r="J11711" i="2" s="1"/>
  <c r="I11712" i="2"/>
  <c r="J11712" i="2" s="1"/>
  <c r="I11713" i="2"/>
  <c r="J11713" i="2" s="1"/>
  <c r="I11714" i="2"/>
  <c r="J11714" i="2" s="1"/>
  <c r="I11715" i="2"/>
  <c r="J11715" i="2" s="1"/>
  <c r="I11716" i="2"/>
  <c r="J11716" i="2" s="1"/>
  <c r="I11717" i="2"/>
  <c r="J11717" i="2" s="1"/>
  <c r="I11718" i="2"/>
  <c r="J11718" i="2" s="1"/>
  <c r="I11719" i="2"/>
  <c r="J11719" i="2" s="1"/>
  <c r="I11720" i="2"/>
  <c r="J11720" i="2" s="1"/>
  <c r="I11721" i="2"/>
  <c r="J11721" i="2" s="1"/>
  <c r="I11722" i="2"/>
  <c r="J11722" i="2" s="1"/>
  <c r="I11723" i="2"/>
  <c r="J11723" i="2" s="1"/>
  <c r="I11724" i="2"/>
  <c r="J11724" i="2" s="1"/>
  <c r="I11725" i="2"/>
  <c r="J11725" i="2" s="1"/>
  <c r="I11726" i="2"/>
  <c r="J11726" i="2" s="1"/>
  <c r="I11727" i="2"/>
  <c r="J11727" i="2" s="1"/>
  <c r="I11728" i="2"/>
  <c r="J11728" i="2" s="1"/>
  <c r="I11729" i="2"/>
  <c r="J11729" i="2" s="1"/>
  <c r="I11730" i="2"/>
  <c r="J11730" i="2" s="1"/>
  <c r="I11731" i="2"/>
  <c r="J11731" i="2" s="1"/>
  <c r="I11732" i="2"/>
  <c r="J11732" i="2" s="1"/>
  <c r="I11733" i="2"/>
  <c r="J11733" i="2" s="1"/>
  <c r="I11734" i="2"/>
  <c r="J11734" i="2" s="1"/>
  <c r="I11735" i="2"/>
  <c r="J11735" i="2" s="1"/>
  <c r="I11736" i="2"/>
  <c r="J11736" i="2" s="1"/>
  <c r="I11737" i="2"/>
  <c r="J11737" i="2" s="1"/>
  <c r="I11738" i="2"/>
  <c r="J11738" i="2" s="1"/>
  <c r="I11739" i="2"/>
  <c r="J11739" i="2" s="1"/>
  <c r="I11740" i="2"/>
  <c r="J11740" i="2" s="1"/>
  <c r="I11741" i="2"/>
  <c r="J11741" i="2" s="1"/>
  <c r="I11742" i="2"/>
  <c r="J11742" i="2" s="1"/>
  <c r="I11743" i="2"/>
  <c r="J11743" i="2" s="1"/>
  <c r="I11744" i="2"/>
  <c r="J11744" i="2" s="1"/>
  <c r="I11745" i="2"/>
  <c r="J11745" i="2" s="1"/>
  <c r="I11746" i="2"/>
  <c r="J11746" i="2" s="1"/>
  <c r="I11747" i="2"/>
  <c r="J11747" i="2" s="1"/>
  <c r="I11748" i="2"/>
  <c r="J11748" i="2" s="1"/>
  <c r="I11749" i="2"/>
  <c r="J11749" i="2" s="1"/>
  <c r="I11750" i="2"/>
  <c r="J11750" i="2" s="1"/>
  <c r="I11751" i="2"/>
  <c r="J11751" i="2" s="1"/>
  <c r="I11752" i="2"/>
  <c r="J11752" i="2" s="1"/>
  <c r="I11753" i="2"/>
  <c r="J11753" i="2" s="1"/>
  <c r="I11754" i="2"/>
  <c r="J11754" i="2" s="1"/>
  <c r="I11755" i="2"/>
  <c r="J11755" i="2" s="1"/>
  <c r="I11756" i="2"/>
  <c r="J11756" i="2" s="1"/>
  <c r="I11757" i="2"/>
  <c r="J11757" i="2" s="1"/>
  <c r="I11758" i="2"/>
  <c r="J11758" i="2" s="1"/>
  <c r="I11759" i="2"/>
  <c r="J11759" i="2" s="1"/>
  <c r="I11760" i="2"/>
  <c r="J11760" i="2" s="1"/>
  <c r="I11761" i="2"/>
  <c r="J11761" i="2" s="1"/>
  <c r="I11762" i="2"/>
  <c r="J11762" i="2" s="1"/>
  <c r="I11763" i="2"/>
  <c r="J11763" i="2" s="1"/>
  <c r="I11764" i="2"/>
  <c r="J11764" i="2" s="1"/>
  <c r="I11765" i="2"/>
  <c r="J11765" i="2" s="1"/>
  <c r="I11766" i="2"/>
  <c r="J11766" i="2" s="1"/>
  <c r="I11767" i="2"/>
  <c r="J11767" i="2" s="1"/>
  <c r="I11768" i="2"/>
  <c r="J11768" i="2" s="1"/>
  <c r="I11769" i="2"/>
  <c r="J11769" i="2" s="1"/>
  <c r="I11770" i="2"/>
  <c r="J11770" i="2" s="1"/>
  <c r="I11771" i="2"/>
  <c r="J11771" i="2" s="1"/>
  <c r="I11772" i="2"/>
  <c r="J11772" i="2" s="1"/>
  <c r="I11773" i="2"/>
  <c r="J11773" i="2" s="1"/>
  <c r="I11774" i="2"/>
  <c r="J11774" i="2" s="1"/>
  <c r="I11775" i="2"/>
  <c r="J11775" i="2" s="1"/>
  <c r="I11776" i="2"/>
  <c r="J11776" i="2" s="1"/>
  <c r="I11777" i="2"/>
  <c r="J11777" i="2" s="1"/>
  <c r="I11778" i="2"/>
  <c r="J11778" i="2" s="1"/>
  <c r="I11779" i="2"/>
  <c r="J11779" i="2" s="1"/>
  <c r="I11780" i="2"/>
  <c r="J11780" i="2" s="1"/>
  <c r="I11781" i="2"/>
  <c r="J11781" i="2" s="1"/>
  <c r="I11782" i="2"/>
  <c r="J11782" i="2" s="1"/>
  <c r="I11783" i="2"/>
  <c r="J11783" i="2" s="1"/>
  <c r="I11784" i="2"/>
  <c r="J11784" i="2" s="1"/>
  <c r="I11785" i="2"/>
  <c r="J11785" i="2" s="1"/>
  <c r="I11786" i="2"/>
  <c r="J11786" i="2" s="1"/>
  <c r="I11787" i="2"/>
  <c r="J11787" i="2" s="1"/>
  <c r="I11788" i="2"/>
  <c r="J11788" i="2" s="1"/>
  <c r="I11789" i="2"/>
  <c r="J11789" i="2" s="1"/>
  <c r="I11790" i="2"/>
  <c r="J11790" i="2" s="1"/>
  <c r="I11791" i="2"/>
  <c r="J11791" i="2" s="1"/>
  <c r="I11792" i="2"/>
  <c r="J11792" i="2" s="1"/>
  <c r="I11793" i="2"/>
  <c r="J11793" i="2" s="1"/>
  <c r="I11794" i="2"/>
  <c r="J11794" i="2" s="1"/>
  <c r="I11795" i="2"/>
  <c r="J11795" i="2" s="1"/>
  <c r="I11796" i="2"/>
  <c r="J11796" i="2" s="1"/>
  <c r="I11797" i="2"/>
  <c r="J11797" i="2" s="1"/>
  <c r="I11798" i="2"/>
  <c r="J11798" i="2" s="1"/>
  <c r="I11799" i="2"/>
  <c r="J11799" i="2" s="1"/>
  <c r="I11800" i="2"/>
  <c r="J11800" i="2" s="1"/>
  <c r="I11801" i="2"/>
  <c r="J11801" i="2" s="1"/>
  <c r="I11802" i="2"/>
  <c r="J11802" i="2" s="1"/>
  <c r="I11803" i="2"/>
  <c r="J11803" i="2" s="1"/>
  <c r="I11804" i="2"/>
  <c r="J11804" i="2" s="1"/>
  <c r="I11805" i="2"/>
  <c r="J11805" i="2" s="1"/>
  <c r="I11806" i="2"/>
  <c r="J11806" i="2" s="1"/>
  <c r="I11807" i="2"/>
  <c r="J11807" i="2" s="1"/>
  <c r="I11808" i="2"/>
  <c r="J11808" i="2" s="1"/>
  <c r="I11809" i="2"/>
  <c r="J11809" i="2" s="1"/>
  <c r="I11810" i="2"/>
  <c r="J11810" i="2" s="1"/>
  <c r="I11811" i="2"/>
  <c r="J11811" i="2" s="1"/>
  <c r="I11812" i="2"/>
  <c r="J11812" i="2" s="1"/>
  <c r="I11813" i="2"/>
  <c r="J11813" i="2" s="1"/>
  <c r="I11814" i="2"/>
  <c r="J11814" i="2" s="1"/>
  <c r="I11815" i="2"/>
  <c r="J11815" i="2" s="1"/>
  <c r="I11816" i="2"/>
  <c r="J11816" i="2" s="1"/>
  <c r="I11817" i="2"/>
  <c r="J11817" i="2" s="1"/>
  <c r="I11818" i="2"/>
  <c r="J11818" i="2" s="1"/>
  <c r="I11819" i="2"/>
  <c r="J11819" i="2" s="1"/>
  <c r="I11820" i="2"/>
  <c r="J11820" i="2" s="1"/>
  <c r="I11821" i="2"/>
  <c r="J11821" i="2" s="1"/>
  <c r="I11822" i="2"/>
  <c r="J11822" i="2" s="1"/>
  <c r="I11823" i="2"/>
  <c r="J11823" i="2" s="1"/>
  <c r="I11824" i="2"/>
  <c r="J11824" i="2" s="1"/>
  <c r="I11825" i="2"/>
  <c r="J11825" i="2" s="1"/>
  <c r="I11826" i="2"/>
  <c r="J11826" i="2" s="1"/>
  <c r="I11827" i="2"/>
  <c r="J11827" i="2" s="1"/>
  <c r="I11828" i="2"/>
  <c r="J11828" i="2" s="1"/>
  <c r="I11829" i="2"/>
  <c r="J11829" i="2" s="1"/>
  <c r="I11830" i="2"/>
  <c r="J11830" i="2" s="1"/>
  <c r="I11831" i="2"/>
  <c r="J11831" i="2" s="1"/>
</calcChain>
</file>

<file path=xl/sharedStrings.xml><?xml version="1.0" encoding="utf-8"?>
<sst xmlns="http://schemas.openxmlformats.org/spreadsheetml/2006/main" count="71360" uniqueCount="1853">
  <si>
    <t>W23</t>
  </si>
  <si>
    <t>Device</t>
  </si>
  <si>
    <t>iPad</t>
  </si>
  <si>
    <t>CLICC-MM</t>
  </si>
  <si>
    <t>CLICC-MM-0249</t>
  </si>
  <si>
    <t>Graduate</t>
  </si>
  <si>
    <t>CLICC-MM-0231</t>
  </si>
  <si>
    <t>Undergraduate</t>
  </si>
  <si>
    <t>MacBook</t>
  </si>
  <si>
    <t>CLICC-ML</t>
  </si>
  <si>
    <t>CLICC-ML-0102</t>
  </si>
  <si>
    <t>Cable</t>
  </si>
  <si>
    <t>HDMIC</t>
  </si>
  <si>
    <t>HDMIC17</t>
  </si>
  <si>
    <t>HP Laptop</t>
  </si>
  <si>
    <t>HP</t>
  </si>
  <si>
    <t>HP037</t>
  </si>
  <si>
    <t>CLICC-MM-0025</t>
  </si>
  <si>
    <t>HP-092</t>
  </si>
  <si>
    <t>HP-104</t>
  </si>
  <si>
    <t>Charger</t>
  </si>
  <si>
    <t>WALLADPT</t>
  </si>
  <si>
    <t>WALLADPT50</t>
  </si>
  <si>
    <t>IPHONE</t>
  </si>
  <si>
    <t>IPHONE36</t>
  </si>
  <si>
    <t>WALLADPT23</t>
  </si>
  <si>
    <t>IPHONE58</t>
  </si>
  <si>
    <t>WALLADPT43</t>
  </si>
  <si>
    <t>HP-102</t>
  </si>
  <si>
    <t>IPHONE52</t>
  </si>
  <si>
    <t>IPHONE54</t>
  </si>
  <si>
    <t>WALLADPT48</t>
  </si>
  <si>
    <t>CLICC-MM-0108</t>
  </si>
  <si>
    <t>HP137</t>
  </si>
  <si>
    <t>CLICC-ML-2096</t>
  </si>
  <si>
    <t>Academic</t>
  </si>
  <si>
    <t>CLICC-MM-0002</t>
  </si>
  <si>
    <t>MACUSBC</t>
  </si>
  <si>
    <t>MACUSBC05</t>
  </si>
  <si>
    <t>Accessory</t>
  </si>
  <si>
    <t>Headphones</t>
  </si>
  <si>
    <t>HDST</t>
  </si>
  <si>
    <t>HDST16</t>
  </si>
  <si>
    <t>CLICC-ML-2002</t>
  </si>
  <si>
    <t>CALC</t>
  </si>
  <si>
    <t>CALC10</t>
  </si>
  <si>
    <t>CLICC-ML-0092</t>
  </si>
  <si>
    <t>HP151</t>
  </si>
  <si>
    <t>HP-016</t>
  </si>
  <si>
    <t>HPUSBC</t>
  </si>
  <si>
    <t>HPUSBC14</t>
  </si>
  <si>
    <t>ChromeBook</t>
  </si>
  <si>
    <t>CBK</t>
  </si>
  <si>
    <t>CBK-083</t>
  </si>
  <si>
    <t>CBK207</t>
  </si>
  <si>
    <t>MACUSBC25</t>
  </si>
  <si>
    <t>CBK194</t>
  </si>
  <si>
    <t>MACUSBC30</t>
  </si>
  <si>
    <t>Mouse</t>
  </si>
  <si>
    <t>MSE</t>
  </si>
  <si>
    <t>MSE09</t>
  </si>
  <si>
    <t>CALC29</t>
  </si>
  <si>
    <t>HDST04</t>
  </si>
  <si>
    <t>CALC06</t>
  </si>
  <si>
    <t>IPHONE01</t>
  </si>
  <si>
    <t>OMNI</t>
  </si>
  <si>
    <t>OMNI24</t>
  </si>
  <si>
    <t>CLICC-MM-0097</t>
  </si>
  <si>
    <t>CLICC-ML-0006</t>
  </si>
  <si>
    <t>CLICC-MM-0166</t>
  </si>
  <si>
    <t>HP-139</t>
  </si>
  <si>
    <t>CLICC-MM-0241</t>
  </si>
  <si>
    <t>CLICC-MM-0019</t>
  </si>
  <si>
    <t>CLICC-ML-2074</t>
  </si>
  <si>
    <t>HPUSBC04</t>
  </si>
  <si>
    <t>CLICC-ML-0034</t>
  </si>
  <si>
    <t>CLICC-ML-0026</t>
  </si>
  <si>
    <t>IPHONE57</t>
  </si>
  <si>
    <t>CALC23</t>
  </si>
  <si>
    <t>EE Devices</t>
  </si>
  <si>
    <t>AD</t>
  </si>
  <si>
    <t>AD2347</t>
  </si>
  <si>
    <t>WALLADPT11</t>
  </si>
  <si>
    <t>IPHONE23</t>
  </si>
  <si>
    <t>CALC02</t>
  </si>
  <si>
    <t>CALC07</t>
  </si>
  <si>
    <t>CALC03</t>
  </si>
  <si>
    <t>CLICC-ML-0101</t>
  </si>
  <si>
    <t>CLICC-MM-0083</t>
  </si>
  <si>
    <t>CLICC-ML-0062</t>
  </si>
  <si>
    <t>HP-083</t>
  </si>
  <si>
    <t>HP144</t>
  </si>
  <si>
    <t>CLICC-ML-0137</t>
  </si>
  <si>
    <t>HP111</t>
  </si>
  <si>
    <t>CLICC-ML-2053</t>
  </si>
  <si>
    <t>CBK001</t>
  </si>
  <si>
    <t>External 10 + Access</t>
  </si>
  <si>
    <t>IPHONE21</t>
  </si>
  <si>
    <t>OMNI16</t>
  </si>
  <si>
    <t>WALLADPT08</t>
  </si>
  <si>
    <t>CLICC-ML-0123</t>
  </si>
  <si>
    <t>CLICC-ML-0136</t>
  </si>
  <si>
    <t>CBK224</t>
  </si>
  <si>
    <t>IPHONE80</t>
  </si>
  <si>
    <t>CLICC-ML-2044</t>
  </si>
  <si>
    <t>CBK-301</t>
  </si>
  <si>
    <t>CLICC-MM-0201</t>
  </si>
  <si>
    <t>Staff</t>
  </si>
  <si>
    <t>CBK198</t>
  </si>
  <si>
    <t>HP-062</t>
  </si>
  <si>
    <t>IPHONE31</t>
  </si>
  <si>
    <t>WALLADPT39</t>
  </si>
  <si>
    <t>CLICC-ML-0131</t>
  </si>
  <si>
    <t>ANKER</t>
  </si>
  <si>
    <t>ANKER01</t>
  </si>
  <si>
    <t>IPHONE78</t>
  </si>
  <si>
    <t>IPHONE46</t>
  </si>
  <si>
    <t>OMNI42</t>
  </si>
  <si>
    <t>OMNI41</t>
  </si>
  <si>
    <t>WALLADPT47</t>
  </si>
  <si>
    <t>MACUSBC16</t>
  </si>
  <si>
    <t>AD2139</t>
  </si>
  <si>
    <t>UHDMI</t>
  </si>
  <si>
    <t>UHDMI11</t>
  </si>
  <si>
    <t>HDMIC24</t>
  </si>
  <si>
    <t>HP-123</t>
  </si>
  <si>
    <t>CLICC-ML-2062</t>
  </si>
  <si>
    <t>WALLADPT17</t>
  </si>
  <si>
    <t>AD2051</t>
  </si>
  <si>
    <t>MACUSBC19</t>
  </si>
  <si>
    <t>WALLADPT21</t>
  </si>
  <si>
    <t>CLICC-MM-0061</t>
  </si>
  <si>
    <t>CLICC-ML-0128</t>
  </si>
  <si>
    <t>CALC16</t>
  </si>
  <si>
    <t>IPHONE29</t>
  </si>
  <si>
    <t>WALLADPT38</t>
  </si>
  <si>
    <t>IPHONE63</t>
  </si>
  <si>
    <t>CLICC-ML-0098</t>
  </si>
  <si>
    <t>MACUSBC06</t>
  </si>
  <si>
    <t>HP-108</t>
  </si>
  <si>
    <t>CLICC-ML-0079</t>
  </si>
  <si>
    <t>AD2293</t>
  </si>
  <si>
    <t>HP-120</t>
  </si>
  <si>
    <t>CLICC-ML-0100</t>
  </si>
  <si>
    <t>CLICC-ML-2013</t>
  </si>
  <si>
    <t>HDMIC09</t>
  </si>
  <si>
    <t>CBK203</t>
  </si>
  <si>
    <t>Android Charger</t>
  </si>
  <si>
    <t>ANDROID</t>
  </si>
  <si>
    <t>ANDROID21</t>
  </si>
  <si>
    <t>CBK209</t>
  </si>
  <si>
    <t>ANDROID24</t>
  </si>
  <si>
    <t>MACUSBC09</t>
  </si>
  <si>
    <t>AD2312</t>
  </si>
  <si>
    <t>CLICC-MM-0174</t>
  </si>
  <si>
    <t>CLICC-ML-0067</t>
  </si>
  <si>
    <t>HDST08</t>
  </si>
  <si>
    <t>CLICC-ML-0111</t>
  </si>
  <si>
    <t>IPHONE06</t>
  </si>
  <si>
    <t>AD2315</t>
  </si>
  <si>
    <t>CLICC-ML-0122</t>
  </si>
  <si>
    <t>CLICC-ML-0103</t>
  </si>
  <si>
    <t>UVGA</t>
  </si>
  <si>
    <t>UVGA20</t>
  </si>
  <si>
    <t>OMNI20</t>
  </si>
  <si>
    <t>WALLADPT33</t>
  </si>
  <si>
    <t>CBK201</t>
  </si>
  <si>
    <t>HP-005</t>
  </si>
  <si>
    <t>MACCHRG</t>
  </si>
  <si>
    <t>MACCHRG11</t>
  </si>
  <si>
    <t>WALLADPT45</t>
  </si>
  <si>
    <t>IPHONE34</t>
  </si>
  <si>
    <t>WALLADPT46</t>
  </si>
  <si>
    <t>WALLADPT35</t>
  </si>
  <si>
    <t>IPHONE44</t>
  </si>
  <si>
    <t>WALLADPT07</t>
  </si>
  <si>
    <t>BOEIPHONE</t>
  </si>
  <si>
    <t>BOEIPHONE04</t>
  </si>
  <si>
    <t>MACCHRG53</t>
  </si>
  <si>
    <t>IPHONE03</t>
  </si>
  <si>
    <t>ANKER10</t>
  </si>
  <si>
    <t>CALC11</t>
  </si>
  <si>
    <t>CALC24</t>
  </si>
  <si>
    <t>HDST23</t>
  </si>
  <si>
    <t>AD2299</t>
  </si>
  <si>
    <t>WALLADPT41</t>
  </si>
  <si>
    <t>HP096</t>
  </si>
  <si>
    <t>OMNI38</t>
  </si>
  <si>
    <t>IPHONE35</t>
  </si>
  <si>
    <t>WALLADPT31</t>
  </si>
  <si>
    <t>CLICC-ML-2012</t>
  </si>
  <si>
    <t>CALC04</t>
  </si>
  <si>
    <t>HPUSBC10</t>
  </si>
  <si>
    <t>UHDMI13</t>
  </si>
  <si>
    <t>HDMIC13</t>
  </si>
  <si>
    <t>CLICC-ML-2039</t>
  </si>
  <si>
    <t>CLICC-MM-0085</t>
  </si>
  <si>
    <t>HDST15</t>
  </si>
  <si>
    <t>MACCHRG67</t>
  </si>
  <si>
    <t>CLICC-ML-0121</t>
  </si>
  <si>
    <t>IPHONE27</t>
  </si>
  <si>
    <t>OMNI44</t>
  </si>
  <si>
    <t>CLICC-ML-0110</t>
  </si>
  <si>
    <t>CLICC-ML-2079</t>
  </si>
  <si>
    <t>FAC</t>
  </si>
  <si>
    <t>FAC635</t>
  </si>
  <si>
    <t>HP-093</t>
  </si>
  <si>
    <t>CLICC-ML-2026</t>
  </si>
  <si>
    <t>HDST25</t>
  </si>
  <si>
    <t>CLICC-ML-0023</t>
  </si>
  <si>
    <t>ANDROID08</t>
  </si>
  <si>
    <t>CALC18</t>
  </si>
  <si>
    <t>CLICC-ML-2038</t>
  </si>
  <si>
    <t>CLICC-ML-0032</t>
  </si>
  <si>
    <t>IPHONE37</t>
  </si>
  <si>
    <t>HP095</t>
  </si>
  <si>
    <t>HP-040</t>
  </si>
  <si>
    <t>HP-140</t>
  </si>
  <si>
    <t>IPHONE30</t>
  </si>
  <si>
    <t>CLICC-ML-2080</t>
  </si>
  <si>
    <t>Alumni</t>
  </si>
  <si>
    <t>OLDMACCHRG</t>
  </si>
  <si>
    <t>OLDMACCHRG24</t>
  </si>
  <si>
    <t>VGA Cable</t>
  </si>
  <si>
    <t>VGAC</t>
  </si>
  <si>
    <t>VGAC28</t>
  </si>
  <si>
    <t>ANKER07</t>
  </si>
  <si>
    <t>HPUSBC01</t>
  </si>
  <si>
    <t>CBK373</t>
  </si>
  <si>
    <t>OMNI04</t>
  </si>
  <si>
    <t>HP052</t>
  </si>
  <si>
    <t>CLICC-MM-084</t>
  </si>
  <si>
    <t>CLICC-ML-2055</t>
  </si>
  <si>
    <t>CBK018</t>
  </si>
  <si>
    <t>CLICC-ML-2052</t>
  </si>
  <si>
    <t>OMNI15</t>
  </si>
  <si>
    <t>IPHONE22</t>
  </si>
  <si>
    <t>HP-154</t>
  </si>
  <si>
    <t>HP-078</t>
  </si>
  <si>
    <t>IPHONE39</t>
  </si>
  <si>
    <t>HP043</t>
  </si>
  <si>
    <t>IPHONE60</t>
  </si>
  <si>
    <t>CLICC-ML-0116</t>
  </si>
  <si>
    <t>CLICC-ML-0013</t>
  </si>
  <si>
    <t>CLICC-ML-0007</t>
  </si>
  <si>
    <t>CLICC-MM-0233</t>
  </si>
  <si>
    <t>CBK357</t>
  </si>
  <si>
    <t>CLICC-ML-2081</t>
  </si>
  <si>
    <t>CALC09</t>
  </si>
  <si>
    <t>CBK035</t>
  </si>
  <si>
    <t>CALC21</t>
  </si>
  <si>
    <t>WALLADPT44</t>
  </si>
  <si>
    <t>CLICC-ML-2024</t>
  </si>
  <si>
    <t>CBK403</t>
  </si>
  <si>
    <t>HDST30</t>
  </si>
  <si>
    <t>CBK196</t>
  </si>
  <si>
    <t>CBK383</t>
  </si>
  <si>
    <t>CBK425</t>
  </si>
  <si>
    <t>WALLADPT20</t>
  </si>
  <si>
    <t>CBK214</t>
  </si>
  <si>
    <t>WALLADPT22</t>
  </si>
  <si>
    <t>CALC13</t>
  </si>
  <si>
    <t>UVGA14</t>
  </si>
  <si>
    <t>CLICC-MM-0117</t>
  </si>
  <si>
    <t>OLDMACCHRG21</t>
  </si>
  <si>
    <t>CLICC-ML-0017</t>
  </si>
  <si>
    <t>CLICC-MM-0058</t>
  </si>
  <si>
    <t>MACUSBC24</t>
  </si>
  <si>
    <t>CBK-320</t>
  </si>
  <si>
    <t>CBK202</t>
  </si>
  <si>
    <t>MACCHRG58</t>
  </si>
  <si>
    <t>CBK030</t>
  </si>
  <si>
    <t>CBK390</t>
  </si>
  <si>
    <t>CBK206</t>
  </si>
  <si>
    <t>CBK-242</t>
  </si>
  <si>
    <t>CBK-245</t>
  </si>
  <si>
    <t>CBK-243</t>
  </si>
  <si>
    <t>CBK-248</t>
  </si>
  <si>
    <t>CBK-247</t>
  </si>
  <si>
    <t>CBK082</t>
  </si>
  <si>
    <t>MACUSBC12</t>
  </si>
  <si>
    <t>CBK190</t>
  </si>
  <si>
    <t>CBK208</t>
  </si>
  <si>
    <t>CBK345</t>
  </si>
  <si>
    <t>CLICC-MM-0071</t>
  </si>
  <si>
    <t>CALC08</t>
  </si>
  <si>
    <t>HDMIC15</t>
  </si>
  <si>
    <t>CALC30</t>
  </si>
  <si>
    <t>CLICC-ML-0140</t>
  </si>
  <si>
    <t>CBK358</t>
  </si>
  <si>
    <t>CALC05</t>
  </si>
  <si>
    <t>CLICC-ML-0104</t>
  </si>
  <si>
    <t>CLICC-ML-0022</t>
  </si>
  <si>
    <t>CLICC-ML-0041</t>
  </si>
  <si>
    <t>CBK410</t>
  </si>
  <si>
    <t>CBK191</t>
  </si>
  <si>
    <t>CBK-071</t>
  </si>
  <si>
    <t>IPHONE73</t>
  </si>
  <si>
    <t>CBK029</t>
  </si>
  <si>
    <t>IPHONE42</t>
  </si>
  <si>
    <t>CBK-306</t>
  </si>
  <si>
    <t>CLICC-ML-2097</t>
  </si>
  <si>
    <t>IPHONE33</t>
  </si>
  <si>
    <t>CLICC-ML-0039</t>
  </si>
  <si>
    <t>HP-081</t>
  </si>
  <si>
    <t>CLICC-ML-0091</t>
  </si>
  <si>
    <t>UVGA09</t>
  </si>
  <si>
    <t>UHDMI12</t>
  </si>
  <si>
    <t>CBK413</t>
  </si>
  <si>
    <t>IPHONE18</t>
  </si>
  <si>
    <t>WALLADPT05</t>
  </si>
  <si>
    <t>CBK344</t>
  </si>
  <si>
    <t>IPHONE41</t>
  </si>
  <si>
    <t>MACUSBC17</t>
  </si>
  <si>
    <t>HPUSBC05</t>
  </si>
  <si>
    <t>ANDROID22</t>
  </si>
  <si>
    <t>CLICC-MM-0033</t>
  </si>
  <si>
    <t>CLICC-ML-0008</t>
  </si>
  <si>
    <t>CLICC-MM-0213</t>
  </si>
  <si>
    <t>CLICC-ML-2041</t>
  </si>
  <si>
    <t>IPHONE17</t>
  </si>
  <si>
    <t>CLICC-ML-0132</t>
  </si>
  <si>
    <t>CBK388</t>
  </si>
  <si>
    <t>CLICC-ML-0044</t>
  </si>
  <si>
    <t>CLICC-MM-0206</t>
  </si>
  <si>
    <t>CLICC-MM-0220</t>
  </si>
  <si>
    <t>CLICC-MM-062</t>
  </si>
  <si>
    <t>HPUSBC07</t>
  </si>
  <si>
    <t>CLICC-MM-001</t>
  </si>
  <si>
    <t>CLICC-MM-0124</t>
  </si>
  <si>
    <t>CLICC-ML-2089</t>
  </si>
  <si>
    <t>CLICC-ML-2082</t>
  </si>
  <si>
    <t>CLICC-MM-0072</t>
  </si>
  <si>
    <t>CLICC-MM-0054</t>
  </si>
  <si>
    <t>CLICC-ML-0088</t>
  </si>
  <si>
    <t>HP-022</t>
  </si>
  <si>
    <t>MACCHRG42</t>
  </si>
  <si>
    <t>CLICC-MM-0155</t>
  </si>
  <si>
    <t>IPHONE02</t>
  </si>
  <si>
    <t>MACCHRG35</t>
  </si>
  <si>
    <t>CLICC-ML-2036</t>
  </si>
  <si>
    <t>HPUSBC06</t>
  </si>
  <si>
    <t>CLICC-MM-0068</t>
  </si>
  <si>
    <t>IPHONE25</t>
  </si>
  <si>
    <t>HPUSBC12</t>
  </si>
  <si>
    <t>CLICC-MM-0007</t>
  </si>
  <si>
    <t>CLICC-ML-0118</t>
  </si>
  <si>
    <t>CBK-094</t>
  </si>
  <si>
    <t>AD2270</t>
  </si>
  <si>
    <t>CLICC-ML-2018</t>
  </si>
  <si>
    <t>FAC906</t>
  </si>
  <si>
    <t>CBK-128</t>
  </si>
  <si>
    <t>CLICC-ML-0061</t>
  </si>
  <si>
    <t>CBK038</t>
  </si>
  <si>
    <t>WALLADPT30</t>
  </si>
  <si>
    <t>CBK222</t>
  </si>
  <si>
    <t>IPHONE66</t>
  </si>
  <si>
    <t>OMNI11</t>
  </si>
  <si>
    <t>CBK397</t>
  </si>
  <si>
    <t>CBK199</t>
  </si>
  <si>
    <t>CBK213</t>
  </si>
  <si>
    <t>CLICC-MM-0047</t>
  </si>
  <si>
    <t>UHDMI19</t>
  </si>
  <si>
    <t>IPHONE74</t>
  </si>
  <si>
    <t>CBK-123</t>
  </si>
  <si>
    <t>CLICC-MM-0073</t>
  </si>
  <si>
    <t>HP058</t>
  </si>
  <si>
    <t>HP160</t>
  </si>
  <si>
    <t>HP101</t>
  </si>
  <si>
    <t>CBK361</t>
  </si>
  <si>
    <t>CBK362</t>
  </si>
  <si>
    <t>HP125</t>
  </si>
  <si>
    <t>HP076C</t>
  </si>
  <si>
    <t>HP157</t>
  </si>
  <si>
    <t>CLICC-ML-2021</t>
  </si>
  <si>
    <t>CBK-103</t>
  </si>
  <si>
    <t>OMNI34</t>
  </si>
  <si>
    <t>OMNI23</t>
  </si>
  <si>
    <t>CBK195</t>
  </si>
  <si>
    <t>OMNI26</t>
  </si>
  <si>
    <t>WALLADPT24</t>
  </si>
  <si>
    <t>OMNI01</t>
  </si>
  <si>
    <t>CLICC-ML-2061</t>
  </si>
  <si>
    <t>WALLADPT26</t>
  </si>
  <si>
    <t>IPHONE04</t>
  </si>
  <si>
    <t>CLICC-MM-0234</t>
  </si>
  <si>
    <t>HP-163</t>
  </si>
  <si>
    <t>CLICC-ML-0112</t>
  </si>
  <si>
    <t>HDST28</t>
  </si>
  <si>
    <t>OMNI36</t>
  </si>
  <si>
    <t>IPHONE32</t>
  </si>
  <si>
    <t>OMNI17</t>
  </si>
  <si>
    <t>CLICC-MM-0237</t>
  </si>
  <si>
    <t>CLICC-MM-0017</t>
  </si>
  <si>
    <t>CLICC-MM-0121</t>
  </si>
  <si>
    <t>CLICC-ML-0019</t>
  </si>
  <si>
    <t>CBK098</t>
  </si>
  <si>
    <t>CLICC-ML-0071</t>
  </si>
  <si>
    <t>CBK407</t>
  </si>
  <si>
    <t>CLICC-MM-0103</t>
  </si>
  <si>
    <t>WALLADPT29</t>
  </si>
  <si>
    <t>CLICC-MM-0076</t>
  </si>
  <si>
    <t>CLICC-ML-2031</t>
  </si>
  <si>
    <t>OMNI33</t>
  </si>
  <si>
    <t>OMNI03</t>
  </si>
  <si>
    <t>CBK-106</t>
  </si>
  <si>
    <t>CLICC-MM-0001</t>
  </si>
  <si>
    <t>OMNI02</t>
  </si>
  <si>
    <t>IPHONE48</t>
  </si>
  <si>
    <t>WALLADPT12</t>
  </si>
  <si>
    <t>CLICC-ML-0083</t>
  </si>
  <si>
    <t>CLICC-MM-0050</t>
  </si>
  <si>
    <t>OMNI14</t>
  </si>
  <si>
    <t>CBK367</t>
  </si>
  <si>
    <t>CLICC-ML-0064</t>
  </si>
  <si>
    <t>CLICC-MM-070</t>
  </si>
  <si>
    <t>OMNI19</t>
  </si>
  <si>
    <t>CLICC-ML-0126</t>
  </si>
  <si>
    <t>MACCHRG01</t>
  </si>
  <si>
    <t>HP-029</t>
  </si>
  <si>
    <t>HP-086</t>
  </si>
  <si>
    <t>CBK103</t>
  </si>
  <si>
    <t>HP-033</t>
  </si>
  <si>
    <t>HP-121</t>
  </si>
  <si>
    <t>CLICC-ML-0090</t>
  </si>
  <si>
    <t>CLICC-ML-2088</t>
  </si>
  <si>
    <t>HP-036</t>
  </si>
  <si>
    <t>CLICC-MM-0021</t>
  </si>
  <si>
    <t>MACUSBC23</t>
  </si>
  <si>
    <t>CLICC-ML-2029</t>
  </si>
  <si>
    <t>HP-100</t>
  </si>
  <si>
    <t>UVGA16</t>
  </si>
  <si>
    <t>HP-028</t>
  </si>
  <si>
    <t>OMNI18</t>
  </si>
  <si>
    <t>CLICC-ML-2048</t>
  </si>
  <si>
    <t>CLICC-MM-015</t>
  </si>
  <si>
    <t>MACCHRG47</t>
  </si>
  <si>
    <t>CLICC-ML-0108</t>
  </si>
  <si>
    <t>HP010</t>
  </si>
  <si>
    <t>HP-122</t>
  </si>
  <si>
    <t>HPUSBC09</t>
  </si>
  <si>
    <t>WALLADPT49</t>
  </si>
  <si>
    <t>HP-143</t>
  </si>
  <si>
    <t>CLICC-ML-0003</t>
  </si>
  <si>
    <t>VGAC19</t>
  </si>
  <si>
    <t>HDMIC34</t>
  </si>
  <si>
    <t>CLICC-ML-2034</t>
  </si>
  <si>
    <t>CLICC-ML-2077</t>
  </si>
  <si>
    <t>CLICC-ML-2067</t>
  </si>
  <si>
    <t>CBK301</t>
  </si>
  <si>
    <t>CBK229</t>
  </si>
  <si>
    <t>HP-118</t>
  </si>
  <si>
    <t>CLICC-ML-2032</t>
  </si>
  <si>
    <t>CLICC-MM-061</t>
  </si>
  <si>
    <t>CLICC-ML-2025</t>
  </si>
  <si>
    <t>CLICC-ML-0075</t>
  </si>
  <si>
    <t>HP-130</t>
  </si>
  <si>
    <t>HDST03</t>
  </si>
  <si>
    <t>HDST17</t>
  </si>
  <si>
    <t>CBK381</t>
  </si>
  <si>
    <t>CLICC-ML-2011</t>
  </si>
  <si>
    <t>HP080</t>
  </si>
  <si>
    <t>CLICC-MM-0075</t>
  </si>
  <si>
    <t>CLICC-MM-0115</t>
  </si>
  <si>
    <t>CLICC-ML-2084</t>
  </si>
  <si>
    <t>HP-021</t>
  </si>
  <si>
    <t>OMNI12</t>
  </si>
  <si>
    <t>CLICC-ML-2028</t>
  </si>
  <si>
    <t>UHDMI21</t>
  </si>
  <si>
    <t>AD2043</t>
  </si>
  <si>
    <t>CLICC-ML-0115</t>
  </si>
  <si>
    <t>HDMIC20</t>
  </si>
  <si>
    <t>MACUSBC08</t>
  </si>
  <si>
    <t>OMNI25</t>
  </si>
  <si>
    <t>WALLADPT28</t>
  </si>
  <si>
    <t>CLICC-ML-0093</t>
  </si>
  <si>
    <t>HP074</t>
  </si>
  <si>
    <t>CLICC-ML-2004</t>
  </si>
  <si>
    <t>CLICC-ML-0012</t>
  </si>
  <si>
    <t>OMNI28</t>
  </si>
  <si>
    <t>CLICC-ML-0001</t>
  </si>
  <si>
    <t>CBK-096</t>
  </si>
  <si>
    <t>CBK311</t>
  </si>
  <si>
    <t>CLICC-MM-0218</t>
  </si>
  <si>
    <t>CLICC-MM-0168</t>
  </si>
  <si>
    <t>VGA</t>
  </si>
  <si>
    <t>VGA54</t>
  </si>
  <si>
    <t>IPHONE24</t>
  </si>
  <si>
    <t>CLICC-ML-2078</t>
  </si>
  <si>
    <t>HP-008</t>
  </si>
  <si>
    <t>CBK192</t>
  </si>
  <si>
    <t>UHDMI16</t>
  </si>
  <si>
    <t>CLICC-MM-0236</t>
  </si>
  <si>
    <t>CLICC-ML-2092</t>
  </si>
  <si>
    <t>MACUSBC20</t>
  </si>
  <si>
    <t>CBK424</t>
  </si>
  <si>
    <t>CBK022</t>
  </si>
  <si>
    <t>WALLADPT25</t>
  </si>
  <si>
    <t>MACUSBC13</t>
  </si>
  <si>
    <t>WALLADPT40</t>
  </si>
  <si>
    <t>CBK370</t>
  </si>
  <si>
    <t>CLICC-ML-0068</t>
  </si>
  <si>
    <t>CLICC-MM-0067</t>
  </si>
  <si>
    <t>FAC882</t>
  </si>
  <si>
    <t>CLICC-MM-0132</t>
  </si>
  <si>
    <t>CLICC-ML-2059</t>
  </si>
  <si>
    <t>CLICC-MM-0112</t>
  </si>
  <si>
    <t>CBK423</t>
  </si>
  <si>
    <t>CLICC-ML-0113</t>
  </si>
  <si>
    <t>HP104</t>
  </si>
  <si>
    <t>CBK200</t>
  </si>
  <si>
    <t>CLICC-MM-0079</t>
  </si>
  <si>
    <t>HDST09</t>
  </si>
  <si>
    <t>HP019</t>
  </si>
  <si>
    <t>HDST12</t>
  </si>
  <si>
    <t>HP-024</t>
  </si>
  <si>
    <t>HP-050</t>
  </si>
  <si>
    <t>CLICC-ML-0002</t>
  </si>
  <si>
    <t>CLICC-ML-2010</t>
  </si>
  <si>
    <t>HP-136</t>
  </si>
  <si>
    <t>CLICC-MM-0040</t>
  </si>
  <si>
    <t>CLICC-MM-0228</t>
  </si>
  <si>
    <t>CLICC-ML-0127</t>
  </si>
  <si>
    <t>MACCHRG63</t>
  </si>
  <si>
    <t>CLICC-ML-2065</t>
  </si>
  <si>
    <t>CLICC-MM-0101</t>
  </si>
  <si>
    <t>CLICC-MM-0004</t>
  </si>
  <si>
    <t>HP088</t>
  </si>
  <si>
    <t>CBK193</t>
  </si>
  <si>
    <t>ANDROID16</t>
  </si>
  <si>
    <t>ANKER02</t>
  </si>
  <si>
    <t>ANDROID18</t>
  </si>
  <si>
    <t>CLICC-MM-0056</t>
  </si>
  <si>
    <t>UVGA15</t>
  </si>
  <si>
    <t>CLICC-MM-0081</t>
  </si>
  <si>
    <t>HDST11</t>
  </si>
  <si>
    <t>HP152</t>
  </si>
  <si>
    <t>CLICC-ML-0049</t>
  </si>
  <si>
    <t>UHDMI10</t>
  </si>
  <si>
    <t>HP148</t>
  </si>
  <si>
    <t>CBK412</t>
  </si>
  <si>
    <t>HP007</t>
  </si>
  <si>
    <t>CLICC-MM-0011</t>
  </si>
  <si>
    <t>UVGA22</t>
  </si>
  <si>
    <t>IPHONE43</t>
  </si>
  <si>
    <t>CBK343</t>
  </si>
  <si>
    <t>CLICC-ML-0086</t>
  </si>
  <si>
    <t>CBK405</t>
  </si>
  <si>
    <t>CBK059</t>
  </si>
  <si>
    <t>CLICC-MM-0110</t>
  </si>
  <si>
    <t>HDMIC28</t>
  </si>
  <si>
    <t>CLICC-ML-0038</t>
  </si>
  <si>
    <t>HP-084</t>
  </si>
  <si>
    <t>CLICC-MM-0230</t>
  </si>
  <si>
    <t>CLICC-ML-2027</t>
  </si>
  <si>
    <t>HP075</t>
  </si>
  <si>
    <t>CLICC-ML-0028</t>
  </si>
  <si>
    <t>HP068</t>
  </si>
  <si>
    <t>UHDMI18</t>
  </si>
  <si>
    <t>CLICC-MM-0074</t>
  </si>
  <si>
    <t>UHDMI08</t>
  </si>
  <si>
    <t>HPUSBC02</t>
  </si>
  <si>
    <t>CLICC-ML-2003</t>
  </si>
  <si>
    <t>HP-155</t>
  </si>
  <si>
    <t>CLICC-ML-0076</t>
  </si>
  <si>
    <t>ANKER03</t>
  </si>
  <si>
    <t>CLICC-MM-0179</t>
  </si>
  <si>
    <t>ANDROID29</t>
  </si>
  <si>
    <t>CLICC-MM-0104</t>
  </si>
  <si>
    <t>CBK083</t>
  </si>
  <si>
    <t>CLICC-MM-0089</t>
  </si>
  <si>
    <t>CLICC-ML-2063</t>
  </si>
  <si>
    <t>CLICC-ML-0135</t>
  </si>
  <si>
    <t>ANDROID20</t>
  </si>
  <si>
    <t>HDST10</t>
  </si>
  <si>
    <t>HP035</t>
  </si>
  <si>
    <t>HP045</t>
  </si>
  <si>
    <t>CLICC-MM-099</t>
  </si>
  <si>
    <t>Super Drive</t>
  </si>
  <si>
    <t>SUP</t>
  </si>
  <si>
    <t>SUP-012</t>
  </si>
  <si>
    <t>CBK230</t>
  </si>
  <si>
    <t>UVGA05</t>
  </si>
  <si>
    <t>UHDMI22</t>
  </si>
  <si>
    <t>CBK-322</t>
  </si>
  <si>
    <t>CLICC-MM-009</t>
  </si>
  <si>
    <t>OMNI13</t>
  </si>
  <si>
    <t>CBK168</t>
  </si>
  <si>
    <t>CLICC-MM-013</t>
  </si>
  <si>
    <t>WALLADPT06</t>
  </si>
  <si>
    <t>CLICC-ML-2030</t>
  </si>
  <si>
    <t>CLICC-ML-0040</t>
  </si>
  <si>
    <t>IPHONE40</t>
  </si>
  <si>
    <t>CLICC-ML-2100</t>
  </si>
  <si>
    <t>CBK253</t>
  </si>
  <si>
    <t>CLICC-MM-0222</t>
  </si>
  <si>
    <t>CLICC-ML-0120</t>
  </si>
  <si>
    <t>CLICC-MM-0039</t>
  </si>
  <si>
    <t>HP029</t>
  </si>
  <si>
    <t>CLICC-ML-0016</t>
  </si>
  <si>
    <t>CLICC-ML-2007</t>
  </si>
  <si>
    <t>CBK342</t>
  </si>
  <si>
    <t>CBK162</t>
  </si>
  <si>
    <t>HP032</t>
  </si>
  <si>
    <t>WALLADPT04</t>
  </si>
  <si>
    <t>CLICC-ML-2086</t>
  </si>
  <si>
    <t>CLICC-ML-0035</t>
  </si>
  <si>
    <t>CBK114</t>
  </si>
  <si>
    <t>CLICC-ML-2037</t>
  </si>
  <si>
    <t>IPHONE07</t>
  </si>
  <si>
    <t>WALLADPT42</t>
  </si>
  <si>
    <t>CLICC-ML-2071</t>
  </si>
  <si>
    <t>CBK396</t>
  </si>
  <si>
    <t>WALLADPT32</t>
  </si>
  <si>
    <t>CLICC-MM-0118</t>
  </si>
  <si>
    <t>MACUSBC27</t>
  </si>
  <si>
    <t>HP006</t>
  </si>
  <si>
    <t>CLICC-MM-0041</t>
  </si>
  <si>
    <t>MACCHRG59</t>
  </si>
  <si>
    <t>VGAC23</t>
  </si>
  <si>
    <t>CLICC-ML-2015</t>
  </si>
  <si>
    <t>CLICC-ML-0033</t>
  </si>
  <si>
    <t>CBK215</t>
  </si>
  <si>
    <t>CLICC-ML-0094</t>
  </si>
  <si>
    <t>HP063</t>
  </si>
  <si>
    <t>CBK254</t>
  </si>
  <si>
    <t>HP-117</t>
  </si>
  <si>
    <t>CLICC-ML-2045</t>
  </si>
  <si>
    <t>HP-124</t>
  </si>
  <si>
    <t>CLICC-ML-2098</t>
  </si>
  <si>
    <t>CLICC-MM-0069</t>
  </si>
  <si>
    <t>CLICC-MM-0095</t>
  </si>
  <si>
    <t>HDMIC25</t>
  </si>
  <si>
    <t>CLICC-ML-0082</t>
  </si>
  <si>
    <t>CBK003</t>
  </si>
  <si>
    <t>HP-004</t>
  </si>
  <si>
    <t>HDMIC18</t>
  </si>
  <si>
    <t>UVGA21</t>
  </si>
  <si>
    <t>CLICC-ML-0138</t>
  </si>
  <si>
    <t>CLICC-MM-0052</t>
  </si>
  <si>
    <t>CLICC-MM-0127</t>
  </si>
  <si>
    <t>CLICC-MM-0065</t>
  </si>
  <si>
    <t>HP009</t>
  </si>
  <si>
    <t>ANDROID26</t>
  </si>
  <si>
    <t>CLICC-ML-0129</t>
  </si>
  <si>
    <t>CLICC-ML-2035</t>
  </si>
  <si>
    <t>CLICC-MM-0133</t>
  </si>
  <si>
    <t>CLICC-ML-2072</t>
  </si>
  <si>
    <t>CLICC-MM-0063</t>
  </si>
  <si>
    <t>CLICC-MM-0102</t>
  </si>
  <si>
    <t>CLICC-MM-088</t>
  </si>
  <si>
    <t>FAC396</t>
  </si>
  <si>
    <t>HP123</t>
  </si>
  <si>
    <t>HP-103</t>
  </si>
  <si>
    <t>HP-128</t>
  </si>
  <si>
    <t>LABMSE</t>
  </si>
  <si>
    <t>LABMSE06</t>
  </si>
  <si>
    <t>CLICC-ML-2020</t>
  </si>
  <si>
    <t>CLICC-MM-0131</t>
  </si>
  <si>
    <t>HP161</t>
  </si>
  <si>
    <t>WALLADPT03</t>
  </si>
  <si>
    <t>CLICC-MM-0059</t>
  </si>
  <si>
    <t>CLICC-ML-0107</t>
  </si>
  <si>
    <t>CLICC-ML-2083</t>
  </si>
  <si>
    <t>ANDROID27</t>
  </si>
  <si>
    <t>CBK341</t>
  </si>
  <si>
    <t>HP158</t>
  </si>
  <si>
    <t>CLICC-MM-0092</t>
  </si>
  <si>
    <t>CLICC-ML-0106</t>
  </si>
  <si>
    <t>HP003</t>
  </si>
  <si>
    <t>MSE01</t>
  </si>
  <si>
    <t>UVGA02</t>
  </si>
  <si>
    <t>ANDROID25</t>
  </si>
  <si>
    <t>WALLADPT37</t>
  </si>
  <si>
    <t>IPHONE56</t>
  </si>
  <si>
    <t>CLICC-ML-2068</t>
  </si>
  <si>
    <t>CLICC-ML-2016</t>
  </si>
  <si>
    <t>HP129</t>
  </si>
  <si>
    <t>CLICC-MM-0215</t>
  </si>
  <si>
    <t>CLICC-MM-0091</t>
  </si>
  <si>
    <t>CLICC-MM-0084</t>
  </si>
  <si>
    <t>IPHONE20</t>
  </si>
  <si>
    <t>HP064</t>
  </si>
  <si>
    <t>CLICC-ML-0005</t>
  </si>
  <si>
    <t>CLICC-MM-0070</t>
  </si>
  <si>
    <t>CLICC-MM-0096</t>
  </si>
  <si>
    <t>CLICC-MM-0053</t>
  </si>
  <si>
    <t>CLICC-MM-0094</t>
  </si>
  <si>
    <t>HP027</t>
  </si>
  <si>
    <t>CLICC-ML-2091</t>
  </si>
  <si>
    <t>HP026</t>
  </si>
  <si>
    <t>CLICC-ML-0134</t>
  </si>
  <si>
    <t>HP113</t>
  </si>
  <si>
    <t>CBK406</t>
  </si>
  <si>
    <t>CBK368</t>
  </si>
  <si>
    <t>HP072</t>
  </si>
  <si>
    <t>CLICC-ML-0010</t>
  </si>
  <si>
    <t>HP140</t>
  </si>
  <si>
    <t>CLICC-MM-0090</t>
  </si>
  <si>
    <t>HP150</t>
  </si>
  <si>
    <t>ANDROID02</t>
  </si>
  <si>
    <t>HP-038</t>
  </si>
  <si>
    <t>CLICC-MM-079</t>
  </si>
  <si>
    <t>MSE08</t>
  </si>
  <si>
    <t>CBK130</t>
  </si>
  <si>
    <t>WALLADPT19</t>
  </si>
  <si>
    <t>CLICC-ML-2069</t>
  </si>
  <si>
    <t>HP-132</t>
  </si>
  <si>
    <t>HP-141</t>
  </si>
  <si>
    <t>CLICC-MM-0018</t>
  </si>
  <si>
    <t>ANDROID14</t>
  </si>
  <si>
    <t>CBK421</t>
  </si>
  <si>
    <t>HP078</t>
  </si>
  <si>
    <t>HP134</t>
  </si>
  <si>
    <t>CLICC-MM-047</t>
  </si>
  <si>
    <t>CBK099</t>
  </si>
  <si>
    <t>HP082</t>
  </si>
  <si>
    <t>HPUSBC13</t>
  </si>
  <si>
    <t>CLICC-MM-0062</t>
  </si>
  <si>
    <t>CLICC-MM-0225</t>
  </si>
  <si>
    <t>HP-069</t>
  </si>
  <si>
    <t>UHDMI17</t>
  </si>
  <si>
    <t>CLICC-MM-0080</t>
  </si>
  <si>
    <t>CBK226</t>
  </si>
  <si>
    <t>CBK156</t>
  </si>
  <si>
    <t>CBK420</t>
  </si>
  <si>
    <t>HP122</t>
  </si>
  <si>
    <t>UHDMI05</t>
  </si>
  <si>
    <t>CLICC-MM-044</t>
  </si>
  <si>
    <t>CBK216</t>
  </si>
  <si>
    <t>HP056</t>
  </si>
  <si>
    <t>CLICC-MM-0232</t>
  </si>
  <si>
    <t>CBK363</t>
  </si>
  <si>
    <t>WALLADPT27</t>
  </si>
  <si>
    <t>WALLADPT36</t>
  </si>
  <si>
    <t>CLICC-MM-0116</t>
  </si>
  <si>
    <t>CLICC-MM-0136</t>
  </si>
  <si>
    <t>FAC563</t>
  </si>
  <si>
    <t>WALLADPT09</t>
  </si>
  <si>
    <t>CBK320</t>
  </si>
  <si>
    <t>AD2089</t>
  </si>
  <si>
    <t>CLICC-MM-0185</t>
  </si>
  <si>
    <t>UVGA18</t>
  </si>
  <si>
    <t>CBK221</t>
  </si>
  <si>
    <t>UHDMI04</t>
  </si>
  <si>
    <t>OMNI31</t>
  </si>
  <si>
    <t>OMNI39</t>
  </si>
  <si>
    <t>OMNI35</t>
  </si>
  <si>
    <t>CLICC-ML-2008</t>
  </si>
  <si>
    <t>CLICC-ML-2093</t>
  </si>
  <si>
    <t>CLICC-MM-095</t>
  </si>
  <si>
    <t>CLICC-MM-0173</t>
  </si>
  <si>
    <t>CBK025</t>
  </si>
  <si>
    <t>ANKER06</t>
  </si>
  <si>
    <t>CBK041</t>
  </si>
  <si>
    <t>WALLADPT10</t>
  </si>
  <si>
    <t>OMNI47</t>
  </si>
  <si>
    <t>OMNI50</t>
  </si>
  <si>
    <t>CLICC-MM-039</t>
  </si>
  <si>
    <t>OMNI49</t>
  </si>
  <si>
    <t>UVGA11</t>
  </si>
  <si>
    <t>OMNI48</t>
  </si>
  <si>
    <t>CBK-361</t>
  </si>
  <si>
    <t>UVGA17</t>
  </si>
  <si>
    <t>CLICC-MM-0183</t>
  </si>
  <si>
    <t>IPADK</t>
  </si>
  <si>
    <t>IPADK010</t>
  </si>
  <si>
    <t>HP127</t>
  </si>
  <si>
    <t>MACUSBC07</t>
  </si>
  <si>
    <t>CLICC-ML-0020</t>
  </si>
  <si>
    <t>CLICC-MM-0107</t>
  </si>
  <si>
    <t>FAC481</t>
  </si>
  <si>
    <t>CLICC-ML-2060</t>
  </si>
  <si>
    <t>CLICC-MM-0216</t>
  </si>
  <si>
    <t>CLICC-MM-0024</t>
  </si>
  <si>
    <t>CBK235</t>
  </si>
  <si>
    <t>CLICC-MM-037</t>
  </si>
  <si>
    <t>HP021</t>
  </si>
  <si>
    <t>CLICC-MM-0223</t>
  </si>
  <si>
    <t>CLICC-MM-040</t>
  </si>
  <si>
    <t>FAC561</t>
  </si>
  <si>
    <t>HDST02</t>
  </si>
  <si>
    <t>CLICC-MM-0227</t>
  </si>
  <si>
    <t>CLICC-MM-0043</t>
  </si>
  <si>
    <t>CBK124</t>
  </si>
  <si>
    <t>CLICC-MM-0147</t>
  </si>
  <si>
    <t>CLICC-MM-0006</t>
  </si>
  <si>
    <t>HPUSBC11</t>
  </si>
  <si>
    <t>CBK-093</t>
  </si>
  <si>
    <t>CLICC-ML-2042</t>
  </si>
  <si>
    <t>HDST07</t>
  </si>
  <si>
    <t>CBK303</t>
  </si>
  <si>
    <t>UVGA01</t>
  </si>
  <si>
    <t>CLICC-ML-2075</t>
  </si>
  <si>
    <t>CBK295</t>
  </si>
  <si>
    <t>HP024</t>
  </si>
  <si>
    <t>HP117</t>
  </si>
  <si>
    <t>BIOUSBCVGA</t>
  </si>
  <si>
    <t>BIOUSBCVGA02</t>
  </si>
  <si>
    <t>CBK419</t>
  </si>
  <si>
    <t>CBK096</t>
  </si>
  <si>
    <t>SUP010</t>
  </si>
  <si>
    <t>CBK385</t>
  </si>
  <si>
    <t>CBK262</t>
  </si>
  <si>
    <t>HDMIC30</t>
  </si>
  <si>
    <t>CLICC-MM-063</t>
  </si>
  <si>
    <t>CLICC-MM-0229</t>
  </si>
  <si>
    <t>CLICC-ML-0077</t>
  </si>
  <si>
    <t>CLICC-MM-0122</t>
  </si>
  <si>
    <t>CBK263</t>
  </si>
  <si>
    <t>OMNI40</t>
  </si>
  <si>
    <t>OMNI43</t>
  </si>
  <si>
    <t>CBK013</t>
  </si>
  <si>
    <t>HP016</t>
  </si>
  <si>
    <t>FAC955</t>
  </si>
  <si>
    <t>HP136</t>
  </si>
  <si>
    <t>CLICC-ML-0139</t>
  </si>
  <si>
    <t>CLICC-ML-2087</t>
  </si>
  <si>
    <t>CLICC-MM-0224</t>
  </si>
  <si>
    <t>CLICC-MM-0194</t>
  </si>
  <si>
    <t>HP154</t>
  </si>
  <si>
    <t>CLICC-MM-0217</t>
  </si>
  <si>
    <t>CLICC-ML-2057</t>
  </si>
  <si>
    <t>OLDMACCHRG06</t>
  </si>
  <si>
    <t>CLICC-MM-058</t>
  </si>
  <si>
    <t>CLICC-ML-2070</t>
  </si>
  <si>
    <t>HP100</t>
  </si>
  <si>
    <t>HP033</t>
  </si>
  <si>
    <t>CLICC-MM-0142</t>
  </si>
  <si>
    <t>FAC961</t>
  </si>
  <si>
    <t>CLICC-MM-0114</t>
  </si>
  <si>
    <t>CLICC-MM-0036</t>
  </si>
  <si>
    <t>CLICC-MM-0184</t>
  </si>
  <si>
    <t>MACCHRG34</t>
  </si>
  <si>
    <t>CLICC-MM-0027</t>
  </si>
  <si>
    <t>CLICC-MM-0123</t>
  </si>
  <si>
    <t>CLICC-MM-072</t>
  </si>
  <si>
    <t>CLICC-ML-0089</t>
  </si>
  <si>
    <t>HP084</t>
  </si>
  <si>
    <t>CLICC-MM-029</t>
  </si>
  <si>
    <t>HP028</t>
  </si>
  <si>
    <t>HP120</t>
  </si>
  <si>
    <t>HP108</t>
  </si>
  <si>
    <t>CBK255</t>
  </si>
  <si>
    <t>HP130</t>
  </si>
  <si>
    <t>HP121</t>
  </si>
  <si>
    <t>HP155</t>
  </si>
  <si>
    <t>CBK157</t>
  </si>
  <si>
    <t>CBK159</t>
  </si>
  <si>
    <t>CLICC-MM-0221</t>
  </si>
  <si>
    <t>CLICC-MM-0016</t>
  </si>
  <si>
    <t>CBK319</t>
  </si>
  <si>
    <t>CBK071</t>
  </si>
  <si>
    <t>HP004</t>
  </si>
  <si>
    <t>CBK211</t>
  </si>
  <si>
    <t>CLICC-MM-087</t>
  </si>
  <si>
    <t>CBK236</t>
  </si>
  <si>
    <t>HP163</t>
  </si>
  <si>
    <t>CLICC-MM-068</t>
  </si>
  <si>
    <t>CLICC-MM-0235</t>
  </si>
  <si>
    <t>HP131</t>
  </si>
  <si>
    <t>WALLADPT02</t>
  </si>
  <si>
    <t>IPHONE13</t>
  </si>
  <si>
    <t>CLICC-ML-2095</t>
  </si>
  <si>
    <t>CLICC-ML-2005</t>
  </si>
  <si>
    <t>CBK094</t>
  </si>
  <si>
    <t>CBK123</t>
  </si>
  <si>
    <t>CBK-065</t>
  </si>
  <si>
    <t>MACCHRG22</t>
  </si>
  <si>
    <t>CLICC-MM-0181</t>
  </si>
  <si>
    <t>HP005</t>
  </si>
  <si>
    <t>OLDMACCHRG19</t>
  </si>
  <si>
    <t>FAC953</t>
  </si>
  <si>
    <t>CLICC-MM-0046</t>
  </si>
  <si>
    <t>CLICC-MM-0003</t>
  </si>
  <si>
    <t>HP103</t>
  </si>
  <si>
    <t>MACCHRG37</t>
  </si>
  <si>
    <t>CBK402</t>
  </si>
  <si>
    <t>HP159</t>
  </si>
  <si>
    <t>HP038</t>
  </si>
  <si>
    <t>CBK393</t>
  </si>
  <si>
    <t>HP030</t>
  </si>
  <si>
    <t>CALC17</t>
  </si>
  <si>
    <t>CLICC-ML-0130</t>
  </si>
  <si>
    <t>CLICC-MM-096</t>
  </si>
  <si>
    <t>HP050</t>
  </si>
  <si>
    <t>CLICC-MM-017</t>
  </si>
  <si>
    <t>CALC25</t>
  </si>
  <si>
    <t>CBK296</t>
  </si>
  <si>
    <t>HP040</t>
  </si>
  <si>
    <t>CBK166</t>
  </si>
  <si>
    <t>CLICC-MM-052</t>
  </si>
  <si>
    <t>HP081</t>
  </si>
  <si>
    <t>HP124</t>
  </si>
  <si>
    <t>ANDROID13</t>
  </si>
  <si>
    <t>CLICC-MM-0035</t>
  </si>
  <si>
    <t>CLICC-MM-0023</t>
  </si>
  <si>
    <t>CALC19</t>
  </si>
  <si>
    <t>MSE03</t>
  </si>
  <si>
    <t>HP143</t>
  </si>
  <si>
    <t>HP097</t>
  </si>
  <si>
    <t>HP092</t>
  </si>
  <si>
    <t>CLICC-MM-0087</t>
  </si>
  <si>
    <t>FAC496</t>
  </si>
  <si>
    <t>FAC606</t>
  </si>
  <si>
    <t>HP093</t>
  </si>
  <si>
    <t>CLICC-MM-0172</t>
  </si>
  <si>
    <t>CLICC-MM-030</t>
  </si>
  <si>
    <t>FAC486</t>
  </si>
  <si>
    <t>FAC599</t>
  </si>
  <si>
    <t>MACUSBC08C08</t>
  </si>
  <si>
    <t>MACUSBC09C09</t>
  </si>
  <si>
    <t>MACUSBC06C06</t>
  </si>
  <si>
    <t>MACUSBC23C23</t>
  </si>
  <si>
    <t>HP119</t>
  </si>
  <si>
    <t>MACUSBC27C27</t>
  </si>
  <si>
    <t>MACUSBC07C07</t>
  </si>
  <si>
    <t>MACUSBC24C24</t>
  </si>
  <si>
    <t>CBK227</t>
  </si>
  <si>
    <t>HP069</t>
  </si>
  <si>
    <t>CLICC-MM-0013</t>
  </si>
  <si>
    <t>UVGA19</t>
  </si>
  <si>
    <t>HP008</t>
  </si>
  <si>
    <t>MACUSBC25C25</t>
  </si>
  <si>
    <t>MACUSBC16C16</t>
  </si>
  <si>
    <t>CLICC-MM-0037</t>
  </si>
  <si>
    <t>MACUSBC05C05</t>
  </si>
  <si>
    <t>MACUSBC13C13</t>
  </si>
  <si>
    <t>CBK158</t>
  </si>
  <si>
    <t>HP034</t>
  </si>
  <si>
    <t>HP141</t>
  </si>
  <si>
    <t>CLICC-MM-0167</t>
  </si>
  <si>
    <t>IPHONE68</t>
  </si>
  <si>
    <t>HP022</t>
  </si>
  <si>
    <t>OMNI29</t>
  </si>
  <si>
    <t>HP126</t>
  </si>
  <si>
    <t>IPHONE67</t>
  </si>
  <si>
    <t>VGAC43</t>
  </si>
  <si>
    <t>CLICC-MM-0141</t>
  </si>
  <si>
    <t>CBK418</t>
  </si>
  <si>
    <t>CBK322</t>
  </si>
  <si>
    <t>HP132</t>
  </si>
  <si>
    <t>CLICC-MM-028</t>
  </si>
  <si>
    <t>CBK417</t>
  </si>
  <si>
    <t>CBK416</t>
  </si>
  <si>
    <t>CBK415</t>
  </si>
  <si>
    <t>CBK128</t>
  </si>
  <si>
    <t>MACUSBC12C12</t>
  </si>
  <si>
    <t>FAC518</t>
  </si>
  <si>
    <t>CLICC-MM-012</t>
  </si>
  <si>
    <t>CBK090</t>
  </si>
  <si>
    <t>CLICC-ML-0072</t>
  </si>
  <si>
    <t>MACUSBC19C19</t>
  </si>
  <si>
    <t>CBK116</t>
  </si>
  <si>
    <t>CLICC-MM-077</t>
  </si>
  <si>
    <t>CLICC-MM-016</t>
  </si>
  <si>
    <t>CLICC-MM-0044</t>
  </si>
  <si>
    <t>HP036</t>
  </si>
  <si>
    <t>CLICC-ML-2022</t>
  </si>
  <si>
    <t>CLICC-MM-033</t>
  </si>
  <si>
    <t>CBK298</t>
  </si>
  <si>
    <t>HP083</t>
  </si>
  <si>
    <t>HP128</t>
  </si>
  <si>
    <t>CBK340</t>
  </si>
  <si>
    <t>CBK339</t>
  </si>
  <si>
    <t>HDMIC12</t>
  </si>
  <si>
    <t>AD2349</t>
  </si>
  <si>
    <t>CBK332</t>
  </si>
  <si>
    <t>IPHONE65</t>
  </si>
  <si>
    <t>MACUSBC20C20</t>
  </si>
  <si>
    <t>MACCHRG54</t>
  </si>
  <si>
    <t>CBK110</t>
  </si>
  <si>
    <t>CBK204</t>
  </si>
  <si>
    <t>CBK369</t>
  </si>
  <si>
    <t>CLICC-MM-0034</t>
  </si>
  <si>
    <t>CLICC-ML-2049</t>
  </si>
  <si>
    <t>CLICC-MM-0031</t>
  </si>
  <si>
    <t>MACCHRG55</t>
  </si>
  <si>
    <t>CBK251</t>
  </si>
  <si>
    <t>ANKER04</t>
  </si>
  <si>
    <t>VGA50</t>
  </si>
  <si>
    <t>HP139</t>
  </si>
  <si>
    <t>MACCHRG36</t>
  </si>
  <si>
    <t>HPUSBC08</t>
  </si>
  <si>
    <t>CLICC-MM-027</t>
  </si>
  <si>
    <t>CLICC-MM-019</t>
  </si>
  <si>
    <t>CBK173</t>
  </si>
  <si>
    <t>CBK401</t>
  </si>
  <si>
    <t>HP062</t>
  </si>
  <si>
    <t>CBK338</t>
  </si>
  <si>
    <t>IPHONE05</t>
  </si>
  <si>
    <t>CBK093</t>
  </si>
  <si>
    <t>FAC598</t>
  </si>
  <si>
    <t>HP057</t>
  </si>
  <si>
    <t>HP047</t>
  </si>
  <si>
    <t>CLICC-MM-081</t>
  </si>
  <si>
    <t>MACCHRG49</t>
  </si>
  <si>
    <t>CBK256</t>
  </si>
  <si>
    <t>CBK078</t>
  </si>
  <si>
    <t>CLICC-MM-035</t>
  </si>
  <si>
    <t>CBK237</t>
  </si>
  <si>
    <t>CBK297</t>
  </si>
  <si>
    <t>VGAC20</t>
  </si>
  <si>
    <t>CLICC-MM-0014</t>
  </si>
  <si>
    <t>CALC28</t>
  </si>
  <si>
    <t>UHDMI15</t>
  </si>
  <si>
    <t>HDST29</t>
  </si>
  <si>
    <t>CLICC-ML-0069</t>
  </si>
  <si>
    <t>CBK392</t>
  </si>
  <si>
    <t>CBK411</t>
  </si>
  <si>
    <t>CLICC-ML-0048</t>
  </si>
  <si>
    <t>HP102</t>
  </si>
  <si>
    <t>HP012</t>
  </si>
  <si>
    <t>CLICC-MM-0005</t>
  </si>
  <si>
    <t>CBK039</t>
  </si>
  <si>
    <t>IPHONE28</t>
  </si>
  <si>
    <t>ANDROID05</t>
  </si>
  <si>
    <t>OMNI07</t>
  </si>
  <si>
    <t>CBK100</t>
  </si>
  <si>
    <t>MACCHRG51</t>
  </si>
  <si>
    <t>HP086</t>
  </si>
  <si>
    <t>CBK382</t>
  </si>
  <si>
    <t>CBK380</t>
  </si>
  <si>
    <t>UVGA08</t>
  </si>
  <si>
    <t>CBK231</t>
  </si>
  <si>
    <t>CBK064</t>
  </si>
  <si>
    <t>OLDMACCHRG17</t>
  </si>
  <si>
    <t>UHDMI23</t>
  </si>
  <si>
    <t>ANKER08</t>
  </si>
  <si>
    <t>ANDROID15</t>
  </si>
  <si>
    <t>HPUSBC15</t>
  </si>
  <si>
    <t>MACUSBC17C17</t>
  </si>
  <si>
    <t>HP118</t>
  </si>
  <si>
    <t>HDST19</t>
  </si>
  <si>
    <t>MACCHRG60</t>
  </si>
  <si>
    <t>CLICC-MM-055</t>
  </si>
  <si>
    <t>HDMIC14</t>
  </si>
  <si>
    <t>HP061</t>
  </si>
  <si>
    <t>MACCHRG06</t>
  </si>
  <si>
    <t>CLICC-MM-0029</t>
  </si>
  <si>
    <t>CLICC-MM-0128</t>
  </si>
  <si>
    <t>IPHONE38</t>
  </si>
  <si>
    <t>CLICC-ML-2066</t>
  </si>
  <si>
    <t>CALC22</t>
  </si>
  <si>
    <t>CBK404</t>
  </si>
  <si>
    <t>CLICC-ML-0114</t>
  </si>
  <si>
    <t>CLICC-MM-092</t>
  </si>
  <si>
    <t>CLICC-ML-2017</t>
  </si>
  <si>
    <t>CBK046</t>
  </si>
  <si>
    <t>CBK007</t>
  </si>
  <si>
    <t>CBK258</t>
  </si>
  <si>
    <t>CBK384</t>
  </si>
  <si>
    <t>CBK060</t>
  </si>
  <si>
    <t>CBK051</t>
  </si>
  <si>
    <t>IPADK108</t>
  </si>
  <si>
    <t>CLICC-ML-0029</t>
  </si>
  <si>
    <t>CLICC-ML-0045</t>
  </si>
  <si>
    <t>CLICC-MM-003</t>
  </si>
  <si>
    <t>UVGA13</t>
  </si>
  <si>
    <t>HP070</t>
  </si>
  <si>
    <t>UVGA12</t>
  </si>
  <si>
    <t>MSE04</t>
  </si>
  <si>
    <t>CLICC-MM-0026</t>
  </si>
  <si>
    <t>IPHONE62</t>
  </si>
  <si>
    <t>HDMIC21</t>
  </si>
  <si>
    <t>CLICC-MM-065</t>
  </si>
  <si>
    <t>CBK400</t>
  </si>
  <si>
    <t>CLICC-MM-046</t>
  </si>
  <si>
    <t>AD2180</t>
  </si>
  <si>
    <t>CLICC-ML-2058</t>
  </si>
  <si>
    <t>HP107</t>
  </si>
  <si>
    <t>CBK387</t>
  </si>
  <si>
    <t>AD2155</t>
  </si>
  <si>
    <t>CBK028</t>
  </si>
  <si>
    <t>CLICC-ML-2033</t>
  </si>
  <si>
    <t>CLICC-ML-0080</t>
  </si>
  <si>
    <t>CLICC-ML-0099</t>
  </si>
  <si>
    <t>LABMSE12</t>
  </si>
  <si>
    <t>HDST20</t>
  </si>
  <si>
    <t>CLICC-MM-020</t>
  </si>
  <si>
    <t>CLICC-ML-2047</t>
  </si>
  <si>
    <t>CLICC-MM-0030</t>
  </si>
  <si>
    <t>AD2068</t>
  </si>
  <si>
    <t>HP079</t>
  </si>
  <si>
    <t>MACCHRG61</t>
  </si>
  <si>
    <t>CLICC-ML-0124</t>
  </si>
  <si>
    <t>IPHONE16</t>
  </si>
  <si>
    <t>UHDMI02</t>
  </si>
  <si>
    <t>CBK011</t>
  </si>
  <si>
    <t>CBK317</t>
  </si>
  <si>
    <t>CBK042</t>
  </si>
  <si>
    <t>FAC905</t>
  </si>
  <si>
    <t>VGA24</t>
  </si>
  <si>
    <t>VGAC24</t>
  </si>
  <si>
    <t>CLICC-MM-010</t>
  </si>
  <si>
    <t>CBK217</t>
  </si>
  <si>
    <t>HDMIC23</t>
  </si>
  <si>
    <t>CALC27</t>
  </si>
  <si>
    <t>AD2034</t>
  </si>
  <si>
    <t>AD2141</t>
  </si>
  <si>
    <t>HDST13</t>
  </si>
  <si>
    <t>CLICC-MM-032</t>
  </si>
  <si>
    <t>AD2090</t>
  </si>
  <si>
    <t>CBK045</t>
  </si>
  <si>
    <t>AD2271</t>
  </si>
  <si>
    <t>CBK238</t>
  </si>
  <si>
    <t>AD2360</t>
  </si>
  <si>
    <t>CLICC-MM-0012</t>
  </si>
  <si>
    <t>IPADK229</t>
  </si>
  <si>
    <t>IPADK233</t>
  </si>
  <si>
    <t>IPADK225</t>
  </si>
  <si>
    <t>HP001</t>
  </si>
  <si>
    <t>AD2232</t>
  </si>
  <si>
    <t>AD2371</t>
  </si>
  <si>
    <t>AD2207</t>
  </si>
  <si>
    <t>HP114</t>
  </si>
  <si>
    <t>VGA49</t>
  </si>
  <si>
    <t>CBK052</t>
  </si>
  <si>
    <t>CBK366</t>
  </si>
  <si>
    <t>HP066</t>
  </si>
  <si>
    <t>HP051</t>
  </si>
  <si>
    <t>AD2214</t>
  </si>
  <si>
    <t>AD2169</t>
  </si>
  <si>
    <t>SUP-013</t>
  </si>
  <si>
    <t>AD2251</t>
  </si>
  <si>
    <t>CBK109</t>
  </si>
  <si>
    <t>AD2035</t>
  </si>
  <si>
    <t>HP112</t>
  </si>
  <si>
    <t>HP106</t>
  </si>
  <si>
    <t>AD2029</t>
  </si>
  <si>
    <t>MACUSBC01</t>
  </si>
  <si>
    <t>MACCHRG50</t>
  </si>
  <si>
    <t>AD2250</t>
  </si>
  <si>
    <t>AD2107</t>
  </si>
  <si>
    <t>AD2136</t>
  </si>
  <si>
    <t>AD2007</t>
  </si>
  <si>
    <t>MACUSBC29C29</t>
  </si>
  <si>
    <t>AD2064</t>
  </si>
  <si>
    <t>CBK-214</t>
  </si>
  <si>
    <t>VGA53</t>
  </si>
  <si>
    <t>HP023</t>
  </si>
  <si>
    <t>CBK250</t>
  </si>
  <si>
    <t>AD2316</t>
  </si>
  <si>
    <t>AD2329</t>
  </si>
  <si>
    <t>AD2097</t>
  </si>
  <si>
    <t>AD2114</t>
  </si>
  <si>
    <t>AD2289</t>
  </si>
  <si>
    <t>AD2205</t>
  </si>
  <si>
    <t>AD2233</t>
  </si>
  <si>
    <t>AD2038</t>
  </si>
  <si>
    <t>CBK337</t>
  </si>
  <si>
    <t>AD2137</t>
  </si>
  <si>
    <t>AD2149</t>
  </si>
  <si>
    <t>AD2348</t>
  </si>
  <si>
    <t>AD2258</t>
  </si>
  <si>
    <t>AD2358</t>
  </si>
  <si>
    <t>AD2163</t>
  </si>
  <si>
    <t>CLICC-MM-0032</t>
  </si>
  <si>
    <t>AD2056</t>
  </si>
  <si>
    <t>CLICC-MM-069</t>
  </si>
  <si>
    <t>AD2053</t>
  </si>
  <si>
    <t>AD2357</t>
  </si>
  <si>
    <t>AD2119</t>
  </si>
  <si>
    <t>AD2153</t>
  </si>
  <si>
    <t>AD2199</t>
  </si>
  <si>
    <t>AD2142</t>
  </si>
  <si>
    <t>AD2361</t>
  </si>
  <si>
    <t>AD2303</t>
  </si>
  <si>
    <t>AD2087</t>
  </si>
  <si>
    <t>MACCHRG48</t>
  </si>
  <si>
    <t>AD2237</t>
  </si>
  <si>
    <t>AD2311</t>
  </si>
  <si>
    <t>AD2194</t>
  </si>
  <si>
    <t>HP067</t>
  </si>
  <si>
    <t>AD2238</t>
  </si>
  <si>
    <t>CLICC-MM-0038</t>
  </si>
  <si>
    <t>CBK408</t>
  </si>
  <si>
    <t>AD2256</t>
  </si>
  <si>
    <t>AD2375</t>
  </si>
  <si>
    <t>AD2379</t>
  </si>
  <si>
    <t>AD2074</t>
  </si>
  <si>
    <t>AD2018</t>
  </si>
  <si>
    <t>AD2179</t>
  </si>
  <si>
    <t>AD2218</t>
  </si>
  <si>
    <t>AD2071</t>
  </si>
  <si>
    <t>AD2099</t>
  </si>
  <si>
    <t>AD2176</t>
  </si>
  <si>
    <t>AD2144</t>
  </si>
  <si>
    <t>AD2324</t>
  </si>
  <si>
    <t>CLICC-ML-0125</t>
  </si>
  <si>
    <t>CLICC-MM-074</t>
  </si>
  <si>
    <t>CBK386</t>
  </si>
  <si>
    <t>OLDMACCHRG18</t>
  </si>
  <si>
    <t>CBK399</t>
  </si>
  <si>
    <t>AD2274</t>
  </si>
  <si>
    <t>AD2200</t>
  </si>
  <si>
    <t>AD2150</t>
  </si>
  <si>
    <t>HDST27</t>
  </si>
  <si>
    <t>AD2017</t>
  </si>
  <si>
    <t>AD2147</t>
  </si>
  <si>
    <t>AD2165</t>
  </si>
  <si>
    <t>AD2124</t>
  </si>
  <si>
    <t>AD2191</t>
  </si>
  <si>
    <t>HP149</t>
  </si>
  <si>
    <t>CLICC-ML-0105</t>
  </si>
  <si>
    <t>CLICC-ML-0133</t>
  </si>
  <si>
    <t>AD2245</t>
  </si>
  <si>
    <t>AD2198</t>
  </si>
  <si>
    <t>AD2154</t>
  </si>
  <si>
    <t>AD2229</t>
  </si>
  <si>
    <t>AD2263</t>
  </si>
  <si>
    <t>AD2204</t>
  </si>
  <si>
    <t>AD2062</t>
  </si>
  <si>
    <t>AD2133</t>
  </si>
  <si>
    <t>AD2162</t>
  </si>
  <si>
    <t>AD2085</t>
  </si>
  <si>
    <t>AD2202</t>
  </si>
  <si>
    <t>AD2047</t>
  </si>
  <si>
    <t>AD2092</t>
  </si>
  <si>
    <t>AD2313</t>
  </si>
  <si>
    <t>AD2277</t>
  </si>
  <si>
    <t>AD2161</t>
  </si>
  <si>
    <t>AD2356</t>
  </si>
  <si>
    <t>HP162</t>
  </si>
  <si>
    <t>AD2297</t>
  </si>
  <si>
    <t>AD2065</t>
  </si>
  <si>
    <t>AD2016</t>
  </si>
  <si>
    <t>AD2006</t>
  </si>
  <si>
    <t>AD2201</t>
  </si>
  <si>
    <t>AD2267</t>
  </si>
  <si>
    <t>AD2160</t>
  </si>
  <si>
    <t>CBK331</t>
  </si>
  <si>
    <t>CBK299</t>
  </si>
  <si>
    <t>AD2346</t>
  </si>
  <si>
    <t>AD2148</t>
  </si>
  <si>
    <t>AD2281</t>
  </si>
  <si>
    <t>AD2166</t>
  </si>
  <si>
    <t>AD2005</t>
  </si>
  <si>
    <t>AD2228</t>
  </si>
  <si>
    <t>AD2376</t>
  </si>
  <si>
    <t>AD2096</t>
  </si>
  <si>
    <t>AD2013</t>
  </si>
  <si>
    <t>AD2173</t>
  </si>
  <si>
    <t>AD2326</t>
  </si>
  <si>
    <t>AD2295</t>
  </si>
  <si>
    <t>AD2015</t>
  </si>
  <si>
    <t>AD2135</t>
  </si>
  <si>
    <t>HP015</t>
  </si>
  <si>
    <t>CLICC-ML-0030</t>
  </si>
  <si>
    <t>AD2055</t>
  </si>
  <si>
    <t>AD2292</t>
  </si>
  <si>
    <t>AD2104</t>
  </si>
  <si>
    <t>AD2120</t>
  </si>
  <si>
    <t>AD2235</t>
  </si>
  <si>
    <t>AD2158</t>
  </si>
  <si>
    <t>CLICC-MM-036</t>
  </si>
  <si>
    <t>CLICC-MM-0020</t>
  </si>
  <si>
    <t>AD2004</t>
  </si>
  <si>
    <t>AD2187</t>
  </si>
  <si>
    <t>AD2345</t>
  </si>
  <si>
    <t>AD2183</t>
  </si>
  <si>
    <t>AD2213</t>
  </si>
  <si>
    <t>CBK061</t>
  </si>
  <si>
    <t>AD2082</t>
  </si>
  <si>
    <t>HP002</t>
  </si>
  <si>
    <t>AD2116</t>
  </si>
  <si>
    <t>AD2146</t>
  </si>
  <si>
    <t>AD2339</t>
  </si>
  <si>
    <t>AD2095</t>
  </si>
  <si>
    <t>AD2279</t>
  </si>
  <si>
    <t>AD2110</t>
  </si>
  <si>
    <t>AD2260</t>
  </si>
  <si>
    <t>AD2247</t>
  </si>
  <si>
    <t>AD2129</t>
  </si>
  <si>
    <t>CLICC-MM-0028</t>
  </si>
  <si>
    <t>AD2197</t>
  </si>
  <si>
    <t>CLICC-ML-0004</t>
  </si>
  <si>
    <t>CLICC-ML-0015</t>
  </si>
  <si>
    <t>AD2033</t>
  </si>
  <si>
    <t>AD2377</t>
  </si>
  <si>
    <t>AD2001</t>
  </si>
  <si>
    <t>AD2132</t>
  </si>
  <si>
    <t>F22</t>
  </si>
  <si>
    <t>AD2014</t>
  </si>
  <si>
    <t>AD2020</t>
  </si>
  <si>
    <t>UVGA06</t>
  </si>
  <si>
    <t>FAC630</t>
  </si>
  <si>
    <t>VGAC18</t>
  </si>
  <si>
    <t>CLICC-MM-043</t>
  </si>
  <si>
    <t>FAC474</t>
  </si>
  <si>
    <t>MACCHRG62</t>
  </si>
  <si>
    <t>CBK252</t>
  </si>
  <si>
    <t>FAC417</t>
  </si>
  <si>
    <t>CLICC-ML-0018</t>
  </si>
  <si>
    <t>CBK335</t>
  </si>
  <si>
    <t>FAC458</t>
  </si>
  <si>
    <t>FAC380</t>
  </si>
  <si>
    <t>FAC643</t>
  </si>
  <si>
    <t>CLICC-ML-2056</t>
  </si>
  <si>
    <t>FAC921</t>
  </si>
  <si>
    <t>FAC498</t>
  </si>
  <si>
    <t>CBK220</t>
  </si>
  <si>
    <t>FAC527</t>
  </si>
  <si>
    <t>IPADK199</t>
  </si>
  <si>
    <t>FAC951</t>
  </si>
  <si>
    <t>FAC940</t>
  </si>
  <si>
    <t>OMNI10</t>
  </si>
  <si>
    <t>FAC451</t>
  </si>
  <si>
    <t>CBK409</t>
  </si>
  <si>
    <t>VGA48</t>
  </si>
  <si>
    <t>FAC870</t>
  </si>
  <si>
    <t>FAC570</t>
  </si>
  <si>
    <t>MACCHRG52</t>
  </si>
  <si>
    <t>CLICC-MM-045</t>
  </si>
  <si>
    <t>OMNI30</t>
  </si>
  <si>
    <t>FAC405</t>
  </si>
  <si>
    <t>FAC511</t>
  </si>
  <si>
    <t>FAC360</t>
  </si>
  <si>
    <t>CLICC-ML-0078</t>
  </si>
  <si>
    <t>OMNI08</t>
  </si>
  <si>
    <t>CBK414</t>
  </si>
  <si>
    <t>CBK294</t>
  </si>
  <si>
    <t>FAC622</t>
  </si>
  <si>
    <t>CBK356</t>
  </si>
  <si>
    <t>CLICC-MM-048</t>
  </si>
  <si>
    <t>CBK056</t>
  </si>
  <si>
    <t>FAC556</t>
  </si>
  <si>
    <t>FAC627</t>
  </si>
  <si>
    <t>FAC962</t>
  </si>
  <si>
    <t>FAC917</t>
  </si>
  <si>
    <t>HP087</t>
  </si>
  <si>
    <t>CBK374</t>
  </si>
  <si>
    <t>FAC386</t>
  </si>
  <si>
    <t>AD2351</t>
  </si>
  <si>
    <t>CBK359</t>
  </si>
  <si>
    <t>CBK355</t>
  </si>
  <si>
    <t>FAC631</t>
  </si>
  <si>
    <t>FAC617</t>
  </si>
  <si>
    <t>MACCHRG02</t>
  </si>
  <si>
    <t>CLICC-MM-023</t>
  </si>
  <si>
    <t>CBK108</t>
  </si>
  <si>
    <t>MACCHRG64</t>
  </si>
  <si>
    <t>CBK365</t>
  </si>
  <si>
    <t>FAC550</t>
  </si>
  <si>
    <t>CBK427</t>
  </si>
  <si>
    <t>CBK426</t>
  </si>
  <si>
    <t>CBK354</t>
  </si>
  <si>
    <t>HDMIC10</t>
  </si>
  <si>
    <t>FAC573</t>
  </si>
  <si>
    <t>IPHONE77</t>
  </si>
  <si>
    <t>CLICC-MM-093</t>
  </si>
  <si>
    <t>CBK364</t>
  </si>
  <si>
    <t>FAC514</t>
  </si>
  <si>
    <t>FAC466</t>
  </si>
  <si>
    <t>FAC895</t>
  </si>
  <si>
    <t>OMNI27</t>
  </si>
  <si>
    <t>FAC874</t>
  </si>
  <si>
    <t>FAC543</t>
  </si>
  <si>
    <t>CLICC-ML-0027</t>
  </si>
  <si>
    <t>FAC559</t>
  </si>
  <si>
    <t>HP105</t>
  </si>
  <si>
    <t>MSE05</t>
  </si>
  <si>
    <t>FAC889</t>
  </si>
  <si>
    <t>MACCHRG68</t>
  </si>
  <si>
    <t>CBK179</t>
  </si>
  <si>
    <t>CBK353</t>
  </si>
  <si>
    <t>CLICC-MM-056</t>
  </si>
  <si>
    <t>CBK352</t>
  </si>
  <si>
    <t>CLICC-ML-0055</t>
  </si>
  <si>
    <t>CALC20</t>
  </si>
  <si>
    <t>CLICC-MM-041</t>
  </si>
  <si>
    <t>CAR</t>
  </si>
  <si>
    <t>CAR142</t>
  </si>
  <si>
    <t>CLICC-MM-018</t>
  </si>
  <si>
    <t>HP077</t>
  </si>
  <si>
    <t>CBK351</t>
  </si>
  <si>
    <t>CLICC-MM-011</t>
  </si>
  <si>
    <t>CLICC-MM-008</t>
  </si>
  <si>
    <t>IPHONE72</t>
  </si>
  <si>
    <t>CLICC-MM-054</t>
  </si>
  <si>
    <t>CLICC-MM-082</t>
  </si>
  <si>
    <t>CLICC-MM-100</t>
  </si>
  <si>
    <t>FAC560</t>
  </si>
  <si>
    <t>CBK106</t>
  </si>
  <si>
    <t>CBK422</t>
  </si>
  <si>
    <t>CBK350</t>
  </si>
  <si>
    <t>CBK349</t>
  </si>
  <si>
    <t>MACUSBC14C14</t>
  </si>
  <si>
    <t>FAC346</t>
  </si>
  <si>
    <t>CLICC-MM-060</t>
  </si>
  <si>
    <t>IPHONE71</t>
  </si>
  <si>
    <t>CLICC-MM-057</t>
  </si>
  <si>
    <t>HP135</t>
  </si>
  <si>
    <t>IPHONE75</t>
  </si>
  <si>
    <t>CLICC-MM-086</t>
  </si>
  <si>
    <t>CLICC-MM-031</t>
  </si>
  <si>
    <t>MACCHRG33</t>
  </si>
  <si>
    <t>CBK073</t>
  </si>
  <si>
    <t>CBK091</t>
  </si>
  <si>
    <t>CBK395</t>
  </si>
  <si>
    <t>CBK372</t>
  </si>
  <si>
    <t>CLICC-MM-080</t>
  </si>
  <si>
    <t>CBK228</t>
  </si>
  <si>
    <t>CBK348</t>
  </si>
  <si>
    <t>CLICC-MM-053</t>
  </si>
  <si>
    <t>ANDROID09</t>
  </si>
  <si>
    <t>HDMIC27</t>
  </si>
  <si>
    <t>CLICC-MM-090</t>
  </si>
  <si>
    <t>CLICC-ML-0063</t>
  </si>
  <si>
    <t>CLICC-MM-085</t>
  </si>
  <si>
    <t>IPHONE69</t>
  </si>
  <si>
    <t>CLICC-MM-038</t>
  </si>
  <si>
    <t>CLICC-MM-064</t>
  </si>
  <si>
    <t>FAC825</t>
  </si>
  <si>
    <t>OLDMACCHRG08</t>
  </si>
  <si>
    <t>CBK347</t>
  </si>
  <si>
    <t>CLICC-MM-091</t>
  </si>
  <si>
    <t>ANDROID06</t>
  </si>
  <si>
    <t>CBK346</t>
  </si>
  <si>
    <t>CLICC-ML-0046</t>
  </si>
  <si>
    <t>VGAC42</t>
  </si>
  <si>
    <t>HDMIC32</t>
  </si>
  <si>
    <t>FAC520</t>
  </si>
  <si>
    <t>CLICC-MM-004</t>
  </si>
  <si>
    <t>HDMIC31</t>
  </si>
  <si>
    <t>CLICC-MM-076</t>
  </si>
  <si>
    <t>CAR153</t>
  </si>
  <si>
    <t>FAC944</t>
  </si>
  <si>
    <t>CAR151</t>
  </si>
  <si>
    <t>HDST14</t>
  </si>
  <si>
    <t>HP053</t>
  </si>
  <si>
    <t>CLICC-MM-089</t>
  </si>
  <si>
    <t>CAR152</t>
  </si>
  <si>
    <t>LABMSE10</t>
  </si>
  <si>
    <t>CLICC-MM-022</t>
  </si>
  <si>
    <t>CALC12</t>
  </si>
  <si>
    <t>CBK122</t>
  </si>
  <si>
    <t>CAR149</t>
  </si>
  <si>
    <t>CAR150</t>
  </si>
  <si>
    <t>CLICC-MM-002</t>
  </si>
  <si>
    <t>CAR147</t>
  </si>
  <si>
    <t>MACUSBC15C15</t>
  </si>
  <si>
    <t>CAR148</t>
  </si>
  <si>
    <t>CAR139</t>
  </si>
  <si>
    <t>CBK024</t>
  </si>
  <si>
    <t>CAR138</t>
  </si>
  <si>
    <t>CAR143</t>
  </si>
  <si>
    <t>CAR141</t>
  </si>
  <si>
    <t>IPHONE79</t>
  </si>
  <si>
    <t>CBK360</t>
  </si>
  <si>
    <t>SUP021</t>
  </si>
  <si>
    <t>IPHONE76</t>
  </si>
  <si>
    <t>CLICC-MM-073</t>
  </si>
  <si>
    <t>CLICC-MM-098</t>
  </si>
  <si>
    <t>MACUSBC11C11</t>
  </si>
  <si>
    <t>MACCHRG69</t>
  </si>
  <si>
    <t>CAR146</t>
  </si>
  <si>
    <t>IPADK305</t>
  </si>
  <si>
    <t>AD2253</t>
  </si>
  <si>
    <t>FAC453</t>
  </si>
  <si>
    <t>MACUSBC10C10</t>
  </si>
  <si>
    <t>FAC429</t>
  </si>
  <si>
    <t>CBK225</t>
  </si>
  <si>
    <t>FAC562</t>
  </si>
  <si>
    <t>FAC964</t>
  </si>
  <si>
    <t>CLICC-ML-0119</t>
  </si>
  <si>
    <t>FAC531</t>
  </si>
  <si>
    <t>FAC403</t>
  </si>
  <si>
    <t>FAC887</t>
  </si>
  <si>
    <t>FAC625</t>
  </si>
  <si>
    <t>IPHONE70</t>
  </si>
  <si>
    <t>CLICC-MM-006</t>
  </si>
  <si>
    <t>CLICC-MM-005</t>
  </si>
  <si>
    <t>AD2025</t>
  </si>
  <si>
    <t>CBK104</t>
  </si>
  <si>
    <t>CBK389</t>
  </si>
  <si>
    <t>CLICC-MM-024</t>
  </si>
  <si>
    <t>CBK312</t>
  </si>
  <si>
    <t>CLICC-MM-097</t>
  </si>
  <si>
    <t>CLICC-ML-0096</t>
  </si>
  <si>
    <t>CLICC-ML-0097</t>
  </si>
  <si>
    <t>UHDMI14</t>
  </si>
  <si>
    <t>CLICC-ML-0117</t>
  </si>
  <si>
    <t>CLICC-MM-007</t>
  </si>
  <si>
    <t>CLICC-MM-066</t>
  </si>
  <si>
    <t>CLICC-ML-0066</t>
  </si>
  <si>
    <t>FAC307</t>
  </si>
  <si>
    <t>CLICC-MM-071</t>
  </si>
  <si>
    <t>CLICC-ML-2023</t>
  </si>
  <si>
    <t>FAC525</t>
  </si>
  <si>
    <t>CLICC-MM-051</t>
  </si>
  <si>
    <t>IPHONE55</t>
  </si>
  <si>
    <t>AD2381</t>
  </si>
  <si>
    <t>CLICC-ML-2054</t>
  </si>
  <si>
    <t>CLICC-ML-2064</t>
  </si>
  <si>
    <t>CBK394</t>
  </si>
  <si>
    <t>CLICC-ML-2051</t>
  </si>
  <si>
    <t>IPADK215</t>
  </si>
  <si>
    <t>OMNI32</t>
  </si>
  <si>
    <t>CBK391</t>
  </si>
  <si>
    <t>AD2330</t>
  </si>
  <si>
    <t>OMNI09</t>
  </si>
  <si>
    <t>AD2382</t>
  </si>
  <si>
    <t>CLICC-ML-2040</t>
  </si>
  <si>
    <t>CLICC-ML-0031</t>
  </si>
  <si>
    <t>IPADK051</t>
  </si>
  <si>
    <t>IPHONE61</t>
  </si>
  <si>
    <t>CLICC-ML-2046</t>
  </si>
  <si>
    <t>UVGA10</t>
  </si>
  <si>
    <t>AD2364</t>
  </si>
  <si>
    <t>HPUSBC03</t>
  </si>
  <si>
    <t>CBK066C</t>
  </si>
  <si>
    <t>CBK219</t>
  </si>
  <si>
    <t>CBK101</t>
  </si>
  <si>
    <t>CBK066</t>
  </si>
  <si>
    <t>HDMIC29</t>
  </si>
  <si>
    <t>CLICC-ML-0025</t>
  </si>
  <si>
    <t>HDMIC26</t>
  </si>
  <si>
    <t>CBK126</t>
  </si>
  <si>
    <t>MACCHRG57</t>
  </si>
  <si>
    <t>FAC963</t>
  </si>
  <si>
    <t>CLICC-ML-2009</t>
  </si>
  <si>
    <t>FAC894</t>
  </si>
  <si>
    <t>WALLADPT15</t>
  </si>
  <si>
    <t>IPHONE51</t>
  </si>
  <si>
    <t>AD2031</t>
  </si>
  <si>
    <t>CBK088</t>
  </si>
  <si>
    <t>CLICC-ML-2099</t>
  </si>
  <si>
    <t>VGA37</t>
  </si>
  <si>
    <t>IPHONE26</t>
  </si>
  <si>
    <t>CLICC-MM-059</t>
  </si>
  <si>
    <t>CLICC-ML-2001</t>
  </si>
  <si>
    <t>CLICC-MM-034</t>
  </si>
  <si>
    <t>CLICC-ML-2019</t>
  </si>
  <si>
    <t>CLICC-ML-2085</t>
  </si>
  <si>
    <t>FAC519</t>
  </si>
  <si>
    <t>HDMIC22</t>
  </si>
  <si>
    <t>HDMIC06</t>
  </si>
  <si>
    <t>CLICC-ML-2090</t>
  </si>
  <si>
    <t>CBK323</t>
  </si>
  <si>
    <t>FAC037</t>
  </si>
  <si>
    <t>MACCHRG66</t>
  </si>
  <si>
    <t>CLICC-ML-2043</t>
  </si>
  <si>
    <t>FAC637</t>
  </si>
  <si>
    <t>CAR016</t>
  </si>
  <si>
    <t>VGAC27</t>
  </si>
  <si>
    <t>VGA33</t>
  </si>
  <si>
    <t>UHDMI01</t>
  </si>
  <si>
    <t>CAR036</t>
  </si>
  <si>
    <t>AD2249</t>
  </si>
  <si>
    <t>AD2254</t>
  </si>
  <si>
    <t>CLICC-MM-014</t>
  </si>
  <si>
    <t>FAC423</t>
  </si>
  <si>
    <t>AD2210</t>
  </si>
  <si>
    <t>VGA20</t>
  </si>
  <si>
    <t>AD2019</t>
  </si>
  <si>
    <t>VGAC05</t>
  </si>
  <si>
    <t>CAR024</t>
  </si>
  <si>
    <t>CAR099</t>
  </si>
  <si>
    <t>CAR123</t>
  </si>
  <si>
    <t>AD2045</t>
  </si>
  <si>
    <t>CAR019</t>
  </si>
  <si>
    <t>AD2109</t>
  </si>
  <si>
    <t>CLICC-MM-049</t>
  </si>
  <si>
    <t>CAR097</t>
  </si>
  <si>
    <t>CAR054</t>
  </si>
  <si>
    <t>CAR084</t>
  </si>
  <si>
    <t>CAR111</t>
  </si>
  <si>
    <t>HDMIC02</t>
  </si>
  <si>
    <t>CLICC-MM-067</t>
  </si>
  <si>
    <t>AD2335</t>
  </si>
  <si>
    <t>CLICC-ML-2014</t>
  </si>
  <si>
    <t>CBK155</t>
  </si>
  <si>
    <t>CLICC-ML-2006</t>
  </si>
  <si>
    <t>CLICC-ML-0095</t>
  </si>
  <si>
    <t>AD2265</t>
  </si>
  <si>
    <t>CLICC-MM-094</t>
  </si>
  <si>
    <t>CLICC-MM-025</t>
  </si>
  <si>
    <t>AD2102</t>
  </si>
  <si>
    <t>HDMIC11</t>
  </si>
  <si>
    <t>CAR136</t>
  </si>
  <si>
    <t>AD2192</t>
  </si>
  <si>
    <t>AD2239</t>
  </si>
  <si>
    <t>AD2206</t>
  </si>
  <si>
    <t>CLICC-ML-2073</t>
  </si>
  <si>
    <t>AD2190</t>
  </si>
  <si>
    <t>AD2268</t>
  </si>
  <si>
    <t>AD2030</t>
  </si>
  <si>
    <t>AD2088</t>
  </si>
  <si>
    <t>AD2290</t>
  </si>
  <si>
    <t>CLICC-ML-2094</t>
  </si>
  <si>
    <t>CLICC-ML-0070</t>
  </si>
  <si>
    <t>AD2111</t>
  </si>
  <si>
    <t>AD2195</t>
  </si>
  <si>
    <t>CLICC-MM-083</t>
  </si>
  <si>
    <t>CAR037</t>
  </si>
  <si>
    <t>CAR040</t>
  </si>
  <si>
    <t>AD2121</t>
  </si>
  <si>
    <t>FAC553</t>
  </si>
  <si>
    <t>CAR132</t>
  </si>
  <si>
    <t>CAR030</t>
  </si>
  <si>
    <t>CAR053</t>
  </si>
  <si>
    <t>AD2227</t>
  </si>
  <si>
    <t>AD2366</t>
  </si>
  <si>
    <t>CAR109</t>
  </si>
  <si>
    <t>CAR118</t>
  </si>
  <si>
    <t>CAR062</t>
  </si>
  <si>
    <t>CAR082</t>
  </si>
  <si>
    <t>AD2331</t>
  </si>
  <si>
    <t>CLICC-ML-0060</t>
  </si>
  <si>
    <t>AD2298</t>
  </si>
  <si>
    <t>AD2272</t>
  </si>
  <si>
    <t>CAR092</t>
  </si>
  <si>
    <t>AD2221</t>
  </si>
  <si>
    <t>CAR074</t>
  </si>
  <si>
    <t>CAR044</t>
  </si>
  <si>
    <t>AD2242</t>
  </si>
  <si>
    <t>CLICC-MM-050</t>
  </si>
  <si>
    <t>CAR108</t>
  </si>
  <si>
    <t>AD2310</t>
  </si>
  <si>
    <t>CLICC-MM-026</t>
  </si>
  <si>
    <t>AD2273</t>
  </si>
  <si>
    <t>AD2182</t>
  </si>
  <si>
    <t>CLICC-MM-075</t>
  </si>
  <si>
    <t>AD2334</t>
  </si>
  <si>
    <t>CAR051</t>
  </si>
  <si>
    <t>AD2291</t>
  </si>
  <si>
    <t>AD2032</t>
  </si>
  <si>
    <t>AD2103</t>
  </si>
  <si>
    <t>VGA63</t>
  </si>
  <si>
    <t>CAR039</t>
  </si>
  <si>
    <t>AD2219</t>
  </si>
  <si>
    <t>CBK306</t>
  </si>
  <si>
    <t>CLICC-MM-078</t>
  </si>
  <si>
    <t>CAR121</t>
  </si>
  <si>
    <t>AD2168</t>
  </si>
  <si>
    <t>CAR126</t>
  </si>
  <si>
    <t>AD2314</t>
  </si>
  <si>
    <t>AD2009</t>
  </si>
  <si>
    <t>AD2185</t>
  </si>
  <si>
    <t>CAR042</t>
  </si>
  <si>
    <t>AD2127</t>
  </si>
  <si>
    <t>AD2057</t>
  </si>
  <si>
    <t>FAC901</t>
  </si>
  <si>
    <t>CAR110</t>
  </si>
  <si>
    <t>AD2308</t>
  </si>
  <si>
    <t>MACCHRG65</t>
  </si>
  <si>
    <t>AD2261</t>
  </si>
  <si>
    <t>AD2352</t>
  </si>
  <si>
    <t>AD2093</t>
  </si>
  <si>
    <t>AD2259</t>
  </si>
  <si>
    <t>AD2209</t>
  </si>
  <si>
    <t>AD2054</t>
  </si>
  <si>
    <t>AD2066</t>
  </si>
  <si>
    <t>AD2215</t>
  </si>
  <si>
    <t>AD2304</t>
  </si>
  <si>
    <t>CLICC-MM-042</t>
  </si>
  <si>
    <t>AD2341</t>
  </si>
  <si>
    <t>CAR079</t>
  </si>
  <si>
    <t>AD2355</t>
  </si>
  <si>
    <t>CBK336</t>
  </si>
  <si>
    <t>CAR038</t>
  </si>
  <si>
    <t>AD2246</t>
  </si>
  <si>
    <t>CAR063</t>
  </si>
  <si>
    <t>AD2037</t>
  </si>
  <si>
    <t>CAR071</t>
  </si>
  <si>
    <t>CAR021</t>
  </si>
  <si>
    <t>CAR127</t>
  </si>
  <si>
    <t>CAR001</t>
  </si>
  <si>
    <t>CAR130</t>
  </si>
  <si>
    <t>CAR064</t>
  </si>
  <si>
    <t>CAR076</t>
  </si>
  <si>
    <t>AD2063</t>
  </si>
  <si>
    <t>CAR067</t>
  </si>
  <si>
    <t>CAR011</t>
  </si>
  <si>
    <t>AD2285</t>
  </si>
  <si>
    <t>CAR075</t>
  </si>
  <si>
    <t>CAR124</t>
  </si>
  <si>
    <t>AD2320</t>
  </si>
  <si>
    <t>CAR013</t>
  </si>
  <si>
    <t>AD2086</t>
  </si>
  <si>
    <t>CAR133</t>
  </si>
  <si>
    <t>AD2052</t>
  </si>
  <si>
    <t>CAR098</t>
  </si>
  <si>
    <t>AD2171</t>
  </si>
  <si>
    <t>CAR102</t>
  </si>
  <si>
    <t>AD2344</t>
  </si>
  <si>
    <t>CAR070</t>
  </si>
  <si>
    <t>AD2175</t>
  </si>
  <si>
    <t>CAR119</t>
  </si>
  <si>
    <t>CAR103</t>
  </si>
  <si>
    <t>CAR007</t>
  </si>
  <si>
    <t>CAR078</t>
  </si>
  <si>
    <t>AD2323</t>
  </si>
  <si>
    <t>CAR028</t>
  </si>
  <si>
    <t>CAR035</t>
  </si>
  <si>
    <t>AD2003</t>
  </si>
  <si>
    <t>CAR059</t>
  </si>
  <si>
    <t>CAR002</t>
  </si>
  <si>
    <t>CAR101</t>
  </si>
  <si>
    <t>AD2226</t>
  </si>
  <si>
    <t>CAR052</t>
  </si>
  <si>
    <t>AD2196</t>
  </si>
  <si>
    <t>CAR086</t>
  </si>
  <si>
    <t>AD2212</t>
  </si>
  <si>
    <t>CAR122</t>
  </si>
  <si>
    <t>CAR115</t>
  </si>
  <si>
    <t>AD2060</t>
  </si>
  <si>
    <t>CAR027</t>
  </si>
  <si>
    <t>AD2240</t>
  </si>
  <si>
    <t>CAR129</t>
  </si>
  <si>
    <t>AD2098</t>
  </si>
  <si>
    <t>CAR094</t>
  </si>
  <si>
    <t>CAR113</t>
  </si>
  <si>
    <t>CAR137</t>
  </si>
  <si>
    <t>CAR006</t>
  </si>
  <si>
    <t>AD2243</t>
  </si>
  <si>
    <t>Grand Total</t>
  </si>
  <si>
    <t>CAR010</t>
  </si>
  <si>
    <t>AD2286</t>
  </si>
  <si>
    <t>CAR022</t>
  </si>
  <si>
    <t>CAR017</t>
  </si>
  <si>
    <t>CAR033</t>
  </si>
  <si>
    <t>CAR128</t>
  </si>
  <si>
    <t>CAR043</t>
  </si>
  <si>
    <t>AD2189</t>
  </si>
  <si>
    <t>CAR009</t>
  </si>
  <si>
    <t>CAR020</t>
  </si>
  <si>
    <t>CAR114</t>
  </si>
  <si>
    <t>CAR066</t>
  </si>
  <si>
    <t>AD2042</t>
  </si>
  <si>
    <t>CAR107</t>
  </si>
  <si>
    <t>AD2257</t>
  </si>
  <si>
    <t>CAR065</t>
  </si>
  <si>
    <t>CAR061</t>
  </si>
  <si>
    <t>AD2359</t>
  </si>
  <si>
    <t>CAR046</t>
  </si>
  <si>
    <t>AD2041</t>
  </si>
  <si>
    <t>CAR117</t>
  </si>
  <si>
    <t>CAR106</t>
  </si>
  <si>
    <t>CAR091</t>
  </si>
  <si>
    <t>CAR026</t>
  </si>
  <si>
    <t>AD2140</t>
  </si>
  <si>
    <t>CAR105</t>
  </si>
  <si>
    <t>CAR073</t>
  </si>
  <si>
    <t>AD2008</t>
  </si>
  <si>
    <t>CAR031</t>
  </si>
  <si>
    <t>CAR087</t>
  </si>
  <si>
    <t>CAR055</t>
  </si>
  <si>
    <t>CAR093</t>
  </si>
  <si>
    <t>CAR008</t>
  </si>
  <si>
    <t>AD2354</t>
  </si>
  <si>
    <t>CAR068</t>
  </si>
  <si>
    <t>AD2231</t>
  </si>
  <si>
    <t>AD2380</t>
  </si>
  <si>
    <t>CAR081</t>
  </si>
  <si>
    <t>CAR104</t>
  </si>
  <si>
    <t>AD2275</t>
  </si>
  <si>
    <t>CAR134</t>
  </si>
  <si>
    <t>AD2222</t>
  </si>
  <si>
    <t>CAR041</t>
  </si>
  <si>
    <t>AD2217</t>
  </si>
  <si>
    <t>CAR058</t>
  </si>
  <si>
    <t>AD2126</t>
  </si>
  <si>
    <t>CAR135</t>
  </si>
  <si>
    <t>CAR080</t>
  </si>
  <si>
    <t>CAR112</t>
  </si>
  <si>
    <t>AD2178</t>
  </si>
  <si>
    <t>AD2021</t>
  </si>
  <si>
    <t>CAR131</t>
  </si>
  <si>
    <t>CAR034</t>
  </si>
  <si>
    <t>CAR060</t>
  </si>
  <si>
    <t>AD2338</t>
  </si>
  <si>
    <t>CAR023</t>
  </si>
  <si>
    <t>AD2280</t>
  </si>
  <si>
    <t>CAR004</t>
  </si>
  <si>
    <t>CAR088</t>
  </si>
  <si>
    <t>CAR083</t>
  </si>
  <si>
    <t>AD2186</t>
  </si>
  <si>
    <t>AD2075</t>
  </si>
  <si>
    <t>CAR029</t>
  </si>
  <si>
    <t>CAR089</t>
  </si>
  <si>
    <t>CAR095</t>
  </si>
  <si>
    <t>AD2170</t>
  </si>
  <si>
    <t>CAR100</t>
  </si>
  <si>
    <t>AD2106</t>
  </si>
  <si>
    <t>CAR125</t>
  </si>
  <si>
    <t>AD2188</t>
  </si>
  <si>
    <t>CAR045</t>
  </si>
  <si>
    <t>AD2208</t>
  </si>
  <si>
    <t>CAR003</t>
  </si>
  <si>
    <t>AD2374</t>
  </si>
  <si>
    <t>AD2059</t>
  </si>
  <si>
    <t>CAR090</t>
  </si>
  <si>
    <t>AD2134</t>
  </si>
  <si>
    <t>CAR005</t>
  </si>
  <si>
    <t>CAR069</t>
  </si>
  <si>
    <t>CLICC-MM-021</t>
  </si>
  <si>
    <t>Loan Date</t>
  </si>
  <si>
    <t>Month</t>
  </si>
  <si>
    <t>Quarter</t>
  </si>
  <si>
    <t>General Type</t>
  </si>
  <si>
    <t>Type</t>
  </si>
  <si>
    <t>Unique BarCode</t>
  </si>
  <si>
    <t>Barcode</t>
  </si>
  <si>
    <t>Due Date</t>
  </si>
  <si>
    <t>General Patron Group</t>
  </si>
  <si>
    <t>Mapping for Day</t>
  </si>
  <si>
    <t>Monday</t>
  </si>
  <si>
    <t>Tuesday</t>
  </si>
  <si>
    <t>Wednesday</t>
  </si>
  <si>
    <t>Thursday</t>
  </si>
  <si>
    <t>Friday</t>
  </si>
  <si>
    <t>Sunday</t>
  </si>
  <si>
    <t>Saturday</t>
  </si>
  <si>
    <t>Week 0</t>
  </si>
  <si>
    <t>Week 1</t>
  </si>
  <si>
    <t>Week 2</t>
  </si>
  <si>
    <t>Week 3</t>
  </si>
  <si>
    <t>Week 4</t>
  </si>
  <si>
    <t>Week 5</t>
  </si>
  <si>
    <t>Week 6</t>
  </si>
  <si>
    <t>Week 7</t>
  </si>
  <si>
    <t>Week 8</t>
  </si>
  <si>
    <t>Week 9</t>
  </si>
  <si>
    <t>Week 10</t>
  </si>
  <si>
    <t>Finals Week</t>
  </si>
  <si>
    <t>Date</t>
  </si>
  <si>
    <t>Day</t>
  </si>
  <si>
    <t>Week</t>
  </si>
  <si>
    <t>Row Labels</t>
  </si>
  <si>
    <t>Count of Barcode</t>
  </si>
  <si>
    <t>Mapping for Month</t>
  </si>
  <si>
    <t>Numeric Month</t>
  </si>
  <si>
    <t>Sept</t>
  </si>
  <si>
    <t>Oct</t>
  </si>
  <si>
    <t>Nov</t>
  </si>
  <si>
    <t>Dec</t>
  </si>
  <si>
    <t>Jan</t>
  </si>
  <si>
    <t>Feb</t>
  </si>
  <si>
    <t>Mar</t>
  </si>
  <si>
    <t>Transaction</t>
  </si>
  <si>
    <t>REFERENCE CELLS!</t>
  </si>
  <si>
    <t>Total Transactions</t>
  </si>
  <si>
    <t>Total Devices Loaned</t>
  </si>
  <si>
    <t>QoQ Increase</t>
  </si>
  <si>
    <t>Count of Unique BarCode</t>
  </si>
  <si>
    <t>For Device</t>
  </si>
  <si>
    <t>For Timeline - No Weekends</t>
  </si>
  <si>
    <t>For Patron Percentage</t>
  </si>
  <si>
    <t>For Devices BarChart</t>
  </si>
  <si>
    <t>Transactions</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</si>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</sst>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2"/>
      <color theme="1"/>
      <name val="Calibri"/>
      <family val="2"/>
      <scheme val="minor"/>
    </font>
    <font>
      <sz val="8"/>
      <name val="Calibri"/>
      <family val="2"/>
      <scheme val="minor"/>
    </font>
    <font>
      <b/>
      <sz val="12"/>
      <color rgb="FFFF0000"/>
      <name val="Calibri"/>
      <family val="2"/>
      <scheme val="minor"/>
    </font>
  </fonts>
  <fills count="7">
    <fill>
      <patternFill patternType="none"/>
    </fill>
    <fill>
      <patternFill patternType="gray125"/>
    </fill>
    <fill>
      <patternFill patternType="solid">
        <fgColor theme="4" tint="0.59999389629810485"/>
        <bgColor indexed="64"/>
      </patternFill>
    </fill>
    <fill>
      <patternFill patternType="solid">
        <fgColor rgb="FF3585C0"/>
        <bgColor indexed="64"/>
      </patternFill>
    </fill>
    <fill>
      <patternFill patternType="solid">
        <fgColor rgb="FFF2F2F2"/>
        <bgColor indexed="64"/>
      </patternFill>
    </fill>
    <fill>
      <patternFill patternType="solid">
        <fgColor theme="0" tint="-0.34998626667073579"/>
        <bgColor indexed="64"/>
      </patternFill>
    </fill>
    <fill>
      <patternFill patternType="solid">
        <fgColor theme="2"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9" fontId="1" fillId="0" borderId="0" applyFont="0" applyFill="0" applyBorder="0" applyAlignment="0" applyProtection="0"/>
  </cellStyleXfs>
  <cellXfs count="27">
    <xf numFmtId="0" fontId="0" fillId="0" borderId="0" xfId="0"/>
    <xf numFmtId="14" fontId="0" fillId="0" borderId="0" xfId="0" applyNumberFormat="1"/>
    <xf numFmtId="0" fontId="0" fillId="0" borderId="0" xfId="0" applyAlignment="1">
      <alignment horizontal="left"/>
    </xf>
    <xf numFmtId="0" fontId="0" fillId="0" borderId="0" xfId="0" pivotButton="1"/>
    <xf numFmtId="0" fontId="0" fillId="0" borderId="1" xfId="0" applyBorder="1"/>
    <xf numFmtId="0" fontId="0" fillId="0" borderId="5" xfId="0" applyBorder="1"/>
    <xf numFmtId="0" fontId="0" fillId="0" borderId="6" xfId="0" applyBorder="1"/>
    <xf numFmtId="14" fontId="0" fillId="0" borderId="5" xfId="0" applyNumberFormat="1" applyBorder="1"/>
    <xf numFmtId="14" fontId="0" fillId="0" borderId="7" xfId="0" applyNumberFormat="1" applyBorder="1"/>
    <xf numFmtId="0" fontId="0" fillId="0" borderId="8" xfId="0" applyBorder="1"/>
    <xf numFmtId="0" fontId="0" fillId="0" borderId="9" xfId="0" applyBorder="1"/>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5" xfId="0" applyFill="1" applyBorder="1"/>
    <xf numFmtId="0" fontId="0" fillId="2" borderId="1" xfId="0" applyFill="1" applyBorder="1"/>
    <xf numFmtId="0" fontId="0" fillId="2" borderId="6" xfId="0" applyFill="1" applyBorder="1"/>
    <xf numFmtId="0" fontId="0" fillId="3" borderId="0" xfId="0" applyFill="1"/>
    <xf numFmtId="0" fontId="0" fillId="0" borderId="0" xfId="0" applyNumberFormat="1"/>
    <xf numFmtId="0" fontId="0" fillId="0" borderId="7" xfId="0" applyBorder="1"/>
    <xf numFmtId="0" fontId="0" fillId="4" borderId="0" xfId="0" applyFill="1"/>
    <xf numFmtId="14" fontId="0" fillId="0" borderId="0" xfId="0" applyNumberFormat="1" applyAlignment="1">
      <alignment horizontal="left" indent="1"/>
    </xf>
    <xf numFmtId="0" fontId="3" fillId="2" borderId="0" xfId="0" applyFont="1" applyFill="1" applyAlignment="1">
      <alignment horizontal="center"/>
    </xf>
    <xf numFmtId="10" fontId="0" fillId="0" borderId="0" xfId="1" applyNumberFormat="1" applyFont="1"/>
    <xf numFmtId="3" fontId="0" fillId="0" borderId="0" xfId="0" applyNumberFormat="1"/>
    <xf numFmtId="0" fontId="0" fillId="5" borderId="0" xfId="0" applyFill="1"/>
    <xf numFmtId="0" fontId="0" fillId="6" borderId="0" xfId="0" applyFill="1"/>
  </cellXfs>
  <cellStyles count="2">
    <cellStyle name="Normal" xfId="0" builtinId="0"/>
    <cellStyle name="Percent" xfId="1" builtinId="5"/>
  </cellStyles>
  <dxfs count="2">
    <dxf>
      <numFmt numFmtId="19" formatCode="m/d/yy"/>
    </dxf>
    <dxf>
      <numFmt numFmtId="19" formatCode="m/d/yy"/>
    </dxf>
  </dxfs>
  <tableStyles count="0" defaultTableStyle="TableStyleMedium2" defaultPivotStyle="PivotStyleLight16"/>
  <colors>
    <mruColors>
      <color rgb="FFF2F2F2"/>
      <color rgb="FF3585C0"/>
      <color rgb="FFFFE700"/>
      <color rgb="FFFFFFFF"/>
      <color rgb="FFEBF2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1.xml"/><Relationship Id="rId20"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microsoft.com/office/2007/relationships/slicerCache" Target="slicerCaches/slicerCache10.xml"/><Relationship Id="rId10" Type="http://schemas.microsoft.com/office/2007/relationships/slicerCache" Target="slicerCaches/slicerCache5.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 Dashboard (F22 - W23).xlsx]F22 + W23 Cleaned Data!GENERAL PATRON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0.37636080870917576"/>
              <c:y val="2.074688796680497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dLbl>
          <c:idx val="0"/>
          <c:layout>
            <c:manualLayout>
              <c:x val="-0.31259720062208396"/>
              <c:y val="-3.1120331950207469E-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0.20684292379471228"/>
              <c:y val="-0.13900414937759337"/>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dLbl>
          <c:idx val="0"/>
          <c:layout>
            <c:manualLayout>
              <c:x val="0.2612752721617419"/>
              <c:y val="-0.10892116182572614"/>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092394166125812E-2"/>
                  <c:h val="6.2663443003234551E-2"/>
                </c:manualLayout>
              </c15:layout>
            </c:ext>
          </c:extLst>
        </c:dLbl>
      </c:pivotFmt>
      <c:pivotFmt>
        <c:idx val="13"/>
        <c:spPr>
          <a:solidFill>
            <a:schemeClr val="accent1"/>
          </a:solidFill>
          <a:ln>
            <a:noFill/>
          </a:ln>
          <a:effectLst/>
        </c:spPr>
        <c:dLbl>
          <c:idx val="0"/>
          <c:layout>
            <c:manualLayout>
              <c:x val="0.22083981337480549"/>
              <c:y val="0.49792531120331951"/>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dLbl>
          <c:idx val="0"/>
          <c:layout>
            <c:manualLayout>
              <c:x val="-0.15396578538102643"/>
              <c:y val="0.13070539419087138"/>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'F22 + W23 Cleaned Data'!$AX$3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901-7942-AC0B-94B13C3752E4}"/>
              </c:ext>
            </c:extLst>
          </c:dPt>
          <c:dPt>
            <c:idx val="1"/>
            <c:bubble3D val="0"/>
            <c:spPr>
              <a:solidFill>
                <a:schemeClr val="accent2"/>
              </a:solidFill>
              <a:ln>
                <a:noFill/>
              </a:ln>
              <a:effectLst/>
            </c:spPr>
            <c:extLst>
              <c:ext xmlns:c16="http://schemas.microsoft.com/office/drawing/2014/chart" uri="{C3380CC4-5D6E-409C-BE32-E72D297353CC}">
                <c16:uniqueId val="{00000003-C901-7942-AC0B-94B13C3752E4}"/>
              </c:ext>
            </c:extLst>
          </c:dPt>
          <c:dPt>
            <c:idx val="2"/>
            <c:bubble3D val="0"/>
            <c:spPr>
              <a:solidFill>
                <a:schemeClr val="accent3"/>
              </a:solidFill>
              <a:ln>
                <a:noFill/>
              </a:ln>
              <a:effectLst/>
            </c:spPr>
            <c:extLst>
              <c:ext xmlns:c16="http://schemas.microsoft.com/office/drawing/2014/chart" uri="{C3380CC4-5D6E-409C-BE32-E72D297353CC}">
                <c16:uniqueId val="{00000005-C901-7942-AC0B-94B13C3752E4}"/>
              </c:ext>
            </c:extLst>
          </c:dPt>
          <c:dPt>
            <c:idx val="3"/>
            <c:bubble3D val="0"/>
            <c:spPr>
              <a:solidFill>
                <a:schemeClr val="accent4"/>
              </a:solidFill>
              <a:ln>
                <a:noFill/>
              </a:ln>
              <a:effectLst/>
            </c:spPr>
            <c:extLst>
              <c:ext xmlns:c16="http://schemas.microsoft.com/office/drawing/2014/chart" uri="{C3380CC4-5D6E-409C-BE32-E72D297353CC}">
                <c16:uniqueId val="{00000007-C901-7942-AC0B-94B13C3752E4}"/>
              </c:ext>
            </c:extLst>
          </c:dPt>
          <c:dPt>
            <c:idx val="4"/>
            <c:bubble3D val="0"/>
            <c:spPr>
              <a:solidFill>
                <a:schemeClr val="accent5"/>
              </a:solidFill>
              <a:ln>
                <a:noFill/>
              </a:ln>
              <a:effectLst/>
            </c:spPr>
            <c:extLst>
              <c:ext xmlns:c16="http://schemas.microsoft.com/office/drawing/2014/chart" uri="{C3380CC4-5D6E-409C-BE32-E72D297353CC}">
                <c16:uniqueId val="{00000009-C901-7942-AC0B-94B13C3752E4}"/>
              </c:ext>
            </c:extLst>
          </c:dPt>
          <c:dPt>
            <c:idx val="5"/>
            <c:bubble3D val="0"/>
            <c:spPr>
              <a:solidFill>
                <a:schemeClr val="accent6"/>
              </a:solidFill>
              <a:ln>
                <a:noFill/>
              </a:ln>
              <a:effectLst/>
            </c:spPr>
            <c:extLst>
              <c:ext xmlns:c16="http://schemas.microsoft.com/office/drawing/2014/chart" uri="{C3380CC4-5D6E-409C-BE32-E72D297353CC}">
                <c16:uniqueId val="{0000000B-C901-7942-AC0B-94B13C3752E4}"/>
              </c:ext>
            </c:extLst>
          </c:dPt>
          <c:dLbls>
            <c:dLbl>
              <c:idx val="0"/>
              <c:layout>
                <c:manualLayout>
                  <c:x val="0.37636080870917576"/>
                  <c:y val="2.074688796680497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901-7942-AC0B-94B13C3752E4}"/>
                </c:ext>
              </c:extLst>
            </c:dLbl>
            <c:dLbl>
              <c:idx val="1"/>
              <c:layout>
                <c:manualLayout>
                  <c:x val="-0.31259720062208396"/>
                  <c:y val="-3.1120331950207469E-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C901-7942-AC0B-94B13C3752E4}"/>
                </c:ext>
              </c:extLst>
            </c:dLbl>
            <c:dLbl>
              <c:idx val="2"/>
              <c:layout>
                <c:manualLayout>
                  <c:x val="-0.20684292379471228"/>
                  <c:y val="-0.13900414937759337"/>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C901-7942-AC0B-94B13C3752E4}"/>
                </c:ext>
              </c:extLst>
            </c:dLbl>
            <c:dLbl>
              <c:idx val="3"/>
              <c:layout>
                <c:manualLayout>
                  <c:x val="0.2612752721617419"/>
                  <c:y val="-0.10892116182572614"/>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092394166125812E-2"/>
                      <c:h val="6.2663443003234551E-2"/>
                    </c:manualLayout>
                  </c15:layout>
                </c:ext>
                <c:ext xmlns:c16="http://schemas.microsoft.com/office/drawing/2014/chart" uri="{C3380CC4-5D6E-409C-BE32-E72D297353CC}">
                  <c16:uniqueId val="{00000007-C901-7942-AC0B-94B13C3752E4}"/>
                </c:ext>
              </c:extLst>
            </c:dLbl>
            <c:dLbl>
              <c:idx val="4"/>
              <c:layout>
                <c:manualLayout>
                  <c:x val="0.22083981337480549"/>
                  <c:y val="0.49792531120331951"/>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C901-7942-AC0B-94B13C3752E4}"/>
                </c:ext>
              </c:extLst>
            </c:dLbl>
            <c:dLbl>
              <c:idx val="5"/>
              <c:layout>
                <c:manualLayout>
                  <c:x val="-0.15396578538102643"/>
                  <c:y val="0.13070539419087138"/>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B-C901-7942-AC0B-94B13C3752E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'F22 + W23 Cleaned Data'!$AW$4:$AW$10</c:f>
              <c:strCache>
                <c:ptCount val="6"/>
                <c:pt idx="0">
                  <c:v>Alumni</c:v>
                </c:pt>
                <c:pt idx="1">
                  <c:v>External 10 + Access</c:v>
                </c:pt>
                <c:pt idx="2">
                  <c:v>Academic</c:v>
                </c:pt>
                <c:pt idx="3">
                  <c:v>Staff</c:v>
                </c:pt>
                <c:pt idx="4">
                  <c:v>Graduate</c:v>
                </c:pt>
                <c:pt idx="5">
                  <c:v>Undergraduate</c:v>
                </c:pt>
              </c:strCache>
            </c:strRef>
          </c:cat>
          <c:val>
            <c:numRef>
              <c:f>'F22 + W23 Cleaned Data'!$AX$4:$AX$10</c:f>
              <c:numCache>
                <c:formatCode>General</c:formatCode>
                <c:ptCount val="6"/>
                <c:pt idx="0">
                  <c:v>9</c:v>
                </c:pt>
                <c:pt idx="1">
                  <c:v>13</c:v>
                </c:pt>
                <c:pt idx="2">
                  <c:v>118</c:v>
                </c:pt>
                <c:pt idx="3">
                  <c:v>184</c:v>
                </c:pt>
                <c:pt idx="4">
                  <c:v>3120</c:v>
                </c:pt>
                <c:pt idx="5">
                  <c:v>8386</c:v>
                </c:pt>
              </c:numCache>
            </c:numRef>
          </c:val>
          <c:extLst>
            <c:ext xmlns:c16="http://schemas.microsoft.com/office/drawing/2014/chart" uri="{C3380CC4-5D6E-409C-BE32-E72D297353CC}">
              <c16:uniqueId val="{0000000C-C901-7942-AC0B-94B13C3752E4}"/>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 Dashboard (F22 - W23).xlsx]F22 + W23 Cleaned Data!DEVICE BAR</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'F22 + W23 Cleaned Data'!$BB$3</c:f>
              <c:strCache>
                <c:ptCount val="1"/>
                <c:pt idx="0">
                  <c:v>Total</c:v>
                </c:pt>
              </c:strCache>
            </c:strRef>
          </c:tx>
          <c:spPr>
            <a:solidFill>
              <a:schemeClr val="accent1"/>
            </a:solidFill>
            <a:ln>
              <a:noFill/>
            </a:ln>
            <a:effectLst/>
          </c:spPr>
          <c:invertIfNegative val="0"/>
          <c:cat>
            <c:strRef>
              <c:f>'F22 + W23 Cleaned Data'!$BA$4:$BA$8</c:f>
              <c:strCache>
                <c:ptCount val="4"/>
                <c:pt idx="0">
                  <c:v>ChromeBook</c:v>
                </c:pt>
                <c:pt idx="1">
                  <c:v>HP Laptop</c:v>
                </c:pt>
                <c:pt idx="2">
                  <c:v>iPad</c:v>
                </c:pt>
                <c:pt idx="3">
                  <c:v>MacBook</c:v>
                </c:pt>
              </c:strCache>
            </c:strRef>
          </c:cat>
          <c:val>
            <c:numRef>
              <c:f>'F22 + W23 Cleaned Data'!$BB$4:$BB$8</c:f>
              <c:numCache>
                <c:formatCode>General</c:formatCode>
                <c:ptCount val="4"/>
                <c:pt idx="0">
                  <c:v>1368</c:v>
                </c:pt>
                <c:pt idx="1">
                  <c:v>695</c:v>
                </c:pt>
                <c:pt idx="2">
                  <c:v>703</c:v>
                </c:pt>
                <c:pt idx="3">
                  <c:v>1115</c:v>
                </c:pt>
              </c:numCache>
            </c:numRef>
          </c:val>
          <c:extLst>
            <c:ext xmlns:c16="http://schemas.microsoft.com/office/drawing/2014/chart" uri="{C3380CC4-5D6E-409C-BE32-E72D297353CC}">
              <c16:uniqueId val="{00000000-6E2C-8B46-A0EA-5B132BFE7637}"/>
            </c:ext>
          </c:extLst>
        </c:ser>
        <c:dLbls>
          <c:showLegendKey val="0"/>
          <c:showVal val="0"/>
          <c:showCatName val="0"/>
          <c:showSerName val="0"/>
          <c:showPercent val="0"/>
          <c:showBubbleSize val="0"/>
        </c:dLbls>
        <c:gapWidth val="219"/>
        <c:overlap val="-27"/>
        <c:axId val="343228592"/>
        <c:axId val="343368112"/>
      </c:barChart>
      <c:catAx>
        <c:axId val="34322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3368112"/>
        <c:crosses val="autoZero"/>
        <c:auto val="1"/>
        <c:lblAlgn val="ctr"/>
        <c:lblOffset val="100"/>
        <c:noMultiLvlLbl val="0"/>
      </c:catAx>
      <c:valAx>
        <c:axId val="343368112"/>
        <c:scaling>
          <c:orientation val="minMax"/>
          <c:max val="1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322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 Dashboard (F22 - W23).xlsx]F22 + W23 Cleaned Data!WEEKDAY ONLY</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'F22 + W23 Cleaned Data'!$AN$3</c:f>
              <c:strCache>
                <c:ptCount val="1"/>
                <c:pt idx="0">
                  <c:v>Total</c:v>
                </c:pt>
              </c:strCache>
            </c:strRef>
          </c:tx>
          <c:spPr>
            <a:ln w="28575" cap="rnd">
              <a:solidFill>
                <a:schemeClr val="accent4">
                  <a:lumMod val="60000"/>
                  <a:lumOff val="40000"/>
                </a:schemeClr>
              </a:solidFill>
              <a:round/>
            </a:ln>
            <a:effectLst/>
          </c:spPr>
          <c:marker>
            <c:symbol val="none"/>
          </c:marker>
          <c:cat>
            <c:multiLvlStrRef>
              <c:f>'F22 + W23 Cleaned Data'!$AM$4:$AM$116</c:f>
              <c:multiLvlStrCache>
                <c:ptCount val="110"/>
                <c:lvl>
                  <c:pt idx="0">
                    <c:v>9/22/22</c:v>
                  </c:pt>
                  <c:pt idx="1">
                    <c:v>9/23/22</c:v>
                  </c:pt>
                  <c:pt idx="2">
                    <c:v>9/26/22</c:v>
                  </c:pt>
                  <c:pt idx="3">
                    <c:v>9/27/22</c:v>
                  </c:pt>
                  <c:pt idx="4">
                    <c:v>9/28/22</c:v>
                  </c:pt>
                  <c:pt idx="5">
                    <c:v>9/29/22</c:v>
                  </c:pt>
                  <c:pt idx="6">
                    <c:v>9/30/22</c:v>
                  </c:pt>
                  <c:pt idx="7">
                    <c:v>10/3/22</c:v>
                  </c:pt>
                  <c:pt idx="8">
                    <c:v>10/4/22</c:v>
                  </c:pt>
                  <c:pt idx="9">
                    <c:v>10/5/22</c:v>
                  </c:pt>
                  <c:pt idx="10">
                    <c:v>10/6/22</c:v>
                  </c:pt>
                  <c:pt idx="11">
                    <c:v>10/7/22</c:v>
                  </c:pt>
                  <c:pt idx="12">
                    <c:v>10/10/22</c:v>
                  </c:pt>
                  <c:pt idx="13">
                    <c:v>10/11/22</c:v>
                  </c:pt>
                  <c:pt idx="14">
                    <c:v>10/12/22</c:v>
                  </c:pt>
                  <c:pt idx="15">
                    <c:v>10/13/22</c:v>
                  </c:pt>
                  <c:pt idx="16">
                    <c:v>10/14/22</c:v>
                  </c:pt>
                  <c:pt idx="17">
                    <c:v>10/17/22</c:v>
                  </c:pt>
                  <c:pt idx="18">
                    <c:v>10/18/22</c:v>
                  </c:pt>
                  <c:pt idx="19">
                    <c:v>10/19/22</c:v>
                  </c:pt>
                  <c:pt idx="20">
                    <c:v>10/20/22</c:v>
                  </c:pt>
                  <c:pt idx="21">
                    <c:v>10/21/22</c:v>
                  </c:pt>
                  <c:pt idx="22">
                    <c:v>10/24/22</c:v>
                  </c:pt>
                  <c:pt idx="23">
                    <c:v>10/25/22</c:v>
                  </c:pt>
                  <c:pt idx="24">
                    <c:v>10/26/22</c:v>
                  </c:pt>
                  <c:pt idx="25">
                    <c:v>10/27/22</c:v>
                  </c:pt>
                  <c:pt idx="26">
                    <c:v>10/28/22</c:v>
                  </c:pt>
                  <c:pt idx="27">
                    <c:v>10/31/22</c:v>
                  </c:pt>
                  <c:pt idx="28">
                    <c:v>11/1/22</c:v>
                  </c:pt>
                  <c:pt idx="29">
                    <c:v>11/2/22</c:v>
                  </c:pt>
                  <c:pt idx="30">
                    <c:v>11/3/22</c:v>
                  </c:pt>
                  <c:pt idx="31">
                    <c:v>11/4/22</c:v>
                  </c:pt>
                  <c:pt idx="32">
                    <c:v>11/7/22</c:v>
                  </c:pt>
                  <c:pt idx="33">
                    <c:v>11/8/22</c:v>
                  </c:pt>
                  <c:pt idx="34">
                    <c:v>11/9/22</c:v>
                  </c:pt>
                  <c:pt idx="35">
                    <c:v>11/10/22</c:v>
                  </c:pt>
                  <c:pt idx="36">
                    <c:v>11/11/22</c:v>
                  </c:pt>
                  <c:pt idx="37">
                    <c:v>11/14/22</c:v>
                  </c:pt>
                  <c:pt idx="38">
                    <c:v>11/15/22</c:v>
                  </c:pt>
                  <c:pt idx="39">
                    <c:v>11/16/22</c:v>
                  </c:pt>
                  <c:pt idx="40">
                    <c:v>11/17/22</c:v>
                  </c:pt>
                  <c:pt idx="41">
                    <c:v>11/18/22</c:v>
                  </c:pt>
                  <c:pt idx="42">
                    <c:v>11/21/22</c:v>
                  </c:pt>
                  <c:pt idx="43">
                    <c:v>11/22/22</c:v>
                  </c:pt>
                  <c:pt idx="44">
                    <c:v>11/23/22</c:v>
                  </c:pt>
                  <c:pt idx="45">
                    <c:v>11/28/22</c:v>
                  </c:pt>
                  <c:pt idx="46">
                    <c:v>11/29/22</c:v>
                  </c:pt>
                  <c:pt idx="47">
                    <c:v>11/30/22</c:v>
                  </c:pt>
                  <c:pt idx="48">
                    <c:v>12/1/22</c:v>
                  </c:pt>
                  <c:pt idx="49">
                    <c:v>12/2/22</c:v>
                  </c:pt>
                  <c:pt idx="50">
                    <c:v>12/5/22</c:v>
                  </c:pt>
                  <c:pt idx="51">
                    <c:v>12/6/22</c:v>
                  </c:pt>
                  <c:pt idx="52">
                    <c:v>12/7/22</c:v>
                  </c:pt>
                  <c:pt idx="53">
                    <c:v>12/8/22</c:v>
                  </c:pt>
                  <c:pt idx="54">
                    <c:v>12/9/22</c:v>
                  </c:pt>
                  <c:pt idx="55">
                    <c:v>1/9/23</c:v>
                  </c:pt>
                  <c:pt idx="56">
                    <c:v>1/10/23</c:v>
                  </c:pt>
                  <c:pt idx="57">
                    <c:v>1/11/23</c:v>
                  </c:pt>
                  <c:pt idx="58">
                    <c:v>1/12/23</c:v>
                  </c:pt>
                  <c:pt idx="59">
                    <c:v>1/13/23</c:v>
                  </c:pt>
                  <c:pt idx="60">
                    <c:v>1/16/23</c:v>
                  </c:pt>
                  <c:pt idx="61">
                    <c:v>1/17/23</c:v>
                  </c:pt>
                  <c:pt idx="62">
                    <c:v>1/18/23</c:v>
                  </c:pt>
                  <c:pt idx="63">
                    <c:v>1/19/23</c:v>
                  </c:pt>
                  <c:pt idx="64">
                    <c:v>1/20/23</c:v>
                  </c:pt>
                  <c:pt idx="65">
                    <c:v>1/23/23</c:v>
                  </c:pt>
                  <c:pt idx="66">
                    <c:v>1/24/23</c:v>
                  </c:pt>
                  <c:pt idx="67">
                    <c:v>1/25/23</c:v>
                  </c:pt>
                  <c:pt idx="68">
                    <c:v>1/26/23</c:v>
                  </c:pt>
                  <c:pt idx="69">
                    <c:v>1/27/23</c:v>
                  </c:pt>
                  <c:pt idx="70">
                    <c:v>1/30/23</c:v>
                  </c:pt>
                  <c:pt idx="71">
                    <c:v>1/31/23</c:v>
                  </c:pt>
                  <c:pt idx="72">
                    <c:v>2/1/23</c:v>
                  </c:pt>
                  <c:pt idx="73">
                    <c:v>2/2/23</c:v>
                  </c:pt>
                  <c:pt idx="74">
                    <c:v>2/3/23</c:v>
                  </c:pt>
                  <c:pt idx="75">
                    <c:v>2/6/23</c:v>
                  </c:pt>
                  <c:pt idx="76">
                    <c:v>2/7/23</c:v>
                  </c:pt>
                  <c:pt idx="77">
                    <c:v>2/8/23</c:v>
                  </c:pt>
                  <c:pt idx="78">
                    <c:v>2/9/23</c:v>
                  </c:pt>
                  <c:pt idx="79">
                    <c:v>2/10/23</c:v>
                  </c:pt>
                  <c:pt idx="80">
                    <c:v>2/13/23</c:v>
                  </c:pt>
                  <c:pt idx="81">
                    <c:v>2/14/23</c:v>
                  </c:pt>
                  <c:pt idx="82">
                    <c:v>2/15/23</c:v>
                  </c:pt>
                  <c:pt idx="83">
                    <c:v>2/16/23</c:v>
                  </c:pt>
                  <c:pt idx="84">
                    <c:v>2/17/23</c:v>
                  </c:pt>
                  <c:pt idx="85">
                    <c:v>2/20/23</c:v>
                  </c:pt>
                  <c:pt idx="86">
                    <c:v>2/21/23</c:v>
                  </c:pt>
                  <c:pt idx="87">
                    <c:v>2/22/23</c:v>
                  </c:pt>
                  <c:pt idx="88">
                    <c:v>2/23/23</c:v>
                  </c:pt>
                  <c:pt idx="89">
                    <c:v>2/24/23</c:v>
                  </c:pt>
                  <c:pt idx="90">
                    <c:v>2/27/23</c:v>
                  </c:pt>
                  <c:pt idx="91">
                    <c:v>2/28/23</c:v>
                  </c:pt>
                  <c:pt idx="92">
                    <c:v>3/1/23</c:v>
                  </c:pt>
                  <c:pt idx="93">
                    <c:v>3/2/23</c:v>
                  </c:pt>
                  <c:pt idx="94">
                    <c:v>3/3/23</c:v>
                  </c:pt>
                  <c:pt idx="95">
                    <c:v>3/6/23</c:v>
                  </c:pt>
                  <c:pt idx="96">
                    <c:v>3/7/23</c:v>
                  </c:pt>
                  <c:pt idx="97">
                    <c:v>3/8/23</c:v>
                  </c:pt>
                  <c:pt idx="98">
                    <c:v>3/9/23</c:v>
                  </c:pt>
                  <c:pt idx="99">
                    <c:v>3/10/23</c:v>
                  </c:pt>
                  <c:pt idx="100">
                    <c:v>3/13/23</c:v>
                  </c:pt>
                  <c:pt idx="101">
                    <c:v>3/14/23</c:v>
                  </c:pt>
                  <c:pt idx="102">
                    <c:v>3/15/23</c:v>
                  </c:pt>
                  <c:pt idx="103">
                    <c:v>3/16/23</c:v>
                  </c:pt>
                  <c:pt idx="104">
                    <c:v>3/17/23</c:v>
                  </c:pt>
                  <c:pt idx="105">
                    <c:v>3/20/23</c:v>
                  </c:pt>
                  <c:pt idx="106">
                    <c:v>3/21/23</c:v>
                  </c:pt>
                  <c:pt idx="107">
                    <c:v>3/22/23</c:v>
                  </c:pt>
                  <c:pt idx="108">
                    <c:v>3/23/23</c:v>
                  </c:pt>
                  <c:pt idx="109">
                    <c:v>3/24/23</c:v>
                  </c:pt>
                </c:lvl>
                <c:lvl>
                  <c:pt idx="0">
                    <c:v>F22</c:v>
                  </c:pt>
                  <c:pt idx="55">
                    <c:v>W23</c:v>
                  </c:pt>
                </c:lvl>
              </c:multiLvlStrCache>
            </c:multiLvlStrRef>
          </c:cat>
          <c:val>
            <c:numRef>
              <c:f>'F22 + W23 Cleaned Data'!$AN$4:$AN$116</c:f>
              <c:numCache>
                <c:formatCode>General</c:formatCode>
                <c:ptCount val="110"/>
                <c:pt idx="0">
                  <c:v>256</c:v>
                </c:pt>
                <c:pt idx="1">
                  <c:v>85</c:v>
                </c:pt>
                <c:pt idx="2">
                  <c:v>179</c:v>
                </c:pt>
                <c:pt idx="3">
                  <c:v>120</c:v>
                </c:pt>
                <c:pt idx="4">
                  <c:v>108</c:v>
                </c:pt>
                <c:pt idx="5">
                  <c:v>92</c:v>
                </c:pt>
                <c:pt idx="6">
                  <c:v>73</c:v>
                </c:pt>
                <c:pt idx="7">
                  <c:v>94</c:v>
                </c:pt>
                <c:pt idx="8">
                  <c:v>93</c:v>
                </c:pt>
                <c:pt idx="9">
                  <c:v>97</c:v>
                </c:pt>
                <c:pt idx="10">
                  <c:v>103</c:v>
                </c:pt>
                <c:pt idx="11">
                  <c:v>55</c:v>
                </c:pt>
                <c:pt idx="12">
                  <c:v>123</c:v>
                </c:pt>
                <c:pt idx="13">
                  <c:v>134</c:v>
                </c:pt>
                <c:pt idx="14">
                  <c:v>111</c:v>
                </c:pt>
                <c:pt idx="15">
                  <c:v>114</c:v>
                </c:pt>
                <c:pt idx="16">
                  <c:v>70</c:v>
                </c:pt>
                <c:pt idx="17">
                  <c:v>105</c:v>
                </c:pt>
                <c:pt idx="18">
                  <c:v>105</c:v>
                </c:pt>
                <c:pt idx="19">
                  <c:v>91</c:v>
                </c:pt>
                <c:pt idx="20">
                  <c:v>90</c:v>
                </c:pt>
                <c:pt idx="21">
                  <c:v>86</c:v>
                </c:pt>
                <c:pt idx="22">
                  <c:v>100</c:v>
                </c:pt>
                <c:pt idx="23">
                  <c:v>116</c:v>
                </c:pt>
                <c:pt idx="24">
                  <c:v>106</c:v>
                </c:pt>
                <c:pt idx="25">
                  <c:v>112</c:v>
                </c:pt>
                <c:pt idx="26">
                  <c:v>78</c:v>
                </c:pt>
                <c:pt idx="27">
                  <c:v>110</c:v>
                </c:pt>
                <c:pt idx="28">
                  <c:v>122</c:v>
                </c:pt>
                <c:pt idx="29">
                  <c:v>106</c:v>
                </c:pt>
                <c:pt idx="30">
                  <c:v>87</c:v>
                </c:pt>
                <c:pt idx="31">
                  <c:v>92</c:v>
                </c:pt>
                <c:pt idx="32">
                  <c:v>117</c:v>
                </c:pt>
                <c:pt idx="33">
                  <c:v>102</c:v>
                </c:pt>
                <c:pt idx="34">
                  <c:v>116</c:v>
                </c:pt>
                <c:pt idx="35">
                  <c:v>86</c:v>
                </c:pt>
                <c:pt idx="36">
                  <c:v>7</c:v>
                </c:pt>
                <c:pt idx="37">
                  <c:v>109</c:v>
                </c:pt>
                <c:pt idx="38">
                  <c:v>102</c:v>
                </c:pt>
                <c:pt idx="39">
                  <c:v>98</c:v>
                </c:pt>
                <c:pt idx="40">
                  <c:v>82</c:v>
                </c:pt>
                <c:pt idx="41">
                  <c:v>63</c:v>
                </c:pt>
                <c:pt idx="42">
                  <c:v>81</c:v>
                </c:pt>
                <c:pt idx="43">
                  <c:v>56</c:v>
                </c:pt>
                <c:pt idx="44">
                  <c:v>41</c:v>
                </c:pt>
                <c:pt idx="45">
                  <c:v>128</c:v>
                </c:pt>
                <c:pt idx="46">
                  <c:v>113</c:v>
                </c:pt>
                <c:pt idx="47">
                  <c:v>105</c:v>
                </c:pt>
                <c:pt idx="48">
                  <c:v>90</c:v>
                </c:pt>
                <c:pt idx="49">
                  <c:v>74</c:v>
                </c:pt>
                <c:pt idx="50">
                  <c:v>72</c:v>
                </c:pt>
                <c:pt idx="51">
                  <c:v>49</c:v>
                </c:pt>
                <c:pt idx="52">
                  <c:v>63</c:v>
                </c:pt>
                <c:pt idx="53">
                  <c:v>43</c:v>
                </c:pt>
                <c:pt idx="54">
                  <c:v>24</c:v>
                </c:pt>
                <c:pt idx="55">
                  <c:v>116</c:v>
                </c:pt>
                <c:pt idx="56">
                  <c:v>160</c:v>
                </c:pt>
                <c:pt idx="57">
                  <c:v>118</c:v>
                </c:pt>
                <c:pt idx="58">
                  <c:v>124</c:v>
                </c:pt>
                <c:pt idx="59">
                  <c:v>100</c:v>
                </c:pt>
                <c:pt idx="60">
                  <c:v>12</c:v>
                </c:pt>
                <c:pt idx="61">
                  <c:v>132</c:v>
                </c:pt>
                <c:pt idx="62">
                  <c:v>115</c:v>
                </c:pt>
                <c:pt idx="63">
                  <c:v>102</c:v>
                </c:pt>
                <c:pt idx="64">
                  <c:v>83</c:v>
                </c:pt>
                <c:pt idx="65">
                  <c:v>98</c:v>
                </c:pt>
                <c:pt idx="66">
                  <c:v>103</c:v>
                </c:pt>
                <c:pt idx="67">
                  <c:v>101</c:v>
                </c:pt>
                <c:pt idx="68">
                  <c:v>112</c:v>
                </c:pt>
                <c:pt idx="69">
                  <c:v>86</c:v>
                </c:pt>
                <c:pt idx="70">
                  <c:v>123</c:v>
                </c:pt>
                <c:pt idx="71">
                  <c:v>111</c:v>
                </c:pt>
                <c:pt idx="72">
                  <c:v>157</c:v>
                </c:pt>
                <c:pt idx="73">
                  <c:v>112</c:v>
                </c:pt>
                <c:pt idx="74">
                  <c:v>101</c:v>
                </c:pt>
                <c:pt idx="75">
                  <c:v>137</c:v>
                </c:pt>
                <c:pt idx="76">
                  <c:v>132</c:v>
                </c:pt>
                <c:pt idx="77">
                  <c:v>135</c:v>
                </c:pt>
                <c:pt idx="78">
                  <c:v>142</c:v>
                </c:pt>
                <c:pt idx="79">
                  <c:v>97</c:v>
                </c:pt>
                <c:pt idx="80">
                  <c:v>143</c:v>
                </c:pt>
                <c:pt idx="81">
                  <c:v>113</c:v>
                </c:pt>
                <c:pt idx="82">
                  <c:v>158</c:v>
                </c:pt>
                <c:pt idx="83">
                  <c:v>126</c:v>
                </c:pt>
                <c:pt idx="84">
                  <c:v>79</c:v>
                </c:pt>
                <c:pt idx="85">
                  <c:v>16</c:v>
                </c:pt>
                <c:pt idx="86">
                  <c:v>156</c:v>
                </c:pt>
                <c:pt idx="87">
                  <c:v>140</c:v>
                </c:pt>
                <c:pt idx="88">
                  <c:v>128</c:v>
                </c:pt>
                <c:pt idx="89">
                  <c:v>67</c:v>
                </c:pt>
                <c:pt idx="90">
                  <c:v>121</c:v>
                </c:pt>
                <c:pt idx="91">
                  <c:v>156</c:v>
                </c:pt>
                <c:pt idx="92">
                  <c:v>138</c:v>
                </c:pt>
                <c:pt idx="93">
                  <c:v>124</c:v>
                </c:pt>
                <c:pt idx="94">
                  <c:v>89</c:v>
                </c:pt>
                <c:pt idx="95">
                  <c:v>138</c:v>
                </c:pt>
                <c:pt idx="96">
                  <c:v>145</c:v>
                </c:pt>
                <c:pt idx="97">
                  <c:v>145</c:v>
                </c:pt>
                <c:pt idx="98">
                  <c:v>140</c:v>
                </c:pt>
                <c:pt idx="99">
                  <c:v>64</c:v>
                </c:pt>
                <c:pt idx="100">
                  <c:v>145</c:v>
                </c:pt>
                <c:pt idx="101">
                  <c:v>120</c:v>
                </c:pt>
                <c:pt idx="102">
                  <c:v>127</c:v>
                </c:pt>
                <c:pt idx="103">
                  <c:v>178</c:v>
                </c:pt>
                <c:pt idx="104">
                  <c:v>162</c:v>
                </c:pt>
                <c:pt idx="105">
                  <c:v>109</c:v>
                </c:pt>
                <c:pt idx="106">
                  <c:v>75</c:v>
                </c:pt>
                <c:pt idx="107">
                  <c:v>81</c:v>
                </c:pt>
                <c:pt idx="108">
                  <c:v>67</c:v>
                </c:pt>
                <c:pt idx="109">
                  <c:v>35</c:v>
                </c:pt>
              </c:numCache>
            </c:numRef>
          </c:val>
          <c:smooth val="0"/>
          <c:extLst>
            <c:ext xmlns:c16="http://schemas.microsoft.com/office/drawing/2014/chart" uri="{C3380CC4-5D6E-409C-BE32-E72D297353CC}">
              <c16:uniqueId val="{00000000-6F73-A94B-9CB6-A2581FF45E85}"/>
            </c:ext>
          </c:extLst>
        </c:ser>
        <c:dLbls>
          <c:showLegendKey val="0"/>
          <c:showVal val="0"/>
          <c:showCatName val="0"/>
          <c:showSerName val="0"/>
          <c:showPercent val="0"/>
          <c:showBubbleSize val="0"/>
        </c:dLbls>
        <c:smooth val="0"/>
        <c:axId val="343727936"/>
        <c:axId val="343729664"/>
      </c:lineChart>
      <c:catAx>
        <c:axId val="34372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3729664"/>
        <c:crosses val="autoZero"/>
        <c:auto val="1"/>
        <c:lblAlgn val="ctr"/>
        <c:lblOffset val="100"/>
        <c:noMultiLvlLbl val="0"/>
      </c:catAx>
      <c:valAx>
        <c:axId val="343729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372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3" Type="http://schemas.openxmlformats.org/officeDocument/2006/relationships/hyperlink" Target="#'Loan Periods &amp; Renewals'!A1"/><Relationship Id="rId7" Type="http://schemas.openxmlformats.org/officeDocument/2006/relationships/image" Target="../media/image4.png"/><Relationship Id="rId2" Type="http://schemas.openxmlformats.org/officeDocument/2006/relationships/hyperlink" Target="#'Time Analysis'!A1"/><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hyperlink" Target="#Transactions!A1"/><Relationship Id="rId9"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hyperlink" Target="#'Loan Periods &amp; Renewals'!A1"/><Relationship Id="rId2" Type="http://schemas.openxmlformats.org/officeDocument/2006/relationships/hyperlink" Target="#'Time Analysis'!A1"/><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hyperlink" Target="#Transactions!A1"/></Relationships>
</file>

<file path=xl/drawings/_rels/drawing3.xml.rels><?xml version="1.0" encoding="UTF-8" standalone="yes"?>
<Relationships xmlns="http://schemas.openxmlformats.org/package/2006/relationships"><Relationship Id="rId3" Type="http://schemas.openxmlformats.org/officeDocument/2006/relationships/hyperlink" Target="#'Loan Periods &amp; Renewals'!A1"/><Relationship Id="rId2" Type="http://schemas.openxmlformats.org/officeDocument/2006/relationships/hyperlink" Target="#'Time Analysis'!A1"/><Relationship Id="rId1" Type="http://schemas.openxmlformats.org/officeDocument/2006/relationships/image" Target="../media/image1.png"/><Relationship Id="rId4" Type="http://schemas.openxmlformats.org/officeDocument/2006/relationships/hyperlink" Target="#Transactions!A1"/></Relationships>
</file>

<file path=xl/drawings/drawing1.xml><?xml version="1.0" encoding="utf-8"?>
<xdr:wsDr xmlns:xdr="http://schemas.openxmlformats.org/drawingml/2006/spreadsheetDrawing" xmlns:a="http://schemas.openxmlformats.org/drawingml/2006/main">
  <xdr:twoCellAnchor editAs="oneCell">
    <xdr:from>
      <xdr:col>0</xdr:col>
      <xdr:colOff>241300</xdr:colOff>
      <xdr:row>0</xdr:row>
      <xdr:rowOff>101600</xdr:rowOff>
    </xdr:from>
    <xdr:to>
      <xdr:col>3</xdr:col>
      <xdr:colOff>622300</xdr:colOff>
      <xdr:row>0</xdr:row>
      <xdr:rowOff>576847</xdr:rowOff>
    </xdr:to>
    <xdr:pic>
      <xdr:nvPicPr>
        <xdr:cNvPr id="2" name="Picture 1" descr="CLICC Lending Locations Reservations Survey">
          <a:extLst>
            <a:ext uri="{FF2B5EF4-FFF2-40B4-BE49-F238E27FC236}">
              <a16:creationId xmlns:a16="http://schemas.microsoft.com/office/drawing/2014/main" id="{26F5BC64-24CE-3372-2672-D34072FDA80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300" y="101600"/>
          <a:ext cx="2857500" cy="47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593725</xdr:colOff>
      <xdr:row>0</xdr:row>
      <xdr:rowOff>226984</xdr:rowOff>
    </xdr:from>
    <xdr:to>
      <xdr:col>19</xdr:col>
      <xdr:colOff>682625</xdr:colOff>
      <xdr:row>0</xdr:row>
      <xdr:rowOff>509617</xdr:rowOff>
    </xdr:to>
    <xdr:sp macro="" textlink="">
      <xdr:nvSpPr>
        <xdr:cNvPr id="5" name="TextBox 4">
          <a:hlinkClick xmlns:r="http://schemas.openxmlformats.org/officeDocument/2006/relationships" r:id="rId2" tooltip="Time Analysis"/>
          <a:extLst>
            <a:ext uri="{FF2B5EF4-FFF2-40B4-BE49-F238E27FC236}">
              <a16:creationId xmlns:a16="http://schemas.microsoft.com/office/drawing/2014/main" id="{6D50935B-AD2F-A545-84CE-BEDBB6248A03}"/>
            </a:ext>
          </a:extLst>
        </xdr:cNvPr>
        <xdr:cNvSpPr txBox="1"/>
      </xdr:nvSpPr>
      <xdr:spPr>
        <a:xfrm>
          <a:off x="14627225" y="226984"/>
          <a:ext cx="1739900" cy="282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a:solidFill>
                <a:schemeClr val="bg1"/>
              </a:solidFill>
              <a:latin typeface="Avenir Next Demi Bold" panose="020B0503020202020204" pitchFamily="34" charset="0"/>
              <a:ea typeface="Apple Symbols" panose="02000000000000000000" pitchFamily="2" charset="-79"/>
              <a:cs typeface="Apple Symbols" panose="02000000000000000000" pitchFamily="2" charset="-79"/>
            </a:rPr>
            <a:t>Time Analysis</a:t>
          </a:r>
        </a:p>
      </xdr:txBody>
    </xdr:sp>
    <xdr:clientData/>
  </xdr:twoCellAnchor>
  <xdr:twoCellAnchor>
    <xdr:from>
      <xdr:col>21</xdr:col>
      <xdr:colOff>95250</xdr:colOff>
      <xdr:row>0</xdr:row>
      <xdr:rowOff>226984</xdr:rowOff>
    </xdr:from>
    <xdr:to>
      <xdr:col>24</xdr:col>
      <xdr:colOff>717550</xdr:colOff>
      <xdr:row>0</xdr:row>
      <xdr:rowOff>509617</xdr:rowOff>
    </xdr:to>
    <xdr:sp macro="" textlink="">
      <xdr:nvSpPr>
        <xdr:cNvPr id="6" name="TextBox 5">
          <a:hlinkClick xmlns:r="http://schemas.openxmlformats.org/officeDocument/2006/relationships" r:id="rId3" tooltip="Loan Periods &amp; Renewals"/>
          <a:extLst>
            <a:ext uri="{FF2B5EF4-FFF2-40B4-BE49-F238E27FC236}">
              <a16:creationId xmlns:a16="http://schemas.microsoft.com/office/drawing/2014/main" id="{C171ABEE-EB50-C847-A1A4-8A6BD5972285}"/>
            </a:ext>
          </a:extLst>
        </xdr:cNvPr>
        <xdr:cNvSpPr txBox="1"/>
      </xdr:nvSpPr>
      <xdr:spPr>
        <a:xfrm>
          <a:off x="17430750" y="226984"/>
          <a:ext cx="3098800" cy="282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1"/>
              </a:solidFill>
              <a:latin typeface="Avenir Next Demi Bold" panose="020B0503020202020204" pitchFamily="34" charset="0"/>
              <a:ea typeface="Apple Symbols" panose="02000000000000000000" pitchFamily="2" charset="-79"/>
              <a:cs typeface="Apple Symbols" panose="02000000000000000000" pitchFamily="2" charset="-79"/>
            </a:rPr>
            <a:t>Loan Periods &amp; Renewals</a:t>
          </a:r>
        </a:p>
      </xdr:txBody>
    </xdr:sp>
    <xdr:clientData/>
  </xdr:twoCellAnchor>
  <xdr:twoCellAnchor>
    <xdr:from>
      <xdr:col>14</xdr:col>
      <xdr:colOff>101600</xdr:colOff>
      <xdr:row>0</xdr:row>
      <xdr:rowOff>226984</xdr:rowOff>
    </xdr:from>
    <xdr:to>
      <xdr:col>16</xdr:col>
      <xdr:colOff>190500</xdr:colOff>
      <xdr:row>0</xdr:row>
      <xdr:rowOff>509617</xdr:rowOff>
    </xdr:to>
    <xdr:sp macro="" textlink="">
      <xdr:nvSpPr>
        <xdr:cNvPr id="16" name="TextBox 15">
          <a:hlinkClick xmlns:r="http://schemas.openxmlformats.org/officeDocument/2006/relationships" r:id="rId4" tooltip="Transactions"/>
          <a:extLst>
            <a:ext uri="{FF2B5EF4-FFF2-40B4-BE49-F238E27FC236}">
              <a16:creationId xmlns:a16="http://schemas.microsoft.com/office/drawing/2014/main" id="{0BEB8B3D-8668-4EB7-5B3C-E09272810C6C}"/>
            </a:ext>
          </a:extLst>
        </xdr:cNvPr>
        <xdr:cNvSpPr txBox="1"/>
      </xdr:nvSpPr>
      <xdr:spPr>
        <a:xfrm>
          <a:off x="11658600" y="226984"/>
          <a:ext cx="1739900" cy="282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a:solidFill>
                <a:schemeClr val="bg1"/>
              </a:solidFill>
              <a:latin typeface="Avenir Next Demi Bold" panose="020B0503020202020204" pitchFamily="34" charset="0"/>
              <a:ea typeface="Apple Symbols" panose="02000000000000000000" pitchFamily="2" charset="-79"/>
              <a:cs typeface="Apple Symbols" panose="02000000000000000000" pitchFamily="2" charset="-79"/>
            </a:rPr>
            <a:t>Transactions</a:t>
          </a:r>
        </a:p>
      </xdr:txBody>
    </xdr:sp>
    <xdr:clientData/>
  </xdr:twoCellAnchor>
  <xdr:twoCellAnchor>
    <xdr:from>
      <xdr:col>14</xdr:col>
      <xdr:colOff>304800</xdr:colOff>
      <xdr:row>0</xdr:row>
      <xdr:rowOff>508000</xdr:rowOff>
    </xdr:from>
    <xdr:to>
      <xdr:col>15</xdr:col>
      <xdr:colOff>133350</xdr:colOff>
      <xdr:row>0</xdr:row>
      <xdr:rowOff>509617</xdr:rowOff>
    </xdr:to>
    <xdr:cxnSp macro="">
      <xdr:nvCxnSpPr>
        <xdr:cNvPr id="18" name="Straight Connector 17">
          <a:extLst>
            <a:ext uri="{FF2B5EF4-FFF2-40B4-BE49-F238E27FC236}">
              <a16:creationId xmlns:a16="http://schemas.microsoft.com/office/drawing/2014/main" id="{DB25FE12-9BA4-4A0E-4105-02A0D1A8BF4F}"/>
            </a:ext>
          </a:extLst>
        </xdr:cNvPr>
        <xdr:cNvCxnSpPr/>
      </xdr:nvCxnSpPr>
      <xdr:spPr>
        <a:xfrm>
          <a:off x="11861800" y="508000"/>
          <a:ext cx="654050" cy="1617"/>
        </a:xfrm>
        <a:prstGeom prst="line">
          <a:avLst/>
        </a:prstGeom>
        <a:ln w="38100">
          <a:solidFill>
            <a:srgbClr val="FFE7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546100</xdr:colOff>
      <xdr:row>7</xdr:row>
      <xdr:rowOff>101600</xdr:rowOff>
    </xdr:from>
    <xdr:to>
      <xdr:col>7</xdr:col>
      <xdr:colOff>101600</xdr:colOff>
      <xdr:row>9</xdr:row>
      <xdr:rowOff>25400</xdr:rowOff>
    </xdr:to>
    <xdr:sp macro="" textlink="">
      <xdr:nvSpPr>
        <xdr:cNvPr id="32" name="TextBox 31">
          <a:extLst>
            <a:ext uri="{FF2B5EF4-FFF2-40B4-BE49-F238E27FC236}">
              <a16:creationId xmlns:a16="http://schemas.microsoft.com/office/drawing/2014/main" id="{902AEEE7-1C9B-E34B-B219-6FB154189D03}"/>
            </a:ext>
          </a:extLst>
        </xdr:cNvPr>
        <xdr:cNvSpPr txBox="1"/>
      </xdr:nvSpPr>
      <xdr:spPr>
        <a:xfrm>
          <a:off x="3848100" y="1981200"/>
          <a:ext cx="2032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US" sz="1200" b="1" i="0">
            <a:latin typeface="Avenir Next" panose="020B0503020202020204" pitchFamily="34" charset="0"/>
          </a:endParaRPr>
        </a:p>
      </xdr:txBody>
    </xdr:sp>
    <xdr:clientData/>
  </xdr:twoCellAnchor>
  <xdr:twoCellAnchor>
    <xdr:from>
      <xdr:col>3</xdr:col>
      <xdr:colOff>688975</xdr:colOff>
      <xdr:row>13</xdr:row>
      <xdr:rowOff>6350</xdr:rowOff>
    </xdr:from>
    <xdr:to>
      <xdr:col>9</xdr:col>
      <xdr:colOff>53975</xdr:colOff>
      <xdr:row>20</xdr:row>
      <xdr:rowOff>6350</xdr:rowOff>
    </xdr:to>
    <xdr:grpSp>
      <xdr:nvGrpSpPr>
        <xdr:cNvPr id="61" name="Group 60">
          <a:extLst>
            <a:ext uri="{FF2B5EF4-FFF2-40B4-BE49-F238E27FC236}">
              <a16:creationId xmlns:a16="http://schemas.microsoft.com/office/drawing/2014/main" id="{AD27A843-1FB3-AE03-2513-B5CF3B286446}"/>
            </a:ext>
          </a:extLst>
        </xdr:cNvPr>
        <xdr:cNvGrpSpPr/>
      </xdr:nvGrpSpPr>
      <xdr:grpSpPr>
        <a:xfrm>
          <a:off x="3165475" y="3105150"/>
          <a:ext cx="4318000" cy="1422400"/>
          <a:chOff x="3340100" y="1098550"/>
          <a:chExt cx="4318000" cy="1422400"/>
        </a:xfrm>
      </xdr:grpSpPr>
      <xdr:sp macro="" textlink="">
        <xdr:nvSpPr>
          <xdr:cNvPr id="30" name="Rounded Rectangle 29">
            <a:extLst>
              <a:ext uri="{FF2B5EF4-FFF2-40B4-BE49-F238E27FC236}">
                <a16:creationId xmlns:a16="http://schemas.microsoft.com/office/drawing/2014/main" id="{2217CAD9-29D3-E247-B069-D9BF2A3C86A6}"/>
              </a:ext>
            </a:extLst>
          </xdr:cNvPr>
          <xdr:cNvSpPr/>
        </xdr:nvSpPr>
        <xdr:spPr>
          <a:xfrm>
            <a:off x="3340100" y="1098550"/>
            <a:ext cx="4318000" cy="1422400"/>
          </a:xfrm>
          <a:prstGeom prst="roundRect">
            <a:avLst>
              <a:gd name="adj" fmla="val 10627"/>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TextBox 30">
            <a:extLst>
              <a:ext uri="{FF2B5EF4-FFF2-40B4-BE49-F238E27FC236}">
                <a16:creationId xmlns:a16="http://schemas.microsoft.com/office/drawing/2014/main" id="{AD407750-5935-EDC7-A269-5006D167EE64}"/>
              </a:ext>
            </a:extLst>
          </xdr:cNvPr>
          <xdr:cNvSpPr txBox="1"/>
        </xdr:nvSpPr>
        <xdr:spPr>
          <a:xfrm>
            <a:off x="3632200" y="1276350"/>
            <a:ext cx="2032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a:solidFill>
                  <a:srgbClr val="FFC000"/>
                </a:solidFill>
                <a:latin typeface="Avenir Next" panose="020B0503020202020204" pitchFamily="34" charset="0"/>
              </a:rPr>
              <a:t>TOTAL</a:t>
            </a:r>
            <a:r>
              <a:rPr lang="en-US" sz="1100" b="1" i="0" baseline="0">
                <a:solidFill>
                  <a:srgbClr val="FFC000"/>
                </a:solidFill>
                <a:latin typeface="Avenir Next" panose="020B0503020202020204" pitchFamily="34" charset="0"/>
              </a:rPr>
              <a:t> TRANSACTIONS</a:t>
            </a:r>
            <a:endParaRPr lang="en-US" sz="1100" b="1" i="0">
              <a:solidFill>
                <a:srgbClr val="FFC000"/>
              </a:solidFill>
              <a:latin typeface="Avenir Next" panose="020B0503020202020204" pitchFamily="34" charset="0"/>
            </a:endParaRPr>
          </a:p>
        </xdr:txBody>
      </xdr:sp>
      <xdr:sp macro="" textlink="'F22 + W23 Cleaned Data'!AE3">
        <xdr:nvSpPr>
          <xdr:cNvPr id="33" name="TextBox 32">
            <a:extLst>
              <a:ext uri="{FF2B5EF4-FFF2-40B4-BE49-F238E27FC236}">
                <a16:creationId xmlns:a16="http://schemas.microsoft.com/office/drawing/2014/main" id="{14327AF6-4286-F44A-B594-B5D70B4C371A}"/>
              </a:ext>
            </a:extLst>
          </xdr:cNvPr>
          <xdr:cNvSpPr txBox="1"/>
        </xdr:nvSpPr>
        <xdr:spPr>
          <a:xfrm>
            <a:off x="3619500" y="1530350"/>
            <a:ext cx="257810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DD4AA83-9665-6A43-912D-B515CCBF96C0}" type="TxLink">
              <a:rPr lang="en-US" sz="6000" b="0" i="0" u="none" strike="noStrike">
                <a:solidFill>
                  <a:schemeClr val="bg1"/>
                </a:solidFill>
                <a:latin typeface="Calibri"/>
                <a:cs typeface="Calibri"/>
              </a:rPr>
              <a:t>11,830</a:t>
            </a:fld>
            <a:endParaRPr lang="en-US" sz="6000" i="0">
              <a:solidFill>
                <a:schemeClr val="bg1"/>
              </a:solidFill>
            </a:endParaRPr>
          </a:p>
        </xdr:txBody>
      </xdr:sp>
      <xdr:pic>
        <xdr:nvPicPr>
          <xdr:cNvPr id="48" name="Picture 47">
            <a:extLst>
              <a:ext uri="{FF2B5EF4-FFF2-40B4-BE49-F238E27FC236}">
                <a16:creationId xmlns:a16="http://schemas.microsoft.com/office/drawing/2014/main" id="{F0B91944-F50E-D5A0-F79E-3C910E04AB58}"/>
              </a:ext>
            </a:extLst>
          </xdr:cNvPr>
          <xdr:cNvPicPr>
            <a:picLocks noChangeAspect="1"/>
          </xdr:cNvPicPr>
        </xdr:nvPicPr>
        <xdr:blipFill>
          <a:blip xmlns:r="http://schemas.openxmlformats.org/officeDocument/2006/relationships" r:embed="rId5"/>
          <a:stretch>
            <a:fillRect/>
          </a:stretch>
        </xdr:blipFill>
        <xdr:spPr>
          <a:xfrm>
            <a:off x="6400800" y="1498600"/>
            <a:ext cx="1003300" cy="1003300"/>
          </a:xfrm>
          <a:prstGeom prst="rect">
            <a:avLst/>
          </a:prstGeom>
        </xdr:spPr>
      </xdr:pic>
    </xdr:grpSp>
    <xdr:clientData/>
  </xdr:twoCellAnchor>
  <xdr:twoCellAnchor>
    <xdr:from>
      <xdr:col>11</xdr:col>
      <xdr:colOff>520700</xdr:colOff>
      <xdr:row>13</xdr:row>
      <xdr:rowOff>6350</xdr:rowOff>
    </xdr:from>
    <xdr:to>
      <xdr:col>16</xdr:col>
      <xdr:colOff>711200</xdr:colOff>
      <xdr:row>20</xdr:row>
      <xdr:rowOff>6350</xdr:rowOff>
    </xdr:to>
    <xdr:grpSp>
      <xdr:nvGrpSpPr>
        <xdr:cNvPr id="62" name="Group 61">
          <a:extLst>
            <a:ext uri="{FF2B5EF4-FFF2-40B4-BE49-F238E27FC236}">
              <a16:creationId xmlns:a16="http://schemas.microsoft.com/office/drawing/2014/main" id="{70CBE4B2-DC98-B07C-D44F-C1B8023872DA}"/>
            </a:ext>
          </a:extLst>
        </xdr:cNvPr>
        <xdr:cNvGrpSpPr/>
      </xdr:nvGrpSpPr>
      <xdr:grpSpPr>
        <a:xfrm>
          <a:off x="9601200" y="3105150"/>
          <a:ext cx="4318000" cy="1422400"/>
          <a:chOff x="9213850" y="1098550"/>
          <a:chExt cx="4318000" cy="1422400"/>
        </a:xfrm>
      </xdr:grpSpPr>
      <xdr:sp macro="" textlink="">
        <xdr:nvSpPr>
          <xdr:cNvPr id="38" name="Rounded Rectangle 37">
            <a:extLst>
              <a:ext uri="{FF2B5EF4-FFF2-40B4-BE49-F238E27FC236}">
                <a16:creationId xmlns:a16="http://schemas.microsoft.com/office/drawing/2014/main" id="{5034325D-DDEB-1F43-ABE3-0CB1255CF592}"/>
              </a:ext>
            </a:extLst>
          </xdr:cNvPr>
          <xdr:cNvSpPr/>
        </xdr:nvSpPr>
        <xdr:spPr>
          <a:xfrm>
            <a:off x="9213850" y="1098550"/>
            <a:ext cx="4318000" cy="1422400"/>
          </a:xfrm>
          <a:prstGeom prst="roundRect">
            <a:avLst>
              <a:gd name="adj" fmla="val 10627"/>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38">
            <a:extLst>
              <a:ext uri="{FF2B5EF4-FFF2-40B4-BE49-F238E27FC236}">
                <a16:creationId xmlns:a16="http://schemas.microsoft.com/office/drawing/2014/main" id="{3F5AFCEC-C2AB-4C47-A19E-9018C1C99DBE}"/>
              </a:ext>
            </a:extLst>
          </xdr:cNvPr>
          <xdr:cNvSpPr txBox="1"/>
        </xdr:nvSpPr>
        <xdr:spPr>
          <a:xfrm>
            <a:off x="9505950" y="1276350"/>
            <a:ext cx="2032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a:solidFill>
                  <a:srgbClr val="FFC000"/>
                </a:solidFill>
                <a:latin typeface="Avenir Next" panose="020B0503020202020204" pitchFamily="34" charset="0"/>
              </a:rPr>
              <a:t>TOTAL</a:t>
            </a:r>
            <a:r>
              <a:rPr lang="en-US" sz="1100" b="1" i="0" baseline="0">
                <a:solidFill>
                  <a:srgbClr val="FFC000"/>
                </a:solidFill>
                <a:latin typeface="Avenir Next" panose="020B0503020202020204" pitchFamily="34" charset="0"/>
              </a:rPr>
              <a:t> DEVICES LOANED</a:t>
            </a:r>
            <a:endParaRPr lang="en-US" sz="1100" b="1" i="0">
              <a:solidFill>
                <a:srgbClr val="FFC000"/>
              </a:solidFill>
              <a:latin typeface="Avenir Next" panose="020B0503020202020204" pitchFamily="34" charset="0"/>
            </a:endParaRPr>
          </a:p>
        </xdr:txBody>
      </xdr:sp>
      <xdr:sp macro="" textlink="'F22 + W23 Cleaned Data'!AE4">
        <xdr:nvSpPr>
          <xdr:cNvPr id="40" name="TextBox 39">
            <a:extLst>
              <a:ext uri="{FF2B5EF4-FFF2-40B4-BE49-F238E27FC236}">
                <a16:creationId xmlns:a16="http://schemas.microsoft.com/office/drawing/2014/main" id="{DBD482B2-4C07-5B4E-9607-C76F10E596B8}"/>
              </a:ext>
            </a:extLst>
          </xdr:cNvPr>
          <xdr:cNvSpPr txBox="1"/>
        </xdr:nvSpPr>
        <xdr:spPr>
          <a:xfrm>
            <a:off x="9493250" y="1530350"/>
            <a:ext cx="257810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4310B74-8516-C543-A659-D17D66F2B8D0}" type="TxLink">
              <a:rPr lang="en-US" sz="6000" b="0" i="0" u="none" strike="noStrike">
                <a:solidFill>
                  <a:schemeClr val="bg1"/>
                </a:solidFill>
                <a:latin typeface="Calibri"/>
                <a:ea typeface="+mn-ea"/>
                <a:cs typeface="Calibri"/>
              </a:rPr>
              <a:pPr marL="0" indent="0" algn="l"/>
              <a:t>3,881</a:t>
            </a:fld>
            <a:endParaRPr lang="en-US" sz="6000" b="0" i="0" u="none" strike="noStrike">
              <a:solidFill>
                <a:schemeClr val="bg1"/>
              </a:solidFill>
              <a:latin typeface="Calibri"/>
              <a:ea typeface="+mn-ea"/>
              <a:cs typeface="Calibri"/>
            </a:endParaRPr>
          </a:p>
        </xdr:txBody>
      </xdr:sp>
      <xdr:pic>
        <xdr:nvPicPr>
          <xdr:cNvPr id="50" name="Picture 49">
            <a:extLst>
              <a:ext uri="{FF2B5EF4-FFF2-40B4-BE49-F238E27FC236}">
                <a16:creationId xmlns:a16="http://schemas.microsoft.com/office/drawing/2014/main" id="{BBFB0D08-86E7-BAF9-391F-AA41E4CE9FB8}"/>
              </a:ext>
            </a:extLst>
          </xdr:cNvPr>
          <xdr:cNvPicPr>
            <a:picLocks noChangeAspect="1"/>
          </xdr:cNvPicPr>
        </xdr:nvPicPr>
        <xdr:blipFill>
          <a:blip xmlns:r="http://schemas.openxmlformats.org/officeDocument/2006/relationships" r:embed="rId6"/>
          <a:stretch>
            <a:fillRect/>
          </a:stretch>
        </xdr:blipFill>
        <xdr:spPr>
          <a:xfrm>
            <a:off x="12306300" y="1397000"/>
            <a:ext cx="977900" cy="977900"/>
          </a:xfrm>
          <a:prstGeom prst="rect">
            <a:avLst/>
          </a:prstGeom>
        </xdr:spPr>
      </xdr:pic>
    </xdr:grpSp>
    <xdr:clientData/>
  </xdr:twoCellAnchor>
  <xdr:twoCellAnchor>
    <xdr:from>
      <xdr:col>19</xdr:col>
      <xdr:colOff>352425</xdr:colOff>
      <xdr:row>13</xdr:row>
      <xdr:rowOff>6350</xdr:rowOff>
    </xdr:from>
    <xdr:to>
      <xdr:col>24</xdr:col>
      <xdr:colOff>542925</xdr:colOff>
      <xdr:row>20</xdr:row>
      <xdr:rowOff>6350</xdr:rowOff>
    </xdr:to>
    <xdr:grpSp>
      <xdr:nvGrpSpPr>
        <xdr:cNvPr id="63" name="Group 62">
          <a:extLst>
            <a:ext uri="{FF2B5EF4-FFF2-40B4-BE49-F238E27FC236}">
              <a16:creationId xmlns:a16="http://schemas.microsoft.com/office/drawing/2014/main" id="{E7AD49FD-3803-4B0F-D5D3-CA9E38BC7179}"/>
            </a:ext>
          </a:extLst>
        </xdr:cNvPr>
        <xdr:cNvGrpSpPr/>
      </xdr:nvGrpSpPr>
      <xdr:grpSpPr>
        <a:xfrm>
          <a:off x="16036925" y="3105150"/>
          <a:ext cx="4318000" cy="1422400"/>
          <a:chOff x="15011400" y="1098550"/>
          <a:chExt cx="4318000" cy="1422400"/>
        </a:xfrm>
      </xdr:grpSpPr>
      <xdr:sp macro="" textlink="">
        <xdr:nvSpPr>
          <xdr:cNvPr id="41" name="Rounded Rectangle 40">
            <a:extLst>
              <a:ext uri="{FF2B5EF4-FFF2-40B4-BE49-F238E27FC236}">
                <a16:creationId xmlns:a16="http://schemas.microsoft.com/office/drawing/2014/main" id="{9EBFDCF5-9036-CE4C-9FA2-D3EE8CBD10EB}"/>
              </a:ext>
            </a:extLst>
          </xdr:cNvPr>
          <xdr:cNvSpPr/>
        </xdr:nvSpPr>
        <xdr:spPr>
          <a:xfrm>
            <a:off x="15011400" y="1098550"/>
            <a:ext cx="4318000" cy="1422400"/>
          </a:xfrm>
          <a:prstGeom prst="roundRect">
            <a:avLst>
              <a:gd name="adj" fmla="val 10627"/>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TextBox 41">
            <a:extLst>
              <a:ext uri="{FF2B5EF4-FFF2-40B4-BE49-F238E27FC236}">
                <a16:creationId xmlns:a16="http://schemas.microsoft.com/office/drawing/2014/main" id="{55DDCC97-8CD5-B946-A456-713AA54F84C5}"/>
              </a:ext>
            </a:extLst>
          </xdr:cNvPr>
          <xdr:cNvSpPr txBox="1"/>
        </xdr:nvSpPr>
        <xdr:spPr>
          <a:xfrm>
            <a:off x="15303500" y="1276350"/>
            <a:ext cx="2540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a:solidFill>
                  <a:srgbClr val="FFC000"/>
                </a:solidFill>
                <a:latin typeface="Avenir Next" panose="020B0503020202020204" pitchFamily="34" charset="0"/>
              </a:rPr>
              <a:t>QUARTER-ON-QUARTER</a:t>
            </a:r>
            <a:r>
              <a:rPr lang="en-US" sz="1100" b="1" i="0" baseline="0">
                <a:solidFill>
                  <a:srgbClr val="FFC000"/>
                </a:solidFill>
                <a:latin typeface="Avenir Next" panose="020B0503020202020204" pitchFamily="34" charset="0"/>
              </a:rPr>
              <a:t> CHANGE</a:t>
            </a:r>
            <a:endParaRPr lang="en-US" sz="1100" b="1" i="0">
              <a:solidFill>
                <a:srgbClr val="FFC000"/>
              </a:solidFill>
              <a:latin typeface="Avenir Next" panose="020B0503020202020204" pitchFamily="34" charset="0"/>
            </a:endParaRPr>
          </a:p>
        </xdr:txBody>
      </xdr:sp>
      <xdr:sp macro="" textlink="'F22 + W23 Cleaned Data'!AE5">
        <xdr:nvSpPr>
          <xdr:cNvPr id="43" name="TextBox 42">
            <a:extLst>
              <a:ext uri="{FF2B5EF4-FFF2-40B4-BE49-F238E27FC236}">
                <a16:creationId xmlns:a16="http://schemas.microsoft.com/office/drawing/2014/main" id="{16C7ED93-72FA-6A46-ADE6-31DDC72393F1}"/>
              </a:ext>
            </a:extLst>
          </xdr:cNvPr>
          <xdr:cNvSpPr txBox="1"/>
        </xdr:nvSpPr>
        <xdr:spPr>
          <a:xfrm>
            <a:off x="15290800" y="1530350"/>
            <a:ext cx="257810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916283C-2A23-CF47-9742-BC64C487380B}" type="TxLink">
              <a:rPr lang="en-US" sz="6000" b="0" i="0" u="none" strike="noStrike">
                <a:solidFill>
                  <a:schemeClr val="bg1"/>
                </a:solidFill>
                <a:latin typeface="Calibri"/>
                <a:ea typeface="+mn-ea"/>
                <a:cs typeface="Calibri"/>
              </a:rPr>
              <a:pPr marL="0" indent="0" algn="l"/>
              <a:t>22.08%</a:t>
            </a:fld>
            <a:endParaRPr lang="en-US" sz="6000" b="0" i="0" u="none" strike="noStrike">
              <a:solidFill>
                <a:schemeClr val="bg1"/>
              </a:solidFill>
              <a:latin typeface="Calibri"/>
              <a:ea typeface="+mn-ea"/>
              <a:cs typeface="Calibri"/>
            </a:endParaRPr>
          </a:p>
        </xdr:txBody>
      </xdr:sp>
      <xdr:pic>
        <xdr:nvPicPr>
          <xdr:cNvPr id="52" name="Picture 51">
            <a:extLst>
              <a:ext uri="{FF2B5EF4-FFF2-40B4-BE49-F238E27FC236}">
                <a16:creationId xmlns:a16="http://schemas.microsoft.com/office/drawing/2014/main" id="{B32A387C-B001-79E6-69FD-6C19A3EA4F2F}"/>
              </a:ext>
            </a:extLst>
          </xdr:cNvPr>
          <xdr:cNvPicPr>
            <a:picLocks noChangeAspect="1"/>
          </xdr:cNvPicPr>
        </xdr:nvPicPr>
        <xdr:blipFill>
          <a:blip xmlns:r="http://schemas.openxmlformats.org/officeDocument/2006/relationships" r:embed="rId7"/>
          <a:stretch>
            <a:fillRect/>
          </a:stretch>
        </xdr:blipFill>
        <xdr:spPr>
          <a:xfrm>
            <a:off x="18288000" y="1485900"/>
            <a:ext cx="768350" cy="768350"/>
          </a:xfrm>
          <a:prstGeom prst="rect">
            <a:avLst/>
          </a:prstGeom>
        </xdr:spPr>
      </xdr:pic>
    </xdr:grpSp>
    <xdr:clientData/>
  </xdr:twoCellAnchor>
  <xdr:twoCellAnchor>
    <xdr:from>
      <xdr:col>3</xdr:col>
      <xdr:colOff>688975</xdr:colOff>
      <xdr:row>24</xdr:row>
      <xdr:rowOff>146050</xdr:rowOff>
    </xdr:from>
    <xdr:to>
      <xdr:col>14</xdr:col>
      <xdr:colOff>282575</xdr:colOff>
      <xdr:row>60</xdr:row>
      <xdr:rowOff>133350</xdr:rowOff>
    </xdr:to>
    <xdr:grpSp>
      <xdr:nvGrpSpPr>
        <xdr:cNvPr id="1043" name="Group 1042">
          <a:extLst>
            <a:ext uri="{FF2B5EF4-FFF2-40B4-BE49-F238E27FC236}">
              <a16:creationId xmlns:a16="http://schemas.microsoft.com/office/drawing/2014/main" id="{895D790A-D286-648D-8DC4-BF4902473644}"/>
            </a:ext>
          </a:extLst>
        </xdr:cNvPr>
        <xdr:cNvGrpSpPr/>
      </xdr:nvGrpSpPr>
      <xdr:grpSpPr>
        <a:xfrm>
          <a:off x="3165475" y="5480050"/>
          <a:ext cx="8674100" cy="7302500"/>
          <a:chOff x="3975100" y="5559425"/>
          <a:chExt cx="8674100" cy="7416800"/>
        </a:xfrm>
      </xdr:grpSpPr>
      <xdr:sp macro="" textlink="">
        <xdr:nvSpPr>
          <xdr:cNvPr id="56" name="Rounded Rectangle 55">
            <a:extLst>
              <a:ext uri="{FF2B5EF4-FFF2-40B4-BE49-F238E27FC236}">
                <a16:creationId xmlns:a16="http://schemas.microsoft.com/office/drawing/2014/main" id="{4DB325A4-E802-901A-7E36-6DD3C346087B}"/>
              </a:ext>
            </a:extLst>
          </xdr:cNvPr>
          <xdr:cNvSpPr/>
        </xdr:nvSpPr>
        <xdr:spPr>
          <a:xfrm>
            <a:off x="3975100" y="5559425"/>
            <a:ext cx="8674100" cy="7289800"/>
          </a:xfrm>
          <a:prstGeom prst="roundRect">
            <a:avLst>
              <a:gd name="adj" fmla="val 6202"/>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4" name="Chart 53">
            <a:extLst>
              <a:ext uri="{FF2B5EF4-FFF2-40B4-BE49-F238E27FC236}">
                <a16:creationId xmlns:a16="http://schemas.microsoft.com/office/drawing/2014/main" id="{50F62474-AEE8-C24D-B5B7-114410D51E6F}"/>
              </a:ext>
            </a:extLst>
          </xdr:cNvPr>
          <xdr:cNvGraphicFramePr>
            <a:graphicFrameLocks/>
          </xdr:cNvGraphicFramePr>
        </xdr:nvGraphicFramePr>
        <xdr:xfrm>
          <a:off x="4178300" y="6384925"/>
          <a:ext cx="8204200" cy="659130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57" name="TextBox 56">
            <a:extLst>
              <a:ext uri="{FF2B5EF4-FFF2-40B4-BE49-F238E27FC236}">
                <a16:creationId xmlns:a16="http://schemas.microsoft.com/office/drawing/2014/main" id="{AED0D574-FE17-8412-806D-53AE1C8A2FCC}"/>
              </a:ext>
            </a:extLst>
          </xdr:cNvPr>
          <xdr:cNvSpPr txBox="1"/>
        </xdr:nvSpPr>
        <xdr:spPr>
          <a:xfrm>
            <a:off x="4546600" y="5845175"/>
            <a:ext cx="27305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a:solidFill>
                  <a:srgbClr val="FFC000"/>
                </a:solidFill>
                <a:latin typeface="Avenir Next" panose="020B0503020202020204" pitchFamily="34" charset="0"/>
              </a:rPr>
              <a:t>CLICC PATRONS</a:t>
            </a:r>
            <a:r>
              <a:rPr lang="en-US" sz="1400" b="1" i="0" baseline="0">
                <a:solidFill>
                  <a:srgbClr val="FFC000"/>
                </a:solidFill>
                <a:latin typeface="Avenir Next" panose="020B0503020202020204" pitchFamily="34" charset="0"/>
              </a:rPr>
              <a:t> BY GROUP</a:t>
            </a:r>
            <a:endParaRPr lang="en-US" sz="1400" b="1" i="0">
              <a:solidFill>
                <a:srgbClr val="FFC000"/>
              </a:solidFill>
              <a:latin typeface="Avenir Next" panose="020B0503020202020204" pitchFamily="34" charset="0"/>
            </a:endParaRPr>
          </a:p>
        </xdr:txBody>
      </xdr:sp>
    </xdr:grpSp>
    <xdr:clientData/>
  </xdr:twoCellAnchor>
  <xdr:twoCellAnchor>
    <xdr:from>
      <xdr:col>15</xdr:col>
      <xdr:colOff>650875</xdr:colOff>
      <xdr:row>24</xdr:row>
      <xdr:rowOff>120650</xdr:rowOff>
    </xdr:from>
    <xdr:to>
      <xdr:col>24</xdr:col>
      <xdr:colOff>790575</xdr:colOff>
      <xdr:row>60</xdr:row>
      <xdr:rowOff>25400</xdr:rowOff>
    </xdr:to>
    <xdr:grpSp>
      <xdr:nvGrpSpPr>
        <xdr:cNvPr id="1033" name="Group 1032">
          <a:extLst>
            <a:ext uri="{FF2B5EF4-FFF2-40B4-BE49-F238E27FC236}">
              <a16:creationId xmlns:a16="http://schemas.microsoft.com/office/drawing/2014/main" id="{31C738B5-F44D-A6B2-8427-3F8727B4D500}"/>
            </a:ext>
          </a:extLst>
        </xdr:cNvPr>
        <xdr:cNvGrpSpPr/>
      </xdr:nvGrpSpPr>
      <xdr:grpSpPr>
        <a:xfrm>
          <a:off x="13033375" y="5454650"/>
          <a:ext cx="7569200" cy="7219950"/>
          <a:chOff x="13208000" y="3448050"/>
          <a:chExt cx="7569200" cy="7219950"/>
        </a:xfrm>
      </xdr:grpSpPr>
      <xdr:sp macro="" textlink="">
        <xdr:nvSpPr>
          <xdr:cNvPr id="1030" name="Rounded Rectangle 1029">
            <a:extLst>
              <a:ext uri="{FF2B5EF4-FFF2-40B4-BE49-F238E27FC236}">
                <a16:creationId xmlns:a16="http://schemas.microsoft.com/office/drawing/2014/main" id="{4CC269FE-3D90-971A-4C42-2C316051A8DE}"/>
              </a:ext>
            </a:extLst>
          </xdr:cNvPr>
          <xdr:cNvSpPr/>
        </xdr:nvSpPr>
        <xdr:spPr>
          <a:xfrm>
            <a:off x="13208000" y="3448050"/>
            <a:ext cx="7569200" cy="7219950"/>
          </a:xfrm>
          <a:prstGeom prst="roundRect">
            <a:avLst>
              <a:gd name="adj" fmla="val 6202"/>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25" name="Chart 1024">
            <a:extLst>
              <a:ext uri="{FF2B5EF4-FFF2-40B4-BE49-F238E27FC236}">
                <a16:creationId xmlns:a16="http://schemas.microsoft.com/office/drawing/2014/main" id="{0AB532C9-E157-9343-939F-131D48E23B48}"/>
              </a:ext>
            </a:extLst>
          </xdr:cNvPr>
          <xdr:cNvGraphicFramePr>
            <a:graphicFrameLocks/>
          </xdr:cNvGraphicFramePr>
        </xdr:nvGraphicFramePr>
        <xdr:xfrm>
          <a:off x="13766800" y="4356100"/>
          <a:ext cx="6565900" cy="591820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1032" name="TextBox 1031">
            <a:extLst>
              <a:ext uri="{FF2B5EF4-FFF2-40B4-BE49-F238E27FC236}">
                <a16:creationId xmlns:a16="http://schemas.microsoft.com/office/drawing/2014/main" id="{3780F02D-4846-1276-4FFC-15896F6AACF0}"/>
              </a:ext>
            </a:extLst>
          </xdr:cNvPr>
          <xdr:cNvSpPr txBox="1"/>
        </xdr:nvSpPr>
        <xdr:spPr>
          <a:xfrm>
            <a:off x="13639800" y="3740150"/>
            <a:ext cx="27305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a:solidFill>
                  <a:srgbClr val="FFC000"/>
                </a:solidFill>
                <a:latin typeface="Avenir Next" panose="020B0503020202020204" pitchFamily="34" charset="0"/>
              </a:rPr>
              <a:t>CLICC DEVICES</a:t>
            </a:r>
            <a:r>
              <a:rPr lang="en-US" sz="1400" b="1" i="0" baseline="0">
                <a:solidFill>
                  <a:srgbClr val="FFC000"/>
                </a:solidFill>
                <a:latin typeface="Avenir Next" panose="020B0503020202020204" pitchFamily="34" charset="0"/>
              </a:rPr>
              <a:t> BY TYPE</a:t>
            </a:r>
            <a:endParaRPr lang="en-US" sz="1400" b="1" i="0">
              <a:solidFill>
                <a:srgbClr val="FFC000"/>
              </a:solidFill>
              <a:latin typeface="Avenir Next" panose="020B0503020202020204" pitchFamily="34" charset="0"/>
            </a:endParaRPr>
          </a:p>
        </xdr:txBody>
      </xdr:sp>
    </xdr:grpSp>
    <xdr:clientData/>
  </xdr:twoCellAnchor>
  <xdr:twoCellAnchor editAs="oneCell">
    <xdr:from>
      <xdr:col>0</xdr:col>
      <xdr:colOff>277812</xdr:colOff>
      <xdr:row>3</xdr:row>
      <xdr:rowOff>88900</xdr:rowOff>
    </xdr:from>
    <xdr:to>
      <xdr:col>2</xdr:col>
      <xdr:colOff>455612</xdr:colOff>
      <xdr:row>8</xdr:row>
      <xdr:rowOff>0</xdr:rowOff>
    </xdr:to>
    <mc:AlternateContent xmlns:mc="http://schemas.openxmlformats.org/markup-compatibility/2006">
      <mc:Choice xmlns:a14="http://schemas.microsoft.com/office/drawing/2010/main" Requires="a14">
        <xdr:graphicFrame macro="">
          <xdr:nvGraphicFramePr>
            <xdr:cNvPr id="1034" name="Quarter 5">
              <a:extLst>
                <a:ext uri="{FF2B5EF4-FFF2-40B4-BE49-F238E27FC236}">
                  <a16:creationId xmlns:a16="http://schemas.microsoft.com/office/drawing/2014/main" id="{96CD7629-0119-B445-9183-8A0E4F17FE1E}"/>
                </a:ext>
              </a:extLst>
            </xdr:cNvPr>
            <xdr:cNvGraphicFramePr/>
          </xdr:nvGraphicFramePr>
          <xdr:xfrm>
            <a:off x="0" y="0"/>
            <a:ext cx="0" cy="0"/>
          </xdr:xfrm>
          <a:graphic>
            <a:graphicData uri="http://schemas.microsoft.com/office/drawing/2010/slicer">
              <sle:slicer xmlns:sle="http://schemas.microsoft.com/office/drawing/2010/slicer" name="Quarter 5"/>
            </a:graphicData>
          </a:graphic>
        </xdr:graphicFrame>
      </mc:Choice>
      <mc:Fallback>
        <xdr:sp macro="" textlink="">
          <xdr:nvSpPr>
            <xdr:cNvPr id="0" name=""/>
            <xdr:cNvSpPr>
              <a:spLocks noTextEdit="1"/>
            </xdr:cNvSpPr>
          </xdr:nvSpPr>
          <xdr:spPr>
            <a:xfrm>
              <a:off x="277812" y="1155700"/>
              <a:ext cx="1828800" cy="927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277812</xdr:colOff>
      <xdr:row>9</xdr:row>
      <xdr:rowOff>41275</xdr:rowOff>
    </xdr:from>
    <xdr:to>
      <xdr:col>2</xdr:col>
      <xdr:colOff>455612</xdr:colOff>
      <xdr:row>20</xdr:row>
      <xdr:rowOff>193675</xdr:rowOff>
    </xdr:to>
    <mc:AlternateContent xmlns:mc="http://schemas.openxmlformats.org/markup-compatibility/2006">
      <mc:Choice xmlns:a14="http://schemas.microsoft.com/office/drawing/2010/main" Requires="a14">
        <xdr:graphicFrame macro="">
          <xdr:nvGraphicFramePr>
            <xdr:cNvPr id="1035" name="Month 5">
              <a:extLst>
                <a:ext uri="{FF2B5EF4-FFF2-40B4-BE49-F238E27FC236}">
                  <a16:creationId xmlns:a16="http://schemas.microsoft.com/office/drawing/2014/main" id="{6B07B280-BB8A-6645-92ED-4E52FE0D0E77}"/>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dr:sp macro="" textlink="">
          <xdr:nvSpPr>
            <xdr:cNvPr id="0" name=""/>
            <xdr:cNvSpPr>
              <a:spLocks noTextEdit="1"/>
            </xdr:cNvSpPr>
          </xdr:nvSpPr>
          <xdr:spPr>
            <a:xfrm>
              <a:off x="277812" y="2327275"/>
              <a:ext cx="1828800" cy="238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277812</xdr:colOff>
      <xdr:row>22</xdr:row>
      <xdr:rowOff>107950</xdr:rowOff>
    </xdr:from>
    <xdr:to>
      <xdr:col>2</xdr:col>
      <xdr:colOff>455612</xdr:colOff>
      <xdr:row>41</xdr:row>
      <xdr:rowOff>6350</xdr:rowOff>
    </xdr:to>
    <mc:AlternateContent xmlns:mc="http://schemas.openxmlformats.org/markup-compatibility/2006">
      <mc:Choice xmlns:a14="http://schemas.microsoft.com/office/drawing/2010/main" Requires="a14">
        <xdr:graphicFrame macro="">
          <xdr:nvGraphicFramePr>
            <xdr:cNvPr id="1036" name="Week 5">
              <a:extLst>
                <a:ext uri="{FF2B5EF4-FFF2-40B4-BE49-F238E27FC236}">
                  <a16:creationId xmlns:a16="http://schemas.microsoft.com/office/drawing/2014/main" id="{014B89F1-3959-C04E-9634-92EBB496033D}"/>
                </a:ext>
              </a:extLst>
            </xdr:cNvPr>
            <xdr:cNvGraphicFramePr/>
          </xdr:nvGraphicFramePr>
          <xdr:xfrm>
            <a:off x="0" y="0"/>
            <a:ext cx="0" cy="0"/>
          </xdr:xfrm>
          <a:graphic>
            <a:graphicData uri="http://schemas.microsoft.com/office/drawing/2010/slicer">
              <sle:slicer xmlns:sle="http://schemas.microsoft.com/office/drawing/2010/slicer" name="Week 5"/>
            </a:graphicData>
          </a:graphic>
        </xdr:graphicFrame>
      </mc:Choice>
      <mc:Fallback>
        <xdr:sp macro="" textlink="">
          <xdr:nvSpPr>
            <xdr:cNvPr id="0" name=""/>
            <xdr:cNvSpPr>
              <a:spLocks noTextEdit="1"/>
            </xdr:cNvSpPr>
          </xdr:nvSpPr>
          <xdr:spPr>
            <a:xfrm>
              <a:off x="277812" y="5035550"/>
              <a:ext cx="1828800" cy="375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277812</xdr:colOff>
      <xdr:row>42</xdr:row>
      <xdr:rowOff>47625</xdr:rowOff>
    </xdr:from>
    <xdr:to>
      <xdr:col>2</xdr:col>
      <xdr:colOff>455612</xdr:colOff>
      <xdr:row>53</xdr:row>
      <xdr:rowOff>161925</xdr:rowOff>
    </xdr:to>
    <mc:AlternateContent xmlns:mc="http://schemas.openxmlformats.org/markup-compatibility/2006">
      <mc:Choice xmlns:a14="http://schemas.microsoft.com/office/drawing/2010/main" Requires="a14">
        <xdr:graphicFrame macro="">
          <xdr:nvGraphicFramePr>
            <xdr:cNvPr id="1037" name="Day 5">
              <a:extLst>
                <a:ext uri="{FF2B5EF4-FFF2-40B4-BE49-F238E27FC236}">
                  <a16:creationId xmlns:a16="http://schemas.microsoft.com/office/drawing/2014/main" id="{E0054E18-63B2-0246-B9E4-144810389255}"/>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dr:sp macro="" textlink="">
          <xdr:nvSpPr>
            <xdr:cNvPr id="0" name=""/>
            <xdr:cNvSpPr>
              <a:spLocks noTextEdit="1"/>
            </xdr:cNvSpPr>
          </xdr:nvSpPr>
          <xdr:spPr>
            <a:xfrm>
              <a:off x="277812" y="9039225"/>
              <a:ext cx="1828800" cy="234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688975</xdr:colOff>
      <xdr:row>3</xdr:row>
      <xdr:rowOff>76200</xdr:rowOff>
    </xdr:from>
    <xdr:to>
      <xdr:col>8</xdr:col>
      <xdr:colOff>282575</xdr:colOff>
      <xdr:row>10</xdr:row>
      <xdr:rowOff>165100</xdr:rowOff>
    </xdr:to>
    <mc:AlternateContent xmlns:mc="http://schemas.openxmlformats.org/markup-compatibility/2006">
      <mc:Choice xmlns:a14="http://schemas.microsoft.com/office/drawing/2010/main" Requires="a14">
        <xdr:graphicFrame macro="">
          <xdr:nvGraphicFramePr>
            <xdr:cNvPr id="1038" name="General Patron Group 5">
              <a:extLst>
                <a:ext uri="{FF2B5EF4-FFF2-40B4-BE49-F238E27FC236}">
                  <a16:creationId xmlns:a16="http://schemas.microsoft.com/office/drawing/2014/main" id="{D7696C93-7843-4046-AC8A-2906F10BE71D}"/>
                </a:ext>
              </a:extLst>
            </xdr:cNvPr>
            <xdr:cNvGraphicFramePr/>
          </xdr:nvGraphicFramePr>
          <xdr:xfrm>
            <a:off x="0" y="0"/>
            <a:ext cx="0" cy="0"/>
          </xdr:xfrm>
          <a:graphic>
            <a:graphicData uri="http://schemas.microsoft.com/office/drawing/2010/slicer">
              <sle:slicer xmlns:sle="http://schemas.microsoft.com/office/drawing/2010/slicer" name="General Patron Group 5"/>
            </a:graphicData>
          </a:graphic>
        </xdr:graphicFrame>
      </mc:Choice>
      <mc:Fallback>
        <xdr:sp macro="" textlink="">
          <xdr:nvSpPr>
            <xdr:cNvPr id="0" name=""/>
            <xdr:cNvSpPr>
              <a:spLocks noTextEdit="1"/>
            </xdr:cNvSpPr>
          </xdr:nvSpPr>
          <xdr:spPr>
            <a:xfrm>
              <a:off x="3165475" y="1143000"/>
              <a:ext cx="3721100" cy="151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523875</xdr:colOff>
      <xdr:row>3</xdr:row>
      <xdr:rowOff>76200</xdr:rowOff>
    </xdr:from>
    <xdr:to>
      <xdr:col>24</xdr:col>
      <xdr:colOff>549275</xdr:colOff>
      <xdr:row>10</xdr:row>
      <xdr:rowOff>165100</xdr:rowOff>
    </xdr:to>
    <mc:AlternateContent xmlns:mc="http://schemas.openxmlformats.org/markup-compatibility/2006">
      <mc:Choice xmlns:a14="http://schemas.microsoft.com/office/drawing/2010/main" Requires="a14">
        <xdr:graphicFrame macro="">
          <xdr:nvGraphicFramePr>
            <xdr:cNvPr id="1039" name="Type 4">
              <a:extLst>
                <a:ext uri="{FF2B5EF4-FFF2-40B4-BE49-F238E27FC236}">
                  <a16:creationId xmlns:a16="http://schemas.microsoft.com/office/drawing/2014/main" id="{8FDF6ABA-C886-FC44-A83F-B0EC1A1B1C95}"/>
                </a:ext>
              </a:extLst>
            </xdr:cNvPr>
            <xdr:cNvGraphicFramePr/>
          </xdr:nvGraphicFramePr>
          <xdr:xfrm>
            <a:off x="0" y="0"/>
            <a:ext cx="0" cy="0"/>
          </xdr:xfrm>
          <a:graphic>
            <a:graphicData uri="http://schemas.microsoft.com/office/drawing/2010/slicer">
              <sle:slicer xmlns:sle="http://schemas.microsoft.com/office/drawing/2010/slicer" name="Type 4"/>
            </a:graphicData>
          </a:graphic>
        </xdr:graphicFrame>
      </mc:Choice>
      <mc:Fallback>
        <xdr:sp macro="" textlink="">
          <xdr:nvSpPr>
            <xdr:cNvPr id="0" name=""/>
            <xdr:cNvSpPr>
              <a:spLocks noTextEdit="1"/>
            </xdr:cNvSpPr>
          </xdr:nvSpPr>
          <xdr:spPr>
            <a:xfrm>
              <a:off x="10429875" y="1143000"/>
              <a:ext cx="9931400" cy="151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612775</xdr:colOff>
      <xdr:row>3</xdr:row>
      <xdr:rowOff>88900</xdr:rowOff>
    </xdr:from>
    <xdr:to>
      <xdr:col>12</xdr:col>
      <xdr:colOff>193675</xdr:colOff>
      <xdr:row>10</xdr:row>
      <xdr:rowOff>165100</xdr:rowOff>
    </xdr:to>
    <mc:AlternateContent xmlns:mc="http://schemas.openxmlformats.org/markup-compatibility/2006">
      <mc:Choice xmlns:a14="http://schemas.microsoft.com/office/drawing/2010/main" Requires="a14">
        <xdr:graphicFrame macro="">
          <xdr:nvGraphicFramePr>
            <xdr:cNvPr id="1040" name="General Type 3">
              <a:extLst>
                <a:ext uri="{FF2B5EF4-FFF2-40B4-BE49-F238E27FC236}">
                  <a16:creationId xmlns:a16="http://schemas.microsoft.com/office/drawing/2014/main" id="{034E69A7-5A3E-4B47-BF4E-FD90A5332690}"/>
                </a:ext>
              </a:extLst>
            </xdr:cNvPr>
            <xdr:cNvGraphicFramePr/>
          </xdr:nvGraphicFramePr>
          <xdr:xfrm>
            <a:off x="0" y="0"/>
            <a:ext cx="0" cy="0"/>
          </xdr:xfrm>
          <a:graphic>
            <a:graphicData uri="http://schemas.microsoft.com/office/drawing/2010/slicer">
              <sle:slicer xmlns:sle="http://schemas.microsoft.com/office/drawing/2010/slicer" name="General Type 3"/>
            </a:graphicData>
          </a:graphic>
        </xdr:graphicFrame>
      </mc:Choice>
      <mc:Fallback>
        <xdr:sp macro="" textlink="">
          <xdr:nvSpPr>
            <xdr:cNvPr id="0" name=""/>
            <xdr:cNvSpPr>
              <a:spLocks noTextEdit="1"/>
            </xdr:cNvSpPr>
          </xdr:nvSpPr>
          <xdr:spPr>
            <a:xfrm>
              <a:off x="7216775" y="1155700"/>
              <a:ext cx="2882900" cy="149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241300</xdr:colOff>
      <xdr:row>0</xdr:row>
      <xdr:rowOff>101600</xdr:rowOff>
    </xdr:from>
    <xdr:to>
      <xdr:col>3</xdr:col>
      <xdr:colOff>622300</xdr:colOff>
      <xdr:row>0</xdr:row>
      <xdr:rowOff>576847</xdr:rowOff>
    </xdr:to>
    <xdr:pic>
      <xdr:nvPicPr>
        <xdr:cNvPr id="2" name="Picture 1" descr="CLICC Lending Locations Reservations Survey">
          <a:extLst>
            <a:ext uri="{FF2B5EF4-FFF2-40B4-BE49-F238E27FC236}">
              <a16:creationId xmlns:a16="http://schemas.microsoft.com/office/drawing/2014/main" id="{BAAF3CEC-B0A5-C94A-9477-FD709FC4801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300" y="101600"/>
          <a:ext cx="2857500" cy="47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593725</xdr:colOff>
      <xdr:row>0</xdr:row>
      <xdr:rowOff>226984</xdr:rowOff>
    </xdr:from>
    <xdr:to>
      <xdr:col>19</xdr:col>
      <xdr:colOff>682625</xdr:colOff>
      <xdr:row>0</xdr:row>
      <xdr:rowOff>509617</xdr:rowOff>
    </xdr:to>
    <xdr:sp macro="" textlink="">
      <xdr:nvSpPr>
        <xdr:cNvPr id="3" name="TextBox 2">
          <a:hlinkClick xmlns:r="http://schemas.openxmlformats.org/officeDocument/2006/relationships" r:id="rId2" tooltip="Time Analysis"/>
          <a:extLst>
            <a:ext uri="{FF2B5EF4-FFF2-40B4-BE49-F238E27FC236}">
              <a16:creationId xmlns:a16="http://schemas.microsoft.com/office/drawing/2014/main" id="{7E7DC842-4837-C44F-85D5-CBEA138E6C33}"/>
            </a:ext>
          </a:extLst>
        </xdr:cNvPr>
        <xdr:cNvSpPr txBox="1"/>
      </xdr:nvSpPr>
      <xdr:spPr>
        <a:xfrm>
          <a:off x="14627225" y="226984"/>
          <a:ext cx="1739900" cy="282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a:solidFill>
                <a:schemeClr val="bg1"/>
              </a:solidFill>
              <a:latin typeface="Avenir Next Demi Bold" panose="020B0503020202020204" pitchFamily="34" charset="0"/>
              <a:ea typeface="Apple Symbols" panose="02000000000000000000" pitchFamily="2" charset="-79"/>
              <a:cs typeface="Apple Symbols" panose="02000000000000000000" pitchFamily="2" charset="-79"/>
            </a:rPr>
            <a:t>Time Analysis</a:t>
          </a:r>
        </a:p>
      </xdr:txBody>
    </xdr:sp>
    <xdr:clientData/>
  </xdr:twoCellAnchor>
  <xdr:twoCellAnchor>
    <xdr:from>
      <xdr:col>21</xdr:col>
      <xdr:colOff>95250</xdr:colOff>
      <xdr:row>0</xdr:row>
      <xdr:rowOff>226984</xdr:rowOff>
    </xdr:from>
    <xdr:to>
      <xdr:col>24</xdr:col>
      <xdr:colOff>717550</xdr:colOff>
      <xdr:row>0</xdr:row>
      <xdr:rowOff>509617</xdr:rowOff>
    </xdr:to>
    <xdr:sp macro="" textlink="">
      <xdr:nvSpPr>
        <xdr:cNvPr id="4" name="TextBox 3">
          <a:hlinkClick xmlns:r="http://schemas.openxmlformats.org/officeDocument/2006/relationships" r:id="rId3" tooltip="Loan Periods &amp; Renewals"/>
          <a:extLst>
            <a:ext uri="{FF2B5EF4-FFF2-40B4-BE49-F238E27FC236}">
              <a16:creationId xmlns:a16="http://schemas.microsoft.com/office/drawing/2014/main" id="{D5FD1510-89FE-1342-A765-57D520DFD399}"/>
            </a:ext>
          </a:extLst>
        </xdr:cNvPr>
        <xdr:cNvSpPr txBox="1"/>
      </xdr:nvSpPr>
      <xdr:spPr>
        <a:xfrm>
          <a:off x="17430750" y="226984"/>
          <a:ext cx="3098800" cy="282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1"/>
              </a:solidFill>
              <a:latin typeface="Avenir Next Demi Bold" panose="020B0503020202020204" pitchFamily="34" charset="0"/>
              <a:ea typeface="Apple Symbols" panose="02000000000000000000" pitchFamily="2" charset="-79"/>
              <a:cs typeface="Apple Symbols" panose="02000000000000000000" pitchFamily="2" charset="-79"/>
            </a:rPr>
            <a:t>Loan Periods &amp; Renewals</a:t>
          </a:r>
        </a:p>
      </xdr:txBody>
    </xdr:sp>
    <xdr:clientData/>
  </xdr:twoCellAnchor>
  <xdr:twoCellAnchor>
    <xdr:from>
      <xdr:col>14</xdr:col>
      <xdr:colOff>101600</xdr:colOff>
      <xdr:row>0</xdr:row>
      <xdr:rowOff>226984</xdr:rowOff>
    </xdr:from>
    <xdr:to>
      <xdr:col>16</xdr:col>
      <xdr:colOff>190500</xdr:colOff>
      <xdr:row>0</xdr:row>
      <xdr:rowOff>509617</xdr:rowOff>
    </xdr:to>
    <xdr:sp macro="" textlink="">
      <xdr:nvSpPr>
        <xdr:cNvPr id="5" name="TextBox 4">
          <a:hlinkClick xmlns:r="http://schemas.openxmlformats.org/officeDocument/2006/relationships" r:id="rId4" tooltip="Transactions"/>
          <a:extLst>
            <a:ext uri="{FF2B5EF4-FFF2-40B4-BE49-F238E27FC236}">
              <a16:creationId xmlns:a16="http://schemas.microsoft.com/office/drawing/2014/main" id="{4DF6F1C5-3AB6-9442-921D-294CEC3B00C3}"/>
            </a:ext>
          </a:extLst>
        </xdr:cNvPr>
        <xdr:cNvSpPr txBox="1"/>
      </xdr:nvSpPr>
      <xdr:spPr>
        <a:xfrm>
          <a:off x="11658600" y="226984"/>
          <a:ext cx="1739900" cy="282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a:solidFill>
                <a:schemeClr val="bg1"/>
              </a:solidFill>
              <a:latin typeface="Avenir Next Demi Bold" panose="020B0503020202020204" pitchFamily="34" charset="0"/>
              <a:ea typeface="Apple Symbols" panose="02000000000000000000" pitchFamily="2" charset="-79"/>
              <a:cs typeface="Apple Symbols" panose="02000000000000000000" pitchFamily="2" charset="-79"/>
            </a:rPr>
            <a:t>Transactions</a:t>
          </a:r>
        </a:p>
      </xdr:txBody>
    </xdr:sp>
    <xdr:clientData/>
  </xdr:twoCellAnchor>
  <xdr:twoCellAnchor>
    <xdr:from>
      <xdr:col>17</xdr:col>
      <xdr:colOff>723900</xdr:colOff>
      <xdr:row>0</xdr:row>
      <xdr:rowOff>508000</xdr:rowOff>
    </xdr:from>
    <xdr:to>
      <xdr:col>18</xdr:col>
      <xdr:colOff>552450</xdr:colOff>
      <xdr:row>0</xdr:row>
      <xdr:rowOff>509617</xdr:rowOff>
    </xdr:to>
    <xdr:cxnSp macro="">
      <xdr:nvCxnSpPr>
        <xdr:cNvPr id="6" name="Straight Connector 5">
          <a:extLst>
            <a:ext uri="{FF2B5EF4-FFF2-40B4-BE49-F238E27FC236}">
              <a16:creationId xmlns:a16="http://schemas.microsoft.com/office/drawing/2014/main" id="{2E3A3739-E8D8-1E45-9C19-7C09AE499D72}"/>
            </a:ext>
          </a:extLst>
        </xdr:cNvPr>
        <xdr:cNvCxnSpPr/>
      </xdr:nvCxnSpPr>
      <xdr:spPr>
        <a:xfrm>
          <a:off x="14757400" y="508000"/>
          <a:ext cx="654050" cy="1617"/>
        </a:xfrm>
        <a:prstGeom prst="line">
          <a:avLst/>
        </a:prstGeom>
        <a:ln w="38100">
          <a:solidFill>
            <a:srgbClr val="FFE7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11</xdr:row>
      <xdr:rowOff>88900</xdr:rowOff>
    </xdr:from>
    <xdr:to>
      <xdr:col>24</xdr:col>
      <xdr:colOff>787400</xdr:colOff>
      <xdr:row>27</xdr:row>
      <xdr:rowOff>22225</xdr:rowOff>
    </xdr:to>
    <xdr:grpSp>
      <xdr:nvGrpSpPr>
        <xdr:cNvPr id="7" name="Group 6">
          <a:extLst>
            <a:ext uri="{FF2B5EF4-FFF2-40B4-BE49-F238E27FC236}">
              <a16:creationId xmlns:a16="http://schemas.microsoft.com/office/drawing/2014/main" id="{C83A468B-9D1B-074F-BCDF-EE059BB0D923}"/>
            </a:ext>
          </a:extLst>
        </xdr:cNvPr>
        <xdr:cNvGrpSpPr/>
      </xdr:nvGrpSpPr>
      <xdr:grpSpPr>
        <a:xfrm>
          <a:off x="2743200" y="2781300"/>
          <a:ext cx="17856200" cy="3184525"/>
          <a:chOff x="2886075" y="13344525"/>
          <a:chExt cx="17856200" cy="3184525"/>
        </a:xfrm>
      </xdr:grpSpPr>
      <xdr:sp macro="" textlink="">
        <xdr:nvSpPr>
          <xdr:cNvPr id="8" name="Rounded Rectangle 7">
            <a:extLst>
              <a:ext uri="{FF2B5EF4-FFF2-40B4-BE49-F238E27FC236}">
                <a16:creationId xmlns:a16="http://schemas.microsoft.com/office/drawing/2014/main" id="{70DE7407-EB8C-0432-97D1-3F29E215939A}"/>
              </a:ext>
            </a:extLst>
          </xdr:cNvPr>
          <xdr:cNvSpPr/>
        </xdr:nvSpPr>
        <xdr:spPr>
          <a:xfrm>
            <a:off x="2886075" y="13344525"/>
            <a:ext cx="17856200" cy="3184525"/>
          </a:xfrm>
          <a:prstGeom prst="roundRect">
            <a:avLst>
              <a:gd name="adj" fmla="val 6202"/>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 name="Chart 8">
            <a:extLst>
              <a:ext uri="{FF2B5EF4-FFF2-40B4-BE49-F238E27FC236}">
                <a16:creationId xmlns:a16="http://schemas.microsoft.com/office/drawing/2014/main" id="{7B7CD595-CBD1-32DB-0289-DCA65BE8A878}"/>
              </a:ext>
            </a:extLst>
          </xdr:cNvPr>
          <xdr:cNvGraphicFramePr>
            <a:graphicFrameLocks/>
          </xdr:cNvGraphicFramePr>
        </xdr:nvGraphicFramePr>
        <xdr:xfrm>
          <a:off x="3178175" y="13563600"/>
          <a:ext cx="17360900" cy="2720975"/>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0</xdr:col>
      <xdr:colOff>457200</xdr:colOff>
      <xdr:row>2</xdr:row>
      <xdr:rowOff>114300</xdr:rowOff>
    </xdr:from>
    <xdr:to>
      <xdr:col>2</xdr:col>
      <xdr:colOff>635000</xdr:colOff>
      <xdr:row>7</xdr:row>
      <xdr:rowOff>25400</xdr:rowOff>
    </xdr:to>
    <mc:AlternateContent xmlns:mc="http://schemas.openxmlformats.org/markup-compatibility/2006">
      <mc:Choice xmlns:a14="http://schemas.microsoft.com/office/drawing/2010/main" Requires="a14">
        <xdr:graphicFrame macro="">
          <xdr:nvGraphicFramePr>
            <xdr:cNvPr id="10" name="Quarter 6">
              <a:extLst>
                <a:ext uri="{FF2B5EF4-FFF2-40B4-BE49-F238E27FC236}">
                  <a16:creationId xmlns:a16="http://schemas.microsoft.com/office/drawing/2014/main" id="{9339DEA4-CD5F-B54F-BC4F-D48ED52B308C}"/>
                </a:ext>
              </a:extLst>
            </xdr:cNvPr>
            <xdr:cNvGraphicFramePr/>
          </xdr:nvGraphicFramePr>
          <xdr:xfrm>
            <a:off x="0" y="0"/>
            <a:ext cx="0" cy="0"/>
          </xdr:xfrm>
          <a:graphic>
            <a:graphicData uri="http://schemas.microsoft.com/office/drawing/2010/slicer">
              <sle:slicer xmlns:sle="http://schemas.microsoft.com/office/drawing/2010/slicer" name="Quarter 6"/>
            </a:graphicData>
          </a:graphic>
        </xdr:graphicFrame>
      </mc:Choice>
      <mc:Fallback>
        <xdr:sp macro="" textlink="">
          <xdr:nvSpPr>
            <xdr:cNvPr id="0" name=""/>
            <xdr:cNvSpPr>
              <a:spLocks noTextEdit="1"/>
            </xdr:cNvSpPr>
          </xdr:nvSpPr>
          <xdr:spPr>
            <a:xfrm>
              <a:off x="457200" y="977900"/>
              <a:ext cx="1828800" cy="927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457200</xdr:colOff>
      <xdr:row>8</xdr:row>
      <xdr:rowOff>66675</xdr:rowOff>
    </xdr:from>
    <xdr:to>
      <xdr:col>2</xdr:col>
      <xdr:colOff>635000</xdr:colOff>
      <xdr:row>20</xdr:row>
      <xdr:rowOff>15875</xdr:rowOff>
    </xdr:to>
    <mc:AlternateContent xmlns:mc="http://schemas.openxmlformats.org/markup-compatibility/2006">
      <mc:Choice xmlns:a14="http://schemas.microsoft.com/office/drawing/2010/main" Requires="a14">
        <xdr:graphicFrame macro="">
          <xdr:nvGraphicFramePr>
            <xdr:cNvPr id="11" name="Month 6">
              <a:extLst>
                <a:ext uri="{FF2B5EF4-FFF2-40B4-BE49-F238E27FC236}">
                  <a16:creationId xmlns:a16="http://schemas.microsoft.com/office/drawing/2014/main" id="{30D89175-E44A-D04B-A953-618F59BF6524}"/>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dr:sp macro="" textlink="">
          <xdr:nvSpPr>
            <xdr:cNvPr id="0" name=""/>
            <xdr:cNvSpPr>
              <a:spLocks noTextEdit="1"/>
            </xdr:cNvSpPr>
          </xdr:nvSpPr>
          <xdr:spPr>
            <a:xfrm>
              <a:off x="457200" y="2149475"/>
              <a:ext cx="1828800" cy="238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457200</xdr:colOff>
      <xdr:row>21</xdr:row>
      <xdr:rowOff>133350</xdr:rowOff>
    </xdr:from>
    <xdr:to>
      <xdr:col>2</xdr:col>
      <xdr:colOff>635000</xdr:colOff>
      <xdr:row>40</xdr:row>
      <xdr:rowOff>31750</xdr:rowOff>
    </xdr:to>
    <mc:AlternateContent xmlns:mc="http://schemas.openxmlformats.org/markup-compatibility/2006">
      <mc:Choice xmlns:a14="http://schemas.microsoft.com/office/drawing/2010/main" Requires="a14">
        <xdr:graphicFrame macro="">
          <xdr:nvGraphicFramePr>
            <xdr:cNvPr id="12" name="Week 6">
              <a:extLst>
                <a:ext uri="{FF2B5EF4-FFF2-40B4-BE49-F238E27FC236}">
                  <a16:creationId xmlns:a16="http://schemas.microsoft.com/office/drawing/2014/main" id="{580744AE-1A6A-AE4F-9ACB-6BF8DBA27AE4}"/>
                </a:ext>
              </a:extLst>
            </xdr:cNvPr>
            <xdr:cNvGraphicFramePr/>
          </xdr:nvGraphicFramePr>
          <xdr:xfrm>
            <a:off x="0" y="0"/>
            <a:ext cx="0" cy="0"/>
          </xdr:xfrm>
          <a:graphic>
            <a:graphicData uri="http://schemas.microsoft.com/office/drawing/2010/slicer">
              <sle:slicer xmlns:sle="http://schemas.microsoft.com/office/drawing/2010/slicer" name="Week 6"/>
            </a:graphicData>
          </a:graphic>
        </xdr:graphicFrame>
      </mc:Choice>
      <mc:Fallback>
        <xdr:sp macro="" textlink="">
          <xdr:nvSpPr>
            <xdr:cNvPr id="0" name=""/>
            <xdr:cNvSpPr>
              <a:spLocks noTextEdit="1"/>
            </xdr:cNvSpPr>
          </xdr:nvSpPr>
          <xdr:spPr>
            <a:xfrm>
              <a:off x="457200" y="4857750"/>
              <a:ext cx="1828800" cy="375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457200</xdr:colOff>
      <xdr:row>41</xdr:row>
      <xdr:rowOff>73025</xdr:rowOff>
    </xdr:from>
    <xdr:to>
      <xdr:col>2</xdr:col>
      <xdr:colOff>635000</xdr:colOff>
      <xdr:row>52</xdr:row>
      <xdr:rowOff>187325</xdr:rowOff>
    </xdr:to>
    <mc:AlternateContent xmlns:mc="http://schemas.openxmlformats.org/markup-compatibility/2006">
      <mc:Choice xmlns:a14="http://schemas.microsoft.com/office/drawing/2010/main" Requires="a14">
        <xdr:graphicFrame macro="">
          <xdr:nvGraphicFramePr>
            <xdr:cNvPr id="13" name="Day 6">
              <a:extLst>
                <a:ext uri="{FF2B5EF4-FFF2-40B4-BE49-F238E27FC236}">
                  <a16:creationId xmlns:a16="http://schemas.microsoft.com/office/drawing/2014/main" id="{0DC1966A-1551-9440-8232-B905D57E4A7D}"/>
                </a:ext>
              </a:extLst>
            </xdr:cNvPr>
            <xdr:cNvGraphicFramePr/>
          </xdr:nvGraphicFramePr>
          <xdr:xfrm>
            <a:off x="0" y="0"/>
            <a:ext cx="0" cy="0"/>
          </xdr:xfrm>
          <a:graphic>
            <a:graphicData uri="http://schemas.microsoft.com/office/drawing/2010/slicer">
              <sle:slicer xmlns:sle="http://schemas.microsoft.com/office/drawing/2010/slicer" name="Day 6"/>
            </a:graphicData>
          </a:graphic>
        </xdr:graphicFrame>
      </mc:Choice>
      <mc:Fallback>
        <xdr:sp macro="" textlink="">
          <xdr:nvSpPr>
            <xdr:cNvPr id="0" name=""/>
            <xdr:cNvSpPr>
              <a:spLocks noTextEdit="1"/>
            </xdr:cNvSpPr>
          </xdr:nvSpPr>
          <xdr:spPr>
            <a:xfrm>
              <a:off x="457200" y="8861425"/>
              <a:ext cx="1828800" cy="234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360363</xdr:colOff>
      <xdr:row>2</xdr:row>
      <xdr:rowOff>101600</xdr:rowOff>
    </xdr:from>
    <xdr:to>
      <xdr:col>7</xdr:col>
      <xdr:colOff>779463</xdr:colOff>
      <xdr:row>9</xdr:row>
      <xdr:rowOff>190500</xdr:rowOff>
    </xdr:to>
    <mc:AlternateContent xmlns:mc="http://schemas.openxmlformats.org/markup-compatibility/2006">
      <mc:Choice xmlns:a14="http://schemas.microsoft.com/office/drawing/2010/main" Requires="a14">
        <xdr:graphicFrame macro="">
          <xdr:nvGraphicFramePr>
            <xdr:cNvPr id="14" name="General Patron Group 6">
              <a:extLst>
                <a:ext uri="{FF2B5EF4-FFF2-40B4-BE49-F238E27FC236}">
                  <a16:creationId xmlns:a16="http://schemas.microsoft.com/office/drawing/2014/main" id="{686D8A21-A38E-954A-817C-D7C85DC3DC9A}"/>
                </a:ext>
              </a:extLst>
            </xdr:cNvPr>
            <xdr:cNvGraphicFramePr/>
          </xdr:nvGraphicFramePr>
          <xdr:xfrm>
            <a:off x="0" y="0"/>
            <a:ext cx="0" cy="0"/>
          </xdr:xfrm>
          <a:graphic>
            <a:graphicData uri="http://schemas.microsoft.com/office/drawing/2010/slicer">
              <sle:slicer xmlns:sle="http://schemas.microsoft.com/office/drawing/2010/slicer" name="General Patron Group 6"/>
            </a:graphicData>
          </a:graphic>
        </xdr:graphicFrame>
      </mc:Choice>
      <mc:Fallback>
        <xdr:sp macro="" textlink="">
          <xdr:nvSpPr>
            <xdr:cNvPr id="0" name=""/>
            <xdr:cNvSpPr>
              <a:spLocks noTextEdit="1"/>
            </xdr:cNvSpPr>
          </xdr:nvSpPr>
          <xdr:spPr>
            <a:xfrm>
              <a:off x="2836863" y="965200"/>
              <a:ext cx="3721100" cy="151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652463</xdr:colOff>
      <xdr:row>2</xdr:row>
      <xdr:rowOff>101600</xdr:rowOff>
    </xdr:from>
    <xdr:to>
      <xdr:col>24</xdr:col>
      <xdr:colOff>677863</xdr:colOff>
      <xdr:row>9</xdr:row>
      <xdr:rowOff>190500</xdr:rowOff>
    </xdr:to>
    <mc:AlternateContent xmlns:mc="http://schemas.openxmlformats.org/markup-compatibility/2006">
      <mc:Choice xmlns:a14="http://schemas.microsoft.com/office/drawing/2010/main" Requires="a14">
        <xdr:graphicFrame macro="">
          <xdr:nvGraphicFramePr>
            <xdr:cNvPr id="15" name="Type 5">
              <a:extLst>
                <a:ext uri="{FF2B5EF4-FFF2-40B4-BE49-F238E27FC236}">
                  <a16:creationId xmlns:a16="http://schemas.microsoft.com/office/drawing/2014/main" id="{677C9E6F-37CD-C742-B033-85E3E0EB3C48}"/>
                </a:ext>
              </a:extLst>
            </xdr:cNvPr>
            <xdr:cNvGraphicFramePr/>
          </xdr:nvGraphicFramePr>
          <xdr:xfrm>
            <a:off x="0" y="0"/>
            <a:ext cx="0" cy="0"/>
          </xdr:xfrm>
          <a:graphic>
            <a:graphicData uri="http://schemas.microsoft.com/office/drawing/2010/slicer">
              <sle:slicer xmlns:sle="http://schemas.microsoft.com/office/drawing/2010/slicer" name="Type 5"/>
            </a:graphicData>
          </a:graphic>
        </xdr:graphicFrame>
      </mc:Choice>
      <mc:Fallback>
        <xdr:sp macro="" textlink="">
          <xdr:nvSpPr>
            <xdr:cNvPr id="0" name=""/>
            <xdr:cNvSpPr>
              <a:spLocks noTextEdit="1"/>
            </xdr:cNvSpPr>
          </xdr:nvSpPr>
          <xdr:spPr>
            <a:xfrm>
              <a:off x="10558463" y="965200"/>
              <a:ext cx="9931400" cy="151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512763</xdr:colOff>
      <xdr:row>2</xdr:row>
      <xdr:rowOff>114300</xdr:rowOff>
    </xdr:from>
    <xdr:to>
      <xdr:col>12</xdr:col>
      <xdr:colOff>93663</xdr:colOff>
      <xdr:row>9</xdr:row>
      <xdr:rowOff>190500</xdr:rowOff>
    </xdr:to>
    <mc:AlternateContent xmlns:mc="http://schemas.openxmlformats.org/markup-compatibility/2006">
      <mc:Choice xmlns:a14="http://schemas.microsoft.com/office/drawing/2010/main" Requires="a14">
        <xdr:graphicFrame macro="">
          <xdr:nvGraphicFramePr>
            <xdr:cNvPr id="16" name="General Type 4">
              <a:extLst>
                <a:ext uri="{FF2B5EF4-FFF2-40B4-BE49-F238E27FC236}">
                  <a16:creationId xmlns:a16="http://schemas.microsoft.com/office/drawing/2014/main" id="{541F00CB-8D9F-744A-95E9-6B24BDA7611B}"/>
                </a:ext>
              </a:extLst>
            </xdr:cNvPr>
            <xdr:cNvGraphicFramePr/>
          </xdr:nvGraphicFramePr>
          <xdr:xfrm>
            <a:off x="0" y="0"/>
            <a:ext cx="0" cy="0"/>
          </xdr:xfrm>
          <a:graphic>
            <a:graphicData uri="http://schemas.microsoft.com/office/drawing/2010/slicer">
              <sle:slicer xmlns:sle="http://schemas.microsoft.com/office/drawing/2010/slicer" name="General Type 4"/>
            </a:graphicData>
          </a:graphic>
        </xdr:graphicFrame>
      </mc:Choice>
      <mc:Fallback>
        <xdr:sp macro="" textlink="">
          <xdr:nvSpPr>
            <xdr:cNvPr id="0" name=""/>
            <xdr:cNvSpPr>
              <a:spLocks noTextEdit="1"/>
            </xdr:cNvSpPr>
          </xdr:nvSpPr>
          <xdr:spPr>
            <a:xfrm>
              <a:off x="7116763" y="977900"/>
              <a:ext cx="2882900" cy="149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241300</xdr:colOff>
      <xdr:row>0</xdr:row>
      <xdr:rowOff>101600</xdr:rowOff>
    </xdr:from>
    <xdr:to>
      <xdr:col>3</xdr:col>
      <xdr:colOff>622300</xdr:colOff>
      <xdr:row>0</xdr:row>
      <xdr:rowOff>576847</xdr:rowOff>
    </xdr:to>
    <xdr:pic>
      <xdr:nvPicPr>
        <xdr:cNvPr id="2" name="Picture 1" descr="CLICC Lending Locations Reservations Survey">
          <a:extLst>
            <a:ext uri="{FF2B5EF4-FFF2-40B4-BE49-F238E27FC236}">
              <a16:creationId xmlns:a16="http://schemas.microsoft.com/office/drawing/2014/main" id="{92929364-2E3E-534E-96D7-ACBF653E4D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300" y="101600"/>
          <a:ext cx="2857500" cy="47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593725</xdr:colOff>
      <xdr:row>0</xdr:row>
      <xdr:rowOff>226984</xdr:rowOff>
    </xdr:from>
    <xdr:to>
      <xdr:col>19</xdr:col>
      <xdr:colOff>682625</xdr:colOff>
      <xdr:row>0</xdr:row>
      <xdr:rowOff>509617</xdr:rowOff>
    </xdr:to>
    <xdr:sp macro="" textlink="">
      <xdr:nvSpPr>
        <xdr:cNvPr id="3" name="TextBox 2">
          <a:hlinkClick xmlns:r="http://schemas.openxmlformats.org/officeDocument/2006/relationships" r:id="rId2" tooltip="Time Analysis"/>
          <a:extLst>
            <a:ext uri="{FF2B5EF4-FFF2-40B4-BE49-F238E27FC236}">
              <a16:creationId xmlns:a16="http://schemas.microsoft.com/office/drawing/2014/main" id="{3FDBCAF4-CEF8-D348-8C47-240EBE671741}"/>
            </a:ext>
          </a:extLst>
        </xdr:cNvPr>
        <xdr:cNvSpPr txBox="1"/>
      </xdr:nvSpPr>
      <xdr:spPr>
        <a:xfrm>
          <a:off x="14627225" y="226984"/>
          <a:ext cx="1739900" cy="282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a:solidFill>
                <a:schemeClr val="bg1"/>
              </a:solidFill>
              <a:latin typeface="Avenir Next Demi Bold" panose="020B0503020202020204" pitchFamily="34" charset="0"/>
              <a:ea typeface="Apple Symbols" panose="02000000000000000000" pitchFamily="2" charset="-79"/>
              <a:cs typeface="Apple Symbols" panose="02000000000000000000" pitchFamily="2" charset="-79"/>
            </a:rPr>
            <a:t>Time Analysis</a:t>
          </a:r>
        </a:p>
      </xdr:txBody>
    </xdr:sp>
    <xdr:clientData/>
  </xdr:twoCellAnchor>
  <xdr:twoCellAnchor>
    <xdr:from>
      <xdr:col>21</xdr:col>
      <xdr:colOff>95250</xdr:colOff>
      <xdr:row>0</xdr:row>
      <xdr:rowOff>226984</xdr:rowOff>
    </xdr:from>
    <xdr:to>
      <xdr:col>24</xdr:col>
      <xdr:colOff>717550</xdr:colOff>
      <xdr:row>0</xdr:row>
      <xdr:rowOff>509617</xdr:rowOff>
    </xdr:to>
    <xdr:sp macro="" textlink="">
      <xdr:nvSpPr>
        <xdr:cNvPr id="4" name="TextBox 3">
          <a:hlinkClick xmlns:r="http://schemas.openxmlformats.org/officeDocument/2006/relationships" r:id="rId3" tooltip="Loan Periods &amp; Renewals"/>
          <a:extLst>
            <a:ext uri="{FF2B5EF4-FFF2-40B4-BE49-F238E27FC236}">
              <a16:creationId xmlns:a16="http://schemas.microsoft.com/office/drawing/2014/main" id="{4E59B4CF-76C5-1C4F-AFE3-80E9913D1EC0}"/>
            </a:ext>
          </a:extLst>
        </xdr:cNvPr>
        <xdr:cNvSpPr txBox="1"/>
      </xdr:nvSpPr>
      <xdr:spPr>
        <a:xfrm>
          <a:off x="17430750" y="226984"/>
          <a:ext cx="3098800" cy="282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a:solidFill>
                <a:schemeClr val="bg1"/>
              </a:solidFill>
              <a:latin typeface="Avenir Next Demi Bold" panose="020B0503020202020204" pitchFamily="34" charset="0"/>
              <a:ea typeface="Apple Symbols" panose="02000000000000000000" pitchFamily="2" charset="-79"/>
              <a:cs typeface="Apple Symbols" panose="02000000000000000000" pitchFamily="2" charset="-79"/>
            </a:rPr>
            <a:t>Loan Periods &amp; Renewals</a:t>
          </a:r>
        </a:p>
      </xdr:txBody>
    </xdr:sp>
    <xdr:clientData/>
  </xdr:twoCellAnchor>
  <xdr:twoCellAnchor>
    <xdr:from>
      <xdr:col>14</xdr:col>
      <xdr:colOff>101600</xdr:colOff>
      <xdr:row>0</xdr:row>
      <xdr:rowOff>226984</xdr:rowOff>
    </xdr:from>
    <xdr:to>
      <xdr:col>16</xdr:col>
      <xdr:colOff>190500</xdr:colOff>
      <xdr:row>0</xdr:row>
      <xdr:rowOff>509617</xdr:rowOff>
    </xdr:to>
    <xdr:sp macro="" textlink="">
      <xdr:nvSpPr>
        <xdr:cNvPr id="5" name="TextBox 4">
          <a:hlinkClick xmlns:r="http://schemas.openxmlformats.org/officeDocument/2006/relationships" r:id="rId4" tooltip="Transactions"/>
          <a:extLst>
            <a:ext uri="{FF2B5EF4-FFF2-40B4-BE49-F238E27FC236}">
              <a16:creationId xmlns:a16="http://schemas.microsoft.com/office/drawing/2014/main" id="{21AF9C07-5B73-CD47-90D0-5AEF2D755EAE}"/>
            </a:ext>
          </a:extLst>
        </xdr:cNvPr>
        <xdr:cNvSpPr txBox="1"/>
      </xdr:nvSpPr>
      <xdr:spPr>
        <a:xfrm>
          <a:off x="11658600" y="226984"/>
          <a:ext cx="1739900" cy="282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a:solidFill>
                <a:schemeClr val="bg1"/>
              </a:solidFill>
              <a:latin typeface="Avenir Next Demi Bold" panose="020B0503020202020204" pitchFamily="34" charset="0"/>
              <a:ea typeface="Apple Symbols" panose="02000000000000000000" pitchFamily="2" charset="-79"/>
              <a:cs typeface="Apple Symbols" panose="02000000000000000000" pitchFamily="2" charset="-79"/>
            </a:rPr>
            <a:t>Transactions</a:t>
          </a:r>
        </a:p>
      </xdr:txBody>
    </xdr:sp>
    <xdr:clientData/>
  </xdr:twoCellAnchor>
  <xdr:twoCellAnchor>
    <xdr:from>
      <xdr:col>21</xdr:col>
      <xdr:colOff>292100</xdr:colOff>
      <xdr:row>0</xdr:row>
      <xdr:rowOff>508000</xdr:rowOff>
    </xdr:from>
    <xdr:to>
      <xdr:col>22</xdr:col>
      <xdr:colOff>120650</xdr:colOff>
      <xdr:row>0</xdr:row>
      <xdr:rowOff>509617</xdr:rowOff>
    </xdr:to>
    <xdr:cxnSp macro="">
      <xdr:nvCxnSpPr>
        <xdr:cNvPr id="6" name="Straight Connector 5">
          <a:extLst>
            <a:ext uri="{FF2B5EF4-FFF2-40B4-BE49-F238E27FC236}">
              <a16:creationId xmlns:a16="http://schemas.microsoft.com/office/drawing/2014/main" id="{50D47A62-256D-4C43-B1CA-3D2C12997AB4}"/>
            </a:ext>
          </a:extLst>
        </xdr:cNvPr>
        <xdr:cNvCxnSpPr/>
      </xdr:nvCxnSpPr>
      <xdr:spPr>
        <a:xfrm>
          <a:off x="17627600" y="508000"/>
          <a:ext cx="654050" cy="1617"/>
        </a:xfrm>
        <a:prstGeom prst="line">
          <a:avLst/>
        </a:prstGeom>
        <a:ln w="38100">
          <a:solidFill>
            <a:srgbClr val="FFE7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12700</xdr:colOff>
      <xdr:row>14</xdr:row>
      <xdr:rowOff>63500</xdr:rowOff>
    </xdr:from>
    <xdr:to>
      <xdr:col>15</xdr:col>
      <xdr:colOff>190500</xdr:colOff>
      <xdr:row>24</xdr:row>
      <xdr:rowOff>101600</xdr:rowOff>
    </xdr:to>
    <mc:AlternateContent xmlns:mc="http://schemas.openxmlformats.org/markup-compatibility/2006">
      <mc:Choice xmlns:a14="http://schemas.microsoft.com/office/drawing/2010/main" Requires="a14">
        <xdr:graphicFrame macro="">
          <xdr:nvGraphicFramePr>
            <xdr:cNvPr id="6" name="General Patron Group">
              <a:extLst>
                <a:ext uri="{FF2B5EF4-FFF2-40B4-BE49-F238E27FC236}">
                  <a16:creationId xmlns:a16="http://schemas.microsoft.com/office/drawing/2014/main" id="{EB9C4C91-8A09-0F4E-A86B-EE4028E42C1F}"/>
                </a:ext>
              </a:extLst>
            </xdr:cNvPr>
            <xdr:cNvGraphicFramePr/>
          </xdr:nvGraphicFramePr>
          <xdr:xfrm>
            <a:off x="0" y="0"/>
            <a:ext cx="0" cy="0"/>
          </xdr:xfrm>
          <a:graphic>
            <a:graphicData uri="http://schemas.microsoft.com/office/drawing/2010/slicer">
              <sle:slicer xmlns:sle="http://schemas.microsoft.com/office/drawing/2010/slicer" name="General Patron Group"/>
            </a:graphicData>
          </a:graphic>
        </xdr:graphicFrame>
      </mc:Choice>
      <mc:Fallback>
        <xdr:sp macro="" textlink="">
          <xdr:nvSpPr>
            <xdr:cNvPr id="0" name=""/>
            <xdr:cNvSpPr>
              <a:spLocks noTextEdit="1"/>
            </xdr:cNvSpPr>
          </xdr:nvSpPr>
          <xdr:spPr>
            <a:xfrm>
              <a:off x="13893800" y="2933700"/>
              <a:ext cx="1828800" cy="207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1143000</xdr:colOff>
      <xdr:row>31</xdr:row>
      <xdr:rowOff>0</xdr:rowOff>
    </xdr:from>
    <xdr:to>
      <xdr:col>15</xdr:col>
      <xdr:colOff>50800</xdr:colOff>
      <xdr:row>43</xdr:row>
      <xdr:rowOff>180972</xdr:rowOff>
    </xdr:to>
    <mc:AlternateContent xmlns:mc="http://schemas.openxmlformats.org/markup-compatibility/2006">
      <mc:Choice xmlns:a14="http://schemas.microsoft.com/office/drawing/2010/main" Requires="a14">
        <xdr:graphicFrame macro="">
          <xdr:nvGraphicFramePr>
            <xdr:cNvPr id="7" name="Type">
              <a:extLst>
                <a:ext uri="{FF2B5EF4-FFF2-40B4-BE49-F238E27FC236}">
                  <a16:creationId xmlns:a16="http://schemas.microsoft.com/office/drawing/2014/main" id="{08AD686A-E000-9D18-CE23-C7835236B665}"/>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3754100" y="6324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1143000</xdr:colOff>
      <xdr:row>48</xdr:row>
      <xdr:rowOff>127000</xdr:rowOff>
    </xdr:from>
    <xdr:to>
      <xdr:col>15</xdr:col>
      <xdr:colOff>50800</xdr:colOff>
      <xdr:row>57</xdr:row>
      <xdr:rowOff>50800</xdr:rowOff>
    </xdr:to>
    <mc:AlternateContent xmlns:mc="http://schemas.openxmlformats.org/markup-compatibility/2006">
      <mc:Choice xmlns:a14="http://schemas.microsoft.com/office/drawing/2010/main" Requires="a14">
        <xdr:graphicFrame macro="">
          <xdr:nvGraphicFramePr>
            <xdr:cNvPr id="8" name="General Type">
              <a:extLst>
                <a:ext uri="{FF2B5EF4-FFF2-40B4-BE49-F238E27FC236}">
                  <a16:creationId xmlns:a16="http://schemas.microsoft.com/office/drawing/2014/main" id="{E18C0261-B435-2DE3-D654-07EC0F19AC65}"/>
                </a:ext>
              </a:extLst>
            </xdr:cNvPr>
            <xdr:cNvGraphicFramePr/>
          </xdr:nvGraphicFramePr>
          <xdr:xfrm>
            <a:off x="0" y="0"/>
            <a:ext cx="0" cy="0"/>
          </xdr:xfrm>
          <a:graphic>
            <a:graphicData uri="http://schemas.microsoft.com/office/drawing/2010/slicer">
              <sle:slicer xmlns:sle="http://schemas.microsoft.com/office/drawing/2010/slicer" name="General Type"/>
            </a:graphicData>
          </a:graphic>
        </xdr:graphicFrame>
      </mc:Choice>
      <mc:Fallback>
        <xdr:sp macro="" textlink="">
          <xdr:nvSpPr>
            <xdr:cNvPr id="0" name=""/>
            <xdr:cNvSpPr>
              <a:spLocks noTextEdit="1"/>
            </xdr:cNvSpPr>
          </xdr:nvSpPr>
          <xdr:spPr>
            <a:xfrm>
              <a:off x="13754100" y="9906000"/>
              <a:ext cx="182880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12700</xdr:colOff>
      <xdr:row>18</xdr:row>
      <xdr:rowOff>127000</xdr:rowOff>
    </xdr:from>
    <xdr:to>
      <xdr:col>27</xdr:col>
      <xdr:colOff>190500</xdr:colOff>
      <xdr:row>23</xdr:row>
      <xdr:rowOff>139700</xdr:rowOff>
    </xdr:to>
    <mc:AlternateContent xmlns:mc="http://schemas.openxmlformats.org/markup-compatibility/2006">
      <mc:Choice xmlns:a14="http://schemas.microsoft.com/office/drawing/2010/main" Requires="a14">
        <xdr:graphicFrame macro="">
          <xdr:nvGraphicFramePr>
            <xdr:cNvPr id="9" name="Quarter">
              <a:extLst>
                <a:ext uri="{FF2B5EF4-FFF2-40B4-BE49-F238E27FC236}">
                  <a16:creationId xmlns:a16="http://schemas.microsoft.com/office/drawing/2014/main" id="{60C71E1A-2BD5-6A9A-2FF6-4187AD978E25}"/>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24206200" y="3810000"/>
              <a:ext cx="18288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127000</xdr:colOff>
      <xdr:row>34</xdr:row>
      <xdr:rowOff>63500</xdr:rowOff>
    </xdr:from>
    <xdr:to>
      <xdr:col>27</xdr:col>
      <xdr:colOff>304800</xdr:colOff>
      <xdr:row>47</xdr:row>
      <xdr:rowOff>41272</xdr:rowOff>
    </xdr:to>
    <mc:AlternateContent xmlns:mc="http://schemas.openxmlformats.org/markup-compatibility/2006">
      <mc:Choice xmlns:a14="http://schemas.microsoft.com/office/drawing/2010/main" Requires="a14">
        <xdr:graphicFrame macro="">
          <xdr:nvGraphicFramePr>
            <xdr:cNvPr id="11" name="Week">
              <a:extLst>
                <a:ext uri="{FF2B5EF4-FFF2-40B4-BE49-F238E27FC236}">
                  <a16:creationId xmlns:a16="http://schemas.microsoft.com/office/drawing/2014/main" id="{0FFFA1D2-9018-4244-8225-19251140A445}"/>
                </a:ext>
              </a:extLst>
            </xdr:cNvPr>
            <xdr:cNvGraphicFramePr/>
          </xdr:nvGraphicFramePr>
          <xdr:xfrm>
            <a:off x="0" y="0"/>
            <a:ext cx="0" cy="0"/>
          </xdr:xfrm>
          <a:graphic>
            <a:graphicData uri="http://schemas.microsoft.com/office/drawing/2010/slicer">
              <sle:slicer xmlns:sle="http://schemas.microsoft.com/office/drawing/2010/slicer" name="Week"/>
            </a:graphicData>
          </a:graphic>
        </xdr:graphicFrame>
      </mc:Choice>
      <mc:Fallback>
        <xdr:sp macro="" textlink="">
          <xdr:nvSpPr>
            <xdr:cNvPr id="0" name=""/>
            <xdr:cNvSpPr>
              <a:spLocks noTextEdit="1"/>
            </xdr:cNvSpPr>
          </xdr:nvSpPr>
          <xdr:spPr>
            <a:xfrm>
              <a:off x="24320500" y="69977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177800</xdr:colOff>
      <xdr:row>2</xdr:row>
      <xdr:rowOff>63500</xdr:rowOff>
    </xdr:from>
    <xdr:to>
      <xdr:col>27</xdr:col>
      <xdr:colOff>355600</xdr:colOff>
      <xdr:row>15</xdr:row>
      <xdr:rowOff>28572</xdr:rowOff>
    </xdr:to>
    <mc:AlternateContent xmlns:mc="http://schemas.openxmlformats.org/markup-compatibility/2006">
      <mc:Choice xmlns:a14="http://schemas.microsoft.com/office/drawing/2010/main" Requires="a14">
        <xdr:graphicFrame macro="">
          <xdr:nvGraphicFramePr>
            <xdr:cNvPr id="13" name="Month 1">
              <a:extLst>
                <a:ext uri="{FF2B5EF4-FFF2-40B4-BE49-F238E27FC236}">
                  <a16:creationId xmlns:a16="http://schemas.microsoft.com/office/drawing/2014/main" id="{96604C7F-70D4-55B8-AE98-CD607FED670A}"/>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24371300" y="482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1003300</xdr:colOff>
      <xdr:row>8</xdr:row>
      <xdr:rowOff>76200</xdr:rowOff>
    </xdr:from>
    <xdr:to>
      <xdr:col>31</xdr:col>
      <xdr:colOff>215900</xdr:colOff>
      <xdr:row>21</xdr:row>
      <xdr:rowOff>41272</xdr:rowOff>
    </xdr:to>
    <mc:AlternateContent xmlns:mc="http://schemas.openxmlformats.org/markup-compatibility/2006">
      <mc:Choice xmlns:a14="http://schemas.microsoft.com/office/drawing/2010/main" Requires="a14">
        <xdr:graphicFrame macro="">
          <xdr:nvGraphicFramePr>
            <xdr:cNvPr id="14" name="General Patron Group 1">
              <a:extLst>
                <a:ext uri="{FF2B5EF4-FFF2-40B4-BE49-F238E27FC236}">
                  <a16:creationId xmlns:a16="http://schemas.microsoft.com/office/drawing/2014/main" id="{9D607A1D-DECE-EF6C-D711-F1A1EFAC5427}"/>
                </a:ext>
              </a:extLst>
            </xdr:cNvPr>
            <xdr:cNvGraphicFramePr/>
          </xdr:nvGraphicFramePr>
          <xdr:xfrm>
            <a:off x="0" y="0"/>
            <a:ext cx="0" cy="0"/>
          </xdr:xfrm>
          <a:graphic>
            <a:graphicData uri="http://schemas.microsoft.com/office/drawing/2010/slicer">
              <sle:slicer xmlns:sle="http://schemas.microsoft.com/office/drawing/2010/slicer" name="General Patron Group 1"/>
            </a:graphicData>
          </a:graphic>
        </xdr:graphicFrame>
      </mc:Choice>
      <mc:Fallback>
        <xdr:sp macro="" textlink="">
          <xdr:nvSpPr>
            <xdr:cNvPr id="0" name=""/>
            <xdr:cNvSpPr>
              <a:spLocks noTextEdit="1"/>
            </xdr:cNvSpPr>
          </xdr:nvSpPr>
          <xdr:spPr>
            <a:xfrm>
              <a:off x="28498800" y="17145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546100</xdr:colOff>
      <xdr:row>37</xdr:row>
      <xdr:rowOff>88900</xdr:rowOff>
    </xdr:from>
    <xdr:to>
      <xdr:col>36</xdr:col>
      <xdr:colOff>723900</xdr:colOff>
      <xdr:row>50</xdr:row>
      <xdr:rowOff>66672</xdr:rowOff>
    </xdr:to>
    <mc:AlternateContent xmlns:mc="http://schemas.openxmlformats.org/markup-compatibility/2006">
      <mc:Choice xmlns:a14="http://schemas.microsoft.com/office/drawing/2010/main" Requires="a14">
        <xdr:graphicFrame macro="">
          <xdr:nvGraphicFramePr>
            <xdr:cNvPr id="17" name="Quarter 1">
              <a:extLst>
                <a:ext uri="{FF2B5EF4-FFF2-40B4-BE49-F238E27FC236}">
                  <a16:creationId xmlns:a16="http://schemas.microsoft.com/office/drawing/2014/main" id="{EAD61555-98E8-CEB2-F8CF-3D3C26A2D728}"/>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dr:sp macro="" textlink="">
          <xdr:nvSpPr>
            <xdr:cNvPr id="0" name=""/>
            <xdr:cNvSpPr>
              <a:spLocks noTextEdit="1"/>
            </xdr:cNvSpPr>
          </xdr:nvSpPr>
          <xdr:spPr>
            <a:xfrm>
              <a:off x="33642300" y="76327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482600</xdr:colOff>
      <xdr:row>19</xdr:row>
      <xdr:rowOff>63500</xdr:rowOff>
    </xdr:from>
    <xdr:to>
      <xdr:col>36</xdr:col>
      <xdr:colOff>660400</xdr:colOff>
      <xdr:row>32</xdr:row>
      <xdr:rowOff>41272</xdr:rowOff>
    </xdr:to>
    <mc:AlternateContent xmlns:mc="http://schemas.openxmlformats.org/markup-compatibility/2006">
      <mc:Choice xmlns:a14="http://schemas.microsoft.com/office/drawing/2010/main" Requires="a14">
        <xdr:graphicFrame macro="">
          <xdr:nvGraphicFramePr>
            <xdr:cNvPr id="18" name="Month 2">
              <a:extLst>
                <a:ext uri="{FF2B5EF4-FFF2-40B4-BE49-F238E27FC236}">
                  <a16:creationId xmlns:a16="http://schemas.microsoft.com/office/drawing/2014/main" id="{98080961-134A-B632-689C-E9EBDCB098ED}"/>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33578800" y="39497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419100</xdr:colOff>
      <xdr:row>4</xdr:row>
      <xdr:rowOff>139700</xdr:rowOff>
    </xdr:from>
    <xdr:to>
      <xdr:col>36</xdr:col>
      <xdr:colOff>596900</xdr:colOff>
      <xdr:row>17</xdr:row>
      <xdr:rowOff>104772</xdr:rowOff>
    </xdr:to>
    <mc:AlternateContent xmlns:mc="http://schemas.openxmlformats.org/markup-compatibility/2006">
      <mc:Choice xmlns:a14="http://schemas.microsoft.com/office/drawing/2010/main" Requires="a14">
        <xdr:graphicFrame macro="">
          <xdr:nvGraphicFramePr>
            <xdr:cNvPr id="19" name="Week 1">
              <a:extLst>
                <a:ext uri="{FF2B5EF4-FFF2-40B4-BE49-F238E27FC236}">
                  <a16:creationId xmlns:a16="http://schemas.microsoft.com/office/drawing/2014/main" id="{A0B67522-9E9D-3C54-5711-E5699D484AB0}"/>
                </a:ext>
              </a:extLst>
            </xdr:cNvPr>
            <xdr:cNvGraphicFramePr/>
          </xdr:nvGraphicFramePr>
          <xdr:xfrm>
            <a:off x="0" y="0"/>
            <a:ext cx="0" cy="0"/>
          </xdr:xfrm>
          <a:graphic>
            <a:graphicData uri="http://schemas.microsoft.com/office/drawing/2010/slicer">
              <sle:slicer xmlns:sle="http://schemas.microsoft.com/office/drawing/2010/slicer" name="Week 1"/>
            </a:graphicData>
          </a:graphic>
        </xdr:graphicFrame>
      </mc:Choice>
      <mc:Fallback>
        <xdr:sp macro="" textlink="">
          <xdr:nvSpPr>
            <xdr:cNvPr id="0" name=""/>
            <xdr:cNvSpPr>
              <a:spLocks noTextEdit="1"/>
            </xdr:cNvSpPr>
          </xdr:nvSpPr>
          <xdr:spPr>
            <a:xfrm>
              <a:off x="33515300" y="9652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901700</xdr:colOff>
      <xdr:row>44</xdr:row>
      <xdr:rowOff>12700</xdr:rowOff>
    </xdr:from>
    <xdr:to>
      <xdr:col>31</xdr:col>
      <xdr:colOff>114300</xdr:colOff>
      <xdr:row>56</xdr:row>
      <xdr:rowOff>193672</xdr:rowOff>
    </xdr:to>
    <mc:AlternateContent xmlns:mc="http://schemas.openxmlformats.org/markup-compatibility/2006">
      <mc:Choice xmlns:a14="http://schemas.microsoft.com/office/drawing/2010/main" Requires="a14">
        <xdr:graphicFrame macro="">
          <xdr:nvGraphicFramePr>
            <xdr:cNvPr id="23" name="Day">
              <a:extLst>
                <a:ext uri="{FF2B5EF4-FFF2-40B4-BE49-F238E27FC236}">
                  <a16:creationId xmlns:a16="http://schemas.microsoft.com/office/drawing/2014/main" id="{DEBC2A1F-909F-3866-BB16-AA7FA7DE532B}"/>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28397200" y="8978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215900</xdr:colOff>
      <xdr:row>51</xdr:row>
      <xdr:rowOff>101600</xdr:rowOff>
    </xdr:from>
    <xdr:to>
      <xdr:col>27</xdr:col>
      <xdr:colOff>393700</xdr:colOff>
      <xdr:row>64</xdr:row>
      <xdr:rowOff>79372</xdr:rowOff>
    </xdr:to>
    <mc:AlternateContent xmlns:mc="http://schemas.openxmlformats.org/markup-compatibility/2006">
      <mc:Choice xmlns:a14="http://schemas.microsoft.com/office/drawing/2010/main" Requires="a14">
        <xdr:graphicFrame macro="">
          <xdr:nvGraphicFramePr>
            <xdr:cNvPr id="24" name="Day 1">
              <a:extLst>
                <a:ext uri="{FF2B5EF4-FFF2-40B4-BE49-F238E27FC236}">
                  <a16:creationId xmlns:a16="http://schemas.microsoft.com/office/drawing/2014/main" id="{9379D44C-36CD-FF32-562E-22E88719D7E0}"/>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dr:sp macro="" textlink="">
          <xdr:nvSpPr>
            <xdr:cNvPr id="0" name=""/>
            <xdr:cNvSpPr>
              <a:spLocks noTextEdit="1"/>
            </xdr:cNvSpPr>
          </xdr:nvSpPr>
          <xdr:spPr>
            <a:xfrm>
              <a:off x="24409400" y="104902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533400</xdr:colOff>
      <xdr:row>3</xdr:row>
      <xdr:rowOff>152400</xdr:rowOff>
    </xdr:from>
    <xdr:to>
      <xdr:col>42</xdr:col>
      <xdr:colOff>711200</xdr:colOff>
      <xdr:row>16</xdr:row>
      <xdr:rowOff>117472</xdr:rowOff>
    </xdr:to>
    <mc:AlternateContent xmlns:mc="http://schemas.openxmlformats.org/markup-compatibility/2006">
      <mc:Choice xmlns:a14="http://schemas.microsoft.com/office/drawing/2010/main" Requires="a14">
        <xdr:graphicFrame macro="">
          <xdr:nvGraphicFramePr>
            <xdr:cNvPr id="25" name="General Patron Group 2">
              <a:extLst>
                <a:ext uri="{FF2B5EF4-FFF2-40B4-BE49-F238E27FC236}">
                  <a16:creationId xmlns:a16="http://schemas.microsoft.com/office/drawing/2014/main" id="{CB4DE4CA-D088-F962-5268-6EB99AD5C5F9}"/>
                </a:ext>
              </a:extLst>
            </xdr:cNvPr>
            <xdr:cNvGraphicFramePr/>
          </xdr:nvGraphicFramePr>
          <xdr:xfrm>
            <a:off x="0" y="0"/>
            <a:ext cx="0" cy="0"/>
          </xdr:xfrm>
          <a:graphic>
            <a:graphicData uri="http://schemas.microsoft.com/office/drawing/2010/slicer">
              <sle:slicer xmlns:sle="http://schemas.microsoft.com/office/drawing/2010/slicer" name="General Patron Group 2"/>
            </a:graphicData>
          </a:graphic>
        </xdr:graphicFrame>
      </mc:Choice>
      <mc:Fallback>
        <xdr:sp macro="" textlink="">
          <xdr:nvSpPr>
            <xdr:cNvPr id="0" name=""/>
            <xdr:cNvSpPr>
              <a:spLocks noTextEdit="1"/>
            </xdr:cNvSpPr>
          </xdr:nvSpPr>
          <xdr:spPr>
            <a:xfrm>
              <a:off x="39611300" y="7747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520700</xdr:colOff>
      <xdr:row>19</xdr:row>
      <xdr:rowOff>177800</xdr:rowOff>
    </xdr:from>
    <xdr:to>
      <xdr:col>42</xdr:col>
      <xdr:colOff>698500</xdr:colOff>
      <xdr:row>32</xdr:row>
      <xdr:rowOff>155572</xdr:rowOff>
    </xdr:to>
    <mc:AlternateContent xmlns:mc="http://schemas.openxmlformats.org/markup-compatibility/2006">
      <mc:Choice xmlns:a14="http://schemas.microsoft.com/office/drawing/2010/main" Requires="a14">
        <xdr:graphicFrame macro="">
          <xdr:nvGraphicFramePr>
            <xdr:cNvPr id="26" name="Type 2">
              <a:extLst>
                <a:ext uri="{FF2B5EF4-FFF2-40B4-BE49-F238E27FC236}">
                  <a16:creationId xmlns:a16="http://schemas.microsoft.com/office/drawing/2014/main" id="{9BF15D37-215C-D60E-2823-F37AA1629129}"/>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dr:sp macro="" textlink="">
          <xdr:nvSpPr>
            <xdr:cNvPr id="0" name=""/>
            <xdr:cNvSpPr>
              <a:spLocks noTextEdit="1"/>
            </xdr:cNvSpPr>
          </xdr:nvSpPr>
          <xdr:spPr>
            <a:xfrm>
              <a:off x="39598600" y="4064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685800</xdr:colOff>
      <xdr:row>34</xdr:row>
      <xdr:rowOff>177800</xdr:rowOff>
    </xdr:from>
    <xdr:to>
      <xdr:col>43</xdr:col>
      <xdr:colOff>38100</xdr:colOff>
      <xdr:row>47</xdr:row>
      <xdr:rowOff>155572</xdr:rowOff>
    </xdr:to>
    <mc:AlternateContent xmlns:mc="http://schemas.openxmlformats.org/markup-compatibility/2006">
      <mc:Choice xmlns:a14="http://schemas.microsoft.com/office/drawing/2010/main" Requires="a14">
        <xdr:graphicFrame macro="">
          <xdr:nvGraphicFramePr>
            <xdr:cNvPr id="27" name="General Type 1">
              <a:extLst>
                <a:ext uri="{FF2B5EF4-FFF2-40B4-BE49-F238E27FC236}">
                  <a16:creationId xmlns:a16="http://schemas.microsoft.com/office/drawing/2014/main" id="{5E4BE0F6-B2FA-FC32-1C6F-841E61FBACAB}"/>
                </a:ext>
              </a:extLst>
            </xdr:cNvPr>
            <xdr:cNvGraphicFramePr/>
          </xdr:nvGraphicFramePr>
          <xdr:xfrm>
            <a:off x="0" y="0"/>
            <a:ext cx="0" cy="0"/>
          </xdr:xfrm>
          <a:graphic>
            <a:graphicData uri="http://schemas.microsoft.com/office/drawing/2010/slicer">
              <sle:slicer xmlns:sle="http://schemas.microsoft.com/office/drawing/2010/slicer" name="General Type 1"/>
            </a:graphicData>
          </a:graphic>
        </xdr:graphicFrame>
      </mc:Choice>
      <mc:Fallback>
        <xdr:sp macro="" textlink="">
          <xdr:nvSpPr>
            <xdr:cNvPr id="0" name=""/>
            <xdr:cNvSpPr>
              <a:spLocks noTextEdit="1"/>
            </xdr:cNvSpPr>
          </xdr:nvSpPr>
          <xdr:spPr>
            <a:xfrm>
              <a:off x="39763700" y="7112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101600</xdr:colOff>
      <xdr:row>51</xdr:row>
      <xdr:rowOff>88900</xdr:rowOff>
    </xdr:from>
    <xdr:to>
      <xdr:col>43</xdr:col>
      <xdr:colOff>279400</xdr:colOff>
      <xdr:row>64</xdr:row>
      <xdr:rowOff>66672</xdr:rowOff>
    </xdr:to>
    <mc:AlternateContent xmlns:mc="http://schemas.openxmlformats.org/markup-compatibility/2006">
      <mc:Choice xmlns:a14="http://schemas.microsoft.com/office/drawing/2010/main" Requires="a14">
        <xdr:graphicFrame macro="">
          <xdr:nvGraphicFramePr>
            <xdr:cNvPr id="28" name="Quarter 2">
              <a:extLst>
                <a:ext uri="{FF2B5EF4-FFF2-40B4-BE49-F238E27FC236}">
                  <a16:creationId xmlns:a16="http://schemas.microsoft.com/office/drawing/2014/main" id="{8C98B27C-C9F0-237C-9F37-F4BAC832C4B1}"/>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dr:sp macro="" textlink="">
          <xdr:nvSpPr>
            <xdr:cNvPr id="0" name=""/>
            <xdr:cNvSpPr>
              <a:spLocks noTextEdit="1"/>
            </xdr:cNvSpPr>
          </xdr:nvSpPr>
          <xdr:spPr>
            <a:xfrm>
              <a:off x="40005000" y="104775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43</xdr:col>
      <xdr:colOff>393700</xdr:colOff>
      <xdr:row>6</xdr:row>
      <xdr:rowOff>101600</xdr:rowOff>
    </xdr:from>
    <xdr:to>
      <xdr:col>45</xdr:col>
      <xdr:colOff>571500</xdr:colOff>
      <xdr:row>19</xdr:row>
      <xdr:rowOff>66672</xdr:rowOff>
    </xdr:to>
    <mc:AlternateContent xmlns:mc="http://schemas.openxmlformats.org/markup-compatibility/2006">
      <mc:Choice xmlns:a14="http://schemas.microsoft.com/office/drawing/2010/main" Requires="a14">
        <xdr:graphicFrame macro="">
          <xdr:nvGraphicFramePr>
            <xdr:cNvPr id="29" name="Month 3">
              <a:extLst>
                <a:ext uri="{FF2B5EF4-FFF2-40B4-BE49-F238E27FC236}">
                  <a16:creationId xmlns:a16="http://schemas.microsoft.com/office/drawing/2014/main" id="{AD4CAAAC-459F-87AC-6F1C-FE837CB3E129}"/>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dr:sp macro="" textlink="">
          <xdr:nvSpPr>
            <xdr:cNvPr id="0" name=""/>
            <xdr:cNvSpPr>
              <a:spLocks noTextEdit="1"/>
            </xdr:cNvSpPr>
          </xdr:nvSpPr>
          <xdr:spPr>
            <a:xfrm>
              <a:off x="41948100" y="13335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43</xdr:col>
      <xdr:colOff>584200</xdr:colOff>
      <xdr:row>37</xdr:row>
      <xdr:rowOff>0</xdr:rowOff>
    </xdr:from>
    <xdr:to>
      <xdr:col>45</xdr:col>
      <xdr:colOff>762000</xdr:colOff>
      <xdr:row>49</xdr:row>
      <xdr:rowOff>180972</xdr:rowOff>
    </xdr:to>
    <mc:AlternateContent xmlns:mc="http://schemas.openxmlformats.org/markup-compatibility/2006">
      <mc:Choice xmlns:a14="http://schemas.microsoft.com/office/drawing/2010/main" Requires="a14">
        <xdr:graphicFrame macro="">
          <xdr:nvGraphicFramePr>
            <xdr:cNvPr id="30" name="Day 2">
              <a:extLst>
                <a:ext uri="{FF2B5EF4-FFF2-40B4-BE49-F238E27FC236}">
                  <a16:creationId xmlns:a16="http://schemas.microsoft.com/office/drawing/2014/main" id="{81363D92-1A03-89C3-1765-9BC92426A49E}"/>
                </a:ext>
              </a:extLst>
            </xdr:cNvPr>
            <xdr:cNvGraphicFramePr/>
          </xdr:nvGraphicFramePr>
          <xdr:xfrm>
            <a:off x="0" y="0"/>
            <a:ext cx="0" cy="0"/>
          </xdr:xfrm>
          <a:graphic>
            <a:graphicData uri="http://schemas.microsoft.com/office/drawing/2010/slicer">
              <sle:slicer xmlns:sle="http://schemas.microsoft.com/office/drawing/2010/slicer" name="Day 2"/>
            </a:graphicData>
          </a:graphic>
        </xdr:graphicFrame>
      </mc:Choice>
      <mc:Fallback>
        <xdr:sp macro="" textlink="">
          <xdr:nvSpPr>
            <xdr:cNvPr id="0" name=""/>
            <xdr:cNvSpPr>
              <a:spLocks noTextEdit="1"/>
            </xdr:cNvSpPr>
          </xdr:nvSpPr>
          <xdr:spPr>
            <a:xfrm>
              <a:off x="42138600" y="75438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43</xdr:col>
      <xdr:colOff>647700</xdr:colOff>
      <xdr:row>21</xdr:row>
      <xdr:rowOff>165100</xdr:rowOff>
    </xdr:from>
    <xdr:to>
      <xdr:col>46</xdr:col>
      <xdr:colOff>0</xdr:colOff>
      <xdr:row>34</xdr:row>
      <xdr:rowOff>142872</xdr:rowOff>
    </xdr:to>
    <mc:AlternateContent xmlns:mc="http://schemas.openxmlformats.org/markup-compatibility/2006">
      <mc:Choice xmlns:a14="http://schemas.microsoft.com/office/drawing/2010/main" Requires="a14">
        <xdr:graphicFrame macro="">
          <xdr:nvGraphicFramePr>
            <xdr:cNvPr id="31" name="Week 2">
              <a:extLst>
                <a:ext uri="{FF2B5EF4-FFF2-40B4-BE49-F238E27FC236}">
                  <a16:creationId xmlns:a16="http://schemas.microsoft.com/office/drawing/2014/main" id="{3E13C98D-6542-0A12-4102-9070D676B065}"/>
                </a:ext>
              </a:extLst>
            </xdr:cNvPr>
            <xdr:cNvGraphicFramePr/>
          </xdr:nvGraphicFramePr>
          <xdr:xfrm>
            <a:off x="0" y="0"/>
            <a:ext cx="0" cy="0"/>
          </xdr:xfrm>
          <a:graphic>
            <a:graphicData uri="http://schemas.microsoft.com/office/drawing/2010/slicer">
              <sle:slicer xmlns:sle="http://schemas.microsoft.com/office/drawing/2010/slicer" name="Week 2"/>
            </a:graphicData>
          </a:graphic>
        </xdr:graphicFrame>
      </mc:Choice>
      <mc:Fallback>
        <xdr:sp macro="" textlink="">
          <xdr:nvSpPr>
            <xdr:cNvPr id="0" name=""/>
            <xdr:cNvSpPr>
              <a:spLocks noTextEdit="1"/>
            </xdr:cNvSpPr>
          </xdr:nvSpPr>
          <xdr:spPr>
            <a:xfrm>
              <a:off x="42202100" y="44577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850900</xdr:colOff>
      <xdr:row>25</xdr:row>
      <xdr:rowOff>165100</xdr:rowOff>
    </xdr:from>
    <xdr:to>
      <xdr:col>31</xdr:col>
      <xdr:colOff>63500</xdr:colOff>
      <xdr:row>38</xdr:row>
      <xdr:rowOff>142872</xdr:rowOff>
    </xdr:to>
    <mc:AlternateContent xmlns:mc="http://schemas.openxmlformats.org/markup-compatibility/2006">
      <mc:Choice xmlns:a14="http://schemas.microsoft.com/office/drawing/2010/main" Requires="a14">
        <xdr:graphicFrame macro="">
          <xdr:nvGraphicFramePr>
            <xdr:cNvPr id="32" name="Type 1">
              <a:extLst>
                <a:ext uri="{FF2B5EF4-FFF2-40B4-BE49-F238E27FC236}">
                  <a16:creationId xmlns:a16="http://schemas.microsoft.com/office/drawing/2014/main" id="{A3076CFD-C01B-8B9D-9815-E01014154961}"/>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28346400" y="52705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47</xdr:col>
      <xdr:colOff>736600</xdr:colOff>
      <xdr:row>11</xdr:row>
      <xdr:rowOff>63500</xdr:rowOff>
    </xdr:from>
    <xdr:to>
      <xdr:col>49</xdr:col>
      <xdr:colOff>368300</xdr:colOff>
      <xdr:row>24</xdr:row>
      <xdr:rowOff>41272</xdr:rowOff>
    </xdr:to>
    <mc:AlternateContent xmlns:mc="http://schemas.openxmlformats.org/markup-compatibility/2006">
      <mc:Choice xmlns:a14="http://schemas.microsoft.com/office/drawing/2010/main" Requires="a14">
        <xdr:graphicFrame macro="">
          <xdr:nvGraphicFramePr>
            <xdr:cNvPr id="34" name="Type 3">
              <a:extLst>
                <a:ext uri="{FF2B5EF4-FFF2-40B4-BE49-F238E27FC236}">
                  <a16:creationId xmlns:a16="http://schemas.microsoft.com/office/drawing/2014/main" id="{67E668E6-95D8-07DD-1F60-A9BBB38539B9}"/>
                </a:ext>
              </a:extLst>
            </xdr:cNvPr>
            <xdr:cNvGraphicFramePr/>
          </xdr:nvGraphicFramePr>
          <xdr:xfrm>
            <a:off x="0" y="0"/>
            <a:ext cx="0" cy="0"/>
          </xdr:xfrm>
          <a:graphic>
            <a:graphicData uri="http://schemas.microsoft.com/office/drawing/2010/slicer">
              <sle:slicer xmlns:sle="http://schemas.microsoft.com/office/drawing/2010/slicer" name="Type 3"/>
            </a:graphicData>
          </a:graphic>
        </xdr:graphicFrame>
      </mc:Choice>
      <mc:Fallback>
        <xdr:sp macro="" textlink="">
          <xdr:nvSpPr>
            <xdr:cNvPr id="0" name=""/>
            <xdr:cNvSpPr>
              <a:spLocks noTextEdit="1"/>
            </xdr:cNvSpPr>
          </xdr:nvSpPr>
          <xdr:spPr>
            <a:xfrm>
              <a:off x="45593000" y="2324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47</xdr:col>
      <xdr:colOff>762000</xdr:colOff>
      <xdr:row>26</xdr:row>
      <xdr:rowOff>63500</xdr:rowOff>
    </xdr:from>
    <xdr:to>
      <xdr:col>49</xdr:col>
      <xdr:colOff>393700</xdr:colOff>
      <xdr:row>39</xdr:row>
      <xdr:rowOff>41272</xdr:rowOff>
    </xdr:to>
    <mc:AlternateContent xmlns:mc="http://schemas.openxmlformats.org/markup-compatibility/2006">
      <mc:Choice xmlns:a14="http://schemas.microsoft.com/office/drawing/2010/main" Requires="a14">
        <xdr:graphicFrame macro="">
          <xdr:nvGraphicFramePr>
            <xdr:cNvPr id="35" name="General Type 2">
              <a:extLst>
                <a:ext uri="{FF2B5EF4-FFF2-40B4-BE49-F238E27FC236}">
                  <a16:creationId xmlns:a16="http://schemas.microsoft.com/office/drawing/2014/main" id="{FAD40493-4E5A-1BD2-12D2-AC0DCC0A8CDF}"/>
                </a:ext>
              </a:extLst>
            </xdr:cNvPr>
            <xdr:cNvGraphicFramePr/>
          </xdr:nvGraphicFramePr>
          <xdr:xfrm>
            <a:off x="0" y="0"/>
            <a:ext cx="0" cy="0"/>
          </xdr:xfrm>
          <a:graphic>
            <a:graphicData uri="http://schemas.microsoft.com/office/drawing/2010/slicer">
              <sle:slicer xmlns:sle="http://schemas.microsoft.com/office/drawing/2010/slicer" name="General Type 2"/>
            </a:graphicData>
          </a:graphic>
        </xdr:graphicFrame>
      </mc:Choice>
      <mc:Fallback>
        <xdr:sp macro="" textlink="">
          <xdr:nvSpPr>
            <xdr:cNvPr id="0" name=""/>
            <xdr:cNvSpPr>
              <a:spLocks noTextEdit="1"/>
            </xdr:cNvSpPr>
          </xdr:nvSpPr>
          <xdr:spPr>
            <a:xfrm>
              <a:off x="45618400" y="5372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47</xdr:col>
      <xdr:colOff>762000</xdr:colOff>
      <xdr:row>41</xdr:row>
      <xdr:rowOff>152400</xdr:rowOff>
    </xdr:from>
    <xdr:to>
      <xdr:col>49</xdr:col>
      <xdr:colOff>393700</xdr:colOff>
      <xdr:row>54</xdr:row>
      <xdr:rowOff>130172</xdr:rowOff>
    </xdr:to>
    <mc:AlternateContent xmlns:mc="http://schemas.openxmlformats.org/markup-compatibility/2006">
      <mc:Choice xmlns:a14="http://schemas.microsoft.com/office/drawing/2010/main" Requires="a14">
        <xdr:graphicFrame macro="">
          <xdr:nvGraphicFramePr>
            <xdr:cNvPr id="36" name="Quarter 3">
              <a:extLst>
                <a:ext uri="{FF2B5EF4-FFF2-40B4-BE49-F238E27FC236}">
                  <a16:creationId xmlns:a16="http://schemas.microsoft.com/office/drawing/2014/main" id="{CBDDBCD5-0C79-8C60-4F95-FCBB118471DF}"/>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dr:sp macro="" textlink="">
          <xdr:nvSpPr>
            <xdr:cNvPr id="0" name=""/>
            <xdr:cNvSpPr>
              <a:spLocks noTextEdit="1"/>
            </xdr:cNvSpPr>
          </xdr:nvSpPr>
          <xdr:spPr>
            <a:xfrm>
              <a:off x="45618400" y="8509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0</xdr:colOff>
      <xdr:row>56</xdr:row>
      <xdr:rowOff>177800</xdr:rowOff>
    </xdr:from>
    <xdr:to>
      <xdr:col>49</xdr:col>
      <xdr:colOff>457200</xdr:colOff>
      <xdr:row>69</xdr:row>
      <xdr:rowOff>155572</xdr:rowOff>
    </xdr:to>
    <mc:AlternateContent xmlns:mc="http://schemas.openxmlformats.org/markup-compatibility/2006">
      <mc:Choice xmlns:a14="http://schemas.microsoft.com/office/drawing/2010/main" Requires="a14">
        <xdr:graphicFrame macro="">
          <xdr:nvGraphicFramePr>
            <xdr:cNvPr id="37" name="Month">
              <a:extLst>
                <a:ext uri="{FF2B5EF4-FFF2-40B4-BE49-F238E27FC236}">
                  <a16:creationId xmlns:a16="http://schemas.microsoft.com/office/drawing/2014/main" id="{97820B2D-E43A-AE3F-FD23-DA28F627C20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45681900" y="11582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50800</xdr:colOff>
      <xdr:row>71</xdr:row>
      <xdr:rowOff>165100</xdr:rowOff>
    </xdr:from>
    <xdr:to>
      <xdr:col>49</xdr:col>
      <xdr:colOff>508000</xdr:colOff>
      <xdr:row>84</xdr:row>
      <xdr:rowOff>142872</xdr:rowOff>
    </xdr:to>
    <mc:AlternateContent xmlns:mc="http://schemas.openxmlformats.org/markup-compatibility/2006">
      <mc:Choice xmlns:a14="http://schemas.microsoft.com/office/drawing/2010/main" Requires="a14">
        <xdr:graphicFrame macro="">
          <xdr:nvGraphicFramePr>
            <xdr:cNvPr id="38" name="Day 3">
              <a:extLst>
                <a:ext uri="{FF2B5EF4-FFF2-40B4-BE49-F238E27FC236}">
                  <a16:creationId xmlns:a16="http://schemas.microsoft.com/office/drawing/2014/main" id="{1E2FED36-9211-8E75-7FF4-B2D58DEF24AD}"/>
                </a:ext>
              </a:extLst>
            </xdr:cNvPr>
            <xdr:cNvGraphicFramePr/>
          </xdr:nvGraphicFramePr>
          <xdr:xfrm>
            <a:off x="0" y="0"/>
            <a:ext cx="0" cy="0"/>
          </xdr:xfrm>
          <a:graphic>
            <a:graphicData uri="http://schemas.microsoft.com/office/drawing/2010/slicer">
              <sle:slicer xmlns:sle="http://schemas.microsoft.com/office/drawing/2010/slicer" name="Day 3"/>
            </a:graphicData>
          </a:graphic>
        </xdr:graphicFrame>
      </mc:Choice>
      <mc:Fallback>
        <xdr:sp macro="" textlink="">
          <xdr:nvSpPr>
            <xdr:cNvPr id="0" name=""/>
            <xdr:cNvSpPr>
              <a:spLocks noTextEdit="1"/>
            </xdr:cNvSpPr>
          </xdr:nvSpPr>
          <xdr:spPr>
            <a:xfrm>
              <a:off x="45732700" y="146177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50800</xdr:colOff>
      <xdr:row>86</xdr:row>
      <xdr:rowOff>76200</xdr:rowOff>
    </xdr:from>
    <xdr:to>
      <xdr:col>49</xdr:col>
      <xdr:colOff>508000</xdr:colOff>
      <xdr:row>99</xdr:row>
      <xdr:rowOff>53972</xdr:rowOff>
    </xdr:to>
    <mc:AlternateContent xmlns:mc="http://schemas.openxmlformats.org/markup-compatibility/2006">
      <mc:Choice xmlns:a14="http://schemas.microsoft.com/office/drawing/2010/main" Requires="a14">
        <xdr:graphicFrame macro="">
          <xdr:nvGraphicFramePr>
            <xdr:cNvPr id="39" name="Week 3">
              <a:extLst>
                <a:ext uri="{FF2B5EF4-FFF2-40B4-BE49-F238E27FC236}">
                  <a16:creationId xmlns:a16="http://schemas.microsoft.com/office/drawing/2014/main" id="{BE973209-5A07-D065-19C1-F200237AD44F}"/>
                </a:ext>
              </a:extLst>
            </xdr:cNvPr>
            <xdr:cNvGraphicFramePr/>
          </xdr:nvGraphicFramePr>
          <xdr:xfrm>
            <a:off x="0" y="0"/>
            <a:ext cx="0" cy="0"/>
          </xdr:xfrm>
          <a:graphic>
            <a:graphicData uri="http://schemas.microsoft.com/office/drawing/2010/slicer">
              <sle:slicer xmlns:sle="http://schemas.microsoft.com/office/drawing/2010/slicer" name="Week 3"/>
            </a:graphicData>
          </a:graphic>
        </xdr:graphicFrame>
      </mc:Choice>
      <mc:Fallback>
        <xdr:sp macro="" textlink="">
          <xdr:nvSpPr>
            <xdr:cNvPr id="0" name=""/>
            <xdr:cNvSpPr>
              <a:spLocks noTextEdit="1"/>
            </xdr:cNvSpPr>
          </xdr:nvSpPr>
          <xdr:spPr>
            <a:xfrm>
              <a:off x="45732700" y="175768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63500</xdr:colOff>
      <xdr:row>100</xdr:row>
      <xdr:rowOff>177800</xdr:rowOff>
    </xdr:from>
    <xdr:to>
      <xdr:col>49</xdr:col>
      <xdr:colOff>520700</xdr:colOff>
      <xdr:row>113</xdr:row>
      <xdr:rowOff>155572</xdr:rowOff>
    </xdr:to>
    <mc:AlternateContent xmlns:mc="http://schemas.openxmlformats.org/markup-compatibility/2006">
      <mc:Choice xmlns:a14="http://schemas.microsoft.com/office/drawing/2010/main" Requires="a14">
        <xdr:graphicFrame macro="">
          <xdr:nvGraphicFramePr>
            <xdr:cNvPr id="40" name="General Patron Group 3">
              <a:extLst>
                <a:ext uri="{FF2B5EF4-FFF2-40B4-BE49-F238E27FC236}">
                  <a16:creationId xmlns:a16="http://schemas.microsoft.com/office/drawing/2014/main" id="{3E6AFC6E-3AC3-04D7-F2F7-6E5C177170C0}"/>
                </a:ext>
              </a:extLst>
            </xdr:cNvPr>
            <xdr:cNvGraphicFramePr/>
          </xdr:nvGraphicFramePr>
          <xdr:xfrm>
            <a:off x="0" y="0"/>
            <a:ext cx="0" cy="0"/>
          </xdr:xfrm>
          <a:graphic>
            <a:graphicData uri="http://schemas.microsoft.com/office/drawing/2010/slicer">
              <sle:slicer xmlns:sle="http://schemas.microsoft.com/office/drawing/2010/slicer" name="General Patron Group 3"/>
            </a:graphicData>
          </a:graphic>
        </xdr:graphicFrame>
      </mc:Choice>
      <mc:Fallback>
        <xdr:sp macro="" textlink="">
          <xdr:nvSpPr>
            <xdr:cNvPr id="0" name=""/>
            <xdr:cNvSpPr>
              <a:spLocks noTextEdit="1"/>
            </xdr:cNvSpPr>
          </xdr:nvSpPr>
          <xdr:spPr>
            <a:xfrm>
              <a:off x="45745400" y="205232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12700</xdr:colOff>
      <xdr:row>9</xdr:row>
      <xdr:rowOff>127000</xdr:rowOff>
    </xdr:from>
    <xdr:to>
      <xdr:col>54</xdr:col>
      <xdr:colOff>88900</xdr:colOff>
      <xdr:row>22</xdr:row>
      <xdr:rowOff>92072</xdr:rowOff>
    </xdr:to>
    <mc:AlternateContent xmlns:mc="http://schemas.openxmlformats.org/markup-compatibility/2006">
      <mc:Choice xmlns:a14="http://schemas.microsoft.com/office/drawing/2010/main" Requires="a14">
        <xdr:graphicFrame macro="">
          <xdr:nvGraphicFramePr>
            <xdr:cNvPr id="43" name="General Patron Group 4">
              <a:extLst>
                <a:ext uri="{FF2B5EF4-FFF2-40B4-BE49-F238E27FC236}">
                  <a16:creationId xmlns:a16="http://schemas.microsoft.com/office/drawing/2014/main" id="{8AEFE350-0CEF-6354-9C8D-ADA1C996D195}"/>
                </a:ext>
              </a:extLst>
            </xdr:cNvPr>
            <xdr:cNvGraphicFramePr/>
          </xdr:nvGraphicFramePr>
          <xdr:xfrm>
            <a:off x="0" y="0"/>
            <a:ext cx="0" cy="0"/>
          </xdr:xfrm>
          <a:graphic>
            <a:graphicData uri="http://schemas.microsoft.com/office/drawing/2010/slicer">
              <sle:slicer xmlns:sle="http://schemas.microsoft.com/office/drawing/2010/slicer" name="General Patron Group 4"/>
            </a:graphicData>
          </a:graphic>
        </xdr:graphicFrame>
      </mc:Choice>
      <mc:Fallback>
        <xdr:sp macro="" textlink="">
          <xdr:nvSpPr>
            <xdr:cNvPr id="0" name=""/>
            <xdr:cNvSpPr>
              <a:spLocks noTextEdit="1"/>
            </xdr:cNvSpPr>
          </xdr:nvSpPr>
          <xdr:spPr>
            <a:xfrm>
              <a:off x="49872900" y="19685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38100</xdr:colOff>
      <xdr:row>52</xdr:row>
      <xdr:rowOff>76200</xdr:rowOff>
    </xdr:from>
    <xdr:to>
      <xdr:col>54</xdr:col>
      <xdr:colOff>114300</xdr:colOff>
      <xdr:row>57</xdr:row>
      <xdr:rowOff>88900</xdr:rowOff>
    </xdr:to>
    <mc:AlternateContent xmlns:mc="http://schemas.openxmlformats.org/markup-compatibility/2006">
      <mc:Choice xmlns:a14="http://schemas.microsoft.com/office/drawing/2010/main" Requires="a14">
        <xdr:graphicFrame macro="">
          <xdr:nvGraphicFramePr>
            <xdr:cNvPr id="46" name="Quarter 4">
              <a:extLst>
                <a:ext uri="{FF2B5EF4-FFF2-40B4-BE49-F238E27FC236}">
                  <a16:creationId xmlns:a16="http://schemas.microsoft.com/office/drawing/2014/main" id="{147715FF-F1D8-4650-7BDF-088AC7DFFAC7}"/>
                </a:ext>
              </a:extLst>
            </xdr:cNvPr>
            <xdr:cNvGraphicFramePr/>
          </xdr:nvGraphicFramePr>
          <xdr:xfrm>
            <a:off x="0" y="0"/>
            <a:ext cx="0" cy="0"/>
          </xdr:xfrm>
          <a:graphic>
            <a:graphicData uri="http://schemas.microsoft.com/office/drawing/2010/slicer">
              <sle:slicer xmlns:sle="http://schemas.microsoft.com/office/drawing/2010/slicer" name="Quarter 4"/>
            </a:graphicData>
          </a:graphic>
        </xdr:graphicFrame>
      </mc:Choice>
      <mc:Fallback>
        <xdr:sp macro="" textlink="">
          <xdr:nvSpPr>
            <xdr:cNvPr id="0" name=""/>
            <xdr:cNvSpPr>
              <a:spLocks noTextEdit="1"/>
            </xdr:cNvSpPr>
          </xdr:nvSpPr>
          <xdr:spPr>
            <a:xfrm>
              <a:off x="49898300" y="10668000"/>
              <a:ext cx="18288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114300</xdr:colOff>
      <xdr:row>24</xdr:row>
      <xdr:rowOff>25400</xdr:rowOff>
    </xdr:from>
    <xdr:to>
      <xdr:col>54</xdr:col>
      <xdr:colOff>190500</xdr:colOff>
      <xdr:row>37</xdr:row>
      <xdr:rowOff>3172</xdr:rowOff>
    </xdr:to>
    <mc:AlternateContent xmlns:mc="http://schemas.openxmlformats.org/markup-compatibility/2006">
      <mc:Choice xmlns:a14="http://schemas.microsoft.com/office/drawing/2010/main" Requires="a14">
        <xdr:graphicFrame macro="">
          <xdr:nvGraphicFramePr>
            <xdr:cNvPr id="47" name="Month 4">
              <a:extLst>
                <a:ext uri="{FF2B5EF4-FFF2-40B4-BE49-F238E27FC236}">
                  <a16:creationId xmlns:a16="http://schemas.microsoft.com/office/drawing/2014/main" id="{A1B0E925-667F-3D48-AB96-3E0B6A49D7E2}"/>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dr:sp macro="" textlink="">
          <xdr:nvSpPr>
            <xdr:cNvPr id="0" name=""/>
            <xdr:cNvSpPr>
              <a:spLocks noTextEdit="1"/>
            </xdr:cNvSpPr>
          </xdr:nvSpPr>
          <xdr:spPr>
            <a:xfrm>
              <a:off x="49974500" y="4927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114300</xdr:colOff>
      <xdr:row>37</xdr:row>
      <xdr:rowOff>139700</xdr:rowOff>
    </xdr:from>
    <xdr:to>
      <xdr:col>54</xdr:col>
      <xdr:colOff>190500</xdr:colOff>
      <xdr:row>50</xdr:row>
      <xdr:rowOff>117472</xdr:rowOff>
    </xdr:to>
    <mc:AlternateContent xmlns:mc="http://schemas.openxmlformats.org/markup-compatibility/2006">
      <mc:Choice xmlns:a14="http://schemas.microsoft.com/office/drawing/2010/main" Requires="a14">
        <xdr:graphicFrame macro="">
          <xdr:nvGraphicFramePr>
            <xdr:cNvPr id="48" name="Day 4">
              <a:extLst>
                <a:ext uri="{FF2B5EF4-FFF2-40B4-BE49-F238E27FC236}">
                  <a16:creationId xmlns:a16="http://schemas.microsoft.com/office/drawing/2014/main" id="{60C36218-B483-4167-5FF9-002265EE59E4}"/>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dr:sp macro="" textlink="">
          <xdr:nvSpPr>
            <xdr:cNvPr id="0" name=""/>
            <xdr:cNvSpPr>
              <a:spLocks noTextEdit="1"/>
            </xdr:cNvSpPr>
          </xdr:nvSpPr>
          <xdr:spPr>
            <a:xfrm>
              <a:off x="49974500" y="76835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88900</xdr:colOff>
      <xdr:row>87</xdr:row>
      <xdr:rowOff>114300</xdr:rowOff>
    </xdr:from>
    <xdr:to>
      <xdr:col>54</xdr:col>
      <xdr:colOff>165100</xdr:colOff>
      <xdr:row>100</xdr:row>
      <xdr:rowOff>92072</xdr:rowOff>
    </xdr:to>
    <mc:AlternateContent xmlns:mc="http://schemas.openxmlformats.org/markup-compatibility/2006">
      <mc:Choice xmlns:a14="http://schemas.microsoft.com/office/drawing/2010/main" Requires="a14">
        <xdr:graphicFrame macro="">
          <xdr:nvGraphicFramePr>
            <xdr:cNvPr id="49" name="Week 4">
              <a:extLst>
                <a:ext uri="{FF2B5EF4-FFF2-40B4-BE49-F238E27FC236}">
                  <a16:creationId xmlns:a16="http://schemas.microsoft.com/office/drawing/2014/main" id="{361922C9-9E31-7786-7F3B-DAA41930AEF2}"/>
                </a:ext>
              </a:extLst>
            </xdr:cNvPr>
            <xdr:cNvGraphicFramePr/>
          </xdr:nvGraphicFramePr>
          <xdr:xfrm>
            <a:off x="0" y="0"/>
            <a:ext cx="0" cy="0"/>
          </xdr:xfrm>
          <a:graphic>
            <a:graphicData uri="http://schemas.microsoft.com/office/drawing/2010/slicer">
              <sle:slicer xmlns:sle="http://schemas.microsoft.com/office/drawing/2010/slicer" name="Week 4"/>
            </a:graphicData>
          </a:graphic>
        </xdr:graphicFrame>
      </mc:Choice>
      <mc:Fallback>
        <xdr:sp macro="" textlink="">
          <xdr:nvSpPr>
            <xdr:cNvPr id="0" name=""/>
            <xdr:cNvSpPr>
              <a:spLocks noTextEdit="1"/>
            </xdr:cNvSpPr>
          </xdr:nvSpPr>
          <xdr:spPr>
            <a:xfrm>
              <a:off x="49949100" y="17818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a Shing Wee" refreshedDate="45018.680928009257" createdVersion="8" refreshedVersion="8" minRefreshableVersion="3" recordCount="11830" xr:uid="{BCD22CA5-3D74-FE4A-9A62-6EB6AEC4C518}">
  <cacheSource type="worksheet">
    <worksheetSource name="Table6"/>
  </cacheSource>
  <cacheFields count="12">
    <cacheField name="Loan Date" numFmtId="14">
      <sharedItems containsSemiMixedTypes="0" containsNonDate="0" containsDate="1" containsString="0" minDate="2022-09-22T00:00:00" maxDate="2023-03-25T00:00:00" count="148">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8T00:00:00"/>
        <d v="2022-11-29T00:00:00"/>
        <d v="2022-11-30T00:00:00"/>
        <d v="2022-12-01T00:00:00"/>
        <d v="2022-12-02T00:00:00"/>
        <d v="2022-12-03T00:00:00"/>
        <d v="2022-12-04T00:00:00"/>
        <d v="2022-12-05T00:00:00"/>
        <d v="2022-12-06T00:00:00"/>
        <d v="2022-12-07T00:00:00"/>
        <d v="2022-12-08T00:00:00"/>
        <d v="2022-12-09T00:00:00"/>
        <d v="2023-01-09T00:00:00"/>
        <d v="2023-01-10T00:00:00"/>
        <d v="2023-01-11T00:00:00"/>
        <d v="2023-01-12T00:00:00"/>
        <d v="2023-01-13T00:00:00"/>
        <d v="2023-01-15T00:00:00"/>
        <d v="2023-01-16T00:00:00"/>
        <d v="2023-01-17T00:00:00"/>
        <d v="2023-01-18T00:00:00"/>
        <d v="2023-01-19T00:00:00"/>
        <d v="2023-01-20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sharedItems>
    </cacheField>
    <cacheField name="General Patron Group" numFmtId="0">
      <sharedItems count="6">
        <s v="Graduate"/>
        <s v="Undergraduate"/>
        <s v="Staff"/>
        <s v="Academic"/>
        <s v="Alumni"/>
        <s v="External 10 + Access"/>
      </sharedItems>
    </cacheField>
    <cacheField name="Due Date" numFmtId="14">
      <sharedItems containsSemiMixedTypes="0" containsNonDate="0" containsDate="1" containsString="0" minDate="2022-09-22T00:00:00" maxDate="2023-06-22T00:00:00"/>
    </cacheField>
    <cacheField name="Barcode" numFmtId="0">
      <sharedItems count="1746">
        <s v="HDMIC06"/>
        <s v="IPHONE46"/>
        <s v="IPHONE54"/>
        <s v="MACUSBC25C25"/>
        <s v="IPHONE55"/>
        <s v="WALLADPT12"/>
        <s v="CLICC-MM-021"/>
        <s v="AD2161"/>
        <s v="CAR069"/>
        <s v="MACUSBC19C19"/>
        <s v="CBK098"/>
        <s v="AD2045"/>
        <s v="AD2035"/>
        <s v="CAR005"/>
        <s v="CBK038"/>
        <s v="AD2029"/>
        <s v="HDMIC27"/>
        <s v="AD2134"/>
        <s v="CAR090"/>
        <s v="AD2351"/>
        <s v="IPHONE25"/>
        <s v="CLICC-ML-0013"/>
        <s v="AD2095"/>
        <s v="AD2059"/>
        <s v="AD2374"/>
        <s v="CAR003"/>
        <s v="AD2208"/>
        <s v="AD2099"/>
        <s v="CAR045"/>
        <s v="AD2188"/>
        <s v="CAR125"/>
        <s v="CLICC-ML-0029"/>
        <s v="CLICC-ML-0108"/>
        <s v="AD2106"/>
        <s v="CAR100"/>
        <s v="AD2170"/>
        <s v="CAR095"/>
        <s v="AD2135"/>
        <s v="CAR089"/>
        <s v="AD2007"/>
        <s v="CAR029"/>
        <s v="CLICC-ML-0111"/>
        <s v="CLICC-ML-0113"/>
        <s v="AD2075"/>
        <s v="AD2186"/>
        <s v="CAR083"/>
        <s v="CBK082"/>
        <s v="CLICC-ML-0067"/>
        <s v="HDST03"/>
        <s v="CLICC-ML-0102"/>
        <s v="AD2347"/>
        <s v="CAR088"/>
        <s v="AD2312"/>
        <s v="CAR004"/>
        <s v="AD2280"/>
        <s v="CAR023"/>
        <s v="AD2338"/>
        <s v="CAR060"/>
        <s v="CLICC-MM-052"/>
        <s v="CLICC-ML-0079"/>
        <s v="AD2214"/>
        <s v="CLICC-ML-0080"/>
        <s v="AD2250"/>
        <s v="CAR034"/>
        <s v="AD2147"/>
        <s v="CAR131"/>
        <s v="CLICC-ML-2056"/>
        <s v="IPHONE57"/>
        <s v="MACCHRG67"/>
        <s v="AD2092"/>
        <s v="CLICC-ML-2058"/>
        <s v="AD2021"/>
        <s v="CLICC-ML-0071"/>
        <s v="CLICC-ML-0104"/>
        <s v="CBK295"/>
        <s v="CBK071"/>
        <s v="IPHONE51"/>
        <s v="WALLADPT15"/>
        <s v="AD2178"/>
        <s v="CAR112"/>
        <s v="AD2165"/>
        <s v="CAR080"/>
        <s v="AD2001"/>
        <s v="CAR135"/>
        <s v="AD2218"/>
        <s v="CLICC-ML-0017"/>
        <s v="AD2126"/>
        <s v="CAR058"/>
        <s v="AD2217"/>
        <s v="CAR041"/>
        <s v="AD2222"/>
        <s v="CAR134"/>
        <s v="AD2275"/>
        <s v="CAR104"/>
        <s v="AD2014"/>
        <s v="CAR081"/>
        <s v="AD2380"/>
        <s v="AD2231"/>
        <s v="CAR068"/>
        <s v="AD2354"/>
        <s v="CAR008"/>
        <s v="AD2345"/>
        <s v="CAR093"/>
        <s v="AD2207"/>
        <s v="CAR055"/>
        <s v="AD2324"/>
        <s v="CLICC-ML-2038"/>
        <s v="AD2154"/>
        <s v="CAR087"/>
        <s v="AD2316"/>
        <s v="MACUSBC20C20"/>
        <s v="AD2197"/>
        <s v="CAR031"/>
        <s v="AD2008"/>
        <s v="CAR073"/>
        <s v="AD2169"/>
        <s v="CAR105"/>
        <s v="AD2263"/>
        <s v="AD2140"/>
        <s v="CAR026"/>
        <s v="AD2235"/>
        <s v="CAR091"/>
        <s v="AD2187"/>
        <s v="CAR106"/>
        <s v="CLICC-ML-0107"/>
        <s v="AD2201"/>
        <s v="CAR117"/>
        <s v="AD2041"/>
        <s v="CAR046"/>
        <s v="CLICC-ML-0116"/>
        <s v="AD2359"/>
        <s v="CAR061"/>
        <s v="AD2150"/>
        <s v="CAR065"/>
        <s v="AD2257"/>
        <s v="CAR107"/>
        <s v="AD2042"/>
        <s v="CAR066"/>
        <s v="AD2329"/>
        <s v="CAR114"/>
        <s v="AD2229"/>
        <s v="CAR020"/>
        <s v="AD2051"/>
        <s v="CAR009"/>
        <s v="AD2189"/>
        <s v="CAR043"/>
        <s v="AD2082"/>
        <s v="CAR128"/>
        <s v="AD2074"/>
        <s v="CAR033"/>
        <s v="AD2183"/>
        <s v="CAR017"/>
        <s v="AD2141"/>
        <s v="CAR022"/>
        <s v="AD2286"/>
        <s v="CAR010"/>
        <s v="CBK301"/>
        <s v="CBK093"/>
        <s v="CLICC-ML-0022"/>
        <s v="CLICC-MM-095"/>
        <s v="CBK253"/>
        <s v="CLICC-ML-0016"/>
        <s v="AD2243"/>
        <s v="CAR006"/>
        <s v="AD2116"/>
        <s v="CAR137"/>
        <s v="AD2034"/>
        <s v="CAR113"/>
        <s v="AD2247"/>
        <s v="CAR094"/>
        <s v="AD2098"/>
        <s v="CAR129"/>
        <s v="AD2240"/>
        <s v="CAR027"/>
        <s v="AD2060"/>
        <s v="CAR115"/>
        <s v="CLICC-ML-0068"/>
        <s v="AD2124"/>
        <s v="CAR122"/>
        <s v="AD2212"/>
        <s v="CAR086"/>
        <s v="AD2196"/>
        <s v="CAR052"/>
        <s v="AD2226"/>
        <s v="CAR101"/>
        <s v="IPHONE52"/>
        <s v="UVGA10"/>
        <s v="AD2031"/>
        <s v="CAR016"/>
        <s v="MACUSBC24C24"/>
        <s v="AD2377"/>
        <s v="CAR002"/>
        <s v="AD2173"/>
        <s v="CAR059"/>
        <s v="AD2003"/>
        <s v="CAR035"/>
        <s v="AD2289"/>
        <s v="CAR028"/>
        <s v="AD2323"/>
        <s v="CAR078"/>
        <s v="AD2162"/>
        <s v="CAR007"/>
        <s v="AD2158"/>
        <s v="CAR103"/>
        <s v="AD2245"/>
        <s v="CAR119"/>
        <s v="AD2175"/>
        <s v="CAR070"/>
        <s v="AD2344"/>
        <s v="CAR102"/>
        <s v="AD2171"/>
        <s v="CAR098"/>
        <s v="AD2052"/>
        <s v="CAR133"/>
        <s v="AD2086"/>
        <s v="CAR013"/>
        <s v="AD2320"/>
        <s v="CAR124"/>
        <s v="CLICC-ML-0020"/>
        <s v="CBK096"/>
        <s v="AD2085"/>
        <s v="CAR075"/>
        <s v="MACCHRG48"/>
        <s v="AD2285"/>
        <s v="CAR011"/>
        <s v="AD2149"/>
        <s v="CAR067"/>
        <s v="AD2063"/>
        <s v="CAR076"/>
        <s v="AD2132"/>
        <s v="CAR064"/>
        <s v="MACUSBC23C23"/>
        <s v="AD2348"/>
        <s v="CAR130"/>
        <s v="AD2238"/>
        <s v="CAR001"/>
        <s v="CLICC-ML-0106"/>
        <s v="AD2163"/>
        <s v="CAR127"/>
        <s v="AD2015"/>
        <s v="CAR021"/>
        <s v="AD2017"/>
        <s v="CAR071"/>
        <s v="AD2037"/>
        <s v="CAR063"/>
        <s v="AD2246"/>
        <s v="CAR038"/>
        <s v="CBK336"/>
        <s v="CBK415"/>
        <s v="IPHONE60"/>
        <s v="WALLADPT21"/>
        <s v="CBK094"/>
        <s v="AD2355"/>
        <s v="CAR079"/>
        <s v="CBK122"/>
        <s v="AD2341"/>
        <s v="AD2104"/>
        <s v="MSE05"/>
        <s v="CBK207"/>
        <s v="AD2133"/>
        <s v="CLICC-MM-042"/>
        <s v="AD2274"/>
        <s v="IPHONE20"/>
        <s v="WALLADPT03"/>
        <s v="AD2304"/>
        <s v="AD2215"/>
        <s v="AD2146"/>
        <s v="AD2066"/>
        <s v="AD2054"/>
        <s v="AD2120"/>
        <s v="AD2209"/>
        <s v="AD2315"/>
        <s v="AD2259"/>
        <s v="AD2090"/>
        <s v="CBK106"/>
        <s v="AD2093"/>
        <s v="AD2281"/>
        <s v="CLICC-MM-010"/>
        <s v="AD2168"/>
        <s v="HDST17"/>
        <s v="AD2352"/>
        <s v="AD2180"/>
        <s v="AD2233"/>
        <s v="CLICC-MM-027"/>
        <s v="AD2261"/>
        <s v="IPHONE58"/>
        <s v="MACCHRG65"/>
        <s v="AD2308"/>
        <s v="AD2137"/>
        <s v="CAR110"/>
        <s v="CLICC-MM-014"/>
        <s v="CBK306"/>
        <s v="AD2361"/>
        <s v="FAC901"/>
        <s v="AD2057"/>
        <s v="CLICC-ML-2055"/>
        <s v="CLICC-ML-2071"/>
        <s v="CLICC-ML-2048"/>
        <s v="CBK035"/>
        <s v="CBK311"/>
        <s v="AD2179"/>
        <s v="CBK168"/>
        <s v="AD2127"/>
        <s v="CAR042"/>
        <s v="AD2185"/>
        <s v="AD2009"/>
        <s v="AD2018"/>
        <s v="AD2047"/>
        <s v="AD2314"/>
        <s v="CAR126"/>
        <s v="HPUSBC01"/>
        <s v="AD2326"/>
        <s v="AD2260"/>
        <s v="AD2313"/>
        <s v="CAR121"/>
        <s v="MACUSBC10C10"/>
        <s v="CLICC-ML-2088"/>
        <s v="MACCHRG49"/>
        <s v="CBK221"/>
        <s v="CLICC-ML-2044"/>
        <s v="CLICC-MM-078"/>
        <s v="AD2219"/>
        <s v="CAR039"/>
        <s v="CLICC-MM-003"/>
        <s v="CBK022"/>
        <s v="AD2346"/>
        <s v="WALLADPT22"/>
        <s v="CBK196"/>
        <s v="CBK203"/>
        <s v="CLICC-ML-0077"/>
        <s v="MACUSBC07C07"/>
        <s v="HPUSBC05"/>
        <s v="MACUSBC06C06"/>
        <s v="WALLADPT20"/>
        <s v="UVGA12"/>
        <s v="VGA63"/>
        <s v="CBK195"/>
        <s v="AD2103"/>
        <s v="MACUSBC08C08"/>
        <s v="MACUSBC27C27"/>
        <s v="AD2032"/>
        <s v="AD2270"/>
        <s v="AD2097"/>
        <s v="AD2291"/>
        <s v="UVGA01"/>
        <s v="CLICC-ML-2075"/>
        <s v="AD2204"/>
        <s v="CAR051"/>
        <s v="AD2053"/>
        <s v="AD2334"/>
        <s v="CLICC-ML-0069"/>
        <s v="MACCHRG36"/>
        <s v="AD2358"/>
        <s v="CBK073"/>
        <s v="CBK088"/>
        <s v="IPHONE17"/>
        <s v="WALLADPT05"/>
        <s v="WALLADPT09"/>
        <s v="CLICC-MM-075"/>
        <s v="AD2182"/>
        <s v="CBK357"/>
        <s v="AD2273"/>
        <s v="AD2267"/>
        <s v="CBK312"/>
        <s v="AD2198"/>
        <s v="AD2114"/>
        <s v="UHDMI08"/>
        <s v="FAC563"/>
        <s v="IPHONE22"/>
        <s v="WALLADPT08"/>
        <s v="CBK046"/>
        <s v="CBK083"/>
        <s v="AD2148"/>
        <s v="CBK157"/>
        <s v="CLICC-MM-026"/>
        <s v="AD2357"/>
        <s v="CBK066"/>
        <s v="AD2004"/>
        <s v="AD2310"/>
        <s v="CAR108"/>
        <s v="CLICC-MM-050"/>
        <s v="AD2232"/>
        <s v="CBK319"/>
        <s v="AD2242"/>
        <s v="CAR044"/>
        <s v="AD2237"/>
        <s v="CAR074"/>
        <s v="AD2221"/>
        <s v="CAR092"/>
        <s v="CBK109"/>
        <s v="AD2038"/>
        <s v="MACCHRG66"/>
        <s v="CBK206"/>
        <s v="IPHONE21"/>
        <s v="WALLADPT06"/>
        <s v="AD2272"/>
        <s v="AD2200"/>
        <s v="OMNI26"/>
        <s v="UVGA09"/>
        <s v="CBK191"/>
        <s v="CBK114"/>
        <s v="CLICC-ML-2053"/>
        <s v="IPHONE07"/>
        <s v="UHDMI01"/>
        <s v="CBK059"/>
        <s v="CLICC-ML-2087"/>
        <s v="CBK104"/>
        <s v="AD2298"/>
        <s v="AD2356"/>
        <s v="CLICC-ML-0060"/>
        <s v="AD2331"/>
        <s v="CAR082"/>
        <s v="MACUSBC11C11"/>
        <s v="AD2311"/>
        <s v="AD2096"/>
        <s v="CAR062"/>
        <s v="AD2071"/>
        <s v="CAR118"/>
        <s v="AD2251"/>
        <s v="CAR109"/>
        <s v="AD2065"/>
        <s v="AD2366"/>
        <s v="AD2227"/>
        <s v="AD2213"/>
        <s v="CAR053"/>
        <s v="AD2129"/>
        <s v="CAR030"/>
        <s v="CBK108"/>
        <s v="AD2297"/>
        <s v="CAR132"/>
        <s v="IPHONE34"/>
        <s v="WALLADPT24"/>
        <s v="FAC474"/>
        <s v="FAC553"/>
        <s v="CBK254"/>
        <s v="CALC08"/>
        <s v="AD2121"/>
        <s v="CAR040"/>
        <s v="AD2144"/>
        <s v="CAR037"/>
        <s v="CLICC-MM-064"/>
        <s v="MACCHRG53"/>
        <s v="CBK296"/>
        <s v="CLICC-ML-0076"/>
        <s v="CLICC-MM-083"/>
        <s v="IPHONE04"/>
        <s v="CLICC-MM-061"/>
        <s v="CBK101"/>
        <s v="CBK116"/>
        <s v="CBK124"/>
        <s v="CBK091"/>
        <s v="CLICC-MM-012"/>
        <s v="CLICC-ML-0098"/>
        <s v="HDST15"/>
        <s v="CLICC-ML-2084"/>
        <s v="IPHONE26"/>
        <s v="AD2195"/>
        <s v="AD2202"/>
        <s v="AD2111"/>
        <s v="CLICC-ML-0070"/>
        <s v="CLICC-ML-0100"/>
        <s v="CLICC-ML-2094"/>
        <s v="CBK024"/>
        <s v="CBK-245"/>
        <s v="IPHONE36"/>
        <s v="AD2290"/>
        <s v="AD2088"/>
        <s v="CBK358"/>
        <s v="CLICC-ML-2092"/>
        <s v="AD2030"/>
        <s v="AD2142"/>
        <s v="AD2268"/>
        <s v="AD2293"/>
        <s v="CLICC-ML-2089"/>
        <s v="AD2068"/>
        <s v="AD2190"/>
        <s v="CLICC-ML-2073"/>
        <s v="CBK224"/>
        <s v="CBK155"/>
        <s v="CLICC-ML-0088"/>
        <s v="AD2191"/>
        <s v="AD2206"/>
        <s v="AD2239"/>
        <s v="HPUSBC04"/>
        <s v="AD2292"/>
        <s v="AD2192"/>
        <s v="HDST07"/>
        <s v="AD2199"/>
        <s v="AD2349"/>
        <s v="CLICC-ML-2022"/>
        <s v="CAR136"/>
        <s v="WALLADPT26"/>
        <s v="AD2303"/>
        <s v="AD2006"/>
        <s v="CLICC-ML-0061"/>
        <s v="HDMIC11"/>
        <s v="AD2279"/>
        <s v="IPHONE33"/>
        <s v="WALLADPT25"/>
        <s v="CLICC-ML-0040"/>
        <s v="BIOUSBCVGA02"/>
        <s v="HDMIC32"/>
        <s v="AD2102"/>
        <s v="WALLADPT19"/>
        <s v="CBK198"/>
        <s v="CLICC-MM-025"/>
        <s v="CLICC-ML-2031"/>
        <s v="AD2107"/>
        <s v="CLICC-MM-044"/>
        <s v="CLICC-MM-045"/>
        <s v="CLICC-MM-028"/>
        <s v="MACUSBC05C05"/>
        <s v="CBK051"/>
        <s v="CLICC-ML-2007"/>
        <s v="FAC396"/>
        <s v="CLICC-MM-094"/>
        <s v="AD2265"/>
        <s v="CBK039"/>
        <s v="CLICC-ML-2043"/>
        <s v="CLICC-ML-0095"/>
        <s v="CLICC-ML-2012"/>
        <s v="HDST08"/>
        <s v="CBK359"/>
        <s v="CBK413"/>
        <s v="IPHONE48"/>
        <s v="CLICC-ML-2006"/>
        <s v="CLICC-ML-0030"/>
        <s v="FAC307"/>
        <s v="CLICC-ML-2042"/>
        <s v="HPUSBC03"/>
        <s v="MACUSBC09C09"/>
        <s v="CBK099"/>
        <s v="CLICC-ML-2039"/>
        <s v="CBK410"/>
        <s v="CLICC-ML-2014"/>
        <s v="AD2335"/>
        <s v="CBK103"/>
        <s v="CLICC-ML-2069"/>
        <s v="HP003"/>
        <s v="AD2005"/>
        <s v="IPHONE39"/>
        <s v="CBK216"/>
        <s v="CLICC-MM-067"/>
        <s v="CBK297"/>
        <s v="OMNI03"/>
        <s v="CLICC-MM-013"/>
        <s v="CLICC-MM-087"/>
        <s v="AD2153"/>
        <s v="IPHONE03"/>
        <s v="UVGA02"/>
        <s v="CALC13"/>
        <s v="CBK158"/>
        <s v="CBK252"/>
        <s v="FAC550"/>
        <s v="IPHONE42"/>
        <s v="HDMIC02"/>
        <s v="CLICC-MM-037"/>
        <s v="CLICC-ML-2066"/>
        <s v="CLICC-MM-017"/>
        <s v="WALLADPT27"/>
        <s v="HP058"/>
        <s v="HP136"/>
        <s v="CAR111"/>
        <s v="CAR084"/>
        <s v="HP028"/>
        <s v="CBK029"/>
        <s v="CAR054"/>
        <s v="IPHONE24"/>
        <s v="WALLADPT10"/>
        <s v="CAR097"/>
        <s v="CLICC-MM-049"/>
        <s v="HP120"/>
        <s v="AD2109"/>
        <s v="CAR019"/>
        <s v="CLICC-ML-0045"/>
        <s v="AD2056"/>
        <s v="CAR123"/>
        <s v="FAC882"/>
        <s v="CAR099"/>
        <s v="CBK078"/>
        <s v="CLICC-ML-2067"/>
        <s v="CLICC-ML-2035"/>
        <s v="CLICC-ML-2018"/>
        <s v="CLICC-ML-2015"/>
        <s v="IPADK215"/>
        <s v="FAC380"/>
        <s v="AD2119"/>
        <s v="CAR024"/>
        <s v="CLICC-ML-2052"/>
        <s v="CLICC-MM-063"/>
        <s v="HDST20"/>
        <s v="ANDROID27"/>
        <s v="FAC360"/>
        <s v="VGAC05"/>
        <s v="HP093"/>
        <s v="CLICC-ML-2030"/>
        <s v="AD2019"/>
        <s v="HDMIC13"/>
        <s v="VGA20"/>
        <s v="CLICC-ML-0044"/>
        <s v="HP125"/>
        <s v="CLICC-ML-2057"/>
        <s v="HP021"/>
        <s v="AD2064"/>
        <s v="FAC466"/>
        <s v="CALC29"/>
        <s v="MACUSBC01"/>
        <s v="HP097"/>
        <s v="HP062"/>
        <s v="AD2210"/>
        <s v="FAC423"/>
        <s v="CLICC-ML-2095"/>
        <s v="HP053"/>
        <s v="CLICC-MM-009"/>
        <s v="CLICC-MM-062"/>
        <s v="CLICC-MM-015"/>
        <s v="FAC606"/>
        <s v="AD2254"/>
        <s v="HP036"/>
        <s v="FAC962"/>
        <s v="AD2256"/>
        <s v="FAC453"/>
        <s v="OMNI30"/>
        <s v="CBK258"/>
        <s v="CBK222"/>
        <s v="VGA33"/>
        <s v="CLICC-ML-2086"/>
        <s v="AD2166"/>
        <s v="CBK-248"/>
        <s v="AD2295"/>
        <s v="AD2249"/>
        <s v="FAC405"/>
        <s v="FAC486"/>
        <s v="HP035"/>
        <s v="IPHONE32"/>
        <s v="HP077"/>
        <s v="CAR036"/>
        <s v="FAC951"/>
        <s v="ANKER02"/>
        <s v="FAC630"/>
        <s v="HP086"/>
        <s v="OMNI10"/>
        <s v="CBK337"/>
        <s v="OMNI29"/>
        <s v="CBK251"/>
        <s v="CLICC-ML-2047"/>
        <s v="CBK411"/>
        <s v="FAC498"/>
        <s v="CLICC-ML-0005"/>
        <s v="FAC496"/>
        <s v="HP137"/>
        <s v="IPHONE28"/>
        <s v="CBK156"/>
        <s v="HP079"/>
        <s v="CLICC-ML-2100"/>
        <s v="CBK202"/>
        <s v="CLICC-ML-0101"/>
        <s v="HP163"/>
        <s v="VGA53"/>
        <s v="FAC631"/>
        <s v="AD2139"/>
        <s v="FAC417"/>
        <s v="FAC560"/>
        <s v="AD2087"/>
        <s v="CLICC-ML-2004"/>
        <s v="FAC627"/>
        <s v="VGA49"/>
        <s v="VGAC27"/>
        <s v="IPHONE56"/>
        <s v="CLICC-MM-065"/>
        <s v="FAC637"/>
        <s v="CLICC-ML-0112"/>
        <s v="CLICC-MM-036"/>
        <s v="IPHONE29"/>
        <s v="CBK225"/>
        <s v="IPADK199"/>
        <s v="CLICC-ML-2029"/>
        <s v="HP143"/>
        <s v="MACCHRG47"/>
        <s v="BOEIPHONE04"/>
        <s v="CLICC-ML-0033"/>
        <s v="CBK126"/>
        <s v="FAC037"/>
        <s v="CBK412"/>
        <s v="IPHONE01"/>
        <s v="MACCHRG61"/>
        <s v="IPHONE38"/>
        <s v="CBK323"/>
        <s v="HDST10"/>
        <s v="FAC598"/>
        <s v="CLICC-MM-032"/>
        <s v="CLICC-ML-2002"/>
        <s v="OMNI16"/>
        <s v="IPHONE30"/>
        <s v="CLICC-ML-2090"/>
        <s v="FAC573"/>
        <s v="OMNI34"/>
        <s v="OMNI40"/>
        <s v="HP087"/>
        <s v="CBK338"/>
        <s v="CLICC-ML-2093"/>
        <s v="CLICC-MM-092"/>
        <s v="CLICC-MM-001"/>
        <s v="AD2033"/>
        <s v="HDMIC15"/>
        <s v="CLICC-ML-2070"/>
        <s v="HDMIC22"/>
        <s v="CLICC-ML-0110"/>
        <s v="AD2089"/>
        <s v="MACCHRG42"/>
        <s v="FAC889"/>
        <s v="HDMIC24"/>
        <s v="OMNI39"/>
        <s v="HDST16"/>
        <s v="MACCHRG50"/>
        <s v="HP114"/>
        <s v="ANKER04"/>
        <s v="MACCHRG54"/>
        <s v="MACCHRG59"/>
        <s v="CLICC-ML-2034"/>
        <s v="OMNI31"/>
        <s v="CLICC-ML-2028"/>
        <s v="HP009"/>
        <s v="FAC599"/>
        <s v="HP084"/>
        <s v="FAC519"/>
        <s v="HDST14"/>
        <s v="OMNI35"/>
        <s v="OMNI36"/>
        <s v="FAC887"/>
        <s v="CLICC-MM-047"/>
        <s v="FAC527"/>
        <s v="WALLADPT23"/>
        <s v="FAC403"/>
        <s v="CLICC-ML-0089"/>
        <s v="CLICC-ML-2085"/>
        <s v="CLICC-ML-2019"/>
        <s v="FAC617"/>
        <s v="CLICC-ML-2020"/>
        <s v="CLICC-MM-034"/>
        <s v="CLICC-ML-2026"/>
        <s v="CLICC-ML-2001"/>
        <s v="HDMIC10"/>
        <s v="ANKER10"/>
        <s v="CLICC-MM-059"/>
        <s v="FAC531"/>
        <s v="MACCHRG52"/>
        <s v="FAC906"/>
        <s v="CLICC-ML-2017"/>
        <s v="IPHONE06"/>
        <s v="CBK-247"/>
        <s v="IPHONE27"/>
        <s v="CLICC-ML-0055"/>
        <s v="MACCHRG68"/>
        <s v="FAC520"/>
        <s v="HP070"/>
        <s v="CLICC-MM-069"/>
        <s v="FAC525"/>
        <s v="CBK298"/>
        <s v="CBK110"/>
        <s v="VGA37"/>
        <s v="CBK128"/>
        <s v="CLICC-ML-2078"/>
        <s v="CLICC-MM-081"/>
        <s v="HDMIC26"/>
        <s v="HP096"/>
        <s v="CLICC-ML-2099"/>
        <s v="IPHONE75"/>
        <s v="CBK214"/>
        <s v="MACCHRG55"/>
        <s v="CBK166"/>
        <s v="CLICC-MM-019"/>
        <s v="CBK416"/>
        <s v="CBK417"/>
        <s v="HP010"/>
        <s v="CBK322"/>
        <s v="CLICC-ML-2091"/>
        <s v="CLICC-ML-2098"/>
        <s v="IPHONE77"/>
        <s v="CLICC-ML-2008"/>
        <s v="CLICC-ML-2077"/>
        <s v="CLICC-ML-2024"/>
        <s v="FAC635"/>
        <s v="HP135"/>
        <s v="AD2055"/>
        <s v="CALC25"/>
        <s v="OMNI28"/>
        <s v="FAC905"/>
        <s v="CLICC-ML-2072"/>
        <s v="CLICC-ML-0118"/>
        <s v="CLICC-ML-2068"/>
        <s v="HP051"/>
        <s v="CLICC-ML-2079"/>
        <s v="CLICC-MM-029"/>
        <s v="IPHONE76"/>
        <s v="OMNI38"/>
        <s v="FAC429"/>
        <s v="CBK162"/>
        <s v="CLICC-MM-039"/>
        <s v="CLICC-MM-016"/>
        <s v="FAC894"/>
        <s v="IPHONE80"/>
        <s v="CLICC-ML-2009"/>
        <s v="HP158"/>
        <s v="FAC874"/>
        <s v="CLICC-MM-035"/>
        <s v="IPHONE40"/>
        <s v="CLICC-ML-2049"/>
        <s v="HP064"/>
        <s v="FAC963"/>
        <s v="IPHONE65"/>
        <s v="MACUSBC15C15"/>
        <s v="CLICC-ML-2023"/>
        <s v="FAC518"/>
        <s v="FAC622"/>
        <s v="CLICC-ML-0099"/>
        <s v="CBK199"/>
        <s v="CBK414"/>
        <s v="CLICC-ML-0007"/>
        <s v="CLICC-ML-2041"/>
        <s v="CLICC-ML-0008"/>
        <s v="CBK192"/>
        <s v="WALLADPT42"/>
        <s v="CLICC-MM-038"/>
        <s v="CLICC-ML-0066"/>
        <s v="CLICC-ML-0032"/>
        <s v="CLICC-ML-2045"/>
        <s v="MACCHRG57"/>
        <s v="CLICC-ML-2010"/>
        <s v="CLICC-ML-0083"/>
        <s v="CBK418"/>
        <s v="CLICC-ML-0035"/>
        <s v="CLICC-ML-0093"/>
        <s v="CLICC-ML-2059"/>
        <s v="LABMSE12"/>
        <s v="FAC514"/>
        <s v="LABMSE10"/>
        <s v="CLICC-ML-0091"/>
        <s v="OMNI27"/>
        <s v="CLICC-ML-0025"/>
        <s v="CLICC-ML-0038"/>
        <s v="HDMIC29"/>
        <s v="FAC543"/>
        <s v="CLICC-ML-2096"/>
        <s v="CLICC-ML-0092"/>
        <s v="CLICC-ML-0026"/>
        <s v="CLICC-ML-0006"/>
        <s v="CLICC-ML-0018"/>
        <s v="CLICC-ML-0019"/>
        <s v="CLICC-ML-2061"/>
        <s v="CLICC-ML-0082"/>
        <s v="CLICC-ML-0049"/>
        <s v="CBK217"/>
        <s v="CBK194"/>
        <s v="WALLADPT44"/>
        <s v="CBK228"/>
        <s v="MACUSBC12C12"/>
        <s v="CBK215"/>
        <s v="CBK227"/>
        <s v="CBK204"/>
        <s v="CBK209"/>
        <s v="CLICC-ML-0027"/>
        <s v="CLICC-ML-0078"/>
        <s v="CLICC-ML-0010"/>
        <s v="CLICC-MM-051"/>
        <s v="CBK220"/>
        <s v="CLICC-ML-0012"/>
        <s v="CBK201"/>
        <s v="CBK200"/>
        <s v="UVGA19"/>
        <s v="CBK190"/>
        <s v="CBK219"/>
        <s v="CBK193"/>
        <s v="CBK056"/>
        <s v="CBK066C"/>
        <s v="FAC559"/>
        <s v="CBK229"/>
        <s v="CBK208"/>
        <s v="CLICC-ML-2027"/>
        <s v="OMNI20"/>
        <s v="CLICC-ML-0004"/>
        <s v="FAC917"/>
        <s v="CLICC-ML-0086"/>
        <s v="IPHONE78"/>
        <s v="WALLADPT46"/>
        <s v="IPHONE79"/>
        <s v="AD2364"/>
        <s v="CLICC-MM-074"/>
        <s v="CLICC-ML-2063"/>
        <s v="CLICC-ML-0002"/>
        <s v="CLICC-ML-2046"/>
        <s v="OMNI11"/>
        <s v="CLICC-MM-046"/>
        <s v="CLICC-ML-0062"/>
        <s v="CLICC-ML-0094"/>
        <s v="WALLADPT45"/>
        <s v="AD2277"/>
        <s v="CBK388"/>
        <s v="IPHONE61"/>
        <s v="CLICC-MM-070"/>
        <s v="CLICC-ML-0072"/>
        <s v="IPADK051"/>
        <s v="CBK028"/>
        <s v="UHDMI17"/>
        <s v="CLICC-MM-072"/>
        <s v="FAC895"/>
        <s v="CLICC-ML-0015"/>
        <s v="CLICC-ML-0031"/>
        <s v="HDMIC21"/>
        <s v="CLICC-ML-2011"/>
        <s v="CLICC-ML-2021"/>
        <s v="CBK211"/>
        <s v="CBK395"/>
        <s v="IPHONE35"/>
        <s v="CLICC-ML-2074"/>
        <s v="CLICC-ML-2040"/>
        <s v="CLICC-ML-2037"/>
        <s v="AD2382"/>
        <s v="CLICC-ML-2082"/>
        <s v="UVGA20"/>
        <s v="OMNI09"/>
        <s v="CBK390"/>
        <s v="CLICC-ML-2062"/>
        <s v="CLICC-ML-2060"/>
        <s v="CBK397"/>
        <s v="CBK018"/>
        <s v="CLICC-ML-2064"/>
        <s v="HDST02"/>
        <s v="AD2330"/>
        <s v="CLICC-ML-2033"/>
        <s v="HP074"/>
        <s v="CBK362"/>
        <s v="CBK391"/>
        <s v="OMNI32"/>
        <s v="UHDMI12"/>
        <s v="ANDROID24"/>
        <s v="WALLADPT43"/>
        <s v="CLICC-ML-2065"/>
        <s v="CLICC-MM-088"/>
        <s v="CLICC-ML-2013"/>
        <s v="FAC562"/>
        <s v="CBK339"/>
        <s v="SUP-012"/>
        <s v="CBK369"/>
        <s v="MACCHRG51"/>
        <s v="CLICC-ML-2032"/>
        <s v="CLICC-ML-2003"/>
        <s v="CLICC-ML-2051"/>
        <s v="CBK394"/>
        <s v="CLICC-ML-2097"/>
        <s v="WALLADPT49"/>
        <s v="CLICC-ML-2054"/>
        <s v="CALC06"/>
        <s v="CLICC-ML-2005"/>
        <s v="AD2381"/>
        <s v="CBK226"/>
        <s v="CBK392"/>
        <s v="CLICC-ML-0023"/>
        <s v="CLICC-MM-040"/>
        <s v="CBK340"/>
        <s v="WALLADPT17"/>
        <s v="MACCHRG58"/>
        <s v="CBK396"/>
        <s v="WALLADPT41"/>
        <s v="AD2062"/>
        <s v="ANDROID18"/>
        <s v="CALC10"/>
        <s v="CLICC-ML-0105"/>
        <s v="CLICC-ML-0028"/>
        <s v="CALC11"/>
        <s v="CLICC-ML-2036"/>
        <s v="CLICC-ML-2016"/>
        <s v="CALC07"/>
        <s v="CALC12"/>
        <s v="OMNI24"/>
        <s v="CLICC-MM-071"/>
        <s v="ANDROID22"/>
        <s v="HDMIC12"/>
        <s v="CBK366"/>
        <s v="CLICC-MM-084"/>
        <s v="MACUSBC13C13"/>
        <s v="ANDROID16"/>
        <s v="CALC09"/>
        <s v="CLICC-ML-0115"/>
        <s v="CLICC-ML-2080"/>
        <s v="CLICC-ML-0039"/>
        <s v="CLICC-MM-066"/>
        <s v="CLICC-MM-007"/>
        <s v="CBK360"/>
        <s v="CBK361"/>
        <s v="CLICC-MM-096"/>
        <s v="UVGA15"/>
        <s v="CLICC-ML-0048"/>
        <s v="CLICC-ML-2083"/>
        <s v="CLICC-ML-0046"/>
        <s v="CLICC-ML-0103"/>
        <s v="CLICC-ML-0117"/>
        <s v="CLICC-ML-0041"/>
        <s v="CBK386"/>
        <s v="UHDMI14"/>
        <s v="VGA54"/>
        <s v="IPHONE66"/>
        <s v="CLICC-ML-0075"/>
        <s v="CLICC-ML-0114"/>
        <s v="CLICC-ML-0001"/>
        <s v="CLICC-ML-0097"/>
        <s v="CLICC-ML-0096"/>
        <s v="CALC04"/>
        <s v="CBK399"/>
        <s v="CBK387"/>
        <s v="CLICC-MM-097"/>
        <s v="CBK363"/>
        <s v="CBK389"/>
        <s v="CBK364"/>
        <s v="CLICC-ML-0064"/>
        <s v="UHDMI16"/>
        <s v="CBK173"/>
        <s v="CALC05"/>
        <s v="CBK393"/>
        <s v="IPHONE67"/>
        <s v="IPHONE68"/>
        <s v="CBK365"/>
        <s v="CLICC-MM-024"/>
        <s v="CLICC-ML-0003"/>
        <s v="UHDMI19"/>
        <s v="UVGA22"/>
        <s v="OMNI07"/>
        <s v="CBK384"/>
        <s v="CBK383"/>
        <s v="AD2025"/>
        <s v="MACCHRG69"/>
        <s v="CBK368"/>
        <s v="IPHONE41"/>
        <s v="UHDMI18"/>
        <s v="CBK404"/>
        <s v="IPHONE02"/>
        <s v="OMNI23"/>
        <s v="CLICC-MM-079"/>
        <s v="CBK385"/>
        <s v="CBK380"/>
        <s v="CBK-243"/>
        <s v="CBK381"/>
        <s v="CLICC-MM-005"/>
        <s v="HDST19"/>
        <s v="CLICC-MM-006"/>
        <s v="UVGA17"/>
        <s v="IPHONE70"/>
        <s v="FAC625"/>
        <s v="WALLADPT48"/>
        <s v="CBK402"/>
        <s v="UHDMI21"/>
        <s v="IPHONE69"/>
        <s v="CBK341"/>
        <s v="CBK342"/>
        <s v="CBK406"/>
        <s v="FAC458"/>
        <s v="FAC386"/>
        <s v="ANKER06"/>
        <s v="UHDMI10"/>
        <s v="CALC18"/>
        <s v="CLICC-ML-0119"/>
        <s v="FAC921"/>
        <s v="UHDMI22"/>
        <s v="VGAC24"/>
        <s v="FAC964"/>
        <s v="FAC451"/>
        <s v="CBK407"/>
        <s v="FAC511"/>
        <s v="FAC346"/>
        <s v="FAC944"/>
        <s v="CBK405"/>
        <s v="CBK408"/>
        <s v="CBK382"/>
        <s v="CBK409"/>
        <s v="FAC825"/>
        <s v="UHDMI23"/>
        <s v="CBK403"/>
        <s v="IPHONE71"/>
        <s v="CBK343"/>
        <s v="IPHONE72"/>
        <s v="OMNI17"/>
        <s v="AD2253"/>
        <s v="UVGA14"/>
        <s v="IPADK305"/>
        <s v="HDMIC18"/>
        <s v="CALC22"/>
        <s v="IPHONE73"/>
        <s v="IPHONE18"/>
        <s v="CAR146"/>
        <s v="CALC03"/>
        <s v="CALC02"/>
        <s v="IPHONE74"/>
        <s v="CALC23"/>
        <s v="WALLADPT36"/>
        <s v="CALC28"/>
        <s v="ANKER07"/>
        <s v="ANKER08"/>
        <s v="CLICC-MM-098"/>
        <s v="CBK344"/>
        <s v="CLICC-MM-073"/>
        <s v="SUP021"/>
        <s v="AD2043"/>
        <s v="HP131"/>
        <s v="CAR141"/>
        <s v="HP067"/>
        <s v="ANDROID21"/>
        <s v="HP123"/>
        <s v="CAR143"/>
        <s v="CAR138"/>
        <s v="HP023"/>
        <s v="CLICC-MM-058"/>
        <s v="CAR139"/>
        <s v="CBK238"/>
        <s v="CAR148"/>
        <s v="CLICC-MM-099"/>
        <s v="HDMIC09"/>
        <s v="OMNI42"/>
        <s v="CAR147"/>
        <s v="CBK367"/>
        <s v="CLICC-MM-002"/>
        <s v="CAR150"/>
        <s v="CAR149"/>
        <s v="UHDMI11"/>
        <s v="CLICC-MM-022"/>
        <s v="CLICC-MM-077"/>
        <s v="CBK370"/>
        <s v="CBK400"/>
        <s v="CBK401"/>
        <s v="IPHONE62"/>
        <s v="CBK345"/>
        <s v="HP066"/>
        <s v="HP027"/>
        <s v="CAR152"/>
        <s v="CLICC-MM-089"/>
        <s v="HDMIC25"/>
        <s v="CBK372"/>
        <s v="HP045"/>
        <s v="HP047"/>
        <s v="HP126"/>
        <s v="HP127"/>
        <s v="CAR151"/>
        <s v="CBK419"/>
        <s v="CLICC-MM-068"/>
        <s v="WALLADPT47"/>
        <s v="HP026"/>
        <s v="ANDROID09"/>
        <s v="HP148"/>
        <s v="HP092"/>
        <s v="CAR153"/>
        <s v="CLICC-MM-076"/>
        <s v="HDMIC31"/>
        <s v="CLICC-MM-004"/>
        <s v="CALC19"/>
        <s v="WALLADPT11"/>
        <s v="VGAC42"/>
        <s v="CBK346"/>
        <s v="CBK373"/>
        <s v="ANDROID06"/>
        <s v="CBK374"/>
        <s v="CBK030"/>
        <s v="CLICC-MM-091"/>
        <s v="CALC24"/>
        <s v="HP102"/>
        <s v="CBK347"/>
        <s v="OLDMACCHRG08"/>
        <s v="HP088"/>
        <s v="HP081"/>
        <s v="MACCHRG34"/>
        <s v="HP161"/>
        <s v="CLICC-MM-085"/>
        <s v="HP050"/>
        <s v="CLICC-MM-033"/>
        <s v="CALC27"/>
        <s v="HP151"/>
        <s v="HPUSBC15"/>
        <s v="CLICC-ML-0063"/>
        <s v="HP107"/>
        <s v="WALLADPT07"/>
        <s v="HP043"/>
        <s v="UHDMI13"/>
        <s v="HP159"/>
        <s v="HP001"/>
        <s v="HP004"/>
        <s v="CLICC-MM-090"/>
        <s v="OMNI48"/>
        <s v="HPUSBC14"/>
        <s v="OMNI19"/>
        <s v="CLICC-MM-053"/>
        <s v="HP104"/>
        <s v="CBK348"/>
        <s v="CBK420"/>
        <s v="SUP-013"/>
        <s v="CBK179"/>
        <s v="HP108"/>
        <s v="MACUSBC29C29"/>
        <s v="HP150"/>
        <s v="HP117"/>
        <s v="HP080"/>
        <s v="UVGA21"/>
        <s v="HPUSBC11"/>
        <s v="HP056"/>
        <s v="HP111"/>
        <s v="HP052"/>
        <s v="HP124"/>
        <s v="CLICC-MM-080"/>
        <s v="HPUSBC13"/>
        <s v="HP144"/>
        <s v="HP029"/>
        <s v="HP061"/>
        <s v="HPUSBC12"/>
        <s v="MSE09"/>
        <s v="MACCHRG33"/>
        <s v="CLICC-MM-031"/>
        <s v="CLICC-MM-086"/>
        <s v="HP119"/>
        <s v="HPUSBC09"/>
        <s v="HP072"/>
        <s v="HDMIC17"/>
        <s v="HP040"/>
        <s v="HP007"/>
        <s v="CBK237"/>
        <s v="HP032"/>
        <s v="MSE04"/>
        <s v="HP103"/>
        <s v="MSE08"/>
        <s v="WALLADPT37"/>
        <s v="CLICC-MM-057"/>
        <s v="HP132"/>
        <s v="CLICC-MM-060"/>
        <s v="HDST09"/>
        <s v="CBK421"/>
        <s v="CLICC-MM-023"/>
        <s v="MACUSBC14C14"/>
        <s v="CBK349"/>
        <s v="CBK350"/>
        <s v="HDST30"/>
        <s v="CBK422"/>
        <s v="CALC20"/>
        <s v="UVGA18"/>
        <s v="CLICC-MM-100"/>
        <s v="HP154"/>
        <s v="CLICC-MM-082"/>
        <s v="CLICC-MM-054"/>
        <s v="CLICC-MM-008"/>
        <s v="CBK423"/>
        <s v="CLICC-MM-011"/>
        <s v="HP134"/>
        <s v="HP030"/>
        <s v="CBK351"/>
        <s v="CLICC-MM-018"/>
        <s v="CAR142"/>
        <s v="CLICC-MM-041"/>
        <s v="CLICC-MM-020"/>
        <s v="HP139"/>
        <s v="CBK352"/>
        <s v="CLICC-MM-055"/>
        <s v="CLICC-MM-056"/>
        <s v="CBK424"/>
        <s v="WALLADPT39"/>
        <s v="MACCHRG35"/>
        <s v="OLDMACCHRG24"/>
        <s v="CBK353"/>
        <s v="OMNI50"/>
        <s v="HP105"/>
        <s v="OMNI43"/>
        <s v="HPUSBC06"/>
        <s v="CBK001"/>
        <s v="WALLADPT29"/>
        <s v="CLICC-ML-0120"/>
        <s v="CBK425"/>
        <s v="HP160"/>
        <s v="HP083"/>
        <s v="HP024"/>
        <s v="HP149"/>
        <s v="MACCHRG62"/>
        <s v="HPUSBC10"/>
        <s v="CLICC-MM-093"/>
        <s v="WALLADPT33"/>
        <s v="OMNI12"/>
        <s v="OMNI15"/>
        <s v="CBK354"/>
        <s v="CBK426"/>
        <s v="CBK427"/>
        <s v="HP006"/>
        <s v="HP033"/>
        <s v="CLICC-ML-0121"/>
        <s v="HP101"/>
        <s v="MACCHRG64"/>
        <s v="CBK-242"/>
        <s v="CLICC-MM-030"/>
        <s v="HP034"/>
        <s v="HP005"/>
        <s v="MACCHRG02"/>
        <s v="HP100"/>
        <s v="HP157"/>
        <s v="CBK355"/>
        <s v="FAC870"/>
        <s v="HP075"/>
        <s v="HP130"/>
        <s v="HDST13"/>
        <s v="HP037"/>
        <s v="IPHONE37"/>
        <s v="HP022"/>
        <s v="CLICC-ML-0123"/>
        <s v="ANDROID14"/>
        <s v="OMNI25"/>
        <s v="WALLADPT30"/>
        <s v="HP016"/>
        <s v="FAC556"/>
        <s v="CLICC-MM-048"/>
        <s v="HP057"/>
        <s v="CBK356"/>
        <s v="HP118"/>
        <s v="CALC17"/>
        <s v="HP008"/>
        <s v="CBK294"/>
        <s v="OMNI08"/>
        <s v="HDMIC23"/>
        <s v="WALLADPT38"/>
        <s v="FAC570"/>
        <s v="OMNI13"/>
        <s v="IPHONE23"/>
        <s v="VGA48"/>
        <s v="MACCHRG63"/>
        <s v="CLICC-MM-043"/>
        <s v="WALLADPT28"/>
        <s v="CLICC-ML-0127"/>
        <s v="VGAC18"/>
        <s v="HP141"/>
        <s v="ANDROID26"/>
        <s v="HP113"/>
        <s v="FAC940"/>
        <s v="CLICC-ML-0126"/>
        <s v="CBK041"/>
        <s v="CLICC-ML-0133"/>
        <s v="IPHONE63"/>
        <s v="CLICC-ML-0125"/>
        <s v="IPHONE05"/>
        <s v="HP019"/>
        <s v="CLICC-ML-0129"/>
        <s v="CLICC-ML-0132"/>
        <s v="FAC643"/>
        <s v="CBK335"/>
        <s v="CLICC-ML-0128"/>
        <s v="CLICC-ML-0130"/>
        <s v="CLICC-ML-0134"/>
        <s v="HP069"/>
        <s v="OLDMACCHRG18"/>
        <s v="UVGA06"/>
        <s v="AD2020"/>
        <s v="CLICC-MM-0005"/>
        <s v="CLICC-MM-0018"/>
        <s v="CLICC-MM-0033"/>
        <s v="CLICC-ML-0137"/>
        <s v="CLICC-MM-0028"/>
        <s v="AD2110"/>
        <s v="CBK262"/>
        <s v="AD2339"/>
        <s v="HDST27"/>
        <s v="HP002"/>
        <s v="CLICC-MM-0006"/>
        <s v="CLICC-MM-0019"/>
        <s v="CLICC-MM-0016"/>
        <s v="CLICC-MM-0003"/>
        <s v="CBK061"/>
        <s v="CLICC-MM-0020"/>
        <s v="CLICC-MM-0025"/>
        <s v="CBK320"/>
        <s v="HPUSBC07"/>
        <s v="HP015"/>
        <s v="AD2013"/>
        <s v="AD2376"/>
        <s v="AD2228"/>
        <s v="CLICC-MM-0029"/>
        <s v="CLICC-MM-0021"/>
        <s v="CBK299"/>
        <s v="WALLADPT32"/>
        <s v="CBK331"/>
        <s v="AD2160"/>
        <s v="AD2016"/>
        <s v="HP162"/>
        <s v="CLICC-MM-0027"/>
        <s v="IPHONE31"/>
        <s v="MACUSBC16C16"/>
        <s v="MACUSBC17C17"/>
        <s v="CLICC-MM-0034"/>
        <s v="WALLADPT40"/>
        <s v="AD2205"/>
        <s v="HDMIC34"/>
        <s v="CLICC-MM-0011"/>
        <s v="CLICC-MM-0035"/>
        <s v="CLICC-ML-0139"/>
        <s v="AD2176"/>
        <s v="CLICC-ML-0136"/>
        <s v="HP078"/>
        <s v="CLICC-MM-0031"/>
        <s v="AD2379"/>
        <s v="CLICC-ML-0140"/>
        <s v="AD2375"/>
        <s v="CLICC-MM-0038"/>
        <s v="AD2194"/>
        <s v="CLICC-ML-0138"/>
        <s v="HP128"/>
        <s v="HP129"/>
        <s v="CLICC-ML-0122"/>
        <s v="CBK130"/>
        <s v="UVGA11"/>
        <s v="CLICC-MM-0036"/>
        <s v="CLICC-ML-0131"/>
        <s v="CLICC-ML-0135"/>
        <s v="HP095"/>
        <s v="AD2299"/>
        <s v="CLICC-MM-0032"/>
        <s v="AD2258"/>
        <s v="ANDROID02"/>
        <s v="CLICC-MM-0023"/>
        <s v="CBK250"/>
        <s v="HPUSBC02"/>
        <s v="CBK159"/>
        <s v="CBK-214"/>
        <s v="HDST11"/>
        <s v="AD2136"/>
        <s v="CBK213"/>
        <s v="WALLADPT31"/>
        <s v="HP106"/>
        <s v="HP112"/>
        <s v="HP152"/>
        <s v="HP140"/>
        <s v="CBK052"/>
        <s v="HP155"/>
        <s v="AD2371"/>
        <s v="IPADK225"/>
        <s v="IPADK233"/>
        <s v="IPADK229"/>
        <s v="CLICC-MM-0012"/>
        <s v="HP122"/>
        <s v="CLICC-MM-0041"/>
        <s v="AD2360"/>
        <s v="AD2271"/>
        <s v="CBK045"/>
        <s v="HP038"/>
        <s v="MACCHRG06"/>
        <s v="CLICC-MM-0040"/>
        <s v="CLICC-MM-0002"/>
        <s v="CLICC-MM-0013"/>
        <s v="CLICC-MM-0017"/>
        <s v="CLICC-MM-0039"/>
        <s v="VGA24"/>
        <s v="CBK042"/>
        <s v="ANDROID20"/>
        <s v="CBK303"/>
        <s v="CBK317"/>
        <s v="CBK011"/>
        <s v="UHDMI02"/>
        <s v="IPHONE16"/>
        <s v="WALLADPT02"/>
        <s v="CLICC-ML-0124"/>
        <s v="CLICC-MM-0030"/>
        <s v="CLICC-MM-0037"/>
        <s v="HP063"/>
        <s v="AD2155"/>
        <s v="UVGA13"/>
        <s v="UVGA16"/>
        <s v="HDST29"/>
        <s v="HDMIC30"/>
        <s v="CLICC-MM-0046"/>
        <s v="CLICC-MM-0229"/>
        <s v="CBK231"/>
        <s v="CLICC-MM-0043"/>
        <s v="CLICC-MM-0215"/>
        <s v="CLICC-MM-0026"/>
        <s v="CLICC-MM-0232"/>
        <s v="CBK-065"/>
        <s v="CLICC-MM-0054"/>
        <s v="OMNI18"/>
        <s v="IPADK108"/>
        <s v="CBK060"/>
        <s v="CBK007"/>
        <s v="CLICC-MM-0128"/>
        <s v="HDMIC14"/>
        <s v="MACCHRG60"/>
        <s v="HP068"/>
        <s v="ANDROID13"/>
        <s v="CLICC-MM-0231"/>
        <s v="ANDROID15"/>
        <s v="OLDMACCHRG17"/>
        <s v="CBK064"/>
        <s v="UVGA08"/>
        <s v="CBK100"/>
        <s v="VGAC20"/>
        <s v="ANDROID05"/>
        <s v="HP012"/>
        <s v="HDMIC20"/>
        <s v="UHDMI15"/>
        <s v="CLICC-MM-0014"/>
        <s v="CLICC-MM-0079"/>
        <s v="CLICC-ML-0090"/>
        <s v="CBK256"/>
        <s v="WALLADPT04"/>
        <s v="HP121"/>
        <s v="HPUSBC08"/>
        <s v="CBK230"/>
        <s v="VGA50"/>
        <s v="IPHONE44"/>
        <s v="CLICC-ML-0034"/>
        <s v="HDST25"/>
        <s v="CBK263"/>
        <s v="CLICC-MM-0069"/>
        <s v="CBK332"/>
        <s v="CALC21"/>
        <s v="CLICC-MM-0024"/>
        <s v="HDST28"/>
        <s v="CLICC-MM-0044"/>
        <s v="CBK090"/>
        <s v="OMNI41"/>
        <s v="WALLADPT35"/>
        <s v="CLICC-MM-0141"/>
        <s v="VGAC43"/>
        <s v="CLICC-MM-0124"/>
        <s v="FAC561"/>
        <s v="CLICC-MM-0072"/>
        <s v="CLICC-MM-0167"/>
        <s v="CLICC-MM-0168"/>
        <s v="WALLADPT50"/>
        <s v="CLICC-MM-0172"/>
        <s v="MACUSBC07"/>
        <s v="OMNI14"/>
        <s v="CLICC-MM-0087"/>
        <s v="MACUSBC27"/>
        <s v="CLICC-MM-0155"/>
        <s v="MACUSBC08"/>
        <s v="MACUSBC20"/>
        <s v="MACUSBC09"/>
        <s v="MACUSBC24"/>
        <s v="MACUSBC23"/>
        <s v="MSE03"/>
        <s v="MACUSBC25"/>
        <s v="CLICC-MM-0237"/>
        <s v="MACUSBC19"/>
        <s v="MACUSBC06"/>
        <s v="CLICC-ML-2025"/>
        <s v="MACCHRG37"/>
        <s v="FAC953"/>
        <s v="CLICC-MM-0065"/>
        <s v="OLDMACCHRG19"/>
        <s v="CLICC-MM-0181"/>
        <s v="MACCHRG22"/>
        <s v="CBK123"/>
        <s v="IPHONE13"/>
        <s v="CLICC-MM-0001"/>
        <s v="MACUSBC05"/>
        <s v="CLICC-MM-0222"/>
        <s v="CLICC-MM-0235"/>
        <s v="HP-081"/>
        <s v="CBK236"/>
        <s v="HP-062"/>
        <s v="IPHONE43"/>
        <s v="CLICC-MM-0221"/>
        <s v="MACUSBC12"/>
        <s v="CLICC-MM-0225"/>
        <s v="HP-124"/>
        <s v="CBK255"/>
        <s v="MACUSBC13"/>
        <s v="HP-083"/>
        <s v="CLICC-MM-0123"/>
        <s v="CLICC-MM-0184"/>
        <s v="MSE01"/>
        <s v="CLICC-MM-0115"/>
        <s v="CLICC-MM-0114"/>
        <s v="HDST04"/>
        <s v="FAC961"/>
        <s v="CLICC-MM-0142"/>
        <s v="CALC16"/>
        <s v="CLICC-MM-0220"/>
        <s v="OMNI01"/>
        <s v="HDST12"/>
        <s v="HP-141"/>
        <s v="HP-155"/>
        <s v="OLDMACCHRG06"/>
        <s v="HP-132"/>
        <s v="HP-128"/>
        <s v="OMNI02"/>
        <s v="CLICC-MM-0217"/>
        <s v="CLICC-MM-0194"/>
        <s v="CLICC-MM-0224"/>
        <s v="CBK013"/>
        <s v="MACUSBC30"/>
        <s v="CLICC-MM-0174"/>
        <s v="FAC955"/>
        <s v="HP-086"/>
        <s v="CLICC-MM-0122"/>
        <s v="UHDMI04"/>
        <s v="HP-102"/>
        <s v="SUP010"/>
        <s v="HP-050"/>
        <s v="HP-028"/>
        <s v="CLICC-MM-0185"/>
        <s v="HP-139"/>
        <s v="HP-118"/>
        <s v="CLICC-MM-0233"/>
        <s v="CLICC-MM-0166"/>
        <s v="MACUSBC17"/>
        <s v="CLICC-MM-0213"/>
        <s v="CBK-093"/>
        <s v="CLICC-MM-0147"/>
        <s v="CLICC-MM-0227"/>
        <s v="CLICC-MM-0223"/>
        <s v="CBK235"/>
        <s v="CLICC-MM-0216"/>
        <s v="FAC481"/>
        <s v="HP-008"/>
        <s v="CLICC-MM-0107"/>
        <s v="CBK-096"/>
        <s v="IPADK010"/>
        <s v="CLICC-MM-0183"/>
        <s v="CBK-361"/>
        <s v="OMNI49"/>
        <s v="OMNI47"/>
        <s v="CBK025"/>
        <s v="CLICC-MM-0173"/>
        <s v="HP-136"/>
        <s v="HP-036"/>
        <s v="HP-154"/>
        <s v="CLICC-MM-0136"/>
        <s v="CLICC-MM-0116"/>
        <s v="HDST23"/>
        <s v="UHDMI05"/>
        <s v="HP-092"/>
        <s v="CLICC-MM-0080"/>
        <s v="HP-069"/>
        <s v="CLICC-MM-0103"/>
        <s v="CLICC-MM-0062"/>
        <s v="HP082"/>
        <s v="HP-040"/>
        <s v="HP-130"/>
        <s v="HP-038"/>
        <s v="HP-121"/>
        <s v="MACCHRG01"/>
        <s v="HP-143"/>
        <s v="CALC30"/>
        <s v="CLICC-MM-0090"/>
        <s v="HP-016"/>
        <s v="CBK-123"/>
        <s v="CLICC-MM-0094"/>
        <s v="CLICC-MM-0053"/>
        <s v="CLICC-ML-2081"/>
        <s v="CLICC-MM-0096"/>
        <s v="CLICC-MM-0070"/>
        <s v="CLICC-MM-0084"/>
        <s v="CLICC-MM-0091"/>
        <s v="ANDROID25"/>
        <s v="CLICC-MM-0092"/>
        <s v="HP-033"/>
        <s v="CLICC-MM-0059"/>
        <s v="HP-120"/>
        <s v="CLICC-MM-0131"/>
        <s v="LABMSE06"/>
        <s v="HP-103"/>
        <s v="CLICC-MM-0102"/>
        <s v="CLICC-MM-0063"/>
        <s v="CLICC-MM-0133"/>
        <s v="CLICC-MM-0127"/>
        <s v="CLICC-MM-0052"/>
        <s v="HP-004"/>
        <s v="CBK003"/>
        <s v="CLICC-MM-0095"/>
        <s v="HP-117"/>
        <s v="VGAC23"/>
        <s v="CLICC-MM-0118"/>
        <s v="CBK-322"/>
        <s v="UVGA05"/>
        <s v="HP-108"/>
        <s v="CLICC-MM-0089"/>
        <s v="CLICC-MM-0104"/>
        <s v="MACUSBC16"/>
        <s v="ANDROID29"/>
        <s v="CLICC-MM-0179"/>
        <s v="ANKER03"/>
        <s v="CLICC-MM-0074"/>
        <s v="CLICC-MM-0230"/>
        <s v="HP-084"/>
        <s v="HDMIC28"/>
        <s v="CLICC-MM-0076"/>
        <s v="CLICC-MM-0110"/>
        <s v="CLICC-MM-0081"/>
        <s v="CLICC-MM-0056"/>
        <s v="CLICC-MM-0004"/>
        <s v="CLICC-MM-0101"/>
        <s v="CLICC-MM-0228"/>
        <s v="HP-024"/>
        <s v="CLICC-MM-0112"/>
        <s v="CLICC-MM-0132"/>
        <s v="CLICC-MM-0067"/>
        <s v="CLICC-MM-0236"/>
        <s v="CLICC-MM-0218"/>
        <s v="HP-021"/>
        <s v="CLICC-MM-0075"/>
        <s v="HP-093"/>
        <s v="VGAC19"/>
        <s v="HP-005"/>
        <s v="HP-122"/>
        <s v="OMNI44"/>
        <s v="HP-100"/>
        <s v="HP-029"/>
        <s v="CBK-128"/>
        <s v="CLICC-MM-0050"/>
        <s v="CBK-106"/>
        <s v="OMNI33"/>
        <s v="CBK-103"/>
        <s v="CLICC-MM-0121"/>
        <s v="HP-163"/>
        <s v="CLICC-MM-0234"/>
        <s v="HP-022"/>
        <s v="HP076C"/>
        <s v="CLICC-MM-0073"/>
        <s v="CBK-301"/>
        <s v="CLICC-MM-0047"/>
        <s v="CBK-094"/>
        <s v="CLICC-MM-0007"/>
        <s v="CLICC-MM-0068"/>
        <s v="CLICC-MM-0206"/>
        <s v="CBK-306"/>
        <s v="CBK-071"/>
        <s v="CLICC-MM-0071"/>
        <s v="CBK-320"/>
        <s v="CLICC-MM-0058"/>
        <s v="OLDMACCHRG21"/>
        <s v="CLICC-MM-0117"/>
        <s v="HP-078"/>
        <s v="OMNI04"/>
        <s v="VGAC28"/>
        <s v="HP-140"/>
        <s v="ANDROID08"/>
        <s v="CLICC-MM-0085"/>
        <s v="MACCHRG11"/>
        <s v="CLICC-MM-0061"/>
        <s v="HP-123"/>
        <s v="ANKER01"/>
        <s v="CLICC-MM-0201"/>
        <s v="CLICC-MM-0083"/>
        <s v="CLICC-MM-0241"/>
        <s v="CLICC-MM-0097"/>
        <s v="CBK-083"/>
        <s v="CLICC-MM-0108"/>
        <s v="HP-104"/>
        <s v="CLICC-MM-0249"/>
      </sharedItems>
    </cacheField>
    <cacheField name="Unique BarCode" numFmtId="0">
      <sharedItems/>
    </cacheField>
    <cacheField name="Type" numFmtId="0">
      <sharedItems count="23">
        <s v="HDMIC"/>
        <s v="IPHONE"/>
        <s v="MACUSBC"/>
        <s v="WALLADPT"/>
        <s v="iPad"/>
        <s v="EE Devices"/>
        <s v="ChromeBook"/>
        <s v="MacBook"/>
        <s v="Headphones"/>
        <s v="MACCHRG"/>
        <s v="UVGA"/>
        <s v="Mouse"/>
        <s v="HPUSBC"/>
        <s v="VGA Cable"/>
        <s v="UHDMI"/>
        <s v="OMNI"/>
        <s v="CALC"/>
        <s v="BIOUSBCVGA"/>
        <s v="HP Laptop"/>
        <s v="Android Charger"/>
        <s v="ANKER"/>
        <s v="Super Drive"/>
        <s v="OLDMACCHRG"/>
      </sharedItems>
    </cacheField>
    <cacheField name="General Type" numFmtId="0">
      <sharedItems count="5">
        <s v="Cable"/>
        <s v="Charger"/>
        <s v="Device"/>
        <s v="EE Devices"/>
        <s v="Accessory"/>
      </sharedItems>
    </cacheField>
    <cacheField name="Quarter" numFmtId="0">
      <sharedItems count="2">
        <s v="F22"/>
        <s v="W23"/>
      </sharedItems>
    </cacheField>
    <cacheField name="Numeric Month" numFmtId="0">
      <sharedItems containsSemiMixedTypes="0" containsString="0" containsNumber="1" containsInteger="1" minValue="1" maxValue="12"/>
    </cacheField>
    <cacheField name="Month" numFmtId="0">
      <sharedItems count="7">
        <s v="Sept"/>
        <s v="Oct"/>
        <s v="Nov"/>
        <s v="Dec"/>
        <s v="Jan"/>
        <s v="Feb"/>
        <s v="Mar"/>
      </sharedItems>
    </cacheField>
    <cacheField name="Day" numFmtId="0">
      <sharedItems count="7">
        <s v="Thursday"/>
        <s v="Friday"/>
        <s v="Saturday"/>
        <s v="Sunday"/>
        <s v="Monday"/>
        <s v="Tuesday"/>
        <s v="Wednesday"/>
      </sharedItems>
    </cacheField>
    <cacheField name="Week" numFmtId="0">
      <sharedItems count="12">
        <s v="Week 0"/>
        <s v="Week 1"/>
        <s v="Week 2"/>
        <s v="Week 3"/>
        <s v="Week 4"/>
        <s v="Week 5"/>
        <s v="Week 6"/>
        <s v="Week 7"/>
        <s v="Week 8"/>
        <s v="Week 9"/>
        <s v="Week 10"/>
        <s v="Finals Week"/>
      </sharedItems>
    </cacheField>
  </cacheFields>
  <extLst>
    <ext xmlns:x14="http://schemas.microsoft.com/office/spreadsheetml/2009/9/main" uri="{725AE2AE-9491-48be-B2B4-4EB974FC3084}">
      <x14:pivotCacheDefinition pivotCacheId="10071807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30">
  <r>
    <x v="0"/>
    <x v="0"/>
    <d v="2022-09-22T00:00:00"/>
    <x v="0"/>
    <s v="HDMIC"/>
    <x v="0"/>
    <x v="0"/>
    <x v="0"/>
    <n v="9"/>
    <x v="0"/>
    <x v="0"/>
    <x v="0"/>
  </r>
  <r>
    <x v="0"/>
    <x v="0"/>
    <d v="2022-09-22T00:00:00"/>
    <x v="1"/>
    <s v="IPHONE"/>
    <x v="1"/>
    <x v="1"/>
    <x v="0"/>
    <n v="9"/>
    <x v="0"/>
    <x v="0"/>
    <x v="0"/>
  </r>
  <r>
    <x v="0"/>
    <x v="1"/>
    <d v="2022-09-22T00:00:00"/>
    <x v="2"/>
    <s v="IPHONE"/>
    <x v="1"/>
    <x v="1"/>
    <x v="0"/>
    <n v="9"/>
    <x v="0"/>
    <x v="0"/>
    <x v="0"/>
  </r>
  <r>
    <x v="0"/>
    <x v="0"/>
    <d v="2022-09-22T00:00:00"/>
    <x v="3"/>
    <s v="MACUSBC"/>
    <x v="2"/>
    <x v="1"/>
    <x v="0"/>
    <n v="9"/>
    <x v="0"/>
    <x v="0"/>
    <x v="0"/>
  </r>
  <r>
    <x v="0"/>
    <x v="1"/>
    <d v="2022-09-22T00:00:00"/>
    <x v="4"/>
    <s v="IPHONE"/>
    <x v="1"/>
    <x v="1"/>
    <x v="0"/>
    <n v="9"/>
    <x v="0"/>
    <x v="0"/>
    <x v="0"/>
  </r>
  <r>
    <x v="0"/>
    <x v="1"/>
    <d v="2022-09-22T00:00:00"/>
    <x v="5"/>
    <s v="WALLADPT"/>
    <x v="3"/>
    <x v="1"/>
    <x v="0"/>
    <n v="9"/>
    <x v="0"/>
    <x v="0"/>
    <x v="0"/>
  </r>
  <r>
    <x v="0"/>
    <x v="1"/>
    <d v="2022-10-06T00:00:00"/>
    <x v="6"/>
    <s v="CLICC-MM"/>
    <x v="4"/>
    <x v="2"/>
    <x v="0"/>
    <n v="9"/>
    <x v="0"/>
    <x v="0"/>
    <x v="0"/>
  </r>
  <r>
    <x v="0"/>
    <x v="1"/>
    <d v="2022-12-21T00:00:00"/>
    <x v="7"/>
    <s v="AD"/>
    <x v="5"/>
    <x v="3"/>
    <x v="0"/>
    <n v="9"/>
    <x v="0"/>
    <x v="0"/>
    <x v="0"/>
  </r>
  <r>
    <x v="0"/>
    <x v="1"/>
    <d v="2022-12-21T00:00:00"/>
    <x v="8"/>
    <s v="CAR"/>
    <x v="5"/>
    <x v="3"/>
    <x v="0"/>
    <n v="9"/>
    <x v="0"/>
    <x v="0"/>
    <x v="0"/>
  </r>
  <r>
    <x v="0"/>
    <x v="0"/>
    <d v="2022-09-22T00:00:00"/>
    <x v="9"/>
    <s v="MACUSBC"/>
    <x v="2"/>
    <x v="1"/>
    <x v="0"/>
    <n v="9"/>
    <x v="0"/>
    <x v="0"/>
    <x v="0"/>
  </r>
  <r>
    <x v="0"/>
    <x v="1"/>
    <d v="2022-09-29T00:00:00"/>
    <x v="10"/>
    <s v="CBK"/>
    <x v="6"/>
    <x v="2"/>
    <x v="0"/>
    <n v="9"/>
    <x v="0"/>
    <x v="0"/>
    <x v="0"/>
  </r>
  <r>
    <x v="0"/>
    <x v="1"/>
    <d v="2022-12-21T00:00:00"/>
    <x v="11"/>
    <s v="AD"/>
    <x v="5"/>
    <x v="3"/>
    <x v="0"/>
    <n v="9"/>
    <x v="0"/>
    <x v="0"/>
    <x v="0"/>
  </r>
  <r>
    <x v="0"/>
    <x v="1"/>
    <d v="2022-12-21T00:00:00"/>
    <x v="12"/>
    <s v="AD"/>
    <x v="5"/>
    <x v="3"/>
    <x v="0"/>
    <n v="9"/>
    <x v="0"/>
    <x v="0"/>
    <x v="0"/>
  </r>
  <r>
    <x v="0"/>
    <x v="1"/>
    <d v="2022-12-21T00:00:00"/>
    <x v="13"/>
    <s v="CAR"/>
    <x v="5"/>
    <x v="3"/>
    <x v="0"/>
    <n v="9"/>
    <x v="0"/>
    <x v="0"/>
    <x v="0"/>
  </r>
  <r>
    <x v="0"/>
    <x v="1"/>
    <d v="2022-09-30T00:00:00"/>
    <x v="14"/>
    <s v="CBK"/>
    <x v="6"/>
    <x v="2"/>
    <x v="0"/>
    <n v="9"/>
    <x v="0"/>
    <x v="0"/>
    <x v="0"/>
  </r>
  <r>
    <x v="0"/>
    <x v="1"/>
    <d v="2022-12-21T00:00:00"/>
    <x v="15"/>
    <s v="AD"/>
    <x v="5"/>
    <x v="3"/>
    <x v="0"/>
    <n v="9"/>
    <x v="0"/>
    <x v="0"/>
    <x v="0"/>
  </r>
  <r>
    <x v="0"/>
    <x v="0"/>
    <d v="2022-09-22T00:00:00"/>
    <x v="16"/>
    <s v="HDMIC"/>
    <x v="0"/>
    <x v="0"/>
    <x v="0"/>
    <n v="9"/>
    <x v="0"/>
    <x v="0"/>
    <x v="0"/>
  </r>
  <r>
    <x v="0"/>
    <x v="1"/>
    <d v="2022-12-21T00:00:00"/>
    <x v="17"/>
    <s v="AD"/>
    <x v="5"/>
    <x v="3"/>
    <x v="0"/>
    <n v="9"/>
    <x v="0"/>
    <x v="0"/>
    <x v="0"/>
  </r>
  <r>
    <x v="0"/>
    <x v="1"/>
    <d v="2022-12-21T00:00:00"/>
    <x v="18"/>
    <s v="CAR"/>
    <x v="5"/>
    <x v="3"/>
    <x v="0"/>
    <n v="9"/>
    <x v="0"/>
    <x v="0"/>
    <x v="0"/>
  </r>
  <r>
    <x v="0"/>
    <x v="1"/>
    <d v="2022-12-21T00:00:00"/>
    <x v="19"/>
    <s v="AD"/>
    <x v="5"/>
    <x v="3"/>
    <x v="0"/>
    <n v="9"/>
    <x v="0"/>
    <x v="0"/>
    <x v="0"/>
  </r>
  <r>
    <x v="0"/>
    <x v="1"/>
    <d v="2022-09-22T00:00:00"/>
    <x v="20"/>
    <s v="IPHONE"/>
    <x v="1"/>
    <x v="1"/>
    <x v="0"/>
    <n v="9"/>
    <x v="0"/>
    <x v="0"/>
    <x v="0"/>
  </r>
  <r>
    <x v="0"/>
    <x v="1"/>
    <d v="2022-09-22T00:00:00"/>
    <x v="3"/>
    <s v="MACUSBC"/>
    <x v="2"/>
    <x v="1"/>
    <x v="0"/>
    <n v="9"/>
    <x v="0"/>
    <x v="0"/>
    <x v="0"/>
  </r>
  <r>
    <x v="0"/>
    <x v="1"/>
    <d v="2022-09-22T00:00:00"/>
    <x v="5"/>
    <s v="WALLADPT"/>
    <x v="3"/>
    <x v="1"/>
    <x v="0"/>
    <n v="9"/>
    <x v="0"/>
    <x v="0"/>
    <x v="0"/>
  </r>
  <r>
    <x v="0"/>
    <x v="1"/>
    <d v="2022-10-06T00:00:00"/>
    <x v="21"/>
    <s v="CLICC-ML"/>
    <x v="7"/>
    <x v="2"/>
    <x v="0"/>
    <n v="9"/>
    <x v="0"/>
    <x v="0"/>
    <x v="0"/>
  </r>
  <r>
    <x v="0"/>
    <x v="1"/>
    <d v="2023-03-14T00:00:00"/>
    <x v="22"/>
    <s v="AD"/>
    <x v="5"/>
    <x v="3"/>
    <x v="0"/>
    <n v="9"/>
    <x v="0"/>
    <x v="0"/>
    <x v="0"/>
  </r>
  <r>
    <x v="0"/>
    <x v="1"/>
    <d v="2022-12-21T00:00:00"/>
    <x v="23"/>
    <s v="AD"/>
    <x v="5"/>
    <x v="3"/>
    <x v="0"/>
    <n v="9"/>
    <x v="0"/>
    <x v="0"/>
    <x v="0"/>
  </r>
  <r>
    <x v="0"/>
    <x v="1"/>
    <d v="2022-12-21T00:00:00"/>
    <x v="24"/>
    <s v="AD"/>
    <x v="5"/>
    <x v="3"/>
    <x v="0"/>
    <n v="9"/>
    <x v="0"/>
    <x v="0"/>
    <x v="0"/>
  </r>
  <r>
    <x v="0"/>
    <x v="1"/>
    <d v="2022-12-21T00:00:00"/>
    <x v="25"/>
    <s v="CAR"/>
    <x v="5"/>
    <x v="3"/>
    <x v="0"/>
    <n v="9"/>
    <x v="0"/>
    <x v="0"/>
    <x v="0"/>
  </r>
  <r>
    <x v="0"/>
    <x v="1"/>
    <d v="2022-09-22T00:00:00"/>
    <x v="3"/>
    <s v="MACUSBC"/>
    <x v="2"/>
    <x v="1"/>
    <x v="0"/>
    <n v="9"/>
    <x v="0"/>
    <x v="0"/>
    <x v="0"/>
  </r>
  <r>
    <x v="0"/>
    <x v="1"/>
    <d v="2022-12-21T00:00:00"/>
    <x v="26"/>
    <s v="AD"/>
    <x v="5"/>
    <x v="3"/>
    <x v="0"/>
    <n v="9"/>
    <x v="0"/>
    <x v="0"/>
    <x v="0"/>
  </r>
  <r>
    <x v="0"/>
    <x v="1"/>
    <d v="2022-12-21T00:00:00"/>
    <x v="27"/>
    <s v="AD"/>
    <x v="5"/>
    <x v="3"/>
    <x v="0"/>
    <n v="9"/>
    <x v="0"/>
    <x v="0"/>
    <x v="0"/>
  </r>
  <r>
    <x v="0"/>
    <x v="1"/>
    <d v="2022-12-21T00:00:00"/>
    <x v="28"/>
    <s v="CAR"/>
    <x v="5"/>
    <x v="3"/>
    <x v="0"/>
    <n v="9"/>
    <x v="0"/>
    <x v="0"/>
    <x v="0"/>
  </r>
  <r>
    <x v="0"/>
    <x v="1"/>
    <d v="2022-12-21T00:00:00"/>
    <x v="29"/>
    <s v="AD"/>
    <x v="5"/>
    <x v="3"/>
    <x v="0"/>
    <n v="9"/>
    <x v="0"/>
    <x v="0"/>
    <x v="0"/>
  </r>
  <r>
    <x v="0"/>
    <x v="1"/>
    <d v="2022-12-21T00:00:00"/>
    <x v="30"/>
    <s v="CAR"/>
    <x v="5"/>
    <x v="3"/>
    <x v="0"/>
    <n v="9"/>
    <x v="0"/>
    <x v="0"/>
    <x v="0"/>
  </r>
  <r>
    <x v="0"/>
    <x v="0"/>
    <d v="2022-10-06T00:00:00"/>
    <x v="31"/>
    <s v="CLICC-ML"/>
    <x v="7"/>
    <x v="2"/>
    <x v="0"/>
    <n v="9"/>
    <x v="0"/>
    <x v="0"/>
    <x v="0"/>
  </r>
  <r>
    <x v="0"/>
    <x v="1"/>
    <d v="2022-09-29T00:00:00"/>
    <x v="32"/>
    <s v="CLICC-ML"/>
    <x v="7"/>
    <x v="2"/>
    <x v="0"/>
    <n v="9"/>
    <x v="0"/>
    <x v="0"/>
    <x v="0"/>
  </r>
  <r>
    <x v="0"/>
    <x v="1"/>
    <d v="2022-12-21T00:00:00"/>
    <x v="33"/>
    <s v="AD"/>
    <x v="5"/>
    <x v="3"/>
    <x v="0"/>
    <n v="9"/>
    <x v="0"/>
    <x v="0"/>
    <x v="0"/>
  </r>
  <r>
    <x v="0"/>
    <x v="1"/>
    <d v="2022-12-21T00:00:00"/>
    <x v="34"/>
    <s v="CAR"/>
    <x v="5"/>
    <x v="3"/>
    <x v="0"/>
    <n v="9"/>
    <x v="0"/>
    <x v="0"/>
    <x v="0"/>
  </r>
  <r>
    <x v="0"/>
    <x v="1"/>
    <d v="2022-12-21T00:00:00"/>
    <x v="35"/>
    <s v="AD"/>
    <x v="5"/>
    <x v="3"/>
    <x v="0"/>
    <n v="9"/>
    <x v="0"/>
    <x v="0"/>
    <x v="0"/>
  </r>
  <r>
    <x v="0"/>
    <x v="1"/>
    <d v="2022-12-21T00:00:00"/>
    <x v="36"/>
    <s v="CAR"/>
    <x v="5"/>
    <x v="3"/>
    <x v="0"/>
    <n v="9"/>
    <x v="0"/>
    <x v="0"/>
    <x v="0"/>
  </r>
  <r>
    <x v="0"/>
    <x v="1"/>
    <d v="2022-12-21T00:00:00"/>
    <x v="37"/>
    <s v="AD"/>
    <x v="5"/>
    <x v="3"/>
    <x v="0"/>
    <n v="9"/>
    <x v="0"/>
    <x v="0"/>
    <x v="0"/>
  </r>
  <r>
    <x v="0"/>
    <x v="1"/>
    <d v="2022-12-21T00:00:00"/>
    <x v="38"/>
    <s v="CAR"/>
    <x v="5"/>
    <x v="3"/>
    <x v="0"/>
    <n v="9"/>
    <x v="0"/>
    <x v="0"/>
    <x v="0"/>
  </r>
  <r>
    <x v="0"/>
    <x v="1"/>
    <d v="2022-12-21T00:00:00"/>
    <x v="39"/>
    <s v="AD"/>
    <x v="5"/>
    <x v="3"/>
    <x v="0"/>
    <n v="9"/>
    <x v="0"/>
    <x v="0"/>
    <x v="0"/>
  </r>
  <r>
    <x v="0"/>
    <x v="1"/>
    <d v="2022-12-21T00:00:00"/>
    <x v="40"/>
    <s v="CAR"/>
    <x v="5"/>
    <x v="3"/>
    <x v="0"/>
    <n v="9"/>
    <x v="0"/>
    <x v="0"/>
    <x v="0"/>
  </r>
  <r>
    <x v="0"/>
    <x v="1"/>
    <d v="2022-09-29T00:00:00"/>
    <x v="41"/>
    <s v="CLICC-ML"/>
    <x v="7"/>
    <x v="2"/>
    <x v="0"/>
    <n v="9"/>
    <x v="0"/>
    <x v="0"/>
    <x v="0"/>
  </r>
  <r>
    <x v="0"/>
    <x v="1"/>
    <d v="2022-09-29T00:00:00"/>
    <x v="42"/>
    <s v="CLICC-ML"/>
    <x v="7"/>
    <x v="2"/>
    <x v="0"/>
    <n v="9"/>
    <x v="0"/>
    <x v="0"/>
    <x v="0"/>
  </r>
  <r>
    <x v="0"/>
    <x v="1"/>
    <d v="2022-12-21T00:00:00"/>
    <x v="43"/>
    <s v="AD"/>
    <x v="5"/>
    <x v="3"/>
    <x v="0"/>
    <n v="9"/>
    <x v="0"/>
    <x v="0"/>
    <x v="0"/>
  </r>
  <r>
    <x v="0"/>
    <x v="1"/>
    <d v="2022-12-21T00:00:00"/>
    <x v="44"/>
    <s v="AD"/>
    <x v="5"/>
    <x v="3"/>
    <x v="0"/>
    <n v="9"/>
    <x v="0"/>
    <x v="0"/>
    <x v="0"/>
  </r>
  <r>
    <x v="0"/>
    <x v="1"/>
    <d v="2022-12-21T00:00:00"/>
    <x v="45"/>
    <s v="CAR"/>
    <x v="5"/>
    <x v="3"/>
    <x v="0"/>
    <n v="9"/>
    <x v="0"/>
    <x v="0"/>
    <x v="0"/>
  </r>
  <r>
    <x v="0"/>
    <x v="1"/>
    <d v="2022-09-29T00:00:00"/>
    <x v="46"/>
    <s v="CBK"/>
    <x v="6"/>
    <x v="2"/>
    <x v="0"/>
    <n v="9"/>
    <x v="0"/>
    <x v="0"/>
    <x v="0"/>
  </r>
  <r>
    <x v="0"/>
    <x v="1"/>
    <d v="2022-10-06T00:00:00"/>
    <x v="47"/>
    <s v="CLICC-ML"/>
    <x v="7"/>
    <x v="2"/>
    <x v="0"/>
    <n v="9"/>
    <x v="0"/>
    <x v="0"/>
    <x v="0"/>
  </r>
  <r>
    <x v="0"/>
    <x v="0"/>
    <d v="2022-09-22T00:00:00"/>
    <x v="48"/>
    <s v="HDST"/>
    <x v="8"/>
    <x v="4"/>
    <x v="0"/>
    <n v="9"/>
    <x v="0"/>
    <x v="0"/>
    <x v="0"/>
  </r>
  <r>
    <x v="0"/>
    <x v="1"/>
    <d v="2022-09-29T00:00:00"/>
    <x v="49"/>
    <s v="CLICC-ML"/>
    <x v="7"/>
    <x v="2"/>
    <x v="0"/>
    <n v="9"/>
    <x v="0"/>
    <x v="0"/>
    <x v="0"/>
  </r>
  <r>
    <x v="0"/>
    <x v="1"/>
    <d v="2022-12-21T00:00:00"/>
    <x v="50"/>
    <s v="AD"/>
    <x v="5"/>
    <x v="3"/>
    <x v="0"/>
    <n v="9"/>
    <x v="0"/>
    <x v="0"/>
    <x v="0"/>
  </r>
  <r>
    <x v="0"/>
    <x v="1"/>
    <d v="2022-12-21T00:00:00"/>
    <x v="51"/>
    <s v="CAR"/>
    <x v="5"/>
    <x v="3"/>
    <x v="0"/>
    <n v="9"/>
    <x v="0"/>
    <x v="0"/>
    <x v="0"/>
  </r>
  <r>
    <x v="0"/>
    <x v="1"/>
    <d v="2023-03-16T00:00:00"/>
    <x v="52"/>
    <s v="AD"/>
    <x v="5"/>
    <x v="3"/>
    <x v="0"/>
    <n v="9"/>
    <x v="0"/>
    <x v="0"/>
    <x v="0"/>
  </r>
  <r>
    <x v="0"/>
    <x v="1"/>
    <d v="2023-03-16T00:00:00"/>
    <x v="53"/>
    <s v="CAR"/>
    <x v="5"/>
    <x v="3"/>
    <x v="0"/>
    <n v="9"/>
    <x v="0"/>
    <x v="0"/>
    <x v="0"/>
  </r>
  <r>
    <x v="0"/>
    <x v="1"/>
    <d v="2022-12-21T00:00:00"/>
    <x v="54"/>
    <s v="AD"/>
    <x v="5"/>
    <x v="3"/>
    <x v="0"/>
    <n v="9"/>
    <x v="0"/>
    <x v="0"/>
    <x v="0"/>
  </r>
  <r>
    <x v="0"/>
    <x v="1"/>
    <d v="2022-12-21T00:00:00"/>
    <x v="55"/>
    <s v="CAR"/>
    <x v="5"/>
    <x v="3"/>
    <x v="0"/>
    <n v="9"/>
    <x v="0"/>
    <x v="0"/>
    <x v="0"/>
  </r>
  <r>
    <x v="0"/>
    <x v="1"/>
    <d v="2022-12-21T00:00:00"/>
    <x v="56"/>
    <s v="AD"/>
    <x v="5"/>
    <x v="3"/>
    <x v="0"/>
    <n v="9"/>
    <x v="0"/>
    <x v="0"/>
    <x v="0"/>
  </r>
  <r>
    <x v="0"/>
    <x v="1"/>
    <d v="2022-12-21T00:00:00"/>
    <x v="57"/>
    <s v="CAR"/>
    <x v="5"/>
    <x v="3"/>
    <x v="0"/>
    <n v="9"/>
    <x v="0"/>
    <x v="0"/>
    <x v="0"/>
  </r>
  <r>
    <x v="0"/>
    <x v="0"/>
    <d v="2022-12-09T00:00:00"/>
    <x v="58"/>
    <s v="CLICC-MM"/>
    <x v="4"/>
    <x v="2"/>
    <x v="0"/>
    <n v="9"/>
    <x v="0"/>
    <x v="0"/>
    <x v="0"/>
  </r>
  <r>
    <x v="0"/>
    <x v="1"/>
    <d v="2022-09-29T00:00:00"/>
    <x v="59"/>
    <s v="CLICC-ML"/>
    <x v="7"/>
    <x v="2"/>
    <x v="0"/>
    <n v="9"/>
    <x v="0"/>
    <x v="0"/>
    <x v="0"/>
  </r>
  <r>
    <x v="0"/>
    <x v="1"/>
    <d v="2022-12-21T00:00:00"/>
    <x v="60"/>
    <s v="AD"/>
    <x v="5"/>
    <x v="3"/>
    <x v="0"/>
    <n v="9"/>
    <x v="0"/>
    <x v="0"/>
    <x v="0"/>
  </r>
  <r>
    <x v="0"/>
    <x v="1"/>
    <d v="2022-10-06T00:00:00"/>
    <x v="61"/>
    <s v="CLICC-ML"/>
    <x v="7"/>
    <x v="2"/>
    <x v="0"/>
    <n v="9"/>
    <x v="0"/>
    <x v="0"/>
    <x v="0"/>
  </r>
  <r>
    <x v="0"/>
    <x v="1"/>
    <d v="2022-12-21T00:00:00"/>
    <x v="62"/>
    <s v="AD"/>
    <x v="5"/>
    <x v="3"/>
    <x v="0"/>
    <n v="9"/>
    <x v="0"/>
    <x v="0"/>
    <x v="0"/>
  </r>
  <r>
    <x v="0"/>
    <x v="1"/>
    <d v="2022-12-21T00:00:00"/>
    <x v="63"/>
    <s v="CAR"/>
    <x v="5"/>
    <x v="3"/>
    <x v="0"/>
    <n v="9"/>
    <x v="0"/>
    <x v="0"/>
    <x v="0"/>
  </r>
  <r>
    <x v="0"/>
    <x v="1"/>
    <d v="2022-12-21T00:00:00"/>
    <x v="64"/>
    <s v="AD"/>
    <x v="5"/>
    <x v="3"/>
    <x v="0"/>
    <n v="9"/>
    <x v="0"/>
    <x v="0"/>
    <x v="0"/>
  </r>
  <r>
    <x v="0"/>
    <x v="1"/>
    <d v="2022-12-21T00:00:00"/>
    <x v="65"/>
    <s v="CAR"/>
    <x v="5"/>
    <x v="3"/>
    <x v="0"/>
    <n v="9"/>
    <x v="0"/>
    <x v="0"/>
    <x v="0"/>
  </r>
  <r>
    <x v="0"/>
    <x v="1"/>
    <d v="2022-09-29T00:00:00"/>
    <x v="66"/>
    <s v="CLICC-ML"/>
    <x v="7"/>
    <x v="2"/>
    <x v="0"/>
    <n v="9"/>
    <x v="0"/>
    <x v="0"/>
    <x v="0"/>
  </r>
  <r>
    <x v="0"/>
    <x v="0"/>
    <d v="2022-09-22T00:00:00"/>
    <x v="67"/>
    <s v="IPHONE"/>
    <x v="1"/>
    <x v="1"/>
    <x v="0"/>
    <n v="9"/>
    <x v="0"/>
    <x v="0"/>
    <x v="0"/>
  </r>
  <r>
    <x v="0"/>
    <x v="0"/>
    <d v="2022-09-22T00:00:00"/>
    <x v="68"/>
    <s v="MACCHRG"/>
    <x v="9"/>
    <x v="1"/>
    <x v="0"/>
    <n v="9"/>
    <x v="0"/>
    <x v="0"/>
    <x v="0"/>
  </r>
  <r>
    <x v="0"/>
    <x v="1"/>
    <d v="2022-12-21T00:00:00"/>
    <x v="69"/>
    <s v="AD"/>
    <x v="5"/>
    <x v="3"/>
    <x v="0"/>
    <n v="9"/>
    <x v="0"/>
    <x v="0"/>
    <x v="0"/>
  </r>
  <r>
    <x v="0"/>
    <x v="1"/>
    <d v="2022-10-06T00:00:00"/>
    <x v="70"/>
    <s v="CLICC-ML"/>
    <x v="7"/>
    <x v="2"/>
    <x v="0"/>
    <n v="9"/>
    <x v="0"/>
    <x v="0"/>
    <x v="0"/>
  </r>
  <r>
    <x v="0"/>
    <x v="1"/>
    <d v="2022-12-21T00:00:00"/>
    <x v="71"/>
    <s v="AD"/>
    <x v="5"/>
    <x v="3"/>
    <x v="0"/>
    <n v="9"/>
    <x v="0"/>
    <x v="0"/>
    <x v="0"/>
  </r>
  <r>
    <x v="0"/>
    <x v="1"/>
    <d v="2022-09-29T00:00:00"/>
    <x v="72"/>
    <s v="CLICC-ML"/>
    <x v="7"/>
    <x v="2"/>
    <x v="0"/>
    <n v="9"/>
    <x v="0"/>
    <x v="0"/>
    <x v="0"/>
  </r>
  <r>
    <x v="0"/>
    <x v="1"/>
    <d v="2022-09-29T00:00:00"/>
    <x v="73"/>
    <s v="CLICC-ML"/>
    <x v="7"/>
    <x v="2"/>
    <x v="0"/>
    <n v="9"/>
    <x v="0"/>
    <x v="0"/>
    <x v="0"/>
  </r>
  <r>
    <x v="0"/>
    <x v="0"/>
    <d v="2022-10-05T00:00:00"/>
    <x v="74"/>
    <s v="CBK"/>
    <x v="6"/>
    <x v="2"/>
    <x v="0"/>
    <n v="9"/>
    <x v="0"/>
    <x v="0"/>
    <x v="0"/>
  </r>
  <r>
    <x v="0"/>
    <x v="0"/>
    <d v="2022-10-05T00:00:00"/>
    <x v="75"/>
    <s v="CBK"/>
    <x v="6"/>
    <x v="2"/>
    <x v="0"/>
    <n v="9"/>
    <x v="0"/>
    <x v="0"/>
    <x v="0"/>
  </r>
  <r>
    <x v="0"/>
    <x v="1"/>
    <d v="2022-09-22T00:00:00"/>
    <x v="76"/>
    <s v="IPHONE"/>
    <x v="1"/>
    <x v="1"/>
    <x v="0"/>
    <n v="9"/>
    <x v="0"/>
    <x v="0"/>
    <x v="0"/>
  </r>
  <r>
    <x v="0"/>
    <x v="1"/>
    <d v="2022-09-22T00:00:00"/>
    <x v="77"/>
    <s v="WALLADPT"/>
    <x v="3"/>
    <x v="1"/>
    <x v="0"/>
    <n v="9"/>
    <x v="0"/>
    <x v="0"/>
    <x v="0"/>
  </r>
  <r>
    <x v="0"/>
    <x v="1"/>
    <d v="2022-12-21T00:00:00"/>
    <x v="78"/>
    <s v="AD"/>
    <x v="5"/>
    <x v="3"/>
    <x v="0"/>
    <n v="9"/>
    <x v="0"/>
    <x v="0"/>
    <x v="0"/>
  </r>
  <r>
    <x v="0"/>
    <x v="1"/>
    <d v="2022-12-21T00:00:00"/>
    <x v="79"/>
    <s v="CAR"/>
    <x v="5"/>
    <x v="3"/>
    <x v="0"/>
    <n v="9"/>
    <x v="0"/>
    <x v="0"/>
    <x v="0"/>
  </r>
  <r>
    <x v="0"/>
    <x v="1"/>
    <d v="2022-12-21T00:00:00"/>
    <x v="80"/>
    <s v="AD"/>
    <x v="5"/>
    <x v="3"/>
    <x v="0"/>
    <n v="9"/>
    <x v="0"/>
    <x v="0"/>
    <x v="0"/>
  </r>
  <r>
    <x v="0"/>
    <x v="1"/>
    <d v="2022-12-21T00:00:00"/>
    <x v="81"/>
    <s v="CAR"/>
    <x v="5"/>
    <x v="3"/>
    <x v="0"/>
    <n v="9"/>
    <x v="0"/>
    <x v="0"/>
    <x v="0"/>
  </r>
  <r>
    <x v="0"/>
    <x v="1"/>
    <d v="2023-03-12T00:00:00"/>
    <x v="82"/>
    <s v="AD"/>
    <x v="5"/>
    <x v="3"/>
    <x v="0"/>
    <n v="9"/>
    <x v="0"/>
    <x v="0"/>
    <x v="0"/>
  </r>
  <r>
    <x v="0"/>
    <x v="1"/>
    <d v="2023-03-12T00:00:00"/>
    <x v="83"/>
    <s v="CAR"/>
    <x v="5"/>
    <x v="3"/>
    <x v="0"/>
    <n v="9"/>
    <x v="0"/>
    <x v="0"/>
    <x v="0"/>
  </r>
  <r>
    <x v="0"/>
    <x v="1"/>
    <d v="2022-12-21T00:00:00"/>
    <x v="84"/>
    <s v="AD"/>
    <x v="5"/>
    <x v="3"/>
    <x v="0"/>
    <n v="9"/>
    <x v="0"/>
    <x v="0"/>
    <x v="0"/>
  </r>
  <r>
    <x v="0"/>
    <x v="1"/>
    <d v="2022-09-29T00:00:00"/>
    <x v="85"/>
    <s v="CLICC-ML"/>
    <x v="7"/>
    <x v="2"/>
    <x v="0"/>
    <n v="9"/>
    <x v="0"/>
    <x v="0"/>
    <x v="0"/>
  </r>
  <r>
    <x v="0"/>
    <x v="1"/>
    <d v="2022-12-21T00:00:00"/>
    <x v="86"/>
    <s v="AD"/>
    <x v="5"/>
    <x v="3"/>
    <x v="0"/>
    <n v="9"/>
    <x v="0"/>
    <x v="0"/>
    <x v="0"/>
  </r>
  <r>
    <x v="0"/>
    <x v="1"/>
    <d v="2022-12-21T00:00:00"/>
    <x v="87"/>
    <s v="CAR"/>
    <x v="5"/>
    <x v="3"/>
    <x v="0"/>
    <n v="9"/>
    <x v="0"/>
    <x v="0"/>
    <x v="0"/>
  </r>
  <r>
    <x v="0"/>
    <x v="1"/>
    <d v="2022-12-21T00:00:00"/>
    <x v="88"/>
    <s v="AD"/>
    <x v="5"/>
    <x v="3"/>
    <x v="0"/>
    <n v="9"/>
    <x v="0"/>
    <x v="0"/>
    <x v="0"/>
  </r>
  <r>
    <x v="0"/>
    <x v="1"/>
    <d v="2022-12-21T00:00:00"/>
    <x v="89"/>
    <s v="CAR"/>
    <x v="5"/>
    <x v="3"/>
    <x v="0"/>
    <n v="9"/>
    <x v="0"/>
    <x v="0"/>
    <x v="0"/>
  </r>
  <r>
    <x v="0"/>
    <x v="1"/>
    <d v="2022-12-21T00:00:00"/>
    <x v="90"/>
    <s v="AD"/>
    <x v="5"/>
    <x v="3"/>
    <x v="0"/>
    <n v="9"/>
    <x v="0"/>
    <x v="0"/>
    <x v="0"/>
  </r>
  <r>
    <x v="0"/>
    <x v="1"/>
    <d v="2022-12-21T00:00:00"/>
    <x v="91"/>
    <s v="CAR"/>
    <x v="5"/>
    <x v="3"/>
    <x v="0"/>
    <n v="9"/>
    <x v="0"/>
    <x v="0"/>
    <x v="0"/>
  </r>
  <r>
    <x v="0"/>
    <x v="1"/>
    <d v="2022-12-21T00:00:00"/>
    <x v="92"/>
    <s v="AD"/>
    <x v="5"/>
    <x v="3"/>
    <x v="0"/>
    <n v="9"/>
    <x v="0"/>
    <x v="0"/>
    <x v="0"/>
  </r>
  <r>
    <x v="0"/>
    <x v="1"/>
    <d v="2022-12-21T00:00:00"/>
    <x v="93"/>
    <s v="CAR"/>
    <x v="5"/>
    <x v="3"/>
    <x v="0"/>
    <n v="9"/>
    <x v="0"/>
    <x v="0"/>
    <x v="0"/>
  </r>
  <r>
    <x v="0"/>
    <x v="1"/>
    <d v="2022-12-21T00:00:00"/>
    <x v="94"/>
    <s v="AD"/>
    <x v="5"/>
    <x v="3"/>
    <x v="0"/>
    <n v="9"/>
    <x v="0"/>
    <x v="0"/>
    <x v="0"/>
  </r>
  <r>
    <x v="0"/>
    <x v="1"/>
    <d v="2022-12-21T00:00:00"/>
    <x v="95"/>
    <s v="CAR"/>
    <x v="5"/>
    <x v="3"/>
    <x v="0"/>
    <n v="9"/>
    <x v="0"/>
    <x v="0"/>
    <x v="0"/>
  </r>
  <r>
    <x v="0"/>
    <x v="1"/>
    <d v="2022-12-21T00:00:00"/>
    <x v="96"/>
    <s v="AD"/>
    <x v="5"/>
    <x v="3"/>
    <x v="0"/>
    <n v="9"/>
    <x v="0"/>
    <x v="0"/>
    <x v="0"/>
  </r>
  <r>
    <x v="0"/>
    <x v="1"/>
    <d v="2022-12-21T00:00:00"/>
    <x v="97"/>
    <s v="AD"/>
    <x v="5"/>
    <x v="3"/>
    <x v="0"/>
    <n v="9"/>
    <x v="0"/>
    <x v="0"/>
    <x v="0"/>
  </r>
  <r>
    <x v="0"/>
    <x v="1"/>
    <d v="2022-12-21T00:00:00"/>
    <x v="98"/>
    <s v="CAR"/>
    <x v="5"/>
    <x v="3"/>
    <x v="0"/>
    <n v="9"/>
    <x v="0"/>
    <x v="0"/>
    <x v="0"/>
  </r>
  <r>
    <x v="0"/>
    <x v="1"/>
    <d v="2022-12-21T00:00:00"/>
    <x v="99"/>
    <s v="AD"/>
    <x v="5"/>
    <x v="3"/>
    <x v="0"/>
    <n v="9"/>
    <x v="0"/>
    <x v="0"/>
    <x v="0"/>
  </r>
  <r>
    <x v="0"/>
    <x v="1"/>
    <d v="2022-12-21T00:00:00"/>
    <x v="100"/>
    <s v="CAR"/>
    <x v="5"/>
    <x v="3"/>
    <x v="0"/>
    <n v="9"/>
    <x v="0"/>
    <x v="0"/>
    <x v="0"/>
  </r>
  <r>
    <x v="0"/>
    <x v="1"/>
    <d v="2022-12-21T00:00:00"/>
    <x v="101"/>
    <s v="AD"/>
    <x v="5"/>
    <x v="3"/>
    <x v="0"/>
    <n v="9"/>
    <x v="0"/>
    <x v="0"/>
    <x v="0"/>
  </r>
  <r>
    <x v="0"/>
    <x v="1"/>
    <d v="2022-12-21T00:00:00"/>
    <x v="102"/>
    <s v="CAR"/>
    <x v="5"/>
    <x v="3"/>
    <x v="0"/>
    <n v="9"/>
    <x v="0"/>
    <x v="0"/>
    <x v="0"/>
  </r>
  <r>
    <x v="0"/>
    <x v="1"/>
    <d v="2022-12-21T00:00:00"/>
    <x v="103"/>
    <s v="AD"/>
    <x v="5"/>
    <x v="3"/>
    <x v="0"/>
    <n v="9"/>
    <x v="0"/>
    <x v="0"/>
    <x v="0"/>
  </r>
  <r>
    <x v="0"/>
    <x v="1"/>
    <d v="2022-12-21T00:00:00"/>
    <x v="104"/>
    <s v="CAR"/>
    <x v="5"/>
    <x v="3"/>
    <x v="0"/>
    <n v="9"/>
    <x v="0"/>
    <x v="0"/>
    <x v="0"/>
  </r>
  <r>
    <x v="0"/>
    <x v="1"/>
    <d v="2022-12-21T00:00:00"/>
    <x v="105"/>
    <s v="AD"/>
    <x v="5"/>
    <x v="3"/>
    <x v="0"/>
    <n v="9"/>
    <x v="0"/>
    <x v="0"/>
    <x v="0"/>
  </r>
  <r>
    <x v="0"/>
    <x v="1"/>
    <d v="2022-09-29T00:00:00"/>
    <x v="106"/>
    <s v="CLICC-ML"/>
    <x v="7"/>
    <x v="2"/>
    <x v="0"/>
    <n v="9"/>
    <x v="0"/>
    <x v="0"/>
    <x v="0"/>
  </r>
  <r>
    <x v="0"/>
    <x v="1"/>
    <d v="2022-12-21T00:00:00"/>
    <x v="107"/>
    <s v="AD"/>
    <x v="5"/>
    <x v="3"/>
    <x v="0"/>
    <n v="9"/>
    <x v="0"/>
    <x v="0"/>
    <x v="0"/>
  </r>
  <r>
    <x v="0"/>
    <x v="1"/>
    <d v="2022-12-21T00:00:00"/>
    <x v="108"/>
    <s v="CAR"/>
    <x v="5"/>
    <x v="3"/>
    <x v="0"/>
    <n v="9"/>
    <x v="0"/>
    <x v="0"/>
    <x v="0"/>
  </r>
  <r>
    <x v="0"/>
    <x v="1"/>
    <d v="2022-12-21T00:00:00"/>
    <x v="109"/>
    <s v="AD"/>
    <x v="5"/>
    <x v="3"/>
    <x v="0"/>
    <n v="9"/>
    <x v="0"/>
    <x v="0"/>
    <x v="0"/>
  </r>
  <r>
    <x v="0"/>
    <x v="1"/>
    <d v="2022-09-22T00:00:00"/>
    <x v="110"/>
    <s v="MACUSBC"/>
    <x v="2"/>
    <x v="1"/>
    <x v="0"/>
    <n v="9"/>
    <x v="0"/>
    <x v="0"/>
    <x v="0"/>
  </r>
  <r>
    <x v="0"/>
    <x v="1"/>
    <d v="2022-12-21T00:00:00"/>
    <x v="111"/>
    <s v="AD"/>
    <x v="5"/>
    <x v="3"/>
    <x v="0"/>
    <n v="9"/>
    <x v="0"/>
    <x v="0"/>
    <x v="0"/>
  </r>
  <r>
    <x v="0"/>
    <x v="1"/>
    <d v="2022-12-21T00:00:00"/>
    <x v="112"/>
    <s v="CAR"/>
    <x v="5"/>
    <x v="3"/>
    <x v="0"/>
    <n v="9"/>
    <x v="0"/>
    <x v="0"/>
    <x v="0"/>
  </r>
  <r>
    <x v="0"/>
    <x v="1"/>
    <d v="2022-12-21T00:00:00"/>
    <x v="113"/>
    <s v="AD"/>
    <x v="5"/>
    <x v="3"/>
    <x v="0"/>
    <n v="9"/>
    <x v="0"/>
    <x v="0"/>
    <x v="0"/>
  </r>
  <r>
    <x v="0"/>
    <x v="1"/>
    <d v="2022-12-21T00:00:00"/>
    <x v="114"/>
    <s v="CAR"/>
    <x v="5"/>
    <x v="3"/>
    <x v="0"/>
    <n v="9"/>
    <x v="0"/>
    <x v="0"/>
    <x v="0"/>
  </r>
  <r>
    <x v="0"/>
    <x v="1"/>
    <d v="2022-12-21T00:00:00"/>
    <x v="115"/>
    <s v="AD"/>
    <x v="5"/>
    <x v="3"/>
    <x v="0"/>
    <n v="9"/>
    <x v="0"/>
    <x v="0"/>
    <x v="0"/>
  </r>
  <r>
    <x v="0"/>
    <x v="1"/>
    <d v="2022-12-21T00:00:00"/>
    <x v="116"/>
    <s v="CAR"/>
    <x v="5"/>
    <x v="3"/>
    <x v="0"/>
    <n v="9"/>
    <x v="0"/>
    <x v="0"/>
    <x v="0"/>
  </r>
  <r>
    <x v="0"/>
    <x v="1"/>
    <d v="2022-12-21T00:00:00"/>
    <x v="117"/>
    <s v="AD"/>
    <x v="5"/>
    <x v="3"/>
    <x v="0"/>
    <n v="9"/>
    <x v="0"/>
    <x v="0"/>
    <x v="0"/>
  </r>
  <r>
    <x v="0"/>
    <x v="1"/>
    <d v="2023-03-14T00:00:00"/>
    <x v="118"/>
    <s v="AD"/>
    <x v="5"/>
    <x v="3"/>
    <x v="0"/>
    <n v="9"/>
    <x v="0"/>
    <x v="0"/>
    <x v="0"/>
  </r>
  <r>
    <x v="0"/>
    <x v="1"/>
    <d v="2023-03-14T00:00:00"/>
    <x v="119"/>
    <s v="CAR"/>
    <x v="5"/>
    <x v="3"/>
    <x v="0"/>
    <n v="9"/>
    <x v="0"/>
    <x v="0"/>
    <x v="0"/>
  </r>
  <r>
    <x v="0"/>
    <x v="1"/>
    <d v="2022-12-21T00:00:00"/>
    <x v="120"/>
    <s v="AD"/>
    <x v="5"/>
    <x v="3"/>
    <x v="0"/>
    <n v="9"/>
    <x v="0"/>
    <x v="0"/>
    <x v="0"/>
  </r>
  <r>
    <x v="0"/>
    <x v="1"/>
    <d v="2022-12-21T00:00:00"/>
    <x v="121"/>
    <s v="CAR"/>
    <x v="5"/>
    <x v="3"/>
    <x v="0"/>
    <n v="9"/>
    <x v="0"/>
    <x v="0"/>
    <x v="0"/>
  </r>
  <r>
    <x v="0"/>
    <x v="1"/>
    <d v="2022-12-21T00:00:00"/>
    <x v="122"/>
    <s v="AD"/>
    <x v="5"/>
    <x v="3"/>
    <x v="0"/>
    <n v="9"/>
    <x v="0"/>
    <x v="0"/>
    <x v="0"/>
  </r>
  <r>
    <x v="0"/>
    <x v="1"/>
    <d v="2022-12-21T00:00:00"/>
    <x v="123"/>
    <s v="CAR"/>
    <x v="5"/>
    <x v="3"/>
    <x v="0"/>
    <n v="9"/>
    <x v="0"/>
    <x v="0"/>
    <x v="0"/>
  </r>
  <r>
    <x v="0"/>
    <x v="1"/>
    <d v="2022-10-06T00:00:00"/>
    <x v="124"/>
    <s v="CLICC-ML"/>
    <x v="7"/>
    <x v="2"/>
    <x v="0"/>
    <n v="9"/>
    <x v="0"/>
    <x v="0"/>
    <x v="0"/>
  </r>
  <r>
    <x v="0"/>
    <x v="1"/>
    <d v="2022-12-21T00:00:00"/>
    <x v="125"/>
    <s v="AD"/>
    <x v="5"/>
    <x v="3"/>
    <x v="0"/>
    <n v="9"/>
    <x v="0"/>
    <x v="0"/>
    <x v="0"/>
  </r>
  <r>
    <x v="0"/>
    <x v="1"/>
    <d v="2022-12-21T00:00:00"/>
    <x v="126"/>
    <s v="CAR"/>
    <x v="5"/>
    <x v="3"/>
    <x v="0"/>
    <n v="9"/>
    <x v="0"/>
    <x v="0"/>
    <x v="0"/>
  </r>
  <r>
    <x v="0"/>
    <x v="1"/>
    <d v="2022-12-21T00:00:00"/>
    <x v="127"/>
    <s v="AD"/>
    <x v="5"/>
    <x v="3"/>
    <x v="0"/>
    <n v="9"/>
    <x v="0"/>
    <x v="0"/>
    <x v="0"/>
  </r>
  <r>
    <x v="0"/>
    <x v="1"/>
    <d v="2022-12-21T00:00:00"/>
    <x v="128"/>
    <s v="CAR"/>
    <x v="5"/>
    <x v="3"/>
    <x v="0"/>
    <n v="9"/>
    <x v="0"/>
    <x v="0"/>
    <x v="0"/>
  </r>
  <r>
    <x v="0"/>
    <x v="1"/>
    <d v="2022-10-10T00:00:00"/>
    <x v="129"/>
    <s v="CLICC-ML"/>
    <x v="7"/>
    <x v="2"/>
    <x v="0"/>
    <n v="9"/>
    <x v="0"/>
    <x v="0"/>
    <x v="0"/>
  </r>
  <r>
    <x v="0"/>
    <x v="1"/>
    <d v="2022-12-21T00:00:00"/>
    <x v="130"/>
    <s v="AD"/>
    <x v="5"/>
    <x v="3"/>
    <x v="0"/>
    <n v="9"/>
    <x v="0"/>
    <x v="0"/>
    <x v="0"/>
  </r>
  <r>
    <x v="0"/>
    <x v="1"/>
    <d v="2022-12-21T00:00:00"/>
    <x v="131"/>
    <s v="CAR"/>
    <x v="5"/>
    <x v="3"/>
    <x v="0"/>
    <n v="9"/>
    <x v="0"/>
    <x v="0"/>
    <x v="0"/>
  </r>
  <r>
    <x v="0"/>
    <x v="1"/>
    <d v="2022-12-21T00:00:00"/>
    <x v="132"/>
    <s v="AD"/>
    <x v="5"/>
    <x v="3"/>
    <x v="0"/>
    <n v="9"/>
    <x v="0"/>
    <x v="0"/>
    <x v="0"/>
  </r>
  <r>
    <x v="0"/>
    <x v="1"/>
    <d v="2022-12-21T00:00:00"/>
    <x v="133"/>
    <s v="CAR"/>
    <x v="5"/>
    <x v="3"/>
    <x v="0"/>
    <n v="9"/>
    <x v="0"/>
    <x v="0"/>
    <x v="0"/>
  </r>
  <r>
    <x v="0"/>
    <x v="1"/>
    <d v="2022-12-21T00:00:00"/>
    <x v="134"/>
    <s v="AD"/>
    <x v="5"/>
    <x v="3"/>
    <x v="0"/>
    <n v="9"/>
    <x v="0"/>
    <x v="0"/>
    <x v="0"/>
  </r>
  <r>
    <x v="0"/>
    <x v="1"/>
    <d v="2022-12-21T00:00:00"/>
    <x v="135"/>
    <s v="CAR"/>
    <x v="5"/>
    <x v="3"/>
    <x v="0"/>
    <n v="9"/>
    <x v="0"/>
    <x v="0"/>
    <x v="0"/>
  </r>
  <r>
    <x v="0"/>
    <x v="1"/>
    <d v="2022-12-21T00:00:00"/>
    <x v="136"/>
    <s v="AD"/>
    <x v="5"/>
    <x v="3"/>
    <x v="0"/>
    <n v="9"/>
    <x v="0"/>
    <x v="0"/>
    <x v="0"/>
  </r>
  <r>
    <x v="0"/>
    <x v="1"/>
    <d v="2022-12-21T00:00:00"/>
    <x v="137"/>
    <s v="CAR"/>
    <x v="5"/>
    <x v="3"/>
    <x v="0"/>
    <n v="9"/>
    <x v="0"/>
    <x v="0"/>
    <x v="0"/>
  </r>
  <r>
    <x v="0"/>
    <x v="1"/>
    <d v="2022-12-21T00:00:00"/>
    <x v="138"/>
    <s v="AD"/>
    <x v="5"/>
    <x v="3"/>
    <x v="0"/>
    <n v="9"/>
    <x v="0"/>
    <x v="0"/>
    <x v="0"/>
  </r>
  <r>
    <x v="0"/>
    <x v="1"/>
    <d v="2022-12-21T00:00:00"/>
    <x v="139"/>
    <s v="CAR"/>
    <x v="5"/>
    <x v="3"/>
    <x v="0"/>
    <n v="9"/>
    <x v="0"/>
    <x v="0"/>
    <x v="0"/>
  </r>
  <r>
    <x v="0"/>
    <x v="1"/>
    <d v="2022-12-21T00:00:00"/>
    <x v="140"/>
    <s v="AD"/>
    <x v="5"/>
    <x v="3"/>
    <x v="0"/>
    <n v="9"/>
    <x v="0"/>
    <x v="0"/>
    <x v="0"/>
  </r>
  <r>
    <x v="0"/>
    <x v="1"/>
    <d v="2022-12-21T00:00:00"/>
    <x v="141"/>
    <s v="CAR"/>
    <x v="5"/>
    <x v="3"/>
    <x v="0"/>
    <n v="9"/>
    <x v="0"/>
    <x v="0"/>
    <x v="0"/>
  </r>
  <r>
    <x v="0"/>
    <x v="1"/>
    <d v="2022-12-21T00:00:00"/>
    <x v="142"/>
    <s v="AD"/>
    <x v="5"/>
    <x v="3"/>
    <x v="0"/>
    <n v="9"/>
    <x v="0"/>
    <x v="0"/>
    <x v="0"/>
  </r>
  <r>
    <x v="0"/>
    <x v="1"/>
    <d v="2022-12-21T00:00:00"/>
    <x v="143"/>
    <s v="CAR"/>
    <x v="5"/>
    <x v="3"/>
    <x v="0"/>
    <n v="9"/>
    <x v="0"/>
    <x v="0"/>
    <x v="0"/>
  </r>
  <r>
    <x v="0"/>
    <x v="1"/>
    <d v="2022-12-21T00:00:00"/>
    <x v="144"/>
    <s v="AD"/>
    <x v="5"/>
    <x v="3"/>
    <x v="0"/>
    <n v="9"/>
    <x v="0"/>
    <x v="0"/>
    <x v="0"/>
  </r>
  <r>
    <x v="0"/>
    <x v="1"/>
    <d v="2022-12-21T00:00:00"/>
    <x v="145"/>
    <s v="CAR"/>
    <x v="5"/>
    <x v="3"/>
    <x v="0"/>
    <n v="9"/>
    <x v="0"/>
    <x v="0"/>
    <x v="0"/>
  </r>
  <r>
    <x v="0"/>
    <x v="1"/>
    <d v="2022-12-21T00:00:00"/>
    <x v="146"/>
    <s v="AD"/>
    <x v="5"/>
    <x v="3"/>
    <x v="0"/>
    <n v="9"/>
    <x v="0"/>
    <x v="0"/>
    <x v="0"/>
  </r>
  <r>
    <x v="0"/>
    <x v="1"/>
    <d v="2022-12-21T00:00:00"/>
    <x v="147"/>
    <s v="CAR"/>
    <x v="5"/>
    <x v="3"/>
    <x v="0"/>
    <n v="9"/>
    <x v="0"/>
    <x v="0"/>
    <x v="0"/>
  </r>
  <r>
    <x v="0"/>
    <x v="1"/>
    <d v="2022-12-21T00:00:00"/>
    <x v="148"/>
    <s v="AD"/>
    <x v="5"/>
    <x v="3"/>
    <x v="0"/>
    <n v="9"/>
    <x v="0"/>
    <x v="0"/>
    <x v="0"/>
  </r>
  <r>
    <x v="0"/>
    <x v="1"/>
    <d v="2022-12-21T00:00:00"/>
    <x v="149"/>
    <s v="CAR"/>
    <x v="5"/>
    <x v="3"/>
    <x v="0"/>
    <n v="9"/>
    <x v="0"/>
    <x v="0"/>
    <x v="0"/>
  </r>
  <r>
    <x v="0"/>
    <x v="1"/>
    <d v="2022-12-21T00:00:00"/>
    <x v="150"/>
    <s v="AD"/>
    <x v="5"/>
    <x v="3"/>
    <x v="0"/>
    <n v="9"/>
    <x v="0"/>
    <x v="0"/>
    <x v="0"/>
  </r>
  <r>
    <x v="0"/>
    <x v="1"/>
    <d v="2022-12-21T00:00:00"/>
    <x v="151"/>
    <s v="CAR"/>
    <x v="5"/>
    <x v="3"/>
    <x v="0"/>
    <n v="9"/>
    <x v="0"/>
    <x v="0"/>
    <x v="0"/>
  </r>
  <r>
    <x v="0"/>
    <x v="1"/>
    <d v="2022-12-21T00:00:00"/>
    <x v="152"/>
    <s v="AD"/>
    <x v="5"/>
    <x v="3"/>
    <x v="0"/>
    <n v="9"/>
    <x v="0"/>
    <x v="0"/>
    <x v="0"/>
  </r>
  <r>
    <x v="0"/>
    <x v="1"/>
    <d v="2022-12-21T00:00:00"/>
    <x v="153"/>
    <s v="CAR"/>
    <x v="5"/>
    <x v="3"/>
    <x v="0"/>
    <n v="9"/>
    <x v="0"/>
    <x v="0"/>
    <x v="0"/>
  </r>
  <r>
    <x v="0"/>
    <x v="1"/>
    <d v="2022-12-21T00:00:00"/>
    <x v="154"/>
    <s v="AD"/>
    <x v="5"/>
    <x v="3"/>
    <x v="0"/>
    <n v="9"/>
    <x v="0"/>
    <x v="0"/>
    <x v="0"/>
  </r>
  <r>
    <x v="0"/>
    <x v="1"/>
    <d v="2022-12-21T00:00:00"/>
    <x v="155"/>
    <s v="CAR"/>
    <x v="5"/>
    <x v="3"/>
    <x v="0"/>
    <n v="9"/>
    <x v="0"/>
    <x v="0"/>
    <x v="0"/>
  </r>
  <r>
    <x v="0"/>
    <x v="1"/>
    <d v="2022-10-06T00:00:00"/>
    <x v="156"/>
    <s v="CBK"/>
    <x v="6"/>
    <x v="2"/>
    <x v="0"/>
    <n v="9"/>
    <x v="0"/>
    <x v="0"/>
    <x v="0"/>
  </r>
  <r>
    <x v="0"/>
    <x v="1"/>
    <d v="2022-09-29T00:00:00"/>
    <x v="157"/>
    <s v="CBK"/>
    <x v="6"/>
    <x v="2"/>
    <x v="0"/>
    <n v="9"/>
    <x v="0"/>
    <x v="0"/>
    <x v="0"/>
  </r>
  <r>
    <x v="0"/>
    <x v="1"/>
    <d v="2022-10-06T00:00:00"/>
    <x v="158"/>
    <s v="CLICC-ML"/>
    <x v="7"/>
    <x v="2"/>
    <x v="0"/>
    <n v="9"/>
    <x v="0"/>
    <x v="0"/>
    <x v="0"/>
  </r>
  <r>
    <x v="0"/>
    <x v="1"/>
    <d v="2022-09-29T00:00:00"/>
    <x v="159"/>
    <s v="CLICC-MM"/>
    <x v="4"/>
    <x v="2"/>
    <x v="0"/>
    <n v="9"/>
    <x v="0"/>
    <x v="0"/>
    <x v="0"/>
  </r>
  <r>
    <x v="0"/>
    <x v="1"/>
    <d v="2022-09-29T00:00:00"/>
    <x v="160"/>
    <s v="CBK"/>
    <x v="6"/>
    <x v="2"/>
    <x v="0"/>
    <n v="9"/>
    <x v="0"/>
    <x v="0"/>
    <x v="0"/>
  </r>
  <r>
    <x v="0"/>
    <x v="1"/>
    <d v="2022-10-06T00:00:00"/>
    <x v="161"/>
    <s v="CLICC-ML"/>
    <x v="7"/>
    <x v="2"/>
    <x v="0"/>
    <n v="9"/>
    <x v="0"/>
    <x v="0"/>
    <x v="0"/>
  </r>
  <r>
    <x v="0"/>
    <x v="1"/>
    <d v="2022-09-22T00:00:00"/>
    <x v="110"/>
    <s v="MACUSBC"/>
    <x v="2"/>
    <x v="1"/>
    <x v="0"/>
    <n v="9"/>
    <x v="0"/>
    <x v="0"/>
    <x v="0"/>
  </r>
  <r>
    <x v="0"/>
    <x v="1"/>
    <d v="2022-12-21T00:00:00"/>
    <x v="162"/>
    <s v="AD"/>
    <x v="5"/>
    <x v="3"/>
    <x v="0"/>
    <n v="9"/>
    <x v="0"/>
    <x v="0"/>
    <x v="0"/>
  </r>
  <r>
    <x v="0"/>
    <x v="1"/>
    <d v="2022-12-21T00:00:00"/>
    <x v="163"/>
    <s v="CAR"/>
    <x v="5"/>
    <x v="3"/>
    <x v="0"/>
    <n v="9"/>
    <x v="0"/>
    <x v="0"/>
    <x v="0"/>
  </r>
  <r>
    <x v="0"/>
    <x v="1"/>
    <d v="2023-01-13T00:00:00"/>
    <x v="164"/>
    <s v="AD"/>
    <x v="5"/>
    <x v="3"/>
    <x v="0"/>
    <n v="9"/>
    <x v="0"/>
    <x v="0"/>
    <x v="0"/>
  </r>
  <r>
    <x v="0"/>
    <x v="1"/>
    <d v="2023-01-13T00:00:00"/>
    <x v="165"/>
    <s v="CAR"/>
    <x v="5"/>
    <x v="3"/>
    <x v="0"/>
    <n v="9"/>
    <x v="0"/>
    <x v="0"/>
    <x v="0"/>
  </r>
  <r>
    <x v="0"/>
    <x v="1"/>
    <d v="2022-12-21T00:00:00"/>
    <x v="166"/>
    <s v="AD"/>
    <x v="5"/>
    <x v="3"/>
    <x v="0"/>
    <n v="9"/>
    <x v="0"/>
    <x v="0"/>
    <x v="0"/>
  </r>
  <r>
    <x v="0"/>
    <x v="1"/>
    <d v="2022-12-21T00:00:00"/>
    <x v="167"/>
    <s v="CAR"/>
    <x v="5"/>
    <x v="3"/>
    <x v="0"/>
    <n v="9"/>
    <x v="0"/>
    <x v="0"/>
    <x v="0"/>
  </r>
  <r>
    <x v="0"/>
    <x v="1"/>
    <d v="2022-12-21T00:00:00"/>
    <x v="168"/>
    <s v="AD"/>
    <x v="5"/>
    <x v="3"/>
    <x v="0"/>
    <n v="9"/>
    <x v="0"/>
    <x v="0"/>
    <x v="0"/>
  </r>
  <r>
    <x v="0"/>
    <x v="1"/>
    <d v="2022-12-21T00:00:00"/>
    <x v="169"/>
    <s v="CAR"/>
    <x v="5"/>
    <x v="3"/>
    <x v="0"/>
    <n v="9"/>
    <x v="0"/>
    <x v="0"/>
    <x v="0"/>
  </r>
  <r>
    <x v="0"/>
    <x v="1"/>
    <d v="2022-12-21T00:00:00"/>
    <x v="170"/>
    <s v="AD"/>
    <x v="5"/>
    <x v="3"/>
    <x v="0"/>
    <n v="9"/>
    <x v="0"/>
    <x v="0"/>
    <x v="0"/>
  </r>
  <r>
    <x v="0"/>
    <x v="1"/>
    <d v="2022-12-21T00:00:00"/>
    <x v="171"/>
    <s v="CAR"/>
    <x v="5"/>
    <x v="3"/>
    <x v="0"/>
    <n v="9"/>
    <x v="0"/>
    <x v="0"/>
    <x v="0"/>
  </r>
  <r>
    <x v="0"/>
    <x v="1"/>
    <d v="2022-12-21T00:00:00"/>
    <x v="172"/>
    <s v="AD"/>
    <x v="5"/>
    <x v="3"/>
    <x v="0"/>
    <n v="9"/>
    <x v="0"/>
    <x v="0"/>
    <x v="0"/>
  </r>
  <r>
    <x v="0"/>
    <x v="1"/>
    <d v="2022-12-21T00:00:00"/>
    <x v="173"/>
    <s v="CAR"/>
    <x v="5"/>
    <x v="3"/>
    <x v="0"/>
    <n v="9"/>
    <x v="0"/>
    <x v="0"/>
    <x v="0"/>
  </r>
  <r>
    <x v="0"/>
    <x v="1"/>
    <d v="2022-12-21T00:00:00"/>
    <x v="174"/>
    <s v="AD"/>
    <x v="5"/>
    <x v="3"/>
    <x v="0"/>
    <n v="9"/>
    <x v="0"/>
    <x v="0"/>
    <x v="0"/>
  </r>
  <r>
    <x v="0"/>
    <x v="1"/>
    <d v="2022-12-21T00:00:00"/>
    <x v="175"/>
    <s v="CAR"/>
    <x v="5"/>
    <x v="3"/>
    <x v="0"/>
    <n v="9"/>
    <x v="0"/>
    <x v="0"/>
    <x v="0"/>
  </r>
  <r>
    <x v="0"/>
    <x v="0"/>
    <d v="2022-09-29T00:00:00"/>
    <x v="176"/>
    <s v="CLICC-ML"/>
    <x v="7"/>
    <x v="2"/>
    <x v="0"/>
    <n v="9"/>
    <x v="0"/>
    <x v="0"/>
    <x v="0"/>
  </r>
  <r>
    <x v="0"/>
    <x v="1"/>
    <d v="2022-12-21T00:00:00"/>
    <x v="177"/>
    <s v="AD"/>
    <x v="5"/>
    <x v="3"/>
    <x v="0"/>
    <n v="9"/>
    <x v="0"/>
    <x v="0"/>
    <x v="0"/>
  </r>
  <r>
    <x v="0"/>
    <x v="1"/>
    <d v="2022-12-21T00:00:00"/>
    <x v="178"/>
    <s v="CAR"/>
    <x v="5"/>
    <x v="3"/>
    <x v="0"/>
    <n v="9"/>
    <x v="0"/>
    <x v="0"/>
    <x v="0"/>
  </r>
  <r>
    <x v="0"/>
    <x v="1"/>
    <d v="2022-12-21T00:00:00"/>
    <x v="179"/>
    <s v="AD"/>
    <x v="5"/>
    <x v="3"/>
    <x v="0"/>
    <n v="9"/>
    <x v="0"/>
    <x v="0"/>
    <x v="0"/>
  </r>
  <r>
    <x v="0"/>
    <x v="1"/>
    <d v="2022-12-21T00:00:00"/>
    <x v="180"/>
    <s v="CAR"/>
    <x v="5"/>
    <x v="3"/>
    <x v="0"/>
    <n v="9"/>
    <x v="0"/>
    <x v="0"/>
    <x v="0"/>
  </r>
  <r>
    <x v="0"/>
    <x v="1"/>
    <d v="2022-12-21T00:00:00"/>
    <x v="181"/>
    <s v="AD"/>
    <x v="5"/>
    <x v="3"/>
    <x v="0"/>
    <n v="9"/>
    <x v="0"/>
    <x v="0"/>
    <x v="0"/>
  </r>
  <r>
    <x v="0"/>
    <x v="1"/>
    <d v="2022-12-21T00:00:00"/>
    <x v="182"/>
    <s v="CAR"/>
    <x v="5"/>
    <x v="3"/>
    <x v="0"/>
    <n v="9"/>
    <x v="0"/>
    <x v="0"/>
    <x v="0"/>
  </r>
  <r>
    <x v="0"/>
    <x v="1"/>
    <d v="2022-12-21T00:00:00"/>
    <x v="183"/>
    <s v="AD"/>
    <x v="5"/>
    <x v="3"/>
    <x v="0"/>
    <n v="9"/>
    <x v="0"/>
    <x v="0"/>
    <x v="0"/>
  </r>
  <r>
    <x v="0"/>
    <x v="1"/>
    <d v="2022-12-21T00:00:00"/>
    <x v="184"/>
    <s v="CAR"/>
    <x v="5"/>
    <x v="3"/>
    <x v="0"/>
    <n v="9"/>
    <x v="0"/>
    <x v="0"/>
    <x v="0"/>
  </r>
  <r>
    <x v="0"/>
    <x v="0"/>
    <d v="2022-09-22T00:00:00"/>
    <x v="185"/>
    <s v="IPHONE"/>
    <x v="1"/>
    <x v="1"/>
    <x v="0"/>
    <n v="9"/>
    <x v="0"/>
    <x v="0"/>
    <x v="0"/>
  </r>
  <r>
    <x v="0"/>
    <x v="0"/>
    <d v="2022-09-22T00:00:00"/>
    <x v="186"/>
    <s v="UVGA"/>
    <x v="10"/>
    <x v="0"/>
    <x v="0"/>
    <n v="9"/>
    <x v="0"/>
    <x v="0"/>
    <x v="0"/>
  </r>
  <r>
    <x v="0"/>
    <x v="1"/>
    <d v="2022-12-21T00:00:00"/>
    <x v="187"/>
    <s v="AD"/>
    <x v="5"/>
    <x v="3"/>
    <x v="0"/>
    <n v="9"/>
    <x v="0"/>
    <x v="0"/>
    <x v="0"/>
  </r>
  <r>
    <x v="0"/>
    <x v="1"/>
    <d v="2022-12-21T00:00:00"/>
    <x v="188"/>
    <s v="CAR"/>
    <x v="5"/>
    <x v="3"/>
    <x v="0"/>
    <n v="9"/>
    <x v="0"/>
    <x v="0"/>
    <x v="0"/>
  </r>
  <r>
    <x v="0"/>
    <x v="0"/>
    <d v="2022-09-22T00:00:00"/>
    <x v="189"/>
    <s v="MACUSBC"/>
    <x v="2"/>
    <x v="1"/>
    <x v="0"/>
    <n v="9"/>
    <x v="0"/>
    <x v="0"/>
    <x v="0"/>
  </r>
  <r>
    <x v="0"/>
    <x v="1"/>
    <d v="2022-12-21T00:00:00"/>
    <x v="190"/>
    <s v="AD"/>
    <x v="5"/>
    <x v="3"/>
    <x v="0"/>
    <n v="9"/>
    <x v="0"/>
    <x v="0"/>
    <x v="0"/>
  </r>
  <r>
    <x v="0"/>
    <x v="1"/>
    <d v="2022-12-21T00:00:00"/>
    <x v="191"/>
    <s v="CAR"/>
    <x v="5"/>
    <x v="3"/>
    <x v="0"/>
    <n v="9"/>
    <x v="0"/>
    <x v="0"/>
    <x v="0"/>
  </r>
  <r>
    <x v="0"/>
    <x v="1"/>
    <d v="2022-12-21T00:00:00"/>
    <x v="192"/>
    <s v="AD"/>
    <x v="5"/>
    <x v="3"/>
    <x v="0"/>
    <n v="9"/>
    <x v="0"/>
    <x v="0"/>
    <x v="0"/>
  </r>
  <r>
    <x v="0"/>
    <x v="1"/>
    <d v="2022-12-21T00:00:00"/>
    <x v="193"/>
    <s v="CAR"/>
    <x v="5"/>
    <x v="3"/>
    <x v="0"/>
    <n v="9"/>
    <x v="0"/>
    <x v="0"/>
    <x v="0"/>
  </r>
  <r>
    <x v="0"/>
    <x v="1"/>
    <d v="2022-12-21T00:00:00"/>
    <x v="194"/>
    <s v="AD"/>
    <x v="5"/>
    <x v="3"/>
    <x v="0"/>
    <n v="9"/>
    <x v="0"/>
    <x v="0"/>
    <x v="0"/>
  </r>
  <r>
    <x v="0"/>
    <x v="1"/>
    <d v="2022-12-21T00:00:00"/>
    <x v="195"/>
    <s v="CAR"/>
    <x v="5"/>
    <x v="3"/>
    <x v="0"/>
    <n v="9"/>
    <x v="0"/>
    <x v="0"/>
    <x v="0"/>
  </r>
  <r>
    <x v="0"/>
    <x v="1"/>
    <d v="2022-12-21T00:00:00"/>
    <x v="196"/>
    <s v="AD"/>
    <x v="5"/>
    <x v="3"/>
    <x v="0"/>
    <n v="9"/>
    <x v="0"/>
    <x v="0"/>
    <x v="0"/>
  </r>
  <r>
    <x v="0"/>
    <x v="1"/>
    <d v="2022-12-21T00:00:00"/>
    <x v="197"/>
    <s v="CAR"/>
    <x v="5"/>
    <x v="3"/>
    <x v="0"/>
    <n v="9"/>
    <x v="0"/>
    <x v="0"/>
    <x v="0"/>
  </r>
  <r>
    <x v="0"/>
    <x v="1"/>
    <d v="2022-12-21T00:00:00"/>
    <x v="198"/>
    <s v="AD"/>
    <x v="5"/>
    <x v="3"/>
    <x v="0"/>
    <n v="9"/>
    <x v="0"/>
    <x v="0"/>
    <x v="0"/>
  </r>
  <r>
    <x v="0"/>
    <x v="1"/>
    <d v="2022-12-21T00:00:00"/>
    <x v="199"/>
    <s v="CAR"/>
    <x v="5"/>
    <x v="3"/>
    <x v="0"/>
    <n v="9"/>
    <x v="0"/>
    <x v="0"/>
    <x v="0"/>
  </r>
  <r>
    <x v="0"/>
    <x v="1"/>
    <d v="2022-12-21T00:00:00"/>
    <x v="200"/>
    <s v="AD"/>
    <x v="5"/>
    <x v="3"/>
    <x v="0"/>
    <n v="9"/>
    <x v="0"/>
    <x v="0"/>
    <x v="0"/>
  </r>
  <r>
    <x v="0"/>
    <x v="1"/>
    <d v="2022-12-21T00:00:00"/>
    <x v="201"/>
    <s v="CAR"/>
    <x v="5"/>
    <x v="3"/>
    <x v="0"/>
    <n v="9"/>
    <x v="0"/>
    <x v="0"/>
    <x v="0"/>
  </r>
  <r>
    <x v="0"/>
    <x v="1"/>
    <d v="2022-12-21T00:00:00"/>
    <x v="202"/>
    <s v="AD"/>
    <x v="5"/>
    <x v="3"/>
    <x v="0"/>
    <n v="9"/>
    <x v="0"/>
    <x v="0"/>
    <x v="0"/>
  </r>
  <r>
    <x v="0"/>
    <x v="1"/>
    <d v="2022-12-21T00:00:00"/>
    <x v="203"/>
    <s v="CAR"/>
    <x v="5"/>
    <x v="3"/>
    <x v="0"/>
    <n v="9"/>
    <x v="0"/>
    <x v="0"/>
    <x v="0"/>
  </r>
  <r>
    <x v="0"/>
    <x v="1"/>
    <d v="2022-12-21T00:00:00"/>
    <x v="204"/>
    <s v="AD"/>
    <x v="5"/>
    <x v="3"/>
    <x v="0"/>
    <n v="9"/>
    <x v="0"/>
    <x v="0"/>
    <x v="0"/>
  </r>
  <r>
    <x v="0"/>
    <x v="1"/>
    <d v="2022-12-21T00:00:00"/>
    <x v="205"/>
    <s v="CAR"/>
    <x v="5"/>
    <x v="3"/>
    <x v="0"/>
    <n v="9"/>
    <x v="0"/>
    <x v="0"/>
    <x v="0"/>
  </r>
  <r>
    <x v="0"/>
    <x v="1"/>
    <d v="2022-12-21T00:00:00"/>
    <x v="206"/>
    <s v="AD"/>
    <x v="5"/>
    <x v="3"/>
    <x v="0"/>
    <n v="9"/>
    <x v="0"/>
    <x v="0"/>
    <x v="0"/>
  </r>
  <r>
    <x v="0"/>
    <x v="1"/>
    <d v="2022-12-21T00:00:00"/>
    <x v="207"/>
    <s v="CAR"/>
    <x v="5"/>
    <x v="3"/>
    <x v="0"/>
    <n v="9"/>
    <x v="0"/>
    <x v="0"/>
    <x v="0"/>
  </r>
  <r>
    <x v="0"/>
    <x v="1"/>
    <d v="2022-12-21T00:00:00"/>
    <x v="208"/>
    <s v="AD"/>
    <x v="5"/>
    <x v="3"/>
    <x v="0"/>
    <n v="9"/>
    <x v="0"/>
    <x v="0"/>
    <x v="0"/>
  </r>
  <r>
    <x v="0"/>
    <x v="1"/>
    <d v="2022-12-21T00:00:00"/>
    <x v="209"/>
    <s v="CAR"/>
    <x v="5"/>
    <x v="3"/>
    <x v="0"/>
    <n v="9"/>
    <x v="0"/>
    <x v="0"/>
    <x v="0"/>
  </r>
  <r>
    <x v="0"/>
    <x v="0"/>
    <d v="2022-09-22T00:00:00"/>
    <x v="20"/>
    <s v="IPHONE"/>
    <x v="1"/>
    <x v="1"/>
    <x v="0"/>
    <n v="9"/>
    <x v="0"/>
    <x v="0"/>
    <x v="0"/>
  </r>
  <r>
    <x v="0"/>
    <x v="0"/>
    <d v="2022-09-22T00:00:00"/>
    <x v="5"/>
    <s v="WALLADPT"/>
    <x v="3"/>
    <x v="1"/>
    <x v="0"/>
    <n v="9"/>
    <x v="0"/>
    <x v="0"/>
    <x v="0"/>
  </r>
  <r>
    <x v="0"/>
    <x v="1"/>
    <d v="2022-12-21T00:00:00"/>
    <x v="210"/>
    <s v="AD"/>
    <x v="5"/>
    <x v="3"/>
    <x v="0"/>
    <n v="9"/>
    <x v="0"/>
    <x v="0"/>
    <x v="0"/>
  </r>
  <r>
    <x v="0"/>
    <x v="1"/>
    <d v="2022-12-21T00:00:00"/>
    <x v="211"/>
    <s v="CAR"/>
    <x v="5"/>
    <x v="3"/>
    <x v="0"/>
    <n v="9"/>
    <x v="0"/>
    <x v="0"/>
    <x v="0"/>
  </r>
  <r>
    <x v="0"/>
    <x v="1"/>
    <d v="2022-12-21T00:00:00"/>
    <x v="212"/>
    <s v="AD"/>
    <x v="5"/>
    <x v="3"/>
    <x v="0"/>
    <n v="9"/>
    <x v="0"/>
    <x v="0"/>
    <x v="0"/>
  </r>
  <r>
    <x v="0"/>
    <x v="1"/>
    <d v="2022-12-21T00:00:00"/>
    <x v="213"/>
    <s v="CAR"/>
    <x v="5"/>
    <x v="3"/>
    <x v="0"/>
    <n v="9"/>
    <x v="0"/>
    <x v="0"/>
    <x v="0"/>
  </r>
  <r>
    <x v="0"/>
    <x v="1"/>
    <d v="2022-12-21T00:00:00"/>
    <x v="214"/>
    <s v="AD"/>
    <x v="5"/>
    <x v="3"/>
    <x v="0"/>
    <n v="9"/>
    <x v="0"/>
    <x v="0"/>
    <x v="0"/>
  </r>
  <r>
    <x v="0"/>
    <x v="1"/>
    <d v="2022-12-21T00:00:00"/>
    <x v="215"/>
    <s v="CAR"/>
    <x v="5"/>
    <x v="3"/>
    <x v="0"/>
    <n v="9"/>
    <x v="0"/>
    <x v="0"/>
    <x v="0"/>
  </r>
  <r>
    <x v="0"/>
    <x v="1"/>
    <d v="2022-12-21T00:00:00"/>
    <x v="216"/>
    <s v="AD"/>
    <x v="5"/>
    <x v="3"/>
    <x v="0"/>
    <n v="9"/>
    <x v="0"/>
    <x v="0"/>
    <x v="0"/>
  </r>
  <r>
    <x v="0"/>
    <x v="1"/>
    <d v="2022-12-21T00:00:00"/>
    <x v="217"/>
    <s v="CAR"/>
    <x v="5"/>
    <x v="3"/>
    <x v="0"/>
    <n v="9"/>
    <x v="0"/>
    <x v="0"/>
    <x v="0"/>
  </r>
  <r>
    <x v="0"/>
    <x v="0"/>
    <d v="2022-09-29T00:00:00"/>
    <x v="218"/>
    <s v="CLICC-ML"/>
    <x v="7"/>
    <x v="2"/>
    <x v="0"/>
    <n v="9"/>
    <x v="0"/>
    <x v="0"/>
    <x v="0"/>
  </r>
  <r>
    <x v="0"/>
    <x v="1"/>
    <d v="2022-10-06T00:00:00"/>
    <x v="219"/>
    <s v="CBK"/>
    <x v="6"/>
    <x v="2"/>
    <x v="0"/>
    <n v="9"/>
    <x v="0"/>
    <x v="0"/>
    <x v="0"/>
  </r>
  <r>
    <x v="0"/>
    <x v="0"/>
    <d v="2022-09-22T00:00:00"/>
    <x v="76"/>
    <s v="IPHONE"/>
    <x v="1"/>
    <x v="1"/>
    <x v="0"/>
    <n v="9"/>
    <x v="0"/>
    <x v="0"/>
    <x v="0"/>
  </r>
  <r>
    <x v="0"/>
    <x v="0"/>
    <d v="2022-09-22T00:00:00"/>
    <x v="5"/>
    <s v="WALLADPT"/>
    <x v="3"/>
    <x v="1"/>
    <x v="0"/>
    <n v="9"/>
    <x v="0"/>
    <x v="0"/>
    <x v="0"/>
  </r>
  <r>
    <x v="0"/>
    <x v="1"/>
    <d v="2022-12-21T00:00:00"/>
    <x v="220"/>
    <s v="AD"/>
    <x v="5"/>
    <x v="3"/>
    <x v="0"/>
    <n v="9"/>
    <x v="0"/>
    <x v="0"/>
    <x v="0"/>
  </r>
  <r>
    <x v="0"/>
    <x v="1"/>
    <d v="2022-12-21T00:00:00"/>
    <x v="221"/>
    <s v="CAR"/>
    <x v="5"/>
    <x v="3"/>
    <x v="0"/>
    <n v="9"/>
    <x v="0"/>
    <x v="0"/>
    <x v="0"/>
  </r>
  <r>
    <x v="0"/>
    <x v="1"/>
    <d v="2022-09-22T00:00:00"/>
    <x v="222"/>
    <s v="MACCHRG"/>
    <x v="9"/>
    <x v="1"/>
    <x v="0"/>
    <n v="9"/>
    <x v="0"/>
    <x v="0"/>
    <x v="0"/>
  </r>
  <r>
    <x v="0"/>
    <x v="1"/>
    <d v="2022-12-21T00:00:00"/>
    <x v="223"/>
    <s v="AD"/>
    <x v="5"/>
    <x v="3"/>
    <x v="0"/>
    <n v="9"/>
    <x v="0"/>
    <x v="0"/>
    <x v="0"/>
  </r>
  <r>
    <x v="0"/>
    <x v="1"/>
    <d v="2022-12-21T00:00:00"/>
    <x v="224"/>
    <s v="CAR"/>
    <x v="5"/>
    <x v="3"/>
    <x v="0"/>
    <n v="9"/>
    <x v="0"/>
    <x v="0"/>
    <x v="0"/>
  </r>
  <r>
    <x v="0"/>
    <x v="1"/>
    <d v="2022-12-21T00:00:00"/>
    <x v="225"/>
    <s v="AD"/>
    <x v="5"/>
    <x v="3"/>
    <x v="0"/>
    <n v="9"/>
    <x v="0"/>
    <x v="0"/>
    <x v="0"/>
  </r>
  <r>
    <x v="0"/>
    <x v="1"/>
    <d v="2022-12-21T00:00:00"/>
    <x v="226"/>
    <s v="CAR"/>
    <x v="5"/>
    <x v="3"/>
    <x v="0"/>
    <n v="9"/>
    <x v="0"/>
    <x v="0"/>
    <x v="0"/>
  </r>
  <r>
    <x v="0"/>
    <x v="1"/>
    <d v="2022-12-21T00:00:00"/>
    <x v="227"/>
    <s v="AD"/>
    <x v="5"/>
    <x v="3"/>
    <x v="0"/>
    <n v="9"/>
    <x v="0"/>
    <x v="0"/>
    <x v="0"/>
  </r>
  <r>
    <x v="0"/>
    <x v="1"/>
    <d v="2022-12-21T00:00:00"/>
    <x v="228"/>
    <s v="CAR"/>
    <x v="5"/>
    <x v="3"/>
    <x v="0"/>
    <n v="9"/>
    <x v="0"/>
    <x v="0"/>
    <x v="0"/>
  </r>
  <r>
    <x v="0"/>
    <x v="1"/>
    <d v="2022-12-21T00:00:00"/>
    <x v="229"/>
    <s v="AD"/>
    <x v="5"/>
    <x v="3"/>
    <x v="0"/>
    <n v="9"/>
    <x v="0"/>
    <x v="0"/>
    <x v="0"/>
  </r>
  <r>
    <x v="0"/>
    <x v="1"/>
    <d v="2022-12-21T00:00:00"/>
    <x v="230"/>
    <s v="CAR"/>
    <x v="5"/>
    <x v="3"/>
    <x v="0"/>
    <n v="9"/>
    <x v="0"/>
    <x v="0"/>
    <x v="0"/>
  </r>
  <r>
    <x v="0"/>
    <x v="0"/>
    <d v="2022-09-22T00:00:00"/>
    <x v="231"/>
    <s v="MACUSBC"/>
    <x v="2"/>
    <x v="1"/>
    <x v="0"/>
    <n v="9"/>
    <x v="0"/>
    <x v="0"/>
    <x v="0"/>
  </r>
  <r>
    <x v="0"/>
    <x v="1"/>
    <d v="2022-12-21T00:00:00"/>
    <x v="232"/>
    <s v="AD"/>
    <x v="5"/>
    <x v="3"/>
    <x v="0"/>
    <n v="9"/>
    <x v="0"/>
    <x v="0"/>
    <x v="0"/>
  </r>
  <r>
    <x v="0"/>
    <x v="1"/>
    <d v="2022-12-21T00:00:00"/>
    <x v="233"/>
    <s v="CAR"/>
    <x v="5"/>
    <x v="3"/>
    <x v="0"/>
    <n v="9"/>
    <x v="0"/>
    <x v="0"/>
    <x v="0"/>
  </r>
  <r>
    <x v="0"/>
    <x v="1"/>
    <d v="2022-12-21T00:00:00"/>
    <x v="234"/>
    <s v="AD"/>
    <x v="5"/>
    <x v="3"/>
    <x v="0"/>
    <n v="9"/>
    <x v="0"/>
    <x v="0"/>
    <x v="0"/>
  </r>
  <r>
    <x v="0"/>
    <x v="1"/>
    <d v="2022-12-21T00:00:00"/>
    <x v="235"/>
    <s v="CAR"/>
    <x v="5"/>
    <x v="3"/>
    <x v="0"/>
    <n v="9"/>
    <x v="0"/>
    <x v="0"/>
    <x v="0"/>
  </r>
  <r>
    <x v="0"/>
    <x v="0"/>
    <d v="2022-09-30T00:00:00"/>
    <x v="236"/>
    <s v="CLICC-ML"/>
    <x v="7"/>
    <x v="2"/>
    <x v="0"/>
    <n v="9"/>
    <x v="0"/>
    <x v="0"/>
    <x v="0"/>
  </r>
  <r>
    <x v="0"/>
    <x v="0"/>
    <d v="2022-09-22T00:00:00"/>
    <x v="20"/>
    <s v="IPHONE"/>
    <x v="1"/>
    <x v="1"/>
    <x v="0"/>
    <n v="9"/>
    <x v="0"/>
    <x v="0"/>
    <x v="0"/>
  </r>
  <r>
    <x v="0"/>
    <x v="1"/>
    <d v="2022-12-21T00:00:00"/>
    <x v="237"/>
    <s v="AD"/>
    <x v="5"/>
    <x v="3"/>
    <x v="0"/>
    <n v="9"/>
    <x v="0"/>
    <x v="0"/>
    <x v="0"/>
  </r>
  <r>
    <x v="0"/>
    <x v="1"/>
    <d v="2022-12-21T00:00:00"/>
    <x v="238"/>
    <s v="CAR"/>
    <x v="5"/>
    <x v="3"/>
    <x v="0"/>
    <n v="9"/>
    <x v="0"/>
    <x v="0"/>
    <x v="0"/>
  </r>
  <r>
    <x v="0"/>
    <x v="1"/>
    <d v="2022-12-21T00:00:00"/>
    <x v="239"/>
    <s v="AD"/>
    <x v="5"/>
    <x v="3"/>
    <x v="0"/>
    <n v="9"/>
    <x v="0"/>
    <x v="0"/>
    <x v="0"/>
  </r>
  <r>
    <x v="0"/>
    <x v="1"/>
    <d v="2022-12-21T00:00:00"/>
    <x v="240"/>
    <s v="CAR"/>
    <x v="5"/>
    <x v="3"/>
    <x v="0"/>
    <n v="9"/>
    <x v="0"/>
    <x v="0"/>
    <x v="0"/>
  </r>
  <r>
    <x v="0"/>
    <x v="1"/>
    <d v="2022-12-21T00:00:00"/>
    <x v="241"/>
    <s v="AD"/>
    <x v="5"/>
    <x v="3"/>
    <x v="0"/>
    <n v="9"/>
    <x v="0"/>
    <x v="0"/>
    <x v="0"/>
  </r>
  <r>
    <x v="0"/>
    <x v="1"/>
    <d v="2022-12-21T00:00:00"/>
    <x v="242"/>
    <s v="CAR"/>
    <x v="5"/>
    <x v="3"/>
    <x v="0"/>
    <n v="9"/>
    <x v="0"/>
    <x v="0"/>
    <x v="0"/>
  </r>
  <r>
    <x v="0"/>
    <x v="1"/>
    <d v="2022-12-21T00:00:00"/>
    <x v="243"/>
    <s v="AD"/>
    <x v="5"/>
    <x v="3"/>
    <x v="0"/>
    <n v="9"/>
    <x v="0"/>
    <x v="0"/>
    <x v="0"/>
  </r>
  <r>
    <x v="0"/>
    <x v="1"/>
    <d v="2022-12-21T00:00:00"/>
    <x v="244"/>
    <s v="CAR"/>
    <x v="5"/>
    <x v="3"/>
    <x v="0"/>
    <n v="9"/>
    <x v="0"/>
    <x v="0"/>
    <x v="0"/>
  </r>
  <r>
    <x v="0"/>
    <x v="1"/>
    <d v="2022-12-21T00:00:00"/>
    <x v="245"/>
    <s v="AD"/>
    <x v="5"/>
    <x v="3"/>
    <x v="0"/>
    <n v="9"/>
    <x v="0"/>
    <x v="0"/>
    <x v="0"/>
  </r>
  <r>
    <x v="0"/>
    <x v="1"/>
    <d v="2022-12-21T00:00:00"/>
    <x v="246"/>
    <s v="CAR"/>
    <x v="5"/>
    <x v="3"/>
    <x v="0"/>
    <n v="9"/>
    <x v="0"/>
    <x v="0"/>
    <x v="0"/>
  </r>
  <r>
    <x v="1"/>
    <x v="2"/>
    <d v="2022-09-30T00:00:00"/>
    <x v="247"/>
    <s v="CBK"/>
    <x v="6"/>
    <x v="2"/>
    <x v="0"/>
    <n v="9"/>
    <x v="0"/>
    <x v="1"/>
    <x v="0"/>
  </r>
  <r>
    <x v="1"/>
    <x v="2"/>
    <d v="2022-09-30T00:00:00"/>
    <x v="248"/>
    <s v="CBK"/>
    <x v="6"/>
    <x v="2"/>
    <x v="0"/>
    <n v="9"/>
    <x v="0"/>
    <x v="1"/>
    <x v="0"/>
  </r>
  <r>
    <x v="1"/>
    <x v="2"/>
    <d v="2022-09-23T00:00:00"/>
    <x v="249"/>
    <s v="IPHONE"/>
    <x v="1"/>
    <x v="1"/>
    <x v="0"/>
    <n v="9"/>
    <x v="0"/>
    <x v="1"/>
    <x v="0"/>
  </r>
  <r>
    <x v="1"/>
    <x v="2"/>
    <d v="2022-09-23T00:00:00"/>
    <x v="250"/>
    <s v="WALLADPT"/>
    <x v="3"/>
    <x v="1"/>
    <x v="0"/>
    <n v="9"/>
    <x v="0"/>
    <x v="1"/>
    <x v="0"/>
  </r>
  <r>
    <x v="1"/>
    <x v="0"/>
    <d v="2022-09-23T00:00:00"/>
    <x v="186"/>
    <s v="UVGA"/>
    <x v="10"/>
    <x v="0"/>
    <x v="0"/>
    <n v="9"/>
    <x v="0"/>
    <x v="1"/>
    <x v="0"/>
  </r>
  <r>
    <x v="1"/>
    <x v="0"/>
    <d v="2022-09-30T00:00:00"/>
    <x v="251"/>
    <s v="CBK"/>
    <x v="6"/>
    <x v="2"/>
    <x v="0"/>
    <n v="9"/>
    <x v="0"/>
    <x v="1"/>
    <x v="0"/>
  </r>
  <r>
    <x v="1"/>
    <x v="0"/>
    <d v="2022-09-23T00:00:00"/>
    <x v="189"/>
    <s v="MACUSBC"/>
    <x v="2"/>
    <x v="1"/>
    <x v="0"/>
    <n v="9"/>
    <x v="0"/>
    <x v="1"/>
    <x v="0"/>
  </r>
  <r>
    <x v="1"/>
    <x v="1"/>
    <d v="2022-12-22T00:00:00"/>
    <x v="252"/>
    <s v="AD"/>
    <x v="5"/>
    <x v="3"/>
    <x v="0"/>
    <n v="9"/>
    <x v="0"/>
    <x v="1"/>
    <x v="0"/>
  </r>
  <r>
    <x v="1"/>
    <x v="1"/>
    <d v="2022-12-22T00:00:00"/>
    <x v="253"/>
    <s v="CAR"/>
    <x v="5"/>
    <x v="3"/>
    <x v="0"/>
    <n v="9"/>
    <x v="0"/>
    <x v="1"/>
    <x v="0"/>
  </r>
  <r>
    <x v="1"/>
    <x v="1"/>
    <d v="2022-09-30T00:00:00"/>
    <x v="254"/>
    <s v="CBK"/>
    <x v="6"/>
    <x v="2"/>
    <x v="0"/>
    <n v="9"/>
    <x v="0"/>
    <x v="1"/>
    <x v="0"/>
  </r>
  <r>
    <x v="1"/>
    <x v="1"/>
    <d v="2022-09-23T00:00:00"/>
    <x v="110"/>
    <s v="MACUSBC"/>
    <x v="2"/>
    <x v="1"/>
    <x v="0"/>
    <n v="9"/>
    <x v="0"/>
    <x v="1"/>
    <x v="0"/>
  </r>
  <r>
    <x v="1"/>
    <x v="1"/>
    <d v="2022-12-22T00:00:00"/>
    <x v="255"/>
    <s v="AD"/>
    <x v="5"/>
    <x v="3"/>
    <x v="0"/>
    <n v="9"/>
    <x v="0"/>
    <x v="1"/>
    <x v="0"/>
  </r>
  <r>
    <x v="1"/>
    <x v="1"/>
    <d v="2022-12-22T00:00:00"/>
    <x v="256"/>
    <s v="AD"/>
    <x v="5"/>
    <x v="3"/>
    <x v="0"/>
    <n v="9"/>
    <x v="0"/>
    <x v="1"/>
    <x v="0"/>
  </r>
  <r>
    <x v="1"/>
    <x v="0"/>
    <d v="2022-09-23T00:00:00"/>
    <x v="257"/>
    <s v="MSE"/>
    <x v="11"/>
    <x v="4"/>
    <x v="0"/>
    <n v="9"/>
    <x v="0"/>
    <x v="1"/>
    <x v="0"/>
  </r>
  <r>
    <x v="1"/>
    <x v="0"/>
    <d v="2022-09-30T00:00:00"/>
    <x v="258"/>
    <s v="CBK"/>
    <x v="6"/>
    <x v="2"/>
    <x v="0"/>
    <n v="9"/>
    <x v="0"/>
    <x v="1"/>
    <x v="0"/>
  </r>
  <r>
    <x v="1"/>
    <x v="1"/>
    <d v="2022-12-22T00:00:00"/>
    <x v="259"/>
    <s v="AD"/>
    <x v="5"/>
    <x v="3"/>
    <x v="0"/>
    <n v="9"/>
    <x v="0"/>
    <x v="1"/>
    <x v="0"/>
  </r>
  <r>
    <x v="1"/>
    <x v="0"/>
    <d v="2022-10-07T00:00:00"/>
    <x v="260"/>
    <s v="CLICC-MM"/>
    <x v="4"/>
    <x v="2"/>
    <x v="0"/>
    <n v="9"/>
    <x v="0"/>
    <x v="1"/>
    <x v="0"/>
  </r>
  <r>
    <x v="1"/>
    <x v="1"/>
    <d v="2022-12-22T00:00:00"/>
    <x v="261"/>
    <s v="AD"/>
    <x v="5"/>
    <x v="3"/>
    <x v="0"/>
    <n v="9"/>
    <x v="0"/>
    <x v="1"/>
    <x v="0"/>
  </r>
  <r>
    <x v="1"/>
    <x v="1"/>
    <d v="2022-09-23T00:00:00"/>
    <x v="262"/>
    <s v="IPHONE"/>
    <x v="1"/>
    <x v="1"/>
    <x v="0"/>
    <n v="9"/>
    <x v="0"/>
    <x v="1"/>
    <x v="0"/>
  </r>
  <r>
    <x v="1"/>
    <x v="1"/>
    <d v="2022-09-23T00:00:00"/>
    <x v="263"/>
    <s v="WALLADPT"/>
    <x v="3"/>
    <x v="1"/>
    <x v="0"/>
    <n v="9"/>
    <x v="0"/>
    <x v="1"/>
    <x v="0"/>
  </r>
  <r>
    <x v="1"/>
    <x v="1"/>
    <d v="2022-12-22T00:00:00"/>
    <x v="264"/>
    <s v="AD"/>
    <x v="5"/>
    <x v="3"/>
    <x v="0"/>
    <n v="9"/>
    <x v="0"/>
    <x v="1"/>
    <x v="0"/>
  </r>
  <r>
    <x v="1"/>
    <x v="1"/>
    <d v="2022-12-22T00:00:00"/>
    <x v="265"/>
    <s v="AD"/>
    <x v="5"/>
    <x v="3"/>
    <x v="0"/>
    <n v="9"/>
    <x v="0"/>
    <x v="1"/>
    <x v="0"/>
  </r>
  <r>
    <x v="1"/>
    <x v="1"/>
    <d v="2022-12-22T00:00:00"/>
    <x v="266"/>
    <s v="AD"/>
    <x v="5"/>
    <x v="3"/>
    <x v="0"/>
    <n v="9"/>
    <x v="0"/>
    <x v="1"/>
    <x v="0"/>
  </r>
  <r>
    <x v="1"/>
    <x v="1"/>
    <d v="2022-12-22T00:00:00"/>
    <x v="267"/>
    <s v="AD"/>
    <x v="5"/>
    <x v="3"/>
    <x v="0"/>
    <n v="9"/>
    <x v="0"/>
    <x v="1"/>
    <x v="0"/>
  </r>
  <r>
    <x v="1"/>
    <x v="1"/>
    <d v="2022-12-22T00:00:00"/>
    <x v="268"/>
    <s v="AD"/>
    <x v="5"/>
    <x v="3"/>
    <x v="0"/>
    <n v="9"/>
    <x v="0"/>
    <x v="1"/>
    <x v="0"/>
  </r>
  <r>
    <x v="1"/>
    <x v="1"/>
    <d v="2022-12-22T00:00:00"/>
    <x v="269"/>
    <s v="AD"/>
    <x v="5"/>
    <x v="3"/>
    <x v="0"/>
    <n v="9"/>
    <x v="0"/>
    <x v="1"/>
    <x v="0"/>
  </r>
  <r>
    <x v="1"/>
    <x v="1"/>
    <d v="2022-12-22T00:00:00"/>
    <x v="270"/>
    <s v="AD"/>
    <x v="5"/>
    <x v="3"/>
    <x v="0"/>
    <n v="9"/>
    <x v="0"/>
    <x v="1"/>
    <x v="0"/>
  </r>
  <r>
    <x v="1"/>
    <x v="1"/>
    <d v="2022-12-22T00:00:00"/>
    <x v="271"/>
    <s v="AD"/>
    <x v="5"/>
    <x v="3"/>
    <x v="0"/>
    <n v="9"/>
    <x v="0"/>
    <x v="1"/>
    <x v="0"/>
  </r>
  <r>
    <x v="1"/>
    <x v="1"/>
    <d v="2022-12-22T00:00:00"/>
    <x v="272"/>
    <s v="AD"/>
    <x v="5"/>
    <x v="3"/>
    <x v="0"/>
    <n v="9"/>
    <x v="0"/>
    <x v="1"/>
    <x v="0"/>
  </r>
  <r>
    <x v="1"/>
    <x v="1"/>
    <d v="2022-12-22T00:00:00"/>
    <x v="273"/>
    <s v="AD"/>
    <x v="5"/>
    <x v="3"/>
    <x v="0"/>
    <n v="9"/>
    <x v="0"/>
    <x v="1"/>
    <x v="0"/>
  </r>
  <r>
    <x v="1"/>
    <x v="1"/>
    <d v="2022-09-30T00:00:00"/>
    <x v="274"/>
    <s v="CBK"/>
    <x v="6"/>
    <x v="2"/>
    <x v="0"/>
    <n v="9"/>
    <x v="0"/>
    <x v="1"/>
    <x v="0"/>
  </r>
  <r>
    <x v="1"/>
    <x v="1"/>
    <d v="2022-12-22T00:00:00"/>
    <x v="275"/>
    <s v="AD"/>
    <x v="5"/>
    <x v="3"/>
    <x v="0"/>
    <n v="9"/>
    <x v="0"/>
    <x v="1"/>
    <x v="0"/>
  </r>
  <r>
    <x v="1"/>
    <x v="1"/>
    <d v="2022-12-22T00:00:00"/>
    <x v="276"/>
    <s v="AD"/>
    <x v="5"/>
    <x v="3"/>
    <x v="0"/>
    <n v="9"/>
    <x v="0"/>
    <x v="1"/>
    <x v="0"/>
  </r>
  <r>
    <x v="1"/>
    <x v="1"/>
    <d v="2022-09-30T00:00:00"/>
    <x v="277"/>
    <s v="CLICC-MM"/>
    <x v="4"/>
    <x v="2"/>
    <x v="0"/>
    <n v="9"/>
    <x v="0"/>
    <x v="1"/>
    <x v="0"/>
  </r>
  <r>
    <x v="1"/>
    <x v="1"/>
    <d v="2022-12-22T00:00:00"/>
    <x v="278"/>
    <s v="AD"/>
    <x v="5"/>
    <x v="3"/>
    <x v="0"/>
    <n v="9"/>
    <x v="0"/>
    <x v="1"/>
    <x v="0"/>
  </r>
  <r>
    <x v="1"/>
    <x v="1"/>
    <d v="2022-09-23T00:00:00"/>
    <x v="279"/>
    <s v="HDST"/>
    <x v="8"/>
    <x v="4"/>
    <x v="0"/>
    <n v="9"/>
    <x v="0"/>
    <x v="1"/>
    <x v="0"/>
  </r>
  <r>
    <x v="1"/>
    <x v="1"/>
    <d v="2022-12-22T00:00:00"/>
    <x v="280"/>
    <s v="AD"/>
    <x v="5"/>
    <x v="3"/>
    <x v="0"/>
    <n v="9"/>
    <x v="0"/>
    <x v="1"/>
    <x v="0"/>
  </r>
  <r>
    <x v="1"/>
    <x v="1"/>
    <d v="2022-12-22T00:00:00"/>
    <x v="281"/>
    <s v="AD"/>
    <x v="5"/>
    <x v="3"/>
    <x v="0"/>
    <n v="9"/>
    <x v="0"/>
    <x v="1"/>
    <x v="0"/>
  </r>
  <r>
    <x v="1"/>
    <x v="1"/>
    <d v="2022-12-22T00:00:00"/>
    <x v="282"/>
    <s v="AD"/>
    <x v="5"/>
    <x v="3"/>
    <x v="0"/>
    <n v="9"/>
    <x v="0"/>
    <x v="1"/>
    <x v="0"/>
  </r>
  <r>
    <x v="1"/>
    <x v="0"/>
    <d v="2022-12-09T00:00:00"/>
    <x v="283"/>
    <s v="CLICC-MM"/>
    <x v="4"/>
    <x v="2"/>
    <x v="0"/>
    <n v="9"/>
    <x v="0"/>
    <x v="1"/>
    <x v="0"/>
  </r>
  <r>
    <x v="1"/>
    <x v="1"/>
    <d v="2022-12-22T00:00:00"/>
    <x v="284"/>
    <s v="AD"/>
    <x v="5"/>
    <x v="3"/>
    <x v="0"/>
    <n v="9"/>
    <x v="0"/>
    <x v="1"/>
    <x v="0"/>
  </r>
  <r>
    <x v="1"/>
    <x v="0"/>
    <d v="2022-09-23T00:00:00"/>
    <x v="285"/>
    <s v="IPHONE"/>
    <x v="1"/>
    <x v="1"/>
    <x v="0"/>
    <n v="9"/>
    <x v="0"/>
    <x v="1"/>
    <x v="0"/>
  </r>
  <r>
    <x v="1"/>
    <x v="0"/>
    <d v="2022-09-23T00:00:00"/>
    <x v="286"/>
    <s v="MACCHRG"/>
    <x v="9"/>
    <x v="1"/>
    <x v="0"/>
    <n v="9"/>
    <x v="0"/>
    <x v="1"/>
    <x v="0"/>
  </r>
  <r>
    <x v="1"/>
    <x v="1"/>
    <d v="2022-12-22T00:00:00"/>
    <x v="287"/>
    <s v="AD"/>
    <x v="5"/>
    <x v="3"/>
    <x v="0"/>
    <n v="9"/>
    <x v="0"/>
    <x v="1"/>
    <x v="0"/>
  </r>
  <r>
    <x v="1"/>
    <x v="1"/>
    <d v="2022-12-22T00:00:00"/>
    <x v="288"/>
    <s v="AD"/>
    <x v="5"/>
    <x v="3"/>
    <x v="0"/>
    <n v="9"/>
    <x v="0"/>
    <x v="1"/>
    <x v="0"/>
  </r>
  <r>
    <x v="1"/>
    <x v="1"/>
    <d v="2022-12-22T00:00:00"/>
    <x v="289"/>
    <s v="CAR"/>
    <x v="5"/>
    <x v="3"/>
    <x v="0"/>
    <n v="9"/>
    <x v="0"/>
    <x v="1"/>
    <x v="0"/>
  </r>
  <r>
    <x v="1"/>
    <x v="0"/>
    <d v="2022-09-30T00:00:00"/>
    <x v="258"/>
    <s v="CBK"/>
    <x v="6"/>
    <x v="2"/>
    <x v="0"/>
    <n v="9"/>
    <x v="0"/>
    <x v="1"/>
    <x v="0"/>
  </r>
  <r>
    <x v="1"/>
    <x v="0"/>
    <d v="2022-09-30T00:00:00"/>
    <x v="290"/>
    <s v="CLICC-MM"/>
    <x v="4"/>
    <x v="2"/>
    <x v="0"/>
    <n v="9"/>
    <x v="0"/>
    <x v="1"/>
    <x v="0"/>
  </r>
  <r>
    <x v="1"/>
    <x v="1"/>
    <d v="2022-09-30T00:00:00"/>
    <x v="291"/>
    <s v="CBK"/>
    <x v="6"/>
    <x v="2"/>
    <x v="0"/>
    <n v="9"/>
    <x v="0"/>
    <x v="1"/>
    <x v="0"/>
  </r>
  <r>
    <x v="1"/>
    <x v="1"/>
    <d v="2022-12-22T00:00:00"/>
    <x v="292"/>
    <s v="AD"/>
    <x v="5"/>
    <x v="3"/>
    <x v="0"/>
    <n v="9"/>
    <x v="0"/>
    <x v="1"/>
    <x v="0"/>
  </r>
  <r>
    <x v="1"/>
    <x v="1"/>
    <d v="2022-10-20T00:00:00"/>
    <x v="293"/>
    <s v="FAC"/>
    <x v="4"/>
    <x v="2"/>
    <x v="0"/>
    <n v="9"/>
    <x v="0"/>
    <x v="1"/>
    <x v="0"/>
  </r>
  <r>
    <x v="1"/>
    <x v="1"/>
    <d v="2022-12-22T00:00:00"/>
    <x v="294"/>
    <s v="AD"/>
    <x v="5"/>
    <x v="3"/>
    <x v="0"/>
    <n v="9"/>
    <x v="0"/>
    <x v="1"/>
    <x v="0"/>
  </r>
  <r>
    <x v="1"/>
    <x v="1"/>
    <d v="2022-10-07T00:00:00"/>
    <x v="295"/>
    <s v="CLICC-ML"/>
    <x v="7"/>
    <x v="2"/>
    <x v="0"/>
    <n v="9"/>
    <x v="0"/>
    <x v="1"/>
    <x v="0"/>
  </r>
  <r>
    <x v="1"/>
    <x v="1"/>
    <d v="2022-09-30T00:00:00"/>
    <x v="296"/>
    <s v="CLICC-ML"/>
    <x v="7"/>
    <x v="2"/>
    <x v="0"/>
    <n v="9"/>
    <x v="0"/>
    <x v="1"/>
    <x v="0"/>
  </r>
  <r>
    <x v="1"/>
    <x v="1"/>
    <d v="2022-10-07T00:00:00"/>
    <x v="297"/>
    <s v="CLICC-ML"/>
    <x v="7"/>
    <x v="2"/>
    <x v="0"/>
    <n v="9"/>
    <x v="0"/>
    <x v="1"/>
    <x v="0"/>
  </r>
  <r>
    <x v="1"/>
    <x v="1"/>
    <d v="2022-09-30T00:00:00"/>
    <x v="298"/>
    <s v="CBK"/>
    <x v="6"/>
    <x v="2"/>
    <x v="0"/>
    <n v="9"/>
    <x v="0"/>
    <x v="1"/>
    <x v="0"/>
  </r>
  <r>
    <x v="1"/>
    <x v="1"/>
    <d v="2022-11-11T00:00:00"/>
    <x v="299"/>
    <s v="CBK"/>
    <x v="6"/>
    <x v="2"/>
    <x v="0"/>
    <n v="9"/>
    <x v="0"/>
    <x v="1"/>
    <x v="0"/>
  </r>
  <r>
    <x v="1"/>
    <x v="1"/>
    <d v="2022-12-22T00:00:00"/>
    <x v="300"/>
    <s v="AD"/>
    <x v="5"/>
    <x v="3"/>
    <x v="0"/>
    <n v="9"/>
    <x v="0"/>
    <x v="1"/>
    <x v="0"/>
  </r>
  <r>
    <x v="1"/>
    <x v="1"/>
    <d v="2022-10-07T00:00:00"/>
    <x v="301"/>
    <s v="CBK"/>
    <x v="6"/>
    <x v="2"/>
    <x v="0"/>
    <n v="9"/>
    <x v="0"/>
    <x v="1"/>
    <x v="0"/>
  </r>
  <r>
    <x v="1"/>
    <x v="1"/>
    <d v="2022-12-22T00:00:00"/>
    <x v="302"/>
    <s v="AD"/>
    <x v="5"/>
    <x v="3"/>
    <x v="0"/>
    <n v="9"/>
    <x v="0"/>
    <x v="1"/>
    <x v="0"/>
  </r>
  <r>
    <x v="1"/>
    <x v="1"/>
    <d v="2022-12-22T00:00:00"/>
    <x v="303"/>
    <s v="CAR"/>
    <x v="5"/>
    <x v="3"/>
    <x v="0"/>
    <n v="9"/>
    <x v="0"/>
    <x v="1"/>
    <x v="0"/>
  </r>
  <r>
    <x v="1"/>
    <x v="1"/>
    <d v="2022-12-22T00:00:00"/>
    <x v="304"/>
    <s v="AD"/>
    <x v="5"/>
    <x v="3"/>
    <x v="0"/>
    <n v="9"/>
    <x v="0"/>
    <x v="1"/>
    <x v="0"/>
  </r>
  <r>
    <x v="1"/>
    <x v="1"/>
    <d v="2022-12-22T00:00:00"/>
    <x v="305"/>
    <s v="AD"/>
    <x v="5"/>
    <x v="3"/>
    <x v="0"/>
    <n v="9"/>
    <x v="0"/>
    <x v="1"/>
    <x v="0"/>
  </r>
  <r>
    <x v="1"/>
    <x v="1"/>
    <d v="2022-12-22T00:00:00"/>
    <x v="306"/>
    <s v="AD"/>
    <x v="5"/>
    <x v="3"/>
    <x v="0"/>
    <n v="9"/>
    <x v="0"/>
    <x v="1"/>
    <x v="0"/>
  </r>
  <r>
    <x v="1"/>
    <x v="1"/>
    <d v="2022-12-22T00:00:00"/>
    <x v="307"/>
    <s v="AD"/>
    <x v="5"/>
    <x v="3"/>
    <x v="0"/>
    <n v="9"/>
    <x v="0"/>
    <x v="1"/>
    <x v="0"/>
  </r>
  <r>
    <x v="1"/>
    <x v="1"/>
    <d v="2022-12-22T00:00:00"/>
    <x v="308"/>
    <s v="AD"/>
    <x v="5"/>
    <x v="3"/>
    <x v="0"/>
    <n v="9"/>
    <x v="0"/>
    <x v="1"/>
    <x v="0"/>
  </r>
  <r>
    <x v="1"/>
    <x v="1"/>
    <d v="2022-12-22T00:00:00"/>
    <x v="309"/>
    <s v="CAR"/>
    <x v="5"/>
    <x v="3"/>
    <x v="0"/>
    <n v="9"/>
    <x v="0"/>
    <x v="1"/>
    <x v="0"/>
  </r>
  <r>
    <x v="1"/>
    <x v="1"/>
    <d v="2022-09-23T00:00:00"/>
    <x v="110"/>
    <s v="MACUSBC"/>
    <x v="2"/>
    <x v="1"/>
    <x v="0"/>
    <n v="9"/>
    <x v="0"/>
    <x v="1"/>
    <x v="0"/>
  </r>
  <r>
    <x v="1"/>
    <x v="1"/>
    <d v="2022-12-22T00:00:00"/>
    <x v="278"/>
    <s v="AD"/>
    <x v="5"/>
    <x v="3"/>
    <x v="0"/>
    <n v="9"/>
    <x v="0"/>
    <x v="1"/>
    <x v="0"/>
  </r>
  <r>
    <x v="1"/>
    <x v="1"/>
    <d v="2022-09-23T00:00:00"/>
    <x v="310"/>
    <s v="HPUSBC"/>
    <x v="12"/>
    <x v="1"/>
    <x v="0"/>
    <n v="9"/>
    <x v="0"/>
    <x v="1"/>
    <x v="0"/>
  </r>
  <r>
    <x v="1"/>
    <x v="1"/>
    <d v="2022-12-22T00:00:00"/>
    <x v="311"/>
    <s v="AD"/>
    <x v="5"/>
    <x v="3"/>
    <x v="0"/>
    <n v="9"/>
    <x v="0"/>
    <x v="1"/>
    <x v="0"/>
  </r>
  <r>
    <x v="1"/>
    <x v="1"/>
    <d v="2022-12-22T00:00:00"/>
    <x v="312"/>
    <s v="AD"/>
    <x v="5"/>
    <x v="3"/>
    <x v="0"/>
    <n v="9"/>
    <x v="0"/>
    <x v="1"/>
    <x v="0"/>
  </r>
  <r>
    <x v="1"/>
    <x v="1"/>
    <d v="2022-12-22T00:00:00"/>
    <x v="313"/>
    <s v="AD"/>
    <x v="5"/>
    <x v="3"/>
    <x v="0"/>
    <n v="9"/>
    <x v="0"/>
    <x v="1"/>
    <x v="0"/>
  </r>
  <r>
    <x v="1"/>
    <x v="1"/>
    <d v="2022-12-22T00:00:00"/>
    <x v="314"/>
    <s v="CAR"/>
    <x v="5"/>
    <x v="3"/>
    <x v="0"/>
    <n v="9"/>
    <x v="0"/>
    <x v="1"/>
    <x v="0"/>
  </r>
  <r>
    <x v="1"/>
    <x v="0"/>
    <d v="2022-09-23T00:00:00"/>
    <x v="315"/>
    <s v="MACUSBC"/>
    <x v="2"/>
    <x v="1"/>
    <x v="0"/>
    <n v="9"/>
    <x v="0"/>
    <x v="1"/>
    <x v="0"/>
  </r>
  <r>
    <x v="1"/>
    <x v="0"/>
    <d v="2022-10-07T00:00:00"/>
    <x v="316"/>
    <s v="CLICC-ML"/>
    <x v="7"/>
    <x v="2"/>
    <x v="0"/>
    <n v="9"/>
    <x v="0"/>
    <x v="1"/>
    <x v="0"/>
  </r>
  <r>
    <x v="1"/>
    <x v="1"/>
    <d v="2022-09-23T00:00:00"/>
    <x v="317"/>
    <s v="MACCHRG"/>
    <x v="9"/>
    <x v="1"/>
    <x v="0"/>
    <n v="9"/>
    <x v="0"/>
    <x v="1"/>
    <x v="0"/>
  </r>
  <r>
    <x v="1"/>
    <x v="0"/>
    <d v="2022-09-30T00:00:00"/>
    <x v="318"/>
    <s v="CBK"/>
    <x v="6"/>
    <x v="2"/>
    <x v="0"/>
    <n v="9"/>
    <x v="0"/>
    <x v="1"/>
    <x v="0"/>
  </r>
  <r>
    <x v="1"/>
    <x v="0"/>
    <d v="2022-10-07T00:00:00"/>
    <x v="319"/>
    <s v="CLICC-ML"/>
    <x v="7"/>
    <x v="2"/>
    <x v="0"/>
    <n v="9"/>
    <x v="0"/>
    <x v="1"/>
    <x v="0"/>
  </r>
  <r>
    <x v="1"/>
    <x v="0"/>
    <d v="2022-09-23T00:00:00"/>
    <x v="76"/>
    <s v="IPHONE"/>
    <x v="1"/>
    <x v="1"/>
    <x v="0"/>
    <n v="9"/>
    <x v="0"/>
    <x v="1"/>
    <x v="0"/>
  </r>
  <r>
    <x v="1"/>
    <x v="1"/>
    <d v="2022-10-06T00:00:00"/>
    <x v="320"/>
    <s v="CLICC-MM"/>
    <x v="4"/>
    <x v="2"/>
    <x v="0"/>
    <n v="9"/>
    <x v="0"/>
    <x v="1"/>
    <x v="0"/>
  </r>
  <r>
    <x v="1"/>
    <x v="1"/>
    <d v="2022-09-30T00:00:00"/>
    <x v="291"/>
    <s v="CBK"/>
    <x v="6"/>
    <x v="2"/>
    <x v="0"/>
    <n v="9"/>
    <x v="0"/>
    <x v="1"/>
    <x v="0"/>
  </r>
  <r>
    <x v="1"/>
    <x v="1"/>
    <d v="2022-12-22T00:00:00"/>
    <x v="321"/>
    <s v="AD"/>
    <x v="5"/>
    <x v="3"/>
    <x v="0"/>
    <n v="9"/>
    <x v="0"/>
    <x v="1"/>
    <x v="0"/>
  </r>
  <r>
    <x v="1"/>
    <x v="1"/>
    <d v="2022-12-22T00:00:00"/>
    <x v="322"/>
    <s v="CAR"/>
    <x v="5"/>
    <x v="3"/>
    <x v="0"/>
    <n v="9"/>
    <x v="0"/>
    <x v="1"/>
    <x v="0"/>
  </r>
  <r>
    <x v="1"/>
    <x v="0"/>
    <d v="2022-10-05T00:00:00"/>
    <x v="323"/>
    <s v="CLICC-MM"/>
    <x v="4"/>
    <x v="2"/>
    <x v="0"/>
    <n v="9"/>
    <x v="0"/>
    <x v="1"/>
    <x v="0"/>
  </r>
  <r>
    <x v="2"/>
    <x v="3"/>
    <d v="2022-09-30T00:00:00"/>
    <x v="324"/>
    <s v="CBK"/>
    <x v="6"/>
    <x v="2"/>
    <x v="0"/>
    <n v="9"/>
    <x v="0"/>
    <x v="2"/>
    <x v="0"/>
  </r>
  <r>
    <x v="2"/>
    <x v="0"/>
    <d v="2022-10-01T00:00:00"/>
    <x v="258"/>
    <s v="CBK"/>
    <x v="6"/>
    <x v="2"/>
    <x v="0"/>
    <n v="9"/>
    <x v="0"/>
    <x v="2"/>
    <x v="0"/>
  </r>
  <r>
    <x v="2"/>
    <x v="1"/>
    <d v="2022-12-23T00:00:00"/>
    <x v="325"/>
    <s v="AD"/>
    <x v="5"/>
    <x v="3"/>
    <x v="0"/>
    <n v="9"/>
    <x v="0"/>
    <x v="2"/>
    <x v="0"/>
  </r>
  <r>
    <x v="3"/>
    <x v="4"/>
    <d v="2022-09-25T00:00:00"/>
    <x v="324"/>
    <s v="CBK"/>
    <x v="6"/>
    <x v="2"/>
    <x v="0"/>
    <n v="9"/>
    <x v="0"/>
    <x v="3"/>
    <x v="0"/>
  </r>
  <r>
    <x v="3"/>
    <x v="0"/>
    <d v="2022-09-25T00:00:00"/>
    <x v="67"/>
    <s v="IPHONE"/>
    <x v="1"/>
    <x v="1"/>
    <x v="0"/>
    <n v="9"/>
    <x v="0"/>
    <x v="3"/>
    <x v="0"/>
  </r>
  <r>
    <x v="3"/>
    <x v="0"/>
    <d v="2022-09-25T00:00:00"/>
    <x v="326"/>
    <s v="WALLADPT"/>
    <x v="3"/>
    <x v="1"/>
    <x v="0"/>
    <n v="9"/>
    <x v="0"/>
    <x v="3"/>
    <x v="0"/>
  </r>
  <r>
    <x v="3"/>
    <x v="0"/>
    <d v="2022-10-02T00:00:00"/>
    <x v="327"/>
    <s v="CBK"/>
    <x v="6"/>
    <x v="2"/>
    <x v="0"/>
    <n v="9"/>
    <x v="0"/>
    <x v="3"/>
    <x v="0"/>
  </r>
  <r>
    <x v="3"/>
    <x v="1"/>
    <d v="2022-10-09T00:00:00"/>
    <x v="328"/>
    <s v="CBK"/>
    <x v="6"/>
    <x v="2"/>
    <x v="0"/>
    <n v="9"/>
    <x v="0"/>
    <x v="3"/>
    <x v="0"/>
  </r>
  <r>
    <x v="4"/>
    <x v="3"/>
    <d v="2022-10-03T00:00:00"/>
    <x v="329"/>
    <s v="CLICC-ML"/>
    <x v="7"/>
    <x v="2"/>
    <x v="0"/>
    <n v="9"/>
    <x v="0"/>
    <x v="4"/>
    <x v="1"/>
  </r>
  <r>
    <x v="4"/>
    <x v="3"/>
    <d v="2022-09-26T00:00:00"/>
    <x v="330"/>
    <s v="MACUSBC"/>
    <x v="2"/>
    <x v="1"/>
    <x v="0"/>
    <n v="9"/>
    <x v="0"/>
    <x v="4"/>
    <x v="1"/>
  </r>
  <r>
    <x v="4"/>
    <x v="0"/>
    <d v="2022-09-26T00:00:00"/>
    <x v="331"/>
    <s v="HPUSBC"/>
    <x v="12"/>
    <x v="1"/>
    <x v="0"/>
    <n v="9"/>
    <x v="0"/>
    <x v="4"/>
    <x v="1"/>
  </r>
  <r>
    <x v="4"/>
    <x v="0"/>
    <d v="2022-09-26T00:00:00"/>
    <x v="262"/>
    <s v="IPHONE"/>
    <x v="1"/>
    <x v="1"/>
    <x v="0"/>
    <n v="9"/>
    <x v="0"/>
    <x v="4"/>
    <x v="1"/>
  </r>
  <r>
    <x v="4"/>
    <x v="0"/>
    <d v="2022-09-26T00:00:00"/>
    <x v="263"/>
    <s v="WALLADPT"/>
    <x v="3"/>
    <x v="1"/>
    <x v="0"/>
    <n v="9"/>
    <x v="0"/>
    <x v="4"/>
    <x v="1"/>
  </r>
  <r>
    <x v="4"/>
    <x v="0"/>
    <d v="2022-09-26T00:00:00"/>
    <x v="186"/>
    <s v="UVGA"/>
    <x v="10"/>
    <x v="0"/>
    <x v="0"/>
    <n v="9"/>
    <x v="0"/>
    <x v="4"/>
    <x v="1"/>
  </r>
  <r>
    <x v="4"/>
    <x v="0"/>
    <d v="2022-09-26T00:00:00"/>
    <x v="332"/>
    <s v="MACUSBC"/>
    <x v="2"/>
    <x v="1"/>
    <x v="0"/>
    <n v="9"/>
    <x v="0"/>
    <x v="4"/>
    <x v="1"/>
  </r>
  <r>
    <x v="4"/>
    <x v="0"/>
    <d v="2022-09-26T00:00:00"/>
    <x v="285"/>
    <s v="IPHONE"/>
    <x v="1"/>
    <x v="1"/>
    <x v="0"/>
    <n v="9"/>
    <x v="0"/>
    <x v="4"/>
    <x v="1"/>
  </r>
  <r>
    <x v="4"/>
    <x v="0"/>
    <d v="2022-09-26T00:00:00"/>
    <x v="333"/>
    <s v="WALLADPT"/>
    <x v="3"/>
    <x v="1"/>
    <x v="0"/>
    <n v="9"/>
    <x v="0"/>
    <x v="4"/>
    <x v="1"/>
  </r>
  <r>
    <x v="4"/>
    <x v="0"/>
    <d v="2022-09-26T00:00:00"/>
    <x v="334"/>
    <s v="UVGA"/>
    <x v="10"/>
    <x v="0"/>
    <x v="0"/>
    <n v="9"/>
    <x v="0"/>
    <x v="4"/>
    <x v="1"/>
  </r>
  <r>
    <x v="4"/>
    <x v="0"/>
    <d v="2022-09-26T00:00:00"/>
    <x v="335"/>
    <s v="VGA"/>
    <x v="13"/>
    <x v="0"/>
    <x v="0"/>
    <n v="9"/>
    <x v="0"/>
    <x v="4"/>
    <x v="1"/>
  </r>
  <r>
    <x v="4"/>
    <x v="0"/>
    <d v="2022-10-06T00:00:00"/>
    <x v="336"/>
    <s v="CBK"/>
    <x v="6"/>
    <x v="2"/>
    <x v="0"/>
    <n v="9"/>
    <x v="0"/>
    <x v="4"/>
    <x v="1"/>
  </r>
  <r>
    <x v="4"/>
    <x v="0"/>
    <d v="2022-09-26T00:00:00"/>
    <x v="310"/>
    <s v="HPUSBC"/>
    <x v="12"/>
    <x v="1"/>
    <x v="0"/>
    <n v="9"/>
    <x v="0"/>
    <x v="4"/>
    <x v="1"/>
  </r>
  <r>
    <x v="4"/>
    <x v="0"/>
    <d v="2022-09-26T00:00:00"/>
    <x v="2"/>
    <s v="IPHONE"/>
    <x v="1"/>
    <x v="1"/>
    <x v="0"/>
    <n v="9"/>
    <x v="0"/>
    <x v="4"/>
    <x v="1"/>
  </r>
  <r>
    <x v="4"/>
    <x v="0"/>
    <d v="2022-09-26T00:00:00"/>
    <x v="3"/>
    <s v="MACUSBC"/>
    <x v="2"/>
    <x v="1"/>
    <x v="0"/>
    <n v="9"/>
    <x v="0"/>
    <x v="4"/>
    <x v="1"/>
  </r>
  <r>
    <x v="4"/>
    <x v="0"/>
    <d v="2022-09-26T00:00:00"/>
    <x v="77"/>
    <s v="WALLADPT"/>
    <x v="3"/>
    <x v="1"/>
    <x v="0"/>
    <n v="9"/>
    <x v="0"/>
    <x v="4"/>
    <x v="1"/>
  </r>
  <r>
    <x v="4"/>
    <x v="1"/>
    <d v="2022-12-25T00:00:00"/>
    <x v="337"/>
    <s v="AD"/>
    <x v="5"/>
    <x v="3"/>
    <x v="0"/>
    <n v="9"/>
    <x v="0"/>
    <x v="4"/>
    <x v="1"/>
  </r>
  <r>
    <x v="4"/>
    <x v="1"/>
    <d v="2022-09-26T00:00:00"/>
    <x v="20"/>
    <s v="IPHONE"/>
    <x v="1"/>
    <x v="1"/>
    <x v="0"/>
    <n v="9"/>
    <x v="0"/>
    <x v="4"/>
    <x v="1"/>
  </r>
  <r>
    <x v="4"/>
    <x v="1"/>
    <d v="2022-09-26T00:00:00"/>
    <x v="338"/>
    <s v="MACUSBC"/>
    <x v="2"/>
    <x v="1"/>
    <x v="0"/>
    <n v="9"/>
    <x v="0"/>
    <x v="4"/>
    <x v="1"/>
  </r>
  <r>
    <x v="4"/>
    <x v="1"/>
    <d v="2022-09-26T00:00:00"/>
    <x v="9"/>
    <s v="MACUSBC"/>
    <x v="2"/>
    <x v="1"/>
    <x v="0"/>
    <n v="9"/>
    <x v="0"/>
    <x v="4"/>
    <x v="1"/>
  </r>
  <r>
    <x v="4"/>
    <x v="1"/>
    <d v="2022-09-26T00:00:00"/>
    <x v="110"/>
    <s v="MACUSBC"/>
    <x v="2"/>
    <x v="1"/>
    <x v="0"/>
    <n v="9"/>
    <x v="0"/>
    <x v="4"/>
    <x v="1"/>
  </r>
  <r>
    <x v="4"/>
    <x v="1"/>
    <d v="2022-09-26T00:00:00"/>
    <x v="339"/>
    <s v="MACUSBC"/>
    <x v="2"/>
    <x v="1"/>
    <x v="0"/>
    <n v="9"/>
    <x v="0"/>
    <x v="4"/>
    <x v="1"/>
  </r>
  <r>
    <x v="4"/>
    <x v="1"/>
    <d v="2022-12-25T00:00:00"/>
    <x v="340"/>
    <s v="AD"/>
    <x v="5"/>
    <x v="3"/>
    <x v="0"/>
    <n v="9"/>
    <x v="0"/>
    <x v="4"/>
    <x v="1"/>
  </r>
  <r>
    <x v="4"/>
    <x v="1"/>
    <d v="2022-12-25T00:00:00"/>
    <x v="341"/>
    <s v="AD"/>
    <x v="5"/>
    <x v="3"/>
    <x v="0"/>
    <n v="9"/>
    <x v="0"/>
    <x v="4"/>
    <x v="1"/>
  </r>
  <r>
    <x v="4"/>
    <x v="1"/>
    <d v="2022-12-25T00:00:00"/>
    <x v="342"/>
    <s v="AD"/>
    <x v="5"/>
    <x v="3"/>
    <x v="0"/>
    <n v="9"/>
    <x v="0"/>
    <x v="4"/>
    <x v="1"/>
  </r>
  <r>
    <x v="4"/>
    <x v="1"/>
    <d v="2022-12-25T00:00:00"/>
    <x v="343"/>
    <s v="AD"/>
    <x v="5"/>
    <x v="3"/>
    <x v="0"/>
    <n v="9"/>
    <x v="0"/>
    <x v="4"/>
    <x v="1"/>
  </r>
  <r>
    <x v="4"/>
    <x v="1"/>
    <d v="2023-03-01T00:00:00"/>
    <x v="344"/>
    <s v="UVGA"/>
    <x v="10"/>
    <x v="0"/>
    <x v="0"/>
    <n v="9"/>
    <x v="0"/>
    <x v="4"/>
    <x v="1"/>
  </r>
  <r>
    <x v="4"/>
    <x v="1"/>
    <d v="2022-10-10T00:00:00"/>
    <x v="345"/>
    <s v="CLICC-ML"/>
    <x v="7"/>
    <x v="2"/>
    <x v="0"/>
    <n v="9"/>
    <x v="0"/>
    <x v="4"/>
    <x v="1"/>
  </r>
  <r>
    <x v="4"/>
    <x v="1"/>
    <d v="2022-09-26T00:00:00"/>
    <x v="110"/>
    <s v="MACUSBC"/>
    <x v="2"/>
    <x v="1"/>
    <x v="0"/>
    <n v="9"/>
    <x v="0"/>
    <x v="4"/>
    <x v="1"/>
  </r>
  <r>
    <x v="4"/>
    <x v="1"/>
    <d v="2022-09-26T00:00:00"/>
    <x v="339"/>
    <s v="MACUSBC"/>
    <x v="2"/>
    <x v="1"/>
    <x v="0"/>
    <n v="9"/>
    <x v="0"/>
    <x v="4"/>
    <x v="1"/>
  </r>
  <r>
    <x v="4"/>
    <x v="1"/>
    <d v="2022-12-25T00:00:00"/>
    <x v="346"/>
    <s v="AD"/>
    <x v="5"/>
    <x v="3"/>
    <x v="0"/>
    <n v="9"/>
    <x v="0"/>
    <x v="4"/>
    <x v="1"/>
  </r>
  <r>
    <x v="4"/>
    <x v="1"/>
    <d v="2022-12-25T00:00:00"/>
    <x v="347"/>
    <s v="CAR"/>
    <x v="5"/>
    <x v="3"/>
    <x v="0"/>
    <n v="9"/>
    <x v="0"/>
    <x v="4"/>
    <x v="1"/>
  </r>
  <r>
    <x v="4"/>
    <x v="0"/>
    <d v="2022-10-03T00:00:00"/>
    <x v="327"/>
    <s v="CBK"/>
    <x v="6"/>
    <x v="2"/>
    <x v="0"/>
    <n v="9"/>
    <x v="0"/>
    <x v="4"/>
    <x v="1"/>
  </r>
  <r>
    <x v="4"/>
    <x v="1"/>
    <d v="2022-12-25T00:00:00"/>
    <x v="348"/>
    <s v="AD"/>
    <x v="5"/>
    <x v="3"/>
    <x v="0"/>
    <n v="9"/>
    <x v="0"/>
    <x v="4"/>
    <x v="1"/>
  </r>
  <r>
    <x v="4"/>
    <x v="1"/>
    <d v="2022-12-25T00:00:00"/>
    <x v="349"/>
    <s v="AD"/>
    <x v="5"/>
    <x v="3"/>
    <x v="0"/>
    <n v="9"/>
    <x v="0"/>
    <x v="4"/>
    <x v="1"/>
  </r>
  <r>
    <x v="4"/>
    <x v="0"/>
    <d v="2022-10-03T00:00:00"/>
    <x v="324"/>
    <s v="CBK"/>
    <x v="6"/>
    <x v="2"/>
    <x v="0"/>
    <n v="9"/>
    <x v="0"/>
    <x v="4"/>
    <x v="1"/>
  </r>
  <r>
    <x v="4"/>
    <x v="0"/>
    <d v="2022-10-03T00:00:00"/>
    <x v="350"/>
    <s v="CLICC-ML"/>
    <x v="7"/>
    <x v="2"/>
    <x v="0"/>
    <n v="9"/>
    <x v="0"/>
    <x v="4"/>
    <x v="1"/>
  </r>
  <r>
    <x v="4"/>
    <x v="1"/>
    <d v="2022-09-26T00:00:00"/>
    <x v="339"/>
    <s v="MACUSBC"/>
    <x v="2"/>
    <x v="1"/>
    <x v="0"/>
    <n v="9"/>
    <x v="0"/>
    <x v="4"/>
    <x v="1"/>
  </r>
  <r>
    <x v="4"/>
    <x v="1"/>
    <d v="2022-09-26T00:00:00"/>
    <x v="351"/>
    <s v="MACCHRG"/>
    <x v="9"/>
    <x v="1"/>
    <x v="0"/>
    <n v="9"/>
    <x v="0"/>
    <x v="4"/>
    <x v="1"/>
  </r>
  <r>
    <x v="4"/>
    <x v="1"/>
    <d v="2022-12-25T00:00:00"/>
    <x v="352"/>
    <s v="AD"/>
    <x v="5"/>
    <x v="3"/>
    <x v="0"/>
    <n v="9"/>
    <x v="0"/>
    <x v="4"/>
    <x v="1"/>
  </r>
  <r>
    <x v="4"/>
    <x v="1"/>
    <d v="2022-09-26T00:00:00"/>
    <x v="310"/>
    <s v="HPUSBC"/>
    <x v="12"/>
    <x v="1"/>
    <x v="0"/>
    <n v="9"/>
    <x v="0"/>
    <x v="4"/>
    <x v="1"/>
  </r>
  <r>
    <x v="4"/>
    <x v="1"/>
    <d v="2022-10-03T00:00:00"/>
    <x v="353"/>
    <s v="CBK"/>
    <x v="6"/>
    <x v="2"/>
    <x v="0"/>
    <n v="9"/>
    <x v="0"/>
    <x v="4"/>
    <x v="1"/>
  </r>
  <r>
    <x v="4"/>
    <x v="1"/>
    <d v="2022-10-03T00:00:00"/>
    <x v="354"/>
    <s v="CBK"/>
    <x v="6"/>
    <x v="2"/>
    <x v="0"/>
    <n v="9"/>
    <x v="0"/>
    <x v="4"/>
    <x v="1"/>
  </r>
  <r>
    <x v="4"/>
    <x v="1"/>
    <d v="2022-09-26T00:00:00"/>
    <x v="355"/>
    <s v="IPHONE"/>
    <x v="1"/>
    <x v="1"/>
    <x v="0"/>
    <n v="9"/>
    <x v="0"/>
    <x v="4"/>
    <x v="1"/>
  </r>
  <r>
    <x v="4"/>
    <x v="1"/>
    <d v="2022-09-26T00:00:00"/>
    <x v="356"/>
    <s v="WALLADPT"/>
    <x v="3"/>
    <x v="1"/>
    <x v="0"/>
    <n v="9"/>
    <x v="0"/>
    <x v="4"/>
    <x v="1"/>
  </r>
  <r>
    <x v="4"/>
    <x v="0"/>
    <d v="2022-09-26T00:00:00"/>
    <x v="262"/>
    <s v="IPHONE"/>
    <x v="1"/>
    <x v="1"/>
    <x v="0"/>
    <n v="9"/>
    <x v="0"/>
    <x v="4"/>
    <x v="1"/>
  </r>
  <r>
    <x v="4"/>
    <x v="0"/>
    <d v="2022-09-26T00:00:00"/>
    <x v="357"/>
    <s v="WALLADPT"/>
    <x v="3"/>
    <x v="1"/>
    <x v="0"/>
    <n v="9"/>
    <x v="0"/>
    <x v="4"/>
    <x v="1"/>
  </r>
  <r>
    <x v="4"/>
    <x v="1"/>
    <d v="2022-09-26T00:00:00"/>
    <x v="222"/>
    <s v="MACCHRG"/>
    <x v="9"/>
    <x v="1"/>
    <x v="0"/>
    <n v="9"/>
    <x v="0"/>
    <x v="4"/>
    <x v="1"/>
  </r>
  <r>
    <x v="4"/>
    <x v="1"/>
    <d v="2022-10-03T00:00:00"/>
    <x v="358"/>
    <s v="CLICC-MM"/>
    <x v="4"/>
    <x v="2"/>
    <x v="0"/>
    <n v="9"/>
    <x v="0"/>
    <x v="4"/>
    <x v="1"/>
  </r>
  <r>
    <x v="4"/>
    <x v="1"/>
    <d v="2022-09-26T00:00:00"/>
    <x v="331"/>
    <s v="HPUSBC"/>
    <x v="12"/>
    <x v="1"/>
    <x v="0"/>
    <n v="9"/>
    <x v="0"/>
    <x v="4"/>
    <x v="1"/>
  </r>
  <r>
    <x v="4"/>
    <x v="1"/>
    <d v="2022-12-25T00:00:00"/>
    <x v="359"/>
    <s v="AD"/>
    <x v="5"/>
    <x v="3"/>
    <x v="0"/>
    <n v="9"/>
    <x v="0"/>
    <x v="4"/>
    <x v="1"/>
  </r>
  <r>
    <x v="4"/>
    <x v="1"/>
    <d v="2022-10-10T00:00:00"/>
    <x v="360"/>
    <s v="CBK"/>
    <x v="6"/>
    <x v="2"/>
    <x v="0"/>
    <n v="9"/>
    <x v="0"/>
    <x v="4"/>
    <x v="1"/>
  </r>
  <r>
    <x v="4"/>
    <x v="1"/>
    <d v="2022-12-25T00:00:00"/>
    <x v="361"/>
    <s v="AD"/>
    <x v="5"/>
    <x v="3"/>
    <x v="0"/>
    <n v="9"/>
    <x v="0"/>
    <x v="4"/>
    <x v="1"/>
  </r>
  <r>
    <x v="4"/>
    <x v="1"/>
    <d v="2022-12-25T00:00:00"/>
    <x v="362"/>
    <s v="AD"/>
    <x v="5"/>
    <x v="3"/>
    <x v="0"/>
    <n v="9"/>
    <x v="0"/>
    <x v="4"/>
    <x v="1"/>
  </r>
  <r>
    <x v="4"/>
    <x v="1"/>
    <d v="2022-09-26T00:00:00"/>
    <x v="339"/>
    <s v="MACUSBC"/>
    <x v="2"/>
    <x v="1"/>
    <x v="0"/>
    <n v="9"/>
    <x v="0"/>
    <x v="4"/>
    <x v="1"/>
  </r>
  <r>
    <x v="4"/>
    <x v="1"/>
    <d v="2022-10-03T00:00:00"/>
    <x v="274"/>
    <s v="CBK"/>
    <x v="6"/>
    <x v="2"/>
    <x v="0"/>
    <n v="9"/>
    <x v="0"/>
    <x v="4"/>
    <x v="1"/>
  </r>
  <r>
    <x v="4"/>
    <x v="1"/>
    <d v="2022-10-10T00:00:00"/>
    <x v="363"/>
    <s v="CBK"/>
    <x v="6"/>
    <x v="2"/>
    <x v="0"/>
    <n v="9"/>
    <x v="0"/>
    <x v="4"/>
    <x v="1"/>
  </r>
  <r>
    <x v="4"/>
    <x v="0"/>
    <d v="2022-09-26T00:00:00"/>
    <x v="4"/>
    <s v="IPHONE"/>
    <x v="1"/>
    <x v="1"/>
    <x v="0"/>
    <n v="9"/>
    <x v="0"/>
    <x v="4"/>
    <x v="1"/>
  </r>
  <r>
    <x v="4"/>
    <x v="0"/>
    <d v="2022-09-26T00:00:00"/>
    <x v="5"/>
    <s v="WALLADPT"/>
    <x v="3"/>
    <x v="1"/>
    <x v="0"/>
    <n v="9"/>
    <x v="0"/>
    <x v="4"/>
    <x v="1"/>
  </r>
  <r>
    <x v="4"/>
    <x v="1"/>
    <d v="2022-12-25T00:00:00"/>
    <x v="364"/>
    <s v="AD"/>
    <x v="5"/>
    <x v="3"/>
    <x v="0"/>
    <n v="9"/>
    <x v="0"/>
    <x v="4"/>
    <x v="1"/>
  </r>
  <r>
    <x v="4"/>
    <x v="1"/>
    <d v="2022-12-25T00:00:00"/>
    <x v="365"/>
    <s v="AD"/>
    <x v="5"/>
    <x v="3"/>
    <x v="0"/>
    <n v="9"/>
    <x v="0"/>
    <x v="4"/>
    <x v="1"/>
  </r>
  <r>
    <x v="4"/>
    <x v="0"/>
    <d v="2022-09-26T00:00:00"/>
    <x v="366"/>
    <s v="UHDMI"/>
    <x v="14"/>
    <x v="0"/>
    <x v="0"/>
    <n v="9"/>
    <x v="0"/>
    <x v="4"/>
    <x v="1"/>
  </r>
  <r>
    <x v="4"/>
    <x v="0"/>
    <d v="2022-12-09T00:00:00"/>
    <x v="367"/>
    <s v="FAC"/>
    <x v="4"/>
    <x v="2"/>
    <x v="0"/>
    <n v="9"/>
    <x v="0"/>
    <x v="4"/>
    <x v="1"/>
  </r>
  <r>
    <x v="4"/>
    <x v="1"/>
    <d v="2022-09-26T00:00:00"/>
    <x v="368"/>
    <s v="IPHONE"/>
    <x v="1"/>
    <x v="1"/>
    <x v="0"/>
    <n v="9"/>
    <x v="0"/>
    <x v="4"/>
    <x v="1"/>
  </r>
  <r>
    <x v="4"/>
    <x v="1"/>
    <d v="2022-09-26T00:00:00"/>
    <x v="2"/>
    <s v="IPHONE"/>
    <x v="1"/>
    <x v="1"/>
    <x v="0"/>
    <n v="9"/>
    <x v="0"/>
    <x v="4"/>
    <x v="1"/>
  </r>
  <r>
    <x v="4"/>
    <x v="1"/>
    <d v="2022-09-26T00:00:00"/>
    <x v="369"/>
    <s v="WALLADPT"/>
    <x v="3"/>
    <x v="1"/>
    <x v="0"/>
    <n v="9"/>
    <x v="0"/>
    <x v="4"/>
    <x v="1"/>
  </r>
  <r>
    <x v="4"/>
    <x v="1"/>
    <d v="2022-09-26T00:00:00"/>
    <x v="77"/>
    <s v="WALLADPT"/>
    <x v="3"/>
    <x v="1"/>
    <x v="0"/>
    <n v="9"/>
    <x v="0"/>
    <x v="4"/>
    <x v="1"/>
  </r>
  <r>
    <x v="4"/>
    <x v="1"/>
    <d v="2022-10-10T00:00:00"/>
    <x v="370"/>
    <s v="CBK"/>
    <x v="6"/>
    <x v="2"/>
    <x v="0"/>
    <n v="9"/>
    <x v="0"/>
    <x v="4"/>
    <x v="1"/>
  </r>
  <r>
    <x v="4"/>
    <x v="1"/>
    <d v="2022-09-26T00:00:00"/>
    <x v="368"/>
    <s v="IPHONE"/>
    <x v="1"/>
    <x v="1"/>
    <x v="0"/>
    <n v="9"/>
    <x v="0"/>
    <x v="4"/>
    <x v="1"/>
  </r>
  <r>
    <x v="4"/>
    <x v="1"/>
    <d v="2022-09-26T00:00:00"/>
    <x v="263"/>
    <s v="WALLADPT"/>
    <x v="3"/>
    <x v="1"/>
    <x v="0"/>
    <n v="9"/>
    <x v="0"/>
    <x v="4"/>
    <x v="1"/>
  </r>
  <r>
    <x v="4"/>
    <x v="1"/>
    <d v="2022-10-03T00:00:00"/>
    <x v="371"/>
    <s v="CBK"/>
    <x v="6"/>
    <x v="2"/>
    <x v="0"/>
    <n v="9"/>
    <x v="0"/>
    <x v="4"/>
    <x v="1"/>
  </r>
  <r>
    <x v="4"/>
    <x v="1"/>
    <d v="2022-09-26T00:00:00"/>
    <x v="20"/>
    <s v="IPHONE"/>
    <x v="1"/>
    <x v="1"/>
    <x v="0"/>
    <n v="9"/>
    <x v="0"/>
    <x v="4"/>
    <x v="1"/>
  </r>
  <r>
    <x v="4"/>
    <x v="1"/>
    <d v="2022-12-25T00:00:00"/>
    <x v="372"/>
    <s v="AD"/>
    <x v="5"/>
    <x v="3"/>
    <x v="0"/>
    <n v="9"/>
    <x v="0"/>
    <x v="4"/>
    <x v="1"/>
  </r>
  <r>
    <x v="4"/>
    <x v="1"/>
    <d v="2022-10-03T00:00:00"/>
    <x v="373"/>
    <s v="CBK"/>
    <x v="6"/>
    <x v="2"/>
    <x v="0"/>
    <n v="9"/>
    <x v="0"/>
    <x v="4"/>
    <x v="1"/>
  </r>
  <r>
    <x v="4"/>
    <x v="1"/>
    <d v="2022-10-10T00:00:00"/>
    <x v="374"/>
    <s v="CLICC-MM"/>
    <x v="4"/>
    <x v="2"/>
    <x v="0"/>
    <n v="9"/>
    <x v="0"/>
    <x v="4"/>
    <x v="1"/>
  </r>
  <r>
    <x v="4"/>
    <x v="1"/>
    <d v="2022-09-26T00:00:00"/>
    <x v="4"/>
    <s v="IPHONE"/>
    <x v="1"/>
    <x v="1"/>
    <x v="0"/>
    <n v="9"/>
    <x v="0"/>
    <x v="4"/>
    <x v="1"/>
  </r>
  <r>
    <x v="4"/>
    <x v="1"/>
    <d v="2022-09-26T00:00:00"/>
    <x v="5"/>
    <s v="WALLADPT"/>
    <x v="3"/>
    <x v="1"/>
    <x v="0"/>
    <n v="9"/>
    <x v="0"/>
    <x v="4"/>
    <x v="1"/>
  </r>
  <r>
    <x v="4"/>
    <x v="1"/>
    <d v="2022-12-25T00:00:00"/>
    <x v="375"/>
    <s v="AD"/>
    <x v="5"/>
    <x v="3"/>
    <x v="0"/>
    <n v="9"/>
    <x v="0"/>
    <x v="4"/>
    <x v="1"/>
  </r>
  <r>
    <x v="4"/>
    <x v="0"/>
    <d v="2022-09-26T00:00:00"/>
    <x v="16"/>
    <s v="HDMIC"/>
    <x v="0"/>
    <x v="0"/>
    <x v="0"/>
    <n v="9"/>
    <x v="0"/>
    <x v="4"/>
    <x v="1"/>
  </r>
  <r>
    <x v="4"/>
    <x v="1"/>
    <d v="2022-10-04T00:00:00"/>
    <x v="376"/>
    <s v="CBK"/>
    <x v="6"/>
    <x v="2"/>
    <x v="0"/>
    <n v="9"/>
    <x v="0"/>
    <x v="4"/>
    <x v="1"/>
  </r>
  <r>
    <x v="4"/>
    <x v="1"/>
    <d v="2022-09-26T00:00:00"/>
    <x v="1"/>
    <s v="IPHONE"/>
    <x v="1"/>
    <x v="1"/>
    <x v="0"/>
    <n v="9"/>
    <x v="0"/>
    <x v="4"/>
    <x v="1"/>
  </r>
  <r>
    <x v="4"/>
    <x v="1"/>
    <d v="2022-09-26T00:00:00"/>
    <x v="77"/>
    <s v="WALLADPT"/>
    <x v="3"/>
    <x v="1"/>
    <x v="0"/>
    <n v="9"/>
    <x v="0"/>
    <x v="4"/>
    <x v="1"/>
  </r>
  <r>
    <x v="4"/>
    <x v="1"/>
    <d v="2022-12-25T00:00:00"/>
    <x v="377"/>
    <s v="AD"/>
    <x v="5"/>
    <x v="3"/>
    <x v="0"/>
    <n v="9"/>
    <x v="0"/>
    <x v="4"/>
    <x v="1"/>
  </r>
  <r>
    <x v="4"/>
    <x v="1"/>
    <d v="2022-12-25T00:00:00"/>
    <x v="378"/>
    <s v="AD"/>
    <x v="5"/>
    <x v="3"/>
    <x v="0"/>
    <n v="9"/>
    <x v="0"/>
    <x v="4"/>
    <x v="1"/>
  </r>
  <r>
    <x v="4"/>
    <x v="1"/>
    <d v="2022-12-25T00:00:00"/>
    <x v="379"/>
    <s v="CAR"/>
    <x v="5"/>
    <x v="3"/>
    <x v="0"/>
    <n v="9"/>
    <x v="0"/>
    <x v="4"/>
    <x v="1"/>
  </r>
  <r>
    <x v="4"/>
    <x v="0"/>
    <d v="2022-12-09T00:00:00"/>
    <x v="380"/>
    <s v="CLICC-MM"/>
    <x v="4"/>
    <x v="2"/>
    <x v="0"/>
    <n v="9"/>
    <x v="0"/>
    <x v="4"/>
    <x v="1"/>
  </r>
  <r>
    <x v="4"/>
    <x v="1"/>
    <d v="2022-12-25T00:00:00"/>
    <x v="381"/>
    <s v="AD"/>
    <x v="5"/>
    <x v="3"/>
    <x v="0"/>
    <n v="9"/>
    <x v="0"/>
    <x v="4"/>
    <x v="1"/>
  </r>
  <r>
    <x v="4"/>
    <x v="1"/>
    <d v="2022-09-26T00:00:00"/>
    <x v="357"/>
    <s v="WALLADPT"/>
    <x v="3"/>
    <x v="1"/>
    <x v="0"/>
    <n v="9"/>
    <x v="0"/>
    <x v="4"/>
    <x v="1"/>
  </r>
  <r>
    <x v="4"/>
    <x v="1"/>
    <d v="2022-10-03T00:00:00"/>
    <x v="382"/>
    <s v="CBK"/>
    <x v="6"/>
    <x v="2"/>
    <x v="0"/>
    <n v="9"/>
    <x v="0"/>
    <x v="4"/>
    <x v="1"/>
  </r>
  <r>
    <x v="4"/>
    <x v="1"/>
    <d v="2022-12-25T00:00:00"/>
    <x v="383"/>
    <s v="AD"/>
    <x v="5"/>
    <x v="3"/>
    <x v="0"/>
    <n v="9"/>
    <x v="0"/>
    <x v="4"/>
    <x v="1"/>
  </r>
  <r>
    <x v="4"/>
    <x v="1"/>
    <d v="2022-12-25T00:00:00"/>
    <x v="384"/>
    <s v="CAR"/>
    <x v="5"/>
    <x v="3"/>
    <x v="0"/>
    <n v="9"/>
    <x v="0"/>
    <x v="4"/>
    <x v="1"/>
  </r>
  <r>
    <x v="4"/>
    <x v="1"/>
    <d v="2022-12-25T00:00:00"/>
    <x v="385"/>
    <s v="AD"/>
    <x v="5"/>
    <x v="3"/>
    <x v="0"/>
    <n v="9"/>
    <x v="0"/>
    <x v="4"/>
    <x v="1"/>
  </r>
  <r>
    <x v="4"/>
    <x v="1"/>
    <d v="2022-12-25T00:00:00"/>
    <x v="386"/>
    <s v="CAR"/>
    <x v="5"/>
    <x v="3"/>
    <x v="0"/>
    <n v="9"/>
    <x v="0"/>
    <x v="4"/>
    <x v="1"/>
  </r>
  <r>
    <x v="4"/>
    <x v="1"/>
    <d v="2022-12-25T00:00:00"/>
    <x v="387"/>
    <s v="AD"/>
    <x v="5"/>
    <x v="3"/>
    <x v="0"/>
    <n v="9"/>
    <x v="0"/>
    <x v="4"/>
    <x v="1"/>
  </r>
  <r>
    <x v="4"/>
    <x v="1"/>
    <d v="2022-12-25T00:00:00"/>
    <x v="388"/>
    <s v="CAR"/>
    <x v="5"/>
    <x v="3"/>
    <x v="0"/>
    <n v="9"/>
    <x v="0"/>
    <x v="4"/>
    <x v="1"/>
  </r>
  <r>
    <x v="4"/>
    <x v="1"/>
    <d v="2022-10-03T00:00:00"/>
    <x v="389"/>
    <s v="CBK"/>
    <x v="6"/>
    <x v="2"/>
    <x v="0"/>
    <n v="9"/>
    <x v="0"/>
    <x v="4"/>
    <x v="1"/>
  </r>
  <r>
    <x v="4"/>
    <x v="1"/>
    <d v="2022-12-25T00:00:00"/>
    <x v="390"/>
    <s v="AD"/>
    <x v="5"/>
    <x v="3"/>
    <x v="0"/>
    <n v="9"/>
    <x v="0"/>
    <x v="4"/>
    <x v="1"/>
  </r>
  <r>
    <x v="4"/>
    <x v="0"/>
    <d v="2022-09-26T00:00:00"/>
    <x v="67"/>
    <s v="IPHONE"/>
    <x v="1"/>
    <x v="1"/>
    <x v="0"/>
    <n v="9"/>
    <x v="0"/>
    <x v="4"/>
    <x v="1"/>
  </r>
  <r>
    <x v="4"/>
    <x v="0"/>
    <d v="2022-09-26T00:00:00"/>
    <x v="391"/>
    <s v="MACCHRG"/>
    <x v="9"/>
    <x v="1"/>
    <x v="0"/>
    <n v="9"/>
    <x v="0"/>
    <x v="4"/>
    <x v="1"/>
  </r>
  <r>
    <x v="4"/>
    <x v="0"/>
    <d v="2022-10-03T00:00:00"/>
    <x v="392"/>
    <s v="CBK"/>
    <x v="6"/>
    <x v="2"/>
    <x v="0"/>
    <n v="9"/>
    <x v="0"/>
    <x v="4"/>
    <x v="1"/>
  </r>
  <r>
    <x v="4"/>
    <x v="1"/>
    <d v="2022-10-03T00:00:00"/>
    <x v="274"/>
    <s v="CBK"/>
    <x v="6"/>
    <x v="2"/>
    <x v="0"/>
    <n v="9"/>
    <x v="0"/>
    <x v="4"/>
    <x v="1"/>
  </r>
  <r>
    <x v="4"/>
    <x v="1"/>
    <d v="2022-09-26T00:00:00"/>
    <x v="186"/>
    <s v="UVGA"/>
    <x v="10"/>
    <x v="0"/>
    <x v="0"/>
    <n v="9"/>
    <x v="0"/>
    <x v="4"/>
    <x v="1"/>
  </r>
  <r>
    <x v="4"/>
    <x v="1"/>
    <d v="2022-09-26T00:00:00"/>
    <x v="393"/>
    <s v="IPHONE"/>
    <x v="1"/>
    <x v="1"/>
    <x v="0"/>
    <n v="9"/>
    <x v="0"/>
    <x v="4"/>
    <x v="1"/>
  </r>
  <r>
    <x v="4"/>
    <x v="1"/>
    <d v="2022-09-26T00:00:00"/>
    <x v="394"/>
    <s v="WALLADPT"/>
    <x v="3"/>
    <x v="1"/>
    <x v="0"/>
    <n v="9"/>
    <x v="0"/>
    <x v="4"/>
    <x v="1"/>
  </r>
  <r>
    <x v="4"/>
    <x v="1"/>
    <d v="2022-12-25T00:00:00"/>
    <x v="395"/>
    <s v="AD"/>
    <x v="5"/>
    <x v="3"/>
    <x v="0"/>
    <n v="9"/>
    <x v="0"/>
    <x v="4"/>
    <x v="1"/>
  </r>
  <r>
    <x v="4"/>
    <x v="1"/>
    <d v="2022-12-25T00:00:00"/>
    <x v="396"/>
    <s v="AD"/>
    <x v="5"/>
    <x v="3"/>
    <x v="0"/>
    <n v="9"/>
    <x v="0"/>
    <x v="4"/>
    <x v="1"/>
  </r>
  <r>
    <x v="4"/>
    <x v="1"/>
    <d v="2022-09-26T00:00:00"/>
    <x v="332"/>
    <s v="MACUSBC"/>
    <x v="2"/>
    <x v="1"/>
    <x v="0"/>
    <n v="9"/>
    <x v="0"/>
    <x v="4"/>
    <x v="1"/>
  </r>
  <r>
    <x v="4"/>
    <x v="0"/>
    <d v="2022-09-26T00:00:00"/>
    <x v="397"/>
    <s v="OMNI"/>
    <x v="15"/>
    <x v="1"/>
    <x v="0"/>
    <n v="9"/>
    <x v="0"/>
    <x v="4"/>
    <x v="1"/>
  </r>
  <r>
    <x v="4"/>
    <x v="0"/>
    <d v="2022-09-26T00:00:00"/>
    <x v="398"/>
    <s v="UVGA"/>
    <x v="10"/>
    <x v="0"/>
    <x v="0"/>
    <n v="9"/>
    <x v="0"/>
    <x v="4"/>
    <x v="1"/>
  </r>
  <r>
    <x v="4"/>
    <x v="0"/>
    <d v="2022-10-03T00:00:00"/>
    <x v="399"/>
    <s v="CBK"/>
    <x v="6"/>
    <x v="2"/>
    <x v="0"/>
    <n v="9"/>
    <x v="0"/>
    <x v="4"/>
    <x v="1"/>
  </r>
  <r>
    <x v="4"/>
    <x v="1"/>
    <d v="2022-10-03T00:00:00"/>
    <x v="400"/>
    <s v="CBK"/>
    <x v="6"/>
    <x v="2"/>
    <x v="0"/>
    <n v="9"/>
    <x v="0"/>
    <x v="4"/>
    <x v="1"/>
  </r>
  <r>
    <x v="4"/>
    <x v="1"/>
    <d v="2022-10-17T00:00:00"/>
    <x v="401"/>
    <s v="CLICC-ML"/>
    <x v="7"/>
    <x v="2"/>
    <x v="0"/>
    <n v="9"/>
    <x v="0"/>
    <x v="4"/>
    <x v="1"/>
  </r>
  <r>
    <x v="4"/>
    <x v="1"/>
    <d v="2022-09-26T00:00:00"/>
    <x v="402"/>
    <s v="IPHONE"/>
    <x v="1"/>
    <x v="1"/>
    <x v="0"/>
    <n v="9"/>
    <x v="0"/>
    <x v="4"/>
    <x v="1"/>
  </r>
  <r>
    <x v="4"/>
    <x v="1"/>
    <d v="2022-09-26T00:00:00"/>
    <x v="403"/>
    <s v="UHDMI"/>
    <x v="14"/>
    <x v="0"/>
    <x v="0"/>
    <n v="9"/>
    <x v="0"/>
    <x v="4"/>
    <x v="1"/>
  </r>
  <r>
    <x v="4"/>
    <x v="1"/>
    <d v="2022-10-03T00:00:00"/>
    <x v="404"/>
    <s v="CBK"/>
    <x v="6"/>
    <x v="2"/>
    <x v="0"/>
    <n v="9"/>
    <x v="0"/>
    <x v="4"/>
    <x v="1"/>
  </r>
  <r>
    <x v="4"/>
    <x v="1"/>
    <d v="2022-10-03T00:00:00"/>
    <x v="405"/>
    <s v="CLICC-ML"/>
    <x v="7"/>
    <x v="2"/>
    <x v="0"/>
    <n v="9"/>
    <x v="0"/>
    <x v="4"/>
    <x v="1"/>
  </r>
  <r>
    <x v="4"/>
    <x v="1"/>
    <d v="2022-10-03T00:00:00"/>
    <x v="406"/>
    <s v="CBK"/>
    <x v="6"/>
    <x v="2"/>
    <x v="0"/>
    <n v="9"/>
    <x v="0"/>
    <x v="4"/>
    <x v="1"/>
  </r>
  <r>
    <x v="4"/>
    <x v="1"/>
    <d v="2022-12-25T00:00:00"/>
    <x v="407"/>
    <s v="AD"/>
    <x v="5"/>
    <x v="3"/>
    <x v="0"/>
    <n v="9"/>
    <x v="0"/>
    <x v="4"/>
    <x v="1"/>
  </r>
  <r>
    <x v="4"/>
    <x v="1"/>
    <d v="2022-12-25T00:00:00"/>
    <x v="408"/>
    <s v="AD"/>
    <x v="5"/>
    <x v="3"/>
    <x v="0"/>
    <n v="9"/>
    <x v="0"/>
    <x v="4"/>
    <x v="1"/>
  </r>
  <r>
    <x v="4"/>
    <x v="1"/>
    <d v="2022-10-10T00:00:00"/>
    <x v="409"/>
    <s v="CLICC-ML"/>
    <x v="7"/>
    <x v="2"/>
    <x v="0"/>
    <n v="9"/>
    <x v="0"/>
    <x v="4"/>
    <x v="1"/>
  </r>
  <r>
    <x v="4"/>
    <x v="1"/>
    <d v="2022-12-25T00:00:00"/>
    <x v="410"/>
    <s v="AD"/>
    <x v="5"/>
    <x v="3"/>
    <x v="0"/>
    <n v="9"/>
    <x v="0"/>
    <x v="4"/>
    <x v="1"/>
  </r>
  <r>
    <x v="4"/>
    <x v="1"/>
    <d v="2022-12-25T00:00:00"/>
    <x v="411"/>
    <s v="CAR"/>
    <x v="5"/>
    <x v="3"/>
    <x v="0"/>
    <n v="9"/>
    <x v="0"/>
    <x v="4"/>
    <x v="1"/>
  </r>
  <r>
    <x v="4"/>
    <x v="1"/>
    <d v="2022-09-26T00:00:00"/>
    <x v="412"/>
    <s v="MACUSBC"/>
    <x v="2"/>
    <x v="1"/>
    <x v="0"/>
    <n v="9"/>
    <x v="0"/>
    <x v="4"/>
    <x v="1"/>
  </r>
  <r>
    <x v="4"/>
    <x v="1"/>
    <d v="2022-12-25T00:00:00"/>
    <x v="413"/>
    <s v="AD"/>
    <x v="5"/>
    <x v="3"/>
    <x v="0"/>
    <n v="9"/>
    <x v="0"/>
    <x v="4"/>
    <x v="1"/>
  </r>
  <r>
    <x v="4"/>
    <x v="1"/>
    <d v="2022-12-25T00:00:00"/>
    <x v="414"/>
    <s v="AD"/>
    <x v="5"/>
    <x v="3"/>
    <x v="0"/>
    <n v="9"/>
    <x v="0"/>
    <x v="4"/>
    <x v="1"/>
  </r>
  <r>
    <x v="4"/>
    <x v="1"/>
    <d v="2022-12-25T00:00:00"/>
    <x v="415"/>
    <s v="CAR"/>
    <x v="5"/>
    <x v="3"/>
    <x v="0"/>
    <n v="9"/>
    <x v="0"/>
    <x v="4"/>
    <x v="1"/>
  </r>
  <r>
    <x v="4"/>
    <x v="1"/>
    <d v="2022-12-25T00:00:00"/>
    <x v="416"/>
    <s v="AD"/>
    <x v="5"/>
    <x v="3"/>
    <x v="0"/>
    <n v="9"/>
    <x v="0"/>
    <x v="4"/>
    <x v="1"/>
  </r>
  <r>
    <x v="4"/>
    <x v="1"/>
    <d v="2022-12-25T00:00:00"/>
    <x v="417"/>
    <s v="CAR"/>
    <x v="5"/>
    <x v="3"/>
    <x v="0"/>
    <n v="9"/>
    <x v="0"/>
    <x v="4"/>
    <x v="1"/>
  </r>
  <r>
    <x v="4"/>
    <x v="1"/>
    <d v="2022-10-03T00:00:00"/>
    <x v="274"/>
    <s v="CBK"/>
    <x v="6"/>
    <x v="2"/>
    <x v="0"/>
    <n v="9"/>
    <x v="0"/>
    <x v="4"/>
    <x v="1"/>
  </r>
  <r>
    <x v="4"/>
    <x v="1"/>
    <d v="2022-09-26T00:00:00"/>
    <x v="412"/>
    <s v="MACUSBC"/>
    <x v="2"/>
    <x v="1"/>
    <x v="0"/>
    <n v="9"/>
    <x v="0"/>
    <x v="4"/>
    <x v="1"/>
  </r>
  <r>
    <x v="4"/>
    <x v="1"/>
    <d v="2022-12-25T00:00:00"/>
    <x v="418"/>
    <s v="AD"/>
    <x v="5"/>
    <x v="3"/>
    <x v="0"/>
    <n v="9"/>
    <x v="0"/>
    <x v="4"/>
    <x v="1"/>
  </r>
  <r>
    <x v="4"/>
    <x v="1"/>
    <d v="2022-12-25T00:00:00"/>
    <x v="419"/>
    <s v="CAR"/>
    <x v="5"/>
    <x v="3"/>
    <x v="0"/>
    <n v="9"/>
    <x v="0"/>
    <x v="4"/>
    <x v="1"/>
  </r>
  <r>
    <x v="4"/>
    <x v="1"/>
    <d v="2023-03-12T00:00:00"/>
    <x v="420"/>
    <s v="AD"/>
    <x v="5"/>
    <x v="3"/>
    <x v="0"/>
    <n v="9"/>
    <x v="0"/>
    <x v="4"/>
    <x v="1"/>
  </r>
  <r>
    <x v="4"/>
    <x v="1"/>
    <d v="2022-12-25T00:00:00"/>
    <x v="421"/>
    <s v="AD"/>
    <x v="5"/>
    <x v="3"/>
    <x v="0"/>
    <n v="9"/>
    <x v="0"/>
    <x v="4"/>
    <x v="1"/>
  </r>
  <r>
    <x v="4"/>
    <x v="1"/>
    <d v="2022-12-25T00:00:00"/>
    <x v="422"/>
    <s v="AD"/>
    <x v="5"/>
    <x v="3"/>
    <x v="0"/>
    <n v="9"/>
    <x v="0"/>
    <x v="4"/>
    <x v="1"/>
  </r>
  <r>
    <x v="4"/>
    <x v="1"/>
    <d v="2022-12-25T00:00:00"/>
    <x v="423"/>
    <s v="AD"/>
    <x v="5"/>
    <x v="3"/>
    <x v="0"/>
    <n v="9"/>
    <x v="0"/>
    <x v="4"/>
    <x v="1"/>
  </r>
  <r>
    <x v="4"/>
    <x v="1"/>
    <d v="2022-12-25T00:00:00"/>
    <x v="424"/>
    <s v="CAR"/>
    <x v="5"/>
    <x v="3"/>
    <x v="0"/>
    <n v="9"/>
    <x v="0"/>
    <x v="4"/>
    <x v="1"/>
  </r>
  <r>
    <x v="4"/>
    <x v="1"/>
    <d v="2022-12-25T00:00:00"/>
    <x v="425"/>
    <s v="AD"/>
    <x v="5"/>
    <x v="3"/>
    <x v="0"/>
    <n v="9"/>
    <x v="0"/>
    <x v="4"/>
    <x v="1"/>
  </r>
  <r>
    <x v="4"/>
    <x v="1"/>
    <d v="2022-12-25T00:00:00"/>
    <x v="426"/>
    <s v="CAR"/>
    <x v="5"/>
    <x v="3"/>
    <x v="0"/>
    <n v="9"/>
    <x v="0"/>
    <x v="4"/>
    <x v="1"/>
  </r>
  <r>
    <x v="4"/>
    <x v="1"/>
    <d v="2022-10-03T00:00:00"/>
    <x v="427"/>
    <s v="CBK"/>
    <x v="6"/>
    <x v="2"/>
    <x v="0"/>
    <n v="9"/>
    <x v="0"/>
    <x v="4"/>
    <x v="1"/>
  </r>
  <r>
    <x v="4"/>
    <x v="1"/>
    <d v="2022-12-25T00:00:00"/>
    <x v="428"/>
    <s v="AD"/>
    <x v="5"/>
    <x v="3"/>
    <x v="0"/>
    <n v="9"/>
    <x v="0"/>
    <x v="4"/>
    <x v="1"/>
  </r>
  <r>
    <x v="4"/>
    <x v="1"/>
    <d v="2022-12-25T00:00:00"/>
    <x v="429"/>
    <s v="CAR"/>
    <x v="5"/>
    <x v="3"/>
    <x v="0"/>
    <n v="9"/>
    <x v="0"/>
    <x v="4"/>
    <x v="1"/>
  </r>
  <r>
    <x v="4"/>
    <x v="0"/>
    <d v="2022-09-26T00:00:00"/>
    <x v="430"/>
    <s v="IPHONE"/>
    <x v="1"/>
    <x v="1"/>
    <x v="0"/>
    <n v="9"/>
    <x v="0"/>
    <x v="4"/>
    <x v="1"/>
  </r>
  <r>
    <x v="4"/>
    <x v="0"/>
    <d v="2022-09-26T00:00:00"/>
    <x v="431"/>
    <s v="WALLADPT"/>
    <x v="3"/>
    <x v="1"/>
    <x v="0"/>
    <n v="9"/>
    <x v="0"/>
    <x v="4"/>
    <x v="1"/>
  </r>
  <r>
    <x v="4"/>
    <x v="1"/>
    <d v="2022-09-26T00:00:00"/>
    <x v="9"/>
    <s v="MACUSBC"/>
    <x v="2"/>
    <x v="1"/>
    <x v="0"/>
    <n v="9"/>
    <x v="0"/>
    <x v="4"/>
    <x v="1"/>
  </r>
  <r>
    <x v="4"/>
    <x v="1"/>
    <d v="2022-10-03T00:00:00"/>
    <x v="432"/>
    <s v="FAC"/>
    <x v="4"/>
    <x v="2"/>
    <x v="0"/>
    <n v="9"/>
    <x v="0"/>
    <x v="4"/>
    <x v="1"/>
  </r>
  <r>
    <x v="4"/>
    <x v="1"/>
    <d v="2022-10-10T00:00:00"/>
    <x v="433"/>
    <s v="FAC"/>
    <x v="4"/>
    <x v="2"/>
    <x v="0"/>
    <n v="9"/>
    <x v="0"/>
    <x v="4"/>
    <x v="1"/>
  </r>
  <r>
    <x v="4"/>
    <x v="1"/>
    <d v="2022-09-26T00:00:00"/>
    <x v="9"/>
    <s v="MACUSBC"/>
    <x v="2"/>
    <x v="1"/>
    <x v="0"/>
    <n v="9"/>
    <x v="0"/>
    <x v="4"/>
    <x v="1"/>
  </r>
  <r>
    <x v="4"/>
    <x v="1"/>
    <d v="2022-10-03T00:00:00"/>
    <x v="434"/>
    <s v="CBK"/>
    <x v="6"/>
    <x v="2"/>
    <x v="0"/>
    <n v="9"/>
    <x v="0"/>
    <x v="4"/>
    <x v="1"/>
  </r>
  <r>
    <x v="4"/>
    <x v="0"/>
    <d v="2022-09-26T00:00:00"/>
    <x v="435"/>
    <s v="CALC"/>
    <x v="16"/>
    <x v="4"/>
    <x v="0"/>
    <n v="9"/>
    <x v="0"/>
    <x v="4"/>
    <x v="1"/>
  </r>
  <r>
    <x v="4"/>
    <x v="1"/>
    <d v="2022-12-25T00:00:00"/>
    <x v="436"/>
    <s v="AD"/>
    <x v="5"/>
    <x v="3"/>
    <x v="0"/>
    <n v="9"/>
    <x v="0"/>
    <x v="4"/>
    <x v="1"/>
  </r>
  <r>
    <x v="4"/>
    <x v="1"/>
    <d v="2022-12-25T00:00:00"/>
    <x v="437"/>
    <s v="CAR"/>
    <x v="5"/>
    <x v="3"/>
    <x v="0"/>
    <n v="9"/>
    <x v="0"/>
    <x v="4"/>
    <x v="1"/>
  </r>
  <r>
    <x v="4"/>
    <x v="0"/>
    <d v="2022-10-03T00:00:00"/>
    <x v="353"/>
    <s v="CBK"/>
    <x v="6"/>
    <x v="2"/>
    <x v="0"/>
    <n v="9"/>
    <x v="0"/>
    <x v="4"/>
    <x v="1"/>
  </r>
  <r>
    <x v="4"/>
    <x v="1"/>
    <d v="2022-12-25T00:00:00"/>
    <x v="438"/>
    <s v="AD"/>
    <x v="5"/>
    <x v="3"/>
    <x v="0"/>
    <n v="9"/>
    <x v="0"/>
    <x v="4"/>
    <x v="1"/>
  </r>
  <r>
    <x v="4"/>
    <x v="1"/>
    <d v="2022-12-25T00:00:00"/>
    <x v="439"/>
    <s v="CAR"/>
    <x v="5"/>
    <x v="3"/>
    <x v="0"/>
    <n v="9"/>
    <x v="0"/>
    <x v="4"/>
    <x v="1"/>
  </r>
  <r>
    <x v="4"/>
    <x v="1"/>
    <d v="2022-10-03T00:00:00"/>
    <x v="440"/>
    <s v="CLICC-MM"/>
    <x v="4"/>
    <x v="2"/>
    <x v="0"/>
    <n v="9"/>
    <x v="0"/>
    <x v="4"/>
    <x v="1"/>
  </r>
  <r>
    <x v="4"/>
    <x v="1"/>
    <d v="2022-09-26T00:00:00"/>
    <x v="20"/>
    <s v="IPHONE"/>
    <x v="1"/>
    <x v="1"/>
    <x v="0"/>
    <n v="9"/>
    <x v="0"/>
    <x v="4"/>
    <x v="1"/>
  </r>
  <r>
    <x v="4"/>
    <x v="1"/>
    <d v="2022-10-03T00:00:00"/>
    <x v="353"/>
    <s v="CBK"/>
    <x v="6"/>
    <x v="2"/>
    <x v="0"/>
    <n v="9"/>
    <x v="0"/>
    <x v="4"/>
    <x v="1"/>
  </r>
  <r>
    <x v="4"/>
    <x v="1"/>
    <d v="2022-09-26T00:00:00"/>
    <x v="441"/>
    <s v="MACCHRG"/>
    <x v="9"/>
    <x v="1"/>
    <x v="0"/>
    <n v="9"/>
    <x v="0"/>
    <x v="4"/>
    <x v="1"/>
  </r>
  <r>
    <x v="4"/>
    <x v="1"/>
    <d v="2022-10-03T00:00:00"/>
    <x v="442"/>
    <s v="CBK"/>
    <x v="6"/>
    <x v="2"/>
    <x v="0"/>
    <n v="9"/>
    <x v="0"/>
    <x v="4"/>
    <x v="1"/>
  </r>
  <r>
    <x v="4"/>
    <x v="0"/>
    <d v="2022-10-03T00:00:00"/>
    <x v="443"/>
    <s v="CLICC-ML"/>
    <x v="7"/>
    <x v="2"/>
    <x v="0"/>
    <n v="9"/>
    <x v="0"/>
    <x v="4"/>
    <x v="1"/>
  </r>
  <r>
    <x v="4"/>
    <x v="0"/>
    <d v="2022-09-26T00:00:00"/>
    <x v="222"/>
    <s v="MACCHRG"/>
    <x v="9"/>
    <x v="1"/>
    <x v="0"/>
    <n v="9"/>
    <x v="0"/>
    <x v="4"/>
    <x v="1"/>
  </r>
  <r>
    <x v="4"/>
    <x v="1"/>
    <d v="2022-10-07T00:00:00"/>
    <x v="444"/>
    <s v="CLICC-MM"/>
    <x v="4"/>
    <x v="2"/>
    <x v="0"/>
    <n v="9"/>
    <x v="0"/>
    <x v="4"/>
    <x v="1"/>
  </r>
  <r>
    <x v="4"/>
    <x v="1"/>
    <d v="2022-09-26T00:00:00"/>
    <x v="445"/>
    <s v="IPHONE"/>
    <x v="1"/>
    <x v="1"/>
    <x v="0"/>
    <n v="9"/>
    <x v="0"/>
    <x v="4"/>
    <x v="1"/>
  </r>
  <r>
    <x v="4"/>
    <x v="1"/>
    <d v="2022-09-26T00:00:00"/>
    <x v="344"/>
    <s v="UVGA"/>
    <x v="10"/>
    <x v="0"/>
    <x v="0"/>
    <n v="9"/>
    <x v="0"/>
    <x v="4"/>
    <x v="1"/>
  </r>
  <r>
    <x v="4"/>
    <x v="1"/>
    <d v="2022-10-10T00:00:00"/>
    <x v="446"/>
    <s v="CLICC-MM"/>
    <x v="4"/>
    <x v="2"/>
    <x v="0"/>
    <n v="9"/>
    <x v="0"/>
    <x v="4"/>
    <x v="1"/>
  </r>
  <r>
    <x v="4"/>
    <x v="0"/>
    <d v="2022-10-03T00:00:00"/>
    <x v="447"/>
    <s v="CBK"/>
    <x v="6"/>
    <x v="2"/>
    <x v="0"/>
    <n v="9"/>
    <x v="0"/>
    <x v="4"/>
    <x v="1"/>
  </r>
  <r>
    <x v="4"/>
    <x v="1"/>
    <d v="2022-09-26T00:00:00"/>
    <x v="355"/>
    <s v="IPHONE"/>
    <x v="1"/>
    <x v="1"/>
    <x v="0"/>
    <n v="9"/>
    <x v="0"/>
    <x v="4"/>
    <x v="1"/>
  </r>
  <r>
    <x v="4"/>
    <x v="1"/>
    <d v="2022-09-26T00:00:00"/>
    <x v="262"/>
    <s v="IPHONE"/>
    <x v="1"/>
    <x v="1"/>
    <x v="0"/>
    <n v="9"/>
    <x v="0"/>
    <x v="4"/>
    <x v="1"/>
  </r>
  <r>
    <x v="4"/>
    <x v="1"/>
    <d v="2022-09-26T00:00:00"/>
    <x v="263"/>
    <s v="WALLADPT"/>
    <x v="3"/>
    <x v="1"/>
    <x v="0"/>
    <n v="9"/>
    <x v="0"/>
    <x v="4"/>
    <x v="1"/>
  </r>
  <r>
    <x v="4"/>
    <x v="1"/>
    <d v="2022-09-26T00:00:00"/>
    <x v="356"/>
    <s v="WALLADPT"/>
    <x v="3"/>
    <x v="1"/>
    <x v="0"/>
    <n v="9"/>
    <x v="0"/>
    <x v="4"/>
    <x v="1"/>
  </r>
  <r>
    <x v="4"/>
    <x v="1"/>
    <d v="2022-09-26T00:00:00"/>
    <x v="279"/>
    <s v="HDST"/>
    <x v="8"/>
    <x v="4"/>
    <x v="0"/>
    <n v="9"/>
    <x v="0"/>
    <x v="4"/>
    <x v="1"/>
  </r>
  <r>
    <x v="4"/>
    <x v="1"/>
    <d v="2022-10-03T00:00:00"/>
    <x v="448"/>
    <s v="CBK"/>
    <x v="6"/>
    <x v="2"/>
    <x v="0"/>
    <n v="9"/>
    <x v="0"/>
    <x v="4"/>
    <x v="1"/>
  </r>
  <r>
    <x v="4"/>
    <x v="1"/>
    <d v="2022-10-03T00:00:00"/>
    <x v="449"/>
    <s v="CBK"/>
    <x v="6"/>
    <x v="2"/>
    <x v="0"/>
    <n v="9"/>
    <x v="0"/>
    <x v="4"/>
    <x v="1"/>
  </r>
  <r>
    <x v="4"/>
    <x v="1"/>
    <d v="2022-10-03T00:00:00"/>
    <x v="450"/>
    <s v="CBK"/>
    <x v="6"/>
    <x v="2"/>
    <x v="0"/>
    <n v="9"/>
    <x v="0"/>
    <x v="4"/>
    <x v="1"/>
  </r>
  <r>
    <x v="4"/>
    <x v="1"/>
    <d v="2022-10-10T00:00:00"/>
    <x v="451"/>
    <s v="CLICC-MM"/>
    <x v="4"/>
    <x v="2"/>
    <x v="0"/>
    <n v="9"/>
    <x v="0"/>
    <x v="4"/>
    <x v="1"/>
  </r>
  <r>
    <x v="4"/>
    <x v="1"/>
    <d v="2022-09-26T00:00:00"/>
    <x v="4"/>
    <s v="IPHONE"/>
    <x v="1"/>
    <x v="1"/>
    <x v="0"/>
    <n v="9"/>
    <x v="0"/>
    <x v="4"/>
    <x v="1"/>
  </r>
  <r>
    <x v="4"/>
    <x v="1"/>
    <d v="2022-09-26T00:00:00"/>
    <x v="5"/>
    <s v="WALLADPT"/>
    <x v="3"/>
    <x v="1"/>
    <x v="0"/>
    <n v="9"/>
    <x v="0"/>
    <x v="4"/>
    <x v="1"/>
  </r>
  <r>
    <x v="4"/>
    <x v="1"/>
    <d v="2022-09-26T00:00:00"/>
    <x v="339"/>
    <s v="MACUSBC"/>
    <x v="2"/>
    <x v="1"/>
    <x v="0"/>
    <n v="9"/>
    <x v="0"/>
    <x v="4"/>
    <x v="1"/>
  </r>
  <r>
    <x v="5"/>
    <x v="4"/>
    <d v="2022-09-27T00:00:00"/>
    <x v="324"/>
    <s v="CBK"/>
    <x v="6"/>
    <x v="2"/>
    <x v="0"/>
    <n v="9"/>
    <x v="0"/>
    <x v="5"/>
    <x v="1"/>
  </r>
  <r>
    <x v="5"/>
    <x v="2"/>
    <d v="2022-09-27T00:00:00"/>
    <x v="285"/>
    <s v="IPHONE"/>
    <x v="1"/>
    <x v="1"/>
    <x v="0"/>
    <n v="9"/>
    <x v="0"/>
    <x v="5"/>
    <x v="1"/>
  </r>
  <r>
    <x v="5"/>
    <x v="2"/>
    <d v="2022-09-27T00:00:00"/>
    <x v="333"/>
    <s v="WALLADPT"/>
    <x v="3"/>
    <x v="1"/>
    <x v="0"/>
    <n v="9"/>
    <x v="0"/>
    <x v="5"/>
    <x v="1"/>
  </r>
  <r>
    <x v="5"/>
    <x v="2"/>
    <d v="2022-09-27T00:00:00"/>
    <x v="20"/>
    <s v="IPHONE"/>
    <x v="1"/>
    <x v="1"/>
    <x v="0"/>
    <n v="9"/>
    <x v="0"/>
    <x v="5"/>
    <x v="1"/>
  </r>
  <r>
    <x v="5"/>
    <x v="0"/>
    <d v="2022-09-27T00:00:00"/>
    <x v="231"/>
    <s v="MACUSBC"/>
    <x v="2"/>
    <x v="1"/>
    <x v="0"/>
    <n v="9"/>
    <x v="0"/>
    <x v="5"/>
    <x v="1"/>
  </r>
  <r>
    <x v="5"/>
    <x v="0"/>
    <d v="2022-10-04T00:00:00"/>
    <x v="452"/>
    <s v="CLICC-ML"/>
    <x v="7"/>
    <x v="2"/>
    <x v="0"/>
    <n v="9"/>
    <x v="0"/>
    <x v="5"/>
    <x v="1"/>
  </r>
  <r>
    <x v="5"/>
    <x v="0"/>
    <d v="2022-09-27T00:00:00"/>
    <x v="249"/>
    <s v="IPHONE"/>
    <x v="1"/>
    <x v="1"/>
    <x v="0"/>
    <n v="9"/>
    <x v="0"/>
    <x v="5"/>
    <x v="1"/>
  </r>
  <r>
    <x v="5"/>
    <x v="0"/>
    <d v="2022-09-27T00:00:00"/>
    <x v="250"/>
    <s v="WALLADPT"/>
    <x v="3"/>
    <x v="1"/>
    <x v="0"/>
    <n v="9"/>
    <x v="0"/>
    <x v="5"/>
    <x v="1"/>
  </r>
  <r>
    <x v="5"/>
    <x v="1"/>
    <d v="2022-09-27T00:00:00"/>
    <x v="332"/>
    <s v="MACUSBC"/>
    <x v="2"/>
    <x v="1"/>
    <x v="0"/>
    <n v="9"/>
    <x v="0"/>
    <x v="5"/>
    <x v="1"/>
  </r>
  <r>
    <x v="5"/>
    <x v="0"/>
    <d v="2022-09-27T00:00:00"/>
    <x v="186"/>
    <s v="UVGA"/>
    <x v="10"/>
    <x v="0"/>
    <x v="0"/>
    <n v="9"/>
    <x v="0"/>
    <x v="5"/>
    <x v="1"/>
  </r>
  <r>
    <x v="5"/>
    <x v="0"/>
    <d v="2022-09-27T00:00:00"/>
    <x v="453"/>
    <s v="HDST"/>
    <x v="8"/>
    <x v="4"/>
    <x v="0"/>
    <n v="9"/>
    <x v="0"/>
    <x v="5"/>
    <x v="1"/>
  </r>
  <r>
    <x v="5"/>
    <x v="0"/>
    <d v="2022-10-10T00:00:00"/>
    <x v="454"/>
    <s v="CLICC-ML"/>
    <x v="7"/>
    <x v="2"/>
    <x v="0"/>
    <n v="9"/>
    <x v="0"/>
    <x v="5"/>
    <x v="1"/>
  </r>
  <r>
    <x v="5"/>
    <x v="0"/>
    <d v="2022-09-27T00:00:00"/>
    <x v="2"/>
    <s v="IPHONE"/>
    <x v="1"/>
    <x v="1"/>
    <x v="0"/>
    <n v="9"/>
    <x v="0"/>
    <x v="5"/>
    <x v="1"/>
  </r>
  <r>
    <x v="5"/>
    <x v="0"/>
    <d v="2022-09-27T00:00:00"/>
    <x v="5"/>
    <s v="WALLADPT"/>
    <x v="3"/>
    <x v="1"/>
    <x v="0"/>
    <n v="9"/>
    <x v="0"/>
    <x v="5"/>
    <x v="1"/>
  </r>
  <r>
    <x v="5"/>
    <x v="1"/>
    <d v="2022-09-27T00:00:00"/>
    <x v="455"/>
    <s v="IPHONE"/>
    <x v="1"/>
    <x v="1"/>
    <x v="0"/>
    <n v="9"/>
    <x v="0"/>
    <x v="5"/>
    <x v="1"/>
  </r>
  <r>
    <x v="5"/>
    <x v="1"/>
    <d v="2022-09-27T00:00:00"/>
    <x v="441"/>
    <s v="MACCHRG"/>
    <x v="9"/>
    <x v="1"/>
    <x v="0"/>
    <n v="9"/>
    <x v="0"/>
    <x v="5"/>
    <x v="1"/>
  </r>
  <r>
    <x v="5"/>
    <x v="1"/>
    <d v="2022-12-26T00:00:00"/>
    <x v="456"/>
    <s v="AD"/>
    <x v="5"/>
    <x v="3"/>
    <x v="0"/>
    <n v="9"/>
    <x v="0"/>
    <x v="5"/>
    <x v="1"/>
  </r>
  <r>
    <x v="5"/>
    <x v="1"/>
    <d v="2022-12-26T00:00:00"/>
    <x v="457"/>
    <s v="AD"/>
    <x v="5"/>
    <x v="3"/>
    <x v="0"/>
    <n v="9"/>
    <x v="0"/>
    <x v="5"/>
    <x v="1"/>
  </r>
  <r>
    <x v="5"/>
    <x v="1"/>
    <d v="2022-12-26T00:00:00"/>
    <x v="458"/>
    <s v="AD"/>
    <x v="5"/>
    <x v="3"/>
    <x v="0"/>
    <n v="9"/>
    <x v="0"/>
    <x v="5"/>
    <x v="1"/>
  </r>
  <r>
    <x v="5"/>
    <x v="1"/>
    <d v="2022-09-27T00:00:00"/>
    <x v="459"/>
    <s v="CLICC-ML"/>
    <x v="7"/>
    <x v="2"/>
    <x v="0"/>
    <n v="9"/>
    <x v="0"/>
    <x v="5"/>
    <x v="1"/>
  </r>
  <r>
    <x v="5"/>
    <x v="1"/>
    <d v="2022-10-04T00:00:00"/>
    <x v="460"/>
    <s v="CLICC-ML"/>
    <x v="7"/>
    <x v="2"/>
    <x v="0"/>
    <n v="9"/>
    <x v="0"/>
    <x v="5"/>
    <x v="1"/>
  </r>
  <r>
    <x v="5"/>
    <x v="1"/>
    <d v="2022-10-04T00:00:00"/>
    <x v="461"/>
    <s v="CLICC-ML"/>
    <x v="7"/>
    <x v="2"/>
    <x v="0"/>
    <n v="9"/>
    <x v="0"/>
    <x v="5"/>
    <x v="1"/>
  </r>
  <r>
    <x v="5"/>
    <x v="1"/>
    <d v="2022-10-10T00:00:00"/>
    <x v="462"/>
    <s v="CBK"/>
    <x v="6"/>
    <x v="2"/>
    <x v="0"/>
    <n v="9"/>
    <x v="0"/>
    <x v="5"/>
    <x v="1"/>
  </r>
  <r>
    <x v="5"/>
    <x v="1"/>
    <d v="2022-10-04T00:00:00"/>
    <x v="463"/>
    <s v="CBK"/>
    <x v="6"/>
    <x v="2"/>
    <x v="0"/>
    <n v="9"/>
    <x v="0"/>
    <x v="5"/>
    <x v="1"/>
  </r>
  <r>
    <x v="5"/>
    <x v="1"/>
    <d v="2022-09-27T00:00:00"/>
    <x v="464"/>
    <s v="IPHONE"/>
    <x v="1"/>
    <x v="1"/>
    <x v="0"/>
    <n v="9"/>
    <x v="0"/>
    <x v="5"/>
    <x v="1"/>
  </r>
  <r>
    <x v="5"/>
    <x v="1"/>
    <d v="2022-09-27T00:00:00"/>
    <x v="431"/>
    <s v="WALLADPT"/>
    <x v="3"/>
    <x v="1"/>
    <x v="0"/>
    <n v="9"/>
    <x v="0"/>
    <x v="5"/>
    <x v="1"/>
  </r>
  <r>
    <x v="5"/>
    <x v="1"/>
    <d v="2022-12-26T00:00:00"/>
    <x v="465"/>
    <s v="AD"/>
    <x v="5"/>
    <x v="3"/>
    <x v="0"/>
    <n v="9"/>
    <x v="0"/>
    <x v="5"/>
    <x v="1"/>
  </r>
  <r>
    <x v="5"/>
    <x v="1"/>
    <d v="2022-12-26T00:00:00"/>
    <x v="466"/>
    <s v="AD"/>
    <x v="5"/>
    <x v="3"/>
    <x v="0"/>
    <n v="9"/>
    <x v="0"/>
    <x v="5"/>
    <x v="1"/>
  </r>
  <r>
    <x v="5"/>
    <x v="1"/>
    <d v="2022-10-04T00:00:00"/>
    <x v="467"/>
    <s v="CBK"/>
    <x v="6"/>
    <x v="2"/>
    <x v="0"/>
    <n v="9"/>
    <x v="0"/>
    <x v="5"/>
    <x v="1"/>
  </r>
  <r>
    <x v="5"/>
    <x v="1"/>
    <d v="2022-10-04T00:00:00"/>
    <x v="468"/>
    <s v="CLICC-ML"/>
    <x v="7"/>
    <x v="2"/>
    <x v="0"/>
    <n v="9"/>
    <x v="0"/>
    <x v="5"/>
    <x v="1"/>
  </r>
  <r>
    <x v="5"/>
    <x v="1"/>
    <d v="2022-12-26T00:00:00"/>
    <x v="469"/>
    <s v="AD"/>
    <x v="5"/>
    <x v="3"/>
    <x v="0"/>
    <n v="9"/>
    <x v="0"/>
    <x v="5"/>
    <x v="1"/>
  </r>
  <r>
    <x v="5"/>
    <x v="1"/>
    <d v="2022-12-26T00:00:00"/>
    <x v="470"/>
    <s v="AD"/>
    <x v="5"/>
    <x v="3"/>
    <x v="0"/>
    <n v="9"/>
    <x v="0"/>
    <x v="5"/>
    <x v="1"/>
  </r>
  <r>
    <x v="5"/>
    <x v="1"/>
    <d v="2022-12-26T00:00:00"/>
    <x v="471"/>
    <s v="AD"/>
    <x v="5"/>
    <x v="3"/>
    <x v="0"/>
    <n v="9"/>
    <x v="0"/>
    <x v="5"/>
    <x v="1"/>
  </r>
  <r>
    <x v="5"/>
    <x v="1"/>
    <d v="2022-12-26T00:00:00"/>
    <x v="472"/>
    <s v="AD"/>
    <x v="5"/>
    <x v="3"/>
    <x v="0"/>
    <n v="9"/>
    <x v="0"/>
    <x v="5"/>
    <x v="1"/>
  </r>
  <r>
    <x v="5"/>
    <x v="0"/>
    <d v="2022-10-25T00:00:00"/>
    <x v="473"/>
    <s v="CLICC-ML"/>
    <x v="7"/>
    <x v="2"/>
    <x v="0"/>
    <n v="9"/>
    <x v="0"/>
    <x v="5"/>
    <x v="1"/>
  </r>
  <r>
    <x v="5"/>
    <x v="1"/>
    <d v="2022-12-26T00:00:00"/>
    <x v="474"/>
    <s v="AD"/>
    <x v="5"/>
    <x v="3"/>
    <x v="0"/>
    <n v="9"/>
    <x v="0"/>
    <x v="5"/>
    <x v="1"/>
  </r>
  <r>
    <x v="5"/>
    <x v="1"/>
    <d v="2022-12-26T00:00:00"/>
    <x v="475"/>
    <s v="AD"/>
    <x v="5"/>
    <x v="3"/>
    <x v="0"/>
    <n v="9"/>
    <x v="0"/>
    <x v="5"/>
    <x v="1"/>
  </r>
  <r>
    <x v="5"/>
    <x v="0"/>
    <d v="2022-10-10T00:00:00"/>
    <x v="476"/>
    <s v="CLICC-ML"/>
    <x v="7"/>
    <x v="2"/>
    <x v="0"/>
    <n v="9"/>
    <x v="0"/>
    <x v="5"/>
    <x v="1"/>
  </r>
  <r>
    <x v="5"/>
    <x v="1"/>
    <d v="2022-10-04T00:00:00"/>
    <x v="477"/>
    <s v="CBK"/>
    <x v="6"/>
    <x v="2"/>
    <x v="0"/>
    <n v="9"/>
    <x v="0"/>
    <x v="5"/>
    <x v="1"/>
  </r>
  <r>
    <x v="5"/>
    <x v="1"/>
    <d v="2022-09-27T00:00:00"/>
    <x v="445"/>
    <s v="IPHONE"/>
    <x v="1"/>
    <x v="1"/>
    <x v="0"/>
    <n v="9"/>
    <x v="0"/>
    <x v="5"/>
    <x v="1"/>
  </r>
  <r>
    <x v="5"/>
    <x v="0"/>
    <d v="2022-10-04T00:00:00"/>
    <x v="478"/>
    <s v="CBK"/>
    <x v="6"/>
    <x v="2"/>
    <x v="0"/>
    <n v="9"/>
    <x v="0"/>
    <x v="5"/>
    <x v="1"/>
  </r>
  <r>
    <x v="5"/>
    <x v="0"/>
    <d v="2022-10-11T00:00:00"/>
    <x v="479"/>
    <s v="CLICC-ML"/>
    <x v="7"/>
    <x v="2"/>
    <x v="0"/>
    <n v="9"/>
    <x v="0"/>
    <x v="5"/>
    <x v="1"/>
  </r>
  <r>
    <x v="5"/>
    <x v="0"/>
    <d v="2022-09-27T00:00:00"/>
    <x v="3"/>
    <s v="MACUSBC"/>
    <x v="2"/>
    <x v="1"/>
    <x v="0"/>
    <n v="9"/>
    <x v="0"/>
    <x v="5"/>
    <x v="1"/>
  </r>
  <r>
    <x v="5"/>
    <x v="1"/>
    <d v="2022-12-26T00:00:00"/>
    <x v="480"/>
    <s v="AD"/>
    <x v="5"/>
    <x v="3"/>
    <x v="0"/>
    <n v="9"/>
    <x v="0"/>
    <x v="5"/>
    <x v="1"/>
  </r>
  <r>
    <x v="5"/>
    <x v="1"/>
    <d v="2022-12-26T00:00:00"/>
    <x v="481"/>
    <s v="AD"/>
    <x v="5"/>
    <x v="3"/>
    <x v="0"/>
    <n v="9"/>
    <x v="0"/>
    <x v="5"/>
    <x v="1"/>
  </r>
  <r>
    <x v="5"/>
    <x v="1"/>
    <d v="2022-09-27T00:00:00"/>
    <x v="339"/>
    <s v="MACUSBC"/>
    <x v="2"/>
    <x v="1"/>
    <x v="0"/>
    <n v="9"/>
    <x v="0"/>
    <x v="5"/>
    <x v="1"/>
  </r>
  <r>
    <x v="5"/>
    <x v="1"/>
    <d v="2022-12-26T00:00:00"/>
    <x v="482"/>
    <s v="AD"/>
    <x v="5"/>
    <x v="3"/>
    <x v="0"/>
    <n v="9"/>
    <x v="0"/>
    <x v="5"/>
    <x v="1"/>
  </r>
  <r>
    <x v="5"/>
    <x v="1"/>
    <d v="2022-09-27T00:00:00"/>
    <x v="339"/>
    <s v="MACUSBC"/>
    <x v="2"/>
    <x v="1"/>
    <x v="0"/>
    <n v="9"/>
    <x v="0"/>
    <x v="5"/>
    <x v="1"/>
  </r>
  <r>
    <x v="5"/>
    <x v="0"/>
    <d v="2022-09-27T00:00:00"/>
    <x v="483"/>
    <s v="HPUSBC"/>
    <x v="12"/>
    <x v="1"/>
    <x v="0"/>
    <n v="9"/>
    <x v="0"/>
    <x v="5"/>
    <x v="1"/>
  </r>
  <r>
    <x v="5"/>
    <x v="0"/>
    <d v="2022-10-04T00:00:00"/>
    <x v="371"/>
    <s v="CBK"/>
    <x v="6"/>
    <x v="2"/>
    <x v="0"/>
    <n v="9"/>
    <x v="0"/>
    <x v="5"/>
    <x v="1"/>
  </r>
  <r>
    <x v="5"/>
    <x v="1"/>
    <d v="2022-09-27T00:00:00"/>
    <x v="279"/>
    <s v="HDST"/>
    <x v="8"/>
    <x v="4"/>
    <x v="0"/>
    <n v="9"/>
    <x v="0"/>
    <x v="5"/>
    <x v="1"/>
  </r>
  <r>
    <x v="5"/>
    <x v="1"/>
    <d v="2022-10-04T00:00:00"/>
    <x v="478"/>
    <s v="CBK"/>
    <x v="6"/>
    <x v="2"/>
    <x v="0"/>
    <n v="9"/>
    <x v="0"/>
    <x v="5"/>
    <x v="1"/>
  </r>
  <r>
    <x v="5"/>
    <x v="1"/>
    <d v="2022-12-26T00:00:00"/>
    <x v="484"/>
    <s v="AD"/>
    <x v="5"/>
    <x v="3"/>
    <x v="0"/>
    <n v="9"/>
    <x v="0"/>
    <x v="5"/>
    <x v="1"/>
  </r>
  <r>
    <x v="5"/>
    <x v="0"/>
    <d v="2022-09-27T00:00:00"/>
    <x v="185"/>
    <s v="IPHONE"/>
    <x v="1"/>
    <x v="1"/>
    <x v="0"/>
    <n v="9"/>
    <x v="0"/>
    <x v="5"/>
    <x v="1"/>
  </r>
  <r>
    <x v="5"/>
    <x v="1"/>
    <d v="2022-12-26T00:00:00"/>
    <x v="485"/>
    <s v="AD"/>
    <x v="5"/>
    <x v="3"/>
    <x v="0"/>
    <n v="9"/>
    <x v="0"/>
    <x v="5"/>
    <x v="1"/>
  </r>
  <r>
    <x v="5"/>
    <x v="1"/>
    <d v="2022-09-27T00:00:00"/>
    <x v="486"/>
    <s v="HDST"/>
    <x v="8"/>
    <x v="4"/>
    <x v="0"/>
    <n v="9"/>
    <x v="0"/>
    <x v="5"/>
    <x v="1"/>
  </r>
  <r>
    <x v="5"/>
    <x v="1"/>
    <d v="2022-09-27T00:00:00"/>
    <x v="279"/>
    <s v="HDST"/>
    <x v="8"/>
    <x v="4"/>
    <x v="0"/>
    <n v="9"/>
    <x v="0"/>
    <x v="5"/>
    <x v="1"/>
  </r>
  <r>
    <x v="5"/>
    <x v="1"/>
    <d v="2022-12-26T00:00:00"/>
    <x v="487"/>
    <s v="AD"/>
    <x v="5"/>
    <x v="3"/>
    <x v="0"/>
    <n v="9"/>
    <x v="0"/>
    <x v="5"/>
    <x v="1"/>
  </r>
  <r>
    <x v="5"/>
    <x v="1"/>
    <d v="2022-09-27T00:00:00"/>
    <x v="3"/>
    <s v="MACUSBC"/>
    <x v="2"/>
    <x v="1"/>
    <x v="0"/>
    <n v="9"/>
    <x v="0"/>
    <x v="5"/>
    <x v="1"/>
  </r>
  <r>
    <x v="5"/>
    <x v="1"/>
    <d v="2022-12-26T00:00:00"/>
    <x v="488"/>
    <s v="AD"/>
    <x v="5"/>
    <x v="3"/>
    <x v="0"/>
    <n v="9"/>
    <x v="0"/>
    <x v="5"/>
    <x v="1"/>
  </r>
  <r>
    <x v="5"/>
    <x v="0"/>
    <d v="2022-09-27T00:00:00"/>
    <x v="279"/>
    <s v="HDST"/>
    <x v="8"/>
    <x v="4"/>
    <x v="0"/>
    <n v="9"/>
    <x v="0"/>
    <x v="5"/>
    <x v="1"/>
  </r>
  <r>
    <x v="5"/>
    <x v="1"/>
    <d v="2022-10-11T00:00:00"/>
    <x v="489"/>
    <s v="CLICC-ML"/>
    <x v="7"/>
    <x v="2"/>
    <x v="0"/>
    <n v="9"/>
    <x v="0"/>
    <x v="5"/>
    <x v="1"/>
  </r>
  <r>
    <x v="5"/>
    <x v="1"/>
    <d v="2022-09-27T00:00:00"/>
    <x v="262"/>
    <s v="IPHONE"/>
    <x v="1"/>
    <x v="1"/>
    <x v="0"/>
    <n v="9"/>
    <x v="0"/>
    <x v="5"/>
    <x v="1"/>
  </r>
  <r>
    <x v="5"/>
    <x v="1"/>
    <d v="2022-09-27T00:00:00"/>
    <x v="357"/>
    <s v="WALLADPT"/>
    <x v="3"/>
    <x v="1"/>
    <x v="0"/>
    <n v="9"/>
    <x v="0"/>
    <x v="5"/>
    <x v="1"/>
  </r>
  <r>
    <x v="5"/>
    <x v="1"/>
    <d v="2022-09-27T00:00:00"/>
    <x v="9"/>
    <s v="MACUSBC"/>
    <x v="2"/>
    <x v="1"/>
    <x v="0"/>
    <n v="9"/>
    <x v="0"/>
    <x v="5"/>
    <x v="1"/>
  </r>
  <r>
    <x v="5"/>
    <x v="1"/>
    <d v="2022-12-26T00:00:00"/>
    <x v="490"/>
    <s v="CAR"/>
    <x v="5"/>
    <x v="3"/>
    <x v="0"/>
    <n v="9"/>
    <x v="0"/>
    <x v="5"/>
    <x v="1"/>
  </r>
  <r>
    <x v="5"/>
    <x v="0"/>
    <d v="2022-09-27T00:00:00"/>
    <x v="430"/>
    <s v="IPHONE"/>
    <x v="1"/>
    <x v="1"/>
    <x v="0"/>
    <n v="9"/>
    <x v="0"/>
    <x v="5"/>
    <x v="1"/>
  </r>
  <r>
    <x v="5"/>
    <x v="0"/>
    <d v="2022-09-27T00:00:00"/>
    <x v="491"/>
    <s v="WALLADPT"/>
    <x v="3"/>
    <x v="1"/>
    <x v="0"/>
    <n v="9"/>
    <x v="0"/>
    <x v="5"/>
    <x v="1"/>
  </r>
  <r>
    <x v="5"/>
    <x v="1"/>
    <d v="2022-12-26T00:00:00"/>
    <x v="492"/>
    <s v="AD"/>
    <x v="5"/>
    <x v="3"/>
    <x v="0"/>
    <n v="9"/>
    <x v="0"/>
    <x v="5"/>
    <x v="1"/>
  </r>
  <r>
    <x v="5"/>
    <x v="1"/>
    <d v="2022-09-27T00:00:00"/>
    <x v="430"/>
    <s v="IPHONE"/>
    <x v="1"/>
    <x v="1"/>
    <x v="0"/>
    <n v="9"/>
    <x v="0"/>
    <x v="5"/>
    <x v="1"/>
  </r>
  <r>
    <x v="5"/>
    <x v="1"/>
    <d v="2022-09-27T00:00:00"/>
    <x v="491"/>
    <s v="WALLADPT"/>
    <x v="3"/>
    <x v="1"/>
    <x v="0"/>
    <n v="9"/>
    <x v="0"/>
    <x v="5"/>
    <x v="1"/>
  </r>
  <r>
    <x v="5"/>
    <x v="1"/>
    <d v="2022-09-27T00:00:00"/>
    <x v="222"/>
    <s v="MACCHRG"/>
    <x v="9"/>
    <x v="1"/>
    <x v="0"/>
    <n v="9"/>
    <x v="0"/>
    <x v="5"/>
    <x v="1"/>
  </r>
  <r>
    <x v="5"/>
    <x v="1"/>
    <d v="2022-09-27T00:00:00"/>
    <x v="455"/>
    <s v="IPHONE"/>
    <x v="1"/>
    <x v="1"/>
    <x v="0"/>
    <n v="9"/>
    <x v="0"/>
    <x v="5"/>
    <x v="1"/>
  </r>
  <r>
    <x v="5"/>
    <x v="1"/>
    <d v="2022-09-27T00:00:00"/>
    <x v="431"/>
    <s v="WALLADPT"/>
    <x v="3"/>
    <x v="1"/>
    <x v="0"/>
    <n v="9"/>
    <x v="0"/>
    <x v="5"/>
    <x v="1"/>
  </r>
  <r>
    <x v="5"/>
    <x v="1"/>
    <d v="2022-12-26T00:00:00"/>
    <x v="493"/>
    <s v="AD"/>
    <x v="5"/>
    <x v="3"/>
    <x v="0"/>
    <n v="9"/>
    <x v="0"/>
    <x v="5"/>
    <x v="1"/>
  </r>
  <r>
    <x v="5"/>
    <x v="1"/>
    <d v="2022-09-27T00:00:00"/>
    <x v="368"/>
    <s v="IPHONE"/>
    <x v="1"/>
    <x v="1"/>
    <x v="0"/>
    <n v="9"/>
    <x v="0"/>
    <x v="5"/>
    <x v="1"/>
  </r>
  <r>
    <x v="5"/>
    <x v="1"/>
    <d v="2022-10-11T00:00:00"/>
    <x v="494"/>
    <s v="CLICC-ML"/>
    <x v="7"/>
    <x v="2"/>
    <x v="0"/>
    <n v="9"/>
    <x v="0"/>
    <x v="5"/>
    <x v="1"/>
  </r>
  <r>
    <x v="5"/>
    <x v="1"/>
    <d v="2022-09-27T00:00:00"/>
    <x v="495"/>
    <s v="HDMIC"/>
    <x v="0"/>
    <x v="0"/>
    <x v="0"/>
    <n v="9"/>
    <x v="0"/>
    <x v="5"/>
    <x v="1"/>
  </r>
  <r>
    <x v="5"/>
    <x v="1"/>
    <d v="2022-12-26T00:00:00"/>
    <x v="496"/>
    <s v="AD"/>
    <x v="5"/>
    <x v="3"/>
    <x v="0"/>
    <n v="9"/>
    <x v="0"/>
    <x v="5"/>
    <x v="1"/>
  </r>
  <r>
    <x v="5"/>
    <x v="0"/>
    <d v="2022-09-27T00:00:00"/>
    <x v="497"/>
    <s v="IPHONE"/>
    <x v="1"/>
    <x v="1"/>
    <x v="0"/>
    <n v="9"/>
    <x v="0"/>
    <x v="5"/>
    <x v="1"/>
  </r>
  <r>
    <x v="5"/>
    <x v="0"/>
    <d v="2022-09-27T00:00:00"/>
    <x v="498"/>
    <s v="WALLADPT"/>
    <x v="3"/>
    <x v="1"/>
    <x v="0"/>
    <n v="9"/>
    <x v="0"/>
    <x v="5"/>
    <x v="1"/>
  </r>
  <r>
    <x v="5"/>
    <x v="1"/>
    <d v="2022-10-11T00:00:00"/>
    <x v="499"/>
    <s v="CLICC-ML"/>
    <x v="7"/>
    <x v="2"/>
    <x v="0"/>
    <n v="9"/>
    <x v="0"/>
    <x v="5"/>
    <x v="1"/>
  </r>
  <r>
    <x v="5"/>
    <x v="0"/>
    <d v="2022-09-27T00:00:00"/>
    <x v="500"/>
    <s v="BIOUSBCVGA"/>
    <x v="17"/>
    <x v="0"/>
    <x v="0"/>
    <n v="9"/>
    <x v="0"/>
    <x v="5"/>
    <x v="1"/>
  </r>
  <r>
    <x v="5"/>
    <x v="0"/>
    <d v="2022-09-27T00:00:00"/>
    <x v="501"/>
    <s v="HDMIC"/>
    <x v="0"/>
    <x v="0"/>
    <x v="0"/>
    <n v="9"/>
    <x v="0"/>
    <x v="5"/>
    <x v="1"/>
  </r>
  <r>
    <x v="5"/>
    <x v="1"/>
    <d v="2022-12-26T00:00:00"/>
    <x v="502"/>
    <s v="AD"/>
    <x v="5"/>
    <x v="3"/>
    <x v="0"/>
    <n v="9"/>
    <x v="0"/>
    <x v="5"/>
    <x v="1"/>
  </r>
  <r>
    <x v="5"/>
    <x v="1"/>
    <d v="2022-09-27T00:00:00"/>
    <x v="189"/>
    <s v="MACUSBC"/>
    <x v="2"/>
    <x v="1"/>
    <x v="0"/>
    <n v="9"/>
    <x v="0"/>
    <x v="5"/>
    <x v="1"/>
  </r>
  <r>
    <x v="5"/>
    <x v="1"/>
    <d v="2022-09-27T00:00:00"/>
    <x v="497"/>
    <s v="IPHONE"/>
    <x v="1"/>
    <x v="1"/>
    <x v="0"/>
    <n v="9"/>
    <x v="0"/>
    <x v="5"/>
    <x v="1"/>
  </r>
  <r>
    <x v="5"/>
    <x v="1"/>
    <d v="2022-09-27T00:00:00"/>
    <x v="67"/>
    <s v="IPHONE"/>
    <x v="1"/>
    <x v="1"/>
    <x v="0"/>
    <n v="9"/>
    <x v="0"/>
    <x v="5"/>
    <x v="1"/>
  </r>
  <r>
    <x v="5"/>
    <x v="1"/>
    <d v="2022-09-27T00:00:00"/>
    <x v="503"/>
    <s v="WALLADPT"/>
    <x v="3"/>
    <x v="1"/>
    <x v="0"/>
    <n v="9"/>
    <x v="0"/>
    <x v="5"/>
    <x v="1"/>
  </r>
  <r>
    <x v="5"/>
    <x v="1"/>
    <d v="2022-10-04T00:00:00"/>
    <x v="504"/>
    <s v="CBK"/>
    <x v="6"/>
    <x v="2"/>
    <x v="0"/>
    <n v="9"/>
    <x v="0"/>
    <x v="5"/>
    <x v="1"/>
  </r>
  <r>
    <x v="5"/>
    <x v="1"/>
    <d v="2022-12-26T00:00:00"/>
    <x v="472"/>
    <s v="AD"/>
    <x v="5"/>
    <x v="3"/>
    <x v="0"/>
    <n v="9"/>
    <x v="0"/>
    <x v="5"/>
    <x v="1"/>
  </r>
  <r>
    <x v="5"/>
    <x v="1"/>
    <d v="2022-09-27T00:00:00"/>
    <x v="4"/>
    <s v="IPHONE"/>
    <x v="1"/>
    <x v="1"/>
    <x v="0"/>
    <n v="9"/>
    <x v="0"/>
    <x v="5"/>
    <x v="1"/>
  </r>
  <r>
    <x v="5"/>
    <x v="1"/>
    <d v="2022-09-27T00:00:00"/>
    <x v="189"/>
    <s v="MACUSBC"/>
    <x v="2"/>
    <x v="1"/>
    <x v="0"/>
    <n v="9"/>
    <x v="0"/>
    <x v="5"/>
    <x v="1"/>
  </r>
  <r>
    <x v="5"/>
    <x v="1"/>
    <d v="2022-09-27T00:00:00"/>
    <x v="77"/>
    <s v="WALLADPT"/>
    <x v="3"/>
    <x v="1"/>
    <x v="0"/>
    <n v="9"/>
    <x v="0"/>
    <x v="5"/>
    <x v="1"/>
  </r>
  <r>
    <x v="5"/>
    <x v="1"/>
    <d v="2022-09-27T00:00:00"/>
    <x v="77"/>
    <s v="WALLADPT"/>
    <x v="3"/>
    <x v="1"/>
    <x v="0"/>
    <n v="9"/>
    <x v="0"/>
    <x v="5"/>
    <x v="1"/>
  </r>
  <r>
    <x v="5"/>
    <x v="1"/>
    <d v="2022-10-04T00:00:00"/>
    <x v="505"/>
    <s v="CLICC-MM"/>
    <x v="4"/>
    <x v="2"/>
    <x v="0"/>
    <n v="9"/>
    <x v="0"/>
    <x v="5"/>
    <x v="1"/>
  </r>
  <r>
    <x v="5"/>
    <x v="1"/>
    <d v="2022-10-04T00:00:00"/>
    <x v="506"/>
    <s v="CLICC-ML"/>
    <x v="7"/>
    <x v="2"/>
    <x v="0"/>
    <n v="9"/>
    <x v="0"/>
    <x v="5"/>
    <x v="1"/>
  </r>
  <r>
    <x v="5"/>
    <x v="1"/>
    <d v="2022-12-26T00:00:00"/>
    <x v="507"/>
    <s v="AD"/>
    <x v="5"/>
    <x v="3"/>
    <x v="0"/>
    <n v="9"/>
    <x v="0"/>
    <x v="5"/>
    <x v="1"/>
  </r>
  <r>
    <x v="5"/>
    <x v="1"/>
    <d v="2022-09-27T00:00:00"/>
    <x v="4"/>
    <s v="IPHONE"/>
    <x v="1"/>
    <x v="1"/>
    <x v="0"/>
    <n v="9"/>
    <x v="0"/>
    <x v="5"/>
    <x v="1"/>
  </r>
  <r>
    <x v="5"/>
    <x v="1"/>
    <d v="2022-09-27T00:00:00"/>
    <x v="77"/>
    <s v="WALLADPT"/>
    <x v="3"/>
    <x v="1"/>
    <x v="0"/>
    <n v="9"/>
    <x v="0"/>
    <x v="5"/>
    <x v="1"/>
  </r>
  <r>
    <x v="5"/>
    <x v="1"/>
    <d v="2022-10-04T00:00:00"/>
    <x v="508"/>
    <s v="CLICC-MM"/>
    <x v="4"/>
    <x v="2"/>
    <x v="0"/>
    <n v="9"/>
    <x v="0"/>
    <x v="5"/>
    <x v="1"/>
  </r>
  <r>
    <x v="5"/>
    <x v="1"/>
    <d v="2022-10-04T00:00:00"/>
    <x v="509"/>
    <s v="CLICC-MM"/>
    <x v="4"/>
    <x v="2"/>
    <x v="0"/>
    <n v="9"/>
    <x v="0"/>
    <x v="5"/>
    <x v="1"/>
  </r>
  <r>
    <x v="5"/>
    <x v="1"/>
    <d v="2022-10-04T00:00:00"/>
    <x v="510"/>
    <s v="CLICC-MM"/>
    <x v="4"/>
    <x v="2"/>
    <x v="0"/>
    <n v="9"/>
    <x v="0"/>
    <x v="5"/>
    <x v="1"/>
  </r>
  <r>
    <x v="5"/>
    <x v="1"/>
    <d v="2022-09-27T00:00:00"/>
    <x v="511"/>
    <s v="MACUSBC"/>
    <x v="2"/>
    <x v="1"/>
    <x v="0"/>
    <n v="9"/>
    <x v="0"/>
    <x v="5"/>
    <x v="1"/>
  </r>
  <r>
    <x v="5"/>
    <x v="1"/>
    <d v="2022-09-27T00:00:00"/>
    <x v="262"/>
    <s v="IPHONE"/>
    <x v="1"/>
    <x v="1"/>
    <x v="0"/>
    <n v="9"/>
    <x v="0"/>
    <x v="5"/>
    <x v="1"/>
  </r>
  <r>
    <x v="5"/>
    <x v="1"/>
    <d v="2022-09-27T00:00:00"/>
    <x v="357"/>
    <s v="WALLADPT"/>
    <x v="3"/>
    <x v="1"/>
    <x v="0"/>
    <n v="9"/>
    <x v="0"/>
    <x v="5"/>
    <x v="1"/>
  </r>
  <r>
    <x v="5"/>
    <x v="1"/>
    <d v="2022-10-04T00:00:00"/>
    <x v="512"/>
    <s v="CBK"/>
    <x v="6"/>
    <x v="2"/>
    <x v="0"/>
    <n v="9"/>
    <x v="0"/>
    <x v="5"/>
    <x v="1"/>
  </r>
  <r>
    <x v="5"/>
    <x v="0"/>
    <d v="2022-09-27T00:00:00"/>
    <x v="231"/>
    <s v="MACUSBC"/>
    <x v="2"/>
    <x v="1"/>
    <x v="0"/>
    <n v="9"/>
    <x v="0"/>
    <x v="5"/>
    <x v="1"/>
  </r>
  <r>
    <x v="5"/>
    <x v="0"/>
    <d v="2022-09-27T00:00:00"/>
    <x v="110"/>
    <s v="MACUSBC"/>
    <x v="2"/>
    <x v="1"/>
    <x v="0"/>
    <n v="9"/>
    <x v="0"/>
    <x v="5"/>
    <x v="1"/>
  </r>
  <r>
    <x v="5"/>
    <x v="1"/>
    <d v="2022-10-04T00:00:00"/>
    <x v="513"/>
    <s v="CLICC-ML"/>
    <x v="7"/>
    <x v="2"/>
    <x v="0"/>
    <n v="9"/>
    <x v="0"/>
    <x v="5"/>
    <x v="1"/>
  </r>
  <r>
    <x v="5"/>
    <x v="0"/>
    <d v="2022-09-27T00:00:00"/>
    <x v="4"/>
    <s v="IPHONE"/>
    <x v="1"/>
    <x v="1"/>
    <x v="0"/>
    <n v="9"/>
    <x v="0"/>
    <x v="5"/>
    <x v="1"/>
  </r>
  <r>
    <x v="5"/>
    <x v="0"/>
    <d v="2022-09-27T00:00:00"/>
    <x v="77"/>
    <s v="WALLADPT"/>
    <x v="3"/>
    <x v="1"/>
    <x v="0"/>
    <n v="9"/>
    <x v="0"/>
    <x v="5"/>
    <x v="1"/>
  </r>
  <r>
    <x v="5"/>
    <x v="0"/>
    <d v="2022-09-27T00:00:00"/>
    <x v="222"/>
    <s v="MACCHRG"/>
    <x v="9"/>
    <x v="1"/>
    <x v="0"/>
    <n v="9"/>
    <x v="0"/>
    <x v="5"/>
    <x v="1"/>
  </r>
  <r>
    <x v="5"/>
    <x v="1"/>
    <d v="2022-10-04T00:00:00"/>
    <x v="514"/>
    <s v="FAC"/>
    <x v="7"/>
    <x v="2"/>
    <x v="0"/>
    <n v="9"/>
    <x v="0"/>
    <x v="5"/>
    <x v="1"/>
  </r>
  <r>
    <x v="5"/>
    <x v="1"/>
    <d v="2022-09-27T00:00:00"/>
    <x v="368"/>
    <s v="IPHONE"/>
    <x v="1"/>
    <x v="1"/>
    <x v="0"/>
    <n v="9"/>
    <x v="0"/>
    <x v="5"/>
    <x v="1"/>
  </r>
  <r>
    <x v="5"/>
    <x v="1"/>
    <d v="2022-09-27T00:00:00"/>
    <x v="5"/>
    <s v="WALLADPT"/>
    <x v="3"/>
    <x v="1"/>
    <x v="0"/>
    <n v="9"/>
    <x v="0"/>
    <x v="5"/>
    <x v="1"/>
  </r>
  <r>
    <x v="5"/>
    <x v="1"/>
    <d v="2022-10-11T00:00:00"/>
    <x v="515"/>
    <s v="CLICC-MM"/>
    <x v="4"/>
    <x v="2"/>
    <x v="0"/>
    <n v="9"/>
    <x v="0"/>
    <x v="5"/>
    <x v="1"/>
  </r>
  <r>
    <x v="5"/>
    <x v="1"/>
    <d v="2022-12-26T00:00:00"/>
    <x v="516"/>
    <s v="AD"/>
    <x v="5"/>
    <x v="3"/>
    <x v="0"/>
    <n v="9"/>
    <x v="0"/>
    <x v="5"/>
    <x v="1"/>
  </r>
  <r>
    <x v="5"/>
    <x v="1"/>
    <d v="2022-10-04T00:00:00"/>
    <x v="517"/>
    <s v="CBK"/>
    <x v="6"/>
    <x v="2"/>
    <x v="0"/>
    <n v="9"/>
    <x v="0"/>
    <x v="5"/>
    <x v="1"/>
  </r>
  <r>
    <x v="5"/>
    <x v="1"/>
    <d v="2022-10-04T00:00:00"/>
    <x v="371"/>
    <s v="CBK"/>
    <x v="6"/>
    <x v="2"/>
    <x v="0"/>
    <n v="9"/>
    <x v="0"/>
    <x v="5"/>
    <x v="1"/>
  </r>
  <r>
    <x v="6"/>
    <x v="3"/>
    <d v="2022-10-05T00:00:00"/>
    <x v="518"/>
    <s v="CLICC-ML"/>
    <x v="7"/>
    <x v="2"/>
    <x v="0"/>
    <n v="9"/>
    <x v="0"/>
    <x v="6"/>
    <x v="1"/>
  </r>
  <r>
    <x v="6"/>
    <x v="0"/>
    <d v="2022-09-28T00:00:00"/>
    <x v="189"/>
    <s v="MACUSBC"/>
    <x v="2"/>
    <x v="1"/>
    <x v="0"/>
    <n v="9"/>
    <x v="0"/>
    <x v="6"/>
    <x v="1"/>
  </r>
  <r>
    <x v="6"/>
    <x v="0"/>
    <d v="2022-09-28T00:00:00"/>
    <x v="338"/>
    <s v="MACUSBC"/>
    <x v="2"/>
    <x v="1"/>
    <x v="0"/>
    <n v="9"/>
    <x v="0"/>
    <x v="6"/>
    <x v="1"/>
  </r>
  <r>
    <x v="6"/>
    <x v="2"/>
    <d v="2022-09-28T00:00:00"/>
    <x v="519"/>
    <s v="CLICC-ML"/>
    <x v="7"/>
    <x v="2"/>
    <x v="0"/>
    <n v="9"/>
    <x v="0"/>
    <x v="6"/>
    <x v="1"/>
  </r>
  <r>
    <x v="6"/>
    <x v="2"/>
    <d v="2022-10-05T00:00:00"/>
    <x v="520"/>
    <s v="CLICC-ML"/>
    <x v="7"/>
    <x v="2"/>
    <x v="0"/>
    <n v="9"/>
    <x v="0"/>
    <x v="6"/>
    <x v="1"/>
  </r>
  <r>
    <x v="6"/>
    <x v="0"/>
    <d v="2022-10-05T00:00:00"/>
    <x v="504"/>
    <s v="CBK"/>
    <x v="6"/>
    <x v="2"/>
    <x v="0"/>
    <n v="9"/>
    <x v="0"/>
    <x v="6"/>
    <x v="1"/>
  </r>
  <r>
    <x v="6"/>
    <x v="1"/>
    <d v="2022-09-28T00:00:00"/>
    <x v="521"/>
    <s v="HDST"/>
    <x v="8"/>
    <x v="4"/>
    <x v="0"/>
    <n v="9"/>
    <x v="0"/>
    <x v="6"/>
    <x v="1"/>
  </r>
  <r>
    <x v="6"/>
    <x v="1"/>
    <d v="2022-10-05T00:00:00"/>
    <x v="522"/>
    <s v="CBK"/>
    <x v="6"/>
    <x v="2"/>
    <x v="0"/>
    <n v="9"/>
    <x v="0"/>
    <x v="6"/>
    <x v="1"/>
  </r>
  <r>
    <x v="6"/>
    <x v="1"/>
    <d v="2022-10-05T00:00:00"/>
    <x v="523"/>
    <s v="CBK"/>
    <x v="6"/>
    <x v="2"/>
    <x v="0"/>
    <n v="9"/>
    <x v="0"/>
    <x v="6"/>
    <x v="1"/>
  </r>
  <r>
    <x v="6"/>
    <x v="0"/>
    <d v="2022-09-28T00:00:00"/>
    <x v="3"/>
    <s v="MACUSBC"/>
    <x v="2"/>
    <x v="1"/>
    <x v="0"/>
    <n v="9"/>
    <x v="0"/>
    <x v="6"/>
    <x v="1"/>
  </r>
  <r>
    <x v="6"/>
    <x v="0"/>
    <d v="2022-09-28T00:00:00"/>
    <x v="524"/>
    <s v="IPHONE"/>
    <x v="1"/>
    <x v="1"/>
    <x v="0"/>
    <n v="9"/>
    <x v="0"/>
    <x v="6"/>
    <x v="1"/>
  </r>
  <r>
    <x v="6"/>
    <x v="0"/>
    <d v="2022-09-28T00:00:00"/>
    <x v="9"/>
    <s v="MACUSBC"/>
    <x v="2"/>
    <x v="1"/>
    <x v="0"/>
    <n v="9"/>
    <x v="0"/>
    <x v="6"/>
    <x v="1"/>
  </r>
  <r>
    <x v="6"/>
    <x v="0"/>
    <d v="2022-09-28T00:00:00"/>
    <x v="500"/>
    <s v="BIOUSBCVGA"/>
    <x v="17"/>
    <x v="0"/>
    <x v="0"/>
    <n v="9"/>
    <x v="0"/>
    <x v="6"/>
    <x v="1"/>
  </r>
  <r>
    <x v="6"/>
    <x v="1"/>
    <d v="2022-10-12T00:00:00"/>
    <x v="525"/>
    <s v="CLICC-ML"/>
    <x v="7"/>
    <x v="2"/>
    <x v="0"/>
    <n v="9"/>
    <x v="0"/>
    <x v="6"/>
    <x v="1"/>
  </r>
  <r>
    <x v="6"/>
    <x v="1"/>
    <d v="2022-09-28T00:00:00"/>
    <x v="231"/>
    <s v="MACUSBC"/>
    <x v="2"/>
    <x v="1"/>
    <x v="0"/>
    <n v="9"/>
    <x v="0"/>
    <x v="6"/>
    <x v="1"/>
  </r>
  <r>
    <x v="6"/>
    <x v="1"/>
    <d v="2022-10-05T00:00:00"/>
    <x v="400"/>
    <s v="CBK"/>
    <x v="6"/>
    <x v="2"/>
    <x v="0"/>
    <n v="9"/>
    <x v="0"/>
    <x v="6"/>
    <x v="1"/>
  </r>
  <r>
    <x v="6"/>
    <x v="1"/>
    <d v="2022-10-05T00:00:00"/>
    <x v="526"/>
    <s v="CLICC-ML"/>
    <x v="7"/>
    <x v="2"/>
    <x v="0"/>
    <n v="9"/>
    <x v="0"/>
    <x v="6"/>
    <x v="1"/>
  </r>
  <r>
    <x v="6"/>
    <x v="0"/>
    <d v="2022-09-28T00:00:00"/>
    <x v="527"/>
    <s v="FAC"/>
    <x v="7"/>
    <x v="2"/>
    <x v="0"/>
    <n v="9"/>
    <x v="0"/>
    <x v="6"/>
    <x v="1"/>
  </r>
  <r>
    <x v="6"/>
    <x v="1"/>
    <d v="2022-10-12T00:00:00"/>
    <x v="528"/>
    <s v="CLICC-ML"/>
    <x v="7"/>
    <x v="2"/>
    <x v="0"/>
    <n v="9"/>
    <x v="0"/>
    <x v="6"/>
    <x v="1"/>
  </r>
  <r>
    <x v="6"/>
    <x v="1"/>
    <d v="2022-09-28T00:00:00"/>
    <x v="529"/>
    <s v="HPUSBC"/>
    <x v="12"/>
    <x v="1"/>
    <x v="0"/>
    <n v="9"/>
    <x v="0"/>
    <x v="6"/>
    <x v="1"/>
  </r>
  <r>
    <x v="6"/>
    <x v="1"/>
    <d v="2022-09-28T00:00:00"/>
    <x v="368"/>
    <s v="IPHONE"/>
    <x v="1"/>
    <x v="1"/>
    <x v="0"/>
    <n v="9"/>
    <x v="0"/>
    <x v="6"/>
    <x v="1"/>
  </r>
  <r>
    <x v="6"/>
    <x v="1"/>
    <d v="2022-09-28T00:00:00"/>
    <x v="394"/>
    <s v="WALLADPT"/>
    <x v="3"/>
    <x v="1"/>
    <x v="0"/>
    <n v="9"/>
    <x v="0"/>
    <x v="6"/>
    <x v="1"/>
  </r>
  <r>
    <x v="6"/>
    <x v="1"/>
    <d v="2022-09-28T00:00:00"/>
    <x v="338"/>
    <s v="MACUSBC"/>
    <x v="2"/>
    <x v="1"/>
    <x v="0"/>
    <n v="9"/>
    <x v="0"/>
    <x v="6"/>
    <x v="1"/>
  </r>
  <r>
    <x v="6"/>
    <x v="0"/>
    <d v="2022-09-28T00:00:00"/>
    <x v="315"/>
    <s v="MACUSBC"/>
    <x v="2"/>
    <x v="1"/>
    <x v="0"/>
    <n v="9"/>
    <x v="0"/>
    <x v="6"/>
    <x v="1"/>
  </r>
  <r>
    <x v="6"/>
    <x v="1"/>
    <d v="2022-09-28T00:00:00"/>
    <x v="317"/>
    <s v="MACCHRG"/>
    <x v="9"/>
    <x v="1"/>
    <x v="0"/>
    <n v="9"/>
    <x v="0"/>
    <x v="6"/>
    <x v="1"/>
  </r>
  <r>
    <x v="6"/>
    <x v="0"/>
    <d v="2022-09-28T00:00:00"/>
    <x v="185"/>
    <s v="IPHONE"/>
    <x v="1"/>
    <x v="1"/>
    <x v="0"/>
    <n v="9"/>
    <x v="0"/>
    <x v="6"/>
    <x v="1"/>
  </r>
  <r>
    <x v="6"/>
    <x v="0"/>
    <d v="2022-09-28T00:00:00"/>
    <x v="77"/>
    <s v="WALLADPT"/>
    <x v="3"/>
    <x v="1"/>
    <x v="0"/>
    <n v="9"/>
    <x v="0"/>
    <x v="6"/>
    <x v="1"/>
  </r>
  <r>
    <x v="6"/>
    <x v="1"/>
    <d v="2022-09-28T00:00:00"/>
    <x v="110"/>
    <s v="MACUSBC"/>
    <x v="2"/>
    <x v="1"/>
    <x v="0"/>
    <n v="9"/>
    <x v="0"/>
    <x v="6"/>
    <x v="1"/>
  </r>
  <r>
    <x v="6"/>
    <x v="1"/>
    <d v="2022-09-28T00:00:00"/>
    <x v="430"/>
    <s v="IPHONE"/>
    <x v="1"/>
    <x v="1"/>
    <x v="0"/>
    <n v="9"/>
    <x v="0"/>
    <x v="6"/>
    <x v="1"/>
  </r>
  <r>
    <x v="6"/>
    <x v="1"/>
    <d v="2022-09-28T00:00:00"/>
    <x v="491"/>
    <s v="WALLADPT"/>
    <x v="3"/>
    <x v="1"/>
    <x v="0"/>
    <n v="9"/>
    <x v="0"/>
    <x v="6"/>
    <x v="1"/>
  </r>
  <r>
    <x v="6"/>
    <x v="1"/>
    <d v="2022-09-28T00:00:00"/>
    <x v="4"/>
    <s v="IPHONE"/>
    <x v="1"/>
    <x v="1"/>
    <x v="0"/>
    <n v="9"/>
    <x v="0"/>
    <x v="6"/>
    <x v="1"/>
  </r>
  <r>
    <x v="6"/>
    <x v="0"/>
    <d v="2022-09-28T00:00:00"/>
    <x v="464"/>
    <s v="IPHONE"/>
    <x v="1"/>
    <x v="1"/>
    <x v="0"/>
    <n v="9"/>
    <x v="0"/>
    <x v="6"/>
    <x v="1"/>
  </r>
  <r>
    <x v="6"/>
    <x v="1"/>
    <d v="2022-09-28T00:00:00"/>
    <x v="110"/>
    <s v="MACUSBC"/>
    <x v="2"/>
    <x v="1"/>
    <x v="0"/>
    <n v="9"/>
    <x v="0"/>
    <x v="6"/>
    <x v="1"/>
  </r>
  <r>
    <x v="6"/>
    <x v="1"/>
    <d v="2022-09-28T00:00:00"/>
    <x v="4"/>
    <s v="IPHONE"/>
    <x v="1"/>
    <x v="1"/>
    <x v="0"/>
    <n v="9"/>
    <x v="0"/>
    <x v="6"/>
    <x v="1"/>
  </r>
  <r>
    <x v="6"/>
    <x v="1"/>
    <d v="2022-09-28T00:00:00"/>
    <x v="110"/>
    <s v="MACUSBC"/>
    <x v="2"/>
    <x v="1"/>
    <x v="0"/>
    <n v="9"/>
    <x v="0"/>
    <x v="6"/>
    <x v="1"/>
  </r>
  <r>
    <x v="6"/>
    <x v="1"/>
    <d v="2022-09-28T00:00:00"/>
    <x v="9"/>
    <s v="MACUSBC"/>
    <x v="2"/>
    <x v="1"/>
    <x v="0"/>
    <n v="9"/>
    <x v="0"/>
    <x v="6"/>
    <x v="1"/>
  </r>
  <r>
    <x v="6"/>
    <x v="1"/>
    <d v="2022-09-28T00:00:00"/>
    <x v="185"/>
    <s v="IPHONE"/>
    <x v="1"/>
    <x v="1"/>
    <x v="0"/>
    <n v="9"/>
    <x v="0"/>
    <x v="6"/>
    <x v="1"/>
  </r>
  <r>
    <x v="6"/>
    <x v="1"/>
    <d v="2022-09-28T00:00:00"/>
    <x v="77"/>
    <s v="WALLADPT"/>
    <x v="3"/>
    <x v="1"/>
    <x v="0"/>
    <n v="9"/>
    <x v="0"/>
    <x v="6"/>
    <x v="1"/>
  </r>
  <r>
    <x v="6"/>
    <x v="1"/>
    <d v="2022-09-28T00:00:00"/>
    <x v="332"/>
    <s v="MACUSBC"/>
    <x v="2"/>
    <x v="1"/>
    <x v="0"/>
    <n v="9"/>
    <x v="0"/>
    <x v="6"/>
    <x v="1"/>
  </r>
  <r>
    <x v="6"/>
    <x v="1"/>
    <d v="2022-09-28T00:00:00"/>
    <x v="530"/>
    <s v="MACUSBC"/>
    <x v="2"/>
    <x v="1"/>
    <x v="0"/>
    <n v="9"/>
    <x v="0"/>
    <x v="6"/>
    <x v="1"/>
  </r>
  <r>
    <x v="6"/>
    <x v="1"/>
    <d v="2022-09-28T00:00:00"/>
    <x v="110"/>
    <s v="MACUSBC"/>
    <x v="2"/>
    <x v="1"/>
    <x v="0"/>
    <n v="9"/>
    <x v="0"/>
    <x v="6"/>
    <x v="1"/>
  </r>
  <r>
    <x v="6"/>
    <x v="1"/>
    <d v="2022-09-28T00:00:00"/>
    <x v="527"/>
    <s v="FAC"/>
    <x v="7"/>
    <x v="2"/>
    <x v="0"/>
    <n v="9"/>
    <x v="0"/>
    <x v="6"/>
    <x v="1"/>
  </r>
  <r>
    <x v="6"/>
    <x v="1"/>
    <d v="2022-10-05T00:00:00"/>
    <x v="531"/>
    <s v="CBK"/>
    <x v="6"/>
    <x v="2"/>
    <x v="0"/>
    <n v="9"/>
    <x v="0"/>
    <x v="6"/>
    <x v="1"/>
  </r>
  <r>
    <x v="6"/>
    <x v="1"/>
    <d v="2022-10-05T00:00:00"/>
    <x v="427"/>
    <s v="CBK"/>
    <x v="6"/>
    <x v="2"/>
    <x v="0"/>
    <n v="9"/>
    <x v="0"/>
    <x v="6"/>
    <x v="1"/>
  </r>
  <r>
    <x v="6"/>
    <x v="1"/>
    <d v="2022-09-28T00:00:00"/>
    <x v="368"/>
    <s v="IPHONE"/>
    <x v="1"/>
    <x v="1"/>
    <x v="0"/>
    <n v="9"/>
    <x v="0"/>
    <x v="6"/>
    <x v="1"/>
  </r>
  <r>
    <x v="6"/>
    <x v="0"/>
    <d v="2022-10-11T00:00:00"/>
    <x v="532"/>
    <s v="CLICC-ML"/>
    <x v="7"/>
    <x v="2"/>
    <x v="0"/>
    <n v="9"/>
    <x v="0"/>
    <x v="6"/>
    <x v="1"/>
  </r>
  <r>
    <x v="6"/>
    <x v="1"/>
    <d v="2022-10-05T00:00:00"/>
    <x v="478"/>
    <s v="CBK"/>
    <x v="6"/>
    <x v="2"/>
    <x v="0"/>
    <n v="9"/>
    <x v="0"/>
    <x v="6"/>
    <x v="1"/>
  </r>
  <r>
    <x v="6"/>
    <x v="1"/>
    <d v="2022-09-28T00:00:00"/>
    <x v="231"/>
    <s v="MACUSBC"/>
    <x v="2"/>
    <x v="1"/>
    <x v="0"/>
    <n v="9"/>
    <x v="0"/>
    <x v="6"/>
    <x v="1"/>
  </r>
  <r>
    <x v="6"/>
    <x v="3"/>
    <d v="2022-10-05T00:00:00"/>
    <x v="533"/>
    <s v="CBK"/>
    <x v="6"/>
    <x v="2"/>
    <x v="0"/>
    <n v="9"/>
    <x v="0"/>
    <x v="6"/>
    <x v="1"/>
  </r>
  <r>
    <x v="6"/>
    <x v="1"/>
    <d v="2022-09-28T00:00:00"/>
    <x v="262"/>
    <s v="IPHONE"/>
    <x v="1"/>
    <x v="1"/>
    <x v="0"/>
    <n v="9"/>
    <x v="0"/>
    <x v="6"/>
    <x v="1"/>
  </r>
  <r>
    <x v="6"/>
    <x v="1"/>
    <d v="2022-09-28T00:00:00"/>
    <x v="357"/>
    <s v="WALLADPT"/>
    <x v="3"/>
    <x v="1"/>
    <x v="0"/>
    <n v="9"/>
    <x v="0"/>
    <x v="6"/>
    <x v="1"/>
  </r>
  <r>
    <x v="6"/>
    <x v="0"/>
    <d v="2022-10-11T00:00:00"/>
    <x v="534"/>
    <s v="CLICC-ML"/>
    <x v="7"/>
    <x v="2"/>
    <x v="0"/>
    <n v="9"/>
    <x v="0"/>
    <x v="6"/>
    <x v="1"/>
  </r>
  <r>
    <x v="6"/>
    <x v="0"/>
    <d v="2022-09-28T00:00:00"/>
    <x v="464"/>
    <s v="IPHONE"/>
    <x v="1"/>
    <x v="1"/>
    <x v="0"/>
    <n v="9"/>
    <x v="0"/>
    <x v="6"/>
    <x v="1"/>
  </r>
  <r>
    <x v="6"/>
    <x v="0"/>
    <d v="2022-09-28T00:00:00"/>
    <x v="4"/>
    <s v="IPHONE"/>
    <x v="1"/>
    <x v="1"/>
    <x v="0"/>
    <n v="9"/>
    <x v="0"/>
    <x v="6"/>
    <x v="1"/>
  </r>
  <r>
    <x v="6"/>
    <x v="1"/>
    <d v="2022-09-28T00:00:00"/>
    <x v="511"/>
    <s v="MACUSBC"/>
    <x v="2"/>
    <x v="1"/>
    <x v="0"/>
    <n v="9"/>
    <x v="0"/>
    <x v="6"/>
    <x v="1"/>
  </r>
  <r>
    <x v="6"/>
    <x v="1"/>
    <d v="2022-09-28T00:00:00"/>
    <x v="222"/>
    <s v="MACCHRG"/>
    <x v="9"/>
    <x v="1"/>
    <x v="0"/>
    <n v="9"/>
    <x v="0"/>
    <x v="6"/>
    <x v="1"/>
  </r>
  <r>
    <x v="6"/>
    <x v="1"/>
    <d v="2022-09-28T00:00:00"/>
    <x v="189"/>
    <s v="MACUSBC"/>
    <x v="2"/>
    <x v="1"/>
    <x v="0"/>
    <n v="9"/>
    <x v="0"/>
    <x v="6"/>
    <x v="1"/>
  </r>
  <r>
    <x v="6"/>
    <x v="1"/>
    <d v="2022-12-27T00:00:00"/>
    <x v="535"/>
    <s v="AD"/>
    <x v="5"/>
    <x v="3"/>
    <x v="0"/>
    <n v="9"/>
    <x v="0"/>
    <x v="6"/>
    <x v="1"/>
  </r>
  <r>
    <x v="6"/>
    <x v="1"/>
    <d v="2022-10-05T00:00:00"/>
    <x v="427"/>
    <s v="CBK"/>
    <x v="6"/>
    <x v="2"/>
    <x v="0"/>
    <n v="9"/>
    <x v="0"/>
    <x v="6"/>
    <x v="1"/>
  </r>
  <r>
    <x v="6"/>
    <x v="1"/>
    <d v="2022-09-28T00:00:00"/>
    <x v="368"/>
    <s v="IPHONE"/>
    <x v="1"/>
    <x v="1"/>
    <x v="0"/>
    <n v="9"/>
    <x v="0"/>
    <x v="6"/>
    <x v="1"/>
  </r>
  <r>
    <x v="6"/>
    <x v="1"/>
    <d v="2022-09-28T00:00:00"/>
    <x v="394"/>
    <s v="WALLADPT"/>
    <x v="3"/>
    <x v="1"/>
    <x v="0"/>
    <n v="9"/>
    <x v="0"/>
    <x v="6"/>
    <x v="1"/>
  </r>
  <r>
    <x v="6"/>
    <x v="1"/>
    <d v="2022-10-05T00:00:00"/>
    <x v="536"/>
    <s v="CBK"/>
    <x v="6"/>
    <x v="2"/>
    <x v="0"/>
    <n v="9"/>
    <x v="0"/>
    <x v="6"/>
    <x v="1"/>
  </r>
  <r>
    <x v="6"/>
    <x v="0"/>
    <d v="2022-09-28T00:00:00"/>
    <x v="231"/>
    <s v="MACUSBC"/>
    <x v="2"/>
    <x v="1"/>
    <x v="0"/>
    <n v="9"/>
    <x v="0"/>
    <x v="6"/>
    <x v="1"/>
  </r>
  <r>
    <x v="6"/>
    <x v="1"/>
    <d v="2022-09-28T00:00:00"/>
    <x v="4"/>
    <s v="IPHONE"/>
    <x v="1"/>
    <x v="1"/>
    <x v="0"/>
    <n v="9"/>
    <x v="0"/>
    <x v="6"/>
    <x v="1"/>
  </r>
  <r>
    <x v="6"/>
    <x v="1"/>
    <d v="2022-09-28T00:00:00"/>
    <x v="5"/>
    <s v="WALLADPT"/>
    <x v="3"/>
    <x v="1"/>
    <x v="0"/>
    <n v="9"/>
    <x v="0"/>
    <x v="6"/>
    <x v="1"/>
  </r>
  <r>
    <x v="6"/>
    <x v="1"/>
    <d v="2022-10-05T00:00:00"/>
    <x v="324"/>
    <s v="CBK"/>
    <x v="6"/>
    <x v="2"/>
    <x v="0"/>
    <n v="9"/>
    <x v="0"/>
    <x v="6"/>
    <x v="1"/>
  </r>
  <r>
    <x v="6"/>
    <x v="1"/>
    <d v="2022-10-12T00:00:00"/>
    <x v="537"/>
    <s v="CLICC-ML"/>
    <x v="7"/>
    <x v="2"/>
    <x v="0"/>
    <n v="9"/>
    <x v="0"/>
    <x v="6"/>
    <x v="1"/>
  </r>
  <r>
    <x v="6"/>
    <x v="1"/>
    <d v="2022-10-05T00:00:00"/>
    <x v="538"/>
    <s v="HP"/>
    <x v="18"/>
    <x v="2"/>
    <x v="0"/>
    <n v="9"/>
    <x v="0"/>
    <x v="6"/>
    <x v="1"/>
  </r>
  <r>
    <x v="6"/>
    <x v="1"/>
    <d v="2022-12-27T00:00:00"/>
    <x v="539"/>
    <s v="AD"/>
    <x v="5"/>
    <x v="3"/>
    <x v="0"/>
    <n v="9"/>
    <x v="0"/>
    <x v="6"/>
    <x v="1"/>
  </r>
  <r>
    <x v="6"/>
    <x v="1"/>
    <d v="2022-09-28T00:00:00"/>
    <x v="540"/>
    <s v="IPHONE"/>
    <x v="1"/>
    <x v="1"/>
    <x v="0"/>
    <n v="9"/>
    <x v="0"/>
    <x v="6"/>
    <x v="1"/>
  </r>
  <r>
    <x v="6"/>
    <x v="1"/>
    <d v="2022-09-28T00:00:00"/>
    <x v="5"/>
    <s v="WALLADPT"/>
    <x v="3"/>
    <x v="1"/>
    <x v="0"/>
    <n v="9"/>
    <x v="0"/>
    <x v="6"/>
    <x v="1"/>
  </r>
  <r>
    <x v="6"/>
    <x v="1"/>
    <d v="2022-09-28T00:00:00"/>
    <x v="3"/>
    <s v="MACUSBC"/>
    <x v="2"/>
    <x v="1"/>
    <x v="0"/>
    <n v="9"/>
    <x v="0"/>
    <x v="6"/>
    <x v="1"/>
  </r>
  <r>
    <x v="6"/>
    <x v="1"/>
    <d v="2022-09-28T00:00:00"/>
    <x v="483"/>
    <s v="HPUSBC"/>
    <x v="12"/>
    <x v="1"/>
    <x v="0"/>
    <n v="9"/>
    <x v="0"/>
    <x v="6"/>
    <x v="1"/>
  </r>
  <r>
    <x v="6"/>
    <x v="1"/>
    <d v="2022-09-28T00:00:00"/>
    <x v="355"/>
    <s v="IPHONE"/>
    <x v="1"/>
    <x v="1"/>
    <x v="0"/>
    <n v="9"/>
    <x v="0"/>
    <x v="6"/>
    <x v="1"/>
  </r>
  <r>
    <x v="6"/>
    <x v="1"/>
    <d v="2022-09-28T00:00:00"/>
    <x v="369"/>
    <s v="WALLADPT"/>
    <x v="3"/>
    <x v="1"/>
    <x v="0"/>
    <n v="9"/>
    <x v="0"/>
    <x v="6"/>
    <x v="1"/>
  </r>
  <r>
    <x v="6"/>
    <x v="1"/>
    <d v="2022-10-05T00:00:00"/>
    <x v="541"/>
    <s v="CBK"/>
    <x v="6"/>
    <x v="2"/>
    <x v="0"/>
    <n v="9"/>
    <x v="0"/>
    <x v="6"/>
    <x v="1"/>
  </r>
  <r>
    <x v="6"/>
    <x v="1"/>
    <d v="2022-09-28T00:00:00"/>
    <x v="430"/>
    <s v="IPHONE"/>
    <x v="1"/>
    <x v="1"/>
    <x v="0"/>
    <n v="9"/>
    <x v="0"/>
    <x v="6"/>
    <x v="1"/>
  </r>
  <r>
    <x v="6"/>
    <x v="1"/>
    <d v="2022-09-28T00:00:00"/>
    <x v="498"/>
    <s v="WALLADPT"/>
    <x v="3"/>
    <x v="1"/>
    <x v="0"/>
    <n v="9"/>
    <x v="0"/>
    <x v="6"/>
    <x v="1"/>
  </r>
  <r>
    <x v="6"/>
    <x v="1"/>
    <d v="2022-09-28T00:00:00"/>
    <x v="339"/>
    <s v="MACUSBC"/>
    <x v="2"/>
    <x v="1"/>
    <x v="0"/>
    <n v="9"/>
    <x v="0"/>
    <x v="6"/>
    <x v="1"/>
  </r>
  <r>
    <x v="6"/>
    <x v="0"/>
    <d v="2022-09-28T00:00:00"/>
    <x v="332"/>
    <s v="MACUSBC"/>
    <x v="2"/>
    <x v="1"/>
    <x v="0"/>
    <n v="9"/>
    <x v="0"/>
    <x v="6"/>
    <x v="1"/>
  </r>
  <r>
    <x v="6"/>
    <x v="0"/>
    <d v="2022-09-28T00:00:00"/>
    <x v="330"/>
    <s v="MACUSBC"/>
    <x v="2"/>
    <x v="1"/>
    <x v="0"/>
    <n v="9"/>
    <x v="0"/>
    <x v="6"/>
    <x v="1"/>
  </r>
  <r>
    <x v="6"/>
    <x v="1"/>
    <d v="2022-10-12T00:00:00"/>
    <x v="542"/>
    <s v="CLICC-MM"/>
    <x v="4"/>
    <x v="2"/>
    <x v="0"/>
    <n v="9"/>
    <x v="0"/>
    <x v="6"/>
    <x v="1"/>
  </r>
  <r>
    <x v="6"/>
    <x v="0"/>
    <d v="2022-09-28T00:00:00"/>
    <x v="393"/>
    <s v="IPHONE"/>
    <x v="1"/>
    <x v="1"/>
    <x v="0"/>
    <n v="9"/>
    <x v="0"/>
    <x v="6"/>
    <x v="1"/>
  </r>
  <r>
    <x v="6"/>
    <x v="0"/>
    <d v="2022-10-12T00:00:00"/>
    <x v="543"/>
    <s v="CBK"/>
    <x v="6"/>
    <x v="2"/>
    <x v="0"/>
    <n v="9"/>
    <x v="0"/>
    <x v="6"/>
    <x v="1"/>
  </r>
  <r>
    <x v="6"/>
    <x v="0"/>
    <d v="2022-09-28T00:00:00"/>
    <x v="249"/>
    <s v="IPHONE"/>
    <x v="1"/>
    <x v="1"/>
    <x v="0"/>
    <n v="9"/>
    <x v="0"/>
    <x v="6"/>
    <x v="1"/>
  </r>
  <r>
    <x v="6"/>
    <x v="0"/>
    <d v="2022-09-28T00:00:00"/>
    <x v="544"/>
    <s v="OMNI"/>
    <x v="15"/>
    <x v="1"/>
    <x v="0"/>
    <n v="9"/>
    <x v="0"/>
    <x v="6"/>
    <x v="1"/>
  </r>
  <r>
    <x v="6"/>
    <x v="1"/>
    <d v="2022-10-12T00:00:00"/>
    <x v="545"/>
    <s v="CLICC-MM"/>
    <x v="4"/>
    <x v="2"/>
    <x v="0"/>
    <n v="9"/>
    <x v="0"/>
    <x v="6"/>
    <x v="1"/>
  </r>
  <r>
    <x v="6"/>
    <x v="1"/>
    <d v="2022-09-28T00:00:00"/>
    <x v="222"/>
    <s v="MACCHRG"/>
    <x v="9"/>
    <x v="1"/>
    <x v="0"/>
    <n v="9"/>
    <x v="0"/>
    <x v="6"/>
    <x v="1"/>
  </r>
  <r>
    <x v="6"/>
    <x v="0"/>
    <d v="2022-10-05T00:00:00"/>
    <x v="546"/>
    <s v="CLICC-MM"/>
    <x v="4"/>
    <x v="2"/>
    <x v="0"/>
    <n v="9"/>
    <x v="0"/>
    <x v="6"/>
    <x v="1"/>
  </r>
  <r>
    <x v="6"/>
    <x v="1"/>
    <d v="2022-12-27T00:00:00"/>
    <x v="547"/>
    <s v="AD"/>
    <x v="5"/>
    <x v="3"/>
    <x v="0"/>
    <n v="9"/>
    <x v="0"/>
    <x v="6"/>
    <x v="1"/>
  </r>
  <r>
    <x v="6"/>
    <x v="0"/>
    <d v="2022-09-28T00:00:00"/>
    <x v="366"/>
    <s v="UHDMI"/>
    <x v="14"/>
    <x v="0"/>
    <x v="0"/>
    <n v="9"/>
    <x v="0"/>
    <x v="6"/>
    <x v="1"/>
  </r>
  <r>
    <x v="6"/>
    <x v="0"/>
    <d v="2022-10-05T00:00:00"/>
    <x v="176"/>
    <s v="CLICC-ML"/>
    <x v="7"/>
    <x v="2"/>
    <x v="0"/>
    <n v="9"/>
    <x v="0"/>
    <x v="6"/>
    <x v="1"/>
  </r>
  <r>
    <x v="6"/>
    <x v="1"/>
    <d v="2022-09-28T00:00:00"/>
    <x v="76"/>
    <s v="IPHONE"/>
    <x v="1"/>
    <x v="1"/>
    <x v="0"/>
    <n v="9"/>
    <x v="0"/>
    <x v="6"/>
    <x v="1"/>
  </r>
  <r>
    <x v="6"/>
    <x v="1"/>
    <d v="2022-09-28T00:00:00"/>
    <x v="5"/>
    <s v="WALLADPT"/>
    <x v="3"/>
    <x v="1"/>
    <x v="0"/>
    <n v="9"/>
    <x v="0"/>
    <x v="6"/>
    <x v="1"/>
  </r>
  <r>
    <x v="6"/>
    <x v="1"/>
    <d v="2022-09-28T00:00:00"/>
    <x v="548"/>
    <s v="IPHONE"/>
    <x v="1"/>
    <x v="1"/>
    <x v="0"/>
    <n v="9"/>
    <x v="0"/>
    <x v="6"/>
    <x v="1"/>
  </r>
  <r>
    <x v="6"/>
    <x v="1"/>
    <d v="2022-09-28T00:00:00"/>
    <x v="549"/>
    <s v="UVGA"/>
    <x v="10"/>
    <x v="0"/>
    <x v="0"/>
    <n v="9"/>
    <x v="0"/>
    <x v="6"/>
    <x v="1"/>
  </r>
  <r>
    <x v="6"/>
    <x v="1"/>
    <d v="2022-09-28T00:00:00"/>
    <x v="550"/>
    <s v="CALC"/>
    <x v="16"/>
    <x v="4"/>
    <x v="0"/>
    <n v="9"/>
    <x v="0"/>
    <x v="6"/>
    <x v="1"/>
  </r>
  <r>
    <x v="6"/>
    <x v="1"/>
    <d v="2022-09-28T00:00:00"/>
    <x v="430"/>
    <s v="IPHONE"/>
    <x v="1"/>
    <x v="1"/>
    <x v="0"/>
    <n v="9"/>
    <x v="0"/>
    <x v="6"/>
    <x v="1"/>
  </r>
  <r>
    <x v="6"/>
    <x v="1"/>
    <d v="2022-09-28T00:00:00"/>
    <x v="498"/>
    <s v="WALLADPT"/>
    <x v="3"/>
    <x v="1"/>
    <x v="0"/>
    <n v="9"/>
    <x v="0"/>
    <x v="6"/>
    <x v="1"/>
  </r>
  <r>
    <x v="6"/>
    <x v="0"/>
    <d v="2022-10-11T00:00:00"/>
    <x v="551"/>
    <s v="CBK"/>
    <x v="6"/>
    <x v="2"/>
    <x v="0"/>
    <n v="9"/>
    <x v="0"/>
    <x v="6"/>
    <x v="1"/>
  </r>
  <r>
    <x v="6"/>
    <x v="0"/>
    <d v="2022-09-28T00:00:00"/>
    <x v="222"/>
    <s v="MACCHRG"/>
    <x v="9"/>
    <x v="1"/>
    <x v="0"/>
    <n v="9"/>
    <x v="0"/>
    <x v="6"/>
    <x v="1"/>
  </r>
  <r>
    <x v="6"/>
    <x v="1"/>
    <d v="2022-09-28T00:00:00"/>
    <x v="339"/>
    <s v="MACUSBC"/>
    <x v="2"/>
    <x v="1"/>
    <x v="0"/>
    <n v="9"/>
    <x v="0"/>
    <x v="6"/>
    <x v="1"/>
  </r>
  <r>
    <x v="6"/>
    <x v="1"/>
    <d v="2022-10-05T00:00:00"/>
    <x v="552"/>
    <s v="CBK"/>
    <x v="6"/>
    <x v="2"/>
    <x v="0"/>
    <n v="9"/>
    <x v="0"/>
    <x v="6"/>
    <x v="1"/>
  </r>
  <r>
    <x v="6"/>
    <x v="1"/>
    <d v="2022-09-28T00:00:00"/>
    <x v="1"/>
    <s v="IPHONE"/>
    <x v="1"/>
    <x v="1"/>
    <x v="0"/>
    <n v="9"/>
    <x v="0"/>
    <x v="6"/>
    <x v="1"/>
  </r>
  <r>
    <x v="6"/>
    <x v="0"/>
    <d v="2022-10-05T00:00:00"/>
    <x v="527"/>
    <s v="FAC"/>
    <x v="7"/>
    <x v="2"/>
    <x v="0"/>
    <n v="9"/>
    <x v="0"/>
    <x v="6"/>
    <x v="1"/>
  </r>
  <r>
    <x v="6"/>
    <x v="0"/>
    <d v="2022-10-05T00:00:00"/>
    <x v="553"/>
    <s v="FAC"/>
    <x v="4"/>
    <x v="2"/>
    <x v="0"/>
    <n v="9"/>
    <x v="0"/>
    <x v="6"/>
    <x v="1"/>
  </r>
  <r>
    <x v="6"/>
    <x v="1"/>
    <d v="2022-10-05T00:00:00"/>
    <x v="533"/>
    <s v="CBK"/>
    <x v="6"/>
    <x v="2"/>
    <x v="0"/>
    <n v="9"/>
    <x v="0"/>
    <x v="6"/>
    <x v="1"/>
  </r>
  <r>
    <x v="6"/>
    <x v="1"/>
    <d v="2022-09-28T00:00:00"/>
    <x v="554"/>
    <s v="IPHONE"/>
    <x v="1"/>
    <x v="1"/>
    <x v="0"/>
    <n v="9"/>
    <x v="0"/>
    <x v="6"/>
    <x v="1"/>
  </r>
  <r>
    <x v="7"/>
    <x v="3"/>
    <d v="2022-09-29T00:00:00"/>
    <x v="332"/>
    <s v="MACUSBC"/>
    <x v="2"/>
    <x v="1"/>
    <x v="0"/>
    <n v="9"/>
    <x v="0"/>
    <x v="0"/>
    <x v="1"/>
  </r>
  <r>
    <x v="7"/>
    <x v="0"/>
    <d v="2022-09-29T00:00:00"/>
    <x v="555"/>
    <s v="HDMIC"/>
    <x v="0"/>
    <x v="0"/>
    <x v="0"/>
    <n v="9"/>
    <x v="0"/>
    <x v="0"/>
    <x v="1"/>
  </r>
  <r>
    <x v="7"/>
    <x v="1"/>
    <d v="2022-09-29T00:00:00"/>
    <x v="486"/>
    <s v="HDST"/>
    <x v="8"/>
    <x v="4"/>
    <x v="0"/>
    <n v="9"/>
    <x v="0"/>
    <x v="0"/>
    <x v="1"/>
  </r>
  <r>
    <x v="7"/>
    <x v="0"/>
    <d v="2022-09-29T00:00:00"/>
    <x v="48"/>
    <s v="HDST"/>
    <x v="8"/>
    <x v="4"/>
    <x v="0"/>
    <n v="9"/>
    <x v="0"/>
    <x v="0"/>
    <x v="1"/>
  </r>
  <r>
    <x v="7"/>
    <x v="1"/>
    <d v="2022-09-29T00:00:00"/>
    <x v="1"/>
    <s v="IPHONE"/>
    <x v="1"/>
    <x v="1"/>
    <x v="0"/>
    <n v="9"/>
    <x v="0"/>
    <x v="0"/>
    <x v="1"/>
  </r>
  <r>
    <x v="7"/>
    <x v="2"/>
    <d v="2022-10-12T00:00:00"/>
    <x v="556"/>
    <s v="CLICC-MM"/>
    <x v="4"/>
    <x v="2"/>
    <x v="0"/>
    <n v="9"/>
    <x v="0"/>
    <x v="0"/>
    <x v="1"/>
  </r>
  <r>
    <x v="7"/>
    <x v="0"/>
    <d v="2022-10-06T00:00:00"/>
    <x v="557"/>
    <s v="CLICC-ML"/>
    <x v="7"/>
    <x v="2"/>
    <x v="0"/>
    <n v="9"/>
    <x v="0"/>
    <x v="0"/>
    <x v="1"/>
  </r>
  <r>
    <x v="7"/>
    <x v="1"/>
    <d v="2022-10-11T00:00:00"/>
    <x v="558"/>
    <s v="CLICC-MM"/>
    <x v="4"/>
    <x v="2"/>
    <x v="0"/>
    <n v="9"/>
    <x v="0"/>
    <x v="0"/>
    <x v="1"/>
  </r>
  <r>
    <x v="7"/>
    <x v="1"/>
    <d v="2022-09-29T00:00:00"/>
    <x v="464"/>
    <s v="IPHONE"/>
    <x v="1"/>
    <x v="1"/>
    <x v="0"/>
    <n v="9"/>
    <x v="0"/>
    <x v="0"/>
    <x v="1"/>
  </r>
  <r>
    <x v="7"/>
    <x v="1"/>
    <d v="2022-09-29T00:00:00"/>
    <x v="559"/>
    <s v="WALLADPT"/>
    <x v="3"/>
    <x v="1"/>
    <x v="0"/>
    <n v="9"/>
    <x v="0"/>
    <x v="0"/>
    <x v="1"/>
  </r>
  <r>
    <x v="7"/>
    <x v="1"/>
    <d v="2022-10-13T00:00:00"/>
    <x v="560"/>
    <s v="HP"/>
    <x v="18"/>
    <x v="2"/>
    <x v="0"/>
    <n v="9"/>
    <x v="0"/>
    <x v="0"/>
    <x v="1"/>
  </r>
  <r>
    <x v="7"/>
    <x v="1"/>
    <d v="2022-09-29T00:00:00"/>
    <x v="3"/>
    <s v="MACUSBC"/>
    <x v="2"/>
    <x v="1"/>
    <x v="0"/>
    <n v="9"/>
    <x v="0"/>
    <x v="0"/>
    <x v="1"/>
  </r>
  <r>
    <x v="7"/>
    <x v="1"/>
    <d v="2022-09-29T00:00:00"/>
    <x v="497"/>
    <s v="IPHONE"/>
    <x v="1"/>
    <x v="1"/>
    <x v="0"/>
    <n v="9"/>
    <x v="0"/>
    <x v="0"/>
    <x v="1"/>
  </r>
  <r>
    <x v="7"/>
    <x v="1"/>
    <d v="2022-09-29T00:00:00"/>
    <x v="491"/>
    <s v="WALLADPT"/>
    <x v="3"/>
    <x v="1"/>
    <x v="0"/>
    <n v="9"/>
    <x v="0"/>
    <x v="0"/>
    <x v="1"/>
  </r>
  <r>
    <x v="7"/>
    <x v="1"/>
    <d v="2022-09-29T00:00:00"/>
    <x v="3"/>
    <s v="MACUSBC"/>
    <x v="2"/>
    <x v="1"/>
    <x v="0"/>
    <n v="9"/>
    <x v="0"/>
    <x v="0"/>
    <x v="1"/>
  </r>
  <r>
    <x v="7"/>
    <x v="1"/>
    <d v="2022-09-29T00:00:00"/>
    <x v="355"/>
    <s v="IPHONE"/>
    <x v="1"/>
    <x v="1"/>
    <x v="0"/>
    <n v="9"/>
    <x v="0"/>
    <x v="0"/>
    <x v="1"/>
  </r>
  <r>
    <x v="7"/>
    <x v="1"/>
    <d v="2022-09-29T00:00:00"/>
    <x v="369"/>
    <s v="WALLADPT"/>
    <x v="3"/>
    <x v="1"/>
    <x v="0"/>
    <n v="9"/>
    <x v="0"/>
    <x v="0"/>
    <x v="1"/>
  </r>
  <r>
    <x v="7"/>
    <x v="0"/>
    <d v="2022-10-06T00:00:00"/>
    <x v="561"/>
    <s v="HP"/>
    <x v="18"/>
    <x v="2"/>
    <x v="0"/>
    <n v="9"/>
    <x v="0"/>
    <x v="0"/>
    <x v="1"/>
  </r>
  <r>
    <x v="7"/>
    <x v="1"/>
    <d v="2022-09-29T00:00:00"/>
    <x v="315"/>
    <s v="MACUSBC"/>
    <x v="2"/>
    <x v="1"/>
    <x v="0"/>
    <n v="9"/>
    <x v="0"/>
    <x v="0"/>
    <x v="1"/>
  </r>
  <r>
    <x v="7"/>
    <x v="1"/>
    <d v="2022-09-29T00:00:00"/>
    <x v="9"/>
    <s v="MACUSBC"/>
    <x v="2"/>
    <x v="1"/>
    <x v="0"/>
    <n v="9"/>
    <x v="0"/>
    <x v="0"/>
    <x v="1"/>
  </r>
  <r>
    <x v="7"/>
    <x v="1"/>
    <d v="2022-09-29T00:00:00"/>
    <x v="76"/>
    <s v="IPHONE"/>
    <x v="1"/>
    <x v="1"/>
    <x v="0"/>
    <n v="9"/>
    <x v="0"/>
    <x v="0"/>
    <x v="1"/>
  </r>
  <r>
    <x v="7"/>
    <x v="1"/>
    <d v="2022-09-29T00:00:00"/>
    <x v="5"/>
    <s v="WALLADPT"/>
    <x v="3"/>
    <x v="1"/>
    <x v="0"/>
    <n v="9"/>
    <x v="0"/>
    <x v="0"/>
    <x v="1"/>
  </r>
  <r>
    <x v="7"/>
    <x v="1"/>
    <d v="2022-09-29T00:00:00"/>
    <x v="339"/>
    <s v="MACUSBC"/>
    <x v="2"/>
    <x v="1"/>
    <x v="0"/>
    <n v="9"/>
    <x v="0"/>
    <x v="0"/>
    <x v="1"/>
  </r>
  <r>
    <x v="7"/>
    <x v="1"/>
    <d v="2022-12-28T00:00:00"/>
    <x v="562"/>
    <s v="CAR"/>
    <x v="5"/>
    <x v="3"/>
    <x v="0"/>
    <n v="9"/>
    <x v="0"/>
    <x v="0"/>
    <x v="1"/>
  </r>
  <r>
    <x v="7"/>
    <x v="1"/>
    <d v="2022-12-28T00:00:00"/>
    <x v="563"/>
    <s v="CAR"/>
    <x v="5"/>
    <x v="3"/>
    <x v="0"/>
    <n v="9"/>
    <x v="0"/>
    <x v="0"/>
    <x v="1"/>
  </r>
  <r>
    <x v="7"/>
    <x v="0"/>
    <d v="2022-10-06T00:00:00"/>
    <x v="564"/>
    <s v="HP"/>
    <x v="18"/>
    <x v="2"/>
    <x v="0"/>
    <n v="9"/>
    <x v="0"/>
    <x v="0"/>
    <x v="1"/>
  </r>
  <r>
    <x v="7"/>
    <x v="1"/>
    <d v="2022-10-06T00:00:00"/>
    <x v="565"/>
    <s v="CBK"/>
    <x v="6"/>
    <x v="2"/>
    <x v="0"/>
    <n v="9"/>
    <x v="0"/>
    <x v="0"/>
    <x v="1"/>
  </r>
  <r>
    <x v="7"/>
    <x v="1"/>
    <d v="2022-09-29T00:00:00"/>
    <x v="339"/>
    <s v="MACUSBC"/>
    <x v="2"/>
    <x v="1"/>
    <x v="0"/>
    <n v="9"/>
    <x v="0"/>
    <x v="0"/>
    <x v="1"/>
  </r>
  <r>
    <x v="7"/>
    <x v="0"/>
    <d v="2022-09-29T00:00:00"/>
    <x v="189"/>
    <s v="MACUSBC"/>
    <x v="2"/>
    <x v="1"/>
    <x v="0"/>
    <n v="9"/>
    <x v="0"/>
    <x v="0"/>
    <x v="1"/>
  </r>
  <r>
    <x v="7"/>
    <x v="1"/>
    <d v="2022-12-28T00:00:00"/>
    <x v="566"/>
    <s v="CAR"/>
    <x v="5"/>
    <x v="3"/>
    <x v="0"/>
    <n v="9"/>
    <x v="0"/>
    <x v="0"/>
    <x v="1"/>
  </r>
  <r>
    <x v="7"/>
    <x v="1"/>
    <d v="2022-09-29T00:00:00"/>
    <x v="567"/>
    <s v="IPHONE"/>
    <x v="1"/>
    <x v="1"/>
    <x v="0"/>
    <n v="9"/>
    <x v="0"/>
    <x v="0"/>
    <x v="1"/>
  </r>
  <r>
    <x v="7"/>
    <x v="1"/>
    <d v="2022-09-29T00:00:00"/>
    <x v="568"/>
    <s v="WALLADPT"/>
    <x v="3"/>
    <x v="1"/>
    <x v="0"/>
    <n v="9"/>
    <x v="0"/>
    <x v="0"/>
    <x v="1"/>
  </r>
  <r>
    <x v="7"/>
    <x v="1"/>
    <d v="2022-09-29T00:00:00"/>
    <x v="4"/>
    <s v="IPHONE"/>
    <x v="1"/>
    <x v="1"/>
    <x v="0"/>
    <n v="9"/>
    <x v="0"/>
    <x v="0"/>
    <x v="1"/>
  </r>
  <r>
    <x v="7"/>
    <x v="1"/>
    <d v="2022-12-28T00:00:00"/>
    <x v="569"/>
    <s v="CAR"/>
    <x v="5"/>
    <x v="3"/>
    <x v="0"/>
    <n v="9"/>
    <x v="0"/>
    <x v="0"/>
    <x v="1"/>
  </r>
  <r>
    <x v="7"/>
    <x v="0"/>
    <d v="2022-09-29T00:00:00"/>
    <x v="332"/>
    <s v="MACUSBC"/>
    <x v="2"/>
    <x v="1"/>
    <x v="0"/>
    <n v="9"/>
    <x v="0"/>
    <x v="0"/>
    <x v="1"/>
  </r>
  <r>
    <x v="7"/>
    <x v="1"/>
    <d v="2022-09-29T00:00:00"/>
    <x v="249"/>
    <s v="IPHONE"/>
    <x v="1"/>
    <x v="1"/>
    <x v="0"/>
    <n v="9"/>
    <x v="0"/>
    <x v="0"/>
    <x v="1"/>
  </r>
  <r>
    <x v="7"/>
    <x v="1"/>
    <d v="2022-09-29T00:00:00"/>
    <x v="333"/>
    <s v="WALLADPT"/>
    <x v="3"/>
    <x v="1"/>
    <x v="0"/>
    <n v="9"/>
    <x v="0"/>
    <x v="0"/>
    <x v="1"/>
  </r>
  <r>
    <x v="7"/>
    <x v="0"/>
    <d v="2022-09-29T00:00:00"/>
    <x v="430"/>
    <s v="IPHONE"/>
    <x v="1"/>
    <x v="1"/>
    <x v="0"/>
    <n v="9"/>
    <x v="0"/>
    <x v="0"/>
    <x v="1"/>
  </r>
  <r>
    <x v="7"/>
    <x v="0"/>
    <d v="2022-09-29T00:00:00"/>
    <x v="498"/>
    <s v="WALLADPT"/>
    <x v="3"/>
    <x v="1"/>
    <x v="0"/>
    <n v="9"/>
    <x v="0"/>
    <x v="0"/>
    <x v="1"/>
  </r>
  <r>
    <x v="7"/>
    <x v="1"/>
    <d v="2022-10-06T00:00:00"/>
    <x v="570"/>
    <s v="CLICC-MM"/>
    <x v="4"/>
    <x v="2"/>
    <x v="0"/>
    <n v="9"/>
    <x v="0"/>
    <x v="0"/>
    <x v="1"/>
  </r>
  <r>
    <x v="7"/>
    <x v="1"/>
    <d v="2022-09-29T00:00:00"/>
    <x v="76"/>
    <s v="IPHONE"/>
    <x v="1"/>
    <x v="1"/>
    <x v="0"/>
    <n v="9"/>
    <x v="0"/>
    <x v="0"/>
    <x v="1"/>
  </r>
  <r>
    <x v="7"/>
    <x v="1"/>
    <d v="2022-09-29T00:00:00"/>
    <x v="77"/>
    <s v="WALLADPT"/>
    <x v="3"/>
    <x v="1"/>
    <x v="0"/>
    <n v="9"/>
    <x v="0"/>
    <x v="0"/>
    <x v="1"/>
  </r>
  <r>
    <x v="7"/>
    <x v="1"/>
    <d v="2022-09-29T00:00:00"/>
    <x v="355"/>
    <s v="IPHONE"/>
    <x v="1"/>
    <x v="1"/>
    <x v="0"/>
    <n v="9"/>
    <x v="0"/>
    <x v="0"/>
    <x v="1"/>
  </r>
  <r>
    <x v="7"/>
    <x v="1"/>
    <d v="2022-09-29T00:00:00"/>
    <x v="369"/>
    <s v="WALLADPT"/>
    <x v="3"/>
    <x v="1"/>
    <x v="0"/>
    <n v="9"/>
    <x v="0"/>
    <x v="0"/>
    <x v="1"/>
  </r>
  <r>
    <x v="7"/>
    <x v="1"/>
    <d v="2022-10-06T00:00:00"/>
    <x v="571"/>
    <s v="HP"/>
    <x v="18"/>
    <x v="2"/>
    <x v="0"/>
    <n v="9"/>
    <x v="0"/>
    <x v="0"/>
    <x v="1"/>
  </r>
  <r>
    <x v="7"/>
    <x v="1"/>
    <d v="2022-10-06T00:00:00"/>
    <x v="371"/>
    <s v="CBK"/>
    <x v="6"/>
    <x v="2"/>
    <x v="0"/>
    <n v="9"/>
    <x v="0"/>
    <x v="0"/>
    <x v="1"/>
  </r>
  <r>
    <x v="7"/>
    <x v="1"/>
    <d v="2022-12-28T00:00:00"/>
    <x v="572"/>
    <s v="AD"/>
    <x v="5"/>
    <x v="3"/>
    <x v="0"/>
    <n v="9"/>
    <x v="0"/>
    <x v="0"/>
    <x v="1"/>
  </r>
  <r>
    <x v="7"/>
    <x v="1"/>
    <d v="2022-09-29T00:00:00"/>
    <x v="355"/>
    <s v="IPHONE"/>
    <x v="1"/>
    <x v="1"/>
    <x v="0"/>
    <n v="9"/>
    <x v="0"/>
    <x v="0"/>
    <x v="1"/>
  </r>
  <r>
    <x v="7"/>
    <x v="1"/>
    <d v="2022-09-29T00:00:00"/>
    <x v="369"/>
    <s v="WALLADPT"/>
    <x v="3"/>
    <x v="1"/>
    <x v="0"/>
    <n v="9"/>
    <x v="0"/>
    <x v="0"/>
    <x v="1"/>
  </r>
  <r>
    <x v="7"/>
    <x v="1"/>
    <d v="2022-12-28T00:00:00"/>
    <x v="573"/>
    <s v="CAR"/>
    <x v="5"/>
    <x v="3"/>
    <x v="0"/>
    <n v="9"/>
    <x v="0"/>
    <x v="0"/>
    <x v="1"/>
  </r>
  <r>
    <x v="7"/>
    <x v="1"/>
    <d v="2022-10-06T00:00:00"/>
    <x v="536"/>
    <s v="CBK"/>
    <x v="6"/>
    <x v="2"/>
    <x v="0"/>
    <n v="9"/>
    <x v="0"/>
    <x v="0"/>
    <x v="1"/>
  </r>
  <r>
    <x v="7"/>
    <x v="1"/>
    <d v="2022-09-29T00:00:00"/>
    <x v="524"/>
    <s v="IPHONE"/>
    <x v="1"/>
    <x v="1"/>
    <x v="0"/>
    <n v="9"/>
    <x v="0"/>
    <x v="0"/>
    <x v="1"/>
  </r>
  <r>
    <x v="7"/>
    <x v="1"/>
    <d v="2022-09-29T00:00:00"/>
    <x v="77"/>
    <s v="WALLADPT"/>
    <x v="3"/>
    <x v="1"/>
    <x v="0"/>
    <n v="9"/>
    <x v="0"/>
    <x v="0"/>
    <x v="1"/>
  </r>
  <r>
    <x v="7"/>
    <x v="1"/>
    <d v="2022-12-28T00:00:00"/>
    <x v="11"/>
    <s v="AD"/>
    <x v="5"/>
    <x v="3"/>
    <x v="0"/>
    <n v="9"/>
    <x v="0"/>
    <x v="0"/>
    <x v="1"/>
  </r>
  <r>
    <x v="7"/>
    <x v="1"/>
    <d v="2022-09-29T00:00:00"/>
    <x v="189"/>
    <s v="MACUSBC"/>
    <x v="2"/>
    <x v="1"/>
    <x v="0"/>
    <n v="9"/>
    <x v="0"/>
    <x v="0"/>
    <x v="1"/>
  </r>
  <r>
    <x v="7"/>
    <x v="1"/>
    <d v="2022-09-29T00:00:00"/>
    <x v="9"/>
    <s v="MACUSBC"/>
    <x v="2"/>
    <x v="1"/>
    <x v="0"/>
    <n v="9"/>
    <x v="0"/>
    <x v="0"/>
    <x v="1"/>
  </r>
  <r>
    <x v="7"/>
    <x v="1"/>
    <d v="2022-10-06T00:00:00"/>
    <x v="574"/>
    <s v="CLICC-ML"/>
    <x v="7"/>
    <x v="2"/>
    <x v="0"/>
    <n v="9"/>
    <x v="0"/>
    <x v="0"/>
    <x v="1"/>
  </r>
  <r>
    <x v="7"/>
    <x v="1"/>
    <d v="2022-12-28T00:00:00"/>
    <x v="575"/>
    <s v="AD"/>
    <x v="5"/>
    <x v="3"/>
    <x v="0"/>
    <n v="9"/>
    <x v="0"/>
    <x v="0"/>
    <x v="1"/>
  </r>
  <r>
    <x v="7"/>
    <x v="1"/>
    <d v="2022-09-29T00:00:00"/>
    <x v="1"/>
    <s v="IPHONE"/>
    <x v="1"/>
    <x v="1"/>
    <x v="0"/>
    <n v="9"/>
    <x v="0"/>
    <x v="0"/>
    <x v="1"/>
  </r>
  <r>
    <x v="7"/>
    <x v="1"/>
    <d v="2022-09-29T00:00:00"/>
    <x v="77"/>
    <s v="WALLADPT"/>
    <x v="3"/>
    <x v="1"/>
    <x v="0"/>
    <n v="9"/>
    <x v="0"/>
    <x v="0"/>
    <x v="1"/>
  </r>
  <r>
    <x v="7"/>
    <x v="1"/>
    <d v="2022-12-28T00:00:00"/>
    <x v="576"/>
    <s v="CAR"/>
    <x v="5"/>
    <x v="3"/>
    <x v="0"/>
    <n v="9"/>
    <x v="0"/>
    <x v="0"/>
    <x v="1"/>
  </r>
  <r>
    <x v="7"/>
    <x v="1"/>
    <d v="2022-09-29T00:00:00"/>
    <x v="185"/>
    <s v="IPHONE"/>
    <x v="1"/>
    <x v="1"/>
    <x v="0"/>
    <n v="9"/>
    <x v="0"/>
    <x v="0"/>
    <x v="1"/>
  </r>
  <r>
    <x v="7"/>
    <x v="1"/>
    <d v="2022-10-13T00:00:00"/>
    <x v="577"/>
    <s v="FAC"/>
    <x v="4"/>
    <x v="2"/>
    <x v="0"/>
    <n v="9"/>
    <x v="0"/>
    <x v="0"/>
    <x v="1"/>
  </r>
  <r>
    <x v="7"/>
    <x v="1"/>
    <d v="2022-12-28T00:00:00"/>
    <x v="578"/>
    <s v="CAR"/>
    <x v="5"/>
    <x v="3"/>
    <x v="0"/>
    <n v="9"/>
    <x v="0"/>
    <x v="0"/>
    <x v="1"/>
  </r>
  <r>
    <x v="7"/>
    <x v="1"/>
    <d v="2022-10-06T00:00:00"/>
    <x v="579"/>
    <s v="CBK"/>
    <x v="6"/>
    <x v="2"/>
    <x v="0"/>
    <n v="9"/>
    <x v="0"/>
    <x v="0"/>
    <x v="1"/>
  </r>
  <r>
    <x v="7"/>
    <x v="1"/>
    <d v="2022-10-13T00:00:00"/>
    <x v="580"/>
    <s v="CLICC-ML"/>
    <x v="7"/>
    <x v="2"/>
    <x v="0"/>
    <n v="9"/>
    <x v="0"/>
    <x v="0"/>
    <x v="1"/>
  </r>
  <r>
    <x v="7"/>
    <x v="2"/>
    <d v="2022-10-13T00:00:00"/>
    <x v="531"/>
    <s v="CBK"/>
    <x v="6"/>
    <x v="2"/>
    <x v="0"/>
    <n v="9"/>
    <x v="0"/>
    <x v="0"/>
    <x v="1"/>
  </r>
  <r>
    <x v="7"/>
    <x v="0"/>
    <d v="2022-10-06T00:00:00"/>
    <x v="258"/>
    <s v="CBK"/>
    <x v="6"/>
    <x v="2"/>
    <x v="0"/>
    <n v="9"/>
    <x v="0"/>
    <x v="0"/>
    <x v="1"/>
  </r>
  <r>
    <x v="7"/>
    <x v="1"/>
    <d v="2022-10-06T00:00:00"/>
    <x v="581"/>
    <s v="CLICC-ML"/>
    <x v="7"/>
    <x v="2"/>
    <x v="0"/>
    <n v="9"/>
    <x v="0"/>
    <x v="0"/>
    <x v="1"/>
  </r>
  <r>
    <x v="7"/>
    <x v="1"/>
    <d v="2022-09-29T00:00:00"/>
    <x v="498"/>
    <s v="WALLADPT"/>
    <x v="3"/>
    <x v="1"/>
    <x v="0"/>
    <n v="9"/>
    <x v="0"/>
    <x v="0"/>
    <x v="1"/>
  </r>
  <r>
    <x v="7"/>
    <x v="1"/>
    <d v="2022-09-29T00:00:00"/>
    <x v="185"/>
    <s v="IPHONE"/>
    <x v="1"/>
    <x v="1"/>
    <x v="0"/>
    <n v="9"/>
    <x v="0"/>
    <x v="0"/>
    <x v="1"/>
  </r>
  <r>
    <x v="7"/>
    <x v="1"/>
    <d v="2022-09-29T00:00:00"/>
    <x v="77"/>
    <s v="WALLADPT"/>
    <x v="3"/>
    <x v="1"/>
    <x v="0"/>
    <n v="9"/>
    <x v="0"/>
    <x v="0"/>
    <x v="1"/>
  </r>
  <r>
    <x v="7"/>
    <x v="0"/>
    <d v="2022-10-13T00:00:00"/>
    <x v="582"/>
    <s v="CLICC-ML"/>
    <x v="7"/>
    <x v="2"/>
    <x v="0"/>
    <n v="9"/>
    <x v="0"/>
    <x v="0"/>
    <x v="1"/>
  </r>
  <r>
    <x v="7"/>
    <x v="0"/>
    <d v="2022-09-29T00:00:00"/>
    <x v="366"/>
    <s v="UHDMI"/>
    <x v="14"/>
    <x v="0"/>
    <x v="0"/>
    <n v="9"/>
    <x v="0"/>
    <x v="0"/>
    <x v="1"/>
  </r>
  <r>
    <x v="7"/>
    <x v="0"/>
    <d v="2022-10-07T00:00:00"/>
    <x v="583"/>
    <s v="CLICC-ML"/>
    <x v="7"/>
    <x v="2"/>
    <x v="0"/>
    <n v="9"/>
    <x v="0"/>
    <x v="0"/>
    <x v="1"/>
  </r>
  <r>
    <x v="7"/>
    <x v="1"/>
    <d v="2022-10-06T00:00:00"/>
    <x v="584"/>
    <s v="IPADK"/>
    <x v="4"/>
    <x v="2"/>
    <x v="0"/>
    <n v="9"/>
    <x v="0"/>
    <x v="0"/>
    <x v="1"/>
  </r>
  <r>
    <x v="7"/>
    <x v="1"/>
    <d v="2022-10-06T00:00:00"/>
    <x v="585"/>
    <s v="FAC"/>
    <x v="7"/>
    <x v="2"/>
    <x v="0"/>
    <n v="9"/>
    <x v="0"/>
    <x v="0"/>
    <x v="1"/>
  </r>
  <r>
    <x v="7"/>
    <x v="0"/>
    <d v="2022-09-29T00:00:00"/>
    <x v="1"/>
    <s v="IPHONE"/>
    <x v="1"/>
    <x v="1"/>
    <x v="0"/>
    <n v="9"/>
    <x v="0"/>
    <x v="0"/>
    <x v="1"/>
  </r>
  <r>
    <x v="7"/>
    <x v="1"/>
    <d v="2022-09-29T00:00:00"/>
    <x v="355"/>
    <s v="IPHONE"/>
    <x v="1"/>
    <x v="1"/>
    <x v="0"/>
    <n v="9"/>
    <x v="0"/>
    <x v="0"/>
    <x v="1"/>
  </r>
  <r>
    <x v="7"/>
    <x v="1"/>
    <d v="2022-09-29T00:00:00"/>
    <x v="369"/>
    <s v="WALLADPT"/>
    <x v="3"/>
    <x v="1"/>
    <x v="0"/>
    <n v="9"/>
    <x v="0"/>
    <x v="0"/>
    <x v="1"/>
  </r>
  <r>
    <x v="7"/>
    <x v="1"/>
    <d v="2022-12-28T00:00:00"/>
    <x v="586"/>
    <s v="AD"/>
    <x v="5"/>
    <x v="3"/>
    <x v="0"/>
    <n v="9"/>
    <x v="0"/>
    <x v="0"/>
    <x v="1"/>
  </r>
  <r>
    <x v="7"/>
    <x v="0"/>
    <d v="2022-09-29T00:00:00"/>
    <x v="4"/>
    <s v="IPHONE"/>
    <x v="1"/>
    <x v="1"/>
    <x v="0"/>
    <n v="9"/>
    <x v="0"/>
    <x v="0"/>
    <x v="1"/>
  </r>
  <r>
    <x v="7"/>
    <x v="1"/>
    <d v="2022-12-28T00:00:00"/>
    <x v="587"/>
    <s v="CAR"/>
    <x v="5"/>
    <x v="3"/>
    <x v="0"/>
    <n v="9"/>
    <x v="0"/>
    <x v="0"/>
    <x v="1"/>
  </r>
  <r>
    <x v="7"/>
    <x v="1"/>
    <d v="2022-10-06T00:00:00"/>
    <x v="536"/>
    <s v="CBK"/>
    <x v="6"/>
    <x v="2"/>
    <x v="0"/>
    <n v="9"/>
    <x v="0"/>
    <x v="0"/>
    <x v="1"/>
  </r>
  <r>
    <x v="7"/>
    <x v="1"/>
    <d v="2022-10-13T00:00:00"/>
    <x v="588"/>
    <s v="CLICC-ML"/>
    <x v="7"/>
    <x v="2"/>
    <x v="0"/>
    <n v="9"/>
    <x v="0"/>
    <x v="0"/>
    <x v="1"/>
  </r>
  <r>
    <x v="7"/>
    <x v="0"/>
    <d v="2022-10-06T00:00:00"/>
    <x v="589"/>
    <s v="CLICC-MM"/>
    <x v="4"/>
    <x v="2"/>
    <x v="0"/>
    <n v="9"/>
    <x v="0"/>
    <x v="0"/>
    <x v="1"/>
  </r>
  <r>
    <x v="7"/>
    <x v="1"/>
    <d v="2022-09-29T00:00:00"/>
    <x v="2"/>
    <s v="IPHONE"/>
    <x v="1"/>
    <x v="1"/>
    <x v="0"/>
    <n v="9"/>
    <x v="0"/>
    <x v="0"/>
    <x v="1"/>
  </r>
  <r>
    <x v="7"/>
    <x v="1"/>
    <d v="2022-09-29T00:00:00"/>
    <x v="20"/>
    <s v="IPHONE"/>
    <x v="1"/>
    <x v="1"/>
    <x v="0"/>
    <n v="9"/>
    <x v="0"/>
    <x v="0"/>
    <x v="1"/>
  </r>
  <r>
    <x v="7"/>
    <x v="0"/>
    <d v="2022-09-29T00:00:00"/>
    <x v="590"/>
    <s v="HDST"/>
    <x v="8"/>
    <x v="4"/>
    <x v="0"/>
    <n v="9"/>
    <x v="0"/>
    <x v="0"/>
    <x v="1"/>
  </r>
  <r>
    <x v="7"/>
    <x v="1"/>
    <d v="2022-10-06T00:00:00"/>
    <x v="371"/>
    <s v="CBK"/>
    <x v="6"/>
    <x v="2"/>
    <x v="0"/>
    <n v="9"/>
    <x v="0"/>
    <x v="0"/>
    <x v="1"/>
  </r>
  <r>
    <x v="7"/>
    <x v="0"/>
    <d v="2022-09-29T00:00:00"/>
    <x v="591"/>
    <s v="ANDROID"/>
    <x v="19"/>
    <x v="1"/>
    <x v="0"/>
    <n v="9"/>
    <x v="0"/>
    <x v="0"/>
    <x v="1"/>
  </r>
  <r>
    <x v="7"/>
    <x v="0"/>
    <d v="2022-09-29T00:00:00"/>
    <x v="326"/>
    <s v="WALLADPT"/>
    <x v="3"/>
    <x v="1"/>
    <x v="0"/>
    <n v="9"/>
    <x v="0"/>
    <x v="0"/>
    <x v="1"/>
  </r>
  <r>
    <x v="8"/>
    <x v="0"/>
    <d v="2022-10-07T00:00:00"/>
    <x v="592"/>
    <s v="FAC"/>
    <x v="7"/>
    <x v="2"/>
    <x v="0"/>
    <n v="9"/>
    <x v="0"/>
    <x v="1"/>
    <x v="1"/>
  </r>
  <r>
    <x v="8"/>
    <x v="1"/>
    <d v="2022-09-30T00:00:00"/>
    <x v="592"/>
    <s v="FAC"/>
    <x v="7"/>
    <x v="2"/>
    <x v="0"/>
    <n v="9"/>
    <x v="0"/>
    <x v="1"/>
    <x v="1"/>
  </r>
  <r>
    <x v="8"/>
    <x v="2"/>
    <d v="2022-09-30T00:00:00"/>
    <x v="593"/>
    <s v="VGAC"/>
    <x v="13"/>
    <x v="0"/>
    <x v="0"/>
    <n v="9"/>
    <x v="0"/>
    <x v="1"/>
    <x v="1"/>
  </r>
  <r>
    <x v="8"/>
    <x v="0"/>
    <d v="2022-09-30T00:00:00"/>
    <x v="186"/>
    <s v="UVGA"/>
    <x v="10"/>
    <x v="0"/>
    <x v="0"/>
    <n v="9"/>
    <x v="0"/>
    <x v="1"/>
    <x v="1"/>
  </r>
  <r>
    <x v="8"/>
    <x v="0"/>
    <d v="2022-09-30T00:00:00"/>
    <x v="48"/>
    <s v="HDST"/>
    <x v="8"/>
    <x v="4"/>
    <x v="0"/>
    <n v="9"/>
    <x v="0"/>
    <x v="1"/>
    <x v="1"/>
  </r>
  <r>
    <x v="8"/>
    <x v="1"/>
    <d v="2022-10-31T00:00:00"/>
    <x v="594"/>
    <s v="HP"/>
    <x v="18"/>
    <x v="2"/>
    <x v="0"/>
    <n v="9"/>
    <x v="0"/>
    <x v="1"/>
    <x v="1"/>
  </r>
  <r>
    <x v="8"/>
    <x v="0"/>
    <d v="2022-10-07T00:00:00"/>
    <x v="595"/>
    <s v="CLICC-ML"/>
    <x v="7"/>
    <x v="2"/>
    <x v="0"/>
    <n v="9"/>
    <x v="0"/>
    <x v="1"/>
    <x v="1"/>
  </r>
  <r>
    <x v="8"/>
    <x v="0"/>
    <d v="2022-09-30T00:00:00"/>
    <x v="1"/>
    <s v="IPHONE"/>
    <x v="1"/>
    <x v="1"/>
    <x v="0"/>
    <n v="9"/>
    <x v="0"/>
    <x v="1"/>
    <x v="1"/>
  </r>
  <r>
    <x v="8"/>
    <x v="0"/>
    <d v="2022-09-30T00:00:00"/>
    <x v="3"/>
    <s v="MACUSBC"/>
    <x v="2"/>
    <x v="1"/>
    <x v="0"/>
    <n v="9"/>
    <x v="0"/>
    <x v="1"/>
    <x v="1"/>
  </r>
  <r>
    <x v="8"/>
    <x v="0"/>
    <d v="2022-09-30T00:00:00"/>
    <x v="186"/>
    <s v="UVGA"/>
    <x v="10"/>
    <x v="0"/>
    <x v="0"/>
    <n v="9"/>
    <x v="0"/>
    <x v="1"/>
    <x v="1"/>
  </r>
  <r>
    <x v="8"/>
    <x v="1"/>
    <d v="2022-12-29T00:00:00"/>
    <x v="596"/>
    <s v="AD"/>
    <x v="5"/>
    <x v="3"/>
    <x v="0"/>
    <n v="9"/>
    <x v="0"/>
    <x v="1"/>
    <x v="1"/>
  </r>
  <r>
    <x v="8"/>
    <x v="0"/>
    <d v="2022-09-30T00:00:00"/>
    <x v="597"/>
    <s v="HDMIC"/>
    <x v="0"/>
    <x v="0"/>
    <x v="0"/>
    <n v="9"/>
    <x v="0"/>
    <x v="1"/>
    <x v="1"/>
  </r>
  <r>
    <x v="8"/>
    <x v="0"/>
    <d v="2022-09-30T00:00:00"/>
    <x v="366"/>
    <s v="UHDMI"/>
    <x v="14"/>
    <x v="0"/>
    <x v="0"/>
    <n v="9"/>
    <x v="0"/>
    <x v="1"/>
    <x v="1"/>
  </r>
  <r>
    <x v="8"/>
    <x v="0"/>
    <d v="2022-09-30T00:00:00"/>
    <x v="598"/>
    <s v="VGA"/>
    <x v="13"/>
    <x v="0"/>
    <x v="0"/>
    <n v="9"/>
    <x v="0"/>
    <x v="1"/>
    <x v="1"/>
  </r>
  <r>
    <x v="8"/>
    <x v="0"/>
    <d v="2022-10-07T00:00:00"/>
    <x v="599"/>
    <s v="CLICC-ML"/>
    <x v="7"/>
    <x v="2"/>
    <x v="0"/>
    <n v="9"/>
    <x v="0"/>
    <x v="1"/>
    <x v="1"/>
  </r>
  <r>
    <x v="8"/>
    <x v="0"/>
    <d v="2022-10-07T00:00:00"/>
    <x v="557"/>
    <s v="CLICC-ML"/>
    <x v="7"/>
    <x v="2"/>
    <x v="0"/>
    <n v="9"/>
    <x v="0"/>
    <x v="1"/>
    <x v="1"/>
  </r>
  <r>
    <x v="8"/>
    <x v="1"/>
    <d v="2022-09-30T00:00:00"/>
    <x v="76"/>
    <s v="IPHONE"/>
    <x v="1"/>
    <x v="1"/>
    <x v="0"/>
    <n v="9"/>
    <x v="0"/>
    <x v="1"/>
    <x v="1"/>
  </r>
  <r>
    <x v="8"/>
    <x v="1"/>
    <d v="2022-09-30T00:00:00"/>
    <x v="77"/>
    <s v="WALLADPT"/>
    <x v="3"/>
    <x v="1"/>
    <x v="0"/>
    <n v="9"/>
    <x v="0"/>
    <x v="1"/>
    <x v="1"/>
  </r>
  <r>
    <x v="8"/>
    <x v="1"/>
    <d v="2022-10-13T00:00:00"/>
    <x v="600"/>
    <s v="HP"/>
    <x v="18"/>
    <x v="2"/>
    <x v="0"/>
    <n v="9"/>
    <x v="0"/>
    <x v="1"/>
    <x v="1"/>
  </r>
  <r>
    <x v="8"/>
    <x v="1"/>
    <d v="2022-10-14T00:00:00"/>
    <x v="601"/>
    <s v="CLICC-ML"/>
    <x v="7"/>
    <x v="2"/>
    <x v="0"/>
    <n v="9"/>
    <x v="0"/>
    <x v="1"/>
    <x v="1"/>
  </r>
  <r>
    <x v="8"/>
    <x v="0"/>
    <d v="2022-10-07T00:00:00"/>
    <x v="327"/>
    <s v="CBK"/>
    <x v="6"/>
    <x v="2"/>
    <x v="0"/>
    <n v="9"/>
    <x v="0"/>
    <x v="1"/>
    <x v="1"/>
  </r>
  <r>
    <x v="8"/>
    <x v="1"/>
    <d v="2022-09-30T00:00:00"/>
    <x v="4"/>
    <s v="IPHONE"/>
    <x v="1"/>
    <x v="1"/>
    <x v="0"/>
    <n v="9"/>
    <x v="0"/>
    <x v="1"/>
    <x v="1"/>
  </r>
  <r>
    <x v="8"/>
    <x v="1"/>
    <d v="2022-10-07T00:00:00"/>
    <x v="602"/>
    <s v="HP"/>
    <x v="18"/>
    <x v="2"/>
    <x v="0"/>
    <n v="9"/>
    <x v="0"/>
    <x v="1"/>
    <x v="1"/>
  </r>
  <r>
    <x v="8"/>
    <x v="1"/>
    <d v="2022-12-29T00:00:00"/>
    <x v="603"/>
    <s v="AD"/>
    <x v="5"/>
    <x v="3"/>
    <x v="0"/>
    <n v="9"/>
    <x v="0"/>
    <x v="1"/>
    <x v="1"/>
  </r>
  <r>
    <x v="8"/>
    <x v="1"/>
    <d v="2022-09-30T00:00:00"/>
    <x v="332"/>
    <s v="MACUSBC"/>
    <x v="2"/>
    <x v="1"/>
    <x v="0"/>
    <n v="9"/>
    <x v="0"/>
    <x v="1"/>
    <x v="1"/>
  </r>
  <r>
    <x v="8"/>
    <x v="1"/>
    <d v="2022-09-30T00:00:00"/>
    <x v="330"/>
    <s v="MACUSBC"/>
    <x v="2"/>
    <x v="1"/>
    <x v="0"/>
    <n v="9"/>
    <x v="0"/>
    <x v="1"/>
    <x v="1"/>
  </r>
  <r>
    <x v="8"/>
    <x v="0"/>
    <d v="2022-10-11T00:00:00"/>
    <x v="604"/>
    <s v="FAC"/>
    <x v="4"/>
    <x v="2"/>
    <x v="0"/>
    <n v="9"/>
    <x v="0"/>
    <x v="1"/>
    <x v="1"/>
  </r>
  <r>
    <x v="8"/>
    <x v="1"/>
    <d v="2022-09-30T00:00:00"/>
    <x v="605"/>
    <s v="CALC"/>
    <x v="16"/>
    <x v="4"/>
    <x v="0"/>
    <n v="9"/>
    <x v="0"/>
    <x v="1"/>
    <x v="1"/>
  </r>
  <r>
    <x v="8"/>
    <x v="1"/>
    <d v="2022-09-30T00:00:00"/>
    <x v="606"/>
    <s v="MACUSBC"/>
    <x v="2"/>
    <x v="1"/>
    <x v="0"/>
    <n v="9"/>
    <x v="0"/>
    <x v="1"/>
    <x v="1"/>
  </r>
  <r>
    <x v="8"/>
    <x v="1"/>
    <d v="2022-09-30T00:00:00"/>
    <x v="76"/>
    <s v="IPHONE"/>
    <x v="1"/>
    <x v="1"/>
    <x v="0"/>
    <n v="9"/>
    <x v="0"/>
    <x v="1"/>
    <x v="1"/>
  </r>
  <r>
    <x v="8"/>
    <x v="1"/>
    <d v="2022-09-30T00:00:00"/>
    <x v="77"/>
    <s v="WALLADPT"/>
    <x v="3"/>
    <x v="1"/>
    <x v="0"/>
    <n v="9"/>
    <x v="0"/>
    <x v="1"/>
    <x v="1"/>
  </r>
  <r>
    <x v="8"/>
    <x v="1"/>
    <d v="2022-09-30T00:00:00"/>
    <x v="486"/>
    <s v="HDST"/>
    <x v="8"/>
    <x v="4"/>
    <x v="0"/>
    <n v="9"/>
    <x v="0"/>
    <x v="1"/>
    <x v="1"/>
  </r>
  <r>
    <x v="8"/>
    <x v="1"/>
    <d v="2022-09-30T00:00:00"/>
    <x v="76"/>
    <s v="IPHONE"/>
    <x v="1"/>
    <x v="1"/>
    <x v="0"/>
    <n v="9"/>
    <x v="0"/>
    <x v="1"/>
    <x v="1"/>
  </r>
  <r>
    <x v="8"/>
    <x v="1"/>
    <d v="2022-09-30T00:00:00"/>
    <x v="77"/>
    <s v="WALLADPT"/>
    <x v="3"/>
    <x v="1"/>
    <x v="0"/>
    <n v="9"/>
    <x v="0"/>
    <x v="1"/>
    <x v="1"/>
  </r>
  <r>
    <x v="8"/>
    <x v="1"/>
    <d v="2022-10-07T00:00:00"/>
    <x v="607"/>
    <s v="HP"/>
    <x v="18"/>
    <x v="2"/>
    <x v="0"/>
    <n v="9"/>
    <x v="0"/>
    <x v="1"/>
    <x v="1"/>
  </r>
  <r>
    <x v="8"/>
    <x v="1"/>
    <d v="2022-10-07T00:00:00"/>
    <x v="608"/>
    <s v="HP"/>
    <x v="18"/>
    <x v="2"/>
    <x v="0"/>
    <n v="9"/>
    <x v="0"/>
    <x v="1"/>
    <x v="1"/>
  </r>
  <r>
    <x v="8"/>
    <x v="1"/>
    <d v="2022-12-29T00:00:00"/>
    <x v="273"/>
    <s v="AD"/>
    <x v="5"/>
    <x v="3"/>
    <x v="0"/>
    <n v="9"/>
    <x v="0"/>
    <x v="1"/>
    <x v="1"/>
  </r>
  <r>
    <x v="8"/>
    <x v="1"/>
    <d v="2022-12-29T00:00:00"/>
    <x v="609"/>
    <s v="AD"/>
    <x v="5"/>
    <x v="3"/>
    <x v="0"/>
    <n v="9"/>
    <x v="0"/>
    <x v="1"/>
    <x v="1"/>
  </r>
  <r>
    <x v="8"/>
    <x v="1"/>
    <d v="2022-10-07T00:00:00"/>
    <x v="46"/>
    <s v="CBK"/>
    <x v="6"/>
    <x v="2"/>
    <x v="0"/>
    <n v="9"/>
    <x v="0"/>
    <x v="1"/>
    <x v="1"/>
  </r>
  <r>
    <x v="8"/>
    <x v="1"/>
    <d v="2022-09-30T00:00:00"/>
    <x v="4"/>
    <s v="IPHONE"/>
    <x v="1"/>
    <x v="1"/>
    <x v="0"/>
    <n v="9"/>
    <x v="0"/>
    <x v="1"/>
    <x v="1"/>
  </r>
  <r>
    <x v="8"/>
    <x v="0"/>
    <d v="2022-12-09T00:00:00"/>
    <x v="610"/>
    <s v="FAC"/>
    <x v="4"/>
    <x v="2"/>
    <x v="0"/>
    <n v="9"/>
    <x v="0"/>
    <x v="1"/>
    <x v="1"/>
  </r>
  <r>
    <x v="8"/>
    <x v="1"/>
    <d v="2022-09-30T00:00:00"/>
    <x v="339"/>
    <s v="MACUSBC"/>
    <x v="2"/>
    <x v="1"/>
    <x v="0"/>
    <n v="9"/>
    <x v="0"/>
    <x v="1"/>
    <x v="1"/>
  </r>
  <r>
    <x v="8"/>
    <x v="1"/>
    <d v="2022-10-07T00:00:00"/>
    <x v="504"/>
    <s v="CBK"/>
    <x v="6"/>
    <x v="2"/>
    <x v="0"/>
    <n v="9"/>
    <x v="0"/>
    <x v="1"/>
    <x v="1"/>
  </r>
  <r>
    <x v="8"/>
    <x v="1"/>
    <d v="2022-09-30T00:00:00"/>
    <x v="1"/>
    <s v="IPHONE"/>
    <x v="1"/>
    <x v="1"/>
    <x v="0"/>
    <n v="9"/>
    <x v="0"/>
    <x v="1"/>
    <x v="1"/>
  </r>
  <r>
    <x v="8"/>
    <x v="1"/>
    <d v="2022-09-30T00:00:00"/>
    <x v="77"/>
    <s v="WALLADPT"/>
    <x v="3"/>
    <x v="1"/>
    <x v="0"/>
    <n v="9"/>
    <x v="0"/>
    <x v="1"/>
    <x v="1"/>
  </r>
  <r>
    <x v="8"/>
    <x v="0"/>
    <d v="2022-10-07T00:00:00"/>
    <x v="290"/>
    <s v="CLICC-MM"/>
    <x v="4"/>
    <x v="2"/>
    <x v="0"/>
    <n v="9"/>
    <x v="0"/>
    <x v="1"/>
    <x v="1"/>
  </r>
  <r>
    <x v="8"/>
    <x v="1"/>
    <d v="2022-10-14T00:00:00"/>
    <x v="611"/>
    <s v="CLICC-ML"/>
    <x v="7"/>
    <x v="2"/>
    <x v="0"/>
    <n v="9"/>
    <x v="0"/>
    <x v="1"/>
    <x v="1"/>
  </r>
  <r>
    <x v="8"/>
    <x v="1"/>
    <d v="2022-09-30T00:00:00"/>
    <x v="339"/>
    <s v="MACUSBC"/>
    <x v="2"/>
    <x v="1"/>
    <x v="0"/>
    <n v="9"/>
    <x v="0"/>
    <x v="1"/>
    <x v="1"/>
  </r>
  <r>
    <x v="8"/>
    <x v="1"/>
    <d v="2022-09-30T00:00:00"/>
    <x v="330"/>
    <s v="MACUSBC"/>
    <x v="2"/>
    <x v="1"/>
    <x v="0"/>
    <n v="9"/>
    <x v="0"/>
    <x v="1"/>
    <x v="1"/>
  </r>
  <r>
    <x v="8"/>
    <x v="1"/>
    <d v="2022-09-30T00:00:00"/>
    <x v="338"/>
    <s v="MACUSBC"/>
    <x v="2"/>
    <x v="1"/>
    <x v="0"/>
    <n v="9"/>
    <x v="0"/>
    <x v="1"/>
    <x v="1"/>
  </r>
  <r>
    <x v="8"/>
    <x v="1"/>
    <d v="2022-09-30T00:00:00"/>
    <x v="529"/>
    <s v="HPUSBC"/>
    <x v="12"/>
    <x v="1"/>
    <x v="0"/>
    <n v="9"/>
    <x v="0"/>
    <x v="1"/>
    <x v="1"/>
  </r>
  <r>
    <x v="8"/>
    <x v="1"/>
    <d v="2022-09-30T00:00:00"/>
    <x v="185"/>
    <s v="IPHONE"/>
    <x v="1"/>
    <x v="1"/>
    <x v="0"/>
    <n v="9"/>
    <x v="0"/>
    <x v="1"/>
    <x v="1"/>
  </r>
  <r>
    <x v="8"/>
    <x v="1"/>
    <d v="2022-09-30T00:00:00"/>
    <x v="5"/>
    <s v="WALLADPT"/>
    <x v="3"/>
    <x v="1"/>
    <x v="0"/>
    <n v="9"/>
    <x v="0"/>
    <x v="1"/>
    <x v="1"/>
  </r>
  <r>
    <x v="8"/>
    <x v="1"/>
    <d v="2022-10-07T00:00:00"/>
    <x v="612"/>
    <s v="HP"/>
    <x v="18"/>
    <x v="2"/>
    <x v="0"/>
    <n v="9"/>
    <x v="0"/>
    <x v="1"/>
    <x v="1"/>
  </r>
  <r>
    <x v="8"/>
    <x v="0"/>
    <d v="2022-09-30T00:00:00"/>
    <x v="430"/>
    <s v="IPHONE"/>
    <x v="1"/>
    <x v="1"/>
    <x v="0"/>
    <n v="9"/>
    <x v="0"/>
    <x v="1"/>
    <x v="1"/>
  </r>
  <r>
    <x v="8"/>
    <x v="0"/>
    <d v="2022-09-30T00:00:00"/>
    <x v="315"/>
    <s v="MACUSBC"/>
    <x v="2"/>
    <x v="1"/>
    <x v="0"/>
    <n v="9"/>
    <x v="0"/>
    <x v="1"/>
    <x v="1"/>
  </r>
  <r>
    <x v="8"/>
    <x v="0"/>
    <d v="2022-09-30T00:00:00"/>
    <x v="498"/>
    <s v="WALLADPT"/>
    <x v="3"/>
    <x v="1"/>
    <x v="0"/>
    <n v="9"/>
    <x v="0"/>
    <x v="1"/>
    <x v="1"/>
  </r>
  <r>
    <x v="8"/>
    <x v="1"/>
    <d v="2022-10-07T00:00:00"/>
    <x v="613"/>
    <s v="CLICC-MM"/>
    <x v="4"/>
    <x v="2"/>
    <x v="0"/>
    <n v="9"/>
    <x v="0"/>
    <x v="1"/>
    <x v="1"/>
  </r>
  <r>
    <x v="8"/>
    <x v="1"/>
    <d v="2022-10-07T00:00:00"/>
    <x v="614"/>
    <s v="CLICC-MM"/>
    <x v="4"/>
    <x v="2"/>
    <x v="0"/>
    <n v="9"/>
    <x v="0"/>
    <x v="1"/>
    <x v="1"/>
  </r>
  <r>
    <x v="8"/>
    <x v="1"/>
    <d v="2022-11-07T00:00:00"/>
    <x v="615"/>
    <s v="CLICC-MM"/>
    <x v="4"/>
    <x v="2"/>
    <x v="0"/>
    <n v="9"/>
    <x v="0"/>
    <x v="1"/>
    <x v="1"/>
  </r>
  <r>
    <x v="8"/>
    <x v="1"/>
    <d v="2022-10-10T00:00:00"/>
    <x v="616"/>
    <s v="FAC"/>
    <x v="4"/>
    <x v="2"/>
    <x v="0"/>
    <n v="9"/>
    <x v="0"/>
    <x v="1"/>
    <x v="1"/>
  </r>
  <r>
    <x v="8"/>
    <x v="1"/>
    <d v="2022-12-29T00:00:00"/>
    <x v="617"/>
    <s v="AD"/>
    <x v="5"/>
    <x v="3"/>
    <x v="0"/>
    <n v="9"/>
    <x v="0"/>
    <x v="1"/>
    <x v="1"/>
  </r>
  <r>
    <x v="8"/>
    <x v="1"/>
    <d v="2022-09-30T00:00:00"/>
    <x v="529"/>
    <s v="HPUSBC"/>
    <x v="12"/>
    <x v="1"/>
    <x v="0"/>
    <n v="9"/>
    <x v="0"/>
    <x v="1"/>
    <x v="1"/>
  </r>
  <r>
    <x v="8"/>
    <x v="1"/>
    <d v="2022-10-07T00:00:00"/>
    <x v="618"/>
    <s v="HP"/>
    <x v="18"/>
    <x v="2"/>
    <x v="0"/>
    <n v="9"/>
    <x v="0"/>
    <x v="1"/>
    <x v="1"/>
  </r>
  <r>
    <x v="8"/>
    <x v="1"/>
    <d v="2022-09-30T00:00:00"/>
    <x v="16"/>
    <s v="HDMIC"/>
    <x v="0"/>
    <x v="0"/>
    <x v="0"/>
    <n v="9"/>
    <x v="0"/>
    <x v="1"/>
    <x v="1"/>
  </r>
  <r>
    <x v="8"/>
    <x v="0"/>
    <d v="2022-09-30T00:00:00"/>
    <x v="3"/>
    <s v="MACUSBC"/>
    <x v="2"/>
    <x v="1"/>
    <x v="0"/>
    <n v="9"/>
    <x v="0"/>
    <x v="1"/>
    <x v="1"/>
  </r>
  <r>
    <x v="8"/>
    <x v="1"/>
    <d v="2022-10-07T00:00:00"/>
    <x v="353"/>
    <s v="CBK"/>
    <x v="6"/>
    <x v="2"/>
    <x v="0"/>
    <n v="9"/>
    <x v="0"/>
    <x v="1"/>
    <x v="1"/>
  </r>
  <r>
    <x v="8"/>
    <x v="0"/>
    <d v="2022-09-30T00:00:00"/>
    <x v="185"/>
    <s v="IPHONE"/>
    <x v="1"/>
    <x v="1"/>
    <x v="0"/>
    <n v="9"/>
    <x v="0"/>
    <x v="1"/>
    <x v="1"/>
  </r>
  <r>
    <x v="8"/>
    <x v="0"/>
    <d v="2022-09-30T00:00:00"/>
    <x v="5"/>
    <s v="WALLADPT"/>
    <x v="3"/>
    <x v="1"/>
    <x v="0"/>
    <n v="9"/>
    <x v="0"/>
    <x v="1"/>
    <x v="1"/>
  </r>
  <r>
    <x v="8"/>
    <x v="0"/>
    <d v="2022-10-14T00:00:00"/>
    <x v="619"/>
    <s v="FAC"/>
    <x v="4"/>
    <x v="2"/>
    <x v="0"/>
    <n v="9"/>
    <x v="0"/>
    <x v="1"/>
    <x v="1"/>
  </r>
  <r>
    <x v="8"/>
    <x v="0"/>
    <d v="2022-09-30T00:00:00"/>
    <x v="331"/>
    <s v="HPUSBC"/>
    <x v="12"/>
    <x v="1"/>
    <x v="0"/>
    <n v="9"/>
    <x v="0"/>
    <x v="1"/>
    <x v="1"/>
  </r>
  <r>
    <x v="8"/>
    <x v="1"/>
    <d v="2022-12-29T00:00:00"/>
    <x v="620"/>
    <s v="AD"/>
    <x v="5"/>
    <x v="3"/>
    <x v="0"/>
    <n v="9"/>
    <x v="0"/>
    <x v="1"/>
    <x v="1"/>
  </r>
  <r>
    <x v="8"/>
    <x v="0"/>
    <d v="2022-10-14T00:00:00"/>
    <x v="621"/>
    <s v="FAC"/>
    <x v="4"/>
    <x v="2"/>
    <x v="0"/>
    <n v="9"/>
    <x v="0"/>
    <x v="1"/>
    <x v="1"/>
  </r>
  <r>
    <x v="9"/>
    <x v="3"/>
    <d v="2022-10-07T00:00:00"/>
    <x v="324"/>
    <s v="CBK"/>
    <x v="6"/>
    <x v="2"/>
    <x v="0"/>
    <n v="10"/>
    <x v="1"/>
    <x v="2"/>
    <x v="1"/>
  </r>
  <r>
    <x v="9"/>
    <x v="1"/>
    <d v="2022-10-01T00:00:00"/>
    <x v="402"/>
    <s v="IPHONE"/>
    <x v="1"/>
    <x v="1"/>
    <x v="0"/>
    <n v="10"/>
    <x v="1"/>
    <x v="2"/>
    <x v="1"/>
  </r>
  <r>
    <x v="9"/>
    <x v="1"/>
    <d v="2022-10-01T00:00:00"/>
    <x v="622"/>
    <s v="OMNI"/>
    <x v="15"/>
    <x v="1"/>
    <x v="0"/>
    <n v="10"/>
    <x v="1"/>
    <x v="2"/>
    <x v="1"/>
  </r>
  <r>
    <x v="9"/>
    <x v="1"/>
    <d v="2022-10-01T00:00:00"/>
    <x v="606"/>
    <s v="MACUSBC"/>
    <x v="2"/>
    <x v="1"/>
    <x v="0"/>
    <n v="10"/>
    <x v="1"/>
    <x v="2"/>
    <x v="1"/>
  </r>
  <r>
    <x v="9"/>
    <x v="0"/>
    <d v="2022-10-08T00:00:00"/>
    <x v="623"/>
    <s v="CBK"/>
    <x v="6"/>
    <x v="2"/>
    <x v="0"/>
    <n v="10"/>
    <x v="1"/>
    <x v="2"/>
    <x v="1"/>
  </r>
  <r>
    <x v="9"/>
    <x v="1"/>
    <d v="2022-10-01T00:00:00"/>
    <x v="445"/>
    <s v="IPHONE"/>
    <x v="1"/>
    <x v="1"/>
    <x v="0"/>
    <n v="10"/>
    <x v="1"/>
    <x v="2"/>
    <x v="1"/>
  </r>
  <r>
    <x v="9"/>
    <x v="0"/>
    <d v="2022-10-01T00:00:00"/>
    <x v="590"/>
    <s v="HDST"/>
    <x v="8"/>
    <x v="4"/>
    <x v="0"/>
    <n v="10"/>
    <x v="1"/>
    <x v="2"/>
    <x v="1"/>
  </r>
  <r>
    <x v="9"/>
    <x v="1"/>
    <d v="2022-10-08T00:00:00"/>
    <x v="160"/>
    <s v="CBK"/>
    <x v="6"/>
    <x v="2"/>
    <x v="0"/>
    <n v="10"/>
    <x v="1"/>
    <x v="2"/>
    <x v="1"/>
  </r>
  <r>
    <x v="10"/>
    <x v="0"/>
    <d v="2022-10-16T00:00:00"/>
    <x v="624"/>
    <s v="CBK"/>
    <x v="6"/>
    <x v="2"/>
    <x v="0"/>
    <n v="10"/>
    <x v="1"/>
    <x v="3"/>
    <x v="1"/>
  </r>
  <r>
    <x v="11"/>
    <x v="3"/>
    <d v="2022-10-03T00:00:00"/>
    <x v="625"/>
    <s v="VGA"/>
    <x v="13"/>
    <x v="0"/>
    <x v="0"/>
    <n v="10"/>
    <x v="1"/>
    <x v="4"/>
    <x v="2"/>
  </r>
  <r>
    <x v="11"/>
    <x v="3"/>
    <d v="2022-10-10T00:00:00"/>
    <x v="574"/>
    <s v="CLICC-ML"/>
    <x v="7"/>
    <x v="2"/>
    <x v="0"/>
    <n v="10"/>
    <x v="1"/>
    <x v="4"/>
    <x v="2"/>
  </r>
  <r>
    <x v="11"/>
    <x v="3"/>
    <d v="2022-10-10T00:00:00"/>
    <x v="626"/>
    <s v="CLICC-ML"/>
    <x v="7"/>
    <x v="2"/>
    <x v="0"/>
    <n v="10"/>
    <x v="1"/>
    <x v="4"/>
    <x v="2"/>
  </r>
  <r>
    <x v="11"/>
    <x v="0"/>
    <d v="2022-10-03T00:00:00"/>
    <x v="567"/>
    <s v="IPHONE"/>
    <x v="1"/>
    <x v="1"/>
    <x v="0"/>
    <n v="10"/>
    <x v="1"/>
    <x v="4"/>
    <x v="2"/>
  </r>
  <r>
    <x v="11"/>
    <x v="0"/>
    <d v="2022-10-03T00:00:00"/>
    <x v="332"/>
    <s v="MACUSBC"/>
    <x v="2"/>
    <x v="1"/>
    <x v="0"/>
    <n v="10"/>
    <x v="1"/>
    <x v="4"/>
    <x v="2"/>
  </r>
  <r>
    <x v="11"/>
    <x v="0"/>
    <d v="2022-10-03T00:00:00"/>
    <x v="186"/>
    <s v="UVGA"/>
    <x v="10"/>
    <x v="0"/>
    <x v="0"/>
    <n v="10"/>
    <x v="1"/>
    <x v="4"/>
    <x v="2"/>
  </r>
  <r>
    <x v="11"/>
    <x v="1"/>
    <d v="2022-10-03T00:00:00"/>
    <x v="110"/>
    <s v="MACUSBC"/>
    <x v="2"/>
    <x v="1"/>
    <x v="0"/>
    <n v="10"/>
    <x v="1"/>
    <x v="4"/>
    <x v="2"/>
  </r>
  <r>
    <x v="11"/>
    <x v="0"/>
    <d v="2022-10-03T00:00:00"/>
    <x v="317"/>
    <s v="MACCHRG"/>
    <x v="9"/>
    <x v="1"/>
    <x v="0"/>
    <n v="10"/>
    <x v="1"/>
    <x v="4"/>
    <x v="2"/>
  </r>
  <r>
    <x v="11"/>
    <x v="1"/>
    <d v="2023-01-01T00:00:00"/>
    <x v="627"/>
    <s v="AD"/>
    <x v="5"/>
    <x v="3"/>
    <x v="0"/>
    <n v="10"/>
    <x v="1"/>
    <x v="4"/>
    <x v="2"/>
  </r>
  <r>
    <x v="11"/>
    <x v="0"/>
    <d v="2022-10-03T00:00:00"/>
    <x v="4"/>
    <s v="IPHONE"/>
    <x v="1"/>
    <x v="1"/>
    <x v="0"/>
    <n v="10"/>
    <x v="1"/>
    <x v="4"/>
    <x v="2"/>
  </r>
  <r>
    <x v="11"/>
    <x v="0"/>
    <d v="2022-10-03T00:00:00"/>
    <x v="3"/>
    <s v="MACUSBC"/>
    <x v="2"/>
    <x v="1"/>
    <x v="0"/>
    <n v="10"/>
    <x v="1"/>
    <x v="4"/>
    <x v="2"/>
  </r>
  <r>
    <x v="11"/>
    <x v="0"/>
    <d v="2022-10-03T00:00:00"/>
    <x v="339"/>
    <s v="MACUSBC"/>
    <x v="2"/>
    <x v="1"/>
    <x v="0"/>
    <n v="10"/>
    <x v="1"/>
    <x v="4"/>
    <x v="2"/>
  </r>
  <r>
    <x v="11"/>
    <x v="1"/>
    <d v="2022-10-10T00:00:00"/>
    <x v="628"/>
    <s v="CBK"/>
    <x v="6"/>
    <x v="2"/>
    <x v="0"/>
    <n v="10"/>
    <x v="1"/>
    <x v="4"/>
    <x v="2"/>
  </r>
  <r>
    <x v="11"/>
    <x v="0"/>
    <d v="2022-10-03T00:00:00"/>
    <x v="110"/>
    <s v="MACUSBC"/>
    <x v="2"/>
    <x v="1"/>
    <x v="0"/>
    <n v="10"/>
    <x v="1"/>
    <x v="4"/>
    <x v="2"/>
  </r>
  <r>
    <x v="11"/>
    <x v="1"/>
    <d v="2023-01-01T00:00:00"/>
    <x v="629"/>
    <s v="AD"/>
    <x v="5"/>
    <x v="3"/>
    <x v="0"/>
    <n v="10"/>
    <x v="1"/>
    <x v="4"/>
    <x v="2"/>
  </r>
  <r>
    <x v="11"/>
    <x v="1"/>
    <d v="2022-10-10T00:00:00"/>
    <x v="10"/>
    <s v="CBK"/>
    <x v="6"/>
    <x v="2"/>
    <x v="0"/>
    <n v="10"/>
    <x v="1"/>
    <x v="4"/>
    <x v="2"/>
  </r>
  <r>
    <x v="11"/>
    <x v="1"/>
    <d v="2022-10-03T00:00:00"/>
    <x v="526"/>
    <s v="CLICC-ML"/>
    <x v="7"/>
    <x v="2"/>
    <x v="0"/>
    <n v="10"/>
    <x v="1"/>
    <x v="4"/>
    <x v="2"/>
  </r>
  <r>
    <x v="11"/>
    <x v="1"/>
    <d v="2022-10-05T00:00:00"/>
    <x v="526"/>
    <s v="CLICC-ML"/>
    <x v="7"/>
    <x v="2"/>
    <x v="0"/>
    <n v="10"/>
    <x v="1"/>
    <x v="4"/>
    <x v="2"/>
  </r>
  <r>
    <x v="11"/>
    <x v="1"/>
    <d v="2022-10-10T00:00:00"/>
    <x v="536"/>
    <s v="CBK"/>
    <x v="6"/>
    <x v="2"/>
    <x v="0"/>
    <n v="10"/>
    <x v="1"/>
    <x v="4"/>
    <x v="2"/>
  </r>
  <r>
    <x v="11"/>
    <x v="1"/>
    <d v="2023-01-01T00:00:00"/>
    <x v="630"/>
    <s v="AD"/>
    <x v="5"/>
    <x v="3"/>
    <x v="0"/>
    <n v="10"/>
    <x v="1"/>
    <x v="4"/>
    <x v="2"/>
  </r>
  <r>
    <x v="11"/>
    <x v="1"/>
    <d v="2022-10-03T00:00:00"/>
    <x v="631"/>
    <s v="FAC"/>
    <x v="4"/>
    <x v="2"/>
    <x v="0"/>
    <n v="10"/>
    <x v="1"/>
    <x v="4"/>
    <x v="2"/>
  </r>
  <r>
    <x v="11"/>
    <x v="1"/>
    <d v="2022-10-10T00:00:00"/>
    <x v="632"/>
    <s v="FAC"/>
    <x v="4"/>
    <x v="2"/>
    <x v="0"/>
    <n v="10"/>
    <x v="1"/>
    <x v="4"/>
    <x v="2"/>
  </r>
  <r>
    <x v="11"/>
    <x v="0"/>
    <d v="2022-10-10T00:00:00"/>
    <x v="633"/>
    <s v="HP"/>
    <x v="18"/>
    <x v="2"/>
    <x v="0"/>
    <n v="10"/>
    <x v="1"/>
    <x v="4"/>
    <x v="2"/>
  </r>
  <r>
    <x v="11"/>
    <x v="0"/>
    <d v="2022-10-03T00:00:00"/>
    <x v="76"/>
    <s v="IPHONE"/>
    <x v="1"/>
    <x v="1"/>
    <x v="0"/>
    <n v="10"/>
    <x v="1"/>
    <x v="4"/>
    <x v="2"/>
  </r>
  <r>
    <x v="11"/>
    <x v="1"/>
    <d v="2022-10-03T00:00:00"/>
    <x v="231"/>
    <s v="MACUSBC"/>
    <x v="2"/>
    <x v="1"/>
    <x v="0"/>
    <n v="10"/>
    <x v="1"/>
    <x v="4"/>
    <x v="2"/>
  </r>
  <r>
    <x v="11"/>
    <x v="1"/>
    <d v="2022-10-03T00:00:00"/>
    <x v="605"/>
    <s v="CALC"/>
    <x v="16"/>
    <x v="4"/>
    <x v="0"/>
    <n v="10"/>
    <x v="1"/>
    <x v="4"/>
    <x v="2"/>
  </r>
  <r>
    <x v="11"/>
    <x v="1"/>
    <d v="2022-10-03T00:00:00"/>
    <x v="634"/>
    <s v="IPHONE"/>
    <x v="1"/>
    <x v="1"/>
    <x v="0"/>
    <n v="10"/>
    <x v="1"/>
    <x v="4"/>
    <x v="2"/>
  </r>
  <r>
    <x v="11"/>
    <x v="1"/>
    <d v="2022-10-03T00:00:00"/>
    <x v="431"/>
    <s v="WALLADPT"/>
    <x v="3"/>
    <x v="1"/>
    <x v="0"/>
    <n v="10"/>
    <x v="1"/>
    <x v="4"/>
    <x v="2"/>
  </r>
  <r>
    <x v="11"/>
    <x v="1"/>
    <d v="2022-10-31T00:00:00"/>
    <x v="635"/>
    <s v="HP"/>
    <x v="18"/>
    <x v="2"/>
    <x v="0"/>
    <n v="10"/>
    <x v="1"/>
    <x v="4"/>
    <x v="2"/>
  </r>
  <r>
    <x v="11"/>
    <x v="1"/>
    <d v="2023-01-01T00:00:00"/>
    <x v="636"/>
    <s v="CAR"/>
    <x v="5"/>
    <x v="3"/>
    <x v="0"/>
    <n v="10"/>
    <x v="1"/>
    <x v="4"/>
    <x v="2"/>
  </r>
  <r>
    <x v="11"/>
    <x v="1"/>
    <d v="2022-10-03T00:00:00"/>
    <x v="430"/>
    <s v="IPHONE"/>
    <x v="1"/>
    <x v="1"/>
    <x v="0"/>
    <n v="10"/>
    <x v="1"/>
    <x v="4"/>
    <x v="2"/>
  </r>
  <r>
    <x v="11"/>
    <x v="1"/>
    <d v="2022-10-03T00:00:00"/>
    <x v="498"/>
    <s v="WALLADPT"/>
    <x v="3"/>
    <x v="1"/>
    <x v="0"/>
    <n v="10"/>
    <x v="1"/>
    <x v="4"/>
    <x v="2"/>
  </r>
  <r>
    <x v="11"/>
    <x v="0"/>
    <d v="2022-10-10T00:00:00"/>
    <x v="637"/>
    <s v="FAC"/>
    <x v="4"/>
    <x v="2"/>
    <x v="0"/>
    <n v="10"/>
    <x v="1"/>
    <x v="4"/>
    <x v="2"/>
  </r>
  <r>
    <x v="11"/>
    <x v="1"/>
    <d v="2022-10-03T00:00:00"/>
    <x v="638"/>
    <s v="ANKER"/>
    <x v="20"/>
    <x v="1"/>
    <x v="0"/>
    <n v="10"/>
    <x v="1"/>
    <x v="4"/>
    <x v="2"/>
  </r>
  <r>
    <x v="11"/>
    <x v="1"/>
    <d v="2022-10-03T00:00:00"/>
    <x v="1"/>
    <s v="IPHONE"/>
    <x v="1"/>
    <x v="1"/>
    <x v="0"/>
    <n v="10"/>
    <x v="1"/>
    <x v="4"/>
    <x v="2"/>
  </r>
  <r>
    <x v="11"/>
    <x v="1"/>
    <d v="2022-10-03T00:00:00"/>
    <x v="5"/>
    <s v="WALLADPT"/>
    <x v="3"/>
    <x v="1"/>
    <x v="0"/>
    <n v="10"/>
    <x v="1"/>
    <x v="4"/>
    <x v="2"/>
  </r>
  <r>
    <x v="11"/>
    <x v="0"/>
    <d v="2022-10-10T00:00:00"/>
    <x v="628"/>
    <s v="CBK"/>
    <x v="6"/>
    <x v="2"/>
    <x v="0"/>
    <n v="10"/>
    <x v="1"/>
    <x v="4"/>
    <x v="2"/>
  </r>
  <r>
    <x v="11"/>
    <x v="1"/>
    <d v="2022-10-10T00:00:00"/>
    <x v="449"/>
    <s v="CBK"/>
    <x v="6"/>
    <x v="2"/>
    <x v="0"/>
    <n v="10"/>
    <x v="1"/>
    <x v="4"/>
    <x v="2"/>
  </r>
  <r>
    <x v="11"/>
    <x v="0"/>
    <d v="2022-10-03T00:00:00"/>
    <x v="639"/>
    <s v="FAC"/>
    <x v="4"/>
    <x v="2"/>
    <x v="0"/>
    <n v="10"/>
    <x v="1"/>
    <x v="4"/>
    <x v="2"/>
  </r>
  <r>
    <x v="11"/>
    <x v="0"/>
    <d v="2022-10-10T00:00:00"/>
    <x v="640"/>
    <s v="HP"/>
    <x v="18"/>
    <x v="2"/>
    <x v="0"/>
    <n v="10"/>
    <x v="1"/>
    <x v="4"/>
    <x v="2"/>
  </r>
  <r>
    <x v="11"/>
    <x v="1"/>
    <d v="2022-10-03T00:00:00"/>
    <x v="249"/>
    <s v="IPHONE"/>
    <x v="1"/>
    <x v="1"/>
    <x v="0"/>
    <n v="10"/>
    <x v="1"/>
    <x v="4"/>
    <x v="2"/>
  </r>
  <r>
    <x v="11"/>
    <x v="1"/>
    <d v="2022-10-03T00:00:00"/>
    <x v="641"/>
    <s v="OMNI"/>
    <x v="15"/>
    <x v="1"/>
    <x v="0"/>
    <n v="10"/>
    <x v="1"/>
    <x v="4"/>
    <x v="2"/>
  </r>
  <r>
    <x v="11"/>
    <x v="1"/>
    <d v="2022-10-03T00:00:00"/>
    <x v="333"/>
    <s v="WALLADPT"/>
    <x v="3"/>
    <x v="1"/>
    <x v="0"/>
    <n v="10"/>
    <x v="1"/>
    <x v="4"/>
    <x v="2"/>
  </r>
  <r>
    <x v="11"/>
    <x v="1"/>
    <d v="2022-10-10T00:00:00"/>
    <x v="389"/>
    <s v="CBK"/>
    <x v="6"/>
    <x v="2"/>
    <x v="0"/>
    <n v="10"/>
    <x v="1"/>
    <x v="4"/>
    <x v="2"/>
  </r>
  <r>
    <x v="11"/>
    <x v="1"/>
    <d v="2022-10-14T00:00:00"/>
    <x v="642"/>
    <s v="CBK"/>
    <x v="6"/>
    <x v="2"/>
    <x v="0"/>
    <n v="10"/>
    <x v="1"/>
    <x v="4"/>
    <x v="2"/>
  </r>
  <r>
    <x v="11"/>
    <x v="1"/>
    <d v="2022-10-03T00:00:00"/>
    <x v="110"/>
    <s v="MACUSBC"/>
    <x v="2"/>
    <x v="1"/>
    <x v="0"/>
    <n v="10"/>
    <x v="1"/>
    <x v="4"/>
    <x v="2"/>
  </r>
  <r>
    <x v="11"/>
    <x v="1"/>
    <d v="2022-10-03T00:00:00"/>
    <x v="529"/>
    <s v="HPUSBC"/>
    <x v="12"/>
    <x v="1"/>
    <x v="0"/>
    <n v="10"/>
    <x v="1"/>
    <x v="4"/>
    <x v="2"/>
  </r>
  <r>
    <x v="11"/>
    <x v="1"/>
    <d v="2022-10-03T00:00:00"/>
    <x v="368"/>
    <s v="IPHONE"/>
    <x v="1"/>
    <x v="1"/>
    <x v="0"/>
    <n v="10"/>
    <x v="1"/>
    <x v="4"/>
    <x v="2"/>
  </r>
  <r>
    <x v="11"/>
    <x v="1"/>
    <d v="2022-10-03T00:00:00"/>
    <x v="357"/>
    <s v="WALLADPT"/>
    <x v="3"/>
    <x v="1"/>
    <x v="0"/>
    <n v="10"/>
    <x v="1"/>
    <x v="4"/>
    <x v="2"/>
  </r>
  <r>
    <x v="11"/>
    <x v="0"/>
    <d v="2022-10-10T00:00:00"/>
    <x v="504"/>
    <s v="CBK"/>
    <x v="6"/>
    <x v="2"/>
    <x v="0"/>
    <n v="10"/>
    <x v="1"/>
    <x v="4"/>
    <x v="2"/>
  </r>
  <r>
    <x v="11"/>
    <x v="0"/>
    <d v="2022-10-03T00:00:00"/>
    <x v="643"/>
    <s v="OMNI"/>
    <x v="15"/>
    <x v="1"/>
    <x v="0"/>
    <n v="10"/>
    <x v="1"/>
    <x v="4"/>
    <x v="2"/>
  </r>
  <r>
    <x v="11"/>
    <x v="0"/>
    <d v="2022-10-10T00:00:00"/>
    <x v="631"/>
    <s v="FAC"/>
    <x v="4"/>
    <x v="2"/>
    <x v="0"/>
    <n v="10"/>
    <x v="1"/>
    <x v="4"/>
    <x v="2"/>
  </r>
  <r>
    <x v="11"/>
    <x v="1"/>
    <d v="2022-10-03T00:00:00"/>
    <x v="567"/>
    <s v="IPHONE"/>
    <x v="1"/>
    <x v="1"/>
    <x v="0"/>
    <n v="10"/>
    <x v="1"/>
    <x v="4"/>
    <x v="2"/>
  </r>
  <r>
    <x v="11"/>
    <x v="1"/>
    <d v="2022-10-10T00:00:00"/>
    <x v="644"/>
    <s v="CBK"/>
    <x v="6"/>
    <x v="2"/>
    <x v="0"/>
    <n v="10"/>
    <x v="1"/>
    <x v="4"/>
    <x v="2"/>
  </r>
  <r>
    <x v="11"/>
    <x v="1"/>
    <d v="2022-10-03T00:00:00"/>
    <x v="4"/>
    <s v="IPHONE"/>
    <x v="1"/>
    <x v="1"/>
    <x v="0"/>
    <n v="10"/>
    <x v="1"/>
    <x v="4"/>
    <x v="2"/>
  </r>
  <r>
    <x v="11"/>
    <x v="1"/>
    <d v="2022-10-03T00:00:00"/>
    <x v="77"/>
    <s v="WALLADPT"/>
    <x v="3"/>
    <x v="1"/>
    <x v="0"/>
    <n v="10"/>
    <x v="1"/>
    <x v="4"/>
    <x v="2"/>
  </r>
  <r>
    <x v="11"/>
    <x v="1"/>
    <d v="2022-10-10T00:00:00"/>
    <x v="552"/>
    <s v="CBK"/>
    <x v="6"/>
    <x v="2"/>
    <x v="0"/>
    <n v="10"/>
    <x v="1"/>
    <x v="4"/>
    <x v="2"/>
  </r>
  <r>
    <x v="11"/>
    <x v="1"/>
    <d v="2022-10-03T00:00:00"/>
    <x v="279"/>
    <s v="HDST"/>
    <x v="8"/>
    <x v="4"/>
    <x v="0"/>
    <n v="10"/>
    <x v="1"/>
    <x v="4"/>
    <x v="2"/>
  </r>
  <r>
    <x v="11"/>
    <x v="1"/>
    <d v="2022-10-03T00:00:00"/>
    <x v="453"/>
    <s v="HDST"/>
    <x v="8"/>
    <x v="4"/>
    <x v="0"/>
    <n v="10"/>
    <x v="1"/>
    <x v="4"/>
    <x v="2"/>
  </r>
  <r>
    <x v="11"/>
    <x v="1"/>
    <d v="2022-10-03T00:00:00"/>
    <x v="634"/>
    <s v="IPHONE"/>
    <x v="1"/>
    <x v="1"/>
    <x v="0"/>
    <n v="10"/>
    <x v="1"/>
    <x v="4"/>
    <x v="2"/>
  </r>
  <r>
    <x v="11"/>
    <x v="1"/>
    <d v="2022-10-03T00:00:00"/>
    <x v="338"/>
    <s v="MACUSBC"/>
    <x v="2"/>
    <x v="1"/>
    <x v="0"/>
    <n v="10"/>
    <x v="1"/>
    <x v="4"/>
    <x v="2"/>
  </r>
  <r>
    <x v="11"/>
    <x v="1"/>
    <d v="2022-10-03T00:00:00"/>
    <x v="431"/>
    <s v="WALLADPT"/>
    <x v="3"/>
    <x v="1"/>
    <x v="0"/>
    <n v="10"/>
    <x v="1"/>
    <x v="4"/>
    <x v="2"/>
  </r>
  <r>
    <x v="11"/>
    <x v="1"/>
    <d v="2022-10-03T00:00:00"/>
    <x v="3"/>
    <s v="MACUSBC"/>
    <x v="2"/>
    <x v="1"/>
    <x v="0"/>
    <n v="10"/>
    <x v="1"/>
    <x v="4"/>
    <x v="2"/>
  </r>
  <r>
    <x v="11"/>
    <x v="1"/>
    <d v="2022-11-01T00:00:00"/>
    <x v="645"/>
    <s v="CLICC-ML"/>
    <x v="7"/>
    <x v="2"/>
    <x v="0"/>
    <n v="10"/>
    <x v="1"/>
    <x v="4"/>
    <x v="2"/>
  </r>
  <r>
    <x v="11"/>
    <x v="1"/>
    <d v="2022-10-10T00:00:00"/>
    <x v="646"/>
    <s v="CBK"/>
    <x v="6"/>
    <x v="2"/>
    <x v="0"/>
    <n v="10"/>
    <x v="1"/>
    <x v="4"/>
    <x v="2"/>
  </r>
  <r>
    <x v="11"/>
    <x v="2"/>
    <d v="2022-10-17T00:00:00"/>
    <x v="647"/>
    <s v="FAC"/>
    <x v="4"/>
    <x v="2"/>
    <x v="0"/>
    <n v="10"/>
    <x v="1"/>
    <x v="4"/>
    <x v="2"/>
  </r>
  <r>
    <x v="11"/>
    <x v="0"/>
    <d v="2022-10-10T00:00:00"/>
    <x v="522"/>
    <s v="CBK"/>
    <x v="6"/>
    <x v="2"/>
    <x v="0"/>
    <n v="10"/>
    <x v="1"/>
    <x v="4"/>
    <x v="2"/>
  </r>
  <r>
    <x v="11"/>
    <x v="0"/>
    <d v="2022-10-10T00:00:00"/>
    <x v="648"/>
    <s v="CLICC-ML"/>
    <x v="7"/>
    <x v="2"/>
    <x v="0"/>
    <n v="10"/>
    <x v="1"/>
    <x v="4"/>
    <x v="2"/>
  </r>
  <r>
    <x v="11"/>
    <x v="1"/>
    <d v="2022-10-10T00:00:00"/>
    <x v="324"/>
    <s v="CBK"/>
    <x v="6"/>
    <x v="2"/>
    <x v="0"/>
    <n v="10"/>
    <x v="1"/>
    <x v="4"/>
    <x v="2"/>
  </r>
  <r>
    <x v="11"/>
    <x v="0"/>
    <d v="2022-10-14T00:00:00"/>
    <x v="258"/>
    <s v="CBK"/>
    <x v="6"/>
    <x v="2"/>
    <x v="0"/>
    <n v="10"/>
    <x v="1"/>
    <x v="4"/>
    <x v="2"/>
  </r>
  <r>
    <x v="11"/>
    <x v="1"/>
    <d v="2022-10-17T00:00:00"/>
    <x v="649"/>
    <s v="FAC"/>
    <x v="4"/>
    <x v="2"/>
    <x v="0"/>
    <n v="10"/>
    <x v="1"/>
    <x v="4"/>
    <x v="2"/>
  </r>
  <r>
    <x v="11"/>
    <x v="1"/>
    <d v="2022-10-03T00:00:00"/>
    <x v="445"/>
    <s v="IPHONE"/>
    <x v="1"/>
    <x v="1"/>
    <x v="0"/>
    <n v="10"/>
    <x v="1"/>
    <x v="4"/>
    <x v="2"/>
  </r>
  <r>
    <x v="11"/>
    <x v="1"/>
    <d v="2022-10-03T00:00:00"/>
    <x v="650"/>
    <s v="HP"/>
    <x v="18"/>
    <x v="2"/>
    <x v="0"/>
    <n v="10"/>
    <x v="1"/>
    <x v="4"/>
    <x v="2"/>
  </r>
  <r>
    <x v="11"/>
    <x v="1"/>
    <d v="2022-10-10T00:00:00"/>
    <x v="434"/>
    <s v="CBK"/>
    <x v="6"/>
    <x v="2"/>
    <x v="0"/>
    <n v="10"/>
    <x v="1"/>
    <x v="4"/>
    <x v="2"/>
  </r>
  <r>
    <x v="11"/>
    <x v="1"/>
    <d v="2022-10-17T00:00:00"/>
    <x v="623"/>
    <s v="CBK"/>
    <x v="6"/>
    <x v="2"/>
    <x v="0"/>
    <n v="10"/>
    <x v="1"/>
    <x v="4"/>
    <x v="2"/>
  </r>
  <r>
    <x v="11"/>
    <x v="0"/>
    <d v="2022-10-03T00:00:00"/>
    <x v="651"/>
    <s v="IPHONE"/>
    <x v="1"/>
    <x v="1"/>
    <x v="0"/>
    <n v="10"/>
    <x v="1"/>
    <x v="4"/>
    <x v="2"/>
  </r>
  <r>
    <x v="11"/>
    <x v="1"/>
    <d v="2022-10-10T00:00:00"/>
    <x v="46"/>
    <s v="CBK"/>
    <x v="6"/>
    <x v="2"/>
    <x v="0"/>
    <n v="10"/>
    <x v="1"/>
    <x v="4"/>
    <x v="2"/>
  </r>
  <r>
    <x v="11"/>
    <x v="1"/>
    <d v="2022-10-10T00:00:00"/>
    <x v="652"/>
    <s v="CBK"/>
    <x v="6"/>
    <x v="2"/>
    <x v="0"/>
    <n v="10"/>
    <x v="1"/>
    <x v="4"/>
    <x v="2"/>
  </r>
  <r>
    <x v="11"/>
    <x v="1"/>
    <d v="2022-10-03T00:00:00"/>
    <x v="315"/>
    <s v="MACUSBC"/>
    <x v="2"/>
    <x v="1"/>
    <x v="0"/>
    <n v="10"/>
    <x v="1"/>
    <x v="4"/>
    <x v="2"/>
  </r>
  <r>
    <x v="11"/>
    <x v="0"/>
    <d v="2022-10-10T00:00:00"/>
    <x v="392"/>
    <s v="CBK"/>
    <x v="6"/>
    <x v="2"/>
    <x v="0"/>
    <n v="10"/>
    <x v="1"/>
    <x v="4"/>
    <x v="2"/>
  </r>
  <r>
    <x v="11"/>
    <x v="1"/>
    <d v="2022-10-10T00:00:00"/>
    <x v="523"/>
    <s v="CBK"/>
    <x v="6"/>
    <x v="2"/>
    <x v="0"/>
    <n v="10"/>
    <x v="1"/>
    <x v="4"/>
    <x v="2"/>
  </r>
  <r>
    <x v="11"/>
    <x v="1"/>
    <d v="2022-10-03T00:00:00"/>
    <x v="355"/>
    <s v="IPHONE"/>
    <x v="1"/>
    <x v="1"/>
    <x v="0"/>
    <n v="10"/>
    <x v="1"/>
    <x v="4"/>
    <x v="2"/>
  </r>
  <r>
    <x v="11"/>
    <x v="1"/>
    <d v="2022-10-03T00:00:00"/>
    <x v="369"/>
    <s v="WALLADPT"/>
    <x v="3"/>
    <x v="1"/>
    <x v="0"/>
    <n v="10"/>
    <x v="1"/>
    <x v="4"/>
    <x v="2"/>
  </r>
  <r>
    <x v="11"/>
    <x v="1"/>
    <d v="2022-10-10T00:00:00"/>
    <x v="448"/>
    <s v="CBK"/>
    <x v="6"/>
    <x v="2"/>
    <x v="0"/>
    <n v="10"/>
    <x v="1"/>
    <x v="4"/>
    <x v="2"/>
  </r>
  <r>
    <x v="11"/>
    <x v="1"/>
    <d v="2022-10-10T00:00:00"/>
    <x v="653"/>
    <s v="HP"/>
    <x v="18"/>
    <x v="2"/>
    <x v="0"/>
    <n v="10"/>
    <x v="1"/>
    <x v="4"/>
    <x v="2"/>
  </r>
  <r>
    <x v="11"/>
    <x v="1"/>
    <d v="2022-10-10T00:00:00"/>
    <x v="654"/>
    <s v="CLICC-ML"/>
    <x v="7"/>
    <x v="2"/>
    <x v="0"/>
    <n v="10"/>
    <x v="1"/>
    <x v="4"/>
    <x v="2"/>
  </r>
  <r>
    <x v="11"/>
    <x v="1"/>
    <d v="2022-10-14T00:00:00"/>
    <x v="405"/>
    <s v="CLICC-ML"/>
    <x v="7"/>
    <x v="2"/>
    <x v="0"/>
    <n v="10"/>
    <x v="1"/>
    <x v="4"/>
    <x v="2"/>
  </r>
  <r>
    <x v="11"/>
    <x v="1"/>
    <d v="2022-10-25T00:00:00"/>
    <x v="450"/>
    <s v="CBK"/>
    <x v="6"/>
    <x v="2"/>
    <x v="0"/>
    <n v="10"/>
    <x v="1"/>
    <x v="4"/>
    <x v="2"/>
  </r>
  <r>
    <x v="11"/>
    <x v="0"/>
    <d v="2022-10-10T00:00:00"/>
    <x v="504"/>
    <s v="CBK"/>
    <x v="6"/>
    <x v="2"/>
    <x v="0"/>
    <n v="10"/>
    <x v="1"/>
    <x v="4"/>
    <x v="2"/>
  </r>
  <r>
    <x v="11"/>
    <x v="1"/>
    <d v="2022-10-03T00:00:00"/>
    <x v="4"/>
    <s v="IPHONE"/>
    <x v="1"/>
    <x v="1"/>
    <x v="0"/>
    <n v="10"/>
    <x v="1"/>
    <x v="4"/>
    <x v="2"/>
  </r>
  <r>
    <x v="11"/>
    <x v="1"/>
    <d v="2022-10-03T00:00:00"/>
    <x v="77"/>
    <s v="WALLADPT"/>
    <x v="3"/>
    <x v="1"/>
    <x v="0"/>
    <n v="10"/>
    <x v="1"/>
    <x v="4"/>
    <x v="2"/>
  </r>
  <r>
    <x v="11"/>
    <x v="1"/>
    <d v="2022-10-03T00:00:00"/>
    <x v="1"/>
    <s v="IPHONE"/>
    <x v="1"/>
    <x v="1"/>
    <x v="0"/>
    <n v="10"/>
    <x v="1"/>
    <x v="4"/>
    <x v="2"/>
  </r>
  <r>
    <x v="11"/>
    <x v="1"/>
    <d v="2022-10-03T00:00:00"/>
    <x v="5"/>
    <s v="WALLADPT"/>
    <x v="3"/>
    <x v="1"/>
    <x v="0"/>
    <n v="10"/>
    <x v="1"/>
    <x v="4"/>
    <x v="2"/>
  </r>
  <r>
    <x v="11"/>
    <x v="2"/>
    <d v="2022-10-10T00:00:00"/>
    <x v="655"/>
    <s v="CBK"/>
    <x v="6"/>
    <x v="2"/>
    <x v="0"/>
    <n v="10"/>
    <x v="1"/>
    <x v="4"/>
    <x v="2"/>
  </r>
  <r>
    <x v="12"/>
    <x v="1"/>
    <d v="2022-10-04T00:00:00"/>
    <x v="524"/>
    <s v="IPHONE"/>
    <x v="1"/>
    <x v="1"/>
    <x v="0"/>
    <n v="10"/>
    <x v="1"/>
    <x v="5"/>
    <x v="2"/>
  </r>
  <r>
    <x v="12"/>
    <x v="1"/>
    <d v="2022-10-04T00:00:00"/>
    <x v="222"/>
    <s v="MACCHRG"/>
    <x v="9"/>
    <x v="1"/>
    <x v="0"/>
    <n v="10"/>
    <x v="1"/>
    <x v="5"/>
    <x v="2"/>
  </r>
  <r>
    <x v="12"/>
    <x v="1"/>
    <d v="2022-10-18T00:00:00"/>
    <x v="656"/>
    <s v="CLICC-ML"/>
    <x v="7"/>
    <x v="2"/>
    <x v="0"/>
    <n v="10"/>
    <x v="1"/>
    <x v="5"/>
    <x v="2"/>
  </r>
  <r>
    <x v="12"/>
    <x v="1"/>
    <d v="2022-10-04T00:00:00"/>
    <x v="403"/>
    <s v="UHDMI"/>
    <x v="14"/>
    <x v="0"/>
    <x v="0"/>
    <n v="10"/>
    <x v="1"/>
    <x v="5"/>
    <x v="2"/>
  </r>
  <r>
    <x v="12"/>
    <x v="1"/>
    <d v="2022-10-04T00:00:00"/>
    <x v="110"/>
    <s v="MACUSBC"/>
    <x v="2"/>
    <x v="1"/>
    <x v="0"/>
    <n v="10"/>
    <x v="1"/>
    <x v="5"/>
    <x v="2"/>
  </r>
  <r>
    <x v="12"/>
    <x v="0"/>
    <d v="2022-10-04T00:00:00"/>
    <x v="185"/>
    <s v="IPHONE"/>
    <x v="1"/>
    <x v="1"/>
    <x v="0"/>
    <n v="10"/>
    <x v="1"/>
    <x v="5"/>
    <x v="2"/>
  </r>
  <r>
    <x v="12"/>
    <x v="0"/>
    <d v="2022-10-04T00:00:00"/>
    <x v="9"/>
    <s v="MACUSBC"/>
    <x v="2"/>
    <x v="1"/>
    <x v="0"/>
    <n v="10"/>
    <x v="1"/>
    <x v="5"/>
    <x v="2"/>
  </r>
  <r>
    <x v="12"/>
    <x v="0"/>
    <d v="2022-10-04T00:00:00"/>
    <x v="77"/>
    <s v="WALLADPT"/>
    <x v="3"/>
    <x v="1"/>
    <x v="0"/>
    <n v="10"/>
    <x v="1"/>
    <x v="5"/>
    <x v="2"/>
  </r>
  <r>
    <x v="12"/>
    <x v="2"/>
    <d v="2022-10-25T00:00:00"/>
    <x v="657"/>
    <s v="HP"/>
    <x v="18"/>
    <x v="2"/>
    <x v="0"/>
    <n v="10"/>
    <x v="1"/>
    <x v="5"/>
    <x v="2"/>
  </r>
  <r>
    <x v="12"/>
    <x v="0"/>
    <d v="2022-10-04T00:00:00"/>
    <x v="483"/>
    <s v="HPUSBC"/>
    <x v="12"/>
    <x v="1"/>
    <x v="0"/>
    <n v="10"/>
    <x v="1"/>
    <x v="5"/>
    <x v="2"/>
  </r>
  <r>
    <x v="12"/>
    <x v="1"/>
    <d v="2022-10-04T00:00:00"/>
    <x v="412"/>
    <s v="MACUSBC"/>
    <x v="2"/>
    <x v="1"/>
    <x v="0"/>
    <n v="10"/>
    <x v="1"/>
    <x v="5"/>
    <x v="2"/>
  </r>
  <r>
    <x v="12"/>
    <x v="1"/>
    <d v="2022-10-04T00:00:00"/>
    <x v="76"/>
    <s v="IPHONE"/>
    <x v="1"/>
    <x v="1"/>
    <x v="0"/>
    <n v="10"/>
    <x v="1"/>
    <x v="5"/>
    <x v="2"/>
  </r>
  <r>
    <x v="12"/>
    <x v="1"/>
    <d v="2022-10-04T00:00:00"/>
    <x v="189"/>
    <s v="MACUSBC"/>
    <x v="2"/>
    <x v="1"/>
    <x v="0"/>
    <n v="10"/>
    <x v="1"/>
    <x v="5"/>
    <x v="2"/>
  </r>
  <r>
    <x v="12"/>
    <x v="1"/>
    <d v="2022-10-04T00:00:00"/>
    <x v="5"/>
    <s v="WALLADPT"/>
    <x v="3"/>
    <x v="1"/>
    <x v="0"/>
    <n v="10"/>
    <x v="1"/>
    <x v="5"/>
    <x v="2"/>
  </r>
  <r>
    <x v="12"/>
    <x v="0"/>
    <d v="2022-10-04T00:00:00"/>
    <x v="625"/>
    <s v="VGA"/>
    <x v="13"/>
    <x v="0"/>
    <x v="0"/>
    <n v="10"/>
    <x v="1"/>
    <x v="5"/>
    <x v="2"/>
  </r>
  <r>
    <x v="12"/>
    <x v="0"/>
    <d v="2022-10-04T00:00:00"/>
    <x v="658"/>
    <s v="VGA"/>
    <x v="13"/>
    <x v="0"/>
    <x v="0"/>
    <n v="10"/>
    <x v="1"/>
    <x v="5"/>
    <x v="2"/>
  </r>
  <r>
    <x v="12"/>
    <x v="1"/>
    <d v="2022-10-04T00:00:00"/>
    <x v="530"/>
    <s v="MACUSBC"/>
    <x v="2"/>
    <x v="1"/>
    <x v="0"/>
    <n v="10"/>
    <x v="1"/>
    <x v="5"/>
    <x v="2"/>
  </r>
  <r>
    <x v="12"/>
    <x v="1"/>
    <d v="2022-10-04T00:00:00"/>
    <x v="338"/>
    <s v="MACUSBC"/>
    <x v="2"/>
    <x v="1"/>
    <x v="0"/>
    <n v="10"/>
    <x v="1"/>
    <x v="5"/>
    <x v="2"/>
  </r>
  <r>
    <x v="12"/>
    <x v="1"/>
    <d v="2022-10-04T00:00:00"/>
    <x v="431"/>
    <s v="WALLADPT"/>
    <x v="3"/>
    <x v="1"/>
    <x v="0"/>
    <n v="10"/>
    <x v="1"/>
    <x v="5"/>
    <x v="2"/>
  </r>
  <r>
    <x v="12"/>
    <x v="1"/>
    <d v="2022-10-04T00:00:00"/>
    <x v="659"/>
    <s v="FAC"/>
    <x v="4"/>
    <x v="2"/>
    <x v="0"/>
    <n v="10"/>
    <x v="1"/>
    <x v="5"/>
    <x v="2"/>
  </r>
  <r>
    <x v="12"/>
    <x v="1"/>
    <d v="2022-10-04T00:00:00"/>
    <x v="4"/>
    <s v="IPHONE"/>
    <x v="1"/>
    <x v="1"/>
    <x v="0"/>
    <n v="10"/>
    <x v="1"/>
    <x v="5"/>
    <x v="2"/>
  </r>
  <r>
    <x v="12"/>
    <x v="1"/>
    <d v="2023-01-02T00:00:00"/>
    <x v="660"/>
    <s v="AD"/>
    <x v="5"/>
    <x v="3"/>
    <x v="0"/>
    <n v="10"/>
    <x v="1"/>
    <x v="5"/>
    <x v="2"/>
  </r>
  <r>
    <x v="12"/>
    <x v="1"/>
    <d v="2022-10-04T00:00:00"/>
    <x v="3"/>
    <s v="MACUSBC"/>
    <x v="2"/>
    <x v="1"/>
    <x v="0"/>
    <n v="10"/>
    <x v="1"/>
    <x v="5"/>
    <x v="2"/>
  </r>
  <r>
    <x v="12"/>
    <x v="0"/>
    <d v="2022-10-04T00:00:00"/>
    <x v="661"/>
    <s v="FAC"/>
    <x v="4"/>
    <x v="2"/>
    <x v="0"/>
    <n v="10"/>
    <x v="1"/>
    <x v="5"/>
    <x v="2"/>
  </r>
  <r>
    <x v="12"/>
    <x v="0"/>
    <d v="2022-10-11T00:00:00"/>
    <x v="662"/>
    <s v="FAC"/>
    <x v="4"/>
    <x v="2"/>
    <x v="0"/>
    <n v="10"/>
    <x v="1"/>
    <x v="5"/>
    <x v="2"/>
  </r>
  <r>
    <x v="12"/>
    <x v="1"/>
    <d v="2023-01-02T00:00:00"/>
    <x v="663"/>
    <s v="AD"/>
    <x v="5"/>
    <x v="3"/>
    <x v="0"/>
    <n v="10"/>
    <x v="1"/>
    <x v="5"/>
    <x v="2"/>
  </r>
  <r>
    <x v="12"/>
    <x v="0"/>
    <d v="2022-10-04T00:00:00"/>
    <x v="366"/>
    <s v="UHDMI"/>
    <x v="14"/>
    <x v="0"/>
    <x v="0"/>
    <n v="10"/>
    <x v="1"/>
    <x v="5"/>
    <x v="2"/>
  </r>
  <r>
    <x v="12"/>
    <x v="1"/>
    <d v="2022-10-04T00:00:00"/>
    <x v="186"/>
    <s v="UVGA"/>
    <x v="10"/>
    <x v="0"/>
    <x v="0"/>
    <n v="10"/>
    <x v="1"/>
    <x v="5"/>
    <x v="2"/>
  </r>
  <r>
    <x v="12"/>
    <x v="1"/>
    <d v="2022-10-04T00:00:00"/>
    <x v="355"/>
    <s v="IPHONE"/>
    <x v="1"/>
    <x v="1"/>
    <x v="0"/>
    <n v="10"/>
    <x v="1"/>
    <x v="5"/>
    <x v="2"/>
  </r>
  <r>
    <x v="12"/>
    <x v="1"/>
    <d v="2022-10-04T00:00:00"/>
    <x v="369"/>
    <s v="WALLADPT"/>
    <x v="3"/>
    <x v="1"/>
    <x v="0"/>
    <n v="10"/>
    <x v="1"/>
    <x v="5"/>
    <x v="2"/>
  </r>
  <r>
    <x v="12"/>
    <x v="1"/>
    <d v="2022-10-11T00:00:00"/>
    <x v="251"/>
    <s v="CBK"/>
    <x v="6"/>
    <x v="2"/>
    <x v="0"/>
    <n v="10"/>
    <x v="1"/>
    <x v="5"/>
    <x v="2"/>
  </r>
  <r>
    <x v="12"/>
    <x v="1"/>
    <d v="2022-10-04T00:00:00"/>
    <x v="1"/>
    <s v="IPHONE"/>
    <x v="1"/>
    <x v="1"/>
    <x v="0"/>
    <n v="10"/>
    <x v="1"/>
    <x v="5"/>
    <x v="2"/>
  </r>
  <r>
    <x v="12"/>
    <x v="0"/>
    <d v="2022-10-11T00:00:00"/>
    <x v="664"/>
    <s v="CLICC-ML"/>
    <x v="7"/>
    <x v="2"/>
    <x v="0"/>
    <n v="10"/>
    <x v="1"/>
    <x v="5"/>
    <x v="2"/>
  </r>
  <r>
    <x v="12"/>
    <x v="0"/>
    <d v="2022-10-11T00:00:00"/>
    <x v="665"/>
    <s v="FAC"/>
    <x v="4"/>
    <x v="2"/>
    <x v="0"/>
    <n v="10"/>
    <x v="1"/>
    <x v="5"/>
    <x v="2"/>
  </r>
  <r>
    <x v="12"/>
    <x v="0"/>
    <d v="2022-10-04T00:00:00"/>
    <x v="330"/>
    <s v="MACUSBC"/>
    <x v="2"/>
    <x v="1"/>
    <x v="0"/>
    <n v="10"/>
    <x v="1"/>
    <x v="5"/>
    <x v="2"/>
  </r>
  <r>
    <x v="12"/>
    <x v="0"/>
    <d v="2022-10-04T00:00:00"/>
    <x v="643"/>
    <s v="OMNI"/>
    <x v="15"/>
    <x v="1"/>
    <x v="0"/>
    <n v="10"/>
    <x v="1"/>
    <x v="5"/>
    <x v="2"/>
  </r>
  <r>
    <x v="12"/>
    <x v="0"/>
    <d v="2022-10-04T00:00:00"/>
    <x v="622"/>
    <s v="OMNI"/>
    <x v="15"/>
    <x v="1"/>
    <x v="0"/>
    <n v="10"/>
    <x v="1"/>
    <x v="5"/>
    <x v="2"/>
  </r>
  <r>
    <x v="12"/>
    <x v="1"/>
    <d v="2022-10-04T00:00:00"/>
    <x v="483"/>
    <s v="HPUSBC"/>
    <x v="12"/>
    <x v="1"/>
    <x v="0"/>
    <n v="10"/>
    <x v="1"/>
    <x v="5"/>
    <x v="2"/>
  </r>
  <r>
    <x v="12"/>
    <x v="1"/>
    <d v="2022-10-04T00:00:00"/>
    <x v="486"/>
    <s v="HDST"/>
    <x v="8"/>
    <x v="4"/>
    <x v="0"/>
    <n v="10"/>
    <x v="1"/>
    <x v="5"/>
    <x v="2"/>
  </r>
  <r>
    <x v="12"/>
    <x v="1"/>
    <d v="2022-10-04T00:00:00"/>
    <x v="453"/>
    <s v="HDST"/>
    <x v="8"/>
    <x v="4"/>
    <x v="0"/>
    <n v="10"/>
    <x v="1"/>
    <x v="5"/>
    <x v="2"/>
  </r>
  <r>
    <x v="12"/>
    <x v="1"/>
    <d v="2022-10-18T00:00:00"/>
    <x v="42"/>
    <s v="CLICC-ML"/>
    <x v="7"/>
    <x v="2"/>
    <x v="0"/>
    <n v="10"/>
    <x v="1"/>
    <x v="5"/>
    <x v="2"/>
  </r>
  <r>
    <x v="12"/>
    <x v="1"/>
    <d v="2022-10-04T00:00:00"/>
    <x v="430"/>
    <s v="IPHONE"/>
    <x v="1"/>
    <x v="1"/>
    <x v="0"/>
    <n v="10"/>
    <x v="1"/>
    <x v="5"/>
    <x v="2"/>
  </r>
  <r>
    <x v="12"/>
    <x v="1"/>
    <d v="2022-10-04T00:00:00"/>
    <x v="315"/>
    <s v="MACUSBC"/>
    <x v="2"/>
    <x v="1"/>
    <x v="0"/>
    <n v="10"/>
    <x v="1"/>
    <x v="5"/>
    <x v="2"/>
  </r>
  <r>
    <x v="12"/>
    <x v="1"/>
    <d v="2022-10-04T00:00:00"/>
    <x v="498"/>
    <s v="WALLADPT"/>
    <x v="3"/>
    <x v="1"/>
    <x v="0"/>
    <n v="10"/>
    <x v="1"/>
    <x v="5"/>
    <x v="2"/>
  </r>
  <r>
    <x v="12"/>
    <x v="1"/>
    <d v="2022-10-04T00:00:00"/>
    <x v="186"/>
    <s v="UVGA"/>
    <x v="10"/>
    <x v="0"/>
    <x v="0"/>
    <n v="10"/>
    <x v="1"/>
    <x v="5"/>
    <x v="2"/>
  </r>
  <r>
    <x v="12"/>
    <x v="1"/>
    <d v="2022-10-04T00:00:00"/>
    <x v="666"/>
    <s v="VGA"/>
    <x v="13"/>
    <x v="0"/>
    <x v="0"/>
    <n v="10"/>
    <x v="1"/>
    <x v="5"/>
    <x v="2"/>
  </r>
  <r>
    <x v="12"/>
    <x v="1"/>
    <d v="2022-10-04T00:00:00"/>
    <x v="667"/>
    <s v="VGAC"/>
    <x v="13"/>
    <x v="0"/>
    <x v="0"/>
    <n v="10"/>
    <x v="1"/>
    <x v="5"/>
    <x v="2"/>
  </r>
  <r>
    <x v="12"/>
    <x v="0"/>
    <d v="2022-10-04T00:00:00"/>
    <x v="540"/>
    <s v="IPHONE"/>
    <x v="1"/>
    <x v="1"/>
    <x v="0"/>
    <n v="10"/>
    <x v="1"/>
    <x v="5"/>
    <x v="2"/>
  </r>
  <r>
    <x v="12"/>
    <x v="0"/>
    <d v="2022-10-04T00:00:00"/>
    <x v="554"/>
    <s v="IPHONE"/>
    <x v="1"/>
    <x v="1"/>
    <x v="0"/>
    <n v="10"/>
    <x v="1"/>
    <x v="5"/>
    <x v="2"/>
  </r>
  <r>
    <x v="12"/>
    <x v="1"/>
    <d v="2022-10-04T00:00:00"/>
    <x v="185"/>
    <s v="IPHONE"/>
    <x v="1"/>
    <x v="1"/>
    <x v="0"/>
    <n v="10"/>
    <x v="1"/>
    <x v="5"/>
    <x v="2"/>
  </r>
  <r>
    <x v="12"/>
    <x v="1"/>
    <d v="2022-10-04T00:00:00"/>
    <x v="5"/>
    <s v="WALLADPT"/>
    <x v="3"/>
    <x v="1"/>
    <x v="0"/>
    <n v="10"/>
    <x v="1"/>
    <x v="5"/>
    <x v="2"/>
  </r>
  <r>
    <x v="12"/>
    <x v="1"/>
    <d v="2022-10-04T00:00:00"/>
    <x v="3"/>
    <s v="MACUSBC"/>
    <x v="2"/>
    <x v="1"/>
    <x v="0"/>
    <n v="10"/>
    <x v="1"/>
    <x v="5"/>
    <x v="2"/>
  </r>
  <r>
    <x v="12"/>
    <x v="1"/>
    <d v="2022-10-04T00:00:00"/>
    <x v="412"/>
    <s v="MACUSBC"/>
    <x v="2"/>
    <x v="1"/>
    <x v="0"/>
    <n v="10"/>
    <x v="1"/>
    <x v="5"/>
    <x v="2"/>
  </r>
  <r>
    <x v="12"/>
    <x v="1"/>
    <d v="2023-01-02T00:00:00"/>
    <x v="188"/>
    <s v="CAR"/>
    <x v="5"/>
    <x v="3"/>
    <x v="0"/>
    <n v="10"/>
    <x v="1"/>
    <x v="5"/>
    <x v="2"/>
  </r>
  <r>
    <x v="12"/>
    <x v="0"/>
    <d v="2022-10-04T00:00:00"/>
    <x v="4"/>
    <s v="IPHONE"/>
    <x v="1"/>
    <x v="1"/>
    <x v="0"/>
    <n v="10"/>
    <x v="1"/>
    <x v="5"/>
    <x v="2"/>
  </r>
  <r>
    <x v="12"/>
    <x v="0"/>
    <d v="2022-10-04T00:00:00"/>
    <x v="231"/>
    <s v="MACUSBC"/>
    <x v="2"/>
    <x v="1"/>
    <x v="0"/>
    <n v="10"/>
    <x v="1"/>
    <x v="5"/>
    <x v="2"/>
  </r>
  <r>
    <x v="12"/>
    <x v="1"/>
    <d v="2022-10-04T00:00:00"/>
    <x v="231"/>
    <s v="MACUSBC"/>
    <x v="2"/>
    <x v="1"/>
    <x v="0"/>
    <n v="10"/>
    <x v="1"/>
    <x v="5"/>
    <x v="2"/>
  </r>
  <r>
    <x v="12"/>
    <x v="1"/>
    <d v="2022-10-04T00:00:00"/>
    <x v="76"/>
    <s v="IPHONE"/>
    <x v="1"/>
    <x v="1"/>
    <x v="0"/>
    <n v="10"/>
    <x v="1"/>
    <x v="5"/>
    <x v="2"/>
  </r>
  <r>
    <x v="12"/>
    <x v="1"/>
    <d v="2022-10-04T00:00:00"/>
    <x v="5"/>
    <s v="WALLADPT"/>
    <x v="3"/>
    <x v="1"/>
    <x v="0"/>
    <n v="10"/>
    <x v="1"/>
    <x v="5"/>
    <x v="2"/>
  </r>
  <r>
    <x v="12"/>
    <x v="1"/>
    <d v="2022-10-16T00:00:00"/>
    <x v="434"/>
    <s v="CBK"/>
    <x v="6"/>
    <x v="2"/>
    <x v="0"/>
    <n v="10"/>
    <x v="1"/>
    <x v="5"/>
    <x v="2"/>
  </r>
  <r>
    <x v="12"/>
    <x v="0"/>
    <d v="2022-10-04T00:00:00"/>
    <x v="668"/>
    <s v="IPHONE"/>
    <x v="1"/>
    <x v="1"/>
    <x v="0"/>
    <n v="10"/>
    <x v="1"/>
    <x v="5"/>
    <x v="2"/>
  </r>
  <r>
    <x v="12"/>
    <x v="0"/>
    <d v="2022-10-04T00:00:00"/>
    <x v="338"/>
    <s v="MACUSBC"/>
    <x v="2"/>
    <x v="1"/>
    <x v="0"/>
    <n v="10"/>
    <x v="1"/>
    <x v="5"/>
    <x v="2"/>
  </r>
  <r>
    <x v="12"/>
    <x v="1"/>
    <d v="2022-10-18T00:00:00"/>
    <x v="510"/>
    <s v="CLICC-MM"/>
    <x v="4"/>
    <x v="2"/>
    <x v="0"/>
    <n v="10"/>
    <x v="1"/>
    <x v="5"/>
    <x v="2"/>
  </r>
  <r>
    <x v="12"/>
    <x v="1"/>
    <d v="2022-10-18T00:00:00"/>
    <x v="669"/>
    <s v="CLICC-MM"/>
    <x v="4"/>
    <x v="2"/>
    <x v="0"/>
    <n v="10"/>
    <x v="1"/>
    <x v="5"/>
    <x v="2"/>
  </r>
  <r>
    <x v="12"/>
    <x v="1"/>
    <d v="2022-10-04T00:00:00"/>
    <x v="670"/>
    <s v="FAC"/>
    <x v="4"/>
    <x v="2"/>
    <x v="0"/>
    <n v="10"/>
    <x v="1"/>
    <x v="5"/>
    <x v="2"/>
  </r>
  <r>
    <x v="12"/>
    <x v="1"/>
    <d v="2022-10-04T00:00:00"/>
    <x v="185"/>
    <s v="IPHONE"/>
    <x v="1"/>
    <x v="1"/>
    <x v="0"/>
    <n v="10"/>
    <x v="1"/>
    <x v="5"/>
    <x v="2"/>
  </r>
  <r>
    <x v="12"/>
    <x v="1"/>
    <d v="2022-10-04T00:00:00"/>
    <x v="77"/>
    <s v="WALLADPT"/>
    <x v="3"/>
    <x v="1"/>
    <x v="0"/>
    <n v="10"/>
    <x v="1"/>
    <x v="5"/>
    <x v="2"/>
  </r>
  <r>
    <x v="12"/>
    <x v="1"/>
    <d v="2022-10-04T00:00:00"/>
    <x v="524"/>
    <s v="IPHONE"/>
    <x v="1"/>
    <x v="1"/>
    <x v="0"/>
    <n v="10"/>
    <x v="1"/>
    <x v="5"/>
    <x v="2"/>
  </r>
  <r>
    <x v="12"/>
    <x v="1"/>
    <d v="2022-10-04T00:00:00"/>
    <x v="77"/>
    <s v="WALLADPT"/>
    <x v="3"/>
    <x v="1"/>
    <x v="0"/>
    <n v="10"/>
    <x v="1"/>
    <x v="5"/>
    <x v="2"/>
  </r>
  <r>
    <x v="12"/>
    <x v="1"/>
    <d v="2022-10-17T00:00:00"/>
    <x v="671"/>
    <s v="CLICC-ML"/>
    <x v="7"/>
    <x v="2"/>
    <x v="0"/>
    <n v="10"/>
    <x v="1"/>
    <x v="5"/>
    <x v="2"/>
  </r>
  <r>
    <x v="12"/>
    <x v="1"/>
    <d v="2022-10-04T00:00:00"/>
    <x v="4"/>
    <s v="IPHONE"/>
    <x v="1"/>
    <x v="1"/>
    <x v="0"/>
    <n v="10"/>
    <x v="1"/>
    <x v="5"/>
    <x v="2"/>
  </r>
  <r>
    <x v="12"/>
    <x v="1"/>
    <d v="2022-10-04T00:00:00"/>
    <x v="9"/>
    <s v="MACUSBC"/>
    <x v="2"/>
    <x v="1"/>
    <x v="0"/>
    <n v="10"/>
    <x v="1"/>
    <x v="5"/>
    <x v="2"/>
  </r>
  <r>
    <x v="12"/>
    <x v="0"/>
    <d v="2022-10-11T00:00:00"/>
    <x v="672"/>
    <s v="CLICC-MM"/>
    <x v="4"/>
    <x v="2"/>
    <x v="0"/>
    <n v="10"/>
    <x v="1"/>
    <x v="5"/>
    <x v="2"/>
  </r>
  <r>
    <x v="12"/>
    <x v="0"/>
    <d v="2022-10-04T00:00:00"/>
    <x v="110"/>
    <s v="MACUSBC"/>
    <x v="2"/>
    <x v="1"/>
    <x v="0"/>
    <n v="10"/>
    <x v="1"/>
    <x v="5"/>
    <x v="2"/>
  </r>
  <r>
    <x v="12"/>
    <x v="1"/>
    <d v="2022-10-17T00:00:00"/>
    <x v="350"/>
    <s v="CLICC-ML"/>
    <x v="7"/>
    <x v="2"/>
    <x v="0"/>
    <n v="10"/>
    <x v="1"/>
    <x v="5"/>
    <x v="2"/>
  </r>
  <r>
    <x v="12"/>
    <x v="1"/>
    <d v="2022-10-04T00:00:00"/>
    <x v="339"/>
    <s v="MACUSBC"/>
    <x v="2"/>
    <x v="1"/>
    <x v="0"/>
    <n v="10"/>
    <x v="1"/>
    <x v="5"/>
    <x v="2"/>
  </r>
  <r>
    <x v="12"/>
    <x v="1"/>
    <d v="2022-10-04T00:00:00"/>
    <x v="249"/>
    <s v="IPHONE"/>
    <x v="1"/>
    <x v="1"/>
    <x v="0"/>
    <n v="10"/>
    <x v="1"/>
    <x v="5"/>
    <x v="2"/>
  </r>
  <r>
    <x v="12"/>
    <x v="1"/>
    <d v="2022-10-04T00:00:00"/>
    <x v="503"/>
    <s v="WALLADPT"/>
    <x v="3"/>
    <x v="1"/>
    <x v="0"/>
    <n v="10"/>
    <x v="1"/>
    <x v="5"/>
    <x v="2"/>
  </r>
  <r>
    <x v="12"/>
    <x v="1"/>
    <d v="2022-10-04T00:00:00"/>
    <x v="673"/>
    <s v="IPHONE"/>
    <x v="1"/>
    <x v="1"/>
    <x v="0"/>
    <n v="10"/>
    <x v="1"/>
    <x v="5"/>
    <x v="2"/>
  </r>
  <r>
    <x v="12"/>
    <x v="1"/>
    <d v="2022-10-04T00:00:00"/>
    <x v="431"/>
    <s v="WALLADPT"/>
    <x v="3"/>
    <x v="1"/>
    <x v="0"/>
    <n v="10"/>
    <x v="1"/>
    <x v="5"/>
    <x v="2"/>
  </r>
  <r>
    <x v="12"/>
    <x v="1"/>
    <d v="2022-10-04T00:00:00"/>
    <x v="110"/>
    <s v="MACUSBC"/>
    <x v="2"/>
    <x v="1"/>
    <x v="0"/>
    <n v="10"/>
    <x v="1"/>
    <x v="5"/>
    <x v="2"/>
  </r>
  <r>
    <x v="12"/>
    <x v="1"/>
    <d v="2022-10-04T00:00:00"/>
    <x v="673"/>
    <s v="IPHONE"/>
    <x v="1"/>
    <x v="1"/>
    <x v="0"/>
    <n v="10"/>
    <x v="1"/>
    <x v="5"/>
    <x v="2"/>
  </r>
  <r>
    <x v="12"/>
    <x v="1"/>
    <d v="2022-10-04T00:00:00"/>
    <x v="431"/>
    <s v="WALLADPT"/>
    <x v="3"/>
    <x v="1"/>
    <x v="0"/>
    <n v="10"/>
    <x v="1"/>
    <x v="5"/>
    <x v="2"/>
  </r>
  <r>
    <x v="12"/>
    <x v="1"/>
    <d v="2022-10-04T00:00:00"/>
    <x v="110"/>
    <s v="MACUSBC"/>
    <x v="2"/>
    <x v="1"/>
    <x v="0"/>
    <n v="10"/>
    <x v="1"/>
    <x v="5"/>
    <x v="2"/>
  </r>
  <r>
    <x v="12"/>
    <x v="0"/>
    <d v="2022-10-11T00:00:00"/>
    <x v="674"/>
    <s v="CBK"/>
    <x v="6"/>
    <x v="2"/>
    <x v="0"/>
    <n v="10"/>
    <x v="1"/>
    <x v="5"/>
    <x v="2"/>
  </r>
  <r>
    <x v="12"/>
    <x v="1"/>
    <d v="2022-10-11T00:00:00"/>
    <x v="580"/>
    <s v="CLICC-ML"/>
    <x v="7"/>
    <x v="2"/>
    <x v="0"/>
    <n v="10"/>
    <x v="1"/>
    <x v="5"/>
    <x v="2"/>
  </r>
  <r>
    <x v="12"/>
    <x v="0"/>
    <d v="2022-10-04T00:00:00"/>
    <x v="262"/>
    <s v="IPHONE"/>
    <x v="1"/>
    <x v="1"/>
    <x v="0"/>
    <n v="10"/>
    <x v="1"/>
    <x v="5"/>
    <x v="2"/>
  </r>
  <r>
    <x v="12"/>
    <x v="0"/>
    <d v="2022-10-04T00:00:00"/>
    <x v="394"/>
    <s v="WALLADPT"/>
    <x v="3"/>
    <x v="1"/>
    <x v="0"/>
    <n v="10"/>
    <x v="1"/>
    <x v="5"/>
    <x v="2"/>
  </r>
  <r>
    <x v="12"/>
    <x v="0"/>
    <d v="2022-10-04T00:00:00"/>
    <x v="315"/>
    <s v="MACUSBC"/>
    <x v="2"/>
    <x v="1"/>
    <x v="0"/>
    <n v="10"/>
    <x v="1"/>
    <x v="5"/>
    <x v="2"/>
  </r>
  <r>
    <x v="12"/>
    <x v="0"/>
    <d v="2022-10-04T00:00:00"/>
    <x v="285"/>
    <s v="IPHONE"/>
    <x v="1"/>
    <x v="1"/>
    <x v="0"/>
    <n v="10"/>
    <x v="1"/>
    <x v="5"/>
    <x v="2"/>
  </r>
  <r>
    <x v="12"/>
    <x v="0"/>
    <d v="2022-10-04T00:00:00"/>
    <x v="333"/>
    <s v="WALLADPT"/>
    <x v="3"/>
    <x v="1"/>
    <x v="0"/>
    <n v="10"/>
    <x v="1"/>
    <x v="5"/>
    <x v="2"/>
  </r>
  <r>
    <x v="12"/>
    <x v="0"/>
    <d v="2022-10-04T00:00:00"/>
    <x v="675"/>
    <s v="IPADK"/>
    <x v="4"/>
    <x v="2"/>
    <x v="0"/>
    <n v="10"/>
    <x v="1"/>
    <x v="5"/>
    <x v="2"/>
  </r>
  <r>
    <x v="12"/>
    <x v="0"/>
    <d v="2022-10-17T00:00:00"/>
    <x v="661"/>
    <s v="FAC"/>
    <x v="4"/>
    <x v="2"/>
    <x v="0"/>
    <n v="10"/>
    <x v="1"/>
    <x v="5"/>
    <x v="2"/>
  </r>
  <r>
    <x v="13"/>
    <x v="0"/>
    <d v="2022-10-12T00:00:00"/>
    <x v="676"/>
    <s v="CLICC-ML"/>
    <x v="7"/>
    <x v="2"/>
    <x v="0"/>
    <n v="10"/>
    <x v="1"/>
    <x v="6"/>
    <x v="2"/>
  </r>
  <r>
    <x v="13"/>
    <x v="0"/>
    <d v="2022-10-12T00:00:00"/>
    <x v="518"/>
    <s v="CLICC-ML"/>
    <x v="7"/>
    <x v="2"/>
    <x v="0"/>
    <n v="10"/>
    <x v="1"/>
    <x v="6"/>
    <x v="2"/>
  </r>
  <r>
    <x v="13"/>
    <x v="0"/>
    <d v="2022-11-09T00:00:00"/>
    <x v="595"/>
    <s v="CLICC-ML"/>
    <x v="7"/>
    <x v="2"/>
    <x v="0"/>
    <n v="10"/>
    <x v="1"/>
    <x v="6"/>
    <x v="2"/>
  </r>
  <r>
    <x v="13"/>
    <x v="0"/>
    <d v="2022-10-05T00:00:00"/>
    <x v="391"/>
    <s v="MACCHRG"/>
    <x v="9"/>
    <x v="1"/>
    <x v="0"/>
    <n v="10"/>
    <x v="1"/>
    <x v="6"/>
    <x v="2"/>
  </r>
  <r>
    <x v="13"/>
    <x v="1"/>
    <d v="2022-10-05T00:00:00"/>
    <x v="338"/>
    <s v="MACUSBC"/>
    <x v="2"/>
    <x v="1"/>
    <x v="0"/>
    <n v="10"/>
    <x v="1"/>
    <x v="6"/>
    <x v="2"/>
  </r>
  <r>
    <x v="13"/>
    <x v="1"/>
    <d v="2022-10-12T00:00:00"/>
    <x v="73"/>
    <s v="CLICC-ML"/>
    <x v="7"/>
    <x v="2"/>
    <x v="0"/>
    <n v="10"/>
    <x v="1"/>
    <x v="6"/>
    <x v="2"/>
  </r>
  <r>
    <x v="13"/>
    <x v="1"/>
    <d v="2022-10-05T00:00:00"/>
    <x v="339"/>
    <s v="MACUSBC"/>
    <x v="2"/>
    <x v="1"/>
    <x v="0"/>
    <n v="10"/>
    <x v="1"/>
    <x v="6"/>
    <x v="2"/>
  </r>
  <r>
    <x v="13"/>
    <x v="0"/>
    <d v="2022-10-12T00:00:00"/>
    <x v="677"/>
    <s v="HP"/>
    <x v="18"/>
    <x v="2"/>
    <x v="0"/>
    <n v="10"/>
    <x v="1"/>
    <x v="6"/>
    <x v="2"/>
  </r>
  <r>
    <x v="13"/>
    <x v="0"/>
    <d v="2022-10-05T00:00:00"/>
    <x v="76"/>
    <s v="IPHONE"/>
    <x v="1"/>
    <x v="1"/>
    <x v="0"/>
    <n v="10"/>
    <x v="1"/>
    <x v="6"/>
    <x v="2"/>
  </r>
  <r>
    <x v="13"/>
    <x v="0"/>
    <d v="2022-10-05T00:00:00"/>
    <x v="5"/>
    <s v="WALLADPT"/>
    <x v="3"/>
    <x v="1"/>
    <x v="0"/>
    <n v="10"/>
    <x v="1"/>
    <x v="6"/>
    <x v="2"/>
  </r>
  <r>
    <x v="13"/>
    <x v="0"/>
    <d v="2022-10-05T00:00:00"/>
    <x v="110"/>
    <s v="MACUSBC"/>
    <x v="2"/>
    <x v="1"/>
    <x v="0"/>
    <n v="10"/>
    <x v="1"/>
    <x v="6"/>
    <x v="2"/>
  </r>
  <r>
    <x v="13"/>
    <x v="1"/>
    <d v="2022-10-05T00:00:00"/>
    <x v="3"/>
    <s v="MACUSBC"/>
    <x v="2"/>
    <x v="1"/>
    <x v="0"/>
    <n v="10"/>
    <x v="1"/>
    <x v="6"/>
    <x v="2"/>
  </r>
  <r>
    <x v="13"/>
    <x v="0"/>
    <d v="2022-10-05T00:00:00"/>
    <x v="678"/>
    <s v="MACCHRG"/>
    <x v="9"/>
    <x v="1"/>
    <x v="0"/>
    <n v="10"/>
    <x v="1"/>
    <x v="6"/>
    <x v="2"/>
  </r>
  <r>
    <x v="13"/>
    <x v="1"/>
    <d v="2022-10-12T00:00:00"/>
    <x v="66"/>
    <s v="CLICC-ML"/>
    <x v="7"/>
    <x v="2"/>
    <x v="0"/>
    <n v="10"/>
    <x v="1"/>
    <x v="6"/>
    <x v="2"/>
  </r>
  <r>
    <x v="13"/>
    <x v="1"/>
    <d v="2022-10-05T00:00:00"/>
    <x v="679"/>
    <s v="BOEIPHONE"/>
    <x v="1"/>
    <x v="1"/>
    <x v="0"/>
    <n v="10"/>
    <x v="1"/>
    <x v="6"/>
    <x v="2"/>
  </r>
  <r>
    <x v="13"/>
    <x v="1"/>
    <d v="2022-10-05T00:00:00"/>
    <x v="185"/>
    <s v="IPHONE"/>
    <x v="1"/>
    <x v="1"/>
    <x v="0"/>
    <n v="10"/>
    <x v="1"/>
    <x v="6"/>
    <x v="2"/>
  </r>
  <r>
    <x v="13"/>
    <x v="1"/>
    <d v="2022-10-05T00:00:00"/>
    <x v="263"/>
    <s v="WALLADPT"/>
    <x v="3"/>
    <x v="1"/>
    <x v="0"/>
    <n v="10"/>
    <x v="1"/>
    <x v="6"/>
    <x v="2"/>
  </r>
  <r>
    <x v="13"/>
    <x v="1"/>
    <d v="2022-10-05T00:00:00"/>
    <x v="5"/>
    <s v="WALLADPT"/>
    <x v="3"/>
    <x v="1"/>
    <x v="0"/>
    <n v="10"/>
    <x v="1"/>
    <x v="6"/>
    <x v="2"/>
  </r>
  <r>
    <x v="13"/>
    <x v="1"/>
    <d v="2022-10-19T00:00:00"/>
    <x v="680"/>
    <s v="CLICC-ML"/>
    <x v="7"/>
    <x v="2"/>
    <x v="0"/>
    <n v="10"/>
    <x v="1"/>
    <x v="6"/>
    <x v="2"/>
  </r>
  <r>
    <x v="13"/>
    <x v="1"/>
    <d v="2022-10-05T00:00:00"/>
    <x v="3"/>
    <s v="MACUSBC"/>
    <x v="2"/>
    <x v="1"/>
    <x v="0"/>
    <n v="10"/>
    <x v="1"/>
    <x v="6"/>
    <x v="2"/>
  </r>
  <r>
    <x v="13"/>
    <x v="1"/>
    <d v="2022-10-12T00:00:00"/>
    <x v="512"/>
    <s v="CBK"/>
    <x v="6"/>
    <x v="2"/>
    <x v="0"/>
    <n v="10"/>
    <x v="1"/>
    <x v="6"/>
    <x v="2"/>
  </r>
  <r>
    <x v="13"/>
    <x v="1"/>
    <d v="2022-10-12T00:00:00"/>
    <x v="353"/>
    <s v="CBK"/>
    <x v="6"/>
    <x v="2"/>
    <x v="0"/>
    <n v="10"/>
    <x v="1"/>
    <x v="6"/>
    <x v="2"/>
  </r>
  <r>
    <x v="13"/>
    <x v="1"/>
    <d v="2022-10-12T00:00:00"/>
    <x v="46"/>
    <s v="CBK"/>
    <x v="6"/>
    <x v="2"/>
    <x v="0"/>
    <n v="10"/>
    <x v="1"/>
    <x v="6"/>
    <x v="2"/>
  </r>
  <r>
    <x v="13"/>
    <x v="1"/>
    <d v="2022-10-12T00:00:00"/>
    <x v="354"/>
    <s v="CBK"/>
    <x v="6"/>
    <x v="2"/>
    <x v="0"/>
    <n v="10"/>
    <x v="1"/>
    <x v="6"/>
    <x v="2"/>
  </r>
  <r>
    <x v="13"/>
    <x v="1"/>
    <d v="2022-10-12T00:00:00"/>
    <x v="157"/>
    <s v="CBK"/>
    <x v="6"/>
    <x v="2"/>
    <x v="0"/>
    <n v="10"/>
    <x v="1"/>
    <x v="6"/>
    <x v="2"/>
  </r>
  <r>
    <x v="13"/>
    <x v="1"/>
    <d v="2022-10-12T00:00:00"/>
    <x v="251"/>
    <s v="CBK"/>
    <x v="6"/>
    <x v="2"/>
    <x v="0"/>
    <n v="10"/>
    <x v="1"/>
    <x v="6"/>
    <x v="2"/>
  </r>
  <r>
    <x v="13"/>
    <x v="1"/>
    <d v="2022-10-12T00:00:00"/>
    <x v="274"/>
    <s v="CBK"/>
    <x v="6"/>
    <x v="2"/>
    <x v="0"/>
    <n v="10"/>
    <x v="1"/>
    <x v="6"/>
    <x v="2"/>
  </r>
  <r>
    <x v="13"/>
    <x v="1"/>
    <d v="2022-10-12T00:00:00"/>
    <x v="254"/>
    <s v="CBK"/>
    <x v="6"/>
    <x v="2"/>
    <x v="0"/>
    <n v="10"/>
    <x v="1"/>
    <x v="6"/>
    <x v="2"/>
  </r>
  <r>
    <x v="13"/>
    <x v="1"/>
    <d v="2022-10-12T00:00:00"/>
    <x v="681"/>
    <s v="CBK"/>
    <x v="6"/>
    <x v="2"/>
    <x v="0"/>
    <n v="10"/>
    <x v="1"/>
    <x v="6"/>
    <x v="2"/>
  </r>
  <r>
    <x v="13"/>
    <x v="1"/>
    <d v="2022-10-12T00:00:00"/>
    <x v="373"/>
    <s v="CBK"/>
    <x v="6"/>
    <x v="2"/>
    <x v="0"/>
    <n v="10"/>
    <x v="1"/>
    <x v="6"/>
    <x v="2"/>
  </r>
  <r>
    <x v="13"/>
    <x v="1"/>
    <d v="2022-10-12T00:00:00"/>
    <x v="442"/>
    <s v="CBK"/>
    <x v="6"/>
    <x v="2"/>
    <x v="0"/>
    <n v="10"/>
    <x v="1"/>
    <x v="6"/>
    <x v="2"/>
  </r>
  <r>
    <x v="13"/>
    <x v="0"/>
    <d v="2022-10-12T00:00:00"/>
    <x v="72"/>
    <s v="CLICC-ML"/>
    <x v="7"/>
    <x v="2"/>
    <x v="0"/>
    <n v="10"/>
    <x v="1"/>
    <x v="6"/>
    <x v="2"/>
  </r>
  <r>
    <x v="13"/>
    <x v="1"/>
    <d v="2022-10-12T00:00:00"/>
    <x v="251"/>
    <s v="CBK"/>
    <x v="6"/>
    <x v="2"/>
    <x v="0"/>
    <n v="10"/>
    <x v="1"/>
    <x v="6"/>
    <x v="2"/>
  </r>
  <r>
    <x v="13"/>
    <x v="1"/>
    <d v="2022-10-05T00:00:00"/>
    <x v="366"/>
    <s v="UHDMI"/>
    <x v="14"/>
    <x v="0"/>
    <x v="0"/>
    <n v="10"/>
    <x v="1"/>
    <x v="6"/>
    <x v="2"/>
  </r>
  <r>
    <x v="13"/>
    <x v="1"/>
    <d v="2022-10-12T00:00:00"/>
    <x v="682"/>
    <s v="FAC"/>
    <x v="4"/>
    <x v="2"/>
    <x v="0"/>
    <n v="10"/>
    <x v="1"/>
    <x v="6"/>
    <x v="2"/>
  </r>
  <r>
    <x v="13"/>
    <x v="1"/>
    <d v="2022-10-12T00:00:00"/>
    <x v="683"/>
    <s v="CBK"/>
    <x v="6"/>
    <x v="2"/>
    <x v="0"/>
    <n v="10"/>
    <x v="1"/>
    <x v="6"/>
    <x v="2"/>
  </r>
  <r>
    <x v="13"/>
    <x v="1"/>
    <d v="2022-10-05T00:00:00"/>
    <x v="641"/>
    <s v="OMNI"/>
    <x v="15"/>
    <x v="1"/>
    <x v="0"/>
    <n v="10"/>
    <x v="1"/>
    <x v="6"/>
    <x v="2"/>
  </r>
  <r>
    <x v="13"/>
    <x v="1"/>
    <d v="2022-10-05T00:00:00"/>
    <x v="338"/>
    <s v="MACUSBC"/>
    <x v="2"/>
    <x v="1"/>
    <x v="0"/>
    <n v="10"/>
    <x v="1"/>
    <x v="6"/>
    <x v="2"/>
  </r>
  <r>
    <x v="13"/>
    <x v="1"/>
    <d v="2022-10-05T00:00:00"/>
    <x v="3"/>
    <s v="MACUSBC"/>
    <x v="2"/>
    <x v="1"/>
    <x v="0"/>
    <n v="10"/>
    <x v="1"/>
    <x v="6"/>
    <x v="2"/>
  </r>
  <r>
    <x v="13"/>
    <x v="1"/>
    <d v="2022-10-05T00:00:00"/>
    <x v="366"/>
    <s v="UHDMI"/>
    <x v="14"/>
    <x v="0"/>
    <x v="0"/>
    <n v="10"/>
    <x v="1"/>
    <x v="6"/>
    <x v="2"/>
  </r>
  <r>
    <x v="13"/>
    <x v="1"/>
    <d v="2022-10-05T00:00:00"/>
    <x v="684"/>
    <s v="IPHONE"/>
    <x v="1"/>
    <x v="1"/>
    <x v="0"/>
    <n v="10"/>
    <x v="1"/>
    <x v="6"/>
    <x v="2"/>
  </r>
  <r>
    <x v="13"/>
    <x v="1"/>
    <d v="2022-10-05T00:00:00"/>
    <x v="685"/>
    <s v="MACCHRG"/>
    <x v="9"/>
    <x v="1"/>
    <x v="0"/>
    <n v="10"/>
    <x v="1"/>
    <x v="6"/>
    <x v="2"/>
  </r>
  <r>
    <x v="13"/>
    <x v="1"/>
    <d v="2022-10-05T00:00:00"/>
    <x v="686"/>
    <s v="IPHONE"/>
    <x v="1"/>
    <x v="1"/>
    <x v="0"/>
    <n v="10"/>
    <x v="1"/>
    <x v="6"/>
    <x v="2"/>
  </r>
  <r>
    <x v="13"/>
    <x v="1"/>
    <d v="2022-10-05T00:00:00"/>
    <x v="431"/>
    <s v="WALLADPT"/>
    <x v="3"/>
    <x v="1"/>
    <x v="0"/>
    <n v="10"/>
    <x v="1"/>
    <x v="6"/>
    <x v="2"/>
  </r>
  <r>
    <x v="13"/>
    <x v="1"/>
    <d v="2022-10-05T00:00:00"/>
    <x v="430"/>
    <s v="IPHONE"/>
    <x v="1"/>
    <x v="1"/>
    <x v="0"/>
    <n v="10"/>
    <x v="1"/>
    <x v="6"/>
    <x v="2"/>
  </r>
  <r>
    <x v="13"/>
    <x v="1"/>
    <d v="2022-10-12T00:00:00"/>
    <x v="602"/>
    <s v="HP"/>
    <x v="18"/>
    <x v="2"/>
    <x v="0"/>
    <n v="10"/>
    <x v="1"/>
    <x v="6"/>
    <x v="2"/>
  </r>
  <r>
    <x v="13"/>
    <x v="1"/>
    <d v="2022-10-12T00:00:00"/>
    <x v="687"/>
    <s v="CBK"/>
    <x v="6"/>
    <x v="2"/>
    <x v="0"/>
    <n v="10"/>
    <x v="1"/>
    <x v="6"/>
    <x v="2"/>
  </r>
  <r>
    <x v="13"/>
    <x v="1"/>
    <d v="2022-10-05T00:00:00"/>
    <x v="688"/>
    <s v="HDST"/>
    <x v="8"/>
    <x v="4"/>
    <x v="0"/>
    <n v="10"/>
    <x v="1"/>
    <x v="6"/>
    <x v="2"/>
  </r>
  <r>
    <x v="13"/>
    <x v="1"/>
    <d v="2022-10-05T00:00:00"/>
    <x v="673"/>
    <s v="IPHONE"/>
    <x v="1"/>
    <x v="1"/>
    <x v="0"/>
    <n v="10"/>
    <x v="1"/>
    <x v="6"/>
    <x v="2"/>
  </r>
  <r>
    <x v="13"/>
    <x v="1"/>
    <d v="2022-10-19T00:00:00"/>
    <x v="406"/>
    <s v="CBK"/>
    <x v="6"/>
    <x v="2"/>
    <x v="0"/>
    <n v="10"/>
    <x v="1"/>
    <x v="6"/>
    <x v="2"/>
  </r>
  <r>
    <x v="13"/>
    <x v="0"/>
    <d v="2022-10-05T00:00:00"/>
    <x v="673"/>
    <s v="IPHONE"/>
    <x v="1"/>
    <x v="1"/>
    <x v="0"/>
    <n v="10"/>
    <x v="1"/>
    <x v="6"/>
    <x v="2"/>
  </r>
  <r>
    <x v="13"/>
    <x v="0"/>
    <d v="2022-10-05T00:00:00"/>
    <x v="431"/>
    <s v="WALLADPT"/>
    <x v="3"/>
    <x v="1"/>
    <x v="0"/>
    <n v="10"/>
    <x v="1"/>
    <x v="6"/>
    <x v="2"/>
  </r>
  <r>
    <x v="13"/>
    <x v="0"/>
    <d v="2022-10-19T00:00:00"/>
    <x v="689"/>
    <s v="FAC"/>
    <x v="4"/>
    <x v="2"/>
    <x v="0"/>
    <n v="10"/>
    <x v="1"/>
    <x v="6"/>
    <x v="2"/>
  </r>
  <r>
    <x v="13"/>
    <x v="0"/>
    <d v="2022-12-09T00:00:00"/>
    <x v="690"/>
    <s v="CLICC-MM"/>
    <x v="4"/>
    <x v="2"/>
    <x v="0"/>
    <n v="10"/>
    <x v="1"/>
    <x v="6"/>
    <x v="2"/>
  </r>
  <r>
    <x v="13"/>
    <x v="0"/>
    <d v="2022-10-12T00:00:00"/>
    <x v="691"/>
    <s v="CLICC-ML"/>
    <x v="7"/>
    <x v="2"/>
    <x v="0"/>
    <n v="10"/>
    <x v="1"/>
    <x v="6"/>
    <x v="2"/>
  </r>
  <r>
    <x v="13"/>
    <x v="1"/>
    <d v="2022-10-05T00:00:00"/>
    <x v="76"/>
    <s v="IPHONE"/>
    <x v="1"/>
    <x v="1"/>
    <x v="0"/>
    <n v="10"/>
    <x v="1"/>
    <x v="6"/>
    <x v="2"/>
  </r>
  <r>
    <x v="13"/>
    <x v="1"/>
    <d v="2022-10-05T00:00:00"/>
    <x v="498"/>
    <s v="WALLADPT"/>
    <x v="3"/>
    <x v="1"/>
    <x v="0"/>
    <n v="10"/>
    <x v="1"/>
    <x v="6"/>
    <x v="2"/>
  </r>
  <r>
    <x v="13"/>
    <x v="0"/>
    <d v="2022-10-05T00:00:00"/>
    <x v="692"/>
    <s v="OMNI"/>
    <x v="15"/>
    <x v="1"/>
    <x v="0"/>
    <n v="10"/>
    <x v="1"/>
    <x v="6"/>
    <x v="2"/>
  </r>
  <r>
    <x v="13"/>
    <x v="0"/>
    <d v="2022-10-05T00:00:00"/>
    <x v="693"/>
    <s v="IPHONE"/>
    <x v="1"/>
    <x v="1"/>
    <x v="0"/>
    <n v="10"/>
    <x v="1"/>
    <x v="6"/>
    <x v="2"/>
  </r>
  <r>
    <x v="13"/>
    <x v="1"/>
    <d v="2022-10-05T00:00:00"/>
    <x v="76"/>
    <s v="IPHONE"/>
    <x v="1"/>
    <x v="1"/>
    <x v="0"/>
    <n v="10"/>
    <x v="1"/>
    <x v="6"/>
    <x v="2"/>
  </r>
  <r>
    <x v="13"/>
    <x v="1"/>
    <d v="2022-10-12T00:00:00"/>
    <x v="694"/>
    <s v="CLICC-ML"/>
    <x v="7"/>
    <x v="2"/>
    <x v="0"/>
    <n v="10"/>
    <x v="1"/>
    <x v="6"/>
    <x v="2"/>
  </r>
  <r>
    <x v="13"/>
    <x v="1"/>
    <d v="2022-10-19T00:00:00"/>
    <x v="522"/>
    <s v="CBK"/>
    <x v="6"/>
    <x v="2"/>
    <x v="0"/>
    <n v="10"/>
    <x v="1"/>
    <x v="6"/>
    <x v="2"/>
  </r>
  <r>
    <x v="13"/>
    <x v="1"/>
    <d v="2022-10-05T00:00:00"/>
    <x v="524"/>
    <s v="IPHONE"/>
    <x v="1"/>
    <x v="1"/>
    <x v="0"/>
    <n v="10"/>
    <x v="1"/>
    <x v="6"/>
    <x v="2"/>
  </r>
  <r>
    <x v="13"/>
    <x v="1"/>
    <d v="2022-10-05T00:00:00"/>
    <x v="77"/>
    <s v="WALLADPT"/>
    <x v="3"/>
    <x v="1"/>
    <x v="0"/>
    <n v="10"/>
    <x v="1"/>
    <x v="6"/>
    <x v="2"/>
  </r>
  <r>
    <x v="13"/>
    <x v="1"/>
    <d v="2022-10-12T00:00:00"/>
    <x v="427"/>
    <s v="CBK"/>
    <x v="6"/>
    <x v="2"/>
    <x v="0"/>
    <n v="10"/>
    <x v="1"/>
    <x v="6"/>
    <x v="2"/>
  </r>
  <r>
    <x v="13"/>
    <x v="1"/>
    <d v="2022-10-05T00:00:00"/>
    <x v="453"/>
    <s v="HDST"/>
    <x v="8"/>
    <x v="4"/>
    <x v="0"/>
    <n v="10"/>
    <x v="1"/>
    <x v="6"/>
    <x v="2"/>
  </r>
  <r>
    <x v="13"/>
    <x v="1"/>
    <d v="2022-10-05T00:00:00"/>
    <x v="550"/>
    <s v="CALC"/>
    <x v="16"/>
    <x v="4"/>
    <x v="0"/>
    <n v="10"/>
    <x v="1"/>
    <x v="6"/>
    <x v="2"/>
  </r>
  <r>
    <x v="13"/>
    <x v="1"/>
    <d v="2022-10-05T00:00:00"/>
    <x v="3"/>
    <s v="MACUSBC"/>
    <x v="2"/>
    <x v="1"/>
    <x v="0"/>
    <n v="10"/>
    <x v="1"/>
    <x v="6"/>
    <x v="2"/>
  </r>
  <r>
    <x v="13"/>
    <x v="1"/>
    <d v="2022-10-12T00:00:00"/>
    <x v="538"/>
    <s v="HP"/>
    <x v="18"/>
    <x v="2"/>
    <x v="0"/>
    <n v="10"/>
    <x v="1"/>
    <x v="6"/>
    <x v="2"/>
  </r>
  <r>
    <x v="13"/>
    <x v="1"/>
    <d v="2022-10-05T00:00:00"/>
    <x v="605"/>
    <s v="CALC"/>
    <x v="16"/>
    <x v="4"/>
    <x v="0"/>
    <n v="10"/>
    <x v="1"/>
    <x v="6"/>
    <x v="2"/>
  </r>
  <r>
    <x v="13"/>
    <x v="1"/>
    <d v="2022-10-12T00:00:00"/>
    <x v="32"/>
    <s v="CLICC-ML"/>
    <x v="7"/>
    <x v="2"/>
    <x v="0"/>
    <n v="10"/>
    <x v="1"/>
    <x v="6"/>
    <x v="2"/>
  </r>
  <r>
    <x v="13"/>
    <x v="1"/>
    <d v="2022-10-05T00:00:00"/>
    <x v="315"/>
    <s v="MACUSBC"/>
    <x v="2"/>
    <x v="1"/>
    <x v="0"/>
    <n v="10"/>
    <x v="1"/>
    <x v="6"/>
    <x v="2"/>
  </r>
  <r>
    <x v="13"/>
    <x v="1"/>
    <d v="2022-10-18T00:00:00"/>
    <x v="70"/>
    <s v="CLICC-ML"/>
    <x v="7"/>
    <x v="2"/>
    <x v="0"/>
    <n v="10"/>
    <x v="1"/>
    <x v="6"/>
    <x v="2"/>
  </r>
  <r>
    <x v="13"/>
    <x v="1"/>
    <d v="2022-10-05T00:00:00"/>
    <x v="3"/>
    <s v="MACUSBC"/>
    <x v="2"/>
    <x v="1"/>
    <x v="0"/>
    <n v="10"/>
    <x v="1"/>
    <x v="6"/>
    <x v="2"/>
  </r>
  <r>
    <x v="13"/>
    <x v="1"/>
    <d v="2022-10-19T00:00:00"/>
    <x v="695"/>
    <s v="FAC"/>
    <x v="4"/>
    <x v="2"/>
    <x v="0"/>
    <n v="10"/>
    <x v="1"/>
    <x v="6"/>
    <x v="2"/>
  </r>
  <r>
    <x v="13"/>
    <x v="1"/>
    <d v="2022-10-05T00:00:00"/>
    <x v="455"/>
    <s v="IPHONE"/>
    <x v="1"/>
    <x v="1"/>
    <x v="0"/>
    <n v="10"/>
    <x v="1"/>
    <x v="6"/>
    <x v="2"/>
  </r>
  <r>
    <x v="13"/>
    <x v="1"/>
    <d v="2022-10-05T00:00:00"/>
    <x v="668"/>
    <s v="IPHONE"/>
    <x v="1"/>
    <x v="1"/>
    <x v="0"/>
    <n v="10"/>
    <x v="1"/>
    <x v="6"/>
    <x v="2"/>
  </r>
  <r>
    <x v="13"/>
    <x v="1"/>
    <d v="2022-10-05T00:00:00"/>
    <x v="696"/>
    <s v="OMNI"/>
    <x v="15"/>
    <x v="1"/>
    <x v="0"/>
    <n v="10"/>
    <x v="1"/>
    <x v="6"/>
    <x v="2"/>
  </r>
  <r>
    <x v="13"/>
    <x v="1"/>
    <d v="2022-10-05T00:00:00"/>
    <x v="697"/>
    <s v="OMNI"/>
    <x v="15"/>
    <x v="1"/>
    <x v="0"/>
    <n v="10"/>
    <x v="1"/>
    <x v="6"/>
    <x v="2"/>
  </r>
  <r>
    <x v="13"/>
    <x v="1"/>
    <d v="2022-10-05T00:00:00"/>
    <x v="339"/>
    <s v="MACUSBC"/>
    <x v="2"/>
    <x v="1"/>
    <x v="0"/>
    <n v="10"/>
    <x v="1"/>
    <x v="6"/>
    <x v="2"/>
  </r>
  <r>
    <x v="13"/>
    <x v="0"/>
    <d v="2022-10-05T00:00:00"/>
    <x v="1"/>
    <s v="IPHONE"/>
    <x v="1"/>
    <x v="1"/>
    <x v="0"/>
    <n v="10"/>
    <x v="1"/>
    <x v="6"/>
    <x v="2"/>
  </r>
  <r>
    <x v="13"/>
    <x v="0"/>
    <d v="2022-10-05T00:00:00"/>
    <x v="110"/>
    <s v="MACUSBC"/>
    <x v="2"/>
    <x v="1"/>
    <x v="0"/>
    <n v="10"/>
    <x v="1"/>
    <x v="6"/>
    <x v="2"/>
  </r>
  <r>
    <x v="13"/>
    <x v="0"/>
    <d v="2022-10-12T00:00:00"/>
    <x v="512"/>
    <s v="CBK"/>
    <x v="6"/>
    <x v="2"/>
    <x v="0"/>
    <n v="10"/>
    <x v="1"/>
    <x v="6"/>
    <x v="2"/>
  </r>
  <r>
    <x v="13"/>
    <x v="1"/>
    <d v="2022-10-12T00:00:00"/>
    <x v="698"/>
    <s v="HP"/>
    <x v="18"/>
    <x v="2"/>
    <x v="0"/>
    <n v="10"/>
    <x v="1"/>
    <x v="6"/>
    <x v="2"/>
  </r>
  <r>
    <x v="13"/>
    <x v="0"/>
    <d v="2022-10-12T00:00:00"/>
    <x v="399"/>
    <s v="CBK"/>
    <x v="6"/>
    <x v="2"/>
    <x v="0"/>
    <n v="10"/>
    <x v="1"/>
    <x v="6"/>
    <x v="2"/>
  </r>
  <r>
    <x v="13"/>
    <x v="1"/>
    <d v="2022-10-05T00:00:00"/>
    <x v="351"/>
    <s v="MACCHRG"/>
    <x v="9"/>
    <x v="1"/>
    <x v="0"/>
    <n v="10"/>
    <x v="1"/>
    <x v="6"/>
    <x v="2"/>
  </r>
  <r>
    <x v="13"/>
    <x v="1"/>
    <d v="2022-10-05T00:00:00"/>
    <x v="20"/>
    <s v="IPHONE"/>
    <x v="1"/>
    <x v="1"/>
    <x v="0"/>
    <n v="10"/>
    <x v="1"/>
    <x v="6"/>
    <x v="2"/>
  </r>
  <r>
    <x v="13"/>
    <x v="1"/>
    <d v="2022-10-05T00:00:00"/>
    <x v="77"/>
    <s v="WALLADPT"/>
    <x v="3"/>
    <x v="1"/>
    <x v="0"/>
    <n v="10"/>
    <x v="1"/>
    <x v="6"/>
    <x v="2"/>
  </r>
  <r>
    <x v="13"/>
    <x v="1"/>
    <d v="2022-10-05T00:00:00"/>
    <x v="279"/>
    <s v="HDST"/>
    <x v="8"/>
    <x v="4"/>
    <x v="0"/>
    <n v="10"/>
    <x v="1"/>
    <x v="6"/>
    <x v="2"/>
  </r>
  <r>
    <x v="13"/>
    <x v="0"/>
    <d v="2022-10-06T00:00:00"/>
    <x v="540"/>
    <s v="IPHONE"/>
    <x v="1"/>
    <x v="1"/>
    <x v="0"/>
    <n v="10"/>
    <x v="1"/>
    <x v="6"/>
    <x v="2"/>
  </r>
  <r>
    <x v="13"/>
    <x v="0"/>
    <d v="2022-10-05T00:00:00"/>
    <x v="20"/>
    <s v="IPHONE"/>
    <x v="1"/>
    <x v="1"/>
    <x v="0"/>
    <n v="10"/>
    <x v="1"/>
    <x v="6"/>
    <x v="2"/>
  </r>
  <r>
    <x v="13"/>
    <x v="0"/>
    <d v="2022-10-05T00:00:00"/>
    <x v="498"/>
    <s v="WALLADPT"/>
    <x v="3"/>
    <x v="1"/>
    <x v="0"/>
    <n v="10"/>
    <x v="1"/>
    <x v="6"/>
    <x v="2"/>
  </r>
  <r>
    <x v="13"/>
    <x v="1"/>
    <d v="2022-10-12T00:00:00"/>
    <x v="699"/>
    <s v="CBK"/>
    <x v="6"/>
    <x v="2"/>
    <x v="0"/>
    <n v="10"/>
    <x v="1"/>
    <x v="6"/>
    <x v="2"/>
  </r>
  <r>
    <x v="13"/>
    <x v="1"/>
    <d v="2022-10-12T00:00:00"/>
    <x v="700"/>
    <s v="CLICC-ML"/>
    <x v="7"/>
    <x v="2"/>
    <x v="0"/>
    <n v="10"/>
    <x v="1"/>
    <x v="6"/>
    <x v="2"/>
  </r>
  <r>
    <x v="13"/>
    <x v="0"/>
    <d v="2022-10-12T00:00:00"/>
    <x v="701"/>
    <s v="CLICC-MM"/>
    <x v="4"/>
    <x v="2"/>
    <x v="0"/>
    <n v="10"/>
    <x v="1"/>
    <x v="6"/>
    <x v="2"/>
  </r>
  <r>
    <x v="13"/>
    <x v="0"/>
    <d v="2022-10-19T00:00:00"/>
    <x v="702"/>
    <s v="CLICC-MM"/>
    <x v="4"/>
    <x v="2"/>
    <x v="0"/>
    <n v="10"/>
    <x v="1"/>
    <x v="6"/>
    <x v="2"/>
  </r>
  <r>
    <x v="13"/>
    <x v="1"/>
    <d v="2023-01-03T00:00:00"/>
    <x v="703"/>
    <s v="AD"/>
    <x v="5"/>
    <x v="3"/>
    <x v="0"/>
    <n v="10"/>
    <x v="1"/>
    <x v="6"/>
    <x v="2"/>
  </r>
  <r>
    <x v="14"/>
    <x v="3"/>
    <d v="2022-10-06T00:00:00"/>
    <x v="511"/>
    <s v="MACUSBC"/>
    <x v="2"/>
    <x v="1"/>
    <x v="0"/>
    <n v="10"/>
    <x v="1"/>
    <x v="0"/>
    <x v="2"/>
  </r>
  <r>
    <x v="14"/>
    <x v="0"/>
    <d v="2022-10-06T00:00:00"/>
    <x v="704"/>
    <s v="HDMIC"/>
    <x v="0"/>
    <x v="0"/>
    <x v="0"/>
    <n v="10"/>
    <x v="1"/>
    <x v="0"/>
    <x v="2"/>
  </r>
  <r>
    <x v="14"/>
    <x v="0"/>
    <d v="2022-10-06T00:00:00"/>
    <x v="20"/>
    <s v="IPHONE"/>
    <x v="1"/>
    <x v="1"/>
    <x v="0"/>
    <n v="10"/>
    <x v="1"/>
    <x v="0"/>
    <x v="2"/>
  </r>
  <r>
    <x v="14"/>
    <x v="0"/>
    <d v="2022-10-06T00:00:00"/>
    <x v="498"/>
    <s v="WALLADPT"/>
    <x v="3"/>
    <x v="1"/>
    <x v="0"/>
    <n v="10"/>
    <x v="1"/>
    <x v="0"/>
    <x v="2"/>
  </r>
  <r>
    <x v="14"/>
    <x v="0"/>
    <d v="2022-10-13T00:00:00"/>
    <x v="705"/>
    <s v="CLICC-ML"/>
    <x v="7"/>
    <x v="2"/>
    <x v="0"/>
    <n v="10"/>
    <x v="1"/>
    <x v="0"/>
    <x v="2"/>
  </r>
  <r>
    <x v="14"/>
    <x v="0"/>
    <d v="2022-10-06T00:00:00"/>
    <x v="0"/>
    <s v="HDMIC"/>
    <x v="0"/>
    <x v="0"/>
    <x v="0"/>
    <n v="10"/>
    <x v="1"/>
    <x v="0"/>
    <x v="2"/>
  </r>
  <r>
    <x v="14"/>
    <x v="0"/>
    <d v="2022-10-06T00:00:00"/>
    <x v="501"/>
    <s v="HDMIC"/>
    <x v="0"/>
    <x v="0"/>
    <x v="0"/>
    <n v="10"/>
    <x v="1"/>
    <x v="0"/>
    <x v="2"/>
  </r>
  <r>
    <x v="14"/>
    <x v="1"/>
    <d v="2022-10-06T00:00:00"/>
    <x v="20"/>
    <s v="IPHONE"/>
    <x v="1"/>
    <x v="1"/>
    <x v="0"/>
    <n v="10"/>
    <x v="1"/>
    <x v="0"/>
    <x v="2"/>
  </r>
  <r>
    <x v="14"/>
    <x v="1"/>
    <d v="2022-10-06T00:00:00"/>
    <x v="185"/>
    <s v="IPHONE"/>
    <x v="1"/>
    <x v="1"/>
    <x v="0"/>
    <n v="10"/>
    <x v="1"/>
    <x v="0"/>
    <x v="2"/>
  </r>
  <r>
    <x v="14"/>
    <x v="1"/>
    <d v="2022-10-06T00:00:00"/>
    <x v="77"/>
    <s v="WALLADPT"/>
    <x v="3"/>
    <x v="1"/>
    <x v="0"/>
    <n v="10"/>
    <x v="1"/>
    <x v="0"/>
    <x v="2"/>
  </r>
  <r>
    <x v="14"/>
    <x v="1"/>
    <d v="2022-10-06T00:00:00"/>
    <x v="511"/>
    <s v="MACUSBC"/>
    <x v="2"/>
    <x v="1"/>
    <x v="0"/>
    <n v="10"/>
    <x v="1"/>
    <x v="0"/>
    <x v="2"/>
  </r>
  <r>
    <x v="14"/>
    <x v="1"/>
    <d v="2022-10-13T00:00:00"/>
    <x v="371"/>
    <s v="CBK"/>
    <x v="6"/>
    <x v="2"/>
    <x v="0"/>
    <n v="10"/>
    <x v="1"/>
    <x v="0"/>
    <x v="2"/>
  </r>
  <r>
    <x v="14"/>
    <x v="0"/>
    <d v="2022-10-06T00:00:00"/>
    <x v="3"/>
    <s v="MACUSBC"/>
    <x v="2"/>
    <x v="1"/>
    <x v="0"/>
    <n v="10"/>
    <x v="1"/>
    <x v="0"/>
    <x v="2"/>
  </r>
  <r>
    <x v="14"/>
    <x v="1"/>
    <d v="2022-10-20T00:00:00"/>
    <x v="32"/>
    <s v="CLICC-ML"/>
    <x v="7"/>
    <x v="2"/>
    <x v="0"/>
    <n v="10"/>
    <x v="1"/>
    <x v="0"/>
    <x v="2"/>
  </r>
  <r>
    <x v="14"/>
    <x v="1"/>
    <d v="2022-10-06T00:00:00"/>
    <x v="706"/>
    <s v="HDMIC"/>
    <x v="0"/>
    <x v="0"/>
    <x v="0"/>
    <n v="10"/>
    <x v="1"/>
    <x v="0"/>
    <x v="2"/>
  </r>
  <r>
    <x v="14"/>
    <x v="1"/>
    <d v="2022-10-06T00:00:00"/>
    <x v="366"/>
    <s v="UHDMI"/>
    <x v="14"/>
    <x v="0"/>
    <x v="0"/>
    <n v="10"/>
    <x v="1"/>
    <x v="0"/>
    <x v="2"/>
  </r>
  <r>
    <x v="14"/>
    <x v="1"/>
    <d v="2022-10-20T00:00:00"/>
    <x v="512"/>
    <s v="CBK"/>
    <x v="6"/>
    <x v="2"/>
    <x v="0"/>
    <n v="10"/>
    <x v="1"/>
    <x v="0"/>
    <x v="2"/>
  </r>
  <r>
    <x v="14"/>
    <x v="1"/>
    <d v="2022-10-06T00:00:00"/>
    <x v="76"/>
    <s v="IPHONE"/>
    <x v="1"/>
    <x v="1"/>
    <x v="0"/>
    <n v="10"/>
    <x v="1"/>
    <x v="0"/>
    <x v="2"/>
  </r>
  <r>
    <x v="14"/>
    <x v="1"/>
    <d v="2022-10-06T00:00:00"/>
    <x v="339"/>
    <s v="MACUSBC"/>
    <x v="2"/>
    <x v="1"/>
    <x v="0"/>
    <n v="10"/>
    <x v="1"/>
    <x v="0"/>
    <x v="2"/>
  </r>
  <r>
    <x v="14"/>
    <x v="1"/>
    <d v="2022-10-13T00:00:00"/>
    <x v="707"/>
    <s v="CLICC-ML"/>
    <x v="7"/>
    <x v="2"/>
    <x v="0"/>
    <n v="10"/>
    <x v="1"/>
    <x v="0"/>
    <x v="2"/>
  </r>
  <r>
    <x v="14"/>
    <x v="1"/>
    <d v="2022-10-06T00:00:00"/>
    <x v="76"/>
    <s v="IPHONE"/>
    <x v="1"/>
    <x v="1"/>
    <x v="0"/>
    <n v="10"/>
    <x v="1"/>
    <x v="0"/>
    <x v="2"/>
  </r>
  <r>
    <x v="14"/>
    <x v="1"/>
    <d v="2022-10-06T00:00:00"/>
    <x v="9"/>
    <s v="MACUSBC"/>
    <x v="2"/>
    <x v="1"/>
    <x v="0"/>
    <n v="10"/>
    <x v="1"/>
    <x v="0"/>
    <x v="2"/>
  </r>
  <r>
    <x v="14"/>
    <x v="1"/>
    <d v="2022-10-06T00:00:00"/>
    <x v="189"/>
    <s v="MACUSBC"/>
    <x v="2"/>
    <x v="1"/>
    <x v="0"/>
    <n v="10"/>
    <x v="1"/>
    <x v="0"/>
    <x v="2"/>
  </r>
  <r>
    <x v="14"/>
    <x v="1"/>
    <d v="2022-10-06T00:00:00"/>
    <x v="279"/>
    <s v="HDST"/>
    <x v="8"/>
    <x v="4"/>
    <x v="0"/>
    <n v="10"/>
    <x v="1"/>
    <x v="0"/>
    <x v="2"/>
  </r>
  <r>
    <x v="14"/>
    <x v="1"/>
    <d v="2022-10-06T00:00:00"/>
    <x v="3"/>
    <s v="MACUSBC"/>
    <x v="2"/>
    <x v="1"/>
    <x v="0"/>
    <n v="10"/>
    <x v="1"/>
    <x v="0"/>
    <x v="2"/>
  </r>
  <r>
    <x v="14"/>
    <x v="1"/>
    <d v="2022-10-06T00:00:00"/>
    <x v="455"/>
    <s v="IPHONE"/>
    <x v="1"/>
    <x v="1"/>
    <x v="0"/>
    <n v="10"/>
    <x v="1"/>
    <x v="0"/>
    <x v="2"/>
  </r>
  <r>
    <x v="14"/>
    <x v="1"/>
    <d v="2023-03-07T00:00:00"/>
    <x v="708"/>
    <s v="AD"/>
    <x v="5"/>
    <x v="3"/>
    <x v="0"/>
    <n v="10"/>
    <x v="1"/>
    <x v="0"/>
    <x v="2"/>
  </r>
  <r>
    <x v="14"/>
    <x v="1"/>
    <d v="2022-10-06T00:00:00"/>
    <x v="231"/>
    <s v="MACUSBC"/>
    <x v="2"/>
    <x v="1"/>
    <x v="0"/>
    <n v="10"/>
    <x v="1"/>
    <x v="0"/>
    <x v="2"/>
  </r>
  <r>
    <x v="14"/>
    <x v="1"/>
    <d v="2022-10-13T00:00:00"/>
    <x v="254"/>
    <s v="CBK"/>
    <x v="6"/>
    <x v="2"/>
    <x v="0"/>
    <n v="10"/>
    <x v="1"/>
    <x v="0"/>
    <x v="2"/>
  </r>
  <r>
    <x v="14"/>
    <x v="1"/>
    <d v="2022-10-13T00:00:00"/>
    <x v="236"/>
    <s v="CLICC-ML"/>
    <x v="7"/>
    <x v="2"/>
    <x v="0"/>
    <n v="10"/>
    <x v="1"/>
    <x v="0"/>
    <x v="2"/>
  </r>
  <r>
    <x v="14"/>
    <x v="0"/>
    <d v="2022-10-06T00:00:00"/>
    <x v="185"/>
    <s v="IPHONE"/>
    <x v="1"/>
    <x v="1"/>
    <x v="0"/>
    <n v="10"/>
    <x v="1"/>
    <x v="0"/>
    <x v="2"/>
  </r>
  <r>
    <x v="14"/>
    <x v="0"/>
    <d v="2022-10-06T00:00:00"/>
    <x v="5"/>
    <s v="WALLADPT"/>
    <x v="3"/>
    <x v="1"/>
    <x v="0"/>
    <n v="10"/>
    <x v="1"/>
    <x v="0"/>
    <x v="2"/>
  </r>
  <r>
    <x v="14"/>
    <x v="1"/>
    <d v="2022-10-13T00:00:00"/>
    <x v="571"/>
    <s v="HP"/>
    <x v="18"/>
    <x v="2"/>
    <x v="0"/>
    <n v="10"/>
    <x v="1"/>
    <x v="0"/>
    <x v="2"/>
  </r>
  <r>
    <x v="14"/>
    <x v="0"/>
    <d v="2022-10-06T00:00:00"/>
    <x v="709"/>
    <s v="MACCHRG"/>
    <x v="9"/>
    <x v="1"/>
    <x v="0"/>
    <n v="10"/>
    <x v="1"/>
    <x v="0"/>
    <x v="2"/>
  </r>
  <r>
    <x v="14"/>
    <x v="1"/>
    <d v="2022-10-13T00:00:00"/>
    <x v="710"/>
    <s v="FAC"/>
    <x v="4"/>
    <x v="2"/>
    <x v="0"/>
    <n v="10"/>
    <x v="1"/>
    <x v="0"/>
    <x v="2"/>
  </r>
  <r>
    <x v="14"/>
    <x v="3"/>
    <d v="2022-10-06T00:00:00"/>
    <x v="711"/>
    <s v="HDMIC"/>
    <x v="0"/>
    <x v="0"/>
    <x v="0"/>
    <n v="10"/>
    <x v="1"/>
    <x v="0"/>
    <x v="2"/>
  </r>
  <r>
    <x v="14"/>
    <x v="3"/>
    <d v="2022-10-06T00:00:00"/>
    <x v="366"/>
    <s v="UHDMI"/>
    <x v="14"/>
    <x v="0"/>
    <x v="0"/>
    <n v="10"/>
    <x v="1"/>
    <x v="0"/>
    <x v="2"/>
  </r>
  <r>
    <x v="14"/>
    <x v="1"/>
    <d v="2022-10-13T00:00:00"/>
    <x v="628"/>
    <s v="CBK"/>
    <x v="6"/>
    <x v="2"/>
    <x v="0"/>
    <n v="10"/>
    <x v="1"/>
    <x v="0"/>
    <x v="2"/>
  </r>
  <r>
    <x v="14"/>
    <x v="1"/>
    <d v="2022-10-06T00:00:00"/>
    <x v="9"/>
    <s v="MACUSBC"/>
    <x v="2"/>
    <x v="1"/>
    <x v="0"/>
    <n v="10"/>
    <x v="1"/>
    <x v="0"/>
    <x v="2"/>
  </r>
  <r>
    <x v="14"/>
    <x v="1"/>
    <d v="2022-10-06T00:00:00"/>
    <x v="693"/>
    <s v="IPHONE"/>
    <x v="1"/>
    <x v="1"/>
    <x v="0"/>
    <n v="10"/>
    <x v="1"/>
    <x v="0"/>
    <x v="2"/>
  </r>
  <r>
    <x v="14"/>
    <x v="1"/>
    <d v="2022-10-06T00:00:00"/>
    <x v="712"/>
    <s v="OMNI"/>
    <x v="15"/>
    <x v="1"/>
    <x v="0"/>
    <n v="10"/>
    <x v="1"/>
    <x v="0"/>
    <x v="2"/>
  </r>
  <r>
    <x v="14"/>
    <x v="1"/>
    <d v="2022-10-06T00:00:00"/>
    <x v="697"/>
    <s v="OMNI"/>
    <x v="15"/>
    <x v="1"/>
    <x v="0"/>
    <n v="10"/>
    <x v="1"/>
    <x v="0"/>
    <x v="2"/>
  </r>
  <r>
    <x v="14"/>
    <x v="1"/>
    <d v="2022-10-06T00:00:00"/>
    <x v="713"/>
    <s v="HDST"/>
    <x v="8"/>
    <x v="4"/>
    <x v="0"/>
    <n v="10"/>
    <x v="1"/>
    <x v="0"/>
    <x v="2"/>
  </r>
  <r>
    <x v="14"/>
    <x v="1"/>
    <d v="2022-10-06T00:00:00"/>
    <x v="76"/>
    <s v="IPHONE"/>
    <x v="1"/>
    <x v="1"/>
    <x v="0"/>
    <n v="10"/>
    <x v="1"/>
    <x v="0"/>
    <x v="2"/>
  </r>
  <r>
    <x v="14"/>
    <x v="0"/>
    <d v="2022-10-06T00:00:00"/>
    <x v="714"/>
    <s v="MACCHRG"/>
    <x v="9"/>
    <x v="1"/>
    <x v="0"/>
    <n v="10"/>
    <x v="1"/>
    <x v="0"/>
    <x v="2"/>
  </r>
  <r>
    <x v="14"/>
    <x v="1"/>
    <d v="2022-10-06T00:00:00"/>
    <x v="686"/>
    <s v="IPHONE"/>
    <x v="1"/>
    <x v="1"/>
    <x v="0"/>
    <n v="10"/>
    <x v="1"/>
    <x v="0"/>
    <x v="2"/>
  </r>
  <r>
    <x v="14"/>
    <x v="1"/>
    <d v="2022-10-06T00:00:00"/>
    <x v="529"/>
    <s v="HPUSBC"/>
    <x v="12"/>
    <x v="1"/>
    <x v="0"/>
    <n v="10"/>
    <x v="1"/>
    <x v="0"/>
    <x v="2"/>
  </r>
  <r>
    <x v="14"/>
    <x v="1"/>
    <d v="2022-10-13T00:00:00"/>
    <x v="715"/>
    <s v="HP"/>
    <x v="18"/>
    <x v="2"/>
    <x v="0"/>
    <n v="10"/>
    <x v="1"/>
    <x v="0"/>
    <x v="2"/>
  </r>
  <r>
    <x v="14"/>
    <x v="1"/>
    <d v="2022-10-06T00:00:00"/>
    <x v="716"/>
    <s v="ANKER"/>
    <x v="20"/>
    <x v="1"/>
    <x v="0"/>
    <n v="10"/>
    <x v="1"/>
    <x v="0"/>
    <x v="2"/>
  </r>
  <r>
    <x v="14"/>
    <x v="1"/>
    <d v="2022-10-06T00:00:00"/>
    <x v="717"/>
    <s v="MACCHRG"/>
    <x v="9"/>
    <x v="1"/>
    <x v="0"/>
    <n v="10"/>
    <x v="1"/>
    <x v="0"/>
    <x v="2"/>
  </r>
  <r>
    <x v="14"/>
    <x v="1"/>
    <d v="2022-10-06T00:00:00"/>
    <x v="718"/>
    <s v="MACCHRG"/>
    <x v="9"/>
    <x v="1"/>
    <x v="0"/>
    <n v="10"/>
    <x v="1"/>
    <x v="0"/>
    <x v="2"/>
  </r>
  <r>
    <x v="14"/>
    <x v="1"/>
    <d v="2022-10-06T00:00:00"/>
    <x v="20"/>
    <s v="IPHONE"/>
    <x v="1"/>
    <x v="1"/>
    <x v="0"/>
    <n v="10"/>
    <x v="1"/>
    <x v="0"/>
    <x v="2"/>
  </r>
  <r>
    <x v="14"/>
    <x v="1"/>
    <d v="2022-10-06T00:00:00"/>
    <x v="77"/>
    <s v="WALLADPT"/>
    <x v="3"/>
    <x v="1"/>
    <x v="0"/>
    <n v="10"/>
    <x v="1"/>
    <x v="0"/>
    <x v="2"/>
  </r>
  <r>
    <x v="14"/>
    <x v="1"/>
    <d v="2022-10-13T00:00:00"/>
    <x v="564"/>
    <s v="HP"/>
    <x v="18"/>
    <x v="2"/>
    <x v="0"/>
    <n v="10"/>
    <x v="1"/>
    <x v="0"/>
    <x v="2"/>
  </r>
  <r>
    <x v="14"/>
    <x v="1"/>
    <d v="2022-10-13T00:00:00"/>
    <x v="719"/>
    <s v="CLICC-ML"/>
    <x v="7"/>
    <x v="2"/>
    <x v="0"/>
    <n v="10"/>
    <x v="1"/>
    <x v="0"/>
    <x v="2"/>
  </r>
  <r>
    <x v="14"/>
    <x v="1"/>
    <d v="2022-10-06T00:00:00"/>
    <x v="693"/>
    <s v="IPHONE"/>
    <x v="1"/>
    <x v="1"/>
    <x v="0"/>
    <n v="10"/>
    <x v="1"/>
    <x v="0"/>
    <x v="2"/>
  </r>
  <r>
    <x v="14"/>
    <x v="1"/>
    <d v="2022-10-06T00:00:00"/>
    <x v="720"/>
    <s v="OMNI"/>
    <x v="15"/>
    <x v="1"/>
    <x v="0"/>
    <n v="10"/>
    <x v="1"/>
    <x v="0"/>
    <x v="2"/>
  </r>
  <r>
    <x v="14"/>
    <x v="1"/>
    <d v="2022-10-13T00:00:00"/>
    <x v="721"/>
    <s v="CLICC-ML"/>
    <x v="7"/>
    <x v="2"/>
    <x v="0"/>
    <n v="10"/>
    <x v="1"/>
    <x v="0"/>
    <x v="2"/>
  </r>
  <r>
    <x v="14"/>
    <x v="0"/>
    <d v="2022-10-06T00:00:00"/>
    <x v="706"/>
    <s v="HDMIC"/>
    <x v="0"/>
    <x v="0"/>
    <x v="0"/>
    <n v="10"/>
    <x v="1"/>
    <x v="0"/>
    <x v="2"/>
  </r>
  <r>
    <x v="14"/>
    <x v="0"/>
    <d v="2022-10-06T00:00:00"/>
    <x v="643"/>
    <s v="OMNI"/>
    <x v="15"/>
    <x v="1"/>
    <x v="0"/>
    <n v="10"/>
    <x v="1"/>
    <x v="0"/>
    <x v="2"/>
  </r>
  <r>
    <x v="14"/>
    <x v="0"/>
    <d v="2022-10-06T00:00:00"/>
    <x v="222"/>
    <s v="MACCHRG"/>
    <x v="9"/>
    <x v="1"/>
    <x v="0"/>
    <n v="10"/>
    <x v="1"/>
    <x v="0"/>
    <x v="2"/>
  </r>
  <r>
    <x v="14"/>
    <x v="0"/>
    <d v="2022-10-06T00:00:00"/>
    <x v="590"/>
    <s v="HDST"/>
    <x v="8"/>
    <x v="4"/>
    <x v="0"/>
    <n v="10"/>
    <x v="1"/>
    <x v="0"/>
    <x v="2"/>
  </r>
  <r>
    <x v="14"/>
    <x v="0"/>
    <d v="2022-10-20T00:00:00"/>
    <x v="722"/>
    <s v="HP"/>
    <x v="18"/>
    <x v="2"/>
    <x v="0"/>
    <n v="10"/>
    <x v="1"/>
    <x v="0"/>
    <x v="2"/>
  </r>
  <r>
    <x v="14"/>
    <x v="0"/>
    <d v="2022-10-06T00:00:00"/>
    <x v="529"/>
    <s v="HPUSBC"/>
    <x v="12"/>
    <x v="1"/>
    <x v="0"/>
    <n v="10"/>
    <x v="1"/>
    <x v="0"/>
    <x v="2"/>
  </r>
  <r>
    <x v="14"/>
    <x v="1"/>
    <d v="2022-10-13T00:00:00"/>
    <x v="723"/>
    <s v="FAC"/>
    <x v="4"/>
    <x v="2"/>
    <x v="0"/>
    <n v="10"/>
    <x v="1"/>
    <x v="0"/>
    <x v="2"/>
  </r>
  <r>
    <x v="14"/>
    <x v="1"/>
    <d v="2022-10-06T00:00:00"/>
    <x v="686"/>
    <s v="IPHONE"/>
    <x v="1"/>
    <x v="1"/>
    <x v="0"/>
    <n v="10"/>
    <x v="1"/>
    <x v="0"/>
    <x v="2"/>
  </r>
  <r>
    <x v="14"/>
    <x v="1"/>
    <d v="2022-10-06T00:00:00"/>
    <x v="20"/>
    <s v="IPHONE"/>
    <x v="1"/>
    <x v="1"/>
    <x v="0"/>
    <n v="10"/>
    <x v="1"/>
    <x v="0"/>
    <x v="2"/>
  </r>
  <r>
    <x v="14"/>
    <x v="1"/>
    <d v="2022-10-13T00:00:00"/>
    <x v="724"/>
    <s v="HP"/>
    <x v="18"/>
    <x v="2"/>
    <x v="0"/>
    <n v="10"/>
    <x v="1"/>
    <x v="0"/>
    <x v="2"/>
  </r>
  <r>
    <x v="14"/>
    <x v="1"/>
    <d v="2022-10-06T00:00:00"/>
    <x v="315"/>
    <s v="MACUSBC"/>
    <x v="2"/>
    <x v="1"/>
    <x v="0"/>
    <n v="10"/>
    <x v="1"/>
    <x v="0"/>
    <x v="2"/>
  </r>
  <r>
    <x v="14"/>
    <x v="1"/>
    <d v="2022-10-27T00:00:00"/>
    <x v="725"/>
    <s v="FAC"/>
    <x v="4"/>
    <x v="2"/>
    <x v="0"/>
    <n v="10"/>
    <x v="1"/>
    <x v="0"/>
    <x v="2"/>
  </r>
  <r>
    <x v="14"/>
    <x v="1"/>
    <d v="2022-10-06T00:00:00"/>
    <x v="726"/>
    <s v="HDST"/>
    <x v="8"/>
    <x v="4"/>
    <x v="0"/>
    <n v="10"/>
    <x v="1"/>
    <x v="0"/>
    <x v="2"/>
  </r>
  <r>
    <x v="14"/>
    <x v="1"/>
    <d v="2022-10-13T00:00:00"/>
    <x v="49"/>
    <s v="CLICC-ML"/>
    <x v="7"/>
    <x v="2"/>
    <x v="0"/>
    <n v="10"/>
    <x v="1"/>
    <x v="0"/>
    <x v="2"/>
  </r>
  <r>
    <x v="14"/>
    <x v="1"/>
    <d v="2022-10-06T00:00:00"/>
    <x v="222"/>
    <s v="MACCHRG"/>
    <x v="9"/>
    <x v="1"/>
    <x v="0"/>
    <n v="10"/>
    <x v="1"/>
    <x v="0"/>
    <x v="2"/>
  </r>
  <r>
    <x v="14"/>
    <x v="1"/>
    <d v="2022-10-06T00:00:00"/>
    <x v="673"/>
    <s v="IPHONE"/>
    <x v="1"/>
    <x v="1"/>
    <x v="0"/>
    <n v="10"/>
    <x v="1"/>
    <x v="0"/>
    <x v="2"/>
  </r>
  <r>
    <x v="14"/>
    <x v="1"/>
    <d v="2022-10-06T00:00:00"/>
    <x v="330"/>
    <s v="MACUSBC"/>
    <x v="2"/>
    <x v="1"/>
    <x v="0"/>
    <n v="10"/>
    <x v="1"/>
    <x v="0"/>
    <x v="2"/>
  </r>
  <r>
    <x v="14"/>
    <x v="1"/>
    <d v="2022-10-06T00:00:00"/>
    <x v="720"/>
    <s v="OMNI"/>
    <x v="15"/>
    <x v="1"/>
    <x v="0"/>
    <n v="10"/>
    <x v="1"/>
    <x v="0"/>
    <x v="2"/>
  </r>
  <r>
    <x v="14"/>
    <x v="1"/>
    <d v="2022-10-06T00:00:00"/>
    <x v="727"/>
    <s v="OMNI"/>
    <x v="15"/>
    <x v="1"/>
    <x v="0"/>
    <n v="10"/>
    <x v="1"/>
    <x v="0"/>
    <x v="2"/>
  </r>
  <r>
    <x v="14"/>
    <x v="1"/>
    <d v="2022-10-06T00:00:00"/>
    <x v="728"/>
    <s v="OMNI"/>
    <x v="15"/>
    <x v="1"/>
    <x v="0"/>
    <n v="10"/>
    <x v="1"/>
    <x v="0"/>
    <x v="2"/>
  </r>
  <r>
    <x v="14"/>
    <x v="1"/>
    <d v="2022-10-06T00:00:00"/>
    <x v="524"/>
    <s v="IPHONE"/>
    <x v="1"/>
    <x v="1"/>
    <x v="0"/>
    <n v="10"/>
    <x v="1"/>
    <x v="0"/>
    <x v="2"/>
  </r>
  <r>
    <x v="14"/>
    <x v="1"/>
    <d v="2022-10-06T00:00:00"/>
    <x v="498"/>
    <s v="WALLADPT"/>
    <x v="3"/>
    <x v="1"/>
    <x v="0"/>
    <n v="10"/>
    <x v="1"/>
    <x v="0"/>
    <x v="2"/>
  </r>
  <r>
    <x v="14"/>
    <x v="0"/>
    <d v="2022-10-06T00:00:00"/>
    <x v="110"/>
    <s v="MACUSBC"/>
    <x v="2"/>
    <x v="1"/>
    <x v="0"/>
    <n v="10"/>
    <x v="1"/>
    <x v="0"/>
    <x v="2"/>
  </r>
  <r>
    <x v="14"/>
    <x v="1"/>
    <d v="2022-10-06T00:00:00"/>
    <x v="455"/>
    <s v="IPHONE"/>
    <x v="1"/>
    <x v="1"/>
    <x v="0"/>
    <n v="10"/>
    <x v="1"/>
    <x v="0"/>
    <x v="2"/>
  </r>
  <r>
    <x v="14"/>
    <x v="1"/>
    <d v="2022-10-06T00:00:00"/>
    <x v="696"/>
    <s v="OMNI"/>
    <x v="15"/>
    <x v="1"/>
    <x v="0"/>
    <n v="10"/>
    <x v="1"/>
    <x v="0"/>
    <x v="2"/>
  </r>
  <r>
    <x v="14"/>
    <x v="1"/>
    <d v="2022-10-06T00:00:00"/>
    <x v="697"/>
    <s v="OMNI"/>
    <x v="15"/>
    <x v="1"/>
    <x v="0"/>
    <n v="10"/>
    <x v="1"/>
    <x v="0"/>
    <x v="2"/>
  </r>
  <r>
    <x v="14"/>
    <x v="1"/>
    <d v="2022-10-13T00:00:00"/>
    <x v="729"/>
    <s v="FAC"/>
    <x v="4"/>
    <x v="2"/>
    <x v="0"/>
    <n v="10"/>
    <x v="1"/>
    <x v="0"/>
    <x v="2"/>
  </r>
  <r>
    <x v="14"/>
    <x v="1"/>
    <d v="2022-10-06T00:00:00"/>
    <x v="686"/>
    <s v="IPHONE"/>
    <x v="1"/>
    <x v="1"/>
    <x v="0"/>
    <n v="10"/>
    <x v="1"/>
    <x v="0"/>
    <x v="2"/>
  </r>
  <r>
    <x v="14"/>
    <x v="1"/>
    <d v="2022-10-06T00:00:00"/>
    <x v="431"/>
    <s v="WALLADPT"/>
    <x v="3"/>
    <x v="1"/>
    <x v="0"/>
    <n v="10"/>
    <x v="1"/>
    <x v="0"/>
    <x v="2"/>
  </r>
  <r>
    <x v="14"/>
    <x v="1"/>
    <d v="2022-10-20T00:00:00"/>
    <x v="730"/>
    <s v="CLICC-MM"/>
    <x v="4"/>
    <x v="2"/>
    <x v="0"/>
    <n v="10"/>
    <x v="1"/>
    <x v="0"/>
    <x v="2"/>
  </r>
  <r>
    <x v="14"/>
    <x v="1"/>
    <d v="2022-10-20T00:00:00"/>
    <x v="731"/>
    <s v="FAC"/>
    <x v="4"/>
    <x v="2"/>
    <x v="0"/>
    <n v="10"/>
    <x v="1"/>
    <x v="0"/>
    <x v="2"/>
  </r>
  <r>
    <x v="14"/>
    <x v="1"/>
    <d v="2022-10-06T00:00:00"/>
    <x v="285"/>
    <s v="IPHONE"/>
    <x v="1"/>
    <x v="1"/>
    <x v="0"/>
    <n v="10"/>
    <x v="1"/>
    <x v="0"/>
    <x v="2"/>
  </r>
  <r>
    <x v="14"/>
    <x v="1"/>
    <d v="2022-10-06T00:00:00"/>
    <x v="732"/>
    <s v="WALLADPT"/>
    <x v="3"/>
    <x v="1"/>
    <x v="0"/>
    <n v="10"/>
    <x v="1"/>
    <x v="0"/>
    <x v="2"/>
  </r>
  <r>
    <x v="14"/>
    <x v="1"/>
    <d v="2022-10-13T00:00:00"/>
    <x v="733"/>
    <s v="FAC"/>
    <x v="4"/>
    <x v="2"/>
    <x v="0"/>
    <n v="10"/>
    <x v="1"/>
    <x v="0"/>
    <x v="2"/>
  </r>
  <r>
    <x v="14"/>
    <x v="0"/>
    <d v="2022-10-13T00:00:00"/>
    <x v="734"/>
    <s v="CLICC-ML"/>
    <x v="7"/>
    <x v="2"/>
    <x v="0"/>
    <n v="10"/>
    <x v="1"/>
    <x v="0"/>
    <x v="2"/>
  </r>
  <r>
    <x v="14"/>
    <x v="1"/>
    <d v="2022-10-18T00:00:00"/>
    <x v="735"/>
    <s v="CLICC-ML"/>
    <x v="7"/>
    <x v="2"/>
    <x v="0"/>
    <n v="10"/>
    <x v="1"/>
    <x v="0"/>
    <x v="2"/>
  </r>
  <r>
    <x v="14"/>
    <x v="0"/>
    <d v="2022-10-13T00:00:00"/>
    <x v="59"/>
    <s v="CLICC-ML"/>
    <x v="7"/>
    <x v="2"/>
    <x v="0"/>
    <n v="10"/>
    <x v="1"/>
    <x v="0"/>
    <x v="2"/>
  </r>
  <r>
    <x v="14"/>
    <x v="0"/>
    <d v="2022-10-06T00:00:00"/>
    <x v="339"/>
    <s v="MACUSBC"/>
    <x v="2"/>
    <x v="1"/>
    <x v="0"/>
    <n v="10"/>
    <x v="1"/>
    <x v="0"/>
    <x v="2"/>
  </r>
  <r>
    <x v="14"/>
    <x v="0"/>
    <d v="2022-10-20T00:00:00"/>
    <x v="736"/>
    <s v="CLICC-ML"/>
    <x v="7"/>
    <x v="2"/>
    <x v="0"/>
    <n v="10"/>
    <x v="1"/>
    <x v="0"/>
    <x v="2"/>
  </r>
  <r>
    <x v="14"/>
    <x v="1"/>
    <d v="2022-10-13T00:00:00"/>
    <x v="541"/>
    <s v="CBK"/>
    <x v="6"/>
    <x v="2"/>
    <x v="0"/>
    <n v="10"/>
    <x v="1"/>
    <x v="0"/>
    <x v="2"/>
  </r>
  <r>
    <x v="14"/>
    <x v="1"/>
    <d v="2022-10-20T00:00:00"/>
    <x v="737"/>
    <s v="FAC"/>
    <x v="4"/>
    <x v="2"/>
    <x v="0"/>
    <n v="10"/>
    <x v="1"/>
    <x v="0"/>
    <x v="2"/>
  </r>
  <r>
    <x v="14"/>
    <x v="1"/>
    <d v="2022-10-06T00:00:00"/>
    <x v="668"/>
    <s v="IPHONE"/>
    <x v="1"/>
    <x v="1"/>
    <x v="0"/>
    <n v="10"/>
    <x v="1"/>
    <x v="0"/>
    <x v="2"/>
  </r>
  <r>
    <x v="14"/>
    <x v="1"/>
    <d v="2022-10-06T00:00:00"/>
    <x v="696"/>
    <s v="OMNI"/>
    <x v="15"/>
    <x v="1"/>
    <x v="0"/>
    <n v="10"/>
    <x v="1"/>
    <x v="0"/>
    <x v="2"/>
  </r>
  <r>
    <x v="14"/>
    <x v="1"/>
    <d v="2022-10-20T00:00:00"/>
    <x v="353"/>
    <s v="CBK"/>
    <x v="6"/>
    <x v="2"/>
    <x v="0"/>
    <n v="10"/>
    <x v="1"/>
    <x v="0"/>
    <x v="2"/>
  </r>
  <r>
    <x v="14"/>
    <x v="1"/>
    <d v="2022-10-06T00:00:00"/>
    <x v="668"/>
    <s v="IPHONE"/>
    <x v="1"/>
    <x v="1"/>
    <x v="0"/>
    <n v="10"/>
    <x v="1"/>
    <x v="0"/>
    <x v="2"/>
  </r>
  <r>
    <x v="15"/>
    <x v="3"/>
    <d v="2022-10-14T00:00:00"/>
    <x v="738"/>
    <s v="CLICC-ML"/>
    <x v="7"/>
    <x v="2"/>
    <x v="0"/>
    <n v="10"/>
    <x v="1"/>
    <x v="1"/>
    <x v="2"/>
  </r>
  <r>
    <x v="15"/>
    <x v="0"/>
    <d v="2022-10-07T00:00:00"/>
    <x v="339"/>
    <s v="MACUSBC"/>
    <x v="2"/>
    <x v="1"/>
    <x v="0"/>
    <n v="10"/>
    <x v="1"/>
    <x v="1"/>
    <x v="2"/>
  </r>
  <r>
    <x v="15"/>
    <x v="1"/>
    <d v="2022-10-07T00:00:00"/>
    <x v="355"/>
    <s v="IPHONE"/>
    <x v="1"/>
    <x v="1"/>
    <x v="0"/>
    <n v="10"/>
    <x v="1"/>
    <x v="1"/>
    <x v="2"/>
  </r>
  <r>
    <x v="15"/>
    <x v="1"/>
    <d v="2022-10-07T00:00:00"/>
    <x v="369"/>
    <s v="WALLADPT"/>
    <x v="3"/>
    <x v="1"/>
    <x v="0"/>
    <n v="10"/>
    <x v="1"/>
    <x v="1"/>
    <x v="2"/>
  </r>
  <r>
    <x v="15"/>
    <x v="0"/>
    <d v="2022-10-07T00:00:00"/>
    <x v="76"/>
    <s v="IPHONE"/>
    <x v="1"/>
    <x v="1"/>
    <x v="0"/>
    <n v="10"/>
    <x v="1"/>
    <x v="1"/>
    <x v="2"/>
  </r>
  <r>
    <x v="15"/>
    <x v="1"/>
    <d v="2022-10-14T00:00:00"/>
    <x v="739"/>
    <s v="CLICC-MM"/>
    <x v="4"/>
    <x v="2"/>
    <x v="0"/>
    <n v="10"/>
    <x v="1"/>
    <x v="1"/>
    <x v="2"/>
  </r>
  <r>
    <x v="15"/>
    <x v="0"/>
    <d v="2022-10-07T00:00:00"/>
    <x v="2"/>
    <s v="IPHONE"/>
    <x v="1"/>
    <x v="1"/>
    <x v="0"/>
    <n v="10"/>
    <x v="1"/>
    <x v="1"/>
    <x v="2"/>
  </r>
  <r>
    <x v="15"/>
    <x v="0"/>
    <d v="2022-10-14T00:00:00"/>
    <x v="628"/>
    <s v="CBK"/>
    <x v="6"/>
    <x v="2"/>
    <x v="0"/>
    <n v="10"/>
    <x v="1"/>
    <x v="1"/>
    <x v="2"/>
  </r>
  <r>
    <x v="15"/>
    <x v="0"/>
    <d v="2022-10-07T00:00:00"/>
    <x v="48"/>
    <s v="HDST"/>
    <x v="8"/>
    <x v="4"/>
    <x v="0"/>
    <n v="10"/>
    <x v="1"/>
    <x v="1"/>
    <x v="2"/>
  </r>
  <r>
    <x v="15"/>
    <x v="1"/>
    <d v="2022-10-14T00:00:00"/>
    <x v="740"/>
    <s v="CLICC-ML"/>
    <x v="7"/>
    <x v="2"/>
    <x v="0"/>
    <n v="10"/>
    <x v="1"/>
    <x v="1"/>
    <x v="2"/>
  </r>
  <r>
    <x v="15"/>
    <x v="0"/>
    <d v="2022-10-21T00:00:00"/>
    <x v="741"/>
    <s v="CLICC-ML"/>
    <x v="7"/>
    <x v="2"/>
    <x v="0"/>
    <n v="10"/>
    <x v="1"/>
    <x v="1"/>
    <x v="2"/>
  </r>
  <r>
    <x v="15"/>
    <x v="1"/>
    <d v="2022-10-07T00:00:00"/>
    <x v="76"/>
    <s v="IPHONE"/>
    <x v="1"/>
    <x v="1"/>
    <x v="0"/>
    <n v="10"/>
    <x v="1"/>
    <x v="1"/>
    <x v="2"/>
  </r>
  <r>
    <x v="15"/>
    <x v="1"/>
    <d v="2022-10-07T00:00:00"/>
    <x v="5"/>
    <s v="WALLADPT"/>
    <x v="3"/>
    <x v="1"/>
    <x v="0"/>
    <n v="10"/>
    <x v="1"/>
    <x v="1"/>
    <x v="2"/>
  </r>
  <r>
    <x v="15"/>
    <x v="1"/>
    <d v="2022-10-07T00:00:00"/>
    <x v="1"/>
    <s v="IPHONE"/>
    <x v="1"/>
    <x v="1"/>
    <x v="0"/>
    <n v="10"/>
    <x v="1"/>
    <x v="1"/>
    <x v="2"/>
  </r>
  <r>
    <x v="15"/>
    <x v="1"/>
    <d v="2022-10-07T00:00:00"/>
    <x v="5"/>
    <s v="WALLADPT"/>
    <x v="3"/>
    <x v="1"/>
    <x v="0"/>
    <n v="10"/>
    <x v="1"/>
    <x v="1"/>
    <x v="2"/>
  </r>
  <r>
    <x v="15"/>
    <x v="1"/>
    <d v="2022-10-07T00:00:00"/>
    <x v="511"/>
    <s v="MACUSBC"/>
    <x v="2"/>
    <x v="1"/>
    <x v="0"/>
    <n v="10"/>
    <x v="1"/>
    <x v="1"/>
    <x v="2"/>
  </r>
  <r>
    <x v="15"/>
    <x v="1"/>
    <d v="2022-10-07T00:00:00"/>
    <x v="742"/>
    <s v="HDMIC"/>
    <x v="0"/>
    <x v="0"/>
    <x v="0"/>
    <n v="10"/>
    <x v="1"/>
    <x v="1"/>
    <x v="2"/>
  </r>
  <r>
    <x v="15"/>
    <x v="1"/>
    <d v="2022-10-07T00:00:00"/>
    <x v="743"/>
    <s v="ANKER"/>
    <x v="20"/>
    <x v="1"/>
    <x v="0"/>
    <n v="10"/>
    <x v="1"/>
    <x v="1"/>
    <x v="2"/>
  </r>
  <r>
    <x v="15"/>
    <x v="1"/>
    <d v="2022-10-07T00:00:00"/>
    <x v="1"/>
    <s v="IPHONE"/>
    <x v="1"/>
    <x v="1"/>
    <x v="0"/>
    <n v="10"/>
    <x v="1"/>
    <x v="1"/>
    <x v="2"/>
  </r>
  <r>
    <x v="15"/>
    <x v="1"/>
    <d v="2022-10-07T00:00:00"/>
    <x v="77"/>
    <s v="WALLADPT"/>
    <x v="3"/>
    <x v="1"/>
    <x v="0"/>
    <n v="10"/>
    <x v="1"/>
    <x v="1"/>
    <x v="2"/>
  </r>
  <r>
    <x v="15"/>
    <x v="1"/>
    <d v="2022-10-07T00:00:00"/>
    <x v="605"/>
    <s v="CALC"/>
    <x v="16"/>
    <x v="4"/>
    <x v="0"/>
    <n v="10"/>
    <x v="1"/>
    <x v="1"/>
    <x v="2"/>
  </r>
  <r>
    <x v="15"/>
    <x v="1"/>
    <d v="2022-10-07T00:00:00"/>
    <x v="76"/>
    <s v="IPHONE"/>
    <x v="1"/>
    <x v="1"/>
    <x v="0"/>
    <n v="10"/>
    <x v="1"/>
    <x v="1"/>
    <x v="2"/>
  </r>
  <r>
    <x v="15"/>
    <x v="1"/>
    <d v="2022-10-07T00:00:00"/>
    <x v="453"/>
    <s v="HDST"/>
    <x v="8"/>
    <x v="4"/>
    <x v="0"/>
    <n v="10"/>
    <x v="1"/>
    <x v="1"/>
    <x v="2"/>
  </r>
  <r>
    <x v="15"/>
    <x v="0"/>
    <d v="2022-10-21T00:00:00"/>
    <x v="744"/>
    <s v="CLICC-MM"/>
    <x v="4"/>
    <x v="2"/>
    <x v="0"/>
    <n v="10"/>
    <x v="1"/>
    <x v="1"/>
    <x v="2"/>
  </r>
  <r>
    <x v="15"/>
    <x v="0"/>
    <d v="2022-10-07T00:00:00"/>
    <x v="315"/>
    <s v="MACUSBC"/>
    <x v="2"/>
    <x v="1"/>
    <x v="0"/>
    <n v="10"/>
    <x v="1"/>
    <x v="1"/>
    <x v="2"/>
  </r>
  <r>
    <x v="15"/>
    <x v="1"/>
    <d v="2022-10-14T00:00:00"/>
    <x v="745"/>
    <s v="FAC"/>
    <x v="4"/>
    <x v="2"/>
    <x v="0"/>
    <n v="10"/>
    <x v="1"/>
    <x v="1"/>
    <x v="2"/>
  </r>
  <r>
    <x v="15"/>
    <x v="1"/>
    <d v="2022-10-07T00:00:00"/>
    <x v="746"/>
    <s v="MACCHRG"/>
    <x v="9"/>
    <x v="1"/>
    <x v="0"/>
    <n v="10"/>
    <x v="1"/>
    <x v="1"/>
    <x v="2"/>
  </r>
  <r>
    <x v="15"/>
    <x v="1"/>
    <d v="2022-10-14T00:00:00"/>
    <x v="747"/>
    <s v="FAC"/>
    <x v="4"/>
    <x v="2"/>
    <x v="0"/>
    <n v="10"/>
    <x v="1"/>
    <x v="1"/>
    <x v="2"/>
  </r>
  <r>
    <x v="15"/>
    <x v="1"/>
    <d v="2022-10-14T00:00:00"/>
    <x v="14"/>
    <s v="CBK"/>
    <x v="6"/>
    <x v="2"/>
    <x v="0"/>
    <n v="10"/>
    <x v="1"/>
    <x v="1"/>
    <x v="2"/>
  </r>
  <r>
    <x v="15"/>
    <x v="1"/>
    <d v="2022-10-14T00:00:00"/>
    <x v="371"/>
    <s v="CBK"/>
    <x v="6"/>
    <x v="2"/>
    <x v="0"/>
    <n v="10"/>
    <x v="1"/>
    <x v="1"/>
    <x v="2"/>
  </r>
  <r>
    <x v="15"/>
    <x v="1"/>
    <d v="2022-10-07T00:00:00"/>
    <x v="686"/>
    <s v="IPHONE"/>
    <x v="1"/>
    <x v="1"/>
    <x v="0"/>
    <n v="10"/>
    <x v="1"/>
    <x v="1"/>
    <x v="2"/>
  </r>
  <r>
    <x v="15"/>
    <x v="1"/>
    <d v="2022-10-07T00:00:00"/>
    <x v="728"/>
    <s v="OMNI"/>
    <x v="15"/>
    <x v="1"/>
    <x v="0"/>
    <n v="10"/>
    <x v="1"/>
    <x v="1"/>
    <x v="2"/>
  </r>
  <r>
    <x v="15"/>
    <x v="0"/>
    <d v="2022-10-07T00:00:00"/>
    <x v="16"/>
    <s v="HDMIC"/>
    <x v="0"/>
    <x v="0"/>
    <x v="0"/>
    <n v="10"/>
    <x v="1"/>
    <x v="1"/>
    <x v="2"/>
  </r>
  <r>
    <x v="15"/>
    <x v="0"/>
    <d v="2022-10-14T00:00:00"/>
    <x v="533"/>
    <s v="CBK"/>
    <x v="6"/>
    <x v="2"/>
    <x v="0"/>
    <n v="10"/>
    <x v="1"/>
    <x v="1"/>
    <x v="2"/>
  </r>
  <r>
    <x v="15"/>
    <x v="1"/>
    <d v="2022-10-21T00:00:00"/>
    <x v="748"/>
    <s v="CLICC-ML"/>
    <x v="7"/>
    <x v="2"/>
    <x v="0"/>
    <n v="10"/>
    <x v="1"/>
    <x v="1"/>
    <x v="2"/>
  </r>
  <r>
    <x v="15"/>
    <x v="1"/>
    <d v="2022-10-07T00:00:00"/>
    <x v="749"/>
    <s v="IPHONE"/>
    <x v="1"/>
    <x v="1"/>
    <x v="0"/>
    <n v="10"/>
    <x v="1"/>
    <x v="1"/>
    <x v="2"/>
  </r>
  <r>
    <x v="15"/>
    <x v="1"/>
    <d v="2022-10-07T00:00:00"/>
    <x v="4"/>
    <s v="IPHONE"/>
    <x v="1"/>
    <x v="1"/>
    <x v="0"/>
    <n v="10"/>
    <x v="1"/>
    <x v="1"/>
    <x v="2"/>
  </r>
  <r>
    <x v="15"/>
    <x v="1"/>
    <d v="2022-10-07T00:00:00"/>
    <x v="77"/>
    <s v="WALLADPT"/>
    <x v="3"/>
    <x v="1"/>
    <x v="0"/>
    <n v="10"/>
    <x v="1"/>
    <x v="1"/>
    <x v="2"/>
  </r>
  <r>
    <x v="15"/>
    <x v="1"/>
    <d v="2022-10-07T00:00:00"/>
    <x v="20"/>
    <s v="IPHONE"/>
    <x v="1"/>
    <x v="1"/>
    <x v="0"/>
    <n v="10"/>
    <x v="1"/>
    <x v="1"/>
    <x v="2"/>
  </r>
  <r>
    <x v="15"/>
    <x v="1"/>
    <d v="2022-10-07T00:00:00"/>
    <x v="498"/>
    <s v="WALLADPT"/>
    <x v="3"/>
    <x v="1"/>
    <x v="0"/>
    <n v="10"/>
    <x v="1"/>
    <x v="1"/>
    <x v="2"/>
  </r>
  <r>
    <x v="15"/>
    <x v="1"/>
    <d v="2022-10-07T00:00:00"/>
    <x v="455"/>
    <s v="IPHONE"/>
    <x v="1"/>
    <x v="1"/>
    <x v="0"/>
    <n v="10"/>
    <x v="1"/>
    <x v="1"/>
    <x v="2"/>
  </r>
  <r>
    <x v="15"/>
    <x v="1"/>
    <d v="2022-10-07T00:00:00"/>
    <x v="431"/>
    <s v="WALLADPT"/>
    <x v="3"/>
    <x v="1"/>
    <x v="0"/>
    <n v="10"/>
    <x v="1"/>
    <x v="1"/>
    <x v="2"/>
  </r>
  <r>
    <x v="15"/>
    <x v="1"/>
    <d v="2022-10-14T00:00:00"/>
    <x v="750"/>
    <s v="CBK"/>
    <x v="6"/>
    <x v="2"/>
    <x v="0"/>
    <n v="10"/>
    <x v="1"/>
    <x v="1"/>
    <x v="2"/>
  </r>
  <r>
    <x v="15"/>
    <x v="0"/>
    <d v="2022-10-07T00:00:00"/>
    <x v="751"/>
    <s v="IPHONE"/>
    <x v="1"/>
    <x v="1"/>
    <x v="0"/>
    <n v="10"/>
    <x v="1"/>
    <x v="1"/>
    <x v="2"/>
  </r>
  <r>
    <x v="15"/>
    <x v="0"/>
    <d v="2022-10-07T00:00:00"/>
    <x v="431"/>
    <s v="WALLADPT"/>
    <x v="3"/>
    <x v="1"/>
    <x v="0"/>
    <n v="10"/>
    <x v="1"/>
    <x v="1"/>
    <x v="2"/>
  </r>
  <r>
    <x v="15"/>
    <x v="1"/>
    <d v="2022-10-07T00:00:00"/>
    <x v="529"/>
    <s v="HPUSBC"/>
    <x v="12"/>
    <x v="1"/>
    <x v="0"/>
    <n v="10"/>
    <x v="1"/>
    <x v="1"/>
    <x v="2"/>
  </r>
  <r>
    <x v="15"/>
    <x v="1"/>
    <d v="2022-10-14T00:00:00"/>
    <x v="752"/>
    <s v="CLICC-ML"/>
    <x v="7"/>
    <x v="2"/>
    <x v="0"/>
    <n v="10"/>
    <x v="1"/>
    <x v="1"/>
    <x v="2"/>
  </r>
  <r>
    <x v="15"/>
    <x v="0"/>
    <d v="2022-10-07T00:00:00"/>
    <x v="753"/>
    <s v="MACCHRG"/>
    <x v="9"/>
    <x v="1"/>
    <x v="0"/>
    <n v="10"/>
    <x v="1"/>
    <x v="1"/>
    <x v="2"/>
  </r>
  <r>
    <x v="15"/>
    <x v="0"/>
    <d v="2022-10-21T00:00:00"/>
    <x v="754"/>
    <s v="FAC"/>
    <x v="4"/>
    <x v="2"/>
    <x v="0"/>
    <n v="10"/>
    <x v="1"/>
    <x v="1"/>
    <x v="2"/>
  </r>
  <r>
    <x v="15"/>
    <x v="1"/>
    <d v="2022-10-07T00:00:00"/>
    <x v="331"/>
    <s v="HPUSBC"/>
    <x v="12"/>
    <x v="1"/>
    <x v="0"/>
    <n v="10"/>
    <x v="1"/>
    <x v="1"/>
    <x v="2"/>
  </r>
  <r>
    <x v="15"/>
    <x v="0"/>
    <d v="2022-10-14T00:00:00"/>
    <x v="755"/>
    <s v="HP"/>
    <x v="18"/>
    <x v="2"/>
    <x v="0"/>
    <n v="10"/>
    <x v="1"/>
    <x v="1"/>
    <x v="2"/>
  </r>
  <r>
    <x v="15"/>
    <x v="1"/>
    <d v="2022-10-14T00:00:00"/>
    <x v="756"/>
    <s v="CLICC-MM"/>
    <x v="4"/>
    <x v="2"/>
    <x v="0"/>
    <n v="10"/>
    <x v="1"/>
    <x v="1"/>
    <x v="2"/>
  </r>
  <r>
    <x v="15"/>
    <x v="0"/>
    <d v="2022-10-07T00:00:00"/>
    <x v="757"/>
    <s v="FAC"/>
    <x v="4"/>
    <x v="2"/>
    <x v="0"/>
    <n v="10"/>
    <x v="1"/>
    <x v="1"/>
    <x v="2"/>
  </r>
  <r>
    <x v="15"/>
    <x v="1"/>
    <d v="2022-10-14T00:00:00"/>
    <x v="46"/>
    <s v="CBK"/>
    <x v="6"/>
    <x v="2"/>
    <x v="0"/>
    <n v="10"/>
    <x v="1"/>
    <x v="1"/>
    <x v="2"/>
  </r>
  <r>
    <x v="15"/>
    <x v="1"/>
    <d v="2022-10-07T00:00:00"/>
    <x v="554"/>
    <s v="IPHONE"/>
    <x v="1"/>
    <x v="1"/>
    <x v="0"/>
    <n v="10"/>
    <x v="1"/>
    <x v="1"/>
    <x v="2"/>
  </r>
  <r>
    <x v="16"/>
    <x v="3"/>
    <d v="2022-10-14T00:00:00"/>
    <x v="324"/>
    <s v="CBK"/>
    <x v="6"/>
    <x v="2"/>
    <x v="0"/>
    <n v="10"/>
    <x v="1"/>
    <x v="2"/>
    <x v="2"/>
  </r>
  <r>
    <x v="16"/>
    <x v="1"/>
    <d v="2022-10-22T00:00:00"/>
    <x v="328"/>
    <s v="CBK"/>
    <x v="6"/>
    <x v="2"/>
    <x v="0"/>
    <n v="10"/>
    <x v="1"/>
    <x v="2"/>
    <x v="2"/>
  </r>
  <r>
    <x v="17"/>
    <x v="1"/>
    <d v="2022-10-21T00:00:00"/>
    <x v="758"/>
    <s v="CBK"/>
    <x v="6"/>
    <x v="2"/>
    <x v="0"/>
    <n v="10"/>
    <x v="1"/>
    <x v="3"/>
    <x v="2"/>
  </r>
  <r>
    <x v="17"/>
    <x v="1"/>
    <d v="2022-10-14T00:00:00"/>
    <x v="759"/>
    <s v="CBK"/>
    <x v="6"/>
    <x v="2"/>
    <x v="0"/>
    <n v="10"/>
    <x v="1"/>
    <x v="3"/>
    <x v="2"/>
  </r>
  <r>
    <x v="18"/>
    <x v="0"/>
    <d v="2022-10-10T00:00:00"/>
    <x v="760"/>
    <s v="VGA"/>
    <x v="13"/>
    <x v="0"/>
    <x v="0"/>
    <n v="10"/>
    <x v="1"/>
    <x v="4"/>
    <x v="3"/>
  </r>
  <r>
    <x v="18"/>
    <x v="2"/>
    <d v="2022-10-18T00:00:00"/>
    <x v="761"/>
    <s v="CBK"/>
    <x v="6"/>
    <x v="2"/>
    <x v="0"/>
    <n v="10"/>
    <x v="1"/>
    <x v="4"/>
    <x v="3"/>
  </r>
  <r>
    <x v="18"/>
    <x v="1"/>
    <d v="2022-10-10T00:00:00"/>
    <x v="511"/>
    <s v="MACUSBC"/>
    <x v="2"/>
    <x v="1"/>
    <x v="0"/>
    <n v="10"/>
    <x v="1"/>
    <x v="4"/>
    <x v="3"/>
  </r>
  <r>
    <x v="18"/>
    <x v="1"/>
    <d v="2022-10-17T00:00:00"/>
    <x v="762"/>
    <s v="CLICC-ML"/>
    <x v="7"/>
    <x v="2"/>
    <x v="0"/>
    <n v="10"/>
    <x v="1"/>
    <x v="4"/>
    <x v="3"/>
  </r>
  <r>
    <x v="18"/>
    <x v="0"/>
    <d v="2022-10-10T00:00:00"/>
    <x v="339"/>
    <s v="MACUSBC"/>
    <x v="2"/>
    <x v="1"/>
    <x v="0"/>
    <n v="10"/>
    <x v="1"/>
    <x v="4"/>
    <x v="3"/>
  </r>
  <r>
    <x v="18"/>
    <x v="1"/>
    <d v="2022-10-10T00:00:00"/>
    <x v="445"/>
    <s v="IPHONE"/>
    <x v="1"/>
    <x v="1"/>
    <x v="0"/>
    <n v="10"/>
    <x v="1"/>
    <x v="4"/>
    <x v="3"/>
  </r>
  <r>
    <x v="18"/>
    <x v="1"/>
    <d v="2022-10-10T00:00:00"/>
    <x v="643"/>
    <s v="OMNI"/>
    <x v="15"/>
    <x v="1"/>
    <x v="0"/>
    <n v="10"/>
    <x v="1"/>
    <x v="4"/>
    <x v="3"/>
  </r>
  <r>
    <x v="18"/>
    <x v="0"/>
    <d v="2022-10-10T00:00:00"/>
    <x v="315"/>
    <s v="MACUSBC"/>
    <x v="2"/>
    <x v="1"/>
    <x v="0"/>
    <n v="10"/>
    <x v="1"/>
    <x v="4"/>
    <x v="3"/>
  </r>
  <r>
    <x v="18"/>
    <x v="0"/>
    <d v="2022-10-17T00:00:00"/>
    <x v="763"/>
    <s v="CLICC-MM"/>
    <x v="4"/>
    <x v="2"/>
    <x v="0"/>
    <n v="10"/>
    <x v="1"/>
    <x v="4"/>
    <x v="3"/>
  </r>
  <r>
    <x v="18"/>
    <x v="1"/>
    <d v="2022-10-10T00:00:00"/>
    <x v="110"/>
    <s v="MACUSBC"/>
    <x v="2"/>
    <x v="1"/>
    <x v="0"/>
    <n v="10"/>
    <x v="1"/>
    <x v="4"/>
    <x v="3"/>
  </r>
  <r>
    <x v="18"/>
    <x v="1"/>
    <d v="2022-10-24T00:00:00"/>
    <x v="74"/>
    <s v="CBK"/>
    <x v="6"/>
    <x v="2"/>
    <x v="0"/>
    <n v="10"/>
    <x v="1"/>
    <x v="4"/>
    <x v="3"/>
  </r>
  <r>
    <x v="18"/>
    <x v="1"/>
    <d v="2022-10-10T00:00:00"/>
    <x v="764"/>
    <s v="HDMIC"/>
    <x v="0"/>
    <x v="0"/>
    <x v="0"/>
    <n v="10"/>
    <x v="1"/>
    <x v="4"/>
    <x v="3"/>
  </r>
  <r>
    <x v="18"/>
    <x v="1"/>
    <d v="2022-10-24T00:00:00"/>
    <x v="765"/>
    <s v="HP"/>
    <x v="18"/>
    <x v="2"/>
    <x v="0"/>
    <n v="10"/>
    <x v="1"/>
    <x v="4"/>
    <x v="3"/>
  </r>
  <r>
    <x v="18"/>
    <x v="1"/>
    <d v="2022-10-24T00:00:00"/>
    <x v="766"/>
    <s v="CLICC-ML"/>
    <x v="7"/>
    <x v="2"/>
    <x v="0"/>
    <n v="10"/>
    <x v="1"/>
    <x v="4"/>
    <x v="3"/>
  </r>
  <r>
    <x v="18"/>
    <x v="1"/>
    <d v="2022-10-10T00:00:00"/>
    <x v="767"/>
    <s v="IPHONE"/>
    <x v="1"/>
    <x v="1"/>
    <x v="0"/>
    <n v="10"/>
    <x v="1"/>
    <x v="4"/>
    <x v="3"/>
  </r>
  <r>
    <x v="18"/>
    <x v="1"/>
    <d v="2022-10-10T00:00:00"/>
    <x v="189"/>
    <s v="MACUSBC"/>
    <x v="2"/>
    <x v="1"/>
    <x v="0"/>
    <n v="10"/>
    <x v="1"/>
    <x v="4"/>
    <x v="3"/>
  </r>
  <r>
    <x v="18"/>
    <x v="0"/>
    <d v="2022-10-17T00:00:00"/>
    <x v="655"/>
    <s v="CBK"/>
    <x v="6"/>
    <x v="2"/>
    <x v="0"/>
    <n v="10"/>
    <x v="1"/>
    <x v="4"/>
    <x v="3"/>
  </r>
  <r>
    <x v="18"/>
    <x v="1"/>
    <d v="2022-10-17T00:00:00"/>
    <x v="768"/>
    <s v="CBK"/>
    <x v="6"/>
    <x v="2"/>
    <x v="0"/>
    <n v="10"/>
    <x v="1"/>
    <x v="4"/>
    <x v="3"/>
  </r>
  <r>
    <x v="18"/>
    <x v="0"/>
    <d v="2022-10-10T00:00:00"/>
    <x v="726"/>
    <s v="HDST"/>
    <x v="8"/>
    <x v="4"/>
    <x v="0"/>
    <n v="10"/>
    <x v="1"/>
    <x v="4"/>
    <x v="3"/>
  </r>
  <r>
    <x v="18"/>
    <x v="1"/>
    <d v="2022-10-10T00:00:00"/>
    <x v="769"/>
    <s v="MACCHRG"/>
    <x v="9"/>
    <x v="1"/>
    <x v="0"/>
    <n v="10"/>
    <x v="1"/>
    <x v="4"/>
    <x v="3"/>
  </r>
  <r>
    <x v="18"/>
    <x v="1"/>
    <d v="2022-10-21T00:00:00"/>
    <x v="770"/>
    <s v="CBK"/>
    <x v="6"/>
    <x v="2"/>
    <x v="0"/>
    <n v="10"/>
    <x v="1"/>
    <x v="4"/>
    <x v="3"/>
  </r>
  <r>
    <x v="18"/>
    <x v="0"/>
    <d v="2022-10-17T00:00:00"/>
    <x v="392"/>
    <s v="CBK"/>
    <x v="6"/>
    <x v="2"/>
    <x v="0"/>
    <n v="10"/>
    <x v="1"/>
    <x v="4"/>
    <x v="3"/>
  </r>
  <r>
    <x v="18"/>
    <x v="1"/>
    <d v="2022-10-10T00:00:00"/>
    <x v="1"/>
    <s v="IPHONE"/>
    <x v="1"/>
    <x v="1"/>
    <x v="0"/>
    <n v="10"/>
    <x v="1"/>
    <x v="4"/>
    <x v="3"/>
  </r>
  <r>
    <x v="18"/>
    <x v="1"/>
    <d v="2022-10-10T00:00:00"/>
    <x v="5"/>
    <s v="WALLADPT"/>
    <x v="3"/>
    <x v="1"/>
    <x v="0"/>
    <n v="10"/>
    <x v="1"/>
    <x v="4"/>
    <x v="3"/>
  </r>
  <r>
    <x v="18"/>
    <x v="1"/>
    <d v="2022-10-17T00:00:00"/>
    <x v="157"/>
    <s v="CBK"/>
    <x v="6"/>
    <x v="2"/>
    <x v="0"/>
    <n v="10"/>
    <x v="1"/>
    <x v="4"/>
    <x v="3"/>
  </r>
  <r>
    <x v="18"/>
    <x v="1"/>
    <d v="2022-10-24T00:00:00"/>
    <x v="771"/>
    <s v="CLICC-MM"/>
    <x v="4"/>
    <x v="2"/>
    <x v="0"/>
    <n v="10"/>
    <x v="1"/>
    <x v="4"/>
    <x v="3"/>
  </r>
  <r>
    <x v="18"/>
    <x v="1"/>
    <d v="2022-10-10T00:00:00"/>
    <x v="529"/>
    <s v="HPUSBC"/>
    <x v="12"/>
    <x v="1"/>
    <x v="0"/>
    <n v="10"/>
    <x v="1"/>
    <x v="4"/>
    <x v="3"/>
  </r>
  <r>
    <x v="18"/>
    <x v="1"/>
    <d v="2022-10-17T00:00:00"/>
    <x v="354"/>
    <s v="CBK"/>
    <x v="6"/>
    <x v="2"/>
    <x v="0"/>
    <n v="10"/>
    <x v="1"/>
    <x v="4"/>
    <x v="3"/>
  </r>
  <r>
    <x v="18"/>
    <x v="1"/>
    <d v="2022-10-10T00:00:00"/>
    <x v="317"/>
    <s v="MACCHRG"/>
    <x v="9"/>
    <x v="1"/>
    <x v="0"/>
    <n v="10"/>
    <x v="1"/>
    <x v="4"/>
    <x v="3"/>
  </r>
  <r>
    <x v="18"/>
    <x v="1"/>
    <d v="2022-10-17T00:00:00"/>
    <x v="772"/>
    <s v="CBK"/>
    <x v="6"/>
    <x v="2"/>
    <x v="0"/>
    <n v="10"/>
    <x v="1"/>
    <x v="4"/>
    <x v="3"/>
  </r>
  <r>
    <x v="18"/>
    <x v="1"/>
    <d v="2022-10-24T00:00:00"/>
    <x v="773"/>
    <s v="CBK"/>
    <x v="6"/>
    <x v="2"/>
    <x v="0"/>
    <n v="10"/>
    <x v="1"/>
    <x v="4"/>
    <x v="3"/>
  </r>
  <r>
    <x v="18"/>
    <x v="0"/>
    <d v="2022-10-17T00:00:00"/>
    <x v="774"/>
    <s v="HP"/>
    <x v="18"/>
    <x v="2"/>
    <x v="0"/>
    <n v="10"/>
    <x v="1"/>
    <x v="4"/>
    <x v="3"/>
  </r>
  <r>
    <x v="18"/>
    <x v="1"/>
    <d v="2022-10-10T00:00:00"/>
    <x v="4"/>
    <s v="IPHONE"/>
    <x v="1"/>
    <x v="1"/>
    <x v="0"/>
    <n v="10"/>
    <x v="1"/>
    <x v="4"/>
    <x v="3"/>
  </r>
  <r>
    <x v="18"/>
    <x v="1"/>
    <d v="2022-10-10T00:00:00"/>
    <x v="3"/>
    <s v="MACUSBC"/>
    <x v="2"/>
    <x v="1"/>
    <x v="0"/>
    <n v="10"/>
    <x v="1"/>
    <x v="4"/>
    <x v="3"/>
  </r>
  <r>
    <x v="18"/>
    <x v="1"/>
    <d v="2022-10-10T00:00:00"/>
    <x v="717"/>
    <s v="MACCHRG"/>
    <x v="9"/>
    <x v="1"/>
    <x v="0"/>
    <n v="10"/>
    <x v="1"/>
    <x v="4"/>
    <x v="3"/>
  </r>
  <r>
    <x v="18"/>
    <x v="1"/>
    <d v="2022-10-17T00:00:00"/>
    <x v="251"/>
    <s v="CBK"/>
    <x v="6"/>
    <x v="2"/>
    <x v="0"/>
    <n v="10"/>
    <x v="1"/>
    <x v="4"/>
    <x v="3"/>
  </r>
  <r>
    <x v="18"/>
    <x v="1"/>
    <d v="2023-01-08T00:00:00"/>
    <x v="187"/>
    <s v="AD"/>
    <x v="5"/>
    <x v="3"/>
    <x v="0"/>
    <n v="10"/>
    <x v="1"/>
    <x v="4"/>
    <x v="3"/>
  </r>
  <r>
    <x v="18"/>
    <x v="0"/>
    <d v="2022-10-24T00:00:00"/>
    <x v="775"/>
    <s v="CBK"/>
    <x v="6"/>
    <x v="2"/>
    <x v="0"/>
    <n v="10"/>
    <x v="1"/>
    <x v="4"/>
    <x v="3"/>
  </r>
  <r>
    <x v="18"/>
    <x v="1"/>
    <d v="2022-10-17T00:00:00"/>
    <x v="324"/>
    <s v="CBK"/>
    <x v="6"/>
    <x v="2"/>
    <x v="0"/>
    <n v="10"/>
    <x v="1"/>
    <x v="4"/>
    <x v="3"/>
  </r>
  <r>
    <x v="18"/>
    <x v="1"/>
    <d v="2022-10-24T00:00:00"/>
    <x v="776"/>
    <s v="CLICC-ML"/>
    <x v="7"/>
    <x v="2"/>
    <x v="0"/>
    <n v="10"/>
    <x v="1"/>
    <x v="4"/>
    <x v="3"/>
  </r>
  <r>
    <x v="18"/>
    <x v="1"/>
    <d v="2022-10-24T00:00:00"/>
    <x v="777"/>
    <s v="CLICC-ML"/>
    <x v="7"/>
    <x v="2"/>
    <x v="0"/>
    <n v="10"/>
    <x v="1"/>
    <x v="4"/>
    <x v="3"/>
  </r>
  <r>
    <x v="18"/>
    <x v="1"/>
    <d v="2022-10-10T00:00:00"/>
    <x v="778"/>
    <s v="IPHONE"/>
    <x v="1"/>
    <x v="1"/>
    <x v="0"/>
    <n v="10"/>
    <x v="1"/>
    <x v="4"/>
    <x v="3"/>
  </r>
  <r>
    <x v="18"/>
    <x v="1"/>
    <d v="2022-10-17T00:00:00"/>
    <x v="400"/>
    <s v="CBK"/>
    <x v="6"/>
    <x v="2"/>
    <x v="0"/>
    <n v="10"/>
    <x v="1"/>
    <x v="4"/>
    <x v="3"/>
  </r>
  <r>
    <x v="18"/>
    <x v="0"/>
    <d v="2022-10-17T00:00:00"/>
    <x v="779"/>
    <s v="CLICC-ML"/>
    <x v="7"/>
    <x v="2"/>
    <x v="0"/>
    <n v="10"/>
    <x v="1"/>
    <x v="4"/>
    <x v="3"/>
  </r>
  <r>
    <x v="18"/>
    <x v="0"/>
    <d v="2022-10-21T00:00:00"/>
    <x v="780"/>
    <s v="CLICC-ML"/>
    <x v="7"/>
    <x v="2"/>
    <x v="0"/>
    <n v="10"/>
    <x v="1"/>
    <x v="4"/>
    <x v="3"/>
  </r>
  <r>
    <x v="18"/>
    <x v="0"/>
    <d v="2022-10-10T00:00:00"/>
    <x v="696"/>
    <s v="OMNI"/>
    <x v="15"/>
    <x v="1"/>
    <x v="0"/>
    <n v="10"/>
    <x v="1"/>
    <x v="4"/>
    <x v="3"/>
  </r>
  <r>
    <x v="18"/>
    <x v="0"/>
    <d v="2022-10-24T00:00:00"/>
    <x v="781"/>
    <s v="CLICC-ML"/>
    <x v="7"/>
    <x v="2"/>
    <x v="0"/>
    <n v="10"/>
    <x v="1"/>
    <x v="4"/>
    <x v="3"/>
  </r>
  <r>
    <x v="18"/>
    <x v="1"/>
    <d v="2022-10-17T00:00:00"/>
    <x v="608"/>
    <s v="HP"/>
    <x v="18"/>
    <x v="2"/>
    <x v="0"/>
    <n v="10"/>
    <x v="1"/>
    <x v="4"/>
    <x v="3"/>
  </r>
  <r>
    <x v="18"/>
    <x v="0"/>
    <d v="2022-10-17T00:00:00"/>
    <x v="782"/>
    <s v="FAC"/>
    <x v="4"/>
    <x v="2"/>
    <x v="0"/>
    <n v="10"/>
    <x v="1"/>
    <x v="4"/>
    <x v="3"/>
  </r>
  <r>
    <x v="18"/>
    <x v="1"/>
    <d v="2022-10-10T00:00:00"/>
    <x v="9"/>
    <s v="MACUSBC"/>
    <x v="2"/>
    <x v="1"/>
    <x v="0"/>
    <n v="10"/>
    <x v="1"/>
    <x v="4"/>
    <x v="3"/>
  </r>
  <r>
    <x v="18"/>
    <x v="1"/>
    <d v="2022-10-17T00:00:00"/>
    <x v="783"/>
    <s v="HP"/>
    <x v="18"/>
    <x v="2"/>
    <x v="0"/>
    <n v="10"/>
    <x v="1"/>
    <x v="4"/>
    <x v="3"/>
  </r>
  <r>
    <x v="18"/>
    <x v="0"/>
    <d v="2022-10-10T00:00:00"/>
    <x v="3"/>
    <s v="MACUSBC"/>
    <x v="2"/>
    <x v="1"/>
    <x v="0"/>
    <n v="10"/>
    <x v="1"/>
    <x v="4"/>
    <x v="3"/>
  </r>
  <r>
    <x v="18"/>
    <x v="1"/>
    <d v="2023-03-07T00:00:00"/>
    <x v="474"/>
    <s v="AD"/>
    <x v="5"/>
    <x v="3"/>
    <x v="0"/>
    <n v="10"/>
    <x v="1"/>
    <x v="4"/>
    <x v="3"/>
  </r>
  <r>
    <x v="18"/>
    <x v="0"/>
    <d v="2022-10-17T00:00:00"/>
    <x v="219"/>
    <s v="CBK"/>
    <x v="6"/>
    <x v="2"/>
    <x v="0"/>
    <n v="10"/>
    <x v="1"/>
    <x v="4"/>
    <x v="3"/>
  </r>
  <r>
    <x v="18"/>
    <x v="0"/>
    <d v="2022-10-10T00:00:00"/>
    <x v="511"/>
    <s v="MACUSBC"/>
    <x v="2"/>
    <x v="1"/>
    <x v="0"/>
    <n v="10"/>
    <x v="1"/>
    <x v="4"/>
    <x v="3"/>
  </r>
  <r>
    <x v="18"/>
    <x v="1"/>
    <d v="2022-10-10T00:00:00"/>
    <x v="76"/>
    <s v="IPHONE"/>
    <x v="1"/>
    <x v="1"/>
    <x v="0"/>
    <n v="10"/>
    <x v="1"/>
    <x v="4"/>
    <x v="3"/>
  </r>
  <r>
    <x v="18"/>
    <x v="1"/>
    <d v="2022-10-10T00:00:00"/>
    <x v="77"/>
    <s v="WALLADPT"/>
    <x v="3"/>
    <x v="1"/>
    <x v="0"/>
    <n v="10"/>
    <x v="1"/>
    <x v="4"/>
    <x v="3"/>
  </r>
  <r>
    <x v="18"/>
    <x v="1"/>
    <d v="2023-01-08T00:00:00"/>
    <x v="784"/>
    <s v="AD"/>
    <x v="5"/>
    <x v="3"/>
    <x v="0"/>
    <n v="10"/>
    <x v="1"/>
    <x v="4"/>
    <x v="3"/>
  </r>
  <r>
    <x v="18"/>
    <x v="1"/>
    <d v="2022-10-10T00:00:00"/>
    <x v="330"/>
    <s v="MACUSBC"/>
    <x v="2"/>
    <x v="1"/>
    <x v="0"/>
    <n v="10"/>
    <x v="1"/>
    <x v="4"/>
    <x v="3"/>
  </r>
  <r>
    <x v="18"/>
    <x v="1"/>
    <d v="2022-10-10T00:00:00"/>
    <x v="785"/>
    <s v="CALC"/>
    <x v="16"/>
    <x v="4"/>
    <x v="0"/>
    <n v="10"/>
    <x v="1"/>
    <x v="4"/>
    <x v="3"/>
  </r>
  <r>
    <x v="18"/>
    <x v="0"/>
    <d v="2022-10-10T00:00:00"/>
    <x v="786"/>
    <s v="OMNI"/>
    <x v="15"/>
    <x v="1"/>
    <x v="0"/>
    <n v="10"/>
    <x v="1"/>
    <x v="4"/>
    <x v="3"/>
  </r>
  <r>
    <x v="18"/>
    <x v="1"/>
    <d v="2022-12-05T00:00:00"/>
    <x v="787"/>
    <s v="FAC"/>
    <x v="4"/>
    <x v="2"/>
    <x v="0"/>
    <n v="10"/>
    <x v="1"/>
    <x v="4"/>
    <x v="3"/>
  </r>
  <r>
    <x v="18"/>
    <x v="0"/>
    <d v="2022-10-24T00:00:00"/>
    <x v="449"/>
    <s v="CBK"/>
    <x v="6"/>
    <x v="2"/>
    <x v="0"/>
    <n v="10"/>
    <x v="1"/>
    <x v="4"/>
    <x v="3"/>
  </r>
  <r>
    <x v="18"/>
    <x v="1"/>
    <d v="2022-10-17T00:00:00"/>
    <x v="442"/>
    <s v="CBK"/>
    <x v="6"/>
    <x v="2"/>
    <x v="0"/>
    <n v="10"/>
    <x v="1"/>
    <x v="4"/>
    <x v="3"/>
  </r>
  <r>
    <x v="18"/>
    <x v="1"/>
    <d v="2022-10-24T00:00:00"/>
    <x v="788"/>
    <s v="CLICC-ML"/>
    <x v="7"/>
    <x v="2"/>
    <x v="0"/>
    <n v="10"/>
    <x v="1"/>
    <x v="4"/>
    <x v="3"/>
  </r>
  <r>
    <x v="18"/>
    <x v="1"/>
    <d v="2022-10-24T00:00:00"/>
    <x v="789"/>
    <s v="CLICC-ML"/>
    <x v="7"/>
    <x v="2"/>
    <x v="0"/>
    <n v="10"/>
    <x v="1"/>
    <x v="4"/>
    <x v="3"/>
  </r>
  <r>
    <x v="18"/>
    <x v="1"/>
    <d v="2022-10-21T00:00:00"/>
    <x v="106"/>
    <s v="CLICC-ML"/>
    <x v="7"/>
    <x v="2"/>
    <x v="0"/>
    <n v="10"/>
    <x v="1"/>
    <x v="4"/>
    <x v="3"/>
  </r>
  <r>
    <x v="18"/>
    <x v="1"/>
    <d v="2022-10-10T00:00:00"/>
    <x v="110"/>
    <s v="MACUSBC"/>
    <x v="2"/>
    <x v="1"/>
    <x v="0"/>
    <n v="10"/>
    <x v="1"/>
    <x v="4"/>
    <x v="3"/>
  </r>
  <r>
    <x v="18"/>
    <x v="1"/>
    <d v="2022-10-24T00:00:00"/>
    <x v="790"/>
    <s v="CLICC-ML"/>
    <x v="7"/>
    <x v="2"/>
    <x v="0"/>
    <n v="10"/>
    <x v="1"/>
    <x v="4"/>
    <x v="3"/>
  </r>
  <r>
    <x v="18"/>
    <x v="1"/>
    <d v="2022-10-10T00:00:00"/>
    <x v="3"/>
    <s v="MACUSBC"/>
    <x v="2"/>
    <x v="1"/>
    <x v="0"/>
    <n v="10"/>
    <x v="1"/>
    <x v="4"/>
    <x v="3"/>
  </r>
  <r>
    <x v="18"/>
    <x v="1"/>
    <d v="2022-10-17T00:00:00"/>
    <x v="791"/>
    <s v="HP"/>
    <x v="18"/>
    <x v="2"/>
    <x v="0"/>
    <n v="10"/>
    <x v="1"/>
    <x v="4"/>
    <x v="3"/>
  </r>
  <r>
    <x v="18"/>
    <x v="1"/>
    <d v="2022-10-10T00:00:00"/>
    <x v="540"/>
    <s v="IPHONE"/>
    <x v="1"/>
    <x v="1"/>
    <x v="0"/>
    <n v="10"/>
    <x v="1"/>
    <x v="4"/>
    <x v="3"/>
  </r>
  <r>
    <x v="18"/>
    <x v="1"/>
    <d v="2022-10-10T00:00:00"/>
    <x v="77"/>
    <s v="WALLADPT"/>
    <x v="3"/>
    <x v="1"/>
    <x v="0"/>
    <n v="10"/>
    <x v="1"/>
    <x v="4"/>
    <x v="3"/>
  </r>
  <r>
    <x v="18"/>
    <x v="1"/>
    <d v="2022-10-17T00:00:00"/>
    <x v="792"/>
    <s v="CLICC-ML"/>
    <x v="7"/>
    <x v="2"/>
    <x v="0"/>
    <n v="10"/>
    <x v="1"/>
    <x v="4"/>
    <x v="3"/>
  </r>
  <r>
    <x v="18"/>
    <x v="1"/>
    <d v="2022-10-11T00:00:00"/>
    <x v="540"/>
    <s v="IPHONE"/>
    <x v="1"/>
    <x v="1"/>
    <x v="0"/>
    <n v="10"/>
    <x v="1"/>
    <x v="4"/>
    <x v="3"/>
  </r>
  <r>
    <x v="18"/>
    <x v="1"/>
    <d v="2022-10-17T00:00:00"/>
    <x v="106"/>
    <s v="CLICC-ML"/>
    <x v="7"/>
    <x v="2"/>
    <x v="0"/>
    <n v="10"/>
    <x v="1"/>
    <x v="4"/>
    <x v="3"/>
  </r>
  <r>
    <x v="18"/>
    <x v="0"/>
    <d v="2022-10-10T00:00:00"/>
    <x v="767"/>
    <s v="IPHONE"/>
    <x v="1"/>
    <x v="1"/>
    <x v="0"/>
    <n v="10"/>
    <x v="1"/>
    <x v="4"/>
    <x v="3"/>
  </r>
  <r>
    <x v="18"/>
    <x v="0"/>
    <d v="2022-10-10T00:00:00"/>
    <x v="330"/>
    <s v="MACUSBC"/>
    <x v="2"/>
    <x v="1"/>
    <x v="0"/>
    <n v="10"/>
    <x v="1"/>
    <x v="4"/>
    <x v="3"/>
  </r>
  <r>
    <x v="18"/>
    <x v="1"/>
    <d v="2022-10-24T00:00:00"/>
    <x v="793"/>
    <s v="CLICC-MM"/>
    <x v="4"/>
    <x v="2"/>
    <x v="0"/>
    <n v="10"/>
    <x v="1"/>
    <x v="4"/>
    <x v="3"/>
  </r>
  <r>
    <x v="18"/>
    <x v="1"/>
    <d v="2022-10-24T00:00:00"/>
    <x v="701"/>
    <s v="CLICC-MM"/>
    <x v="4"/>
    <x v="2"/>
    <x v="0"/>
    <n v="10"/>
    <x v="1"/>
    <x v="4"/>
    <x v="3"/>
  </r>
  <r>
    <x v="18"/>
    <x v="0"/>
    <d v="2022-10-10T00:00:00"/>
    <x v="189"/>
    <s v="MACUSBC"/>
    <x v="2"/>
    <x v="1"/>
    <x v="0"/>
    <n v="10"/>
    <x v="1"/>
    <x v="4"/>
    <x v="3"/>
  </r>
  <r>
    <x v="18"/>
    <x v="0"/>
    <d v="2022-10-10T00:00:00"/>
    <x v="794"/>
    <s v="IPHONE"/>
    <x v="1"/>
    <x v="1"/>
    <x v="0"/>
    <n v="10"/>
    <x v="1"/>
    <x v="4"/>
    <x v="3"/>
  </r>
  <r>
    <x v="18"/>
    <x v="0"/>
    <d v="2022-10-10T00:00:00"/>
    <x v="795"/>
    <s v="OMNI"/>
    <x v="15"/>
    <x v="1"/>
    <x v="0"/>
    <n v="10"/>
    <x v="1"/>
    <x v="4"/>
    <x v="3"/>
  </r>
  <r>
    <x v="18"/>
    <x v="1"/>
    <d v="2022-10-17T00:00:00"/>
    <x v="796"/>
    <s v="FAC"/>
    <x v="4"/>
    <x v="2"/>
    <x v="0"/>
    <n v="10"/>
    <x v="1"/>
    <x v="4"/>
    <x v="3"/>
  </r>
  <r>
    <x v="18"/>
    <x v="0"/>
    <d v="2022-10-17T00:00:00"/>
    <x v="504"/>
    <s v="CBK"/>
    <x v="6"/>
    <x v="2"/>
    <x v="0"/>
    <n v="10"/>
    <x v="1"/>
    <x v="4"/>
    <x v="3"/>
  </r>
  <r>
    <x v="18"/>
    <x v="0"/>
    <d v="2022-10-10T00:00:00"/>
    <x v="432"/>
    <s v="FAC"/>
    <x v="4"/>
    <x v="2"/>
    <x v="0"/>
    <n v="10"/>
    <x v="1"/>
    <x v="4"/>
    <x v="3"/>
  </r>
  <r>
    <x v="18"/>
    <x v="0"/>
    <d v="2022-10-24T00:00:00"/>
    <x v="797"/>
    <s v="CBK"/>
    <x v="6"/>
    <x v="2"/>
    <x v="0"/>
    <n v="10"/>
    <x v="1"/>
    <x v="4"/>
    <x v="3"/>
  </r>
  <r>
    <x v="18"/>
    <x v="0"/>
    <d v="2022-10-24T00:00:00"/>
    <x v="798"/>
    <s v="CLICC-MM"/>
    <x v="4"/>
    <x v="2"/>
    <x v="0"/>
    <n v="10"/>
    <x v="1"/>
    <x v="4"/>
    <x v="3"/>
  </r>
  <r>
    <x v="18"/>
    <x v="0"/>
    <d v="2022-10-17T00:00:00"/>
    <x v="799"/>
    <s v="CLICC-MM"/>
    <x v="4"/>
    <x v="2"/>
    <x v="0"/>
    <n v="10"/>
    <x v="1"/>
    <x v="4"/>
    <x v="3"/>
  </r>
  <r>
    <x v="18"/>
    <x v="0"/>
    <d v="2022-10-24T00:00:00"/>
    <x v="800"/>
    <s v="FAC"/>
    <x v="4"/>
    <x v="2"/>
    <x v="0"/>
    <n v="10"/>
    <x v="1"/>
    <x v="4"/>
    <x v="3"/>
  </r>
  <r>
    <x v="18"/>
    <x v="0"/>
    <d v="2022-10-10T00:00:00"/>
    <x v="801"/>
    <s v="IPHONE"/>
    <x v="1"/>
    <x v="1"/>
    <x v="0"/>
    <n v="10"/>
    <x v="1"/>
    <x v="4"/>
    <x v="3"/>
  </r>
  <r>
    <x v="18"/>
    <x v="0"/>
    <d v="2022-10-17T00:00:00"/>
    <x v="336"/>
    <s v="CBK"/>
    <x v="6"/>
    <x v="2"/>
    <x v="0"/>
    <n v="10"/>
    <x v="1"/>
    <x v="4"/>
    <x v="3"/>
  </r>
  <r>
    <x v="18"/>
    <x v="1"/>
    <d v="2022-10-10T00:00:00"/>
    <x v="339"/>
    <s v="MACUSBC"/>
    <x v="2"/>
    <x v="1"/>
    <x v="0"/>
    <n v="10"/>
    <x v="1"/>
    <x v="4"/>
    <x v="3"/>
  </r>
  <r>
    <x v="18"/>
    <x v="0"/>
    <d v="2022-10-17T00:00:00"/>
    <x v="504"/>
    <s v="CBK"/>
    <x v="6"/>
    <x v="2"/>
    <x v="0"/>
    <n v="10"/>
    <x v="1"/>
    <x v="4"/>
    <x v="3"/>
  </r>
  <r>
    <x v="18"/>
    <x v="0"/>
    <d v="2022-10-17T00:00:00"/>
    <x v="327"/>
    <s v="CBK"/>
    <x v="6"/>
    <x v="2"/>
    <x v="0"/>
    <n v="10"/>
    <x v="1"/>
    <x v="4"/>
    <x v="3"/>
  </r>
  <r>
    <x v="18"/>
    <x v="0"/>
    <d v="2022-10-10T00:00:00"/>
    <x v="285"/>
    <s v="IPHONE"/>
    <x v="1"/>
    <x v="1"/>
    <x v="0"/>
    <n v="10"/>
    <x v="1"/>
    <x v="4"/>
    <x v="3"/>
  </r>
  <r>
    <x v="18"/>
    <x v="0"/>
    <d v="2022-10-10T00:00:00"/>
    <x v="732"/>
    <s v="WALLADPT"/>
    <x v="3"/>
    <x v="1"/>
    <x v="0"/>
    <n v="10"/>
    <x v="1"/>
    <x v="4"/>
    <x v="3"/>
  </r>
  <r>
    <x v="18"/>
    <x v="0"/>
    <d v="2022-10-17T00:00:00"/>
    <x v="399"/>
    <s v="CBK"/>
    <x v="6"/>
    <x v="2"/>
    <x v="0"/>
    <n v="10"/>
    <x v="1"/>
    <x v="4"/>
    <x v="3"/>
  </r>
  <r>
    <x v="18"/>
    <x v="1"/>
    <d v="2022-10-10T00:00:00"/>
    <x v="794"/>
    <s v="IPHONE"/>
    <x v="1"/>
    <x v="1"/>
    <x v="0"/>
    <n v="10"/>
    <x v="1"/>
    <x v="4"/>
    <x v="3"/>
  </r>
  <r>
    <x v="18"/>
    <x v="1"/>
    <d v="2022-10-10T00:00:00"/>
    <x v="713"/>
    <s v="HDST"/>
    <x v="8"/>
    <x v="4"/>
    <x v="0"/>
    <n v="10"/>
    <x v="1"/>
    <x v="4"/>
    <x v="3"/>
  </r>
  <r>
    <x v="18"/>
    <x v="0"/>
    <d v="2022-10-17T00:00:00"/>
    <x v="664"/>
    <s v="CLICC-ML"/>
    <x v="7"/>
    <x v="2"/>
    <x v="0"/>
    <n v="10"/>
    <x v="1"/>
    <x v="4"/>
    <x v="3"/>
  </r>
  <r>
    <x v="18"/>
    <x v="0"/>
    <d v="2022-10-24T00:00:00"/>
    <x v="802"/>
    <s v="CLICC-ML"/>
    <x v="7"/>
    <x v="2"/>
    <x v="0"/>
    <n v="10"/>
    <x v="1"/>
    <x v="4"/>
    <x v="3"/>
  </r>
  <r>
    <x v="18"/>
    <x v="1"/>
    <d v="2022-10-17T00:00:00"/>
    <x v="803"/>
    <s v="HP"/>
    <x v="18"/>
    <x v="2"/>
    <x v="0"/>
    <n v="10"/>
    <x v="1"/>
    <x v="4"/>
    <x v="3"/>
  </r>
  <r>
    <x v="18"/>
    <x v="1"/>
    <d v="2022-11-08T00:00:00"/>
    <x v="446"/>
    <s v="CLICC-MM"/>
    <x v="4"/>
    <x v="2"/>
    <x v="0"/>
    <n v="10"/>
    <x v="1"/>
    <x v="4"/>
    <x v="3"/>
  </r>
  <r>
    <x v="18"/>
    <x v="0"/>
    <d v="2022-10-17T00:00:00"/>
    <x v="541"/>
    <s v="CBK"/>
    <x v="6"/>
    <x v="2"/>
    <x v="0"/>
    <n v="10"/>
    <x v="1"/>
    <x v="4"/>
    <x v="3"/>
  </r>
  <r>
    <x v="18"/>
    <x v="0"/>
    <d v="2022-10-24T00:00:00"/>
    <x v="804"/>
    <s v="FAC"/>
    <x v="4"/>
    <x v="2"/>
    <x v="0"/>
    <n v="10"/>
    <x v="1"/>
    <x v="4"/>
    <x v="3"/>
  </r>
  <r>
    <x v="18"/>
    <x v="1"/>
    <d v="2022-10-10T00:00:00"/>
    <x v="222"/>
    <s v="MACCHRG"/>
    <x v="9"/>
    <x v="1"/>
    <x v="0"/>
    <n v="10"/>
    <x v="1"/>
    <x v="4"/>
    <x v="3"/>
  </r>
  <r>
    <x v="18"/>
    <x v="1"/>
    <d v="2022-10-24T00:00:00"/>
    <x v="14"/>
    <s v="CBK"/>
    <x v="6"/>
    <x v="2"/>
    <x v="0"/>
    <n v="10"/>
    <x v="1"/>
    <x v="4"/>
    <x v="3"/>
  </r>
  <r>
    <x v="18"/>
    <x v="1"/>
    <d v="2022-10-24T00:00:00"/>
    <x v="805"/>
    <s v="CLICC-MM"/>
    <x v="4"/>
    <x v="2"/>
    <x v="0"/>
    <n v="10"/>
    <x v="1"/>
    <x v="4"/>
    <x v="3"/>
  </r>
  <r>
    <x v="18"/>
    <x v="1"/>
    <d v="2022-10-24T00:00:00"/>
    <x v="404"/>
    <s v="CBK"/>
    <x v="6"/>
    <x v="2"/>
    <x v="0"/>
    <n v="10"/>
    <x v="1"/>
    <x v="4"/>
    <x v="3"/>
  </r>
  <r>
    <x v="18"/>
    <x v="0"/>
    <d v="2022-10-11T00:00:00"/>
    <x v="806"/>
    <s v="IPHONE"/>
    <x v="1"/>
    <x v="1"/>
    <x v="0"/>
    <n v="10"/>
    <x v="1"/>
    <x v="4"/>
    <x v="3"/>
  </r>
  <r>
    <x v="18"/>
    <x v="1"/>
    <d v="2022-10-17T00:00:00"/>
    <x v="807"/>
    <s v="CLICC-ML"/>
    <x v="7"/>
    <x v="2"/>
    <x v="0"/>
    <n v="10"/>
    <x v="1"/>
    <x v="4"/>
    <x v="3"/>
  </r>
  <r>
    <x v="18"/>
    <x v="1"/>
    <d v="2022-10-17T00:00:00"/>
    <x v="808"/>
    <s v="HP"/>
    <x v="18"/>
    <x v="2"/>
    <x v="0"/>
    <n v="10"/>
    <x v="1"/>
    <x v="4"/>
    <x v="3"/>
  </r>
  <r>
    <x v="18"/>
    <x v="1"/>
    <d v="2022-10-31T00:00:00"/>
    <x v="809"/>
    <s v="FAC"/>
    <x v="4"/>
    <x v="2"/>
    <x v="0"/>
    <n v="10"/>
    <x v="1"/>
    <x v="4"/>
    <x v="3"/>
  </r>
  <r>
    <x v="18"/>
    <x v="0"/>
    <d v="2022-10-10T00:00:00"/>
    <x v="355"/>
    <s v="IPHONE"/>
    <x v="1"/>
    <x v="1"/>
    <x v="0"/>
    <n v="10"/>
    <x v="1"/>
    <x v="4"/>
    <x v="3"/>
  </r>
  <r>
    <x v="18"/>
    <x v="0"/>
    <d v="2022-10-10T00:00:00"/>
    <x v="369"/>
    <s v="WALLADPT"/>
    <x v="3"/>
    <x v="1"/>
    <x v="0"/>
    <n v="10"/>
    <x v="1"/>
    <x v="4"/>
    <x v="3"/>
  </r>
  <r>
    <x v="18"/>
    <x v="0"/>
    <d v="2022-10-10T00:00:00"/>
    <x v="810"/>
    <s v="IPHONE"/>
    <x v="1"/>
    <x v="1"/>
    <x v="0"/>
    <n v="10"/>
    <x v="1"/>
    <x v="4"/>
    <x v="3"/>
  </r>
  <r>
    <x v="18"/>
    <x v="0"/>
    <d v="2022-10-10T00:00:00"/>
    <x v="811"/>
    <s v="MACUSBC"/>
    <x v="2"/>
    <x v="1"/>
    <x v="0"/>
    <n v="10"/>
    <x v="1"/>
    <x v="4"/>
    <x v="3"/>
  </r>
  <r>
    <x v="18"/>
    <x v="0"/>
    <d v="2022-10-21T00:00:00"/>
    <x v="812"/>
    <s v="CLICC-ML"/>
    <x v="7"/>
    <x v="2"/>
    <x v="0"/>
    <n v="10"/>
    <x v="1"/>
    <x v="4"/>
    <x v="3"/>
  </r>
  <r>
    <x v="18"/>
    <x v="1"/>
    <d v="2022-10-21T00:00:00"/>
    <x v="389"/>
    <s v="CBK"/>
    <x v="6"/>
    <x v="2"/>
    <x v="0"/>
    <n v="10"/>
    <x v="1"/>
    <x v="4"/>
    <x v="3"/>
  </r>
  <r>
    <x v="18"/>
    <x v="0"/>
    <d v="2022-10-24T00:00:00"/>
    <x v="813"/>
    <s v="FAC"/>
    <x v="4"/>
    <x v="2"/>
    <x v="0"/>
    <n v="10"/>
    <x v="1"/>
    <x v="4"/>
    <x v="3"/>
  </r>
  <r>
    <x v="18"/>
    <x v="0"/>
    <d v="2022-10-17T00:00:00"/>
    <x v="652"/>
    <s v="CBK"/>
    <x v="6"/>
    <x v="2"/>
    <x v="0"/>
    <n v="10"/>
    <x v="1"/>
    <x v="4"/>
    <x v="3"/>
  </r>
  <r>
    <x v="18"/>
    <x v="1"/>
    <d v="2022-10-24T00:00:00"/>
    <x v="814"/>
    <s v="FAC"/>
    <x v="4"/>
    <x v="2"/>
    <x v="0"/>
    <n v="10"/>
    <x v="1"/>
    <x v="4"/>
    <x v="3"/>
  </r>
  <r>
    <x v="19"/>
    <x v="0"/>
    <d v="2022-11-01T00:00:00"/>
    <x v="815"/>
    <s v="CLICC-ML"/>
    <x v="7"/>
    <x v="2"/>
    <x v="0"/>
    <n v="10"/>
    <x v="1"/>
    <x v="5"/>
    <x v="3"/>
  </r>
  <r>
    <x v="19"/>
    <x v="0"/>
    <d v="2022-10-11T00:00:00"/>
    <x v="285"/>
    <s v="IPHONE"/>
    <x v="1"/>
    <x v="1"/>
    <x v="0"/>
    <n v="10"/>
    <x v="1"/>
    <x v="5"/>
    <x v="3"/>
  </r>
  <r>
    <x v="19"/>
    <x v="0"/>
    <d v="2022-10-11T00:00:00"/>
    <x v="333"/>
    <s v="WALLADPT"/>
    <x v="3"/>
    <x v="1"/>
    <x v="0"/>
    <n v="10"/>
    <x v="1"/>
    <x v="5"/>
    <x v="3"/>
  </r>
  <r>
    <x v="19"/>
    <x v="0"/>
    <d v="2022-10-18T00:00:00"/>
    <x v="816"/>
    <s v="CBK"/>
    <x v="6"/>
    <x v="2"/>
    <x v="0"/>
    <n v="10"/>
    <x v="1"/>
    <x v="5"/>
    <x v="3"/>
  </r>
  <r>
    <x v="19"/>
    <x v="1"/>
    <d v="2022-10-18T00:00:00"/>
    <x v="817"/>
    <s v="CBK"/>
    <x v="6"/>
    <x v="2"/>
    <x v="0"/>
    <n v="10"/>
    <x v="1"/>
    <x v="5"/>
    <x v="3"/>
  </r>
  <r>
    <x v="19"/>
    <x v="0"/>
    <d v="2022-10-18T00:00:00"/>
    <x v="818"/>
    <s v="CLICC-ML"/>
    <x v="7"/>
    <x v="2"/>
    <x v="0"/>
    <n v="10"/>
    <x v="1"/>
    <x v="5"/>
    <x v="3"/>
  </r>
  <r>
    <x v="19"/>
    <x v="1"/>
    <d v="2022-10-11T00:00:00"/>
    <x v="530"/>
    <s v="MACUSBC"/>
    <x v="2"/>
    <x v="1"/>
    <x v="0"/>
    <n v="10"/>
    <x v="1"/>
    <x v="5"/>
    <x v="3"/>
  </r>
  <r>
    <x v="19"/>
    <x v="1"/>
    <d v="2022-10-18T00:00:00"/>
    <x v="819"/>
    <s v="CLICC-ML"/>
    <x v="7"/>
    <x v="2"/>
    <x v="0"/>
    <n v="10"/>
    <x v="1"/>
    <x v="5"/>
    <x v="3"/>
  </r>
  <r>
    <x v="19"/>
    <x v="0"/>
    <d v="2022-10-24T00:00:00"/>
    <x v="820"/>
    <s v="CLICC-ML"/>
    <x v="7"/>
    <x v="2"/>
    <x v="0"/>
    <n v="10"/>
    <x v="1"/>
    <x v="5"/>
    <x v="3"/>
  </r>
  <r>
    <x v="19"/>
    <x v="0"/>
    <d v="2022-10-18T00:00:00"/>
    <x v="400"/>
    <s v="CBK"/>
    <x v="6"/>
    <x v="2"/>
    <x v="0"/>
    <n v="10"/>
    <x v="1"/>
    <x v="5"/>
    <x v="3"/>
  </r>
  <r>
    <x v="19"/>
    <x v="0"/>
    <d v="2022-10-18T00:00:00"/>
    <x v="318"/>
    <s v="CBK"/>
    <x v="6"/>
    <x v="2"/>
    <x v="0"/>
    <n v="10"/>
    <x v="1"/>
    <x v="5"/>
    <x v="3"/>
  </r>
  <r>
    <x v="19"/>
    <x v="0"/>
    <d v="2022-10-18T00:00:00"/>
    <x v="821"/>
    <s v="CBK"/>
    <x v="6"/>
    <x v="2"/>
    <x v="0"/>
    <n v="10"/>
    <x v="1"/>
    <x v="5"/>
    <x v="3"/>
  </r>
  <r>
    <x v="19"/>
    <x v="2"/>
    <d v="2022-11-08T00:00:00"/>
    <x v="556"/>
    <s v="CLICC-MM"/>
    <x v="4"/>
    <x v="2"/>
    <x v="0"/>
    <n v="10"/>
    <x v="1"/>
    <x v="5"/>
    <x v="3"/>
  </r>
  <r>
    <x v="19"/>
    <x v="0"/>
    <d v="2022-10-11T00:00:00"/>
    <x v="20"/>
    <s v="IPHONE"/>
    <x v="1"/>
    <x v="1"/>
    <x v="0"/>
    <n v="10"/>
    <x v="1"/>
    <x v="5"/>
    <x v="3"/>
  </r>
  <r>
    <x v="19"/>
    <x v="0"/>
    <d v="2022-10-11T00:00:00"/>
    <x v="822"/>
    <s v="WALLADPT"/>
    <x v="3"/>
    <x v="1"/>
    <x v="0"/>
    <n v="10"/>
    <x v="1"/>
    <x v="5"/>
    <x v="3"/>
  </r>
  <r>
    <x v="19"/>
    <x v="0"/>
    <d v="2022-10-11T00:00:00"/>
    <x v="189"/>
    <s v="MACUSBC"/>
    <x v="2"/>
    <x v="1"/>
    <x v="0"/>
    <n v="10"/>
    <x v="1"/>
    <x v="5"/>
    <x v="3"/>
  </r>
  <r>
    <x v="19"/>
    <x v="0"/>
    <d v="2022-10-18T00:00:00"/>
    <x v="75"/>
    <s v="CBK"/>
    <x v="6"/>
    <x v="2"/>
    <x v="0"/>
    <n v="10"/>
    <x v="1"/>
    <x v="5"/>
    <x v="3"/>
  </r>
  <r>
    <x v="19"/>
    <x v="1"/>
    <d v="2022-10-11T00:00:00"/>
    <x v="231"/>
    <s v="MACUSBC"/>
    <x v="2"/>
    <x v="1"/>
    <x v="0"/>
    <n v="10"/>
    <x v="1"/>
    <x v="5"/>
    <x v="3"/>
  </r>
  <r>
    <x v="19"/>
    <x v="1"/>
    <d v="2022-10-25T00:00:00"/>
    <x v="823"/>
    <s v="CLICC-MM"/>
    <x v="4"/>
    <x v="2"/>
    <x v="0"/>
    <n v="10"/>
    <x v="1"/>
    <x v="5"/>
    <x v="3"/>
  </r>
  <r>
    <x v="19"/>
    <x v="0"/>
    <d v="2022-10-11T00:00:00"/>
    <x v="110"/>
    <s v="MACUSBC"/>
    <x v="2"/>
    <x v="1"/>
    <x v="0"/>
    <n v="10"/>
    <x v="1"/>
    <x v="5"/>
    <x v="3"/>
  </r>
  <r>
    <x v="19"/>
    <x v="1"/>
    <d v="2022-10-11T00:00:00"/>
    <x v="366"/>
    <s v="UHDMI"/>
    <x v="14"/>
    <x v="0"/>
    <x v="0"/>
    <n v="10"/>
    <x v="1"/>
    <x v="5"/>
    <x v="3"/>
  </r>
  <r>
    <x v="19"/>
    <x v="1"/>
    <d v="2022-10-11T00:00:00"/>
    <x v="344"/>
    <s v="UVGA"/>
    <x v="10"/>
    <x v="0"/>
    <x v="0"/>
    <n v="10"/>
    <x v="1"/>
    <x v="5"/>
    <x v="3"/>
  </r>
  <r>
    <x v="19"/>
    <x v="0"/>
    <d v="2022-10-18T00:00:00"/>
    <x v="274"/>
    <s v="CBK"/>
    <x v="6"/>
    <x v="2"/>
    <x v="0"/>
    <n v="10"/>
    <x v="1"/>
    <x v="5"/>
    <x v="3"/>
  </r>
  <r>
    <x v="19"/>
    <x v="1"/>
    <d v="2022-10-18T00:00:00"/>
    <x v="824"/>
    <s v="CLICC-ML"/>
    <x v="7"/>
    <x v="2"/>
    <x v="0"/>
    <n v="10"/>
    <x v="1"/>
    <x v="5"/>
    <x v="3"/>
  </r>
  <r>
    <x v="19"/>
    <x v="1"/>
    <d v="2022-10-25T00:00:00"/>
    <x v="825"/>
    <s v="CLICC-ML"/>
    <x v="7"/>
    <x v="2"/>
    <x v="0"/>
    <n v="10"/>
    <x v="1"/>
    <x v="5"/>
    <x v="3"/>
  </r>
  <r>
    <x v="19"/>
    <x v="1"/>
    <d v="2022-10-18T00:00:00"/>
    <x v="826"/>
    <s v="CLICC-ML"/>
    <x v="7"/>
    <x v="2"/>
    <x v="0"/>
    <n v="10"/>
    <x v="1"/>
    <x v="5"/>
    <x v="3"/>
  </r>
  <r>
    <x v="19"/>
    <x v="0"/>
    <d v="2022-10-11T00:00:00"/>
    <x v="726"/>
    <s v="HDST"/>
    <x v="8"/>
    <x v="4"/>
    <x v="0"/>
    <n v="10"/>
    <x v="1"/>
    <x v="5"/>
    <x v="3"/>
  </r>
  <r>
    <x v="19"/>
    <x v="1"/>
    <d v="2022-10-11T00:00:00"/>
    <x v="827"/>
    <s v="MACCHRG"/>
    <x v="9"/>
    <x v="1"/>
    <x v="0"/>
    <n v="10"/>
    <x v="1"/>
    <x v="5"/>
    <x v="3"/>
  </r>
  <r>
    <x v="19"/>
    <x v="1"/>
    <d v="2022-10-18T00:00:00"/>
    <x v="373"/>
    <s v="CBK"/>
    <x v="6"/>
    <x v="2"/>
    <x v="0"/>
    <n v="10"/>
    <x v="1"/>
    <x v="5"/>
    <x v="3"/>
  </r>
  <r>
    <x v="19"/>
    <x v="0"/>
    <d v="2022-10-25T00:00:00"/>
    <x v="828"/>
    <s v="CLICC-ML"/>
    <x v="7"/>
    <x v="2"/>
    <x v="0"/>
    <n v="10"/>
    <x v="1"/>
    <x v="5"/>
    <x v="3"/>
  </r>
  <r>
    <x v="19"/>
    <x v="1"/>
    <d v="2022-10-11T00:00:00"/>
    <x v="693"/>
    <s v="IPHONE"/>
    <x v="1"/>
    <x v="1"/>
    <x v="0"/>
    <n v="10"/>
    <x v="1"/>
    <x v="5"/>
    <x v="3"/>
  </r>
  <r>
    <x v="19"/>
    <x v="1"/>
    <d v="2022-10-11T00:00:00"/>
    <x v="330"/>
    <s v="MACUSBC"/>
    <x v="2"/>
    <x v="1"/>
    <x v="0"/>
    <n v="10"/>
    <x v="1"/>
    <x v="5"/>
    <x v="3"/>
  </r>
  <r>
    <x v="19"/>
    <x v="1"/>
    <d v="2022-10-11T00:00:00"/>
    <x v="366"/>
    <s v="UHDMI"/>
    <x v="14"/>
    <x v="0"/>
    <x v="0"/>
    <n v="10"/>
    <x v="1"/>
    <x v="5"/>
    <x v="3"/>
  </r>
  <r>
    <x v="19"/>
    <x v="0"/>
    <d v="2022-10-11T00:00:00"/>
    <x v="479"/>
    <s v="CLICC-ML"/>
    <x v="7"/>
    <x v="2"/>
    <x v="0"/>
    <n v="10"/>
    <x v="1"/>
    <x v="5"/>
    <x v="3"/>
  </r>
  <r>
    <x v="19"/>
    <x v="0"/>
    <d v="2022-10-18T00:00:00"/>
    <x v="829"/>
    <s v="CLICC-ML"/>
    <x v="7"/>
    <x v="2"/>
    <x v="0"/>
    <n v="10"/>
    <x v="1"/>
    <x v="5"/>
    <x v="3"/>
  </r>
  <r>
    <x v="19"/>
    <x v="1"/>
    <d v="2022-10-11T00:00:00"/>
    <x v="185"/>
    <s v="IPHONE"/>
    <x v="1"/>
    <x v="1"/>
    <x v="0"/>
    <n v="10"/>
    <x v="1"/>
    <x v="5"/>
    <x v="3"/>
  </r>
  <r>
    <x v="19"/>
    <x v="1"/>
    <d v="2022-10-11T00:00:00"/>
    <x v="498"/>
    <s v="WALLADPT"/>
    <x v="3"/>
    <x v="1"/>
    <x v="0"/>
    <n v="10"/>
    <x v="1"/>
    <x v="5"/>
    <x v="3"/>
  </r>
  <r>
    <x v="19"/>
    <x v="1"/>
    <d v="2022-10-18T00:00:00"/>
    <x v="659"/>
    <s v="FAC"/>
    <x v="4"/>
    <x v="2"/>
    <x v="0"/>
    <n v="10"/>
    <x v="1"/>
    <x v="5"/>
    <x v="3"/>
  </r>
  <r>
    <x v="19"/>
    <x v="0"/>
    <d v="2022-10-11T00:00:00"/>
    <x v="339"/>
    <s v="MACUSBC"/>
    <x v="2"/>
    <x v="1"/>
    <x v="0"/>
    <n v="10"/>
    <x v="1"/>
    <x v="5"/>
    <x v="3"/>
  </r>
  <r>
    <x v="19"/>
    <x v="1"/>
    <d v="2022-10-18T00:00:00"/>
    <x v="830"/>
    <s v="CBK"/>
    <x v="6"/>
    <x v="2"/>
    <x v="0"/>
    <n v="10"/>
    <x v="1"/>
    <x v="5"/>
    <x v="3"/>
  </r>
  <r>
    <x v="19"/>
    <x v="1"/>
    <d v="2022-10-24T00:00:00"/>
    <x v="831"/>
    <s v="CLICC-ML"/>
    <x v="7"/>
    <x v="2"/>
    <x v="0"/>
    <n v="10"/>
    <x v="1"/>
    <x v="5"/>
    <x v="3"/>
  </r>
  <r>
    <x v="19"/>
    <x v="1"/>
    <d v="2022-10-18T00:00:00"/>
    <x v="832"/>
    <s v="CLICC-ML"/>
    <x v="7"/>
    <x v="2"/>
    <x v="0"/>
    <n v="10"/>
    <x v="1"/>
    <x v="5"/>
    <x v="3"/>
  </r>
  <r>
    <x v="19"/>
    <x v="1"/>
    <d v="2022-10-11T00:00:00"/>
    <x v="511"/>
    <s v="MACUSBC"/>
    <x v="2"/>
    <x v="1"/>
    <x v="0"/>
    <n v="10"/>
    <x v="1"/>
    <x v="5"/>
    <x v="3"/>
  </r>
  <r>
    <x v="19"/>
    <x v="1"/>
    <d v="2022-10-11T00:00:00"/>
    <x v="339"/>
    <s v="MACUSBC"/>
    <x v="2"/>
    <x v="1"/>
    <x v="0"/>
    <n v="10"/>
    <x v="1"/>
    <x v="5"/>
    <x v="3"/>
  </r>
  <r>
    <x v="19"/>
    <x v="0"/>
    <d v="2022-10-25T00:00:00"/>
    <x v="833"/>
    <s v="CLICC-ML"/>
    <x v="7"/>
    <x v="2"/>
    <x v="0"/>
    <n v="10"/>
    <x v="1"/>
    <x v="5"/>
    <x v="3"/>
  </r>
  <r>
    <x v="19"/>
    <x v="1"/>
    <d v="2022-10-11T00:00:00"/>
    <x v="834"/>
    <s v="LABMSE"/>
    <x v="11"/>
    <x v="4"/>
    <x v="0"/>
    <n v="10"/>
    <x v="1"/>
    <x v="5"/>
    <x v="3"/>
  </r>
  <r>
    <x v="19"/>
    <x v="0"/>
    <d v="2022-10-11T00:00:00"/>
    <x v="835"/>
    <s v="FAC"/>
    <x v="4"/>
    <x v="2"/>
    <x v="0"/>
    <n v="10"/>
    <x v="1"/>
    <x v="5"/>
    <x v="3"/>
  </r>
  <r>
    <x v="19"/>
    <x v="0"/>
    <d v="2022-10-18T00:00:00"/>
    <x v="681"/>
    <s v="CBK"/>
    <x v="6"/>
    <x v="2"/>
    <x v="0"/>
    <n v="10"/>
    <x v="1"/>
    <x v="5"/>
    <x v="3"/>
  </r>
  <r>
    <x v="19"/>
    <x v="0"/>
    <d v="2022-10-18T00:00:00"/>
    <x v="363"/>
    <s v="CBK"/>
    <x v="6"/>
    <x v="2"/>
    <x v="0"/>
    <n v="10"/>
    <x v="1"/>
    <x v="5"/>
    <x v="3"/>
  </r>
  <r>
    <x v="19"/>
    <x v="1"/>
    <d v="2022-10-11T00:00:00"/>
    <x v="366"/>
    <s v="UHDMI"/>
    <x v="14"/>
    <x v="0"/>
    <x v="0"/>
    <n v="10"/>
    <x v="1"/>
    <x v="5"/>
    <x v="3"/>
  </r>
  <r>
    <x v="19"/>
    <x v="1"/>
    <d v="2022-10-11T00:00:00"/>
    <x v="836"/>
    <s v="LABMSE"/>
    <x v="11"/>
    <x v="4"/>
    <x v="0"/>
    <n v="10"/>
    <x v="1"/>
    <x v="5"/>
    <x v="3"/>
  </r>
  <r>
    <x v="19"/>
    <x v="1"/>
    <d v="2022-10-11T00:00:00"/>
    <x v="339"/>
    <s v="MACUSBC"/>
    <x v="2"/>
    <x v="1"/>
    <x v="0"/>
    <n v="10"/>
    <x v="1"/>
    <x v="5"/>
    <x v="3"/>
  </r>
  <r>
    <x v="19"/>
    <x v="1"/>
    <d v="2022-10-18T00:00:00"/>
    <x v="254"/>
    <s v="CBK"/>
    <x v="6"/>
    <x v="2"/>
    <x v="0"/>
    <n v="10"/>
    <x v="1"/>
    <x v="5"/>
    <x v="3"/>
  </r>
  <r>
    <x v="19"/>
    <x v="1"/>
    <d v="2022-10-25T00:00:00"/>
    <x v="721"/>
    <s v="CLICC-ML"/>
    <x v="7"/>
    <x v="2"/>
    <x v="0"/>
    <n v="10"/>
    <x v="1"/>
    <x v="5"/>
    <x v="3"/>
  </r>
  <r>
    <x v="19"/>
    <x v="0"/>
    <d v="2022-10-11T00:00:00"/>
    <x v="764"/>
    <s v="HDMIC"/>
    <x v="0"/>
    <x v="0"/>
    <x v="0"/>
    <n v="10"/>
    <x v="1"/>
    <x v="5"/>
    <x v="3"/>
  </r>
  <r>
    <x v="19"/>
    <x v="0"/>
    <d v="2022-10-18T00:00:00"/>
    <x v="837"/>
    <s v="CLICC-ML"/>
    <x v="7"/>
    <x v="2"/>
    <x v="0"/>
    <n v="10"/>
    <x v="1"/>
    <x v="5"/>
    <x v="3"/>
  </r>
  <r>
    <x v="19"/>
    <x v="0"/>
    <d v="2022-10-11T00:00:00"/>
    <x v="315"/>
    <s v="MACUSBC"/>
    <x v="2"/>
    <x v="1"/>
    <x v="0"/>
    <n v="10"/>
    <x v="1"/>
    <x v="5"/>
    <x v="3"/>
  </r>
  <r>
    <x v="19"/>
    <x v="0"/>
    <d v="2022-10-11T00:00:00"/>
    <x v="838"/>
    <s v="OMNI"/>
    <x v="15"/>
    <x v="1"/>
    <x v="0"/>
    <n v="10"/>
    <x v="1"/>
    <x v="5"/>
    <x v="3"/>
  </r>
  <r>
    <x v="19"/>
    <x v="0"/>
    <d v="2022-10-11T00:00:00"/>
    <x v="186"/>
    <s v="UVGA"/>
    <x v="10"/>
    <x v="0"/>
    <x v="0"/>
    <n v="10"/>
    <x v="1"/>
    <x v="5"/>
    <x v="3"/>
  </r>
  <r>
    <x v="19"/>
    <x v="0"/>
    <d v="2022-10-18T00:00:00"/>
    <x v="839"/>
    <s v="CLICC-ML"/>
    <x v="7"/>
    <x v="2"/>
    <x v="0"/>
    <n v="10"/>
    <x v="1"/>
    <x v="5"/>
    <x v="3"/>
  </r>
  <r>
    <x v="19"/>
    <x v="0"/>
    <d v="2022-10-18T00:00:00"/>
    <x v="840"/>
    <s v="CLICC-ML"/>
    <x v="7"/>
    <x v="2"/>
    <x v="0"/>
    <n v="10"/>
    <x v="1"/>
    <x v="5"/>
    <x v="3"/>
  </r>
  <r>
    <x v="19"/>
    <x v="0"/>
    <d v="2022-10-11T00:00:00"/>
    <x v="841"/>
    <s v="HDMIC"/>
    <x v="0"/>
    <x v="0"/>
    <x v="0"/>
    <n v="10"/>
    <x v="1"/>
    <x v="5"/>
    <x v="3"/>
  </r>
  <r>
    <x v="19"/>
    <x v="1"/>
    <d v="2022-10-18T00:00:00"/>
    <x v="842"/>
    <s v="FAC"/>
    <x v="4"/>
    <x v="2"/>
    <x v="0"/>
    <n v="10"/>
    <x v="1"/>
    <x v="5"/>
    <x v="3"/>
  </r>
  <r>
    <x v="19"/>
    <x v="1"/>
    <d v="2022-10-18T00:00:00"/>
    <x v="843"/>
    <s v="CLICC-ML"/>
    <x v="7"/>
    <x v="2"/>
    <x v="0"/>
    <n v="10"/>
    <x v="1"/>
    <x v="5"/>
    <x v="3"/>
  </r>
  <r>
    <x v="19"/>
    <x v="1"/>
    <d v="2022-10-11T00:00:00"/>
    <x v="794"/>
    <s v="IPHONE"/>
    <x v="1"/>
    <x v="1"/>
    <x v="0"/>
    <n v="10"/>
    <x v="1"/>
    <x v="5"/>
    <x v="3"/>
  </r>
  <r>
    <x v="19"/>
    <x v="1"/>
    <d v="2022-10-18T00:00:00"/>
    <x v="829"/>
    <s v="CLICC-ML"/>
    <x v="7"/>
    <x v="2"/>
    <x v="0"/>
    <n v="10"/>
    <x v="1"/>
    <x v="5"/>
    <x v="3"/>
  </r>
  <r>
    <x v="19"/>
    <x v="1"/>
    <d v="2022-10-18T00:00:00"/>
    <x v="844"/>
    <s v="CLICC-ML"/>
    <x v="7"/>
    <x v="2"/>
    <x v="0"/>
    <n v="10"/>
    <x v="1"/>
    <x v="5"/>
    <x v="3"/>
  </r>
  <r>
    <x v="19"/>
    <x v="1"/>
    <d v="2022-10-25T00:00:00"/>
    <x v="845"/>
    <s v="CLICC-ML"/>
    <x v="7"/>
    <x v="2"/>
    <x v="0"/>
    <n v="10"/>
    <x v="1"/>
    <x v="5"/>
    <x v="3"/>
  </r>
  <r>
    <x v="19"/>
    <x v="1"/>
    <d v="2022-10-11T00:00:00"/>
    <x v="9"/>
    <s v="MACUSBC"/>
    <x v="2"/>
    <x v="1"/>
    <x v="0"/>
    <n v="10"/>
    <x v="1"/>
    <x v="5"/>
    <x v="3"/>
  </r>
  <r>
    <x v="19"/>
    <x v="1"/>
    <d v="2022-10-18T00:00:00"/>
    <x v="846"/>
    <s v="CLICC-ML"/>
    <x v="7"/>
    <x v="2"/>
    <x v="0"/>
    <n v="10"/>
    <x v="1"/>
    <x v="5"/>
    <x v="3"/>
  </r>
  <r>
    <x v="19"/>
    <x v="1"/>
    <d v="2022-10-11T00:00:00"/>
    <x v="315"/>
    <s v="MACUSBC"/>
    <x v="2"/>
    <x v="1"/>
    <x v="0"/>
    <n v="10"/>
    <x v="1"/>
    <x v="5"/>
    <x v="3"/>
  </r>
  <r>
    <x v="19"/>
    <x v="1"/>
    <d v="2022-10-18T00:00:00"/>
    <x v="847"/>
    <s v="CLICC-ML"/>
    <x v="7"/>
    <x v="2"/>
    <x v="0"/>
    <n v="10"/>
    <x v="1"/>
    <x v="5"/>
    <x v="3"/>
  </r>
  <r>
    <x v="19"/>
    <x v="1"/>
    <d v="2022-10-25T00:00:00"/>
    <x v="848"/>
    <s v="CLICC-ML"/>
    <x v="7"/>
    <x v="2"/>
    <x v="0"/>
    <n v="10"/>
    <x v="1"/>
    <x v="5"/>
    <x v="3"/>
  </r>
  <r>
    <x v="19"/>
    <x v="1"/>
    <d v="2022-10-11T00:00:00"/>
    <x v="412"/>
    <s v="MACUSBC"/>
    <x v="2"/>
    <x v="1"/>
    <x v="0"/>
    <n v="10"/>
    <x v="1"/>
    <x v="5"/>
    <x v="3"/>
  </r>
  <r>
    <x v="19"/>
    <x v="1"/>
    <d v="2022-10-11T00:00:00"/>
    <x v="355"/>
    <s v="IPHONE"/>
    <x v="1"/>
    <x v="1"/>
    <x v="0"/>
    <n v="10"/>
    <x v="1"/>
    <x v="5"/>
    <x v="3"/>
  </r>
  <r>
    <x v="19"/>
    <x v="1"/>
    <d v="2022-10-11T00:00:00"/>
    <x v="263"/>
    <s v="WALLADPT"/>
    <x v="3"/>
    <x v="1"/>
    <x v="0"/>
    <n v="10"/>
    <x v="1"/>
    <x v="5"/>
    <x v="3"/>
  </r>
  <r>
    <x v="19"/>
    <x v="1"/>
    <d v="2022-10-18T00:00:00"/>
    <x v="849"/>
    <s v="CLICC-ML"/>
    <x v="7"/>
    <x v="2"/>
    <x v="0"/>
    <n v="10"/>
    <x v="1"/>
    <x v="5"/>
    <x v="3"/>
  </r>
  <r>
    <x v="19"/>
    <x v="1"/>
    <d v="2022-10-11T00:00:00"/>
    <x v="4"/>
    <s v="IPHONE"/>
    <x v="1"/>
    <x v="1"/>
    <x v="0"/>
    <n v="10"/>
    <x v="1"/>
    <x v="5"/>
    <x v="3"/>
  </r>
  <r>
    <x v="19"/>
    <x v="0"/>
    <d v="2022-10-11T00:00:00"/>
    <x v="9"/>
    <s v="MACUSBC"/>
    <x v="2"/>
    <x v="1"/>
    <x v="0"/>
    <n v="10"/>
    <x v="1"/>
    <x v="5"/>
    <x v="3"/>
  </r>
  <r>
    <x v="19"/>
    <x v="1"/>
    <d v="2022-10-11T00:00:00"/>
    <x v="110"/>
    <s v="MACUSBC"/>
    <x v="2"/>
    <x v="1"/>
    <x v="0"/>
    <n v="10"/>
    <x v="1"/>
    <x v="5"/>
    <x v="3"/>
  </r>
  <r>
    <x v="19"/>
    <x v="1"/>
    <d v="2022-10-18T00:00:00"/>
    <x v="850"/>
    <s v="CLICC-ML"/>
    <x v="7"/>
    <x v="2"/>
    <x v="0"/>
    <n v="10"/>
    <x v="1"/>
    <x v="5"/>
    <x v="3"/>
  </r>
  <r>
    <x v="19"/>
    <x v="0"/>
    <d v="2022-10-11T00:00:00"/>
    <x v="794"/>
    <s v="IPHONE"/>
    <x v="1"/>
    <x v="1"/>
    <x v="0"/>
    <n v="10"/>
    <x v="1"/>
    <x v="5"/>
    <x v="3"/>
  </r>
  <r>
    <x v="19"/>
    <x v="0"/>
    <d v="2022-10-18T00:00:00"/>
    <x v="674"/>
    <s v="CBK"/>
    <x v="6"/>
    <x v="2"/>
    <x v="0"/>
    <n v="10"/>
    <x v="1"/>
    <x v="5"/>
    <x v="3"/>
  </r>
  <r>
    <x v="19"/>
    <x v="0"/>
    <d v="2022-10-18T00:00:00"/>
    <x v="376"/>
    <s v="CBK"/>
    <x v="6"/>
    <x v="2"/>
    <x v="0"/>
    <n v="10"/>
    <x v="1"/>
    <x v="5"/>
    <x v="3"/>
  </r>
  <r>
    <x v="19"/>
    <x v="1"/>
    <d v="2022-10-11T00:00:00"/>
    <x v="524"/>
    <s v="IPHONE"/>
    <x v="1"/>
    <x v="1"/>
    <x v="0"/>
    <n v="10"/>
    <x v="1"/>
    <x v="5"/>
    <x v="3"/>
  </r>
  <r>
    <x v="19"/>
    <x v="1"/>
    <d v="2022-10-11T00:00:00"/>
    <x v="822"/>
    <s v="WALLADPT"/>
    <x v="3"/>
    <x v="1"/>
    <x v="0"/>
    <n v="10"/>
    <x v="1"/>
    <x v="5"/>
    <x v="3"/>
  </r>
  <r>
    <x v="19"/>
    <x v="1"/>
    <d v="2022-10-11T00:00:00"/>
    <x v="453"/>
    <s v="HDST"/>
    <x v="8"/>
    <x v="4"/>
    <x v="0"/>
    <n v="10"/>
    <x v="1"/>
    <x v="5"/>
    <x v="3"/>
  </r>
  <r>
    <x v="19"/>
    <x v="1"/>
    <d v="2022-10-18T00:00:00"/>
    <x v="851"/>
    <s v="CLICC-ML"/>
    <x v="7"/>
    <x v="2"/>
    <x v="0"/>
    <n v="10"/>
    <x v="1"/>
    <x v="5"/>
    <x v="3"/>
  </r>
  <r>
    <x v="19"/>
    <x v="0"/>
    <d v="2022-10-18T00:00:00"/>
    <x v="852"/>
    <s v="CBK"/>
    <x v="6"/>
    <x v="2"/>
    <x v="0"/>
    <n v="10"/>
    <x v="1"/>
    <x v="5"/>
    <x v="3"/>
  </r>
  <r>
    <x v="19"/>
    <x v="0"/>
    <d v="2022-10-18T00:00:00"/>
    <x v="853"/>
    <s v="CBK"/>
    <x v="6"/>
    <x v="2"/>
    <x v="0"/>
    <n v="10"/>
    <x v="1"/>
    <x v="5"/>
    <x v="3"/>
  </r>
  <r>
    <x v="19"/>
    <x v="1"/>
    <d v="2022-10-11T00:00:00"/>
    <x v="524"/>
    <s v="IPHONE"/>
    <x v="1"/>
    <x v="1"/>
    <x v="0"/>
    <n v="10"/>
    <x v="1"/>
    <x v="5"/>
    <x v="3"/>
  </r>
  <r>
    <x v="19"/>
    <x v="1"/>
    <d v="2022-10-11T00:00:00"/>
    <x v="854"/>
    <s v="WALLADPT"/>
    <x v="3"/>
    <x v="1"/>
    <x v="0"/>
    <n v="10"/>
    <x v="1"/>
    <x v="5"/>
    <x v="3"/>
  </r>
  <r>
    <x v="19"/>
    <x v="0"/>
    <d v="2022-10-18T00:00:00"/>
    <x v="855"/>
    <s v="CBK"/>
    <x v="6"/>
    <x v="2"/>
    <x v="0"/>
    <n v="10"/>
    <x v="1"/>
    <x v="5"/>
    <x v="3"/>
  </r>
  <r>
    <x v="19"/>
    <x v="1"/>
    <d v="2022-10-11T00:00:00"/>
    <x v="856"/>
    <s v="MACUSBC"/>
    <x v="2"/>
    <x v="1"/>
    <x v="0"/>
    <n v="10"/>
    <x v="1"/>
    <x v="5"/>
    <x v="3"/>
  </r>
  <r>
    <x v="19"/>
    <x v="0"/>
    <d v="2022-10-18T00:00:00"/>
    <x v="857"/>
    <s v="CBK"/>
    <x v="6"/>
    <x v="2"/>
    <x v="0"/>
    <n v="10"/>
    <x v="1"/>
    <x v="5"/>
    <x v="3"/>
  </r>
  <r>
    <x v="19"/>
    <x v="0"/>
    <d v="2022-10-18T00:00:00"/>
    <x v="157"/>
    <s v="CBK"/>
    <x v="6"/>
    <x v="2"/>
    <x v="0"/>
    <n v="10"/>
    <x v="1"/>
    <x v="5"/>
    <x v="3"/>
  </r>
  <r>
    <x v="19"/>
    <x v="0"/>
    <d v="2022-10-18T00:00:00"/>
    <x v="858"/>
    <s v="CBK"/>
    <x v="6"/>
    <x v="2"/>
    <x v="0"/>
    <n v="10"/>
    <x v="1"/>
    <x v="5"/>
    <x v="3"/>
  </r>
  <r>
    <x v="19"/>
    <x v="0"/>
    <d v="2022-10-18T00:00:00"/>
    <x v="859"/>
    <s v="CBK"/>
    <x v="6"/>
    <x v="2"/>
    <x v="0"/>
    <n v="10"/>
    <x v="1"/>
    <x v="5"/>
    <x v="3"/>
  </r>
  <r>
    <x v="19"/>
    <x v="0"/>
    <d v="2022-10-18T00:00:00"/>
    <x v="860"/>
    <s v="CBK"/>
    <x v="6"/>
    <x v="2"/>
    <x v="0"/>
    <n v="10"/>
    <x v="1"/>
    <x v="5"/>
    <x v="3"/>
  </r>
  <r>
    <x v="19"/>
    <x v="1"/>
    <d v="2022-10-11T00:00:00"/>
    <x v="529"/>
    <s v="HPUSBC"/>
    <x v="12"/>
    <x v="1"/>
    <x v="0"/>
    <n v="10"/>
    <x v="1"/>
    <x v="5"/>
    <x v="3"/>
  </r>
  <r>
    <x v="19"/>
    <x v="1"/>
    <d v="2022-10-11T00:00:00"/>
    <x v="3"/>
    <s v="MACUSBC"/>
    <x v="2"/>
    <x v="1"/>
    <x v="0"/>
    <n v="10"/>
    <x v="1"/>
    <x v="5"/>
    <x v="3"/>
  </r>
  <r>
    <x v="19"/>
    <x v="0"/>
    <d v="2022-10-18T00:00:00"/>
    <x v="861"/>
    <s v="CLICC-ML"/>
    <x v="7"/>
    <x v="2"/>
    <x v="0"/>
    <n v="10"/>
    <x v="1"/>
    <x v="5"/>
    <x v="3"/>
  </r>
  <r>
    <x v="19"/>
    <x v="0"/>
    <d v="2022-10-11T00:00:00"/>
    <x v="862"/>
    <s v="CLICC-ML"/>
    <x v="7"/>
    <x v="2"/>
    <x v="0"/>
    <n v="10"/>
    <x v="1"/>
    <x v="5"/>
    <x v="3"/>
  </r>
  <r>
    <x v="19"/>
    <x v="1"/>
    <d v="2022-10-18T00:00:00"/>
    <x v="863"/>
    <s v="CLICC-ML"/>
    <x v="7"/>
    <x v="2"/>
    <x v="0"/>
    <n v="10"/>
    <x v="1"/>
    <x v="5"/>
    <x v="3"/>
  </r>
  <r>
    <x v="19"/>
    <x v="1"/>
    <d v="2022-10-18T00:00:00"/>
    <x v="864"/>
    <s v="CLICC-MM"/>
    <x v="4"/>
    <x v="2"/>
    <x v="0"/>
    <n v="10"/>
    <x v="1"/>
    <x v="5"/>
    <x v="3"/>
  </r>
  <r>
    <x v="19"/>
    <x v="0"/>
    <d v="2022-10-18T00:00:00"/>
    <x v="533"/>
    <s v="CBK"/>
    <x v="6"/>
    <x v="2"/>
    <x v="0"/>
    <n v="10"/>
    <x v="1"/>
    <x v="5"/>
    <x v="3"/>
  </r>
  <r>
    <x v="19"/>
    <x v="0"/>
    <d v="2022-10-18T00:00:00"/>
    <x v="865"/>
    <s v="CBK"/>
    <x v="6"/>
    <x v="2"/>
    <x v="0"/>
    <n v="10"/>
    <x v="1"/>
    <x v="5"/>
    <x v="3"/>
  </r>
  <r>
    <x v="19"/>
    <x v="0"/>
    <d v="2022-10-18T00:00:00"/>
    <x v="866"/>
    <s v="CLICC-ML"/>
    <x v="7"/>
    <x v="2"/>
    <x v="0"/>
    <n v="10"/>
    <x v="1"/>
    <x v="5"/>
    <x v="3"/>
  </r>
  <r>
    <x v="19"/>
    <x v="0"/>
    <d v="2022-10-18T00:00:00"/>
    <x v="254"/>
    <s v="CBK"/>
    <x v="6"/>
    <x v="2"/>
    <x v="0"/>
    <n v="10"/>
    <x v="1"/>
    <x v="5"/>
    <x v="3"/>
  </r>
  <r>
    <x v="19"/>
    <x v="0"/>
    <d v="2022-10-18T00:00:00"/>
    <x v="867"/>
    <s v="CBK"/>
    <x v="6"/>
    <x v="2"/>
    <x v="0"/>
    <n v="10"/>
    <x v="1"/>
    <x v="5"/>
    <x v="3"/>
  </r>
  <r>
    <x v="19"/>
    <x v="0"/>
    <d v="2022-10-18T00:00:00"/>
    <x v="868"/>
    <s v="CBK"/>
    <x v="6"/>
    <x v="2"/>
    <x v="0"/>
    <n v="10"/>
    <x v="1"/>
    <x v="5"/>
    <x v="3"/>
  </r>
  <r>
    <x v="19"/>
    <x v="0"/>
    <d v="2022-10-11T00:00:00"/>
    <x v="869"/>
    <s v="UVGA"/>
    <x v="10"/>
    <x v="0"/>
    <x v="0"/>
    <n v="10"/>
    <x v="1"/>
    <x v="5"/>
    <x v="3"/>
  </r>
  <r>
    <x v="19"/>
    <x v="0"/>
    <d v="2022-10-18T00:00:00"/>
    <x v="447"/>
    <s v="CBK"/>
    <x v="6"/>
    <x v="2"/>
    <x v="0"/>
    <n v="10"/>
    <x v="1"/>
    <x v="5"/>
    <x v="3"/>
  </r>
  <r>
    <x v="19"/>
    <x v="0"/>
    <d v="2022-10-18T00:00:00"/>
    <x v="870"/>
    <s v="CBK"/>
    <x v="6"/>
    <x v="2"/>
    <x v="0"/>
    <n v="10"/>
    <x v="1"/>
    <x v="5"/>
    <x v="3"/>
  </r>
  <r>
    <x v="19"/>
    <x v="1"/>
    <d v="2022-10-11T00:00:00"/>
    <x v="189"/>
    <s v="MACUSBC"/>
    <x v="2"/>
    <x v="1"/>
    <x v="0"/>
    <n v="10"/>
    <x v="1"/>
    <x v="5"/>
    <x v="3"/>
  </r>
  <r>
    <x v="19"/>
    <x v="0"/>
    <d v="2022-10-18T00:00:00"/>
    <x v="871"/>
    <s v="CBK"/>
    <x v="6"/>
    <x v="2"/>
    <x v="0"/>
    <n v="10"/>
    <x v="1"/>
    <x v="5"/>
    <x v="3"/>
  </r>
  <r>
    <x v="19"/>
    <x v="0"/>
    <d v="2022-10-18T00:00:00"/>
    <x v="872"/>
    <s v="CBK"/>
    <x v="6"/>
    <x v="2"/>
    <x v="0"/>
    <n v="10"/>
    <x v="1"/>
    <x v="5"/>
    <x v="3"/>
  </r>
  <r>
    <x v="19"/>
    <x v="0"/>
    <d v="2022-10-18T00:00:00"/>
    <x v="873"/>
    <s v="CBK"/>
    <x v="6"/>
    <x v="2"/>
    <x v="0"/>
    <n v="10"/>
    <x v="1"/>
    <x v="5"/>
    <x v="3"/>
  </r>
  <r>
    <x v="19"/>
    <x v="0"/>
    <d v="2022-10-18T00:00:00"/>
    <x v="874"/>
    <s v="CBK066C"/>
    <x v="2"/>
    <x v="1"/>
    <x v="0"/>
    <n v="10"/>
    <x v="1"/>
    <x v="5"/>
    <x v="3"/>
  </r>
  <r>
    <x v="19"/>
    <x v="0"/>
    <d v="2022-10-18T00:00:00"/>
    <x v="683"/>
    <s v="CBK"/>
    <x v="6"/>
    <x v="2"/>
    <x v="0"/>
    <n v="10"/>
    <x v="1"/>
    <x v="5"/>
    <x v="3"/>
  </r>
  <r>
    <x v="19"/>
    <x v="0"/>
    <d v="2022-10-18T00:00:00"/>
    <x v="875"/>
    <s v="FAC"/>
    <x v="4"/>
    <x v="2"/>
    <x v="0"/>
    <n v="10"/>
    <x v="1"/>
    <x v="5"/>
    <x v="3"/>
  </r>
  <r>
    <x v="19"/>
    <x v="1"/>
    <d v="2022-10-11T00:00:00"/>
    <x v="317"/>
    <s v="MACCHRG"/>
    <x v="9"/>
    <x v="1"/>
    <x v="0"/>
    <n v="10"/>
    <x v="1"/>
    <x v="5"/>
    <x v="3"/>
  </r>
  <r>
    <x v="19"/>
    <x v="0"/>
    <d v="2022-10-18T00:00:00"/>
    <x v="817"/>
    <s v="CBK"/>
    <x v="6"/>
    <x v="2"/>
    <x v="0"/>
    <n v="10"/>
    <x v="1"/>
    <x v="5"/>
    <x v="3"/>
  </r>
  <r>
    <x v="19"/>
    <x v="0"/>
    <d v="2022-10-18T00:00:00"/>
    <x v="477"/>
    <s v="CBK"/>
    <x v="6"/>
    <x v="2"/>
    <x v="0"/>
    <n v="10"/>
    <x v="1"/>
    <x v="5"/>
    <x v="3"/>
  </r>
  <r>
    <x v="19"/>
    <x v="0"/>
    <d v="2022-10-18T00:00:00"/>
    <x v="876"/>
    <s v="CBK"/>
    <x v="6"/>
    <x v="2"/>
    <x v="0"/>
    <n v="10"/>
    <x v="1"/>
    <x v="5"/>
    <x v="3"/>
  </r>
  <r>
    <x v="19"/>
    <x v="0"/>
    <d v="2022-10-18T00:00:00"/>
    <x v="448"/>
    <s v="CBK"/>
    <x v="6"/>
    <x v="2"/>
    <x v="0"/>
    <n v="10"/>
    <x v="1"/>
    <x v="5"/>
    <x v="3"/>
  </r>
  <r>
    <x v="19"/>
    <x v="0"/>
    <d v="2022-10-11T00:00:00"/>
    <x v="430"/>
    <s v="IPHONE"/>
    <x v="1"/>
    <x v="1"/>
    <x v="0"/>
    <n v="10"/>
    <x v="1"/>
    <x v="5"/>
    <x v="3"/>
  </r>
  <r>
    <x v="19"/>
    <x v="0"/>
    <d v="2022-10-11T00:00:00"/>
    <x v="854"/>
    <s v="WALLADPT"/>
    <x v="3"/>
    <x v="1"/>
    <x v="0"/>
    <n v="10"/>
    <x v="1"/>
    <x v="5"/>
    <x v="3"/>
  </r>
  <r>
    <x v="19"/>
    <x v="1"/>
    <d v="2022-10-18T00:00:00"/>
    <x v="628"/>
    <s v="CBK"/>
    <x v="6"/>
    <x v="2"/>
    <x v="0"/>
    <n v="10"/>
    <x v="1"/>
    <x v="5"/>
    <x v="3"/>
  </r>
  <r>
    <x v="19"/>
    <x v="0"/>
    <d v="2022-10-18T00:00:00"/>
    <x v="536"/>
    <s v="CBK"/>
    <x v="6"/>
    <x v="2"/>
    <x v="0"/>
    <n v="10"/>
    <x v="1"/>
    <x v="5"/>
    <x v="3"/>
  </r>
  <r>
    <x v="19"/>
    <x v="0"/>
    <d v="2022-10-18T00:00:00"/>
    <x v="877"/>
    <s v="CBK"/>
    <x v="6"/>
    <x v="2"/>
    <x v="0"/>
    <n v="10"/>
    <x v="1"/>
    <x v="5"/>
    <x v="3"/>
  </r>
  <r>
    <x v="19"/>
    <x v="0"/>
    <d v="2022-10-18T00:00:00"/>
    <x v="531"/>
    <s v="CBK"/>
    <x v="6"/>
    <x v="2"/>
    <x v="0"/>
    <n v="10"/>
    <x v="1"/>
    <x v="5"/>
    <x v="3"/>
  </r>
  <r>
    <x v="19"/>
    <x v="0"/>
    <d v="2022-10-18T00:00:00"/>
    <x v="324"/>
    <s v="CBK"/>
    <x v="6"/>
    <x v="2"/>
    <x v="0"/>
    <n v="10"/>
    <x v="1"/>
    <x v="5"/>
    <x v="3"/>
  </r>
  <r>
    <x v="19"/>
    <x v="0"/>
    <d v="2022-10-18T00:00:00"/>
    <x v="866"/>
    <s v="CLICC-ML"/>
    <x v="7"/>
    <x v="2"/>
    <x v="0"/>
    <n v="10"/>
    <x v="1"/>
    <x v="5"/>
    <x v="3"/>
  </r>
  <r>
    <x v="20"/>
    <x v="0"/>
    <d v="2022-10-19T00:00:00"/>
    <x v="399"/>
    <s v="CBK"/>
    <x v="6"/>
    <x v="2"/>
    <x v="0"/>
    <n v="10"/>
    <x v="1"/>
    <x v="6"/>
    <x v="3"/>
  </r>
  <r>
    <x v="20"/>
    <x v="0"/>
    <d v="2022-10-19T00:00:00"/>
    <x v="161"/>
    <s v="CLICC-ML"/>
    <x v="7"/>
    <x v="2"/>
    <x v="0"/>
    <n v="10"/>
    <x v="1"/>
    <x v="6"/>
    <x v="3"/>
  </r>
  <r>
    <x v="20"/>
    <x v="1"/>
    <d v="2022-10-12T00:00:00"/>
    <x v="185"/>
    <s v="IPHONE"/>
    <x v="1"/>
    <x v="1"/>
    <x v="0"/>
    <n v="10"/>
    <x v="1"/>
    <x v="6"/>
    <x v="3"/>
  </r>
  <r>
    <x v="20"/>
    <x v="1"/>
    <d v="2022-10-12T00:00:00"/>
    <x v="498"/>
    <s v="WALLADPT"/>
    <x v="3"/>
    <x v="1"/>
    <x v="0"/>
    <n v="10"/>
    <x v="1"/>
    <x v="6"/>
    <x v="3"/>
  </r>
  <r>
    <x v="20"/>
    <x v="0"/>
    <d v="2022-10-19T00:00:00"/>
    <x v="318"/>
    <s v="CBK"/>
    <x v="6"/>
    <x v="2"/>
    <x v="0"/>
    <n v="10"/>
    <x v="1"/>
    <x v="6"/>
    <x v="3"/>
  </r>
  <r>
    <x v="20"/>
    <x v="0"/>
    <d v="2022-10-12T00:00:00"/>
    <x v="530"/>
    <s v="MACUSBC"/>
    <x v="2"/>
    <x v="1"/>
    <x v="0"/>
    <n v="10"/>
    <x v="1"/>
    <x v="6"/>
    <x v="3"/>
  </r>
  <r>
    <x v="20"/>
    <x v="0"/>
    <d v="2022-10-19T00:00:00"/>
    <x v="878"/>
    <s v="CLICC-ML"/>
    <x v="7"/>
    <x v="2"/>
    <x v="0"/>
    <n v="10"/>
    <x v="1"/>
    <x v="6"/>
    <x v="3"/>
  </r>
  <r>
    <x v="20"/>
    <x v="1"/>
    <d v="2022-10-12T00:00:00"/>
    <x v="540"/>
    <s v="IPHONE"/>
    <x v="1"/>
    <x v="1"/>
    <x v="0"/>
    <n v="10"/>
    <x v="1"/>
    <x v="6"/>
    <x v="3"/>
  </r>
  <r>
    <x v="20"/>
    <x v="1"/>
    <d v="2022-10-12T00:00:00"/>
    <x v="554"/>
    <s v="IPHONE"/>
    <x v="1"/>
    <x v="1"/>
    <x v="0"/>
    <n v="10"/>
    <x v="1"/>
    <x v="6"/>
    <x v="3"/>
  </r>
  <r>
    <x v="20"/>
    <x v="1"/>
    <d v="2022-10-12T00:00:00"/>
    <x v="231"/>
    <s v="MACUSBC"/>
    <x v="2"/>
    <x v="1"/>
    <x v="0"/>
    <n v="10"/>
    <x v="1"/>
    <x v="6"/>
    <x v="3"/>
  </r>
  <r>
    <x v="20"/>
    <x v="0"/>
    <d v="2022-10-12T00:00:00"/>
    <x v="185"/>
    <s v="IPHONE"/>
    <x v="1"/>
    <x v="1"/>
    <x v="0"/>
    <n v="10"/>
    <x v="1"/>
    <x v="6"/>
    <x v="3"/>
  </r>
  <r>
    <x v="20"/>
    <x v="0"/>
    <d v="2022-10-12T00:00:00"/>
    <x v="822"/>
    <s v="WALLADPT"/>
    <x v="3"/>
    <x v="1"/>
    <x v="0"/>
    <n v="10"/>
    <x v="1"/>
    <x v="6"/>
    <x v="3"/>
  </r>
  <r>
    <x v="20"/>
    <x v="0"/>
    <d v="2022-10-12T00:00:00"/>
    <x v="3"/>
    <s v="MACUSBC"/>
    <x v="2"/>
    <x v="1"/>
    <x v="0"/>
    <n v="10"/>
    <x v="1"/>
    <x v="6"/>
    <x v="3"/>
  </r>
  <r>
    <x v="20"/>
    <x v="0"/>
    <d v="2022-10-12T00:00:00"/>
    <x v="529"/>
    <s v="HPUSBC"/>
    <x v="12"/>
    <x v="1"/>
    <x v="0"/>
    <n v="10"/>
    <x v="1"/>
    <x v="6"/>
    <x v="3"/>
  </r>
  <r>
    <x v="20"/>
    <x v="1"/>
    <d v="2022-10-12T00:00:00"/>
    <x v="339"/>
    <s v="MACUSBC"/>
    <x v="2"/>
    <x v="1"/>
    <x v="0"/>
    <n v="10"/>
    <x v="1"/>
    <x v="6"/>
    <x v="3"/>
  </r>
  <r>
    <x v="20"/>
    <x v="1"/>
    <d v="2022-10-12T00:00:00"/>
    <x v="879"/>
    <s v="OMNI"/>
    <x v="15"/>
    <x v="1"/>
    <x v="0"/>
    <n v="10"/>
    <x v="1"/>
    <x v="6"/>
    <x v="3"/>
  </r>
  <r>
    <x v="20"/>
    <x v="1"/>
    <d v="2022-10-19T00:00:00"/>
    <x v="880"/>
    <s v="CLICC-ML"/>
    <x v="7"/>
    <x v="2"/>
    <x v="0"/>
    <n v="10"/>
    <x v="1"/>
    <x v="6"/>
    <x v="3"/>
  </r>
  <r>
    <x v="20"/>
    <x v="0"/>
    <d v="2022-10-12T00:00:00"/>
    <x v="453"/>
    <s v="HDST"/>
    <x v="8"/>
    <x v="4"/>
    <x v="0"/>
    <n v="10"/>
    <x v="1"/>
    <x v="6"/>
    <x v="3"/>
  </r>
  <r>
    <x v="20"/>
    <x v="1"/>
    <d v="2022-10-26T00:00:00"/>
    <x v="528"/>
    <s v="CLICC-ML"/>
    <x v="7"/>
    <x v="2"/>
    <x v="0"/>
    <n v="10"/>
    <x v="1"/>
    <x v="6"/>
    <x v="3"/>
  </r>
  <r>
    <x v="20"/>
    <x v="1"/>
    <d v="2022-10-12T00:00:00"/>
    <x v="678"/>
    <s v="MACCHRG"/>
    <x v="9"/>
    <x v="1"/>
    <x v="0"/>
    <n v="10"/>
    <x v="1"/>
    <x v="6"/>
    <x v="3"/>
  </r>
  <r>
    <x v="20"/>
    <x v="1"/>
    <d v="2022-10-19T00:00:00"/>
    <x v="881"/>
    <s v="FAC"/>
    <x v="7"/>
    <x v="2"/>
    <x v="0"/>
    <n v="10"/>
    <x v="1"/>
    <x v="6"/>
    <x v="3"/>
  </r>
  <r>
    <x v="20"/>
    <x v="1"/>
    <d v="2022-10-27T00:00:00"/>
    <x v="882"/>
    <s v="CLICC-ML"/>
    <x v="7"/>
    <x v="2"/>
    <x v="0"/>
    <n v="10"/>
    <x v="1"/>
    <x v="6"/>
    <x v="3"/>
  </r>
  <r>
    <x v="20"/>
    <x v="1"/>
    <d v="2022-10-12T00:00:00"/>
    <x v="9"/>
    <s v="MACUSBC"/>
    <x v="2"/>
    <x v="1"/>
    <x v="0"/>
    <n v="10"/>
    <x v="1"/>
    <x v="6"/>
    <x v="3"/>
  </r>
  <r>
    <x v="20"/>
    <x v="0"/>
    <d v="2022-10-12T00:00:00"/>
    <x v="883"/>
    <s v="IPHONE"/>
    <x v="1"/>
    <x v="1"/>
    <x v="0"/>
    <n v="10"/>
    <x v="1"/>
    <x v="6"/>
    <x v="3"/>
  </r>
  <r>
    <x v="20"/>
    <x v="1"/>
    <d v="2022-10-12T00:00:00"/>
    <x v="692"/>
    <s v="OMNI"/>
    <x v="15"/>
    <x v="1"/>
    <x v="0"/>
    <n v="10"/>
    <x v="1"/>
    <x v="6"/>
    <x v="3"/>
  </r>
  <r>
    <x v="20"/>
    <x v="1"/>
    <d v="2022-10-12T00:00:00"/>
    <x v="585"/>
    <s v="FAC"/>
    <x v="7"/>
    <x v="2"/>
    <x v="0"/>
    <n v="10"/>
    <x v="1"/>
    <x v="6"/>
    <x v="3"/>
  </r>
  <r>
    <x v="20"/>
    <x v="1"/>
    <d v="2022-10-19T00:00:00"/>
    <x v="873"/>
    <s v="CBK"/>
    <x v="6"/>
    <x v="2"/>
    <x v="0"/>
    <n v="10"/>
    <x v="1"/>
    <x v="6"/>
    <x v="3"/>
  </r>
  <r>
    <x v="20"/>
    <x v="1"/>
    <d v="2022-10-19T00:00:00"/>
    <x v="448"/>
    <s v="CBK"/>
    <x v="6"/>
    <x v="2"/>
    <x v="0"/>
    <n v="10"/>
    <x v="1"/>
    <x v="6"/>
    <x v="3"/>
  </r>
  <r>
    <x v="20"/>
    <x v="1"/>
    <d v="2022-10-19T00:00:00"/>
    <x v="652"/>
    <s v="CBK"/>
    <x v="6"/>
    <x v="2"/>
    <x v="0"/>
    <n v="10"/>
    <x v="1"/>
    <x v="6"/>
    <x v="3"/>
  </r>
  <r>
    <x v="20"/>
    <x v="1"/>
    <d v="2022-10-12T00:00:00"/>
    <x v="524"/>
    <s v="IPHONE"/>
    <x v="1"/>
    <x v="1"/>
    <x v="0"/>
    <n v="10"/>
    <x v="1"/>
    <x v="6"/>
    <x v="3"/>
  </r>
  <r>
    <x v="20"/>
    <x v="1"/>
    <d v="2022-10-12T00:00:00"/>
    <x v="884"/>
    <s v="WALLADPT"/>
    <x v="3"/>
    <x v="1"/>
    <x v="0"/>
    <n v="10"/>
    <x v="1"/>
    <x v="6"/>
    <x v="3"/>
  </r>
  <r>
    <x v="20"/>
    <x v="1"/>
    <d v="2022-10-12T00:00:00"/>
    <x v="4"/>
    <s v="IPHONE"/>
    <x v="1"/>
    <x v="1"/>
    <x v="0"/>
    <n v="10"/>
    <x v="1"/>
    <x v="6"/>
    <x v="3"/>
  </r>
  <r>
    <x v="20"/>
    <x v="1"/>
    <d v="2022-10-12T00:00:00"/>
    <x v="885"/>
    <s v="IPHONE"/>
    <x v="1"/>
    <x v="1"/>
    <x v="0"/>
    <n v="10"/>
    <x v="1"/>
    <x v="6"/>
    <x v="3"/>
  </r>
  <r>
    <x v="20"/>
    <x v="1"/>
    <d v="2023-03-07T00:00:00"/>
    <x v="886"/>
    <s v="AD"/>
    <x v="5"/>
    <x v="3"/>
    <x v="0"/>
    <n v="10"/>
    <x v="1"/>
    <x v="6"/>
    <x v="3"/>
  </r>
  <r>
    <x v="20"/>
    <x v="1"/>
    <d v="2022-10-24T00:00:00"/>
    <x v="448"/>
    <s v="CBK"/>
    <x v="6"/>
    <x v="2"/>
    <x v="0"/>
    <n v="10"/>
    <x v="1"/>
    <x v="6"/>
    <x v="3"/>
  </r>
  <r>
    <x v="20"/>
    <x v="0"/>
    <d v="2022-10-19T00:00:00"/>
    <x v="887"/>
    <s v="CLICC-MM"/>
    <x v="4"/>
    <x v="2"/>
    <x v="0"/>
    <n v="10"/>
    <x v="1"/>
    <x v="6"/>
    <x v="3"/>
  </r>
  <r>
    <x v="20"/>
    <x v="1"/>
    <d v="2022-10-12T00:00:00"/>
    <x v="355"/>
    <s v="IPHONE"/>
    <x v="1"/>
    <x v="1"/>
    <x v="0"/>
    <n v="10"/>
    <x v="1"/>
    <x v="6"/>
    <x v="3"/>
  </r>
  <r>
    <x v="20"/>
    <x v="1"/>
    <d v="2022-10-12T00:00:00"/>
    <x v="3"/>
    <s v="MACUSBC"/>
    <x v="2"/>
    <x v="1"/>
    <x v="0"/>
    <n v="10"/>
    <x v="1"/>
    <x v="6"/>
    <x v="3"/>
  </r>
  <r>
    <x v="20"/>
    <x v="1"/>
    <d v="2022-10-12T00:00:00"/>
    <x v="186"/>
    <s v="UVGA"/>
    <x v="10"/>
    <x v="0"/>
    <x v="0"/>
    <n v="10"/>
    <x v="1"/>
    <x v="6"/>
    <x v="3"/>
  </r>
  <r>
    <x v="20"/>
    <x v="0"/>
    <d v="2022-10-19T00:00:00"/>
    <x v="888"/>
    <s v="CLICC-ML"/>
    <x v="7"/>
    <x v="2"/>
    <x v="0"/>
    <n v="10"/>
    <x v="1"/>
    <x v="6"/>
    <x v="3"/>
  </r>
  <r>
    <x v="20"/>
    <x v="0"/>
    <d v="2022-10-12T00:00:00"/>
    <x v="189"/>
    <s v="MACUSBC"/>
    <x v="2"/>
    <x v="1"/>
    <x v="0"/>
    <n v="10"/>
    <x v="1"/>
    <x v="6"/>
    <x v="3"/>
  </r>
  <r>
    <x v="20"/>
    <x v="1"/>
    <d v="2022-10-26T00:00:00"/>
    <x v="889"/>
    <s v="CLICC-ML"/>
    <x v="7"/>
    <x v="2"/>
    <x v="0"/>
    <n v="10"/>
    <x v="1"/>
    <x v="6"/>
    <x v="3"/>
  </r>
  <r>
    <x v="20"/>
    <x v="1"/>
    <d v="2022-10-19T00:00:00"/>
    <x v="462"/>
    <s v="CBK"/>
    <x v="6"/>
    <x v="2"/>
    <x v="0"/>
    <n v="10"/>
    <x v="1"/>
    <x v="6"/>
    <x v="3"/>
  </r>
  <r>
    <x v="20"/>
    <x v="1"/>
    <d v="2022-10-12T00:00:00"/>
    <x v="885"/>
    <s v="IPHONE"/>
    <x v="1"/>
    <x v="1"/>
    <x v="0"/>
    <n v="10"/>
    <x v="1"/>
    <x v="6"/>
    <x v="3"/>
  </r>
  <r>
    <x v="20"/>
    <x v="1"/>
    <d v="2022-10-12T00:00:00"/>
    <x v="3"/>
    <s v="MACUSBC"/>
    <x v="2"/>
    <x v="1"/>
    <x v="0"/>
    <n v="10"/>
    <x v="1"/>
    <x v="6"/>
    <x v="3"/>
  </r>
  <r>
    <x v="20"/>
    <x v="0"/>
    <d v="2022-10-26T00:00:00"/>
    <x v="158"/>
    <s v="CLICC-ML"/>
    <x v="7"/>
    <x v="2"/>
    <x v="0"/>
    <n v="10"/>
    <x v="1"/>
    <x v="6"/>
    <x v="3"/>
  </r>
  <r>
    <x v="20"/>
    <x v="1"/>
    <d v="2022-11-02T00:00:00"/>
    <x v="890"/>
    <s v="CLICC-ML"/>
    <x v="7"/>
    <x v="2"/>
    <x v="0"/>
    <n v="10"/>
    <x v="1"/>
    <x v="6"/>
    <x v="3"/>
  </r>
  <r>
    <x v="20"/>
    <x v="1"/>
    <d v="2022-10-12T00:00:00"/>
    <x v="524"/>
    <s v="IPHONE"/>
    <x v="1"/>
    <x v="1"/>
    <x v="0"/>
    <n v="10"/>
    <x v="1"/>
    <x v="6"/>
    <x v="3"/>
  </r>
  <r>
    <x v="20"/>
    <x v="1"/>
    <d v="2022-10-12T00:00:00"/>
    <x v="854"/>
    <s v="WALLADPT"/>
    <x v="3"/>
    <x v="1"/>
    <x v="0"/>
    <n v="10"/>
    <x v="1"/>
    <x v="6"/>
    <x v="3"/>
  </r>
  <r>
    <x v="20"/>
    <x v="0"/>
    <d v="2022-10-27T00:00:00"/>
    <x v="614"/>
    <s v="CLICC-MM"/>
    <x v="4"/>
    <x v="2"/>
    <x v="0"/>
    <n v="10"/>
    <x v="1"/>
    <x v="6"/>
    <x v="3"/>
  </r>
  <r>
    <x v="20"/>
    <x v="0"/>
    <d v="2022-10-12T00:00:00"/>
    <x v="262"/>
    <s v="IPHONE"/>
    <x v="1"/>
    <x v="1"/>
    <x v="0"/>
    <n v="10"/>
    <x v="1"/>
    <x v="6"/>
    <x v="3"/>
  </r>
  <r>
    <x v="20"/>
    <x v="0"/>
    <d v="2022-10-12T00:00:00"/>
    <x v="891"/>
    <s v="OMNI"/>
    <x v="15"/>
    <x v="1"/>
    <x v="0"/>
    <n v="10"/>
    <x v="1"/>
    <x v="6"/>
    <x v="3"/>
  </r>
  <r>
    <x v="20"/>
    <x v="1"/>
    <d v="2022-10-12T00:00:00"/>
    <x v="9"/>
    <s v="MACUSBC"/>
    <x v="2"/>
    <x v="1"/>
    <x v="0"/>
    <n v="10"/>
    <x v="1"/>
    <x v="6"/>
    <x v="3"/>
  </r>
  <r>
    <x v="20"/>
    <x v="0"/>
    <d v="2022-10-12T00:00:00"/>
    <x v="794"/>
    <s v="IPHONE"/>
    <x v="1"/>
    <x v="1"/>
    <x v="0"/>
    <n v="10"/>
    <x v="1"/>
    <x v="6"/>
    <x v="3"/>
  </r>
  <r>
    <x v="20"/>
    <x v="1"/>
    <d v="2022-10-26T00:00:00"/>
    <x v="533"/>
    <s v="CBK"/>
    <x v="6"/>
    <x v="2"/>
    <x v="0"/>
    <n v="10"/>
    <x v="1"/>
    <x v="6"/>
    <x v="3"/>
  </r>
  <r>
    <x v="20"/>
    <x v="1"/>
    <d v="2022-10-26T00:00:00"/>
    <x v="892"/>
    <s v="CLICC-MM"/>
    <x v="4"/>
    <x v="2"/>
    <x v="0"/>
    <n v="10"/>
    <x v="1"/>
    <x v="6"/>
    <x v="3"/>
  </r>
  <r>
    <x v="20"/>
    <x v="1"/>
    <d v="2022-10-12T00:00:00"/>
    <x v="189"/>
    <s v="MACUSBC"/>
    <x v="2"/>
    <x v="1"/>
    <x v="0"/>
    <n v="10"/>
    <x v="1"/>
    <x v="6"/>
    <x v="3"/>
  </r>
  <r>
    <x v="20"/>
    <x v="1"/>
    <d v="2022-10-12T00:00:00"/>
    <x v="231"/>
    <s v="MACUSBC"/>
    <x v="2"/>
    <x v="1"/>
    <x v="0"/>
    <n v="10"/>
    <x v="1"/>
    <x v="6"/>
    <x v="3"/>
  </r>
  <r>
    <x v="20"/>
    <x v="1"/>
    <d v="2022-10-12T00:00:00"/>
    <x v="511"/>
    <s v="MACUSBC"/>
    <x v="2"/>
    <x v="1"/>
    <x v="0"/>
    <n v="10"/>
    <x v="1"/>
    <x v="6"/>
    <x v="3"/>
  </r>
  <r>
    <x v="20"/>
    <x v="1"/>
    <d v="2022-10-12T00:00:00"/>
    <x v="679"/>
    <s v="BOEIPHONE"/>
    <x v="1"/>
    <x v="1"/>
    <x v="0"/>
    <n v="10"/>
    <x v="1"/>
    <x v="6"/>
    <x v="3"/>
  </r>
  <r>
    <x v="20"/>
    <x v="1"/>
    <d v="2022-10-19T00:00:00"/>
    <x v="819"/>
    <s v="CLICC-ML"/>
    <x v="7"/>
    <x v="2"/>
    <x v="0"/>
    <n v="10"/>
    <x v="1"/>
    <x v="6"/>
    <x v="3"/>
  </r>
  <r>
    <x v="20"/>
    <x v="1"/>
    <d v="2022-10-12T00:00:00"/>
    <x v="718"/>
    <s v="MACCHRG"/>
    <x v="9"/>
    <x v="1"/>
    <x v="0"/>
    <n v="10"/>
    <x v="1"/>
    <x v="6"/>
    <x v="3"/>
  </r>
  <r>
    <x v="20"/>
    <x v="1"/>
    <d v="2022-10-12T00:00:00"/>
    <x v="749"/>
    <s v="IPHONE"/>
    <x v="1"/>
    <x v="1"/>
    <x v="0"/>
    <n v="10"/>
    <x v="1"/>
    <x v="6"/>
    <x v="3"/>
  </r>
  <r>
    <x v="20"/>
    <x v="1"/>
    <d v="2022-10-12T00:00:00"/>
    <x v="718"/>
    <s v="MACCHRG"/>
    <x v="9"/>
    <x v="1"/>
    <x v="0"/>
    <n v="10"/>
    <x v="1"/>
    <x v="6"/>
    <x v="3"/>
  </r>
  <r>
    <x v="20"/>
    <x v="1"/>
    <d v="2022-10-19T00:00:00"/>
    <x v="893"/>
    <s v="CLICC-ML"/>
    <x v="7"/>
    <x v="2"/>
    <x v="0"/>
    <n v="10"/>
    <x v="1"/>
    <x v="6"/>
    <x v="3"/>
  </r>
  <r>
    <x v="20"/>
    <x v="1"/>
    <d v="2022-10-19T00:00:00"/>
    <x v="894"/>
    <s v="CLICC-ML"/>
    <x v="7"/>
    <x v="2"/>
    <x v="0"/>
    <n v="10"/>
    <x v="1"/>
    <x v="6"/>
    <x v="3"/>
  </r>
  <r>
    <x v="20"/>
    <x v="1"/>
    <d v="2022-10-12T00:00:00"/>
    <x v="20"/>
    <s v="IPHONE"/>
    <x v="1"/>
    <x v="1"/>
    <x v="0"/>
    <n v="10"/>
    <x v="1"/>
    <x v="6"/>
    <x v="3"/>
  </r>
  <r>
    <x v="20"/>
    <x v="1"/>
    <d v="2022-10-12T00:00:00"/>
    <x v="498"/>
    <s v="WALLADPT"/>
    <x v="3"/>
    <x v="1"/>
    <x v="0"/>
    <n v="10"/>
    <x v="1"/>
    <x v="6"/>
    <x v="3"/>
  </r>
  <r>
    <x v="20"/>
    <x v="0"/>
    <d v="2022-10-12T00:00:00"/>
    <x v="185"/>
    <s v="IPHONE"/>
    <x v="1"/>
    <x v="1"/>
    <x v="0"/>
    <n v="10"/>
    <x v="1"/>
    <x v="6"/>
    <x v="3"/>
  </r>
  <r>
    <x v="20"/>
    <x v="0"/>
    <d v="2022-10-12T00:00:00"/>
    <x v="895"/>
    <s v="WALLADPT"/>
    <x v="3"/>
    <x v="1"/>
    <x v="0"/>
    <n v="10"/>
    <x v="1"/>
    <x v="6"/>
    <x v="3"/>
  </r>
  <r>
    <x v="20"/>
    <x v="1"/>
    <d v="2022-10-12T00:00:00"/>
    <x v="794"/>
    <s v="IPHONE"/>
    <x v="1"/>
    <x v="1"/>
    <x v="0"/>
    <n v="10"/>
    <x v="1"/>
    <x v="6"/>
    <x v="3"/>
  </r>
  <r>
    <x v="20"/>
    <x v="1"/>
    <d v="2023-01-10T00:00:00"/>
    <x v="896"/>
    <s v="AD"/>
    <x v="5"/>
    <x v="3"/>
    <x v="0"/>
    <n v="10"/>
    <x v="1"/>
    <x v="6"/>
    <x v="3"/>
  </r>
  <r>
    <x v="20"/>
    <x v="1"/>
    <d v="2022-10-12T00:00:00"/>
    <x v="462"/>
    <s v="CBK"/>
    <x v="6"/>
    <x v="2"/>
    <x v="0"/>
    <n v="10"/>
    <x v="1"/>
    <x v="6"/>
    <x v="3"/>
  </r>
  <r>
    <x v="20"/>
    <x v="1"/>
    <d v="2022-10-19T00:00:00"/>
    <x v="462"/>
    <s v="CBK"/>
    <x v="6"/>
    <x v="2"/>
    <x v="0"/>
    <n v="10"/>
    <x v="1"/>
    <x v="6"/>
    <x v="3"/>
  </r>
  <r>
    <x v="20"/>
    <x v="1"/>
    <d v="2022-10-19T00:00:00"/>
    <x v="897"/>
    <s v="CBK"/>
    <x v="6"/>
    <x v="2"/>
    <x v="0"/>
    <n v="10"/>
    <x v="1"/>
    <x v="6"/>
    <x v="3"/>
  </r>
  <r>
    <x v="20"/>
    <x v="1"/>
    <d v="2022-10-19T00:00:00"/>
    <x v="31"/>
    <s v="CLICC-ML"/>
    <x v="7"/>
    <x v="2"/>
    <x v="0"/>
    <n v="10"/>
    <x v="1"/>
    <x v="6"/>
    <x v="3"/>
  </r>
  <r>
    <x v="20"/>
    <x v="1"/>
    <d v="2022-10-12T00:00:00"/>
    <x v="898"/>
    <s v="IPHONE"/>
    <x v="1"/>
    <x v="1"/>
    <x v="0"/>
    <n v="10"/>
    <x v="1"/>
    <x v="6"/>
    <x v="3"/>
  </r>
  <r>
    <x v="20"/>
    <x v="1"/>
    <d v="2022-10-19T00:00:00"/>
    <x v="872"/>
    <s v="CBK"/>
    <x v="6"/>
    <x v="2"/>
    <x v="0"/>
    <n v="10"/>
    <x v="1"/>
    <x v="6"/>
    <x v="3"/>
  </r>
  <r>
    <x v="20"/>
    <x v="1"/>
    <d v="2022-10-19T00:00:00"/>
    <x v="899"/>
    <s v="CLICC-MM"/>
    <x v="4"/>
    <x v="2"/>
    <x v="0"/>
    <n v="10"/>
    <x v="1"/>
    <x v="6"/>
    <x v="3"/>
  </r>
  <r>
    <x v="20"/>
    <x v="0"/>
    <d v="2022-10-19T00:00:00"/>
    <x v="614"/>
    <s v="CLICC-MM"/>
    <x v="4"/>
    <x v="2"/>
    <x v="0"/>
    <n v="10"/>
    <x v="1"/>
    <x v="6"/>
    <x v="3"/>
  </r>
  <r>
    <x v="20"/>
    <x v="1"/>
    <d v="2022-10-19T00:00:00"/>
    <x v="900"/>
    <s v="CLICC-ML"/>
    <x v="7"/>
    <x v="2"/>
    <x v="0"/>
    <n v="10"/>
    <x v="1"/>
    <x v="6"/>
    <x v="3"/>
  </r>
  <r>
    <x v="20"/>
    <x v="0"/>
    <d v="2022-10-12T00:00:00"/>
    <x v="511"/>
    <s v="MACUSBC"/>
    <x v="2"/>
    <x v="1"/>
    <x v="0"/>
    <n v="10"/>
    <x v="1"/>
    <x v="6"/>
    <x v="3"/>
  </r>
  <r>
    <x v="20"/>
    <x v="0"/>
    <d v="2022-10-12T00:00:00"/>
    <x v="338"/>
    <s v="MACUSBC"/>
    <x v="2"/>
    <x v="1"/>
    <x v="0"/>
    <n v="10"/>
    <x v="1"/>
    <x v="6"/>
    <x v="3"/>
  </r>
  <r>
    <x v="20"/>
    <x v="1"/>
    <d v="2022-10-12T00:00:00"/>
    <x v="679"/>
    <s v="BOEIPHONE"/>
    <x v="1"/>
    <x v="1"/>
    <x v="0"/>
    <n v="10"/>
    <x v="1"/>
    <x v="6"/>
    <x v="3"/>
  </r>
  <r>
    <x v="20"/>
    <x v="1"/>
    <d v="2022-10-12T00:00:00"/>
    <x v="263"/>
    <s v="WALLADPT"/>
    <x v="3"/>
    <x v="1"/>
    <x v="0"/>
    <n v="10"/>
    <x v="1"/>
    <x v="6"/>
    <x v="3"/>
  </r>
  <r>
    <x v="20"/>
    <x v="1"/>
    <d v="2022-10-12T00:00:00"/>
    <x v="811"/>
    <s v="MACUSBC"/>
    <x v="2"/>
    <x v="1"/>
    <x v="0"/>
    <n v="10"/>
    <x v="1"/>
    <x v="6"/>
    <x v="3"/>
  </r>
  <r>
    <x v="20"/>
    <x v="1"/>
    <d v="2022-10-19T00:00:00"/>
    <x v="157"/>
    <s v="CBK"/>
    <x v="6"/>
    <x v="2"/>
    <x v="0"/>
    <n v="10"/>
    <x v="1"/>
    <x v="6"/>
    <x v="3"/>
  </r>
  <r>
    <x v="20"/>
    <x v="1"/>
    <d v="2022-10-19T00:00:00"/>
    <x v="159"/>
    <s v="CLICC-MM"/>
    <x v="4"/>
    <x v="2"/>
    <x v="0"/>
    <n v="10"/>
    <x v="1"/>
    <x v="6"/>
    <x v="3"/>
  </r>
  <r>
    <x v="20"/>
    <x v="1"/>
    <d v="2022-10-19T00:00:00"/>
    <x v="901"/>
    <s v="IPADK"/>
    <x v="4"/>
    <x v="2"/>
    <x v="0"/>
    <n v="10"/>
    <x v="1"/>
    <x v="6"/>
    <x v="3"/>
  </r>
  <r>
    <x v="20"/>
    <x v="1"/>
    <d v="2022-10-26T00:00:00"/>
    <x v="283"/>
    <s v="CLICC-MM"/>
    <x v="4"/>
    <x v="2"/>
    <x v="0"/>
    <n v="10"/>
    <x v="1"/>
    <x v="6"/>
    <x v="3"/>
  </r>
  <r>
    <x v="20"/>
    <x v="0"/>
    <d v="2022-10-19T00:00:00"/>
    <x v="902"/>
    <s v="CBK"/>
    <x v="6"/>
    <x v="2"/>
    <x v="0"/>
    <n v="10"/>
    <x v="1"/>
    <x v="6"/>
    <x v="3"/>
  </r>
  <r>
    <x v="20"/>
    <x v="0"/>
    <d v="2022-10-12T00:00:00"/>
    <x v="903"/>
    <s v="UHDMI"/>
    <x v="14"/>
    <x v="0"/>
    <x v="0"/>
    <n v="10"/>
    <x v="1"/>
    <x v="6"/>
    <x v="3"/>
  </r>
  <r>
    <x v="20"/>
    <x v="1"/>
    <d v="2022-10-13T00:00:00"/>
    <x v="856"/>
    <s v="MACUSBC"/>
    <x v="2"/>
    <x v="1"/>
    <x v="0"/>
    <n v="10"/>
    <x v="1"/>
    <x v="6"/>
    <x v="3"/>
  </r>
  <r>
    <x v="20"/>
    <x v="1"/>
    <d v="2022-10-13T00:00:00"/>
    <x v="811"/>
    <s v="MACUSBC"/>
    <x v="2"/>
    <x v="1"/>
    <x v="0"/>
    <n v="10"/>
    <x v="1"/>
    <x v="6"/>
    <x v="3"/>
  </r>
  <r>
    <x v="20"/>
    <x v="1"/>
    <d v="2022-10-12T00:00:00"/>
    <x v="110"/>
    <s v="MACUSBC"/>
    <x v="2"/>
    <x v="1"/>
    <x v="0"/>
    <n v="10"/>
    <x v="1"/>
    <x v="6"/>
    <x v="3"/>
  </r>
  <r>
    <x v="20"/>
    <x v="1"/>
    <d v="2022-10-26T00:00:00"/>
    <x v="904"/>
    <s v="CLICC-MM"/>
    <x v="4"/>
    <x v="2"/>
    <x v="0"/>
    <n v="10"/>
    <x v="1"/>
    <x v="6"/>
    <x v="3"/>
  </r>
  <r>
    <x v="20"/>
    <x v="1"/>
    <d v="2022-10-26T00:00:00"/>
    <x v="905"/>
    <s v="FAC"/>
    <x v="4"/>
    <x v="2"/>
    <x v="0"/>
    <n v="10"/>
    <x v="1"/>
    <x v="6"/>
    <x v="3"/>
  </r>
  <r>
    <x v="20"/>
    <x v="1"/>
    <d v="2022-10-12T00:00:00"/>
    <x v="355"/>
    <s v="IPHONE"/>
    <x v="1"/>
    <x v="1"/>
    <x v="0"/>
    <n v="10"/>
    <x v="1"/>
    <x v="6"/>
    <x v="3"/>
  </r>
  <r>
    <x v="20"/>
    <x v="1"/>
    <d v="2022-10-12T00:00:00"/>
    <x v="356"/>
    <s v="WALLADPT"/>
    <x v="3"/>
    <x v="1"/>
    <x v="0"/>
    <n v="10"/>
    <x v="1"/>
    <x v="6"/>
    <x v="3"/>
  </r>
  <r>
    <x v="20"/>
    <x v="0"/>
    <d v="2022-10-20T00:00:00"/>
    <x v="277"/>
    <s v="CLICC-MM"/>
    <x v="4"/>
    <x v="2"/>
    <x v="0"/>
    <n v="10"/>
    <x v="1"/>
    <x v="6"/>
    <x v="3"/>
  </r>
  <r>
    <x v="20"/>
    <x v="1"/>
    <d v="2022-10-19T00:00:00"/>
    <x v="906"/>
    <s v="CLICC-ML"/>
    <x v="7"/>
    <x v="2"/>
    <x v="0"/>
    <n v="10"/>
    <x v="1"/>
    <x v="6"/>
    <x v="3"/>
  </r>
  <r>
    <x v="20"/>
    <x v="1"/>
    <d v="2022-10-19T00:00:00"/>
    <x v="907"/>
    <s v="CLICC-ML"/>
    <x v="7"/>
    <x v="2"/>
    <x v="0"/>
    <n v="10"/>
    <x v="1"/>
    <x v="6"/>
    <x v="3"/>
  </r>
  <r>
    <x v="20"/>
    <x v="1"/>
    <d v="2022-11-04T00:00:00"/>
    <x v="427"/>
    <s v="CBK"/>
    <x v="6"/>
    <x v="2"/>
    <x v="0"/>
    <n v="10"/>
    <x v="1"/>
    <x v="6"/>
    <x v="3"/>
  </r>
  <r>
    <x v="20"/>
    <x v="0"/>
    <d v="2022-10-12T00:00:00"/>
    <x v="856"/>
    <s v="MACUSBC"/>
    <x v="2"/>
    <x v="1"/>
    <x v="0"/>
    <n v="10"/>
    <x v="1"/>
    <x v="6"/>
    <x v="3"/>
  </r>
  <r>
    <x v="20"/>
    <x v="0"/>
    <d v="2022-10-19T00:00:00"/>
    <x v="873"/>
    <s v="CBK"/>
    <x v="6"/>
    <x v="2"/>
    <x v="0"/>
    <n v="10"/>
    <x v="1"/>
    <x v="6"/>
    <x v="3"/>
  </r>
  <r>
    <x v="20"/>
    <x v="0"/>
    <d v="2022-10-19T00:00:00"/>
    <x v="219"/>
    <s v="CBK"/>
    <x v="6"/>
    <x v="2"/>
    <x v="0"/>
    <n v="10"/>
    <x v="1"/>
    <x v="6"/>
    <x v="3"/>
  </r>
  <r>
    <x v="20"/>
    <x v="1"/>
    <d v="2022-10-12T00:00:00"/>
    <x v="185"/>
    <s v="IPHONE"/>
    <x v="1"/>
    <x v="1"/>
    <x v="0"/>
    <n v="10"/>
    <x v="1"/>
    <x v="6"/>
    <x v="3"/>
  </r>
  <r>
    <x v="20"/>
    <x v="1"/>
    <d v="2022-10-12T00:00:00"/>
    <x v="854"/>
    <s v="WALLADPT"/>
    <x v="3"/>
    <x v="1"/>
    <x v="0"/>
    <n v="10"/>
    <x v="1"/>
    <x v="6"/>
    <x v="3"/>
  </r>
  <r>
    <x v="20"/>
    <x v="0"/>
    <d v="2022-10-12T00:00:00"/>
    <x v="709"/>
    <s v="MACCHRG"/>
    <x v="9"/>
    <x v="1"/>
    <x v="0"/>
    <n v="10"/>
    <x v="1"/>
    <x v="6"/>
    <x v="3"/>
  </r>
  <r>
    <x v="20"/>
    <x v="1"/>
    <d v="2022-10-12T00:00:00"/>
    <x v="908"/>
    <s v="HDMIC"/>
    <x v="0"/>
    <x v="0"/>
    <x v="0"/>
    <n v="10"/>
    <x v="1"/>
    <x v="6"/>
    <x v="3"/>
  </r>
  <r>
    <x v="20"/>
    <x v="5"/>
    <d v="2022-10-26T00:00:00"/>
    <x v="909"/>
    <s v="CLICC-ML"/>
    <x v="7"/>
    <x v="2"/>
    <x v="0"/>
    <n v="10"/>
    <x v="1"/>
    <x v="6"/>
    <x v="3"/>
  </r>
  <r>
    <x v="21"/>
    <x v="0"/>
    <d v="2022-10-13T00:00:00"/>
    <x v="326"/>
    <s v="WALLADPT"/>
    <x v="3"/>
    <x v="1"/>
    <x v="0"/>
    <n v="10"/>
    <x v="1"/>
    <x v="0"/>
    <x v="3"/>
  </r>
  <r>
    <x v="21"/>
    <x v="0"/>
    <d v="2022-10-13T00:00:00"/>
    <x v="330"/>
    <s v="MACUSBC"/>
    <x v="2"/>
    <x v="1"/>
    <x v="0"/>
    <n v="10"/>
    <x v="1"/>
    <x v="0"/>
    <x v="3"/>
  </r>
  <r>
    <x v="21"/>
    <x v="3"/>
    <d v="2022-10-20T00:00:00"/>
    <x v="910"/>
    <s v="CLICC-ML"/>
    <x v="7"/>
    <x v="2"/>
    <x v="0"/>
    <n v="10"/>
    <x v="1"/>
    <x v="0"/>
    <x v="3"/>
  </r>
  <r>
    <x v="21"/>
    <x v="0"/>
    <d v="2022-10-20T00:00:00"/>
    <x v="846"/>
    <s v="CLICC-ML"/>
    <x v="7"/>
    <x v="2"/>
    <x v="0"/>
    <n v="10"/>
    <x v="1"/>
    <x v="0"/>
    <x v="3"/>
  </r>
  <r>
    <x v="21"/>
    <x v="1"/>
    <d v="2022-10-13T00:00:00"/>
    <x v="4"/>
    <s v="IPHONE"/>
    <x v="1"/>
    <x v="1"/>
    <x v="0"/>
    <n v="10"/>
    <x v="1"/>
    <x v="0"/>
    <x v="3"/>
  </r>
  <r>
    <x v="21"/>
    <x v="1"/>
    <d v="2022-10-13T00:00:00"/>
    <x v="717"/>
    <s v="MACCHRG"/>
    <x v="9"/>
    <x v="1"/>
    <x v="0"/>
    <n v="10"/>
    <x v="1"/>
    <x v="0"/>
    <x v="3"/>
  </r>
  <r>
    <x v="21"/>
    <x v="0"/>
    <d v="2022-10-20T00:00:00"/>
    <x v="911"/>
    <s v="CBK"/>
    <x v="6"/>
    <x v="2"/>
    <x v="0"/>
    <n v="10"/>
    <x v="1"/>
    <x v="0"/>
    <x v="3"/>
  </r>
  <r>
    <x v="21"/>
    <x v="1"/>
    <d v="2022-10-13T00:00:00"/>
    <x v="4"/>
    <s v="IPHONE"/>
    <x v="1"/>
    <x v="1"/>
    <x v="0"/>
    <n v="10"/>
    <x v="1"/>
    <x v="0"/>
    <x v="3"/>
  </r>
  <r>
    <x v="21"/>
    <x v="1"/>
    <d v="2022-10-27T00:00:00"/>
    <x v="912"/>
    <s v="CBK"/>
    <x v="6"/>
    <x v="2"/>
    <x v="0"/>
    <n v="10"/>
    <x v="1"/>
    <x v="0"/>
    <x v="3"/>
  </r>
  <r>
    <x v="21"/>
    <x v="1"/>
    <d v="2022-10-20T00:00:00"/>
    <x v="72"/>
    <s v="CLICC-ML"/>
    <x v="7"/>
    <x v="2"/>
    <x v="0"/>
    <n v="10"/>
    <x v="1"/>
    <x v="0"/>
    <x v="3"/>
  </r>
  <r>
    <x v="21"/>
    <x v="1"/>
    <d v="2022-10-13T00:00:00"/>
    <x v="315"/>
    <s v="MACUSBC"/>
    <x v="2"/>
    <x v="1"/>
    <x v="0"/>
    <n v="10"/>
    <x v="1"/>
    <x v="0"/>
    <x v="3"/>
  </r>
  <r>
    <x v="21"/>
    <x v="1"/>
    <d v="2022-10-13T00:00:00"/>
    <x v="548"/>
    <s v="IPHONE"/>
    <x v="1"/>
    <x v="1"/>
    <x v="0"/>
    <n v="10"/>
    <x v="1"/>
    <x v="0"/>
    <x v="3"/>
  </r>
  <r>
    <x v="21"/>
    <x v="1"/>
    <d v="2022-10-13T00:00:00"/>
    <x v="838"/>
    <s v="OMNI"/>
    <x v="15"/>
    <x v="1"/>
    <x v="0"/>
    <n v="10"/>
    <x v="1"/>
    <x v="0"/>
    <x v="3"/>
  </r>
  <r>
    <x v="21"/>
    <x v="0"/>
    <d v="2022-10-13T00:00:00"/>
    <x v="913"/>
    <s v="IPHONE"/>
    <x v="1"/>
    <x v="1"/>
    <x v="0"/>
    <n v="10"/>
    <x v="1"/>
    <x v="0"/>
    <x v="3"/>
  </r>
  <r>
    <x v="21"/>
    <x v="0"/>
    <d v="2022-10-13T00:00:00"/>
    <x v="720"/>
    <s v="OMNI"/>
    <x v="15"/>
    <x v="1"/>
    <x v="0"/>
    <n v="10"/>
    <x v="1"/>
    <x v="0"/>
    <x v="3"/>
  </r>
  <r>
    <x v="21"/>
    <x v="1"/>
    <d v="2022-10-13T00:00:00"/>
    <x v="524"/>
    <s v="IPHONE"/>
    <x v="1"/>
    <x v="1"/>
    <x v="0"/>
    <n v="10"/>
    <x v="1"/>
    <x v="0"/>
    <x v="3"/>
  </r>
  <r>
    <x v="21"/>
    <x v="1"/>
    <d v="2022-10-13T00:00:00"/>
    <x v="498"/>
    <s v="WALLADPT"/>
    <x v="3"/>
    <x v="1"/>
    <x v="0"/>
    <n v="10"/>
    <x v="1"/>
    <x v="0"/>
    <x v="3"/>
  </r>
  <r>
    <x v="21"/>
    <x v="1"/>
    <d v="2022-10-13T00:00:00"/>
    <x v="68"/>
    <s v="MACCHRG"/>
    <x v="9"/>
    <x v="1"/>
    <x v="0"/>
    <n v="10"/>
    <x v="1"/>
    <x v="0"/>
    <x v="3"/>
  </r>
  <r>
    <x v="21"/>
    <x v="1"/>
    <d v="2022-10-25T00:00:00"/>
    <x v="914"/>
    <s v="CLICC-ML"/>
    <x v="7"/>
    <x v="2"/>
    <x v="0"/>
    <n v="10"/>
    <x v="1"/>
    <x v="0"/>
    <x v="3"/>
  </r>
  <r>
    <x v="21"/>
    <x v="1"/>
    <d v="2022-10-27T00:00:00"/>
    <x v="592"/>
    <s v="FAC"/>
    <x v="7"/>
    <x v="2"/>
    <x v="0"/>
    <n v="10"/>
    <x v="1"/>
    <x v="0"/>
    <x v="3"/>
  </r>
  <r>
    <x v="21"/>
    <x v="1"/>
    <d v="2022-10-20T00:00:00"/>
    <x v="808"/>
    <s v="HP"/>
    <x v="18"/>
    <x v="2"/>
    <x v="0"/>
    <n v="10"/>
    <x v="1"/>
    <x v="0"/>
    <x v="3"/>
  </r>
  <r>
    <x v="21"/>
    <x v="1"/>
    <d v="2022-10-20T00:00:00"/>
    <x v="915"/>
    <s v="CLICC-ML"/>
    <x v="7"/>
    <x v="2"/>
    <x v="0"/>
    <n v="10"/>
    <x v="1"/>
    <x v="0"/>
    <x v="3"/>
  </r>
  <r>
    <x v="21"/>
    <x v="1"/>
    <d v="2022-10-13T00:00:00"/>
    <x v="714"/>
    <s v="MACCHRG"/>
    <x v="9"/>
    <x v="1"/>
    <x v="0"/>
    <n v="10"/>
    <x v="1"/>
    <x v="0"/>
    <x v="3"/>
  </r>
  <r>
    <x v="21"/>
    <x v="1"/>
    <d v="2022-10-13T00:00:00"/>
    <x v="189"/>
    <s v="MACUSBC"/>
    <x v="2"/>
    <x v="1"/>
    <x v="0"/>
    <n v="10"/>
    <x v="1"/>
    <x v="0"/>
    <x v="3"/>
  </r>
  <r>
    <x v="21"/>
    <x v="1"/>
    <d v="2022-10-13T00:00:00"/>
    <x v="262"/>
    <s v="IPHONE"/>
    <x v="1"/>
    <x v="1"/>
    <x v="0"/>
    <n v="10"/>
    <x v="1"/>
    <x v="0"/>
    <x v="3"/>
  </r>
  <r>
    <x v="21"/>
    <x v="1"/>
    <d v="2022-10-13T00:00:00"/>
    <x v="356"/>
    <s v="WALLADPT"/>
    <x v="3"/>
    <x v="1"/>
    <x v="0"/>
    <n v="10"/>
    <x v="1"/>
    <x v="0"/>
    <x v="3"/>
  </r>
  <r>
    <x v="21"/>
    <x v="1"/>
    <d v="2022-10-13T00:00:00"/>
    <x v="231"/>
    <s v="MACUSBC"/>
    <x v="2"/>
    <x v="1"/>
    <x v="0"/>
    <n v="10"/>
    <x v="1"/>
    <x v="0"/>
    <x v="3"/>
  </r>
  <r>
    <x v="21"/>
    <x v="1"/>
    <d v="2022-10-20T00:00:00"/>
    <x v="916"/>
    <s v="CLICC-ML"/>
    <x v="7"/>
    <x v="2"/>
    <x v="0"/>
    <n v="10"/>
    <x v="1"/>
    <x v="0"/>
    <x v="3"/>
  </r>
  <r>
    <x v="21"/>
    <x v="1"/>
    <d v="2022-10-27T00:00:00"/>
    <x v="851"/>
    <s v="CLICC-ML"/>
    <x v="7"/>
    <x v="2"/>
    <x v="0"/>
    <n v="10"/>
    <x v="1"/>
    <x v="0"/>
    <x v="3"/>
  </r>
  <r>
    <x v="21"/>
    <x v="1"/>
    <d v="2023-01-11T00:00:00"/>
    <x v="917"/>
    <s v="AD"/>
    <x v="5"/>
    <x v="3"/>
    <x v="0"/>
    <n v="10"/>
    <x v="1"/>
    <x v="0"/>
    <x v="3"/>
  </r>
  <r>
    <x v="21"/>
    <x v="1"/>
    <d v="2022-10-13T00:00:00"/>
    <x v="3"/>
    <s v="MACUSBC"/>
    <x v="2"/>
    <x v="1"/>
    <x v="0"/>
    <n v="10"/>
    <x v="1"/>
    <x v="0"/>
    <x v="3"/>
  </r>
  <r>
    <x v="21"/>
    <x v="1"/>
    <d v="2022-10-20T00:00:00"/>
    <x v="752"/>
    <s v="CLICC-ML"/>
    <x v="7"/>
    <x v="2"/>
    <x v="0"/>
    <n v="10"/>
    <x v="1"/>
    <x v="0"/>
    <x v="3"/>
  </r>
  <r>
    <x v="21"/>
    <x v="1"/>
    <d v="2022-10-20T00:00:00"/>
    <x v="399"/>
    <s v="CBK"/>
    <x v="6"/>
    <x v="2"/>
    <x v="0"/>
    <n v="10"/>
    <x v="1"/>
    <x v="0"/>
    <x v="3"/>
  </r>
  <r>
    <x v="21"/>
    <x v="1"/>
    <d v="2022-10-26T00:00:00"/>
    <x v="918"/>
    <s v="CLICC-ML"/>
    <x v="7"/>
    <x v="2"/>
    <x v="0"/>
    <n v="10"/>
    <x v="1"/>
    <x v="0"/>
    <x v="3"/>
  </r>
  <r>
    <x v="21"/>
    <x v="1"/>
    <d v="2022-10-13T00:00:00"/>
    <x v="778"/>
    <s v="IPHONE"/>
    <x v="1"/>
    <x v="1"/>
    <x v="0"/>
    <n v="10"/>
    <x v="1"/>
    <x v="0"/>
    <x v="3"/>
  </r>
  <r>
    <x v="21"/>
    <x v="1"/>
    <d v="2022-10-13T00:00:00"/>
    <x v="919"/>
    <s v="UVGA"/>
    <x v="10"/>
    <x v="0"/>
    <x v="0"/>
    <n v="10"/>
    <x v="1"/>
    <x v="0"/>
    <x v="3"/>
  </r>
  <r>
    <x v="21"/>
    <x v="0"/>
    <d v="2022-10-13T00:00:00"/>
    <x v="920"/>
    <s v="OMNI"/>
    <x v="15"/>
    <x v="1"/>
    <x v="0"/>
    <n v="10"/>
    <x v="1"/>
    <x v="0"/>
    <x v="3"/>
  </r>
  <r>
    <x v="21"/>
    <x v="0"/>
    <d v="2022-10-20T00:00:00"/>
    <x v="639"/>
    <s v="FAC"/>
    <x v="4"/>
    <x v="2"/>
    <x v="0"/>
    <n v="10"/>
    <x v="1"/>
    <x v="0"/>
    <x v="3"/>
  </r>
  <r>
    <x v="21"/>
    <x v="1"/>
    <d v="2022-10-27T00:00:00"/>
    <x v="829"/>
    <s v="CLICC-ML"/>
    <x v="7"/>
    <x v="2"/>
    <x v="0"/>
    <n v="10"/>
    <x v="1"/>
    <x v="0"/>
    <x v="3"/>
  </r>
  <r>
    <x v="21"/>
    <x v="1"/>
    <d v="2022-10-27T00:00:00"/>
    <x v="921"/>
    <s v="CBK"/>
    <x v="6"/>
    <x v="2"/>
    <x v="0"/>
    <n v="10"/>
    <x v="1"/>
    <x v="0"/>
    <x v="3"/>
  </r>
  <r>
    <x v="21"/>
    <x v="1"/>
    <d v="2022-10-27T00:00:00"/>
    <x v="698"/>
    <s v="HP"/>
    <x v="18"/>
    <x v="2"/>
    <x v="0"/>
    <n v="10"/>
    <x v="1"/>
    <x v="0"/>
    <x v="3"/>
  </r>
  <r>
    <x v="21"/>
    <x v="1"/>
    <d v="2022-10-27T00:00:00"/>
    <x v="922"/>
    <s v="CLICC-ML"/>
    <x v="7"/>
    <x v="2"/>
    <x v="0"/>
    <n v="10"/>
    <x v="1"/>
    <x v="0"/>
    <x v="3"/>
  </r>
  <r>
    <x v="21"/>
    <x v="1"/>
    <d v="2022-10-13T00:00:00"/>
    <x v="20"/>
    <s v="IPHONE"/>
    <x v="1"/>
    <x v="1"/>
    <x v="0"/>
    <n v="10"/>
    <x v="1"/>
    <x v="0"/>
    <x v="3"/>
  </r>
  <r>
    <x v="21"/>
    <x v="1"/>
    <d v="2022-10-13T00:00:00"/>
    <x v="5"/>
    <s v="WALLADPT"/>
    <x v="3"/>
    <x v="1"/>
    <x v="0"/>
    <n v="10"/>
    <x v="1"/>
    <x v="0"/>
    <x v="3"/>
  </r>
  <r>
    <x v="21"/>
    <x v="1"/>
    <d v="2022-10-13T00:00:00"/>
    <x v="746"/>
    <s v="MACCHRG"/>
    <x v="9"/>
    <x v="1"/>
    <x v="0"/>
    <n v="10"/>
    <x v="1"/>
    <x v="0"/>
    <x v="3"/>
  </r>
  <r>
    <x v="21"/>
    <x v="1"/>
    <d v="2022-10-13T00:00:00"/>
    <x v="48"/>
    <s v="HDST"/>
    <x v="8"/>
    <x v="4"/>
    <x v="0"/>
    <n v="10"/>
    <x v="1"/>
    <x v="0"/>
    <x v="3"/>
  </r>
  <r>
    <x v="21"/>
    <x v="1"/>
    <d v="2022-10-13T00:00:00"/>
    <x v="355"/>
    <s v="IPHONE"/>
    <x v="1"/>
    <x v="1"/>
    <x v="0"/>
    <n v="10"/>
    <x v="1"/>
    <x v="0"/>
    <x v="3"/>
  </r>
  <r>
    <x v="21"/>
    <x v="1"/>
    <d v="2022-10-13T00:00:00"/>
    <x v="369"/>
    <s v="WALLADPT"/>
    <x v="3"/>
    <x v="1"/>
    <x v="0"/>
    <n v="10"/>
    <x v="1"/>
    <x v="0"/>
    <x v="3"/>
  </r>
  <r>
    <x v="21"/>
    <x v="1"/>
    <d v="2022-10-20T00:00:00"/>
    <x v="371"/>
    <s v="CBK"/>
    <x v="6"/>
    <x v="2"/>
    <x v="0"/>
    <n v="10"/>
    <x v="1"/>
    <x v="0"/>
    <x v="3"/>
  </r>
  <r>
    <x v="21"/>
    <x v="1"/>
    <d v="2022-10-13T00:00:00"/>
    <x v="653"/>
    <s v="HP"/>
    <x v="18"/>
    <x v="2"/>
    <x v="0"/>
    <n v="10"/>
    <x v="1"/>
    <x v="0"/>
    <x v="3"/>
  </r>
  <r>
    <x v="21"/>
    <x v="1"/>
    <d v="2022-10-13T00:00:00"/>
    <x v="885"/>
    <s v="IPHONE"/>
    <x v="1"/>
    <x v="1"/>
    <x v="0"/>
    <n v="10"/>
    <x v="1"/>
    <x v="0"/>
    <x v="3"/>
  </r>
  <r>
    <x v="21"/>
    <x v="0"/>
    <d v="2022-10-13T00:00:00"/>
    <x v="602"/>
    <s v="HP"/>
    <x v="18"/>
    <x v="2"/>
    <x v="0"/>
    <n v="10"/>
    <x v="1"/>
    <x v="0"/>
    <x v="3"/>
  </r>
  <r>
    <x v="21"/>
    <x v="0"/>
    <d v="2022-10-20T00:00:00"/>
    <x v="923"/>
    <s v="CLICC-ML"/>
    <x v="7"/>
    <x v="2"/>
    <x v="0"/>
    <n v="10"/>
    <x v="1"/>
    <x v="0"/>
    <x v="3"/>
  </r>
  <r>
    <x v="21"/>
    <x v="0"/>
    <d v="2022-10-13T00:00:00"/>
    <x v="9"/>
    <s v="MACUSBC"/>
    <x v="2"/>
    <x v="1"/>
    <x v="0"/>
    <n v="10"/>
    <x v="1"/>
    <x v="0"/>
    <x v="3"/>
  </r>
  <r>
    <x v="21"/>
    <x v="0"/>
    <d v="2022-10-13T00:00:00"/>
    <x v="883"/>
    <s v="IPHONE"/>
    <x v="1"/>
    <x v="1"/>
    <x v="0"/>
    <n v="10"/>
    <x v="1"/>
    <x v="0"/>
    <x v="3"/>
  </r>
  <r>
    <x v="21"/>
    <x v="1"/>
    <d v="2022-10-20T00:00:00"/>
    <x v="924"/>
    <s v="CBK"/>
    <x v="6"/>
    <x v="2"/>
    <x v="0"/>
    <n v="10"/>
    <x v="1"/>
    <x v="0"/>
    <x v="3"/>
  </r>
  <r>
    <x v="21"/>
    <x v="1"/>
    <d v="2022-10-13T00:00:00"/>
    <x v="530"/>
    <s v="MACUSBC"/>
    <x v="2"/>
    <x v="1"/>
    <x v="0"/>
    <n v="10"/>
    <x v="1"/>
    <x v="0"/>
    <x v="3"/>
  </r>
  <r>
    <x v="21"/>
    <x v="1"/>
    <d v="2022-10-20T00:00:00"/>
    <x v="219"/>
    <s v="CBK"/>
    <x v="6"/>
    <x v="2"/>
    <x v="0"/>
    <n v="10"/>
    <x v="1"/>
    <x v="0"/>
    <x v="3"/>
  </r>
  <r>
    <x v="21"/>
    <x v="0"/>
    <d v="2022-10-20T00:00:00"/>
    <x v="925"/>
    <s v="CBK"/>
    <x v="6"/>
    <x v="2"/>
    <x v="0"/>
    <n v="10"/>
    <x v="1"/>
    <x v="0"/>
    <x v="3"/>
  </r>
  <r>
    <x v="21"/>
    <x v="0"/>
    <d v="2022-10-20T00:00:00"/>
    <x v="926"/>
    <s v="CLICC-ML"/>
    <x v="7"/>
    <x v="2"/>
    <x v="0"/>
    <n v="10"/>
    <x v="1"/>
    <x v="0"/>
    <x v="3"/>
  </r>
  <r>
    <x v="21"/>
    <x v="1"/>
    <d v="2022-10-20T00:00:00"/>
    <x v="755"/>
    <s v="HP"/>
    <x v="18"/>
    <x v="2"/>
    <x v="0"/>
    <n v="10"/>
    <x v="1"/>
    <x v="0"/>
    <x v="3"/>
  </r>
  <r>
    <x v="21"/>
    <x v="1"/>
    <d v="2022-10-13T00:00:00"/>
    <x v="3"/>
    <s v="MACUSBC"/>
    <x v="2"/>
    <x v="1"/>
    <x v="0"/>
    <n v="10"/>
    <x v="1"/>
    <x v="0"/>
    <x v="3"/>
  </r>
  <r>
    <x v="21"/>
    <x v="1"/>
    <d v="2022-10-13T00:00:00"/>
    <x v="885"/>
    <s v="IPHONE"/>
    <x v="1"/>
    <x v="1"/>
    <x v="0"/>
    <n v="10"/>
    <x v="1"/>
    <x v="0"/>
    <x v="3"/>
  </r>
  <r>
    <x v="21"/>
    <x v="1"/>
    <d v="2022-10-13T00:00:00"/>
    <x v="315"/>
    <s v="MACUSBC"/>
    <x v="2"/>
    <x v="1"/>
    <x v="0"/>
    <n v="10"/>
    <x v="1"/>
    <x v="0"/>
    <x v="3"/>
  </r>
  <r>
    <x v="21"/>
    <x v="1"/>
    <d v="2022-10-13T00:00:00"/>
    <x v="927"/>
    <s v="HDST"/>
    <x v="8"/>
    <x v="4"/>
    <x v="0"/>
    <n v="10"/>
    <x v="1"/>
    <x v="0"/>
    <x v="3"/>
  </r>
  <r>
    <x v="21"/>
    <x v="1"/>
    <d v="2022-10-13T00:00:00"/>
    <x v="330"/>
    <s v="MACUSBC"/>
    <x v="2"/>
    <x v="1"/>
    <x v="0"/>
    <n v="10"/>
    <x v="1"/>
    <x v="0"/>
    <x v="3"/>
  </r>
  <r>
    <x v="21"/>
    <x v="1"/>
    <d v="2022-10-13T00:00:00"/>
    <x v="338"/>
    <s v="MACUSBC"/>
    <x v="2"/>
    <x v="1"/>
    <x v="0"/>
    <n v="10"/>
    <x v="1"/>
    <x v="0"/>
    <x v="3"/>
  </r>
  <r>
    <x v="21"/>
    <x v="1"/>
    <d v="2022-10-20T00:00:00"/>
    <x v="633"/>
    <s v="HP"/>
    <x v="18"/>
    <x v="2"/>
    <x v="0"/>
    <n v="10"/>
    <x v="1"/>
    <x v="0"/>
    <x v="3"/>
  </r>
  <r>
    <x v="21"/>
    <x v="1"/>
    <d v="2022-10-20T00:00:00"/>
    <x v="66"/>
    <s v="CLICC-ML"/>
    <x v="7"/>
    <x v="2"/>
    <x v="0"/>
    <n v="10"/>
    <x v="1"/>
    <x v="0"/>
    <x v="3"/>
  </r>
  <r>
    <x v="21"/>
    <x v="1"/>
    <d v="2023-01-11T00:00:00"/>
    <x v="928"/>
    <s v="AD"/>
    <x v="5"/>
    <x v="3"/>
    <x v="0"/>
    <n v="10"/>
    <x v="1"/>
    <x v="0"/>
    <x v="3"/>
  </r>
  <r>
    <x v="21"/>
    <x v="1"/>
    <d v="2022-10-27T00:00:00"/>
    <x v="929"/>
    <s v="CLICC-ML"/>
    <x v="7"/>
    <x v="2"/>
    <x v="0"/>
    <n v="10"/>
    <x v="1"/>
    <x v="0"/>
    <x v="3"/>
  </r>
  <r>
    <x v="21"/>
    <x v="1"/>
    <d v="2022-10-27T00:00:00"/>
    <x v="930"/>
    <s v="HP"/>
    <x v="18"/>
    <x v="2"/>
    <x v="0"/>
    <n v="10"/>
    <x v="1"/>
    <x v="0"/>
    <x v="3"/>
  </r>
  <r>
    <x v="21"/>
    <x v="1"/>
    <d v="2022-10-20T00:00:00"/>
    <x v="931"/>
    <s v="CBK"/>
    <x v="6"/>
    <x v="2"/>
    <x v="0"/>
    <n v="10"/>
    <x v="1"/>
    <x v="0"/>
    <x v="3"/>
  </r>
  <r>
    <x v="21"/>
    <x v="1"/>
    <d v="2022-10-13T00:00:00"/>
    <x v="355"/>
    <s v="IPHONE"/>
    <x v="1"/>
    <x v="1"/>
    <x v="0"/>
    <n v="10"/>
    <x v="1"/>
    <x v="0"/>
    <x v="3"/>
  </r>
  <r>
    <x v="21"/>
    <x v="1"/>
    <d v="2022-10-13T00:00:00"/>
    <x v="369"/>
    <s v="WALLADPT"/>
    <x v="3"/>
    <x v="1"/>
    <x v="0"/>
    <n v="10"/>
    <x v="1"/>
    <x v="0"/>
    <x v="3"/>
  </r>
  <r>
    <x v="21"/>
    <x v="1"/>
    <d v="2022-10-13T00:00:00"/>
    <x v="794"/>
    <s v="IPHONE"/>
    <x v="1"/>
    <x v="1"/>
    <x v="0"/>
    <n v="10"/>
    <x v="1"/>
    <x v="0"/>
    <x v="3"/>
  </r>
  <r>
    <x v="21"/>
    <x v="0"/>
    <d v="2022-10-13T00:00:00"/>
    <x v="885"/>
    <s v="IPHONE"/>
    <x v="1"/>
    <x v="1"/>
    <x v="0"/>
    <n v="10"/>
    <x v="1"/>
    <x v="0"/>
    <x v="3"/>
  </r>
  <r>
    <x v="21"/>
    <x v="0"/>
    <d v="2022-10-27T00:00:00"/>
    <x v="258"/>
    <s v="CBK"/>
    <x v="6"/>
    <x v="2"/>
    <x v="0"/>
    <n v="10"/>
    <x v="1"/>
    <x v="0"/>
    <x v="3"/>
  </r>
  <r>
    <x v="21"/>
    <x v="1"/>
    <d v="2022-10-20T00:00:00"/>
    <x v="932"/>
    <s v="CBK"/>
    <x v="6"/>
    <x v="2"/>
    <x v="0"/>
    <n v="10"/>
    <x v="1"/>
    <x v="0"/>
    <x v="3"/>
  </r>
  <r>
    <x v="21"/>
    <x v="0"/>
    <d v="2022-10-20T00:00:00"/>
    <x v="924"/>
    <s v="CBK"/>
    <x v="6"/>
    <x v="2"/>
    <x v="0"/>
    <n v="10"/>
    <x v="1"/>
    <x v="0"/>
    <x v="3"/>
  </r>
  <r>
    <x v="21"/>
    <x v="0"/>
    <d v="2022-10-13T00:00:00"/>
    <x v="338"/>
    <s v="MACUSBC"/>
    <x v="2"/>
    <x v="1"/>
    <x v="0"/>
    <n v="10"/>
    <x v="1"/>
    <x v="0"/>
    <x v="3"/>
  </r>
  <r>
    <x v="21"/>
    <x v="0"/>
    <d v="2022-10-27T00:00:00"/>
    <x v="818"/>
    <s v="CLICC-ML"/>
    <x v="7"/>
    <x v="2"/>
    <x v="0"/>
    <n v="10"/>
    <x v="1"/>
    <x v="0"/>
    <x v="3"/>
  </r>
  <r>
    <x v="21"/>
    <x v="0"/>
    <d v="2022-10-13T00:00:00"/>
    <x v="693"/>
    <s v="IPHONE"/>
    <x v="1"/>
    <x v="1"/>
    <x v="0"/>
    <n v="10"/>
    <x v="1"/>
    <x v="0"/>
    <x v="3"/>
  </r>
  <r>
    <x v="21"/>
    <x v="0"/>
    <d v="2022-10-13T00:00:00"/>
    <x v="933"/>
    <s v="OMNI"/>
    <x v="15"/>
    <x v="1"/>
    <x v="0"/>
    <n v="10"/>
    <x v="1"/>
    <x v="0"/>
    <x v="3"/>
  </r>
  <r>
    <x v="21"/>
    <x v="1"/>
    <d v="2022-10-13T00:00:00"/>
    <x v="908"/>
    <s v="HDMIC"/>
    <x v="0"/>
    <x v="0"/>
    <x v="0"/>
    <n v="10"/>
    <x v="1"/>
    <x v="0"/>
    <x v="3"/>
  </r>
  <r>
    <x v="21"/>
    <x v="1"/>
    <d v="2022-10-13T00:00:00"/>
    <x v="934"/>
    <s v="UHDMI"/>
    <x v="14"/>
    <x v="0"/>
    <x v="0"/>
    <n v="10"/>
    <x v="1"/>
    <x v="0"/>
    <x v="3"/>
  </r>
  <r>
    <x v="21"/>
    <x v="0"/>
    <d v="2022-10-13T00:00:00"/>
    <x v="935"/>
    <s v="ANDROID"/>
    <x v="19"/>
    <x v="1"/>
    <x v="0"/>
    <n v="10"/>
    <x v="1"/>
    <x v="0"/>
    <x v="3"/>
  </r>
  <r>
    <x v="21"/>
    <x v="0"/>
    <d v="2022-10-13T00:00:00"/>
    <x v="936"/>
    <s v="WALLADPT"/>
    <x v="3"/>
    <x v="1"/>
    <x v="0"/>
    <n v="10"/>
    <x v="1"/>
    <x v="0"/>
    <x v="3"/>
  </r>
  <r>
    <x v="21"/>
    <x v="0"/>
    <d v="2022-10-13T00:00:00"/>
    <x v="412"/>
    <s v="MACUSBC"/>
    <x v="2"/>
    <x v="1"/>
    <x v="0"/>
    <n v="10"/>
    <x v="1"/>
    <x v="0"/>
    <x v="3"/>
  </r>
  <r>
    <x v="21"/>
    <x v="1"/>
    <d v="2022-10-13T00:00:00"/>
    <x v="794"/>
    <s v="IPHONE"/>
    <x v="1"/>
    <x v="1"/>
    <x v="0"/>
    <n v="10"/>
    <x v="1"/>
    <x v="0"/>
    <x v="3"/>
  </r>
  <r>
    <x v="21"/>
    <x v="1"/>
    <d v="2022-10-13T00:00:00"/>
    <x v="189"/>
    <s v="MACUSBC"/>
    <x v="2"/>
    <x v="1"/>
    <x v="0"/>
    <n v="10"/>
    <x v="1"/>
    <x v="0"/>
    <x v="3"/>
  </r>
  <r>
    <x v="21"/>
    <x v="1"/>
    <d v="2022-10-13T00:00:00"/>
    <x v="189"/>
    <s v="MACUSBC"/>
    <x v="2"/>
    <x v="1"/>
    <x v="0"/>
    <n v="10"/>
    <x v="1"/>
    <x v="0"/>
    <x v="3"/>
  </r>
  <r>
    <x v="21"/>
    <x v="0"/>
    <d v="2022-10-20T00:00:00"/>
    <x v="937"/>
    <s v="CLICC-ML"/>
    <x v="7"/>
    <x v="2"/>
    <x v="0"/>
    <n v="10"/>
    <x v="1"/>
    <x v="0"/>
    <x v="3"/>
  </r>
  <r>
    <x v="21"/>
    <x v="1"/>
    <d v="2022-10-13T00:00:00"/>
    <x v="811"/>
    <s v="MACUSBC"/>
    <x v="2"/>
    <x v="1"/>
    <x v="0"/>
    <n v="10"/>
    <x v="1"/>
    <x v="0"/>
    <x v="3"/>
  </r>
  <r>
    <x v="21"/>
    <x v="0"/>
    <d v="2022-10-27T00:00:00"/>
    <x v="938"/>
    <s v="CLICC-MM"/>
    <x v="4"/>
    <x v="2"/>
    <x v="0"/>
    <n v="10"/>
    <x v="1"/>
    <x v="0"/>
    <x v="3"/>
  </r>
  <r>
    <x v="21"/>
    <x v="1"/>
    <d v="2022-10-13T00:00:00"/>
    <x v="801"/>
    <s v="IPHONE"/>
    <x v="1"/>
    <x v="1"/>
    <x v="0"/>
    <n v="10"/>
    <x v="1"/>
    <x v="0"/>
    <x v="3"/>
  </r>
  <r>
    <x v="21"/>
    <x v="0"/>
    <d v="2022-10-20T00:00:00"/>
    <x v="648"/>
    <s v="CLICC-ML"/>
    <x v="7"/>
    <x v="2"/>
    <x v="0"/>
    <n v="10"/>
    <x v="1"/>
    <x v="0"/>
    <x v="3"/>
  </r>
  <r>
    <x v="21"/>
    <x v="1"/>
    <d v="2022-10-27T00:00:00"/>
    <x v="584"/>
    <s v="IPADK"/>
    <x v="4"/>
    <x v="2"/>
    <x v="0"/>
    <n v="10"/>
    <x v="1"/>
    <x v="0"/>
    <x v="3"/>
  </r>
  <r>
    <x v="21"/>
    <x v="1"/>
    <d v="2022-10-27T00:00:00"/>
    <x v="939"/>
    <s v="CLICC-ML"/>
    <x v="7"/>
    <x v="2"/>
    <x v="0"/>
    <n v="10"/>
    <x v="1"/>
    <x v="0"/>
    <x v="3"/>
  </r>
  <r>
    <x v="21"/>
    <x v="0"/>
    <d v="2022-10-27T00:00:00"/>
    <x v="536"/>
    <s v="CBK"/>
    <x v="6"/>
    <x v="2"/>
    <x v="0"/>
    <n v="10"/>
    <x v="1"/>
    <x v="0"/>
    <x v="3"/>
  </r>
  <r>
    <x v="21"/>
    <x v="1"/>
    <d v="2022-10-20T00:00:00"/>
    <x v="847"/>
    <s v="CLICC-ML"/>
    <x v="7"/>
    <x v="2"/>
    <x v="0"/>
    <n v="10"/>
    <x v="1"/>
    <x v="0"/>
    <x v="3"/>
  </r>
  <r>
    <x v="21"/>
    <x v="1"/>
    <d v="2022-10-20T00:00:00"/>
    <x v="640"/>
    <s v="HP"/>
    <x v="18"/>
    <x v="2"/>
    <x v="0"/>
    <n v="10"/>
    <x v="1"/>
    <x v="0"/>
    <x v="3"/>
  </r>
  <r>
    <x v="21"/>
    <x v="1"/>
    <d v="2022-10-13T00:00:00"/>
    <x v="767"/>
    <s v="IPHONE"/>
    <x v="1"/>
    <x v="1"/>
    <x v="0"/>
    <n v="10"/>
    <x v="1"/>
    <x v="0"/>
    <x v="3"/>
  </r>
  <r>
    <x v="21"/>
    <x v="1"/>
    <d v="2022-10-13T00:00:00"/>
    <x v="883"/>
    <s v="IPHONE"/>
    <x v="1"/>
    <x v="1"/>
    <x v="0"/>
    <n v="10"/>
    <x v="1"/>
    <x v="0"/>
    <x v="3"/>
  </r>
  <r>
    <x v="21"/>
    <x v="1"/>
    <d v="2022-10-13T00:00:00"/>
    <x v="883"/>
    <s v="IPHONE"/>
    <x v="1"/>
    <x v="1"/>
    <x v="0"/>
    <n v="10"/>
    <x v="1"/>
    <x v="0"/>
    <x v="3"/>
  </r>
  <r>
    <x v="21"/>
    <x v="0"/>
    <d v="2022-10-13T00:00:00"/>
    <x v="940"/>
    <s v="FAC"/>
    <x v="4"/>
    <x v="2"/>
    <x v="0"/>
    <n v="10"/>
    <x v="1"/>
    <x v="0"/>
    <x v="3"/>
  </r>
  <r>
    <x v="21"/>
    <x v="0"/>
    <d v="2022-10-20T00:00:00"/>
    <x v="941"/>
    <s v="CBK"/>
    <x v="6"/>
    <x v="2"/>
    <x v="0"/>
    <n v="10"/>
    <x v="1"/>
    <x v="0"/>
    <x v="3"/>
  </r>
  <r>
    <x v="21"/>
    <x v="1"/>
    <d v="2022-10-13T00:00:00"/>
    <x v="548"/>
    <s v="IPHONE"/>
    <x v="1"/>
    <x v="1"/>
    <x v="0"/>
    <n v="10"/>
    <x v="1"/>
    <x v="0"/>
    <x v="3"/>
  </r>
  <r>
    <x v="21"/>
    <x v="1"/>
    <d v="2022-10-13T00:00:00"/>
    <x v="942"/>
    <s v="SUP"/>
    <x v="21"/>
    <x v="4"/>
    <x v="0"/>
    <n v="10"/>
    <x v="1"/>
    <x v="0"/>
    <x v="3"/>
  </r>
  <r>
    <x v="21"/>
    <x v="1"/>
    <d v="2022-10-20T00:00:00"/>
    <x v="943"/>
    <s v="CBK"/>
    <x v="6"/>
    <x v="2"/>
    <x v="0"/>
    <n v="10"/>
    <x v="1"/>
    <x v="0"/>
    <x v="3"/>
  </r>
  <r>
    <x v="21"/>
    <x v="1"/>
    <d v="2022-10-13T00:00:00"/>
    <x v="4"/>
    <s v="IPHONE"/>
    <x v="1"/>
    <x v="1"/>
    <x v="0"/>
    <n v="10"/>
    <x v="1"/>
    <x v="0"/>
    <x v="3"/>
  </r>
  <r>
    <x v="21"/>
    <x v="1"/>
    <d v="2022-10-20T00:00:00"/>
    <x v="844"/>
    <s v="CLICC-ML"/>
    <x v="7"/>
    <x v="2"/>
    <x v="0"/>
    <n v="10"/>
    <x v="1"/>
    <x v="0"/>
    <x v="3"/>
  </r>
  <r>
    <x v="21"/>
    <x v="0"/>
    <d v="2022-10-20T00:00:00"/>
    <x v="925"/>
    <s v="CBK"/>
    <x v="6"/>
    <x v="2"/>
    <x v="0"/>
    <n v="10"/>
    <x v="1"/>
    <x v="0"/>
    <x v="3"/>
  </r>
  <r>
    <x v="21"/>
    <x v="2"/>
    <d v="2022-10-27T00:00:00"/>
    <x v="585"/>
    <s v="FAC"/>
    <x v="7"/>
    <x v="2"/>
    <x v="0"/>
    <n v="10"/>
    <x v="1"/>
    <x v="0"/>
    <x v="3"/>
  </r>
  <r>
    <x v="22"/>
    <x v="1"/>
    <d v="2022-10-14T00:00:00"/>
    <x v="9"/>
    <s v="MACUSBC"/>
    <x v="2"/>
    <x v="1"/>
    <x v="0"/>
    <n v="10"/>
    <x v="1"/>
    <x v="1"/>
    <x v="3"/>
  </r>
  <r>
    <x v="22"/>
    <x v="2"/>
    <d v="2022-10-21T00:00:00"/>
    <x v="925"/>
    <s v="CBK"/>
    <x v="6"/>
    <x v="2"/>
    <x v="0"/>
    <n v="10"/>
    <x v="1"/>
    <x v="1"/>
    <x v="3"/>
  </r>
  <r>
    <x v="22"/>
    <x v="2"/>
    <d v="2022-10-14T00:00:00"/>
    <x v="944"/>
    <s v="MACCHRG"/>
    <x v="9"/>
    <x v="1"/>
    <x v="0"/>
    <n v="10"/>
    <x v="1"/>
    <x v="1"/>
    <x v="3"/>
  </r>
  <r>
    <x v="22"/>
    <x v="0"/>
    <d v="2022-10-21T00:00:00"/>
    <x v="925"/>
    <s v="CBK"/>
    <x v="6"/>
    <x v="2"/>
    <x v="0"/>
    <n v="10"/>
    <x v="1"/>
    <x v="1"/>
    <x v="3"/>
  </r>
  <r>
    <x v="22"/>
    <x v="0"/>
    <d v="2022-10-21T00:00:00"/>
    <x v="489"/>
    <s v="CLICC-ML"/>
    <x v="7"/>
    <x v="2"/>
    <x v="0"/>
    <n v="10"/>
    <x v="1"/>
    <x v="1"/>
    <x v="3"/>
  </r>
  <r>
    <x v="22"/>
    <x v="0"/>
    <d v="2022-10-21T00:00:00"/>
    <x v="945"/>
    <s v="CLICC-ML"/>
    <x v="7"/>
    <x v="2"/>
    <x v="0"/>
    <n v="10"/>
    <x v="1"/>
    <x v="1"/>
    <x v="3"/>
  </r>
  <r>
    <x v="22"/>
    <x v="0"/>
    <d v="2022-10-14T00:00:00"/>
    <x v="3"/>
    <s v="MACUSBC"/>
    <x v="2"/>
    <x v="1"/>
    <x v="0"/>
    <n v="10"/>
    <x v="1"/>
    <x v="1"/>
    <x v="3"/>
  </r>
  <r>
    <x v="22"/>
    <x v="1"/>
    <d v="2022-10-28T00:00:00"/>
    <x v="32"/>
    <s v="CLICC-ML"/>
    <x v="7"/>
    <x v="2"/>
    <x v="0"/>
    <n v="10"/>
    <x v="1"/>
    <x v="1"/>
    <x v="3"/>
  </r>
  <r>
    <x v="22"/>
    <x v="1"/>
    <d v="2022-10-14T00:00:00"/>
    <x v="891"/>
    <s v="OMNI"/>
    <x v="15"/>
    <x v="1"/>
    <x v="0"/>
    <n v="10"/>
    <x v="1"/>
    <x v="1"/>
    <x v="3"/>
  </r>
  <r>
    <x v="22"/>
    <x v="1"/>
    <d v="2022-10-14T00:00:00"/>
    <x v="412"/>
    <s v="MACUSBC"/>
    <x v="2"/>
    <x v="1"/>
    <x v="0"/>
    <n v="10"/>
    <x v="1"/>
    <x v="1"/>
    <x v="3"/>
  </r>
  <r>
    <x v="22"/>
    <x v="1"/>
    <d v="2022-10-14T00:00:00"/>
    <x v="110"/>
    <s v="MACUSBC"/>
    <x v="2"/>
    <x v="1"/>
    <x v="0"/>
    <n v="10"/>
    <x v="1"/>
    <x v="1"/>
    <x v="3"/>
  </r>
  <r>
    <x v="22"/>
    <x v="1"/>
    <d v="2022-10-28T00:00:00"/>
    <x v="601"/>
    <s v="CLICC-ML"/>
    <x v="7"/>
    <x v="2"/>
    <x v="0"/>
    <n v="10"/>
    <x v="1"/>
    <x v="1"/>
    <x v="3"/>
  </r>
  <r>
    <x v="22"/>
    <x v="0"/>
    <d v="2022-10-21T00:00:00"/>
    <x v="946"/>
    <s v="CLICC-ML"/>
    <x v="7"/>
    <x v="2"/>
    <x v="0"/>
    <n v="10"/>
    <x v="1"/>
    <x v="1"/>
    <x v="3"/>
  </r>
  <r>
    <x v="22"/>
    <x v="1"/>
    <d v="2022-10-21T00:00:00"/>
    <x v="947"/>
    <s v="CLICC-ML"/>
    <x v="7"/>
    <x v="2"/>
    <x v="0"/>
    <n v="10"/>
    <x v="1"/>
    <x v="1"/>
    <x v="3"/>
  </r>
  <r>
    <x v="22"/>
    <x v="1"/>
    <d v="2022-10-21T00:00:00"/>
    <x v="791"/>
    <s v="HP"/>
    <x v="18"/>
    <x v="2"/>
    <x v="0"/>
    <n v="10"/>
    <x v="1"/>
    <x v="1"/>
    <x v="3"/>
  </r>
  <r>
    <x v="22"/>
    <x v="1"/>
    <d v="2022-10-21T00:00:00"/>
    <x v="948"/>
    <s v="CBK"/>
    <x v="6"/>
    <x v="2"/>
    <x v="0"/>
    <n v="10"/>
    <x v="1"/>
    <x v="1"/>
    <x v="3"/>
  </r>
  <r>
    <x v="22"/>
    <x v="1"/>
    <d v="2022-10-14T00:00:00"/>
    <x v="684"/>
    <s v="IPHONE"/>
    <x v="1"/>
    <x v="1"/>
    <x v="0"/>
    <n v="10"/>
    <x v="1"/>
    <x v="1"/>
    <x v="3"/>
  </r>
  <r>
    <x v="22"/>
    <x v="1"/>
    <d v="2022-10-14T00:00:00"/>
    <x v="838"/>
    <s v="OMNI"/>
    <x v="15"/>
    <x v="1"/>
    <x v="0"/>
    <n v="10"/>
    <x v="1"/>
    <x v="1"/>
    <x v="3"/>
  </r>
  <r>
    <x v="22"/>
    <x v="1"/>
    <d v="2022-10-21T00:00:00"/>
    <x v="157"/>
    <s v="CBK"/>
    <x v="6"/>
    <x v="2"/>
    <x v="0"/>
    <n v="10"/>
    <x v="1"/>
    <x v="1"/>
    <x v="3"/>
  </r>
  <r>
    <x v="22"/>
    <x v="1"/>
    <d v="2022-10-14T00:00:00"/>
    <x v="331"/>
    <s v="HPUSBC"/>
    <x v="12"/>
    <x v="1"/>
    <x v="0"/>
    <n v="10"/>
    <x v="1"/>
    <x v="1"/>
    <x v="3"/>
  </r>
  <r>
    <x v="22"/>
    <x v="1"/>
    <d v="2022-10-14T00:00:00"/>
    <x v="785"/>
    <s v="CALC"/>
    <x v="16"/>
    <x v="4"/>
    <x v="0"/>
    <n v="10"/>
    <x v="1"/>
    <x v="1"/>
    <x v="3"/>
  </r>
  <r>
    <x v="22"/>
    <x v="0"/>
    <d v="2022-10-14T00:00:00"/>
    <x v="607"/>
    <s v="HP"/>
    <x v="18"/>
    <x v="2"/>
    <x v="0"/>
    <n v="10"/>
    <x v="1"/>
    <x v="1"/>
    <x v="3"/>
  </r>
  <r>
    <x v="22"/>
    <x v="0"/>
    <d v="2022-10-14T00:00:00"/>
    <x v="67"/>
    <s v="IPHONE"/>
    <x v="1"/>
    <x v="1"/>
    <x v="0"/>
    <n v="10"/>
    <x v="1"/>
    <x v="1"/>
    <x v="3"/>
  </r>
  <r>
    <x v="22"/>
    <x v="0"/>
    <d v="2022-10-14T00:00:00"/>
    <x v="333"/>
    <s v="WALLADPT"/>
    <x v="3"/>
    <x v="1"/>
    <x v="0"/>
    <n v="10"/>
    <x v="1"/>
    <x v="1"/>
    <x v="3"/>
  </r>
  <r>
    <x v="22"/>
    <x v="1"/>
    <d v="2022-10-14T00:00:00"/>
    <x v="355"/>
    <s v="IPHONE"/>
    <x v="1"/>
    <x v="1"/>
    <x v="0"/>
    <n v="10"/>
    <x v="1"/>
    <x v="1"/>
    <x v="3"/>
  </r>
  <r>
    <x v="22"/>
    <x v="1"/>
    <d v="2022-10-14T00:00:00"/>
    <x v="885"/>
    <s v="IPHONE"/>
    <x v="1"/>
    <x v="1"/>
    <x v="0"/>
    <n v="10"/>
    <x v="1"/>
    <x v="1"/>
    <x v="3"/>
  </r>
  <r>
    <x v="22"/>
    <x v="1"/>
    <d v="2022-10-31T00:00:00"/>
    <x v="949"/>
    <s v="CLICC-ML"/>
    <x v="7"/>
    <x v="2"/>
    <x v="0"/>
    <n v="10"/>
    <x v="1"/>
    <x v="1"/>
    <x v="3"/>
  </r>
  <r>
    <x v="22"/>
    <x v="0"/>
    <d v="2022-10-14T00:00:00"/>
    <x v="16"/>
    <s v="HDMIC"/>
    <x v="0"/>
    <x v="0"/>
    <x v="0"/>
    <n v="10"/>
    <x v="1"/>
    <x v="1"/>
    <x v="3"/>
  </r>
  <r>
    <x v="22"/>
    <x v="1"/>
    <d v="2022-10-14T00:00:00"/>
    <x v="430"/>
    <s v="IPHONE"/>
    <x v="1"/>
    <x v="1"/>
    <x v="0"/>
    <n v="10"/>
    <x v="1"/>
    <x v="1"/>
    <x v="3"/>
  </r>
  <r>
    <x v="22"/>
    <x v="1"/>
    <d v="2022-10-14T00:00:00"/>
    <x v="950"/>
    <s v="WALLADPT"/>
    <x v="3"/>
    <x v="1"/>
    <x v="0"/>
    <n v="10"/>
    <x v="1"/>
    <x v="1"/>
    <x v="3"/>
  </r>
  <r>
    <x v="22"/>
    <x v="1"/>
    <d v="2022-10-21T00:00:00"/>
    <x v="508"/>
    <s v="CLICC-MM"/>
    <x v="4"/>
    <x v="2"/>
    <x v="0"/>
    <n v="10"/>
    <x v="1"/>
    <x v="1"/>
    <x v="3"/>
  </r>
  <r>
    <x v="22"/>
    <x v="1"/>
    <d v="2022-11-02T00:00:00"/>
    <x v="840"/>
    <s v="CLICC-ML"/>
    <x v="7"/>
    <x v="2"/>
    <x v="0"/>
    <n v="10"/>
    <x v="1"/>
    <x v="1"/>
    <x v="3"/>
  </r>
  <r>
    <x v="22"/>
    <x v="1"/>
    <d v="2022-10-14T00:00:00"/>
    <x v="9"/>
    <s v="MACUSBC"/>
    <x v="2"/>
    <x v="1"/>
    <x v="0"/>
    <n v="10"/>
    <x v="1"/>
    <x v="1"/>
    <x v="3"/>
  </r>
  <r>
    <x v="22"/>
    <x v="1"/>
    <d v="2022-10-21T00:00:00"/>
    <x v="926"/>
    <s v="CLICC-ML"/>
    <x v="7"/>
    <x v="2"/>
    <x v="0"/>
    <n v="10"/>
    <x v="1"/>
    <x v="1"/>
    <x v="3"/>
  </r>
  <r>
    <x v="22"/>
    <x v="1"/>
    <d v="2022-10-14T00:00:00"/>
    <x v="883"/>
    <s v="IPHONE"/>
    <x v="1"/>
    <x v="1"/>
    <x v="0"/>
    <n v="10"/>
    <x v="1"/>
    <x v="1"/>
    <x v="3"/>
  </r>
  <r>
    <x v="22"/>
    <x v="1"/>
    <d v="2022-10-14T00:00:00"/>
    <x v="412"/>
    <s v="MACUSBC"/>
    <x v="2"/>
    <x v="1"/>
    <x v="0"/>
    <n v="10"/>
    <x v="1"/>
    <x v="1"/>
    <x v="3"/>
  </r>
  <r>
    <x v="22"/>
    <x v="1"/>
    <d v="2022-10-27T00:00:00"/>
    <x v="951"/>
    <s v="CLICC-ML"/>
    <x v="7"/>
    <x v="2"/>
    <x v="0"/>
    <n v="10"/>
    <x v="1"/>
    <x v="1"/>
    <x v="3"/>
  </r>
  <r>
    <x v="22"/>
    <x v="1"/>
    <d v="2022-10-14T00:00:00"/>
    <x v="952"/>
    <s v="CALC"/>
    <x v="16"/>
    <x v="4"/>
    <x v="0"/>
    <n v="10"/>
    <x v="1"/>
    <x v="1"/>
    <x v="3"/>
  </r>
  <r>
    <x v="22"/>
    <x v="1"/>
    <d v="2022-10-14T00:00:00"/>
    <x v="934"/>
    <s v="UHDMI"/>
    <x v="14"/>
    <x v="0"/>
    <x v="0"/>
    <n v="10"/>
    <x v="1"/>
    <x v="1"/>
    <x v="3"/>
  </r>
  <r>
    <x v="22"/>
    <x v="1"/>
    <d v="2022-10-14T00:00:00"/>
    <x v="856"/>
    <s v="MACUSBC"/>
    <x v="2"/>
    <x v="1"/>
    <x v="0"/>
    <n v="10"/>
    <x v="1"/>
    <x v="1"/>
    <x v="3"/>
  </r>
  <r>
    <x v="22"/>
    <x v="1"/>
    <d v="2022-10-14T00:00:00"/>
    <x v="718"/>
    <s v="MACCHRG"/>
    <x v="9"/>
    <x v="1"/>
    <x v="0"/>
    <n v="10"/>
    <x v="1"/>
    <x v="1"/>
    <x v="3"/>
  </r>
  <r>
    <x v="22"/>
    <x v="1"/>
    <d v="2022-10-14T00:00:00"/>
    <x v="794"/>
    <s v="IPHONE"/>
    <x v="1"/>
    <x v="1"/>
    <x v="0"/>
    <n v="10"/>
    <x v="1"/>
    <x v="1"/>
    <x v="3"/>
  </r>
  <r>
    <x v="22"/>
    <x v="1"/>
    <d v="2022-10-21T00:00:00"/>
    <x v="873"/>
    <s v="CBK"/>
    <x v="6"/>
    <x v="2"/>
    <x v="0"/>
    <n v="10"/>
    <x v="1"/>
    <x v="1"/>
    <x v="3"/>
  </r>
  <r>
    <x v="22"/>
    <x v="1"/>
    <d v="2022-10-21T00:00:00"/>
    <x v="953"/>
    <s v="CLICC-ML"/>
    <x v="7"/>
    <x v="2"/>
    <x v="0"/>
    <n v="10"/>
    <x v="1"/>
    <x v="1"/>
    <x v="3"/>
  </r>
  <r>
    <x v="22"/>
    <x v="1"/>
    <d v="2022-10-14T00:00:00"/>
    <x v="189"/>
    <s v="MACUSBC"/>
    <x v="2"/>
    <x v="1"/>
    <x v="0"/>
    <n v="10"/>
    <x v="1"/>
    <x v="1"/>
    <x v="3"/>
  </r>
  <r>
    <x v="22"/>
    <x v="1"/>
    <d v="2023-01-12T00:00:00"/>
    <x v="954"/>
    <s v="AD"/>
    <x v="5"/>
    <x v="3"/>
    <x v="0"/>
    <n v="10"/>
    <x v="1"/>
    <x v="1"/>
    <x v="3"/>
  </r>
  <r>
    <x v="22"/>
    <x v="1"/>
    <d v="2022-10-21T00:00:00"/>
    <x v="955"/>
    <s v="CBK"/>
    <x v="6"/>
    <x v="2"/>
    <x v="0"/>
    <n v="10"/>
    <x v="1"/>
    <x v="1"/>
    <x v="3"/>
  </r>
  <r>
    <x v="22"/>
    <x v="2"/>
    <d v="2022-10-21T00:00:00"/>
    <x v="251"/>
    <s v="CBK"/>
    <x v="6"/>
    <x v="2"/>
    <x v="0"/>
    <n v="10"/>
    <x v="1"/>
    <x v="1"/>
    <x v="3"/>
  </r>
  <r>
    <x v="22"/>
    <x v="1"/>
    <d v="2022-10-21T00:00:00"/>
    <x v="434"/>
    <s v="CBK"/>
    <x v="6"/>
    <x v="2"/>
    <x v="0"/>
    <n v="10"/>
    <x v="1"/>
    <x v="1"/>
    <x v="3"/>
  </r>
  <r>
    <x v="22"/>
    <x v="1"/>
    <d v="2022-10-14T00:00:00"/>
    <x v="4"/>
    <s v="IPHONE"/>
    <x v="1"/>
    <x v="1"/>
    <x v="0"/>
    <n v="10"/>
    <x v="1"/>
    <x v="1"/>
    <x v="3"/>
  </r>
  <r>
    <x v="22"/>
    <x v="0"/>
    <d v="2022-10-14T00:00:00"/>
    <x v="338"/>
    <s v="MACUSBC"/>
    <x v="2"/>
    <x v="1"/>
    <x v="0"/>
    <n v="10"/>
    <x v="1"/>
    <x v="1"/>
    <x v="3"/>
  </r>
  <r>
    <x v="22"/>
    <x v="0"/>
    <d v="2022-10-14T00:00:00"/>
    <x v="530"/>
    <s v="MACUSBC"/>
    <x v="2"/>
    <x v="1"/>
    <x v="0"/>
    <n v="10"/>
    <x v="1"/>
    <x v="1"/>
    <x v="3"/>
  </r>
  <r>
    <x v="22"/>
    <x v="0"/>
    <d v="2022-10-14T00:00:00"/>
    <x v="333"/>
    <s v="WALLADPT"/>
    <x v="3"/>
    <x v="1"/>
    <x v="0"/>
    <n v="10"/>
    <x v="1"/>
    <x v="1"/>
    <x v="3"/>
  </r>
  <r>
    <x v="22"/>
    <x v="0"/>
    <d v="2022-10-21T00:00:00"/>
    <x v="956"/>
    <s v="CBK"/>
    <x v="6"/>
    <x v="2"/>
    <x v="0"/>
    <n v="10"/>
    <x v="1"/>
    <x v="1"/>
    <x v="3"/>
  </r>
  <r>
    <x v="22"/>
    <x v="1"/>
    <d v="2022-10-21T00:00:00"/>
    <x v="571"/>
    <s v="HP"/>
    <x v="18"/>
    <x v="2"/>
    <x v="0"/>
    <n v="10"/>
    <x v="1"/>
    <x v="1"/>
    <x v="3"/>
  </r>
  <r>
    <x v="22"/>
    <x v="0"/>
    <d v="2022-10-14T00:00:00"/>
    <x v="769"/>
    <s v="MACCHRG"/>
    <x v="9"/>
    <x v="1"/>
    <x v="0"/>
    <n v="10"/>
    <x v="1"/>
    <x v="1"/>
    <x v="3"/>
  </r>
  <r>
    <x v="22"/>
    <x v="0"/>
    <d v="2022-10-28T00:00:00"/>
    <x v="864"/>
    <s v="CLICC-MM"/>
    <x v="4"/>
    <x v="2"/>
    <x v="0"/>
    <n v="10"/>
    <x v="1"/>
    <x v="1"/>
    <x v="3"/>
  </r>
  <r>
    <x v="22"/>
    <x v="0"/>
    <d v="2022-10-21T00:00:00"/>
    <x v="757"/>
    <s v="FAC"/>
    <x v="4"/>
    <x v="2"/>
    <x v="0"/>
    <n v="10"/>
    <x v="1"/>
    <x v="1"/>
    <x v="3"/>
  </r>
  <r>
    <x v="22"/>
    <x v="1"/>
    <d v="2022-10-14T00:00:00"/>
    <x v="885"/>
    <s v="IPHONE"/>
    <x v="1"/>
    <x v="1"/>
    <x v="0"/>
    <n v="10"/>
    <x v="1"/>
    <x v="1"/>
    <x v="3"/>
  </r>
  <r>
    <x v="22"/>
    <x v="1"/>
    <d v="2022-10-21T00:00:00"/>
    <x v="400"/>
    <s v="CBK"/>
    <x v="6"/>
    <x v="2"/>
    <x v="0"/>
    <n v="10"/>
    <x v="1"/>
    <x v="1"/>
    <x v="3"/>
  </r>
  <r>
    <x v="22"/>
    <x v="1"/>
    <d v="2022-10-14T00:00:00"/>
    <x v="262"/>
    <s v="IPHONE"/>
    <x v="1"/>
    <x v="1"/>
    <x v="0"/>
    <n v="10"/>
    <x v="1"/>
    <x v="1"/>
    <x v="3"/>
  </r>
  <r>
    <x v="22"/>
    <x v="1"/>
    <d v="2022-10-14T00:00:00"/>
    <x v="356"/>
    <s v="WALLADPT"/>
    <x v="3"/>
    <x v="1"/>
    <x v="0"/>
    <n v="10"/>
    <x v="1"/>
    <x v="1"/>
    <x v="3"/>
  </r>
  <r>
    <x v="22"/>
    <x v="1"/>
    <d v="2022-10-28T00:00:00"/>
    <x v="957"/>
    <s v="CLICC-ML"/>
    <x v="7"/>
    <x v="2"/>
    <x v="0"/>
    <n v="10"/>
    <x v="1"/>
    <x v="1"/>
    <x v="3"/>
  </r>
  <r>
    <x v="22"/>
    <x v="1"/>
    <d v="2022-10-14T00:00:00"/>
    <x v="2"/>
    <s v="IPHONE"/>
    <x v="1"/>
    <x v="1"/>
    <x v="0"/>
    <n v="10"/>
    <x v="1"/>
    <x v="1"/>
    <x v="3"/>
  </r>
  <r>
    <x v="22"/>
    <x v="1"/>
    <d v="2022-10-14T00:00:00"/>
    <x v="884"/>
    <s v="WALLADPT"/>
    <x v="3"/>
    <x v="1"/>
    <x v="0"/>
    <n v="10"/>
    <x v="1"/>
    <x v="1"/>
    <x v="3"/>
  </r>
  <r>
    <x v="22"/>
    <x v="0"/>
    <d v="2022-10-28T00:00:00"/>
    <x v="958"/>
    <s v="CLICC-MM"/>
    <x v="4"/>
    <x v="2"/>
    <x v="0"/>
    <n v="10"/>
    <x v="1"/>
    <x v="1"/>
    <x v="3"/>
  </r>
  <r>
    <x v="22"/>
    <x v="1"/>
    <d v="2022-10-14T00:00:00"/>
    <x v="935"/>
    <s v="ANDROID"/>
    <x v="19"/>
    <x v="1"/>
    <x v="0"/>
    <n v="10"/>
    <x v="1"/>
    <x v="1"/>
    <x v="3"/>
  </r>
  <r>
    <x v="22"/>
    <x v="1"/>
    <d v="2022-10-14T00:00:00"/>
    <x v="189"/>
    <s v="MACUSBC"/>
    <x v="2"/>
    <x v="1"/>
    <x v="0"/>
    <n v="10"/>
    <x v="1"/>
    <x v="1"/>
    <x v="3"/>
  </r>
  <r>
    <x v="22"/>
    <x v="1"/>
    <d v="2022-10-14T00:00:00"/>
    <x v="1"/>
    <s v="IPHONE"/>
    <x v="1"/>
    <x v="1"/>
    <x v="0"/>
    <n v="10"/>
    <x v="1"/>
    <x v="1"/>
    <x v="3"/>
  </r>
  <r>
    <x v="22"/>
    <x v="1"/>
    <d v="2022-10-14T00:00:00"/>
    <x v="936"/>
    <s v="WALLADPT"/>
    <x v="3"/>
    <x v="1"/>
    <x v="0"/>
    <n v="10"/>
    <x v="1"/>
    <x v="1"/>
    <x v="3"/>
  </r>
  <r>
    <x v="23"/>
    <x v="1"/>
    <d v="2022-10-22T00:00:00"/>
    <x v="868"/>
    <s v="CBK"/>
    <x v="6"/>
    <x v="2"/>
    <x v="0"/>
    <n v="10"/>
    <x v="1"/>
    <x v="2"/>
    <x v="3"/>
  </r>
  <r>
    <x v="23"/>
    <x v="1"/>
    <d v="2022-10-15T00:00:00"/>
    <x v="554"/>
    <s v="IPHONE"/>
    <x v="1"/>
    <x v="1"/>
    <x v="0"/>
    <n v="10"/>
    <x v="1"/>
    <x v="2"/>
    <x v="3"/>
  </r>
  <r>
    <x v="23"/>
    <x v="1"/>
    <d v="2022-10-15T00:00:00"/>
    <x v="856"/>
    <s v="MACUSBC"/>
    <x v="2"/>
    <x v="1"/>
    <x v="0"/>
    <n v="10"/>
    <x v="1"/>
    <x v="2"/>
    <x v="3"/>
  </r>
  <r>
    <x v="23"/>
    <x v="1"/>
    <d v="2022-10-22T00:00:00"/>
    <x v="872"/>
    <s v="CBK"/>
    <x v="6"/>
    <x v="2"/>
    <x v="0"/>
    <n v="10"/>
    <x v="1"/>
    <x v="2"/>
    <x v="3"/>
  </r>
  <r>
    <x v="23"/>
    <x v="1"/>
    <d v="2022-10-22T00:00:00"/>
    <x v="959"/>
    <s v="CBK"/>
    <x v="6"/>
    <x v="2"/>
    <x v="0"/>
    <n v="10"/>
    <x v="1"/>
    <x v="2"/>
    <x v="3"/>
  </r>
  <r>
    <x v="23"/>
    <x v="1"/>
    <d v="2022-10-15T00:00:00"/>
    <x v="67"/>
    <s v="IPHONE"/>
    <x v="1"/>
    <x v="1"/>
    <x v="0"/>
    <n v="10"/>
    <x v="1"/>
    <x v="2"/>
    <x v="3"/>
  </r>
  <r>
    <x v="23"/>
    <x v="1"/>
    <d v="2022-10-15T00:00:00"/>
    <x v="310"/>
    <s v="HPUSBC"/>
    <x v="12"/>
    <x v="1"/>
    <x v="0"/>
    <n v="10"/>
    <x v="1"/>
    <x v="2"/>
    <x v="3"/>
  </r>
  <r>
    <x v="23"/>
    <x v="1"/>
    <d v="2022-10-22T00:00:00"/>
    <x v="855"/>
    <s v="CBK"/>
    <x v="6"/>
    <x v="2"/>
    <x v="0"/>
    <n v="10"/>
    <x v="1"/>
    <x v="2"/>
    <x v="3"/>
  </r>
  <r>
    <x v="24"/>
    <x v="0"/>
    <d v="2022-10-16T00:00:00"/>
    <x v="838"/>
    <s v="OMNI"/>
    <x v="15"/>
    <x v="1"/>
    <x v="0"/>
    <n v="10"/>
    <x v="1"/>
    <x v="3"/>
    <x v="3"/>
  </r>
  <r>
    <x v="24"/>
    <x v="0"/>
    <d v="2022-10-16T00:00:00"/>
    <x v="285"/>
    <s v="IPHONE"/>
    <x v="1"/>
    <x v="1"/>
    <x v="0"/>
    <n v="10"/>
    <x v="1"/>
    <x v="3"/>
    <x v="3"/>
  </r>
  <r>
    <x v="24"/>
    <x v="0"/>
    <d v="2022-10-16T00:00:00"/>
    <x v="753"/>
    <s v="MACCHRG"/>
    <x v="9"/>
    <x v="1"/>
    <x v="0"/>
    <n v="10"/>
    <x v="1"/>
    <x v="3"/>
    <x v="3"/>
  </r>
  <r>
    <x v="24"/>
    <x v="0"/>
    <d v="2022-10-16T00:00:00"/>
    <x v="960"/>
    <s v="WALLADPT"/>
    <x v="3"/>
    <x v="1"/>
    <x v="0"/>
    <n v="10"/>
    <x v="1"/>
    <x v="3"/>
    <x v="3"/>
  </r>
  <r>
    <x v="25"/>
    <x v="2"/>
    <d v="2022-10-24T00:00:00"/>
    <x v="72"/>
    <s v="CLICC-ML"/>
    <x v="7"/>
    <x v="2"/>
    <x v="0"/>
    <n v="10"/>
    <x v="1"/>
    <x v="4"/>
    <x v="4"/>
  </r>
  <r>
    <x v="25"/>
    <x v="0"/>
    <d v="2022-10-24T00:00:00"/>
    <x v="870"/>
    <s v="CBK"/>
    <x v="6"/>
    <x v="2"/>
    <x v="0"/>
    <n v="10"/>
    <x v="1"/>
    <x v="4"/>
    <x v="4"/>
  </r>
  <r>
    <x v="25"/>
    <x v="0"/>
    <d v="2022-10-17T00:00:00"/>
    <x v="338"/>
    <s v="MACUSBC"/>
    <x v="2"/>
    <x v="1"/>
    <x v="0"/>
    <n v="10"/>
    <x v="1"/>
    <x v="4"/>
    <x v="4"/>
  </r>
  <r>
    <x v="25"/>
    <x v="0"/>
    <d v="2022-10-17T00:00:00"/>
    <x v="2"/>
    <s v="IPHONE"/>
    <x v="1"/>
    <x v="1"/>
    <x v="0"/>
    <n v="10"/>
    <x v="1"/>
    <x v="4"/>
    <x v="4"/>
  </r>
  <r>
    <x v="25"/>
    <x v="0"/>
    <d v="2022-10-17T00:00:00"/>
    <x v="961"/>
    <s v="MACCHRG"/>
    <x v="9"/>
    <x v="1"/>
    <x v="0"/>
    <n v="10"/>
    <x v="1"/>
    <x v="4"/>
    <x v="4"/>
  </r>
  <r>
    <x v="25"/>
    <x v="0"/>
    <d v="2022-10-17T00:00:00"/>
    <x v="936"/>
    <s v="WALLADPT"/>
    <x v="3"/>
    <x v="1"/>
    <x v="0"/>
    <n v="10"/>
    <x v="1"/>
    <x v="4"/>
    <x v="4"/>
  </r>
  <r>
    <x v="25"/>
    <x v="0"/>
    <d v="2022-10-17T00:00:00"/>
    <x v="903"/>
    <s v="UHDMI"/>
    <x v="14"/>
    <x v="0"/>
    <x v="0"/>
    <n v="10"/>
    <x v="1"/>
    <x v="4"/>
    <x v="4"/>
  </r>
  <r>
    <x v="25"/>
    <x v="0"/>
    <d v="2022-10-24T00:00:00"/>
    <x v="852"/>
    <s v="CBK"/>
    <x v="6"/>
    <x v="2"/>
    <x v="0"/>
    <n v="10"/>
    <x v="1"/>
    <x v="4"/>
    <x v="4"/>
  </r>
  <r>
    <x v="25"/>
    <x v="0"/>
    <d v="2022-10-31T00:00:00"/>
    <x v="872"/>
    <s v="CBK"/>
    <x v="6"/>
    <x v="2"/>
    <x v="0"/>
    <n v="10"/>
    <x v="1"/>
    <x v="4"/>
    <x v="4"/>
  </r>
  <r>
    <x v="25"/>
    <x v="0"/>
    <d v="2022-10-17T00:00:00"/>
    <x v="445"/>
    <s v="IPHONE"/>
    <x v="1"/>
    <x v="1"/>
    <x v="0"/>
    <n v="10"/>
    <x v="1"/>
    <x v="4"/>
    <x v="4"/>
  </r>
  <r>
    <x v="25"/>
    <x v="1"/>
    <d v="2022-10-17T00:00:00"/>
    <x v="262"/>
    <s v="IPHONE"/>
    <x v="1"/>
    <x v="1"/>
    <x v="0"/>
    <n v="10"/>
    <x v="1"/>
    <x v="4"/>
    <x v="4"/>
  </r>
  <r>
    <x v="25"/>
    <x v="1"/>
    <d v="2022-10-17T00:00:00"/>
    <x v="356"/>
    <s v="WALLADPT"/>
    <x v="3"/>
    <x v="1"/>
    <x v="0"/>
    <n v="10"/>
    <x v="1"/>
    <x v="4"/>
    <x v="4"/>
  </r>
  <r>
    <x v="25"/>
    <x v="1"/>
    <d v="2022-10-17T00:00:00"/>
    <x v="530"/>
    <s v="MACUSBC"/>
    <x v="2"/>
    <x v="1"/>
    <x v="0"/>
    <n v="10"/>
    <x v="1"/>
    <x v="4"/>
    <x v="4"/>
  </r>
  <r>
    <x v="25"/>
    <x v="0"/>
    <d v="2022-10-17T00:00:00"/>
    <x v="430"/>
    <s v="IPHONE"/>
    <x v="1"/>
    <x v="1"/>
    <x v="0"/>
    <n v="10"/>
    <x v="1"/>
    <x v="4"/>
    <x v="4"/>
  </r>
  <r>
    <x v="25"/>
    <x v="0"/>
    <d v="2022-10-17T00:00:00"/>
    <x v="9"/>
    <s v="MACUSBC"/>
    <x v="2"/>
    <x v="1"/>
    <x v="0"/>
    <n v="10"/>
    <x v="1"/>
    <x v="4"/>
    <x v="4"/>
  </r>
  <r>
    <x v="25"/>
    <x v="0"/>
    <d v="2022-10-17T00:00:00"/>
    <x v="822"/>
    <s v="WALLADPT"/>
    <x v="3"/>
    <x v="1"/>
    <x v="0"/>
    <n v="10"/>
    <x v="1"/>
    <x v="4"/>
    <x v="4"/>
  </r>
  <r>
    <x v="25"/>
    <x v="0"/>
    <d v="2022-10-17T00:00:00"/>
    <x v="794"/>
    <s v="IPHONE"/>
    <x v="1"/>
    <x v="1"/>
    <x v="0"/>
    <n v="10"/>
    <x v="1"/>
    <x v="4"/>
    <x v="4"/>
  </r>
  <r>
    <x v="25"/>
    <x v="1"/>
    <d v="2022-10-17T00:00:00"/>
    <x v="430"/>
    <s v="IPHONE"/>
    <x v="1"/>
    <x v="1"/>
    <x v="0"/>
    <n v="10"/>
    <x v="1"/>
    <x v="4"/>
    <x v="4"/>
  </r>
  <r>
    <x v="25"/>
    <x v="1"/>
    <d v="2022-10-17T00:00:00"/>
    <x v="822"/>
    <s v="WALLADPT"/>
    <x v="3"/>
    <x v="1"/>
    <x v="0"/>
    <n v="10"/>
    <x v="1"/>
    <x v="4"/>
    <x v="4"/>
  </r>
  <r>
    <x v="25"/>
    <x v="0"/>
    <d v="2022-10-24T00:00:00"/>
    <x v="873"/>
    <s v="CBK"/>
    <x v="6"/>
    <x v="2"/>
    <x v="0"/>
    <n v="10"/>
    <x v="1"/>
    <x v="4"/>
    <x v="4"/>
  </r>
  <r>
    <x v="25"/>
    <x v="1"/>
    <d v="2022-10-17T00:00:00"/>
    <x v="885"/>
    <s v="IPHONE"/>
    <x v="1"/>
    <x v="1"/>
    <x v="0"/>
    <n v="10"/>
    <x v="1"/>
    <x v="4"/>
    <x v="4"/>
  </r>
  <r>
    <x v="25"/>
    <x v="1"/>
    <d v="2022-10-24T00:00:00"/>
    <x v="962"/>
    <s v="CBK"/>
    <x v="6"/>
    <x v="2"/>
    <x v="0"/>
    <n v="10"/>
    <x v="1"/>
    <x v="4"/>
    <x v="4"/>
  </r>
  <r>
    <x v="25"/>
    <x v="1"/>
    <d v="2022-10-17T00:00:00"/>
    <x v="919"/>
    <s v="UVGA"/>
    <x v="10"/>
    <x v="0"/>
    <x v="0"/>
    <n v="10"/>
    <x v="1"/>
    <x v="4"/>
    <x v="4"/>
  </r>
  <r>
    <x v="25"/>
    <x v="1"/>
    <d v="2022-10-17T00:00:00"/>
    <x v="769"/>
    <s v="MACCHRG"/>
    <x v="9"/>
    <x v="1"/>
    <x v="0"/>
    <n v="10"/>
    <x v="1"/>
    <x v="4"/>
    <x v="4"/>
  </r>
  <r>
    <x v="25"/>
    <x v="1"/>
    <d v="2022-10-17T00:00:00"/>
    <x v="1"/>
    <s v="IPHONE"/>
    <x v="1"/>
    <x v="1"/>
    <x v="0"/>
    <n v="10"/>
    <x v="1"/>
    <x v="4"/>
    <x v="4"/>
  </r>
  <r>
    <x v="25"/>
    <x v="1"/>
    <d v="2022-10-17T00:00:00"/>
    <x v="963"/>
    <s v="WALLADPT"/>
    <x v="3"/>
    <x v="1"/>
    <x v="0"/>
    <n v="10"/>
    <x v="1"/>
    <x v="4"/>
    <x v="4"/>
  </r>
  <r>
    <x v="25"/>
    <x v="1"/>
    <d v="2022-10-17T00:00:00"/>
    <x v="944"/>
    <s v="MACCHRG"/>
    <x v="9"/>
    <x v="1"/>
    <x v="0"/>
    <n v="10"/>
    <x v="1"/>
    <x v="4"/>
    <x v="4"/>
  </r>
  <r>
    <x v="25"/>
    <x v="1"/>
    <d v="2022-10-17T00:00:00"/>
    <x v="189"/>
    <s v="MACUSBC"/>
    <x v="2"/>
    <x v="1"/>
    <x v="0"/>
    <n v="10"/>
    <x v="1"/>
    <x v="4"/>
    <x v="4"/>
  </r>
  <r>
    <x v="25"/>
    <x v="1"/>
    <d v="2022-10-17T00:00:00"/>
    <x v="317"/>
    <s v="MACCHRG"/>
    <x v="9"/>
    <x v="1"/>
    <x v="0"/>
    <n v="10"/>
    <x v="1"/>
    <x v="4"/>
    <x v="4"/>
  </r>
  <r>
    <x v="25"/>
    <x v="1"/>
    <d v="2022-10-31T00:00:00"/>
    <x v="581"/>
    <s v="CLICC-ML"/>
    <x v="7"/>
    <x v="2"/>
    <x v="0"/>
    <n v="10"/>
    <x v="1"/>
    <x v="4"/>
    <x v="4"/>
  </r>
  <r>
    <x v="25"/>
    <x v="1"/>
    <d v="2023-01-15T00:00:00"/>
    <x v="964"/>
    <s v="AD"/>
    <x v="5"/>
    <x v="3"/>
    <x v="0"/>
    <n v="10"/>
    <x v="1"/>
    <x v="4"/>
    <x v="4"/>
  </r>
  <r>
    <x v="25"/>
    <x v="1"/>
    <d v="2022-10-17T00:00:00"/>
    <x v="965"/>
    <s v="ANDROID"/>
    <x v="19"/>
    <x v="1"/>
    <x v="0"/>
    <n v="10"/>
    <x v="1"/>
    <x v="4"/>
    <x v="4"/>
  </r>
  <r>
    <x v="25"/>
    <x v="1"/>
    <d v="2022-10-17T00:00:00"/>
    <x v="856"/>
    <s v="MACUSBC"/>
    <x v="2"/>
    <x v="1"/>
    <x v="0"/>
    <n v="10"/>
    <x v="1"/>
    <x v="4"/>
    <x v="4"/>
  </r>
  <r>
    <x v="25"/>
    <x v="1"/>
    <d v="2022-10-24T00:00:00"/>
    <x v="59"/>
    <s v="CLICC-ML"/>
    <x v="7"/>
    <x v="2"/>
    <x v="0"/>
    <n v="10"/>
    <x v="1"/>
    <x v="4"/>
    <x v="4"/>
  </r>
  <r>
    <x v="25"/>
    <x v="0"/>
    <d v="2022-10-31T00:00:00"/>
    <x v="774"/>
    <s v="HP"/>
    <x v="18"/>
    <x v="2"/>
    <x v="0"/>
    <n v="10"/>
    <x v="1"/>
    <x v="4"/>
    <x v="4"/>
  </r>
  <r>
    <x v="25"/>
    <x v="1"/>
    <d v="2022-10-17T00:00:00"/>
    <x v="966"/>
    <s v="CALC"/>
    <x v="16"/>
    <x v="4"/>
    <x v="0"/>
    <n v="10"/>
    <x v="1"/>
    <x v="4"/>
    <x v="4"/>
  </r>
  <r>
    <x v="25"/>
    <x v="1"/>
    <d v="2022-10-17T00:00:00"/>
    <x v="189"/>
    <s v="MACUSBC"/>
    <x v="2"/>
    <x v="1"/>
    <x v="0"/>
    <n v="10"/>
    <x v="1"/>
    <x v="4"/>
    <x v="4"/>
  </r>
  <r>
    <x v="25"/>
    <x v="1"/>
    <d v="2022-10-24T00:00:00"/>
    <x v="859"/>
    <s v="CBK"/>
    <x v="6"/>
    <x v="2"/>
    <x v="0"/>
    <n v="10"/>
    <x v="1"/>
    <x v="4"/>
    <x v="4"/>
  </r>
  <r>
    <x v="25"/>
    <x v="1"/>
    <d v="2022-10-17T00:00:00"/>
    <x v="606"/>
    <s v="MACUSBC"/>
    <x v="2"/>
    <x v="1"/>
    <x v="0"/>
    <n v="10"/>
    <x v="1"/>
    <x v="4"/>
    <x v="4"/>
  </r>
  <r>
    <x v="25"/>
    <x v="1"/>
    <d v="2022-10-17T00:00:00"/>
    <x v="605"/>
    <s v="CALC"/>
    <x v="16"/>
    <x v="4"/>
    <x v="0"/>
    <n v="10"/>
    <x v="1"/>
    <x v="4"/>
    <x v="4"/>
  </r>
  <r>
    <x v="25"/>
    <x v="1"/>
    <d v="2022-10-28T00:00:00"/>
    <x v="967"/>
    <s v="CLICC-ML"/>
    <x v="7"/>
    <x v="2"/>
    <x v="0"/>
    <n v="10"/>
    <x v="1"/>
    <x v="4"/>
    <x v="4"/>
  </r>
  <r>
    <x v="25"/>
    <x v="1"/>
    <d v="2022-10-31T00:00:00"/>
    <x v="968"/>
    <s v="CLICC-ML"/>
    <x v="7"/>
    <x v="2"/>
    <x v="0"/>
    <n v="10"/>
    <x v="1"/>
    <x v="4"/>
    <x v="4"/>
  </r>
  <r>
    <x v="25"/>
    <x v="1"/>
    <d v="2022-10-31T00:00:00"/>
    <x v="812"/>
    <s v="CLICC-ML"/>
    <x v="7"/>
    <x v="2"/>
    <x v="0"/>
    <n v="10"/>
    <x v="1"/>
    <x v="4"/>
    <x v="4"/>
  </r>
  <r>
    <x v="25"/>
    <x v="0"/>
    <d v="2022-10-17T00:00:00"/>
    <x v="969"/>
    <s v="CALC"/>
    <x v="16"/>
    <x v="4"/>
    <x v="0"/>
    <n v="10"/>
    <x v="1"/>
    <x v="4"/>
    <x v="4"/>
  </r>
  <r>
    <x v="25"/>
    <x v="1"/>
    <d v="2022-10-24T00:00:00"/>
    <x v="514"/>
    <s v="FAC"/>
    <x v="7"/>
    <x v="2"/>
    <x v="0"/>
    <n v="10"/>
    <x v="1"/>
    <x v="4"/>
    <x v="4"/>
  </r>
  <r>
    <x v="25"/>
    <x v="1"/>
    <d v="2022-10-31T00:00:00"/>
    <x v="600"/>
    <s v="HP"/>
    <x v="18"/>
    <x v="2"/>
    <x v="0"/>
    <n v="10"/>
    <x v="1"/>
    <x v="4"/>
    <x v="4"/>
  </r>
  <r>
    <x v="25"/>
    <x v="1"/>
    <d v="2022-10-24T00:00:00"/>
    <x v="970"/>
    <s v="CLICC-ML"/>
    <x v="7"/>
    <x v="2"/>
    <x v="0"/>
    <n v="10"/>
    <x v="1"/>
    <x v="4"/>
    <x v="4"/>
  </r>
  <r>
    <x v="25"/>
    <x v="1"/>
    <d v="2022-10-17T00:00:00"/>
    <x v="110"/>
    <s v="MACUSBC"/>
    <x v="2"/>
    <x v="1"/>
    <x v="0"/>
    <n v="10"/>
    <x v="1"/>
    <x v="4"/>
    <x v="4"/>
  </r>
  <r>
    <x v="25"/>
    <x v="1"/>
    <d v="2022-10-24T00:00:00"/>
    <x v="971"/>
    <s v="CLICC-ML"/>
    <x v="7"/>
    <x v="2"/>
    <x v="0"/>
    <n v="10"/>
    <x v="1"/>
    <x v="4"/>
    <x v="4"/>
  </r>
  <r>
    <x v="25"/>
    <x v="0"/>
    <d v="2022-10-17T00:00:00"/>
    <x v="838"/>
    <s v="OMNI"/>
    <x v="15"/>
    <x v="1"/>
    <x v="0"/>
    <n v="10"/>
    <x v="1"/>
    <x v="4"/>
    <x v="4"/>
  </r>
  <r>
    <x v="25"/>
    <x v="1"/>
    <d v="2022-10-17T00:00:00"/>
    <x v="963"/>
    <s v="WALLADPT"/>
    <x v="3"/>
    <x v="1"/>
    <x v="0"/>
    <n v="10"/>
    <x v="1"/>
    <x v="4"/>
    <x v="4"/>
  </r>
  <r>
    <x v="25"/>
    <x v="1"/>
    <d v="2022-10-17T00:00:00"/>
    <x v="3"/>
    <s v="MACUSBC"/>
    <x v="2"/>
    <x v="1"/>
    <x v="0"/>
    <n v="10"/>
    <x v="1"/>
    <x v="4"/>
    <x v="4"/>
  </r>
  <r>
    <x v="25"/>
    <x v="0"/>
    <d v="2022-10-17T00:00:00"/>
    <x v="952"/>
    <s v="CALC"/>
    <x v="16"/>
    <x v="4"/>
    <x v="0"/>
    <n v="10"/>
    <x v="1"/>
    <x v="4"/>
    <x v="4"/>
  </r>
  <r>
    <x v="25"/>
    <x v="1"/>
    <d v="2022-10-24T00:00:00"/>
    <x v="925"/>
    <s v="CBK"/>
    <x v="6"/>
    <x v="2"/>
    <x v="0"/>
    <n v="10"/>
    <x v="1"/>
    <x v="4"/>
    <x v="4"/>
  </r>
  <r>
    <x v="25"/>
    <x v="1"/>
    <d v="2022-10-17T00:00:00"/>
    <x v="952"/>
    <s v="CALC"/>
    <x v="16"/>
    <x v="4"/>
    <x v="0"/>
    <n v="10"/>
    <x v="1"/>
    <x v="4"/>
    <x v="4"/>
  </r>
  <r>
    <x v="25"/>
    <x v="1"/>
    <d v="2022-10-17T00:00:00"/>
    <x v="972"/>
    <s v="CALC"/>
    <x v="16"/>
    <x v="4"/>
    <x v="0"/>
    <n v="10"/>
    <x v="1"/>
    <x v="4"/>
    <x v="4"/>
  </r>
  <r>
    <x v="25"/>
    <x v="1"/>
    <d v="2022-10-17T00:00:00"/>
    <x v="973"/>
    <s v="CALC"/>
    <x v="16"/>
    <x v="4"/>
    <x v="0"/>
    <n v="10"/>
    <x v="1"/>
    <x v="4"/>
    <x v="4"/>
  </r>
  <r>
    <x v="25"/>
    <x v="1"/>
    <d v="2022-10-17T00:00:00"/>
    <x v="9"/>
    <s v="MACUSBC"/>
    <x v="2"/>
    <x v="1"/>
    <x v="0"/>
    <n v="10"/>
    <x v="1"/>
    <x v="4"/>
    <x v="4"/>
  </r>
  <r>
    <x v="25"/>
    <x v="1"/>
    <d v="2022-10-17T00:00:00"/>
    <x v="548"/>
    <s v="IPHONE"/>
    <x v="1"/>
    <x v="1"/>
    <x v="0"/>
    <n v="10"/>
    <x v="1"/>
    <x v="4"/>
    <x v="4"/>
  </r>
  <r>
    <x v="25"/>
    <x v="1"/>
    <d v="2022-10-17T00:00:00"/>
    <x v="974"/>
    <s v="OMNI"/>
    <x v="15"/>
    <x v="1"/>
    <x v="0"/>
    <n v="10"/>
    <x v="1"/>
    <x v="4"/>
    <x v="4"/>
  </r>
  <r>
    <x v="25"/>
    <x v="1"/>
    <d v="2022-10-17T00:00:00"/>
    <x v="435"/>
    <s v="CALC"/>
    <x v="16"/>
    <x v="4"/>
    <x v="0"/>
    <n v="10"/>
    <x v="1"/>
    <x v="4"/>
    <x v="4"/>
  </r>
  <r>
    <x v="25"/>
    <x v="1"/>
    <d v="2022-10-17T00:00:00"/>
    <x v="20"/>
    <s v="IPHONE"/>
    <x v="1"/>
    <x v="1"/>
    <x v="0"/>
    <n v="10"/>
    <x v="1"/>
    <x v="4"/>
    <x v="4"/>
  </r>
  <r>
    <x v="25"/>
    <x v="1"/>
    <d v="2022-10-17T00:00:00"/>
    <x v="2"/>
    <s v="IPHONE"/>
    <x v="1"/>
    <x v="1"/>
    <x v="0"/>
    <n v="10"/>
    <x v="1"/>
    <x v="4"/>
    <x v="4"/>
  </r>
  <r>
    <x v="25"/>
    <x v="1"/>
    <d v="2022-10-17T00:00:00"/>
    <x v="936"/>
    <s v="WALLADPT"/>
    <x v="3"/>
    <x v="1"/>
    <x v="0"/>
    <n v="10"/>
    <x v="1"/>
    <x v="4"/>
    <x v="4"/>
  </r>
  <r>
    <x v="25"/>
    <x v="1"/>
    <d v="2022-10-17T00:00:00"/>
    <x v="950"/>
    <s v="WALLADPT"/>
    <x v="3"/>
    <x v="1"/>
    <x v="0"/>
    <n v="10"/>
    <x v="1"/>
    <x v="4"/>
    <x v="4"/>
  </r>
  <r>
    <x v="25"/>
    <x v="1"/>
    <d v="2022-10-17T00:00:00"/>
    <x v="189"/>
    <s v="MACUSBC"/>
    <x v="2"/>
    <x v="1"/>
    <x v="0"/>
    <n v="10"/>
    <x v="1"/>
    <x v="4"/>
    <x v="4"/>
  </r>
  <r>
    <x v="25"/>
    <x v="1"/>
    <d v="2022-10-17T00:00:00"/>
    <x v="3"/>
    <s v="MACUSBC"/>
    <x v="2"/>
    <x v="1"/>
    <x v="0"/>
    <n v="10"/>
    <x v="1"/>
    <x v="4"/>
    <x v="4"/>
  </r>
  <r>
    <x v="25"/>
    <x v="1"/>
    <d v="2022-10-17T00:00:00"/>
    <x v="110"/>
    <s v="MACUSBC"/>
    <x v="2"/>
    <x v="1"/>
    <x v="0"/>
    <n v="10"/>
    <x v="1"/>
    <x v="4"/>
    <x v="4"/>
  </r>
  <r>
    <x v="25"/>
    <x v="1"/>
    <d v="2022-10-28T00:00:00"/>
    <x v="251"/>
    <s v="CBK"/>
    <x v="6"/>
    <x v="2"/>
    <x v="0"/>
    <n v="10"/>
    <x v="1"/>
    <x v="4"/>
    <x v="4"/>
  </r>
  <r>
    <x v="25"/>
    <x v="1"/>
    <d v="2022-10-28T00:00:00"/>
    <x v="975"/>
    <s v="CLICC-MM"/>
    <x v="4"/>
    <x v="2"/>
    <x v="0"/>
    <n v="10"/>
    <x v="1"/>
    <x v="4"/>
    <x v="4"/>
  </r>
  <r>
    <x v="25"/>
    <x v="1"/>
    <d v="2022-10-17T00:00:00"/>
    <x v="540"/>
    <s v="IPHONE"/>
    <x v="1"/>
    <x v="1"/>
    <x v="0"/>
    <n v="10"/>
    <x v="1"/>
    <x v="4"/>
    <x v="4"/>
  </r>
  <r>
    <x v="25"/>
    <x v="1"/>
    <d v="2022-10-17T00:00:00"/>
    <x v="884"/>
    <s v="WALLADPT"/>
    <x v="3"/>
    <x v="1"/>
    <x v="0"/>
    <n v="10"/>
    <x v="1"/>
    <x v="4"/>
    <x v="4"/>
  </r>
  <r>
    <x v="25"/>
    <x v="1"/>
    <d v="2022-10-17T00:00:00"/>
    <x v="976"/>
    <s v="ANDROID"/>
    <x v="19"/>
    <x v="1"/>
    <x v="0"/>
    <n v="10"/>
    <x v="1"/>
    <x v="4"/>
    <x v="4"/>
  </r>
  <r>
    <x v="25"/>
    <x v="1"/>
    <d v="2022-10-17T00:00:00"/>
    <x v="884"/>
    <s v="WALLADPT"/>
    <x v="3"/>
    <x v="1"/>
    <x v="0"/>
    <n v="10"/>
    <x v="1"/>
    <x v="4"/>
    <x v="4"/>
  </r>
  <r>
    <x v="25"/>
    <x v="1"/>
    <d v="2022-10-17T00:00:00"/>
    <x v="310"/>
    <s v="HPUSBC"/>
    <x v="12"/>
    <x v="1"/>
    <x v="0"/>
    <n v="10"/>
    <x v="1"/>
    <x v="4"/>
    <x v="4"/>
  </r>
  <r>
    <x v="25"/>
    <x v="1"/>
    <d v="2022-10-17T00:00:00"/>
    <x v="606"/>
    <s v="MACUSBC"/>
    <x v="2"/>
    <x v="1"/>
    <x v="0"/>
    <n v="10"/>
    <x v="1"/>
    <x v="4"/>
    <x v="4"/>
  </r>
  <r>
    <x v="25"/>
    <x v="0"/>
    <d v="2022-10-17T00:00:00"/>
    <x v="977"/>
    <s v="HDMIC"/>
    <x v="0"/>
    <x v="0"/>
    <x v="0"/>
    <n v="10"/>
    <x v="1"/>
    <x v="4"/>
    <x v="4"/>
  </r>
  <r>
    <x v="25"/>
    <x v="0"/>
    <d v="2022-10-24T00:00:00"/>
    <x v="432"/>
    <s v="FAC"/>
    <x v="4"/>
    <x v="2"/>
    <x v="0"/>
    <n v="10"/>
    <x v="1"/>
    <x v="4"/>
    <x v="4"/>
  </r>
  <r>
    <x v="25"/>
    <x v="1"/>
    <d v="2022-11-07T00:00:00"/>
    <x v="978"/>
    <s v="CBK"/>
    <x v="6"/>
    <x v="2"/>
    <x v="0"/>
    <n v="10"/>
    <x v="1"/>
    <x v="4"/>
    <x v="4"/>
  </r>
  <r>
    <x v="25"/>
    <x v="0"/>
    <d v="2022-10-17T00:00:00"/>
    <x v="711"/>
    <s v="HDMIC"/>
    <x v="0"/>
    <x v="0"/>
    <x v="0"/>
    <n v="10"/>
    <x v="1"/>
    <x v="4"/>
    <x v="4"/>
  </r>
  <r>
    <x v="25"/>
    <x v="1"/>
    <d v="2022-10-24T00:00:00"/>
    <x v="650"/>
    <s v="HP"/>
    <x v="18"/>
    <x v="2"/>
    <x v="0"/>
    <n v="10"/>
    <x v="1"/>
    <x v="4"/>
    <x v="4"/>
  </r>
  <r>
    <x v="25"/>
    <x v="0"/>
    <d v="2022-10-31T00:00:00"/>
    <x v="979"/>
    <s v="CLICC-MM"/>
    <x v="4"/>
    <x v="2"/>
    <x v="0"/>
    <n v="10"/>
    <x v="1"/>
    <x v="4"/>
    <x v="4"/>
  </r>
  <r>
    <x v="25"/>
    <x v="1"/>
    <d v="2022-10-17T00:00:00"/>
    <x v="713"/>
    <s v="HDST"/>
    <x v="8"/>
    <x v="4"/>
    <x v="0"/>
    <n v="10"/>
    <x v="1"/>
    <x v="4"/>
    <x v="4"/>
  </r>
  <r>
    <x v="25"/>
    <x v="0"/>
    <d v="2022-10-17T00:00:00"/>
    <x v="262"/>
    <s v="IPHONE"/>
    <x v="1"/>
    <x v="1"/>
    <x v="0"/>
    <n v="10"/>
    <x v="1"/>
    <x v="4"/>
    <x v="4"/>
  </r>
  <r>
    <x v="25"/>
    <x v="0"/>
    <d v="2022-10-17T00:00:00"/>
    <x v="356"/>
    <s v="WALLADPT"/>
    <x v="3"/>
    <x v="1"/>
    <x v="0"/>
    <n v="10"/>
    <x v="1"/>
    <x v="4"/>
    <x v="4"/>
  </r>
  <r>
    <x v="25"/>
    <x v="1"/>
    <d v="2022-10-17T00:00:00"/>
    <x v="980"/>
    <s v="MACUSBC"/>
    <x v="2"/>
    <x v="1"/>
    <x v="0"/>
    <n v="10"/>
    <x v="1"/>
    <x v="4"/>
    <x v="4"/>
  </r>
  <r>
    <x v="25"/>
    <x v="1"/>
    <d v="2022-10-18T00:00:00"/>
    <x v="981"/>
    <s v="ANDROID"/>
    <x v="19"/>
    <x v="1"/>
    <x v="0"/>
    <n v="10"/>
    <x v="1"/>
    <x v="4"/>
    <x v="4"/>
  </r>
  <r>
    <x v="25"/>
    <x v="0"/>
    <d v="2022-10-17T00:00:00"/>
    <x v="262"/>
    <s v="IPHONE"/>
    <x v="1"/>
    <x v="1"/>
    <x v="0"/>
    <n v="10"/>
    <x v="1"/>
    <x v="4"/>
    <x v="4"/>
  </r>
  <r>
    <x v="25"/>
    <x v="0"/>
    <d v="2022-10-17T00:00:00"/>
    <x v="356"/>
    <s v="WALLADPT"/>
    <x v="3"/>
    <x v="1"/>
    <x v="0"/>
    <n v="10"/>
    <x v="1"/>
    <x v="4"/>
    <x v="4"/>
  </r>
  <r>
    <x v="25"/>
    <x v="0"/>
    <d v="2022-10-17T00:00:00"/>
    <x v="982"/>
    <s v="CALC"/>
    <x v="16"/>
    <x v="4"/>
    <x v="0"/>
    <n v="10"/>
    <x v="1"/>
    <x v="4"/>
    <x v="4"/>
  </r>
  <r>
    <x v="25"/>
    <x v="1"/>
    <d v="2022-10-31T00:00:00"/>
    <x v="382"/>
    <s v="CBK"/>
    <x v="6"/>
    <x v="2"/>
    <x v="0"/>
    <n v="10"/>
    <x v="1"/>
    <x v="4"/>
    <x v="4"/>
  </r>
  <r>
    <x v="25"/>
    <x v="1"/>
    <d v="2022-10-17T00:00:00"/>
    <x v="983"/>
    <s v="CLICC-ML"/>
    <x v="7"/>
    <x v="2"/>
    <x v="0"/>
    <n v="10"/>
    <x v="1"/>
    <x v="4"/>
    <x v="4"/>
  </r>
  <r>
    <x v="25"/>
    <x v="0"/>
    <d v="2022-10-17T00:00:00"/>
    <x v="550"/>
    <s v="CALC"/>
    <x v="16"/>
    <x v="4"/>
    <x v="0"/>
    <n v="10"/>
    <x v="1"/>
    <x v="4"/>
    <x v="4"/>
  </r>
  <r>
    <x v="25"/>
    <x v="1"/>
    <d v="2022-10-24T00:00:00"/>
    <x v="527"/>
    <s v="FAC"/>
    <x v="7"/>
    <x v="2"/>
    <x v="0"/>
    <n v="10"/>
    <x v="1"/>
    <x v="4"/>
    <x v="4"/>
  </r>
  <r>
    <x v="25"/>
    <x v="0"/>
    <d v="2022-10-24T00:00:00"/>
    <x v="674"/>
    <s v="CBK"/>
    <x v="6"/>
    <x v="2"/>
    <x v="0"/>
    <n v="10"/>
    <x v="1"/>
    <x v="4"/>
    <x v="4"/>
  </r>
  <r>
    <x v="25"/>
    <x v="1"/>
    <d v="2022-10-24T00:00:00"/>
    <x v="984"/>
    <s v="CLICC-ML"/>
    <x v="7"/>
    <x v="2"/>
    <x v="0"/>
    <n v="10"/>
    <x v="1"/>
    <x v="4"/>
    <x v="4"/>
  </r>
  <r>
    <x v="25"/>
    <x v="1"/>
    <d v="2022-10-17T00:00:00"/>
    <x v="794"/>
    <s v="IPHONE"/>
    <x v="1"/>
    <x v="1"/>
    <x v="0"/>
    <n v="10"/>
    <x v="1"/>
    <x v="4"/>
    <x v="4"/>
  </r>
  <r>
    <x v="25"/>
    <x v="1"/>
    <d v="2022-10-24T00:00:00"/>
    <x v="985"/>
    <s v="CLICC-ML"/>
    <x v="7"/>
    <x v="2"/>
    <x v="0"/>
    <n v="10"/>
    <x v="1"/>
    <x v="4"/>
    <x v="4"/>
  </r>
  <r>
    <x v="25"/>
    <x v="1"/>
    <d v="2022-10-24T00:00:00"/>
    <x v="865"/>
    <s v="CBK"/>
    <x v="6"/>
    <x v="2"/>
    <x v="0"/>
    <n v="10"/>
    <x v="1"/>
    <x v="4"/>
    <x v="4"/>
  </r>
  <r>
    <x v="25"/>
    <x v="1"/>
    <d v="2022-10-24T00:00:00"/>
    <x v="931"/>
    <s v="CBK"/>
    <x v="6"/>
    <x v="2"/>
    <x v="0"/>
    <n v="10"/>
    <x v="1"/>
    <x v="4"/>
    <x v="4"/>
  </r>
  <r>
    <x v="25"/>
    <x v="0"/>
    <d v="2022-10-24T00:00:00"/>
    <x v="824"/>
    <s v="CLICC-ML"/>
    <x v="7"/>
    <x v="2"/>
    <x v="0"/>
    <n v="10"/>
    <x v="1"/>
    <x v="4"/>
    <x v="4"/>
  </r>
  <r>
    <x v="25"/>
    <x v="0"/>
    <d v="2022-10-17T00:00:00"/>
    <x v="189"/>
    <s v="MACUSBC"/>
    <x v="2"/>
    <x v="1"/>
    <x v="0"/>
    <n v="10"/>
    <x v="1"/>
    <x v="4"/>
    <x v="4"/>
  </r>
  <r>
    <x v="25"/>
    <x v="1"/>
    <d v="2022-10-17T00:00:00"/>
    <x v="973"/>
    <s v="CALC"/>
    <x v="16"/>
    <x v="4"/>
    <x v="0"/>
    <n v="10"/>
    <x v="1"/>
    <x v="4"/>
    <x v="4"/>
  </r>
  <r>
    <x v="25"/>
    <x v="0"/>
    <d v="2022-10-31T00:00:00"/>
    <x v="986"/>
    <s v="CLICC-MM"/>
    <x v="4"/>
    <x v="2"/>
    <x v="0"/>
    <n v="10"/>
    <x v="1"/>
    <x v="4"/>
    <x v="4"/>
  </r>
  <r>
    <x v="25"/>
    <x v="0"/>
    <d v="2022-10-31T00:00:00"/>
    <x v="987"/>
    <s v="CLICC-MM"/>
    <x v="4"/>
    <x v="2"/>
    <x v="0"/>
    <n v="10"/>
    <x v="1"/>
    <x v="4"/>
    <x v="4"/>
  </r>
  <r>
    <x v="26"/>
    <x v="0"/>
    <d v="2022-10-18T00:00:00"/>
    <x v="285"/>
    <s v="IPHONE"/>
    <x v="1"/>
    <x v="1"/>
    <x v="0"/>
    <n v="10"/>
    <x v="1"/>
    <x v="5"/>
    <x v="4"/>
  </r>
  <r>
    <x v="26"/>
    <x v="0"/>
    <d v="2022-10-18T00:00:00"/>
    <x v="326"/>
    <s v="WALLADPT"/>
    <x v="3"/>
    <x v="1"/>
    <x v="0"/>
    <n v="10"/>
    <x v="1"/>
    <x v="5"/>
    <x v="4"/>
  </r>
  <r>
    <x v="26"/>
    <x v="1"/>
    <d v="2022-10-18T00:00:00"/>
    <x v="714"/>
    <s v="MACCHRG"/>
    <x v="9"/>
    <x v="1"/>
    <x v="0"/>
    <n v="10"/>
    <x v="1"/>
    <x v="5"/>
    <x v="4"/>
  </r>
  <r>
    <x v="26"/>
    <x v="1"/>
    <d v="2022-10-25T00:00:00"/>
    <x v="931"/>
    <s v="CBK"/>
    <x v="6"/>
    <x v="2"/>
    <x v="0"/>
    <n v="10"/>
    <x v="1"/>
    <x v="5"/>
    <x v="4"/>
  </r>
  <r>
    <x v="26"/>
    <x v="0"/>
    <d v="2022-10-25T00:00:00"/>
    <x v="683"/>
    <s v="CBK"/>
    <x v="6"/>
    <x v="2"/>
    <x v="0"/>
    <n v="10"/>
    <x v="1"/>
    <x v="5"/>
    <x v="4"/>
  </r>
  <r>
    <x v="26"/>
    <x v="1"/>
    <d v="2022-10-25T00:00:00"/>
    <x v="988"/>
    <s v="CBK"/>
    <x v="6"/>
    <x v="2"/>
    <x v="0"/>
    <n v="10"/>
    <x v="1"/>
    <x v="5"/>
    <x v="4"/>
  </r>
  <r>
    <x v="26"/>
    <x v="0"/>
    <d v="2022-10-25T00:00:00"/>
    <x v="989"/>
    <s v="CBK"/>
    <x v="6"/>
    <x v="2"/>
    <x v="0"/>
    <n v="10"/>
    <x v="1"/>
    <x v="5"/>
    <x v="4"/>
  </r>
  <r>
    <x v="26"/>
    <x v="1"/>
    <d v="2022-11-01T00:00:00"/>
    <x v="990"/>
    <s v="CLICC-MM"/>
    <x v="4"/>
    <x v="2"/>
    <x v="0"/>
    <n v="10"/>
    <x v="1"/>
    <x v="5"/>
    <x v="4"/>
  </r>
  <r>
    <x v="26"/>
    <x v="0"/>
    <d v="2022-10-18T00:00:00"/>
    <x v="317"/>
    <s v="MACCHRG"/>
    <x v="9"/>
    <x v="1"/>
    <x v="0"/>
    <n v="10"/>
    <x v="1"/>
    <x v="5"/>
    <x v="4"/>
  </r>
  <r>
    <x v="26"/>
    <x v="1"/>
    <d v="2022-10-18T00:00:00"/>
    <x v="991"/>
    <s v="UVGA"/>
    <x v="10"/>
    <x v="0"/>
    <x v="0"/>
    <n v="10"/>
    <x v="1"/>
    <x v="5"/>
    <x v="4"/>
  </r>
  <r>
    <x v="26"/>
    <x v="0"/>
    <d v="2022-10-18T00:00:00"/>
    <x v="366"/>
    <s v="UHDMI"/>
    <x v="14"/>
    <x v="0"/>
    <x v="0"/>
    <n v="10"/>
    <x v="1"/>
    <x v="5"/>
    <x v="4"/>
  </r>
  <r>
    <x v="26"/>
    <x v="0"/>
    <d v="2022-10-18T00:00:00"/>
    <x v="9"/>
    <s v="MACUSBC"/>
    <x v="2"/>
    <x v="1"/>
    <x v="0"/>
    <n v="10"/>
    <x v="1"/>
    <x v="5"/>
    <x v="4"/>
  </r>
  <r>
    <x v="26"/>
    <x v="0"/>
    <d v="2022-10-25T00:00:00"/>
    <x v="992"/>
    <s v="CLICC-ML"/>
    <x v="7"/>
    <x v="2"/>
    <x v="0"/>
    <n v="10"/>
    <x v="1"/>
    <x v="5"/>
    <x v="4"/>
  </r>
  <r>
    <x v="26"/>
    <x v="0"/>
    <d v="2022-10-31T00:00:00"/>
    <x v="993"/>
    <s v="CLICC-ML"/>
    <x v="7"/>
    <x v="2"/>
    <x v="0"/>
    <n v="10"/>
    <x v="1"/>
    <x v="5"/>
    <x v="4"/>
  </r>
  <r>
    <x v="26"/>
    <x v="1"/>
    <d v="2022-10-31T00:00:00"/>
    <x v="994"/>
    <s v="CLICC-ML"/>
    <x v="7"/>
    <x v="2"/>
    <x v="0"/>
    <n v="10"/>
    <x v="1"/>
    <x v="5"/>
    <x v="4"/>
  </r>
  <r>
    <x v="26"/>
    <x v="1"/>
    <d v="2022-10-18T00:00:00"/>
    <x v="678"/>
    <s v="MACCHRG"/>
    <x v="9"/>
    <x v="1"/>
    <x v="0"/>
    <n v="10"/>
    <x v="1"/>
    <x v="5"/>
    <x v="4"/>
  </r>
  <r>
    <x v="26"/>
    <x v="1"/>
    <d v="2022-10-25T00:00:00"/>
    <x v="254"/>
    <s v="CBK"/>
    <x v="6"/>
    <x v="2"/>
    <x v="0"/>
    <n v="10"/>
    <x v="1"/>
    <x v="5"/>
    <x v="4"/>
  </r>
  <r>
    <x v="26"/>
    <x v="0"/>
    <d v="2022-10-31T00:00:00"/>
    <x v="61"/>
    <s v="CLICC-ML"/>
    <x v="7"/>
    <x v="2"/>
    <x v="0"/>
    <n v="10"/>
    <x v="1"/>
    <x v="5"/>
    <x v="4"/>
  </r>
  <r>
    <x v="26"/>
    <x v="0"/>
    <d v="2022-10-25T00:00:00"/>
    <x v="479"/>
    <s v="CLICC-ML"/>
    <x v="7"/>
    <x v="2"/>
    <x v="0"/>
    <n v="10"/>
    <x v="1"/>
    <x v="5"/>
    <x v="4"/>
  </r>
  <r>
    <x v="26"/>
    <x v="1"/>
    <d v="2022-10-18T00:00:00"/>
    <x v="659"/>
    <s v="FAC"/>
    <x v="4"/>
    <x v="2"/>
    <x v="0"/>
    <n v="10"/>
    <x v="1"/>
    <x v="5"/>
    <x v="4"/>
  </r>
  <r>
    <x v="26"/>
    <x v="1"/>
    <d v="2022-10-18T00:00:00"/>
    <x v="20"/>
    <s v="IPHONE"/>
    <x v="1"/>
    <x v="1"/>
    <x v="0"/>
    <n v="10"/>
    <x v="1"/>
    <x v="5"/>
    <x v="4"/>
  </r>
  <r>
    <x v="26"/>
    <x v="1"/>
    <d v="2022-10-18T00:00:00"/>
    <x v="1"/>
    <s v="IPHONE"/>
    <x v="1"/>
    <x v="1"/>
    <x v="0"/>
    <n v="10"/>
    <x v="1"/>
    <x v="5"/>
    <x v="4"/>
  </r>
  <r>
    <x v="26"/>
    <x v="1"/>
    <d v="2022-10-18T00:00:00"/>
    <x v="498"/>
    <s v="WALLADPT"/>
    <x v="3"/>
    <x v="1"/>
    <x v="0"/>
    <n v="10"/>
    <x v="1"/>
    <x v="5"/>
    <x v="4"/>
  </r>
  <r>
    <x v="26"/>
    <x v="1"/>
    <d v="2022-10-18T00:00:00"/>
    <x v="822"/>
    <s v="WALLADPT"/>
    <x v="3"/>
    <x v="1"/>
    <x v="0"/>
    <n v="10"/>
    <x v="1"/>
    <x v="5"/>
    <x v="4"/>
  </r>
  <r>
    <x v="26"/>
    <x v="1"/>
    <d v="2022-10-18T00:00:00"/>
    <x v="189"/>
    <s v="MACUSBC"/>
    <x v="2"/>
    <x v="1"/>
    <x v="0"/>
    <n v="10"/>
    <x v="1"/>
    <x v="5"/>
    <x v="4"/>
  </r>
  <r>
    <x v="26"/>
    <x v="1"/>
    <d v="2022-10-18T00:00:00"/>
    <x v="995"/>
    <s v="CLICC-ML"/>
    <x v="7"/>
    <x v="2"/>
    <x v="0"/>
    <n v="10"/>
    <x v="1"/>
    <x v="5"/>
    <x v="4"/>
  </r>
  <r>
    <x v="26"/>
    <x v="1"/>
    <d v="2022-11-01T00:00:00"/>
    <x v="996"/>
    <s v="CLICC-ML"/>
    <x v="7"/>
    <x v="2"/>
    <x v="0"/>
    <n v="10"/>
    <x v="1"/>
    <x v="5"/>
    <x v="4"/>
  </r>
  <r>
    <x v="26"/>
    <x v="1"/>
    <d v="2022-11-01T00:00:00"/>
    <x v="897"/>
    <s v="CBK"/>
    <x v="6"/>
    <x v="2"/>
    <x v="0"/>
    <n v="10"/>
    <x v="1"/>
    <x v="5"/>
    <x v="4"/>
  </r>
  <r>
    <x v="26"/>
    <x v="1"/>
    <d v="2022-10-18T00:00:00"/>
    <x v="2"/>
    <s v="IPHONE"/>
    <x v="1"/>
    <x v="1"/>
    <x v="0"/>
    <n v="10"/>
    <x v="1"/>
    <x v="5"/>
    <x v="4"/>
  </r>
  <r>
    <x v="26"/>
    <x v="1"/>
    <d v="2022-10-18T00:00:00"/>
    <x v="9"/>
    <s v="MACUSBC"/>
    <x v="2"/>
    <x v="1"/>
    <x v="0"/>
    <n v="10"/>
    <x v="1"/>
    <x v="5"/>
    <x v="4"/>
  </r>
  <r>
    <x v="26"/>
    <x v="1"/>
    <d v="2022-10-25T00:00:00"/>
    <x v="363"/>
    <s v="CBK"/>
    <x v="6"/>
    <x v="2"/>
    <x v="0"/>
    <n v="10"/>
    <x v="1"/>
    <x v="5"/>
    <x v="4"/>
  </r>
  <r>
    <x v="26"/>
    <x v="1"/>
    <d v="2022-10-18T00:00:00"/>
    <x v="885"/>
    <s v="IPHONE"/>
    <x v="1"/>
    <x v="1"/>
    <x v="0"/>
    <n v="10"/>
    <x v="1"/>
    <x v="5"/>
    <x v="4"/>
  </r>
  <r>
    <x v="26"/>
    <x v="1"/>
    <d v="2022-10-18T00:00:00"/>
    <x v="605"/>
    <s v="CALC"/>
    <x v="16"/>
    <x v="4"/>
    <x v="0"/>
    <n v="10"/>
    <x v="1"/>
    <x v="5"/>
    <x v="4"/>
  </r>
  <r>
    <x v="26"/>
    <x v="1"/>
    <d v="2022-11-01T00:00:00"/>
    <x v="997"/>
    <s v="CLICC-ML"/>
    <x v="7"/>
    <x v="2"/>
    <x v="0"/>
    <n v="10"/>
    <x v="1"/>
    <x v="5"/>
    <x v="4"/>
  </r>
  <r>
    <x v="26"/>
    <x v="1"/>
    <d v="2022-10-18T00:00:00"/>
    <x v="885"/>
    <s v="IPHONE"/>
    <x v="1"/>
    <x v="1"/>
    <x v="0"/>
    <n v="10"/>
    <x v="1"/>
    <x v="5"/>
    <x v="4"/>
  </r>
  <r>
    <x v="26"/>
    <x v="1"/>
    <d v="2022-10-18T00:00:00"/>
    <x v="330"/>
    <s v="MACUSBC"/>
    <x v="2"/>
    <x v="1"/>
    <x v="0"/>
    <n v="10"/>
    <x v="1"/>
    <x v="5"/>
    <x v="4"/>
  </r>
  <r>
    <x v="26"/>
    <x v="1"/>
    <d v="2022-10-18T00:00:00"/>
    <x v="935"/>
    <s v="ANDROID"/>
    <x v="19"/>
    <x v="1"/>
    <x v="0"/>
    <n v="10"/>
    <x v="1"/>
    <x v="5"/>
    <x v="4"/>
  </r>
  <r>
    <x v="26"/>
    <x v="1"/>
    <d v="2022-10-28T00:00:00"/>
    <x v="998"/>
    <s v="CBK"/>
    <x v="6"/>
    <x v="2"/>
    <x v="0"/>
    <n v="10"/>
    <x v="1"/>
    <x v="5"/>
    <x v="4"/>
  </r>
  <r>
    <x v="26"/>
    <x v="1"/>
    <d v="2022-10-18T00:00:00"/>
    <x v="524"/>
    <s v="IPHONE"/>
    <x v="1"/>
    <x v="1"/>
    <x v="0"/>
    <n v="10"/>
    <x v="1"/>
    <x v="5"/>
    <x v="4"/>
  </r>
  <r>
    <x v="26"/>
    <x v="1"/>
    <d v="2022-10-18T00:00:00"/>
    <x v="5"/>
    <s v="WALLADPT"/>
    <x v="3"/>
    <x v="1"/>
    <x v="0"/>
    <n v="10"/>
    <x v="1"/>
    <x v="5"/>
    <x v="4"/>
  </r>
  <r>
    <x v="26"/>
    <x v="1"/>
    <d v="2022-10-25T00:00:00"/>
    <x v="401"/>
    <s v="CLICC-ML"/>
    <x v="7"/>
    <x v="2"/>
    <x v="0"/>
    <n v="10"/>
    <x v="1"/>
    <x v="5"/>
    <x v="4"/>
  </r>
  <r>
    <x v="26"/>
    <x v="0"/>
    <d v="2022-10-18T00:00:00"/>
    <x v="999"/>
    <s v="UHDMI"/>
    <x v="14"/>
    <x v="0"/>
    <x v="0"/>
    <n v="10"/>
    <x v="1"/>
    <x v="5"/>
    <x v="4"/>
  </r>
  <r>
    <x v="26"/>
    <x v="0"/>
    <d v="2022-10-18T00:00:00"/>
    <x v="1000"/>
    <s v="VGA"/>
    <x v="13"/>
    <x v="0"/>
    <x v="0"/>
    <n v="10"/>
    <x v="1"/>
    <x v="5"/>
    <x v="4"/>
  </r>
  <r>
    <x v="26"/>
    <x v="1"/>
    <d v="2022-10-18T00:00:00"/>
    <x v="973"/>
    <s v="CALC"/>
    <x v="16"/>
    <x v="4"/>
    <x v="0"/>
    <n v="10"/>
    <x v="1"/>
    <x v="5"/>
    <x v="4"/>
  </r>
  <r>
    <x v="26"/>
    <x v="1"/>
    <d v="2022-10-18T00:00:00"/>
    <x v="315"/>
    <s v="MACUSBC"/>
    <x v="2"/>
    <x v="1"/>
    <x v="0"/>
    <n v="10"/>
    <x v="1"/>
    <x v="5"/>
    <x v="4"/>
  </r>
  <r>
    <x v="26"/>
    <x v="1"/>
    <d v="2022-10-18T00:00:00"/>
    <x v="1001"/>
    <s v="IPHONE"/>
    <x v="1"/>
    <x v="1"/>
    <x v="0"/>
    <n v="10"/>
    <x v="1"/>
    <x v="5"/>
    <x v="4"/>
  </r>
  <r>
    <x v="26"/>
    <x v="1"/>
    <d v="2022-10-18T00:00:00"/>
    <x v="856"/>
    <s v="MACUSBC"/>
    <x v="2"/>
    <x v="1"/>
    <x v="0"/>
    <n v="10"/>
    <x v="1"/>
    <x v="5"/>
    <x v="4"/>
  </r>
  <r>
    <x v="26"/>
    <x v="1"/>
    <d v="2022-10-19T00:00:00"/>
    <x v="540"/>
    <s v="IPHONE"/>
    <x v="1"/>
    <x v="1"/>
    <x v="0"/>
    <n v="10"/>
    <x v="1"/>
    <x v="5"/>
    <x v="4"/>
  </r>
  <r>
    <x v="26"/>
    <x v="1"/>
    <d v="2022-11-01T00:00:00"/>
    <x v="843"/>
    <s v="CLICC-ML"/>
    <x v="7"/>
    <x v="2"/>
    <x v="0"/>
    <n v="10"/>
    <x v="1"/>
    <x v="5"/>
    <x v="4"/>
  </r>
  <r>
    <x v="26"/>
    <x v="1"/>
    <d v="2022-10-25T00:00:00"/>
    <x v="1002"/>
    <s v="CLICC-ML"/>
    <x v="7"/>
    <x v="2"/>
    <x v="0"/>
    <n v="10"/>
    <x v="1"/>
    <x v="5"/>
    <x v="4"/>
  </r>
  <r>
    <x v="26"/>
    <x v="1"/>
    <d v="2022-10-18T00:00:00"/>
    <x v="110"/>
    <s v="MACUSBC"/>
    <x v="2"/>
    <x v="1"/>
    <x v="0"/>
    <n v="10"/>
    <x v="1"/>
    <x v="5"/>
    <x v="4"/>
  </r>
  <r>
    <x v="26"/>
    <x v="1"/>
    <d v="2022-10-25T00:00:00"/>
    <x v="218"/>
    <s v="CLICC-ML"/>
    <x v="7"/>
    <x v="2"/>
    <x v="0"/>
    <n v="10"/>
    <x v="1"/>
    <x v="5"/>
    <x v="4"/>
  </r>
  <r>
    <x v="26"/>
    <x v="1"/>
    <d v="2022-10-18T00:00:00"/>
    <x v="412"/>
    <s v="MACUSBC"/>
    <x v="2"/>
    <x v="1"/>
    <x v="0"/>
    <n v="10"/>
    <x v="1"/>
    <x v="5"/>
    <x v="4"/>
  </r>
  <r>
    <x v="26"/>
    <x v="1"/>
    <d v="2022-10-18T00:00:00"/>
    <x v="1003"/>
    <s v="CLICC-ML"/>
    <x v="7"/>
    <x v="2"/>
    <x v="0"/>
    <n v="10"/>
    <x v="1"/>
    <x v="5"/>
    <x v="4"/>
  </r>
  <r>
    <x v="26"/>
    <x v="1"/>
    <d v="2022-10-25T00:00:00"/>
    <x v="1004"/>
    <s v="CLICC-ML"/>
    <x v="7"/>
    <x v="2"/>
    <x v="0"/>
    <n v="10"/>
    <x v="1"/>
    <x v="5"/>
    <x v="4"/>
  </r>
  <r>
    <x v="26"/>
    <x v="1"/>
    <d v="2022-10-25T00:00:00"/>
    <x v="1005"/>
    <s v="CLICC-ML"/>
    <x v="7"/>
    <x v="2"/>
    <x v="0"/>
    <n v="10"/>
    <x v="1"/>
    <x v="5"/>
    <x v="4"/>
  </r>
  <r>
    <x v="26"/>
    <x v="1"/>
    <d v="2022-11-08T00:00:00"/>
    <x v="1006"/>
    <s v="CLICC-ML"/>
    <x v="7"/>
    <x v="2"/>
    <x v="0"/>
    <n v="10"/>
    <x v="1"/>
    <x v="5"/>
    <x v="4"/>
  </r>
  <r>
    <x v="26"/>
    <x v="1"/>
    <d v="2022-10-18T00:00:00"/>
    <x v="801"/>
    <s v="IPHONE"/>
    <x v="1"/>
    <x v="1"/>
    <x v="0"/>
    <n v="10"/>
    <x v="1"/>
    <x v="5"/>
    <x v="4"/>
  </r>
  <r>
    <x v="26"/>
    <x v="1"/>
    <d v="2022-10-18T00:00:00"/>
    <x v="42"/>
    <s v="CLICC-ML"/>
    <x v="7"/>
    <x v="2"/>
    <x v="0"/>
    <n v="10"/>
    <x v="1"/>
    <x v="5"/>
    <x v="4"/>
  </r>
  <r>
    <x v="26"/>
    <x v="1"/>
    <d v="2022-10-18T00:00:00"/>
    <x v="980"/>
    <s v="MACUSBC"/>
    <x v="2"/>
    <x v="1"/>
    <x v="0"/>
    <n v="10"/>
    <x v="1"/>
    <x v="5"/>
    <x v="4"/>
  </r>
  <r>
    <x v="26"/>
    <x v="1"/>
    <d v="2022-10-18T00:00:00"/>
    <x v="883"/>
    <s v="IPHONE"/>
    <x v="1"/>
    <x v="1"/>
    <x v="0"/>
    <n v="10"/>
    <x v="1"/>
    <x v="5"/>
    <x v="4"/>
  </r>
  <r>
    <x v="26"/>
    <x v="1"/>
    <d v="2022-10-18T00:00:00"/>
    <x v="1007"/>
    <s v="CALC"/>
    <x v="16"/>
    <x v="4"/>
    <x v="0"/>
    <n v="10"/>
    <x v="1"/>
    <x v="5"/>
    <x v="4"/>
  </r>
  <r>
    <x v="26"/>
    <x v="1"/>
    <d v="2022-10-25T00:00:00"/>
    <x v="373"/>
    <s v="CBK"/>
    <x v="6"/>
    <x v="2"/>
    <x v="0"/>
    <n v="10"/>
    <x v="1"/>
    <x v="5"/>
    <x v="4"/>
  </r>
  <r>
    <x v="26"/>
    <x v="0"/>
    <d v="2022-10-18T00:00:00"/>
    <x v="185"/>
    <s v="IPHONE"/>
    <x v="1"/>
    <x v="1"/>
    <x v="0"/>
    <n v="10"/>
    <x v="1"/>
    <x v="5"/>
    <x v="4"/>
  </r>
  <r>
    <x v="26"/>
    <x v="1"/>
    <d v="2022-10-25T00:00:00"/>
    <x v="1008"/>
    <s v="CBK"/>
    <x v="6"/>
    <x v="2"/>
    <x v="0"/>
    <n v="10"/>
    <x v="1"/>
    <x v="5"/>
    <x v="4"/>
  </r>
  <r>
    <x v="26"/>
    <x v="2"/>
    <d v="2022-10-25T00:00:00"/>
    <x v="1009"/>
    <s v="CBK"/>
    <x v="6"/>
    <x v="2"/>
    <x v="0"/>
    <n v="10"/>
    <x v="1"/>
    <x v="5"/>
    <x v="4"/>
  </r>
  <r>
    <x v="26"/>
    <x v="0"/>
    <d v="2022-10-18T00:00:00"/>
    <x v="885"/>
    <s v="IPHONE"/>
    <x v="1"/>
    <x v="1"/>
    <x v="0"/>
    <n v="10"/>
    <x v="1"/>
    <x v="5"/>
    <x v="4"/>
  </r>
  <r>
    <x v="26"/>
    <x v="0"/>
    <d v="2022-10-18T00:00:00"/>
    <x v="530"/>
    <s v="MACUSBC"/>
    <x v="2"/>
    <x v="1"/>
    <x v="0"/>
    <n v="10"/>
    <x v="1"/>
    <x v="5"/>
    <x v="4"/>
  </r>
  <r>
    <x v="26"/>
    <x v="1"/>
    <d v="2022-10-25T00:00:00"/>
    <x v="1010"/>
    <s v="CLICC-MM"/>
    <x v="4"/>
    <x v="2"/>
    <x v="0"/>
    <n v="10"/>
    <x v="1"/>
    <x v="5"/>
    <x v="4"/>
  </r>
  <r>
    <x v="26"/>
    <x v="1"/>
    <d v="2022-11-15T00:00:00"/>
    <x v="1010"/>
    <s v="CLICC-MM"/>
    <x v="4"/>
    <x v="2"/>
    <x v="0"/>
    <n v="10"/>
    <x v="1"/>
    <x v="5"/>
    <x v="4"/>
  </r>
  <r>
    <x v="26"/>
    <x v="1"/>
    <d v="2022-10-25T00:00:00"/>
    <x v="1011"/>
    <s v="CBK"/>
    <x v="6"/>
    <x v="2"/>
    <x v="0"/>
    <n v="10"/>
    <x v="1"/>
    <x v="5"/>
    <x v="4"/>
  </r>
  <r>
    <x v="26"/>
    <x v="1"/>
    <d v="2022-10-18T00:00:00"/>
    <x v="524"/>
    <s v="IPHONE"/>
    <x v="1"/>
    <x v="1"/>
    <x v="0"/>
    <n v="10"/>
    <x v="1"/>
    <x v="5"/>
    <x v="4"/>
  </r>
  <r>
    <x v="26"/>
    <x v="1"/>
    <d v="2022-10-18T00:00:00"/>
    <x v="430"/>
    <s v="IPHONE"/>
    <x v="1"/>
    <x v="1"/>
    <x v="0"/>
    <n v="10"/>
    <x v="1"/>
    <x v="5"/>
    <x v="4"/>
  </r>
  <r>
    <x v="26"/>
    <x v="1"/>
    <d v="2022-10-18T00:00:00"/>
    <x v="950"/>
    <s v="WALLADPT"/>
    <x v="3"/>
    <x v="1"/>
    <x v="0"/>
    <n v="10"/>
    <x v="1"/>
    <x v="5"/>
    <x v="4"/>
  </r>
  <r>
    <x v="26"/>
    <x v="1"/>
    <d v="2022-10-18T00:00:00"/>
    <x v="2"/>
    <s v="IPHONE"/>
    <x v="1"/>
    <x v="1"/>
    <x v="0"/>
    <n v="10"/>
    <x v="1"/>
    <x v="5"/>
    <x v="4"/>
  </r>
  <r>
    <x v="26"/>
    <x v="1"/>
    <d v="2022-10-18T00:00:00"/>
    <x v="963"/>
    <s v="WALLADPT"/>
    <x v="3"/>
    <x v="1"/>
    <x v="0"/>
    <n v="10"/>
    <x v="1"/>
    <x v="5"/>
    <x v="4"/>
  </r>
  <r>
    <x v="26"/>
    <x v="0"/>
    <d v="2022-10-18T00:00:00"/>
    <x v="339"/>
    <s v="MACUSBC"/>
    <x v="2"/>
    <x v="1"/>
    <x v="0"/>
    <n v="10"/>
    <x v="1"/>
    <x v="5"/>
    <x v="4"/>
  </r>
  <r>
    <x v="26"/>
    <x v="1"/>
    <d v="2022-10-25T00:00:00"/>
    <x v="1011"/>
    <s v="CBK"/>
    <x v="6"/>
    <x v="2"/>
    <x v="0"/>
    <n v="10"/>
    <x v="1"/>
    <x v="5"/>
    <x v="4"/>
  </r>
  <r>
    <x v="26"/>
    <x v="1"/>
    <d v="2022-10-18T00:00:00"/>
    <x v="3"/>
    <s v="MACUSBC"/>
    <x v="2"/>
    <x v="1"/>
    <x v="0"/>
    <n v="10"/>
    <x v="1"/>
    <x v="5"/>
    <x v="4"/>
  </r>
  <r>
    <x v="26"/>
    <x v="0"/>
    <d v="2022-10-18T00:00:00"/>
    <x v="778"/>
    <s v="IPHONE"/>
    <x v="1"/>
    <x v="1"/>
    <x v="0"/>
    <n v="10"/>
    <x v="1"/>
    <x v="5"/>
    <x v="4"/>
  </r>
  <r>
    <x v="26"/>
    <x v="1"/>
    <d v="2022-10-25T00:00:00"/>
    <x v="1012"/>
    <s v="CBK"/>
    <x v="6"/>
    <x v="2"/>
    <x v="0"/>
    <n v="10"/>
    <x v="1"/>
    <x v="5"/>
    <x v="4"/>
  </r>
  <r>
    <x v="26"/>
    <x v="1"/>
    <d v="2022-10-18T00:00:00"/>
    <x v="355"/>
    <s v="IPHONE"/>
    <x v="1"/>
    <x v="1"/>
    <x v="0"/>
    <n v="10"/>
    <x v="1"/>
    <x v="5"/>
    <x v="4"/>
  </r>
  <r>
    <x v="26"/>
    <x v="1"/>
    <d v="2022-10-18T00:00:00"/>
    <x v="369"/>
    <s v="WALLADPT"/>
    <x v="3"/>
    <x v="1"/>
    <x v="0"/>
    <n v="10"/>
    <x v="1"/>
    <x v="5"/>
    <x v="4"/>
  </r>
  <r>
    <x v="26"/>
    <x v="0"/>
    <d v="2022-10-25T00:00:00"/>
    <x v="1013"/>
    <s v="CBK"/>
    <x v="6"/>
    <x v="2"/>
    <x v="0"/>
    <n v="10"/>
    <x v="1"/>
    <x v="5"/>
    <x v="4"/>
  </r>
  <r>
    <x v="26"/>
    <x v="1"/>
    <d v="2022-10-18T00:00:00"/>
    <x v="110"/>
    <s v="MACUSBC"/>
    <x v="2"/>
    <x v="1"/>
    <x v="0"/>
    <n v="10"/>
    <x v="1"/>
    <x v="5"/>
    <x v="4"/>
  </r>
  <r>
    <x v="26"/>
    <x v="1"/>
    <d v="2022-10-25T00:00:00"/>
    <x v="1014"/>
    <s v="CLICC-ML"/>
    <x v="7"/>
    <x v="2"/>
    <x v="0"/>
    <n v="10"/>
    <x v="1"/>
    <x v="5"/>
    <x v="4"/>
  </r>
  <r>
    <x v="26"/>
    <x v="1"/>
    <d v="2022-10-18T00:00:00"/>
    <x v="834"/>
    <s v="LABMSE"/>
    <x v="11"/>
    <x v="4"/>
    <x v="0"/>
    <n v="10"/>
    <x v="1"/>
    <x v="5"/>
    <x v="4"/>
  </r>
  <r>
    <x v="26"/>
    <x v="1"/>
    <d v="2022-10-18T00:00:00"/>
    <x v="1015"/>
    <s v="UHDMI"/>
    <x v="14"/>
    <x v="0"/>
    <x v="0"/>
    <n v="10"/>
    <x v="1"/>
    <x v="5"/>
    <x v="4"/>
  </r>
  <r>
    <x v="26"/>
    <x v="1"/>
    <d v="2022-10-18T00:00:00"/>
    <x v="883"/>
    <s v="IPHONE"/>
    <x v="1"/>
    <x v="1"/>
    <x v="0"/>
    <n v="10"/>
    <x v="1"/>
    <x v="5"/>
    <x v="4"/>
  </r>
  <r>
    <x v="26"/>
    <x v="1"/>
    <d v="2022-10-25T00:00:00"/>
    <x v="1016"/>
    <s v="CBK"/>
    <x v="6"/>
    <x v="2"/>
    <x v="0"/>
    <n v="10"/>
    <x v="1"/>
    <x v="5"/>
    <x v="4"/>
  </r>
  <r>
    <x v="26"/>
    <x v="1"/>
    <d v="2022-11-01T00:00:00"/>
    <x v="363"/>
    <s v="CBK"/>
    <x v="6"/>
    <x v="2"/>
    <x v="0"/>
    <n v="10"/>
    <x v="1"/>
    <x v="5"/>
    <x v="4"/>
  </r>
  <r>
    <x v="26"/>
    <x v="1"/>
    <d v="2022-10-18T00:00:00"/>
    <x v="1017"/>
    <s v="CALC"/>
    <x v="16"/>
    <x v="4"/>
    <x v="0"/>
    <n v="10"/>
    <x v="1"/>
    <x v="5"/>
    <x v="4"/>
  </r>
  <r>
    <x v="26"/>
    <x v="1"/>
    <d v="2022-10-18T00:00:00"/>
    <x v="2"/>
    <s v="IPHONE"/>
    <x v="1"/>
    <x v="1"/>
    <x v="0"/>
    <n v="10"/>
    <x v="1"/>
    <x v="5"/>
    <x v="4"/>
  </r>
  <r>
    <x v="26"/>
    <x v="0"/>
    <d v="2022-10-18T00:00:00"/>
    <x v="794"/>
    <s v="IPHONE"/>
    <x v="1"/>
    <x v="1"/>
    <x v="0"/>
    <n v="10"/>
    <x v="1"/>
    <x v="5"/>
    <x v="4"/>
  </r>
  <r>
    <x v="26"/>
    <x v="1"/>
    <d v="2022-10-25T00:00:00"/>
    <x v="156"/>
    <s v="CBK"/>
    <x v="6"/>
    <x v="2"/>
    <x v="0"/>
    <n v="10"/>
    <x v="1"/>
    <x v="5"/>
    <x v="4"/>
  </r>
  <r>
    <x v="26"/>
    <x v="1"/>
    <d v="2022-10-25T00:00:00"/>
    <x v="1018"/>
    <s v="CBK"/>
    <x v="6"/>
    <x v="2"/>
    <x v="0"/>
    <n v="10"/>
    <x v="1"/>
    <x v="5"/>
    <x v="4"/>
  </r>
  <r>
    <x v="26"/>
    <x v="1"/>
    <d v="2022-10-18T00:00:00"/>
    <x v="1019"/>
    <s v="IPHONE"/>
    <x v="1"/>
    <x v="1"/>
    <x v="0"/>
    <n v="10"/>
    <x v="1"/>
    <x v="5"/>
    <x v="4"/>
  </r>
  <r>
    <x v="26"/>
    <x v="1"/>
    <d v="2022-10-18T00:00:00"/>
    <x v="1020"/>
    <s v="IPHONE"/>
    <x v="1"/>
    <x v="1"/>
    <x v="0"/>
    <n v="10"/>
    <x v="1"/>
    <x v="5"/>
    <x v="4"/>
  </r>
  <r>
    <x v="26"/>
    <x v="0"/>
    <d v="2022-10-19T00:00:00"/>
    <x v="540"/>
    <s v="IPHONE"/>
    <x v="1"/>
    <x v="1"/>
    <x v="0"/>
    <n v="10"/>
    <x v="1"/>
    <x v="5"/>
    <x v="4"/>
  </r>
  <r>
    <x v="26"/>
    <x v="1"/>
    <d v="2022-10-25T00:00:00"/>
    <x v="1021"/>
    <s v="CBK"/>
    <x v="6"/>
    <x v="2"/>
    <x v="0"/>
    <n v="10"/>
    <x v="1"/>
    <x v="5"/>
    <x v="4"/>
  </r>
  <r>
    <x v="26"/>
    <x v="0"/>
    <d v="2022-10-25T00:00:00"/>
    <x v="1022"/>
    <s v="CLICC-MM"/>
    <x v="4"/>
    <x v="2"/>
    <x v="0"/>
    <n v="10"/>
    <x v="1"/>
    <x v="5"/>
    <x v="4"/>
  </r>
  <r>
    <x v="26"/>
    <x v="1"/>
    <d v="2022-10-25T00:00:00"/>
    <x v="1023"/>
    <s v="CLICC-ML"/>
    <x v="7"/>
    <x v="2"/>
    <x v="0"/>
    <n v="10"/>
    <x v="1"/>
    <x v="5"/>
    <x v="4"/>
  </r>
  <r>
    <x v="26"/>
    <x v="0"/>
    <d v="2022-11-01T00:00:00"/>
    <x v="702"/>
    <s v="CLICC-MM"/>
    <x v="4"/>
    <x v="2"/>
    <x v="0"/>
    <n v="10"/>
    <x v="1"/>
    <x v="5"/>
    <x v="4"/>
  </r>
  <r>
    <x v="26"/>
    <x v="0"/>
    <d v="2022-10-18T00:00:00"/>
    <x v="977"/>
    <s v="HDMIC"/>
    <x v="0"/>
    <x v="0"/>
    <x v="0"/>
    <n v="10"/>
    <x v="1"/>
    <x v="5"/>
    <x v="4"/>
  </r>
  <r>
    <x v="26"/>
    <x v="1"/>
    <d v="2022-11-22T00:00:00"/>
    <x v="1012"/>
    <s v="CBK"/>
    <x v="6"/>
    <x v="2"/>
    <x v="0"/>
    <n v="10"/>
    <x v="1"/>
    <x v="5"/>
    <x v="4"/>
  </r>
  <r>
    <x v="27"/>
    <x v="0"/>
    <d v="2022-10-19T00:00:00"/>
    <x v="1024"/>
    <s v="UHDMI"/>
    <x v="14"/>
    <x v="0"/>
    <x v="0"/>
    <n v="10"/>
    <x v="1"/>
    <x v="6"/>
    <x v="4"/>
  </r>
  <r>
    <x v="27"/>
    <x v="0"/>
    <d v="2022-10-19T00:00:00"/>
    <x v="1025"/>
    <s v="UVGA"/>
    <x v="10"/>
    <x v="0"/>
    <x v="0"/>
    <n v="10"/>
    <x v="1"/>
    <x v="6"/>
    <x v="4"/>
  </r>
  <r>
    <x v="27"/>
    <x v="1"/>
    <d v="2022-10-26T00:00:00"/>
    <x v="406"/>
    <s v="CBK"/>
    <x v="6"/>
    <x v="2"/>
    <x v="0"/>
    <n v="10"/>
    <x v="1"/>
    <x v="6"/>
    <x v="4"/>
  </r>
  <r>
    <x v="27"/>
    <x v="1"/>
    <d v="2022-11-02T00:00:00"/>
    <x v="161"/>
    <s v="CLICC-ML"/>
    <x v="7"/>
    <x v="2"/>
    <x v="0"/>
    <n v="10"/>
    <x v="1"/>
    <x v="6"/>
    <x v="4"/>
  </r>
  <r>
    <x v="27"/>
    <x v="1"/>
    <d v="2022-10-19T00:00:00"/>
    <x v="524"/>
    <s v="IPHONE"/>
    <x v="1"/>
    <x v="1"/>
    <x v="0"/>
    <n v="10"/>
    <x v="1"/>
    <x v="6"/>
    <x v="4"/>
  </r>
  <r>
    <x v="27"/>
    <x v="1"/>
    <d v="2022-10-19T00:00:00"/>
    <x v="936"/>
    <s v="WALLADPT"/>
    <x v="3"/>
    <x v="1"/>
    <x v="0"/>
    <n v="10"/>
    <x v="1"/>
    <x v="6"/>
    <x v="4"/>
  </r>
  <r>
    <x v="27"/>
    <x v="0"/>
    <d v="2022-10-19T00:00:00"/>
    <x v="285"/>
    <s v="IPHONE"/>
    <x v="1"/>
    <x v="1"/>
    <x v="0"/>
    <n v="10"/>
    <x v="1"/>
    <x v="6"/>
    <x v="4"/>
  </r>
  <r>
    <x v="27"/>
    <x v="0"/>
    <d v="2022-10-19T00:00:00"/>
    <x v="1026"/>
    <s v="OMNI"/>
    <x v="15"/>
    <x v="1"/>
    <x v="0"/>
    <n v="10"/>
    <x v="1"/>
    <x v="6"/>
    <x v="4"/>
  </r>
  <r>
    <x v="27"/>
    <x v="1"/>
    <d v="2022-10-19T00:00:00"/>
    <x v="606"/>
    <s v="MACUSBC"/>
    <x v="2"/>
    <x v="1"/>
    <x v="0"/>
    <n v="10"/>
    <x v="1"/>
    <x v="6"/>
    <x v="4"/>
  </r>
  <r>
    <x v="27"/>
    <x v="0"/>
    <d v="2022-10-19T00:00:00"/>
    <x v="524"/>
    <s v="IPHONE"/>
    <x v="1"/>
    <x v="1"/>
    <x v="0"/>
    <n v="10"/>
    <x v="1"/>
    <x v="6"/>
    <x v="4"/>
  </r>
  <r>
    <x v="27"/>
    <x v="0"/>
    <d v="2022-10-19T00:00:00"/>
    <x v="339"/>
    <s v="MACUSBC"/>
    <x v="2"/>
    <x v="1"/>
    <x v="0"/>
    <n v="10"/>
    <x v="1"/>
    <x v="6"/>
    <x v="4"/>
  </r>
  <r>
    <x v="27"/>
    <x v="0"/>
    <d v="2022-10-19T00:00:00"/>
    <x v="5"/>
    <s v="WALLADPT"/>
    <x v="3"/>
    <x v="1"/>
    <x v="0"/>
    <n v="10"/>
    <x v="1"/>
    <x v="6"/>
    <x v="4"/>
  </r>
  <r>
    <x v="27"/>
    <x v="1"/>
    <d v="2022-10-19T00:00:00"/>
    <x v="9"/>
    <s v="MACUSBC"/>
    <x v="2"/>
    <x v="1"/>
    <x v="0"/>
    <n v="10"/>
    <x v="1"/>
    <x v="6"/>
    <x v="4"/>
  </r>
  <r>
    <x v="27"/>
    <x v="1"/>
    <d v="2022-10-26T00:00:00"/>
    <x v="274"/>
    <s v="CBK"/>
    <x v="6"/>
    <x v="2"/>
    <x v="0"/>
    <n v="10"/>
    <x v="1"/>
    <x v="6"/>
    <x v="4"/>
  </r>
  <r>
    <x v="27"/>
    <x v="1"/>
    <d v="2022-10-19T00:00:00"/>
    <x v="330"/>
    <s v="MACUSBC"/>
    <x v="2"/>
    <x v="1"/>
    <x v="0"/>
    <n v="10"/>
    <x v="1"/>
    <x v="6"/>
    <x v="4"/>
  </r>
  <r>
    <x v="27"/>
    <x v="1"/>
    <d v="2022-10-19T00:00:00"/>
    <x v="838"/>
    <s v="OMNI"/>
    <x v="15"/>
    <x v="1"/>
    <x v="0"/>
    <n v="10"/>
    <x v="1"/>
    <x v="6"/>
    <x v="4"/>
  </r>
  <r>
    <x v="27"/>
    <x v="1"/>
    <d v="2022-10-19T00:00:00"/>
    <x v="262"/>
    <s v="IPHONE"/>
    <x v="1"/>
    <x v="1"/>
    <x v="0"/>
    <n v="10"/>
    <x v="1"/>
    <x v="6"/>
    <x v="4"/>
  </r>
  <r>
    <x v="27"/>
    <x v="1"/>
    <d v="2022-10-19T00:00:00"/>
    <x v="356"/>
    <s v="WALLADPT"/>
    <x v="3"/>
    <x v="1"/>
    <x v="0"/>
    <n v="10"/>
    <x v="1"/>
    <x v="6"/>
    <x v="4"/>
  </r>
  <r>
    <x v="27"/>
    <x v="1"/>
    <d v="2022-10-19T00:00:00"/>
    <x v="310"/>
    <s v="HPUSBC"/>
    <x v="12"/>
    <x v="1"/>
    <x v="0"/>
    <n v="10"/>
    <x v="1"/>
    <x v="6"/>
    <x v="4"/>
  </r>
  <r>
    <x v="27"/>
    <x v="1"/>
    <d v="2022-10-26T00:00:00"/>
    <x v="1027"/>
    <s v="CBK"/>
    <x v="6"/>
    <x v="2"/>
    <x v="0"/>
    <n v="10"/>
    <x v="1"/>
    <x v="6"/>
    <x v="4"/>
  </r>
  <r>
    <x v="27"/>
    <x v="1"/>
    <d v="2022-10-19T00:00:00"/>
    <x v="330"/>
    <s v="MACUSBC"/>
    <x v="2"/>
    <x v="1"/>
    <x v="0"/>
    <n v="10"/>
    <x v="1"/>
    <x v="6"/>
    <x v="4"/>
  </r>
  <r>
    <x v="27"/>
    <x v="0"/>
    <d v="2022-10-26T00:00:00"/>
    <x v="1028"/>
    <s v="CBK"/>
    <x v="6"/>
    <x v="2"/>
    <x v="0"/>
    <n v="10"/>
    <x v="1"/>
    <x v="6"/>
    <x v="4"/>
  </r>
  <r>
    <x v="27"/>
    <x v="1"/>
    <d v="2022-10-26T00:00:00"/>
    <x v="406"/>
    <s v="CBK"/>
    <x v="6"/>
    <x v="2"/>
    <x v="0"/>
    <n v="10"/>
    <x v="1"/>
    <x v="6"/>
    <x v="4"/>
  </r>
  <r>
    <x v="27"/>
    <x v="1"/>
    <d v="2022-10-19T00:00:00"/>
    <x v="710"/>
    <s v="FAC"/>
    <x v="4"/>
    <x v="2"/>
    <x v="0"/>
    <n v="10"/>
    <x v="1"/>
    <x v="6"/>
    <x v="4"/>
  </r>
  <r>
    <x v="27"/>
    <x v="1"/>
    <d v="2022-10-19T00:00:00"/>
    <x v="1"/>
    <s v="IPHONE"/>
    <x v="1"/>
    <x v="1"/>
    <x v="0"/>
    <n v="10"/>
    <x v="1"/>
    <x v="6"/>
    <x v="4"/>
  </r>
  <r>
    <x v="27"/>
    <x v="1"/>
    <d v="2022-10-19T00:00:00"/>
    <x v="950"/>
    <s v="WALLADPT"/>
    <x v="3"/>
    <x v="1"/>
    <x v="0"/>
    <n v="10"/>
    <x v="1"/>
    <x v="6"/>
    <x v="4"/>
  </r>
  <r>
    <x v="27"/>
    <x v="1"/>
    <d v="2022-10-19T00:00:00"/>
    <x v="794"/>
    <s v="IPHONE"/>
    <x v="1"/>
    <x v="1"/>
    <x v="0"/>
    <n v="10"/>
    <x v="1"/>
    <x v="6"/>
    <x v="4"/>
  </r>
  <r>
    <x v="27"/>
    <x v="1"/>
    <d v="2022-10-26T00:00:00"/>
    <x v="817"/>
    <s v="CBK"/>
    <x v="6"/>
    <x v="2"/>
    <x v="0"/>
    <n v="10"/>
    <x v="1"/>
    <x v="6"/>
    <x v="4"/>
  </r>
  <r>
    <x v="27"/>
    <x v="1"/>
    <d v="2023-01-17T00:00:00"/>
    <x v="1029"/>
    <s v="AD"/>
    <x v="5"/>
    <x v="3"/>
    <x v="0"/>
    <n v="10"/>
    <x v="1"/>
    <x v="6"/>
    <x v="4"/>
  </r>
  <r>
    <x v="27"/>
    <x v="1"/>
    <d v="2022-11-02T00:00:00"/>
    <x v="494"/>
    <s v="CLICC-ML"/>
    <x v="7"/>
    <x v="2"/>
    <x v="0"/>
    <n v="10"/>
    <x v="1"/>
    <x v="6"/>
    <x v="4"/>
  </r>
  <r>
    <x v="27"/>
    <x v="0"/>
    <d v="2022-10-19T00:00:00"/>
    <x v="908"/>
    <s v="HDMIC"/>
    <x v="0"/>
    <x v="0"/>
    <x v="0"/>
    <n v="10"/>
    <x v="1"/>
    <x v="6"/>
    <x v="4"/>
  </r>
  <r>
    <x v="27"/>
    <x v="0"/>
    <d v="2022-10-19T00:00:00"/>
    <x v="48"/>
    <s v="HDST"/>
    <x v="8"/>
    <x v="4"/>
    <x v="0"/>
    <n v="10"/>
    <x v="1"/>
    <x v="6"/>
    <x v="4"/>
  </r>
  <r>
    <x v="27"/>
    <x v="1"/>
    <d v="2022-10-19T00:00:00"/>
    <x v="110"/>
    <s v="MACUSBC"/>
    <x v="2"/>
    <x v="1"/>
    <x v="0"/>
    <n v="10"/>
    <x v="1"/>
    <x v="6"/>
    <x v="4"/>
  </r>
  <r>
    <x v="27"/>
    <x v="1"/>
    <d v="2022-10-19T00:00:00"/>
    <x v="355"/>
    <s v="IPHONE"/>
    <x v="1"/>
    <x v="1"/>
    <x v="0"/>
    <n v="10"/>
    <x v="1"/>
    <x v="6"/>
    <x v="4"/>
  </r>
  <r>
    <x v="27"/>
    <x v="1"/>
    <d v="2022-10-19T00:00:00"/>
    <x v="369"/>
    <s v="WALLADPT"/>
    <x v="3"/>
    <x v="1"/>
    <x v="0"/>
    <n v="10"/>
    <x v="1"/>
    <x v="6"/>
    <x v="4"/>
  </r>
  <r>
    <x v="27"/>
    <x v="1"/>
    <d v="2022-10-26T00:00:00"/>
    <x v="1013"/>
    <s v="CBK"/>
    <x v="6"/>
    <x v="2"/>
    <x v="0"/>
    <n v="10"/>
    <x v="1"/>
    <x v="6"/>
    <x v="4"/>
  </r>
  <r>
    <x v="27"/>
    <x v="0"/>
    <d v="2022-10-26T00:00:00"/>
    <x v="655"/>
    <s v="CBK"/>
    <x v="6"/>
    <x v="2"/>
    <x v="0"/>
    <n v="10"/>
    <x v="1"/>
    <x v="6"/>
    <x v="4"/>
  </r>
  <r>
    <x v="27"/>
    <x v="0"/>
    <d v="2022-10-19T00:00:00"/>
    <x v="1030"/>
    <s v="MACCHRG"/>
    <x v="9"/>
    <x v="1"/>
    <x v="0"/>
    <n v="10"/>
    <x v="1"/>
    <x v="6"/>
    <x v="4"/>
  </r>
  <r>
    <x v="27"/>
    <x v="0"/>
    <d v="2022-10-26T00:00:00"/>
    <x v="59"/>
    <s v="CLICC-ML"/>
    <x v="7"/>
    <x v="2"/>
    <x v="0"/>
    <n v="10"/>
    <x v="1"/>
    <x v="6"/>
    <x v="4"/>
  </r>
  <r>
    <x v="27"/>
    <x v="0"/>
    <d v="2022-10-19T00:00:00"/>
    <x v="501"/>
    <s v="HDMIC"/>
    <x v="0"/>
    <x v="0"/>
    <x v="0"/>
    <n v="10"/>
    <x v="1"/>
    <x v="6"/>
    <x v="4"/>
  </r>
  <r>
    <x v="27"/>
    <x v="1"/>
    <d v="2022-10-26T00:00:00"/>
    <x v="1031"/>
    <s v="CBK"/>
    <x v="6"/>
    <x v="2"/>
    <x v="0"/>
    <n v="10"/>
    <x v="1"/>
    <x v="6"/>
    <x v="4"/>
  </r>
  <r>
    <x v="27"/>
    <x v="1"/>
    <d v="2022-11-09T00:00:00"/>
    <x v="400"/>
    <s v="CBK"/>
    <x v="6"/>
    <x v="2"/>
    <x v="0"/>
    <n v="10"/>
    <x v="1"/>
    <x v="6"/>
    <x v="4"/>
  </r>
  <r>
    <x v="27"/>
    <x v="1"/>
    <d v="2022-11-01T00:00:00"/>
    <x v="646"/>
    <s v="CBK"/>
    <x v="6"/>
    <x v="2"/>
    <x v="0"/>
    <n v="10"/>
    <x v="1"/>
    <x v="6"/>
    <x v="4"/>
  </r>
  <r>
    <x v="27"/>
    <x v="1"/>
    <d v="2022-10-19T00:00:00"/>
    <x v="806"/>
    <s v="IPHONE"/>
    <x v="1"/>
    <x v="1"/>
    <x v="0"/>
    <n v="10"/>
    <x v="1"/>
    <x v="6"/>
    <x v="4"/>
  </r>
  <r>
    <x v="27"/>
    <x v="1"/>
    <d v="2022-10-19T00:00:00"/>
    <x v="1032"/>
    <s v="IPHONE"/>
    <x v="1"/>
    <x v="1"/>
    <x v="0"/>
    <n v="10"/>
    <x v="1"/>
    <x v="6"/>
    <x v="4"/>
  </r>
  <r>
    <x v="27"/>
    <x v="1"/>
    <d v="2022-10-19T00:00:00"/>
    <x v="950"/>
    <s v="WALLADPT"/>
    <x v="3"/>
    <x v="1"/>
    <x v="0"/>
    <n v="10"/>
    <x v="1"/>
    <x v="6"/>
    <x v="4"/>
  </r>
  <r>
    <x v="27"/>
    <x v="1"/>
    <d v="2022-10-19T00:00:00"/>
    <x v="1"/>
    <s v="IPHONE"/>
    <x v="1"/>
    <x v="1"/>
    <x v="0"/>
    <n v="10"/>
    <x v="1"/>
    <x v="6"/>
    <x v="4"/>
  </r>
  <r>
    <x v="27"/>
    <x v="1"/>
    <d v="2022-10-19T00:00:00"/>
    <x v="822"/>
    <s v="WALLADPT"/>
    <x v="3"/>
    <x v="1"/>
    <x v="0"/>
    <n v="10"/>
    <x v="1"/>
    <x v="6"/>
    <x v="4"/>
  </r>
  <r>
    <x v="27"/>
    <x v="1"/>
    <d v="2022-10-26T00:00:00"/>
    <x v="683"/>
    <s v="CBK"/>
    <x v="6"/>
    <x v="2"/>
    <x v="0"/>
    <n v="10"/>
    <x v="1"/>
    <x v="6"/>
    <x v="4"/>
  </r>
  <r>
    <x v="27"/>
    <x v="1"/>
    <d v="2022-10-19T00:00:00"/>
    <x v="1033"/>
    <s v="UHDMI"/>
    <x v="14"/>
    <x v="0"/>
    <x v="0"/>
    <n v="10"/>
    <x v="1"/>
    <x v="6"/>
    <x v="4"/>
  </r>
  <r>
    <x v="27"/>
    <x v="1"/>
    <d v="2022-11-01T00:00:00"/>
    <x v="1034"/>
    <s v="CBK"/>
    <x v="6"/>
    <x v="2"/>
    <x v="0"/>
    <n v="10"/>
    <x v="1"/>
    <x v="6"/>
    <x v="4"/>
  </r>
  <r>
    <x v="27"/>
    <x v="1"/>
    <d v="2022-10-19T00:00:00"/>
    <x v="1017"/>
    <s v="CALC"/>
    <x v="16"/>
    <x v="4"/>
    <x v="0"/>
    <n v="10"/>
    <x v="1"/>
    <x v="6"/>
    <x v="4"/>
  </r>
  <r>
    <x v="27"/>
    <x v="1"/>
    <d v="2022-10-19T00:00:00"/>
    <x v="972"/>
    <s v="CALC"/>
    <x v="16"/>
    <x v="4"/>
    <x v="0"/>
    <n v="10"/>
    <x v="1"/>
    <x v="6"/>
    <x v="4"/>
  </r>
  <r>
    <x v="27"/>
    <x v="1"/>
    <d v="2022-10-19T00:00:00"/>
    <x v="966"/>
    <s v="CALC"/>
    <x v="16"/>
    <x v="4"/>
    <x v="0"/>
    <n v="10"/>
    <x v="1"/>
    <x v="6"/>
    <x v="4"/>
  </r>
  <r>
    <x v="27"/>
    <x v="1"/>
    <d v="2022-10-26T00:00:00"/>
    <x v="46"/>
    <s v="CBK"/>
    <x v="6"/>
    <x v="2"/>
    <x v="0"/>
    <n v="10"/>
    <x v="1"/>
    <x v="6"/>
    <x v="4"/>
  </r>
  <r>
    <x v="27"/>
    <x v="1"/>
    <d v="2022-10-19T00:00:00"/>
    <x v="1035"/>
    <s v="IPHONE"/>
    <x v="1"/>
    <x v="1"/>
    <x v="0"/>
    <n v="10"/>
    <x v="1"/>
    <x v="6"/>
    <x v="4"/>
  </r>
  <r>
    <x v="27"/>
    <x v="1"/>
    <d v="2022-10-19T00:00:00"/>
    <x v="1036"/>
    <s v="OMNI"/>
    <x v="15"/>
    <x v="1"/>
    <x v="0"/>
    <n v="10"/>
    <x v="1"/>
    <x v="6"/>
    <x v="4"/>
  </r>
  <r>
    <x v="27"/>
    <x v="1"/>
    <d v="2022-10-26T00:00:00"/>
    <x v="857"/>
    <s v="CBK"/>
    <x v="6"/>
    <x v="2"/>
    <x v="0"/>
    <n v="10"/>
    <x v="1"/>
    <x v="6"/>
    <x v="4"/>
  </r>
  <r>
    <x v="27"/>
    <x v="0"/>
    <d v="2022-10-19T00:00:00"/>
    <x v="2"/>
    <s v="IPHONE"/>
    <x v="1"/>
    <x v="1"/>
    <x v="0"/>
    <n v="10"/>
    <x v="1"/>
    <x v="6"/>
    <x v="4"/>
  </r>
  <r>
    <x v="27"/>
    <x v="0"/>
    <d v="2022-10-19T00:00:00"/>
    <x v="884"/>
    <s v="WALLADPT"/>
    <x v="3"/>
    <x v="1"/>
    <x v="0"/>
    <n v="10"/>
    <x v="1"/>
    <x v="6"/>
    <x v="4"/>
  </r>
  <r>
    <x v="27"/>
    <x v="1"/>
    <d v="2022-10-26T00:00:00"/>
    <x v="538"/>
    <s v="HP"/>
    <x v="18"/>
    <x v="2"/>
    <x v="0"/>
    <n v="10"/>
    <x v="1"/>
    <x v="6"/>
    <x v="4"/>
  </r>
  <r>
    <x v="27"/>
    <x v="1"/>
    <d v="2022-10-19T00:00:00"/>
    <x v="679"/>
    <s v="BOEIPHONE"/>
    <x v="1"/>
    <x v="1"/>
    <x v="0"/>
    <n v="10"/>
    <x v="1"/>
    <x v="6"/>
    <x v="4"/>
  </r>
  <r>
    <x v="27"/>
    <x v="1"/>
    <d v="2022-10-19T00:00:00"/>
    <x v="394"/>
    <s v="WALLADPT"/>
    <x v="3"/>
    <x v="1"/>
    <x v="0"/>
    <n v="10"/>
    <x v="1"/>
    <x v="6"/>
    <x v="4"/>
  </r>
  <r>
    <x v="27"/>
    <x v="0"/>
    <d v="2022-10-19T00:00:00"/>
    <x v="530"/>
    <s v="MACUSBC"/>
    <x v="2"/>
    <x v="1"/>
    <x v="0"/>
    <n v="10"/>
    <x v="1"/>
    <x v="6"/>
    <x v="4"/>
  </r>
  <r>
    <x v="27"/>
    <x v="1"/>
    <d v="2022-10-26T00:00:00"/>
    <x v="652"/>
    <s v="CBK"/>
    <x v="6"/>
    <x v="2"/>
    <x v="0"/>
    <n v="10"/>
    <x v="1"/>
    <x v="6"/>
    <x v="4"/>
  </r>
  <r>
    <x v="27"/>
    <x v="1"/>
    <d v="2022-11-02T00:00:00"/>
    <x v="1037"/>
    <s v="CLICC-MM"/>
    <x v="4"/>
    <x v="2"/>
    <x v="0"/>
    <n v="10"/>
    <x v="1"/>
    <x v="6"/>
    <x v="4"/>
  </r>
  <r>
    <x v="27"/>
    <x v="1"/>
    <d v="2022-10-19T00:00:00"/>
    <x v="806"/>
    <s v="IPHONE"/>
    <x v="1"/>
    <x v="1"/>
    <x v="0"/>
    <n v="10"/>
    <x v="1"/>
    <x v="6"/>
    <x v="4"/>
  </r>
  <r>
    <x v="27"/>
    <x v="1"/>
    <d v="2022-10-19T00:00:00"/>
    <x v="1032"/>
    <s v="IPHONE"/>
    <x v="1"/>
    <x v="1"/>
    <x v="0"/>
    <n v="10"/>
    <x v="1"/>
    <x v="6"/>
    <x v="4"/>
  </r>
  <r>
    <x v="27"/>
    <x v="0"/>
    <d v="2022-10-19T00:00:00"/>
    <x v="711"/>
    <s v="HDMIC"/>
    <x v="0"/>
    <x v="0"/>
    <x v="0"/>
    <n v="10"/>
    <x v="1"/>
    <x v="6"/>
    <x v="4"/>
  </r>
  <r>
    <x v="27"/>
    <x v="0"/>
    <d v="2022-10-26T00:00:00"/>
    <x v="298"/>
    <s v="CBK"/>
    <x v="6"/>
    <x v="2"/>
    <x v="0"/>
    <n v="10"/>
    <x v="1"/>
    <x v="6"/>
    <x v="4"/>
  </r>
  <r>
    <x v="27"/>
    <x v="1"/>
    <d v="2022-10-19T00:00:00"/>
    <x v="1017"/>
    <s v="CALC"/>
    <x v="16"/>
    <x v="4"/>
    <x v="0"/>
    <n v="10"/>
    <x v="1"/>
    <x v="6"/>
    <x v="4"/>
  </r>
  <r>
    <x v="27"/>
    <x v="0"/>
    <d v="2022-10-19T00:00:00"/>
    <x v="530"/>
    <s v="MACUSBC"/>
    <x v="2"/>
    <x v="1"/>
    <x v="0"/>
    <n v="10"/>
    <x v="1"/>
    <x v="6"/>
    <x v="4"/>
  </r>
  <r>
    <x v="27"/>
    <x v="0"/>
    <d v="2022-10-19T00:00:00"/>
    <x v="310"/>
    <s v="HPUSBC"/>
    <x v="12"/>
    <x v="1"/>
    <x v="0"/>
    <n v="10"/>
    <x v="1"/>
    <x v="6"/>
    <x v="4"/>
  </r>
  <r>
    <x v="27"/>
    <x v="0"/>
    <d v="2022-10-19T00:00:00"/>
    <x v="960"/>
    <s v="WALLADPT"/>
    <x v="3"/>
    <x v="1"/>
    <x v="0"/>
    <n v="10"/>
    <x v="1"/>
    <x v="6"/>
    <x v="4"/>
  </r>
  <r>
    <x v="27"/>
    <x v="0"/>
    <d v="2022-10-19T00:00:00"/>
    <x v="333"/>
    <s v="WALLADPT"/>
    <x v="3"/>
    <x v="1"/>
    <x v="0"/>
    <n v="10"/>
    <x v="1"/>
    <x v="6"/>
    <x v="4"/>
  </r>
  <r>
    <x v="27"/>
    <x v="0"/>
    <d v="2022-10-26T00:00:00"/>
    <x v="870"/>
    <s v="CBK"/>
    <x v="6"/>
    <x v="2"/>
    <x v="0"/>
    <n v="10"/>
    <x v="1"/>
    <x v="6"/>
    <x v="4"/>
  </r>
  <r>
    <x v="27"/>
    <x v="0"/>
    <d v="2022-10-26T00:00:00"/>
    <x v="1038"/>
    <s v="CBK"/>
    <x v="6"/>
    <x v="2"/>
    <x v="0"/>
    <n v="10"/>
    <x v="1"/>
    <x v="6"/>
    <x v="4"/>
  </r>
  <r>
    <x v="27"/>
    <x v="1"/>
    <d v="2022-10-28T00:00:00"/>
    <x v="254"/>
    <s v="CBK"/>
    <x v="6"/>
    <x v="2"/>
    <x v="0"/>
    <n v="10"/>
    <x v="1"/>
    <x v="6"/>
    <x v="4"/>
  </r>
  <r>
    <x v="27"/>
    <x v="1"/>
    <d v="2022-10-19T00:00:00"/>
    <x v="885"/>
    <s v="IPHONE"/>
    <x v="1"/>
    <x v="1"/>
    <x v="0"/>
    <n v="10"/>
    <x v="1"/>
    <x v="6"/>
    <x v="4"/>
  </r>
  <r>
    <x v="27"/>
    <x v="1"/>
    <d v="2022-10-19T00:00:00"/>
    <x v="883"/>
    <s v="IPHONE"/>
    <x v="1"/>
    <x v="1"/>
    <x v="0"/>
    <n v="10"/>
    <x v="1"/>
    <x v="6"/>
    <x v="4"/>
  </r>
  <r>
    <x v="27"/>
    <x v="0"/>
    <d v="2022-10-19T00:00:00"/>
    <x v="862"/>
    <s v="CLICC-ML"/>
    <x v="7"/>
    <x v="2"/>
    <x v="0"/>
    <n v="10"/>
    <x v="1"/>
    <x v="6"/>
    <x v="4"/>
  </r>
  <r>
    <x v="27"/>
    <x v="0"/>
    <d v="2022-10-26T00:00:00"/>
    <x v="844"/>
    <s v="CLICC-ML"/>
    <x v="7"/>
    <x v="2"/>
    <x v="0"/>
    <n v="10"/>
    <x v="1"/>
    <x v="6"/>
    <x v="4"/>
  </r>
  <r>
    <x v="27"/>
    <x v="1"/>
    <d v="2022-11-02T00:00:00"/>
    <x v="866"/>
    <s v="CLICC-ML"/>
    <x v="7"/>
    <x v="2"/>
    <x v="0"/>
    <n v="10"/>
    <x v="1"/>
    <x v="6"/>
    <x v="4"/>
  </r>
  <r>
    <x v="27"/>
    <x v="0"/>
    <d v="2022-10-26T00:00:00"/>
    <x v="1039"/>
    <s v="CBK"/>
    <x v="6"/>
    <x v="2"/>
    <x v="0"/>
    <n v="10"/>
    <x v="1"/>
    <x v="6"/>
    <x v="4"/>
  </r>
  <r>
    <x v="27"/>
    <x v="1"/>
    <d v="2022-10-19T00:00:00"/>
    <x v="110"/>
    <s v="MACUSBC"/>
    <x v="2"/>
    <x v="1"/>
    <x v="0"/>
    <n v="10"/>
    <x v="1"/>
    <x v="6"/>
    <x v="4"/>
  </r>
  <r>
    <x v="27"/>
    <x v="1"/>
    <d v="2022-10-19T00:00:00"/>
    <x v="684"/>
    <s v="IPHONE"/>
    <x v="1"/>
    <x v="1"/>
    <x v="0"/>
    <n v="10"/>
    <x v="1"/>
    <x v="6"/>
    <x v="4"/>
  </r>
  <r>
    <x v="27"/>
    <x v="1"/>
    <d v="2022-10-19T00:00:00"/>
    <x v="344"/>
    <s v="UVGA"/>
    <x v="10"/>
    <x v="0"/>
    <x v="0"/>
    <n v="10"/>
    <x v="1"/>
    <x v="6"/>
    <x v="4"/>
  </r>
  <r>
    <x v="27"/>
    <x v="1"/>
    <d v="2022-10-19T00:00:00"/>
    <x v="1"/>
    <s v="IPHONE"/>
    <x v="1"/>
    <x v="1"/>
    <x v="0"/>
    <n v="10"/>
    <x v="1"/>
    <x v="6"/>
    <x v="4"/>
  </r>
  <r>
    <x v="27"/>
    <x v="1"/>
    <d v="2022-10-19T00:00:00"/>
    <x v="854"/>
    <s v="WALLADPT"/>
    <x v="3"/>
    <x v="1"/>
    <x v="0"/>
    <n v="10"/>
    <x v="1"/>
    <x v="6"/>
    <x v="4"/>
  </r>
  <r>
    <x v="27"/>
    <x v="1"/>
    <d v="2022-10-26T00:00:00"/>
    <x v="817"/>
    <s v="CBK"/>
    <x v="6"/>
    <x v="2"/>
    <x v="0"/>
    <n v="10"/>
    <x v="1"/>
    <x v="6"/>
    <x v="4"/>
  </r>
  <r>
    <x v="27"/>
    <x v="2"/>
    <d v="2022-10-26T00:00:00"/>
    <x v="1040"/>
    <s v="CBK"/>
    <x v="6"/>
    <x v="2"/>
    <x v="0"/>
    <n v="10"/>
    <x v="1"/>
    <x v="6"/>
    <x v="4"/>
  </r>
  <r>
    <x v="28"/>
    <x v="3"/>
    <d v="2022-10-27T00:00:00"/>
    <x v="371"/>
    <s v="CBK"/>
    <x v="6"/>
    <x v="2"/>
    <x v="0"/>
    <n v="10"/>
    <x v="1"/>
    <x v="0"/>
    <x v="4"/>
  </r>
  <r>
    <x v="28"/>
    <x v="3"/>
    <d v="2022-10-27T00:00:00"/>
    <x v="1016"/>
    <s v="CBK"/>
    <x v="6"/>
    <x v="2"/>
    <x v="0"/>
    <n v="10"/>
    <x v="1"/>
    <x v="0"/>
    <x v="4"/>
  </r>
  <r>
    <x v="28"/>
    <x v="3"/>
    <d v="2022-10-27T00:00:00"/>
    <x v="1041"/>
    <s v="CBK"/>
    <x v="6"/>
    <x v="2"/>
    <x v="0"/>
    <n v="10"/>
    <x v="1"/>
    <x v="0"/>
    <x v="4"/>
  </r>
  <r>
    <x v="28"/>
    <x v="0"/>
    <d v="2022-10-20T00:00:00"/>
    <x v="249"/>
    <s v="IPHONE"/>
    <x v="1"/>
    <x v="1"/>
    <x v="0"/>
    <n v="10"/>
    <x v="1"/>
    <x v="0"/>
    <x v="4"/>
  </r>
  <r>
    <x v="28"/>
    <x v="1"/>
    <d v="2022-10-20T00:00:00"/>
    <x v="222"/>
    <s v="MACCHRG"/>
    <x v="9"/>
    <x v="1"/>
    <x v="0"/>
    <n v="10"/>
    <x v="1"/>
    <x v="0"/>
    <x v="4"/>
  </r>
  <r>
    <x v="28"/>
    <x v="0"/>
    <d v="2022-11-03T00:00:00"/>
    <x v="1042"/>
    <s v="CLICC-MM"/>
    <x v="4"/>
    <x v="2"/>
    <x v="0"/>
    <n v="10"/>
    <x v="1"/>
    <x v="0"/>
    <x v="4"/>
  </r>
  <r>
    <x v="28"/>
    <x v="0"/>
    <d v="2022-11-03T00:00:00"/>
    <x v="768"/>
    <s v="CBK"/>
    <x v="6"/>
    <x v="2"/>
    <x v="0"/>
    <n v="10"/>
    <x v="1"/>
    <x v="0"/>
    <x v="4"/>
  </r>
  <r>
    <x v="28"/>
    <x v="1"/>
    <d v="2022-10-20T00:00:00"/>
    <x v="1032"/>
    <s v="IPHONE"/>
    <x v="1"/>
    <x v="1"/>
    <x v="0"/>
    <n v="10"/>
    <x v="1"/>
    <x v="0"/>
    <x v="4"/>
  </r>
  <r>
    <x v="28"/>
    <x v="1"/>
    <d v="2022-10-20T00:00:00"/>
    <x v="1"/>
    <s v="IPHONE"/>
    <x v="1"/>
    <x v="1"/>
    <x v="0"/>
    <n v="10"/>
    <x v="1"/>
    <x v="0"/>
    <x v="4"/>
  </r>
  <r>
    <x v="28"/>
    <x v="1"/>
    <d v="2022-10-20T00:00:00"/>
    <x v="856"/>
    <s v="MACUSBC"/>
    <x v="2"/>
    <x v="1"/>
    <x v="0"/>
    <n v="10"/>
    <x v="1"/>
    <x v="0"/>
    <x v="4"/>
  </r>
  <r>
    <x v="28"/>
    <x v="1"/>
    <d v="2022-10-20T00:00:00"/>
    <x v="231"/>
    <s v="MACUSBC"/>
    <x v="2"/>
    <x v="1"/>
    <x v="0"/>
    <n v="10"/>
    <x v="1"/>
    <x v="0"/>
    <x v="4"/>
  </r>
  <r>
    <x v="28"/>
    <x v="1"/>
    <d v="2022-10-20T00:00:00"/>
    <x v="854"/>
    <s v="WALLADPT"/>
    <x v="3"/>
    <x v="1"/>
    <x v="0"/>
    <n v="10"/>
    <x v="1"/>
    <x v="0"/>
    <x v="4"/>
  </r>
  <r>
    <x v="28"/>
    <x v="0"/>
    <d v="2022-10-20T00:00:00"/>
    <x v="189"/>
    <s v="MACUSBC"/>
    <x v="2"/>
    <x v="1"/>
    <x v="0"/>
    <n v="10"/>
    <x v="1"/>
    <x v="0"/>
    <x v="4"/>
  </r>
  <r>
    <x v="28"/>
    <x v="1"/>
    <d v="2022-10-20T00:00:00"/>
    <x v="9"/>
    <s v="MACUSBC"/>
    <x v="2"/>
    <x v="1"/>
    <x v="0"/>
    <n v="10"/>
    <x v="1"/>
    <x v="0"/>
    <x v="4"/>
  </r>
  <r>
    <x v="28"/>
    <x v="1"/>
    <d v="2022-10-20T00:00:00"/>
    <x v="431"/>
    <s v="WALLADPT"/>
    <x v="3"/>
    <x v="1"/>
    <x v="0"/>
    <n v="10"/>
    <x v="1"/>
    <x v="0"/>
    <x v="4"/>
  </r>
  <r>
    <x v="28"/>
    <x v="0"/>
    <d v="2022-10-20T00:00:00"/>
    <x v="1043"/>
    <s v="HDST"/>
    <x v="8"/>
    <x v="4"/>
    <x v="0"/>
    <n v="10"/>
    <x v="1"/>
    <x v="0"/>
    <x v="4"/>
  </r>
  <r>
    <x v="28"/>
    <x v="0"/>
    <d v="2022-11-03T00:00:00"/>
    <x v="1044"/>
    <s v="CLICC-MM"/>
    <x v="4"/>
    <x v="2"/>
    <x v="0"/>
    <n v="10"/>
    <x v="1"/>
    <x v="0"/>
    <x v="4"/>
  </r>
  <r>
    <x v="28"/>
    <x v="1"/>
    <d v="2022-11-03T00:00:00"/>
    <x v="924"/>
    <s v="CBK"/>
    <x v="6"/>
    <x v="2"/>
    <x v="0"/>
    <n v="10"/>
    <x v="1"/>
    <x v="0"/>
    <x v="4"/>
  </r>
  <r>
    <x v="28"/>
    <x v="0"/>
    <d v="2022-11-16T00:00:00"/>
    <x v="1013"/>
    <s v="CBK"/>
    <x v="6"/>
    <x v="2"/>
    <x v="0"/>
    <n v="10"/>
    <x v="1"/>
    <x v="0"/>
    <x v="4"/>
  </r>
  <r>
    <x v="28"/>
    <x v="1"/>
    <d v="2022-10-20T00:00:00"/>
    <x v="339"/>
    <s v="MACUSBC"/>
    <x v="2"/>
    <x v="1"/>
    <x v="0"/>
    <n v="10"/>
    <x v="1"/>
    <x v="0"/>
    <x v="4"/>
  </r>
  <r>
    <x v="28"/>
    <x v="1"/>
    <d v="2022-10-27T00:00:00"/>
    <x v="1013"/>
    <s v="CBK"/>
    <x v="6"/>
    <x v="2"/>
    <x v="0"/>
    <n v="10"/>
    <x v="1"/>
    <x v="0"/>
    <x v="4"/>
  </r>
  <r>
    <x v="28"/>
    <x v="0"/>
    <d v="2022-10-20T00:00:00"/>
    <x v="483"/>
    <s v="HPUSBC"/>
    <x v="12"/>
    <x v="1"/>
    <x v="0"/>
    <n v="10"/>
    <x v="1"/>
    <x v="0"/>
    <x v="4"/>
  </r>
  <r>
    <x v="28"/>
    <x v="0"/>
    <d v="2022-10-20T00:00:00"/>
    <x v="524"/>
    <s v="IPHONE"/>
    <x v="1"/>
    <x v="1"/>
    <x v="0"/>
    <n v="10"/>
    <x v="1"/>
    <x v="0"/>
    <x v="4"/>
  </r>
  <r>
    <x v="28"/>
    <x v="0"/>
    <d v="2022-10-20T00:00:00"/>
    <x v="936"/>
    <s v="WALLADPT"/>
    <x v="3"/>
    <x v="1"/>
    <x v="0"/>
    <n v="10"/>
    <x v="1"/>
    <x v="0"/>
    <x v="4"/>
  </r>
  <r>
    <x v="28"/>
    <x v="1"/>
    <d v="2022-10-20T00:00:00"/>
    <x v="412"/>
    <s v="MACUSBC"/>
    <x v="2"/>
    <x v="1"/>
    <x v="0"/>
    <n v="10"/>
    <x v="1"/>
    <x v="0"/>
    <x v="4"/>
  </r>
  <r>
    <x v="28"/>
    <x v="0"/>
    <d v="2022-10-20T00:00:00"/>
    <x v="732"/>
    <s v="WALLADPT"/>
    <x v="3"/>
    <x v="1"/>
    <x v="0"/>
    <n v="10"/>
    <x v="1"/>
    <x v="0"/>
    <x v="4"/>
  </r>
  <r>
    <x v="28"/>
    <x v="0"/>
    <d v="2022-10-20T00:00:00"/>
    <x v="1025"/>
    <s v="UVGA"/>
    <x v="10"/>
    <x v="0"/>
    <x v="0"/>
    <n v="10"/>
    <x v="1"/>
    <x v="0"/>
    <x v="4"/>
  </r>
  <r>
    <x v="28"/>
    <x v="1"/>
    <d v="2022-10-20T00:00:00"/>
    <x v="711"/>
    <s v="HDMIC"/>
    <x v="0"/>
    <x v="0"/>
    <x v="0"/>
    <n v="10"/>
    <x v="1"/>
    <x v="0"/>
    <x v="4"/>
  </r>
  <r>
    <x v="28"/>
    <x v="0"/>
    <d v="2022-10-27T00:00:00"/>
    <x v="780"/>
    <s v="CLICC-ML"/>
    <x v="7"/>
    <x v="2"/>
    <x v="0"/>
    <n v="10"/>
    <x v="1"/>
    <x v="0"/>
    <x v="4"/>
  </r>
  <r>
    <x v="28"/>
    <x v="0"/>
    <d v="2022-10-20T00:00:00"/>
    <x v="885"/>
    <s v="IPHONE"/>
    <x v="1"/>
    <x v="1"/>
    <x v="0"/>
    <n v="10"/>
    <x v="1"/>
    <x v="0"/>
    <x v="4"/>
  </r>
  <r>
    <x v="28"/>
    <x v="1"/>
    <d v="2022-10-27T00:00:00"/>
    <x v="870"/>
    <s v="CBK"/>
    <x v="6"/>
    <x v="2"/>
    <x v="0"/>
    <n v="10"/>
    <x v="1"/>
    <x v="0"/>
    <x v="4"/>
  </r>
  <r>
    <x v="28"/>
    <x v="1"/>
    <d v="2022-10-20T00:00:00"/>
    <x v="530"/>
    <s v="MACUSBC"/>
    <x v="2"/>
    <x v="1"/>
    <x v="0"/>
    <n v="10"/>
    <x v="1"/>
    <x v="0"/>
    <x v="4"/>
  </r>
  <r>
    <x v="28"/>
    <x v="0"/>
    <d v="2022-10-20T00:00:00"/>
    <x v="1045"/>
    <s v="UVGA"/>
    <x v="10"/>
    <x v="0"/>
    <x v="0"/>
    <n v="10"/>
    <x v="1"/>
    <x v="0"/>
    <x v="4"/>
  </r>
  <r>
    <x v="28"/>
    <x v="1"/>
    <d v="2022-10-20T00:00:00"/>
    <x v="801"/>
    <s v="IPHONE"/>
    <x v="1"/>
    <x v="1"/>
    <x v="0"/>
    <n v="10"/>
    <x v="1"/>
    <x v="0"/>
    <x v="4"/>
  </r>
  <r>
    <x v="28"/>
    <x v="1"/>
    <d v="2022-10-20T00:00:00"/>
    <x v="339"/>
    <s v="MACUSBC"/>
    <x v="2"/>
    <x v="1"/>
    <x v="0"/>
    <n v="10"/>
    <x v="1"/>
    <x v="0"/>
    <x v="4"/>
  </r>
  <r>
    <x v="28"/>
    <x v="1"/>
    <d v="2022-10-20T00:00:00"/>
    <x v="110"/>
    <s v="MACUSBC"/>
    <x v="2"/>
    <x v="1"/>
    <x v="0"/>
    <n v="10"/>
    <x v="1"/>
    <x v="0"/>
    <x v="4"/>
  </r>
  <r>
    <x v="28"/>
    <x v="1"/>
    <d v="2022-10-20T00:00:00"/>
    <x v="726"/>
    <s v="HDST"/>
    <x v="8"/>
    <x v="4"/>
    <x v="0"/>
    <n v="10"/>
    <x v="1"/>
    <x v="0"/>
    <x v="4"/>
  </r>
  <r>
    <x v="28"/>
    <x v="1"/>
    <d v="2022-10-20T00:00:00"/>
    <x v="310"/>
    <s v="HPUSBC"/>
    <x v="12"/>
    <x v="1"/>
    <x v="0"/>
    <n v="10"/>
    <x v="1"/>
    <x v="0"/>
    <x v="4"/>
  </r>
  <r>
    <x v="28"/>
    <x v="1"/>
    <d v="2022-10-20T00:00:00"/>
    <x v="550"/>
    <s v="CALC"/>
    <x v="16"/>
    <x v="4"/>
    <x v="0"/>
    <n v="10"/>
    <x v="1"/>
    <x v="0"/>
    <x v="4"/>
  </r>
  <r>
    <x v="28"/>
    <x v="2"/>
    <d v="2022-10-20T00:00:00"/>
    <x v="1046"/>
    <s v="IPHONE"/>
    <x v="1"/>
    <x v="1"/>
    <x v="0"/>
    <n v="10"/>
    <x v="1"/>
    <x v="0"/>
    <x v="4"/>
  </r>
  <r>
    <x v="28"/>
    <x v="1"/>
    <d v="2022-10-27T00:00:00"/>
    <x v="1047"/>
    <s v="FAC"/>
    <x v="4"/>
    <x v="2"/>
    <x v="0"/>
    <n v="10"/>
    <x v="1"/>
    <x v="0"/>
    <x v="4"/>
  </r>
  <r>
    <x v="28"/>
    <x v="1"/>
    <d v="2022-10-20T00:00:00"/>
    <x v="1"/>
    <s v="IPHONE"/>
    <x v="1"/>
    <x v="1"/>
    <x v="0"/>
    <n v="10"/>
    <x v="1"/>
    <x v="0"/>
    <x v="4"/>
  </r>
  <r>
    <x v="28"/>
    <x v="1"/>
    <d v="2022-10-20T00:00:00"/>
    <x v="1048"/>
    <s v="WALLADPT"/>
    <x v="3"/>
    <x v="1"/>
    <x v="0"/>
    <n v="10"/>
    <x v="1"/>
    <x v="0"/>
    <x v="4"/>
  </r>
  <r>
    <x v="28"/>
    <x v="0"/>
    <d v="2022-10-20T00:00:00"/>
    <x v="249"/>
    <s v="IPHONE"/>
    <x v="1"/>
    <x v="1"/>
    <x v="0"/>
    <n v="10"/>
    <x v="1"/>
    <x v="0"/>
    <x v="4"/>
  </r>
  <r>
    <x v="28"/>
    <x v="0"/>
    <d v="2022-10-20T00:00:00"/>
    <x v="960"/>
    <s v="WALLADPT"/>
    <x v="3"/>
    <x v="1"/>
    <x v="0"/>
    <n v="10"/>
    <x v="1"/>
    <x v="0"/>
    <x v="4"/>
  </r>
  <r>
    <x v="28"/>
    <x v="1"/>
    <d v="2022-10-20T00:00:00"/>
    <x v="711"/>
    <s v="HDMIC"/>
    <x v="0"/>
    <x v="0"/>
    <x v="0"/>
    <n v="10"/>
    <x v="1"/>
    <x v="0"/>
    <x v="4"/>
  </r>
  <r>
    <x v="28"/>
    <x v="1"/>
    <d v="2022-10-27T00:00:00"/>
    <x v="755"/>
    <s v="HP"/>
    <x v="18"/>
    <x v="2"/>
    <x v="0"/>
    <n v="10"/>
    <x v="1"/>
    <x v="0"/>
    <x v="4"/>
  </r>
  <r>
    <x v="28"/>
    <x v="1"/>
    <d v="2022-10-27T00:00:00"/>
    <x v="462"/>
    <s v="CBK"/>
    <x v="6"/>
    <x v="2"/>
    <x v="0"/>
    <n v="10"/>
    <x v="1"/>
    <x v="0"/>
    <x v="4"/>
  </r>
  <r>
    <x v="28"/>
    <x v="1"/>
    <d v="2022-10-20T00:00:00"/>
    <x v="189"/>
    <s v="MACUSBC"/>
    <x v="2"/>
    <x v="1"/>
    <x v="0"/>
    <n v="10"/>
    <x v="1"/>
    <x v="0"/>
    <x v="4"/>
  </r>
  <r>
    <x v="28"/>
    <x v="1"/>
    <d v="2022-11-02T00:00:00"/>
    <x v="1049"/>
    <s v="CBK"/>
    <x v="6"/>
    <x v="2"/>
    <x v="0"/>
    <n v="10"/>
    <x v="1"/>
    <x v="0"/>
    <x v="4"/>
  </r>
  <r>
    <x v="28"/>
    <x v="1"/>
    <d v="2022-10-20T00:00:00"/>
    <x v="315"/>
    <s v="MACUSBC"/>
    <x v="2"/>
    <x v="1"/>
    <x v="0"/>
    <n v="10"/>
    <x v="1"/>
    <x v="0"/>
    <x v="4"/>
  </r>
  <r>
    <x v="28"/>
    <x v="1"/>
    <d v="2022-10-21T00:00:00"/>
    <x v="540"/>
    <s v="IPHONE"/>
    <x v="1"/>
    <x v="1"/>
    <x v="0"/>
    <n v="10"/>
    <x v="1"/>
    <x v="0"/>
    <x v="4"/>
  </r>
  <r>
    <x v="28"/>
    <x v="1"/>
    <d v="2022-10-20T00:00:00"/>
    <x v="1050"/>
    <s v="UHDMI"/>
    <x v="14"/>
    <x v="0"/>
    <x v="0"/>
    <n v="10"/>
    <x v="1"/>
    <x v="0"/>
    <x v="4"/>
  </r>
  <r>
    <x v="28"/>
    <x v="1"/>
    <d v="2022-10-27T00:00:00"/>
    <x v="844"/>
    <s v="CLICC-ML"/>
    <x v="7"/>
    <x v="2"/>
    <x v="0"/>
    <n v="10"/>
    <x v="1"/>
    <x v="0"/>
    <x v="4"/>
  </r>
  <r>
    <x v="28"/>
    <x v="1"/>
    <d v="2022-10-20T00:00:00"/>
    <x v="110"/>
    <s v="MACUSBC"/>
    <x v="2"/>
    <x v="1"/>
    <x v="0"/>
    <n v="10"/>
    <x v="1"/>
    <x v="0"/>
    <x v="4"/>
  </r>
  <r>
    <x v="28"/>
    <x v="1"/>
    <d v="2022-10-20T00:00:00"/>
    <x v="709"/>
    <s v="MACCHRG"/>
    <x v="9"/>
    <x v="1"/>
    <x v="0"/>
    <n v="10"/>
    <x v="1"/>
    <x v="0"/>
    <x v="4"/>
  </r>
  <r>
    <x v="28"/>
    <x v="1"/>
    <d v="2022-10-20T00:00:00"/>
    <x v="185"/>
    <s v="IPHONE"/>
    <x v="1"/>
    <x v="1"/>
    <x v="0"/>
    <n v="10"/>
    <x v="1"/>
    <x v="0"/>
    <x v="4"/>
  </r>
  <r>
    <x v="28"/>
    <x v="1"/>
    <d v="2022-10-20T00:00:00"/>
    <x v="936"/>
    <s v="WALLADPT"/>
    <x v="3"/>
    <x v="1"/>
    <x v="0"/>
    <n v="10"/>
    <x v="1"/>
    <x v="0"/>
    <x v="4"/>
  </r>
  <r>
    <x v="28"/>
    <x v="1"/>
    <d v="2022-10-20T00:00:00"/>
    <x v="3"/>
    <s v="MACUSBC"/>
    <x v="2"/>
    <x v="1"/>
    <x v="0"/>
    <n v="10"/>
    <x v="1"/>
    <x v="0"/>
    <x v="4"/>
  </r>
  <r>
    <x v="28"/>
    <x v="0"/>
    <d v="2022-10-20T00:00:00"/>
    <x v="3"/>
    <s v="MACUSBC"/>
    <x v="2"/>
    <x v="1"/>
    <x v="0"/>
    <n v="10"/>
    <x v="1"/>
    <x v="0"/>
    <x v="4"/>
  </r>
  <r>
    <x v="28"/>
    <x v="1"/>
    <d v="2022-10-20T00:00:00"/>
    <x v="20"/>
    <s v="IPHONE"/>
    <x v="1"/>
    <x v="1"/>
    <x v="0"/>
    <n v="10"/>
    <x v="1"/>
    <x v="0"/>
    <x v="4"/>
  </r>
  <r>
    <x v="28"/>
    <x v="1"/>
    <d v="2022-10-20T00:00:00"/>
    <x v="822"/>
    <s v="WALLADPT"/>
    <x v="3"/>
    <x v="1"/>
    <x v="0"/>
    <n v="10"/>
    <x v="1"/>
    <x v="0"/>
    <x v="4"/>
  </r>
  <r>
    <x v="28"/>
    <x v="1"/>
    <d v="2022-10-20T00:00:00"/>
    <x v="540"/>
    <s v="IPHONE"/>
    <x v="1"/>
    <x v="1"/>
    <x v="0"/>
    <n v="10"/>
    <x v="1"/>
    <x v="0"/>
    <x v="4"/>
  </r>
  <r>
    <x v="28"/>
    <x v="1"/>
    <d v="2022-10-20T00:00:00"/>
    <x v="498"/>
    <s v="WALLADPT"/>
    <x v="3"/>
    <x v="1"/>
    <x v="0"/>
    <n v="10"/>
    <x v="1"/>
    <x v="0"/>
    <x v="4"/>
  </r>
  <r>
    <x v="28"/>
    <x v="1"/>
    <d v="2022-10-20T00:00:00"/>
    <x v="430"/>
    <s v="IPHONE"/>
    <x v="1"/>
    <x v="1"/>
    <x v="0"/>
    <n v="10"/>
    <x v="1"/>
    <x v="0"/>
    <x v="4"/>
  </r>
  <r>
    <x v="28"/>
    <x v="1"/>
    <d v="2022-10-20T00:00:00"/>
    <x v="950"/>
    <s v="WALLADPT"/>
    <x v="3"/>
    <x v="1"/>
    <x v="0"/>
    <n v="10"/>
    <x v="1"/>
    <x v="0"/>
    <x v="4"/>
  </r>
  <r>
    <x v="28"/>
    <x v="1"/>
    <d v="2022-10-20T00:00:00"/>
    <x v="1051"/>
    <s v="IPHONE"/>
    <x v="1"/>
    <x v="1"/>
    <x v="0"/>
    <n v="10"/>
    <x v="1"/>
    <x v="0"/>
    <x v="4"/>
  </r>
  <r>
    <x v="28"/>
    <x v="1"/>
    <d v="2022-10-20T00:00:00"/>
    <x v="977"/>
    <s v="HDMIC"/>
    <x v="0"/>
    <x v="0"/>
    <x v="0"/>
    <n v="10"/>
    <x v="1"/>
    <x v="0"/>
    <x v="4"/>
  </r>
  <r>
    <x v="28"/>
    <x v="1"/>
    <d v="2022-10-20T00:00:00"/>
    <x v="189"/>
    <s v="MACUSBC"/>
    <x v="2"/>
    <x v="1"/>
    <x v="0"/>
    <n v="10"/>
    <x v="1"/>
    <x v="0"/>
    <x v="4"/>
  </r>
  <r>
    <x v="28"/>
    <x v="1"/>
    <d v="2022-10-20T00:00:00"/>
    <x v="310"/>
    <s v="HPUSBC"/>
    <x v="12"/>
    <x v="1"/>
    <x v="0"/>
    <n v="10"/>
    <x v="1"/>
    <x v="0"/>
    <x v="4"/>
  </r>
  <r>
    <x v="28"/>
    <x v="0"/>
    <d v="2022-10-20T00:00:00"/>
    <x v="1025"/>
    <s v="UVGA"/>
    <x v="10"/>
    <x v="0"/>
    <x v="0"/>
    <n v="10"/>
    <x v="1"/>
    <x v="0"/>
    <x v="4"/>
  </r>
  <r>
    <x v="28"/>
    <x v="1"/>
    <d v="2022-11-03T00:00:00"/>
    <x v="510"/>
    <s v="CLICC-MM"/>
    <x v="4"/>
    <x v="2"/>
    <x v="0"/>
    <n v="10"/>
    <x v="1"/>
    <x v="0"/>
    <x v="4"/>
  </r>
  <r>
    <x v="28"/>
    <x v="1"/>
    <d v="2022-11-03T00:00:00"/>
    <x v="649"/>
    <s v="FAC"/>
    <x v="4"/>
    <x v="2"/>
    <x v="0"/>
    <n v="10"/>
    <x v="1"/>
    <x v="0"/>
    <x v="4"/>
  </r>
  <r>
    <x v="28"/>
    <x v="0"/>
    <d v="2022-11-03T00:00:00"/>
    <x v="583"/>
    <s v="CLICC-ML"/>
    <x v="7"/>
    <x v="2"/>
    <x v="0"/>
    <n v="10"/>
    <x v="1"/>
    <x v="0"/>
    <x v="4"/>
  </r>
  <r>
    <x v="28"/>
    <x v="0"/>
    <d v="2022-10-27T00:00:00"/>
    <x v="1052"/>
    <s v="CBK"/>
    <x v="6"/>
    <x v="2"/>
    <x v="0"/>
    <n v="10"/>
    <x v="1"/>
    <x v="0"/>
    <x v="4"/>
  </r>
  <r>
    <x v="28"/>
    <x v="1"/>
    <d v="2022-11-03T00:00:00"/>
    <x v="729"/>
    <s v="FAC"/>
    <x v="4"/>
    <x v="2"/>
    <x v="0"/>
    <n v="10"/>
    <x v="1"/>
    <x v="0"/>
    <x v="4"/>
  </r>
  <r>
    <x v="28"/>
    <x v="0"/>
    <d v="2022-10-27T00:00:00"/>
    <x v="1053"/>
    <s v="CBK"/>
    <x v="6"/>
    <x v="2"/>
    <x v="0"/>
    <n v="10"/>
    <x v="1"/>
    <x v="0"/>
    <x v="4"/>
  </r>
  <r>
    <x v="28"/>
    <x v="1"/>
    <d v="2022-10-27T00:00:00"/>
    <x v="733"/>
    <s v="FAC"/>
    <x v="4"/>
    <x v="2"/>
    <x v="0"/>
    <n v="10"/>
    <x v="1"/>
    <x v="0"/>
    <x v="4"/>
  </r>
  <r>
    <x v="28"/>
    <x v="1"/>
    <d v="2022-10-27T00:00:00"/>
    <x v="1054"/>
    <s v="CBK"/>
    <x v="6"/>
    <x v="2"/>
    <x v="0"/>
    <n v="10"/>
    <x v="1"/>
    <x v="0"/>
    <x v="4"/>
  </r>
  <r>
    <x v="28"/>
    <x v="0"/>
    <d v="2022-11-03T00:00:00"/>
    <x v="1055"/>
    <s v="FAC"/>
    <x v="4"/>
    <x v="2"/>
    <x v="0"/>
    <n v="10"/>
    <x v="1"/>
    <x v="0"/>
    <x v="4"/>
  </r>
  <r>
    <x v="28"/>
    <x v="0"/>
    <d v="2022-11-03T00:00:00"/>
    <x v="665"/>
    <s v="FAC"/>
    <x v="4"/>
    <x v="2"/>
    <x v="0"/>
    <n v="10"/>
    <x v="1"/>
    <x v="0"/>
    <x v="4"/>
  </r>
  <r>
    <x v="28"/>
    <x v="1"/>
    <d v="2022-10-27T00:00:00"/>
    <x v="652"/>
    <s v="CBK"/>
    <x v="6"/>
    <x v="2"/>
    <x v="0"/>
    <n v="10"/>
    <x v="1"/>
    <x v="0"/>
    <x v="4"/>
  </r>
  <r>
    <x v="28"/>
    <x v="1"/>
    <d v="2022-10-20T00:00:00"/>
    <x v="883"/>
    <s v="IPHONE"/>
    <x v="1"/>
    <x v="1"/>
    <x v="0"/>
    <n v="10"/>
    <x v="1"/>
    <x v="0"/>
    <x v="4"/>
  </r>
  <r>
    <x v="28"/>
    <x v="0"/>
    <d v="2022-10-27T00:00:00"/>
    <x v="1056"/>
    <s v="FAC"/>
    <x v="7"/>
    <x v="2"/>
    <x v="0"/>
    <n v="10"/>
    <x v="1"/>
    <x v="0"/>
    <x v="4"/>
  </r>
  <r>
    <x v="28"/>
    <x v="1"/>
    <d v="2022-10-20T00:00:00"/>
    <x v="430"/>
    <s v="IPHONE"/>
    <x v="1"/>
    <x v="1"/>
    <x v="0"/>
    <n v="10"/>
    <x v="1"/>
    <x v="0"/>
    <x v="4"/>
  </r>
  <r>
    <x v="28"/>
    <x v="1"/>
    <d v="2022-10-20T00:00:00"/>
    <x v="950"/>
    <s v="WALLADPT"/>
    <x v="3"/>
    <x v="1"/>
    <x v="0"/>
    <n v="10"/>
    <x v="1"/>
    <x v="0"/>
    <x v="4"/>
  </r>
  <r>
    <x v="28"/>
    <x v="1"/>
    <d v="2022-10-20T00:00:00"/>
    <x v="1057"/>
    <s v="ANKER"/>
    <x v="20"/>
    <x v="1"/>
    <x v="0"/>
    <n v="10"/>
    <x v="1"/>
    <x v="0"/>
    <x v="4"/>
  </r>
  <r>
    <x v="28"/>
    <x v="1"/>
    <d v="2022-10-20T00:00:00"/>
    <x v="524"/>
    <s v="IPHONE"/>
    <x v="1"/>
    <x v="1"/>
    <x v="0"/>
    <n v="10"/>
    <x v="1"/>
    <x v="0"/>
    <x v="4"/>
  </r>
  <r>
    <x v="28"/>
    <x v="1"/>
    <d v="2022-10-20T00:00:00"/>
    <x v="936"/>
    <s v="WALLADPT"/>
    <x v="3"/>
    <x v="1"/>
    <x v="0"/>
    <n v="10"/>
    <x v="1"/>
    <x v="0"/>
    <x v="4"/>
  </r>
  <r>
    <x v="28"/>
    <x v="2"/>
    <d v="2022-10-27T00:00:00"/>
    <x v="504"/>
    <s v="CBK"/>
    <x v="6"/>
    <x v="2"/>
    <x v="0"/>
    <n v="10"/>
    <x v="1"/>
    <x v="0"/>
    <x v="4"/>
  </r>
  <r>
    <x v="29"/>
    <x v="1"/>
    <d v="2022-10-28T00:00:00"/>
    <x v="75"/>
    <s v="CBK"/>
    <x v="6"/>
    <x v="2"/>
    <x v="0"/>
    <n v="10"/>
    <x v="1"/>
    <x v="1"/>
    <x v="4"/>
  </r>
  <r>
    <x v="29"/>
    <x v="1"/>
    <d v="2022-10-28T00:00:00"/>
    <x v="176"/>
    <s v="CLICC-ML"/>
    <x v="7"/>
    <x v="2"/>
    <x v="0"/>
    <n v="10"/>
    <x v="1"/>
    <x v="1"/>
    <x v="4"/>
  </r>
  <r>
    <x v="29"/>
    <x v="1"/>
    <d v="2022-10-21T00:00:00"/>
    <x v="944"/>
    <s v="MACCHRG"/>
    <x v="9"/>
    <x v="1"/>
    <x v="0"/>
    <n v="10"/>
    <x v="1"/>
    <x v="1"/>
    <x v="4"/>
  </r>
  <r>
    <x v="29"/>
    <x v="0"/>
    <d v="2022-10-21T00:00:00"/>
    <x v="412"/>
    <s v="MACUSBC"/>
    <x v="2"/>
    <x v="1"/>
    <x v="0"/>
    <n v="10"/>
    <x v="1"/>
    <x v="1"/>
    <x v="4"/>
  </r>
  <r>
    <x v="29"/>
    <x v="0"/>
    <d v="2022-10-21T00:00:00"/>
    <x v="110"/>
    <s v="MACUSBC"/>
    <x v="2"/>
    <x v="1"/>
    <x v="0"/>
    <n v="10"/>
    <x v="1"/>
    <x v="1"/>
    <x v="4"/>
  </r>
  <r>
    <x v="29"/>
    <x v="1"/>
    <d v="2022-10-21T00:00:00"/>
    <x v="524"/>
    <s v="IPHONE"/>
    <x v="1"/>
    <x v="1"/>
    <x v="0"/>
    <n v="10"/>
    <x v="1"/>
    <x v="1"/>
    <x v="4"/>
  </r>
  <r>
    <x v="29"/>
    <x v="1"/>
    <d v="2022-10-21T00:00:00"/>
    <x v="950"/>
    <s v="WALLADPT"/>
    <x v="3"/>
    <x v="1"/>
    <x v="0"/>
    <n v="10"/>
    <x v="1"/>
    <x v="1"/>
    <x v="4"/>
  </r>
  <r>
    <x v="29"/>
    <x v="0"/>
    <d v="2022-10-28T00:00:00"/>
    <x v="875"/>
    <s v="FAC"/>
    <x v="4"/>
    <x v="2"/>
    <x v="0"/>
    <n v="10"/>
    <x v="1"/>
    <x v="1"/>
    <x v="4"/>
  </r>
  <r>
    <x v="29"/>
    <x v="1"/>
    <d v="2022-10-21T00:00:00"/>
    <x v="189"/>
    <s v="MACUSBC"/>
    <x v="2"/>
    <x v="1"/>
    <x v="0"/>
    <n v="10"/>
    <x v="1"/>
    <x v="1"/>
    <x v="4"/>
  </r>
  <r>
    <x v="29"/>
    <x v="1"/>
    <d v="2022-10-28T00:00:00"/>
    <x v="545"/>
    <s v="CLICC-MM"/>
    <x v="4"/>
    <x v="2"/>
    <x v="0"/>
    <n v="10"/>
    <x v="1"/>
    <x v="1"/>
    <x v="4"/>
  </r>
  <r>
    <x v="29"/>
    <x v="1"/>
    <d v="2022-10-21T00:00:00"/>
    <x v="222"/>
    <s v="MACCHRG"/>
    <x v="9"/>
    <x v="1"/>
    <x v="0"/>
    <n v="10"/>
    <x v="1"/>
    <x v="1"/>
    <x v="4"/>
  </r>
  <r>
    <x v="29"/>
    <x v="1"/>
    <d v="2022-10-21T00:00:00"/>
    <x v="952"/>
    <s v="CALC"/>
    <x v="16"/>
    <x v="4"/>
    <x v="0"/>
    <n v="10"/>
    <x v="1"/>
    <x v="1"/>
    <x v="4"/>
  </r>
  <r>
    <x v="29"/>
    <x v="0"/>
    <d v="2022-10-21T00:00:00"/>
    <x v="606"/>
    <s v="MACUSBC"/>
    <x v="2"/>
    <x v="1"/>
    <x v="0"/>
    <n v="10"/>
    <x v="1"/>
    <x v="1"/>
    <x v="4"/>
  </r>
  <r>
    <x v="29"/>
    <x v="1"/>
    <d v="2022-10-21T00:00:00"/>
    <x v="856"/>
    <s v="MACUSBC"/>
    <x v="2"/>
    <x v="1"/>
    <x v="0"/>
    <n v="10"/>
    <x v="1"/>
    <x v="1"/>
    <x v="4"/>
  </r>
  <r>
    <x v="29"/>
    <x v="1"/>
    <d v="2022-10-28T00:00:00"/>
    <x v="988"/>
    <s v="CBK"/>
    <x v="6"/>
    <x v="2"/>
    <x v="0"/>
    <n v="10"/>
    <x v="1"/>
    <x v="1"/>
    <x v="4"/>
  </r>
  <r>
    <x v="29"/>
    <x v="0"/>
    <d v="2022-10-21T00:00:00"/>
    <x v="709"/>
    <s v="MACCHRG"/>
    <x v="9"/>
    <x v="1"/>
    <x v="0"/>
    <n v="10"/>
    <x v="1"/>
    <x v="1"/>
    <x v="4"/>
  </r>
  <r>
    <x v="29"/>
    <x v="0"/>
    <d v="2022-10-21T00:00:00"/>
    <x v="338"/>
    <s v="MACUSBC"/>
    <x v="2"/>
    <x v="1"/>
    <x v="0"/>
    <n v="10"/>
    <x v="1"/>
    <x v="1"/>
    <x v="4"/>
  </r>
  <r>
    <x v="29"/>
    <x v="1"/>
    <d v="2022-10-21T00:00:00"/>
    <x v="679"/>
    <s v="BOEIPHONE"/>
    <x v="1"/>
    <x v="1"/>
    <x v="0"/>
    <n v="10"/>
    <x v="1"/>
    <x v="1"/>
    <x v="4"/>
  </r>
  <r>
    <x v="29"/>
    <x v="1"/>
    <d v="2022-10-21T00:00:00"/>
    <x v="356"/>
    <s v="WALLADPT"/>
    <x v="3"/>
    <x v="1"/>
    <x v="0"/>
    <n v="10"/>
    <x v="1"/>
    <x v="1"/>
    <x v="4"/>
  </r>
  <r>
    <x v="29"/>
    <x v="1"/>
    <d v="2022-10-28T00:00:00"/>
    <x v="852"/>
    <s v="CBK"/>
    <x v="6"/>
    <x v="2"/>
    <x v="0"/>
    <n v="10"/>
    <x v="1"/>
    <x v="1"/>
    <x v="4"/>
  </r>
  <r>
    <x v="29"/>
    <x v="1"/>
    <d v="2022-10-28T00:00:00"/>
    <x v="900"/>
    <s v="CLICC-ML"/>
    <x v="7"/>
    <x v="2"/>
    <x v="0"/>
    <n v="10"/>
    <x v="1"/>
    <x v="1"/>
    <x v="4"/>
  </r>
  <r>
    <x v="29"/>
    <x v="1"/>
    <d v="2022-10-21T00:00:00"/>
    <x v="330"/>
    <s v="MACUSBC"/>
    <x v="2"/>
    <x v="1"/>
    <x v="0"/>
    <n v="10"/>
    <x v="1"/>
    <x v="1"/>
    <x v="4"/>
  </r>
  <r>
    <x v="29"/>
    <x v="1"/>
    <d v="2022-10-21T00:00:00"/>
    <x v="1"/>
    <s v="IPHONE"/>
    <x v="1"/>
    <x v="1"/>
    <x v="0"/>
    <n v="10"/>
    <x v="1"/>
    <x v="1"/>
    <x v="4"/>
  </r>
  <r>
    <x v="29"/>
    <x v="1"/>
    <d v="2022-10-21T00:00:00"/>
    <x v="936"/>
    <s v="WALLADPT"/>
    <x v="3"/>
    <x v="1"/>
    <x v="0"/>
    <n v="10"/>
    <x v="1"/>
    <x v="1"/>
    <x v="4"/>
  </r>
  <r>
    <x v="29"/>
    <x v="1"/>
    <d v="2022-10-21T00:00:00"/>
    <x v="412"/>
    <s v="MACUSBC"/>
    <x v="2"/>
    <x v="1"/>
    <x v="0"/>
    <n v="10"/>
    <x v="1"/>
    <x v="1"/>
    <x v="4"/>
  </r>
  <r>
    <x v="29"/>
    <x v="0"/>
    <d v="2022-10-21T00:00:00"/>
    <x v="249"/>
    <s v="IPHONE"/>
    <x v="1"/>
    <x v="1"/>
    <x v="0"/>
    <n v="10"/>
    <x v="1"/>
    <x v="1"/>
    <x v="4"/>
  </r>
  <r>
    <x v="29"/>
    <x v="0"/>
    <d v="2022-10-21T00:00:00"/>
    <x v="732"/>
    <s v="WALLADPT"/>
    <x v="3"/>
    <x v="1"/>
    <x v="0"/>
    <n v="10"/>
    <x v="1"/>
    <x v="1"/>
    <x v="4"/>
  </r>
  <r>
    <x v="29"/>
    <x v="1"/>
    <d v="2022-11-04T00:00:00"/>
    <x v="707"/>
    <s v="CLICC-ML"/>
    <x v="7"/>
    <x v="2"/>
    <x v="0"/>
    <n v="10"/>
    <x v="1"/>
    <x v="1"/>
    <x v="4"/>
  </r>
  <r>
    <x v="29"/>
    <x v="1"/>
    <d v="2022-10-28T00:00:00"/>
    <x v="508"/>
    <s v="CLICC-MM"/>
    <x v="4"/>
    <x v="2"/>
    <x v="0"/>
    <n v="10"/>
    <x v="1"/>
    <x v="1"/>
    <x v="4"/>
  </r>
  <r>
    <x v="29"/>
    <x v="0"/>
    <d v="2022-10-28T00:00:00"/>
    <x v="873"/>
    <s v="CBK"/>
    <x v="6"/>
    <x v="2"/>
    <x v="0"/>
    <n v="10"/>
    <x v="1"/>
    <x v="1"/>
    <x v="4"/>
  </r>
  <r>
    <x v="29"/>
    <x v="1"/>
    <d v="2022-11-04T00:00:00"/>
    <x v="434"/>
    <s v="CBK"/>
    <x v="6"/>
    <x v="2"/>
    <x v="0"/>
    <n v="10"/>
    <x v="1"/>
    <x v="1"/>
    <x v="4"/>
  </r>
  <r>
    <x v="29"/>
    <x v="1"/>
    <d v="2022-10-28T00:00:00"/>
    <x v="880"/>
    <s v="CLICC-ML"/>
    <x v="7"/>
    <x v="2"/>
    <x v="0"/>
    <n v="10"/>
    <x v="1"/>
    <x v="1"/>
    <x v="4"/>
  </r>
  <r>
    <x v="29"/>
    <x v="1"/>
    <d v="2022-10-21T00:00:00"/>
    <x v="185"/>
    <s v="IPHONE"/>
    <x v="1"/>
    <x v="1"/>
    <x v="0"/>
    <n v="10"/>
    <x v="1"/>
    <x v="1"/>
    <x v="4"/>
  </r>
  <r>
    <x v="29"/>
    <x v="1"/>
    <d v="2022-10-21T00:00:00"/>
    <x v="963"/>
    <s v="WALLADPT"/>
    <x v="3"/>
    <x v="1"/>
    <x v="0"/>
    <n v="10"/>
    <x v="1"/>
    <x v="1"/>
    <x v="4"/>
  </r>
  <r>
    <x v="29"/>
    <x v="1"/>
    <d v="2022-10-28T00:00:00"/>
    <x v="988"/>
    <s v="CBK"/>
    <x v="6"/>
    <x v="2"/>
    <x v="0"/>
    <n v="10"/>
    <x v="1"/>
    <x v="1"/>
    <x v="4"/>
  </r>
  <r>
    <x v="29"/>
    <x v="1"/>
    <d v="2022-10-28T00:00:00"/>
    <x v="816"/>
    <s v="CBK"/>
    <x v="6"/>
    <x v="2"/>
    <x v="0"/>
    <n v="10"/>
    <x v="1"/>
    <x v="1"/>
    <x v="4"/>
  </r>
  <r>
    <x v="29"/>
    <x v="0"/>
    <d v="2022-11-03T00:00:00"/>
    <x v="371"/>
    <s v="CBK"/>
    <x v="6"/>
    <x v="2"/>
    <x v="0"/>
    <n v="10"/>
    <x v="1"/>
    <x v="1"/>
    <x v="4"/>
  </r>
  <r>
    <x v="29"/>
    <x v="1"/>
    <d v="2022-10-21T00:00:00"/>
    <x v="550"/>
    <s v="CALC"/>
    <x v="16"/>
    <x v="4"/>
    <x v="0"/>
    <n v="10"/>
    <x v="1"/>
    <x v="1"/>
    <x v="4"/>
  </r>
  <r>
    <x v="29"/>
    <x v="1"/>
    <d v="2022-10-21T00:00:00"/>
    <x v="726"/>
    <s v="HDST"/>
    <x v="8"/>
    <x v="4"/>
    <x v="0"/>
    <n v="10"/>
    <x v="1"/>
    <x v="1"/>
    <x v="4"/>
  </r>
  <r>
    <x v="29"/>
    <x v="0"/>
    <d v="2022-10-21T00:00:00"/>
    <x v="711"/>
    <s v="HDMIC"/>
    <x v="0"/>
    <x v="0"/>
    <x v="0"/>
    <n v="10"/>
    <x v="1"/>
    <x v="1"/>
    <x v="4"/>
  </r>
  <r>
    <x v="29"/>
    <x v="0"/>
    <d v="2022-10-21T00:00:00"/>
    <x v="530"/>
    <s v="MACUSBC"/>
    <x v="2"/>
    <x v="1"/>
    <x v="0"/>
    <n v="10"/>
    <x v="1"/>
    <x v="1"/>
    <x v="4"/>
  </r>
  <r>
    <x v="29"/>
    <x v="0"/>
    <d v="2022-10-21T00:00:00"/>
    <x v="1058"/>
    <s v="UHDMI"/>
    <x v="14"/>
    <x v="0"/>
    <x v="0"/>
    <n v="10"/>
    <x v="1"/>
    <x v="1"/>
    <x v="4"/>
  </r>
  <r>
    <x v="29"/>
    <x v="1"/>
    <d v="2022-10-21T00:00:00"/>
    <x v="524"/>
    <s v="IPHONE"/>
    <x v="1"/>
    <x v="1"/>
    <x v="0"/>
    <n v="10"/>
    <x v="1"/>
    <x v="1"/>
    <x v="4"/>
  </r>
  <r>
    <x v="29"/>
    <x v="1"/>
    <d v="2022-10-21T00:00:00"/>
    <x v="822"/>
    <s v="WALLADPT"/>
    <x v="3"/>
    <x v="1"/>
    <x v="0"/>
    <n v="10"/>
    <x v="1"/>
    <x v="1"/>
    <x v="4"/>
  </r>
  <r>
    <x v="29"/>
    <x v="1"/>
    <d v="2022-10-28T00:00:00"/>
    <x v="745"/>
    <s v="FAC"/>
    <x v="4"/>
    <x v="2"/>
    <x v="0"/>
    <n v="10"/>
    <x v="1"/>
    <x v="1"/>
    <x v="4"/>
  </r>
  <r>
    <x v="29"/>
    <x v="1"/>
    <d v="2022-10-21T00:00:00"/>
    <x v="1059"/>
    <s v="CALC"/>
    <x v="16"/>
    <x v="4"/>
    <x v="0"/>
    <n v="10"/>
    <x v="1"/>
    <x v="1"/>
    <x v="4"/>
  </r>
  <r>
    <x v="29"/>
    <x v="2"/>
    <d v="2022-10-21T00:00:00"/>
    <x v="9"/>
    <s v="MACUSBC"/>
    <x v="2"/>
    <x v="1"/>
    <x v="0"/>
    <n v="10"/>
    <x v="1"/>
    <x v="1"/>
    <x v="4"/>
  </r>
  <r>
    <x v="29"/>
    <x v="0"/>
    <d v="2022-10-21T00:00:00"/>
    <x v="3"/>
    <s v="MACUSBC"/>
    <x v="2"/>
    <x v="1"/>
    <x v="0"/>
    <n v="10"/>
    <x v="1"/>
    <x v="1"/>
    <x v="4"/>
  </r>
  <r>
    <x v="29"/>
    <x v="1"/>
    <d v="2022-10-28T00:00:00"/>
    <x v="75"/>
    <s v="CBK"/>
    <x v="6"/>
    <x v="2"/>
    <x v="0"/>
    <n v="10"/>
    <x v="1"/>
    <x v="1"/>
    <x v="4"/>
  </r>
  <r>
    <x v="29"/>
    <x v="1"/>
    <d v="2022-11-04T00:00:00"/>
    <x v="236"/>
    <s v="CLICC-ML"/>
    <x v="7"/>
    <x v="2"/>
    <x v="0"/>
    <n v="10"/>
    <x v="1"/>
    <x v="1"/>
    <x v="4"/>
  </r>
  <r>
    <x v="29"/>
    <x v="0"/>
    <d v="2022-10-28T00:00:00"/>
    <x v="860"/>
    <s v="CBK"/>
    <x v="6"/>
    <x v="2"/>
    <x v="0"/>
    <n v="10"/>
    <x v="1"/>
    <x v="1"/>
    <x v="4"/>
  </r>
  <r>
    <x v="29"/>
    <x v="0"/>
    <d v="2022-11-04T00:00:00"/>
    <x v="545"/>
    <s v="CLICC-MM"/>
    <x v="4"/>
    <x v="2"/>
    <x v="0"/>
    <n v="10"/>
    <x v="1"/>
    <x v="1"/>
    <x v="4"/>
  </r>
  <r>
    <x v="29"/>
    <x v="1"/>
    <d v="2022-10-28T00:00:00"/>
    <x v="75"/>
    <s v="CBK"/>
    <x v="6"/>
    <x v="2"/>
    <x v="0"/>
    <n v="10"/>
    <x v="1"/>
    <x v="1"/>
    <x v="4"/>
  </r>
  <r>
    <x v="29"/>
    <x v="1"/>
    <d v="2022-10-28T00:00:00"/>
    <x v="371"/>
    <s v="CBK"/>
    <x v="6"/>
    <x v="2"/>
    <x v="0"/>
    <n v="10"/>
    <x v="1"/>
    <x v="1"/>
    <x v="4"/>
  </r>
  <r>
    <x v="29"/>
    <x v="1"/>
    <d v="2022-11-11T00:00:00"/>
    <x v="906"/>
    <s v="CLICC-ML"/>
    <x v="7"/>
    <x v="2"/>
    <x v="0"/>
    <n v="10"/>
    <x v="1"/>
    <x v="1"/>
    <x v="4"/>
  </r>
  <r>
    <x v="29"/>
    <x v="1"/>
    <d v="2022-10-21T00:00:00"/>
    <x v="1015"/>
    <s v="UHDMI"/>
    <x v="14"/>
    <x v="0"/>
    <x v="0"/>
    <n v="10"/>
    <x v="1"/>
    <x v="1"/>
    <x v="4"/>
  </r>
  <r>
    <x v="29"/>
    <x v="1"/>
    <d v="2022-10-28T00:00:00"/>
    <x v="31"/>
    <s v="CLICC-ML"/>
    <x v="7"/>
    <x v="2"/>
    <x v="0"/>
    <n v="10"/>
    <x v="1"/>
    <x v="1"/>
    <x v="4"/>
  </r>
  <r>
    <x v="29"/>
    <x v="1"/>
    <d v="2022-11-04T00:00:00"/>
    <x v="881"/>
    <s v="FAC"/>
    <x v="7"/>
    <x v="2"/>
    <x v="0"/>
    <n v="10"/>
    <x v="1"/>
    <x v="1"/>
    <x v="4"/>
  </r>
  <r>
    <x v="29"/>
    <x v="1"/>
    <d v="2022-10-28T00:00:00"/>
    <x v="1060"/>
    <s v="CLICC-ML"/>
    <x v="7"/>
    <x v="2"/>
    <x v="0"/>
    <n v="10"/>
    <x v="1"/>
    <x v="1"/>
    <x v="4"/>
  </r>
  <r>
    <x v="29"/>
    <x v="1"/>
    <d v="2022-11-04T00:00:00"/>
    <x v="1061"/>
    <s v="FAC"/>
    <x v="7"/>
    <x v="2"/>
    <x v="0"/>
    <n v="10"/>
    <x v="1"/>
    <x v="1"/>
    <x v="4"/>
  </r>
  <r>
    <x v="29"/>
    <x v="1"/>
    <d v="2022-10-21T00:00:00"/>
    <x v="550"/>
    <s v="CALC"/>
    <x v="16"/>
    <x v="4"/>
    <x v="0"/>
    <n v="10"/>
    <x v="1"/>
    <x v="1"/>
    <x v="4"/>
  </r>
  <r>
    <x v="29"/>
    <x v="1"/>
    <d v="2022-10-21T00:00:00"/>
    <x v="885"/>
    <s v="IPHONE"/>
    <x v="1"/>
    <x v="1"/>
    <x v="0"/>
    <n v="10"/>
    <x v="1"/>
    <x v="1"/>
    <x v="4"/>
  </r>
  <r>
    <x v="29"/>
    <x v="1"/>
    <d v="2022-10-21T00:00:00"/>
    <x v="742"/>
    <s v="HDMIC"/>
    <x v="0"/>
    <x v="0"/>
    <x v="0"/>
    <n v="10"/>
    <x v="1"/>
    <x v="1"/>
    <x v="4"/>
  </r>
  <r>
    <x v="29"/>
    <x v="1"/>
    <d v="2022-10-21T00:00:00"/>
    <x v="1062"/>
    <s v="UHDMI"/>
    <x v="14"/>
    <x v="0"/>
    <x v="0"/>
    <n v="10"/>
    <x v="1"/>
    <x v="1"/>
    <x v="4"/>
  </r>
  <r>
    <x v="29"/>
    <x v="1"/>
    <d v="2022-10-21T00:00:00"/>
    <x v="1025"/>
    <s v="UVGA"/>
    <x v="10"/>
    <x v="0"/>
    <x v="0"/>
    <n v="10"/>
    <x v="1"/>
    <x v="1"/>
    <x v="4"/>
  </r>
  <r>
    <x v="29"/>
    <x v="1"/>
    <d v="2022-10-21T00:00:00"/>
    <x v="1063"/>
    <s v="VGAC"/>
    <x v="13"/>
    <x v="0"/>
    <x v="0"/>
    <n v="10"/>
    <x v="1"/>
    <x v="1"/>
    <x v="4"/>
  </r>
  <r>
    <x v="29"/>
    <x v="0"/>
    <d v="2022-10-21T00:00:00"/>
    <x v="315"/>
    <s v="MACUSBC"/>
    <x v="2"/>
    <x v="1"/>
    <x v="0"/>
    <n v="10"/>
    <x v="1"/>
    <x v="1"/>
    <x v="4"/>
  </r>
  <r>
    <x v="29"/>
    <x v="1"/>
    <d v="2022-11-04T00:00:00"/>
    <x v="85"/>
    <s v="CLICC-ML"/>
    <x v="7"/>
    <x v="2"/>
    <x v="0"/>
    <n v="10"/>
    <x v="1"/>
    <x v="1"/>
    <x v="4"/>
  </r>
  <r>
    <x v="29"/>
    <x v="0"/>
    <d v="2022-11-04T00:00:00"/>
    <x v="350"/>
    <s v="CLICC-ML"/>
    <x v="7"/>
    <x v="2"/>
    <x v="0"/>
    <n v="10"/>
    <x v="1"/>
    <x v="1"/>
    <x v="4"/>
  </r>
  <r>
    <x v="29"/>
    <x v="0"/>
    <d v="2022-11-04T00:00:00"/>
    <x v="1064"/>
    <s v="FAC"/>
    <x v="4"/>
    <x v="2"/>
    <x v="0"/>
    <n v="10"/>
    <x v="1"/>
    <x v="1"/>
    <x v="4"/>
  </r>
  <r>
    <x v="29"/>
    <x v="0"/>
    <d v="2022-10-28T00:00:00"/>
    <x v="796"/>
    <s v="FAC"/>
    <x v="4"/>
    <x v="2"/>
    <x v="0"/>
    <n v="10"/>
    <x v="1"/>
    <x v="1"/>
    <x v="4"/>
  </r>
  <r>
    <x v="29"/>
    <x v="0"/>
    <d v="2022-11-03T00:00:00"/>
    <x v="1065"/>
    <s v="FAC"/>
    <x v="4"/>
    <x v="2"/>
    <x v="0"/>
    <n v="10"/>
    <x v="1"/>
    <x v="1"/>
    <x v="4"/>
  </r>
  <r>
    <x v="29"/>
    <x v="1"/>
    <d v="2022-10-21T00:00:00"/>
    <x v="524"/>
    <s v="IPHONE"/>
    <x v="1"/>
    <x v="1"/>
    <x v="0"/>
    <n v="10"/>
    <x v="1"/>
    <x v="1"/>
    <x v="4"/>
  </r>
  <r>
    <x v="29"/>
    <x v="1"/>
    <d v="2022-10-21T00:00:00"/>
    <x v="950"/>
    <s v="WALLADPT"/>
    <x v="3"/>
    <x v="1"/>
    <x v="0"/>
    <n v="10"/>
    <x v="1"/>
    <x v="1"/>
    <x v="4"/>
  </r>
  <r>
    <x v="29"/>
    <x v="0"/>
    <d v="2022-10-28T00:00:00"/>
    <x v="816"/>
    <s v="CBK"/>
    <x v="6"/>
    <x v="2"/>
    <x v="0"/>
    <n v="10"/>
    <x v="1"/>
    <x v="1"/>
    <x v="4"/>
  </r>
  <r>
    <x v="29"/>
    <x v="0"/>
    <d v="2022-10-28T00:00:00"/>
    <x v="1066"/>
    <s v="CBK"/>
    <x v="6"/>
    <x v="2"/>
    <x v="0"/>
    <n v="10"/>
    <x v="1"/>
    <x v="1"/>
    <x v="4"/>
  </r>
  <r>
    <x v="29"/>
    <x v="0"/>
    <d v="2022-11-04T00:00:00"/>
    <x v="1067"/>
    <s v="FAC"/>
    <x v="4"/>
    <x v="2"/>
    <x v="0"/>
    <n v="10"/>
    <x v="1"/>
    <x v="1"/>
    <x v="4"/>
  </r>
  <r>
    <x v="29"/>
    <x v="1"/>
    <d v="2022-10-21T00:00:00"/>
    <x v="9"/>
    <s v="MACUSBC"/>
    <x v="2"/>
    <x v="1"/>
    <x v="0"/>
    <n v="10"/>
    <x v="1"/>
    <x v="1"/>
    <x v="4"/>
  </r>
  <r>
    <x v="29"/>
    <x v="0"/>
    <d v="2022-10-28T00:00:00"/>
    <x v="1041"/>
    <s v="CBK"/>
    <x v="6"/>
    <x v="2"/>
    <x v="0"/>
    <n v="10"/>
    <x v="1"/>
    <x v="1"/>
    <x v="4"/>
  </r>
  <r>
    <x v="29"/>
    <x v="0"/>
    <d v="2022-11-04T00:00:00"/>
    <x v="73"/>
    <s v="CLICC-ML"/>
    <x v="7"/>
    <x v="2"/>
    <x v="0"/>
    <n v="10"/>
    <x v="1"/>
    <x v="1"/>
    <x v="4"/>
  </r>
  <r>
    <x v="29"/>
    <x v="0"/>
    <d v="2022-11-04T00:00:00"/>
    <x v="124"/>
    <s v="CLICC-ML"/>
    <x v="7"/>
    <x v="2"/>
    <x v="0"/>
    <n v="10"/>
    <x v="1"/>
    <x v="1"/>
    <x v="4"/>
  </r>
  <r>
    <x v="29"/>
    <x v="1"/>
    <d v="2022-10-28T00:00:00"/>
    <x v="988"/>
    <s v="CBK"/>
    <x v="6"/>
    <x v="2"/>
    <x v="0"/>
    <n v="10"/>
    <x v="1"/>
    <x v="1"/>
    <x v="4"/>
  </r>
  <r>
    <x v="29"/>
    <x v="0"/>
    <d v="2022-10-28T00:00:00"/>
    <x v="1068"/>
    <s v="FAC"/>
    <x v="7"/>
    <x v="2"/>
    <x v="0"/>
    <n v="10"/>
    <x v="1"/>
    <x v="1"/>
    <x v="4"/>
  </r>
  <r>
    <x v="29"/>
    <x v="1"/>
    <d v="2022-10-21T00:00:00"/>
    <x v="711"/>
    <s v="HDMIC"/>
    <x v="0"/>
    <x v="0"/>
    <x v="0"/>
    <n v="10"/>
    <x v="1"/>
    <x v="1"/>
    <x v="4"/>
  </r>
  <r>
    <x v="29"/>
    <x v="0"/>
    <d v="2022-11-04T00:00:00"/>
    <x v="940"/>
    <s v="FAC"/>
    <x v="4"/>
    <x v="2"/>
    <x v="0"/>
    <n v="10"/>
    <x v="1"/>
    <x v="1"/>
    <x v="4"/>
  </r>
  <r>
    <x v="29"/>
    <x v="0"/>
    <d v="2022-10-28T00:00:00"/>
    <x v="1069"/>
    <s v="FAC"/>
    <x v="4"/>
    <x v="2"/>
    <x v="0"/>
    <n v="10"/>
    <x v="1"/>
    <x v="1"/>
    <x v="4"/>
  </r>
  <r>
    <x v="30"/>
    <x v="0"/>
    <d v="2022-10-22T00:00:00"/>
    <x v="310"/>
    <s v="HPUSBC"/>
    <x v="12"/>
    <x v="1"/>
    <x v="0"/>
    <n v="10"/>
    <x v="1"/>
    <x v="2"/>
    <x v="4"/>
  </r>
  <r>
    <x v="30"/>
    <x v="0"/>
    <d v="2022-10-22T00:00:00"/>
    <x v="483"/>
    <s v="HPUSBC"/>
    <x v="12"/>
    <x v="1"/>
    <x v="0"/>
    <n v="10"/>
    <x v="1"/>
    <x v="2"/>
    <x v="4"/>
  </r>
  <r>
    <x v="30"/>
    <x v="0"/>
    <d v="2022-10-22T00:00:00"/>
    <x v="331"/>
    <s v="HPUSBC"/>
    <x v="12"/>
    <x v="1"/>
    <x v="0"/>
    <n v="10"/>
    <x v="1"/>
    <x v="2"/>
    <x v="4"/>
  </r>
  <r>
    <x v="30"/>
    <x v="1"/>
    <d v="2022-10-22T00:00:00"/>
    <x v="980"/>
    <s v="MACUSBC"/>
    <x v="2"/>
    <x v="1"/>
    <x v="0"/>
    <n v="10"/>
    <x v="1"/>
    <x v="2"/>
    <x v="4"/>
  </r>
  <r>
    <x v="31"/>
    <x v="0"/>
    <d v="2022-10-23T00:00:00"/>
    <x v="355"/>
    <s v="IPHONE"/>
    <x v="1"/>
    <x v="1"/>
    <x v="0"/>
    <n v="10"/>
    <x v="1"/>
    <x v="3"/>
    <x v="4"/>
  </r>
  <r>
    <x v="31"/>
    <x v="0"/>
    <d v="2022-10-23T00:00:00"/>
    <x v="369"/>
    <s v="WALLADPT"/>
    <x v="3"/>
    <x v="1"/>
    <x v="0"/>
    <n v="10"/>
    <x v="1"/>
    <x v="3"/>
    <x v="4"/>
  </r>
  <r>
    <x v="31"/>
    <x v="1"/>
    <d v="2022-10-23T00:00:00"/>
    <x v="942"/>
    <s v="SUP"/>
    <x v="21"/>
    <x v="4"/>
    <x v="0"/>
    <n v="10"/>
    <x v="1"/>
    <x v="3"/>
    <x v="4"/>
  </r>
  <r>
    <x v="31"/>
    <x v="1"/>
    <d v="2022-10-23T00:00:00"/>
    <x v="549"/>
    <s v="UVGA"/>
    <x v="10"/>
    <x v="0"/>
    <x v="0"/>
    <n v="10"/>
    <x v="1"/>
    <x v="3"/>
    <x v="4"/>
  </r>
  <r>
    <x v="31"/>
    <x v="1"/>
    <d v="2022-10-23T00:00:00"/>
    <x v="806"/>
    <s v="IPHONE"/>
    <x v="1"/>
    <x v="1"/>
    <x v="0"/>
    <n v="10"/>
    <x v="1"/>
    <x v="3"/>
    <x v="4"/>
  </r>
  <r>
    <x v="31"/>
    <x v="1"/>
    <d v="2022-10-23T00:00:00"/>
    <x v="1032"/>
    <s v="IPHONE"/>
    <x v="1"/>
    <x v="1"/>
    <x v="0"/>
    <n v="10"/>
    <x v="1"/>
    <x v="3"/>
    <x v="4"/>
  </r>
  <r>
    <x v="31"/>
    <x v="1"/>
    <d v="2022-10-23T00:00:00"/>
    <x v="856"/>
    <s v="MACUSBC"/>
    <x v="2"/>
    <x v="1"/>
    <x v="0"/>
    <n v="10"/>
    <x v="1"/>
    <x v="3"/>
    <x v="4"/>
  </r>
  <r>
    <x v="32"/>
    <x v="0"/>
    <d v="2022-10-24T00:00:00"/>
    <x v="339"/>
    <s v="MACUSBC"/>
    <x v="2"/>
    <x v="1"/>
    <x v="0"/>
    <n v="10"/>
    <x v="1"/>
    <x v="4"/>
    <x v="5"/>
  </r>
  <r>
    <x v="32"/>
    <x v="0"/>
    <d v="2022-10-24T00:00:00"/>
    <x v="20"/>
    <s v="IPHONE"/>
    <x v="1"/>
    <x v="1"/>
    <x v="0"/>
    <n v="10"/>
    <x v="1"/>
    <x v="4"/>
    <x v="5"/>
  </r>
  <r>
    <x v="32"/>
    <x v="0"/>
    <d v="2022-10-24T00:00:00"/>
    <x v="950"/>
    <s v="WALLADPT"/>
    <x v="3"/>
    <x v="1"/>
    <x v="0"/>
    <n v="10"/>
    <x v="1"/>
    <x v="4"/>
    <x v="5"/>
  </r>
  <r>
    <x v="32"/>
    <x v="0"/>
    <d v="2022-10-24T00:00:00"/>
    <x v="521"/>
    <s v="HDST"/>
    <x v="8"/>
    <x v="4"/>
    <x v="0"/>
    <n v="10"/>
    <x v="1"/>
    <x v="4"/>
    <x v="5"/>
  </r>
  <r>
    <x v="32"/>
    <x v="0"/>
    <d v="2022-10-24T00:00:00"/>
    <x v="20"/>
    <s v="IPHONE"/>
    <x v="1"/>
    <x v="1"/>
    <x v="0"/>
    <n v="10"/>
    <x v="1"/>
    <x v="4"/>
    <x v="5"/>
  </r>
  <r>
    <x v="32"/>
    <x v="0"/>
    <d v="2022-10-24T00:00:00"/>
    <x v="936"/>
    <s v="WALLADPT"/>
    <x v="3"/>
    <x v="1"/>
    <x v="0"/>
    <n v="10"/>
    <x v="1"/>
    <x v="4"/>
    <x v="5"/>
  </r>
  <r>
    <x v="32"/>
    <x v="0"/>
    <d v="2022-10-24T00:00:00"/>
    <x v="9"/>
    <s v="MACUSBC"/>
    <x v="2"/>
    <x v="1"/>
    <x v="0"/>
    <n v="10"/>
    <x v="1"/>
    <x v="4"/>
    <x v="5"/>
  </r>
  <r>
    <x v="32"/>
    <x v="0"/>
    <d v="2022-10-24T00:00:00"/>
    <x v="189"/>
    <s v="MACUSBC"/>
    <x v="2"/>
    <x v="1"/>
    <x v="0"/>
    <n v="10"/>
    <x v="1"/>
    <x v="4"/>
    <x v="5"/>
  </r>
  <r>
    <x v="32"/>
    <x v="1"/>
    <d v="2022-10-24T00:00:00"/>
    <x v="944"/>
    <s v="MACCHRG"/>
    <x v="9"/>
    <x v="1"/>
    <x v="0"/>
    <n v="10"/>
    <x v="1"/>
    <x v="4"/>
    <x v="5"/>
  </r>
  <r>
    <x v="32"/>
    <x v="1"/>
    <d v="2022-11-07T00:00:00"/>
    <x v="41"/>
    <s v="CLICC-ML"/>
    <x v="7"/>
    <x v="2"/>
    <x v="0"/>
    <n v="10"/>
    <x v="1"/>
    <x v="4"/>
    <x v="5"/>
  </r>
  <r>
    <x v="32"/>
    <x v="0"/>
    <d v="2022-10-24T00:00:00"/>
    <x v="1"/>
    <s v="IPHONE"/>
    <x v="1"/>
    <x v="1"/>
    <x v="0"/>
    <n v="10"/>
    <x v="1"/>
    <x v="4"/>
    <x v="5"/>
  </r>
  <r>
    <x v="32"/>
    <x v="0"/>
    <d v="2022-10-24T00:00:00"/>
    <x v="441"/>
    <s v="MACCHRG"/>
    <x v="9"/>
    <x v="1"/>
    <x v="0"/>
    <n v="10"/>
    <x v="1"/>
    <x v="4"/>
    <x v="5"/>
  </r>
  <r>
    <x v="32"/>
    <x v="0"/>
    <d v="2022-10-24T00:00:00"/>
    <x v="884"/>
    <s v="WALLADPT"/>
    <x v="3"/>
    <x v="1"/>
    <x v="0"/>
    <n v="10"/>
    <x v="1"/>
    <x v="4"/>
    <x v="5"/>
  </r>
  <r>
    <x v="32"/>
    <x v="1"/>
    <d v="2022-10-24T00:00:00"/>
    <x v="1025"/>
    <s v="UVGA"/>
    <x v="10"/>
    <x v="0"/>
    <x v="0"/>
    <n v="10"/>
    <x v="1"/>
    <x v="4"/>
    <x v="5"/>
  </r>
  <r>
    <x v="32"/>
    <x v="1"/>
    <d v="2022-10-24T00:00:00"/>
    <x v="231"/>
    <s v="MACUSBC"/>
    <x v="2"/>
    <x v="1"/>
    <x v="0"/>
    <n v="10"/>
    <x v="1"/>
    <x v="4"/>
    <x v="5"/>
  </r>
  <r>
    <x v="32"/>
    <x v="1"/>
    <d v="2022-10-24T00:00:00"/>
    <x v="511"/>
    <s v="MACUSBC"/>
    <x v="2"/>
    <x v="1"/>
    <x v="0"/>
    <n v="10"/>
    <x v="1"/>
    <x v="4"/>
    <x v="5"/>
  </r>
  <r>
    <x v="32"/>
    <x v="1"/>
    <d v="2022-10-24T00:00:00"/>
    <x v="110"/>
    <s v="MACUSBC"/>
    <x v="2"/>
    <x v="1"/>
    <x v="0"/>
    <n v="10"/>
    <x v="1"/>
    <x v="4"/>
    <x v="5"/>
  </r>
  <r>
    <x v="32"/>
    <x v="1"/>
    <d v="2022-10-24T00:00:00"/>
    <x v="189"/>
    <s v="MACUSBC"/>
    <x v="2"/>
    <x v="1"/>
    <x v="0"/>
    <n v="10"/>
    <x v="1"/>
    <x v="4"/>
    <x v="5"/>
  </r>
  <r>
    <x v="32"/>
    <x v="1"/>
    <d v="2022-10-31T00:00:00"/>
    <x v="1039"/>
    <s v="CBK"/>
    <x v="6"/>
    <x v="2"/>
    <x v="0"/>
    <n v="10"/>
    <x v="1"/>
    <x v="4"/>
    <x v="5"/>
  </r>
  <r>
    <x v="32"/>
    <x v="1"/>
    <d v="2022-10-31T00:00:00"/>
    <x v="1054"/>
    <s v="CBK"/>
    <x v="6"/>
    <x v="2"/>
    <x v="0"/>
    <n v="10"/>
    <x v="1"/>
    <x v="4"/>
    <x v="5"/>
  </r>
  <r>
    <x v="32"/>
    <x v="1"/>
    <d v="2022-10-31T00:00:00"/>
    <x v="157"/>
    <s v="CBK"/>
    <x v="6"/>
    <x v="2"/>
    <x v="0"/>
    <n v="10"/>
    <x v="1"/>
    <x v="4"/>
    <x v="5"/>
  </r>
  <r>
    <x v="32"/>
    <x v="1"/>
    <d v="2022-10-24T00:00:00"/>
    <x v="679"/>
    <s v="BOEIPHONE"/>
    <x v="1"/>
    <x v="1"/>
    <x v="0"/>
    <n v="10"/>
    <x v="1"/>
    <x v="4"/>
    <x v="5"/>
  </r>
  <r>
    <x v="32"/>
    <x v="1"/>
    <d v="2022-10-24T00:00:00"/>
    <x v="356"/>
    <s v="WALLADPT"/>
    <x v="3"/>
    <x v="1"/>
    <x v="0"/>
    <n v="10"/>
    <x v="1"/>
    <x v="4"/>
    <x v="5"/>
  </r>
  <r>
    <x v="32"/>
    <x v="1"/>
    <d v="2022-10-24T00:00:00"/>
    <x v="9"/>
    <s v="MACUSBC"/>
    <x v="2"/>
    <x v="1"/>
    <x v="0"/>
    <n v="10"/>
    <x v="1"/>
    <x v="4"/>
    <x v="5"/>
  </r>
  <r>
    <x v="32"/>
    <x v="1"/>
    <d v="2022-10-24T00:00:00"/>
    <x v="530"/>
    <s v="MACUSBC"/>
    <x v="2"/>
    <x v="1"/>
    <x v="0"/>
    <n v="10"/>
    <x v="1"/>
    <x v="4"/>
    <x v="5"/>
  </r>
  <r>
    <x v="32"/>
    <x v="1"/>
    <d v="2022-11-07T00:00:00"/>
    <x v="1039"/>
    <s v="CBK"/>
    <x v="6"/>
    <x v="2"/>
    <x v="0"/>
    <n v="10"/>
    <x v="1"/>
    <x v="4"/>
    <x v="5"/>
  </r>
  <r>
    <x v="32"/>
    <x v="1"/>
    <d v="2022-10-24T00:00:00"/>
    <x v="511"/>
    <s v="MACUSBC"/>
    <x v="2"/>
    <x v="1"/>
    <x v="0"/>
    <n v="10"/>
    <x v="1"/>
    <x v="4"/>
    <x v="5"/>
  </r>
  <r>
    <x v="32"/>
    <x v="1"/>
    <d v="2022-10-31T00:00:00"/>
    <x v="1070"/>
    <s v="CBK"/>
    <x v="6"/>
    <x v="2"/>
    <x v="0"/>
    <n v="10"/>
    <x v="1"/>
    <x v="4"/>
    <x v="5"/>
  </r>
  <r>
    <x v="32"/>
    <x v="1"/>
    <d v="2022-10-24T00:00:00"/>
    <x v="3"/>
    <s v="MACUSBC"/>
    <x v="2"/>
    <x v="1"/>
    <x v="0"/>
    <n v="10"/>
    <x v="1"/>
    <x v="4"/>
    <x v="5"/>
  </r>
  <r>
    <x v="32"/>
    <x v="1"/>
    <d v="2022-11-14T00:00:00"/>
    <x v="776"/>
    <s v="CLICC-ML"/>
    <x v="7"/>
    <x v="2"/>
    <x v="0"/>
    <n v="10"/>
    <x v="1"/>
    <x v="4"/>
    <x v="5"/>
  </r>
  <r>
    <x v="32"/>
    <x v="1"/>
    <d v="2022-11-07T00:00:00"/>
    <x v="832"/>
    <s v="CLICC-ML"/>
    <x v="7"/>
    <x v="2"/>
    <x v="0"/>
    <n v="10"/>
    <x v="1"/>
    <x v="4"/>
    <x v="5"/>
  </r>
  <r>
    <x v="32"/>
    <x v="1"/>
    <d v="2022-11-07T00:00:00"/>
    <x v="859"/>
    <s v="CBK"/>
    <x v="6"/>
    <x v="2"/>
    <x v="0"/>
    <n v="10"/>
    <x v="1"/>
    <x v="4"/>
    <x v="5"/>
  </r>
  <r>
    <x v="32"/>
    <x v="0"/>
    <d v="2022-11-07T00:00:00"/>
    <x v="129"/>
    <s v="CLICC-ML"/>
    <x v="7"/>
    <x v="2"/>
    <x v="0"/>
    <n v="10"/>
    <x v="1"/>
    <x v="4"/>
    <x v="5"/>
  </r>
  <r>
    <x v="32"/>
    <x v="1"/>
    <d v="2022-10-24T00:00:00"/>
    <x v="605"/>
    <s v="CALC"/>
    <x v="16"/>
    <x v="4"/>
    <x v="0"/>
    <n v="10"/>
    <x v="1"/>
    <x v="4"/>
    <x v="5"/>
  </r>
  <r>
    <x v="32"/>
    <x v="0"/>
    <d v="2022-10-24T00:00:00"/>
    <x v="726"/>
    <s v="HDST"/>
    <x v="8"/>
    <x v="4"/>
    <x v="0"/>
    <n v="10"/>
    <x v="1"/>
    <x v="4"/>
    <x v="5"/>
  </r>
  <r>
    <x v="32"/>
    <x v="1"/>
    <d v="2022-10-31T00:00:00"/>
    <x v="1071"/>
    <s v="CBK"/>
    <x v="6"/>
    <x v="2"/>
    <x v="0"/>
    <n v="10"/>
    <x v="1"/>
    <x v="4"/>
    <x v="5"/>
  </r>
  <r>
    <x v="32"/>
    <x v="0"/>
    <d v="2022-10-24T00:00:00"/>
    <x v="883"/>
    <s v="IPHONE"/>
    <x v="1"/>
    <x v="1"/>
    <x v="0"/>
    <n v="10"/>
    <x v="1"/>
    <x v="4"/>
    <x v="5"/>
  </r>
  <r>
    <x v="32"/>
    <x v="1"/>
    <d v="2022-10-24T00:00:00"/>
    <x v="530"/>
    <s v="MACUSBC"/>
    <x v="2"/>
    <x v="1"/>
    <x v="0"/>
    <n v="10"/>
    <x v="1"/>
    <x v="4"/>
    <x v="5"/>
  </r>
  <r>
    <x v="32"/>
    <x v="0"/>
    <d v="2022-12-09T00:00:00"/>
    <x v="558"/>
    <s v="CLICC-MM"/>
    <x v="4"/>
    <x v="2"/>
    <x v="0"/>
    <n v="10"/>
    <x v="1"/>
    <x v="4"/>
    <x v="5"/>
  </r>
  <r>
    <x v="32"/>
    <x v="0"/>
    <d v="2022-12-09T00:00:00"/>
    <x v="604"/>
    <s v="FAC"/>
    <x v="4"/>
    <x v="2"/>
    <x v="0"/>
    <n v="10"/>
    <x v="1"/>
    <x v="4"/>
    <x v="5"/>
  </r>
  <r>
    <x v="32"/>
    <x v="1"/>
    <d v="2022-10-24T00:00:00"/>
    <x v="310"/>
    <s v="HPUSBC"/>
    <x v="12"/>
    <x v="1"/>
    <x v="0"/>
    <n v="10"/>
    <x v="1"/>
    <x v="4"/>
    <x v="5"/>
  </r>
  <r>
    <x v="32"/>
    <x v="1"/>
    <d v="2022-10-31T00:00:00"/>
    <x v="970"/>
    <s v="CLICC-ML"/>
    <x v="7"/>
    <x v="2"/>
    <x v="0"/>
    <n v="10"/>
    <x v="1"/>
    <x v="4"/>
    <x v="5"/>
  </r>
  <r>
    <x v="32"/>
    <x v="0"/>
    <d v="2022-10-31T00:00:00"/>
    <x v="399"/>
    <s v="CBK"/>
    <x v="6"/>
    <x v="2"/>
    <x v="0"/>
    <n v="10"/>
    <x v="1"/>
    <x v="4"/>
    <x v="5"/>
  </r>
  <r>
    <x v="32"/>
    <x v="1"/>
    <d v="2022-10-31T00:00:00"/>
    <x v="1072"/>
    <s v="CBK"/>
    <x v="6"/>
    <x v="2"/>
    <x v="0"/>
    <n v="10"/>
    <x v="1"/>
    <x v="4"/>
    <x v="5"/>
  </r>
  <r>
    <x v="32"/>
    <x v="1"/>
    <d v="2022-10-31T00:00:00"/>
    <x v="1073"/>
    <s v="CBK"/>
    <x v="6"/>
    <x v="2"/>
    <x v="0"/>
    <n v="10"/>
    <x v="1"/>
    <x v="4"/>
    <x v="5"/>
  </r>
  <r>
    <x v="32"/>
    <x v="1"/>
    <d v="2022-11-07T00:00:00"/>
    <x v="66"/>
    <s v="CLICC-ML"/>
    <x v="7"/>
    <x v="2"/>
    <x v="0"/>
    <n v="10"/>
    <x v="1"/>
    <x v="4"/>
    <x v="5"/>
  </r>
  <r>
    <x v="32"/>
    <x v="1"/>
    <d v="2022-10-24T00:00:00"/>
    <x v="511"/>
    <s v="MACUSBC"/>
    <x v="2"/>
    <x v="1"/>
    <x v="0"/>
    <n v="10"/>
    <x v="1"/>
    <x v="4"/>
    <x v="5"/>
  </r>
  <r>
    <x v="32"/>
    <x v="1"/>
    <d v="2022-10-24T00:00:00"/>
    <x v="339"/>
    <s v="MACUSBC"/>
    <x v="2"/>
    <x v="1"/>
    <x v="0"/>
    <n v="10"/>
    <x v="1"/>
    <x v="4"/>
    <x v="5"/>
  </r>
  <r>
    <x v="32"/>
    <x v="1"/>
    <d v="2022-10-31T00:00:00"/>
    <x v="943"/>
    <s v="CBK"/>
    <x v="6"/>
    <x v="2"/>
    <x v="0"/>
    <n v="10"/>
    <x v="1"/>
    <x v="4"/>
    <x v="5"/>
  </r>
  <r>
    <x v="32"/>
    <x v="1"/>
    <d v="2022-10-24T00:00:00"/>
    <x v="2"/>
    <s v="IPHONE"/>
    <x v="1"/>
    <x v="1"/>
    <x v="0"/>
    <n v="10"/>
    <x v="1"/>
    <x v="4"/>
    <x v="5"/>
  </r>
  <r>
    <x v="32"/>
    <x v="1"/>
    <d v="2022-10-24T00:00:00"/>
    <x v="3"/>
    <s v="MACUSBC"/>
    <x v="2"/>
    <x v="1"/>
    <x v="0"/>
    <n v="10"/>
    <x v="1"/>
    <x v="4"/>
    <x v="5"/>
  </r>
  <r>
    <x v="32"/>
    <x v="1"/>
    <d v="2022-10-24T00:00:00"/>
    <x v="822"/>
    <s v="WALLADPT"/>
    <x v="3"/>
    <x v="1"/>
    <x v="0"/>
    <n v="10"/>
    <x v="1"/>
    <x v="4"/>
    <x v="5"/>
  </r>
  <r>
    <x v="32"/>
    <x v="1"/>
    <d v="2022-10-24T00:00:00"/>
    <x v="441"/>
    <s v="MACCHRG"/>
    <x v="9"/>
    <x v="1"/>
    <x v="0"/>
    <n v="10"/>
    <x v="1"/>
    <x v="4"/>
    <x v="5"/>
  </r>
  <r>
    <x v="32"/>
    <x v="0"/>
    <d v="2022-10-31T00:00:00"/>
    <x v="1074"/>
    <s v="FAC"/>
    <x v="7"/>
    <x v="2"/>
    <x v="0"/>
    <n v="10"/>
    <x v="1"/>
    <x v="4"/>
    <x v="5"/>
  </r>
  <r>
    <x v="32"/>
    <x v="1"/>
    <d v="2022-11-07T00:00:00"/>
    <x v="662"/>
    <s v="FAC"/>
    <x v="4"/>
    <x v="2"/>
    <x v="0"/>
    <n v="10"/>
    <x v="1"/>
    <x v="4"/>
    <x v="5"/>
  </r>
  <r>
    <x v="32"/>
    <x v="1"/>
    <d v="2022-11-07T00:00:00"/>
    <x v="70"/>
    <s v="CLICC-ML"/>
    <x v="7"/>
    <x v="2"/>
    <x v="0"/>
    <n v="10"/>
    <x v="1"/>
    <x v="4"/>
    <x v="5"/>
  </r>
  <r>
    <x v="32"/>
    <x v="1"/>
    <d v="2022-10-24T00:00:00"/>
    <x v="339"/>
    <s v="MACUSBC"/>
    <x v="2"/>
    <x v="1"/>
    <x v="0"/>
    <n v="10"/>
    <x v="1"/>
    <x v="4"/>
    <x v="5"/>
  </r>
  <r>
    <x v="32"/>
    <x v="1"/>
    <d v="2022-10-31T00:00:00"/>
    <x v="404"/>
    <s v="CBK"/>
    <x v="6"/>
    <x v="2"/>
    <x v="0"/>
    <n v="10"/>
    <x v="1"/>
    <x v="4"/>
    <x v="5"/>
  </r>
  <r>
    <x v="32"/>
    <x v="1"/>
    <d v="2022-10-24T00:00:00"/>
    <x v="20"/>
    <s v="IPHONE"/>
    <x v="1"/>
    <x v="1"/>
    <x v="0"/>
    <n v="10"/>
    <x v="1"/>
    <x v="4"/>
    <x v="5"/>
  </r>
  <r>
    <x v="32"/>
    <x v="1"/>
    <d v="2022-10-24T00:00:00"/>
    <x v="950"/>
    <s v="WALLADPT"/>
    <x v="3"/>
    <x v="1"/>
    <x v="0"/>
    <n v="10"/>
    <x v="1"/>
    <x v="4"/>
    <x v="5"/>
  </r>
  <r>
    <x v="32"/>
    <x v="1"/>
    <d v="2022-10-24T00:00:00"/>
    <x v="919"/>
    <s v="UVGA"/>
    <x v="10"/>
    <x v="0"/>
    <x v="0"/>
    <n v="10"/>
    <x v="1"/>
    <x v="4"/>
    <x v="5"/>
  </r>
  <r>
    <x v="32"/>
    <x v="1"/>
    <d v="2022-10-24T00:00:00"/>
    <x v="678"/>
    <s v="MACCHRG"/>
    <x v="9"/>
    <x v="1"/>
    <x v="0"/>
    <n v="10"/>
    <x v="1"/>
    <x v="4"/>
    <x v="5"/>
  </r>
  <r>
    <x v="32"/>
    <x v="1"/>
    <d v="2022-10-24T00:00:00"/>
    <x v="3"/>
    <s v="MACUSBC"/>
    <x v="2"/>
    <x v="1"/>
    <x v="0"/>
    <n v="10"/>
    <x v="1"/>
    <x v="4"/>
    <x v="5"/>
  </r>
  <r>
    <x v="32"/>
    <x v="1"/>
    <d v="2022-10-24T00:00:00"/>
    <x v="711"/>
    <s v="HDMIC"/>
    <x v="0"/>
    <x v="0"/>
    <x v="0"/>
    <n v="10"/>
    <x v="1"/>
    <x v="4"/>
    <x v="5"/>
  </r>
  <r>
    <x v="32"/>
    <x v="1"/>
    <d v="2022-10-24T00:00:00"/>
    <x v="1075"/>
    <s v="UHDMI"/>
    <x v="14"/>
    <x v="0"/>
    <x v="0"/>
    <n v="10"/>
    <x v="1"/>
    <x v="4"/>
    <x v="5"/>
  </r>
  <r>
    <x v="32"/>
    <x v="1"/>
    <d v="2022-11-07T00:00:00"/>
    <x v="847"/>
    <s v="CLICC-ML"/>
    <x v="7"/>
    <x v="2"/>
    <x v="0"/>
    <n v="10"/>
    <x v="1"/>
    <x v="4"/>
    <x v="5"/>
  </r>
  <r>
    <x v="32"/>
    <x v="1"/>
    <d v="2022-10-24T00:00:00"/>
    <x v="185"/>
    <s v="IPHONE"/>
    <x v="1"/>
    <x v="1"/>
    <x v="0"/>
    <n v="10"/>
    <x v="1"/>
    <x v="4"/>
    <x v="5"/>
  </r>
  <r>
    <x v="32"/>
    <x v="1"/>
    <d v="2022-10-24T00:00:00"/>
    <x v="854"/>
    <s v="WALLADPT"/>
    <x v="3"/>
    <x v="1"/>
    <x v="0"/>
    <n v="10"/>
    <x v="1"/>
    <x v="4"/>
    <x v="5"/>
  </r>
  <r>
    <x v="32"/>
    <x v="1"/>
    <d v="2022-11-04T00:00:00"/>
    <x v="526"/>
    <s v="CLICC-ML"/>
    <x v="7"/>
    <x v="2"/>
    <x v="0"/>
    <n v="10"/>
    <x v="1"/>
    <x v="4"/>
    <x v="5"/>
  </r>
  <r>
    <x v="32"/>
    <x v="1"/>
    <d v="2022-10-24T00:00:00"/>
    <x v="742"/>
    <s v="HDMIC"/>
    <x v="0"/>
    <x v="0"/>
    <x v="0"/>
    <n v="10"/>
    <x v="1"/>
    <x v="4"/>
    <x v="5"/>
  </r>
  <r>
    <x v="32"/>
    <x v="1"/>
    <d v="2022-10-24T00:00:00"/>
    <x v="1062"/>
    <s v="UHDMI"/>
    <x v="14"/>
    <x v="0"/>
    <x v="0"/>
    <n v="10"/>
    <x v="1"/>
    <x v="4"/>
    <x v="5"/>
  </r>
  <r>
    <x v="32"/>
    <x v="1"/>
    <d v="2022-10-24T00:00:00"/>
    <x v="231"/>
    <s v="MACUSBC"/>
    <x v="2"/>
    <x v="1"/>
    <x v="0"/>
    <n v="10"/>
    <x v="1"/>
    <x v="4"/>
    <x v="5"/>
  </r>
  <r>
    <x v="32"/>
    <x v="1"/>
    <d v="2022-10-31T00:00:00"/>
    <x v="1076"/>
    <s v="CBK"/>
    <x v="6"/>
    <x v="2"/>
    <x v="0"/>
    <n v="10"/>
    <x v="1"/>
    <x v="4"/>
    <x v="5"/>
  </r>
  <r>
    <x v="32"/>
    <x v="1"/>
    <d v="2022-10-24T00:00:00"/>
    <x v="1077"/>
    <s v="IPHONE"/>
    <x v="1"/>
    <x v="1"/>
    <x v="0"/>
    <n v="10"/>
    <x v="1"/>
    <x v="4"/>
    <x v="5"/>
  </r>
  <r>
    <x v="32"/>
    <x v="1"/>
    <d v="2022-10-31T00:00:00"/>
    <x v="674"/>
    <s v="CBK"/>
    <x v="6"/>
    <x v="2"/>
    <x v="0"/>
    <n v="10"/>
    <x v="1"/>
    <x v="4"/>
    <x v="5"/>
  </r>
  <r>
    <x v="32"/>
    <x v="0"/>
    <d v="2022-10-24T00:00:00"/>
    <x v="330"/>
    <s v="MACUSBC"/>
    <x v="2"/>
    <x v="1"/>
    <x v="0"/>
    <n v="10"/>
    <x v="1"/>
    <x v="4"/>
    <x v="5"/>
  </r>
  <r>
    <x v="32"/>
    <x v="1"/>
    <d v="2022-11-07T00:00:00"/>
    <x v="796"/>
    <s v="FAC"/>
    <x v="4"/>
    <x v="2"/>
    <x v="0"/>
    <n v="10"/>
    <x v="1"/>
    <x v="4"/>
    <x v="5"/>
  </r>
  <r>
    <x v="32"/>
    <x v="0"/>
    <d v="2022-10-24T00:00:00"/>
    <x v="1007"/>
    <s v="CALC"/>
    <x v="16"/>
    <x v="4"/>
    <x v="0"/>
    <n v="10"/>
    <x v="1"/>
    <x v="4"/>
    <x v="5"/>
  </r>
  <r>
    <x v="32"/>
    <x v="1"/>
    <d v="2022-10-31T00:00:00"/>
    <x v="835"/>
    <s v="FAC"/>
    <x v="4"/>
    <x v="2"/>
    <x v="0"/>
    <n v="10"/>
    <x v="1"/>
    <x v="4"/>
    <x v="5"/>
  </r>
  <r>
    <x v="32"/>
    <x v="1"/>
    <d v="2022-10-24T00:00:00"/>
    <x v="339"/>
    <s v="MACUSBC"/>
    <x v="2"/>
    <x v="1"/>
    <x v="0"/>
    <n v="10"/>
    <x v="1"/>
    <x v="4"/>
    <x v="5"/>
  </r>
  <r>
    <x v="32"/>
    <x v="1"/>
    <d v="2022-10-31T00:00:00"/>
    <x v="512"/>
    <s v="CBK"/>
    <x v="6"/>
    <x v="2"/>
    <x v="0"/>
    <n v="10"/>
    <x v="1"/>
    <x v="4"/>
    <x v="5"/>
  </r>
  <r>
    <x v="32"/>
    <x v="1"/>
    <d v="2022-11-07T00:00:00"/>
    <x v="680"/>
    <s v="CLICC-ML"/>
    <x v="7"/>
    <x v="2"/>
    <x v="0"/>
    <n v="10"/>
    <x v="1"/>
    <x v="4"/>
    <x v="5"/>
  </r>
  <r>
    <x v="32"/>
    <x v="0"/>
    <d v="2022-11-07T00:00:00"/>
    <x v="937"/>
    <s v="CLICC-ML"/>
    <x v="7"/>
    <x v="2"/>
    <x v="0"/>
    <n v="10"/>
    <x v="1"/>
    <x v="4"/>
    <x v="5"/>
  </r>
  <r>
    <x v="32"/>
    <x v="1"/>
    <d v="2022-10-24T00:00:00"/>
    <x v="315"/>
    <s v="MACUSBC"/>
    <x v="2"/>
    <x v="1"/>
    <x v="0"/>
    <n v="10"/>
    <x v="1"/>
    <x v="4"/>
    <x v="5"/>
  </r>
  <r>
    <x v="32"/>
    <x v="1"/>
    <d v="2022-10-31T00:00:00"/>
    <x v="373"/>
    <s v="CBK"/>
    <x v="6"/>
    <x v="2"/>
    <x v="0"/>
    <n v="10"/>
    <x v="1"/>
    <x v="4"/>
    <x v="5"/>
  </r>
  <r>
    <x v="32"/>
    <x v="0"/>
    <d v="2022-10-24T00:00:00"/>
    <x v="679"/>
    <s v="BOEIPHONE"/>
    <x v="1"/>
    <x v="1"/>
    <x v="0"/>
    <n v="10"/>
    <x v="1"/>
    <x v="4"/>
    <x v="5"/>
  </r>
  <r>
    <x v="32"/>
    <x v="0"/>
    <d v="2022-10-24T00:00:00"/>
    <x v="356"/>
    <s v="WALLADPT"/>
    <x v="3"/>
    <x v="1"/>
    <x v="0"/>
    <n v="10"/>
    <x v="1"/>
    <x v="4"/>
    <x v="5"/>
  </r>
  <r>
    <x v="32"/>
    <x v="1"/>
    <d v="2022-10-31T00:00:00"/>
    <x v="1078"/>
    <s v="CBK"/>
    <x v="6"/>
    <x v="2"/>
    <x v="0"/>
    <n v="10"/>
    <x v="1"/>
    <x v="4"/>
    <x v="5"/>
  </r>
  <r>
    <x v="32"/>
    <x v="1"/>
    <d v="2022-10-24T00:00:00"/>
    <x v="351"/>
    <s v="MACCHRG"/>
    <x v="9"/>
    <x v="1"/>
    <x v="0"/>
    <n v="10"/>
    <x v="1"/>
    <x v="4"/>
    <x v="5"/>
  </r>
  <r>
    <x v="32"/>
    <x v="1"/>
    <d v="2022-10-25T00:00:00"/>
    <x v="1079"/>
    <s v="IPHONE"/>
    <x v="1"/>
    <x v="1"/>
    <x v="0"/>
    <n v="10"/>
    <x v="1"/>
    <x v="4"/>
    <x v="5"/>
  </r>
  <r>
    <x v="32"/>
    <x v="1"/>
    <d v="2022-10-31T00:00:00"/>
    <x v="752"/>
    <s v="CLICC-ML"/>
    <x v="7"/>
    <x v="2"/>
    <x v="0"/>
    <n v="10"/>
    <x v="1"/>
    <x v="4"/>
    <x v="5"/>
  </r>
  <r>
    <x v="32"/>
    <x v="0"/>
    <d v="2022-10-31T00:00:00"/>
    <x v="865"/>
    <s v="CBK"/>
    <x v="6"/>
    <x v="2"/>
    <x v="0"/>
    <n v="10"/>
    <x v="1"/>
    <x v="4"/>
    <x v="5"/>
  </r>
  <r>
    <x v="32"/>
    <x v="0"/>
    <d v="2022-10-31T00:00:00"/>
    <x v="763"/>
    <s v="CLICC-MM"/>
    <x v="4"/>
    <x v="2"/>
    <x v="0"/>
    <n v="10"/>
    <x v="1"/>
    <x v="4"/>
    <x v="5"/>
  </r>
  <r>
    <x v="32"/>
    <x v="1"/>
    <d v="2022-11-07T00:00:00"/>
    <x v="956"/>
    <s v="CBK"/>
    <x v="6"/>
    <x v="2"/>
    <x v="0"/>
    <n v="10"/>
    <x v="1"/>
    <x v="4"/>
    <x v="5"/>
  </r>
  <r>
    <x v="32"/>
    <x v="1"/>
    <d v="2022-10-31T00:00:00"/>
    <x v="440"/>
    <s v="CLICC-MM"/>
    <x v="4"/>
    <x v="2"/>
    <x v="0"/>
    <n v="10"/>
    <x v="1"/>
    <x v="4"/>
    <x v="5"/>
  </r>
  <r>
    <x v="32"/>
    <x v="1"/>
    <d v="2022-11-07T00:00:00"/>
    <x v="353"/>
    <s v="CBK"/>
    <x v="6"/>
    <x v="2"/>
    <x v="0"/>
    <n v="10"/>
    <x v="1"/>
    <x v="4"/>
    <x v="5"/>
  </r>
  <r>
    <x v="32"/>
    <x v="0"/>
    <d v="2022-10-24T00:00:00"/>
    <x v="110"/>
    <s v="MACUSBC"/>
    <x v="2"/>
    <x v="1"/>
    <x v="0"/>
    <n v="10"/>
    <x v="1"/>
    <x v="4"/>
    <x v="5"/>
  </r>
  <r>
    <x v="32"/>
    <x v="1"/>
    <d v="2022-10-24T00:00:00"/>
    <x v="2"/>
    <s v="IPHONE"/>
    <x v="1"/>
    <x v="1"/>
    <x v="0"/>
    <n v="10"/>
    <x v="1"/>
    <x v="4"/>
    <x v="5"/>
  </r>
  <r>
    <x v="32"/>
    <x v="1"/>
    <d v="2022-10-24T00:00:00"/>
    <x v="822"/>
    <s v="WALLADPT"/>
    <x v="3"/>
    <x v="1"/>
    <x v="0"/>
    <n v="10"/>
    <x v="1"/>
    <x v="4"/>
    <x v="5"/>
  </r>
  <r>
    <x v="32"/>
    <x v="1"/>
    <d v="2022-11-14T00:00:00"/>
    <x v="553"/>
    <s v="FAC"/>
    <x v="4"/>
    <x v="2"/>
    <x v="0"/>
    <n v="10"/>
    <x v="1"/>
    <x v="4"/>
    <x v="5"/>
  </r>
  <r>
    <x v="33"/>
    <x v="0"/>
    <d v="2022-10-25T00:00:00"/>
    <x v="679"/>
    <s v="BOEIPHONE"/>
    <x v="1"/>
    <x v="1"/>
    <x v="0"/>
    <n v="10"/>
    <x v="1"/>
    <x v="5"/>
    <x v="5"/>
  </r>
  <r>
    <x v="33"/>
    <x v="0"/>
    <d v="2022-10-25T00:00:00"/>
    <x v="262"/>
    <s v="IPHONE"/>
    <x v="1"/>
    <x v="1"/>
    <x v="0"/>
    <n v="10"/>
    <x v="1"/>
    <x v="5"/>
    <x v="5"/>
  </r>
  <r>
    <x v="33"/>
    <x v="1"/>
    <d v="2022-11-01T00:00:00"/>
    <x v="531"/>
    <s v="CBK"/>
    <x v="6"/>
    <x v="2"/>
    <x v="0"/>
    <n v="10"/>
    <x v="1"/>
    <x v="5"/>
    <x v="5"/>
  </r>
  <r>
    <x v="33"/>
    <x v="2"/>
    <d v="2022-10-25T00:00:00"/>
    <x v="310"/>
    <s v="HPUSBC"/>
    <x v="12"/>
    <x v="1"/>
    <x v="0"/>
    <n v="10"/>
    <x v="1"/>
    <x v="5"/>
    <x v="5"/>
  </r>
  <r>
    <x v="33"/>
    <x v="2"/>
    <d v="2022-10-25T00:00:00"/>
    <x v="1080"/>
    <s v="OMNI"/>
    <x v="15"/>
    <x v="1"/>
    <x v="0"/>
    <n v="10"/>
    <x v="1"/>
    <x v="5"/>
    <x v="5"/>
  </r>
  <r>
    <x v="33"/>
    <x v="0"/>
    <d v="2022-11-07T00:00:00"/>
    <x v="621"/>
    <s v="FAC"/>
    <x v="4"/>
    <x v="2"/>
    <x v="0"/>
    <n v="10"/>
    <x v="1"/>
    <x v="5"/>
    <x v="5"/>
  </r>
  <r>
    <x v="33"/>
    <x v="0"/>
    <d v="2022-11-07T00:00:00"/>
    <x v="989"/>
    <s v="CBK"/>
    <x v="6"/>
    <x v="2"/>
    <x v="0"/>
    <n v="10"/>
    <x v="1"/>
    <x v="5"/>
    <x v="5"/>
  </r>
  <r>
    <x v="33"/>
    <x v="1"/>
    <d v="2023-03-07T00:00:00"/>
    <x v="1081"/>
    <s v="AD"/>
    <x v="5"/>
    <x v="3"/>
    <x v="0"/>
    <n v="10"/>
    <x v="1"/>
    <x v="5"/>
    <x v="5"/>
  </r>
  <r>
    <x v="33"/>
    <x v="0"/>
    <d v="2022-10-25T00:00:00"/>
    <x v="9"/>
    <s v="MACUSBC"/>
    <x v="2"/>
    <x v="1"/>
    <x v="0"/>
    <n v="10"/>
    <x v="1"/>
    <x v="5"/>
    <x v="5"/>
  </r>
  <r>
    <x v="33"/>
    <x v="0"/>
    <d v="2022-11-01T00:00:00"/>
    <x v="821"/>
    <s v="CBK"/>
    <x v="6"/>
    <x v="2"/>
    <x v="0"/>
    <n v="10"/>
    <x v="1"/>
    <x v="5"/>
    <x v="5"/>
  </r>
  <r>
    <x v="33"/>
    <x v="1"/>
    <d v="2022-10-25T00:00:00"/>
    <x v="856"/>
    <s v="MACUSBC"/>
    <x v="2"/>
    <x v="1"/>
    <x v="0"/>
    <n v="10"/>
    <x v="1"/>
    <x v="5"/>
    <x v="5"/>
  </r>
  <r>
    <x v="33"/>
    <x v="1"/>
    <d v="2022-11-08T00:00:00"/>
    <x v="914"/>
    <s v="CLICC-ML"/>
    <x v="7"/>
    <x v="2"/>
    <x v="0"/>
    <n v="10"/>
    <x v="1"/>
    <x v="5"/>
    <x v="5"/>
  </r>
  <r>
    <x v="33"/>
    <x v="1"/>
    <d v="2022-11-01T00:00:00"/>
    <x v="75"/>
    <s v="CBK"/>
    <x v="6"/>
    <x v="2"/>
    <x v="0"/>
    <n v="10"/>
    <x v="1"/>
    <x v="5"/>
    <x v="5"/>
  </r>
  <r>
    <x v="33"/>
    <x v="1"/>
    <d v="2022-11-08T00:00:00"/>
    <x v="825"/>
    <s v="CLICC-ML"/>
    <x v="7"/>
    <x v="2"/>
    <x v="0"/>
    <n v="10"/>
    <x v="1"/>
    <x v="5"/>
    <x v="5"/>
  </r>
  <r>
    <x v="33"/>
    <x v="1"/>
    <d v="2022-10-25T00:00:00"/>
    <x v="1082"/>
    <s v="UVGA"/>
    <x v="10"/>
    <x v="0"/>
    <x v="0"/>
    <n v="10"/>
    <x v="1"/>
    <x v="5"/>
    <x v="5"/>
  </r>
  <r>
    <x v="33"/>
    <x v="1"/>
    <d v="2022-11-01T00:00:00"/>
    <x v="522"/>
    <s v="CBK"/>
    <x v="6"/>
    <x v="2"/>
    <x v="0"/>
    <n v="10"/>
    <x v="1"/>
    <x v="5"/>
    <x v="5"/>
  </r>
  <r>
    <x v="33"/>
    <x v="1"/>
    <d v="2022-10-25T00:00:00"/>
    <x v="483"/>
    <s v="HPUSBC"/>
    <x v="12"/>
    <x v="1"/>
    <x v="0"/>
    <n v="10"/>
    <x v="1"/>
    <x v="5"/>
    <x v="5"/>
  </r>
  <r>
    <x v="33"/>
    <x v="1"/>
    <d v="2022-10-25T00:00:00"/>
    <x v="801"/>
    <s v="IPHONE"/>
    <x v="1"/>
    <x v="1"/>
    <x v="0"/>
    <n v="10"/>
    <x v="1"/>
    <x v="5"/>
    <x v="5"/>
  </r>
  <r>
    <x v="33"/>
    <x v="0"/>
    <d v="2022-11-01T00:00:00"/>
    <x v="1054"/>
    <s v="CBK"/>
    <x v="6"/>
    <x v="2"/>
    <x v="0"/>
    <n v="10"/>
    <x v="1"/>
    <x v="5"/>
    <x v="5"/>
  </r>
  <r>
    <x v="33"/>
    <x v="0"/>
    <d v="2022-10-25T00:00:00"/>
    <x v="709"/>
    <s v="MACCHRG"/>
    <x v="9"/>
    <x v="1"/>
    <x v="0"/>
    <n v="10"/>
    <x v="1"/>
    <x v="5"/>
    <x v="5"/>
  </r>
  <r>
    <x v="33"/>
    <x v="0"/>
    <d v="2022-10-25T00:00:00"/>
    <x v="330"/>
    <s v="MACUSBC"/>
    <x v="2"/>
    <x v="1"/>
    <x v="0"/>
    <n v="10"/>
    <x v="1"/>
    <x v="5"/>
    <x v="5"/>
  </r>
  <r>
    <x v="33"/>
    <x v="1"/>
    <d v="2022-10-25T00:00:00"/>
    <x v="883"/>
    <s v="IPHONE"/>
    <x v="1"/>
    <x v="1"/>
    <x v="0"/>
    <n v="10"/>
    <x v="1"/>
    <x v="5"/>
    <x v="5"/>
  </r>
  <r>
    <x v="33"/>
    <x v="1"/>
    <d v="2022-11-22T00:00:00"/>
    <x v="659"/>
    <s v="FAC"/>
    <x v="4"/>
    <x v="2"/>
    <x v="0"/>
    <n v="10"/>
    <x v="1"/>
    <x v="5"/>
    <x v="5"/>
  </r>
  <r>
    <x v="33"/>
    <x v="1"/>
    <d v="2022-10-25T00:00:00"/>
    <x v="684"/>
    <s v="IPHONE"/>
    <x v="1"/>
    <x v="1"/>
    <x v="0"/>
    <n v="10"/>
    <x v="1"/>
    <x v="5"/>
    <x v="5"/>
  </r>
  <r>
    <x v="33"/>
    <x v="1"/>
    <d v="2022-10-25T00:00:00"/>
    <x v="801"/>
    <s v="IPHONE"/>
    <x v="1"/>
    <x v="1"/>
    <x v="0"/>
    <n v="10"/>
    <x v="1"/>
    <x v="5"/>
    <x v="5"/>
  </r>
  <r>
    <x v="33"/>
    <x v="0"/>
    <d v="2022-10-25T00:00:00"/>
    <x v="110"/>
    <s v="MACUSBC"/>
    <x v="2"/>
    <x v="1"/>
    <x v="0"/>
    <n v="10"/>
    <x v="1"/>
    <x v="5"/>
    <x v="5"/>
  </r>
  <r>
    <x v="33"/>
    <x v="1"/>
    <d v="2022-11-01T00:00:00"/>
    <x v="21"/>
    <s v="CLICC-ML"/>
    <x v="7"/>
    <x v="2"/>
    <x v="0"/>
    <n v="10"/>
    <x v="1"/>
    <x v="5"/>
    <x v="5"/>
  </r>
  <r>
    <x v="33"/>
    <x v="1"/>
    <d v="2022-10-25T00:00:00"/>
    <x v="822"/>
    <s v="WALLADPT"/>
    <x v="3"/>
    <x v="1"/>
    <x v="0"/>
    <n v="10"/>
    <x v="1"/>
    <x v="5"/>
    <x v="5"/>
  </r>
  <r>
    <x v="33"/>
    <x v="1"/>
    <d v="2022-10-25T00:00:00"/>
    <x v="189"/>
    <s v="MACUSBC"/>
    <x v="2"/>
    <x v="1"/>
    <x v="0"/>
    <n v="10"/>
    <x v="1"/>
    <x v="5"/>
    <x v="5"/>
  </r>
  <r>
    <x v="33"/>
    <x v="1"/>
    <d v="2022-11-01T00:00:00"/>
    <x v="14"/>
    <s v="CBK"/>
    <x v="6"/>
    <x v="2"/>
    <x v="0"/>
    <n v="10"/>
    <x v="1"/>
    <x v="5"/>
    <x v="5"/>
  </r>
  <r>
    <x v="33"/>
    <x v="1"/>
    <d v="2022-11-08T00:00:00"/>
    <x v="176"/>
    <s v="CLICC-ML"/>
    <x v="7"/>
    <x v="2"/>
    <x v="0"/>
    <n v="10"/>
    <x v="1"/>
    <x v="5"/>
    <x v="5"/>
  </r>
  <r>
    <x v="33"/>
    <x v="1"/>
    <d v="2022-10-25T00:00:00"/>
    <x v="966"/>
    <s v="CALC"/>
    <x v="16"/>
    <x v="4"/>
    <x v="0"/>
    <n v="10"/>
    <x v="1"/>
    <x v="5"/>
    <x v="5"/>
  </r>
  <r>
    <x v="33"/>
    <x v="1"/>
    <d v="2022-10-25T00:00:00"/>
    <x v="231"/>
    <s v="MACUSBC"/>
    <x v="2"/>
    <x v="1"/>
    <x v="0"/>
    <n v="10"/>
    <x v="1"/>
    <x v="5"/>
    <x v="5"/>
  </r>
  <r>
    <x v="33"/>
    <x v="0"/>
    <d v="2022-11-01T00:00:00"/>
    <x v="1070"/>
    <s v="CBK"/>
    <x v="6"/>
    <x v="2"/>
    <x v="0"/>
    <n v="10"/>
    <x v="1"/>
    <x v="5"/>
    <x v="5"/>
  </r>
  <r>
    <x v="33"/>
    <x v="1"/>
    <d v="2022-11-01T00:00:00"/>
    <x v="1016"/>
    <s v="CBK"/>
    <x v="6"/>
    <x v="2"/>
    <x v="0"/>
    <n v="10"/>
    <x v="1"/>
    <x v="5"/>
    <x v="5"/>
  </r>
  <r>
    <x v="33"/>
    <x v="0"/>
    <d v="2022-10-25T00:00:00"/>
    <x v="713"/>
    <s v="HDST"/>
    <x v="8"/>
    <x v="4"/>
    <x v="0"/>
    <n v="10"/>
    <x v="1"/>
    <x v="5"/>
    <x v="5"/>
  </r>
  <r>
    <x v="33"/>
    <x v="0"/>
    <d v="2022-10-25T00:00:00"/>
    <x v="1"/>
    <s v="IPHONE"/>
    <x v="1"/>
    <x v="1"/>
    <x v="0"/>
    <n v="10"/>
    <x v="1"/>
    <x v="5"/>
    <x v="5"/>
  </r>
  <r>
    <x v="33"/>
    <x v="0"/>
    <d v="2022-10-25T00:00:00"/>
    <x v="231"/>
    <s v="MACUSBC"/>
    <x v="2"/>
    <x v="1"/>
    <x v="0"/>
    <n v="10"/>
    <x v="1"/>
    <x v="5"/>
    <x v="5"/>
  </r>
  <r>
    <x v="33"/>
    <x v="0"/>
    <d v="2022-10-25T00:00:00"/>
    <x v="1015"/>
    <s v="UHDMI"/>
    <x v="14"/>
    <x v="0"/>
    <x v="0"/>
    <n v="10"/>
    <x v="1"/>
    <x v="5"/>
    <x v="5"/>
  </r>
  <r>
    <x v="33"/>
    <x v="1"/>
    <d v="2022-10-25T00:00:00"/>
    <x v="1083"/>
    <s v="IPADK"/>
    <x v="4"/>
    <x v="2"/>
    <x v="0"/>
    <n v="10"/>
    <x v="1"/>
    <x v="5"/>
    <x v="5"/>
  </r>
  <r>
    <x v="33"/>
    <x v="1"/>
    <d v="2022-11-01T00:00:00"/>
    <x v="531"/>
    <s v="CBK"/>
    <x v="6"/>
    <x v="2"/>
    <x v="0"/>
    <n v="10"/>
    <x v="1"/>
    <x v="5"/>
    <x v="5"/>
  </r>
  <r>
    <x v="33"/>
    <x v="1"/>
    <d v="2022-10-25T00:00:00"/>
    <x v="20"/>
    <s v="IPHONE"/>
    <x v="1"/>
    <x v="1"/>
    <x v="0"/>
    <n v="10"/>
    <x v="1"/>
    <x v="5"/>
    <x v="5"/>
  </r>
  <r>
    <x v="33"/>
    <x v="1"/>
    <d v="2022-10-25T00:00:00"/>
    <x v="936"/>
    <s v="WALLADPT"/>
    <x v="3"/>
    <x v="1"/>
    <x v="0"/>
    <n v="10"/>
    <x v="1"/>
    <x v="5"/>
    <x v="5"/>
  </r>
  <r>
    <x v="33"/>
    <x v="1"/>
    <d v="2022-11-01T00:00:00"/>
    <x v="783"/>
    <s v="HP"/>
    <x v="18"/>
    <x v="2"/>
    <x v="0"/>
    <n v="10"/>
    <x v="1"/>
    <x v="5"/>
    <x v="5"/>
  </r>
  <r>
    <x v="33"/>
    <x v="1"/>
    <d v="2022-10-25T00:00:00"/>
    <x v="1084"/>
    <s v="HDMIC"/>
    <x v="0"/>
    <x v="0"/>
    <x v="0"/>
    <n v="10"/>
    <x v="1"/>
    <x v="5"/>
    <x v="5"/>
  </r>
  <r>
    <x v="33"/>
    <x v="1"/>
    <d v="2022-10-25T00:00:00"/>
    <x v="1085"/>
    <s v="CALC"/>
    <x v="16"/>
    <x v="4"/>
    <x v="0"/>
    <n v="10"/>
    <x v="1"/>
    <x v="5"/>
    <x v="5"/>
  </r>
  <r>
    <x v="33"/>
    <x v="1"/>
    <d v="2022-10-25T00:00:00"/>
    <x v="980"/>
    <s v="MACUSBC"/>
    <x v="2"/>
    <x v="1"/>
    <x v="0"/>
    <n v="10"/>
    <x v="1"/>
    <x v="5"/>
    <x v="5"/>
  </r>
  <r>
    <x v="33"/>
    <x v="1"/>
    <d v="2022-10-25T00:00:00"/>
    <x v="973"/>
    <s v="CALC"/>
    <x v="16"/>
    <x v="4"/>
    <x v="0"/>
    <n v="10"/>
    <x v="1"/>
    <x v="5"/>
    <x v="5"/>
  </r>
  <r>
    <x v="33"/>
    <x v="1"/>
    <d v="2022-11-01T00:00:00"/>
    <x v="860"/>
    <s v="CBK"/>
    <x v="6"/>
    <x v="2"/>
    <x v="0"/>
    <n v="10"/>
    <x v="1"/>
    <x v="5"/>
    <x v="5"/>
  </r>
  <r>
    <x v="33"/>
    <x v="0"/>
    <d v="2022-10-25T00:00:00"/>
    <x v="767"/>
    <s v="IPHONE"/>
    <x v="1"/>
    <x v="1"/>
    <x v="0"/>
    <n v="10"/>
    <x v="1"/>
    <x v="5"/>
    <x v="5"/>
  </r>
  <r>
    <x v="33"/>
    <x v="1"/>
    <d v="2022-10-25T00:00:00"/>
    <x v="972"/>
    <s v="CALC"/>
    <x v="16"/>
    <x v="4"/>
    <x v="0"/>
    <n v="10"/>
    <x v="1"/>
    <x v="5"/>
    <x v="5"/>
  </r>
  <r>
    <x v="33"/>
    <x v="1"/>
    <d v="2022-10-25T00:00:00"/>
    <x v="431"/>
    <s v="WALLADPT"/>
    <x v="3"/>
    <x v="1"/>
    <x v="0"/>
    <n v="10"/>
    <x v="1"/>
    <x v="5"/>
    <x v="5"/>
  </r>
  <r>
    <x v="33"/>
    <x v="1"/>
    <d v="2022-10-25T00:00:00"/>
    <x v="1"/>
    <s v="IPHONE"/>
    <x v="1"/>
    <x v="1"/>
    <x v="0"/>
    <n v="10"/>
    <x v="1"/>
    <x v="5"/>
    <x v="5"/>
  </r>
  <r>
    <x v="33"/>
    <x v="1"/>
    <d v="2022-10-25T00:00:00"/>
    <x v="884"/>
    <s v="WALLADPT"/>
    <x v="3"/>
    <x v="1"/>
    <x v="0"/>
    <n v="10"/>
    <x v="1"/>
    <x v="5"/>
    <x v="5"/>
  </r>
  <r>
    <x v="33"/>
    <x v="1"/>
    <d v="2022-11-01T00:00:00"/>
    <x v="47"/>
    <s v="CLICC-ML"/>
    <x v="7"/>
    <x v="2"/>
    <x v="0"/>
    <n v="10"/>
    <x v="1"/>
    <x v="5"/>
    <x v="5"/>
  </r>
  <r>
    <x v="33"/>
    <x v="1"/>
    <d v="2022-11-15T00:00:00"/>
    <x v="721"/>
    <s v="CLICC-ML"/>
    <x v="7"/>
    <x v="2"/>
    <x v="0"/>
    <n v="10"/>
    <x v="1"/>
    <x v="5"/>
    <x v="5"/>
  </r>
  <r>
    <x v="33"/>
    <x v="0"/>
    <d v="2022-10-25T00:00:00"/>
    <x v="355"/>
    <s v="IPHONE"/>
    <x v="1"/>
    <x v="1"/>
    <x v="0"/>
    <n v="10"/>
    <x v="1"/>
    <x v="5"/>
    <x v="5"/>
  </r>
  <r>
    <x v="33"/>
    <x v="0"/>
    <d v="2022-10-25T00:00:00"/>
    <x v="879"/>
    <s v="OMNI"/>
    <x v="15"/>
    <x v="1"/>
    <x v="0"/>
    <n v="10"/>
    <x v="1"/>
    <x v="5"/>
    <x v="5"/>
  </r>
  <r>
    <x v="33"/>
    <x v="1"/>
    <d v="2022-11-01T00:00:00"/>
    <x v="623"/>
    <s v="CBK"/>
    <x v="6"/>
    <x v="2"/>
    <x v="0"/>
    <n v="10"/>
    <x v="1"/>
    <x v="5"/>
    <x v="5"/>
  </r>
  <r>
    <x v="33"/>
    <x v="1"/>
    <d v="2022-11-08T00:00:00"/>
    <x v="298"/>
    <s v="CBK"/>
    <x v="6"/>
    <x v="2"/>
    <x v="0"/>
    <n v="10"/>
    <x v="1"/>
    <x v="5"/>
    <x v="5"/>
  </r>
  <r>
    <x v="33"/>
    <x v="1"/>
    <d v="2022-10-25T00:00:00"/>
    <x v="189"/>
    <s v="MACUSBC"/>
    <x v="2"/>
    <x v="1"/>
    <x v="0"/>
    <n v="10"/>
    <x v="1"/>
    <x v="5"/>
    <x v="5"/>
  </r>
  <r>
    <x v="33"/>
    <x v="1"/>
    <d v="2022-10-25T00:00:00"/>
    <x v="550"/>
    <s v="CALC"/>
    <x v="16"/>
    <x v="4"/>
    <x v="0"/>
    <n v="10"/>
    <x v="1"/>
    <x v="5"/>
    <x v="5"/>
  </r>
  <r>
    <x v="33"/>
    <x v="1"/>
    <d v="2022-10-25T00:00:00"/>
    <x v="1086"/>
    <s v="IPHONE"/>
    <x v="1"/>
    <x v="1"/>
    <x v="0"/>
    <n v="10"/>
    <x v="1"/>
    <x v="5"/>
    <x v="5"/>
  </r>
  <r>
    <x v="33"/>
    <x v="1"/>
    <d v="2022-10-25T00:00:00"/>
    <x v="1087"/>
    <s v="IPHONE"/>
    <x v="1"/>
    <x v="1"/>
    <x v="0"/>
    <n v="10"/>
    <x v="1"/>
    <x v="5"/>
    <x v="5"/>
  </r>
  <r>
    <x v="33"/>
    <x v="1"/>
    <d v="2022-10-25T00:00:00"/>
    <x v="351"/>
    <s v="MACCHRG"/>
    <x v="9"/>
    <x v="1"/>
    <x v="0"/>
    <n v="10"/>
    <x v="1"/>
    <x v="5"/>
    <x v="5"/>
  </r>
  <r>
    <x v="33"/>
    <x v="1"/>
    <d v="2022-10-25T00:00:00"/>
    <x v="356"/>
    <s v="WALLADPT"/>
    <x v="3"/>
    <x v="1"/>
    <x v="0"/>
    <n v="10"/>
    <x v="1"/>
    <x v="5"/>
    <x v="5"/>
  </r>
  <r>
    <x v="33"/>
    <x v="1"/>
    <d v="2022-12-21T00:00:00"/>
    <x v="1088"/>
    <s v="CAR"/>
    <x v="5"/>
    <x v="3"/>
    <x v="0"/>
    <n v="10"/>
    <x v="1"/>
    <x v="5"/>
    <x v="5"/>
  </r>
  <r>
    <x v="33"/>
    <x v="1"/>
    <d v="2022-10-25T00:00:00"/>
    <x v="885"/>
    <s v="IPHONE"/>
    <x v="1"/>
    <x v="1"/>
    <x v="0"/>
    <n v="10"/>
    <x v="1"/>
    <x v="5"/>
    <x v="5"/>
  </r>
  <r>
    <x v="33"/>
    <x v="1"/>
    <d v="2022-10-25T00:00:00"/>
    <x v="711"/>
    <s v="HDMIC"/>
    <x v="0"/>
    <x v="0"/>
    <x v="0"/>
    <n v="10"/>
    <x v="1"/>
    <x v="5"/>
    <x v="5"/>
  </r>
  <r>
    <x v="33"/>
    <x v="1"/>
    <d v="2022-10-25T00:00:00"/>
    <x v="597"/>
    <s v="HDMIC"/>
    <x v="0"/>
    <x v="0"/>
    <x v="0"/>
    <n v="10"/>
    <x v="1"/>
    <x v="5"/>
    <x v="5"/>
  </r>
  <r>
    <x v="33"/>
    <x v="1"/>
    <d v="2022-10-25T00:00:00"/>
    <x v="1089"/>
    <s v="CALC"/>
    <x v="16"/>
    <x v="4"/>
    <x v="0"/>
    <n v="10"/>
    <x v="1"/>
    <x v="5"/>
    <x v="5"/>
  </r>
  <r>
    <x v="33"/>
    <x v="1"/>
    <d v="2022-11-16T00:00:00"/>
    <x v="588"/>
    <s v="CLICC-ML"/>
    <x v="7"/>
    <x v="2"/>
    <x v="0"/>
    <n v="10"/>
    <x v="1"/>
    <x v="5"/>
    <x v="5"/>
  </r>
  <r>
    <x v="33"/>
    <x v="1"/>
    <d v="2022-10-25T00:00:00"/>
    <x v="605"/>
    <s v="CALC"/>
    <x v="16"/>
    <x v="4"/>
    <x v="0"/>
    <n v="10"/>
    <x v="1"/>
    <x v="5"/>
    <x v="5"/>
  </r>
  <r>
    <x v="33"/>
    <x v="1"/>
    <d v="2022-10-25T00:00:00"/>
    <x v="1090"/>
    <s v="CALC"/>
    <x v="16"/>
    <x v="4"/>
    <x v="0"/>
    <n v="10"/>
    <x v="1"/>
    <x v="5"/>
    <x v="5"/>
  </r>
  <r>
    <x v="33"/>
    <x v="1"/>
    <d v="2022-10-25T00:00:00"/>
    <x v="110"/>
    <s v="MACUSBC"/>
    <x v="2"/>
    <x v="1"/>
    <x v="0"/>
    <n v="10"/>
    <x v="1"/>
    <x v="5"/>
    <x v="5"/>
  </r>
  <r>
    <x v="33"/>
    <x v="0"/>
    <d v="2022-10-25T00:00:00"/>
    <x v="441"/>
    <s v="MACCHRG"/>
    <x v="9"/>
    <x v="1"/>
    <x v="0"/>
    <n v="10"/>
    <x v="1"/>
    <x v="5"/>
    <x v="5"/>
  </r>
  <r>
    <x v="33"/>
    <x v="1"/>
    <d v="2022-10-25T00:00:00"/>
    <x v="20"/>
    <s v="IPHONE"/>
    <x v="1"/>
    <x v="1"/>
    <x v="0"/>
    <n v="10"/>
    <x v="1"/>
    <x v="5"/>
    <x v="5"/>
  </r>
  <r>
    <x v="33"/>
    <x v="1"/>
    <d v="2022-10-25T00:00:00"/>
    <x v="884"/>
    <s v="WALLADPT"/>
    <x v="3"/>
    <x v="1"/>
    <x v="0"/>
    <n v="10"/>
    <x v="1"/>
    <x v="5"/>
    <x v="5"/>
  </r>
  <r>
    <x v="33"/>
    <x v="1"/>
    <d v="2022-10-25T00:00:00"/>
    <x v="1032"/>
    <s v="IPHONE"/>
    <x v="1"/>
    <x v="1"/>
    <x v="0"/>
    <n v="10"/>
    <x v="1"/>
    <x v="5"/>
    <x v="5"/>
  </r>
  <r>
    <x v="33"/>
    <x v="1"/>
    <d v="2022-11-01T00:00:00"/>
    <x v="853"/>
    <s v="CBK"/>
    <x v="6"/>
    <x v="2"/>
    <x v="0"/>
    <n v="10"/>
    <x v="1"/>
    <x v="5"/>
    <x v="5"/>
  </r>
  <r>
    <x v="33"/>
    <x v="0"/>
    <d v="2022-10-25T00:00:00"/>
    <x v="1"/>
    <s v="IPHONE"/>
    <x v="1"/>
    <x v="1"/>
    <x v="0"/>
    <n v="10"/>
    <x v="1"/>
    <x v="5"/>
    <x v="5"/>
  </r>
  <r>
    <x v="33"/>
    <x v="0"/>
    <d v="2022-10-25T00:00:00"/>
    <x v="189"/>
    <s v="MACUSBC"/>
    <x v="2"/>
    <x v="1"/>
    <x v="0"/>
    <n v="10"/>
    <x v="1"/>
    <x v="5"/>
    <x v="5"/>
  </r>
  <r>
    <x v="33"/>
    <x v="0"/>
    <d v="2022-11-01T00:00:00"/>
    <x v="1041"/>
    <s v="CBK"/>
    <x v="6"/>
    <x v="2"/>
    <x v="0"/>
    <n v="10"/>
    <x v="1"/>
    <x v="5"/>
    <x v="5"/>
  </r>
  <r>
    <x v="33"/>
    <x v="1"/>
    <d v="2022-10-25T00:00:00"/>
    <x v="679"/>
    <s v="BOEIPHONE"/>
    <x v="1"/>
    <x v="1"/>
    <x v="0"/>
    <n v="10"/>
    <x v="1"/>
    <x v="5"/>
    <x v="5"/>
  </r>
  <r>
    <x v="33"/>
    <x v="1"/>
    <d v="2022-10-25T00:00:00"/>
    <x v="355"/>
    <s v="IPHONE"/>
    <x v="1"/>
    <x v="1"/>
    <x v="0"/>
    <n v="10"/>
    <x v="1"/>
    <x v="5"/>
    <x v="5"/>
  </r>
  <r>
    <x v="33"/>
    <x v="1"/>
    <d v="2022-10-25T00:00:00"/>
    <x v="356"/>
    <s v="WALLADPT"/>
    <x v="3"/>
    <x v="1"/>
    <x v="0"/>
    <n v="10"/>
    <x v="1"/>
    <x v="5"/>
    <x v="5"/>
  </r>
  <r>
    <x v="33"/>
    <x v="0"/>
    <d v="2022-11-01T00:00:00"/>
    <x v="504"/>
    <s v="CBK"/>
    <x v="6"/>
    <x v="2"/>
    <x v="0"/>
    <n v="10"/>
    <x v="1"/>
    <x v="5"/>
    <x v="5"/>
  </r>
  <r>
    <x v="33"/>
    <x v="0"/>
    <d v="2022-11-01T00:00:00"/>
    <x v="860"/>
    <s v="CBK"/>
    <x v="6"/>
    <x v="2"/>
    <x v="0"/>
    <n v="10"/>
    <x v="1"/>
    <x v="5"/>
    <x v="5"/>
  </r>
  <r>
    <x v="33"/>
    <x v="0"/>
    <d v="2022-11-08T00:00:00"/>
    <x v="156"/>
    <s v="CBK"/>
    <x v="6"/>
    <x v="2"/>
    <x v="0"/>
    <n v="10"/>
    <x v="1"/>
    <x v="5"/>
    <x v="5"/>
  </r>
  <r>
    <x v="33"/>
    <x v="1"/>
    <d v="2022-10-25T00:00:00"/>
    <x v="189"/>
    <s v="MACUSBC"/>
    <x v="2"/>
    <x v="1"/>
    <x v="0"/>
    <n v="10"/>
    <x v="1"/>
    <x v="5"/>
    <x v="5"/>
  </r>
  <r>
    <x v="33"/>
    <x v="0"/>
    <d v="2022-10-25T00:00:00"/>
    <x v="110"/>
    <s v="MACUSBC"/>
    <x v="2"/>
    <x v="1"/>
    <x v="0"/>
    <n v="10"/>
    <x v="1"/>
    <x v="5"/>
    <x v="5"/>
  </r>
  <r>
    <x v="33"/>
    <x v="0"/>
    <d v="2022-11-01T00:00:00"/>
    <x v="616"/>
    <s v="FAC"/>
    <x v="4"/>
    <x v="2"/>
    <x v="0"/>
    <n v="10"/>
    <x v="1"/>
    <x v="5"/>
    <x v="5"/>
  </r>
  <r>
    <x v="33"/>
    <x v="1"/>
    <d v="2022-10-25T00:00:00"/>
    <x v="338"/>
    <s v="MACUSBC"/>
    <x v="2"/>
    <x v="1"/>
    <x v="0"/>
    <n v="10"/>
    <x v="1"/>
    <x v="5"/>
    <x v="5"/>
  </r>
  <r>
    <x v="33"/>
    <x v="0"/>
    <d v="2022-10-25T00:00:00"/>
    <x v="952"/>
    <s v="CALC"/>
    <x v="16"/>
    <x v="4"/>
    <x v="0"/>
    <n v="10"/>
    <x v="1"/>
    <x v="5"/>
    <x v="5"/>
  </r>
  <r>
    <x v="33"/>
    <x v="1"/>
    <d v="2022-10-25T00:00:00"/>
    <x v="801"/>
    <s v="IPHONE"/>
    <x v="1"/>
    <x v="1"/>
    <x v="0"/>
    <n v="10"/>
    <x v="1"/>
    <x v="5"/>
    <x v="5"/>
  </r>
  <r>
    <x v="33"/>
    <x v="1"/>
    <d v="2022-10-25T00:00:00"/>
    <x v="709"/>
    <s v="MACCHRG"/>
    <x v="9"/>
    <x v="1"/>
    <x v="0"/>
    <n v="10"/>
    <x v="1"/>
    <x v="5"/>
    <x v="5"/>
  </r>
  <r>
    <x v="33"/>
    <x v="1"/>
    <d v="2022-10-25T00:00:00"/>
    <x v="412"/>
    <s v="MACUSBC"/>
    <x v="2"/>
    <x v="1"/>
    <x v="0"/>
    <n v="10"/>
    <x v="1"/>
    <x v="5"/>
    <x v="5"/>
  </r>
  <r>
    <x v="33"/>
    <x v="1"/>
    <d v="2022-10-25T00:00:00"/>
    <x v="355"/>
    <s v="IPHONE"/>
    <x v="1"/>
    <x v="1"/>
    <x v="0"/>
    <n v="10"/>
    <x v="1"/>
    <x v="5"/>
    <x v="5"/>
  </r>
  <r>
    <x v="33"/>
    <x v="1"/>
    <d v="2022-10-25T00:00:00"/>
    <x v="356"/>
    <s v="WALLADPT"/>
    <x v="3"/>
    <x v="1"/>
    <x v="0"/>
    <n v="10"/>
    <x v="1"/>
    <x v="5"/>
    <x v="5"/>
  </r>
  <r>
    <x v="33"/>
    <x v="1"/>
    <d v="2022-11-01T00:00:00"/>
    <x v="448"/>
    <s v="CBK"/>
    <x v="6"/>
    <x v="2"/>
    <x v="0"/>
    <n v="10"/>
    <x v="1"/>
    <x v="5"/>
    <x v="5"/>
  </r>
  <r>
    <x v="33"/>
    <x v="1"/>
    <d v="2022-10-25T00:00:00"/>
    <x v="1091"/>
    <s v="IPHONE"/>
    <x v="1"/>
    <x v="1"/>
    <x v="0"/>
    <n v="10"/>
    <x v="1"/>
    <x v="5"/>
    <x v="5"/>
  </r>
  <r>
    <x v="33"/>
    <x v="1"/>
    <d v="2022-10-25T00:00:00"/>
    <x v="3"/>
    <s v="MACUSBC"/>
    <x v="2"/>
    <x v="1"/>
    <x v="0"/>
    <n v="10"/>
    <x v="1"/>
    <x v="5"/>
    <x v="5"/>
  </r>
  <r>
    <x v="33"/>
    <x v="1"/>
    <d v="2022-10-25T00:00:00"/>
    <x v="366"/>
    <s v="UHDMI"/>
    <x v="14"/>
    <x v="0"/>
    <x v="0"/>
    <n v="10"/>
    <x v="1"/>
    <x v="5"/>
    <x v="5"/>
  </r>
  <r>
    <x v="33"/>
    <x v="0"/>
    <d v="2022-10-25T00:00:00"/>
    <x v="806"/>
    <s v="IPHONE"/>
    <x v="1"/>
    <x v="1"/>
    <x v="0"/>
    <n v="10"/>
    <x v="1"/>
    <x v="5"/>
    <x v="5"/>
  </r>
  <r>
    <x v="33"/>
    <x v="0"/>
    <d v="2022-10-25T00:00:00"/>
    <x v="1032"/>
    <s v="IPHONE"/>
    <x v="1"/>
    <x v="1"/>
    <x v="0"/>
    <n v="10"/>
    <x v="1"/>
    <x v="5"/>
    <x v="5"/>
  </r>
  <r>
    <x v="33"/>
    <x v="0"/>
    <d v="2022-10-26T00:00:00"/>
    <x v="806"/>
    <s v="IPHONE"/>
    <x v="1"/>
    <x v="1"/>
    <x v="0"/>
    <n v="10"/>
    <x v="1"/>
    <x v="5"/>
    <x v="5"/>
  </r>
  <r>
    <x v="33"/>
    <x v="1"/>
    <d v="2022-11-14T00:00:00"/>
    <x v="72"/>
    <s v="CLICC-ML"/>
    <x v="7"/>
    <x v="2"/>
    <x v="0"/>
    <n v="10"/>
    <x v="1"/>
    <x v="5"/>
    <x v="5"/>
  </r>
  <r>
    <x v="33"/>
    <x v="1"/>
    <d v="2022-10-25T00:00:00"/>
    <x v="597"/>
    <s v="HDMIC"/>
    <x v="0"/>
    <x v="0"/>
    <x v="0"/>
    <n v="10"/>
    <x v="1"/>
    <x v="5"/>
    <x v="5"/>
  </r>
  <r>
    <x v="33"/>
    <x v="0"/>
    <d v="2022-11-01T00:00:00"/>
    <x v="613"/>
    <s v="CLICC-MM"/>
    <x v="4"/>
    <x v="2"/>
    <x v="0"/>
    <n v="10"/>
    <x v="1"/>
    <x v="5"/>
    <x v="5"/>
  </r>
  <r>
    <x v="33"/>
    <x v="1"/>
    <d v="2022-10-25T00:00:00"/>
    <x v="511"/>
    <s v="MACUSBC"/>
    <x v="2"/>
    <x v="1"/>
    <x v="0"/>
    <n v="10"/>
    <x v="1"/>
    <x v="5"/>
    <x v="5"/>
  </r>
  <r>
    <x v="33"/>
    <x v="0"/>
    <d v="2022-11-08T00:00:00"/>
    <x v="1028"/>
    <s v="CBK"/>
    <x v="6"/>
    <x v="2"/>
    <x v="0"/>
    <n v="10"/>
    <x v="1"/>
    <x v="5"/>
    <x v="5"/>
  </r>
  <r>
    <x v="33"/>
    <x v="0"/>
    <d v="2022-10-25T00:00:00"/>
    <x v="902"/>
    <s v="CBK"/>
    <x v="6"/>
    <x v="2"/>
    <x v="0"/>
    <n v="10"/>
    <x v="1"/>
    <x v="5"/>
    <x v="5"/>
  </r>
  <r>
    <x v="33"/>
    <x v="0"/>
    <d v="2022-11-01T00:00:00"/>
    <x v="449"/>
    <s v="CBK"/>
    <x v="6"/>
    <x v="2"/>
    <x v="0"/>
    <n v="10"/>
    <x v="1"/>
    <x v="5"/>
    <x v="5"/>
  </r>
  <r>
    <x v="33"/>
    <x v="1"/>
    <d v="2022-10-25T00:00:00"/>
    <x v="856"/>
    <s v="MACUSBC"/>
    <x v="2"/>
    <x v="1"/>
    <x v="0"/>
    <n v="10"/>
    <x v="1"/>
    <x v="5"/>
    <x v="5"/>
  </r>
  <r>
    <x v="33"/>
    <x v="3"/>
    <d v="2022-10-25T00:00:00"/>
    <x v="1043"/>
    <s v="HDST"/>
    <x v="8"/>
    <x v="4"/>
    <x v="0"/>
    <n v="10"/>
    <x v="1"/>
    <x v="5"/>
    <x v="5"/>
  </r>
  <r>
    <x v="33"/>
    <x v="3"/>
    <d v="2022-11-01T00:00:00"/>
    <x v="816"/>
    <s v="CBK"/>
    <x v="6"/>
    <x v="2"/>
    <x v="0"/>
    <n v="10"/>
    <x v="1"/>
    <x v="5"/>
    <x v="5"/>
  </r>
  <r>
    <x v="34"/>
    <x v="1"/>
    <d v="2022-10-26T00:00:00"/>
    <x v="944"/>
    <s v="MACCHRG"/>
    <x v="9"/>
    <x v="1"/>
    <x v="0"/>
    <n v="10"/>
    <x v="1"/>
    <x v="6"/>
    <x v="5"/>
  </r>
  <r>
    <x v="34"/>
    <x v="0"/>
    <d v="2022-10-26T00:00:00"/>
    <x v="1082"/>
    <s v="UVGA"/>
    <x v="10"/>
    <x v="0"/>
    <x v="0"/>
    <n v="10"/>
    <x v="1"/>
    <x v="6"/>
    <x v="5"/>
  </r>
  <r>
    <x v="34"/>
    <x v="0"/>
    <d v="2022-11-02T00:00:00"/>
    <x v="1066"/>
    <s v="CBK"/>
    <x v="6"/>
    <x v="2"/>
    <x v="0"/>
    <n v="10"/>
    <x v="1"/>
    <x v="6"/>
    <x v="5"/>
  </r>
  <r>
    <x v="34"/>
    <x v="1"/>
    <d v="2022-10-26T00:00:00"/>
    <x v="709"/>
    <s v="MACCHRG"/>
    <x v="9"/>
    <x v="1"/>
    <x v="0"/>
    <n v="10"/>
    <x v="1"/>
    <x v="6"/>
    <x v="5"/>
  </r>
  <r>
    <x v="34"/>
    <x v="1"/>
    <d v="2022-10-26T00:00:00"/>
    <x v="338"/>
    <s v="MACUSBC"/>
    <x v="2"/>
    <x v="1"/>
    <x v="0"/>
    <n v="10"/>
    <x v="1"/>
    <x v="6"/>
    <x v="5"/>
  </r>
  <r>
    <x v="34"/>
    <x v="0"/>
    <d v="2022-10-26T00:00:00"/>
    <x v="189"/>
    <s v="MACUSBC"/>
    <x v="2"/>
    <x v="1"/>
    <x v="0"/>
    <n v="10"/>
    <x v="1"/>
    <x v="6"/>
    <x v="5"/>
  </r>
  <r>
    <x v="34"/>
    <x v="1"/>
    <d v="2022-10-26T00:00:00"/>
    <x v="1"/>
    <s v="IPHONE"/>
    <x v="1"/>
    <x v="1"/>
    <x v="0"/>
    <n v="10"/>
    <x v="1"/>
    <x v="6"/>
    <x v="5"/>
  </r>
  <r>
    <x v="34"/>
    <x v="1"/>
    <d v="2022-10-26T00:00:00"/>
    <x v="936"/>
    <s v="WALLADPT"/>
    <x v="3"/>
    <x v="1"/>
    <x v="0"/>
    <n v="10"/>
    <x v="1"/>
    <x v="6"/>
    <x v="5"/>
  </r>
  <r>
    <x v="34"/>
    <x v="1"/>
    <d v="2022-10-26T00:00:00"/>
    <x v="972"/>
    <s v="CALC"/>
    <x v="16"/>
    <x v="4"/>
    <x v="0"/>
    <n v="10"/>
    <x v="1"/>
    <x v="6"/>
    <x v="5"/>
  </r>
  <r>
    <x v="34"/>
    <x v="1"/>
    <d v="2022-11-02T00:00:00"/>
    <x v="75"/>
    <s v="CBK"/>
    <x v="6"/>
    <x v="2"/>
    <x v="0"/>
    <n v="10"/>
    <x v="1"/>
    <x v="6"/>
    <x v="5"/>
  </r>
  <r>
    <x v="34"/>
    <x v="1"/>
    <d v="2022-11-02T00:00:00"/>
    <x v="683"/>
    <s v="CBK"/>
    <x v="6"/>
    <x v="2"/>
    <x v="0"/>
    <n v="10"/>
    <x v="1"/>
    <x v="6"/>
    <x v="5"/>
  </r>
  <r>
    <x v="34"/>
    <x v="1"/>
    <d v="2022-10-26T00:00:00"/>
    <x v="801"/>
    <s v="IPHONE"/>
    <x v="1"/>
    <x v="1"/>
    <x v="0"/>
    <n v="10"/>
    <x v="1"/>
    <x v="6"/>
    <x v="5"/>
  </r>
  <r>
    <x v="34"/>
    <x v="0"/>
    <d v="2022-10-26T00:00:00"/>
    <x v="310"/>
    <s v="HPUSBC"/>
    <x v="12"/>
    <x v="1"/>
    <x v="0"/>
    <n v="10"/>
    <x v="1"/>
    <x v="6"/>
    <x v="5"/>
  </r>
  <r>
    <x v="34"/>
    <x v="0"/>
    <d v="2022-10-26T00:00:00"/>
    <x v="711"/>
    <s v="HDMIC"/>
    <x v="0"/>
    <x v="0"/>
    <x v="0"/>
    <n v="10"/>
    <x v="1"/>
    <x v="6"/>
    <x v="5"/>
  </r>
  <r>
    <x v="34"/>
    <x v="0"/>
    <d v="2022-10-26T00:00:00"/>
    <x v="713"/>
    <s v="HDST"/>
    <x v="8"/>
    <x v="4"/>
    <x v="0"/>
    <n v="10"/>
    <x v="1"/>
    <x v="6"/>
    <x v="5"/>
  </r>
  <r>
    <x v="34"/>
    <x v="1"/>
    <d v="2022-10-26T00:00:00"/>
    <x v="430"/>
    <s v="IPHONE"/>
    <x v="1"/>
    <x v="1"/>
    <x v="0"/>
    <n v="10"/>
    <x v="1"/>
    <x v="6"/>
    <x v="5"/>
  </r>
  <r>
    <x v="34"/>
    <x v="1"/>
    <d v="2022-10-26T00:00:00"/>
    <x v="110"/>
    <s v="MACUSBC"/>
    <x v="2"/>
    <x v="1"/>
    <x v="0"/>
    <n v="10"/>
    <x v="1"/>
    <x v="6"/>
    <x v="5"/>
  </r>
  <r>
    <x v="34"/>
    <x v="1"/>
    <d v="2022-11-09T00:00:00"/>
    <x v="820"/>
    <s v="CLICC-ML"/>
    <x v="7"/>
    <x v="2"/>
    <x v="0"/>
    <n v="10"/>
    <x v="1"/>
    <x v="6"/>
    <x v="5"/>
  </r>
  <r>
    <x v="34"/>
    <x v="1"/>
    <d v="2022-10-26T00:00:00"/>
    <x v="1092"/>
    <s v="CALC"/>
    <x v="16"/>
    <x v="4"/>
    <x v="0"/>
    <n v="10"/>
    <x v="1"/>
    <x v="6"/>
    <x v="5"/>
  </r>
  <r>
    <x v="34"/>
    <x v="1"/>
    <d v="2022-11-09T00:00:00"/>
    <x v="791"/>
    <s v="HP"/>
    <x v="18"/>
    <x v="2"/>
    <x v="0"/>
    <n v="10"/>
    <x v="1"/>
    <x v="6"/>
    <x v="5"/>
  </r>
  <r>
    <x v="34"/>
    <x v="1"/>
    <d v="2022-11-02T00:00:00"/>
    <x v="848"/>
    <s v="CLICC-ML"/>
    <x v="7"/>
    <x v="2"/>
    <x v="0"/>
    <n v="10"/>
    <x v="1"/>
    <x v="6"/>
    <x v="5"/>
  </r>
  <r>
    <x v="34"/>
    <x v="1"/>
    <d v="2022-11-02T00:00:00"/>
    <x v="254"/>
    <s v="CBK"/>
    <x v="6"/>
    <x v="2"/>
    <x v="0"/>
    <n v="10"/>
    <x v="1"/>
    <x v="6"/>
    <x v="5"/>
  </r>
  <r>
    <x v="34"/>
    <x v="0"/>
    <d v="2022-11-02T00:00:00"/>
    <x v="399"/>
    <s v="CBK"/>
    <x v="6"/>
    <x v="2"/>
    <x v="0"/>
    <n v="10"/>
    <x v="1"/>
    <x v="6"/>
    <x v="5"/>
  </r>
  <r>
    <x v="34"/>
    <x v="1"/>
    <d v="2022-10-26T00:00:00"/>
    <x v="393"/>
    <s v="IPHONE"/>
    <x v="1"/>
    <x v="1"/>
    <x v="0"/>
    <n v="10"/>
    <x v="1"/>
    <x v="6"/>
    <x v="5"/>
  </r>
  <r>
    <x v="34"/>
    <x v="1"/>
    <d v="2022-10-26T00:00:00"/>
    <x v="369"/>
    <s v="WALLADPT"/>
    <x v="3"/>
    <x v="1"/>
    <x v="0"/>
    <n v="10"/>
    <x v="1"/>
    <x v="6"/>
    <x v="5"/>
  </r>
  <r>
    <x v="34"/>
    <x v="1"/>
    <d v="2022-10-26T00:00:00"/>
    <x v="445"/>
    <s v="IPHONE"/>
    <x v="1"/>
    <x v="1"/>
    <x v="0"/>
    <n v="10"/>
    <x v="1"/>
    <x v="6"/>
    <x v="5"/>
  </r>
  <r>
    <x v="34"/>
    <x v="0"/>
    <d v="2022-10-26T00:00:00"/>
    <x v="1045"/>
    <s v="UVGA"/>
    <x v="10"/>
    <x v="0"/>
    <x v="0"/>
    <n v="10"/>
    <x v="1"/>
    <x v="6"/>
    <x v="5"/>
  </r>
  <r>
    <x v="34"/>
    <x v="1"/>
    <d v="2022-10-26T00:00:00"/>
    <x v="2"/>
    <s v="IPHONE"/>
    <x v="1"/>
    <x v="1"/>
    <x v="0"/>
    <n v="10"/>
    <x v="1"/>
    <x v="6"/>
    <x v="5"/>
  </r>
  <r>
    <x v="34"/>
    <x v="1"/>
    <d v="2022-10-26T00:00:00"/>
    <x v="498"/>
    <s v="WALLADPT"/>
    <x v="3"/>
    <x v="1"/>
    <x v="0"/>
    <n v="10"/>
    <x v="1"/>
    <x v="6"/>
    <x v="5"/>
  </r>
  <r>
    <x v="34"/>
    <x v="1"/>
    <d v="2022-10-26T00:00:00"/>
    <x v="511"/>
    <s v="MACUSBC"/>
    <x v="2"/>
    <x v="1"/>
    <x v="0"/>
    <n v="10"/>
    <x v="1"/>
    <x v="6"/>
    <x v="5"/>
  </r>
  <r>
    <x v="34"/>
    <x v="1"/>
    <d v="2022-11-02T00:00:00"/>
    <x v="74"/>
    <s v="CBK"/>
    <x v="6"/>
    <x v="2"/>
    <x v="0"/>
    <n v="10"/>
    <x v="1"/>
    <x v="6"/>
    <x v="5"/>
  </r>
  <r>
    <x v="34"/>
    <x v="1"/>
    <d v="2022-10-26T00:00:00"/>
    <x v="530"/>
    <s v="MACUSBC"/>
    <x v="2"/>
    <x v="1"/>
    <x v="0"/>
    <n v="10"/>
    <x v="1"/>
    <x v="6"/>
    <x v="5"/>
  </r>
  <r>
    <x v="34"/>
    <x v="1"/>
    <d v="2022-10-26T00:00:00"/>
    <x v="1093"/>
    <s v="WALLADPT"/>
    <x v="3"/>
    <x v="1"/>
    <x v="0"/>
    <n v="10"/>
    <x v="1"/>
    <x v="6"/>
    <x v="5"/>
  </r>
  <r>
    <x v="34"/>
    <x v="1"/>
    <d v="2022-11-02T00:00:00"/>
    <x v="46"/>
    <s v="CBK"/>
    <x v="6"/>
    <x v="2"/>
    <x v="0"/>
    <n v="10"/>
    <x v="1"/>
    <x v="6"/>
    <x v="5"/>
  </r>
  <r>
    <x v="34"/>
    <x v="1"/>
    <d v="2022-11-02T00:00:00"/>
    <x v="925"/>
    <s v="CBK"/>
    <x v="6"/>
    <x v="2"/>
    <x v="0"/>
    <n v="10"/>
    <x v="1"/>
    <x v="6"/>
    <x v="5"/>
  </r>
  <r>
    <x v="34"/>
    <x v="1"/>
    <d v="2022-11-02T00:00:00"/>
    <x v="918"/>
    <s v="CLICC-ML"/>
    <x v="7"/>
    <x v="2"/>
    <x v="0"/>
    <n v="10"/>
    <x v="1"/>
    <x v="6"/>
    <x v="5"/>
  </r>
  <r>
    <x v="34"/>
    <x v="1"/>
    <d v="2022-11-16T00:00:00"/>
    <x v="683"/>
    <s v="CBK"/>
    <x v="6"/>
    <x v="2"/>
    <x v="0"/>
    <n v="10"/>
    <x v="1"/>
    <x v="6"/>
    <x v="5"/>
  </r>
  <r>
    <x v="34"/>
    <x v="0"/>
    <d v="2022-11-02T00:00:00"/>
    <x v="844"/>
    <s v="CLICC-ML"/>
    <x v="7"/>
    <x v="2"/>
    <x v="0"/>
    <n v="10"/>
    <x v="1"/>
    <x v="6"/>
    <x v="5"/>
  </r>
  <r>
    <x v="34"/>
    <x v="0"/>
    <d v="2022-11-09T00:00:00"/>
    <x v="790"/>
    <s v="CLICC-ML"/>
    <x v="7"/>
    <x v="2"/>
    <x v="0"/>
    <n v="10"/>
    <x v="1"/>
    <x v="6"/>
    <x v="5"/>
  </r>
  <r>
    <x v="34"/>
    <x v="0"/>
    <d v="2022-10-26T00:00:00"/>
    <x v="597"/>
    <s v="HDMIC"/>
    <x v="0"/>
    <x v="0"/>
    <x v="0"/>
    <n v="10"/>
    <x v="1"/>
    <x v="6"/>
    <x v="5"/>
  </r>
  <r>
    <x v="34"/>
    <x v="1"/>
    <d v="2022-10-26T00:00:00"/>
    <x v="1094"/>
    <s v="CALC"/>
    <x v="16"/>
    <x v="4"/>
    <x v="0"/>
    <n v="10"/>
    <x v="1"/>
    <x v="6"/>
    <x v="5"/>
  </r>
  <r>
    <x v="34"/>
    <x v="1"/>
    <d v="2022-10-26T00:00:00"/>
    <x v="366"/>
    <s v="UHDMI"/>
    <x v="14"/>
    <x v="0"/>
    <x v="0"/>
    <n v="10"/>
    <x v="1"/>
    <x v="6"/>
    <x v="5"/>
  </r>
  <r>
    <x v="34"/>
    <x v="0"/>
    <d v="2022-10-26T00:00:00"/>
    <x v="285"/>
    <s v="IPHONE"/>
    <x v="1"/>
    <x v="1"/>
    <x v="0"/>
    <n v="10"/>
    <x v="1"/>
    <x v="6"/>
    <x v="5"/>
  </r>
  <r>
    <x v="34"/>
    <x v="0"/>
    <d v="2022-10-26T00:00:00"/>
    <x v="1030"/>
    <s v="MACCHRG"/>
    <x v="9"/>
    <x v="1"/>
    <x v="0"/>
    <n v="10"/>
    <x v="1"/>
    <x v="6"/>
    <x v="5"/>
  </r>
  <r>
    <x v="34"/>
    <x v="1"/>
    <d v="2022-11-02T00:00:00"/>
    <x v="389"/>
    <s v="CBK"/>
    <x v="6"/>
    <x v="2"/>
    <x v="0"/>
    <n v="10"/>
    <x v="1"/>
    <x v="6"/>
    <x v="5"/>
  </r>
  <r>
    <x v="34"/>
    <x v="1"/>
    <d v="2022-11-02T00:00:00"/>
    <x v="900"/>
    <s v="CLICC-ML"/>
    <x v="7"/>
    <x v="2"/>
    <x v="0"/>
    <n v="10"/>
    <x v="1"/>
    <x v="6"/>
    <x v="5"/>
  </r>
  <r>
    <x v="34"/>
    <x v="0"/>
    <d v="2022-11-08T00:00:00"/>
    <x v="845"/>
    <s v="CLICC-ML"/>
    <x v="7"/>
    <x v="2"/>
    <x v="0"/>
    <n v="10"/>
    <x v="1"/>
    <x v="6"/>
    <x v="5"/>
  </r>
  <r>
    <x v="34"/>
    <x v="0"/>
    <d v="2022-11-02T00:00:00"/>
    <x v="327"/>
    <s v="CBK"/>
    <x v="6"/>
    <x v="2"/>
    <x v="0"/>
    <n v="10"/>
    <x v="1"/>
    <x v="6"/>
    <x v="5"/>
  </r>
  <r>
    <x v="34"/>
    <x v="1"/>
    <d v="2022-10-26T00:00:00"/>
    <x v="412"/>
    <s v="MACUSBC"/>
    <x v="2"/>
    <x v="1"/>
    <x v="0"/>
    <n v="10"/>
    <x v="1"/>
    <x v="6"/>
    <x v="5"/>
  </r>
  <r>
    <x v="34"/>
    <x v="1"/>
    <d v="2022-10-26T00:00:00"/>
    <x v="110"/>
    <s v="MACUSBC"/>
    <x v="2"/>
    <x v="1"/>
    <x v="0"/>
    <n v="10"/>
    <x v="1"/>
    <x v="6"/>
    <x v="5"/>
  </r>
  <r>
    <x v="34"/>
    <x v="1"/>
    <d v="2022-11-09T00:00:00"/>
    <x v="106"/>
    <s v="CLICC-ML"/>
    <x v="7"/>
    <x v="2"/>
    <x v="0"/>
    <n v="10"/>
    <x v="1"/>
    <x v="6"/>
    <x v="5"/>
  </r>
  <r>
    <x v="34"/>
    <x v="1"/>
    <d v="2022-10-26T00:00:00"/>
    <x v="767"/>
    <s v="IPHONE"/>
    <x v="1"/>
    <x v="1"/>
    <x v="0"/>
    <n v="10"/>
    <x v="1"/>
    <x v="6"/>
    <x v="5"/>
  </r>
  <r>
    <x v="34"/>
    <x v="1"/>
    <d v="2022-10-26T00:00:00"/>
    <x v="1095"/>
    <s v="ANKER"/>
    <x v="20"/>
    <x v="1"/>
    <x v="0"/>
    <n v="10"/>
    <x v="1"/>
    <x v="6"/>
    <x v="5"/>
  </r>
  <r>
    <x v="34"/>
    <x v="1"/>
    <d v="2022-10-26T00:00:00"/>
    <x v="1096"/>
    <s v="ANKER"/>
    <x v="20"/>
    <x v="1"/>
    <x v="0"/>
    <n v="10"/>
    <x v="1"/>
    <x v="6"/>
    <x v="5"/>
  </r>
  <r>
    <x v="34"/>
    <x v="1"/>
    <d v="2022-10-26T00:00:00"/>
    <x v="2"/>
    <s v="IPHONE"/>
    <x v="1"/>
    <x v="1"/>
    <x v="0"/>
    <n v="10"/>
    <x v="1"/>
    <x v="6"/>
    <x v="5"/>
  </r>
  <r>
    <x v="34"/>
    <x v="1"/>
    <d v="2022-10-26T00:00:00"/>
    <x v="445"/>
    <s v="IPHONE"/>
    <x v="1"/>
    <x v="1"/>
    <x v="0"/>
    <n v="10"/>
    <x v="1"/>
    <x v="6"/>
    <x v="5"/>
  </r>
  <r>
    <x v="34"/>
    <x v="1"/>
    <d v="2022-10-26T00:00:00"/>
    <x v="974"/>
    <s v="OMNI"/>
    <x v="15"/>
    <x v="1"/>
    <x v="0"/>
    <n v="10"/>
    <x v="1"/>
    <x v="6"/>
    <x v="5"/>
  </r>
  <r>
    <x v="34"/>
    <x v="1"/>
    <d v="2022-10-26T00:00:00"/>
    <x v="330"/>
    <s v="MACUSBC"/>
    <x v="2"/>
    <x v="1"/>
    <x v="0"/>
    <n v="10"/>
    <x v="1"/>
    <x v="6"/>
    <x v="5"/>
  </r>
  <r>
    <x v="34"/>
    <x v="1"/>
    <d v="2022-10-26T00:00:00"/>
    <x v="9"/>
    <s v="MACUSBC"/>
    <x v="2"/>
    <x v="1"/>
    <x v="0"/>
    <n v="10"/>
    <x v="1"/>
    <x v="6"/>
    <x v="5"/>
  </r>
  <r>
    <x v="34"/>
    <x v="1"/>
    <d v="2022-10-26T00:00:00"/>
    <x v="3"/>
    <s v="MACUSBC"/>
    <x v="2"/>
    <x v="1"/>
    <x v="0"/>
    <n v="10"/>
    <x v="1"/>
    <x v="6"/>
    <x v="5"/>
  </r>
  <r>
    <x v="34"/>
    <x v="1"/>
    <d v="2022-10-26T00:00:00"/>
    <x v="483"/>
    <s v="HPUSBC"/>
    <x v="12"/>
    <x v="1"/>
    <x v="0"/>
    <n v="10"/>
    <x v="1"/>
    <x v="6"/>
    <x v="5"/>
  </r>
  <r>
    <x v="34"/>
    <x v="1"/>
    <d v="2022-11-02T00:00:00"/>
    <x v="817"/>
    <s v="CBK"/>
    <x v="6"/>
    <x v="2"/>
    <x v="0"/>
    <n v="10"/>
    <x v="1"/>
    <x v="6"/>
    <x v="5"/>
  </r>
  <r>
    <x v="34"/>
    <x v="1"/>
    <d v="2022-10-26T00:00:00"/>
    <x v="310"/>
    <s v="HPUSBC"/>
    <x v="12"/>
    <x v="1"/>
    <x v="0"/>
    <n v="10"/>
    <x v="1"/>
    <x v="6"/>
    <x v="5"/>
  </r>
  <r>
    <x v="34"/>
    <x v="1"/>
    <d v="2022-10-26T00:00:00"/>
    <x v="1087"/>
    <s v="IPHONE"/>
    <x v="1"/>
    <x v="1"/>
    <x v="0"/>
    <n v="10"/>
    <x v="1"/>
    <x v="6"/>
    <x v="5"/>
  </r>
  <r>
    <x v="34"/>
    <x v="1"/>
    <d v="2022-10-26T00:00:00"/>
    <x v="356"/>
    <s v="WALLADPT"/>
    <x v="3"/>
    <x v="1"/>
    <x v="0"/>
    <n v="10"/>
    <x v="1"/>
    <x v="6"/>
    <x v="5"/>
  </r>
  <r>
    <x v="34"/>
    <x v="1"/>
    <d v="2022-10-26T00:00:00"/>
    <x v="856"/>
    <s v="MACUSBC"/>
    <x v="2"/>
    <x v="1"/>
    <x v="0"/>
    <n v="10"/>
    <x v="1"/>
    <x v="6"/>
    <x v="5"/>
  </r>
  <r>
    <x v="34"/>
    <x v="1"/>
    <d v="2022-11-09T00:00:00"/>
    <x v="389"/>
    <s v="CBK"/>
    <x v="6"/>
    <x v="2"/>
    <x v="0"/>
    <n v="10"/>
    <x v="1"/>
    <x v="6"/>
    <x v="5"/>
  </r>
  <r>
    <x v="34"/>
    <x v="0"/>
    <d v="2022-10-26T00:00:00"/>
    <x v="801"/>
    <s v="IPHONE"/>
    <x v="1"/>
    <x v="1"/>
    <x v="0"/>
    <n v="10"/>
    <x v="1"/>
    <x v="6"/>
    <x v="5"/>
  </r>
  <r>
    <x v="34"/>
    <x v="0"/>
    <d v="2022-10-26T00:00:00"/>
    <x v="709"/>
    <s v="MACCHRG"/>
    <x v="9"/>
    <x v="1"/>
    <x v="0"/>
    <n v="10"/>
    <x v="1"/>
    <x v="6"/>
    <x v="5"/>
  </r>
  <r>
    <x v="34"/>
    <x v="0"/>
    <d v="2022-11-02T00:00:00"/>
    <x v="522"/>
    <s v="CBK"/>
    <x v="6"/>
    <x v="2"/>
    <x v="0"/>
    <n v="10"/>
    <x v="1"/>
    <x v="6"/>
    <x v="5"/>
  </r>
  <r>
    <x v="34"/>
    <x v="0"/>
    <d v="2022-10-26T00:00:00"/>
    <x v="67"/>
    <s v="IPHONE"/>
    <x v="1"/>
    <x v="1"/>
    <x v="0"/>
    <n v="10"/>
    <x v="1"/>
    <x v="6"/>
    <x v="5"/>
  </r>
  <r>
    <x v="34"/>
    <x v="0"/>
    <d v="2022-10-26T00:00:00"/>
    <x v="641"/>
    <s v="OMNI"/>
    <x v="15"/>
    <x v="1"/>
    <x v="0"/>
    <n v="10"/>
    <x v="1"/>
    <x v="6"/>
    <x v="5"/>
  </r>
  <r>
    <x v="34"/>
    <x v="0"/>
    <d v="2022-11-02T00:00:00"/>
    <x v="994"/>
    <s v="CLICC-ML"/>
    <x v="7"/>
    <x v="2"/>
    <x v="0"/>
    <n v="10"/>
    <x v="1"/>
    <x v="6"/>
    <x v="5"/>
  </r>
  <r>
    <x v="34"/>
    <x v="1"/>
    <d v="2022-11-02T00:00:00"/>
    <x v="504"/>
    <s v="CBK"/>
    <x v="6"/>
    <x v="2"/>
    <x v="0"/>
    <n v="10"/>
    <x v="1"/>
    <x v="6"/>
    <x v="5"/>
  </r>
  <r>
    <x v="34"/>
    <x v="0"/>
    <d v="2022-11-02T00:00:00"/>
    <x v="74"/>
    <s v="CBK"/>
    <x v="6"/>
    <x v="2"/>
    <x v="0"/>
    <n v="10"/>
    <x v="1"/>
    <x v="6"/>
    <x v="5"/>
  </r>
  <r>
    <x v="34"/>
    <x v="1"/>
    <d v="2022-10-26T00:00:00"/>
    <x v="430"/>
    <s v="IPHONE"/>
    <x v="1"/>
    <x v="1"/>
    <x v="0"/>
    <n v="10"/>
    <x v="1"/>
    <x v="6"/>
    <x v="5"/>
  </r>
  <r>
    <x v="34"/>
    <x v="1"/>
    <d v="2022-10-26T00:00:00"/>
    <x v="884"/>
    <s v="WALLADPT"/>
    <x v="3"/>
    <x v="1"/>
    <x v="0"/>
    <n v="10"/>
    <x v="1"/>
    <x v="6"/>
    <x v="5"/>
  </r>
  <r>
    <x v="34"/>
    <x v="1"/>
    <d v="2022-10-26T00:00:00"/>
    <x v="189"/>
    <s v="MACUSBC"/>
    <x v="2"/>
    <x v="1"/>
    <x v="0"/>
    <n v="10"/>
    <x v="1"/>
    <x v="6"/>
    <x v="5"/>
  </r>
  <r>
    <x v="34"/>
    <x v="0"/>
    <d v="2022-10-26T00:00:00"/>
    <x v="785"/>
    <s v="CALC"/>
    <x v="16"/>
    <x v="4"/>
    <x v="0"/>
    <n v="10"/>
    <x v="1"/>
    <x v="6"/>
    <x v="5"/>
  </r>
  <r>
    <x v="34"/>
    <x v="1"/>
    <d v="2022-10-26T00:00:00"/>
    <x v="20"/>
    <s v="IPHONE"/>
    <x v="1"/>
    <x v="1"/>
    <x v="0"/>
    <n v="10"/>
    <x v="1"/>
    <x v="6"/>
    <x v="5"/>
  </r>
  <r>
    <x v="34"/>
    <x v="1"/>
    <d v="2022-10-26T00:00:00"/>
    <x v="854"/>
    <s v="WALLADPT"/>
    <x v="3"/>
    <x v="1"/>
    <x v="0"/>
    <n v="10"/>
    <x v="1"/>
    <x v="6"/>
    <x v="5"/>
  </r>
  <r>
    <x v="34"/>
    <x v="0"/>
    <d v="2022-11-08T00:00:00"/>
    <x v="1097"/>
    <s v="CLICC-MM"/>
    <x v="4"/>
    <x v="2"/>
    <x v="0"/>
    <n v="10"/>
    <x v="1"/>
    <x v="6"/>
    <x v="5"/>
  </r>
  <r>
    <x v="34"/>
    <x v="1"/>
    <d v="2022-11-03T00:00:00"/>
    <x v="1098"/>
    <s v="CBK"/>
    <x v="6"/>
    <x v="2"/>
    <x v="0"/>
    <n v="10"/>
    <x v="1"/>
    <x v="6"/>
    <x v="5"/>
  </r>
  <r>
    <x v="34"/>
    <x v="0"/>
    <d v="2022-11-09T00:00:00"/>
    <x v="1099"/>
    <s v="CLICC-MM"/>
    <x v="4"/>
    <x v="2"/>
    <x v="0"/>
    <n v="10"/>
    <x v="1"/>
    <x v="6"/>
    <x v="5"/>
  </r>
  <r>
    <x v="34"/>
    <x v="1"/>
    <d v="2022-11-02T00:00:00"/>
    <x v="650"/>
    <s v="HP"/>
    <x v="18"/>
    <x v="2"/>
    <x v="0"/>
    <n v="10"/>
    <x v="1"/>
    <x v="6"/>
    <x v="5"/>
  </r>
  <r>
    <x v="34"/>
    <x v="1"/>
    <d v="2022-10-26T00:00:00"/>
    <x v="1"/>
    <s v="IPHONE"/>
    <x v="1"/>
    <x v="1"/>
    <x v="0"/>
    <n v="10"/>
    <x v="1"/>
    <x v="6"/>
    <x v="5"/>
  </r>
  <r>
    <x v="34"/>
    <x v="1"/>
    <d v="2022-10-26T00:00:00"/>
    <x v="936"/>
    <s v="WALLADPT"/>
    <x v="3"/>
    <x v="1"/>
    <x v="0"/>
    <n v="10"/>
    <x v="1"/>
    <x v="6"/>
    <x v="5"/>
  </r>
  <r>
    <x v="34"/>
    <x v="1"/>
    <d v="2022-11-02T00:00:00"/>
    <x v="623"/>
    <s v="CBK"/>
    <x v="6"/>
    <x v="2"/>
    <x v="0"/>
    <n v="10"/>
    <x v="1"/>
    <x v="6"/>
    <x v="5"/>
  </r>
  <r>
    <x v="34"/>
    <x v="0"/>
    <d v="2022-10-26T00:00:00"/>
    <x v="110"/>
    <s v="MACUSBC"/>
    <x v="2"/>
    <x v="1"/>
    <x v="0"/>
    <n v="10"/>
    <x v="1"/>
    <x v="6"/>
    <x v="5"/>
  </r>
  <r>
    <x v="34"/>
    <x v="1"/>
    <d v="2022-10-26T00:00:00"/>
    <x v="973"/>
    <s v="CALC"/>
    <x v="16"/>
    <x v="4"/>
    <x v="0"/>
    <n v="10"/>
    <x v="1"/>
    <x v="6"/>
    <x v="5"/>
  </r>
  <r>
    <x v="34"/>
    <x v="1"/>
    <d v="2022-11-09T00:00:00"/>
    <x v="514"/>
    <s v="FAC"/>
    <x v="7"/>
    <x v="2"/>
    <x v="0"/>
    <n v="10"/>
    <x v="1"/>
    <x v="6"/>
    <x v="5"/>
  </r>
  <r>
    <x v="34"/>
    <x v="1"/>
    <d v="2022-11-09T00:00:00"/>
    <x v="75"/>
    <s v="CBK"/>
    <x v="6"/>
    <x v="2"/>
    <x v="0"/>
    <n v="10"/>
    <x v="1"/>
    <x v="6"/>
    <x v="5"/>
  </r>
  <r>
    <x v="34"/>
    <x v="0"/>
    <d v="2022-11-10T00:00:00"/>
    <x v="808"/>
    <s v="HP"/>
    <x v="18"/>
    <x v="2"/>
    <x v="0"/>
    <n v="10"/>
    <x v="1"/>
    <x v="6"/>
    <x v="5"/>
  </r>
  <r>
    <x v="34"/>
    <x v="1"/>
    <d v="2022-11-09T00:00:00"/>
    <x v="904"/>
    <s v="CLICC-MM"/>
    <x v="4"/>
    <x v="2"/>
    <x v="0"/>
    <n v="10"/>
    <x v="1"/>
    <x v="6"/>
    <x v="5"/>
  </r>
  <r>
    <x v="34"/>
    <x v="1"/>
    <d v="2022-11-09T00:00:00"/>
    <x v="479"/>
    <s v="CLICC-ML"/>
    <x v="7"/>
    <x v="2"/>
    <x v="0"/>
    <n v="10"/>
    <x v="1"/>
    <x v="6"/>
    <x v="5"/>
  </r>
  <r>
    <x v="34"/>
    <x v="1"/>
    <d v="2022-11-02T00:00:00"/>
    <x v="1011"/>
    <s v="CBK"/>
    <x v="6"/>
    <x v="2"/>
    <x v="0"/>
    <n v="10"/>
    <x v="1"/>
    <x v="6"/>
    <x v="5"/>
  </r>
  <r>
    <x v="34"/>
    <x v="1"/>
    <d v="2022-10-26T00:00:00"/>
    <x v="591"/>
    <s v="ANDROID"/>
    <x v="19"/>
    <x v="1"/>
    <x v="0"/>
    <n v="10"/>
    <x v="1"/>
    <x v="6"/>
    <x v="5"/>
  </r>
  <r>
    <x v="34"/>
    <x v="0"/>
    <d v="2022-11-02T00:00:00"/>
    <x v="522"/>
    <s v="CBK"/>
    <x v="6"/>
    <x v="2"/>
    <x v="0"/>
    <n v="10"/>
    <x v="1"/>
    <x v="6"/>
    <x v="5"/>
  </r>
  <r>
    <x v="34"/>
    <x v="1"/>
    <d v="2022-10-26T00:00:00"/>
    <x v="231"/>
    <s v="MACUSBC"/>
    <x v="2"/>
    <x v="1"/>
    <x v="0"/>
    <n v="10"/>
    <x v="1"/>
    <x v="6"/>
    <x v="5"/>
  </r>
  <r>
    <x v="34"/>
    <x v="0"/>
    <d v="2022-10-26T00:00:00"/>
    <x v="67"/>
    <s v="IPHONE"/>
    <x v="1"/>
    <x v="1"/>
    <x v="0"/>
    <n v="10"/>
    <x v="1"/>
    <x v="6"/>
    <x v="5"/>
  </r>
  <r>
    <x v="34"/>
    <x v="0"/>
    <d v="2022-10-26T00:00:00"/>
    <x v="250"/>
    <s v="WALLADPT"/>
    <x v="3"/>
    <x v="1"/>
    <x v="0"/>
    <n v="10"/>
    <x v="1"/>
    <x v="6"/>
    <x v="5"/>
  </r>
  <r>
    <x v="34"/>
    <x v="1"/>
    <d v="2022-10-26T00:00:00"/>
    <x v="20"/>
    <s v="IPHONE"/>
    <x v="1"/>
    <x v="1"/>
    <x v="0"/>
    <n v="10"/>
    <x v="1"/>
    <x v="6"/>
    <x v="5"/>
  </r>
  <r>
    <x v="34"/>
    <x v="1"/>
    <d v="2022-10-26T00:00:00"/>
    <x v="854"/>
    <s v="WALLADPT"/>
    <x v="3"/>
    <x v="1"/>
    <x v="0"/>
    <n v="10"/>
    <x v="1"/>
    <x v="6"/>
    <x v="5"/>
  </r>
  <r>
    <x v="34"/>
    <x v="0"/>
    <d v="2022-11-23T00:00:00"/>
    <x v="1073"/>
    <s v="CBK"/>
    <x v="6"/>
    <x v="2"/>
    <x v="0"/>
    <n v="10"/>
    <x v="1"/>
    <x v="6"/>
    <x v="5"/>
  </r>
  <r>
    <x v="34"/>
    <x v="5"/>
    <d v="2022-10-26T00:00:00"/>
    <x v="909"/>
    <s v="CLICC-ML"/>
    <x v="7"/>
    <x v="2"/>
    <x v="0"/>
    <n v="10"/>
    <x v="1"/>
    <x v="6"/>
    <x v="5"/>
  </r>
  <r>
    <x v="34"/>
    <x v="2"/>
    <d v="2022-10-26T00:00:00"/>
    <x v="794"/>
    <s v="IPHONE"/>
    <x v="1"/>
    <x v="1"/>
    <x v="0"/>
    <n v="10"/>
    <x v="1"/>
    <x v="6"/>
    <x v="5"/>
  </r>
  <r>
    <x v="35"/>
    <x v="0"/>
    <d v="2022-10-27T00:00:00"/>
    <x v="1043"/>
    <s v="HDST"/>
    <x v="8"/>
    <x v="4"/>
    <x v="0"/>
    <n v="10"/>
    <x v="1"/>
    <x v="0"/>
    <x v="5"/>
  </r>
  <r>
    <x v="35"/>
    <x v="0"/>
    <d v="2022-11-03T00:00:00"/>
    <x v="523"/>
    <s v="CBK"/>
    <x v="6"/>
    <x v="2"/>
    <x v="0"/>
    <n v="10"/>
    <x v="1"/>
    <x v="0"/>
    <x v="5"/>
  </r>
  <r>
    <x v="35"/>
    <x v="1"/>
    <d v="2022-10-27T00:00:00"/>
    <x v="317"/>
    <s v="MACCHRG"/>
    <x v="9"/>
    <x v="1"/>
    <x v="0"/>
    <n v="10"/>
    <x v="1"/>
    <x v="0"/>
    <x v="5"/>
  </r>
  <r>
    <x v="35"/>
    <x v="0"/>
    <d v="2022-10-27T00:00:00"/>
    <x v="511"/>
    <s v="MACUSBC"/>
    <x v="2"/>
    <x v="1"/>
    <x v="0"/>
    <n v="10"/>
    <x v="1"/>
    <x v="0"/>
    <x v="5"/>
  </r>
  <r>
    <x v="35"/>
    <x v="1"/>
    <d v="2022-10-27T00:00:00"/>
    <x v="9"/>
    <s v="MACUSBC"/>
    <x v="2"/>
    <x v="1"/>
    <x v="0"/>
    <n v="10"/>
    <x v="1"/>
    <x v="0"/>
    <x v="5"/>
  </r>
  <r>
    <x v="35"/>
    <x v="1"/>
    <d v="2022-10-27T00:00:00"/>
    <x v="1100"/>
    <s v="SUP"/>
    <x v="21"/>
    <x v="4"/>
    <x v="0"/>
    <n v="10"/>
    <x v="1"/>
    <x v="0"/>
    <x v="5"/>
  </r>
  <r>
    <x v="35"/>
    <x v="0"/>
    <d v="2022-11-03T00:00:00"/>
    <x v="988"/>
    <s v="CBK"/>
    <x v="6"/>
    <x v="2"/>
    <x v="0"/>
    <n v="10"/>
    <x v="1"/>
    <x v="0"/>
    <x v="5"/>
  </r>
  <r>
    <x v="35"/>
    <x v="1"/>
    <d v="2022-10-27T00:00:00"/>
    <x v="811"/>
    <s v="MACUSBC"/>
    <x v="2"/>
    <x v="1"/>
    <x v="0"/>
    <n v="10"/>
    <x v="1"/>
    <x v="0"/>
    <x v="5"/>
  </r>
  <r>
    <x v="35"/>
    <x v="0"/>
    <d v="2022-10-27T00:00:00"/>
    <x v="3"/>
    <s v="MACUSBC"/>
    <x v="2"/>
    <x v="1"/>
    <x v="0"/>
    <n v="10"/>
    <x v="1"/>
    <x v="0"/>
    <x v="5"/>
  </r>
  <r>
    <x v="35"/>
    <x v="1"/>
    <d v="2022-10-27T00:00:00"/>
    <x v="1035"/>
    <s v="IPHONE"/>
    <x v="1"/>
    <x v="1"/>
    <x v="0"/>
    <n v="10"/>
    <x v="1"/>
    <x v="0"/>
    <x v="5"/>
  </r>
  <r>
    <x v="35"/>
    <x v="1"/>
    <d v="2022-10-27T00:00:00"/>
    <x v="974"/>
    <s v="OMNI"/>
    <x v="15"/>
    <x v="1"/>
    <x v="0"/>
    <n v="10"/>
    <x v="1"/>
    <x v="0"/>
    <x v="5"/>
  </r>
  <r>
    <x v="35"/>
    <x v="0"/>
    <d v="2022-10-27T00:00:00"/>
    <x v="110"/>
    <s v="MACUSBC"/>
    <x v="2"/>
    <x v="1"/>
    <x v="0"/>
    <n v="10"/>
    <x v="1"/>
    <x v="0"/>
    <x v="5"/>
  </r>
  <r>
    <x v="35"/>
    <x v="1"/>
    <d v="2022-10-27T00:00:00"/>
    <x v="231"/>
    <s v="MACUSBC"/>
    <x v="2"/>
    <x v="1"/>
    <x v="0"/>
    <n v="10"/>
    <x v="1"/>
    <x v="0"/>
    <x v="5"/>
  </r>
  <r>
    <x v="35"/>
    <x v="1"/>
    <d v="2022-10-27T00:00:00"/>
    <x v="3"/>
    <s v="MACUSBC"/>
    <x v="2"/>
    <x v="1"/>
    <x v="0"/>
    <n v="10"/>
    <x v="1"/>
    <x v="0"/>
    <x v="5"/>
  </r>
  <r>
    <x v="35"/>
    <x v="1"/>
    <d v="2022-11-03T00:00:00"/>
    <x v="921"/>
    <s v="CBK"/>
    <x v="6"/>
    <x v="2"/>
    <x v="0"/>
    <n v="10"/>
    <x v="1"/>
    <x v="0"/>
    <x v="5"/>
  </r>
  <r>
    <x v="35"/>
    <x v="0"/>
    <d v="2022-10-27T00:00:00"/>
    <x v="430"/>
    <s v="IPHONE"/>
    <x v="1"/>
    <x v="1"/>
    <x v="0"/>
    <n v="10"/>
    <x v="1"/>
    <x v="0"/>
    <x v="5"/>
  </r>
  <r>
    <x v="35"/>
    <x v="0"/>
    <d v="2022-10-27T00:00:00"/>
    <x v="936"/>
    <s v="WALLADPT"/>
    <x v="3"/>
    <x v="1"/>
    <x v="0"/>
    <n v="10"/>
    <x v="1"/>
    <x v="0"/>
    <x v="5"/>
  </r>
  <r>
    <x v="35"/>
    <x v="1"/>
    <d v="2022-10-27T00:00:00"/>
    <x v="972"/>
    <s v="CALC"/>
    <x v="16"/>
    <x v="4"/>
    <x v="0"/>
    <n v="10"/>
    <x v="1"/>
    <x v="0"/>
    <x v="5"/>
  </r>
  <r>
    <x v="35"/>
    <x v="1"/>
    <d v="2022-11-03T00:00:00"/>
    <x v="523"/>
    <s v="CBK"/>
    <x v="6"/>
    <x v="2"/>
    <x v="0"/>
    <n v="10"/>
    <x v="1"/>
    <x v="0"/>
    <x v="5"/>
  </r>
  <r>
    <x v="35"/>
    <x v="1"/>
    <d v="2022-10-27T00:00:00"/>
    <x v="9"/>
    <s v="MACUSBC"/>
    <x v="2"/>
    <x v="1"/>
    <x v="0"/>
    <n v="10"/>
    <x v="1"/>
    <x v="0"/>
    <x v="5"/>
  </r>
  <r>
    <x v="35"/>
    <x v="0"/>
    <d v="2022-10-27T00:00:00"/>
    <x v="713"/>
    <s v="HDST"/>
    <x v="8"/>
    <x v="4"/>
    <x v="0"/>
    <n v="10"/>
    <x v="1"/>
    <x v="0"/>
    <x v="5"/>
  </r>
  <r>
    <x v="35"/>
    <x v="0"/>
    <d v="2022-10-27T00:00:00"/>
    <x v="606"/>
    <s v="MACUSBC"/>
    <x v="2"/>
    <x v="1"/>
    <x v="0"/>
    <n v="10"/>
    <x v="1"/>
    <x v="0"/>
    <x v="5"/>
  </r>
  <r>
    <x v="35"/>
    <x v="1"/>
    <d v="2022-10-27T00:00:00"/>
    <x v="368"/>
    <s v="IPHONE"/>
    <x v="1"/>
    <x v="1"/>
    <x v="0"/>
    <n v="10"/>
    <x v="1"/>
    <x v="0"/>
    <x v="5"/>
  </r>
  <r>
    <x v="35"/>
    <x v="1"/>
    <d v="2022-10-27T00:00:00"/>
    <x v="357"/>
    <s v="WALLADPT"/>
    <x v="3"/>
    <x v="1"/>
    <x v="0"/>
    <n v="10"/>
    <x v="1"/>
    <x v="0"/>
    <x v="5"/>
  </r>
  <r>
    <x v="35"/>
    <x v="1"/>
    <d v="2022-11-03T00:00:00"/>
    <x v="467"/>
    <s v="CBK"/>
    <x v="6"/>
    <x v="2"/>
    <x v="0"/>
    <n v="10"/>
    <x v="1"/>
    <x v="0"/>
    <x v="5"/>
  </r>
  <r>
    <x v="35"/>
    <x v="1"/>
    <d v="2022-10-27T00:00:00"/>
    <x v="883"/>
    <s v="IPHONE"/>
    <x v="1"/>
    <x v="1"/>
    <x v="0"/>
    <n v="10"/>
    <x v="1"/>
    <x v="0"/>
    <x v="5"/>
  </r>
  <r>
    <x v="35"/>
    <x v="1"/>
    <d v="2022-11-10T00:00:00"/>
    <x v="608"/>
    <s v="HP"/>
    <x v="18"/>
    <x v="2"/>
    <x v="0"/>
    <n v="10"/>
    <x v="1"/>
    <x v="0"/>
    <x v="5"/>
  </r>
  <r>
    <x v="35"/>
    <x v="1"/>
    <d v="2022-10-27T00:00:00"/>
    <x v="339"/>
    <s v="MACUSBC"/>
    <x v="2"/>
    <x v="1"/>
    <x v="0"/>
    <n v="10"/>
    <x v="1"/>
    <x v="0"/>
    <x v="5"/>
  </r>
  <r>
    <x v="35"/>
    <x v="1"/>
    <d v="2022-10-27T00:00:00"/>
    <x v="310"/>
    <s v="HPUSBC"/>
    <x v="12"/>
    <x v="1"/>
    <x v="0"/>
    <n v="10"/>
    <x v="1"/>
    <x v="0"/>
    <x v="5"/>
  </r>
  <r>
    <x v="35"/>
    <x v="1"/>
    <d v="2022-10-27T00:00:00"/>
    <x v="189"/>
    <s v="MACUSBC"/>
    <x v="2"/>
    <x v="1"/>
    <x v="0"/>
    <n v="10"/>
    <x v="1"/>
    <x v="0"/>
    <x v="5"/>
  </r>
  <r>
    <x v="35"/>
    <x v="1"/>
    <d v="2022-11-03T00:00:00"/>
    <x v="803"/>
    <s v="HP"/>
    <x v="18"/>
    <x v="2"/>
    <x v="0"/>
    <n v="10"/>
    <x v="1"/>
    <x v="0"/>
    <x v="5"/>
  </r>
  <r>
    <x v="35"/>
    <x v="1"/>
    <d v="2022-10-27T00:00:00"/>
    <x v="801"/>
    <s v="IPHONE"/>
    <x v="1"/>
    <x v="1"/>
    <x v="0"/>
    <n v="10"/>
    <x v="1"/>
    <x v="0"/>
    <x v="5"/>
  </r>
  <r>
    <x v="35"/>
    <x v="1"/>
    <d v="2023-03-07T00:00:00"/>
    <x v="1101"/>
    <s v="AD"/>
    <x v="5"/>
    <x v="3"/>
    <x v="0"/>
    <n v="10"/>
    <x v="1"/>
    <x v="0"/>
    <x v="5"/>
  </r>
  <r>
    <x v="35"/>
    <x v="0"/>
    <d v="2022-10-27T00:00:00"/>
    <x v="3"/>
    <s v="MACUSBC"/>
    <x v="2"/>
    <x v="1"/>
    <x v="0"/>
    <n v="10"/>
    <x v="1"/>
    <x v="0"/>
    <x v="5"/>
  </r>
  <r>
    <x v="35"/>
    <x v="1"/>
    <d v="2022-10-27T00:00:00"/>
    <x v="110"/>
    <s v="MACUSBC"/>
    <x v="2"/>
    <x v="1"/>
    <x v="0"/>
    <n v="10"/>
    <x v="1"/>
    <x v="0"/>
    <x v="5"/>
  </r>
  <r>
    <x v="35"/>
    <x v="1"/>
    <d v="2022-10-27T00:00:00"/>
    <x v="20"/>
    <s v="IPHONE"/>
    <x v="1"/>
    <x v="1"/>
    <x v="0"/>
    <n v="10"/>
    <x v="1"/>
    <x v="0"/>
    <x v="5"/>
  </r>
  <r>
    <x v="35"/>
    <x v="1"/>
    <d v="2022-10-27T00:00:00"/>
    <x v="936"/>
    <s v="WALLADPT"/>
    <x v="3"/>
    <x v="1"/>
    <x v="0"/>
    <n v="10"/>
    <x v="1"/>
    <x v="0"/>
    <x v="5"/>
  </r>
  <r>
    <x v="35"/>
    <x v="1"/>
    <d v="2022-11-11T00:00:00"/>
    <x v="1102"/>
    <s v="HP"/>
    <x v="18"/>
    <x v="2"/>
    <x v="0"/>
    <n v="10"/>
    <x v="1"/>
    <x v="0"/>
    <x v="5"/>
  </r>
  <r>
    <x v="35"/>
    <x v="1"/>
    <d v="2022-10-27T00:00:00"/>
    <x v="885"/>
    <s v="IPHONE"/>
    <x v="1"/>
    <x v="1"/>
    <x v="0"/>
    <n v="10"/>
    <x v="1"/>
    <x v="0"/>
    <x v="5"/>
  </r>
  <r>
    <x v="35"/>
    <x v="1"/>
    <d v="2022-10-27T00:00:00"/>
    <x v="339"/>
    <s v="MACUSBC"/>
    <x v="2"/>
    <x v="1"/>
    <x v="0"/>
    <n v="10"/>
    <x v="1"/>
    <x v="0"/>
    <x v="5"/>
  </r>
  <r>
    <x v="35"/>
    <x v="1"/>
    <d v="2022-10-27T00:00:00"/>
    <x v="1001"/>
    <s v="IPHONE"/>
    <x v="1"/>
    <x v="1"/>
    <x v="0"/>
    <n v="10"/>
    <x v="1"/>
    <x v="0"/>
    <x v="5"/>
  </r>
  <r>
    <x v="35"/>
    <x v="1"/>
    <d v="2022-10-27T00:00:00"/>
    <x v="530"/>
    <s v="MACUSBC"/>
    <x v="2"/>
    <x v="1"/>
    <x v="0"/>
    <n v="10"/>
    <x v="1"/>
    <x v="0"/>
    <x v="5"/>
  </r>
  <r>
    <x v="35"/>
    <x v="0"/>
    <d v="2022-10-27T00:00:00"/>
    <x v="717"/>
    <s v="MACCHRG"/>
    <x v="9"/>
    <x v="1"/>
    <x v="0"/>
    <n v="10"/>
    <x v="1"/>
    <x v="0"/>
    <x v="5"/>
  </r>
  <r>
    <x v="35"/>
    <x v="1"/>
    <d v="2022-10-27T00:00:00"/>
    <x v="718"/>
    <s v="MACCHRG"/>
    <x v="9"/>
    <x v="1"/>
    <x v="0"/>
    <n v="10"/>
    <x v="1"/>
    <x v="0"/>
    <x v="5"/>
  </r>
  <r>
    <x v="35"/>
    <x v="1"/>
    <d v="2022-11-03T00:00:00"/>
    <x v="853"/>
    <s v="CBK"/>
    <x v="6"/>
    <x v="2"/>
    <x v="0"/>
    <n v="10"/>
    <x v="1"/>
    <x v="0"/>
    <x v="5"/>
  </r>
  <r>
    <x v="35"/>
    <x v="1"/>
    <d v="2022-11-03T00:00:00"/>
    <x v="1027"/>
    <s v="CBK"/>
    <x v="6"/>
    <x v="2"/>
    <x v="0"/>
    <n v="10"/>
    <x v="1"/>
    <x v="0"/>
    <x v="5"/>
  </r>
  <r>
    <x v="35"/>
    <x v="1"/>
    <d v="2022-11-09T00:00:00"/>
    <x v="467"/>
    <s v="CBK"/>
    <x v="6"/>
    <x v="2"/>
    <x v="0"/>
    <n v="10"/>
    <x v="1"/>
    <x v="0"/>
    <x v="5"/>
  </r>
  <r>
    <x v="35"/>
    <x v="1"/>
    <d v="2022-10-27T00:00:00"/>
    <x v="942"/>
    <s v="SUP"/>
    <x v="21"/>
    <x v="4"/>
    <x v="0"/>
    <n v="10"/>
    <x v="1"/>
    <x v="0"/>
    <x v="5"/>
  </r>
  <r>
    <x v="35"/>
    <x v="1"/>
    <d v="2022-10-27T00:00:00"/>
    <x v="344"/>
    <s v="UVGA"/>
    <x v="10"/>
    <x v="0"/>
    <x v="0"/>
    <n v="10"/>
    <x v="1"/>
    <x v="0"/>
    <x v="5"/>
  </r>
  <r>
    <x v="35"/>
    <x v="1"/>
    <d v="2022-10-27T00:00:00"/>
    <x v="330"/>
    <s v="MACUSBC"/>
    <x v="2"/>
    <x v="1"/>
    <x v="0"/>
    <n v="10"/>
    <x v="1"/>
    <x v="0"/>
    <x v="5"/>
  </r>
  <r>
    <x v="35"/>
    <x v="0"/>
    <d v="2022-10-27T00:00:00"/>
    <x v="67"/>
    <s v="IPHONE"/>
    <x v="1"/>
    <x v="1"/>
    <x v="0"/>
    <n v="10"/>
    <x v="1"/>
    <x v="0"/>
    <x v="5"/>
  </r>
  <r>
    <x v="35"/>
    <x v="0"/>
    <d v="2022-10-27T00:00:00"/>
    <x v="250"/>
    <s v="WALLADPT"/>
    <x v="3"/>
    <x v="1"/>
    <x v="0"/>
    <n v="10"/>
    <x v="1"/>
    <x v="0"/>
    <x v="5"/>
  </r>
  <r>
    <x v="35"/>
    <x v="0"/>
    <d v="2022-10-27T00:00:00"/>
    <x v="711"/>
    <s v="HDMIC"/>
    <x v="0"/>
    <x v="0"/>
    <x v="0"/>
    <n v="10"/>
    <x v="1"/>
    <x v="0"/>
    <x v="5"/>
  </r>
  <r>
    <x v="35"/>
    <x v="0"/>
    <d v="2022-10-27T00:00:00"/>
    <x v="430"/>
    <s v="IPHONE"/>
    <x v="1"/>
    <x v="1"/>
    <x v="0"/>
    <n v="10"/>
    <x v="1"/>
    <x v="0"/>
    <x v="5"/>
  </r>
  <r>
    <x v="35"/>
    <x v="0"/>
    <d v="2022-10-27T00:00:00"/>
    <x v="936"/>
    <s v="WALLADPT"/>
    <x v="3"/>
    <x v="1"/>
    <x v="0"/>
    <n v="10"/>
    <x v="1"/>
    <x v="0"/>
    <x v="5"/>
  </r>
  <r>
    <x v="35"/>
    <x v="0"/>
    <d v="2022-11-10T00:00:00"/>
    <x v="614"/>
    <s v="CLICC-MM"/>
    <x v="4"/>
    <x v="2"/>
    <x v="0"/>
    <n v="10"/>
    <x v="1"/>
    <x v="0"/>
    <x v="5"/>
  </r>
  <r>
    <x v="35"/>
    <x v="0"/>
    <d v="2022-10-27T00:00:00"/>
    <x v="711"/>
    <s v="HDMIC"/>
    <x v="0"/>
    <x v="0"/>
    <x v="0"/>
    <n v="10"/>
    <x v="1"/>
    <x v="0"/>
    <x v="5"/>
  </r>
  <r>
    <x v="35"/>
    <x v="1"/>
    <d v="2022-10-27T00:00:00"/>
    <x v="718"/>
    <s v="MACCHRG"/>
    <x v="9"/>
    <x v="1"/>
    <x v="0"/>
    <n v="10"/>
    <x v="1"/>
    <x v="0"/>
    <x v="5"/>
  </r>
  <r>
    <x v="35"/>
    <x v="1"/>
    <d v="2022-11-03T00:00:00"/>
    <x v="160"/>
    <s v="CBK"/>
    <x v="6"/>
    <x v="2"/>
    <x v="0"/>
    <n v="10"/>
    <x v="1"/>
    <x v="0"/>
    <x v="5"/>
  </r>
  <r>
    <x v="35"/>
    <x v="1"/>
    <d v="2022-11-03T00:00:00"/>
    <x v="1038"/>
    <s v="CBK"/>
    <x v="6"/>
    <x v="2"/>
    <x v="0"/>
    <n v="10"/>
    <x v="1"/>
    <x v="0"/>
    <x v="5"/>
  </r>
  <r>
    <x v="35"/>
    <x v="1"/>
    <d v="2022-11-03T00:00:00"/>
    <x v="612"/>
    <s v="HP"/>
    <x v="18"/>
    <x v="2"/>
    <x v="0"/>
    <n v="10"/>
    <x v="1"/>
    <x v="0"/>
    <x v="5"/>
  </r>
  <r>
    <x v="35"/>
    <x v="1"/>
    <d v="2022-11-10T00:00:00"/>
    <x v="571"/>
    <s v="HP"/>
    <x v="18"/>
    <x v="2"/>
    <x v="0"/>
    <n v="10"/>
    <x v="1"/>
    <x v="0"/>
    <x v="5"/>
  </r>
  <r>
    <x v="35"/>
    <x v="1"/>
    <d v="2022-11-03T00:00:00"/>
    <x v="59"/>
    <s v="CLICC-ML"/>
    <x v="7"/>
    <x v="2"/>
    <x v="0"/>
    <n v="10"/>
    <x v="1"/>
    <x v="0"/>
    <x v="5"/>
  </r>
  <r>
    <x v="35"/>
    <x v="1"/>
    <d v="2022-10-27T00:00:00"/>
    <x v="934"/>
    <s v="UHDMI"/>
    <x v="14"/>
    <x v="0"/>
    <x v="0"/>
    <n v="10"/>
    <x v="1"/>
    <x v="0"/>
    <x v="5"/>
  </r>
  <r>
    <x v="35"/>
    <x v="1"/>
    <d v="2022-10-27T00:00:00"/>
    <x v="445"/>
    <s v="IPHONE"/>
    <x v="1"/>
    <x v="1"/>
    <x v="0"/>
    <n v="10"/>
    <x v="1"/>
    <x v="0"/>
    <x v="5"/>
  </r>
  <r>
    <x v="35"/>
    <x v="1"/>
    <d v="2022-10-27T00:00:00"/>
    <x v="974"/>
    <s v="OMNI"/>
    <x v="15"/>
    <x v="1"/>
    <x v="0"/>
    <n v="10"/>
    <x v="1"/>
    <x v="0"/>
    <x v="5"/>
  </r>
  <r>
    <x v="35"/>
    <x v="1"/>
    <d v="2022-10-27T00:00:00"/>
    <x v="445"/>
    <s v="IPHONE"/>
    <x v="1"/>
    <x v="1"/>
    <x v="0"/>
    <n v="10"/>
    <x v="1"/>
    <x v="0"/>
    <x v="5"/>
  </r>
  <r>
    <x v="35"/>
    <x v="1"/>
    <d v="2022-10-27T00:00:00"/>
    <x v="622"/>
    <s v="OMNI"/>
    <x v="15"/>
    <x v="1"/>
    <x v="0"/>
    <n v="10"/>
    <x v="1"/>
    <x v="0"/>
    <x v="5"/>
  </r>
  <r>
    <x v="35"/>
    <x v="1"/>
    <d v="2022-10-27T00:00:00"/>
    <x v="338"/>
    <s v="MACUSBC"/>
    <x v="2"/>
    <x v="1"/>
    <x v="0"/>
    <n v="10"/>
    <x v="1"/>
    <x v="0"/>
    <x v="5"/>
  </r>
  <r>
    <x v="35"/>
    <x v="1"/>
    <d v="2022-10-27T00:00:00"/>
    <x v="511"/>
    <s v="MACUSBC"/>
    <x v="2"/>
    <x v="1"/>
    <x v="0"/>
    <n v="10"/>
    <x v="1"/>
    <x v="0"/>
    <x v="5"/>
  </r>
  <r>
    <x v="35"/>
    <x v="1"/>
    <d v="2022-10-27T00:00:00"/>
    <x v="554"/>
    <s v="IPHONE"/>
    <x v="1"/>
    <x v="1"/>
    <x v="0"/>
    <n v="10"/>
    <x v="1"/>
    <x v="0"/>
    <x v="5"/>
  </r>
  <r>
    <x v="35"/>
    <x v="1"/>
    <d v="2022-10-27T00:00:00"/>
    <x v="548"/>
    <s v="IPHONE"/>
    <x v="1"/>
    <x v="1"/>
    <x v="0"/>
    <n v="10"/>
    <x v="1"/>
    <x v="0"/>
    <x v="5"/>
  </r>
  <r>
    <x v="35"/>
    <x v="1"/>
    <d v="2022-11-09T00:00:00"/>
    <x v="817"/>
    <s v="CBK"/>
    <x v="6"/>
    <x v="2"/>
    <x v="0"/>
    <n v="10"/>
    <x v="1"/>
    <x v="0"/>
    <x v="5"/>
  </r>
  <r>
    <x v="35"/>
    <x v="1"/>
    <d v="2022-10-28T00:00:00"/>
    <x v="811"/>
    <s v="MACUSBC"/>
    <x v="2"/>
    <x v="1"/>
    <x v="0"/>
    <n v="10"/>
    <x v="1"/>
    <x v="0"/>
    <x v="5"/>
  </r>
  <r>
    <x v="35"/>
    <x v="1"/>
    <d v="2022-10-27T00:00:00"/>
    <x v="801"/>
    <s v="IPHONE"/>
    <x v="1"/>
    <x v="1"/>
    <x v="0"/>
    <n v="10"/>
    <x v="1"/>
    <x v="0"/>
    <x v="5"/>
  </r>
  <r>
    <x v="35"/>
    <x v="1"/>
    <d v="2022-10-28T00:00:00"/>
    <x v="942"/>
    <s v="SUP"/>
    <x v="21"/>
    <x v="4"/>
    <x v="0"/>
    <n v="10"/>
    <x v="1"/>
    <x v="0"/>
    <x v="5"/>
  </r>
  <r>
    <x v="35"/>
    <x v="0"/>
    <d v="2022-10-27T00:00:00"/>
    <x v="110"/>
    <s v="MACUSBC"/>
    <x v="2"/>
    <x v="1"/>
    <x v="0"/>
    <n v="10"/>
    <x v="1"/>
    <x v="0"/>
    <x v="5"/>
  </r>
  <r>
    <x v="35"/>
    <x v="0"/>
    <d v="2022-10-27T00:00:00"/>
    <x v="339"/>
    <s v="MACUSBC"/>
    <x v="2"/>
    <x v="1"/>
    <x v="0"/>
    <n v="10"/>
    <x v="1"/>
    <x v="0"/>
    <x v="5"/>
  </r>
  <r>
    <x v="35"/>
    <x v="1"/>
    <d v="2022-10-27T00:00:00"/>
    <x v="530"/>
    <s v="MACUSBC"/>
    <x v="2"/>
    <x v="1"/>
    <x v="0"/>
    <n v="10"/>
    <x v="1"/>
    <x v="0"/>
    <x v="5"/>
  </r>
  <r>
    <x v="35"/>
    <x v="1"/>
    <d v="2023-01-25T00:00:00"/>
    <x v="1103"/>
    <s v="CAR"/>
    <x v="5"/>
    <x v="3"/>
    <x v="0"/>
    <n v="10"/>
    <x v="1"/>
    <x v="0"/>
    <x v="5"/>
  </r>
  <r>
    <x v="35"/>
    <x v="1"/>
    <d v="2022-11-03T00:00:00"/>
    <x v="1104"/>
    <s v="HP"/>
    <x v="18"/>
    <x v="2"/>
    <x v="0"/>
    <n v="10"/>
    <x v="1"/>
    <x v="0"/>
    <x v="5"/>
  </r>
  <r>
    <x v="35"/>
    <x v="0"/>
    <d v="2022-10-27T00:00:00"/>
    <x v="497"/>
    <s v="IPHONE"/>
    <x v="1"/>
    <x v="1"/>
    <x v="0"/>
    <n v="10"/>
    <x v="1"/>
    <x v="0"/>
    <x v="5"/>
  </r>
  <r>
    <x v="35"/>
    <x v="0"/>
    <d v="2022-10-27T00:00:00"/>
    <x v="338"/>
    <s v="MACUSBC"/>
    <x v="2"/>
    <x v="1"/>
    <x v="0"/>
    <n v="10"/>
    <x v="1"/>
    <x v="0"/>
    <x v="5"/>
  </r>
  <r>
    <x v="35"/>
    <x v="0"/>
    <d v="2022-10-27T00:00:00"/>
    <x v="491"/>
    <s v="WALLADPT"/>
    <x v="3"/>
    <x v="1"/>
    <x v="0"/>
    <n v="10"/>
    <x v="1"/>
    <x v="0"/>
    <x v="5"/>
  </r>
  <r>
    <x v="35"/>
    <x v="1"/>
    <d v="2022-10-28T00:00:00"/>
    <x v="1105"/>
    <s v="ANDROID"/>
    <x v="19"/>
    <x v="1"/>
    <x v="0"/>
    <n v="10"/>
    <x v="1"/>
    <x v="0"/>
    <x v="5"/>
  </r>
  <r>
    <x v="35"/>
    <x v="1"/>
    <d v="2022-10-28T00:00:00"/>
    <x v="811"/>
    <s v="MACUSBC"/>
    <x v="2"/>
    <x v="1"/>
    <x v="0"/>
    <n v="10"/>
    <x v="1"/>
    <x v="0"/>
    <x v="5"/>
  </r>
  <r>
    <x v="35"/>
    <x v="0"/>
    <d v="2022-11-10T00:00:00"/>
    <x v="1106"/>
    <s v="HP"/>
    <x v="18"/>
    <x v="2"/>
    <x v="0"/>
    <n v="10"/>
    <x v="1"/>
    <x v="0"/>
    <x v="5"/>
  </r>
  <r>
    <x v="35"/>
    <x v="1"/>
    <d v="2022-11-10T00:00:00"/>
    <x v="451"/>
    <s v="CLICC-MM"/>
    <x v="4"/>
    <x v="2"/>
    <x v="0"/>
    <n v="10"/>
    <x v="1"/>
    <x v="0"/>
    <x v="5"/>
  </r>
  <r>
    <x v="35"/>
    <x v="1"/>
    <d v="2023-01-25T00:00:00"/>
    <x v="1107"/>
    <s v="CAR"/>
    <x v="5"/>
    <x v="3"/>
    <x v="0"/>
    <n v="10"/>
    <x v="1"/>
    <x v="0"/>
    <x v="5"/>
  </r>
  <r>
    <x v="35"/>
    <x v="1"/>
    <d v="2022-10-27T00:00:00"/>
    <x v="1"/>
    <s v="IPHONE"/>
    <x v="1"/>
    <x v="1"/>
    <x v="0"/>
    <n v="10"/>
    <x v="1"/>
    <x v="0"/>
    <x v="5"/>
  </r>
  <r>
    <x v="35"/>
    <x v="1"/>
    <d v="2022-10-27T00:00:00"/>
    <x v="854"/>
    <s v="WALLADPT"/>
    <x v="3"/>
    <x v="1"/>
    <x v="0"/>
    <n v="10"/>
    <x v="1"/>
    <x v="0"/>
    <x v="5"/>
  </r>
  <r>
    <x v="35"/>
    <x v="1"/>
    <d v="2022-11-10T00:00:00"/>
    <x v="861"/>
    <s v="CLICC-ML"/>
    <x v="7"/>
    <x v="2"/>
    <x v="0"/>
    <n v="10"/>
    <x v="1"/>
    <x v="0"/>
    <x v="5"/>
  </r>
  <r>
    <x v="35"/>
    <x v="1"/>
    <d v="2023-01-25T00:00:00"/>
    <x v="1108"/>
    <s v="CAR"/>
    <x v="5"/>
    <x v="3"/>
    <x v="0"/>
    <n v="10"/>
    <x v="1"/>
    <x v="0"/>
    <x v="5"/>
  </r>
  <r>
    <x v="35"/>
    <x v="1"/>
    <d v="2022-11-03T00:00:00"/>
    <x v="219"/>
    <s v="CBK"/>
    <x v="6"/>
    <x v="2"/>
    <x v="0"/>
    <n v="10"/>
    <x v="1"/>
    <x v="0"/>
    <x v="5"/>
  </r>
  <r>
    <x v="35"/>
    <x v="0"/>
    <d v="2022-10-27T00:00:00"/>
    <x v="1084"/>
    <s v="HDMIC"/>
    <x v="0"/>
    <x v="0"/>
    <x v="0"/>
    <n v="10"/>
    <x v="1"/>
    <x v="0"/>
    <x v="5"/>
  </r>
  <r>
    <x v="35"/>
    <x v="0"/>
    <d v="2022-10-27T00:00:00"/>
    <x v="1075"/>
    <s v="UHDMI"/>
    <x v="14"/>
    <x v="0"/>
    <x v="0"/>
    <n v="10"/>
    <x v="1"/>
    <x v="0"/>
    <x v="5"/>
  </r>
  <r>
    <x v="35"/>
    <x v="0"/>
    <d v="2022-10-27T00:00:00"/>
    <x v="952"/>
    <s v="CALC"/>
    <x v="16"/>
    <x v="4"/>
    <x v="0"/>
    <n v="10"/>
    <x v="1"/>
    <x v="0"/>
    <x v="5"/>
  </r>
  <r>
    <x v="35"/>
    <x v="1"/>
    <d v="2022-11-10T00:00:00"/>
    <x v="462"/>
    <s v="CBK"/>
    <x v="6"/>
    <x v="2"/>
    <x v="0"/>
    <n v="10"/>
    <x v="1"/>
    <x v="0"/>
    <x v="5"/>
  </r>
  <r>
    <x v="35"/>
    <x v="0"/>
    <d v="2022-10-27T00:00:00"/>
    <x v="1084"/>
    <s v="HDMIC"/>
    <x v="0"/>
    <x v="0"/>
    <x v="0"/>
    <n v="10"/>
    <x v="1"/>
    <x v="0"/>
    <x v="5"/>
  </r>
  <r>
    <x v="35"/>
    <x v="0"/>
    <d v="2022-10-27T00:00:00"/>
    <x v="1033"/>
    <s v="UHDMI"/>
    <x v="14"/>
    <x v="0"/>
    <x v="0"/>
    <n v="10"/>
    <x v="1"/>
    <x v="0"/>
    <x v="5"/>
  </r>
  <r>
    <x v="35"/>
    <x v="1"/>
    <d v="2022-11-09T00:00:00"/>
    <x v="533"/>
    <s v="CBK"/>
    <x v="6"/>
    <x v="2"/>
    <x v="0"/>
    <n v="10"/>
    <x v="1"/>
    <x v="0"/>
    <x v="5"/>
  </r>
  <r>
    <x v="35"/>
    <x v="0"/>
    <d v="2022-11-03T00:00:00"/>
    <x v="1109"/>
    <s v="HP"/>
    <x v="18"/>
    <x v="2"/>
    <x v="0"/>
    <n v="10"/>
    <x v="1"/>
    <x v="0"/>
    <x v="5"/>
  </r>
  <r>
    <x v="35"/>
    <x v="1"/>
    <d v="2022-10-27T00:00:00"/>
    <x v="726"/>
    <s v="HDST"/>
    <x v="8"/>
    <x v="4"/>
    <x v="0"/>
    <n v="10"/>
    <x v="1"/>
    <x v="0"/>
    <x v="5"/>
  </r>
  <r>
    <x v="35"/>
    <x v="1"/>
    <d v="2022-11-16T00:00:00"/>
    <x v="1110"/>
    <s v="CLICC-MM"/>
    <x v="4"/>
    <x v="2"/>
    <x v="0"/>
    <n v="10"/>
    <x v="1"/>
    <x v="0"/>
    <x v="5"/>
  </r>
  <r>
    <x v="35"/>
    <x v="1"/>
    <d v="2022-11-03T00:00:00"/>
    <x v="855"/>
    <s v="CBK"/>
    <x v="6"/>
    <x v="2"/>
    <x v="0"/>
    <n v="10"/>
    <x v="1"/>
    <x v="0"/>
    <x v="5"/>
  </r>
  <r>
    <x v="35"/>
    <x v="0"/>
    <d v="2022-10-28T00:00:00"/>
    <x v="958"/>
    <s v="CLICC-MM"/>
    <x v="4"/>
    <x v="2"/>
    <x v="0"/>
    <n v="10"/>
    <x v="1"/>
    <x v="0"/>
    <x v="5"/>
  </r>
  <r>
    <x v="35"/>
    <x v="1"/>
    <d v="2022-10-27T00:00:00"/>
    <x v="856"/>
    <s v="MACUSBC"/>
    <x v="2"/>
    <x v="1"/>
    <x v="0"/>
    <n v="10"/>
    <x v="1"/>
    <x v="0"/>
    <x v="5"/>
  </r>
  <r>
    <x v="35"/>
    <x v="1"/>
    <d v="2022-11-03T00:00:00"/>
    <x v="797"/>
    <s v="CBK"/>
    <x v="6"/>
    <x v="2"/>
    <x v="0"/>
    <n v="10"/>
    <x v="1"/>
    <x v="0"/>
    <x v="5"/>
  </r>
  <r>
    <x v="35"/>
    <x v="1"/>
    <d v="2022-11-03T00:00:00"/>
    <x v="1027"/>
    <s v="CBK"/>
    <x v="6"/>
    <x v="2"/>
    <x v="0"/>
    <n v="10"/>
    <x v="1"/>
    <x v="0"/>
    <x v="5"/>
  </r>
  <r>
    <x v="35"/>
    <x v="1"/>
    <d v="2022-11-03T00:00:00"/>
    <x v="42"/>
    <s v="CLICC-ML"/>
    <x v="7"/>
    <x v="2"/>
    <x v="0"/>
    <n v="10"/>
    <x v="1"/>
    <x v="0"/>
    <x v="5"/>
  </r>
  <r>
    <x v="35"/>
    <x v="0"/>
    <d v="2022-11-10T00:00:00"/>
    <x v="862"/>
    <s v="CLICC-ML"/>
    <x v="7"/>
    <x v="2"/>
    <x v="0"/>
    <n v="10"/>
    <x v="1"/>
    <x v="0"/>
    <x v="5"/>
  </r>
  <r>
    <x v="35"/>
    <x v="1"/>
    <d v="2023-01-25T00:00:00"/>
    <x v="1111"/>
    <s v="CAR"/>
    <x v="5"/>
    <x v="3"/>
    <x v="0"/>
    <n v="10"/>
    <x v="1"/>
    <x v="0"/>
    <x v="5"/>
  </r>
  <r>
    <x v="36"/>
    <x v="1"/>
    <d v="2022-10-28T00:00:00"/>
    <x v="441"/>
    <s v="MACCHRG"/>
    <x v="9"/>
    <x v="1"/>
    <x v="0"/>
    <n v="10"/>
    <x v="1"/>
    <x v="1"/>
    <x v="5"/>
  </r>
  <r>
    <x v="36"/>
    <x v="0"/>
    <d v="2022-11-04T00:00:00"/>
    <x v="522"/>
    <s v="CBK"/>
    <x v="6"/>
    <x v="2"/>
    <x v="0"/>
    <n v="10"/>
    <x v="1"/>
    <x v="1"/>
    <x v="5"/>
  </r>
  <r>
    <x v="36"/>
    <x v="0"/>
    <d v="2022-11-04T00:00:00"/>
    <x v="1112"/>
    <s v="CBK"/>
    <x v="6"/>
    <x v="2"/>
    <x v="0"/>
    <n v="10"/>
    <x v="1"/>
    <x v="1"/>
    <x v="5"/>
  </r>
  <r>
    <x v="36"/>
    <x v="1"/>
    <d v="2022-11-04T00:00:00"/>
    <x v="258"/>
    <s v="CBK"/>
    <x v="6"/>
    <x v="2"/>
    <x v="0"/>
    <n v="10"/>
    <x v="1"/>
    <x v="1"/>
    <x v="5"/>
  </r>
  <r>
    <x v="36"/>
    <x v="0"/>
    <d v="2022-10-28T00:00:00"/>
    <x v="2"/>
    <s v="IPHONE"/>
    <x v="1"/>
    <x v="1"/>
    <x v="0"/>
    <n v="10"/>
    <x v="1"/>
    <x v="1"/>
    <x v="5"/>
  </r>
  <r>
    <x v="36"/>
    <x v="0"/>
    <d v="2022-10-28T00:00:00"/>
    <x v="110"/>
    <s v="MACUSBC"/>
    <x v="2"/>
    <x v="1"/>
    <x v="0"/>
    <n v="10"/>
    <x v="1"/>
    <x v="1"/>
    <x v="5"/>
  </r>
  <r>
    <x v="36"/>
    <x v="0"/>
    <d v="2022-10-28T00:00:00"/>
    <x v="3"/>
    <s v="MACUSBC"/>
    <x v="2"/>
    <x v="1"/>
    <x v="0"/>
    <n v="10"/>
    <x v="1"/>
    <x v="1"/>
    <x v="5"/>
  </r>
  <r>
    <x v="36"/>
    <x v="0"/>
    <d v="2022-10-28T00:00:00"/>
    <x v="822"/>
    <s v="WALLADPT"/>
    <x v="3"/>
    <x v="1"/>
    <x v="0"/>
    <n v="10"/>
    <x v="1"/>
    <x v="1"/>
    <x v="5"/>
  </r>
  <r>
    <x v="36"/>
    <x v="0"/>
    <d v="2022-10-28T00:00:00"/>
    <x v="338"/>
    <s v="MACUSBC"/>
    <x v="2"/>
    <x v="1"/>
    <x v="0"/>
    <n v="10"/>
    <x v="1"/>
    <x v="1"/>
    <x v="5"/>
  </r>
  <r>
    <x v="36"/>
    <x v="1"/>
    <d v="2022-11-11T00:00:00"/>
    <x v="448"/>
    <s v="CBK"/>
    <x v="6"/>
    <x v="2"/>
    <x v="0"/>
    <n v="10"/>
    <x v="1"/>
    <x v="1"/>
    <x v="5"/>
  </r>
  <r>
    <x v="36"/>
    <x v="0"/>
    <d v="2022-10-28T00:00:00"/>
    <x v="1082"/>
    <s v="UVGA"/>
    <x v="10"/>
    <x v="0"/>
    <x v="0"/>
    <n v="10"/>
    <x v="1"/>
    <x v="1"/>
    <x v="5"/>
  </r>
  <r>
    <x v="36"/>
    <x v="1"/>
    <d v="2022-10-28T00:00:00"/>
    <x v="189"/>
    <s v="MACUSBC"/>
    <x v="2"/>
    <x v="1"/>
    <x v="0"/>
    <n v="10"/>
    <x v="1"/>
    <x v="1"/>
    <x v="5"/>
  </r>
  <r>
    <x v="36"/>
    <x v="1"/>
    <d v="2023-01-26T00:00:00"/>
    <x v="1113"/>
    <s v="CAR"/>
    <x v="5"/>
    <x v="3"/>
    <x v="0"/>
    <n v="10"/>
    <x v="1"/>
    <x v="1"/>
    <x v="5"/>
  </r>
  <r>
    <x v="36"/>
    <x v="1"/>
    <d v="2022-11-11T00:00:00"/>
    <x v="1114"/>
    <s v="CLICC-MM"/>
    <x v="4"/>
    <x v="2"/>
    <x v="0"/>
    <n v="10"/>
    <x v="1"/>
    <x v="1"/>
    <x v="5"/>
  </r>
  <r>
    <x v="36"/>
    <x v="1"/>
    <d v="2022-11-04T00:00:00"/>
    <x v="10"/>
    <s v="CBK"/>
    <x v="6"/>
    <x v="2"/>
    <x v="0"/>
    <n v="10"/>
    <x v="1"/>
    <x v="1"/>
    <x v="5"/>
  </r>
  <r>
    <x v="36"/>
    <x v="1"/>
    <d v="2022-11-10T00:00:00"/>
    <x v="219"/>
    <s v="CBK"/>
    <x v="6"/>
    <x v="2"/>
    <x v="0"/>
    <n v="10"/>
    <x v="1"/>
    <x v="1"/>
    <x v="5"/>
  </r>
  <r>
    <x v="36"/>
    <x v="1"/>
    <d v="2022-10-28T00:00:00"/>
    <x v="811"/>
    <s v="MACUSBC"/>
    <x v="2"/>
    <x v="1"/>
    <x v="0"/>
    <n v="10"/>
    <x v="1"/>
    <x v="1"/>
    <x v="5"/>
  </r>
  <r>
    <x v="36"/>
    <x v="1"/>
    <d v="2022-10-28T00:00:00"/>
    <x v="20"/>
    <s v="IPHONE"/>
    <x v="1"/>
    <x v="1"/>
    <x v="0"/>
    <n v="10"/>
    <x v="1"/>
    <x v="1"/>
    <x v="5"/>
  </r>
  <r>
    <x v="36"/>
    <x v="1"/>
    <d v="2022-10-28T00:00:00"/>
    <x v="961"/>
    <s v="MACCHRG"/>
    <x v="9"/>
    <x v="1"/>
    <x v="0"/>
    <n v="10"/>
    <x v="1"/>
    <x v="1"/>
    <x v="5"/>
  </r>
  <r>
    <x v="36"/>
    <x v="1"/>
    <d v="2022-10-28T00:00:00"/>
    <x v="854"/>
    <s v="WALLADPT"/>
    <x v="3"/>
    <x v="1"/>
    <x v="0"/>
    <n v="10"/>
    <x v="1"/>
    <x v="1"/>
    <x v="5"/>
  </r>
  <r>
    <x v="36"/>
    <x v="1"/>
    <d v="2022-10-28T00:00:00"/>
    <x v="1084"/>
    <s v="HDMIC"/>
    <x v="0"/>
    <x v="0"/>
    <x v="0"/>
    <n v="10"/>
    <x v="1"/>
    <x v="1"/>
    <x v="5"/>
  </r>
  <r>
    <x v="36"/>
    <x v="1"/>
    <d v="2022-10-28T00:00:00"/>
    <x v="1050"/>
    <s v="UHDMI"/>
    <x v="14"/>
    <x v="0"/>
    <x v="0"/>
    <n v="10"/>
    <x v="1"/>
    <x v="1"/>
    <x v="5"/>
  </r>
  <r>
    <x v="36"/>
    <x v="1"/>
    <d v="2022-11-04T00:00:00"/>
    <x v="523"/>
    <s v="CBK"/>
    <x v="6"/>
    <x v="2"/>
    <x v="0"/>
    <n v="10"/>
    <x v="1"/>
    <x v="1"/>
    <x v="5"/>
  </r>
  <r>
    <x v="36"/>
    <x v="1"/>
    <d v="2022-10-28T00:00:00"/>
    <x v="1115"/>
    <s v="HDMIC"/>
    <x v="0"/>
    <x v="0"/>
    <x v="0"/>
    <n v="10"/>
    <x v="1"/>
    <x v="1"/>
    <x v="5"/>
  </r>
  <r>
    <x v="36"/>
    <x v="1"/>
    <d v="2022-10-28T00:00:00"/>
    <x v="903"/>
    <s v="UHDMI"/>
    <x v="14"/>
    <x v="0"/>
    <x v="0"/>
    <n v="10"/>
    <x v="1"/>
    <x v="1"/>
    <x v="5"/>
  </r>
  <r>
    <x v="36"/>
    <x v="1"/>
    <d v="2022-10-28T00:00:00"/>
    <x v="338"/>
    <s v="MACUSBC"/>
    <x v="2"/>
    <x v="1"/>
    <x v="0"/>
    <n v="10"/>
    <x v="1"/>
    <x v="1"/>
    <x v="5"/>
  </r>
  <r>
    <x v="36"/>
    <x v="1"/>
    <d v="2022-11-04T00:00:00"/>
    <x v="867"/>
    <s v="CBK"/>
    <x v="6"/>
    <x v="2"/>
    <x v="0"/>
    <n v="10"/>
    <x v="1"/>
    <x v="1"/>
    <x v="5"/>
  </r>
  <r>
    <x v="36"/>
    <x v="1"/>
    <d v="2022-10-28T00:00:00"/>
    <x v="1"/>
    <s v="IPHONE"/>
    <x v="1"/>
    <x v="1"/>
    <x v="0"/>
    <n v="10"/>
    <x v="1"/>
    <x v="1"/>
    <x v="5"/>
  </r>
  <r>
    <x v="36"/>
    <x v="1"/>
    <d v="2022-10-28T00:00:00"/>
    <x v="498"/>
    <s v="WALLADPT"/>
    <x v="3"/>
    <x v="1"/>
    <x v="0"/>
    <n v="10"/>
    <x v="1"/>
    <x v="1"/>
    <x v="5"/>
  </r>
  <r>
    <x v="36"/>
    <x v="1"/>
    <d v="2022-10-28T00:00:00"/>
    <x v="726"/>
    <s v="HDST"/>
    <x v="8"/>
    <x v="4"/>
    <x v="0"/>
    <n v="10"/>
    <x v="1"/>
    <x v="1"/>
    <x v="5"/>
  </r>
  <r>
    <x v="36"/>
    <x v="0"/>
    <d v="2022-10-28T00:00:00"/>
    <x v="934"/>
    <s v="UHDMI"/>
    <x v="14"/>
    <x v="0"/>
    <x v="0"/>
    <n v="10"/>
    <x v="1"/>
    <x v="1"/>
    <x v="5"/>
  </r>
  <r>
    <x v="36"/>
    <x v="1"/>
    <d v="2022-10-28T00:00:00"/>
    <x v="1"/>
    <s v="IPHONE"/>
    <x v="1"/>
    <x v="1"/>
    <x v="0"/>
    <n v="10"/>
    <x v="1"/>
    <x v="1"/>
    <x v="5"/>
  </r>
  <r>
    <x v="36"/>
    <x v="1"/>
    <d v="2022-10-28T00:00:00"/>
    <x v="1116"/>
    <s v="OMNI"/>
    <x v="15"/>
    <x v="1"/>
    <x v="0"/>
    <n v="10"/>
    <x v="1"/>
    <x v="1"/>
    <x v="5"/>
  </r>
  <r>
    <x v="36"/>
    <x v="1"/>
    <d v="2022-10-28T00:00:00"/>
    <x v="331"/>
    <s v="HPUSBC"/>
    <x v="12"/>
    <x v="1"/>
    <x v="0"/>
    <n v="10"/>
    <x v="1"/>
    <x v="1"/>
    <x v="5"/>
  </r>
  <r>
    <x v="36"/>
    <x v="1"/>
    <d v="2022-10-28T00:00:00"/>
    <x v="9"/>
    <s v="MACUSBC"/>
    <x v="2"/>
    <x v="1"/>
    <x v="0"/>
    <n v="10"/>
    <x v="1"/>
    <x v="1"/>
    <x v="5"/>
  </r>
  <r>
    <x v="36"/>
    <x v="1"/>
    <d v="2022-11-14T00:00:00"/>
    <x v="631"/>
    <s v="FAC"/>
    <x v="4"/>
    <x v="2"/>
    <x v="0"/>
    <n v="10"/>
    <x v="1"/>
    <x v="1"/>
    <x v="5"/>
  </r>
  <r>
    <x v="36"/>
    <x v="1"/>
    <d v="2023-01-26T00:00:00"/>
    <x v="1117"/>
    <s v="CAR"/>
    <x v="5"/>
    <x v="3"/>
    <x v="0"/>
    <n v="10"/>
    <x v="1"/>
    <x v="1"/>
    <x v="5"/>
  </r>
  <r>
    <x v="36"/>
    <x v="1"/>
    <d v="2022-10-28T00:00:00"/>
    <x v="339"/>
    <s v="MACUSBC"/>
    <x v="2"/>
    <x v="1"/>
    <x v="0"/>
    <n v="10"/>
    <x v="1"/>
    <x v="1"/>
    <x v="5"/>
  </r>
  <r>
    <x v="36"/>
    <x v="1"/>
    <d v="2022-11-09T00:00:00"/>
    <x v="1118"/>
    <s v="CBK"/>
    <x v="6"/>
    <x v="2"/>
    <x v="0"/>
    <n v="10"/>
    <x v="1"/>
    <x v="1"/>
    <x v="5"/>
  </r>
  <r>
    <x v="36"/>
    <x v="0"/>
    <d v="2022-11-04T00:00:00"/>
    <x v="925"/>
    <s v="CBK"/>
    <x v="6"/>
    <x v="2"/>
    <x v="0"/>
    <n v="10"/>
    <x v="1"/>
    <x v="1"/>
    <x v="5"/>
  </r>
  <r>
    <x v="36"/>
    <x v="1"/>
    <d v="2022-10-28T00:00:00"/>
    <x v="9"/>
    <s v="MACUSBC"/>
    <x v="2"/>
    <x v="1"/>
    <x v="0"/>
    <n v="10"/>
    <x v="1"/>
    <x v="1"/>
    <x v="5"/>
  </r>
  <r>
    <x v="36"/>
    <x v="1"/>
    <d v="2022-10-28T00:00:00"/>
    <x v="952"/>
    <s v="CALC"/>
    <x v="16"/>
    <x v="4"/>
    <x v="0"/>
    <n v="10"/>
    <x v="1"/>
    <x v="1"/>
    <x v="5"/>
  </r>
  <r>
    <x v="36"/>
    <x v="1"/>
    <d v="2022-11-04T00:00:00"/>
    <x v="1119"/>
    <s v="CLICC-MM"/>
    <x v="4"/>
    <x v="2"/>
    <x v="0"/>
    <n v="10"/>
    <x v="1"/>
    <x v="1"/>
    <x v="5"/>
  </r>
  <r>
    <x v="36"/>
    <x v="1"/>
    <d v="2022-11-04T00:00:00"/>
    <x v="844"/>
    <s v="CLICC-ML"/>
    <x v="7"/>
    <x v="2"/>
    <x v="0"/>
    <n v="10"/>
    <x v="1"/>
    <x v="1"/>
    <x v="5"/>
  </r>
  <r>
    <x v="36"/>
    <x v="1"/>
    <d v="2022-10-28T00:00:00"/>
    <x v="785"/>
    <s v="CALC"/>
    <x v="16"/>
    <x v="4"/>
    <x v="0"/>
    <n v="10"/>
    <x v="1"/>
    <x v="1"/>
    <x v="5"/>
  </r>
  <r>
    <x v="36"/>
    <x v="1"/>
    <d v="2023-01-26T00:00:00"/>
    <x v="1120"/>
    <s v="CAR"/>
    <x v="5"/>
    <x v="3"/>
    <x v="0"/>
    <n v="10"/>
    <x v="1"/>
    <x v="1"/>
    <x v="5"/>
  </r>
  <r>
    <x v="36"/>
    <x v="1"/>
    <d v="2022-10-28T00:00:00"/>
    <x v="110"/>
    <s v="MACUSBC"/>
    <x v="2"/>
    <x v="1"/>
    <x v="0"/>
    <n v="10"/>
    <x v="1"/>
    <x v="1"/>
    <x v="5"/>
  </r>
  <r>
    <x v="36"/>
    <x v="1"/>
    <d v="2022-10-28T00:00:00"/>
    <x v="711"/>
    <s v="HDMIC"/>
    <x v="0"/>
    <x v="0"/>
    <x v="0"/>
    <n v="10"/>
    <x v="1"/>
    <x v="1"/>
    <x v="5"/>
  </r>
  <r>
    <x v="36"/>
    <x v="1"/>
    <d v="2023-01-26T00:00:00"/>
    <x v="1121"/>
    <s v="CAR"/>
    <x v="5"/>
    <x v="3"/>
    <x v="0"/>
    <n v="10"/>
    <x v="1"/>
    <x v="1"/>
    <x v="5"/>
  </r>
  <r>
    <x v="36"/>
    <x v="1"/>
    <d v="2022-11-04T00:00:00"/>
    <x v="254"/>
    <s v="CBK"/>
    <x v="6"/>
    <x v="2"/>
    <x v="0"/>
    <n v="10"/>
    <x v="1"/>
    <x v="1"/>
    <x v="5"/>
  </r>
  <r>
    <x v="36"/>
    <x v="1"/>
    <d v="2022-11-04T00:00:00"/>
    <x v="592"/>
    <s v="FAC"/>
    <x v="7"/>
    <x v="2"/>
    <x v="0"/>
    <n v="10"/>
    <x v="1"/>
    <x v="1"/>
    <x v="5"/>
  </r>
  <r>
    <x v="36"/>
    <x v="1"/>
    <d v="2022-10-28T00:00:00"/>
    <x v="980"/>
    <s v="MACUSBC"/>
    <x v="2"/>
    <x v="1"/>
    <x v="0"/>
    <n v="10"/>
    <x v="1"/>
    <x v="1"/>
    <x v="5"/>
  </r>
  <r>
    <x v="36"/>
    <x v="1"/>
    <d v="2022-10-28T00:00:00"/>
    <x v="973"/>
    <s v="CALC"/>
    <x v="16"/>
    <x v="4"/>
    <x v="0"/>
    <n v="10"/>
    <x v="1"/>
    <x v="1"/>
    <x v="5"/>
  </r>
  <r>
    <x v="36"/>
    <x v="1"/>
    <d v="2022-11-11T00:00:00"/>
    <x v="799"/>
    <s v="CLICC-MM"/>
    <x v="4"/>
    <x v="2"/>
    <x v="0"/>
    <n v="10"/>
    <x v="1"/>
    <x v="1"/>
    <x v="5"/>
  </r>
  <r>
    <x v="36"/>
    <x v="0"/>
    <d v="2022-10-28T00:00:00"/>
    <x v="231"/>
    <s v="MACUSBC"/>
    <x v="2"/>
    <x v="1"/>
    <x v="0"/>
    <n v="10"/>
    <x v="1"/>
    <x v="1"/>
    <x v="5"/>
  </r>
  <r>
    <x v="36"/>
    <x v="1"/>
    <d v="2022-10-28T00:00:00"/>
    <x v="1084"/>
    <s v="HDMIC"/>
    <x v="0"/>
    <x v="0"/>
    <x v="0"/>
    <n v="10"/>
    <x v="1"/>
    <x v="1"/>
    <x v="5"/>
  </r>
  <r>
    <x v="36"/>
    <x v="1"/>
    <d v="2022-10-28T00:00:00"/>
    <x v="1122"/>
    <s v="UHDMI"/>
    <x v="14"/>
    <x v="0"/>
    <x v="0"/>
    <n v="10"/>
    <x v="1"/>
    <x v="1"/>
    <x v="5"/>
  </r>
  <r>
    <x v="36"/>
    <x v="0"/>
    <d v="2022-10-28T00:00:00"/>
    <x v="185"/>
    <s v="IPHONE"/>
    <x v="1"/>
    <x v="1"/>
    <x v="0"/>
    <n v="10"/>
    <x v="1"/>
    <x v="1"/>
    <x v="5"/>
  </r>
  <r>
    <x v="36"/>
    <x v="0"/>
    <d v="2022-10-28T00:00:00"/>
    <x v="950"/>
    <s v="WALLADPT"/>
    <x v="3"/>
    <x v="1"/>
    <x v="0"/>
    <n v="10"/>
    <x v="1"/>
    <x v="1"/>
    <x v="5"/>
  </r>
  <r>
    <x v="36"/>
    <x v="1"/>
    <d v="2022-11-04T00:00:00"/>
    <x v="32"/>
    <s v="CLICC-ML"/>
    <x v="7"/>
    <x v="2"/>
    <x v="0"/>
    <n v="10"/>
    <x v="1"/>
    <x v="1"/>
    <x v="5"/>
  </r>
  <r>
    <x v="36"/>
    <x v="0"/>
    <d v="2022-10-28T00:00:00"/>
    <x v="249"/>
    <s v="IPHONE"/>
    <x v="1"/>
    <x v="1"/>
    <x v="0"/>
    <n v="10"/>
    <x v="1"/>
    <x v="1"/>
    <x v="5"/>
  </r>
  <r>
    <x v="36"/>
    <x v="0"/>
    <d v="2022-10-28T00:00:00"/>
    <x v="250"/>
    <s v="WALLADPT"/>
    <x v="3"/>
    <x v="1"/>
    <x v="0"/>
    <n v="10"/>
    <x v="1"/>
    <x v="1"/>
    <x v="5"/>
  </r>
  <r>
    <x v="36"/>
    <x v="0"/>
    <d v="2022-11-04T00:00:00"/>
    <x v="867"/>
    <s v="CBK"/>
    <x v="6"/>
    <x v="2"/>
    <x v="0"/>
    <n v="10"/>
    <x v="1"/>
    <x v="1"/>
    <x v="5"/>
  </r>
  <r>
    <x v="36"/>
    <x v="1"/>
    <d v="2022-11-11T00:00:00"/>
    <x v="752"/>
    <s v="CLICC-ML"/>
    <x v="7"/>
    <x v="2"/>
    <x v="0"/>
    <n v="10"/>
    <x v="1"/>
    <x v="1"/>
    <x v="5"/>
  </r>
  <r>
    <x v="36"/>
    <x v="1"/>
    <d v="2022-10-28T00:00:00"/>
    <x v="9"/>
    <s v="MACUSBC"/>
    <x v="2"/>
    <x v="1"/>
    <x v="0"/>
    <n v="10"/>
    <x v="1"/>
    <x v="1"/>
    <x v="5"/>
  </r>
  <r>
    <x v="36"/>
    <x v="0"/>
    <d v="2022-11-11T00:00:00"/>
    <x v="1123"/>
    <s v="CLICC-MM"/>
    <x v="4"/>
    <x v="2"/>
    <x v="0"/>
    <n v="10"/>
    <x v="1"/>
    <x v="1"/>
    <x v="5"/>
  </r>
  <r>
    <x v="36"/>
    <x v="0"/>
    <d v="2022-10-28T00:00:00"/>
    <x v="393"/>
    <s v="IPHONE"/>
    <x v="1"/>
    <x v="1"/>
    <x v="0"/>
    <n v="10"/>
    <x v="1"/>
    <x v="1"/>
    <x v="5"/>
  </r>
  <r>
    <x v="36"/>
    <x v="0"/>
    <d v="2022-10-28T00:00:00"/>
    <x v="884"/>
    <s v="WALLADPT"/>
    <x v="3"/>
    <x v="1"/>
    <x v="0"/>
    <n v="10"/>
    <x v="1"/>
    <x v="1"/>
    <x v="5"/>
  </r>
  <r>
    <x v="36"/>
    <x v="1"/>
    <d v="2022-10-28T00:00:00"/>
    <x v="368"/>
    <s v="IPHONE"/>
    <x v="1"/>
    <x v="1"/>
    <x v="0"/>
    <n v="10"/>
    <x v="1"/>
    <x v="1"/>
    <x v="5"/>
  </r>
  <r>
    <x v="36"/>
    <x v="1"/>
    <d v="2022-10-28T00:00:00"/>
    <x v="357"/>
    <s v="WALLADPT"/>
    <x v="3"/>
    <x v="1"/>
    <x v="0"/>
    <n v="10"/>
    <x v="1"/>
    <x v="1"/>
    <x v="5"/>
  </r>
  <r>
    <x v="36"/>
    <x v="1"/>
    <d v="2022-10-28T00:00:00"/>
    <x v="393"/>
    <s v="IPHONE"/>
    <x v="1"/>
    <x v="1"/>
    <x v="0"/>
    <n v="10"/>
    <x v="1"/>
    <x v="1"/>
    <x v="5"/>
  </r>
  <r>
    <x v="36"/>
    <x v="1"/>
    <d v="2022-10-28T00:00:00"/>
    <x v="369"/>
    <s v="WALLADPT"/>
    <x v="3"/>
    <x v="1"/>
    <x v="0"/>
    <n v="10"/>
    <x v="1"/>
    <x v="1"/>
    <x v="5"/>
  </r>
  <r>
    <x v="36"/>
    <x v="1"/>
    <d v="2022-11-10T00:00:00"/>
    <x v="1124"/>
    <s v="CLICC-MM"/>
    <x v="4"/>
    <x v="2"/>
    <x v="0"/>
    <n v="10"/>
    <x v="1"/>
    <x v="1"/>
    <x v="5"/>
  </r>
  <r>
    <x v="36"/>
    <x v="1"/>
    <d v="2022-10-28T00:00:00"/>
    <x v="891"/>
    <s v="OMNI"/>
    <x v="15"/>
    <x v="1"/>
    <x v="0"/>
    <n v="10"/>
    <x v="1"/>
    <x v="1"/>
    <x v="5"/>
  </r>
  <r>
    <x v="36"/>
    <x v="0"/>
    <d v="2022-10-28T00:00:00"/>
    <x v="393"/>
    <s v="IPHONE"/>
    <x v="1"/>
    <x v="1"/>
    <x v="0"/>
    <n v="10"/>
    <x v="1"/>
    <x v="1"/>
    <x v="5"/>
  </r>
  <r>
    <x v="36"/>
    <x v="0"/>
    <d v="2022-10-28T00:00:00"/>
    <x v="369"/>
    <s v="WALLADPT"/>
    <x v="3"/>
    <x v="1"/>
    <x v="0"/>
    <n v="10"/>
    <x v="1"/>
    <x v="1"/>
    <x v="5"/>
  </r>
  <r>
    <x v="36"/>
    <x v="0"/>
    <d v="2022-10-28T00:00:00"/>
    <x v="20"/>
    <s v="IPHONE"/>
    <x v="1"/>
    <x v="1"/>
    <x v="0"/>
    <n v="10"/>
    <x v="1"/>
    <x v="1"/>
    <x v="5"/>
  </r>
  <r>
    <x v="36"/>
    <x v="0"/>
    <d v="2022-10-28T00:00:00"/>
    <x v="854"/>
    <s v="WALLADPT"/>
    <x v="3"/>
    <x v="1"/>
    <x v="0"/>
    <n v="10"/>
    <x v="1"/>
    <x v="1"/>
    <x v="5"/>
  </r>
  <r>
    <x v="37"/>
    <x v="1"/>
    <d v="2022-10-29T00:00:00"/>
    <x v="554"/>
    <s v="IPHONE"/>
    <x v="1"/>
    <x v="1"/>
    <x v="0"/>
    <n v="10"/>
    <x v="1"/>
    <x v="2"/>
    <x v="5"/>
  </r>
  <r>
    <x v="37"/>
    <x v="1"/>
    <d v="2022-11-05T00:00:00"/>
    <x v="1125"/>
    <s v="CBK"/>
    <x v="6"/>
    <x v="2"/>
    <x v="0"/>
    <n v="10"/>
    <x v="1"/>
    <x v="2"/>
    <x v="5"/>
  </r>
  <r>
    <x v="37"/>
    <x v="1"/>
    <d v="2022-11-05T00:00:00"/>
    <x v="1126"/>
    <s v="CBK"/>
    <x v="6"/>
    <x v="2"/>
    <x v="0"/>
    <n v="10"/>
    <x v="1"/>
    <x v="2"/>
    <x v="5"/>
  </r>
  <r>
    <x v="37"/>
    <x v="1"/>
    <d v="2022-11-05T00:00:00"/>
    <x v="1127"/>
    <s v="CBK"/>
    <x v="6"/>
    <x v="2"/>
    <x v="0"/>
    <n v="10"/>
    <x v="1"/>
    <x v="2"/>
    <x v="5"/>
  </r>
  <r>
    <x v="37"/>
    <x v="1"/>
    <d v="2022-10-29T00:00:00"/>
    <x v="1128"/>
    <s v="IPHONE"/>
    <x v="1"/>
    <x v="1"/>
    <x v="0"/>
    <n v="10"/>
    <x v="1"/>
    <x v="2"/>
    <x v="5"/>
  </r>
  <r>
    <x v="37"/>
    <x v="0"/>
    <d v="2022-11-04T00:00:00"/>
    <x v="565"/>
    <s v="CBK"/>
    <x v="6"/>
    <x v="2"/>
    <x v="0"/>
    <n v="10"/>
    <x v="1"/>
    <x v="2"/>
    <x v="5"/>
  </r>
  <r>
    <x v="38"/>
    <x v="3"/>
    <d v="2022-11-13T00:00:00"/>
    <x v="868"/>
    <s v="CBK"/>
    <x v="6"/>
    <x v="2"/>
    <x v="0"/>
    <n v="10"/>
    <x v="1"/>
    <x v="3"/>
    <x v="5"/>
  </r>
  <r>
    <x v="38"/>
    <x v="1"/>
    <d v="2022-10-30T00:00:00"/>
    <x v="554"/>
    <s v="IPHONE"/>
    <x v="1"/>
    <x v="1"/>
    <x v="0"/>
    <n v="10"/>
    <x v="1"/>
    <x v="3"/>
    <x v="5"/>
  </r>
  <r>
    <x v="38"/>
    <x v="0"/>
    <d v="2022-11-06T00:00:00"/>
    <x v="1129"/>
    <s v="CBK"/>
    <x v="6"/>
    <x v="2"/>
    <x v="0"/>
    <n v="10"/>
    <x v="1"/>
    <x v="3"/>
    <x v="5"/>
  </r>
  <r>
    <x v="39"/>
    <x v="3"/>
    <d v="2022-11-07T00:00:00"/>
    <x v="523"/>
    <s v="CBK"/>
    <x v="6"/>
    <x v="2"/>
    <x v="0"/>
    <n v="10"/>
    <x v="1"/>
    <x v="4"/>
    <x v="6"/>
  </r>
  <r>
    <x v="39"/>
    <x v="2"/>
    <d v="2022-10-31T00:00:00"/>
    <x v="944"/>
    <s v="MACCHRG"/>
    <x v="9"/>
    <x v="1"/>
    <x v="0"/>
    <n v="10"/>
    <x v="1"/>
    <x v="4"/>
    <x v="6"/>
  </r>
  <r>
    <x v="39"/>
    <x v="0"/>
    <d v="2022-10-31T00:00:00"/>
    <x v="67"/>
    <s v="IPHONE"/>
    <x v="1"/>
    <x v="1"/>
    <x v="0"/>
    <n v="10"/>
    <x v="1"/>
    <x v="4"/>
    <x v="6"/>
  </r>
  <r>
    <x v="39"/>
    <x v="0"/>
    <d v="2022-10-31T00:00:00"/>
    <x v="503"/>
    <s v="WALLADPT"/>
    <x v="3"/>
    <x v="1"/>
    <x v="0"/>
    <n v="10"/>
    <x v="1"/>
    <x v="4"/>
    <x v="6"/>
  </r>
  <r>
    <x v="39"/>
    <x v="1"/>
    <d v="2022-11-11T00:00:00"/>
    <x v="880"/>
    <s v="CLICC-ML"/>
    <x v="7"/>
    <x v="2"/>
    <x v="0"/>
    <n v="10"/>
    <x v="1"/>
    <x v="4"/>
    <x v="6"/>
  </r>
  <r>
    <x v="39"/>
    <x v="0"/>
    <d v="2022-11-14T00:00:00"/>
    <x v="858"/>
    <s v="CBK"/>
    <x v="6"/>
    <x v="2"/>
    <x v="0"/>
    <n v="10"/>
    <x v="1"/>
    <x v="4"/>
    <x v="6"/>
  </r>
  <r>
    <x v="39"/>
    <x v="1"/>
    <d v="2022-11-07T00:00:00"/>
    <x v="602"/>
    <s v="HP"/>
    <x v="18"/>
    <x v="2"/>
    <x v="0"/>
    <n v="10"/>
    <x v="1"/>
    <x v="4"/>
    <x v="6"/>
  </r>
  <r>
    <x v="39"/>
    <x v="1"/>
    <d v="2022-11-14T00:00:00"/>
    <x v="1130"/>
    <s v="HP"/>
    <x v="18"/>
    <x v="2"/>
    <x v="0"/>
    <n v="10"/>
    <x v="1"/>
    <x v="4"/>
    <x v="6"/>
  </r>
  <r>
    <x v="39"/>
    <x v="0"/>
    <d v="2022-10-31T00:00:00"/>
    <x v="1"/>
    <s v="IPHONE"/>
    <x v="1"/>
    <x v="1"/>
    <x v="0"/>
    <n v="10"/>
    <x v="1"/>
    <x v="4"/>
    <x v="6"/>
  </r>
  <r>
    <x v="39"/>
    <x v="0"/>
    <d v="2022-10-31T00:00:00"/>
    <x v="9"/>
    <s v="MACUSBC"/>
    <x v="2"/>
    <x v="1"/>
    <x v="0"/>
    <n v="10"/>
    <x v="1"/>
    <x v="4"/>
    <x v="6"/>
  </r>
  <r>
    <x v="39"/>
    <x v="0"/>
    <d v="2022-10-31T00:00:00"/>
    <x v="498"/>
    <s v="WALLADPT"/>
    <x v="3"/>
    <x v="1"/>
    <x v="0"/>
    <n v="10"/>
    <x v="1"/>
    <x v="4"/>
    <x v="6"/>
  </r>
  <r>
    <x v="39"/>
    <x v="1"/>
    <d v="2022-11-14T00:00:00"/>
    <x v="42"/>
    <s v="CLICC-ML"/>
    <x v="7"/>
    <x v="2"/>
    <x v="0"/>
    <n v="10"/>
    <x v="1"/>
    <x v="4"/>
    <x v="6"/>
  </r>
  <r>
    <x v="39"/>
    <x v="1"/>
    <d v="2022-11-14T00:00:00"/>
    <x v="161"/>
    <s v="CLICC-ML"/>
    <x v="7"/>
    <x v="2"/>
    <x v="0"/>
    <n v="10"/>
    <x v="1"/>
    <x v="4"/>
    <x v="6"/>
  </r>
  <r>
    <x v="39"/>
    <x v="1"/>
    <d v="2022-10-31T00:00:00"/>
    <x v="549"/>
    <s v="UVGA"/>
    <x v="10"/>
    <x v="0"/>
    <x v="0"/>
    <n v="10"/>
    <x v="1"/>
    <x v="4"/>
    <x v="6"/>
  </r>
  <r>
    <x v="39"/>
    <x v="0"/>
    <d v="2022-10-31T00:00:00"/>
    <x v="511"/>
    <s v="MACUSBC"/>
    <x v="2"/>
    <x v="1"/>
    <x v="0"/>
    <n v="10"/>
    <x v="1"/>
    <x v="4"/>
    <x v="6"/>
  </r>
  <r>
    <x v="39"/>
    <x v="1"/>
    <d v="2022-10-31T00:00:00"/>
    <x v="497"/>
    <s v="IPHONE"/>
    <x v="1"/>
    <x v="1"/>
    <x v="0"/>
    <n v="10"/>
    <x v="1"/>
    <x v="4"/>
    <x v="6"/>
  </r>
  <r>
    <x v="39"/>
    <x v="1"/>
    <d v="2022-10-31T00:00:00"/>
    <x v="338"/>
    <s v="MACUSBC"/>
    <x v="2"/>
    <x v="1"/>
    <x v="0"/>
    <n v="10"/>
    <x v="1"/>
    <x v="4"/>
    <x v="6"/>
  </r>
  <r>
    <x v="39"/>
    <x v="1"/>
    <d v="2022-10-31T00:00:00"/>
    <x v="491"/>
    <s v="WALLADPT"/>
    <x v="3"/>
    <x v="1"/>
    <x v="0"/>
    <n v="10"/>
    <x v="1"/>
    <x v="4"/>
    <x v="6"/>
  </r>
  <r>
    <x v="39"/>
    <x v="1"/>
    <d v="2022-11-07T00:00:00"/>
    <x v="382"/>
    <s v="CBK"/>
    <x v="6"/>
    <x v="2"/>
    <x v="0"/>
    <n v="10"/>
    <x v="1"/>
    <x v="4"/>
    <x v="6"/>
  </r>
  <r>
    <x v="39"/>
    <x v="0"/>
    <d v="2022-11-07T00:00:00"/>
    <x v="929"/>
    <s v="CLICC-ML"/>
    <x v="7"/>
    <x v="2"/>
    <x v="0"/>
    <n v="10"/>
    <x v="1"/>
    <x v="4"/>
    <x v="6"/>
  </r>
  <r>
    <x v="39"/>
    <x v="1"/>
    <d v="2022-10-31T00:00:00"/>
    <x v="368"/>
    <s v="IPHONE"/>
    <x v="1"/>
    <x v="1"/>
    <x v="0"/>
    <n v="10"/>
    <x v="1"/>
    <x v="4"/>
    <x v="6"/>
  </r>
  <r>
    <x v="39"/>
    <x v="1"/>
    <d v="2022-10-31T00:00:00"/>
    <x v="357"/>
    <s v="WALLADPT"/>
    <x v="3"/>
    <x v="1"/>
    <x v="0"/>
    <n v="10"/>
    <x v="1"/>
    <x v="4"/>
    <x v="6"/>
  </r>
  <r>
    <x v="39"/>
    <x v="1"/>
    <d v="2022-10-31T00:00:00"/>
    <x v="231"/>
    <s v="MACUSBC"/>
    <x v="2"/>
    <x v="1"/>
    <x v="0"/>
    <n v="10"/>
    <x v="1"/>
    <x v="4"/>
    <x v="6"/>
  </r>
  <r>
    <x v="39"/>
    <x v="0"/>
    <d v="2022-10-31T00:00:00"/>
    <x v="339"/>
    <s v="MACUSBC"/>
    <x v="2"/>
    <x v="1"/>
    <x v="0"/>
    <n v="10"/>
    <x v="1"/>
    <x v="4"/>
    <x v="6"/>
  </r>
  <r>
    <x v="39"/>
    <x v="0"/>
    <d v="2022-11-14T00:00:00"/>
    <x v="1131"/>
    <s v="HP"/>
    <x v="18"/>
    <x v="2"/>
    <x v="0"/>
    <n v="10"/>
    <x v="1"/>
    <x v="4"/>
    <x v="6"/>
  </r>
  <r>
    <x v="39"/>
    <x v="1"/>
    <d v="2022-10-31T00:00:00"/>
    <x v="2"/>
    <s v="IPHONE"/>
    <x v="1"/>
    <x v="1"/>
    <x v="0"/>
    <n v="10"/>
    <x v="1"/>
    <x v="4"/>
    <x v="6"/>
  </r>
  <r>
    <x v="39"/>
    <x v="1"/>
    <d v="2022-10-31T00:00:00"/>
    <x v="944"/>
    <s v="MACCHRG"/>
    <x v="9"/>
    <x v="1"/>
    <x v="0"/>
    <n v="10"/>
    <x v="1"/>
    <x v="4"/>
    <x v="6"/>
  </r>
  <r>
    <x v="39"/>
    <x v="1"/>
    <d v="2022-10-31T00:00:00"/>
    <x v="961"/>
    <s v="MACCHRG"/>
    <x v="9"/>
    <x v="1"/>
    <x v="0"/>
    <n v="10"/>
    <x v="1"/>
    <x v="4"/>
    <x v="6"/>
  </r>
  <r>
    <x v="39"/>
    <x v="1"/>
    <d v="2022-10-31T00:00:00"/>
    <x v="3"/>
    <s v="MACUSBC"/>
    <x v="2"/>
    <x v="1"/>
    <x v="0"/>
    <n v="10"/>
    <x v="1"/>
    <x v="4"/>
    <x v="6"/>
  </r>
  <r>
    <x v="39"/>
    <x v="1"/>
    <d v="2022-10-31T00:00:00"/>
    <x v="854"/>
    <s v="WALLADPT"/>
    <x v="3"/>
    <x v="1"/>
    <x v="0"/>
    <n v="10"/>
    <x v="1"/>
    <x v="4"/>
    <x v="6"/>
  </r>
  <r>
    <x v="39"/>
    <x v="1"/>
    <d v="2022-10-31T00:00:00"/>
    <x v="836"/>
    <s v="LABMSE"/>
    <x v="11"/>
    <x v="4"/>
    <x v="0"/>
    <n v="10"/>
    <x v="1"/>
    <x v="4"/>
    <x v="6"/>
  </r>
  <r>
    <x v="39"/>
    <x v="0"/>
    <d v="2022-10-31T00:00:00"/>
    <x v="1084"/>
    <s v="HDMIC"/>
    <x v="0"/>
    <x v="0"/>
    <x v="0"/>
    <n v="10"/>
    <x v="1"/>
    <x v="4"/>
    <x v="6"/>
  </r>
  <r>
    <x v="39"/>
    <x v="1"/>
    <d v="2022-10-31T00:00:00"/>
    <x v="331"/>
    <s v="HPUSBC"/>
    <x v="12"/>
    <x v="1"/>
    <x v="0"/>
    <n v="10"/>
    <x v="1"/>
    <x v="4"/>
    <x v="6"/>
  </r>
  <r>
    <x v="39"/>
    <x v="1"/>
    <d v="2023-01-29T00:00:00"/>
    <x v="1132"/>
    <s v="CAR"/>
    <x v="5"/>
    <x v="3"/>
    <x v="0"/>
    <n v="10"/>
    <x v="1"/>
    <x v="4"/>
    <x v="6"/>
  </r>
  <r>
    <x v="39"/>
    <x v="1"/>
    <d v="2022-10-31T00:00:00"/>
    <x v="310"/>
    <s v="HPUSBC"/>
    <x v="12"/>
    <x v="1"/>
    <x v="0"/>
    <n v="10"/>
    <x v="1"/>
    <x v="4"/>
    <x v="6"/>
  </r>
  <r>
    <x v="39"/>
    <x v="0"/>
    <d v="2022-11-14T00:00:00"/>
    <x v="1133"/>
    <s v="CLICC-MM"/>
    <x v="4"/>
    <x v="2"/>
    <x v="0"/>
    <n v="10"/>
    <x v="1"/>
    <x v="4"/>
    <x v="6"/>
  </r>
  <r>
    <x v="39"/>
    <x v="0"/>
    <d v="2022-10-31T00:00:00"/>
    <x v="231"/>
    <s v="MACUSBC"/>
    <x v="2"/>
    <x v="1"/>
    <x v="0"/>
    <n v="10"/>
    <x v="1"/>
    <x v="4"/>
    <x v="6"/>
  </r>
  <r>
    <x v="39"/>
    <x v="1"/>
    <d v="2022-10-31T00:00:00"/>
    <x v="883"/>
    <s v="IPHONE"/>
    <x v="1"/>
    <x v="1"/>
    <x v="0"/>
    <n v="10"/>
    <x v="1"/>
    <x v="4"/>
    <x v="6"/>
  </r>
  <r>
    <x v="39"/>
    <x v="1"/>
    <d v="2022-11-14T00:00:00"/>
    <x v="561"/>
    <s v="HP"/>
    <x v="18"/>
    <x v="2"/>
    <x v="0"/>
    <n v="10"/>
    <x v="1"/>
    <x v="4"/>
    <x v="6"/>
  </r>
  <r>
    <x v="39"/>
    <x v="1"/>
    <d v="2022-11-07T00:00:00"/>
    <x v="911"/>
    <s v="CBK"/>
    <x v="6"/>
    <x v="2"/>
    <x v="0"/>
    <n v="10"/>
    <x v="1"/>
    <x v="4"/>
    <x v="6"/>
  </r>
  <r>
    <x v="39"/>
    <x v="1"/>
    <d v="2022-10-31T00:00:00"/>
    <x v="185"/>
    <s v="IPHONE"/>
    <x v="1"/>
    <x v="1"/>
    <x v="0"/>
    <n v="10"/>
    <x v="1"/>
    <x v="4"/>
    <x v="6"/>
  </r>
  <r>
    <x v="39"/>
    <x v="1"/>
    <d v="2022-10-31T00:00:00"/>
    <x v="5"/>
    <s v="WALLADPT"/>
    <x v="3"/>
    <x v="1"/>
    <x v="0"/>
    <n v="10"/>
    <x v="1"/>
    <x v="4"/>
    <x v="6"/>
  </r>
  <r>
    <x v="39"/>
    <x v="1"/>
    <d v="2022-11-07T00:00:00"/>
    <x v="657"/>
    <s v="HP"/>
    <x v="18"/>
    <x v="2"/>
    <x v="0"/>
    <n v="10"/>
    <x v="1"/>
    <x v="4"/>
    <x v="6"/>
  </r>
  <r>
    <x v="39"/>
    <x v="1"/>
    <d v="2022-10-31T00:00:00"/>
    <x v="1134"/>
    <s v="HDMIC"/>
    <x v="0"/>
    <x v="0"/>
    <x v="0"/>
    <n v="10"/>
    <x v="1"/>
    <x v="4"/>
    <x v="6"/>
  </r>
  <r>
    <x v="39"/>
    <x v="1"/>
    <d v="2022-11-07T00:00:00"/>
    <x v="623"/>
    <s v="CBK"/>
    <x v="6"/>
    <x v="2"/>
    <x v="0"/>
    <n v="10"/>
    <x v="1"/>
    <x v="4"/>
    <x v="6"/>
  </r>
  <r>
    <x v="39"/>
    <x v="1"/>
    <d v="2022-11-07T00:00:00"/>
    <x v="1135"/>
    <s v="CBK"/>
    <x v="6"/>
    <x v="2"/>
    <x v="0"/>
    <n v="10"/>
    <x v="1"/>
    <x v="4"/>
    <x v="6"/>
  </r>
  <r>
    <x v="39"/>
    <x v="1"/>
    <d v="2022-10-31T00:00:00"/>
    <x v="530"/>
    <s v="MACUSBC"/>
    <x v="2"/>
    <x v="1"/>
    <x v="0"/>
    <n v="10"/>
    <x v="1"/>
    <x v="4"/>
    <x v="6"/>
  </r>
  <r>
    <x v="39"/>
    <x v="1"/>
    <d v="2022-11-14T00:00:00"/>
    <x v="32"/>
    <s v="CLICC-ML"/>
    <x v="7"/>
    <x v="2"/>
    <x v="0"/>
    <n v="10"/>
    <x v="1"/>
    <x v="4"/>
    <x v="6"/>
  </r>
  <r>
    <x v="39"/>
    <x v="0"/>
    <d v="2022-10-31T00:00:00"/>
    <x v="262"/>
    <s v="IPHONE"/>
    <x v="1"/>
    <x v="1"/>
    <x v="0"/>
    <n v="10"/>
    <x v="1"/>
    <x v="4"/>
    <x v="6"/>
  </r>
  <r>
    <x v="39"/>
    <x v="0"/>
    <d v="2022-11-14T00:00:00"/>
    <x v="653"/>
    <s v="HP"/>
    <x v="18"/>
    <x v="2"/>
    <x v="0"/>
    <n v="10"/>
    <x v="1"/>
    <x v="4"/>
    <x v="6"/>
  </r>
  <r>
    <x v="39"/>
    <x v="1"/>
    <d v="2022-10-31T00:00:00"/>
    <x v="548"/>
    <s v="IPHONE"/>
    <x v="1"/>
    <x v="1"/>
    <x v="0"/>
    <n v="10"/>
    <x v="1"/>
    <x v="4"/>
    <x v="6"/>
  </r>
  <r>
    <x v="39"/>
    <x v="1"/>
    <d v="2022-10-31T00:00:00"/>
    <x v="393"/>
    <s v="IPHONE"/>
    <x v="1"/>
    <x v="1"/>
    <x v="0"/>
    <n v="10"/>
    <x v="1"/>
    <x v="4"/>
    <x v="6"/>
  </r>
  <r>
    <x v="39"/>
    <x v="1"/>
    <d v="2022-10-31T00:00:00"/>
    <x v="344"/>
    <s v="UVGA"/>
    <x v="10"/>
    <x v="0"/>
    <x v="0"/>
    <n v="10"/>
    <x v="1"/>
    <x v="4"/>
    <x v="6"/>
  </r>
  <r>
    <x v="39"/>
    <x v="1"/>
    <d v="2022-10-31T00:00:00"/>
    <x v="369"/>
    <s v="WALLADPT"/>
    <x v="3"/>
    <x v="1"/>
    <x v="0"/>
    <n v="10"/>
    <x v="1"/>
    <x v="4"/>
    <x v="6"/>
  </r>
  <r>
    <x v="39"/>
    <x v="1"/>
    <d v="2022-11-07T00:00:00"/>
    <x v="1085"/>
    <s v="CALC"/>
    <x v="16"/>
    <x v="4"/>
    <x v="0"/>
    <n v="10"/>
    <x v="1"/>
    <x v="4"/>
    <x v="6"/>
  </r>
  <r>
    <x v="39"/>
    <x v="1"/>
    <d v="2022-11-07T00:00:00"/>
    <x v="911"/>
    <s v="CBK"/>
    <x v="6"/>
    <x v="2"/>
    <x v="0"/>
    <n v="10"/>
    <x v="1"/>
    <x v="4"/>
    <x v="6"/>
  </r>
  <r>
    <x v="39"/>
    <x v="1"/>
    <d v="2022-10-31T00:00:00"/>
    <x v="1"/>
    <s v="IPHONE"/>
    <x v="1"/>
    <x v="1"/>
    <x v="0"/>
    <n v="10"/>
    <x v="1"/>
    <x v="4"/>
    <x v="6"/>
  </r>
  <r>
    <x v="39"/>
    <x v="1"/>
    <d v="2022-10-31T00:00:00"/>
    <x v="498"/>
    <s v="WALLADPT"/>
    <x v="3"/>
    <x v="1"/>
    <x v="0"/>
    <n v="10"/>
    <x v="1"/>
    <x v="4"/>
    <x v="6"/>
  </r>
  <r>
    <x v="39"/>
    <x v="1"/>
    <d v="2022-11-07T00:00:00"/>
    <x v="401"/>
    <s v="CLICC-ML"/>
    <x v="7"/>
    <x v="2"/>
    <x v="0"/>
    <n v="10"/>
    <x v="1"/>
    <x v="4"/>
    <x v="6"/>
  </r>
  <r>
    <x v="39"/>
    <x v="1"/>
    <d v="2022-11-07T00:00:00"/>
    <x v="523"/>
    <s v="CBK"/>
    <x v="6"/>
    <x v="2"/>
    <x v="0"/>
    <n v="10"/>
    <x v="1"/>
    <x v="4"/>
    <x v="6"/>
  </r>
  <r>
    <x v="39"/>
    <x v="1"/>
    <d v="2022-11-07T00:00:00"/>
    <x v="1136"/>
    <s v="HP"/>
    <x v="18"/>
    <x v="2"/>
    <x v="0"/>
    <n v="10"/>
    <x v="1"/>
    <x v="4"/>
    <x v="6"/>
  </r>
  <r>
    <x v="39"/>
    <x v="1"/>
    <d v="2022-10-31T00:00:00"/>
    <x v="778"/>
    <s v="IPHONE"/>
    <x v="1"/>
    <x v="1"/>
    <x v="0"/>
    <n v="10"/>
    <x v="1"/>
    <x v="4"/>
    <x v="6"/>
  </r>
  <r>
    <x v="39"/>
    <x v="1"/>
    <d v="2022-10-31T00:00:00"/>
    <x v="331"/>
    <s v="HPUSBC"/>
    <x v="12"/>
    <x v="1"/>
    <x v="0"/>
    <n v="10"/>
    <x v="1"/>
    <x v="4"/>
    <x v="6"/>
  </r>
  <r>
    <x v="39"/>
    <x v="1"/>
    <d v="2022-10-31T00:00:00"/>
    <x v="550"/>
    <s v="CALC"/>
    <x v="16"/>
    <x v="4"/>
    <x v="0"/>
    <n v="10"/>
    <x v="1"/>
    <x v="4"/>
    <x v="6"/>
  </r>
  <r>
    <x v="39"/>
    <x v="1"/>
    <d v="2022-10-31T00:00:00"/>
    <x v="2"/>
    <s v="IPHONE"/>
    <x v="1"/>
    <x v="1"/>
    <x v="0"/>
    <n v="10"/>
    <x v="1"/>
    <x v="4"/>
    <x v="6"/>
  </r>
  <r>
    <x v="39"/>
    <x v="1"/>
    <d v="2022-10-31T00:00:00"/>
    <x v="950"/>
    <s v="WALLADPT"/>
    <x v="3"/>
    <x v="1"/>
    <x v="0"/>
    <n v="10"/>
    <x v="1"/>
    <x v="4"/>
    <x v="6"/>
  </r>
  <r>
    <x v="39"/>
    <x v="1"/>
    <d v="2022-10-31T00:00:00"/>
    <x v="511"/>
    <s v="MACUSBC"/>
    <x v="2"/>
    <x v="1"/>
    <x v="0"/>
    <n v="10"/>
    <x v="1"/>
    <x v="4"/>
    <x v="6"/>
  </r>
  <r>
    <x v="39"/>
    <x v="1"/>
    <d v="2022-10-31T00:00:00"/>
    <x v="3"/>
    <s v="MACUSBC"/>
    <x v="2"/>
    <x v="1"/>
    <x v="0"/>
    <n v="10"/>
    <x v="1"/>
    <x v="4"/>
    <x v="6"/>
  </r>
  <r>
    <x v="39"/>
    <x v="1"/>
    <d v="2022-10-31T00:00:00"/>
    <x v="554"/>
    <s v="IPHONE"/>
    <x v="1"/>
    <x v="1"/>
    <x v="0"/>
    <n v="10"/>
    <x v="1"/>
    <x v="4"/>
    <x v="6"/>
  </r>
  <r>
    <x v="39"/>
    <x v="1"/>
    <d v="2022-11-15T00:00:00"/>
    <x v="1137"/>
    <s v="HP"/>
    <x v="18"/>
    <x v="2"/>
    <x v="0"/>
    <n v="10"/>
    <x v="1"/>
    <x v="4"/>
    <x v="6"/>
  </r>
  <r>
    <x v="39"/>
    <x v="1"/>
    <d v="2022-10-31T00:00:00"/>
    <x v="310"/>
    <s v="HPUSBC"/>
    <x v="12"/>
    <x v="1"/>
    <x v="0"/>
    <n v="10"/>
    <x v="1"/>
    <x v="4"/>
    <x v="6"/>
  </r>
  <r>
    <x v="39"/>
    <x v="1"/>
    <d v="2022-11-07T00:00:00"/>
    <x v="645"/>
    <s v="CLICC-ML"/>
    <x v="7"/>
    <x v="2"/>
    <x v="0"/>
    <n v="10"/>
    <x v="1"/>
    <x v="4"/>
    <x v="6"/>
  </r>
  <r>
    <x v="39"/>
    <x v="1"/>
    <d v="2022-10-31T00:00:00"/>
    <x v="530"/>
    <s v="MACUSBC"/>
    <x v="2"/>
    <x v="1"/>
    <x v="0"/>
    <n v="10"/>
    <x v="1"/>
    <x v="4"/>
    <x v="6"/>
  </r>
  <r>
    <x v="39"/>
    <x v="1"/>
    <d v="2022-11-07T00:00:00"/>
    <x v="855"/>
    <s v="CBK"/>
    <x v="6"/>
    <x v="2"/>
    <x v="0"/>
    <n v="10"/>
    <x v="1"/>
    <x v="4"/>
    <x v="6"/>
  </r>
  <r>
    <x v="39"/>
    <x v="1"/>
    <d v="2022-10-31T00:00:00"/>
    <x v="339"/>
    <s v="MACUSBC"/>
    <x v="2"/>
    <x v="1"/>
    <x v="0"/>
    <n v="10"/>
    <x v="1"/>
    <x v="4"/>
    <x v="6"/>
  </r>
  <r>
    <x v="39"/>
    <x v="1"/>
    <d v="2022-11-07T00:00:00"/>
    <x v="818"/>
    <s v="CLICC-ML"/>
    <x v="7"/>
    <x v="2"/>
    <x v="0"/>
    <n v="10"/>
    <x v="1"/>
    <x v="4"/>
    <x v="6"/>
  </r>
  <r>
    <x v="39"/>
    <x v="1"/>
    <d v="2022-10-31T00:00:00"/>
    <x v="20"/>
    <s v="IPHONE"/>
    <x v="1"/>
    <x v="1"/>
    <x v="0"/>
    <n v="10"/>
    <x v="1"/>
    <x v="4"/>
    <x v="6"/>
  </r>
  <r>
    <x v="39"/>
    <x v="1"/>
    <d v="2022-10-31T00:00:00"/>
    <x v="3"/>
    <s v="MACUSBC"/>
    <x v="2"/>
    <x v="1"/>
    <x v="0"/>
    <n v="10"/>
    <x v="1"/>
    <x v="4"/>
    <x v="6"/>
  </r>
  <r>
    <x v="39"/>
    <x v="1"/>
    <d v="2022-10-31T00:00:00"/>
    <x v="854"/>
    <s v="WALLADPT"/>
    <x v="3"/>
    <x v="1"/>
    <x v="0"/>
    <n v="10"/>
    <x v="1"/>
    <x v="4"/>
    <x v="6"/>
  </r>
  <r>
    <x v="39"/>
    <x v="1"/>
    <d v="2022-11-07T00:00:00"/>
    <x v="637"/>
    <s v="FAC"/>
    <x v="4"/>
    <x v="2"/>
    <x v="0"/>
    <n v="10"/>
    <x v="1"/>
    <x v="4"/>
    <x v="6"/>
  </r>
  <r>
    <x v="39"/>
    <x v="2"/>
    <d v="2022-11-07T00:00:00"/>
    <x v="612"/>
    <s v="HP"/>
    <x v="18"/>
    <x v="2"/>
    <x v="0"/>
    <n v="10"/>
    <x v="1"/>
    <x v="4"/>
    <x v="6"/>
  </r>
  <r>
    <x v="39"/>
    <x v="1"/>
    <d v="2022-10-31T00:00:00"/>
    <x v="511"/>
    <s v="MACUSBC"/>
    <x v="2"/>
    <x v="1"/>
    <x v="0"/>
    <n v="10"/>
    <x v="1"/>
    <x v="4"/>
    <x v="6"/>
  </r>
  <r>
    <x v="39"/>
    <x v="1"/>
    <d v="2022-11-07T00:00:00"/>
    <x v="1126"/>
    <s v="CBK"/>
    <x v="6"/>
    <x v="2"/>
    <x v="0"/>
    <n v="10"/>
    <x v="1"/>
    <x v="4"/>
    <x v="6"/>
  </r>
  <r>
    <x v="39"/>
    <x v="0"/>
    <d v="2022-11-11T00:00:00"/>
    <x v="957"/>
    <s v="CLICC-ML"/>
    <x v="7"/>
    <x v="2"/>
    <x v="0"/>
    <n v="10"/>
    <x v="1"/>
    <x v="4"/>
    <x v="6"/>
  </r>
  <r>
    <x v="39"/>
    <x v="0"/>
    <d v="2022-10-31T00:00:00"/>
    <x v="726"/>
    <s v="HDST"/>
    <x v="8"/>
    <x v="4"/>
    <x v="0"/>
    <n v="10"/>
    <x v="1"/>
    <x v="4"/>
    <x v="6"/>
  </r>
  <r>
    <x v="39"/>
    <x v="1"/>
    <d v="2022-11-07T00:00:00"/>
    <x v="1138"/>
    <s v="HP"/>
    <x v="18"/>
    <x v="2"/>
    <x v="0"/>
    <n v="10"/>
    <x v="1"/>
    <x v="4"/>
    <x v="6"/>
  </r>
  <r>
    <x v="39"/>
    <x v="1"/>
    <d v="2022-11-07T00:00:00"/>
    <x v="1139"/>
    <s v="HP"/>
    <x v="18"/>
    <x v="2"/>
    <x v="0"/>
    <n v="10"/>
    <x v="1"/>
    <x v="4"/>
    <x v="6"/>
  </r>
  <r>
    <x v="39"/>
    <x v="1"/>
    <d v="2022-11-14T00:00:00"/>
    <x v="1139"/>
    <s v="HP"/>
    <x v="18"/>
    <x v="2"/>
    <x v="0"/>
    <n v="10"/>
    <x v="1"/>
    <x v="4"/>
    <x v="6"/>
  </r>
  <r>
    <x v="39"/>
    <x v="0"/>
    <d v="2022-11-07T00:00:00"/>
    <x v="546"/>
    <s v="CLICC-MM"/>
    <x v="4"/>
    <x v="2"/>
    <x v="0"/>
    <n v="10"/>
    <x v="1"/>
    <x v="4"/>
    <x v="6"/>
  </r>
  <r>
    <x v="39"/>
    <x v="1"/>
    <d v="2022-11-07T00:00:00"/>
    <x v="1125"/>
    <s v="CBK"/>
    <x v="6"/>
    <x v="2"/>
    <x v="0"/>
    <n v="10"/>
    <x v="1"/>
    <x v="4"/>
    <x v="6"/>
  </r>
  <r>
    <x v="39"/>
    <x v="0"/>
    <d v="2022-11-14T00:00:00"/>
    <x v="798"/>
    <s v="CLICC-MM"/>
    <x v="4"/>
    <x v="2"/>
    <x v="0"/>
    <n v="10"/>
    <x v="1"/>
    <x v="4"/>
    <x v="6"/>
  </r>
  <r>
    <x v="39"/>
    <x v="0"/>
    <d v="2022-10-31T00:00:00"/>
    <x v="1115"/>
    <s v="HDMIC"/>
    <x v="0"/>
    <x v="0"/>
    <x v="0"/>
    <n v="10"/>
    <x v="1"/>
    <x v="4"/>
    <x v="6"/>
  </r>
  <r>
    <x v="39"/>
    <x v="0"/>
    <d v="2022-10-31T00:00:00"/>
    <x v="903"/>
    <s v="UHDMI"/>
    <x v="14"/>
    <x v="0"/>
    <x v="0"/>
    <n v="10"/>
    <x v="1"/>
    <x v="4"/>
    <x v="6"/>
  </r>
  <r>
    <x v="39"/>
    <x v="1"/>
    <d v="2022-10-31T00:00:00"/>
    <x v="1017"/>
    <s v="CALC"/>
    <x v="16"/>
    <x v="4"/>
    <x v="0"/>
    <n v="10"/>
    <x v="1"/>
    <x v="4"/>
    <x v="6"/>
  </r>
  <r>
    <x v="39"/>
    <x v="0"/>
    <d v="2022-11-07T00:00:00"/>
    <x v="865"/>
    <s v="CBK"/>
    <x v="6"/>
    <x v="2"/>
    <x v="0"/>
    <n v="10"/>
    <x v="1"/>
    <x v="4"/>
    <x v="6"/>
  </r>
  <r>
    <x v="39"/>
    <x v="0"/>
    <d v="2022-11-14T00:00:00"/>
    <x v="661"/>
    <s v="FAC"/>
    <x v="4"/>
    <x v="2"/>
    <x v="0"/>
    <n v="10"/>
    <x v="1"/>
    <x v="4"/>
    <x v="6"/>
  </r>
  <r>
    <x v="39"/>
    <x v="1"/>
    <d v="2022-10-31T00:00:00"/>
    <x v="524"/>
    <s v="IPHONE"/>
    <x v="1"/>
    <x v="1"/>
    <x v="0"/>
    <n v="10"/>
    <x v="1"/>
    <x v="4"/>
    <x v="6"/>
  </r>
  <r>
    <x v="39"/>
    <x v="1"/>
    <d v="2022-10-31T00:00:00"/>
    <x v="110"/>
    <s v="MACUSBC"/>
    <x v="2"/>
    <x v="1"/>
    <x v="0"/>
    <n v="10"/>
    <x v="1"/>
    <x v="4"/>
    <x v="6"/>
  </r>
  <r>
    <x v="39"/>
    <x v="1"/>
    <d v="2022-10-31T00:00:00"/>
    <x v="963"/>
    <s v="WALLADPT"/>
    <x v="3"/>
    <x v="1"/>
    <x v="0"/>
    <n v="10"/>
    <x v="1"/>
    <x v="4"/>
    <x v="6"/>
  </r>
  <r>
    <x v="39"/>
    <x v="1"/>
    <d v="2023-01-29T00:00:00"/>
    <x v="1140"/>
    <s v="CAR"/>
    <x v="5"/>
    <x v="3"/>
    <x v="0"/>
    <n v="10"/>
    <x v="1"/>
    <x v="4"/>
    <x v="6"/>
  </r>
  <r>
    <x v="39"/>
    <x v="1"/>
    <d v="2022-10-31T00:00:00"/>
    <x v="891"/>
    <s v="OMNI"/>
    <x v="15"/>
    <x v="1"/>
    <x v="0"/>
    <n v="10"/>
    <x v="1"/>
    <x v="4"/>
    <x v="6"/>
  </r>
  <r>
    <x v="39"/>
    <x v="1"/>
    <d v="2022-11-14T00:00:00"/>
    <x v="159"/>
    <s v="CLICC-MM"/>
    <x v="4"/>
    <x v="2"/>
    <x v="0"/>
    <n v="10"/>
    <x v="1"/>
    <x v="4"/>
    <x v="6"/>
  </r>
  <r>
    <x v="39"/>
    <x v="1"/>
    <d v="2022-11-07T00:00:00"/>
    <x v="450"/>
    <s v="CBK"/>
    <x v="6"/>
    <x v="2"/>
    <x v="0"/>
    <n v="10"/>
    <x v="1"/>
    <x v="4"/>
    <x v="6"/>
  </r>
  <r>
    <x v="39"/>
    <x v="1"/>
    <d v="2022-11-07T00:00:00"/>
    <x v="373"/>
    <s v="CBK"/>
    <x v="6"/>
    <x v="2"/>
    <x v="0"/>
    <n v="10"/>
    <x v="1"/>
    <x v="4"/>
    <x v="6"/>
  </r>
  <r>
    <x v="39"/>
    <x v="1"/>
    <d v="2022-11-07T00:00:00"/>
    <x v="1125"/>
    <s v="CBK"/>
    <x v="6"/>
    <x v="2"/>
    <x v="0"/>
    <n v="10"/>
    <x v="1"/>
    <x v="4"/>
    <x v="6"/>
  </r>
  <r>
    <x v="39"/>
    <x v="1"/>
    <d v="2022-11-14T00:00:00"/>
    <x v="1141"/>
    <s v="CBK"/>
    <x v="6"/>
    <x v="2"/>
    <x v="0"/>
    <n v="10"/>
    <x v="1"/>
    <x v="4"/>
    <x v="6"/>
  </r>
  <r>
    <x v="39"/>
    <x v="0"/>
    <d v="2022-10-31T00:00:00"/>
    <x v="883"/>
    <s v="IPHONE"/>
    <x v="1"/>
    <x v="1"/>
    <x v="0"/>
    <n v="10"/>
    <x v="1"/>
    <x v="4"/>
    <x v="6"/>
  </r>
  <r>
    <x v="39"/>
    <x v="0"/>
    <d v="2022-11-14T00:00:00"/>
    <x v="1069"/>
    <s v="FAC"/>
    <x v="4"/>
    <x v="2"/>
    <x v="0"/>
    <n v="10"/>
    <x v="1"/>
    <x v="4"/>
    <x v="6"/>
  </r>
  <r>
    <x v="39"/>
    <x v="0"/>
    <d v="2022-11-14T00:00:00"/>
    <x v="1142"/>
    <s v="CLICC-MM"/>
    <x v="4"/>
    <x v="2"/>
    <x v="0"/>
    <n v="10"/>
    <x v="1"/>
    <x v="4"/>
    <x v="6"/>
  </r>
  <r>
    <x v="39"/>
    <x v="4"/>
    <d v="2022-11-07T00:00:00"/>
    <x v="646"/>
    <s v="CBK"/>
    <x v="6"/>
    <x v="2"/>
    <x v="0"/>
    <n v="10"/>
    <x v="1"/>
    <x v="4"/>
    <x v="6"/>
  </r>
  <r>
    <x v="40"/>
    <x v="0"/>
    <d v="2022-11-08T00:00:00"/>
    <x v="816"/>
    <s v="CBK"/>
    <x v="6"/>
    <x v="2"/>
    <x v="0"/>
    <n v="11"/>
    <x v="2"/>
    <x v="5"/>
    <x v="6"/>
  </r>
  <r>
    <x v="40"/>
    <x v="1"/>
    <d v="2022-11-01T00:00:00"/>
    <x v="961"/>
    <s v="MACCHRG"/>
    <x v="9"/>
    <x v="1"/>
    <x v="0"/>
    <n v="11"/>
    <x v="2"/>
    <x v="5"/>
    <x v="6"/>
  </r>
  <r>
    <x v="40"/>
    <x v="1"/>
    <d v="2022-11-01T00:00:00"/>
    <x v="279"/>
    <s v="HDST"/>
    <x v="8"/>
    <x v="4"/>
    <x v="0"/>
    <n v="11"/>
    <x v="2"/>
    <x v="5"/>
    <x v="6"/>
  </r>
  <r>
    <x v="40"/>
    <x v="0"/>
    <d v="2022-11-01T00:00:00"/>
    <x v="339"/>
    <s v="MACUSBC"/>
    <x v="2"/>
    <x v="1"/>
    <x v="0"/>
    <n v="11"/>
    <x v="2"/>
    <x v="5"/>
    <x v="6"/>
  </r>
  <r>
    <x v="40"/>
    <x v="0"/>
    <d v="2022-11-01T00:00:00"/>
    <x v="713"/>
    <s v="HDST"/>
    <x v="8"/>
    <x v="4"/>
    <x v="0"/>
    <n v="11"/>
    <x v="2"/>
    <x v="5"/>
    <x v="6"/>
  </r>
  <r>
    <x v="40"/>
    <x v="1"/>
    <d v="2022-11-08T00:00:00"/>
    <x v="382"/>
    <s v="CBK"/>
    <x v="6"/>
    <x v="2"/>
    <x v="0"/>
    <n v="11"/>
    <x v="2"/>
    <x v="5"/>
    <x v="6"/>
  </r>
  <r>
    <x v="40"/>
    <x v="2"/>
    <d v="2022-11-01T00:00:00"/>
    <x v="339"/>
    <s v="MACUSBC"/>
    <x v="2"/>
    <x v="1"/>
    <x v="0"/>
    <n v="11"/>
    <x v="2"/>
    <x v="5"/>
    <x v="6"/>
  </r>
  <r>
    <x v="40"/>
    <x v="0"/>
    <d v="2022-11-01T00:00:00"/>
    <x v="185"/>
    <s v="IPHONE"/>
    <x v="1"/>
    <x v="1"/>
    <x v="0"/>
    <n v="11"/>
    <x v="2"/>
    <x v="5"/>
    <x v="6"/>
  </r>
  <r>
    <x v="40"/>
    <x v="0"/>
    <d v="2022-11-01T00:00:00"/>
    <x v="189"/>
    <s v="MACUSBC"/>
    <x v="2"/>
    <x v="1"/>
    <x v="0"/>
    <n v="11"/>
    <x v="2"/>
    <x v="5"/>
    <x v="6"/>
  </r>
  <r>
    <x v="40"/>
    <x v="0"/>
    <d v="2022-11-01T00:00:00"/>
    <x v="1143"/>
    <s v="WALLADPT"/>
    <x v="3"/>
    <x v="1"/>
    <x v="0"/>
    <n v="11"/>
    <x v="2"/>
    <x v="5"/>
    <x v="6"/>
  </r>
  <r>
    <x v="40"/>
    <x v="1"/>
    <d v="2022-11-01T00:00:00"/>
    <x v="445"/>
    <s v="IPHONE"/>
    <x v="1"/>
    <x v="1"/>
    <x v="0"/>
    <n v="11"/>
    <x v="2"/>
    <x v="5"/>
    <x v="6"/>
  </r>
  <r>
    <x v="40"/>
    <x v="1"/>
    <d v="2022-11-01T00:00:00"/>
    <x v="643"/>
    <s v="OMNI"/>
    <x v="15"/>
    <x v="1"/>
    <x v="0"/>
    <n v="11"/>
    <x v="2"/>
    <x v="5"/>
    <x v="6"/>
  </r>
  <r>
    <x v="40"/>
    <x v="0"/>
    <d v="2022-11-01T00:00:00"/>
    <x v="1019"/>
    <s v="IPHONE"/>
    <x v="1"/>
    <x v="1"/>
    <x v="0"/>
    <n v="11"/>
    <x v="2"/>
    <x v="5"/>
    <x v="6"/>
  </r>
  <r>
    <x v="40"/>
    <x v="1"/>
    <d v="2022-11-01T00:00:00"/>
    <x v="3"/>
    <s v="MACUSBC"/>
    <x v="2"/>
    <x v="1"/>
    <x v="0"/>
    <n v="11"/>
    <x v="2"/>
    <x v="5"/>
    <x v="6"/>
  </r>
  <r>
    <x v="40"/>
    <x v="1"/>
    <d v="2022-11-16T00:00:00"/>
    <x v="1144"/>
    <s v="HP"/>
    <x v="18"/>
    <x v="2"/>
    <x v="0"/>
    <n v="11"/>
    <x v="2"/>
    <x v="5"/>
    <x v="6"/>
  </r>
  <r>
    <x v="40"/>
    <x v="1"/>
    <d v="2022-11-01T00:00:00"/>
    <x v="1145"/>
    <s v="ANDROID"/>
    <x v="19"/>
    <x v="1"/>
    <x v="0"/>
    <n v="11"/>
    <x v="2"/>
    <x v="5"/>
    <x v="6"/>
  </r>
  <r>
    <x v="40"/>
    <x v="1"/>
    <d v="2022-11-01T00:00:00"/>
    <x v="310"/>
    <s v="HPUSBC"/>
    <x v="12"/>
    <x v="1"/>
    <x v="0"/>
    <n v="11"/>
    <x v="2"/>
    <x v="5"/>
    <x v="6"/>
  </r>
  <r>
    <x v="40"/>
    <x v="1"/>
    <d v="2022-11-01T00:00:00"/>
    <x v="1115"/>
    <s v="HDMIC"/>
    <x v="0"/>
    <x v="0"/>
    <x v="0"/>
    <n v="11"/>
    <x v="2"/>
    <x v="5"/>
    <x v="6"/>
  </r>
  <r>
    <x v="40"/>
    <x v="1"/>
    <d v="2022-11-01T00:00:00"/>
    <x v="1058"/>
    <s v="UHDMI"/>
    <x v="14"/>
    <x v="0"/>
    <x v="0"/>
    <n v="11"/>
    <x v="2"/>
    <x v="5"/>
    <x v="6"/>
  </r>
  <r>
    <x v="40"/>
    <x v="0"/>
    <d v="2022-11-01T00:00:00"/>
    <x v="606"/>
    <s v="MACUSBC"/>
    <x v="2"/>
    <x v="1"/>
    <x v="0"/>
    <n v="11"/>
    <x v="2"/>
    <x v="5"/>
    <x v="6"/>
  </r>
  <r>
    <x v="40"/>
    <x v="0"/>
    <d v="2022-11-01T00:00:00"/>
    <x v="801"/>
    <s v="IPHONE"/>
    <x v="1"/>
    <x v="1"/>
    <x v="0"/>
    <n v="11"/>
    <x v="2"/>
    <x v="5"/>
    <x v="6"/>
  </r>
  <r>
    <x v="40"/>
    <x v="0"/>
    <d v="2022-11-08T00:00:00"/>
    <x v="473"/>
    <s v="CLICC-ML"/>
    <x v="7"/>
    <x v="2"/>
    <x v="0"/>
    <n v="11"/>
    <x v="2"/>
    <x v="5"/>
    <x v="6"/>
  </r>
  <r>
    <x v="40"/>
    <x v="1"/>
    <d v="2022-11-01T00:00:00"/>
    <x v="2"/>
    <s v="IPHONE"/>
    <x v="1"/>
    <x v="1"/>
    <x v="0"/>
    <n v="11"/>
    <x v="2"/>
    <x v="5"/>
    <x v="6"/>
  </r>
  <r>
    <x v="40"/>
    <x v="1"/>
    <d v="2022-11-01T00:00:00"/>
    <x v="498"/>
    <s v="WALLADPT"/>
    <x v="3"/>
    <x v="1"/>
    <x v="0"/>
    <n v="11"/>
    <x v="2"/>
    <x v="5"/>
    <x v="6"/>
  </r>
  <r>
    <x v="40"/>
    <x v="1"/>
    <d v="2022-11-01T00:00:00"/>
    <x v="1"/>
    <s v="IPHONE"/>
    <x v="1"/>
    <x v="1"/>
    <x v="0"/>
    <n v="11"/>
    <x v="2"/>
    <x v="5"/>
    <x v="6"/>
  </r>
  <r>
    <x v="40"/>
    <x v="1"/>
    <d v="2022-11-01T00:00:00"/>
    <x v="854"/>
    <s v="WALLADPT"/>
    <x v="3"/>
    <x v="1"/>
    <x v="0"/>
    <n v="11"/>
    <x v="2"/>
    <x v="5"/>
    <x v="6"/>
  </r>
  <r>
    <x v="40"/>
    <x v="0"/>
    <d v="2022-11-15T00:00:00"/>
    <x v="536"/>
    <s v="CBK"/>
    <x v="6"/>
    <x v="2"/>
    <x v="0"/>
    <n v="11"/>
    <x v="2"/>
    <x v="5"/>
    <x v="6"/>
  </r>
  <r>
    <x v="40"/>
    <x v="1"/>
    <d v="2022-11-01T00:00:00"/>
    <x v="1146"/>
    <s v="HP"/>
    <x v="18"/>
    <x v="2"/>
    <x v="0"/>
    <n v="11"/>
    <x v="2"/>
    <x v="5"/>
    <x v="6"/>
  </r>
  <r>
    <x v="40"/>
    <x v="1"/>
    <d v="2022-11-08T00:00:00"/>
    <x v="1027"/>
    <s v="CBK"/>
    <x v="6"/>
    <x v="2"/>
    <x v="0"/>
    <n v="11"/>
    <x v="2"/>
    <x v="5"/>
    <x v="6"/>
  </r>
  <r>
    <x v="40"/>
    <x v="1"/>
    <d v="2022-11-15T00:00:00"/>
    <x v="756"/>
    <s v="CLICC-MM"/>
    <x v="4"/>
    <x v="2"/>
    <x v="0"/>
    <n v="11"/>
    <x v="2"/>
    <x v="5"/>
    <x v="6"/>
  </r>
  <r>
    <x v="40"/>
    <x v="1"/>
    <d v="2022-11-08T00:00:00"/>
    <x v="911"/>
    <s v="CBK"/>
    <x v="6"/>
    <x v="2"/>
    <x v="0"/>
    <n v="11"/>
    <x v="2"/>
    <x v="5"/>
    <x v="6"/>
  </r>
  <r>
    <x v="40"/>
    <x v="1"/>
    <d v="2022-11-01T00:00:00"/>
    <x v="279"/>
    <s v="HDST"/>
    <x v="8"/>
    <x v="4"/>
    <x v="0"/>
    <n v="11"/>
    <x v="2"/>
    <x v="5"/>
    <x v="6"/>
  </r>
  <r>
    <x v="40"/>
    <x v="1"/>
    <d v="2022-11-08T00:00:00"/>
    <x v="1027"/>
    <s v="CBK"/>
    <x v="6"/>
    <x v="2"/>
    <x v="0"/>
    <n v="11"/>
    <x v="2"/>
    <x v="5"/>
    <x v="6"/>
  </r>
  <r>
    <x v="40"/>
    <x v="1"/>
    <d v="2022-11-08T00:00:00"/>
    <x v="872"/>
    <s v="CBK"/>
    <x v="6"/>
    <x v="2"/>
    <x v="0"/>
    <n v="11"/>
    <x v="2"/>
    <x v="5"/>
    <x v="6"/>
  </r>
  <r>
    <x v="40"/>
    <x v="1"/>
    <d v="2022-11-01T00:00:00"/>
    <x v="1017"/>
    <s v="CALC"/>
    <x v="16"/>
    <x v="4"/>
    <x v="0"/>
    <n v="11"/>
    <x v="2"/>
    <x v="5"/>
    <x v="6"/>
  </r>
  <r>
    <x v="40"/>
    <x v="1"/>
    <d v="2022-11-08T00:00:00"/>
    <x v="897"/>
    <s v="CBK"/>
    <x v="6"/>
    <x v="2"/>
    <x v="0"/>
    <n v="11"/>
    <x v="2"/>
    <x v="5"/>
    <x v="6"/>
  </r>
  <r>
    <x v="40"/>
    <x v="0"/>
    <d v="2022-11-01T00:00:00"/>
    <x v="430"/>
    <s v="IPHONE"/>
    <x v="1"/>
    <x v="1"/>
    <x v="0"/>
    <n v="11"/>
    <x v="2"/>
    <x v="5"/>
    <x v="6"/>
  </r>
  <r>
    <x v="40"/>
    <x v="0"/>
    <d v="2022-11-01T00:00:00"/>
    <x v="950"/>
    <s v="WALLADPT"/>
    <x v="3"/>
    <x v="1"/>
    <x v="0"/>
    <n v="11"/>
    <x v="2"/>
    <x v="5"/>
    <x v="6"/>
  </r>
  <r>
    <x v="40"/>
    <x v="0"/>
    <d v="2022-11-02T00:00:00"/>
    <x v="430"/>
    <s v="IPHONE"/>
    <x v="1"/>
    <x v="1"/>
    <x v="0"/>
    <n v="11"/>
    <x v="2"/>
    <x v="5"/>
    <x v="6"/>
  </r>
  <r>
    <x v="40"/>
    <x v="0"/>
    <d v="2022-11-02T00:00:00"/>
    <x v="950"/>
    <s v="WALLADPT"/>
    <x v="3"/>
    <x v="1"/>
    <x v="0"/>
    <n v="11"/>
    <x v="2"/>
    <x v="5"/>
    <x v="6"/>
  </r>
  <r>
    <x v="40"/>
    <x v="1"/>
    <d v="2022-11-01T00:00:00"/>
    <x v="231"/>
    <s v="MACUSBC"/>
    <x v="2"/>
    <x v="1"/>
    <x v="0"/>
    <n v="11"/>
    <x v="2"/>
    <x v="5"/>
    <x v="6"/>
  </r>
  <r>
    <x v="40"/>
    <x v="1"/>
    <d v="2022-11-15T00:00:00"/>
    <x v="564"/>
    <s v="HP"/>
    <x v="18"/>
    <x v="2"/>
    <x v="0"/>
    <n v="11"/>
    <x v="2"/>
    <x v="5"/>
    <x v="6"/>
  </r>
  <r>
    <x v="40"/>
    <x v="1"/>
    <d v="2022-11-08T00:00:00"/>
    <x v="873"/>
    <s v="CBK"/>
    <x v="6"/>
    <x v="2"/>
    <x v="0"/>
    <n v="11"/>
    <x v="2"/>
    <x v="5"/>
    <x v="6"/>
  </r>
  <r>
    <x v="40"/>
    <x v="1"/>
    <d v="2022-11-01T00:00:00"/>
    <x v="883"/>
    <s v="IPHONE"/>
    <x v="1"/>
    <x v="1"/>
    <x v="0"/>
    <n v="11"/>
    <x v="2"/>
    <x v="5"/>
    <x v="6"/>
  </r>
  <r>
    <x v="40"/>
    <x v="1"/>
    <d v="2022-11-08T00:00:00"/>
    <x v="1147"/>
    <s v="HP"/>
    <x v="18"/>
    <x v="2"/>
    <x v="0"/>
    <n v="11"/>
    <x v="2"/>
    <x v="5"/>
    <x v="6"/>
  </r>
  <r>
    <x v="40"/>
    <x v="1"/>
    <d v="2022-11-01T00:00:00"/>
    <x v="185"/>
    <s v="IPHONE"/>
    <x v="1"/>
    <x v="1"/>
    <x v="0"/>
    <n v="11"/>
    <x v="2"/>
    <x v="5"/>
    <x v="6"/>
  </r>
  <r>
    <x v="40"/>
    <x v="1"/>
    <d v="2022-11-01T00:00:00"/>
    <x v="5"/>
    <s v="WALLADPT"/>
    <x v="3"/>
    <x v="1"/>
    <x v="0"/>
    <n v="11"/>
    <x v="2"/>
    <x v="5"/>
    <x v="6"/>
  </r>
  <r>
    <x v="40"/>
    <x v="1"/>
    <d v="2022-11-01T00:00:00"/>
    <x v="453"/>
    <s v="HDST"/>
    <x v="8"/>
    <x v="4"/>
    <x v="0"/>
    <n v="11"/>
    <x v="2"/>
    <x v="5"/>
    <x v="6"/>
  </r>
  <r>
    <x v="40"/>
    <x v="1"/>
    <d v="2022-11-15T00:00:00"/>
    <x v="815"/>
    <s v="CLICC-ML"/>
    <x v="7"/>
    <x v="2"/>
    <x v="0"/>
    <n v="11"/>
    <x v="2"/>
    <x v="5"/>
    <x v="6"/>
  </r>
  <r>
    <x v="40"/>
    <x v="0"/>
    <d v="2022-11-01T00:00:00"/>
    <x v="262"/>
    <s v="IPHONE"/>
    <x v="1"/>
    <x v="1"/>
    <x v="0"/>
    <n v="11"/>
    <x v="2"/>
    <x v="5"/>
    <x v="6"/>
  </r>
  <r>
    <x v="40"/>
    <x v="0"/>
    <d v="2022-11-01T00:00:00"/>
    <x v="357"/>
    <s v="WALLADPT"/>
    <x v="3"/>
    <x v="1"/>
    <x v="0"/>
    <n v="11"/>
    <x v="2"/>
    <x v="5"/>
    <x v="6"/>
  </r>
  <r>
    <x v="40"/>
    <x v="1"/>
    <d v="2022-11-14T00:00:00"/>
    <x v="21"/>
    <s v="CLICC-ML"/>
    <x v="7"/>
    <x v="2"/>
    <x v="0"/>
    <n v="11"/>
    <x v="2"/>
    <x v="5"/>
    <x v="6"/>
  </r>
  <r>
    <x v="40"/>
    <x v="1"/>
    <d v="2022-11-01T00:00:00"/>
    <x v="511"/>
    <s v="MACUSBC"/>
    <x v="2"/>
    <x v="1"/>
    <x v="0"/>
    <n v="11"/>
    <x v="2"/>
    <x v="5"/>
    <x v="6"/>
  </r>
  <r>
    <x v="40"/>
    <x v="1"/>
    <d v="2022-11-01T00:00:00"/>
    <x v="310"/>
    <s v="HPUSBC"/>
    <x v="12"/>
    <x v="1"/>
    <x v="0"/>
    <n v="11"/>
    <x v="2"/>
    <x v="5"/>
    <x v="6"/>
  </r>
  <r>
    <x v="40"/>
    <x v="0"/>
    <d v="2022-11-01T00:00:00"/>
    <x v="711"/>
    <s v="HDMIC"/>
    <x v="0"/>
    <x v="0"/>
    <x v="0"/>
    <n v="11"/>
    <x v="2"/>
    <x v="5"/>
    <x v="6"/>
  </r>
  <r>
    <x v="40"/>
    <x v="0"/>
    <d v="2022-11-08T00:00:00"/>
    <x v="157"/>
    <s v="CBK"/>
    <x v="6"/>
    <x v="2"/>
    <x v="0"/>
    <n v="11"/>
    <x v="2"/>
    <x v="5"/>
    <x v="6"/>
  </r>
  <r>
    <x v="40"/>
    <x v="1"/>
    <d v="2022-11-15T00:00:00"/>
    <x v="722"/>
    <s v="HP"/>
    <x v="18"/>
    <x v="2"/>
    <x v="0"/>
    <n v="11"/>
    <x v="2"/>
    <x v="5"/>
    <x v="6"/>
  </r>
  <r>
    <x v="40"/>
    <x v="1"/>
    <d v="2022-11-01T00:00:00"/>
    <x v="483"/>
    <s v="HPUSBC"/>
    <x v="12"/>
    <x v="1"/>
    <x v="0"/>
    <n v="11"/>
    <x v="2"/>
    <x v="5"/>
    <x v="6"/>
  </r>
  <r>
    <x v="40"/>
    <x v="1"/>
    <d v="2022-11-01T00:00:00"/>
    <x v="1134"/>
    <s v="HDMIC"/>
    <x v="0"/>
    <x v="0"/>
    <x v="0"/>
    <n v="11"/>
    <x v="2"/>
    <x v="5"/>
    <x v="6"/>
  </r>
  <r>
    <x v="40"/>
    <x v="1"/>
    <d v="2022-11-08T00:00:00"/>
    <x v="851"/>
    <s v="CLICC-ML"/>
    <x v="7"/>
    <x v="2"/>
    <x v="0"/>
    <n v="11"/>
    <x v="2"/>
    <x v="5"/>
    <x v="6"/>
  </r>
  <r>
    <x v="40"/>
    <x v="1"/>
    <d v="2022-11-01T00:00:00"/>
    <x v="1134"/>
    <s v="HDMIC"/>
    <x v="0"/>
    <x v="0"/>
    <x v="0"/>
    <n v="11"/>
    <x v="2"/>
    <x v="5"/>
    <x v="6"/>
  </r>
  <r>
    <x v="40"/>
    <x v="0"/>
    <d v="2022-11-15T00:00:00"/>
    <x v="632"/>
    <s v="FAC"/>
    <x v="4"/>
    <x v="2"/>
    <x v="0"/>
    <n v="11"/>
    <x v="2"/>
    <x v="5"/>
    <x v="6"/>
  </r>
  <r>
    <x v="40"/>
    <x v="0"/>
    <d v="2022-11-01T00:00:00"/>
    <x v="974"/>
    <s v="OMNI"/>
    <x v="15"/>
    <x v="1"/>
    <x v="0"/>
    <n v="11"/>
    <x v="2"/>
    <x v="5"/>
    <x v="6"/>
  </r>
  <r>
    <x v="40"/>
    <x v="0"/>
    <d v="2022-11-01T00:00:00"/>
    <x v="711"/>
    <s v="HDMIC"/>
    <x v="0"/>
    <x v="0"/>
    <x v="0"/>
    <n v="11"/>
    <x v="2"/>
    <x v="5"/>
    <x v="6"/>
  </r>
  <r>
    <x v="40"/>
    <x v="0"/>
    <d v="2022-11-01T00:00:00"/>
    <x v="1122"/>
    <s v="UHDMI"/>
    <x v="14"/>
    <x v="0"/>
    <x v="0"/>
    <n v="11"/>
    <x v="2"/>
    <x v="5"/>
    <x v="6"/>
  </r>
  <r>
    <x v="40"/>
    <x v="0"/>
    <d v="2022-11-15T00:00:00"/>
    <x v="85"/>
    <s v="CLICC-ML"/>
    <x v="7"/>
    <x v="2"/>
    <x v="0"/>
    <n v="11"/>
    <x v="2"/>
    <x v="5"/>
    <x v="6"/>
  </r>
  <r>
    <x v="40"/>
    <x v="1"/>
    <d v="2022-11-01T00:00:00"/>
    <x v="2"/>
    <s v="IPHONE"/>
    <x v="1"/>
    <x v="1"/>
    <x v="0"/>
    <n v="11"/>
    <x v="2"/>
    <x v="5"/>
    <x v="6"/>
  </r>
  <r>
    <x v="40"/>
    <x v="1"/>
    <d v="2022-11-01T00:00:00"/>
    <x v="498"/>
    <s v="WALLADPT"/>
    <x v="3"/>
    <x v="1"/>
    <x v="0"/>
    <n v="11"/>
    <x v="2"/>
    <x v="5"/>
    <x v="6"/>
  </r>
  <r>
    <x v="40"/>
    <x v="1"/>
    <d v="2022-11-08T00:00:00"/>
    <x v="1070"/>
    <s v="CBK"/>
    <x v="6"/>
    <x v="2"/>
    <x v="0"/>
    <n v="11"/>
    <x v="2"/>
    <x v="5"/>
    <x v="6"/>
  </r>
  <r>
    <x v="40"/>
    <x v="1"/>
    <d v="2022-11-01T00:00:00"/>
    <x v="903"/>
    <s v="UHDMI"/>
    <x v="14"/>
    <x v="0"/>
    <x v="0"/>
    <n v="11"/>
    <x v="2"/>
    <x v="5"/>
    <x v="6"/>
  </r>
  <r>
    <x v="40"/>
    <x v="1"/>
    <d v="2022-11-15T00:00:00"/>
    <x v="31"/>
    <s v="CLICC-ML"/>
    <x v="7"/>
    <x v="2"/>
    <x v="0"/>
    <n v="11"/>
    <x v="2"/>
    <x v="5"/>
    <x v="6"/>
  </r>
  <r>
    <x v="40"/>
    <x v="1"/>
    <d v="2022-11-01T00:00:00"/>
    <x v="524"/>
    <s v="IPHONE"/>
    <x v="1"/>
    <x v="1"/>
    <x v="0"/>
    <n v="11"/>
    <x v="2"/>
    <x v="5"/>
    <x v="6"/>
  </r>
  <r>
    <x v="40"/>
    <x v="1"/>
    <d v="2022-11-01T00:00:00"/>
    <x v="963"/>
    <s v="WALLADPT"/>
    <x v="3"/>
    <x v="1"/>
    <x v="0"/>
    <n v="11"/>
    <x v="2"/>
    <x v="5"/>
    <x v="6"/>
  </r>
  <r>
    <x v="40"/>
    <x v="1"/>
    <d v="2022-11-01T00:00:00"/>
    <x v="1115"/>
    <s v="HDMIC"/>
    <x v="0"/>
    <x v="0"/>
    <x v="0"/>
    <n v="11"/>
    <x v="2"/>
    <x v="5"/>
    <x v="6"/>
  </r>
  <r>
    <x v="40"/>
    <x v="1"/>
    <d v="2022-11-01T00:00:00"/>
    <x v="48"/>
    <s v="HDST"/>
    <x v="8"/>
    <x v="4"/>
    <x v="0"/>
    <n v="11"/>
    <x v="2"/>
    <x v="5"/>
    <x v="6"/>
  </r>
  <r>
    <x v="40"/>
    <x v="1"/>
    <d v="2022-11-01T00:00:00"/>
    <x v="338"/>
    <s v="MACUSBC"/>
    <x v="2"/>
    <x v="1"/>
    <x v="0"/>
    <n v="11"/>
    <x v="2"/>
    <x v="5"/>
    <x v="6"/>
  </r>
  <r>
    <x v="40"/>
    <x v="1"/>
    <d v="2022-11-01T00:00:00"/>
    <x v="1134"/>
    <s v="HDMIC"/>
    <x v="0"/>
    <x v="0"/>
    <x v="0"/>
    <n v="11"/>
    <x v="2"/>
    <x v="5"/>
    <x v="6"/>
  </r>
  <r>
    <x v="40"/>
    <x v="1"/>
    <d v="2022-11-01T00:00:00"/>
    <x v="524"/>
    <s v="IPHONE"/>
    <x v="1"/>
    <x v="1"/>
    <x v="0"/>
    <n v="11"/>
    <x v="2"/>
    <x v="5"/>
    <x v="6"/>
  </r>
  <r>
    <x v="40"/>
    <x v="1"/>
    <d v="2022-11-01T00:00:00"/>
    <x v="963"/>
    <s v="WALLADPT"/>
    <x v="3"/>
    <x v="1"/>
    <x v="0"/>
    <n v="11"/>
    <x v="2"/>
    <x v="5"/>
    <x v="6"/>
  </r>
  <r>
    <x v="40"/>
    <x v="1"/>
    <d v="2023-01-30T00:00:00"/>
    <x v="1148"/>
    <s v="CAR"/>
    <x v="5"/>
    <x v="3"/>
    <x v="0"/>
    <n v="11"/>
    <x v="2"/>
    <x v="5"/>
    <x v="6"/>
  </r>
  <r>
    <x v="40"/>
    <x v="1"/>
    <d v="2022-11-01T00:00:00"/>
    <x v="110"/>
    <s v="MACUSBC"/>
    <x v="2"/>
    <x v="1"/>
    <x v="0"/>
    <n v="11"/>
    <x v="2"/>
    <x v="5"/>
    <x v="6"/>
  </r>
  <r>
    <x v="40"/>
    <x v="1"/>
    <d v="2022-11-08T00:00:00"/>
    <x v="989"/>
    <s v="CBK"/>
    <x v="6"/>
    <x v="2"/>
    <x v="0"/>
    <n v="11"/>
    <x v="2"/>
    <x v="5"/>
    <x v="6"/>
  </r>
  <r>
    <x v="40"/>
    <x v="1"/>
    <d v="2022-11-01T00:00:00"/>
    <x v="1090"/>
    <s v="CALC"/>
    <x v="16"/>
    <x v="4"/>
    <x v="0"/>
    <n v="11"/>
    <x v="2"/>
    <x v="5"/>
    <x v="6"/>
  </r>
  <r>
    <x v="40"/>
    <x v="1"/>
    <d v="2022-11-01T00:00:00"/>
    <x v="1115"/>
    <s v="HDMIC"/>
    <x v="0"/>
    <x v="0"/>
    <x v="0"/>
    <n v="11"/>
    <x v="2"/>
    <x v="5"/>
    <x v="6"/>
  </r>
  <r>
    <x v="40"/>
    <x v="1"/>
    <d v="2022-11-01T00:00:00"/>
    <x v="1024"/>
    <s v="UHDMI"/>
    <x v="14"/>
    <x v="0"/>
    <x v="0"/>
    <n v="11"/>
    <x v="2"/>
    <x v="5"/>
    <x v="6"/>
  </r>
  <r>
    <x v="40"/>
    <x v="1"/>
    <d v="2022-11-01T00:00:00"/>
    <x v="1082"/>
    <s v="UVGA"/>
    <x v="10"/>
    <x v="0"/>
    <x v="0"/>
    <n v="11"/>
    <x v="2"/>
    <x v="5"/>
    <x v="6"/>
  </r>
  <r>
    <x v="40"/>
    <x v="1"/>
    <d v="2022-11-01T00:00:00"/>
    <x v="1063"/>
    <s v="VGAC"/>
    <x v="13"/>
    <x v="0"/>
    <x v="0"/>
    <n v="11"/>
    <x v="2"/>
    <x v="5"/>
    <x v="6"/>
  </r>
  <r>
    <x v="40"/>
    <x v="1"/>
    <d v="2022-11-08T00:00:00"/>
    <x v="585"/>
    <s v="FAC"/>
    <x v="7"/>
    <x v="2"/>
    <x v="0"/>
    <n v="11"/>
    <x v="2"/>
    <x v="5"/>
    <x v="6"/>
  </r>
  <r>
    <x v="40"/>
    <x v="1"/>
    <d v="2022-11-01T00:00:00"/>
    <x v="767"/>
    <s v="IPHONE"/>
    <x v="1"/>
    <x v="1"/>
    <x v="0"/>
    <n v="11"/>
    <x v="2"/>
    <x v="5"/>
    <x v="6"/>
  </r>
  <r>
    <x v="40"/>
    <x v="1"/>
    <d v="2022-11-01T00:00:00"/>
    <x v="1"/>
    <s v="IPHONE"/>
    <x v="1"/>
    <x v="1"/>
    <x v="0"/>
    <n v="11"/>
    <x v="2"/>
    <x v="5"/>
    <x v="6"/>
  </r>
  <r>
    <x v="40"/>
    <x v="1"/>
    <d v="2022-11-08T00:00:00"/>
    <x v="46"/>
    <s v="CBK"/>
    <x v="6"/>
    <x v="2"/>
    <x v="0"/>
    <n v="11"/>
    <x v="2"/>
    <x v="5"/>
    <x v="6"/>
  </r>
  <r>
    <x v="40"/>
    <x v="1"/>
    <d v="2022-11-15T00:00:00"/>
    <x v="581"/>
    <s v="CLICC-ML"/>
    <x v="7"/>
    <x v="2"/>
    <x v="0"/>
    <n v="11"/>
    <x v="2"/>
    <x v="5"/>
    <x v="6"/>
  </r>
  <r>
    <x v="40"/>
    <x v="1"/>
    <d v="2022-11-01T00:00:00"/>
    <x v="110"/>
    <s v="MACUSBC"/>
    <x v="2"/>
    <x v="1"/>
    <x v="0"/>
    <n v="11"/>
    <x v="2"/>
    <x v="5"/>
    <x v="6"/>
  </r>
  <r>
    <x v="40"/>
    <x v="1"/>
    <d v="2022-11-01T00:00:00"/>
    <x v="755"/>
    <s v="HP"/>
    <x v="18"/>
    <x v="2"/>
    <x v="0"/>
    <n v="11"/>
    <x v="2"/>
    <x v="5"/>
    <x v="6"/>
  </r>
  <r>
    <x v="40"/>
    <x v="1"/>
    <d v="2022-11-08T00:00:00"/>
    <x v="59"/>
    <s v="CLICC-ML"/>
    <x v="7"/>
    <x v="2"/>
    <x v="0"/>
    <n v="11"/>
    <x v="2"/>
    <x v="5"/>
    <x v="6"/>
  </r>
  <r>
    <x v="40"/>
    <x v="0"/>
    <d v="2022-11-01T00:00:00"/>
    <x v="524"/>
    <s v="IPHONE"/>
    <x v="1"/>
    <x v="1"/>
    <x v="0"/>
    <n v="11"/>
    <x v="2"/>
    <x v="5"/>
    <x v="6"/>
  </r>
  <r>
    <x v="40"/>
    <x v="0"/>
    <d v="2022-11-01T00:00:00"/>
    <x v="110"/>
    <s v="MACUSBC"/>
    <x v="2"/>
    <x v="1"/>
    <x v="0"/>
    <n v="11"/>
    <x v="2"/>
    <x v="5"/>
    <x v="6"/>
  </r>
  <r>
    <x v="40"/>
    <x v="0"/>
    <d v="2022-11-01T00:00:00"/>
    <x v="963"/>
    <s v="WALLADPT"/>
    <x v="3"/>
    <x v="1"/>
    <x v="0"/>
    <n v="11"/>
    <x v="2"/>
    <x v="5"/>
    <x v="6"/>
  </r>
  <r>
    <x v="40"/>
    <x v="0"/>
    <d v="2022-11-08T00:00:00"/>
    <x v="882"/>
    <s v="CLICC-ML"/>
    <x v="7"/>
    <x v="2"/>
    <x v="0"/>
    <n v="11"/>
    <x v="2"/>
    <x v="5"/>
    <x v="6"/>
  </r>
  <r>
    <x v="40"/>
    <x v="0"/>
    <d v="2022-11-08T00:00:00"/>
    <x v="902"/>
    <s v="CBK"/>
    <x v="6"/>
    <x v="2"/>
    <x v="0"/>
    <n v="11"/>
    <x v="2"/>
    <x v="5"/>
    <x v="6"/>
  </r>
  <r>
    <x v="40"/>
    <x v="1"/>
    <d v="2022-11-01T00:00:00"/>
    <x v="310"/>
    <s v="HPUSBC"/>
    <x v="12"/>
    <x v="1"/>
    <x v="0"/>
    <n v="11"/>
    <x v="2"/>
    <x v="5"/>
    <x v="6"/>
  </r>
  <r>
    <x v="40"/>
    <x v="1"/>
    <d v="2022-11-01T00:00:00"/>
    <x v="368"/>
    <s v="IPHONE"/>
    <x v="1"/>
    <x v="1"/>
    <x v="0"/>
    <n v="11"/>
    <x v="2"/>
    <x v="5"/>
    <x v="6"/>
  </r>
  <r>
    <x v="40"/>
    <x v="1"/>
    <d v="2022-11-01T00:00:00"/>
    <x v="369"/>
    <s v="WALLADPT"/>
    <x v="3"/>
    <x v="1"/>
    <x v="0"/>
    <n v="11"/>
    <x v="2"/>
    <x v="5"/>
    <x v="6"/>
  </r>
  <r>
    <x v="40"/>
    <x v="1"/>
    <d v="2022-11-08T00:00:00"/>
    <x v="998"/>
    <s v="CBK"/>
    <x v="6"/>
    <x v="2"/>
    <x v="0"/>
    <n v="11"/>
    <x v="2"/>
    <x v="5"/>
    <x v="6"/>
  </r>
  <r>
    <x v="40"/>
    <x v="0"/>
    <d v="2022-11-08T00:00:00"/>
    <x v="258"/>
    <s v="CBK"/>
    <x v="6"/>
    <x v="2"/>
    <x v="0"/>
    <n v="11"/>
    <x v="2"/>
    <x v="5"/>
    <x v="6"/>
  </r>
  <r>
    <x v="40"/>
    <x v="1"/>
    <d v="2022-11-15T00:00:00"/>
    <x v="993"/>
    <s v="CLICC-ML"/>
    <x v="7"/>
    <x v="2"/>
    <x v="0"/>
    <n v="11"/>
    <x v="2"/>
    <x v="5"/>
    <x v="6"/>
  </r>
  <r>
    <x v="40"/>
    <x v="1"/>
    <d v="2022-11-08T00:00:00"/>
    <x v="601"/>
    <s v="CLICC-ML"/>
    <x v="7"/>
    <x v="2"/>
    <x v="0"/>
    <n v="11"/>
    <x v="2"/>
    <x v="5"/>
    <x v="6"/>
  </r>
  <r>
    <x v="40"/>
    <x v="1"/>
    <d v="2022-11-01T00:00:00"/>
    <x v="189"/>
    <s v="MACUSBC"/>
    <x v="2"/>
    <x v="1"/>
    <x v="0"/>
    <n v="11"/>
    <x v="2"/>
    <x v="5"/>
    <x v="6"/>
  </r>
  <r>
    <x v="40"/>
    <x v="1"/>
    <d v="2022-11-15T00:00:00"/>
    <x v="646"/>
    <s v="CBK"/>
    <x v="6"/>
    <x v="2"/>
    <x v="0"/>
    <n v="11"/>
    <x v="2"/>
    <x v="5"/>
    <x v="6"/>
  </r>
  <r>
    <x v="40"/>
    <x v="0"/>
    <d v="2022-11-01T00:00:00"/>
    <x v="185"/>
    <s v="IPHONE"/>
    <x v="1"/>
    <x v="1"/>
    <x v="0"/>
    <n v="11"/>
    <x v="2"/>
    <x v="5"/>
    <x v="6"/>
  </r>
  <r>
    <x v="40"/>
    <x v="0"/>
    <d v="2022-11-01T00:00:00"/>
    <x v="1048"/>
    <s v="WALLADPT"/>
    <x v="3"/>
    <x v="1"/>
    <x v="0"/>
    <n v="11"/>
    <x v="2"/>
    <x v="5"/>
    <x v="6"/>
  </r>
  <r>
    <x v="40"/>
    <x v="1"/>
    <d v="2022-11-01T00:00:00"/>
    <x v="709"/>
    <s v="MACCHRG"/>
    <x v="9"/>
    <x v="1"/>
    <x v="0"/>
    <n v="11"/>
    <x v="2"/>
    <x v="5"/>
    <x v="6"/>
  </r>
  <r>
    <x v="40"/>
    <x v="0"/>
    <d v="2022-11-15T00:00:00"/>
    <x v="61"/>
    <s v="CLICC-ML"/>
    <x v="7"/>
    <x v="2"/>
    <x v="0"/>
    <n v="11"/>
    <x v="2"/>
    <x v="5"/>
    <x v="6"/>
  </r>
  <r>
    <x v="40"/>
    <x v="1"/>
    <d v="2022-11-01T00:00:00"/>
    <x v="20"/>
    <s v="IPHONE"/>
    <x v="1"/>
    <x v="1"/>
    <x v="0"/>
    <n v="11"/>
    <x v="2"/>
    <x v="5"/>
    <x v="6"/>
  </r>
  <r>
    <x v="40"/>
    <x v="1"/>
    <d v="2022-11-01T00:00:00"/>
    <x v="9"/>
    <s v="MACUSBC"/>
    <x v="2"/>
    <x v="1"/>
    <x v="0"/>
    <n v="11"/>
    <x v="2"/>
    <x v="5"/>
    <x v="6"/>
  </r>
  <r>
    <x v="40"/>
    <x v="1"/>
    <d v="2022-11-01T00:00:00"/>
    <x v="5"/>
    <s v="WALLADPT"/>
    <x v="3"/>
    <x v="1"/>
    <x v="0"/>
    <n v="11"/>
    <x v="2"/>
    <x v="5"/>
    <x v="6"/>
  </r>
  <r>
    <x v="40"/>
    <x v="1"/>
    <d v="2022-11-01T00:00:00"/>
    <x v="453"/>
    <s v="HDST"/>
    <x v="8"/>
    <x v="4"/>
    <x v="0"/>
    <n v="11"/>
    <x v="2"/>
    <x v="5"/>
    <x v="6"/>
  </r>
  <r>
    <x v="40"/>
    <x v="1"/>
    <d v="2022-11-08T00:00:00"/>
    <x v="1070"/>
    <s v="CBK"/>
    <x v="6"/>
    <x v="2"/>
    <x v="0"/>
    <n v="11"/>
    <x v="2"/>
    <x v="5"/>
    <x v="6"/>
  </r>
  <r>
    <x v="40"/>
    <x v="0"/>
    <d v="2022-11-01T00:00:00"/>
    <x v="1007"/>
    <s v="CALC"/>
    <x v="16"/>
    <x v="4"/>
    <x v="0"/>
    <n v="11"/>
    <x v="2"/>
    <x v="5"/>
    <x v="6"/>
  </r>
  <r>
    <x v="40"/>
    <x v="0"/>
    <d v="2022-11-08T00:00:00"/>
    <x v="1068"/>
    <s v="FAC"/>
    <x v="7"/>
    <x v="2"/>
    <x v="0"/>
    <n v="11"/>
    <x v="2"/>
    <x v="5"/>
    <x v="6"/>
  </r>
  <r>
    <x v="40"/>
    <x v="1"/>
    <d v="2022-11-01T00:00:00"/>
    <x v="550"/>
    <s v="CALC"/>
    <x v="16"/>
    <x v="4"/>
    <x v="0"/>
    <n v="11"/>
    <x v="2"/>
    <x v="5"/>
    <x v="6"/>
  </r>
  <r>
    <x v="40"/>
    <x v="0"/>
    <d v="2022-11-15T00:00:00"/>
    <x v="589"/>
    <s v="CLICC-MM"/>
    <x v="4"/>
    <x v="2"/>
    <x v="0"/>
    <n v="11"/>
    <x v="2"/>
    <x v="5"/>
    <x v="6"/>
  </r>
  <r>
    <x v="41"/>
    <x v="0"/>
    <d v="2022-11-02T00:00:00"/>
    <x v="339"/>
    <s v="MACUSBC"/>
    <x v="2"/>
    <x v="1"/>
    <x v="0"/>
    <n v="11"/>
    <x v="2"/>
    <x v="6"/>
    <x v="6"/>
  </r>
  <r>
    <x v="41"/>
    <x v="3"/>
    <d v="2022-11-09T00:00:00"/>
    <x v="1149"/>
    <s v="CLICC-MM"/>
    <x v="4"/>
    <x v="2"/>
    <x v="0"/>
    <n v="11"/>
    <x v="2"/>
    <x v="6"/>
    <x v="6"/>
  </r>
  <r>
    <x v="41"/>
    <x v="0"/>
    <d v="2022-11-02T00:00:00"/>
    <x v="1150"/>
    <s v="HDMIC"/>
    <x v="0"/>
    <x v="0"/>
    <x v="0"/>
    <n v="11"/>
    <x v="2"/>
    <x v="6"/>
    <x v="6"/>
  </r>
  <r>
    <x v="41"/>
    <x v="0"/>
    <d v="2022-11-16T00:00:00"/>
    <x v="848"/>
    <s v="CLICC-ML"/>
    <x v="7"/>
    <x v="2"/>
    <x v="0"/>
    <n v="11"/>
    <x v="2"/>
    <x v="6"/>
    <x v="6"/>
  </r>
  <r>
    <x v="41"/>
    <x v="1"/>
    <d v="2022-11-16T00:00:00"/>
    <x v="882"/>
    <s v="CLICC-ML"/>
    <x v="7"/>
    <x v="2"/>
    <x v="0"/>
    <n v="11"/>
    <x v="2"/>
    <x v="6"/>
    <x v="6"/>
  </r>
  <r>
    <x v="41"/>
    <x v="0"/>
    <d v="2022-11-02T00:00:00"/>
    <x v="728"/>
    <s v="OMNI"/>
    <x v="15"/>
    <x v="1"/>
    <x v="0"/>
    <n v="11"/>
    <x v="2"/>
    <x v="6"/>
    <x v="6"/>
  </r>
  <r>
    <x v="41"/>
    <x v="1"/>
    <d v="2022-11-09T00:00:00"/>
    <x v="1071"/>
    <s v="CBK"/>
    <x v="6"/>
    <x v="2"/>
    <x v="0"/>
    <n v="11"/>
    <x v="2"/>
    <x v="6"/>
    <x v="6"/>
  </r>
  <r>
    <x v="41"/>
    <x v="1"/>
    <d v="2022-11-02T00:00:00"/>
    <x v="778"/>
    <s v="IPHONE"/>
    <x v="1"/>
    <x v="1"/>
    <x v="0"/>
    <n v="11"/>
    <x v="2"/>
    <x v="6"/>
    <x v="6"/>
  </r>
  <r>
    <x v="41"/>
    <x v="1"/>
    <d v="2022-11-02T00:00:00"/>
    <x v="720"/>
    <s v="OMNI"/>
    <x v="15"/>
    <x v="1"/>
    <x v="0"/>
    <n v="11"/>
    <x v="2"/>
    <x v="6"/>
    <x v="6"/>
  </r>
  <r>
    <x v="41"/>
    <x v="1"/>
    <d v="2022-11-09T00:00:00"/>
    <x v="1027"/>
    <s v="CBK"/>
    <x v="6"/>
    <x v="2"/>
    <x v="0"/>
    <n v="11"/>
    <x v="2"/>
    <x v="6"/>
    <x v="6"/>
  </r>
  <r>
    <x v="41"/>
    <x v="1"/>
    <d v="2022-11-02T00:00:00"/>
    <x v="767"/>
    <s v="IPHONE"/>
    <x v="1"/>
    <x v="1"/>
    <x v="0"/>
    <n v="11"/>
    <x v="2"/>
    <x v="6"/>
    <x v="6"/>
  </r>
  <r>
    <x v="41"/>
    <x v="1"/>
    <d v="2022-11-02T00:00:00"/>
    <x v="972"/>
    <s v="CALC"/>
    <x v="16"/>
    <x v="4"/>
    <x v="0"/>
    <n v="11"/>
    <x v="2"/>
    <x v="6"/>
    <x v="6"/>
  </r>
  <r>
    <x v="41"/>
    <x v="0"/>
    <d v="2022-11-16T00:00:00"/>
    <x v="755"/>
    <s v="HP"/>
    <x v="18"/>
    <x v="2"/>
    <x v="0"/>
    <n v="11"/>
    <x v="2"/>
    <x v="6"/>
    <x v="6"/>
  </r>
  <r>
    <x v="41"/>
    <x v="1"/>
    <d v="2022-11-09T00:00:00"/>
    <x v="873"/>
    <s v="CBK"/>
    <x v="6"/>
    <x v="2"/>
    <x v="0"/>
    <n v="11"/>
    <x v="2"/>
    <x v="6"/>
    <x v="6"/>
  </r>
  <r>
    <x v="41"/>
    <x v="1"/>
    <d v="2022-11-02T00:00:00"/>
    <x v="714"/>
    <s v="MACCHRG"/>
    <x v="9"/>
    <x v="1"/>
    <x v="0"/>
    <n v="11"/>
    <x v="2"/>
    <x v="6"/>
    <x v="6"/>
  </r>
  <r>
    <x v="41"/>
    <x v="1"/>
    <d v="2022-11-02T00:00:00"/>
    <x v="430"/>
    <s v="IPHONE"/>
    <x v="1"/>
    <x v="1"/>
    <x v="0"/>
    <n v="11"/>
    <x v="2"/>
    <x v="6"/>
    <x v="6"/>
  </r>
  <r>
    <x v="41"/>
    <x v="1"/>
    <d v="2022-11-02T00:00:00"/>
    <x v="950"/>
    <s v="WALLADPT"/>
    <x v="3"/>
    <x v="1"/>
    <x v="0"/>
    <n v="11"/>
    <x v="2"/>
    <x v="6"/>
    <x v="6"/>
  </r>
  <r>
    <x v="41"/>
    <x v="1"/>
    <d v="2022-11-02T00:00:00"/>
    <x v="749"/>
    <s v="IPHONE"/>
    <x v="1"/>
    <x v="1"/>
    <x v="0"/>
    <n v="11"/>
    <x v="2"/>
    <x v="6"/>
    <x v="6"/>
  </r>
  <r>
    <x v="41"/>
    <x v="1"/>
    <d v="2022-11-16T00:00:00"/>
    <x v="594"/>
    <s v="HP"/>
    <x v="18"/>
    <x v="2"/>
    <x v="0"/>
    <n v="11"/>
    <x v="2"/>
    <x v="6"/>
    <x v="6"/>
  </r>
  <r>
    <x v="41"/>
    <x v="1"/>
    <d v="2022-11-02T00:00:00"/>
    <x v="530"/>
    <s v="MACUSBC"/>
    <x v="2"/>
    <x v="1"/>
    <x v="0"/>
    <n v="11"/>
    <x v="2"/>
    <x v="6"/>
    <x v="6"/>
  </r>
  <r>
    <x v="41"/>
    <x v="1"/>
    <d v="2022-11-02T00:00:00"/>
    <x v="231"/>
    <s v="MACUSBC"/>
    <x v="2"/>
    <x v="1"/>
    <x v="0"/>
    <n v="11"/>
    <x v="2"/>
    <x v="6"/>
    <x v="6"/>
  </r>
  <r>
    <x v="41"/>
    <x v="1"/>
    <d v="2022-11-02T00:00:00"/>
    <x v="3"/>
    <s v="MACUSBC"/>
    <x v="2"/>
    <x v="1"/>
    <x v="0"/>
    <n v="11"/>
    <x v="2"/>
    <x v="6"/>
    <x v="6"/>
  </r>
  <r>
    <x v="41"/>
    <x v="1"/>
    <d v="2022-11-02T00:00:00"/>
    <x v="2"/>
    <s v="IPHONE"/>
    <x v="1"/>
    <x v="1"/>
    <x v="0"/>
    <n v="11"/>
    <x v="2"/>
    <x v="6"/>
    <x v="6"/>
  </r>
  <r>
    <x v="41"/>
    <x v="1"/>
    <d v="2022-11-02T00:00:00"/>
    <x v="5"/>
    <s v="WALLADPT"/>
    <x v="3"/>
    <x v="1"/>
    <x v="0"/>
    <n v="11"/>
    <x v="2"/>
    <x v="6"/>
    <x v="6"/>
  </r>
  <r>
    <x v="41"/>
    <x v="1"/>
    <d v="2022-11-02T00:00:00"/>
    <x v="393"/>
    <s v="IPHONE"/>
    <x v="1"/>
    <x v="1"/>
    <x v="0"/>
    <n v="11"/>
    <x v="2"/>
    <x v="6"/>
    <x v="6"/>
  </r>
  <r>
    <x v="41"/>
    <x v="1"/>
    <d v="2022-11-02T00:00:00"/>
    <x v="369"/>
    <s v="WALLADPT"/>
    <x v="3"/>
    <x v="1"/>
    <x v="0"/>
    <n v="11"/>
    <x v="2"/>
    <x v="6"/>
    <x v="6"/>
  </r>
  <r>
    <x v="41"/>
    <x v="1"/>
    <d v="2022-11-09T00:00:00"/>
    <x v="158"/>
    <s v="CLICC-ML"/>
    <x v="7"/>
    <x v="2"/>
    <x v="0"/>
    <n v="11"/>
    <x v="2"/>
    <x v="6"/>
    <x v="6"/>
  </r>
  <r>
    <x v="41"/>
    <x v="1"/>
    <d v="2022-11-10T00:00:00"/>
    <x v="1151"/>
    <s v="CLICC-MM"/>
    <x v="4"/>
    <x v="2"/>
    <x v="0"/>
    <n v="11"/>
    <x v="2"/>
    <x v="6"/>
    <x v="6"/>
  </r>
  <r>
    <x v="41"/>
    <x v="1"/>
    <d v="2022-11-02T00:00:00"/>
    <x v="110"/>
    <s v="MACUSBC"/>
    <x v="2"/>
    <x v="1"/>
    <x v="0"/>
    <n v="11"/>
    <x v="2"/>
    <x v="6"/>
    <x v="6"/>
  </r>
  <r>
    <x v="41"/>
    <x v="1"/>
    <d v="2022-11-02T00:00:00"/>
    <x v="1152"/>
    <s v="CALC"/>
    <x v="16"/>
    <x v="4"/>
    <x v="0"/>
    <n v="11"/>
    <x v="2"/>
    <x v="6"/>
    <x v="6"/>
  </r>
  <r>
    <x v="41"/>
    <x v="1"/>
    <d v="2022-11-02T00:00:00"/>
    <x v="393"/>
    <s v="IPHONE"/>
    <x v="1"/>
    <x v="1"/>
    <x v="0"/>
    <n v="11"/>
    <x v="2"/>
    <x v="6"/>
    <x v="6"/>
  </r>
  <r>
    <x v="41"/>
    <x v="1"/>
    <d v="2022-11-02T00:00:00"/>
    <x v="369"/>
    <s v="WALLADPT"/>
    <x v="3"/>
    <x v="1"/>
    <x v="0"/>
    <n v="11"/>
    <x v="2"/>
    <x v="6"/>
    <x v="6"/>
  </r>
  <r>
    <x v="41"/>
    <x v="0"/>
    <d v="2022-11-02T00:00:00"/>
    <x v="753"/>
    <s v="MACCHRG"/>
    <x v="9"/>
    <x v="1"/>
    <x v="0"/>
    <n v="11"/>
    <x v="2"/>
    <x v="6"/>
    <x v="6"/>
  </r>
  <r>
    <x v="41"/>
    <x v="1"/>
    <d v="2022-11-02T00:00:00"/>
    <x v="3"/>
    <s v="MACUSBC"/>
    <x v="2"/>
    <x v="1"/>
    <x v="0"/>
    <n v="11"/>
    <x v="2"/>
    <x v="6"/>
    <x v="6"/>
  </r>
  <r>
    <x v="41"/>
    <x v="0"/>
    <d v="2022-11-09T00:00:00"/>
    <x v="754"/>
    <s v="FAC"/>
    <x v="4"/>
    <x v="2"/>
    <x v="0"/>
    <n v="11"/>
    <x v="2"/>
    <x v="6"/>
    <x v="6"/>
  </r>
  <r>
    <x v="41"/>
    <x v="1"/>
    <d v="2022-11-02T00:00:00"/>
    <x v="9"/>
    <s v="MACUSBC"/>
    <x v="2"/>
    <x v="1"/>
    <x v="0"/>
    <n v="11"/>
    <x v="2"/>
    <x v="6"/>
    <x v="6"/>
  </r>
  <r>
    <x v="41"/>
    <x v="0"/>
    <d v="2022-11-02T00:00:00"/>
    <x v="883"/>
    <s v="IPHONE"/>
    <x v="1"/>
    <x v="1"/>
    <x v="0"/>
    <n v="11"/>
    <x v="2"/>
    <x v="6"/>
    <x v="6"/>
  </r>
  <r>
    <x v="41"/>
    <x v="0"/>
    <d v="2022-11-02T00:00:00"/>
    <x v="530"/>
    <s v="MACUSBC"/>
    <x v="2"/>
    <x v="1"/>
    <x v="0"/>
    <n v="11"/>
    <x v="2"/>
    <x v="6"/>
    <x v="6"/>
  </r>
  <r>
    <x v="41"/>
    <x v="1"/>
    <d v="2022-11-02T00:00:00"/>
    <x v="330"/>
    <s v="MACUSBC"/>
    <x v="2"/>
    <x v="1"/>
    <x v="0"/>
    <n v="11"/>
    <x v="2"/>
    <x v="6"/>
    <x v="6"/>
  </r>
  <r>
    <x v="41"/>
    <x v="1"/>
    <d v="2022-11-02T00:00:00"/>
    <x v="483"/>
    <s v="HPUSBC"/>
    <x v="12"/>
    <x v="1"/>
    <x v="0"/>
    <n v="11"/>
    <x v="2"/>
    <x v="6"/>
    <x v="6"/>
  </r>
  <r>
    <x v="41"/>
    <x v="1"/>
    <d v="2022-11-02T00:00:00"/>
    <x v="567"/>
    <s v="IPHONE"/>
    <x v="1"/>
    <x v="1"/>
    <x v="0"/>
    <n v="11"/>
    <x v="2"/>
    <x v="6"/>
    <x v="6"/>
  </r>
  <r>
    <x v="41"/>
    <x v="1"/>
    <d v="2022-11-02T00:00:00"/>
    <x v="1153"/>
    <s v="WALLADPT"/>
    <x v="3"/>
    <x v="1"/>
    <x v="0"/>
    <n v="11"/>
    <x v="2"/>
    <x v="6"/>
    <x v="6"/>
  </r>
  <r>
    <x v="41"/>
    <x v="0"/>
    <d v="2022-11-16T00:00:00"/>
    <x v="715"/>
    <s v="HP"/>
    <x v="18"/>
    <x v="2"/>
    <x v="0"/>
    <n v="11"/>
    <x v="2"/>
    <x v="6"/>
    <x v="6"/>
  </r>
  <r>
    <x v="41"/>
    <x v="1"/>
    <d v="2022-11-14T00:00:00"/>
    <x v="601"/>
    <s v="CLICC-ML"/>
    <x v="7"/>
    <x v="2"/>
    <x v="0"/>
    <n v="11"/>
    <x v="2"/>
    <x v="6"/>
    <x v="6"/>
  </r>
  <r>
    <x v="41"/>
    <x v="0"/>
    <d v="2022-11-02T00:00:00"/>
    <x v="331"/>
    <s v="HPUSBC"/>
    <x v="12"/>
    <x v="1"/>
    <x v="0"/>
    <n v="11"/>
    <x v="2"/>
    <x v="6"/>
    <x v="6"/>
  </r>
  <r>
    <x v="41"/>
    <x v="0"/>
    <d v="2022-11-02T00:00:00"/>
    <x v="500"/>
    <s v="BIOUSBCVGA"/>
    <x v="17"/>
    <x v="0"/>
    <x v="0"/>
    <n v="11"/>
    <x v="2"/>
    <x v="6"/>
    <x v="6"/>
  </r>
  <r>
    <x v="41"/>
    <x v="0"/>
    <d v="2022-11-02T00:00:00"/>
    <x v="501"/>
    <s v="HDMIC"/>
    <x v="0"/>
    <x v="0"/>
    <x v="0"/>
    <n v="11"/>
    <x v="2"/>
    <x v="6"/>
    <x v="6"/>
  </r>
  <r>
    <x v="41"/>
    <x v="0"/>
    <d v="2022-11-02T00:00:00"/>
    <x v="1154"/>
    <s v="VGAC"/>
    <x v="13"/>
    <x v="0"/>
    <x v="0"/>
    <n v="11"/>
    <x v="2"/>
    <x v="6"/>
    <x v="6"/>
  </r>
  <r>
    <x v="41"/>
    <x v="0"/>
    <d v="2022-12-09T00:00:00"/>
    <x v="994"/>
    <s v="CLICC-ML"/>
    <x v="7"/>
    <x v="2"/>
    <x v="0"/>
    <n v="11"/>
    <x v="2"/>
    <x v="6"/>
    <x v="6"/>
  </r>
  <r>
    <x v="41"/>
    <x v="0"/>
    <d v="2022-11-09T00:00:00"/>
    <x v="655"/>
    <s v="CBK"/>
    <x v="6"/>
    <x v="2"/>
    <x v="0"/>
    <n v="11"/>
    <x v="2"/>
    <x v="6"/>
    <x v="6"/>
  </r>
  <r>
    <x v="41"/>
    <x v="1"/>
    <d v="2022-11-02T00:00:00"/>
    <x v="903"/>
    <s v="UHDMI"/>
    <x v="14"/>
    <x v="0"/>
    <x v="0"/>
    <n v="11"/>
    <x v="2"/>
    <x v="6"/>
    <x v="6"/>
  </r>
  <r>
    <x v="41"/>
    <x v="1"/>
    <d v="2022-11-02T00:00:00"/>
    <x v="262"/>
    <s v="IPHONE"/>
    <x v="1"/>
    <x v="1"/>
    <x v="0"/>
    <n v="11"/>
    <x v="2"/>
    <x v="6"/>
    <x v="6"/>
  </r>
  <r>
    <x v="41"/>
    <x v="1"/>
    <d v="2022-11-02T00:00:00"/>
    <x v="357"/>
    <s v="WALLADPT"/>
    <x v="3"/>
    <x v="1"/>
    <x v="0"/>
    <n v="11"/>
    <x v="2"/>
    <x v="6"/>
    <x v="6"/>
  </r>
  <r>
    <x v="41"/>
    <x v="1"/>
    <d v="2022-11-16T00:00:00"/>
    <x v="1155"/>
    <s v="CBK"/>
    <x v="6"/>
    <x v="2"/>
    <x v="0"/>
    <n v="11"/>
    <x v="2"/>
    <x v="6"/>
    <x v="6"/>
  </r>
  <r>
    <x v="41"/>
    <x v="1"/>
    <d v="2022-11-02T00:00:00"/>
    <x v="605"/>
    <s v="CALC"/>
    <x v="16"/>
    <x v="4"/>
    <x v="0"/>
    <n v="11"/>
    <x v="2"/>
    <x v="6"/>
    <x v="6"/>
  </r>
  <r>
    <x v="41"/>
    <x v="1"/>
    <d v="2022-11-02T00:00:00"/>
    <x v="1087"/>
    <s v="IPHONE"/>
    <x v="1"/>
    <x v="1"/>
    <x v="0"/>
    <n v="11"/>
    <x v="2"/>
    <x v="6"/>
    <x v="6"/>
  </r>
  <r>
    <x v="41"/>
    <x v="1"/>
    <d v="2022-11-02T00:00:00"/>
    <x v="356"/>
    <s v="WALLADPT"/>
    <x v="3"/>
    <x v="1"/>
    <x v="0"/>
    <n v="11"/>
    <x v="2"/>
    <x v="6"/>
    <x v="6"/>
  </r>
  <r>
    <x v="41"/>
    <x v="1"/>
    <d v="2022-11-09T00:00:00"/>
    <x v="1125"/>
    <s v="CBK"/>
    <x v="6"/>
    <x v="2"/>
    <x v="0"/>
    <n v="11"/>
    <x v="2"/>
    <x v="6"/>
    <x v="6"/>
  </r>
  <r>
    <x v="41"/>
    <x v="1"/>
    <d v="2022-11-02T00:00:00"/>
    <x v="548"/>
    <s v="IPHONE"/>
    <x v="1"/>
    <x v="1"/>
    <x v="0"/>
    <n v="11"/>
    <x v="2"/>
    <x v="6"/>
    <x v="6"/>
  </r>
  <r>
    <x v="41"/>
    <x v="1"/>
    <d v="2022-11-02T00:00:00"/>
    <x v="974"/>
    <s v="OMNI"/>
    <x v="15"/>
    <x v="1"/>
    <x v="0"/>
    <n v="11"/>
    <x v="2"/>
    <x v="6"/>
    <x v="6"/>
  </r>
  <r>
    <x v="41"/>
    <x v="1"/>
    <d v="2022-11-02T00:00:00"/>
    <x v="554"/>
    <s v="IPHONE"/>
    <x v="1"/>
    <x v="1"/>
    <x v="0"/>
    <n v="11"/>
    <x v="2"/>
    <x v="6"/>
    <x v="6"/>
  </r>
  <r>
    <x v="41"/>
    <x v="1"/>
    <d v="2022-11-09T00:00:00"/>
    <x v="1156"/>
    <s v="CBK"/>
    <x v="6"/>
    <x v="2"/>
    <x v="0"/>
    <n v="11"/>
    <x v="2"/>
    <x v="6"/>
    <x v="6"/>
  </r>
  <r>
    <x v="41"/>
    <x v="1"/>
    <d v="2022-11-02T00:00:00"/>
    <x v="430"/>
    <s v="IPHONE"/>
    <x v="1"/>
    <x v="1"/>
    <x v="0"/>
    <n v="11"/>
    <x v="2"/>
    <x v="6"/>
    <x v="6"/>
  </r>
  <r>
    <x v="41"/>
    <x v="1"/>
    <d v="2022-11-02T00:00:00"/>
    <x v="884"/>
    <s v="WALLADPT"/>
    <x v="3"/>
    <x v="1"/>
    <x v="0"/>
    <n v="11"/>
    <x v="2"/>
    <x v="6"/>
    <x v="6"/>
  </r>
  <r>
    <x v="41"/>
    <x v="1"/>
    <d v="2022-11-02T00:00:00"/>
    <x v="903"/>
    <s v="UHDMI"/>
    <x v="14"/>
    <x v="0"/>
    <x v="0"/>
    <n v="11"/>
    <x v="2"/>
    <x v="6"/>
    <x v="6"/>
  </r>
  <r>
    <x v="41"/>
    <x v="1"/>
    <d v="2022-11-09T00:00:00"/>
    <x v="538"/>
    <s v="HP"/>
    <x v="18"/>
    <x v="2"/>
    <x v="0"/>
    <n v="11"/>
    <x v="2"/>
    <x v="6"/>
    <x v="6"/>
  </r>
  <r>
    <x v="41"/>
    <x v="1"/>
    <d v="2022-11-02T00:00:00"/>
    <x v="189"/>
    <s v="MACUSBC"/>
    <x v="2"/>
    <x v="1"/>
    <x v="0"/>
    <n v="11"/>
    <x v="2"/>
    <x v="6"/>
    <x v="6"/>
  </r>
  <r>
    <x v="41"/>
    <x v="1"/>
    <d v="2022-11-03T00:00:00"/>
    <x v="1020"/>
    <s v="IPHONE"/>
    <x v="1"/>
    <x v="1"/>
    <x v="0"/>
    <n v="11"/>
    <x v="2"/>
    <x v="6"/>
    <x v="6"/>
  </r>
  <r>
    <x v="41"/>
    <x v="1"/>
    <d v="2022-11-02T00:00:00"/>
    <x v="1157"/>
    <s v="ANDROID"/>
    <x v="19"/>
    <x v="1"/>
    <x v="0"/>
    <n v="11"/>
    <x v="2"/>
    <x v="6"/>
    <x v="6"/>
  </r>
  <r>
    <x v="41"/>
    <x v="1"/>
    <d v="2022-11-02T00:00:00"/>
    <x v="1087"/>
    <s v="IPHONE"/>
    <x v="1"/>
    <x v="1"/>
    <x v="0"/>
    <n v="11"/>
    <x v="2"/>
    <x v="6"/>
    <x v="6"/>
  </r>
  <r>
    <x v="41"/>
    <x v="1"/>
    <d v="2022-11-02T00:00:00"/>
    <x v="356"/>
    <s v="WALLADPT"/>
    <x v="3"/>
    <x v="1"/>
    <x v="0"/>
    <n v="11"/>
    <x v="2"/>
    <x v="6"/>
    <x v="6"/>
  </r>
  <r>
    <x v="41"/>
    <x v="1"/>
    <d v="2022-11-09T00:00:00"/>
    <x v="1127"/>
    <s v="CBK"/>
    <x v="6"/>
    <x v="2"/>
    <x v="0"/>
    <n v="11"/>
    <x v="2"/>
    <x v="6"/>
    <x v="6"/>
  </r>
  <r>
    <x v="41"/>
    <x v="1"/>
    <d v="2022-11-15T00:00:00"/>
    <x v="672"/>
    <s v="CLICC-MM"/>
    <x v="4"/>
    <x v="2"/>
    <x v="0"/>
    <n v="11"/>
    <x v="2"/>
    <x v="6"/>
    <x v="6"/>
  </r>
  <r>
    <x v="41"/>
    <x v="1"/>
    <d v="2022-11-09T00:00:00"/>
    <x v="844"/>
    <s v="CLICC-ML"/>
    <x v="7"/>
    <x v="2"/>
    <x v="0"/>
    <n v="11"/>
    <x v="2"/>
    <x v="6"/>
    <x v="6"/>
  </r>
  <r>
    <x v="41"/>
    <x v="1"/>
    <d v="2022-11-11T00:00:00"/>
    <x v="1158"/>
    <s v="CBK"/>
    <x v="6"/>
    <x v="2"/>
    <x v="0"/>
    <n v="11"/>
    <x v="2"/>
    <x v="6"/>
    <x v="6"/>
  </r>
  <r>
    <x v="41"/>
    <x v="0"/>
    <d v="2022-11-09T00:00:00"/>
    <x v="1159"/>
    <s v="CBK"/>
    <x v="6"/>
    <x v="2"/>
    <x v="0"/>
    <n v="11"/>
    <x v="2"/>
    <x v="6"/>
    <x v="6"/>
  </r>
  <r>
    <x v="41"/>
    <x v="0"/>
    <d v="2022-11-16T00:00:00"/>
    <x v="1160"/>
    <s v="CLICC-MM"/>
    <x v="4"/>
    <x v="2"/>
    <x v="0"/>
    <n v="11"/>
    <x v="2"/>
    <x v="6"/>
    <x v="6"/>
  </r>
  <r>
    <x v="41"/>
    <x v="1"/>
    <d v="2022-11-02T00:00:00"/>
    <x v="3"/>
    <s v="MACUSBC"/>
    <x v="2"/>
    <x v="1"/>
    <x v="0"/>
    <n v="11"/>
    <x v="2"/>
    <x v="6"/>
    <x v="6"/>
  </r>
  <r>
    <x v="41"/>
    <x v="0"/>
    <d v="2022-11-02T00:00:00"/>
    <x v="189"/>
    <s v="MACUSBC"/>
    <x v="2"/>
    <x v="1"/>
    <x v="0"/>
    <n v="11"/>
    <x v="2"/>
    <x v="6"/>
    <x v="6"/>
  </r>
  <r>
    <x v="41"/>
    <x v="1"/>
    <d v="2022-11-02T00:00:00"/>
    <x v="1161"/>
    <s v="CALC"/>
    <x v="16"/>
    <x v="4"/>
    <x v="0"/>
    <n v="11"/>
    <x v="2"/>
    <x v="6"/>
    <x v="6"/>
  </r>
  <r>
    <x v="41"/>
    <x v="1"/>
    <d v="2022-11-02T00:00:00"/>
    <x v="189"/>
    <s v="MACUSBC"/>
    <x v="2"/>
    <x v="1"/>
    <x v="0"/>
    <n v="11"/>
    <x v="2"/>
    <x v="6"/>
    <x v="6"/>
  </r>
  <r>
    <x v="41"/>
    <x v="1"/>
    <d v="2022-11-16T00:00:00"/>
    <x v="1162"/>
    <s v="HP"/>
    <x v="18"/>
    <x v="2"/>
    <x v="0"/>
    <n v="11"/>
    <x v="2"/>
    <x v="6"/>
    <x v="6"/>
  </r>
  <r>
    <x v="41"/>
    <x v="1"/>
    <d v="2022-11-02T00:00:00"/>
    <x v="9"/>
    <s v="MACUSBC"/>
    <x v="2"/>
    <x v="1"/>
    <x v="0"/>
    <n v="11"/>
    <x v="2"/>
    <x v="6"/>
    <x v="6"/>
  </r>
  <r>
    <x v="41"/>
    <x v="1"/>
    <d v="2022-11-02T00:00:00"/>
    <x v="1089"/>
    <s v="CALC"/>
    <x v="16"/>
    <x v="4"/>
    <x v="0"/>
    <n v="11"/>
    <x v="2"/>
    <x v="6"/>
    <x v="6"/>
  </r>
  <r>
    <x v="41"/>
    <x v="1"/>
    <d v="2022-11-02T00:00:00"/>
    <x v="1017"/>
    <s v="CALC"/>
    <x v="16"/>
    <x v="4"/>
    <x v="0"/>
    <n v="11"/>
    <x v="2"/>
    <x v="6"/>
    <x v="6"/>
  </r>
  <r>
    <x v="41"/>
    <x v="1"/>
    <d v="2022-11-02T00:00:00"/>
    <x v="1017"/>
    <s v="CALC"/>
    <x v="16"/>
    <x v="4"/>
    <x v="0"/>
    <n v="11"/>
    <x v="2"/>
    <x v="6"/>
    <x v="6"/>
  </r>
  <r>
    <x v="41"/>
    <x v="1"/>
    <d v="2022-11-16T00:00:00"/>
    <x v="371"/>
    <s v="CBK"/>
    <x v="6"/>
    <x v="2"/>
    <x v="0"/>
    <n v="11"/>
    <x v="2"/>
    <x v="6"/>
    <x v="6"/>
  </r>
  <r>
    <x v="41"/>
    <x v="1"/>
    <d v="2022-11-02T00:00:00"/>
    <x v="982"/>
    <s v="CALC"/>
    <x v="16"/>
    <x v="4"/>
    <x v="0"/>
    <n v="11"/>
    <x v="2"/>
    <x v="6"/>
    <x v="6"/>
  </r>
  <r>
    <x v="41"/>
    <x v="1"/>
    <d v="2022-11-09T00:00:00"/>
    <x v="1163"/>
    <s v="CBK"/>
    <x v="6"/>
    <x v="2"/>
    <x v="0"/>
    <n v="11"/>
    <x v="2"/>
    <x v="6"/>
    <x v="6"/>
  </r>
  <r>
    <x v="41"/>
    <x v="1"/>
    <d v="2022-11-02T00:00:00"/>
    <x v="351"/>
    <s v="MACCHRG"/>
    <x v="9"/>
    <x v="1"/>
    <x v="0"/>
    <n v="11"/>
    <x v="2"/>
    <x v="6"/>
    <x v="6"/>
  </r>
  <r>
    <x v="41"/>
    <x v="1"/>
    <d v="2022-11-02T00:00:00"/>
    <x v="1164"/>
    <s v="OLDMACCHRG"/>
    <x v="22"/>
    <x v="1"/>
    <x v="0"/>
    <n v="11"/>
    <x v="2"/>
    <x v="6"/>
    <x v="6"/>
  </r>
  <r>
    <x v="41"/>
    <x v="1"/>
    <d v="2022-11-02T00:00:00"/>
    <x v="952"/>
    <s v="CALC"/>
    <x v="16"/>
    <x v="4"/>
    <x v="0"/>
    <n v="11"/>
    <x v="2"/>
    <x v="6"/>
    <x v="6"/>
  </r>
  <r>
    <x v="41"/>
    <x v="1"/>
    <d v="2022-11-02T00:00:00"/>
    <x v="1007"/>
    <s v="CALC"/>
    <x v="16"/>
    <x v="4"/>
    <x v="0"/>
    <n v="11"/>
    <x v="2"/>
    <x v="6"/>
    <x v="6"/>
  </r>
  <r>
    <x v="41"/>
    <x v="1"/>
    <d v="2022-11-09T00:00:00"/>
    <x v="477"/>
    <s v="CBK"/>
    <x v="6"/>
    <x v="2"/>
    <x v="0"/>
    <n v="11"/>
    <x v="2"/>
    <x v="6"/>
    <x v="6"/>
  </r>
  <r>
    <x v="41"/>
    <x v="1"/>
    <d v="2022-11-02T00:00:00"/>
    <x v="110"/>
    <s v="MACUSBC"/>
    <x v="2"/>
    <x v="1"/>
    <x v="0"/>
    <n v="11"/>
    <x v="2"/>
    <x v="6"/>
    <x v="6"/>
  </r>
  <r>
    <x v="41"/>
    <x v="1"/>
    <d v="2022-11-02T00:00:00"/>
    <x v="1"/>
    <s v="IPHONE"/>
    <x v="1"/>
    <x v="1"/>
    <x v="0"/>
    <n v="11"/>
    <x v="2"/>
    <x v="6"/>
    <x v="6"/>
  </r>
  <r>
    <x v="41"/>
    <x v="1"/>
    <d v="2022-11-02T00:00:00"/>
    <x v="950"/>
    <s v="WALLADPT"/>
    <x v="3"/>
    <x v="1"/>
    <x v="0"/>
    <n v="11"/>
    <x v="2"/>
    <x v="6"/>
    <x v="6"/>
  </r>
  <r>
    <x v="41"/>
    <x v="0"/>
    <d v="2022-11-09T00:00:00"/>
    <x v="829"/>
    <s v="CLICC-ML"/>
    <x v="7"/>
    <x v="2"/>
    <x v="0"/>
    <n v="11"/>
    <x v="2"/>
    <x v="6"/>
    <x v="6"/>
  </r>
  <r>
    <x v="41"/>
    <x v="0"/>
    <d v="2022-11-02T00:00:00"/>
    <x v="713"/>
    <s v="HDST"/>
    <x v="8"/>
    <x v="4"/>
    <x v="0"/>
    <n v="11"/>
    <x v="2"/>
    <x v="6"/>
    <x v="6"/>
  </r>
  <r>
    <x v="41"/>
    <x v="0"/>
    <d v="2022-11-02T00:00:00"/>
    <x v="185"/>
    <s v="IPHONE"/>
    <x v="1"/>
    <x v="1"/>
    <x v="0"/>
    <n v="11"/>
    <x v="2"/>
    <x v="6"/>
    <x v="6"/>
  </r>
  <r>
    <x v="41"/>
    <x v="0"/>
    <d v="2022-11-02T00:00:00"/>
    <x v="498"/>
    <s v="WALLADPT"/>
    <x v="3"/>
    <x v="1"/>
    <x v="0"/>
    <n v="11"/>
    <x v="2"/>
    <x v="6"/>
    <x v="6"/>
  </r>
  <r>
    <x v="41"/>
    <x v="0"/>
    <d v="2022-11-02T00:00:00"/>
    <x v="697"/>
    <s v="OMNI"/>
    <x v="15"/>
    <x v="1"/>
    <x v="0"/>
    <n v="11"/>
    <x v="2"/>
    <x v="6"/>
    <x v="6"/>
  </r>
  <r>
    <x v="41"/>
    <x v="1"/>
    <d v="2022-11-02T00:00:00"/>
    <x v="952"/>
    <s v="CALC"/>
    <x v="16"/>
    <x v="4"/>
    <x v="0"/>
    <n v="11"/>
    <x v="2"/>
    <x v="6"/>
    <x v="6"/>
  </r>
  <r>
    <x v="41"/>
    <x v="1"/>
    <d v="2022-11-02T00:00:00"/>
    <x v="483"/>
    <s v="HPUSBC"/>
    <x v="12"/>
    <x v="1"/>
    <x v="0"/>
    <n v="11"/>
    <x v="2"/>
    <x v="6"/>
    <x v="6"/>
  </r>
  <r>
    <x v="41"/>
    <x v="1"/>
    <d v="2022-11-02T00:00:00"/>
    <x v="351"/>
    <s v="MACCHRG"/>
    <x v="9"/>
    <x v="1"/>
    <x v="0"/>
    <n v="11"/>
    <x v="2"/>
    <x v="6"/>
    <x v="6"/>
  </r>
  <r>
    <x v="41"/>
    <x v="5"/>
    <d v="2022-11-16T00:00:00"/>
    <x v="1054"/>
    <s v="CBK"/>
    <x v="6"/>
    <x v="2"/>
    <x v="0"/>
    <n v="11"/>
    <x v="2"/>
    <x v="6"/>
    <x v="6"/>
  </r>
  <r>
    <x v="42"/>
    <x v="2"/>
    <d v="2022-11-03T00:00:00"/>
    <x v="713"/>
    <s v="HDST"/>
    <x v="8"/>
    <x v="4"/>
    <x v="0"/>
    <n v="11"/>
    <x v="2"/>
    <x v="0"/>
    <x v="6"/>
  </r>
  <r>
    <x v="42"/>
    <x v="2"/>
    <d v="2022-11-10T00:00:00"/>
    <x v="797"/>
    <s v="CBK"/>
    <x v="6"/>
    <x v="2"/>
    <x v="0"/>
    <n v="11"/>
    <x v="2"/>
    <x v="0"/>
    <x v="6"/>
  </r>
  <r>
    <x v="42"/>
    <x v="2"/>
    <d v="2022-11-10T00:00:00"/>
    <x v="1138"/>
    <s v="HP"/>
    <x v="18"/>
    <x v="2"/>
    <x v="0"/>
    <n v="11"/>
    <x v="2"/>
    <x v="0"/>
    <x v="6"/>
  </r>
  <r>
    <x v="42"/>
    <x v="2"/>
    <d v="2022-11-03T00:00:00"/>
    <x v="795"/>
    <s v="OMNI"/>
    <x v="15"/>
    <x v="1"/>
    <x v="0"/>
    <n v="11"/>
    <x v="2"/>
    <x v="0"/>
    <x v="6"/>
  </r>
  <r>
    <x v="42"/>
    <x v="1"/>
    <d v="2022-11-03T00:00:00"/>
    <x v="961"/>
    <s v="MACCHRG"/>
    <x v="9"/>
    <x v="1"/>
    <x v="0"/>
    <n v="11"/>
    <x v="2"/>
    <x v="0"/>
    <x v="6"/>
  </r>
  <r>
    <x v="42"/>
    <x v="2"/>
    <d v="2022-11-17T00:00:00"/>
    <x v="560"/>
    <s v="HP"/>
    <x v="18"/>
    <x v="2"/>
    <x v="0"/>
    <n v="11"/>
    <x v="2"/>
    <x v="0"/>
    <x v="6"/>
  </r>
  <r>
    <x v="42"/>
    <x v="1"/>
    <d v="2022-11-10T00:00:00"/>
    <x v="600"/>
    <s v="HP"/>
    <x v="18"/>
    <x v="2"/>
    <x v="0"/>
    <n v="11"/>
    <x v="2"/>
    <x v="0"/>
    <x v="6"/>
  </r>
  <r>
    <x v="42"/>
    <x v="1"/>
    <d v="2022-11-03T00:00:00"/>
    <x v="279"/>
    <s v="HDST"/>
    <x v="8"/>
    <x v="4"/>
    <x v="0"/>
    <n v="11"/>
    <x v="2"/>
    <x v="0"/>
    <x v="6"/>
  </r>
  <r>
    <x v="42"/>
    <x v="0"/>
    <d v="2022-11-03T00:00:00"/>
    <x v="189"/>
    <s v="MACUSBC"/>
    <x v="2"/>
    <x v="1"/>
    <x v="0"/>
    <n v="11"/>
    <x v="2"/>
    <x v="0"/>
    <x v="6"/>
  </r>
  <r>
    <x v="42"/>
    <x v="1"/>
    <d v="2022-11-03T00:00:00"/>
    <x v="930"/>
    <s v="HP"/>
    <x v="18"/>
    <x v="2"/>
    <x v="0"/>
    <n v="11"/>
    <x v="2"/>
    <x v="0"/>
    <x v="6"/>
  </r>
  <r>
    <x v="42"/>
    <x v="1"/>
    <d v="2022-11-03T00:00:00"/>
    <x v="110"/>
    <s v="MACUSBC"/>
    <x v="2"/>
    <x v="1"/>
    <x v="0"/>
    <n v="11"/>
    <x v="2"/>
    <x v="0"/>
    <x v="6"/>
  </r>
  <r>
    <x v="42"/>
    <x v="1"/>
    <d v="2022-11-17T00:00:00"/>
    <x v="1074"/>
    <s v="FAC"/>
    <x v="7"/>
    <x v="2"/>
    <x v="0"/>
    <n v="11"/>
    <x v="2"/>
    <x v="0"/>
    <x v="6"/>
  </r>
  <r>
    <x v="42"/>
    <x v="1"/>
    <d v="2022-11-03T00:00:00"/>
    <x v="778"/>
    <s v="IPHONE"/>
    <x v="1"/>
    <x v="1"/>
    <x v="0"/>
    <n v="11"/>
    <x v="2"/>
    <x v="0"/>
    <x v="6"/>
  </r>
  <r>
    <x v="42"/>
    <x v="1"/>
    <d v="2022-11-21T00:00:00"/>
    <x v="813"/>
    <s v="FAC"/>
    <x v="4"/>
    <x v="2"/>
    <x v="0"/>
    <n v="11"/>
    <x v="2"/>
    <x v="0"/>
    <x v="6"/>
  </r>
  <r>
    <x v="42"/>
    <x v="0"/>
    <d v="2022-11-10T00:00:00"/>
    <x v="930"/>
    <s v="HP"/>
    <x v="18"/>
    <x v="2"/>
    <x v="0"/>
    <n v="11"/>
    <x v="2"/>
    <x v="0"/>
    <x v="6"/>
  </r>
  <r>
    <x v="42"/>
    <x v="1"/>
    <d v="2022-11-03T00:00:00"/>
    <x v="330"/>
    <s v="MACUSBC"/>
    <x v="2"/>
    <x v="1"/>
    <x v="0"/>
    <n v="11"/>
    <x v="2"/>
    <x v="0"/>
    <x v="6"/>
  </r>
  <r>
    <x v="42"/>
    <x v="1"/>
    <d v="2022-11-03T00:00:00"/>
    <x v="530"/>
    <s v="MACUSBC"/>
    <x v="2"/>
    <x v="1"/>
    <x v="0"/>
    <n v="11"/>
    <x v="2"/>
    <x v="0"/>
    <x v="6"/>
  </r>
  <r>
    <x v="42"/>
    <x v="0"/>
    <d v="2022-11-03T00:00:00"/>
    <x v="524"/>
    <s v="IPHONE"/>
    <x v="1"/>
    <x v="1"/>
    <x v="0"/>
    <n v="11"/>
    <x v="2"/>
    <x v="0"/>
    <x v="6"/>
  </r>
  <r>
    <x v="42"/>
    <x v="0"/>
    <d v="2022-11-03T00:00:00"/>
    <x v="1143"/>
    <s v="WALLADPT"/>
    <x v="3"/>
    <x v="1"/>
    <x v="0"/>
    <n v="11"/>
    <x v="2"/>
    <x v="0"/>
    <x v="6"/>
  </r>
  <r>
    <x v="42"/>
    <x v="0"/>
    <d v="2022-11-10T00:00:00"/>
    <x v="763"/>
    <s v="CLICC-MM"/>
    <x v="4"/>
    <x v="2"/>
    <x v="0"/>
    <n v="11"/>
    <x v="2"/>
    <x v="0"/>
    <x v="6"/>
  </r>
  <r>
    <x v="42"/>
    <x v="0"/>
    <d v="2022-11-10T00:00:00"/>
    <x v="698"/>
    <s v="HP"/>
    <x v="18"/>
    <x v="2"/>
    <x v="0"/>
    <n v="11"/>
    <x v="2"/>
    <x v="0"/>
    <x v="6"/>
  </r>
  <r>
    <x v="42"/>
    <x v="1"/>
    <d v="2022-11-03T00:00:00"/>
    <x v="2"/>
    <s v="IPHONE"/>
    <x v="1"/>
    <x v="1"/>
    <x v="0"/>
    <n v="11"/>
    <x v="2"/>
    <x v="0"/>
    <x v="6"/>
  </r>
  <r>
    <x v="42"/>
    <x v="1"/>
    <d v="2022-11-10T00:00:00"/>
    <x v="47"/>
    <s v="CLICC-ML"/>
    <x v="7"/>
    <x v="2"/>
    <x v="0"/>
    <n v="11"/>
    <x v="2"/>
    <x v="0"/>
    <x v="6"/>
  </r>
  <r>
    <x v="42"/>
    <x v="1"/>
    <d v="2022-11-03T00:00:00"/>
    <x v="976"/>
    <s v="ANDROID"/>
    <x v="19"/>
    <x v="1"/>
    <x v="0"/>
    <n v="11"/>
    <x v="2"/>
    <x v="0"/>
    <x v="6"/>
  </r>
  <r>
    <x v="42"/>
    <x v="1"/>
    <d v="2022-11-03T00:00:00"/>
    <x v="339"/>
    <s v="MACUSBC"/>
    <x v="2"/>
    <x v="1"/>
    <x v="0"/>
    <n v="11"/>
    <x v="2"/>
    <x v="0"/>
    <x v="6"/>
  </r>
  <r>
    <x v="42"/>
    <x v="1"/>
    <d v="2022-11-03T00:00:00"/>
    <x v="963"/>
    <s v="WALLADPT"/>
    <x v="3"/>
    <x v="1"/>
    <x v="0"/>
    <n v="11"/>
    <x v="2"/>
    <x v="0"/>
    <x v="6"/>
  </r>
  <r>
    <x v="42"/>
    <x v="1"/>
    <d v="2022-11-03T00:00:00"/>
    <x v="524"/>
    <s v="IPHONE"/>
    <x v="1"/>
    <x v="1"/>
    <x v="0"/>
    <n v="11"/>
    <x v="2"/>
    <x v="0"/>
    <x v="6"/>
  </r>
  <r>
    <x v="42"/>
    <x v="1"/>
    <d v="2022-11-03T00:00:00"/>
    <x v="189"/>
    <s v="MACUSBC"/>
    <x v="2"/>
    <x v="1"/>
    <x v="0"/>
    <n v="11"/>
    <x v="2"/>
    <x v="0"/>
    <x v="6"/>
  </r>
  <r>
    <x v="42"/>
    <x v="1"/>
    <d v="2022-11-03T00:00:00"/>
    <x v="854"/>
    <s v="WALLADPT"/>
    <x v="3"/>
    <x v="1"/>
    <x v="0"/>
    <n v="11"/>
    <x v="2"/>
    <x v="0"/>
    <x v="6"/>
  </r>
  <r>
    <x v="42"/>
    <x v="1"/>
    <d v="2022-11-03T00:00:00"/>
    <x v="368"/>
    <s v="IPHONE"/>
    <x v="1"/>
    <x v="1"/>
    <x v="0"/>
    <n v="11"/>
    <x v="2"/>
    <x v="0"/>
    <x v="6"/>
  </r>
  <r>
    <x v="42"/>
    <x v="1"/>
    <d v="2022-11-03T00:00:00"/>
    <x v="263"/>
    <s v="WALLADPT"/>
    <x v="3"/>
    <x v="1"/>
    <x v="0"/>
    <n v="11"/>
    <x v="2"/>
    <x v="0"/>
    <x v="6"/>
  </r>
  <r>
    <x v="42"/>
    <x v="1"/>
    <d v="2022-11-03T00:00:00"/>
    <x v="742"/>
    <s v="HDMIC"/>
    <x v="0"/>
    <x v="0"/>
    <x v="0"/>
    <n v="11"/>
    <x v="2"/>
    <x v="0"/>
    <x v="6"/>
  </r>
  <r>
    <x v="42"/>
    <x v="0"/>
    <d v="2022-11-03T00:00:00"/>
    <x v="2"/>
    <s v="IPHONE"/>
    <x v="1"/>
    <x v="1"/>
    <x v="0"/>
    <n v="11"/>
    <x v="2"/>
    <x v="0"/>
    <x v="6"/>
  </r>
  <r>
    <x v="42"/>
    <x v="0"/>
    <d v="2022-11-03T00:00:00"/>
    <x v="5"/>
    <s v="WALLADPT"/>
    <x v="3"/>
    <x v="1"/>
    <x v="0"/>
    <n v="11"/>
    <x v="2"/>
    <x v="0"/>
    <x v="6"/>
  </r>
  <r>
    <x v="42"/>
    <x v="1"/>
    <d v="2022-11-10T00:00:00"/>
    <x v="1066"/>
    <s v="CBK"/>
    <x v="6"/>
    <x v="2"/>
    <x v="0"/>
    <n v="11"/>
    <x v="2"/>
    <x v="0"/>
    <x v="6"/>
  </r>
  <r>
    <x v="42"/>
    <x v="0"/>
    <d v="2022-11-03T00:00:00"/>
    <x v="778"/>
    <s v="IPHONE"/>
    <x v="1"/>
    <x v="1"/>
    <x v="0"/>
    <n v="11"/>
    <x v="2"/>
    <x v="0"/>
    <x v="6"/>
  </r>
  <r>
    <x v="42"/>
    <x v="0"/>
    <d v="2022-11-10T00:00:00"/>
    <x v="440"/>
    <s v="CLICC-MM"/>
    <x v="4"/>
    <x v="2"/>
    <x v="0"/>
    <n v="11"/>
    <x v="2"/>
    <x v="0"/>
    <x v="6"/>
  </r>
  <r>
    <x v="42"/>
    <x v="0"/>
    <d v="2022-11-03T00:00:00"/>
    <x v="834"/>
    <s v="LABMSE"/>
    <x v="11"/>
    <x v="4"/>
    <x v="0"/>
    <n v="11"/>
    <x v="2"/>
    <x v="0"/>
    <x v="6"/>
  </r>
  <r>
    <x v="42"/>
    <x v="1"/>
    <d v="2022-11-10T00:00:00"/>
    <x v="823"/>
    <s v="CLICC-MM"/>
    <x v="4"/>
    <x v="2"/>
    <x v="0"/>
    <n v="11"/>
    <x v="2"/>
    <x v="0"/>
    <x v="6"/>
  </r>
  <r>
    <x v="42"/>
    <x v="0"/>
    <d v="2022-11-10T00:00:00"/>
    <x v="902"/>
    <s v="CBK"/>
    <x v="6"/>
    <x v="2"/>
    <x v="0"/>
    <n v="11"/>
    <x v="2"/>
    <x v="0"/>
    <x v="6"/>
  </r>
  <r>
    <x v="42"/>
    <x v="1"/>
    <d v="2022-11-03T00:00:00"/>
    <x v="331"/>
    <s v="HPUSBC"/>
    <x v="12"/>
    <x v="1"/>
    <x v="0"/>
    <n v="11"/>
    <x v="2"/>
    <x v="0"/>
    <x v="6"/>
  </r>
  <r>
    <x v="42"/>
    <x v="1"/>
    <d v="2022-11-10T00:00:00"/>
    <x v="840"/>
    <s v="CLICC-ML"/>
    <x v="7"/>
    <x v="2"/>
    <x v="0"/>
    <n v="11"/>
    <x v="2"/>
    <x v="0"/>
    <x v="6"/>
  </r>
  <r>
    <x v="42"/>
    <x v="1"/>
    <d v="2022-11-03T00:00:00"/>
    <x v="110"/>
    <s v="MACUSBC"/>
    <x v="2"/>
    <x v="1"/>
    <x v="0"/>
    <n v="11"/>
    <x v="2"/>
    <x v="0"/>
    <x v="6"/>
  </r>
  <r>
    <x v="42"/>
    <x v="1"/>
    <d v="2022-11-03T00:00:00"/>
    <x v="3"/>
    <s v="MACUSBC"/>
    <x v="2"/>
    <x v="1"/>
    <x v="0"/>
    <n v="11"/>
    <x v="2"/>
    <x v="0"/>
    <x v="6"/>
  </r>
  <r>
    <x v="42"/>
    <x v="1"/>
    <d v="2022-11-03T00:00:00"/>
    <x v="185"/>
    <s v="IPHONE"/>
    <x v="1"/>
    <x v="1"/>
    <x v="0"/>
    <n v="11"/>
    <x v="2"/>
    <x v="0"/>
    <x v="6"/>
  </r>
  <r>
    <x v="42"/>
    <x v="1"/>
    <d v="2022-11-03T00:00:00"/>
    <x v="498"/>
    <s v="WALLADPT"/>
    <x v="3"/>
    <x v="1"/>
    <x v="0"/>
    <n v="11"/>
    <x v="2"/>
    <x v="0"/>
    <x v="6"/>
  </r>
  <r>
    <x v="42"/>
    <x v="0"/>
    <d v="2022-11-03T00:00:00"/>
    <x v="185"/>
    <s v="IPHONE"/>
    <x v="1"/>
    <x v="1"/>
    <x v="0"/>
    <n v="11"/>
    <x v="2"/>
    <x v="0"/>
    <x v="6"/>
  </r>
  <r>
    <x v="42"/>
    <x v="0"/>
    <d v="2022-11-03T00:00:00"/>
    <x v="498"/>
    <s v="WALLADPT"/>
    <x v="3"/>
    <x v="1"/>
    <x v="0"/>
    <n v="11"/>
    <x v="2"/>
    <x v="0"/>
    <x v="6"/>
  </r>
  <r>
    <x v="42"/>
    <x v="1"/>
    <d v="2022-11-10T00:00:00"/>
    <x v="1076"/>
    <s v="CBK"/>
    <x v="6"/>
    <x v="2"/>
    <x v="0"/>
    <n v="11"/>
    <x v="2"/>
    <x v="0"/>
    <x v="6"/>
  </r>
  <r>
    <x v="42"/>
    <x v="3"/>
    <d v="2022-11-03T00:00:00"/>
    <x v="285"/>
    <s v="IPHONE"/>
    <x v="1"/>
    <x v="1"/>
    <x v="0"/>
    <n v="11"/>
    <x v="2"/>
    <x v="0"/>
    <x v="6"/>
  </r>
  <r>
    <x v="42"/>
    <x v="1"/>
    <d v="2022-11-03T00:00:00"/>
    <x v="767"/>
    <s v="IPHONE"/>
    <x v="1"/>
    <x v="1"/>
    <x v="0"/>
    <n v="11"/>
    <x v="2"/>
    <x v="0"/>
    <x v="6"/>
  </r>
  <r>
    <x v="42"/>
    <x v="1"/>
    <d v="2022-11-10T00:00:00"/>
    <x v="921"/>
    <s v="CBK"/>
    <x v="6"/>
    <x v="2"/>
    <x v="0"/>
    <n v="11"/>
    <x v="2"/>
    <x v="0"/>
    <x v="6"/>
  </r>
  <r>
    <x v="42"/>
    <x v="0"/>
    <d v="2022-11-03T00:00:00"/>
    <x v="530"/>
    <s v="MACUSBC"/>
    <x v="2"/>
    <x v="1"/>
    <x v="0"/>
    <n v="11"/>
    <x v="2"/>
    <x v="0"/>
    <x v="6"/>
  </r>
  <r>
    <x v="42"/>
    <x v="1"/>
    <d v="2022-11-03T00:00:00"/>
    <x v="1051"/>
    <s v="IPHONE"/>
    <x v="1"/>
    <x v="1"/>
    <x v="0"/>
    <n v="11"/>
    <x v="2"/>
    <x v="0"/>
    <x v="6"/>
  </r>
  <r>
    <x v="42"/>
    <x v="1"/>
    <d v="2022-11-03T00:00:00"/>
    <x v="511"/>
    <s v="MACUSBC"/>
    <x v="2"/>
    <x v="1"/>
    <x v="0"/>
    <n v="11"/>
    <x v="2"/>
    <x v="0"/>
    <x v="6"/>
  </r>
  <r>
    <x v="42"/>
    <x v="1"/>
    <d v="2022-11-03T00:00:00"/>
    <x v="524"/>
    <s v="IPHONE"/>
    <x v="1"/>
    <x v="1"/>
    <x v="0"/>
    <n v="11"/>
    <x v="2"/>
    <x v="0"/>
    <x v="6"/>
  </r>
  <r>
    <x v="42"/>
    <x v="1"/>
    <d v="2022-11-03T00:00:00"/>
    <x v="5"/>
    <s v="WALLADPT"/>
    <x v="3"/>
    <x v="1"/>
    <x v="0"/>
    <n v="11"/>
    <x v="2"/>
    <x v="0"/>
    <x v="6"/>
  </r>
  <r>
    <x v="42"/>
    <x v="0"/>
    <d v="2022-11-17T00:00:00"/>
    <x v="1165"/>
    <s v="HP"/>
    <x v="18"/>
    <x v="2"/>
    <x v="0"/>
    <n v="11"/>
    <x v="2"/>
    <x v="0"/>
    <x v="6"/>
  </r>
  <r>
    <x v="42"/>
    <x v="1"/>
    <d v="2022-11-17T00:00:00"/>
    <x v="984"/>
    <s v="CLICC-ML"/>
    <x v="7"/>
    <x v="2"/>
    <x v="0"/>
    <n v="11"/>
    <x v="2"/>
    <x v="0"/>
    <x v="6"/>
  </r>
  <r>
    <x v="42"/>
    <x v="1"/>
    <d v="2022-11-03T00:00:00"/>
    <x v="338"/>
    <s v="MACUSBC"/>
    <x v="2"/>
    <x v="1"/>
    <x v="0"/>
    <n v="11"/>
    <x v="2"/>
    <x v="0"/>
    <x v="6"/>
  </r>
  <r>
    <x v="42"/>
    <x v="0"/>
    <d v="2022-11-17T00:00:00"/>
    <x v="613"/>
    <s v="CLICC-MM"/>
    <x v="4"/>
    <x v="2"/>
    <x v="0"/>
    <n v="11"/>
    <x v="2"/>
    <x v="0"/>
    <x v="6"/>
  </r>
  <r>
    <x v="42"/>
    <x v="1"/>
    <d v="2022-11-10T00:00:00"/>
    <x v="602"/>
    <s v="HP"/>
    <x v="18"/>
    <x v="2"/>
    <x v="0"/>
    <n v="11"/>
    <x v="2"/>
    <x v="0"/>
    <x v="6"/>
  </r>
  <r>
    <x v="42"/>
    <x v="1"/>
    <d v="2022-11-10T00:00:00"/>
    <x v="968"/>
    <s v="CLICC-ML"/>
    <x v="7"/>
    <x v="2"/>
    <x v="0"/>
    <n v="11"/>
    <x v="2"/>
    <x v="0"/>
    <x v="6"/>
  </r>
  <r>
    <x v="42"/>
    <x v="1"/>
    <d v="2022-11-10T00:00:00"/>
    <x v="1056"/>
    <s v="FAC"/>
    <x v="7"/>
    <x v="2"/>
    <x v="0"/>
    <n v="11"/>
    <x v="2"/>
    <x v="0"/>
    <x v="6"/>
  </r>
  <r>
    <x v="42"/>
    <x v="0"/>
    <d v="2022-11-10T00:00:00"/>
    <x v="872"/>
    <s v="CBK"/>
    <x v="6"/>
    <x v="2"/>
    <x v="0"/>
    <n v="11"/>
    <x v="2"/>
    <x v="0"/>
    <x v="6"/>
  </r>
  <r>
    <x v="42"/>
    <x v="0"/>
    <d v="2022-11-03T00:00:00"/>
    <x v="249"/>
    <s v="IPHONE"/>
    <x v="1"/>
    <x v="1"/>
    <x v="0"/>
    <n v="11"/>
    <x v="2"/>
    <x v="0"/>
    <x v="6"/>
  </r>
  <r>
    <x v="42"/>
    <x v="0"/>
    <d v="2022-11-03T00:00:00"/>
    <x v="326"/>
    <s v="WALLADPT"/>
    <x v="3"/>
    <x v="1"/>
    <x v="0"/>
    <n v="11"/>
    <x v="2"/>
    <x v="0"/>
    <x v="6"/>
  </r>
  <r>
    <x v="42"/>
    <x v="1"/>
    <d v="2022-11-10T00:00:00"/>
    <x v="924"/>
    <s v="CBK"/>
    <x v="6"/>
    <x v="2"/>
    <x v="0"/>
    <n v="11"/>
    <x v="2"/>
    <x v="0"/>
    <x v="6"/>
  </r>
  <r>
    <x v="42"/>
    <x v="0"/>
    <d v="2022-11-03T00:00:00"/>
    <x v="869"/>
    <s v="UVGA"/>
    <x v="10"/>
    <x v="0"/>
    <x v="0"/>
    <n v="11"/>
    <x v="2"/>
    <x v="0"/>
    <x v="6"/>
  </r>
  <r>
    <x v="42"/>
    <x v="1"/>
    <d v="2022-11-10T00:00:00"/>
    <x v="1041"/>
    <s v="CBK"/>
    <x v="6"/>
    <x v="2"/>
    <x v="0"/>
    <n v="11"/>
    <x v="2"/>
    <x v="0"/>
    <x v="6"/>
  </r>
  <r>
    <x v="42"/>
    <x v="1"/>
    <d v="2022-11-03T00:00:00"/>
    <x v="927"/>
    <s v="HDST"/>
    <x v="8"/>
    <x v="4"/>
    <x v="0"/>
    <n v="11"/>
    <x v="2"/>
    <x v="0"/>
    <x v="6"/>
  </r>
  <r>
    <x v="42"/>
    <x v="0"/>
    <d v="2022-11-17T00:00:00"/>
    <x v="805"/>
    <s v="CLICC-MM"/>
    <x v="4"/>
    <x v="2"/>
    <x v="0"/>
    <n v="11"/>
    <x v="2"/>
    <x v="0"/>
    <x v="6"/>
  </r>
  <r>
    <x v="42"/>
    <x v="0"/>
    <d v="2022-11-03T00:00:00"/>
    <x v="9"/>
    <s v="MACUSBC"/>
    <x v="2"/>
    <x v="1"/>
    <x v="0"/>
    <n v="11"/>
    <x v="2"/>
    <x v="0"/>
    <x v="6"/>
  </r>
  <r>
    <x v="42"/>
    <x v="0"/>
    <d v="2022-11-17T00:00:00"/>
    <x v="665"/>
    <s v="FAC"/>
    <x v="4"/>
    <x v="2"/>
    <x v="0"/>
    <n v="11"/>
    <x v="2"/>
    <x v="0"/>
    <x v="6"/>
  </r>
  <r>
    <x v="42"/>
    <x v="0"/>
    <d v="2022-11-17T00:00:00"/>
    <x v="814"/>
    <s v="FAC"/>
    <x v="4"/>
    <x v="2"/>
    <x v="0"/>
    <n v="11"/>
    <x v="2"/>
    <x v="0"/>
    <x v="6"/>
  </r>
  <r>
    <x v="42"/>
    <x v="0"/>
    <d v="2022-11-17T00:00:00"/>
    <x v="59"/>
    <s v="CLICC-ML"/>
    <x v="7"/>
    <x v="2"/>
    <x v="0"/>
    <n v="11"/>
    <x v="2"/>
    <x v="0"/>
    <x v="6"/>
  </r>
  <r>
    <x v="42"/>
    <x v="0"/>
    <d v="2022-11-10T00:00:00"/>
    <x v="1166"/>
    <s v="HP"/>
    <x v="18"/>
    <x v="2"/>
    <x v="0"/>
    <n v="11"/>
    <x v="2"/>
    <x v="0"/>
    <x v="6"/>
  </r>
  <r>
    <x v="42"/>
    <x v="1"/>
    <d v="2022-11-03T00:00:00"/>
    <x v="3"/>
    <s v="MACUSBC"/>
    <x v="2"/>
    <x v="1"/>
    <x v="0"/>
    <n v="11"/>
    <x v="2"/>
    <x v="0"/>
    <x v="6"/>
  </r>
  <r>
    <x v="42"/>
    <x v="1"/>
    <d v="2022-11-03T00:00:00"/>
    <x v="1167"/>
    <s v="MACCHRG"/>
    <x v="9"/>
    <x v="1"/>
    <x v="0"/>
    <n v="11"/>
    <x v="2"/>
    <x v="0"/>
    <x v="6"/>
  </r>
  <r>
    <x v="42"/>
    <x v="0"/>
    <d v="2022-11-10T00:00:00"/>
    <x v="1168"/>
    <s v="HP"/>
    <x v="18"/>
    <x v="2"/>
    <x v="0"/>
    <n v="11"/>
    <x v="2"/>
    <x v="0"/>
    <x v="6"/>
  </r>
  <r>
    <x v="42"/>
    <x v="0"/>
    <d v="2022-11-03T00:00:00"/>
    <x v="679"/>
    <s v="BOEIPHONE"/>
    <x v="1"/>
    <x v="1"/>
    <x v="0"/>
    <n v="11"/>
    <x v="2"/>
    <x v="0"/>
    <x v="6"/>
  </r>
  <r>
    <x v="42"/>
    <x v="0"/>
    <d v="2022-11-03T00:00:00"/>
    <x v="394"/>
    <s v="WALLADPT"/>
    <x v="3"/>
    <x v="1"/>
    <x v="0"/>
    <n v="11"/>
    <x v="2"/>
    <x v="0"/>
    <x v="6"/>
  </r>
  <r>
    <x v="42"/>
    <x v="0"/>
    <d v="2022-11-03T00:00:00"/>
    <x v="453"/>
    <s v="HDST"/>
    <x v="8"/>
    <x v="4"/>
    <x v="0"/>
    <n v="11"/>
    <x v="2"/>
    <x v="0"/>
    <x v="6"/>
  </r>
  <r>
    <x v="42"/>
    <x v="1"/>
    <d v="2022-11-10T00:00:00"/>
    <x v="1169"/>
    <s v="CLICC-MM"/>
    <x v="4"/>
    <x v="2"/>
    <x v="0"/>
    <n v="11"/>
    <x v="2"/>
    <x v="0"/>
    <x v="6"/>
  </r>
  <r>
    <x v="42"/>
    <x v="0"/>
    <d v="2022-11-17T00:00:00"/>
    <x v="640"/>
    <s v="HP"/>
    <x v="18"/>
    <x v="2"/>
    <x v="0"/>
    <n v="11"/>
    <x v="2"/>
    <x v="0"/>
    <x v="6"/>
  </r>
  <r>
    <x v="42"/>
    <x v="1"/>
    <d v="2022-11-03T00:00:00"/>
    <x v="2"/>
    <s v="IPHONE"/>
    <x v="1"/>
    <x v="1"/>
    <x v="0"/>
    <n v="11"/>
    <x v="2"/>
    <x v="0"/>
    <x v="6"/>
  </r>
  <r>
    <x v="42"/>
    <x v="1"/>
    <d v="2022-11-03T00:00:00"/>
    <x v="5"/>
    <s v="WALLADPT"/>
    <x v="3"/>
    <x v="1"/>
    <x v="0"/>
    <n v="11"/>
    <x v="2"/>
    <x v="0"/>
    <x v="6"/>
  </r>
  <r>
    <x v="43"/>
    <x v="2"/>
    <d v="2022-11-21T00:00:00"/>
    <x v="1170"/>
    <s v="HP"/>
    <x v="18"/>
    <x v="2"/>
    <x v="0"/>
    <n v="11"/>
    <x v="2"/>
    <x v="1"/>
    <x v="6"/>
  </r>
  <r>
    <x v="43"/>
    <x v="0"/>
    <d v="2022-11-18T00:00:00"/>
    <x v="1171"/>
    <s v="CLICC-MM"/>
    <x v="4"/>
    <x v="2"/>
    <x v="0"/>
    <n v="11"/>
    <x v="2"/>
    <x v="1"/>
    <x v="6"/>
  </r>
  <r>
    <x v="43"/>
    <x v="1"/>
    <d v="2022-11-18T00:00:00"/>
    <x v="724"/>
    <s v="HP"/>
    <x v="18"/>
    <x v="2"/>
    <x v="0"/>
    <n v="11"/>
    <x v="2"/>
    <x v="1"/>
    <x v="6"/>
  </r>
  <r>
    <x v="43"/>
    <x v="1"/>
    <d v="2022-11-11T00:00:00"/>
    <x v="797"/>
    <s v="CBK"/>
    <x v="6"/>
    <x v="2"/>
    <x v="0"/>
    <n v="11"/>
    <x v="2"/>
    <x v="1"/>
    <x v="6"/>
  </r>
  <r>
    <x v="43"/>
    <x v="0"/>
    <d v="2022-11-04T00:00:00"/>
    <x v="524"/>
    <s v="IPHONE"/>
    <x v="1"/>
    <x v="1"/>
    <x v="0"/>
    <n v="11"/>
    <x v="2"/>
    <x v="1"/>
    <x v="6"/>
  </r>
  <r>
    <x v="43"/>
    <x v="0"/>
    <d v="2022-11-04T00:00:00"/>
    <x v="189"/>
    <s v="MACUSBC"/>
    <x v="2"/>
    <x v="1"/>
    <x v="0"/>
    <n v="11"/>
    <x v="2"/>
    <x v="1"/>
    <x v="6"/>
  </r>
  <r>
    <x v="43"/>
    <x v="0"/>
    <d v="2022-11-04T00:00:00"/>
    <x v="5"/>
    <s v="WALLADPT"/>
    <x v="3"/>
    <x v="1"/>
    <x v="0"/>
    <n v="11"/>
    <x v="2"/>
    <x v="1"/>
    <x v="6"/>
  </r>
  <r>
    <x v="43"/>
    <x v="1"/>
    <d v="2022-11-04T00:00:00"/>
    <x v="1172"/>
    <s v="CALC"/>
    <x v="16"/>
    <x v="4"/>
    <x v="0"/>
    <n v="11"/>
    <x v="2"/>
    <x v="1"/>
    <x v="6"/>
  </r>
  <r>
    <x v="43"/>
    <x v="1"/>
    <d v="2022-12-09T00:00:00"/>
    <x v="1173"/>
    <s v="HP"/>
    <x v="18"/>
    <x v="2"/>
    <x v="0"/>
    <n v="11"/>
    <x v="2"/>
    <x v="1"/>
    <x v="6"/>
  </r>
  <r>
    <x v="43"/>
    <x v="1"/>
    <d v="2022-11-04T00:00:00"/>
    <x v="1080"/>
    <s v="OMNI"/>
    <x v="15"/>
    <x v="1"/>
    <x v="0"/>
    <n v="11"/>
    <x v="2"/>
    <x v="1"/>
    <x v="6"/>
  </r>
  <r>
    <x v="43"/>
    <x v="1"/>
    <d v="2022-11-11T00:00:00"/>
    <x v="434"/>
    <s v="CBK"/>
    <x v="6"/>
    <x v="2"/>
    <x v="0"/>
    <n v="11"/>
    <x v="2"/>
    <x v="1"/>
    <x v="6"/>
  </r>
  <r>
    <x v="43"/>
    <x v="1"/>
    <d v="2022-11-04T00:00:00"/>
    <x v="1174"/>
    <s v="HPUSBC"/>
    <x v="12"/>
    <x v="1"/>
    <x v="0"/>
    <n v="11"/>
    <x v="2"/>
    <x v="1"/>
    <x v="6"/>
  </r>
  <r>
    <x v="43"/>
    <x v="0"/>
    <d v="2022-11-18T00:00:00"/>
    <x v="1175"/>
    <s v="CLICC-ML"/>
    <x v="7"/>
    <x v="2"/>
    <x v="0"/>
    <n v="11"/>
    <x v="2"/>
    <x v="1"/>
    <x v="6"/>
  </r>
  <r>
    <x v="43"/>
    <x v="1"/>
    <d v="2022-11-04T00:00:00"/>
    <x v="393"/>
    <s v="IPHONE"/>
    <x v="1"/>
    <x v="1"/>
    <x v="0"/>
    <n v="11"/>
    <x v="2"/>
    <x v="1"/>
    <x v="6"/>
  </r>
  <r>
    <x v="43"/>
    <x v="1"/>
    <d v="2022-11-04T00:00:00"/>
    <x v="369"/>
    <s v="WALLADPT"/>
    <x v="3"/>
    <x v="1"/>
    <x v="0"/>
    <n v="11"/>
    <x v="2"/>
    <x v="1"/>
    <x v="6"/>
  </r>
  <r>
    <x v="43"/>
    <x v="1"/>
    <d v="2022-11-18T00:00:00"/>
    <x v="373"/>
    <s v="CBK"/>
    <x v="6"/>
    <x v="2"/>
    <x v="0"/>
    <n v="11"/>
    <x v="2"/>
    <x v="1"/>
    <x v="6"/>
  </r>
  <r>
    <x v="43"/>
    <x v="1"/>
    <d v="2022-11-17T00:00:00"/>
    <x v="1176"/>
    <s v="HP"/>
    <x v="18"/>
    <x v="2"/>
    <x v="0"/>
    <n v="11"/>
    <x v="2"/>
    <x v="1"/>
    <x v="6"/>
  </r>
  <r>
    <x v="43"/>
    <x v="1"/>
    <d v="2022-11-04T00:00:00"/>
    <x v="1087"/>
    <s v="IPHONE"/>
    <x v="1"/>
    <x v="1"/>
    <x v="0"/>
    <n v="11"/>
    <x v="2"/>
    <x v="1"/>
    <x v="6"/>
  </r>
  <r>
    <x v="43"/>
    <x v="1"/>
    <d v="2022-11-04T00:00:00"/>
    <x v="356"/>
    <s v="WALLADPT"/>
    <x v="3"/>
    <x v="1"/>
    <x v="0"/>
    <n v="11"/>
    <x v="2"/>
    <x v="1"/>
    <x v="6"/>
  </r>
  <r>
    <x v="43"/>
    <x v="1"/>
    <d v="2022-11-04T00:00:00"/>
    <x v="355"/>
    <s v="IPHONE"/>
    <x v="1"/>
    <x v="1"/>
    <x v="0"/>
    <n v="11"/>
    <x v="2"/>
    <x v="1"/>
    <x v="6"/>
  </r>
  <r>
    <x v="43"/>
    <x v="1"/>
    <d v="2022-11-04T00:00:00"/>
    <x v="1167"/>
    <s v="MACCHRG"/>
    <x v="9"/>
    <x v="1"/>
    <x v="0"/>
    <n v="11"/>
    <x v="2"/>
    <x v="1"/>
    <x v="6"/>
  </r>
  <r>
    <x v="43"/>
    <x v="1"/>
    <d v="2022-11-04T00:00:00"/>
    <x v="1177"/>
    <s v="WALLADPT"/>
    <x v="3"/>
    <x v="1"/>
    <x v="0"/>
    <n v="11"/>
    <x v="2"/>
    <x v="1"/>
    <x v="6"/>
  </r>
  <r>
    <x v="43"/>
    <x v="0"/>
    <d v="2022-11-11T00:00:00"/>
    <x v="392"/>
    <s v="CBK"/>
    <x v="6"/>
    <x v="2"/>
    <x v="0"/>
    <n v="11"/>
    <x v="2"/>
    <x v="1"/>
    <x v="6"/>
  </r>
  <r>
    <x v="43"/>
    <x v="1"/>
    <d v="2022-11-04T00:00:00"/>
    <x v="530"/>
    <s v="MACUSBC"/>
    <x v="2"/>
    <x v="1"/>
    <x v="0"/>
    <n v="11"/>
    <x v="2"/>
    <x v="1"/>
    <x v="6"/>
  </r>
  <r>
    <x v="43"/>
    <x v="1"/>
    <d v="2022-11-11T00:00:00"/>
    <x v="1178"/>
    <s v="HP"/>
    <x v="18"/>
    <x v="2"/>
    <x v="0"/>
    <n v="11"/>
    <x v="2"/>
    <x v="1"/>
    <x v="6"/>
  </r>
  <r>
    <x v="43"/>
    <x v="1"/>
    <d v="2022-11-04T00:00:00"/>
    <x v="742"/>
    <s v="HDMIC"/>
    <x v="0"/>
    <x v="0"/>
    <x v="0"/>
    <n v="11"/>
    <x v="2"/>
    <x v="1"/>
    <x v="6"/>
  </r>
  <r>
    <x v="43"/>
    <x v="1"/>
    <d v="2022-11-04T00:00:00"/>
    <x v="1179"/>
    <s v="UHDMI"/>
    <x v="14"/>
    <x v="0"/>
    <x v="0"/>
    <n v="11"/>
    <x v="2"/>
    <x v="1"/>
    <x v="6"/>
  </r>
  <r>
    <x v="43"/>
    <x v="1"/>
    <d v="2022-11-18T00:00:00"/>
    <x v="677"/>
    <s v="HP"/>
    <x v="18"/>
    <x v="2"/>
    <x v="0"/>
    <n v="11"/>
    <x v="2"/>
    <x v="1"/>
    <x v="6"/>
  </r>
  <r>
    <x v="43"/>
    <x v="1"/>
    <d v="2022-11-04T00:00:00"/>
    <x v="679"/>
    <s v="BOEIPHONE"/>
    <x v="1"/>
    <x v="1"/>
    <x v="0"/>
    <n v="11"/>
    <x v="2"/>
    <x v="1"/>
    <x v="6"/>
  </r>
  <r>
    <x v="43"/>
    <x v="1"/>
    <d v="2022-11-04T00:00:00"/>
    <x v="394"/>
    <s v="WALLADPT"/>
    <x v="3"/>
    <x v="1"/>
    <x v="0"/>
    <n v="11"/>
    <x v="2"/>
    <x v="1"/>
    <x v="6"/>
  </r>
  <r>
    <x v="43"/>
    <x v="0"/>
    <d v="2022-11-11T00:00:00"/>
    <x v="1009"/>
    <s v="CBK"/>
    <x v="6"/>
    <x v="2"/>
    <x v="0"/>
    <n v="11"/>
    <x v="2"/>
    <x v="1"/>
    <x v="6"/>
  </r>
  <r>
    <x v="43"/>
    <x v="0"/>
    <d v="2022-11-04T00:00:00"/>
    <x v="709"/>
    <s v="MACCHRG"/>
    <x v="9"/>
    <x v="1"/>
    <x v="0"/>
    <n v="11"/>
    <x v="2"/>
    <x v="1"/>
    <x v="6"/>
  </r>
  <r>
    <x v="43"/>
    <x v="1"/>
    <d v="2022-11-04T00:00:00"/>
    <x v="338"/>
    <s v="MACUSBC"/>
    <x v="2"/>
    <x v="1"/>
    <x v="0"/>
    <n v="11"/>
    <x v="2"/>
    <x v="1"/>
    <x v="6"/>
  </r>
  <r>
    <x v="43"/>
    <x v="1"/>
    <d v="2022-11-11T00:00:00"/>
    <x v="1180"/>
    <s v="HP"/>
    <x v="18"/>
    <x v="2"/>
    <x v="0"/>
    <n v="11"/>
    <x v="2"/>
    <x v="1"/>
    <x v="6"/>
  </r>
  <r>
    <x v="43"/>
    <x v="1"/>
    <d v="2022-11-18T00:00:00"/>
    <x v="1041"/>
    <s v="CBK"/>
    <x v="6"/>
    <x v="2"/>
    <x v="0"/>
    <n v="11"/>
    <x v="2"/>
    <x v="1"/>
    <x v="6"/>
  </r>
  <r>
    <x v="43"/>
    <x v="0"/>
    <d v="2022-11-11T00:00:00"/>
    <x v="931"/>
    <s v="CBK"/>
    <x v="6"/>
    <x v="2"/>
    <x v="0"/>
    <n v="11"/>
    <x v="2"/>
    <x v="1"/>
    <x v="6"/>
  </r>
  <r>
    <x v="43"/>
    <x v="0"/>
    <d v="2022-11-11T00:00:00"/>
    <x v="774"/>
    <s v="HP"/>
    <x v="18"/>
    <x v="2"/>
    <x v="0"/>
    <n v="11"/>
    <x v="2"/>
    <x v="1"/>
    <x v="6"/>
  </r>
  <r>
    <x v="43"/>
    <x v="1"/>
    <d v="2022-11-11T00:00:00"/>
    <x v="1181"/>
    <s v="HP"/>
    <x v="18"/>
    <x v="2"/>
    <x v="0"/>
    <n v="11"/>
    <x v="2"/>
    <x v="1"/>
    <x v="6"/>
  </r>
  <r>
    <x v="43"/>
    <x v="0"/>
    <d v="2022-11-04T00:00:00"/>
    <x v="338"/>
    <s v="MACUSBC"/>
    <x v="2"/>
    <x v="1"/>
    <x v="0"/>
    <n v="11"/>
    <x v="2"/>
    <x v="1"/>
    <x v="6"/>
  </r>
  <r>
    <x v="43"/>
    <x v="0"/>
    <d v="2022-11-04T00:00:00"/>
    <x v="1182"/>
    <s v="HP"/>
    <x v="18"/>
    <x v="2"/>
    <x v="0"/>
    <n v="11"/>
    <x v="2"/>
    <x v="1"/>
    <x v="6"/>
  </r>
  <r>
    <x v="43"/>
    <x v="0"/>
    <d v="2022-11-11T00:00:00"/>
    <x v="1183"/>
    <s v="CLICC-MM"/>
    <x v="4"/>
    <x v="2"/>
    <x v="0"/>
    <n v="11"/>
    <x v="2"/>
    <x v="1"/>
    <x v="6"/>
  </r>
  <r>
    <x v="43"/>
    <x v="1"/>
    <d v="2022-11-04T00:00:00"/>
    <x v="1184"/>
    <s v="OMNI"/>
    <x v="15"/>
    <x v="1"/>
    <x v="0"/>
    <n v="11"/>
    <x v="2"/>
    <x v="1"/>
    <x v="6"/>
  </r>
  <r>
    <x v="43"/>
    <x v="0"/>
    <d v="2022-11-04T00:00:00"/>
    <x v="355"/>
    <s v="IPHONE"/>
    <x v="1"/>
    <x v="1"/>
    <x v="0"/>
    <n v="11"/>
    <x v="2"/>
    <x v="1"/>
    <x v="6"/>
  </r>
  <r>
    <x v="43"/>
    <x v="0"/>
    <d v="2022-11-04T00:00:00"/>
    <x v="1177"/>
    <s v="WALLADPT"/>
    <x v="3"/>
    <x v="1"/>
    <x v="0"/>
    <n v="11"/>
    <x v="2"/>
    <x v="1"/>
    <x v="6"/>
  </r>
  <r>
    <x v="43"/>
    <x v="1"/>
    <d v="2022-11-04T00:00:00"/>
    <x v="714"/>
    <s v="MACCHRG"/>
    <x v="9"/>
    <x v="1"/>
    <x v="0"/>
    <n v="11"/>
    <x v="2"/>
    <x v="1"/>
    <x v="6"/>
  </r>
  <r>
    <x v="43"/>
    <x v="1"/>
    <d v="2022-11-04T00:00:00"/>
    <x v="605"/>
    <s v="CALC"/>
    <x v="16"/>
    <x v="4"/>
    <x v="0"/>
    <n v="11"/>
    <x v="2"/>
    <x v="1"/>
    <x v="6"/>
  </r>
  <r>
    <x v="43"/>
    <x v="1"/>
    <d v="2022-11-04T00:00:00"/>
    <x v="927"/>
    <s v="HDST"/>
    <x v="8"/>
    <x v="4"/>
    <x v="0"/>
    <n v="11"/>
    <x v="2"/>
    <x v="1"/>
    <x v="6"/>
  </r>
  <r>
    <x v="43"/>
    <x v="1"/>
    <d v="2022-11-04T00:00:00"/>
    <x v="530"/>
    <s v="MACUSBC"/>
    <x v="2"/>
    <x v="1"/>
    <x v="0"/>
    <n v="11"/>
    <x v="2"/>
    <x v="1"/>
    <x v="6"/>
  </r>
  <r>
    <x v="43"/>
    <x v="1"/>
    <d v="2022-11-04T00:00:00"/>
    <x v="331"/>
    <s v="HPUSBC"/>
    <x v="12"/>
    <x v="1"/>
    <x v="0"/>
    <n v="11"/>
    <x v="2"/>
    <x v="1"/>
    <x v="6"/>
  </r>
  <r>
    <x v="43"/>
    <x v="1"/>
    <d v="2022-11-04T00:00:00"/>
    <x v="2"/>
    <s v="IPHONE"/>
    <x v="1"/>
    <x v="1"/>
    <x v="0"/>
    <n v="11"/>
    <x v="2"/>
    <x v="1"/>
    <x v="6"/>
  </r>
  <r>
    <x v="43"/>
    <x v="1"/>
    <d v="2022-11-04T00:00:00"/>
    <x v="936"/>
    <s v="WALLADPT"/>
    <x v="3"/>
    <x v="1"/>
    <x v="0"/>
    <n v="11"/>
    <x v="2"/>
    <x v="1"/>
    <x v="6"/>
  </r>
  <r>
    <x v="43"/>
    <x v="0"/>
    <d v="2022-11-11T00:00:00"/>
    <x v="327"/>
    <s v="CBK"/>
    <x v="6"/>
    <x v="2"/>
    <x v="0"/>
    <n v="11"/>
    <x v="2"/>
    <x v="1"/>
    <x v="6"/>
  </r>
  <r>
    <x v="43"/>
    <x v="0"/>
    <d v="2022-11-04T00:00:00"/>
    <x v="976"/>
    <s v="ANDROID"/>
    <x v="19"/>
    <x v="1"/>
    <x v="0"/>
    <n v="11"/>
    <x v="2"/>
    <x v="1"/>
    <x v="6"/>
  </r>
  <r>
    <x v="43"/>
    <x v="0"/>
    <d v="2022-11-04T00:00:00"/>
    <x v="1185"/>
    <s v="HPUSBC"/>
    <x v="12"/>
    <x v="1"/>
    <x v="0"/>
    <n v="11"/>
    <x v="2"/>
    <x v="1"/>
    <x v="6"/>
  </r>
  <r>
    <x v="43"/>
    <x v="0"/>
    <d v="2022-11-04T00:00:00"/>
    <x v="1186"/>
    <s v="OMNI"/>
    <x v="15"/>
    <x v="1"/>
    <x v="0"/>
    <n v="11"/>
    <x v="2"/>
    <x v="1"/>
    <x v="6"/>
  </r>
  <r>
    <x v="43"/>
    <x v="0"/>
    <d v="2022-11-04T00:00:00"/>
    <x v="16"/>
    <s v="HDMIC"/>
    <x v="0"/>
    <x v="0"/>
    <x v="0"/>
    <n v="11"/>
    <x v="2"/>
    <x v="1"/>
    <x v="6"/>
  </r>
  <r>
    <x v="43"/>
    <x v="0"/>
    <d v="2022-11-04T00:00:00"/>
    <x v="511"/>
    <s v="MACUSBC"/>
    <x v="2"/>
    <x v="1"/>
    <x v="0"/>
    <n v="11"/>
    <x v="2"/>
    <x v="1"/>
    <x v="6"/>
  </r>
  <r>
    <x v="43"/>
    <x v="0"/>
    <d v="2022-11-11T00:00:00"/>
    <x v="522"/>
    <s v="CBK"/>
    <x v="6"/>
    <x v="2"/>
    <x v="0"/>
    <n v="11"/>
    <x v="2"/>
    <x v="1"/>
    <x v="6"/>
  </r>
  <r>
    <x v="43"/>
    <x v="1"/>
    <d v="2022-11-18T00:00:00"/>
    <x v="1034"/>
    <s v="CBK"/>
    <x v="6"/>
    <x v="2"/>
    <x v="0"/>
    <n v="11"/>
    <x v="2"/>
    <x v="1"/>
    <x v="6"/>
  </r>
  <r>
    <x v="43"/>
    <x v="1"/>
    <d v="2022-11-04T00:00:00"/>
    <x v="524"/>
    <s v="IPHONE"/>
    <x v="1"/>
    <x v="1"/>
    <x v="0"/>
    <n v="11"/>
    <x v="2"/>
    <x v="1"/>
    <x v="6"/>
  </r>
  <r>
    <x v="43"/>
    <x v="1"/>
    <d v="2022-11-04T00:00:00"/>
    <x v="5"/>
    <s v="WALLADPT"/>
    <x v="3"/>
    <x v="1"/>
    <x v="0"/>
    <n v="11"/>
    <x v="2"/>
    <x v="1"/>
    <x v="6"/>
  </r>
  <r>
    <x v="43"/>
    <x v="1"/>
    <d v="2022-11-04T00:00:00"/>
    <x v="554"/>
    <s v="IPHONE"/>
    <x v="1"/>
    <x v="1"/>
    <x v="0"/>
    <n v="11"/>
    <x v="2"/>
    <x v="1"/>
    <x v="6"/>
  </r>
  <r>
    <x v="43"/>
    <x v="1"/>
    <d v="2022-11-11T00:00:00"/>
    <x v="160"/>
    <s v="CBK"/>
    <x v="6"/>
    <x v="2"/>
    <x v="0"/>
    <n v="11"/>
    <x v="2"/>
    <x v="1"/>
    <x v="6"/>
  </r>
  <r>
    <x v="43"/>
    <x v="1"/>
    <d v="2022-11-17T00:00:00"/>
    <x v="1061"/>
    <s v="FAC"/>
    <x v="7"/>
    <x v="2"/>
    <x v="0"/>
    <n v="11"/>
    <x v="2"/>
    <x v="1"/>
    <x v="6"/>
  </r>
  <r>
    <x v="43"/>
    <x v="1"/>
    <d v="2022-11-04T00:00:00"/>
    <x v="3"/>
    <s v="MACUSBC"/>
    <x v="2"/>
    <x v="1"/>
    <x v="0"/>
    <n v="11"/>
    <x v="2"/>
    <x v="1"/>
    <x v="6"/>
  </r>
  <r>
    <x v="43"/>
    <x v="1"/>
    <d v="2022-11-04T00:00:00"/>
    <x v="1145"/>
    <s v="ANDROID"/>
    <x v="19"/>
    <x v="1"/>
    <x v="0"/>
    <n v="11"/>
    <x v="2"/>
    <x v="1"/>
    <x v="6"/>
  </r>
  <r>
    <x v="43"/>
    <x v="1"/>
    <d v="2022-11-18T00:00:00"/>
    <x v="510"/>
    <s v="CLICC-MM"/>
    <x v="4"/>
    <x v="2"/>
    <x v="0"/>
    <n v="11"/>
    <x v="2"/>
    <x v="1"/>
    <x v="6"/>
  </r>
  <r>
    <x v="43"/>
    <x v="1"/>
    <d v="2022-11-11T00:00:00"/>
    <x v="512"/>
    <s v="CBK"/>
    <x v="6"/>
    <x v="2"/>
    <x v="0"/>
    <n v="11"/>
    <x v="2"/>
    <x v="1"/>
    <x v="6"/>
  </r>
  <r>
    <x v="43"/>
    <x v="1"/>
    <d v="2022-11-18T00:00:00"/>
    <x v="978"/>
    <s v="CBK"/>
    <x v="6"/>
    <x v="2"/>
    <x v="0"/>
    <n v="11"/>
    <x v="2"/>
    <x v="1"/>
    <x v="6"/>
  </r>
  <r>
    <x v="43"/>
    <x v="1"/>
    <d v="2022-11-04T00:00:00"/>
    <x v="1185"/>
    <s v="HPUSBC"/>
    <x v="12"/>
    <x v="1"/>
    <x v="0"/>
    <n v="11"/>
    <x v="2"/>
    <x v="1"/>
    <x v="6"/>
  </r>
  <r>
    <x v="43"/>
    <x v="1"/>
    <d v="2022-11-04T00:00:00"/>
    <x v="262"/>
    <s v="IPHONE"/>
    <x v="1"/>
    <x v="1"/>
    <x v="0"/>
    <n v="11"/>
    <x v="2"/>
    <x v="1"/>
    <x v="6"/>
  </r>
  <r>
    <x v="43"/>
    <x v="1"/>
    <d v="2022-11-04T00:00:00"/>
    <x v="357"/>
    <s v="WALLADPT"/>
    <x v="3"/>
    <x v="1"/>
    <x v="0"/>
    <n v="11"/>
    <x v="2"/>
    <x v="1"/>
    <x v="6"/>
  </r>
  <r>
    <x v="43"/>
    <x v="0"/>
    <d v="2022-11-18T00:00:00"/>
    <x v="1187"/>
    <s v="CLICC-MM"/>
    <x v="4"/>
    <x v="2"/>
    <x v="0"/>
    <n v="11"/>
    <x v="2"/>
    <x v="1"/>
    <x v="6"/>
  </r>
  <r>
    <x v="43"/>
    <x v="0"/>
    <d v="2022-11-04T00:00:00"/>
    <x v="2"/>
    <s v="IPHONE"/>
    <x v="1"/>
    <x v="1"/>
    <x v="0"/>
    <n v="11"/>
    <x v="2"/>
    <x v="1"/>
    <x v="6"/>
  </r>
  <r>
    <x v="43"/>
    <x v="0"/>
    <d v="2022-11-04T00:00:00"/>
    <x v="1143"/>
    <s v="WALLADPT"/>
    <x v="3"/>
    <x v="1"/>
    <x v="0"/>
    <n v="11"/>
    <x v="2"/>
    <x v="1"/>
    <x v="6"/>
  </r>
  <r>
    <x v="43"/>
    <x v="0"/>
    <d v="2022-11-04T00:00:00"/>
    <x v="430"/>
    <s v="IPHONE"/>
    <x v="1"/>
    <x v="1"/>
    <x v="0"/>
    <n v="11"/>
    <x v="2"/>
    <x v="1"/>
    <x v="6"/>
  </r>
  <r>
    <x v="43"/>
    <x v="0"/>
    <d v="2022-11-04T00:00:00"/>
    <x v="884"/>
    <s v="WALLADPT"/>
    <x v="3"/>
    <x v="1"/>
    <x v="0"/>
    <n v="11"/>
    <x v="2"/>
    <x v="1"/>
    <x v="6"/>
  </r>
  <r>
    <x v="43"/>
    <x v="1"/>
    <d v="2022-11-16T00:00:00"/>
    <x v="14"/>
    <s v="CBK"/>
    <x v="6"/>
    <x v="2"/>
    <x v="0"/>
    <n v="11"/>
    <x v="2"/>
    <x v="1"/>
    <x v="6"/>
  </r>
  <r>
    <x v="43"/>
    <x v="1"/>
    <d v="2022-11-04T00:00:00"/>
    <x v="189"/>
    <s v="MACUSBC"/>
    <x v="2"/>
    <x v="1"/>
    <x v="0"/>
    <n v="11"/>
    <x v="2"/>
    <x v="1"/>
    <x v="6"/>
  </r>
  <r>
    <x v="43"/>
    <x v="1"/>
    <d v="2022-11-04T00:00:00"/>
    <x v="974"/>
    <s v="OMNI"/>
    <x v="15"/>
    <x v="1"/>
    <x v="0"/>
    <n v="11"/>
    <x v="2"/>
    <x v="1"/>
    <x v="6"/>
  </r>
  <r>
    <x v="43"/>
    <x v="0"/>
    <d v="2022-11-11T00:00:00"/>
    <x v="1071"/>
    <s v="CBK"/>
    <x v="6"/>
    <x v="2"/>
    <x v="0"/>
    <n v="11"/>
    <x v="2"/>
    <x v="1"/>
    <x v="6"/>
  </r>
  <r>
    <x v="43"/>
    <x v="0"/>
    <d v="2022-11-17T00:00:00"/>
    <x v="793"/>
    <s v="CLICC-MM"/>
    <x v="4"/>
    <x v="2"/>
    <x v="0"/>
    <n v="11"/>
    <x v="2"/>
    <x v="1"/>
    <x v="6"/>
  </r>
  <r>
    <x v="43"/>
    <x v="0"/>
    <d v="2022-11-04T00:00:00"/>
    <x v="1"/>
    <s v="IPHONE"/>
    <x v="1"/>
    <x v="1"/>
    <x v="0"/>
    <n v="11"/>
    <x v="2"/>
    <x v="1"/>
    <x v="6"/>
  </r>
  <r>
    <x v="43"/>
    <x v="0"/>
    <d v="2022-11-04T00:00:00"/>
    <x v="963"/>
    <s v="WALLADPT"/>
    <x v="3"/>
    <x v="1"/>
    <x v="0"/>
    <n v="11"/>
    <x v="2"/>
    <x v="1"/>
    <x v="6"/>
  </r>
  <r>
    <x v="43"/>
    <x v="0"/>
    <d v="2022-11-04T00:00:00"/>
    <x v="483"/>
    <s v="HPUSBC"/>
    <x v="12"/>
    <x v="1"/>
    <x v="0"/>
    <n v="11"/>
    <x v="2"/>
    <x v="1"/>
    <x v="6"/>
  </r>
  <r>
    <x v="43"/>
    <x v="1"/>
    <d v="2022-11-04T00:00:00"/>
    <x v="767"/>
    <s v="IPHONE"/>
    <x v="1"/>
    <x v="1"/>
    <x v="0"/>
    <n v="11"/>
    <x v="2"/>
    <x v="1"/>
    <x v="6"/>
  </r>
  <r>
    <x v="43"/>
    <x v="1"/>
    <d v="2022-11-04T00:00:00"/>
    <x v="530"/>
    <s v="MACUSBC"/>
    <x v="2"/>
    <x v="1"/>
    <x v="0"/>
    <n v="11"/>
    <x v="2"/>
    <x v="1"/>
    <x v="6"/>
  </r>
  <r>
    <x v="43"/>
    <x v="1"/>
    <d v="2022-11-18T00:00:00"/>
    <x v="1188"/>
    <s v="HP"/>
    <x v="18"/>
    <x v="2"/>
    <x v="0"/>
    <n v="11"/>
    <x v="2"/>
    <x v="1"/>
    <x v="6"/>
  </r>
  <r>
    <x v="43"/>
    <x v="0"/>
    <d v="2022-11-04T00:00:00"/>
    <x v="511"/>
    <s v="MACUSBC"/>
    <x v="2"/>
    <x v="1"/>
    <x v="0"/>
    <n v="11"/>
    <x v="2"/>
    <x v="1"/>
    <x v="6"/>
  </r>
  <r>
    <x v="43"/>
    <x v="0"/>
    <d v="2022-11-04T00:00:00"/>
    <x v="185"/>
    <s v="IPHONE"/>
    <x v="1"/>
    <x v="1"/>
    <x v="0"/>
    <n v="11"/>
    <x v="2"/>
    <x v="1"/>
    <x v="6"/>
  </r>
  <r>
    <x v="43"/>
    <x v="0"/>
    <d v="2022-11-04T00:00:00"/>
    <x v="498"/>
    <s v="WALLADPT"/>
    <x v="3"/>
    <x v="1"/>
    <x v="0"/>
    <n v="11"/>
    <x v="2"/>
    <x v="1"/>
    <x v="6"/>
  </r>
  <r>
    <x v="43"/>
    <x v="0"/>
    <d v="2022-11-18T00:00:00"/>
    <x v="771"/>
    <s v="CLICC-MM"/>
    <x v="4"/>
    <x v="2"/>
    <x v="0"/>
    <n v="11"/>
    <x v="2"/>
    <x v="1"/>
    <x v="6"/>
  </r>
  <r>
    <x v="44"/>
    <x v="1"/>
    <d v="2022-11-12T00:00:00"/>
    <x v="628"/>
    <s v="CBK"/>
    <x v="6"/>
    <x v="2"/>
    <x v="0"/>
    <n v="11"/>
    <x v="2"/>
    <x v="2"/>
    <x v="6"/>
  </r>
  <r>
    <x v="44"/>
    <x v="1"/>
    <d v="2022-11-12T00:00:00"/>
    <x v="1189"/>
    <s v="CBK"/>
    <x v="6"/>
    <x v="2"/>
    <x v="0"/>
    <n v="11"/>
    <x v="2"/>
    <x v="2"/>
    <x v="6"/>
  </r>
  <r>
    <x v="44"/>
    <x v="1"/>
    <d v="2022-11-12T00:00:00"/>
    <x v="1190"/>
    <s v="CBK"/>
    <x v="6"/>
    <x v="2"/>
    <x v="0"/>
    <n v="11"/>
    <x v="2"/>
    <x v="2"/>
    <x v="6"/>
  </r>
  <r>
    <x v="44"/>
    <x v="0"/>
    <d v="2022-11-05T00:00:00"/>
    <x v="331"/>
    <s v="HPUSBC"/>
    <x v="12"/>
    <x v="1"/>
    <x v="0"/>
    <n v="11"/>
    <x v="2"/>
    <x v="2"/>
    <x v="6"/>
  </r>
  <r>
    <x v="44"/>
    <x v="0"/>
    <d v="2022-11-05T00:00:00"/>
    <x v="1087"/>
    <s v="IPHONE"/>
    <x v="1"/>
    <x v="1"/>
    <x v="0"/>
    <n v="11"/>
    <x v="2"/>
    <x v="2"/>
    <x v="6"/>
  </r>
  <r>
    <x v="45"/>
    <x v="1"/>
    <d v="2022-11-13T00:00:00"/>
    <x v="855"/>
    <s v="CBK"/>
    <x v="6"/>
    <x v="2"/>
    <x v="0"/>
    <n v="11"/>
    <x v="2"/>
    <x v="3"/>
    <x v="6"/>
  </r>
  <r>
    <x v="45"/>
    <x v="1"/>
    <d v="2022-11-06T00:00:00"/>
    <x v="483"/>
    <s v="HPUSBC"/>
    <x v="12"/>
    <x v="1"/>
    <x v="0"/>
    <n v="11"/>
    <x v="2"/>
    <x v="3"/>
    <x v="6"/>
  </r>
  <r>
    <x v="45"/>
    <x v="1"/>
    <d v="2022-11-06T00:00:00"/>
    <x v="1191"/>
    <s v="SUP"/>
    <x v="21"/>
    <x v="4"/>
    <x v="0"/>
    <n v="11"/>
    <x v="2"/>
    <x v="3"/>
    <x v="6"/>
  </r>
  <r>
    <x v="45"/>
    <x v="1"/>
    <d v="2022-11-06T00:00:00"/>
    <x v="344"/>
    <s v="UVGA"/>
    <x v="10"/>
    <x v="0"/>
    <x v="0"/>
    <n v="11"/>
    <x v="2"/>
    <x v="3"/>
    <x v="6"/>
  </r>
  <r>
    <x v="45"/>
    <x v="0"/>
    <d v="2022-11-06T00:00:00"/>
    <x v="1174"/>
    <s v="HPUSBC"/>
    <x v="12"/>
    <x v="1"/>
    <x v="0"/>
    <n v="11"/>
    <x v="2"/>
    <x v="3"/>
    <x v="6"/>
  </r>
  <r>
    <x v="46"/>
    <x v="3"/>
    <d v="2022-11-07T00:00:00"/>
    <x v="1115"/>
    <s v="HDMIC"/>
    <x v="0"/>
    <x v="0"/>
    <x v="0"/>
    <n v="11"/>
    <x v="2"/>
    <x v="4"/>
    <x v="7"/>
  </r>
  <r>
    <x v="46"/>
    <x v="2"/>
    <d v="2022-11-14T00:00:00"/>
    <x v="1192"/>
    <s v="CBK"/>
    <x v="6"/>
    <x v="2"/>
    <x v="0"/>
    <n v="11"/>
    <x v="2"/>
    <x v="4"/>
    <x v="7"/>
  </r>
  <r>
    <x v="46"/>
    <x v="4"/>
    <d v="2022-11-07T00:00:00"/>
    <x v="523"/>
    <s v="CBK"/>
    <x v="6"/>
    <x v="2"/>
    <x v="0"/>
    <n v="11"/>
    <x v="2"/>
    <x v="4"/>
    <x v="7"/>
  </r>
  <r>
    <x v="46"/>
    <x v="0"/>
    <d v="2022-11-07T00:00:00"/>
    <x v="331"/>
    <s v="HPUSBC"/>
    <x v="12"/>
    <x v="1"/>
    <x v="0"/>
    <n v="11"/>
    <x v="2"/>
    <x v="4"/>
    <x v="7"/>
  </r>
  <r>
    <x v="46"/>
    <x v="0"/>
    <d v="2022-11-14T00:00:00"/>
    <x v="865"/>
    <s v="CBK"/>
    <x v="6"/>
    <x v="2"/>
    <x v="0"/>
    <n v="11"/>
    <x v="2"/>
    <x v="4"/>
    <x v="7"/>
  </r>
  <r>
    <x v="46"/>
    <x v="0"/>
    <d v="2022-11-21T00:00:00"/>
    <x v="1193"/>
    <s v="HP"/>
    <x v="18"/>
    <x v="2"/>
    <x v="0"/>
    <n v="11"/>
    <x v="2"/>
    <x v="4"/>
    <x v="7"/>
  </r>
  <r>
    <x v="46"/>
    <x v="2"/>
    <d v="2022-11-21T00:00:00"/>
    <x v="49"/>
    <s v="CLICC-ML"/>
    <x v="7"/>
    <x v="2"/>
    <x v="0"/>
    <n v="11"/>
    <x v="2"/>
    <x v="4"/>
    <x v="7"/>
  </r>
  <r>
    <x v="46"/>
    <x v="1"/>
    <d v="2022-11-07T00:00:00"/>
    <x v="339"/>
    <s v="MACUSBC"/>
    <x v="2"/>
    <x v="1"/>
    <x v="0"/>
    <n v="11"/>
    <x v="2"/>
    <x v="4"/>
    <x v="7"/>
  </r>
  <r>
    <x v="46"/>
    <x v="0"/>
    <d v="2022-11-21T00:00:00"/>
    <x v="867"/>
    <s v="CBK"/>
    <x v="6"/>
    <x v="2"/>
    <x v="0"/>
    <n v="11"/>
    <x v="2"/>
    <x v="4"/>
    <x v="7"/>
  </r>
  <r>
    <x v="46"/>
    <x v="1"/>
    <d v="2022-11-21T00:00:00"/>
    <x v="618"/>
    <s v="HP"/>
    <x v="18"/>
    <x v="2"/>
    <x v="0"/>
    <n v="11"/>
    <x v="2"/>
    <x v="4"/>
    <x v="7"/>
  </r>
  <r>
    <x v="46"/>
    <x v="1"/>
    <d v="2022-11-07T00:00:00"/>
    <x v="1194"/>
    <s v="MACUSBC"/>
    <x v="2"/>
    <x v="1"/>
    <x v="0"/>
    <n v="11"/>
    <x v="2"/>
    <x v="4"/>
    <x v="7"/>
  </r>
  <r>
    <x v="46"/>
    <x v="0"/>
    <d v="2022-11-07T00:00:00"/>
    <x v="1"/>
    <s v="IPHONE"/>
    <x v="1"/>
    <x v="1"/>
    <x v="0"/>
    <n v="11"/>
    <x v="2"/>
    <x v="4"/>
    <x v="7"/>
  </r>
  <r>
    <x v="46"/>
    <x v="0"/>
    <d v="2022-11-07T00:00:00"/>
    <x v="189"/>
    <s v="MACUSBC"/>
    <x v="2"/>
    <x v="1"/>
    <x v="0"/>
    <n v="11"/>
    <x v="2"/>
    <x v="4"/>
    <x v="7"/>
  </r>
  <r>
    <x v="46"/>
    <x v="0"/>
    <d v="2022-11-07T00:00:00"/>
    <x v="950"/>
    <s v="WALLADPT"/>
    <x v="3"/>
    <x v="1"/>
    <x v="0"/>
    <n v="11"/>
    <x v="2"/>
    <x v="4"/>
    <x v="7"/>
  </r>
  <r>
    <x v="46"/>
    <x v="1"/>
    <d v="2022-11-07T00:00:00"/>
    <x v="548"/>
    <s v="IPHONE"/>
    <x v="1"/>
    <x v="1"/>
    <x v="0"/>
    <n v="11"/>
    <x v="2"/>
    <x v="4"/>
    <x v="7"/>
  </r>
  <r>
    <x v="46"/>
    <x v="1"/>
    <d v="2022-11-07T00:00:00"/>
    <x v="622"/>
    <s v="OMNI"/>
    <x v="15"/>
    <x v="1"/>
    <x v="0"/>
    <n v="11"/>
    <x v="2"/>
    <x v="4"/>
    <x v="7"/>
  </r>
  <r>
    <x v="46"/>
    <x v="1"/>
    <d v="2022-11-14T00:00:00"/>
    <x v="531"/>
    <s v="CBK"/>
    <x v="6"/>
    <x v="2"/>
    <x v="0"/>
    <n v="11"/>
    <x v="2"/>
    <x v="4"/>
    <x v="7"/>
  </r>
  <r>
    <x v="46"/>
    <x v="1"/>
    <d v="2022-11-07T00:00:00"/>
    <x v="879"/>
    <s v="OMNI"/>
    <x v="15"/>
    <x v="1"/>
    <x v="0"/>
    <n v="11"/>
    <x v="2"/>
    <x v="4"/>
    <x v="7"/>
  </r>
  <r>
    <x v="46"/>
    <x v="0"/>
    <d v="2022-11-07T00:00:00"/>
    <x v="185"/>
    <s v="IPHONE"/>
    <x v="1"/>
    <x v="1"/>
    <x v="0"/>
    <n v="11"/>
    <x v="2"/>
    <x v="4"/>
    <x v="7"/>
  </r>
  <r>
    <x v="46"/>
    <x v="1"/>
    <d v="2022-11-07T00:00:00"/>
    <x v="883"/>
    <s v="IPHONE"/>
    <x v="1"/>
    <x v="1"/>
    <x v="0"/>
    <n v="11"/>
    <x v="2"/>
    <x v="4"/>
    <x v="7"/>
  </r>
  <r>
    <x v="46"/>
    <x v="0"/>
    <d v="2022-11-14T00:00:00"/>
    <x v="523"/>
    <s v="CBK"/>
    <x v="6"/>
    <x v="2"/>
    <x v="0"/>
    <n v="11"/>
    <x v="2"/>
    <x v="4"/>
    <x v="7"/>
  </r>
  <r>
    <x v="46"/>
    <x v="1"/>
    <d v="2022-11-07T00:00:00"/>
    <x v="355"/>
    <s v="IPHONE"/>
    <x v="1"/>
    <x v="1"/>
    <x v="0"/>
    <n v="11"/>
    <x v="2"/>
    <x v="4"/>
    <x v="7"/>
  </r>
  <r>
    <x v="46"/>
    <x v="1"/>
    <d v="2022-11-07T00:00:00"/>
    <x v="1177"/>
    <s v="WALLADPT"/>
    <x v="3"/>
    <x v="1"/>
    <x v="0"/>
    <n v="11"/>
    <x v="2"/>
    <x v="4"/>
    <x v="7"/>
  </r>
  <r>
    <x v="46"/>
    <x v="1"/>
    <d v="2022-11-07T00:00:00"/>
    <x v="2"/>
    <s v="IPHONE"/>
    <x v="1"/>
    <x v="1"/>
    <x v="0"/>
    <n v="11"/>
    <x v="2"/>
    <x v="4"/>
    <x v="7"/>
  </r>
  <r>
    <x v="46"/>
    <x v="1"/>
    <d v="2022-11-07T00:00:00"/>
    <x v="1048"/>
    <s v="WALLADPT"/>
    <x v="3"/>
    <x v="1"/>
    <x v="0"/>
    <n v="11"/>
    <x v="2"/>
    <x v="4"/>
    <x v="7"/>
  </r>
  <r>
    <x v="46"/>
    <x v="0"/>
    <d v="2022-11-07T00:00:00"/>
    <x v="110"/>
    <s v="MACUSBC"/>
    <x v="2"/>
    <x v="1"/>
    <x v="0"/>
    <n v="11"/>
    <x v="2"/>
    <x v="4"/>
    <x v="7"/>
  </r>
  <r>
    <x v="46"/>
    <x v="0"/>
    <d v="2022-11-07T00:00:00"/>
    <x v="530"/>
    <s v="MACUSBC"/>
    <x v="2"/>
    <x v="1"/>
    <x v="0"/>
    <n v="11"/>
    <x v="2"/>
    <x v="4"/>
    <x v="7"/>
  </r>
  <r>
    <x v="46"/>
    <x v="1"/>
    <d v="2022-11-07T00:00:00"/>
    <x v="339"/>
    <s v="MACUSBC"/>
    <x v="2"/>
    <x v="1"/>
    <x v="0"/>
    <n v="11"/>
    <x v="2"/>
    <x v="4"/>
    <x v="7"/>
  </r>
  <r>
    <x v="46"/>
    <x v="1"/>
    <d v="2022-11-07T00:00:00"/>
    <x v="231"/>
    <s v="MACUSBC"/>
    <x v="2"/>
    <x v="1"/>
    <x v="0"/>
    <n v="11"/>
    <x v="2"/>
    <x v="4"/>
    <x v="7"/>
  </r>
  <r>
    <x v="46"/>
    <x v="0"/>
    <d v="2022-11-07T00:00:00"/>
    <x v="67"/>
    <s v="IPHONE"/>
    <x v="1"/>
    <x v="1"/>
    <x v="0"/>
    <n v="11"/>
    <x v="2"/>
    <x v="4"/>
    <x v="7"/>
  </r>
  <r>
    <x v="46"/>
    <x v="0"/>
    <d v="2022-11-07T00:00:00"/>
    <x v="249"/>
    <s v="IPHONE"/>
    <x v="1"/>
    <x v="1"/>
    <x v="0"/>
    <n v="11"/>
    <x v="2"/>
    <x v="4"/>
    <x v="7"/>
  </r>
  <r>
    <x v="46"/>
    <x v="0"/>
    <d v="2022-11-07T00:00:00"/>
    <x v="326"/>
    <s v="WALLADPT"/>
    <x v="3"/>
    <x v="1"/>
    <x v="0"/>
    <n v="11"/>
    <x v="2"/>
    <x v="4"/>
    <x v="7"/>
  </r>
  <r>
    <x v="46"/>
    <x v="0"/>
    <d v="2022-11-21T00:00:00"/>
    <x v="1195"/>
    <s v="HP"/>
    <x v="18"/>
    <x v="2"/>
    <x v="0"/>
    <n v="11"/>
    <x v="2"/>
    <x v="4"/>
    <x v="7"/>
  </r>
  <r>
    <x v="46"/>
    <x v="0"/>
    <d v="2022-11-07T00:00:00"/>
    <x v="110"/>
    <s v="MACUSBC"/>
    <x v="2"/>
    <x v="1"/>
    <x v="0"/>
    <n v="11"/>
    <x v="2"/>
    <x v="4"/>
    <x v="7"/>
  </r>
  <r>
    <x v="46"/>
    <x v="1"/>
    <d v="2022-11-07T00:00:00"/>
    <x v="339"/>
    <s v="MACUSBC"/>
    <x v="2"/>
    <x v="1"/>
    <x v="0"/>
    <n v="11"/>
    <x v="2"/>
    <x v="4"/>
    <x v="7"/>
  </r>
  <r>
    <x v="46"/>
    <x v="1"/>
    <d v="2022-11-07T00:00:00"/>
    <x v="720"/>
    <s v="OMNI"/>
    <x v="15"/>
    <x v="1"/>
    <x v="0"/>
    <n v="11"/>
    <x v="2"/>
    <x v="4"/>
    <x v="7"/>
  </r>
  <r>
    <x v="46"/>
    <x v="1"/>
    <d v="2022-11-21T00:00:00"/>
    <x v="859"/>
    <s v="CBK"/>
    <x v="6"/>
    <x v="2"/>
    <x v="0"/>
    <n v="11"/>
    <x v="2"/>
    <x v="4"/>
    <x v="7"/>
  </r>
  <r>
    <x v="46"/>
    <x v="1"/>
    <d v="2022-11-07T00:00:00"/>
    <x v="972"/>
    <s v="CALC"/>
    <x v="16"/>
    <x v="4"/>
    <x v="0"/>
    <n v="11"/>
    <x v="2"/>
    <x v="4"/>
    <x v="7"/>
  </r>
  <r>
    <x v="46"/>
    <x v="1"/>
    <d v="2022-11-07T00:00:00"/>
    <x v="786"/>
    <s v="OMNI"/>
    <x v="15"/>
    <x v="1"/>
    <x v="0"/>
    <n v="11"/>
    <x v="2"/>
    <x v="4"/>
    <x v="7"/>
  </r>
  <r>
    <x v="46"/>
    <x v="1"/>
    <d v="2022-11-07T00:00:00"/>
    <x v="605"/>
    <s v="CALC"/>
    <x v="16"/>
    <x v="4"/>
    <x v="0"/>
    <n v="11"/>
    <x v="2"/>
    <x v="4"/>
    <x v="7"/>
  </r>
  <r>
    <x v="46"/>
    <x v="0"/>
    <d v="2022-11-14T00:00:00"/>
    <x v="1196"/>
    <s v="HP"/>
    <x v="18"/>
    <x v="2"/>
    <x v="0"/>
    <n v="11"/>
    <x v="2"/>
    <x v="4"/>
    <x v="7"/>
  </r>
  <r>
    <x v="46"/>
    <x v="1"/>
    <d v="2022-11-22T00:00:00"/>
    <x v="1197"/>
    <s v="HP"/>
    <x v="18"/>
    <x v="2"/>
    <x v="0"/>
    <n v="11"/>
    <x v="2"/>
    <x v="4"/>
    <x v="7"/>
  </r>
  <r>
    <x v="46"/>
    <x v="0"/>
    <d v="2022-11-07T00:00:00"/>
    <x v="9"/>
    <s v="MACUSBC"/>
    <x v="2"/>
    <x v="1"/>
    <x v="0"/>
    <n v="11"/>
    <x v="2"/>
    <x v="4"/>
    <x v="7"/>
  </r>
  <r>
    <x v="46"/>
    <x v="1"/>
    <d v="2022-11-07T00:00:00"/>
    <x v="524"/>
    <s v="IPHONE"/>
    <x v="1"/>
    <x v="1"/>
    <x v="0"/>
    <n v="11"/>
    <x v="2"/>
    <x v="4"/>
    <x v="7"/>
  </r>
  <r>
    <x v="46"/>
    <x v="1"/>
    <d v="2022-11-07T00:00:00"/>
    <x v="498"/>
    <s v="WALLADPT"/>
    <x v="3"/>
    <x v="1"/>
    <x v="0"/>
    <n v="11"/>
    <x v="2"/>
    <x v="4"/>
    <x v="7"/>
  </r>
  <r>
    <x v="46"/>
    <x v="1"/>
    <d v="2022-11-07T00:00:00"/>
    <x v="1048"/>
    <s v="WALLADPT"/>
    <x v="3"/>
    <x v="1"/>
    <x v="0"/>
    <n v="11"/>
    <x v="2"/>
    <x v="4"/>
    <x v="7"/>
  </r>
  <r>
    <x v="46"/>
    <x v="1"/>
    <d v="2022-11-07T00:00:00"/>
    <x v="977"/>
    <s v="HDMIC"/>
    <x v="0"/>
    <x v="0"/>
    <x v="0"/>
    <n v="11"/>
    <x v="2"/>
    <x v="4"/>
    <x v="7"/>
  </r>
  <r>
    <x v="46"/>
    <x v="1"/>
    <d v="2022-11-07T00:00:00"/>
    <x v="903"/>
    <s v="UHDMI"/>
    <x v="14"/>
    <x v="0"/>
    <x v="0"/>
    <n v="11"/>
    <x v="2"/>
    <x v="4"/>
    <x v="7"/>
  </r>
  <r>
    <x v="46"/>
    <x v="0"/>
    <d v="2022-11-07T00:00:00"/>
    <x v="1198"/>
    <s v="UVGA"/>
    <x v="10"/>
    <x v="0"/>
    <x v="0"/>
    <n v="11"/>
    <x v="2"/>
    <x v="4"/>
    <x v="7"/>
  </r>
  <r>
    <x v="46"/>
    <x v="1"/>
    <d v="2022-11-07T00:00:00"/>
    <x v="1199"/>
    <s v="HPUSBC"/>
    <x v="12"/>
    <x v="1"/>
    <x v="0"/>
    <n v="11"/>
    <x v="2"/>
    <x v="4"/>
    <x v="7"/>
  </r>
  <r>
    <x v="46"/>
    <x v="0"/>
    <d v="2022-11-07T00:00:00"/>
    <x v="1017"/>
    <s v="CALC"/>
    <x v="16"/>
    <x v="4"/>
    <x v="0"/>
    <n v="11"/>
    <x v="2"/>
    <x v="4"/>
    <x v="7"/>
  </r>
  <r>
    <x v="46"/>
    <x v="1"/>
    <d v="2022-11-07T00:00:00"/>
    <x v="1174"/>
    <s v="HPUSBC"/>
    <x v="12"/>
    <x v="1"/>
    <x v="0"/>
    <n v="11"/>
    <x v="2"/>
    <x v="4"/>
    <x v="7"/>
  </r>
  <r>
    <x v="46"/>
    <x v="1"/>
    <d v="2022-11-07T00:00:00"/>
    <x v="1087"/>
    <s v="IPHONE"/>
    <x v="1"/>
    <x v="1"/>
    <x v="0"/>
    <n v="11"/>
    <x v="2"/>
    <x v="4"/>
    <x v="7"/>
  </r>
  <r>
    <x v="46"/>
    <x v="1"/>
    <d v="2022-11-07T00:00:00"/>
    <x v="356"/>
    <s v="WALLADPT"/>
    <x v="3"/>
    <x v="1"/>
    <x v="0"/>
    <n v="11"/>
    <x v="2"/>
    <x v="4"/>
    <x v="7"/>
  </r>
  <r>
    <x v="46"/>
    <x v="1"/>
    <d v="2022-11-21T00:00:00"/>
    <x v="866"/>
    <s v="CLICC-ML"/>
    <x v="7"/>
    <x v="2"/>
    <x v="0"/>
    <n v="11"/>
    <x v="2"/>
    <x v="4"/>
    <x v="7"/>
  </r>
  <r>
    <x v="46"/>
    <x v="1"/>
    <d v="2022-11-14T00:00:00"/>
    <x v="843"/>
    <s v="CLICC-ML"/>
    <x v="7"/>
    <x v="2"/>
    <x v="0"/>
    <n v="11"/>
    <x v="2"/>
    <x v="4"/>
    <x v="7"/>
  </r>
  <r>
    <x v="46"/>
    <x v="1"/>
    <d v="2022-11-14T00:00:00"/>
    <x v="327"/>
    <s v="CBK"/>
    <x v="6"/>
    <x v="2"/>
    <x v="0"/>
    <n v="11"/>
    <x v="2"/>
    <x v="4"/>
    <x v="7"/>
  </r>
  <r>
    <x v="46"/>
    <x v="1"/>
    <d v="2022-11-14T00:00:00"/>
    <x v="274"/>
    <s v="CBK"/>
    <x v="6"/>
    <x v="2"/>
    <x v="0"/>
    <n v="11"/>
    <x v="2"/>
    <x v="4"/>
    <x v="7"/>
  </r>
  <r>
    <x v="46"/>
    <x v="1"/>
    <d v="2022-11-07T00:00:00"/>
    <x v="742"/>
    <s v="HDMIC"/>
    <x v="0"/>
    <x v="0"/>
    <x v="0"/>
    <n v="11"/>
    <x v="2"/>
    <x v="4"/>
    <x v="7"/>
  </r>
  <r>
    <x v="46"/>
    <x v="1"/>
    <d v="2022-11-14T00:00:00"/>
    <x v="1200"/>
    <s v="HP"/>
    <x v="18"/>
    <x v="2"/>
    <x v="0"/>
    <n v="11"/>
    <x v="2"/>
    <x v="4"/>
    <x v="7"/>
  </r>
  <r>
    <x v="46"/>
    <x v="0"/>
    <d v="2022-11-07T00:00:00"/>
    <x v="1036"/>
    <s v="OMNI"/>
    <x v="15"/>
    <x v="1"/>
    <x v="0"/>
    <n v="11"/>
    <x v="2"/>
    <x v="4"/>
    <x v="7"/>
  </r>
  <r>
    <x v="46"/>
    <x v="1"/>
    <d v="2022-11-21T00:00:00"/>
    <x v="522"/>
    <s v="CBK"/>
    <x v="6"/>
    <x v="2"/>
    <x v="0"/>
    <n v="11"/>
    <x v="2"/>
    <x v="4"/>
    <x v="7"/>
  </r>
  <r>
    <x v="46"/>
    <x v="1"/>
    <d v="2022-11-14T00:00:00"/>
    <x v="1174"/>
    <s v="HPUSBC"/>
    <x v="12"/>
    <x v="1"/>
    <x v="0"/>
    <n v="11"/>
    <x v="2"/>
    <x v="4"/>
    <x v="7"/>
  </r>
  <r>
    <x v="46"/>
    <x v="0"/>
    <d v="2022-11-07T00:00:00"/>
    <x v="1017"/>
    <s v="CALC"/>
    <x v="16"/>
    <x v="4"/>
    <x v="0"/>
    <n v="11"/>
    <x v="2"/>
    <x v="4"/>
    <x v="7"/>
  </r>
  <r>
    <x v="46"/>
    <x v="1"/>
    <d v="2022-11-07T00:00:00"/>
    <x v="944"/>
    <s v="MACCHRG"/>
    <x v="9"/>
    <x v="1"/>
    <x v="0"/>
    <n v="11"/>
    <x v="2"/>
    <x v="4"/>
    <x v="7"/>
  </r>
  <r>
    <x v="46"/>
    <x v="1"/>
    <d v="2022-11-14T00:00:00"/>
    <x v="1201"/>
    <s v="HP"/>
    <x v="18"/>
    <x v="2"/>
    <x v="0"/>
    <n v="11"/>
    <x v="2"/>
    <x v="4"/>
    <x v="7"/>
  </r>
  <r>
    <x v="46"/>
    <x v="1"/>
    <d v="2022-11-07T00:00:00"/>
    <x v="185"/>
    <s v="IPHONE"/>
    <x v="1"/>
    <x v="1"/>
    <x v="0"/>
    <n v="11"/>
    <x v="2"/>
    <x v="4"/>
    <x v="7"/>
  </r>
  <r>
    <x v="46"/>
    <x v="1"/>
    <d v="2022-11-07T00:00:00"/>
    <x v="1143"/>
    <s v="WALLADPT"/>
    <x v="3"/>
    <x v="1"/>
    <x v="0"/>
    <n v="11"/>
    <x v="2"/>
    <x v="4"/>
    <x v="7"/>
  </r>
  <r>
    <x v="46"/>
    <x v="1"/>
    <d v="2022-11-07T00:00:00"/>
    <x v="1033"/>
    <s v="UHDMI"/>
    <x v="14"/>
    <x v="0"/>
    <x v="0"/>
    <n v="11"/>
    <x v="2"/>
    <x v="4"/>
    <x v="7"/>
  </r>
  <r>
    <x v="46"/>
    <x v="1"/>
    <d v="2022-11-07T00:00:00"/>
    <x v="643"/>
    <s v="OMNI"/>
    <x v="15"/>
    <x v="1"/>
    <x v="0"/>
    <n v="11"/>
    <x v="2"/>
    <x v="4"/>
    <x v="7"/>
  </r>
  <r>
    <x v="46"/>
    <x v="1"/>
    <d v="2022-11-14T00:00:00"/>
    <x v="817"/>
    <s v="CBK"/>
    <x v="6"/>
    <x v="2"/>
    <x v="0"/>
    <n v="11"/>
    <x v="2"/>
    <x v="4"/>
    <x v="7"/>
  </r>
  <r>
    <x v="46"/>
    <x v="1"/>
    <d v="2022-11-07T00:00:00"/>
    <x v="3"/>
    <s v="MACUSBC"/>
    <x v="2"/>
    <x v="1"/>
    <x v="0"/>
    <n v="11"/>
    <x v="2"/>
    <x v="4"/>
    <x v="7"/>
  </r>
  <r>
    <x v="46"/>
    <x v="1"/>
    <d v="2022-11-14T00:00:00"/>
    <x v="857"/>
    <s v="CBK"/>
    <x v="6"/>
    <x v="2"/>
    <x v="0"/>
    <n v="11"/>
    <x v="2"/>
    <x v="4"/>
    <x v="7"/>
  </r>
  <r>
    <x v="46"/>
    <x v="1"/>
    <d v="2022-11-14T00:00:00"/>
    <x v="707"/>
    <s v="CLICC-ML"/>
    <x v="7"/>
    <x v="2"/>
    <x v="0"/>
    <n v="11"/>
    <x v="2"/>
    <x v="4"/>
    <x v="7"/>
  </r>
  <r>
    <x v="46"/>
    <x v="1"/>
    <d v="2022-11-07T00:00:00"/>
    <x v="767"/>
    <s v="IPHONE"/>
    <x v="1"/>
    <x v="1"/>
    <x v="0"/>
    <n v="11"/>
    <x v="2"/>
    <x v="4"/>
    <x v="7"/>
  </r>
  <r>
    <x v="46"/>
    <x v="1"/>
    <d v="2022-11-21T00:00:00"/>
    <x v="1202"/>
    <s v="HP"/>
    <x v="18"/>
    <x v="2"/>
    <x v="0"/>
    <n v="11"/>
    <x v="2"/>
    <x v="4"/>
    <x v="7"/>
  </r>
  <r>
    <x v="46"/>
    <x v="1"/>
    <d v="2022-11-21T00:00:00"/>
    <x v="645"/>
    <s v="CLICC-ML"/>
    <x v="7"/>
    <x v="2"/>
    <x v="0"/>
    <n v="11"/>
    <x v="2"/>
    <x v="4"/>
    <x v="7"/>
  </r>
  <r>
    <x v="46"/>
    <x v="1"/>
    <d v="2022-11-07T00:00:00"/>
    <x v="883"/>
    <s v="IPHONE"/>
    <x v="1"/>
    <x v="1"/>
    <x v="0"/>
    <n v="11"/>
    <x v="2"/>
    <x v="4"/>
    <x v="7"/>
  </r>
  <r>
    <x v="46"/>
    <x v="1"/>
    <d v="2022-11-07T00:00:00"/>
    <x v="927"/>
    <s v="HDST"/>
    <x v="8"/>
    <x v="4"/>
    <x v="0"/>
    <n v="11"/>
    <x v="2"/>
    <x v="4"/>
    <x v="7"/>
  </r>
  <r>
    <x v="46"/>
    <x v="1"/>
    <d v="2022-11-21T00:00:00"/>
    <x v="967"/>
    <s v="CLICC-ML"/>
    <x v="7"/>
    <x v="2"/>
    <x v="0"/>
    <n v="11"/>
    <x v="2"/>
    <x v="4"/>
    <x v="7"/>
  </r>
  <r>
    <x v="46"/>
    <x v="1"/>
    <d v="2022-11-07T00:00:00"/>
    <x v="338"/>
    <s v="MACUSBC"/>
    <x v="2"/>
    <x v="1"/>
    <x v="0"/>
    <n v="11"/>
    <x v="2"/>
    <x v="4"/>
    <x v="7"/>
  </r>
  <r>
    <x v="46"/>
    <x v="1"/>
    <d v="2022-11-20T00:00:00"/>
    <x v="318"/>
    <s v="CBK"/>
    <x v="6"/>
    <x v="2"/>
    <x v="0"/>
    <n v="11"/>
    <x v="2"/>
    <x v="4"/>
    <x v="7"/>
  </r>
  <r>
    <x v="46"/>
    <x v="1"/>
    <d v="2022-11-07T00:00:00"/>
    <x v="977"/>
    <s v="HDMIC"/>
    <x v="0"/>
    <x v="0"/>
    <x v="0"/>
    <n v="11"/>
    <x v="2"/>
    <x v="4"/>
    <x v="7"/>
  </r>
  <r>
    <x v="46"/>
    <x v="1"/>
    <d v="2022-11-21T00:00:00"/>
    <x v="1038"/>
    <s v="CBK"/>
    <x v="6"/>
    <x v="2"/>
    <x v="0"/>
    <n v="11"/>
    <x v="2"/>
    <x v="4"/>
    <x v="7"/>
  </r>
  <r>
    <x v="46"/>
    <x v="1"/>
    <d v="2022-11-07T00:00:00"/>
    <x v="1087"/>
    <s v="IPHONE"/>
    <x v="1"/>
    <x v="1"/>
    <x v="0"/>
    <n v="11"/>
    <x v="2"/>
    <x v="4"/>
    <x v="7"/>
  </r>
  <r>
    <x v="46"/>
    <x v="1"/>
    <d v="2022-11-07T00:00:00"/>
    <x v="356"/>
    <s v="WALLADPT"/>
    <x v="3"/>
    <x v="1"/>
    <x v="0"/>
    <n v="11"/>
    <x v="2"/>
    <x v="4"/>
    <x v="7"/>
  </r>
  <r>
    <x v="46"/>
    <x v="1"/>
    <d v="2022-11-07T00:00:00"/>
    <x v="511"/>
    <s v="MACUSBC"/>
    <x v="2"/>
    <x v="1"/>
    <x v="0"/>
    <n v="11"/>
    <x v="2"/>
    <x v="4"/>
    <x v="7"/>
  </r>
  <r>
    <x v="46"/>
    <x v="1"/>
    <d v="2022-11-23T00:00:00"/>
    <x v="1049"/>
    <s v="CBK"/>
    <x v="6"/>
    <x v="2"/>
    <x v="0"/>
    <n v="11"/>
    <x v="2"/>
    <x v="4"/>
    <x v="7"/>
  </r>
  <r>
    <x v="46"/>
    <x v="1"/>
    <d v="2022-11-07T00:00:00"/>
    <x v="9"/>
    <s v="MACUSBC"/>
    <x v="2"/>
    <x v="1"/>
    <x v="0"/>
    <n v="11"/>
    <x v="2"/>
    <x v="4"/>
    <x v="7"/>
  </r>
  <r>
    <x v="46"/>
    <x v="1"/>
    <d v="2022-11-14T00:00:00"/>
    <x v="1203"/>
    <s v="HP"/>
    <x v="18"/>
    <x v="2"/>
    <x v="0"/>
    <n v="11"/>
    <x v="2"/>
    <x v="4"/>
    <x v="7"/>
  </r>
  <r>
    <x v="46"/>
    <x v="1"/>
    <d v="2022-11-07T00:00:00"/>
    <x v="262"/>
    <s v="IPHONE"/>
    <x v="1"/>
    <x v="1"/>
    <x v="0"/>
    <n v="11"/>
    <x v="2"/>
    <x v="4"/>
    <x v="7"/>
  </r>
  <r>
    <x v="46"/>
    <x v="1"/>
    <d v="2022-11-07T00:00:00"/>
    <x v="357"/>
    <s v="WALLADPT"/>
    <x v="3"/>
    <x v="1"/>
    <x v="0"/>
    <n v="11"/>
    <x v="2"/>
    <x v="4"/>
    <x v="7"/>
  </r>
  <r>
    <x v="46"/>
    <x v="0"/>
    <d v="2022-11-14T00:00:00"/>
    <x v="523"/>
    <s v="CBK"/>
    <x v="6"/>
    <x v="2"/>
    <x v="0"/>
    <n v="11"/>
    <x v="2"/>
    <x v="4"/>
    <x v="7"/>
  </r>
  <r>
    <x v="46"/>
    <x v="1"/>
    <d v="2022-11-21T00:00:00"/>
    <x v="583"/>
    <s v="CLICC-ML"/>
    <x v="7"/>
    <x v="2"/>
    <x v="0"/>
    <n v="11"/>
    <x v="2"/>
    <x v="4"/>
    <x v="7"/>
  </r>
  <r>
    <x v="46"/>
    <x v="1"/>
    <d v="2022-11-14T00:00:00"/>
    <x v="924"/>
    <s v="CBK"/>
    <x v="6"/>
    <x v="2"/>
    <x v="0"/>
    <n v="11"/>
    <x v="2"/>
    <x v="4"/>
    <x v="7"/>
  </r>
  <r>
    <x v="46"/>
    <x v="1"/>
    <d v="2022-11-21T00:00:00"/>
    <x v="1204"/>
    <s v="CLICC-MM"/>
    <x v="4"/>
    <x v="2"/>
    <x v="0"/>
    <n v="11"/>
    <x v="2"/>
    <x v="4"/>
    <x v="7"/>
  </r>
  <r>
    <x v="46"/>
    <x v="1"/>
    <d v="2022-11-07T00:00:00"/>
    <x v="530"/>
    <s v="MACUSBC"/>
    <x v="2"/>
    <x v="1"/>
    <x v="0"/>
    <n v="11"/>
    <x v="2"/>
    <x v="4"/>
    <x v="7"/>
  </r>
  <r>
    <x v="46"/>
    <x v="0"/>
    <d v="2022-11-14T00:00:00"/>
    <x v="870"/>
    <s v="CBK"/>
    <x v="6"/>
    <x v="2"/>
    <x v="0"/>
    <n v="11"/>
    <x v="2"/>
    <x v="4"/>
    <x v="7"/>
  </r>
  <r>
    <x v="46"/>
    <x v="0"/>
    <d v="2022-11-14T00:00:00"/>
    <x v="816"/>
    <s v="CBK"/>
    <x v="6"/>
    <x v="2"/>
    <x v="0"/>
    <n v="11"/>
    <x v="2"/>
    <x v="4"/>
    <x v="7"/>
  </r>
  <r>
    <x v="46"/>
    <x v="1"/>
    <d v="2022-11-07T00:00:00"/>
    <x v="1205"/>
    <s v="HPUSBC"/>
    <x v="12"/>
    <x v="1"/>
    <x v="0"/>
    <n v="11"/>
    <x v="2"/>
    <x v="4"/>
    <x v="7"/>
  </r>
  <r>
    <x v="46"/>
    <x v="1"/>
    <d v="2022-11-08T00:00:00"/>
    <x v="344"/>
    <s v="UVGA"/>
    <x v="10"/>
    <x v="0"/>
    <x v="0"/>
    <n v="11"/>
    <x v="2"/>
    <x v="4"/>
    <x v="7"/>
  </r>
  <r>
    <x v="46"/>
    <x v="1"/>
    <d v="2022-11-21T00:00:00"/>
    <x v="1206"/>
    <s v="HP"/>
    <x v="18"/>
    <x v="2"/>
    <x v="0"/>
    <n v="11"/>
    <x v="2"/>
    <x v="4"/>
    <x v="7"/>
  </r>
  <r>
    <x v="46"/>
    <x v="1"/>
    <d v="2022-11-14T00:00:00"/>
    <x v="1135"/>
    <s v="CBK"/>
    <x v="6"/>
    <x v="2"/>
    <x v="0"/>
    <n v="11"/>
    <x v="2"/>
    <x v="4"/>
    <x v="7"/>
  </r>
  <r>
    <x v="46"/>
    <x v="0"/>
    <d v="2022-11-14T00:00:00"/>
    <x v="41"/>
    <s v="CLICC-ML"/>
    <x v="7"/>
    <x v="2"/>
    <x v="0"/>
    <n v="11"/>
    <x v="2"/>
    <x v="4"/>
    <x v="7"/>
  </r>
  <r>
    <x v="46"/>
    <x v="0"/>
    <d v="2022-11-07T00:00:00"/>
    <x v="550"/>
    <s v="CALC"/>
    <x v="16"/>
    <x v="4"/>
    <x v="0"/>
    <n v="11"/>
    <x v="2"/>
    <x v="4"/>
    <x v="7"/>
  </r>
  <r>
    <x v="46"/>
    <x v="1"/>
    <d v="2022-11-21T00:00:00"/>
    <x v="912"/>
    <s v="CBK"/>
    <x v="6"/>
    <x v="2"/>
    <x v="0"/>
    <n v="11"/>
    <x v="2"/>
    <x v="4"/>
    <x v="7"/>
  </r>
  <r>
    <x v="46"/>
    <x v="0"/>
    <d v="2022-11-14T00:00:00"/>
    <x v="955"/>
    <s v="CBK"/>
    <x v="6"/>
    <x v="2"/>
    <x v="0"/>
    <n v="11"/>
    <x v="2"/>
    <x v="4"/>
    <x v="7"/>
  </r>
  <r>
    <x v="46"/>
    <x v="0"/>
    <d v="2022-11-07T00:00:00"/>
    <x v="338"/>
    <s v="MACUSBC"/>
    <x v="2"/>
    <x v="1"/>
    <x v="0"/>
    <n v="11"/>
    <x v="2"/>
    <x v="4"/>
    <x v="7"/>
  </r>
  <r>
    <x v="46"/>
    <x v="1"/>
    <d v="2022-11-07T00:00:00"/>
    <x v="1087"/>
    <s v="IPHONE"/>
    <x v="1"/>
    <x v="1"/>
    <x v="0"/>
    <n v="11"/>
    <x v="2"/>
    <x v="4"/>
    <x v="7"/>
  </r>
  <r>
    <x v="46"/>
    <x v="1"/>
    <d v="2022-11-07T00:00:00"/>
    <x v="356"/>
    <s v="WALLADPT"/>
    <x v="3"/>
    <x v="1"/>
    <x v="0"/>
    <n v="11"/>
    <x v="2"/>
    <x v="4"/>
    <x v="7"/>
  </r>
  <r>
    <x v="46"/>
    <x v="1"/>
    <d v="2022-11-21T00:00:00"/>
    <x v="943"/>
    <s v="CBK"/>
    <x v="6"/>
    <x v="2"/>
    <x v="0"/>
    <n v="11"/>
    <x v="2"/>
    <x v="4"/>
    <x v="7"/>
  </r>
  <r>
    <x v="46"/>
    <x v="1"/>
    <d v="2022-11-21T00:00:00"/>
    <x v="1008"/>
    <s v="CBK"/>
    <x v="6"/>
    <x v="2"/>
    <x v="0"/>
    <n v="11"/>
    <x v="2"/>
    <x v="4"/>
    <x v="7"/>
  </r>
  <r>
    <x v="46"/>
    <x v="1"/>
    <d v="2022-11-07T00:00:00"/>
    <x v="393"/>
    <s v="IPHONE"/>
    <x v="1"/>
    <x v="1"/>
    <x v="0"/>
    <n v="11"/>
    <x v="2"/>
    <x v="4"/>
    <x v="7"/>
  </r>
  <r>
    <x v="46"/>
    <x v="1"/>
    <d v="2022-11-07T00:00:00"/>
    <x v="369"/>
    <s v="WALLADPT"/>
    <x v="3"/>
    <x v="1"/>
    <x v="0"/>
    <n v="11"/>
    <x v="2"/>
    <x v="4"/>
    <x v="7"/>
  </r>
  <r>
    <x v="46"/>
    <x v="1"/>
    <d v="2022-11-14T00:00:00"/>
    <x v="998"/>
    <s v="CBK"/>
    <x v="6"/>
    <x v="2"/>
    <x v="0"/>
    <n v="11"/>
    <x v="2"/>
    <x v="4"/>
    <x v="7"/>
  </r>
  <r>
    <x v="46"/>
    <x v="1"/>
    <d v="2022-11-21T00:00:00"/>
    <x v="450"/>
    <s v="CBK"/>
    <x v="6"/>
    <x v="2"/>
    <x v="0"/>
    <n v="11"/>
    <x v="2"/>
    <x v="4"/>
    <x v="7"/>
  </r>
  <r>
    <x v="46"/>
    <x v="0"/>
    <d v="2022-11-18T00:00:00"/>
    <x v="1207"/>
    <s v="HP"/>
    <x v="18"/>
    <x v="2"/>
    <x v="0"/>
    <n v="11"/>
    <x v="2"/>
    <x v="4"/>
    <x v="7"/>
  </r>
  <r>
    <x v="47"/>
    <x v="3"/>
    <d v="2022-11-08T00:00:00"/>
    <x v="330"/>
    <s v="MACUSBC"/>
    <x v="2"/>
    <x v="1"/>
    <x v="0"/>
    <n v="11"/>
    <x v="2"/>
    <x v="5"/>
    <x v="7"/>
  </r>
  <r>
    <x v="47"/>
    <x v="2"/>
    <d v="2022-11-15T00:00:00"/>
    <x v="1070"/>
    <s v="CBK"/>
    <x v="6"/>
    <x v="2"/>
    <x v="0"/>
    <n v="11"/>
    <x v="2"/>
    <x v="5"/>
    <x v="7"/>
  </r>
  <r>
    <x v="47"/>
    <x v="0"/>
    <d v="2022-11-15T00:00:00"/>
    <x v="925"/>
    <s v="CBK"/>
    <x v="6"/>
    <x v="2"/>
    <x v="0"/>
    <n v="11"/>
    <x v="2"/>
    <x v="5"/>
    <x v="7"/>
  </r>
  <r>
    <x v="47"/>
    <x v="0"/>
    <d v="2022-11-22T00:00:00"/>
    <x v="1072"/>
    <s v="CBK"/>
    <x v="6"/>
    <x v="2"/>
    <x v="0"/>
    <n v="11"/>
    <x v="2"/>
    <x v="5"/>
    <x v="7"/>
  </r>
  <r>
    <x v="47"/>
    <x v="1"/>
    <d v="2022-11-08T00:00:00"/>
    <x v="20"/>
    <s v="IPHONE"/>
    <x v="1"/>
    <x v="1"/>
    <x v="0"/>
    <n v="11"/>
    <x v="2"/>
    <x v="5"/>
    <x v="7"/>
  </r>
  <r>
    <x v="47"/>
    <x v="3"/>
    <d v="2022-11-08T00:00:00"/>
    <x v="1179"/>
    <s v="UHDMI"/>
    <x v="14"/>
    <x v="0"/>
    <x v="0"/>
    <n v="11"/>
    <x v="2"/>
    <x v="5"/>
    <x v="7"/>
  </r>
  <r>
    <x v="47"/>
    <x v="3"/>
    <d v="2022-11-08T00:00:00"/>
    <x v="869"/>
    <s v="UVGA"/>
    <x v="10"/>
    <x v="0"/>
    <x v="0"/>
    <n v="11"/>
    <x v="2"/>
    <x v="5"/>
    <x v="7"/>
  </r>
  <r>
    <x v="47"/>
    <x v="2"/>
    <d v="2022-11-21T00:00:00"/>
    <x v="556"/>
    <s v="CLICC-MM"/>
    <x v="4"/>
    <x v="2"/>
    <x v="0"/>
    <n v="11"/>
    <x v="2"/>
    <x v="5"/>
    <x v="7"/>
  </r>
  <r>
    <x v="47"/>
    <x v="0"/>
    <d v="2022-11-08T00:00:00"/>
    <x v="339"/>
    <s v="MACUSBC"/>
    <x v="2"/>
    <x v="1"/>
    <x v="0"/>
    <n v="11"/>
    <x v="2"/>
    <x v="5"/>
    <x v="7"/>
  </r>
  <r>
    <x v="47"/>
    <x v="1"/>
    <d v="2022-11-15T00:00:00"/>
    <x v="157"/>
    <s v="CBK"/>
    <x v="6"/>
    <x v="2"/>
    <x v="0"/>
    <n v="11"/>
    <x v="2"/>
    <x v="5"/>
    <x v="7"/>
  </r>
  <r>
    <x v="47"/>
    <x v="1"/>
    <d v="2022-11-08T00:00:00"/>
    <x v="883"/>
    <s v="IPHONE"/>
    <x v="1"/>
    <x v="1"/>
    <x v="0"/>
    <n v="11"/>
    <x v="2"/>
    <x v="5"/>
    <x v="7"/>
  </r>
  <r>
    <x v="47"/>
    <x v="1"/>
    <d v="2022-11-22T00:00:00"/>
    <x v="1109"/>
    <s v="HP"/>
    <x v="18"/>
    <x v="2"/>
    <x v="0"/>
    <n v="11"/>
    <x v="2"/>
    <x v="5"/>
    <x v="7"/>
  </r>
  <r>
    <x v="47"/>
    <x v="2"/>
    <d v="2022-11-08T00:00:00"/>
    <x v="257"/>
    <s v="MSE"/>
    <x v="11"/>
    <x v="4"/>
    <x v="0"/>
    <n v="11"/>
    <x v="2"/>
    <x v="5"/>
    <x v="7"/>
  </r>
  <r>
    <x v="47"/>
    <x v="2"/>
    <d v="2022-11-15T00:00:00"/>
    <x v="821"/>
    <s v="CBK"/>
    <x v="6"/>
    <x v="2"/>
    <x v="0"/>
    <n v="11"/>
    <x v="2"/>
    <x v="5"/>
    <x v="7"/>
  </r>
  <r>
    <x v="47"/>
    <x v="1"/>
    <d v="2022-11-22T00:00:00"/>
    <x v="825"/>
    <s v="CLICC-ML"/>
    <x v="7"/>
    <x v="2"/>
    <x v="0"/>
    <n v="11"/>
    <x v="2"/>
    <x v="5"/>
    <x v="7"/>
  </r>
  <r>
    <x v="47"/>
    <x v="1"/>
    <d v="2022-11-08T00:00:00"/>
    <x v="742"/>
    <s v="HDMIC"/>
    <x v="0"/>
    <x v="0"/>
    <x v="0"/>
    <n v="11"/>
    <x v="2"/>
    <x v="5"/>
    <x v="7"/>
  </r>
  <r>
    <x v="47"/>
    <x v="1"/>
    <d v="2022-11-08T00:00:00"/>
    <x v="1033"/>
    <s v="UHDMI"/>
    <x v="14"/>
    <x v="0"/>
    <x v="0"/>
    <n v="11"/>
    <x v="2"/>
    <x v="5"/>
    <x v="7"/>
  </r>
  <r>
    <x v="47"/>
    <x v="1"/>
    <d v="2022-11-08T00:00:00"/>
    <x v="1087"/>
    <s v="IPHONE"/>
    <x v="1"/>
    <x v="1"/>
    <x v="0"/>
    <n v="11"/>
    <x v="2"/>
    <x v="5"/>
    <x v="7"/>
  </r>
  <r>
    <x v="47"/>
    <x v="1"/>
    <d v="2022-11-08T00:00:00"/>
    <x v="356"/>
    <s v="WALLADPT"/>
    <x v="3"/>
    <x v="1"/>
    <x v="0"/>
    <n v="11"/>
    <x v="2"/>
    <x v="5"/>
    <x v="7"/>
  </r>
  <r>
    <x v="47"/>
    <x v="1"/>
    <d v="2022-11-08T00:00:00"/>
    <x v="339"/>
    <s v="MACUSBC"/>
    <x v="2"/>
    <x v="1"/>
    <x v="0"/>
    <n v="11"/>
    <x v="2"/>
    <x v="5"/>
    <x v="7"/>
  </r>
  <r>
    <x v="47"/>
    <x v="1"/>
    <d v="2022-11-21T00:00:00"/>
    <x v="820"/>
    <s v="CLICC-ML"/>
    <x v="7"/>
    <x v="2"/>
    <x v="0"/>
    <n v="11"/>
    <x v="2"/>
    <x v="5"/>
    <x v="7"/>
  </r>
  <r>
    <x v="47"/>
    <x v="0"/>
    <d v="2022-11-22T00:00:00"/>
    <x v="1208"/>
    <s v="HP"/>
    <x v="18"/>
    <x v="2"/>
    <x v="0"/>
    <n v="11"/>
    <x v="2"/>
    <x v="5"/>
    <x v="7"/>
  </r>
  <r>
    <x v="47"/>
    <x v="1"/>
    <d v="2022-11-08T00:00:00"/>
    <x v="331"/>
    <s v="HPUSBC"/>
    <x v="12"/>
    <x v="1"/>
    <x v="0"/>
    <n v="11"/>
    <x v="2"/>
    <x v="5"/>
    <x v="7"/>
  </r>
  <r>
    <x v="47"/>
    <x v="1"/>
    <d v="2022-11-08T00:00:00"/>
    <x v="1198"/>
    <s v="UVGA"/>
    <x v="10"/>
    <x v="0"/>
    <x v="0"/>
    <n v="11"/>
    <x v="2"/>
    <x v="5"/>
    <x v="7"/>
  </r>
  <r>
    <x v="47"/>
    <x v="1"/>
    <d v="2022-11-08T00:00:00"/>
    <x v="1063"/>
    <s v="VGAC"/>
    <x v="13"/>
    <x v="0"/>
    <x v="0"/>
    <n v="11"/>
    <x v="2"/>
    <x v="5"/>
    <x v="7"/>
  </r>
  <r>
    <x v="47"/>
    <x v="1"/>
    <d v="2022-11-08T00:00:00"/>
    <x v="3"/>
    <s v="MACUSBC"/>
    <x v="2"/>
    <x v="1"/>
    <x v="0"/>
    <n v="11"/>
    <x v="2"/>
    <x v="5"/>
    <x v="7"/>
  </r>
  <r>
    <x v="47"/>
    <x v="1"/>
    <d v="2022-11-08T00:00:00"/>
    <x v="189"/>
    <s v="MACUSBC"/>
    <x v="2"/>
    <x v="1"/>
    <x v="0"/>
    <n v="11"/>
    <x v="2"/>
    <x v="5"/>
    <x v="7"/>
  </r>
  <r>
    <x v="47"/>
    <x v="1"/>
    <d v="2022-11-08T00:00:00"/>
    <x v="713"/>
    <s v="HDST"/>
    <x v="8"/>
    <x v="4"/>
    <x v="0"/>
    <n v="11"/>
    <x v="2"/>
    <x v="5"/>
    <x v="7"/>
  </r>
  <r>
    <x v="47"/>
    <x v="1"/>
    <d v="2022-11-08T00:00:00"/>
    <x v="767"/>
    <s v="IPHONE"/>
    <x v="1"/>
    <x v="1"/>
    <x v="0"/>
    <n v="11"/>
    <x v="2"/>
    <x v="5"/>
    <x v="7"/>
  </r>
  <r>
    <x v="47"/>
    <x v="0"/>
    <d v="2022-11-08T00:00:00"/>
    <x v="1209"/>
    <s v="HPUSBC"/>
    <x v="12"/>
    <x v="1"/>
    <x v="0"/>
    <n v="11"/>
    <x v="2"/>
    <x v="5"/>
    <x v="7"/>
  </r>
  <r>
    <x v="47"/>
    <x v="1"/>
    <d v="2022-11-15T00:00:00"/>
    <x v="389"/>
    <s v="CBK"/>
    <x v="6"/>
    <x v="2"/>
    <x v="0"/>
    <n v="11"/>
    <x v="2"/>
    <x v="5"/>
    <x v="7"/>
  </r>
  <r>
    <x v="47"/>
    <x v="0"/>
    <d v="2022-11-15T00:00:00"/>
    <x v="817"/>
    <s v="CBK"/>
    <x v="6"/>
    <x v="2"/>
    <x v="0"/>
    <n v="11"/>
    <x v="2"/>
    <x v="5"/>
    <x v="7"/>
  </r>
  <r>
    <x v="47"/>
    <x v="1"/>
    <d v="2022-11-08T00:00:00"/>
    <x v="883"/>
    <s v="IPHONE"/>
    <x v="1"/>
    <x v="1"/>
    <x v="0"/>
    <n v="11"/>
    <x v="2"/>
    <x v="5"/>
    <x v="7"/>
  </r>
  <r>
    <x v="47"/>
    <x v="1"/>
    <d v="2022-11-08T00:00:00"/>
    <x v="1194"/>
    <s v="MACUSBC"/>
    <x v="2"/>
    <x v="1"/>
    <x v="0"/>
    <n v="11"/>
    <x v="2"/>
    <x v="5"/>
    <x v="7"/>
  </r>
  <r>
    <x v="47"/>
    <x v="1"/>
    <d v="2022-11-08T00:00:00"/>
    <x v="338"/>
    <s v="MACUSBC"/>
    <x v="2"/>
    <x v="1"/>
    <x v="0"/>
    <n v="11"/>
    <x v="2"/>
    <x v="5"/>
    <x v="7"/>
  </r>
  <r>
    <x v="47"/>
    <x v="1"/>
    <d v="2022-11-08T00:00:00"/>
    <x v="398"/>
    <s v="UVGA"/>
    <x v="10"/>
    <x v="0"/>
    <x v="0"/>
    <n v="11"/>
    <x v="2"/>
    <x v="5"/>
    <x v="7"/>
  </r>
  <r>
    <x v="47"/>
    <x v="0"/>
    <d v="2022-11-08T00:00:00"/>
    <x v="1185"/>
    <s v="HPUSBC"/>
    <x v="12"/>
    <x v="1"/>
    <x v="0"/>
    <n v="11"/>
    <x v="2"/>
    <x v="5"/>
    <x v="7"/>
  </r>
  <r>
    <x v="47"/>
    <x v="1"/>
    <d v="2022-11-08T00:00:00"/>
    <x v="1210"/>
    <s v="MSE"/>
    <x v="11"/>
    <x v="4"/>
    <x v="0"/>
    <n v="11"/>
    <x v="2"/>
    <x v="5"/>
    <x v="7"/>
  </r>
  <r>
    <x v="47"/>
    <x v="1"/>
    <d v="2022-11-21T00:00:00"/>
    <x v="350"/>
    <s v="CLICC-ML"/>
    <x v="7"/>
    <x v="2"/>
    <x v="0"/>
    <n v="11"/>
    <x v="2"/>
    <x v="5"/>
    <x v="7"/>
  </r>
  <r>
    <x v="47"/>
    <x v="1"/>
    <d v="2022-11-08T00:00:00"/>
    <x v="742"/>
    <s v="HDMIC"/>
    <x v="0"/>
    <x v="0"/>
    <x v="0"/>
    <n v="11"/>
    <x v="2"/>
    <x v="5"/>
    <x v="7"/>
  </r>
  <r>
    <x v="47"/>
    <x v="1"/>
    <d v="2022-11-08T00:00:00"/>
    <x v="1033"/>
    <s v="UHDMI"/>
    <x v="14"/>
    <x v="0"/>
    <x v="0"/>
    <n v="11"/>
    <x v="2"/>
    <x v="5"/>
    <x v="7"/>
  </r>
  <r>
    <x v="47"/>
    <x v="1"/>
    <d v="2022-11-08T00:00:00"/>
    <x v="9"/>
    <s v="MACUSBC"/>
    <x v="2"/>
    <x v="1"/>
    <x v="0"/>
    <n v="11"/>
    <x v="2"/>
    <x v="5"/>
    <x v="7"/>
  </r>
  <r>
    <x v="47"/>
    <x v="1"/>
    <d v="2022-11-08T00:00:00"/>
    <x v="339"/>
    <s v="MACUSBC"/>
    <x v="2"/>
    <x v="1"/>
    <x v="0"/>
    <n v="11"/>
    <x v="2"/>
    <x v="5"/>
    <x v="7"/>
  </r>
  <r>
    <x v="47"/>
    <x v="1"/>
    <d v="2022-11-08T00:00:00"/>
    <x v="883"/>
    <s v="IPHONE"/>
    <x v="1"/>
    <x v="1"/>
    <x v="0"/>
    <n v="11"/>
    <x v="2"/>
    <x v="5"/>
    <x v="7"/>
  </r>
  <r>
    <x v="47"/>
    <x v="1"/>
    <d v="2022-11-08T00:00:00"/>
    <x v="1194"/>
    <s v="MACUSBC"/>
    <x v="2"/>
    <x v="1"/>
    <x v="0"/>
    <n v="11"/>
    <x v="2"/>
    <x v="5"/>
    <x v="7"/>
  </r>
  <r>
    <x v="47"/>
    <x v="0"/>
    <d v="2022-11-08T00:00:00"/>
    <x v="1194"/>
    <s v="MACUSBC"/>
    <x v="2"/>
    <x v="1"/>
    <x v="0"/>
    <n v="11"/>
    <x v="2"/>
    <x v="5"/>
    <x v="7"/>
  </r>
  <r>
    <x v="47"/>
    <x v="0"/>
    <d v="2022-11-08T00:00:00"/>
    <x v="1198"/>
    <s v="UVGA"/>
    <x v="10"/>
    <x v="0"/>
    <x v="0"/>
    <n v="11"/>
    <x v="2"/>
    <x v="5"/>
    <x v="7"/>
  </r>
  <r>
    <x v="47"/>
    <x v="0"/>
    <d v="2022-11-08T00:00:00"/>
    <x v="530"/>
    <s v="MACUSBC"/>
    <x v="2"/>
    <x v="1"/>
    <x v="0"/>
    <n v="11"/>
    <x v="2"/>
    <x v="5"/>
    <x v="7"/>
  </r>
  <r>
    <x v="47"/>
    <x v="1"/>
    <d v="2022-11-08T00:00:00"/>
    <x v="1205"/>
    <s v="HPUSBC"/>
    <x v="12"/>
    <x v="1"/>
    <x v="0"/>
    <n v="11"/>
    <x v="2"/>
    <x v="5"/>
    <x v="7"/>
  </r>
  <r>
    <x v="47"/>
    <x v="1"/>
    <d v="2022-11-08T00:00:00"/>
    <x v="713"/>
    <s v="HDST"/>
    <x v="8"/>
    <x v="4"/>
    <x v="0"/>
    <n v="11"/>
    <x v="2"/>
    <x v="5"/>
    <x v="7"/>
  </r>
  <r>
    <x v="47"/>
    <x v="1"/>
    <d v="2022-11-09T00:00:00"/>
    <x v="980"/>
    <s v="MACUSBC"/>
    <x v="2"/>
    <x v="1"/>
    <x v="0"/>
    <n v="11"/>
    <x v="2"/>
    <x v="5"/>
    <x v="7"/>
  </r>
  <r>
    <x v="47"/>
    <x v="1"/>
    <d v="2022-11-15T00:00:00"/>
    <x v="881"/>
    <s v="FAC"/>
    <x v="7"/>
    <x v="2"/>
    <x v="0"/>
    <n v="11"/>
    <x v="2"/>
    <x v="5"/>
    <x v="7"/>
  </r>
  <r>
    <x v="47"/>
    <x v="1"/>
    <d v="2022-11-15T00:00:00"/>
    <x v="353"/>
    <s v="CBK"/>
    <x v="6"/>
    <x v="2"/>
    <x v="0"/>
    <n v="11"/>
    <x v="2"/>
    <x v="5"/>
    <x v="7"/>
  </r>
  <r>
    <x v="47"/>
    <x v="1"/>
    <d v="2022-11-08T00:00:00"/>
    <x v="231"/>
    <s v="MACUSBC"/>
    <x v="2"/>
    <x v="1"/>
    <x v="0"/>
    <n v="11"/>
    <x v="2"/>
    <x v="5"/>
    <x v="7"/>
  </r>
  <r>
    <x v="47"/>
    <x v="0"/>
    <d v="2022-11-08T00:00:00"/>
    <x v="778"/>
    <s v="IPHONE"/>
    <x v="1"/>
    <x v="1"/>
    <x v="0"/>
    <n v="11"/>
    <x v="2"/>
    <x v="5"/>
    <x v="7"/>
  </r>
  <r>
    <x v="47"/>
    <x v="0"/>
    <d v="2022-11-08T00:00:00"/>
    <x v="1115"/>
    <s v="HDMIC"/>
    <x v="0"/>
    <x v="0"/>
    <x v="0"/>
    <n v="11"/>
    <x v="2"/>
    <x v="5"/>
    <x v="7"/>
  </r>
  <r>
    <x v="47"/>
    <x v="0"/>
    <d v="2022-11-08T00:00:00"/>
    <x v="1024"/>
    <s v="UHDMI"/>
    <x v="14"/>
    <x v="0"/>
    <x v="0"/>
    <n v="11"/>
    <x v="2"/>
    <x v="5"/>
    <x v="7"/>
  </r>
  <r>
    <x v="47"/>
    <x v="1"/>
    <d v="2022-11-08T00:00:00"/>
    <x v="678"/>
    <s v="MACCHRG"/>
    <x v="9"/>
    <x v="1"/>
    <x v="0"/>
    <n v="11"/>
    <x v="2"/>
    <x v="5"/>
    <x v="7"/>
  </r>
  <r>
    <x v="47"/>
    <x v="1"/>
    <d v="2022-11-08T00:00:00"/>
    <x v="778"/>
    <s v="IPHONE"/>
    <x v="1"/>
    <x v="1"/>
    <x v="0"/>
    <n v="11"/>
    <x v="2"/>
    <x v="5"/>
    <x v="7"/>
  </r>
  <r>
    <x v="47"/>
    <x v="1"/>
    <d v="2022-11-08T00:00:00"/>
    <x v="883"/>
    <s v="IPHONE"/>
    <x v="1"/>
    <x v="1"/>
    <x v="0"/>
    <n v="11"/>
    <x v="2"/>
    <x v="5"/>
    <x v="7"/>
  </r>
  <r>
    <x v="47"/>
    <x v="1"/>
    <d v="2022-11-08T00:00:00"/>
    <x v="511"/>
    <s v="MACUSBC"/>
    <x v="2"/>
    <x v="1"/>
    <x v="0"/>
    <n v="11"/>
    <x v="2"/>
    <x v="5"/>
    <x v="7"/>
  </r>
  <r>
    <x v="47"/>
    <x v="1"/>
    <d v="2022-11-08T00:00:00"/>
    <x v="746"/>
    <s v="MACCHRG"/>
    <x v="9"/>
    <x v="1"/>
    <x v="0"/>
    <n v="11"/>
    <x v="2"/>
    <x v="5"/>
    <x v="7"/>
  </r>
  <r>
    <x v="47"/>
    <x v="1"/>
    <d v="2022-11-08T00:00:00"/>
    <x v="1015"/>
    <s v="UHDMI"/>
    <x v="14"/>
    <x v="0"/>
    <x v="0"/>
    <n v="11"/>
    <x v="2"/>
    <x v="5"/>
    <x v="7"/>
  </r>
  <r>
    <x v="47"/>
    <x v="1"/>
    <d v="2022-11-08T00:00:00"/>
    <x v="1"/>
    <s v="IPHONE"/>
    <x v="1"/>
    <x v="1"/>
    <x v="0"/>
    <n v="11"/>
    <x v="2"/>
    <x v="5"/>
    <x v="7"/>
  </r>
  <r>
    <x v="47"/>
    <x v="1"/>
    <d v="2022-11-08T00:00:00"/>
    <x v="936"/>
    <s v="WALLADPT"/>
    <x v="3"/>
    <x v="1"/>
    <x v="0"/>
    <n v="11"/>
    <x v="2"/>
    <x v="5"/>
    <x v="7"/>
  </r>
  <r>
    <x v="47"/>
    <x v="1"/>
    <d v="2022-11-08T00:00:00"/>
    <x v="606"/>
    <s v="MACUSBC"/>
    <x v="2"/>
    <x v="1"/>
    <x v="0"/>
    <n v="11"/>
    <x v="2"/>
    <x v="5"/>
    <x v="7"/>
  </r>
  <r>
    <x v="47"/>
    <x v="1"/>
    <d v="2022-11-15T00:00:00"/>
    <x v="1146"/>
    <s v="HP"/>
    <x v="18"/>
    <x v="2"/>
    <x v="0"/>
    <n v="11"/>
    <x v="2"/>
    <x v="5"/>
    <x v="7"/>
  </r>
  <r>
    <x v="47"/>
    <x v="1"/>
    <d v="2022-11-08T00:00:00"/>
    <x v="524"/>
    <s v="IPHONE"/>
    <x v="1"/>
    <x v="1"/>
    <x v="0"/>
    <n v="11"/>
    <x v="2"/>
    <x v="5"/>
    <x v="7"/>
  </r>
  <r>
    <x v="47"/>
    <x v="1"/>
    <d v="2022-11-08T00:00:00"/>
    <x v="884"/>
    <s v="WALLADPT"/>
    <x v="3"/>
    <x v="1"/>
    <x v="0"/>
    <n v="11"/>
    <x v="2"/>
    <x v="5"/>
    <x v="7"/>
  </r>
  <r>
    <x v="47"/>
    <x v="1"/>
    <d v="2022-11-15T00:00:00"/>
    <x v="526"/>
    <s v="CLICC-ML"/>
    <x v="7"/>
    <x v="2"/>
    <x v="0"/>
    <n v="11"/>
    <x v="2"/>
    <x v="5"/>
    <x v="7"/>
  </r>
  <r>
    <x v="47"/>
    <x v="1"/>
    <d v="2022-11-15T00:00:00"/>
    <x v="353"/>
    <s v="CBK"/>
    <x v="6"/>
    <x v="2"/>
    <x v="0"/>
    <n v="11"/>
    <x v="2"/>
    <x v="5"/>
    <x v="7"/>
  </r>
  <r>
    <x v="47"/>
    <x v="1"/>
    <d v="2022-11-08T00:00:00"/>
    <x v="1199"/>
    <s v="HPUSBC"/>
    <x v="12"/>
    <x v="1"/>
    <x v="0"/>
    <n v="11"/>
    <x v="2"/>
    <x v="5"/>
    <x v="7"/>
  </r>
  <r>
    <x v="47"/>
    <x v="1"/>
    <d v="2022-11-08T00:00:00"/>
    <x v="1087"/>
    <s v="IPHONE"/>
    <x v="1"/>
    <x v="1"/>
    <x v="0"/>
    <n v="11"/>
    <x v="2"/>
    <x v="5"/>
    <x v="7"/>
  </r>
  <r>
    <x v="47"/>
    <x v="1"/>
    <d v="2022-11-08T00:00:00"/>
    <x v="879"/>
    <s v="OMNI"/>
    <x v="15"/>
    <x v="1"/>
    <x v="0"/>
    <n v="11"/>
    <x v="2"/>
    <x v="5"/>
    <x v="7"/>
  </r>
  <r>
    <x v="47"/>
    <x v="1"/>
    <d v="2022-11-08T00:00:00"/>
    <x v="530"/>
    <s v="MACUSBC"/>
    <x v="2"/>
    <x v="1"/>
    <x v="0"/>
    <n v="11"/>
    <x v="2"/>
    <x v="5"/>
    <x v="7"/>
  </r>
  <r>
    <x v="47"/>
    <x v="1"/>
    <d v="2022-11-08T00:00:00"/>
    <x v="1211"/>
    <s v="MACCHRG"/>
    <x v="9"/>
    <x v="1"/>
    <x v="0"/>
    <n v="11"/>
    <x v="2"/>
    <x v="5"/>
    <x v="7"/>
  </r>
  <r>
    <x v="47"/>
    <x v="1"/>
    <d v="2022-11-15T00:00:00"/>
    <x v="382"/>
    <s v="CBK"/>
    <x v="6"/>
    <x v="2"/>
    <x v="0"/>
    <n v="11"/>
    <x v="2"/>
    <x v="5"/>
    <x v="7"/>
  </r>
  <r>
    <x v="47"/>
    <x v="1"/>
    <d v="2022-11-15T00:00:00"/>
    <x v="1212"/>
    <s v="CLICC-MM"/>
    <x v="4"/>
    <x v="2"/>
    <x v="0"/>
    <n v="11"/>
    <x v="2"/>
    <x v="5"/>
    <x v="7"/>
  </r>
  <r>
    <x v="47"/>
    <x v="0"/>
    <d v="2022-11-15T00:00:00"/>
    <x v="931"/>
    <s v="CBK"/>
    <x v="6"/>
    <x v="2"/>
    <x v="0"/>
    <n v="11"/>
    <x v="2"/>
    <x v="5"/>
    <x v="7"/>
  </r>
  <r>
    <x v="47"/>
    <x v="0"/>
    <d v="2022-11-08T00:00:00"/>
    <x v="185"/>
    <s v="IPHONE"/>
    <x v="1"/>
    <x v="1"/>
    <x v="0"/>
    <n v="11"/>
    <x v="2"/>
    <x v="5"/>
    <x v="7"/>
  </r>
  <r>
    <x v="47"/>
    <x v="0"/>
    <d v="2022-11-08T00:00:00"/>
    <x v="498"/>
    <s v="WALLADPT"/>
    <x v="3"/>
    <x v="1"/>
    <x v="0"/>
    <n v="11"/>
    <x v="2"/>
    <x v="5"/>
    <x v="7"/>
  </r>
  <r>
    <x v="47"/>
    <x v="1"/>
    <d v="2022-11-08T00:00:00"/>
    <x v="567"/>
    <s v="IPHONE"/>
    <x v="1"/>
    <x v="1"/>
    <x v="0"/>
    <n v="11"/>
    <x v="2"/>
    <x v="5"/>
    <x v="7"/>
  </r>
  <r>
    <x v="47"/>
    <x v="1"/>
    <d v="2022-11-08T00:00:00"/>
    <x v="1153"/>
    <s v="WALLADPT"/>
    <x v="3"/>
    <x v="1"/>
    <x v="0"/>
    <n v="11"/>
    <x v="2"/>
    <x v="5"/>
    <x v="7"/>
  </r>
  <r>
    <x v="47"/>
    <x v="1"/>
    <d v="2022-11-08T00:00:00"/>
    <x v="549"/>
    <s v="UVGA"/>
    <x v="10"/>
    <x v="0"/>
    <x v="0"/>
    <n v="11"/>
    <x v="2"/>
    <x v="5"/>
    <x v="7"/>
  </r>
  <r>
    <x v="47"/>
    <x v="0"/>
    <d v="2022-11-21T00:00:00"/>
    <x v="1213"/>
    <s v="CLICC-MM"/>
    <x v="4"/>
    <x v="2"/>
    <x v="0"/>
    <n v="11"/>
    <x v="2"/>
    <x v="5"/>
    <x v="7"/>
  </r>
  <r>
    <x v="47"/>
    <x v="1"/>
    <d v="2022-11-08T00:00:00"/>
    <x v="550"/>
    <s v="CALC"/>
    <x v="16"/>
    <x v="4"/>
    <x v="0"/>
    <n v="11"/>
    <x v="2"/>
    <x v="5"/>
    <x v="7"/>
  </r>
  <r>
    <x v="47"/>
    <x v="0"/>
    <d v="2022-11-15T00:00:00"/>
    <x v="399"/>
    <s v="CBK"/>
    <x v="6"/>
    <x v="2"/>
    <x v="0"/>
    <n v="11"/>
    <x v="2"/>
    <x v="5"/>
    <x v="7"/>
  </r>
  <r>
    <x v="47"/>
    <x v="1"/>
    <d v="2022-11-08T00:00:00"/>
    <x v="339"/>
    <s v="MACUSBC"/>
    <x v="2"/>
    <x v="1"/>
    <x v="0"/>
    <n v="11"/>
    <x v="2"/>
    <x v="5"/>
    <x v="7"/>
  </r>
  <r>
    <x v="47"/>
    <x v="1"/>
    <d v="2022-11-08T00:00:00"/>
    <x v="977"/>
    <s v="HDMIC"/>
    <x v="0"/>
    <x v="0"/>
    <x v="0"/>
    <n v="11"/>
    <x v="2"/>
    <x v="5"/>
    <x v="7"/>
  </r>
  <r>
    <x v="47"/>
    <x v="0"/>
    <d v="2022-11-22T00:00:00"/>
    <x v="124"/>
    <s v="CLICC-ML"/>
    <x v="7"/>
    <x v="2"/>
    <x v="0"/>
    <n v="11"/>
    <x v="2"/>
    <x v="5"/>
    <x v="7"/>
  </r>
  <r>
    <x v="47"/>
    <x v="1"/>
    <d v="2022-11-08T00:00:00"/>
    <x v="961"/>
    <s v="MACCHRG"/>
    <x v="9"/>
    <x v="1"/>
    <x v="0"/>
    <n v="11"/>
    <x v="2"/>
    <x v="5"/>
    <x v="7"/>
  </r>
  <r>
    <x v="47"/>
    <x v="1"/>
    <d v="2022-11-22T00:00:00"/>
    <x v="479"/>
    <s v="CLICC-ML"/>
    <x v="7"/>
    <x v="2"/>
    <x v="0"/>
    <n v="11"/>
    <x v="2"/>
    <x v="5"/>
    <x v="7"/>
  </r>
  <r>
    <x v="47"/>
    <x v="1"/>
    <d v="2022-11-22T00:00:00"/>
    <x v="900"/>
    <s v="CLICC-ML"/>
    <x v="7"/>
    <x v="2"/>
    <x v="0"/>
    <n v="11"/>
    <x v="2"/>
    <x v="5"/>
    <x v="7"/>
  </r>
  <r>
    <x v="47"/>
    <x v="1"/>
    <d v="2022-11-08T00:00:00"/>
    <x v="767"/>
    <s v="IPHONE"/>
    <x v="1"/>
    <x v="1"/>
    <x v="0"/>
    <n v="11"/>
    <x v="2"/>
    <x v="5"/>
    <x v="7"/>
  </r>
  <r>
    <x v="47"/>
    <x v="1"/>
    <d v="2022-11-08T00:00:00"/>
    <x v="330"/>
    <s v="MACUSBC"/>
    <x v="2"/>
    <x v="1"/>
    <x v="0"/>
    <n v="11"/>
    <x v="2"/>
    <x v="5"/>
    <x v="7"/>
  </r>
  <r>
    <x v="47"/>
    <x v="1"/>
    <d v="2022-11-15T00:00:00"/>
    <x v="1214"/>
    <s v="HP"/>
    <x v="18"/>
    <x v="2"/>
    <x v="0"/>
    <n v="11"/>
    <x v="2"/>
    <x v="5"/>
    <x v="7"/>
  </r>
  <r>
    <x v="47"/>
    <x v="1"/>
    <d v="2022-11-08T00:00:00"/>
    <x v="1194"/>
    <s v="MACUSBC"/>
    <x v="2"/>
    <x v="1"/>
    <x v="0"/>
    <n v="11"/>
    <x v="2"/>
    <x v="5"/>
    <x v="7"/>
  </r>
  <r>
    <x v="47"/>
    <x v="0"/>
    <d v="2022-11-08T00:00:00"/>
    <x v="185"/>
    <s v="IPHONE"/>
    <x v="1"/>
    <x v="1"/>
    <x v="0"/>
    <n v="11"/>
    <x v="2"/>
    <x v="5"/>
    <x v="7"/>
  </r>
  <r>
    <x v="47"/>
    <x v="0"/>
    <d v="2022-11-08T00:00:00"/>
    <x v="498"/>
    <s v="WALLADPT"/>
    <x v="3"/>
    <x v="1"/>
    <x v="0"/>
    <n v="11"/>
    <x v="2"/>
    <x v="5"/>
    <x v="7"/>
  </r>
  <r>
    <x v="47"/>
    <x v="0"/>
    <d v="2022-11-08T00:00:00"/>
    <x v="453"/>
    <s v="HDST"/>
    <x v="8"/>
    <x v="4"/>
    <x v="0"/>
    <n v="11"/>
    <x v="2"/>
    <x v="5"/>
    <x v="7"/>
  </r>
  <r>
    <x v="47"/>
    <x v="1"/>
    <d v="2022-11-28T00:00:00"/>
    <x v="1009"/>
    <s v="CBK"/>
    <x v="6"/>
    <x v="2"/>
    <x v="0"/>
    <n v="11"/>
    <x v="2"/>
    <x v="5"/>
    <x v="7"/>
  </r>
  <r>
    <x v="47"/>
    <x v="2"/>
    <d v="2022-11-15T00:00:00"/>
    <x v="868"/>
    <s v="CBK"/>
    <x v="6"/>
    <x v="2"/>
    <x v="0"/>
    <n v="11"/>
    <x v="2"/>
    <x v="5"/>
    <x v="7"/>
  </r>
  <r>
    <x v="48"/>
    <x v="2"/>
    <d v="2022-11-16T00:00:00"/>
    <x v="1192"/>
    <s v="CBK"/>
    <x v="6"/>
    <x v="2"/>
    <x v="0"/>
    <n v="11"/>
    <x v="2"/>
    <x v="6"/>
    <x v="7"/>
  </r>
  <r>
    <x v="48"/>
    <x v="1"/>
    <d v="2022-11-09T00:00:00"/>
    <x v="678"/>
    <s v="MACCHRG"/>
    <x v="9"/>
    <x v="1"/>
    <x v="0"/>
    <n v="11"/>
    <x v="2"/>
    <x v="6"/>
    <x v="7"/>
  </r>
  <r>
    <x v="48"/>
    <x v="0"/>
    <d v="2022-11-09T00:00:00"/>
    <x v="883"/>
    <s v="IPHONE"/>
    <x v="1"/>
    <x v="1"/>
    <x v="0"/>
    <n v="11"/>
    <x v="2"/>
    <x v="6"/>
    <x v="7"/>
  </r>
  <r>
    <x v="48"/>
    <x v="0"/>
    <d v="2022-11-16T00:00:00"/>
    <x v="467"/>
    <s v="CBK"/>
    <x v="6"/>
    <x v="2"/>
    <x v="0"/>
    <n v="11"/>
    <x v="2"/>
    <x v="6"/>
    <x v="7"/>
  </r>
  <r>
    <x v="48"/>
    <x v="1"/>
    <d v="2022-11-09T00:00:00"/>
    <x v="339"/>
    <s v="MACUSBC"/>
    <x v="2"/>
    <x v="1"/>
    <x v="0"/>
    <n v="11"/>
    <x v="2"/>
    <x v="6"/>
    <x v="7"/>
  </r>
  <r>
    <x v="48"/>
    <x v="0"/>
    <d v="2022-11-22T00:00:00"/>
    <x v="1039"/>
    <s v="CBK"/>
    <x v="6"/>
    <x v="2"/>
    <x v="0"/>
    <n v="11"/>
    <x v="2"/>
    <x v="6"/>
    <x v="7"/>
  </r>
  <r>
    <x v="48"/>
    <x v="1"/>
    <d v="2022-11-09T00:00:00"/>
    <x v="339"/>
    <s v="MACUSBC"/>
    <x v="2"/>
    <x v="1"/>
    <x v="0"/>
    <n v="11"/>
    <x v="2"/>
    <x v="6"/>
    <x v="7"/>
  </r>
  <r>
    <x v="48"/>
    <x v="0"/>
    <d v="2022-11-23T00:00:00"/>
    <x v="911"/>
    <s v="CBK"/>
    <x v="6"/>
    <x v="2"/>
    <x v="0"/>
    <n v="11"/>
    <x v="2"/>
    <x v="6"/>
    <x v="7"/>
  </r>
  <r>
    <x v="48"/>
    <x v="0"/>
    <d v="2022-11-09T00:00:00"/>
    <x v="9"/>
    <s v="MACUSBC"/>
    <x v="2"/>
    <x v="1"/>
    <x v="0"/>
    <n v="11"/>
    <x v="2"/>
    <x v="6"/>
    <x v="7"/>
  </r>
  <r>
    <x v="48"/>
    <x v="1"/>
    <d v="2022-11-09T00:00:00"/>
    <x v="550"/>
    <s v="CALC"/>
    <x v="16"/>
    <x v="4"/>
    <x v="0"/>
    <n v="11"/>
    <x v="2"/>
    <x v="6"/>
    <x v="7"/>
  </r>
  <r>
    <x v="48"/>
    <x v="1"/>
    <d v="2022-11-09T00:00:00"/>
    <x v="1"/>
    <s v="IPHONE"/>
    <x v="1"/>
    <x v="1"/>
    <x v="0"/>
    <n v="11"/>
    <x v="2"/>
    <x v="6"/>
    <x v="7"/>
  </r>
  <r>
    <x v="48"/>
    <x v="1"/>
    <d v="2022-11-09T00:00:00"/>
    <x v="1048"/>
    <s v="WALLADPT"/>
    <x v="3"/>
    <x v="1"/>
    <x v="0"/>
    <n v="11"/>
    <x v="2"/>
    <x v="6"/>
    <x v="7"/>
  </r>
  <r>
    <x v="48"/>
    <x v="1"/>
    <d v="2022-11-09T00:00:00"/>
    <x v="110"/>
    <s v="MACUSBC"/>
    <x v="2"/>
    <x v="1"/>
    <x v="0"/>
    <n v="11"/>
    <x v="2"/>
    <x v="6"/>
    <x v="7"/>
  </r>
  <r>
    <x v="48"/>
    <x v="1"/>
    <d v="2022-11-09T00:00:00"/>
    <x v="231"/>
    <s v="MACUSBC"/>
    <x v="2"/>
    <x v="1"/>
    <x v="0"/>
    <n v="11"/>
    <x v="2"/>
    <x v="6"/>
    <x v="7"/>
  </r>
  <r>
    <x v="48"/>
    <x v="1"/>
    <d v="2022-11-09T00:00:00"/>
    <x v="1215"/>
    <s v="HPUSBC"/>
    <x v="12"/>
    <x v="1"/>
    <x v="0"/>
    <n v="11"/>
    <x v="2"/>
    <x v="6"/>
    <x v="7"/>
  </r>
  <r>
    <x v="48"/>
    <x v="1"/>
    <d v="2022-11-09T00:00:00"/>
    <x v="801"/>
    <s v="IPHONE"/>
    <x v="1"/>
    <x v="1"/>
    <x v="0"/>
    <n v="11"/>
    <x v="2"/>
    <x v="6"/>
    <x v="7"/>
  </r>
  <r>
    <x v="48"/>
    <x v="1"/>
    <d v="2022-11-09T00:00:00"/>
    <x v="684"/>
    <s v="IPHONE"/>
    <x v="1"/>
    <x v="1"/>
    <x v="0"/>
    <n v="11"/>
    <x v="2"/>
    <x v="6"/>
    <x v="7"/>
  </r>
  <r>
    <x v="48"/>
    <x v="1"/>
    <d v="2022-11-09T00:00:00"/>
    <x v="786"/>
    <s v="OMNI"/>
    <x v="15"/>
    <x v="1"/>
    <x v="0"/>
    <n v="11"/>
    <x v="2"/>
    <x v="6"/>
    <x v="7"/>
  </r>
  <r>
    <x v="48"/>
    <x v="1"/>
    <d v="2022-11-09T00:00:00"/>
    <x v="393"/>
    <s v="IPHONE"/>
    <x v="1"/>
    <x v="1"/>
    <x v="0"/>
    <n v="11"/>
    <x v="2"/>
    <x v="6"/>
    <x v="7"/>
  </r>
  <r>
    <x v="48"/>
    <x v="1"/>
    <d v="2022-11-09T00:00:00"/>
    <x v="369"/>
    <s v="WALLADPT"/>
    <x v="3"/>
    <x v="1"/>
    <x v="0"/>
    <n v="11"/>
    <x v="2"/>
    <x v="6"/>
    <x v="7"/>
  </r>
  <r>
    <x v="48"/>
    <x v="0"/>
    <d v="2022-11-16T00:00:00"/>
    <x v="1216"/>
    <s v="HP"/>
    <x v="18"/>
    <x v="2"/>
    <x v="0"/>
    <n v="11"/>
    <x v="2"/>
    <x v="6"/>
    <x v="7"/>
  </r>
  <r>
    <x v="48"/>
    <x v="1"/>
    <d v="2022-11-09T00:00:00"/>
    <x v="1217"/>
    <s v="HDMIC"/>
    <x v="0"/>
    <x v="0"/>
    <x v="0"/>
    <n v="11"/>
    <x v="2"/>
    <x v="6"/>
    <x v="7"/>
  </r>
  <r>
    <x v="48"/>
    <x v="1"/>
    <d v="2022-11-09T00:00:00"/>
    <x v="1015"/>
    <s v="UHDMI"/>
    <x v="14"/>
    <x v="0"/>
    <x v="0"/>
    <n v="11"/>
    <x v="2"/>
    <x v="6"/>
    <x v="7"/>
  </r>
  <r>
    <x v="48"/>
    <x v="1"/>
    <d v="2022-11-28T00:00:00"/>
    <x v="1218"/>
    <s v="HP"/>
    <x v="18"/>
    <x v="2"/>
    <x v="0"/>
    <n v="11"/>
    <x v="2"/>
    <x v="6"/>
    <x v="7"/>
  </r>
  <r>
    <x v="48"/>
    <x v="1"/>
    <d v="2022-11-09T00:00:00"/>
    <x v="1"/>
    <s v="IPHONE"/>
    <x v="1"/>
    <x v="1"/>
    <x v="0"/>
    <n v="11"/>
    <x v="2"/>
    <x v="6"/>
    <x v="7"/>
  </r>
  <r>
    <x v="48"/>
    <x v="1"/>
    <d v="2022-11-16T00:00:00"/>
    <x v="1219"/>
    <s v="HP"/>
    <x v="18"/>
    <x v="2"/>
    <x v="0"/>
    <n v="11"/>
    <x v="2"/>
    <x v="6"/>
    <x v="7"/>
  </r>
  <r>
    <x v="48"/>
    <x v="1"/>
    <d v="2022-11-16T00:00:00"/>
    <x v="1220"/>
    <s v="CBK"/>
    <x v="6"/>
    <x v="2"/>
    <x v="0"/>
    <n v="11"/>
    <x v="2"/>
    <x v="6"/>
    <x v="7"/>
  </r>
  <r>
    <x v="48"/>
    <x v="0"/>
    <d v="2022-11-09T00:00:00"/>
    <x v="883"/>
    <s v="IPHONE"/>
    <x v="1"/>
    <x v="1"/>
    <x v="0"/>
    <n v="11"/>
    <x v="2"/>
    <x v="6"/>
    <x v="7"/>
  </r>
  <r>
    <x v="48"/>
    <x v="0"/>
    <d v="2022-11-09T00:00:00"/>
    <x v="530"/>
    <s v="MACUSBC"/>
    <x v="2"/>
    <x v="1"/>
    <x v="0"/>
    <n v="11"/>
    <x v="2"/>
    <x v="6"/>
    <x v="7"/>
  </r>
  <r>
    <x v="48"/>
    <x v="1"/>
    <d v="2022-11-09T00:00:00"/>
    <x v="366"/>
    <s v="UHDMI"/>
    <x v="14"/>
    <x v="0"/>
    <x v="0"/>
    <n v="11"/>
    <x v="2"/>
    <x v="6"/>
    <x v="7"/>
  </r>
  <r>
    <x v="48"/>
    <x v="0"/>
    <d v="2022-11-09T00:00:00"/>
    <x v="778"/>
    <s v="IPHONE"/>
    <x v="1"/>
    <x v="1"/>
    <x v="0"/>
    <n v="11"/>
    <x v="2"/>
    <x v="6"/>
    <x v="7"/>
  </r>
  <r>
    <x v="48"/>
    <x v="1"/>
    <d v="2022-11-09T00:00:00"/>
    <x v="339"/>
    <s v="MACUSBC"/>
    <x v="2"/>
    <x v="1"/>
    <x v="0"/>
    <n v="11"/>
    <x v="2"/>
    <x v="6"/>
    <x v="7"/>
  </r>
  <r>
    <x v="48"/>
    <x v="1"/>
    <d v="2022-11-16T00:00:00"/>
    <x v="1011"/>
    <s v="CBK"/>
    <x v="6"/>
    <x v="2"/>
    <x v="0"/>
    <n v="11"/>
    <x v="2"/>
    <x v="6"/>
    <x v="7"/>
  </r>
  <r>
    <x v="48"/>
    <x v="0"/>
    <d v="2022-11-22T00:00:00"/>
    <x v="790"/>
    <s v="CLICC-ML"/>
    <x v="7"/>
    <x v="2"/>
    <x v="0"/>
    <n v="11"/>
    <x v="2"/>
    <x v="6"/>
    <x v="7"/>
  </r>
  <r>
    <x v="48"/>
    <x v="1"/>
    <d v="2022-11-09T00:00:00"/>
    <x v="1185"/>
    <s v="HPUSBC"/>
    <x v="12"/>
    <x v="1"/>
    <x v="0"/>
    <n v="11"/>
    <x v="2"/>
    <x v="6"/>
    <x v="7"/>
  </r>
  <r>
    <x v="48"/>
    <x v="1"/>
    <d v="2022-11-09T00:00:00"/>
    <x v="1134"/>
    <s v="HDMIC"/>
    <x v="0"/>
    <x v="0"/>
    <x v="0"/>
    <n v="11"/>
    <x v="2"/>
    <x v="6"/>
    <x v="7"/>
  </r>
  <r>
    <x v="48"/>
    <x v="1"/>
    <d v="2022-11-09T00:00:00"/>
    <x v="1205"/>
    <s v="HPUSBC"/>
    <x v="12"/>
    <x v="1"/>
    <x v="0"/>
    <n v="11"/>
    <x v="2"/>
    <x v="6"/>
    <x v="7"/>
  </r>
  <r>
    <x v="48"/>
    <x v="0"/>
    <d v="2022-11-09T00:00:00"/>
    <x v="3"/>
    <s v="MACUSBC"/>
    <x v="2"/>
    <x v="1"/>
    <x v="0"/>
    <n v="11"/>
    <x v="2"/>
    <x v="6"/>
    <x v="7"/>
  </r>
  <r>
    <x v="48"/>
    <x v="1"/>
    <d v="2022-11-09T00:00:00"/>
    <x v="1059"/>
    <s v="CALC"/>
    <x v="16"/>
    <x v="4"/>
    <x v="0"/>
    <n v="11"/>
    <x v="2"/>
    <x v="6"/>
    <x v="7"/>
  </r>
  <r>
    <x v="48"/>
    <x v="0"/>
    <d v="2022-11-16T00:00:00"/>
    <x v="1182"/>
    <s v="HP"/>
    <x v="18"/>
    <x v="2"/>
    <x v="0"/>
    <n v="11"/>
    <x v="2"/>
    <x v="6"/>
    <x v="7"/>
  </r>
  <r>
    <x v="48"/>
    <x v="1"/>
    <d v="2022-11-16T00:00:00"/>
    <x v="783"/>
    <s v="HP"/>
    <x v="18"/>
    <x v="2"/>
    <x v="0"/>
    <n v="11"/>
    <x v="2"/>
    <x v="6"/>
    <x v="7"/>
  </r>
  <r>
    <x v="48"/>
    <x v="1"/>
    <d v="2022-11-09T00:00:00"/>
    <x v="801"/>
    <s v="IPHONE"/>
    <x v="1"/>
    <x v="1"/>
    <x v="0"/>
    <n v="11"/>
    <x v="2"/>
    <x v="6"/>
    <x v="7"/>
  </r>
  <r>
    <x v="48"/>
    <x v="1"/>
    <d v="2022-11-16T00:00:00"/>
    <x v="657"/>
    <s v="HP"/>
    <x v="18"/>
    <x v="2"/>
    <x v="0"/>
    <n v="11"/>
    <x v="2"/>
    <x v="6"/>
    <x v="7"/>
  </r>
  <r>
    <x v="48"/>
    <x v="0"/>
    <d v="2022-11-09T00:00:00"/>
    <x v="262"/>
    <s v="IPHONE"/>
    <x v="1"/>
    <x v="1"/>
    <x v="0"/>
    <n v="11"/>
    <x v="2"/>
    <x v="6"/>
    <x v="7"/>
  </r>
  <r>
    <x v="48"/>
    <x v="0"/>
    <d v="2022-11-09T00:00:00"/>
    <x v="356"/>
    <s v="WALLADPT"/>
    <x v="3"/>
    <x v="1"/>
    <x v="0"/>
    <n v="11"/>
    <x v="2"/>
    <x v="6"/>
    <x v="7"/>
  </r>
  <r>
    <x v="48"/>
    <x v="1"/>
    <d v="2022-11-23T00:00:00"/>
    <x v="1221"/>
    <s v="HP"/>
    <x v="18"/>
    <x v="2"/>
    <x v="0"/>
    <n v="11"/>
    <x v="2"/>
    <x v="6"/>
    <x v="7"/>
  </r>
  <r>
    <x v="48"/>
    <x v="1"/>
    <d v="2022-11-09T00:00:00"/>
    <x v="1222"/>
    <s v="MSE"/>
    <x v="11"/>
    <x v="4"/>
    <x v="0"/>
    <n v="11"/>
    <x v="2"/>
    <x v="6"/>
    <x v="7"/>
  </r>
  <r>
    <x v="48"/>
    <x v="1"/>
    <d v="2022-11-09T00:00:00"/>
    <x v="742"/>
    <s v="HDMIC"/>
    <x v="0"/>
    <x v="0"/>
    <x v="0"/>
    <n v="11"/>
    <x v="2"/>
    <x v="6"/>
    <x v="7"/>
  </r>
  <r>
    <x v="48"/>
    <x v="1"/>
    <d v="2022-11-09T00:00:00"/>
    <x v="189"/>
    <s v="MACUSBC"/>
    <x v="2"/>
    <x v="1"/>
    <x v="0"/>
    <n v="11"/>
    <x v="2"/>
    <x v="6"/>
    <x v="7"/>
  </r>
  <r>
    <x v="48"/>
    <x v="0"/>
    <d v="2022-11-16T00:00:00"/>
    <x v="902"/>
    <s v="CBK"/>
    <x v="6"/>
    <x v="2"/>
    <x v="0"/>
    <n v="11"/>
    <x v="2"/>
    <x v="6"/>
    <x v="7"/>
  </r>
  <r>
    <x v="48"/>
    <x v="0"/>
    <d v="2022-11-09T00:00:00"/>
    <x v="366"/>
    <s v="UHDMI"/>
    <x v="14"/>
    <x v="0"/>
    <x v="0"/>
    <n v="11"/>
    <x v="2"/>
    <x v="6"/>
    <x v="7"/>
  </r>
  <r>
    <x v="48"/>
    <x v="0"/>
    <d v="2022-11-09T00:00:00"/>
    <x v="9"/>
    <s v="MACUSBC"/>
    <x v="2"/>
    <x v="1"/>
    <x v="0"/>
    <n v="11"/>
    <x v="2"/>
    <x v="6"/>
    <x v="7"/>
  </r>
  <r>
    <x v="48"/>
    <x v="1"/>
    <d v="2022-11-09T00:00:00"/>
    <x v="1"/>
    <s v="IPHONE"/>
    <x v="1"/>
    <x v="1"/>
    <x v="0"/>
    <n v="11"/>
    <x v="2"/>
    <x v="6"/>
    <x v="7"/>
  </r>
  <r>
    <x v="48"/>
    <x v="1"/>
    <d v="2022-11-09T00:00:00"/>
    <x v="498"/>
    <s v="WALLADPT"/>
    <x v="3"/>
    <x v="1"/>
    <x v="0"/>
    <n v="11"/>
    <x v="2"/>
    <x v="6"/>
    <x v="7"/>
  </r>
  <r>
    <x v="48"/>
    <x v="1"/>
    <d v="2022-11-09T00:00:00"/>
    <x v="961"/>
    <s v="MACCHRG"/>
    <x v="9"/>
    <x v="1"/>
    <x v="0"/>
    <n v="11"/>
    <x v="2"/>
    <x v="6"/>
    <x v="7"/>
  </r>
  <r>
    <x v="48"/>
    <x v="1"/>
    <d v="2022-11-23T00:00:00"/>
    <x v="1223"/>
    <s v="HP"/>
    <x v="18"/>
    <x v="2"/>
    <x v="0"/>
    <n v="11"/>
    <x v="2"/>
    <x v="6"/>
    <x v="7"/>
  </r>
  <r>
    <x v="48"/>
    <x v="1"/>
    <d v="2022-11-09T00:00:00"/>
    <x v="1224"/>
    <s v="MSE"/>
    <x v="11"/>
    <x v="4"/>
    <x v="0"/>
    <n v="11"/>
    <x v="2"/>
    <x v="6"/>
    <x v="7"/>
  </r>
  <r>
    <x v="48"/>
    <x v="1"/>
    <d v="2022-11-09T00:00:00"/>
    <x v="1210"/>
    <s v="MSE"/>
    <x v="11"/>
    <x v="4"/>
    <x v="0"/>
    <n v="11"/>
    <x v="2"/>
    <x v="6"/>
    <x v="7"/>
  </r>
  <r>
    <x v="48"/>
    <x v="1"/>
    <d v="2022-11-09T00:00:00"/>
    <x v="279"/>
    <s v="HDST"/>
    <x v="8"/>
    <x v="4"/>
    <x v="0"/>
    <n v="11"/>
    <x v="2"/>
    <x v="6"/>
    <x v="7"/>
  </r>
  <r>
    <x v="48"/>
    <x v="1"/>
    <d v="2022-11-09T00:00:00"/>
    <x v="441"/>
    <s v="MACCHRG"/>
    <x v="9"/>
    <x v="1"/>
    <x v="0"/>
    <n v="11"/>
    <x v="2"/>
    <x v="6"/>
    <x v="7"/>
  </r>
  <r>
    <x v="48"/>
    <x v="1"/>
    <d v="2022-11-16T00:00:00"/>
    <x v="156"/>
    <s v="CBK"/>
    <x v="6"/>
    <x v="2"/>
    <x v="0"/>
    <n v="11"/>
    <x v="2"/>
    <x v="6"/>
    <x v="7"/>
  </r>
  <r>
    <x v="48"/>
    <x v="1"/>
    <d v="2022-11-09T00:00:00"/>
    <x v="982"/>
    <s v="CALC"/>
    <x v="16"/>
    <x v="4"/>
    <x v="0"/>
    <n v="11"/>
    <x v="2"/>
    <x v="6"/>
    <x v="7"/>
  </r>
  <r>
    <x v="48"/>
    <x v="1"/>
    <d v="2022-11-16T00:00:00"/>
    <x v="400"/>
    <s v="CBK"/>
    <x v="6"/>
    <x v="2"/>
    <x v="0"/>
    <n v="11"/>
    <x v="2"/>
    <x v="6"/>
    <x v="7"/>
  </r>
  <r>
    <x v="48"/>
    <x v="1"/>
    <d v="2022-11-09T00:00:00"/>
    <x v="913"/>
    <s v="IPHONE"/>
    <x v="1"/>
    <x v="1"/>
    <x v="0"/>
    <n v="11"/>
    <x v="2"/>
    <x v="6"/>
    <x v="7"/>
  </r>
  <r>
    <x v="48"/>
    <x v="1"/>
    <d v="2022-11-09T00:00:00"/>
    <x v="1194"/>
    <s v="MACUSBC"/>
    <x v="2"/>
    <x v="1"/>
    <x v="0"/>
    <n v="11"/>
    <x v="2"/>
    <x v="6"/>
    <x v="7"/>
  </r>
  <r>
    <x v="48"/>
    <x v="1"/>
    <d v="2022-11-09T00:00:00"/>
    <x v="1225"/>
    <s v="WALLADPT"/>
    <x v="3"/>
    <x v="1"/>
    <x v="0"/>
    <n v="11"/>
    <x v="2"/>
    <x v="6"/>
    <x v="7"/>
  </r>
  <r>
    <x v="48"/>
    <x v="1"/>
    <d v="2022-11-09T00:00:00"/>
    <x v="524"/>
    <s v="IPHONE"/>
    <x v="1"/>
    <x v="1"/>
    <x v="0"/>
    <n v="11"/>
    <x v="2"/>
    <x v="6"/>
    <x v="7"/>
  </r>
  <r>
    <x v="48"/>
    <x v="1"/>
    <d v="2022-11-09T00:00:00"/>
    <x v="498"/>
    <s v="WALLADPT"/>
    <x v="3"/>
    <x v="1"/>
    <x v="0"/>
    <n v="11"/>
    <x v="2"/>
    <x v="6"/>
    <x v="7"/>
  </r>
  <r>
    <x v="48"/>
    <x v="1"/>
    <d v="2022-11-09T00:00:00"/>
    <x v="262"/>
    <s v="IPHONE"/>
    <x v="1"/>
    <x v="1"/>
    <x v="0"/>
    <n v="11"/>
    <x v="2"/>
    <x v="6"/>
    <x v="7"/>
  </r>
  <r>
    <x v="48"/>
    <x v="1"/>
    <d v="2022-11-09T00:00:00"/>
    <x v="356"/>
    <s v="WALLADPT"/>
    <x v="3"/>
    <x v="1"/>
    <x v="0"/>
    <n v="11"/>
    <x v="2"/>
    <x v="6"/>
    <x v="7"/>
  </r>
  <r>
    <x v="48"/>
    <x v="1"/>
    <d v="2022-11-09T00:00:00"/>
    <x v="961"/>
    <s v="MACCHRG"/>
    <x v="9"/>
    <x v="1"/>
    <x v="0"/>
    <n v="11"/>
    <x v="2"/>
    <x v="6"/>
    <x v="7"/>
  </r>
  <r>
    <x v="48"/>
    <x v="1"/>
    <d v="2022-11-22T00:00:00"/>
    <x v="1226"/>
    <s v="CLICC-MM"/>
    <x v="4"/>
    <x v="2"/>
    <x v="0"/>
    <n v="11"/>
    <x v="2"/>
    <x v="6"/>
    <x v="7"/>
  </r>
  <r>
    <x v="48"/>
    <x v="1"/>
    <d v="2022-11-09T00:00:00"/>
    <x v="548"/>
    <s v="IPHONE"/>
    <x v="1"/>
    <x v="1"/>
    <x v="0"/>
    <n v="11"/>
    <x v="2"/>
    <x v="6"/>
    <x v="7"/>
  </r>
  <r>
    <x v="48"/>
    <x v="1"/>
    <d v="2022-11-09T00:00:00"/>
    <x v="838"/>
    <s v="OMNI"/>
    <x v="15"/>
    <x v="1"/>
    <x v="0"/>
    <n v="11"/>
    <x v="2"/>
    <x v="6"/>
    <x v="7"/>
  </r>
  <r>
    <x v="48"/>
    <x v="1"/>
    <d v="2022-11-09T00:00:00"/>
    <x v="3"/>
    <s v="MACUSBC"/>
    <x v="2"/>
    <x v="1"/>
    <x v="0"/>
    <n v="11"/>
    <x v="2"/>
    <x v="6"/>
    <x v="7"/>
  </r>
  <r>
    <x v="48"/>
    <x v="0"/>
    <d v="2022-11-09T00:00:00"/>
    <x v="430"/>
    <s v="IPHONE"/>
    <x v="1"/>
    <x v="1"/>
    <x v="0"/>
    <n v="11"/>
    <x v="2"/>
    <x v="6"/>
    <x v="7"/>
  </r>
  <r>
    <x v="48"/>
    <x v="0"/>
    <d v="2022-11-09T00:00:00"/>
    <x v="1143"/>
    <s v="WALLADPT"/>
    <x v="3"/>
    <x v="1"/>
    <x v="0"/>
    <n v="11"/>
    <x v="2"/>
    <x v="6"/>
    <x v="7"/>
  </r>
  <r>
    <x v="48"/>
    <x v="1"/>
    <d v="2022-11-09T00:00:00"/>
    <x v="1077"/>
    <s v="IPHONE"/>
    <x v="1"/>
    <x v="1"/>
    <x v="0"/>
    <n v="11"/>
    <x v="2"/>
    <x v="6"/>
    <x v="7"/>
  </r>
  <r>
    <x v="48"/>
    <x v="1"/>
    <d v="2022-11-09T00:00:00"/>
    <x v="982"/>
    <s v="CALC"/>
    <x v="16"/>
    <x v="4"/>
    <x v="0"/>
    <n v="11"/>
    <x v="2"/>
    <x v="6"/>
    <x v="7"/>
  </r>
  <r>
    <x v="48"/>
    <x v="1"/>
    <d v="2022-11-09T00:00:00"/>
    <x v="548"/>
    <s v="IPHONE"/>
    <x v="1"/>
    <x v="1"/>
    <x v="0"/>
    <n v="11"/>
    <x v="2"/>
    <x v="6"/>
    <x v="7"/>
  </r>
  <r>
    <x v="48"/>
    <x v="1"/>
    <d v="2022-11-09T00:00:00"/>
    <x v="838"/>
    <s v="OMNI"/>
    <x v="15"/>
    <x v="1"/>
    <x v="0"/>
    <n v="11"/>
    <x v="2"/>
    <x v="6"/>
    <x v="7"/>
  </r>
  <r>
    <x v="48"/>
    <x v="1"/>
    <d v="2022-11-09T00:00:00"/>
    <x v="1185"/>
    <s v="HPUSBC"/>
    <x v="12"/>
    <x v="1"/>
    <x v="0"/>
    <n v="11"/>
    <x v="2"/>
    <x v="6"/>
    <x v="7"/>
  </r>
  <r>
    <x v="48"/>
    <x v="1"/>
    <d v="2022-11-16T00:00:00"/>
    <x v="774"/>
    <s v="HP"/>
    <x v="18"/>
    <x v="2"/>
    <x v="0"/>
    <n v="11"/>
    <x v="2"/>
    <x v="6"/>
    <x v="7"/>
  </r>
  <r>
    <x v="48"/>
    <x v="0"/>
    <d v="2022-11-09T00:00:00"/>
    <x v="1115"/>
    <s v="HDMIC"/>
    <x v="0"/>
    <x v="0"/>
    <x v="0"/>
    <n v="11"/>
    <x v="2"/>
    <x v="6"/>
    <x v="7"/>
  </r>
  <r>
    <x v="48"/>
    <x v="1"/>
    <d v="2022-11-16T00:00:00"/>
    <x v="552"/>
    <s v="CBK"/>
    <x v="6"/>
    <x v="2"/>
    <x v="0"/>
    <n v="11"/>
    <x v="2"/>
    <x v="6"/>
    <x v="7"/>
  </r>
  <r>
    <x v="48"/>
    <x v="1"/>
    <d v="2022-11-23T00:00:00"/>
    <x v="1028"/>
    <s v="CBK"/>
    <x v="6"/>
    <x v="2"/>
    <x v="0"/>
    <n v="11"/>
    <x v="2"/>
    <x v="6"/>
    <x v="7"/>
  </r>
  <r>
    <x v="48"/>
    <x v="0"/>
    <d v="2022-11-09T00:00:00"/>
    <x v="2"/>
    <s v="IPHONE"/>
    <x v="1"/>
    <x v="1"/>
    <x v="0"/>
    <n v="11"/>
    <x v="2"/>
    <x v="6"/>
    <x v="7"/>
  </r>
  <r>
    <x v="48"/>
    <x v="0"/>
    <d v="2022-11-09T00:00:00"/>
    <x v="110"/>
    <s v="MACUSBC"/>
    <x v="2"/>
    <x v="1"/>
    <x v="0"/>
    <n v="11"/>
    <x v="2"/>
    <x v="6"/>
    <x v="7"/>
  </r>
  <r>
    <x v="48"/>
    <x v="0"/>
    <d v="2022-11-09T00:00:00"/>
    <x v="854"/>
    <s v="WALLADPT"/>
    <x v="3"/>
    <x v="1"/>
    <x v="0"/>
    <n v="11"/>
    <x v="2"/>
    <x v="6"/>
    <x v="7"/>
  </r>
  <r>
    <x v="48"/>
    <x v="0"/>
    <d v="2022-11-09T00:00:00"/>
    <x v="1043"/>
    <s v="HDST"/>
    <x v="8"/>
    <x v="4"/>
    <x v="0"/>
    <n v="11"/>
    <x v="2"/>
    <x v="6"/>
    <x v="7"/>
  </r>
  <r>
    <x v="48"/>
    <x v="1"/>
    <d v="2022-11-16T00:00:00"/>
    <x v="1227"/>
    <s v="HP"/>
    <x v="18"/>
    <x v="2"/>
    <x v="0"/>
    <n v="11"/>
    <x v="2"/>
    <x v="6"/>
    <x v="7"/>
  </r>
  <r>
    <x v="48"/>
    <x v="0"/>
    <d v="2022-11-09T00:00:00"/>
    <x v="189"/>
    <s v="MACUSBC"/>
    <x v="2"/>
    <x v="1"/>
    <x v="0"/>
    <n v="11"/>
    <x v="2"/>
    <x v="6"/>
    <x v="7"/>
  </r>
  <r>
    <x v="48"/>
    <x v="1"/>
    <d v="2022-11-09T00:00:00"/>
    <x v="688"/>
    <s v="HDST"/>
    <x v="8"/>
    <x v="4"/>
    <x v="0"/>
    <n v="11"/>
    <x v="2"/>
    <x v="6"/>
    <x v="7"/>
  </r>
  <r>
    <x v="48"/>
    <x v="1"/>
    <d v="2022-11-09T00:00:00"/>
    <x v="2"/>
    <s v="IPHONE"/>
    <x v="1"/>
    <x v="1"/>
    <x v="0"/>
    <n v="11"/>
    <x v="2"/>
    <x v="6"/>
    <x v="7"/>
  </r>
  <r>
    <x v="48"/>
    <x v="1"/>
    <d v="2022-11-09T00:00:00"/>
    <x v="936"/>
    <s v="WALLADPT"/>
    <x v="3"/>
    <x v="1"/>
    <x v="0"/>
    <n v="11"/>
    <x v="2"/>
    <x v="6"/>
    <x v="7"/>
  </r>
  <r>
    <x v="48"/>
    <x v="0"/>
    <d v="2022-11-23T00:00:00"/>
    <x v="1228"/>
    <s v="CLICC-MM"/>
    <x v="4"/>
    <x v="2"/>
    <x v="0"/>
    <n v="11"/>
    <x v="2"/>
    <x v="6"/>
    <x v="7"/>
  </r>
  <r>
    <x v="48"/>
    <x v="1"/>
    <d v="2022-11-16T00:00:00"/>
    <x v="1068"/>
    <s v="FAC"/>
    <x v="7"/>
    <x v="2"/>
    <x v="0"/>
    <n v="11"/>
    <x v="2"/>
    <x v="6"/>
    <x v="7"/>
  </r>
  <r>
    <x v="48"/>
    <x v="1"/>
    <d v="2022-11-09T00:00:00"/>
    <x v="1229"/>
    <s v="HDST"/>
    <x v="8"/>
    <x v="4"/>
    <x v="0"/>
    <n v="11"/>
    <x v="2"/>
    <x v="6"/>
    <x v="7"/>
  </r>
  <r>
    <x v="48"/>
    <x v="1"/>
    <d v="2022-11-16T00:00:00"/>
    <x v="1230"/>
    <s v="CBK"/>
    <x v="6"/>
    <x v="2"/>
    <x v="0"/>
    <n v="11"/>
    <x v="2"/>
    <x v="6"/>
    <x v="7"/>
  </r>
  <r>
    <x v="48"/>
    <x v="1"/>
    <d v="2022-11-09T00:00:00"/>
    <x v="185"/>
    <s v="IPHONE"/>
    <x v="1"/>
    <x v="1"/>
    <x v="0"/>
    <n v="11"/>
    <x v="2"/>
    <x v="6"/>
    <x v="7"/>
  </r>
  <r>
    <x v="48"/>
    <x v="1"/>
    <d v="2022-11-09T00:00:00"/>
    <x v="936"/>
    <s v="WALLADPT"/>
    <x v="3"/>
    <x v="1"/>
    <x v="0"/>
    <n v="11"/>
    <x v="2"/>
    <x v="6"/>
    <x v="7"/>
  </r>
  <r>
    <x v="48"/>
    <x v="1"/>
    <d v="2022-11-23T00:00:00"/>
    <x v="904"/>
    <s v="CLICC-MM"/>
    <x v="4"/>
    <x v="2"/>
    <x v="0"/>
    <n v="11"/>
    <x v="2"/>
    <x v="6"/>
    <x v="7"/>
  </r>
  <r>
    <x v="48"/>
    <x v="0"/>
    <d v="2022-11-09T00:00:00"/>
    <x v="338"/>
    <s v="MACUSBC"/>
    <x v="2"/>
    <x v="1"/>
    <x v="0"/>
    <n v="11"/>
    <x v="2"/>
    <x v="6"/>
    <x v="7"/>
  </r>
  <r>
    <x v="48"/>
    <x v="0"/>
    <d v="2022-11-09T00:00:00"/>
    <x v="511"/>
    <s v="MACUSBC"/>
    <x v="2"/>
    <x v="1"/>
    <x v="0"/>
    <n v="11"/>
    <x v="2"/>
    <x v="6"/>
    <x v="7"/>
  </r>
  <r>
    <x v="48"/>
    <x v="1"/>
    <d v="2022-11-09T00:00:00"/>
    <x v="279"/>
    <s v="HDST"/>
    <x v="8"/>
    <x v="4"/>
    <x v="0"/>
    <n v="11"/>
    <x v="2"/>
    <x v="6"/>
    <x v="7"/>
  </r>
  <r>
    <x v="48"/>
    <x v="1"/>
    <d v="2022-11-16T00:00:00"/>
    <x v="274"/>
    <s v="CBK"/>
    <x v="6"/>
    <x v="2"/>
    <x v="0"/>
    <n v="11"/>
    <x v="2"/>
    <x v="6"/>
    <x v="7"/>
  </r>
  <r>
    <x v="48"/>
    <x v="1"/>
    <d v="2022-11-09T00:00:00"/>
    <x v="746"/>
    <s v="MACCHRG"/>
    <x v="9"/>
    <x v="1"/>
    <x v="0"/>
    <n v="11"/>
    <x v="2"/>
    <x v="6"/>
    <x v="7"/>
  </r>
  <r>
    <x v="48"/>
    <x v="1"/>
    <d v="2022-11-16T00:00:00"/>
    <x v="1231"/>
    <s v="CLICC-MM"/>
    <x v="4"/>
    <x v="2"/>
    <x v="0"/>
    <n v="11"/>
    <x v="2"/>
    <x v="6"/>
    <x v="7"/>
  </r>
  <r>
    <x v="48"/>
    <x v="1"/>
    <d v="2022-11-09T00:00:00"/>
    <x v="1232"/>
    <s v="MACUSBC"/>
    <x v="2"/>
    <x v="1"/>
    <x v="0"/>
    <n v="11"/>
    <x v="2"/>
    <x v="6"/>
    <x v="7"/>
  </r>
  <r>
    <x v="48"/>
    <x v="1"/>
    <d v="2022-11-16T00:00:00"/>
    <x v="1233"/>
    <s v="CBK"/>
    <x v="6"/>
    <x v="2"/>
    <x v="0"/>
    <n v="11"/>
    <x v="2"/>
    <x v="6"/>
    <x v="7"/>
  </r>
  <r>
    <x v="48"/>
    <x v="1"/>
    <d v="2022-11-16T00:00:00"/>
    <x v="46"/>
    <s v="CBK"/>
    <x v="6"/>
    <x v="2"/>
    <x v="0"/>
    <n v="11"/>
    <x v="2"/>
    <x v="6"/>
    <x v="7"/>
  </r>
  <r>
    <x v="48"/>
    <x v="0"/>
    <d v="2022-11-09T00:00:00"/>
    <x v="524"/>
    <s v="IPHONE"/>
    <x v="1"/>
    <x v="1"/>
    <x v="0"/>
    <n v="11"/>
    <x v="2"/>
    <x v="6"/>
    <x v="7"/>
  </r>
  <r>
    <x v="48"/>
    <x v="0"/>
    <d v="2022-11-09T00:00:00"/>
    <x v="1048"/>
    <s v="WALLADPT"/>
    <x v="3"/>
    <x v="1"/>
    <x v="0"/>
    <n v="11"/>
    <x v="2"/>
    <x v="6"/>
    <x v="7"/>
  </r>
  <r>
    <x v="48"/>
    <x v="0"/>
    <d v="2022-11-09T00:00:00"/>
    <x v="883"/>
    <s v="IPHONE"/>
    <x v="1"/>
    <x v="1"/>
    <x v="0"/>
    <n v="11"/>
    <x v="2"/>
    <x v="6"/>
    <x v="7"/>
  </r>
  <r>
    <x v="48"/>
    <x v="1"/>
    <d v="2022-11-16T00:00:00"/>
    <x v="1234"/>
    <s v="CBK"/>
    <x v="6"/>
    <x v="2"/>
    <x v="0"/>
    <n v="11"/>
    <x v="2"/>
    <x v="6"/>
    <x v="7"/>
  </r>
  <r>
    <x v="48"/>
    <x v="3"/>
    <d v="2022-11-16T00:00:00"/>
    <x v="1070"/>
    <s v="CBK"/>
    <x v="6"/>
    <x v="2"/>
    <x v="0"/>
    <n v="11"/>
    <x v="2"/>
    <x v="6"/>
    <x v="7"/>
  </r>
  <r>
    <x v="49"/>
    <x v="0"/>
    <d v="2022-11-10T00:00:00"/>
    <x v="3"/>
    <s v="MACUSBC"/>
    <x v="2"/>
    <x v="1"/>
    <x v="0"/>
    <n v="11"/>
    <x v="2"/>
    <x v="0"/>
    <x v="7"/>
  </r>
  <r>
    <x v="49"/>
    <x v="2"/>
    <d v="2022-11-10T00:00:00"/>
    <x v="453"/>
    <s v="HDST"/>
    <x v="8"/>
    <x v="4"/>
    <x v="0"/>
    <n v="11"/>
    <x v="2"/>
    <x v="0"/>
    <x v="7"/>
  </r>
  <r>
    <x v="49"/>
    <x v="2"/>
    <d v="2022-11-10T00:00:00"/>
    <x v="713"/>
    <s v="HDST"/>
    <x v="8"/>
    <x v="4"/>
    <x v="0"/>
    <n v="11"/>
    <x v="2"/>
    <x v="0"/>
    <x v="7"/>
  </r>
  <r>
    <x v="49"/>
    <x v="2"/>
    <d v="2022-11-10T00:00:00"/>
    <x v="279"/>
    <s v="HDST"/>
    <x v="8"/>
    <x v="4"/>
    <x v="0"/>
    <n v="11"/>
    <x v="2"/>
    <x v="0"/>
    <x v="7"/>
  </r>
  <r>
    <x v="49"/>
    <x v="0"/>
    <d v="2022-11-10T00:00:00"/>
    <x v="1199"/>
    <s v="HPUSBC"/>
    <x v="12"/>
    <x v="1"/>
    <x v="0"/>
    <n v="11"/>
    <x v="2"/>
    <x v="0"/>
    <x v="7"/>
  </r>
  <r>
    <x v="49"/>
    <x v="0"/>
    <d v="2022-11-17T00:00:00"/>
    <x v="533"/>
    <s v="CBK"/>
    <x v="6"/>
    <x v="2"/>
    <x v="0"/>
    <n v="11"/>
    <x v="2"/>
    <x v="0"/>
    <x v="7"/>
  </r>
  <r>
    <x v="49"/>
    <x v="1"/>
    <d v="2022-11-10T00:00:00"/>
    <x v="1235"/>
    <s v="HDST"/>
    <x v="8"/>
    <x v="4"/>
    <x v="0"/>
    <n v="11"/>
    <x v="2"/>
    <x v="0"/>
    <x v="7"/>
  </r>
  <r>
    <x v="49"/>
    <x v="3"/>
    <d v="2022-11-24T00:00:00"/>
    <x v="399"/>
    <s v="CBK"/>
    <x v="6"/>
    <x v="2"/>
    <x v="0"/>
    <n v="11"/>
    <x v="2"/>
    <x v="0"/>
    <x v="7"/>
  </r>
  <r>
    <x v="49"/>
    <x v="0"/>
    <d v="2022-11-10T00:00:00"/>
    <x v="110"/>
    <s v="MACUSBC"/>
    <x v="2"/>
    <x v="1"/>
    <x v="0"/>
    <n v="11"/>
    <x v="2"/>
    <x v="0"/>
    <x v="7"/>
  </r>
  <r>
    <x v="49"/>
    <x v="1"/>
    <d v="2022-11-10T00:00:00"/>
    <x v="548"/>
    <s v="IPHONE"/>
    <x v="1"/>
    <x v="1"/>
    <x v="0"/>
    <n v="11"/>
    <x v="2"/>
    <x v="0"/>
    <x v="7"/>
  </r>
  <r>
    <x v="49"/>
    <x v="1"/>
    <d v="2022-11-10T00:00:00"/>
    <x v="643"/>
    <s v="OMNI"/>
    <x v="15"/>
    <x v="1"/>
    <x v="0"/>
    <n v="11"/>
    <x v="2"/>
    <x v="0"/>
    <x v="7"/>
  </r>
  <r>
    <x v="49"/>
    <x v="0"/>
    <d v="2022-11-23T00:00:00"/>
    <x v="219"/>
    <s v="CBK"/>
    <x v="6"/>
    <x v="2"/>
    <x v="0"/>
    <n v="11"/>
    <x v="2"/>
    <x v="0"/>
    <x v="7"/>
  </r>
  <r>
    <x v="49"/>
    <x v="0"/>
    <d v="2022-11-10T00:00:00"/>
    <x v="430"/>
    <s v="IPHONE"/>
    <x v="1"/>
    <x v="1"/>
    <x v="0"/>
    <n v="11"/>
    <x v="2"/>
    <x v="0"/>
    <x v="7"/>
  </r>
  <r>
    <x v="49"/>
    <x v="0"/>
    <d v="2022-11-10T00:00:00"/>
    <x v="1143"/>
    <s v="WALLADPT"/>
    <x v="3"/>
    <x v="1"/>
    <x v="0"/>
    <n v="11"/>
    <x v="2"/>
    <x v="0"/>
    <x v="7"/>
  </r>
  <r>
    <x v="49"/>
    <x v="1"/>
    <d v="2022-11-10T00:00:00"/>
    <x v="982"/>
    <s v="CALC"/>
    <x v="16"/>
    <x v="4"/>
    <x v="0"/>
    <n v="11"/>
    <x v="2"/>
    <x v="0"/>
    <x v="7"/>
  </r>
  <r>
    <x v="49"/>
    <x v="1"/>
    <d v="2022-11-22T00:00:00"/>
    <x v="1114"/>
    <s v="CLICC-MM"/>
    <x v="4"/>
    <x v="2"/>
    <x v="0"/>
    <n v="11"/>
    <x v="2"/>
    <x v="0"/>
    <x v="7"/>
  </r>
  <r>
    <x v="49"/>
    <x v="1"/>
    <d v="2022-11-23T00:00:00"/>
    <x v="847"/>
    <s v="CLICC-ML"/>
    <x v="7"/>
    <x v="2"/>
    <x v="0"/>
    <n v="11"/>
    <x v="2"/>
    <x v="0"/>
    <x v="7"/>
  </r>
  <r>
    <x v="49"/>
    <x v="1"/>
    <d v="2022-11-17T00:00:00"/>
    <x v="1236"/>
    <s v="CBK"/>
    <x v="6"/>
    <x v="2"/>
    <x v="0"/>
    <n v="11"/>
    <x v="2"/>
    <x v="0"/>
    <x v="7"/>
  </r>
  <r>
    <x v="49"/>
    <x v="0"/>
    <d v="2022-11-10T00:00:00"/>
    <x v="339"/>
    <s v="MACUSBC"/>
    <x v="2"/>
    <x v="1"/>
    <x v="0"/>
    <n v="11"/>
    <x v="2"/>
    <x v="0"/>
    <x v="7"/>
  </r>
  <r>
    <x v="49"/>
    <x v="1"/>
    <d v="2022-11-10T00:00:00"/>
    <x v="393"/>
    <s v="IPHONE"/>
    <x v="1"/>
    <x v="1"/>
    <x v="0"/>
    <n v="11"/>
    <x v="2"/>
    <x v="0"/>
    <x v="7"/>
  </r>
  <r>
    <x v="49"/>
    <x v="1"/>
    <d v="2022-11-10T00:00:00"/>
    <x v="369"/>
    <s v="WALLADPT"/>
    <x v="3"/>
    <x v="1"/>
    <x v="0"/>
    <n v="11"/>
    <x v="2"/>
    <x v="0"/>
    <x v="7"/>
  </r>
  <r>
    <x v="49"/>
    <x v="1"/>
    <d v="2022-11-10T00:00:00"/>
    <x v="728"/>
    <s v="OMNI"/>
    <x v="15"/>
    <x v="1"/>
    <x v="0"/>
    <n v="11"/>
    <x v="2"/>
    <x v="0"/>
    <x v="7"/>
  </r>
  <r>
    <x v="49"/>
    <x v="1"/>
    <d v="2022-11-10T00:00:00"/>
    <x v="339"/>
    <s v="MACUSBC"/>
    <x v="2"/>
    <x v="1"/>
    <x v="0"/>
    <n v="11"/>
    <x v="2"/>
    <x v="0"/>
    <x v="7"/>
  </r>
  <r>
    <x v="49"/>
    <x v="1"/>
    <d v="2022-11-10T00:00:00"/>
    <x v="2"/>
    <s v="IPHONE"/>
    <x v="1"/>
    <x v="1"/>
    <x v="0"/>
    <n v="11"/>
    <x v="2"/>
    <x v="0"/>
    <x v="7"/>
  </r>
  <r>
    <x v="49"/>
    <x v="1"/>
    <d v="2022-11-10T00:00:00"/>
    <x v="339"/>
    <s v="MACUSBC"/>
    <x v="2"/>
    <x v="1"/>
    <x v="0"/>
    <n v="11"/>
    <x v="2"/>
    <x v="0"/>
    <x v="7"/>
  </r>
  <r>
    <x v="49"/>
    <x v="1"/>
    <d v="2022-11-10T00:00:00"/>
    <x v="936"/>
    <s v="WALLADPT"/>
    <x v="3"/>
    <x v="1"/>
    <x v="0"/>
    <n v="11"/>
    <x v="2"/>
    <x v="0"/>
    <x v="7"/>
  </r>
  <r>
    <x v="49"/>
    <x v="1"/>
    <d v="2022-11-10T00:00:00"/>
    <x v="801"/>
    <s v="IPHONE"/>
    <x v="1"/>
    <x v="1"/>
    <x v="0"/>
    <n v="11"/>
    <x v="2"/>
    <x v="0"/>
    <x v="7"/>
  </r>
  <r>
    <x v="49"/>
    <x v="0"/>
    <d v="2022-11-10T00:00:00"/>
    <x v="801"/>
    <s v="IPHONE"/>
    <x v="1"/>
    <x v="1"/>
    <x v="0"/>
    <n v="11"/>
    <x v="2"/>
    <x v="0"/>
    <x v="7"/>
  </r>
  <r>
    <x v="49"/>
    <x v="1"/>
    <d v="2022-11-10T00:00:00"/>
    <x v="982"/>
    <s v="CALC"/>
    <x v="16"/>
    <x v="4"/>
    <x v="0"/>
    <n v="11"/>
    <x v="2"/>
    <x v="0"/>
    <x v="7"/>
  </r>
  <r>
    <x v="49"/>
    <x v="1"/>
    <d v="2022-11-10T00:00:00"/>
    <x v="1237"/>
    <s v="CALC"/>
    <x v="16"/>
    <x v="4"/>
    <x v="0"/>
    <n v="11"/>
    <x v="2"/>
    <x v="0"/>
    <x v="7"/>
  </r>
  <r>
    <x v="49"/>
    <x v="1"/>
    <d v="2022-11-10T00:00:00"/>
    <x v="1235"/>
    <s v="HDST"/>
    <x v="8"/>
    <x v="4"/>
    <x v="0"/>
    <n v="11"/>
    <x v="2"/>
    <x v="0"/>
    <x v="7"/>
  </r>
  <r>
    <x v="49"/>
    <x v="0"/>
    <d v="2022-11-10T00:00:00"/>
    <x v="1238"/>
    <s v="UVGA"/>
    <x v="10"/>
    <x v="0"/>
    <x v="0"/>
    <n v="11"/>
    <x v="2"/>
    <x v="0"/>
    <x v="7"/>
  </r>
  <r>
    <x v="49"/>
    <x v="1"/>
    <d v="2022-11-10T00:00:00"/>
    <x v="430"/>
    <s v="IPHONE"/>
    <x v="1"/>
    <x v="1"/>
    <x v="0"/>
    <n v="11"/>
    <x v="2"/>
    <x v="0"/>
    <x v="7"/>
  </r>
  <r>
    <x v="49"/>
    <x v="1"/>
    <d v="2022-11-10T00:00:00"/>
    <x v="854"/>
    <s v="WALLADPT"/>
    <x v="3"/>
    <x v="1"/>
    <x v="0"/>
    <n v="11"/>
    <x v="2"/>
    <x v="0"/>
    <x v="7"/>
  </r>
  <r>
    <x v="49"/>
    <x v="1"/>
    <d v="2022-11-10T00:00:00"/>
    <x v="483"/>
    <s v="HPUSBC"/>
    <x v="12"/>
    <x v="1"/>
    <x v="0"/>
    <n v="11"/>
    <x v="2"/>
    <x v="0"/>
    <x v="7"/>
  </r>
  <r>
    <x v="49"/>
    <x v="1"/>
    <d v="2022-11-10T00:00:00"/>
    <x v="445"/>
    <s v="IPHONE"/>
    <x v="1"/>
    <x v="1"/>
    <x v="0"/>
    <n v="11"/>
    <x v="2"/>
    <x v="0"/>
    <x v="7"/>
  </r>
  <r>
    <x v="49"/>
    <x v="1"/>
    <d v="2022-11-10T00:00:00"/>
    <x v="713"/>
    <s v="HDST"/>
    <x v="8"/>
    <x v="4"/>
    <x v="0"/>
    <n v="11"/>
    <x v="2"/>
    <x v="0"/>
    <x v="7"/>
  </r>
  <r>
    <x v="49"/>
    <x v="1"/>
    <d v="2022-11-17T00:00:00"/>
    <x v="274"/>
    <s v="CBK"/>
    <x v="6"/>
    <x v="2"/>
    <x v="0"/>
    <n v="11"/>
    <x v="2"/>
    <x v="0"/>
    <x v="7"/>
  </r>
  <r>
    <x v="49"/>
    <x v="0"/>
    <d v="2022-11-10T00:00:00"/>
    <x v="511"/>
    <s v="MACUSBC"/>
    <x v="2"/>
    <x v="1"/>
    <x v="0"/>
    <n v="11"/>
    <x v="2"/>
    <x v="0"/>
    <x v="7"/>
  </r>
  <r>
    <x v="49"/>
    <x v="1"/>
    <d v="2022-11-17T00:00:00"/>
    <x v="401"/>
    <s v="CLICC-ML"/>
    <x v="7"/>
    <x v="2"/>
    <x v="0"/>
    <n v="11"/>
    <x v="2"/>
    <x v="0"/>
    <x v="7"/>
  </r>
  <r>
    <x v="49"/>
    <x v="1"/>
    <d v="2022-11-10T00:00:00"/>
    <x v="430"/>
    <s v="IPHONE"/>
    <x v="1"/>
    <x v="1"/>
    <x v="0"/>
    <n v="11"/>
    <x v="2"/>
    <x v="0"/>
    <x v="7"/>
  </r>
  <r>
    <x v="49"/>
    <x v="1"/>
    <d v="2022-11-10T00:00:00"/>
    <x v="854"/>
    <s v="WALLADPT"/>
    <x v="3"/>
    <x v="1"/>
    <x v="0"/>
    <n v="11"/>
    <x v="2"/>
    <x v="0"/>
    <x v="7"/>
  </r>
  <r>
    <x v="49"/>
    <x v="1"/>
    <d v="2022-11-10T00:00:00"/>
    <x v="441"/>
    <s v="MACCHRG"/>
    <x v="9"/>
    <x v="1"/>
    <x v="0"/>
    <n v="11"/>
    <x v="2"/>
    <x v="0"/>
    <x v="7"/>
  </r>
  <r>
    <x v="49"/>
    <x v="1"/>
    <d v="2022-11-22T00:00:00"/>
    <x v="662"/>
    <s v="FAC"/>
    <x v="4"/>
    <x v="2"/>
    <x v="0"/>
    <n v="11"/>
    <x v="2"/>
    <x v="0"/>
    <x v="7"/>
  </r>
  <r>
    <x v="49"/>
    <x v="0"/>
    <d v="2022-11-17T00:00:00"/>
    <x v="1239"/>
    <s v="CLICC-MM"/>
    <x v="4"/>
    <x v="2"/>
    <x v="0"/>
    <n v="11"/>
    <x v="2"/>
    <x v="0"/>
    <x v="7"/>
  </r>
  <r>
    <x v="49"/>
    <x v="1"/>
    <d v="2022-11-28T00:00:00"/>
    <x v="930"/>
    <s v="HP"/>
    <x v="18"/>
    <x v="2"/>
    <x v="0"/>
    <n v="11"/>
    <x v="2"/>
    <x v="0"/>
    <x v="7"/>
  </r>
  <r>
    <x v="49"/>
    <x v="1"/>
    <d v="2022-11-23T00:00:00"/>
    <x v="129"/>
    <s v="CLICC-ML"/>
    <x v="7"/>
    <x v="2"/>
    <x v="0"/>
    <n v="11"/>
    <x v="2"/>
    <x v="0"/>
    <x v="7"/>
  </r>
  <r>
    <x v="49"/>
    <x v="1"/>
    <d v="2022-11-10T00:00:00"/>
    <x v="2"/>
    <s v="IPHONE"/>
    <x v="1"/>
    <x v="1"/>
    <x v="0"/>
    <n v="11"/>
    <x v="2"/>
    <x v="0"/>
    <x v="7"/>
  </r>
  <r>
    <x v="49"/>
    <x v="1"/>
    <d v="2022-11-10T00:00:00"/>
    <x v="1143"/>
    <s v="WALLADPT"/>
    <x v="3"/>
    <x v="1"/>
    <x v="0"/>
    <n v="11"/>
    <x v="2"/>
    <x v="0"/>
    <x v="7"/>
  </r>
  <r>
    <x v="49"/>
    <x v="1"/>
    <d v="2022-11-10T00:00:00"/>
    <x v="1007"/>
    <s v="CALC"/>
    <x v="16"/>
    <x v="4"/>
    <x v="0"/>
    <n v="11"/>
    <x v="2"/>
    <x v="0"/>
    <x v="7"/>
  </r>
  <r>
    <x v="49"/>
    <x v="1"/>
    <d v="2022-11-10T00:00:00"/>
    <x v="714"/>
    <s v="MACCHRG"/>
    <x v="9"/>
    <x v="1"/>
    <x v="0"/>
    <n v="11"/>
    <x v="2"/>
    <x v="0"/>
    <x v="7"/>
  </r>
  <r>
    <x v="49"/>
    <x v="1"/>
    <d v="2022-11-10T00:00:00"/>
    <x v="550"/>
    <s v="CALC"/>
    <x v="16"/>
    <x v="4"/>
    <x v="0"/>
    <n v="11"/>
    <x v="2"/>
    <x v="0"/>
    <x v="7"/>
  </r>
  <r>
    <x v="49"/>
    <x v="1"/>
    <d v="2022-11-17T00:00:00"/>
    <x v="650"/>
    <s v="HP"/>
    <x v="18"/>
    <x v="2"/>
    <x v="0"/>
    <n v="11"/>
    <x v="2"/>
    <x v="0"/>
    <x v="7"/>
  </r>
  <r>
    <x v="49"/>
    <x v="1"/>
    <d v="2022-11-10T00:00:00"/>
    <x v="1"/>
    <s v="IPHONE"/>
    <x v="1"/>
    <x v="1"/>
    <x v="0"/>
    <n v="11"/>
    <x v="2"/>
    <x v="0"/>
    <x v="7"/>
  </r>
  <r>
    <x v="49"/>
    <x v="1"/>
    <d v="2022-11-10T00:00:00"/>
    <x v="936"/>
    <s v="WALLADPT"/>
    <x v="3"/>
    <x v="1"/>
    <x v="0"/>
    <n v="11"/>
    <x v="2"/>
    <x v="0"/>
    <x v="7"/>
  </r>
  <r>
    <x v="49"/>
    <x v="1"/>
    <d v="2022-11-17T00:00:00"/>
    <x v="1240"/>
    <s v="HP"/>
    <x v="18"/>
    <x v="2"/>
    <x v="0"/>
    <n v="11"/>
    <x v="2"/>
    <x v="0"/>
    <x v="7"/>
  </r>
  <r>
    <x v="49"/>
    <x v="0"/>
    <d v="2022-11-10T00:00:00"/>
    <x v="1134"/>
    <s v="HDMIC"/>
    <x v="0"/>
    <x v="0"/>
    <x v="0"/>
    <n v="11"/>
    <x v="2"/>
    <x v="0"/>
    <x v="7"/>
  </r>
  <r>
    <x v="49"/>
    <x v="1"/>
    <d v="2022-11-17T00:00:00"/>
    <x v="585"/>
    <s v="FAC"/>
    <x v="7"/>
    <x v="2"/>
    <x v="0"/>
    <n v="11"/>
    <x v="2"/>
    <x v="0"/>
    <x v="7"/>
  </r>
  <r>
    <x v="49"/>
    <x v="1"/>
    <d v="2022-11-10T00:00:00"/>
    <x v="1194"/>
    <s v="MACUSBC"/>
    <x v="2"/>
    <x v="1"/>
    <x v="0"/>
    <n v="11"/>
    <x v="2"/>
    <x v="0"/>
    <x v="7"/>
  </r>
  <r>
    <x v="49"/>
    <x v="0"/>
    <d v="2022-11-17T00:00:00"/>
    <x v="1241"/>
    <s v="CLICC-MM"/>
    <x v="4"/>
    <x v="2"/>
    <x v="0"/>
    <n v="11"/>
    <x v="2"/>
    <x v="0"/>
    <x v="7"/>
  </r>
  <r>
    <x v="49"/>
    <x v="0"/>
    <d v="2022-12-09T00:00:00"/>
    <x v="1242"/>
    <s v="CLICC-MM"/>
    <x v="4"/>
    <x v="2"/>
    <x v="0"/>
    <n v="11"/>
    <x v="2"/>
    <x v="0"/>
    <x v="7"/>
  </r>
  <r>
    <x v="49"/>
    <x v="1"/>
    <d v="2022-11-10T00:00:00"/>
    <x v="262"/>
    <s v="IPHONE"/>
    <x v="1"/>
    <x v="1"/>
    <x v="0"/>
    <n v="11"/>
    <x v="2"/>
    <x v="0"/>
    <x v="7"/>
  </r>
  <r>
    <x v="49"/>
    <x v="1"/>
    <d v="2022-11-10T00:00:00"/>
    <x v="1079"/>
    <s v="IPHONE"/>
    <x v="1"/>
    <x v="1"/>
    <x v="0"/>
    <n v="11"/>
    <x v="2"/>
    <x v="0"/>
    <x v="7"/>
  </r>
  <r>
    <x v="49"/>
    <x v="1"/>
    <d v="2022-11-10T00:00:00"/>
    <x v="356"/>
    <s v="WALLADPT"/>
    <x v="3"/>
    <x v="1"/>
    <x v="0"/>
    <n v="11"/>
    <x v="2"/>
    <x v="0"/>
    <x v="7"/>
  </r>
  <r>
    <x v="49"/>
    <x v="1"/>
    <d v="2022-11-10T00:00:00"/>
    <x v="189"/>
    <s v="MACUSBC"/>
    <x v="2"/>
    <x v="1"/>
    <x v="0"/>
    <n v="11"/>
    <x v="2"/>
    <x v="0"/>
    <x v="7"/>
  </r>
  <r>
    <x v="49"/>
    <x v="0"/>
    <d v="2022-11-17T00:00:00"/>
    <x v="860"/>
    <s v="CBK"/>
    <x v="6"/>
    <x v="2"/>
    <x v="0"/>
    <n v="11"/>
    <x v="2"/>
    <x v="0"/>
    <x v="7"/>
  </r>
  <r>
    <x v="49"/>
    <x v="0"/>
    <d v="2022-11-10T00:00:00"/>
    <x v="67"/>
    <s v="IPHONE"/>
    <x v="1"/>
    <x v="1"/>
    <x v="0"/>
    <n v="11"/>
    <x v="2"/>
    <x v="0"/>
    <x v="7"/>
  </r>
  <r>
    <x v="49"/>
    <x v="0"/>
    <d v="2022-11-10T00:00:00"/>
    <x v="960"/>
    <s v="WALLADPT"/>
    <x v="3"/>
    <x v="1"/>
    <x v="0"/>
    <n v="11"/>
    <x v="2"/>
    <x v="0"/>
    <x v="7"/>
  </r>
  <r>
    <x v="49"/>
    <x v="0"/>
    <d v="2022-11-10T00:00:00"/>
    <x v="326"/>
    <s v="WALLADPT"/>
    <x v="3"/>
    <x v="1"/>
    <x v="0"/>
    <n v="11"/>
    <x v="2"/>
    <x v="0"/>
    <x v="7"/>
  </r>
  <r>
    <x v="49"/>
    <x v="0"/>
    <d v="2022-11-23T00:00:00"/>
    <x v="832"/>
    <s v="CLICC-ML"/>
    <x v="7"/>
    <x v="2"/>
    <x v="0"/>
    <n v="11"/>
    <x v="2"/>
    <x v="0"/>
    <x v="7"/>
  </r>
  <r>
    <x v="49"/>
    <x v="0"/>
    <d v="2022-11-23T00:00:00"/>
    <x v="1243"/>
    <s v="CLICC-MM"/>
    <x v="4"/>
    <x v="2"/>
    <x v="0"/>
    <n v="11"/>
    <x v="2"/>
    <x v="0"/>
    <x v="7"/>
  </r>
  <r>
    <x v="49"/>
    <x v="1"/>
    <d v="2022-11-23T00:00:00"/>
    <x v="956"/>
    <s v="CBK"/>
    <x v="6"/>
    <x v="2"/>
    <x v="0"/>
    <n v="11"/>
    <x v="2"/>
    <x v="0"/>
    <x v="7"/>
  </r>
  <r>
    <x v="49"/>
    <x v="1"/>
    <d v="2022-11-10T00:00:00"/>
    <x v="185"/>
    <s v="IPHONE"/>
    <x v="1"/>
    <x v="1"/>
    <x v="0"/>
    <n v="11"/>
    <x v="2"/>
    <x v="0"/>
    <x v="7"/>
  </r>
  <r>
    <x v="49"/>
    <x v="1"/>
    <d v="2022-11-10T00:00:00"/>
    <x v="1143"/>
    <s v="WALLADPT"/>
    <x v="3"/>
    <x v="1"/>
    <x v="0"/>
    <n v="11"/>
    <x v="2"/>
    <x v="0"/>
    <x v="7"/>
  </r>
  <r>
    <x v="49"/>
    <x v="0"/>
    <d v="2022-11-10T00:00:00"/>
    <x v="110"/>
    <s v="MACUSBC"/>
    <x v="2"/>
    <x v="1"/>
    <x v="0"/>
    <n v="11"/>
    <x v="2"/>
    <x v="0"/>
    <x v="7"/>
  </r>
  <r>
    <x v="49"/>
    <x v="1"/>
    <d v="2022-11-10T00:00:00"/>
    <x v="189"/>
    <s v="MACUSBC"/>
    <x v="2"/>
    <x v="1"/>
    <x v="0"/>
    <n v="11"/>
    <x v="2"/>
    <x v="0"/>
    <x v="7"/>
  </r>
  <r>
    <x v="49"/>
    <x v="1"/>
    <d v="2022-11-10T00:00:00"/>
    <x v="651"/>
    <s v="IPHONE"/>
    <x v="1"/>
    <x v="1"/>
    <x v="0"/>
    <n v="11"/>
    <x v="2"/>
    <x v="0"/>
    <x v="7"/>
  </r>
  <r>
    <x v="49"/>
    <x v="1"/>
    <d v="2022-11-10T00:00:00"/>
    <x v="1225"/>
    <s v="WALLADPT"/>
    <x v="3"/>
    <x v="1"/>
    <x v="0"/>
    <n v="11"/>
    <x v="2"/>
    <x v="0"/>
    <x v="7"/>
  </r>
  <r>
    <x v="49"/>
    <x v="0"/>
    <d v="2022-11-23T00:00:00"/>
    <x v="768"/>
    <s v="CBK"/>
    <x v="6"/>
    <x v="2"/>
    <x v="0"/>
    <n v="11"/>
    <x v="2"/>
    <x v="0"/>
    <x v="7"/>
  </r>
  <r>
    <x v="49"/>
    <x v="1"/>
    <d v="2022-11-17T00:00:00"/>
    <x v="1166"/>
    <s v="HP"/>
    <x v="18"/>
    <x v="2"/>
    <x v="0"/>
    <n v="11"/>
    <x v="2"/>
    <x v="0"/>
    <x v="7"/>
  </r>
  <r>
    <x v="49"/>
    <x v="1"/>
    <d v="2022-11-17T00:00:00"/>
    <x v="1138"/>
    <s v="HP"/>
    <x v="18"/>
    <x v="2"/>
    <x v="0"/>
    <n v="11"/>
    <x v="2"/>
    <x v="0"/>
    <x v="7"/>
  </r>
  <r>
    <x v="49"/>
    <x v="1"/>
    <d v="2022-11-23T00:00:00"/>
    <x v="698"/>
    <s v="HP"/>
    <x v="18"/>
    <x v="2"/>
    <x v="0"/>
    <n v="11"/>
    <x v="2"/>
    <x v="0"/>
    <x v="7"/>
  </r>
  <r>
    <x v="49"/>
    <x v="0"/>
    <d v="2022-11-17T00:00:00"/>
    <x v="157"/>
    <s v="CBK"/>
    <x v="6"/>
    <x v="2"/>
    <x v="0"/>
    <n v="11"/>
    <x v="2"/>
    <x v="0"/>
    <x v="7"/>
  </r>
  <r>
    <x v="49"/>
    <x v="1"/>
    <d v="2022-11-23T00:00:00"/>
    <x v="73"/>
    <s v="CLICC-ML"/>
    <x v="7"/>
    <x v="2"/>
    <x v="0"/>
    <n v="11"/>
    <x v="2"/>
    <x v="0"/>
    <x v="7"/>
  </r>
  <r>
    <x v="49"/>
    <x v="0"/>
    <d v="2022-11-10T00:00:00"/>
    <x v="1205"/>
    <s v="HPUSBC"/>
    <x v="12"/>
    <x v="1"/>
    <x v="0"/>
    <n v="11"/>
    <x v="2"/>
    <x v="0"/>
    <x v="7"/>
  </r>
  <r>
    <x v="49"/>
    <x v="2"/>
    <d v="2022-11-10T00:00:00"/>
    <x v="530"/>
    <s v="MACUSBC"/>
    <x v="2"/>
    <x v="1"/>
    <x v="0"/>
    <n v="11"/>
    <x v="2"/>
    <x v="0"/>
    <x v="7"/>
  </r>
  <r>
    <x v="50"/>
    <x v="1"/>
    <d v="2022-11-11T00:00:00"/>
    <x v="339"/>
    <s v="MACUSBC"/>
    <x v="2"/>
    <x v="1"/>
    <x v="0"/>
    <n v="11"/>
    <x v="2"/>
    <x v="1"/>
    <x v="7"/>
  </r>
  <r>
    <x v="50"/>
    <x v="1"/>
    <d v="2022-11-11T00:00:00"/>
    <x v="249"/>
    <s v="IPHONE"/>
    <x v="1"/>
    <x v="1"/>
    <x v="0"/>
    <n v="11"/>
    <x v="2"/>
    <x v="1"/>
    <x v="7"/>
  </r>
  <r>
    <x v="50"/>
    <x v="1"/>
    <d v="2022-11-11T00:00:00"/>
    <x v="503"/>
    <s v="WALLADPT"/>
    <x v="3"/>
    <x v="1"/>
    <x v="0"/>
    <n v="11"/>
    <x v="2"/>
    <x v="1"/>
    <x v="7"/>
  </r>
  <r>
    <x v="50"/>
    <x v="1"/>
    <d v="2022-11-23T00:00:00"/>
    <x v="523"/>
    <s v="CBK"/>
    <x v="6"/>
    <x v="2"/>
    <x v="0"/>
    <n v="11"/>
    <x v="2"/>
    <x v="1"/>
    <x v="7"/>
  </r>
  <r>
    <x v="50"/>
    <x v="1"/>
    <d v="2022-11-18T00:00:00"/>
    <x v="160"/>
    <s v="CBK"/>
    <x v="6"/>
    <x v="2"/>
    <x v="0"/>
    <n v="11"/>
    <x v="2"/>
    <x v="1"/>
    <x v="7"/>
  </r>
  <r>
    <x v="50"/>
    <x v="1"/>
    <d v="2022-11-23T00:00:00"/>
    <x v="873"/>
    <s v="CBK"/>
    <x v="6"/>
    <x v="2"/>
    <x v="0"/>
    <n v="11"/>
    <x v="2"/>
    <x v="1"/>
    <x v="7"/>
  </r>
  <r>
    <x v="50"/>
    <x v="0"/>
    <d v="2022-11-23T00:00:00"/>
    <x v="157"/>
    <s v="CBK"/>
    <x v="6"/>
    <x v="2"/>
    <x v="0"/>
    <n v="11"/>
    <x v="2"/>
    <x v="1"/>
    <x v="7"/>
  </r>
  <r>
    <x v="51"/>
    <x v="0"/>
    <d v="2022-11-12T00:00:00"/>
    <x v="249"/>
    <s v="IPHONE"/>
    <x v="1"/>
    <x v="1"/>
    <x v="0"/>
    <n v="11"/>
    <x v="2"/>
    <x v="2"/>
    <x v="7"/>
  </r>
  <r>
    <x v="51"/>
    <x v="0"/>
    <d v="2022-11-12T00:00:00"/>
    <x v="503"/>
    <s v="WALLADPT"/>
    <x v="3"/>
    <x v="1"/>
    <x v="0"/>
    <n v="11"/>
    <x v="2"/>
    <x v="2"/>
    <x v="7"/>
  </r>
  <r>
    <x v="51"/>
    <x v="2"/>
    <d v="2022-11-12T00:00:00"/>
    <x v="590"/>
    <s v="HDST"/>
    <x v="8"/>
    <x v="4"/>
    <x v="0"/>
    <n v="11"/>
    <x v="2"/>
    <x v="2"/>
    <x v="7"/>
  </r>
  <r>
    <x v="51"/>
    <x v="0"/>
    <d v="2022-11-19T00:00:00"/>
    <x v="860"/>
    <s v="CBK"/>
    <x v="6"/>
    <x v="2"/>
    <x v="0"/>
    <n v="11"/>
    <x v="2"/>
    <x v="2"/>
    <x v="7"/>
  </r>
  <r>
    <x v="51"/>
    <x v="0"/>
    <d v="2022-11-26T00:00:00"/>
    <x v="1244"/>
    <s v="CBK"/>
    <x v="6"/>
    <x v="2"/>
    <x v="0"/>
    <n v="11"/>
    <x v="2"/>
    <x v="2"/>
    <x v="7"/>
  </r>
  <r>
    <x v="52"/>
    <x v="1"/>
    <d v="2022-11-27T00:00:00"/>
    <x v="1156"/>
    <s v="CBK"/>
    <x v="6"/>
    <x v="2"/>
    <x v="0"/>
    <n v="11"/>
    <x v="2"/>
    <x v="3"/>
    <x v="7"/>
  </r>
  <r>
    <x v="52"/>
    <x v="1"/>
    <d v="2022-11-20T00:00:00"/>
    <x v="1126"/>
    <s v="CBK"/>
    <x v="6"/>
    <x v="2"/>
    <x v="0"/>
    <n v="11"/>
    <x v="2"/>
    <x v="3"/>
    <x v="7"/>
  </r>
  <r>
    <x v="53"/>
    <x v="1"/>
    <d v="2022-11-28T00:00:00"/>
    <x v="1130"/>
    <s v="HP"/>
    <x v="18"/>
    <x v="2"/>
    <x v="0"/>
    <n v="11"/>
    <x v="2"/>
    <x v="4"/>
    <x v="8"/>
  </r>
  <r>
    <x v="53"/>
    <x v="0"/>
    <d v="2022-11-14T00:00:00"/>
    <x v="1"/>
    <s v="IPHONE"/>
    <x v="1"/>
    <x v="1"/>
    <x v="0"/>
    <n v="11"/>
    <x v="2"/>
    <x v="4"/>
    <x v="8"/>
  </r>
  <r>
    <x v="53"/>
    <x v="0"/>
    <d v="2022-11-14T00:00:00"/>
    <x v="936"/>
    <s v="WALLADPT"/>
    <x v="3"/>
    <x v="1"/>
    <x v="0"/>
    <n v="11"/>
    <x v="2"/>
    <x v="4"/>
    <x v="8"/>
  </r>
  <r>
    <x v="53"/>
    <x v="0"/>
    <d v="2022-11-14T00:00:00"/>
    <x v="185"/>
    <s v="IPHONE"/>
    <x v="1"/>
    <x v="1"/>
    <x v="0"/>
    <n v="11"/>
    <x v="2"/>
    <x v="4"/>
    <x v="8"/>
  </r>
  <r>
    <x v="53"/>
    <x v="0"/>
    <d v="2022-11-14T00:00:00"/>
    <x v="3"/>
    <s v="MACUSBC"/>
    <x v="2"/>
    <x v="1"/>
    <x v="0"/>
    <n v="11"/>
    <x v="2"/>
    <x v="4"/>
    <x v="8"/>
  </r>
  <r>
    <x v="53"/>
    <x v="0"/>
    <d v="2022-11-14T00:00:00"/>
    <x v="1143"/>
    <s v="WALLADPT"/>
    <x v="3"/>
    <x v="1"/>
    <x v="0"/>
    <n v="11"/>
    <x v="2"/>
    <x v="4"/>
    <x v="8"/>
  </r>
  <r>
    <x v="53"/>
    <x v="1"/>
    <d v="2022-11-21T00:00:00"/>
    <x v="1181"/>
    <s v="HP"/>
    <x v="18"/>
    <x v="2"/>
    <x v="0"/>
    <n v="11"/>
    <x v="2"/>
    <x v="4"/>
    <x v="8"/>
  </r>
  <r>
    <x v="53"/>
    <x v="0"/>
    <d v="2022-11-21T00:00:00"/>
    <x v="1245"/>
    <s v="CLICC-MM"/>
    <x v="4"/>
    <x v="2"/>
    <x v="0"/>
    <n v="11"/>
    <x v="2"/>
    <x v="4"/>
    <x v="8"/>
  </r>
  <r>
    <x v="53"/>
    <x v="1"/>
    <d v="2022-11-21T00:00:00"/>
    <x v="251"/>
    <s v="CBK"/>
    <x v="6"/>
    <x v="2"/>
    <x v="0"/>
    <n v="11"/>
    <x v="2"/>
    <x v="4"/>
    <x v="8"/>
  </r>
  <r>
    <x v="53"/>
    <x v="1"/>
    <d v="2022-11-21T00:00:00"/>
    <x v="494"/>
    <s v="CLICC-ML"/>
    <x v="7"/>
    <x v="2"/>
    <x v="0"/>
    <n v="11"/>
    <x v="2"/>
    <x v="4"/>
    <x v="8"/>
  </r>
  <r>
    <x v="53"/>
    <x v="1"/>
    <d v="2022-11-21T00:00:00"/>
    <x v="881"/>
    <s v="FAC"/>
    <x v="7"/>
    <x v="2"/>
    <x v="0"/>
    <n v="11"/>
    <x v="2"/>
    <x v="4"/>
    <x v="8"/>
  </r>
  <r>
    <x v="53"/>
    <x v="1"/>
    <d v="2022-11-21T00:00:00"/>
    <x v="808"/>
    <s v="HP"/>
    <x v="18"/>
    <x v="2"/>
    <x v="0"/>
    <n v="11"/>
    <x v="2"/>
    <x v="4"/>
    <x v="8"/>
  </r>
  <r>
    <x v="53"/>
    <x v="0"/>
    <d v="2022-11-21T00:00:00"/>
    <x v="504"/>
    <s v="CBK"/>
    <x v="6"/>
    <x v="2"/>
    <x v="0"/>
    <n v="11"/>
    <x v="2"/>
    <x v="4"/>
    <x v="8"/>
  </r>
  <r>
    <x v="53"/>
    <x v="0"/>
    <d v="2022-11-21T00:00:00"/>
    <x v="258"/>
    <s v="CBK"/>
    <x v="6"/>
    <x v="2"/>
    <x v="0"/>
    <n v="11"/>
    <x v="2"/>
    <x v="4"/>
    <x v="8"/>
  </r>
  <r>
    <x v="53"/>
    <x v="0"/>
    <d v="2022-11-21T00:00:00"/>
    <x v="860"/>
    <s v="CBK"/>
    <x v="6"/>
    <x v="2"/>
    <x v="0"/>
    <n v="11"/>
    <x v="2"/>
    <x v="4"/>
    <x v="8"/>
  </r>
  <r>
    <x v="53"/>
    <x v="1"/>
    <d v="2022-11-21T00:00:00"/>
    <x v="531"/>
    <s v="CBK"/>
    <x v="6"/>
    <x v="2"/>
    <x v="0"/>
    <n v="11"/>
    <x v="2"/>
    <x v="4"/>
    <x v="8"/>
  </r>
  <r>
    <x v="53"/>
    <x v="1"/>
    <d v="2022-11-14T00:00:00"/>
    <x v="189"/>
    <s v="MACUSBC"/>
    <x v="2"/>
    <x v="1"/>
    <x v="0"/>
    <n v="11"/>
    <x v="2"/>
    <x v="4"/>
    <x v="8"/>
  </r>
  <r>
    <x v="53"/>
    <x v="1"/>
    <d v="2022-11-30T00:00:00"/>
    <x v="236"/>
    <s v="CLICC-ML"/>
    <x v="7"/>
    <x v="2"/>
    <x v="0"/>
    <n v="11"/>
    <x v="2"/>
    <x v="4"/>
    <x v="8"/>
  </r>
  <r>
    <x v="53"/>
    <x v="0"/>
    <d v="2022-11-28T00:00:00"/>
    <x v="602"/>
    <s v="HP"/>
    <x v="18"/>
    <x v="2"/>
    <x v="0"/>
    <n v="11"/>
    <x v="2"/>
    <x v="4"/>
    <x v="8"/>
  </r>
  <r>
    <x v="53"/>
    <x v="1"/>
    <d v="2022-11-14T00:00:00"/>
    <x v="749"/>
    <s v="IPHONE"/>
    <x v="1"/>
    <x v="1"/>
    <x v="0"/>
    <n v="11"/>
    <x v="2"/>
    <x v="4"/>
    <x v="8"/>
  </r>
  <r>
    <x v="53"/>
    <x v="1"/>
    <d v="2022-11-14T00:00:00"/>
    <x v="1087"/>
    <s v="IPHONE"/>
    <x v="1"/>
    <x v="1"/>
    <x v="0"/>
    <n v="11"/>
    <x v="2"/>
    <x v="4"/>
    <x v="8"/>
  </r>
  <r>
    <x v="53"/>
    <x v="1"/>
    <d v="2022-11-14T00:00:00"/>
    <x v="356"/>
    <s v="WALLADPT"/>
    <x v="3"/>
    <x v="1"/>
    <x v="0"/>
    <n v="11"/>
    <x v="2"/>
    <x v="4"/>
    <x v="8"/>
  </r>
  <r>
    <x v="53"/>
    <x v="1"/>
    <d v="2022-11-14T00:00:00"/>
    <x v="1087"/>
    <s v="IPHONE"/>
    <x v="1"/>
    <x v="1"/>
    <x v="0"/>
    <n v="11"/>
    <x v="2"/>
    <x v="4"/>
    <x v="8"/>
  </r>
  <r>
    <x v="53"/>
    <x v="1"/>
    <d v="2022-11-14T00:00:00"/>
    <x v="356"/>
    <s v="WALLADPT"/>
    <x v="3"/>
    <x v="1"/>
    <x v="0"/>
    <n v="11"/>
    <x v="2"/>
    <x v="4"/>
    <x v="8"/>
  </r>
  <r>
    <x v="53"/>
    <x v="1"/>
    <d v="2022-11-14T00:00:00"/>
    <x v="110"/>
    <s v="MACUSBC"/>
    <x v="2"/>
    <x v="1"/>
    <x v="0"/>
    <n v="11"/>
    <x v="2"/>
    <x v="4"/>
    <x v="8"/>
  </r>
  <r>
    <x v="53"/>
    <x v="1"/>
    <d v="2022-11-14T00:00:00"/>
    <x v="1043"/>
    <s v="HDST"/>
    <x v="8"/>
    <x v="4"/>
    <x v="0"/>
    <n v="11"/>
    <x v="2"/>
    <x v="4"/>
    <x v="8"/>
  </r>
  <r>
    <x v="53"/>
    <x v="1"/>
    <d v="2022-11-14T00:00:00"/>
    <x v="684"/>
    <s v="IPHONE"/>
    <x v="1"/>
    <x v="1"/>
    <x v="0"/>
    <n v="11"/>
    <x v="2"/>
    <x v="4"/>
    <x v="8"/>
  </r>
  <r>
    <x v="53"/>
    <x v="1"/>
    <d v="2022-11-14T00:00:00"/>
    <x v="684"/>
    <s v="IPHONE"/>
    <x v="1"/>
    <x v="1"/>
    <x v="0"/>
    <n v="11"/>
    <x v="2"/>
    <x v="4"/>
    <x v="8"/>
  </r>
  <r>
    <x v="53"/>
    <x v="1"/>
    <d v="2022-11-14T00:00:00"/>
    <x v="643"/>
    <s v="OMNI"/>
    <x v="15"/>
    <x v="1"/>
    <x v="0"/>
    <n v="11"/>
    <x v="2"/>
    <x v="4"/>
    <x v="8"/>
  </r>
  <r>
    <x v="53"/>
    <x v="1"/>
    <d v="2022-11-21T00:00:00"/>
    <x v="845"/>
    <s v="CLICC-ML"/>
    <x v="7"/>
    <x v="2"/>
    <x v="0"/>
    <n v="11"/>
    <x v="2"/>
    <x v="4"/>
    <x v="8"/>
  </r>
  <r>
    <x v="53"/>
    <x v="0"/>
    <d v="2022-11-21T00:00:00"/>
    <x v="1246"/>
    <s v="HP"/>
    <x v="18"/>
    <x v="2"/>
    <x v="0"/>
    <n v="11"/>
    <x v="2"/>
    <x v="4"/>
    <x v="8"/>
  </r>
  <r>
    <x v="53"/>
    <x v="1"/>
    <d v="2022-11-28T00:00:00"/>
    <x v="467"/>
    <s v="CBK"/>
    <x v="6"/>
    <x v="2"/>
    <x v="0"/>
    <n v="11"/>
    <x v="2"/>
    <x v="4"/>
    <x v="8"/>
  </r>
  <r>
    <x v="53"/>
    <x v="1"/>
    <d v="2022-11-14T00:00:00"/>
    <x v="903"/>
    <s v="UHDMI"/>
    <x v="14"/>
    <x v="0"/>
    <x v="0"/>
    <n v="11"/>
    <x v="2"/>
    <x v="4"/>
    <x v="8"/>
  </r>
  <r>
    <x v="53"/>
    <x v="0"/>
    <d v="2022-11-14T00:00:00"/>
    <x v="1024"/>
    <s v="UHDMI"/>
    <x v="14"/>
    <x v="0"/>
    <x v="0"/>
    <n v="11"/>
    <x v="2"/>
    <x v="4"/>
    <x v="8"/>
  </r>
  <r>
    <x v="53"/>
    <x v="0"/>
    <d v="2022-11-14T00:00:00"/>
    <x v="1134"/>
    <s v="HDMIC"/>
    <x v="0"/>
    <x v="0"/>
    <x v="0"/>
    <n v="11"/>
    <x v="2"/>
    <x v="4"/>
    <x v="8"/>
  </r>
  <r>
    <x v="53"/>
    <x v="1"/>
    <d v="2022-11-21T00:00:00"/>
    <x v="571"/>
    <s v="HP"/>
    <x v="18"/>
    <x v="2"/>
    <x v="0"/>
    <n v="11"/>
    <x v="2"/>
    <x v="4"/>
    <x v="8"/>
  </r>
  <r>
    <x v="53"/>
    <x v="0"/>
    <d v="2022-11-28T00:00:00"/>
    <x v="382"/>
    <s v="CBK"/>
    <x v="6"/>
    <x v="2"/>
    <x v="0"/>
    <n v="11"/>
    <x v="2"/>
    <x v="4"/>
    <x v="8"/>
  </r>
  <r>
    <x v="53"/>
    <x v="1"/>
    <d v="2022-11-23T00:00:00"/>
    <x v="862"/>
    <s v="CLICC-ML"/>
    <x v="7"/>
    <x v="2"/>
    <x v="0"/>
    <n v="11"/>
    <x v="2"/>
    <x v="4"/>
    <x v="8"/>
  </r>
  <r>
    <x v="53"/>
    <x v="1"/>
    <d v="2022-11-28T00:00:00"/>
    <x v="1247"/>
    <s v="HP"/>
    <x v="18"/>
    <x v="2"/>
    <x v="0"/>
    <n v="11"/>
    <x v="2"/>
    <x v="4"/>
    <x v="8"/>
  </r>
  <r>
    <x v="53"/>
    <x v="1"/>
    <d v="2022-11-14T00:00:00"/>
    <x v="1199"/>
    <s v="HPUSBC"/>
    <x v="12"/>
    <x v="1"/>
    <x v="0"/>
    <n v="11"/>
    <x v="2"/>
    <x v="4"/>
    <x v="8"/>
  </r>
  <r>
    <x v="53"/>
    <x v="0"/>
    <d v="2022-11-14T00:00:00"/>
    <x v="67"/>
    <s v="IPHONE"/>
    <x v="1"/>
    <x v="1"/>
    <x v="0"/>
    <n v="11"/>
    <x v="2"/>
    <x v="4"/>
    <x v="8"/>
  </r>
  <r>
    <x v="53"/>
    <x v="0"/>
    <d v="2022-11-14T00:00:00"/>
    <x v="960"/>
    <s v="WALLADPT"/>
    <x v="3"/>
    <x v="1"/>
    <x v="0"/>
    <n v="11"/>
    <x v="2"/>
    <x v="4"/>
    <x v="8"/>
  </r>
  <r>
    <x v="53"/>
    <x v="0"/>
    <d v="2022-11-14T00:00:00"/>
    <x v="366"/>
    <s v="UHDMI"/>
    <x v="14"/>
    <x v="0"/>
    <x v="0"/>
    <n v="11"/>
    <x v="2"/>
    <x v="4"/>
    <x v="8"/>
  </r>
  <r>
    <x v="53"/>
    <x v="0"/>
    <d v="2022-11-14T00:00:00"/>
    <x v="991"/>
    <s v="UVGA"/>
    <x v="10"/>
    <x v="0"/>
    <x v="0"/>
    <n v="11"/>
    <x v="2"/>
    <x v="4"/>
    <x v="8"/>
  </r>
  <r>
    <x v="53"/>
    <x v="1"/>
    <d v="2022-11-14T00:00:00"/>
    <x v="801"/>
    <s v="IPHONE"/>
    <x v="1"/>
    <x v="1"/>
    <x v="0"/>
    <n v="11"/>
    <x v="2"/>
    <x v="4"/>
    <x v="8"/>
  </r>
  <r>
    <x v="53"/>
    <x v="1"/>
    <d v="2022-11-21T00:00:00"/>
    <x v="298"/>
    <s v="CBK"/>
    <x v="6"/>
    <x v="2"/>
    <x v="0"/>
    <n v="11"/>
    <x v="2"/>
    <x v="4"/>
    <x v="8"/>
  </r>
  <r>
    <x v="53"/>
    <x v="1"/>
    <d v="2022-11-14T00:00:00"/>
    <x v="185"/>
    <s v="IPHONE"/>
    <x v="1"/>
    <x v="1"/>
    <x v="0"/>
    <n v="11"/>
    <x v="2"/>
    <x v="4"/>
    <x v="8"/>
  </r>
  <r>
    <x v="53"/>
    <x v="1"/>
    <d v="2022-11-14T00:00:00"/>
    <x v="5"/>
    <s v="WALLADPT"/>
    <x v="3"/>
    <x v="1"/>
    <x v="0"/>
    <n v="11"/>
    <x v="2"/>
    <x v="4"/>
    <x v="8"/>
  </r>
  <r>
    <x v="53"/>
    <x v="0"/>
    <d v="2022-11-14T00:00:00"/>
    <x v="497"/>
    <s v="IPHONE"/>
    <x v="1"/>
    <x v="1"/>
    <x v="0"/>
    <n v="11"/>
    <x v="2"/>
    <x v="4"/>
    <x v="8"/>
  </r>
  <r>
    <x v="53"/>
    <x v="0"/>
    <d v="2022-11-14T00:00:00"/>
    <x v="330"/>
    <s v="MACUSBC"/>
    <x v="2"/>
    <x v="1"/>
    <x v="0"/>
    <n v="11"/>
    <x v="2"/>
    <x v="4"/>
    <x v="8"/>
  </r>
  <r>
    <x v="53"/>
    <x v="0"/>
    <d v="2022-11-14T00:00:00"/>
    <x v="1225"/>
    <s v="WALLADPT"/>
    <x v="3"/>
    <x v="1"/>
    <x v="0"/>
    <n v="11"/>
    <x v="2"/>
    <x v="4"/>
    <x v="8"/>
  </r>
  <r>
    <x v="53"/>
    <x v="0"/>
    <d v="2022-11-14T00:00:00"/>
    <x v="430"/>
    <s v="IPHONE"/>
    <x v="1"/>
    <x v="1"/>
    <x v="0"/>
    <n v="11"/>
    <x v="2"/>
    <x v="4"/>
    <x v="8"/>
  </r>
  <r>
    <x v="53"/>
    <x v="0"/>
    <d v="2022-11-14T00:00:00"/>
    <x v="822"/>
    <s v="WALLADPT"/>
    <x v="3"/>
    <x v="1"/>
    <x v="0"/>
    <n v="11"/>
    <x v="2"/>
    <x v="4"/>
    <x v="8"/>
  </r>
  <r>
    <x v="53"/>
    <x v="0"/>
    <d v="2022-11-21T00:00:00"/>
    <x v="1056"/>
    <s v="FAC"/>
    <x v="7"/>
    <x v="2"/>
    <x v="0"/>
    <n v="11"/>
    <x v="2"/>
    <x v="4"/>
    <x v="8"/>
  </r>
  <r>
    <x v="53"/>
    <x v="1"/>
    <d v="2022-11-14T00:00:00"/>
    <x v="944"/>
    <s v="MACCHRG"/>
    <x v="9"/>
    <x v="1"/>
    <x v="0"/>
    <n v="11"/>
    <x v="2"/>
    <x v="4"/>
    <x v="8"/>
  </r>
  <r>
    <x v="53"/>
    <x v="1"/>
    <d v="2022-11-21T00:00:00"/>
    <x v="880"/>
    <s v="CLICC-ML"/>
    <x v="7"/>
    <x v="2"/>
    <x v="0"/>
    <n v="11"/>
    <x v="2"/>
    <x v="4"/>
    <x v="8"/>
  </r>
  <r>
    <x v="53"/>
    <x v="1"/>
    <d v="2022-11-28T00:00:00"/>
    <x v="299"/>
    <s v="CBK"/>
    <x v="6"/>
    <x v="2"/>
    <x v="0"/>
    <n v="11"/>
    <x v="2"/>
    <x v="4"/>
    <x v="8"/>
  </r>
  <r>
    <x v="53"/>
    <x v="1"/>
    <d v="2022-11-21T00:00:00"/>
    <x v="808"/>
    <s v="HP"/>
    <x v="18"/>
    <x v="2"/>
    <x v="0"/>
    <n v="11"/>
    <x v="2"/>
    <x v="4"/>
    <x v="8"/>
  </r>
  <r>
    <x v="53"/>
    <x v="1"/>
    <d v="2022-11-21T00:00:00"/>
    <x v="1248"/>
    <s v="CBK"/>
    <x v="6"/>
    <x v="2"/>
    <x v="0"/>
    <n v="11"/>
    <x v="2"/>
    <x v="4"/>
    <x v="8"/>
  </r>
  <r>
    <x v="53"/>
    <x v="1"/>
    <d v="2022-11-14T00:00:00"/>
    <x v="110"/>
    <s v="MACUSBC"/>
    <x v="2"/>
    <x v="1"/>
    <x v="0"/>
    <n v="11"/>
    <x v="2"/>
    <x v="4"/>
    <x v="8"/>
  </r>
  <r>
    <x v="53"/>
    <x v="1"/>
    <d v="2022-11-14T00:00:00"/>
    <x v="801"/>
    <s v="IPHONE"/>
    <x v="1"/>
    <x v="1"/>
    <x v="0"/>
    <n v="11"/>
    <x v="2"/>
    <x v="4"/>
    <x v="8"/>
  </r>
  <r>
    <x v="53"/>
    <x v="1"/>
    <d v="2022-11-14T00:00:00"/>
    <x v="605"/>
    <s v="CALC"/>
    <x v="16"/>
    <x v="4"/>
    <x v="0"/>
    <n v="11"/>
    <x v="2"/>
    <x v="4"/>
    <x v="8"/>
  </r>
  <r>
    <x v="53"/>
    <x v="1"/>
    <d v="2022-11-21T00:00:00"/>
    <x v="843"/>
    <s v="CLICC-ML"/>
    <x v="7"/>
    <x v="2"/>
    <x v="0"/>
    <n v="11"/>
    <x v="2"/>
    <x v="4"/>
    <x v="8"/>
  </r>
  <r>
    <x v="53"/>
    <x v="1"/>
    <d v="2022-11-14T00:00:00"/>
    <x v="20"/>
    <s v="IPHONE"/>
    <x v="1"/>
    <x v="1"/>
    <x v="0"/>
    <n v="11"/>
    <x v="2"/>
    <x v="4"/>
    <x v="8"/>
  </r>
  <r>
    <x v="53"/>
    <x v="1"/>
    <d v="2022-11-14T00:00:00"/>
    <x v="5"/>
    <s v="WALLADPT"/>
    <x v="3"/>
    <x v="1"/>
    <x v="0"/>
    <n v="11"/>
    <x v="2"/>
    <x v="4"/>
    <x v="8"/>
  </r>
  <r>
    <x v="53"/>
    <x v="1"/>
    <d v="2022-11-21T00:00:00"/>
    <x v="799"/>
    <s v="CLICC-MM"/>
    <x v="4"/>
    <x v="2"/>
    <x v="0"/>
    <n v="11"/>
    <x v="2"/>
    <x v="4"/>
    <x v="8"/>
  </r>
  <r>
    <x v="53"/>
    <x v="0"/>
    <d v="2022-11-14T00:00:00"/>
    <x v="185"/>
    <s v="IPHONE"/>
    <x v="1"/>
    <x v="1"/>
    <x v="0"/>
    <n v="11"/>
    <x v="2"/>
    <x v="4"/>
    <x v="8"/>
  </r>
  <r>
    <x v="53"/>
    <x v="0"/>
    <d v="2022-11-14T00:00:00"/>
    <x v="1007"/>
    <s v="CALC"/>
    <x v="16"/>
    <x v="4"/>
    <x v="0"/>
    <n v="11"/>
    <x v="2"/>
    <x v="4"/>
    <x v="8"/>
  </r>
  <r>
    <x v="53"/>
    <x v="0"/>
    <d v="2022-11-14T00:00:00"/>
    <x v="20"/>
    <s v="IPHONE"/>
    <x v="1"/>
    <x v="1"/>
    <x v="0"/>
    <n v="11"/>
    <x v="2"/>
    <x v="4"/>
    <x v="8"/>
  </r>
  <r>
    <x v="53"/>
    <x v="0"/>
    <d v="2022-11-14T00:00:00"/>
    <x v="895"/>
    <s v="WALLADPT"/>
    <x v="3"/>
    <x v="1"/>
    <x v="0"/>
    <n v="11"/>
    <x v="2"/>
    <x v="4"/>
    <x v="8"/>
  </r>
  <r>
    <x v="53"/>
    <x v="1"/>
    <d v="2022-11-21T00:00:00"/>
    <x v="635"/>
    <s v="HP"/>
    <x v="18"/>
    <x v="2"/>
    <x v="0"/>
    <n v="11"/>
    <x v="2"/>
    <x v="4"/>
    <x v="8"/>
  </r>
  <r>
    <x v="53"/>
    <x v="2"/>
    <d v="2022-11-14T00:00:00"/>
    <x v="1147"/>
    <s v="HP"/>
    <x v="18"/>
    <x v="2"/>
    <x v="0"/>
    <n v="11"/>
    <x v="2"/>
    <x v="4"/>
    <x v="8"/>
  </r>
  <r>
    <x v="53"/>
    <x v="0"/>
    <d v="2022-11-28T00:00:00"/>
    <x v="1138"/>
    <s v="HP"/>
    <x v="18"/>
    <x v="2"/>
    <x v="0"/>
    <n v="11"/>
    <x v="2"/>
    <x v="4"/>
    <x v="8"/>
  </r>
  <r>
    <x v="53"/>
    <x v="1"/>
    <d v="2022-11-14T00:00:00"/>
    <x v="339"/>
    <s v="MACUSBC"/>
    <x v="2"/>
    <x v="1"/>
    <x v="0"/>
    <n v="11"/>
    <x v="2"/>
    <x v="4"/>
    <x v="8"/>
  </r>
  <r>
    <x v="53"/>
    <x v="0"/>
    <d v="2022-11-14T00:00:00"/>
    <x v="2"/>
    <s v="IPHONE"/>
    <x v="1"/>
    <x v="1"/>
    <x v="0"/>
    <n v="11"/>
    <x v="2"/>
    <x v="4"/>
    <x v="8"/>
  </r>
  <r>
    <x v="53"/>
    <x v="0"/>
    <d v="2022-11-14T00:00:00"/>
    <x v="936"/>
    <s v="WALLADPT"/>
    <x v="3"/>
    <x v="1"/>
    <x v="0"/>
    <n v="11"/>
    <x v="2"/>
    <x v="4"/>
    <x v="8"/>
  </r>
  <r>
    <x v="53"/>
    <x v="0"/>
    <d v="2022-11-14T00:00:00"/>
    <x v="110"/>
    <s v="MACUSBC"/>
    <x v="2"/>
    <x v="1"/>
    <x v="0"/>
    <n v="11"/>
    <x v="2"/>
    <x v="4"/>
    <x v="8"/>
  </r>
  <r>
    <x v="53"/>
    <x v="1"/>
    <d v="2022-11-14T00:00:00"/>
    <x v="1185"/>
    <s v="HPUSBC"/>
    <x v="12"/>
    <x v="1"/>
    <x v="0"/>
    <n v="11"/>
    <x v="2"/>
    <x v="4"/>
    <x v="8"/>
  </r>
  <r>
    <x v="53"/>
    <x v="1"/>
    <d v="2022-11-21T00:00:00"/>
    <x v="514"/>
    <s v="FAC"/>
    <x v="7"/>
    <x v="2"/>
    <x v="0"/>
    <n v="11"/>
    <x v="2"/>
    <x v="4"/>
    <x v="8"/>
  </r>
  <r>
    <x v="53"/>
    <x v="0"/>
    <d v="2022-12-01T00:00:00"/>
    <x v="870"/>
    <s v="CBK"/>
    <x v="6"/>
    <x v="2"/>
    <x v="0"/>
    <n v="11"/>
    <x v="2"/>
    <x v="4"/>
    <x v="8"/>
  </r>
  <r>
    <x v="53"/>
    <x v="0"/>
    <d v="2022-11-23T00:00:00"/>
    <x v="70"/>
    <s v="CLICC-ML"/>
    <x v="7"/>
    <x v="2"/>
    <x v="0"/>
    <n v="11"/>
    <x v="2"/>
    <x v="4"/>
    <x v="8"/>
  </r>
  <r>
    <x v="53"/>
    <x v="0"/>
    <d v="2022-11-14T00:00:00"/>
    <x v="249"/>
    <s v="IPHONE"/>
    <x v="1"/>
    <x v="1"/>
    <x v="0"/>
    <n v="11"/>
    <x v="2"/>
    <x v="4"/>
    <x v="8"/>
  </r>
  <r>
    <x v="53"/>
    <x v="0"/>
    <d v="2022-11-14T00:00:00"/>
    <x v="503"/>
    <s v="WALLADPT"/>
    <x v="3"/>
    <x v="1"/>
    <x v="0"/>
    <n v="11"/>
    <x v="2"/>
    <x v="4"/>
    <x v="8"/>
  </r>
  <r>
    <x v="53"/>
    <x v="0"/>
    <d v="2022-11-14T00:00:00"/>
    <x v="330"/>
    <s v="MACUSBC"/>
    <x v="2"/>
    <x v="1"/>
    <x v="0"/>
    <n v="11"/>
    <x v="2"/>
    <x v="4"/>
    <x v="8"/>
  </r>
  <r>
    <x v="53"/>
    <x v="0"/>
    <d v="2022-11-28T00:00:00"/>
    <x v="509"/>
    <s v="CLICC-MM"/>
    <x v="4"/>
    <x v="2"/>
    <x v="0"/>
    <n v="11"/>
    <x v="2"/>
    <x v="4"/>
    <x v="8"/>
  </r>
  <r>
    <x v="53"/>
    <x v="0"/>
    <d v="2022-11-14T00:00:00"/>
    <x v="285"/>
    <s v="IPHONE"/>
    <x v="1"/>
    <x v="1"/>
    <x v="0"/>
    <n v="11"/>
    <x v="2"/>
    <x v="4"/>
    <x v="8"/>
  </r>
  <r>
    <x v="53"/>
    <x v="1"/>
    <d v="2022-11-14T00:00:00"/>
    <x v="189"/>
    <s v="MACUSBC"/>
    <x v="2"/>
    <x v="1"/>
    <x v="0"/>
    <n v="11"/>
    <x v="2"/>
    <x v="4"/>
    <x v="8"/>
  </r>
  <r>
    <x v="53"/>
    <x v="0"/>
    <d v="2022-11-28T00:00:00"/>
    <x v="1249"/>
    <s v="CLICC-MM"/>
    <x v="4"/>
    <x v="2"/>
    <x v="0"/>
    <n v="11"/>
    <x v="2"/>
    <x v="4"/>
    <x v="8"/>
  </r>
  <r>
    <x v="53"/>
    <x v="1"/>
    <d v="2022-11-14T00:00:00"/>
    <x v="48"/>
    <s v="HDST"/>
    <x v="8"/>
    <x v="4"/>
    <x v="0"/>
    <n v="11"/>
    <x v="2"/>
    <x v="4"/>
    <x v="8"/>
  </r>
  <r>
    <x v="53"/>
    <x v="1"/>
    <d v="2022-11-14T00:00:00"/>
    <x v="2"/>
    <s v="IPHONE"/>
    <x v="1"/>
    <x v="1"/>
    <x v="0"/>
    <n v="11"/>
    <x v="2"/>
    <x v="4"/>
    <x v="8"/>
  </r>
  <r>
    <x v="53"/>
    <x v="1"/>
    <d v="2022-11-14T00:00:00"/>
    <x v="854"/>
    <s v="WALLADPT"/>
    <x v="3"/>
    <x v="1"/>
    <x v="0"/>
    <n v="11"/>
    <x v="2"/>
    <x v="4"/>
    <x v="8"/>
  </r>
  <r>
    <x v="53"/>
    <x v="1"/>
    <d v="2023-02-12T00:00:00"/>
    <x v="1250"/>
    <s v="CAR"/>
    <x v="5"/>
    <x v="3"/>
    <x v="0"/>
    <n v="11"/>
    <x v="2"/>
    <x v="4"/>
    <x v="8"/>
  </r>
  <r>
    <x v="53"/>
    <x v="1"/>
    <d v="2022-11-14T00:00:00"/>
    <x v="606"/>
    <s v="MACUSBC"/>
    <x v="2"/>
    <x v="1"/>
    <x v="0"/>
    <n v="11"/>
    <x v="2"/>
    <x v="4"/>
    <x v="8"/>
  </r>
  <r>
    <x v="53"/>
    <x v="1"/>
    <d v="2022-11-14T00:00:00"/>
    <x v="801"/>
    <s v="IPHONE"/>
    <x v="1"/>
    <x v="1"/>
    <x v="0"/>
    <n v="11"/>
    <x v="2"/>
    <x v="4"/>
    <x v="8"/>
  </r>
  <r>
    <x v="53"/>
    <x v="1"/>
    <d v="2022-11-14T00:00:00"/>
    <x v="338"/>
    <s v="MACUSBC"/>
    <x v="2"/>
    <x v="1"/>
    <x v="0"/>
    <n v="11"/>
    <x v="2"/>
    <x v="4"/>
    <x v="8"/>
  </r>
  <r>
    <x v="53"/>
    <x v="1"/>
    <d v="2022-11-14T00:00:00"/>
    <x v="713"/>
    <s v="HDST"/>
    <x v="8"/>
    <x v="4"/>
    <x v="0"/>
    <n v="11"/>
    <x v="2"/>
    <x v="4"/>
    <x v="8"/>
  </r>
  <r>
    <x v="53"/>
    <x v="1"/>
    <d v="2022-11-21T00:00:00"/>
    <x v="298"/>
    <s v="CBK"/>
    <x v="6"/>
    <x v="2"/>
    <x v="0"/>
    <n v="11"/>
    <x v="2"/>
    <x v="4"/>
    <x v="8"/>
  </r>
  <r>
    <x v="53"/>
    <x v="1"/>
    <d v="2022-11-28T00:00:00"/>
    <x v="1251"/>
    <s v="CLICC-MM"/>
    <x v="4"/>
    <x v="2"/>
    <x v="0"/>
    <n v="11"/>
    <x v="2"/>
    <x v="4"/>
    <x v="8"/>
  </r>
  <r>
    <x v="53"/>
    <x v="1"/>
    <d v="2022-11-14T00:00:00"/>
    <x v="1191"/>
    <s v="SUP"/>
    <x v="21"/>
    <x v="4"/>
    <x v="0"/>
    <n v="11"/>
    <x v="2"/>
    <x v="4"/>
    <x v="8"/>
  </r>
  <r>
    <x v="53"/>
    <x v="1"/>
    <d v="2022-11-14T00:00:00"/>
    <x v="549"/>
    <s v="UVGA"/>
    <x v="10"/>
    <x v="0"/>
    <x v="0"/>
    <n v="11"/>
    <x v="2"/>
    <x v="4"/>
    <x v="8"/>
  </r>
  <r>
    <x v="53"/>
    <x v="0"/>
    <d v="2022-11-14T00:00:00"/>
    <x v="1235"/>
    <s v="HDST"/>
    <x v="8"/>
    <x v="4"/>
    <x v="0"/>
    <n v="11"/>
    <x v="2"/>
    <x v="4"/>
    <x v="8"/>
  </r>
  <r>
    <x v="53"/>
    <x v="0"/>
    <d v="2022-11-14T00:00:00"/>
    <x v="430"/>
    <s v="IPHONE"/>
    <x v="1"/>
    <x v="1"/>
    <x v="0"/>
    <n v="11"/>
    <x v="2"/>
    <x v="4"/>
    <x v="8"/>
  </r>
  <r>
    <x v="53"/>
    <x v="0"/>
    <d v="2022-11-14T00:00:00"/>
    <x v="5"/>
    <s v="WALLADPT"/>
    <x v="3"/>
    <x v="1"/>
    <x v="0"/>
    <n v="11"/>
    <x v="2"/>
    <x v="4"/>
    <x v="8"/>
  </r>
  <r>
    <x v="53"/>
    <x v="0"/>
    <d v="2022-11-14T00:00:00"/>
    <x v="339"/>
    <s v="MACUSBC"/>
    <x v="2"/>
    <x v="1"/>
    <x v="0"/>
    <n v="11"/>
    <x v="2"/>
    <x v="4"/>
    <x v="8"/>
  </r>
  <r>
    <x v="53"/>
    <x v="1"/>
    <d v="2022-11-21T00:00:00"/>
    <x v="1027"/>
    <s v="CBK"/>
    <x v="6"/>
    <x v="2"/>
    <x v="0"/>
    <n v="11"/>
    <x v="2"/>
    <x v="4"/>
    <x v="8"/>
  </r>
  <r>
    <x v="53"/>
    <x v="1"/>
    <d v="2022-12-05T00:00:00"/>
    <x v="1252"/>
    <s v="CLICC-MM"/>
    <x v="4"/>
    <x v="2"/>
    <x v="0"/>
    <n v="11"/>
    <x v="2"/>
    <x v="4"/>
    <x v="8"/>
  </r>
  <r>
    <x v="53"/>
    <x v="0"/>
    <d v="2022-11-14T00:00:00"/>
    <x v="1237"/>
    <s v="CALC"/>
    <x v="16"/>
    <x v="4"/>
    <x v="0"/>
    <n v="11"/>
    <x v="2"/>
    <x v="4"/>
    <x v="8"/>
  </r>
  <r>
    <x v="53"/>
    <x v="1"/>
    <d v="2022-11-21T00:00:00"/>
    <x v="1253"/>
    <s v="HP"/>
    <x v="18"/>
    <x v="2"/>
    <x v="0"/>
    <n v="11"/>
    <x v="2"/>
    <x v="4"/>
    <x v="8"/>
  </r>
  <r>
    <x v="53"/>
    <x v="3"/>
    <d v="2022-11-14T00:00:00"/>
    <x v="590"/>
    <s v="HDST"/>
    <x v="8"/>
    <x v="4"/>
    <x v="0"/>
    <n v="11"/>
    <x v="2"/>
    <x v="4"/>
    <x v="8"/>
  </r>
  <r>
    <x v="54"/>
    <x v="0"/>
    <d v="2022-11-22T00:00:00"/>
    <x v="853"/>
    <s v="CBK"/>
    <x v="6"/>
    <x v="2"/>
    <x v="0"/>
    <n v="11"/>
    <x v="2"/>
    <x v="5"/>
    <x v="8"/>
  </r>
  <r>
    <x v="54"/>
    <x v="3"/>
    <d v="2022-11-15T00:00:00"/>
    <x v="511"/>
    <s v="MACUSBC"/>
    <x v="2"/>
    <x v="1"/>
    <x v="0"/>
    <n v="11"/>
    <x v="2"/>
    <x v="5"/>
    <x v="8"/>
  </r>
  <r>
    <x v="54"/>
    <x v="0"/>
    <d v="2022-11-15T00:00:00"/>
    <x v="1134"/>
    <s v="HDMIC"/>
    <x v="0"/>
    <x v="0"/>
    <x v="0"/>
    <n v="11"/>
    <x v="2"/>
    <x v="5"/>
    <x v="8"/>
  </r>
  <r>
    <x v="54"/>
    <x v="0"/>
    <d v="2022-11-15T00:00:00"/>
    <x v="1122"/>
    <s v="UHDMI"/>
    <x v="14"/>
    <x v="0"/>
    <x v="0"/>
    <n v="11"/>
    <x v="2"/>
    <x v="5"/>
    <x v="8"/>
  </r>
  <r>
    <x v="54"/>
    <x v="0"/>
    <d v="2022-11-22T00:00:00"/>
    <x v="817"/>
    <s v="CBK"/>
    <x v="6"/>
    <x v="2"/>
    <x v="0"/>
    <n v="11"/>
    <x v="2"/>
    <x v="5"/>
    <x v="8"/>
  </r>
  <r>
    <x v="54"/>
    <x v="0"/>
    <d v="2022-11-15T00:00:00"/>
    <x v="430"/>
    <s v="IPHONE"/>
    <x v="1"/>
    <x v="1"/>
    <x v="0"/>
    <n v="11"/>
    <x v="2"/>
    <x v="5"/>
    <x v="8"/>
  </r>
  <r>
    <x v="54"/>
    <x v="0"/>
    <d v="2022-11-15T00:00:00"/>
    <x v="110"/>
    <s v="MACUSBC"/>
    <x v="2"/>
    <x v="1"/>
    <x v="0"/>
    <n v="11"/>
    <x v="2"/>
    <x v="5"/>
    <x v="8"/>
  </r>
  <r>
    <x v="54"/>
    <x v="0"/>
    <d v="2022-11-15T00:00:00"/>
    <x v="5"/>
    <s v="WALLADPT"/>
    <x v="3"/>
    <x v="1"/>
    <x v="0"/>
    <n v="11"/>
    <x v="2"/>
    <x v="5"/>
    <x v="8"/>
  </r>
  <r>
    <x v="54"/>
    <x v="1"/>
    <d v="2022-11-22T00:00:00"/>
    <x v="158"/>
    <s v="CLICC-ML"/>
    <x v="7"/>
    <x v="2"/>
    <x v="0"/>
    <n v="11"/>
    <x v="2"/>
    <x v="5"/>
    <x v="8"/>
  </r>
  <r>
    <x v="54"/>
    <x v="1"/>
    <d v="2022-11-15T00:00:00"/>
    <x v="606"/>
    <s v="MACUSBC"/>
    <x v="2"/>
    <x v="1"/>
    <x v="0"/>
    <n v="11"/>
    <x v="2"/>
    <x v="5"/>
    <x v="8"/>
  </r>
  <r>
    <x v="54"/>
    <x v="1"/>
    <d v="2022-11-15T00:00:00"/>
    <x v="605"/>
    <s v="CALC"/>
    <x v="16"/>
    <x v="4"/>
    <x v="0"/>
    <n v="11"/>
    <x v="2"/>
    <x v="5"/>
    <x v="8"/>
  </r>
  <r>
    <x v="54"/>
    <x v="1"/>
    <d v="2022-11-15T00:00:00"/>
    <x v="2"/>
    <s v="IPHONE"/>
    <x v="1"/>
    <x v="1"/>
    <x v="0"/>
    <n v="11"/>
    <x v="2"/>
    <x v="5"/>
    <x v="8"/>
  </r>
  <r>
    <x v="54"/>
    <x v="1"/>
    <d v="2022-11-15T00:00:00"/>
    <x v="189"/>
    <s v="MACUSBC"/>
    <x v="2"/>
    <x v="1"/>
    <x v="0"/>
    <n v="11"/>
    <x v="2"/>
    <x v="5"/>
    <x v="8"/>
  </r>
  <r>
    <x v="54"/>
    <x v="1"/>
    <d v="2022-11-15T00:00:00"/>
    <x v="936"/>
    <s v="WALLADPT"/>
    <x v="3"/>
    <x v="1"/>
    <x v="0"/>
    <n v="11"/>
    <x v="2"/>
    <x v="5"/>
    <x v="8"/>
  </r>
  <r>
    <x v="54"/>
    <x v="1"/>
    <d v="2022-11-22T00:00:00"/>
    <x v="42"/>
    <s v="CLICC-ML"/>
    <x v="7"/>
    <x v="2"/>
    <x v="0"/>
    <n v="11"/>
    <x v="2"/>
    <x v="5"/>
    <x v="8"/>
  </r>
  <r>
    <x v="54"/>
    <x v="0"/>
    <d v="2022-11-15T00:00:00"/>
    <x v="67"/>
    <s v="IPHONE"/>
    <x v="1"/>
    <x v="1"/>
    <x v="0"/>
    <n v="11"/>
    <x v="2"/>
    <x v="5"/>
    <x v="8"/>
  </r>
  <r>
    <x v="54"/>
    <x v="0"/>
    <d v="2022-11-15T00:00:00"/>
    <x v="960"/>
    <s v="WALLADPT"/>
    <x v="3"/>
    <x v="1"/>
    <x v="0"/>
    <n v="11"/>
    <x v="2"/>
    <x v="5"/>
    <x v="8"/>
  </r>
  <r>
    <x v="54"/>
    <x v="1"/>
    <d v="2022-11-15T00:00:00"/>
    <x v="486"/>
    <s v="HDST"/>
    <x v="8"/>
    <x v="4"/>
    <x v="0"/>
    <n v="11"/>
    <x v="2"/>
    <x v="5"/>
    <x v="8"/>
  </r>
  <r>
    <x v="54"/>
    <x v="1"/>
    <d v="2022-11-28T00:00:00"/>
    <x v="298"/>
    <s v="CBK"/>
    <x v="6"/>
    <x v="2"/>
    <x v="0"/>
    <n v="11"/>
    <x v="2"/>
    <x v="5"/>
    <x v="8"/>
  </r>
  <r>
    <x v="54"/>
    <x v="1"/>
    <d v="2022-11-15T00:00:00"/>
    <x v="339"/>
    <s v="MACUSBC"/>
    <x v="2"/>
    <x v="1"/>
    <x v="0"/>
    <n v="11"/>
    <x v="2"/>
    <x v="5"/>
    <x v="8"/>
  </r>
  <r>
    <x v="54"/>
    <x v="1"/>
    <d v="2022-11-15T00:00:00"/>
    <x v="497"/>
    <s v="IPHONE"/>
    <x v="1"/>
    <x v="1"/>
    <x v="0"/>
    <n v="11"/>
    <x v="2"/>
    <x v="5"/>
    <x v="8"/>
  </r>
  <r>
    <x v="54"/>
    <x v="1"/>
    <d v="2022-11-15T00:00:00"/>
    <x v="1225"/>
    <s v="WALLADPT"/>
    <x v="3"/>
    <x v="1"/>
    <x v="0"/>
    <n v="11"/>
    <x v="2"/>
    <x v="5"/>
    <x v="8"/>
  </r>
  <r>
    <x v="54"/>
    <x v="1"/>
    <d v="2022-11-15T00:00:00"/>
    <x v="801"/>
    <s v="IPHONE"/>
    <x v="1"/>
    <x v="1"/>
    <x v="0"/>
    <n v="11"/>
    <x v="2"/>
    <x v="5"/>
    <x v="8"/>
  </r>
  <r>
    <x v="54"/>
    <x v="0"/>
    <d v="2022-11-15T00:00:00"/>
    <x v="778"/>
    <s v="IPHONE"/>
    <x v="1"/>
    <x v="1"/>
    <x v="0"/>
    <n v="11"/>
    <x v="2"/>
    <x v="5"/>
    <x v="8"/>
  </r>
  <r>
    <x v="54"/>
    <x v="1"/>
    <d v="2022-11-15T00:00:00"/>
    <x v="977"/>
    <s v="HDMIC"/>
    <x v="0"/>
    <x v="0"/>
    <x v="0"/>
    <n v="11"/>
    <x v="2"/>
    <x v="5"/>
    <x v="8"/>
  </r>
  <r>
    <x v="54"/>
    <x v="1"/>
    <d v="2022-11-15T00:00:00"/>
    <x v="185"/>
    <s v="IPHONE"/>
    <x v="1"/>
    <x v="1"/>
    <x v="0"/>
    <n v="11"/>
    <x v="2"/>
    <x v="5"/>
    <x v="8"/>
  </r>
  <r>
    <x v="54"/>
    <x v="1"/>
    <d v="2022-11-15T00:00:00"/>
    <x v="1143"/>
    <s v="WALLADPT"/>
    <x v="3"/>
    <x v="1"/>
    <x v="0"/>
    <n v="11"/>
    <x v="2"/>
    <x v="5"/>
    <x v="8"/>
  </r>
  <r>
    <x v="54"/>
    <x v="1"/>
    <d v="2022-11-15T00:00:00"/>
    <x v="185"/>
    <s v="IPHONE"/>
    <x v="1"/>
    <x v="1"/>
    <x v="0"/>
    <n v="11"/>
    <x v="2"/>
    <x v="5"/>
    <x v="8"/>
  </r>
  <r>
    <x v="54"/>
    <x v="1"/>
    <d v="2022-11-15T00:00:00"/>
    <x v="950"/>
    <s v="WALLADPT"/>
    <x v="3"/>
    <x v="1"/>
    <x v="0"/>
    <n v="11"/>
    <x v="2"/>
    <x v="5"/>
    <x v="8"/>
  </r>
  <r>
    <x v="54"/>
    <x v="1"/>
    <d v="2022-11-15T00:00:00"/>
    <x v="606"/>
    <s v="MACUSBC"/>
    <x v="2"/>
    <x v="1"/>
    <x v="0"/>
    <n v="11"/>
    <x v="2"/>
    <x v="5"/>
    <x v="8"/>
  </r>
  <r>
    <x v="54"/>
    <x v="1"/>
    <d v="2022-11-29T00:00:00"/>
    <x v="929"/>
    <s v="CLICC-ML"/>
    <x v="7"/>
    <x v="2"/>
    <x v="0"/>
    <n v="11"/>
    <x v="2"/>
    <x v="5"/>
    <x v="8"/>
  </r>
  <r>
    <x v="54"/>
    <x v="1"/>
    <d v="2022-11-22T00:00:00"/>
    <x v="21"/>
    <s v="CLICC-ML"/>
    <x v="7"/>
    <x v="2"/>
    <x v="0"/>
    <n v="11"/>
    <x v="2"/>
    <x v="5"/>
    <x v="8"/>
  </r>
  <r>
    <x v="54"/>
    <x v="0"/>
    <d v="2022-11-15T00:00:00"/>
    <x v="1025"/>
    <s v="UVGA"/>
    <x v="10"/>
    <x v="0"/>
    <x v="0"/>
    <n v="11"/>
    <x v="2"/>
    <x v="5"/>
    <x v="8"/>
  </r>
  <r>
    <x v="54"/>
    <x v="1"/>
    <d v="2022-11-29T00:00:00"/>
    <x v="957"/>
    <s v="CLICC-ML"/>
    <x v="7"/>
    <x v="2"/>
    <x v="0"/>
    <n v="11"/>
    <x v="2"/>
    <x v="5"/>
    <x v="8"/>
  </r>
  <r>
    <x v="54"/>
    <x v="1"/>
    <d v="2022-11-15T00:00:00"/>
    <x v="338"/>
    <s v="MACUSBC"/>
    <x v="2"/>
    <x v="1"/>
    <x v="0"/>
    <n v="11"/>
    <x v="2"/>
    <x v="5"/>
    <x v="8"/>
  </r>
  <r>
    <x v="54"/>
    <x v="1"/>
    <d v="2022-11-22T00:00:00"/>
    <x v="752"/>
    <s v="CLICC-ML"/>
    <x v="7"/>
    <x v="2"/>
    <x v="0"/>
    <n v="11"/>
    <x v="2"/>
    <x v="5"/>
    <x v="8"/>
  </r>
  <r>
    <x v="54"/>
    <x v="1"/>
    <d v="2022-11-15T00:00:00"/>
    <x v="903"/>
    <s v="UHDMI"/>
    <x v="14"/>
    <x v="0"/>
    <x v="0"/>
    <n v="11"/>
    <x v="2"/>
    <x v="5"/>
    <x v="8"/>
  </r>
  <r>
    <x v="54"/>
    <x v="1"/>
    <d v="2022-11-22T00:00:00"/>
    <x v="571"/>
    <s v="HP"/>
    <x v="18"/>
    <x v="2"/>
    <x v="0"/>
    <n v="11"/>
    <x v="2"/>
    <x v="5"/>
    <x v="8"/>
  </r>
  <r>
    <x v="54"/>
    <x v="0"/>
    <d v="2022-11-15T00:00:00"/>
    <x v="9"/>
    <s v="MACUSBC"/>
    <x v="2"/>
    <x v="1"/>
    <x v="0"/>
    <n v="11"/>
    <x v="2"/>
    <x v="5"/>
    <x v="8"/>
  </r>
  <r>
    <x v="54"/>
    <x v="0"/>
    <d v="2022-11-15T00:00:00"/>
    <x v="511"/>
    <s v="MACUSBC"/>
    <x v="2"/>
    <x v="1"/>
    <x v="0"/>
    <n v="11"/>
    <x v="2"/>
    <x v="5"/>
    <x v="8"/>
  </r>
  <r>
    <x v="54"/>
    <x v="0"/>
    <d v="2022-11-15T00:00:00"/>
    <x v="974"/>
    <s v="OMNI"/>
    <x v="15"/>
    <x v="1"/>
    <x v="0"/>
    <n v="11"/>
    <x v="2"/>
    <x v="5"/>
    <x v="8"/>
  </r>
  <r>
    <x v="54"/>
    <x v="0"/>
    <d v="2022-11-22T00:00:00"/>
    <x v="614"/>
    <s v="CLICC-MM"/>
    <x v="4"/>
    <x v="2"/>
    <x v="0"/>
    <n v="11"/>
    <x v="2"/>
    <x v="5"/>
    <x v="8"/>
  </r>
  <r>
    <x v="54"/>
    <x v="0"/>
    <d v="2022-11-15T00:00:00"/>
    <x v="1185"/>
    <s v="HPUSBC"/>
    <x v="12"/>
    <x v="1"/>
    <x v="0"/>
    <n v="11"/>
    <x v="2"/>
    <x v="5"/>
    <x v="8"/>
  </r>
  <r>
    <x v="54"/>
    <x v="1"/>
    <d v="2022-11-15T00:00:00"/>
    <x v="801"/>
    <s v="IPHONE"/>
    <x v="1"/>
    <x v="1"/>
    <x v="0"/>
    <n v="11"/>
    <x v="2"/>
    <x v="5"/>
    <x v="8"/>
  </r>
  <r>
    <x v="54"/>
    <x v="0"/>
    <d v="2022-11-22T00:00:00"/>
    <x v="881"/>
    <s v="FAC"/>
    <x v="7"/>
    <x v="2"/>
    <x v="0"/>
    <n v="11"/>
    <x v="2"/>
    <x v="5"/>
    <x v="8"/>
  </r>
  <r>
    <x v="54"/>
    <x v="1"/>
    <d v="2022-11-15T00:00:00"/>
    <x v="9"/>
    <s v="MACUSBC"/>
    <x v="2"/>
    <x v="1"/>
    <x v="0"/>
    <n v="11"/>
    <x v="2"/>
    <x v="5"/>
    <x v="8"/>
  </r>
  <r>
    <x v="54"/>
    <x v="1"/>
    <d v="2022-11-15T00:00:00"/>
    <x v="2"/>
    <s v="IPHONE"/>
    <x v="1"/>
    <x v="1"/>
    <x v="0"/>
    <n v="11"/>
    <x v="2"/>
    <x v="5"/>
    <x v="8"/>
  </r>
  <r>
    <x v="54"/>
    <x v="1"/>
    <d v="2022-11-15T00:00:00"/>
    <x v="936"/>
    <s v="WALLADPT"/>
    <x v="3"/>
    <x v="1"/>
    <x v="0"/>
    <n v="11"/>
    <x v="2"/>
    <x v="5"/>
    <x v="8"/>
  </r>
  <r>
    <x v="54"/>
    <x v="1"/>
    <d v="2022-11-15T00:00:00"/>
    <x v="952"/>
    <s v="CALC"/>
    <x v="16"/>
    <x v="4"/>
    <x v="0"/>
    <n v="11"/>
    <x v="2"/>
    <x v="5"/>
    <x v="8"/>
  </r>
  <r>
    <x v="54"/>
    <x v="1"/>
    <d v="2022-11-22T00:00:00"/>
    <x v="561"/>
    <s v="HP"/>
    <x v="18"/>
    <x v="2"/>
    <x v="0"/>
    <n v="11"/>
    <x v="2"/>
    <x v="5"/>
    <x v="8"/>
  </r>
  <r>
    <x v="54"/>
    <x v="1"/>
    <d v="2022-11-15T00:00:00"/>
    <x v="742"/>
    <s v="HDMIC"/>
    <x v="0"/>
    <x v="0"/>
    <x v="0"/>
    <n v="11"/>
    <x v="2"/>
    <x v="5"/>
    <x v="8"/>
  </r>
  <r>
    <x v="54"/>
    <x v="1"/>
    <d v="2022-11-15T00:00:00"/>
    <x v="1058"/>
    <s v="UHDMI"/>
    <x v="14"/>
    <x v="0"/>
    <x v="0"/>
    <n v="11"/>
    <x v="2"/>
    <x v="5"/>
    <x v="8"/>
  </r>
  <r>
    <x v="54"/>
    <x v="1"/>
    <d v="2022-11-22T00:00:00"/>
    <x v="1254"/>
    <s v="CBK"/>
    <x v="6"/>
    <x v="2"/>
    <x v="0"/>
    <n v="11"/>
    <x v="2"/>
    <x v="5"/>
    <x v="8"/>
  </r>
  <r>
    <x v="54"/>
    <x v="1"/>
    <d v="2022-11-15T00:00:00"/>
    <x v="332"/>
    <s v="MACUSBC"/>
    <x v="2"/>
    <x v="1"/>
    <x v="0"/>
    <n v="11"/>
    <x v="2"/>
    <x v="5"/>
    <x v="8"/>
  </r>
  <r>
    <x v="54"/>
    <x v="1"/>
    <d v="2022-11-22T00:00:00"/>
    <x v="564"/>
    <s v="HP"/>
    <x v="18"/>
    <x v="2"/>
    <x v="0"/>
    <n v="11"/>
    <x v="2"/>
    <x v="5"/>
    <x v="8"/>
  </r>
  <r>
    <x v="54"/>
    <x v="1"/>
    <d v="2022-11-22T00:00:00"/>
    <x v="161"/>
    <s v="CLICC-ML"/>
    <x v="7"/>
    <x v="2"/>
    <x v="0"/>
    <n v="11"/>
    <x v="2"/>
    <x v="5"/>
    <x v="8"/>
  </r>
  <r>
    <x v="54"/>
    <x v="1"/>
    <d v="2022-11-28T00:00:00"/>
    <x v="494"/>
    <s v="CLICC-ML"/>
    <x v="7"/>
    <x v="2"/>
    <x v="0"/>
    <n v="11"/>
    <x v="2"/>
    <x v="5"/>
    <x v="8"/>
  </r>
  <r>
    <x v="54"/>
    <x v="1"/>
    <d v="2022-11-15T00:00:00"/>
    <x v="1199"/>
    <s v="HPUSBC"/>
    <x v="12"/>
    <x v="1"/>
    <x v="0"/>
    <n v="11"/>
    <x v="2"/>
    <x v="5"/>
    <x v="8"/>
  </r>
  <r>
    <x v="54"/>
    <x v="1"/>
    <d v="2022-11-22T00:00:00"/>
    <x v="1255"/>
    <s v="CLICC-MM"/>
    <x v="4"/>
    <x v="2"/>
    <x v="0"/>
    <n v="11"/>
    <x v="2"/>
    <x v="5"/>
    <x v="8"/>
  </r>
  <r>
    <x v="54"/>
    <x v="1"/>
    <d v="2022-11-29T00:00:00"/>
    <x v="1256"/>
    <s v="CLICC-MM"/>
    <x v="4"/>
    <x v="2"/>
    <x v="0"/>
    <n v="11"/>
    <x v="2"/>
    <x v="5"/>
    <x v="8"/>
  </r>
  <r>
    <x v="54"/>
    <x v="0"/>
    <d v="2022-11-22T00:00:00"/>
    <x v="613"/>
    <s v="CLICC-MM"/>
    <x v="4"/>
    <x v="2"/>
    <x v="0"/>
    <n v="11"/>
    <x v="2"/>
    <x v="5"/>
    <x v="8"/>
  </r>
  <r>
    <x v="54"/>
    <x v="1"/>
    <d v="2022-11-22T00:00:00"/>
    <x v="1257"/>
    <s v="CBK"/>
    <x v="6"/>
    <x v="2"/>
    <x v="0"/>
    <n v="11"/>
    <x v="2"/>
    <x v="5"/>
    <x v="8"/>
  </r>
  <r>
    <x v="54"/>
    <x v="1"/>
    <d v="2022-11-15T00:00:00"/>
    <x v="913"/>
    <s v="IPHONE"/>
    <x v="1"/>
    <x v="1"/>
    <x v="0"/>
    <n v="11"/>
    <x v="2"/>
    <x v="5"/>
    <x v="8"/>
  </r>
  <r>
    <x v="54"/>
    <x v="1"/>
    <d v="2022-11-15T00:00:00"/>
    <x v="1258"/>
    <s v="WALLADPT"/>
    <x v="3"/>
    <x v="1"/>
    <x v="0"/>
    <n v="11"/>
    <x v="2"/>
    <x v="5"/>
    <x v="8"/>
  </r>
  <r>
    <x v="54"/>
    <x v="1"/>
    <d v="2022-11-29T00:00:00"/>
    <x v="1106"/>
    <s v="HP"/>
    <x v="18"/>
    <x v="2"/>
    <x v="0"/>
    <n v="11"/>
    <x v="2"/>
    <x v="5"/>
    <x v="8"/>
  </r>
  <r>
    <x v="54"/>
    <x v="1"/>
    <d v="2022-11-15T00:00:00"/>
    <x v="879"/>
    <s v="OMNI"/>
    <x v="15"/>
    <x v="1"/>
    <x v="0"/>
    <n v="11"/>
    <x v="2"/>
    <x v="5"/>
    <x v="8"/>
  </r>
  <r>
    <x v="54"/>
    <x v="1"/>
    <d v="2022-11-15T00:00:00"/>
    <x v="548"/>
    <s v="IPHONE"/>
    <x v="1"/>
    <x v="1"/>
    <x v="0"/>
    <n v="11"/>
    <x v="2"/>
    <x v="5"/>
    <x v="8"/>
  </r>
  <r>
    <x v="54"/>
    <x v="1"/>
    <d v="2022-11-15T00:00:00"/>
    <x v="838"/>
    <s v="OMNI"/>
    <x v="15"/>
    <x v="1"/>
    <x v="0"/>
    <n v="11"/>
    <x v="2"/>
    <x v="5"/>
    <x v="8"/>
  </r>
  <r>
    <x v="54"/>
    <x v="1"/>
    <d v="2022-11-15T00:00:00"/>
    <x v="549"/>
    <s v="UVGA"/>
    <x v="10"/>
    <x v="0"/>
    <x v="0"/>
    <n v="11"/>
    <x v="2"/>
    <x v="5"/>
    <x v="8"/>
  </r>
  <r>
    <x v="54"/>
    <x v="1"/>
    <d v="2022-11-15T00:00:00"/>
    <x v="1087"/>
    <s v="IPHONE"/>
    <x v="1"/>
    <x v="1"/>
    <x v="0"/>
    <n v="11"/>
    <x v="2"/>
    <x v="5"/>
    <x v="8"/>
  </r>
  <r>
    <x v="54"/>
    <x v="1"/>
    <d v="2022-11-15T00:00:00"/>
    <x v="356"/>
    <s v="WALLADPT"/>
    <x v="3"/>
    <x v="1"/>
    <x v="0"/>
    <n v="11"/>
    <x v="2"/>
    <x v="5"/>
    <x v="8"/>
  </r>
  <r>
    <x v="54"/>
    <x v="0"/>
    <d v="2022-11-15T00:00:00"/>
    <x v="977"/>
    <s v="HDMIC"/>
    <x v="0"/>
    <x v="0"/>
    <x v="0"/>
    <n v="11"/>
    <x v="2"/>
    <x v="5"/>
    <x v="8"/>
  </r>
  <r>
    <x v="54"/>
    <x v="0"/>
    <d v="2022-11-15T00:00:00"/>
    <x v="398"/>
    <s v="UVGA"/>
    <x v="10"/>
    <x v="0"/>
    <x v="0"/>
    <n v="11"/>
    <x v="2"/>
    <x v="5"/>
    <x v="8"/>
  </r>
  <r>
    <x v="54"/>
    <x v="0"/>
    <d v="2022-11-15T00:00:00"/>
    <x v="1172"/>
    <s v="CALC"/>
    <x v="16"/>
    <x v="4"/>
    <x v="0"/>
    <n v="11"/>
    <x v="2"/>
    <x v="5"/>
    <x v="8"/>
  </r>
  <r>
    <x v="54"/>
    <x v="1"/>
    <d v="2022-11-15T00:00:00"/>
    <x v="742"/>
    <s v="HDMIC"/>
    <x v="0"/>
    <x v="0"/>
    <x v="0"/>
    <n v="11"/>
    <x v="2"/>
    <x v="5"/>
    <x v="8"/>
  </r>
  <r>
    <x v="54"/>
    <x v="1"/>
    <d v="2022-11-15T00:00:00"/>
    <x v="1122"/>
    <s v="UHDMI"/>
    <x v="14"/>
    <x v="0"/>
    <x v="0"/>
    <n v="11"/>
    <x v="2"/>
    <x v="5"/>
    <x v="8"/>
  </r>
  <r>
    <x v="54"/>
    <x v="0"/>
    <d v="2022-11-22T00:00:00"/>
    <x v="392"/>
    <s v="CBK"/>
    <x v="6"/>
    <x v="2"/>
    <x v="0"/>
    <n v="11"/>
    <x v="2"/>
    <x v="5"/>
    <x v="8"/>
  </r>
  <r>
    <x v="54"/>
    <x v="1"/>
    <d v="2022-11-23T00:00:00"/>
    <x v="32"/>
    <s v="CLICC-ML"/>
    <x v="7"/>
    <x v="2"/>
    <x v="0"/>
    <n v="11"/>
    <x v="2"/>
    <x v="5"/>
    <x v="8"/>
  </r>
  <r>
    <x v="54"/>
    <x v="1"/>
    <d v="2022-11-22T00:00:00"/>
    <x v="581"/>
    <s v="CLICC-ML"/>
    <x v="7"/>
    <x v="2"/>
    <x v="0"/>
    <n v="11"/>
    <x v="2"/>
    <x v="5"/>
    <x v="8"/>
  </r>
  <r>
    <x v="54"/>
    <x v="1"/>
    <d v="2022-11-15T00:00:00"/>
    <x v="1"/>
    <s v="IPHONE"/>
    <x v="1"/>
    <x v="1"/>
    <x v="0"/>
    <n v="11"/>
    <x v="2"/>
    <x v="5"/>
    <x v="8"/>
  </r>
  <r>
    <x v="54"/>
    <x v="1"/>
    <d v="2022-11-15T00:00:00"/>
    <x v="1143"/>
    <s v="WALLADPT"/>
    <x v="3"/>
    <x v="1"/>
    <x v="0"/>
    <n v="11"/>
    <x v="2"/>
    <x v="5"/>
    <x v="8"/>
  </r>
  <r>
    <x v="54"/>
    <x v="0"/>
    <d v="2022-11-15T00:00:00"/>
    <x v="1259"/>
    <s v="MACCHRG"/>
    <x v="9"/>
    <x v="1"/>
    <x v="0"/>
    <n v="11"/>
    <x v="2"/>
    <x v="5"/>
    <x v="8"/>
  </r>
  <r>
    <x v="54"/>
    <x v="0"/>
    <d v="2022-11-15T00:00:00"/>
    <x v="368"/>
    <s v="IPHONE"/>
    <x v="1"/>
    <x v="1"/>
    <x v="0"/>
    <n v="11"/>
    <x v="2"/>
    <x v="5"/>
    <x v="8"/>
  </r>
  <r>
    <x v="54"/>
    <x v="0"/>
    <d v="2022-11-15T00:00:00"/>
    <x v="263"/>
    <s v="WALLADPT"/>
    <x v="3"/>
    <x v="1"/>
    <x v="0"/>
    <n v="11"/>
    <x v="2"/>
    <x v="5"/>
    <x v="8"/>
  </r>
  <r>
    <x v="54"/>
    <x v="1"/>
    <d v="2022-11-28T00:00:00"/>
    <x v="817"/>
    <s v="CBK"/>
    <x v="6"/>
    <x v="2"/>
    <x v="0"/>
    <n v="11"/>
    <x v="2"/>
    <x v="5"/>
    <x v="8"/>
  </r>
  <r>
    <x v="54"/>
    <x v="1"/>
    <d v="2022-11-15T00:00:00"/>
    <x v="753"/>
    <s v="MACCHRG"/>
    <x v="9"/>
    <x v="1"/>
    <x v="0"/>
    <n v="11"/>
    <x v="2"/>
    <x v="5"/>
    <x v="8"/>
  </r>
  <r>
    <x v="54"/>
    <x v="1"/>
    <d v="2022-11-15T00:00:00"/>
    <x v="1260"/>
    <s v="OLDMACCHRG"/>
    <x v="22"/>
    <x v="1"/>
    <x v="0"/>
    <n v="11"/>
    <x v="2"/>
    <x v="5"/>
    <x v="8"/>
  </r>
  <r>
    <x v="54"/>
    <x v="1"/>
    <d v="2022-11-29T00:00:00"/>
    <x v="446"/>
    <s v="CLICC-MM"/>
    <x v="4"/>
    <x v="2"/>
    <x v="0"/>
    <n v="11"/>
    <x v="2"/>
    <x v="5"/>
    <x v="8"/>
  </r>
  <r>
    <x v="54"/>
    <x v="0"/>
    <d v="2022-11-22T00:00:00"/>
    <x v="955"/>
    <s v="CBK"/>
    <x v="6"/>
    <x v="2"/>
    <x v="0"/>
    <n v="11"/>
    <x v="2"/>
    <x v="5"/>
    <x v="8"/>
  </r>
  <r>
    <x v="54"/>
    <x v="0"/>
    <d v="2022-11-22T00:00:00"/>
    <x v="906"/>
    <s v="CLICC-ML"/>
    <x v="7"/>
    <x v="2"/>
    <x v="0"/>
    <n v="11"/>
    <x v="2"/>
    <x v="5"/>
    <x v="8"/>
  </r>
  <r>
    <x v="54"/>
    <x v="0"/>
    <d v="2022-11-29T00:00:00"/>
    <x v="1214"/>
    <s v="HP"/>
    <x v="18"/>
    <x v="2"/>
    <x v="0"/>
    <n v="11"/>
    <x v="2"/>
    <x v="5"/>
    <x v="8"/>
  </r>
  <r>
    <x v="54"/>
    <x v="1"/>
    <d v="2022-11-15T00:00:00"/>
    <x v="891"/>
    <s v="OMNI"/>
    <x v="15"/>
    <x v="1"/>
    <x v="0"/>
    <n v="11"/>
    <x v="2"/>
    <x v="5"/>
    <x v="8"/>
  </r>
  <r>
    <x v="54"/>
    <x v="1"/>
    <d v="2022-11-29T00:00:00"/>
    <x v="106"/>
    <s v="CLICC-ML"/>
    <x v="7"/>
    <x v="2"/>
    <x v="0"/>
    <n v="11"/>
    <x v="2"/>
    <x v="5"/>
    <x v="8"/>
  </r>
  <r>
    <x v="54"/>
    <x v="0"/>
    <d v="2022-11-15T00:00:00"/>
    <x v="713"/>
    <s v="HDST"/>
    <x v="8"/>
    <x v="4"/>
    <x v="0"/>
    <n v="11"/>
    <x v="2"/>
    <x v="5"/>
    <x v="8"/>
  </r>
  <r>
    <x v="54"/>
    <x v="0"/>
    <d v="2022-11-15T00:00:00"/>
    <x v="1"/>
    <s v="IPHONE"/>
    <x v="1"/>
    <x v="1"/>
    <x v="0"/>
    <n v="11"/>
    <x v="2"/>
    <x v="5"/>
    <x v="8"/>
  </r>
  <r>
    <x v="54"/>
    <x v="1"/>
    <d v="2022-11-15T00:00:00"/>
    <x v="3"/>
    <s v="MACUSBC"/>
    <x v="2"/>
    <x v="1"/>
    <x v="0"/>
    <n v="11"/>
    <x v="2"/>
    <x v="5"/>
    <x v="8"/>
  </r>
  <r>
    <x v="54"/>
    <x v="1"/>
    <d v="2022-11-22T00:00:00"/>
    <x v="924"/>
    <s v="CBK"/>
    <x v="6"/>
    <x v="2"/>
    <x v="0"/>
    <n v="11"/>
    <x v="2"/>
    <x v="5"/>
    <x v="8"/>
  </r>
  <r>
    <x v="54"/>
    <x v="0"/>
    <d v="2022-11-15T00:00:00"/>
    <x v="1161"/>
    <s v="CALC"/>
    <x v="16"/>
    <x v="4"/>
    <x v="0"/>
    <n v="11"/>
    <x v="2"/>
    <x v="5"/>
    <x v="8"/>
  </r>
  <r>
    <x v="54"/>
    <x v="1"/>
    <d v="2022-11-15T00:00:00"/>
    <x v="189"/>
    <s v="MACUSBC"/>
    <x v="2"/>
    <x v="1"/>
    <x v="0"/>
    <n v="11"/>
    <x v="2"/>
    <x v="5"/>
    <x v="8"/>
  </r>
  <r>
    <x v="54"/>
    <x v="0"/>
    <d v="2022-11-29T00:00:00"/>
    <x v="589"/>
    <s v="CLICC-MM"/>
    <x v="4"/>
    <x v="2"/>
    <x v="0"/>
    <n v="11"/>
    <x v="2"/>
    <x v="5"/>
    <x v="8"/>
  </r>
  <r>
    <x v="54"/>
    <x v="1"/>
    <d v="2022-11-22T00:00:00"/>
    <x v="1261"/>
    <s v="CBK"/>
    <x v="6"/>
    <x v="2"/>
    <x v="0"/>
    <n v="11"/>
    <x v="2"/>
    <x v="5"/>
    <x v="8"/>
  </r>
  <r>
    <x v="54"/>
    <x v="3"/>
    <d v="2022-11-15T00:00:00"/>
    <x v="590"/>
    <s v="HDST"/>
    <x v="8"/>
    <x v="4"/>
    <x v="0"/>
    <n v="11"/>
    <x v="2"/>
    <x v="5"/>
    <x v="8"/>
  </r>
  <r>
    <x v="55"/>
    <x v="2"/>
    <d v="2022-11-23T00:00:00"/>
    <x v="1192"/>
    <s v="CBK"/>
    <x v="6"/>
    <x v="2"/>
    <x v="0"/>
    <n v="11"/>
    <x v="2"/>
    <x v="6"/>
    <x v="8"/>
  </r>
  <r>
    <x v="55"/>
    <x v="0"/>
    <d v="2022-11-30T00:00:00"/>
    <x v="1139"/>
    <s v="HP"/>
    <x v="18"/>
    <x v="2"/>
    <x v="0"/>
    <n v="11"/>
    <x v="2"/>
    <x v="6"/>
    <x v="8"/>
  </r>
  <r>
    <x v="55"/>
    <x v="0"/>
    <d v="2022-11-16T00:00:00"/>
    <x v="753"/>
    <s v="MACCHRG"/>
    <x v="9"/>
    <x v="1"/>
    <x v="0"/>
    <n v="11"/>
    <x v="2"/>
    <x v="6"/>
    <x v="8"/>
  </r>
  <r>
    <x v="55"/>
    <x v="1"/>
    <d v="2022-11-16T00:00:00"/>
    <x v="913"/>
    <s v="IPHONE"/>
    <x v="1"/>
    <x v="1"/>
    <x v="0"/>
    <n v="11"/>
    <x v="2"/>
    <x v="6"/>
    <x v="8"/>
  </r>
  <r>
    <x v="55"/>
    <x v="0"/>
    <d v="2022-11-16T00:00:00"/>
    <x v="9"/>
    <s v="MACUSBC"/>
    <x v="2"/>
    <x v="1"/>
    <x v="0"/>
    <n v="11"/>
    <x v="2"/>
    <x v="6"/>
    <x v="8"/>
  </r>
  <r>
    <x v="55"/>
    <x v="0"/>
    <d v="2022-11-16T00:00:00"/>
    <x v="511"/>
    <s v="MACUSBC"/>
    <x v="2"/>
    <x v="1"/>
    <x v="0"/>
    <n v="11"/>
    <x v="2"/>
    <x v="6"/>
    <x v="8"/>
  </r>
  <r>
    <x v="55"/>
    <x v="0"/>
    <d v="2022-11-23T00:00:00"/>
    <x v="731"/>
    <s v="FAC"/>
    <x v="4"/>
    <x v="2"/>
    <x v="0"/>
    <n v="11"/>
    <x v="2"/>
    <x v="6"/>
    <x v="8"/>
  </r>
  <r>
    <x v="55"/>
    <x v="0"/>
    <d v="2022-11-23T00:00:00"/>
    <x v="616"/>
    <s v="FAC"/>
    <x v="4"/>
    <x v="2"/>
    <x v="0"/>
    <n v="11"/>
    <x v="2"/>
    <x v="6"/>
    <x v="8"/>
  </r>
  <r>
    <x v="55"/>
    <x v="0"/>
    <d v="2022-11-23T00:00:00"/>
    <x v="710"/>
    <s v="FAC"/>
    <x v="4"/>
    <x v="2"/>
    <x v="0"/>
    <n v="11"/>
    <x v="2"/>
    <x v="6"/>
    <x v="8"/>
  </r>
  <r>
    <x v="55"/>
    <x v="0"/>
    <d v="2022-11-23T00:00:00"/>
    <x v="637"/>
    <s v="FAC"/>
    <x v="4"/>
    <x v="2"/>
    <x v="0"/>
    <n v="11"/>
    <x v="2"/>
    <x v="6"/>
    <x v="8"/>
  </r>
  <r>
    <x v="55"/>
    <x v="0"/>
    <d v="2022-11-16T00:00:00"/>
    <x v="2"/>
    <s v="IPHONE"/>
    <x v="1"/>
    <x v="1"/>
    <x v="0"/>
    <n v="11"/>
    <x v="2"/>
    <x v="6"/>
    <x v="8"/>
  </r>
  <r>
    <x v="55"/>
    <x v="0"/>
    <d v="2022-11-16T00:00:00"/>
    <x v="110"/>
    <s v="MACUSBC"/>
    <x v="2"/>
    <x v="1"/>
    <x v="0"/>
    <n v="11"/>
    <x v="2"/>
    <x v="6"/>
    <x v="8"/>
  </r>
  <r>
    <x v="55"/>
    <x v="0"/>
    <d v="2022-11-16T00:00:00"/>
    <x v="936"/>
    <s v="WALLADPT"/>
    <x v="3"/>
    <x v="1"/>
    <x v="0"/>
    <n v="11"/>
    <x v="2"/>
    <x v="6"/>
    <x v="8"/>
  </r>
  <r>
    <x v="55"/>
    <x v="0"/>
    <d v="2022-11-16T00:00:00"/>
    <x v="110"/>
    <s v="MACUSBC"/>
    <x v="2"/>
    <x v="1"/>
    <x v="0"/>
    <n v="11"/>
    <x v="2"/>
    <x v="6"/>
    <x v="8"/>
  </r>
  <r>
    <x v="55"/>
    <x v="1"/>
    <d v="2022-11-16T00:00:00"/>
    <x v="430"/>
    <s v="IPHONE"/>
    <x v="1"/>
    <x v="1"/>
    <x v="0"/>
    <n v="11"/>
    <x v="2"/>
    <x v="6"/>
    <x v="8"/>
  </r>
  <r>
    <x v="55"/>
    <x v="1"/>
    <d v="2022-11-16T00:00:00"/>
    <x v="1262"/>
    <s v="OMNI"/>
    <x v="15"/>
    <x v="1"/>
    <x v="0"/>
    <n v="11"/>
    <x v="2"/>
    <x v="6"/>
    <x v="8"/>
  </r>
  <r>
    <x v="55"/>
    <x v="1"/>
    <d v="2022-11-16T00:00:00"/>
    <x v="1"/>
    <s v="IPHONE"/>
    <x v="1"/>
    <x v="1"/>
    <x v="0"/>
    <n v="11"/>
    <x v="2"/>
    <x v="6"/>
    <x v="8"/>
  </r>
  <r>
    <x v="55"/>
    <x v="1"/>
    <d v="2022-11-16T00:00:00"/>
    <x v="5"/>
    <s v="WALLADPT"/>
    <x v="3"/>
    <x v="1"/>
    <x v="0"/>
    <n v="11"/>
    <x v="2"/>
    <x v="6"/>
    <x v="8"/>
  </r>
  <r>
    <x v="55"/>
    <x v="1"/>
    <d v="2022-11-16T00:00:00"/>
    <x v="1185"/>
    <s v="HPUSBC"/>
    <x v="12"/>
    <x v="1"/>
    <x v="0"/>
    <n v="11"/>
    <x v="2"/>
    <x v="6"/>
    <x v="8"/>
  </r>
  <r>
    <x v="55"/>
    <x v="1"/>
    <d v="2022-11-16T00:00:00"/>
    <x v="368"/>
    <s v="IPHONE"/>
    <x v="1"/>
    <x v="1"/>
    <x v="0"/>
    <n v="11"/>
    <x v="2"/>
    <x v="6"/>
    <x v="8"/>
  </r>
  <r>
    <x v="55"/>
    <x v="1"/>
    <d v="2022-11-16T00:00:00"/>
    <x v="263"/>
    <s v="WALLADPT"/>
    <x v="3"/>
    <x v="1"/>
    <x v="0"/>
    <n v="11"/>
    <x v="2"/>
    <x v="6"/>
    <x v="8"/>
  </r>
  <r>
    <x v="55"/>
    <x v="1"/>
    <d v="2022-11-16T00:00:00"/>
    <x v="2"/>
    <s v="IPHONE"/>
    <x v="1"/>
    <x v="1"/>
    <x v="0"/>
    <n v="11"/>
    <x v="2"/>
    <x v="6"/>
    <x v="8"/>
  </r>
  <r>
    <x v="55"/>
    <x v="1"/>
    <d v="2022-11-16T00:00:00"/>
    <x v="936"/>
    <s v="WALLADPT"/>
    <x v="3"/>
    <x v="1"/>
    <x v="0"/>
    <n v="11"/>
    <x v="2"/>
    <x v="6"/>
    <x v="8"/>
  </r>
  <r>
    <x v="55"/>
    <x v="0"/>
    <d v="2022-11-29T00:00:00"/>
    <x v="1146"/>
    <s v="HP"/>
    <x v="18"/>
    <x v="2"/>
    <x v="0"/>
    <n v="11"/>
    <x v="2"/>
    <x v="6"/>
    <x v="8"/>
  </r>
  <r>
    <x v="55"/>
    <x v="1"/>
    <d v="2022-11-23T00:00:00"/>
    <x v="1137"/>
    <s v="HP"/>
    <x v="18"/>
    <x v="2"/>
    <x v="0"/>
    <n v="11"/>
    <x v="2"/>
    <x v="6"/>
    <x v="8"/>
  </r>
  <r>
    <x v="55"/>
    <x v="1"/>
    <d v="2022-11-16T00:00:00"/>
    <x v="366"/>
    <s v="UHDMI"/>
    <x v="14"/>
    <x v="0"/>
    <x v="0"/>
    <n v="11"/>
    <x v="2"/>
    <x v="6"/>
    <x v="8"/>
  </r>
  <r>
    <x v="55"/>
    <x v="1"/>
    <d v="2022-11-16T00:00:00"/>
    <x v="2"/>
    <s v="IPHONE"/>
    <x v="1"/>
    <x v="1"/>
    <x v="0"/>
    <n v="11"/>
    <x v="2"/>
    <x v="6"/>
    <x v="8"/>
  </r>
  <r>
    <x v="55"/>
    <x v="1"/>
    <d v="2022-11-16T00:00:00"/>
    <x v="963"/>
    <s v="WALLADPT"/>
    <x v="3"/>
    <x v="1"/>
    <x v="0"/>
    <n v="11"/>
    <x v="2"/>
    <x v="6"/>
    <x v="8"/>
  </r>
  <r>
    <x v="55"/>
    <x v="1"/>
    <d v="2022-11-29T00:00:00"/>
    <x v="72"/>
    <s v="CLICC-ML"/>
    <x v="7"/>
    <x v="2"/>
    <x v="0"/>
    <n v="11"/>
    <x v="2"/>
    <x v="6"/>
    <x v="8"/>
  </r>
  <r>
    <x v="55"/>
    <x v="1"/>
    <d v="2022-11-23T00:00:00"/>
    <x v="608"/>
    <s v="HP"/>
    <x v="18"/>
    <x v="2"/>
    <x v="0"/>
    <n v="11"/>
    <x v="2"/>
    <x v="6"/>
    <x v="8"/>
  </r>
  <r>
    <x v="55"/>
    <x v="1"/>
    <d v="2022-11-16T00:00:00"/>
    <x v="709"/>
    <s v="MACCHRG"/>
    <x v="9"/>
    <x v="1"/>
    <x v="0"/>
    <n v="11"/>
    <x v="2"/>
    <x v="6"/>
    <x v="8"/>
  </r>
  <r>
    <x v="55"/>
    <x v="1"/>
    <d v="2022-11-16T00:00:00"/>
    <x v="530"/>
    <s v="MACUSBC"/>
    <x v="2"/>
    <x v="1"/>
    <x v="0"/>
    <n v="11"/>
    <x v="2"/>
    <x v="6"/>
    <x v="8"/>
  </r>
  <r>
    <x v="55"/>
    <x v="1"/>
    <d v="2022-11-16T00:00:00"/>
    <x v="368"/>
    <s v="IPHONE"/>
    <x v="1"/>
    <x v="1"/>
    <x v="0"/>
    <n v="11"/>
    <x v="2"/>
    <x v="6"/>
    <x v="8"/>
  </r>
  <r>
    <x v="55"/>
    <x v="1"/>
    <d v="2022-11-16T00:00:00"/>
    <x v="263"/>
    <s v="WALLADPT"/>
    <x v="3"/>
    <x v="1"/>
    <x v="0"/>
    <n v="11"/>
    <x v="2"/>
    <x v="6"/>
    <x v="8"/>
  </r>
  <r>
    <x v="55"/>
    <x v="1"/>
    <d v="2022-11-16T00:00:00"/>
    <x v="1"/>
    <s v="IPHONE"/>
    <x v="1"/>
    <x v="1"/>
    <x v="0"/>
    <n v="11"/>
    <x v="2"/>
    <x v="6"/>
    <x v="8"/>
  </r>
  <r>
    <x v="55"/>
    <x v="1"/>
    <d v="2022-11-16T00:00:00"/>
    <x v="895"/>
    <s v="WALLADPT"/>
    <x v="3"/>
    <x v="1"/>
    <x v="0"/>
    <n v="11"/>
    <x v="2"/>
    <x v="6"/>
    <x v="8"/>
  </r>
  <r>
    <x v="55"/>
    <x v="0"/>
    <d v="2022-11-30T00:00:00"/>
    <x v="600"/>
    <s v="HP"/>
    <x v="18"/>
    <x v="2"/>
    <x v="0"/>
    <n v="11"/>
    <x v="2"/>
    <x v="6"/>
    <x v="8"/>
  </r>
  <r>
    <x v="55"/>
    <x v="1"/>
    <d v="2022-11-16T00:00:00"/>
    <x v="801"/>
    <s v="IPHONE"/>
    <x v="1"/>
    <x v="1"/>
    <x v="0"/>
    <n v="11"/>
    <x v="2"/>
    <x v="6"/>
    <x v="8"/>
  </r>
  <r>
    <x v="55"/>
    <x v="1"/>
    <d v="2022-11-16T00:00:00"/>
    <x v="550"/>
    <s v="CALC"/>
    <x v="16"/>
    <x v="4"/>
    <x v="0"/>
    <n v="11"/>
    <x v="2"/>
    <x v="6"/>
    <x v="8"/>
  </r>
  <r>
    <x v="55"/>
    <x v="1"/>
    <d v="2022-11-16T00:00:00"/>
    <x v="713"/>
    <s v="HDST"/>
    <x v="8"/>
    <x v="4"/>
    <x v="0"/>
    <n v="11"/>
    <x v="2"/>
    <x v="6"/>
    <x v="8"/>
  </r>
  <r>
    <x v="55"/>
    <x v="1"/>
    <d v="2022-11-16T00:00:00"/>
    <x v="977"/>
    <s v="HDMIC"/>
    <x v="0"/>
    <x v="0"/>
    <x v="0"/>
    <n v="11"/>
    <x v="2"/>
    <x v="6"/>
    <x v="8"/>
  </r>
  <r>
    <x v="55"/>
    <x v="1"/>
    <d v="2022-11-16T00:00:00"/>
    <x v="1033"/>
    <s v="UHDMI"/>
    <x v="14"/>
    <x v="0"/>
    <x v="0"/>
    <n v="11"/>
    <x v="2"/>
    <x v="6"/>
    <x v="8"/>
  </r>
  <r>
    <x v="55"/>
    <x v="1"/>
    <d v="2022-11-30T00:00:00"/>
    <x v="448"/>
    <s v="CBK"/>
    <x v="6"/>
    <x v="2"/>
    <x v="0"/>
    <n v="11"/>
    <x v="2"/>
    <x v="6"/>
    <x v="8"/>
  </r>
  <r>
    <x v="55"/>
    <x v="1"/>
    <d v="2022-11-16T00:00:00"/>
    <x v="606"/>
    <s v="MACUSBC"/>
    <x v="2"/>
    <x v="1"/>
    <x v="0"/>
    <n v="11"/>
    <x v="2"/>
    <x v="6"/>
    <x v="8"/>
  </r>
  <r>
    <x v="55"/>
    <x v="0"/>
    <d v="2022-11-16T00:00:00"/>
    <x v="795"/>
    <s v="OMNI"/>
    <x v="15"/>
    <x v="1"/>
    <x v="0"/>
    <n v="11"/>
    <x v="2"/>
    <x v="6"/>
    <x v="8"/>
  </r>
  <r>
    <x v="55"/>
    <x v="0"/>
    <d v="2022-11-16T00:00:00"/>
    <x v="903"/>
    <s v="UHDMI"/>
    <x v="14"/>
    <x v="0"/>
    <x v="0"/>
    <n v="11"/>
    <x v="2"/>
    <x v="6"/>
    <x v="8"/>
  </r>
  <r>
    <x v="55"/>
    <x v="1"/>
    <d v="2022-11-16T00:00:00"/>
    <x v="709"/>
    <s v="MACCHRG"/>
    <x v="9"/>
    <x v="1"/>
    <x v="0"/>
    <n v="11"/>
    <x v="2"/>
    <x v="6"/>
    <x v="8"/>
  </r>
  <r>
    <x v="55"/>
    <x v="1"/>
    <d v="2022-11-16T00:00:00"/>
    <x v="338"/>
    <s v="MACUSBC"/>
    <x v="2"/>
    <x v="1"/>
    <x v="0"/>
    <n v="11"/>
    <x v="2"/>
    <x v="6"/>
    <x v="8"/>
  </r>
  <r>
    <x v="55"/>
    <x v="0"/>
    <d v="2022-11-23T00:00:00"/>
    <x v="1196"/>
    <s v="HP"/>
    <x v="18"/>
    <x v="2"/>
    <x v="0"/>
    <n v="11"/>
    <x v="2"/>
    <x v="6"/>
    <x v="8"/>
  </r>
  <r>
    <x v="55"/>
    <x v="0"/>
    <d v="2022-11-16T00:00:00"/>
    <x v="257"/>
    <s v="MSE"/>
    <x v="11"/>
    <x v="4"/>
    <x v="0"/>
    <n v="11"/>
    <x v="2"/>
    <x v="6"/>
    <x v="8"/>
  </r>
  <r>
    <x v="55"/>
    <x v="1"/>
    <d v="2022-11-16T00:00:00"/>
    <x v="332"/>
    <s v="MACUSBC"/>
    <x v="2"/>
    <x v="1"/>
    <x v="0"/>
    <n v="11"/>
    <x v="2"/>
    <x v="6"/>
    <x v="8"/>
  </r>
  <r>
    <x v="55"/>
    <x v="1"/>
    <d v="2022-11-16T00:00:00"/>
    <x v="185"/>
    <s v="IPHONE"/>
    <x v="1"/>
    <x v="1"/>
    <x v="0"/>
    <n v="11"/>
    <x v="2"/>
    <x v="6"/>
    <x v="8"/>
  </r>
  <r>
    <x v="55"/>
    <x v="1"/>
    <d v="2022-11-16T00:00:00"/>
    <x v="936"/>
    <s v="WALLADPT"/>
    <x v="3"/>
    <x v="1"/>
    <x v="0"/>
    <n v="11"/>
    <x v="2"/>
    <x v="6"/>
    <x v="8"/>
  </r>
  <r>
    <x v="55"/>
    <x v="1"/>
    <d v="2022-11-23T00:00:00"/>
    <x v="1011"/>
    <s v="CBK"/>
    <x v="6"/>
    <x v="2"/>
    <x v="0"/>
    <n v="11"/>
    <x v="2"/>
    <x v="6"/>
    <x v="8"/>
  </r>
  <r>
    <x v="55"/>
    <x v="1"/>
    <d v="2022-11-30T00:00:00"/>
    <x v="1166"/>
    <s v="HP"/>
    <x v="18"/>
    <x v="2"/>
    <x v="0"/>
    <n v="11"/>
    <x v="2"/>
    <x v="6"/>
    <x v="8"/>
  </r>
  <r>
    <x v="55"/>
    <x v="1"/>
    <d v="2022-11-16T00:00:00"/>
    <x v="189"/>
    <s v="MACUSBC"/>
    <x v="2"/>
    <x v="1"/>
    <x v="0"/>
    <n v="11"/>
    <x v="2"/>
    <x v="6"/>
    <x v="8"/>
  </r>
  <r>
    <x v="55"/>
    <x v="0"/>
    <d v="2022-11-23T00:00:00"/>
    <x v="1263"/>
    <s v="HP"/>
    <x v="18"/>
    <x v="2"/>
    <x v="0"/>
    <n v="11"/>
    <x v="2"/>
    <x v="6"/>
    <x v="8"/>
  </r>
  <r>
    <x v="55"/>
    <x v="0"/>
    <d v="2022-11-16T00:00:00"/>
    <x v="397"/>
    <s v="OMNI"/>
    <x v="15"/>
    <x v="1"/>
    <x v="0"/>
    <n v="11"/>
    <x v="2"/>
    <x v="6"/>
    <x v="8"/>
  </r>
  <r>
    <x v="55"/>
    <x v="1"/>
    <d v="2022-11-16T00:00:00"/>
    <x v="497"/>
    <s v="IPHONE"/>
    <x v="1"/>
    <x v="1"/>
    <x v="0"/>
    <n v="11"/>
    <x v="2"/>
    <x v="6"/>
    <x v="8"/>
  </r>
  <r>
    <x v="55"/>
    <x v="1"/>
    <d v="2022-11-16T00:00:00"/>
    <x v="1258"/>
    <s v="WALLADPT"/>
    <x v="3"/>
    <x v="1"/>
    <x v="0"/>
    <n v="11"/>
    <x v="2"/>
    <x v="6"/>
    <x v="8"/>
  </r>
  <r>
    <x v="55"/>
    <x v="1"/>
    <d v="2022-11-23T00:00:00"/>
    <x v="683"/>
    <s v="CBK"/>
    <x v="6"/>
    <x v="2"/>
    <x v="0"/>
    <n v="11"/>
    <x v="2"/>
    <x v="6"/>
    <x v="8"/>
  </r>
  <r>
    <x v="55"/>
    <x v="1"/>
    <d v="2022-11-16T00:00:00"/>
    <x v="1116"/>
    <s v="OMNI"/>
    <x v="15"/>
    <x v="1"/>
    <x v="0"/>
    <n v="11"/>
    <x v="2"/>
    <x v="6"/>
    <x v="8"/>
  </r>
  <r>
    <x v="55"/>
    <x v="1"/>
    <d v="2022-11-16T00:00:00"/>
    <x v="1264"/>
    <s v="OMNI"/>
    <x v="15"/>
    <x v="1"/>
    <x v="0"/>
    <n v="11"/>
    <x v="2"/>
    <x v="6"/>
    <x v="8"/>
  </r>
  <r>
    <x v="55"/>
    <x v="1"/>
    <d v="2022-11-16T00:00:00"/>
    <x v="944"/>
    <s v="MACCHRG"/>
    <x v="9"/>
    <x v="1"/>
    <x v="0"/>
    <n v="11"/>
    <x v="2"/>
    <x v="6"/>
    <x v="8"/>
  </r>
  <r>
    <x v="55"/>
    <x v="1"/>
    <d v="2022-11-23T00:00:00"/>
    <x v="870"/>
    <s v="CBK"/>
    <x v="6"/>
    <x v="2"/>
    <x v="0"/>
    <n v="11"/>
    <x v="2"/>
    <x v="6"/>
    <x v="8"/>
  </r>
  <r>
    <x v="55"/>
    <x v="1"/>
    <d v="2022-11-23T00:00:00"/>
    <x v="42"/>
    <s v="CLICC-ML"/>
    <x v="7"/>
    <x v="2"/>
    <x v="0"/>
    <n v="11"/>
    <x v="2"/>
    <x v="6"/>
    <x v="8"/>
  </r>
  <r>
    <x v="55"/>
    <x v="1"/>
    <d v="2022-11-16T00:00:00"/>
    <x v="991"/>
    <s v="UVGA"/>
    <x v="10"/>
    <x v="0"/>
    <x v="0"/>
    <n v="11"/>
    <x v="2"/>
    <x v="6"/>
    <x v="8"/>
  </r>
  <r>
    <x v="55"/>
    <x v="1"/>
    <d v="2022-11-30T00:00:00"/>
    <x v="1257"/>
    <s v="CBK"/>
    <x v="6"/>
    <x v="2"/>
    <x v="0"/>
    <n v="11"/>
    <x v="2"/>
    <x v="6"/>
    <x v="8"/>
  </r>
  <r>
    <x v="55"/>
    <x v="1"/>
    <d v="2022-11-16T00:00:00"/>
    <x v="483"/>
    <s v="HPUSBC"/>
    <x v="12"/>
    <x v="1"/>
    <x v="0"/>
    <n v="11"/>
    <x v="2"/>
    <x v="6"/>
    <x v="8"/>
  </r>
  <r>
    <x v="55"/>
    <x v="1"/>
    <d v="2022-11-23T00:00:00"/>
    <x v="968"/>
    <s v="CLICC-ML"/>
    <x v="7"/>
    <x v="2"/>
    <x v="0"/>
    <n v="11"/>
    <x v="2"/>
    <x v="6"/>
    <x v="8"/>
  </r>
  <r>
    <x v="55"/>
    <x v="1"/>
    <d v="2022-11-16T00:00:00"/>
    <x v="684"/>
    <s v="IPHONE"/>
    <x v="1"/>
    <x v="1"/>
    <x v="0"/>
    <n v="11"/>
    <x v="2"/>
    <x v="6"/>
    <x v="8"/>
  </r>
  <r>
    <x v="55"/>
    <x v="1"/>
    <d v="2022-11-16T00:00:00"/>
    <x v="838"/>
    <s v="OMNI"/>
    <x v="15"/>
    <x v="1"/>
    <x v="0"/>
    <n v="11"/>
    <x v="2"/>
    <x v="6"/>
    <x v="8"/>
  </r>
  <r>
    <x v="55"/>
    <x v="1"/>
    <d v="2022-11-23T00:00:00"/>
    <x v="1180"/>
    <s v="HP"/>
    <x v="18"/>
    <x v="2"/>
    <x v="0"/>
    <n v="11"/>
    <x v="2"/>
    <x v="6"/>
    <x v="8"/>
  </r>
  <r>
    <x v="55"/>
    <x v="1"/>
    <d v="2022-11-28T00:00:00"/>
    <x v="906"/>
    <s v="CLICC-ML"/>
    <x v="7"/>
    <x v="2"/>
    <x v="0"/>
    <n v="11"/>
    <x v="2"/>
    <x v="6"/>
    <x v="8"/>
  </r>
  <r>
    <x v="55"/>
    <x v="1"/>
    <d v="2022-11-16T00:00:00"/>
    <x v="742"/>
    <s v="HDMIC"/>
    <x v="0"/>
    <x v="0"/>
    <x v="0"/>
    <n v="11"/>
    <x v="2"/>
    <x v="6"/>
    <x v="8"/>
  </r>
  <r>
    <x v="55"/>
    <x v="1"/>
    <d v="2022-11-16T00:00:00"/>
    <x v="1058"/>
    <s v="UHDMI"/>
    <x v="14"/>
    <x v="0"/>
    <x v="0"/>
    <n v="11"/>
    <x v="2"/>
    <x v="6"/>
    <x v="8"/>
  </r>
  <r>
    <x v="55"/>
    <x v="1"/>
    <d v="2022-11-16T00:00:00"/>
    <x v="20"/>
    <s v="IPHONE"/>
    <x v="1"/>
    <x v="1"/>
    <x v="0"/>
    <n v="11"/>
    <x v="2"/>
    <x v="6"/>
    <x v="8"/>
  </r>
  <r>
    <x v="55"/>
    <x v="1"/>
    <d v="2022-11-16T00:00:00"/>
    <x v="1"/>
    <s v="IPHONE"/>
    <x v="1"/>
    <x v="1"/>
    <x v="0"/>
    <n v="11"/>
    <x v="2"/>
    <x v="6"/>
    <x v="8"/>
  </r>
  <r>
    <x v="55"/>
    <x v="1"/>
    <d v="2022-11-16T00:00:00"/>
    <x v="5"/>
    <s v="WALLADPT"/>
    <x v="3"/>
    <x v="1"/>
    <x v="0"/>
    <n v="11"/>
    <x v="2"/>
    <x v="6"/>
    <x v="8"/>
  </r>
  <r>
    <x v="55"/>
    <x v="1"/>
    <d v="2022-11-16T00:00:00"/>
    <x v="963"/>
    <s v="WALLADPT"/>
    <x v="3"/>
    <x v="1"/>
    <x v="0"/>
    <n v="11"/>
    <x v="2"/>
    <x v="6"/>
    <x v="8"/>
  </r>
  <r>
    <x v="55"/>
    <x v="1"/>
    <d v="2022-11-16T00:00:00"/>
    <x v="1265"/>
    <s v="HPUSBC"/>
    <x v="12"/>
    <x v="1"/>
    <x v="0"/>
    <n v="11"/>
    <x v="2"/>
    <x v="6"/>
    <x v="8"/>
  </r>
  <r>
    <x v="55"/>
    <x v="1"/>
    <d v="2022-11-16T00:00:00"/>
    <x v="497"/>
    <s v="IPHONE"/>
    <x v="1"/>
    <x v="1"/>
    <x v="0"/>
    <n v="11"/>
    <x v="2"/>
    <x v="6"/>
    <x v="8"/>
  </r>
  <r>
    <x v="55"/>
    <x v="1"/>
    <d v="2022-11-16T00:00:00"/>
    <x v="20"/>
    <s v="IPHONE"/>
    <x v="1"/>
    <x v="1"/>
    <x v="0"/>
    <n v="11"/>
    <x v="2"/>
    <x v="6"/>
    <x v="8"/>
  </r>
  <r>
    <x v="55"/>
    <x v="1"/>
    <d v="2022-11-16T00:00:00"/>
    <x v="5"/>
    <s v="WALLADPT"/>
    <x v="3"/>
    <x v="1"/>
    <x v="0"/>
    <n v="11"/>
    <x v="2"/>
    <x v="6"/>
    <x v="8"/>
  </r>
  <r>
    <x v="55"/>
    <x v="0"/>
    <d v="2022-11-16T00:00:00"/>
    <x v="801"/>
    <s v="IPHONE"/>
    <x v="1"/>
    <x v="1"/>
    <x v="0"/>
    <n v="11"/>
    <x v="2"/>
    <x v="6"/>
    <x v="8"/>
  </r>
  <r>
    <x v="55"/>
    <x v="1"/>
    <d v="2022-11-16T00:00:00"/>
    <x v="339"/>
    <s v="MACUSBC"/>
    <x v="2"/>
    <x v="1"/>
    <x v="0"/>
    <n v="11"/>
    <x v="2"/>
    <x v="6"/>
    <x v="8"/>
  </r>
  <r>
    <x v="55"/>
    <x v="0"/>
    <d v="2022-11-23T00:00:00"/>
    <x v="875"/>
    <s v="FAC"/>
    <x v="4"/>
    <x v="2"/>
    <x v="0"/>
    <n v="11"/>
    <x v="2"/>
    <x v="6"/>
    <x v="8"/>
  </r>
  <r>
    <x v="55"/>
    <x v="1"/>
    <d v="2022-11-23T00:00:00"/>
    <x v="861"/>
    <s v="CLICC-ML"/>
    <x v="7"/>
    <x v="2"/>
    <x v="0"/>
    <n v="11"/>
    <x v="2"/>
    <x v="6"/>
    <x v="8"/>
  </r>
  <r>
    <x v="55"/>
    <x v="0"/>
    <d v="2022-12-01T00:00:00"/>
    <x v="504"/>
    <s v="CBK"/>
    <x v="6"/>
    <x v="2"/>
    <x v="0"/>
    <n v="11"/>
    <x v="2"/>
    <x v="6"/>
    <x v="8"/>
  </r>
  <r>
    <x v="55"/>
    <x v="0"/>
    <d v="2022-11-16T00:00:00"/>
    <x v="332"/>
    <s v="MACUSBC"/>
    <x v="2"/>
    <x v="1"/>
    <x v="0"/>
    <n v="11"/>
    <x v="2"/>
    <x v="6"/>
    <x v="8"/>
  </r>
  <r>
    <x v="55"/>
    <x v="1"/>
    <d v="2022-11-16T00:00:00"/>
    <x v="110"/>
    <s v="MACUSBC"/>
    <x v="2"/>
    <x v="1"/>
    <x v="0"/>
    <n v="11"/>
    <x v="2"/>
    <x v="6"/>
    <x v="8"/>
  </r>
  <r>
    <x v="55"/>
    <x v="1"/>
    <d v="2022-11-16T00:00:00"/>
    <x v="1007"/>
    <s v="CALC"/>
    <x v="16"/>
    <x v="4"/>
    <x v="0"/>
    <n v="11"/>
    <x v="2"/>
    <x v="6"/>
    <x v="8"/>
  </r>
  <r>
    <x v="55"/>
    <x v="1"/>
    <d v="2022-11-16T00:00:00"/>
    <x v="339"/>
    <s v="MACUSBC"/>
    <x v="2"/>
    <x v="1"/>
    <x v="0"/>
    <n v="11"/>
    <x v="2"/>
    <x v="6"/>
    <x v="8"/>
  </r>
  <r>
    <x v="55"/>
    <x v="0"/>
    <d v="2022-11-16T00:00:00"/>
    <x v="713"/>
    <s v="HDST"/>
    <x v="8"/>
    <x v="4"/>
    <x v="0"/>
    <n v="11"/>
    <x v="2"/>
    <x v="6"/>
    <x v="8"/>
  </r>
  <r>
    <x v="55"/>
    <x v="0"/>
    <d v="2022-11-30T00:00:00"/>
    <x v="842"/>
    <s v="FAC"/>
    <x v="4"/>
    <x v="2"/>
    <x v="0"/>
    <n v="11"/>
    <x v="2"/>
    <x v="6"/>
    <x v="8"/>
  </r>
  <r>
    <x v="55"/>
    <x v="0"/>
    <d v="2022-11-28T00:00:00"/>
    <x v="1131"/>
    <s v="HP"/>
    <x v="18"/>
    <x v="2"/>
    <x v="0"/>
    <n v="11"/>
    <x v="2"/>
    <x v="6"/>
    <x v="8"/>
  </r>
  <r>
    <x v="55"/>
    <x v="0"/>
    <d v="2022-11-23T00:00:00"/>
    <x v="392"/>
    <s v="CBK"/>
    <x v="6"/>
    <x v="2"/>
    <x v="0"/>
    <n v="11"/>
    <x v="2"/>
    <x v="6"/>
    <x v="8"/>
  </r>
  <r>
    <x v="55"/>
    <x v="0"/>
    <d v="2022-11-23T00:00:00"/>
    <x v="804"/>
    <s v="FAC"/>
    <x v="4"/>
    <x v="2"/>
    <x v="0"/>
    <n v="11"/>
    <x v="2"/>
    <x v="6"/>
    <x v="8"/>
  </r>
  <r>
    <x v="56"/>
    <x v="1"/>
    <d v="2022-11-17T00:00:00"/>
    <x v="678"/>
    <s v="MACCHRG"/>
    <x v="9"/>
    <x v="1"/>
    <x v="0"/>
    <n v="11"/>
    <x v="2"/>
    <x v="0"/>
    <x v="8"/>
  </r>
  <r>
    <x v="56"/>
    <x v="5"/>
    <d v="2022-11-17T00:00:00"/>
    <x v="1266"/>
    <s v="CBK"/>
    <x v="6"/>
    <x v="2"/>
    <x v="0"/>
    <n v="11"/>
    <x v="2"/>
    <x v="0"/>
    <x v="8"/>
  </r>
  <r>
    <x v="56"/>
    <x v="0"/>
    <d v="2022-11-23T00:00:00"/>
    <x v="1076"/>
    <s v="CBK"/>
    <x v="6"/>
    <x v="2"/>
    <x v="0"/>
    <n v="11"/>
    <x v="2"/>
    <x v="0"/>
    <x v="8"/>
  </r>
  <r>
    <x v="56"/>
    <x v="3"/>
    <d v="2022-11-28T00:00:00"/>
    <x v="399"/>
    <s v="CBK"/>
    <x v="6"/>
    <x v="2"/>
    <x v="0"/>
    <n v="11"/>
    <x v="2"/>
    <x v="0"/>
    <x v="8"/>
  </r>
  <r>
    <x v="56"/>
    <x v="0"/>
    <d v="2022-11-17T00:00:00"/>
    <x v="339"/>
    <s v="MACUSBC"/>
    <x v="2"/>
    <x v="1"/>
    <x v="0"/>
    <n v="11"/>
    <x v="2"/>
    <x v="0"/>
    <x v="8"/>
  </r>
  <r>
    <x v="56"/>
    <x v="0"/>
    <d v="2022-11-28T00:00:00"/>
    <x v="1182"/>
    <s v="HP"/>
    <x v="18"/>
    <x v="2"/>
    <x v="0"/>
    <n v="11"/>
    <x v="2"/>
    <x v="0"/>
    <x v="8"/>
  </r>
  <r>
    <x v="56"/>
    <x v="1"/>
    <d v="2022-11-17T00:00:00"/>
    <x v="1"/>
    <s v="IPHONE"/>
    <x v="1"/>
    <x v="1"/>
    <x v="0"/>
    <n v="11"/>
    <x v="2"/>
    <x v="0"/>
    <x v="8"/>
  </r>
  <r>
    <x v="56"/>
    <x v="1"/>
    <d v="2022-11-17T00:00:00"/>
    <x v="5"/>
    <s v="WALLADPT"/>
    <x v="3"/>
    <x v="1"/>
    <x v="0"/>
    <n v="11"/>
    <x v="2"/>
    <x v="0"/>
    <x v="8"/>
  </r>
  <r>
    <x v="56"/>
    <x v="1"/>
    <d v="2022-11-23T00:00:00"/>
    <x v="42"/>
    <s v="CLICC-ML"/>
    <x v="7"/>
    <x v="2"/>
    <x v="0"/>
    <n v="11"/>
    <x v="2"/>
    <x v="0"/>
    <x v="8"/>
  </r>
  <r>
    <x v="56"/>
    <x v="0"/>
    <d v="2022-11-24T00:00:00"/>
    <x v="623"/>
    <s v="CBK"/>
    <x v="6"/>
    <x v="2"/>
    <x v="0"/>
    <n v="11"/>
    <x v="2"/>
    <x v="0"/>
    <x v="8"/>
  </r>
  <r>
    <x v="56"/>
    <x v="1"/>
    <d v="2022-11-23T00:00:00"/>
    <x v="31"/>
    <s v="CLICC-ML"/>
    <x v="7"/>
    <x v="2"/>
    <x v="0"/>
    <n v="11"/>
    <x v="2"/>
    <x v="0"/>
    <x v="8"/>
  </r>
  <r>
    <x v="56"/>
    <x v="1"/>
    <d v="2022-11-17T00:00:00"/>
    <x v="262"/>
    <s v="IPHONE"/>
    <x v="1"/>
    <x v="1"/>
    <x v="0"/>
    <n v="11"/>
    <x v="2"/>
    <x v="0"/>
    <x v="8"/>
  </r>
  <r>
    <x v="56"/>
    <x v="1"/>
    <d v="2022-11-17T00:00:00"/>
    <x v="368"/>
    <s v="IPHONE"/>
    <x v="1"/>
    <x v="1"/>
    <x v="0"/>
    <n v="11"/>
    <x v="2"/>
    <x v="0"/>
    <x v="8"/>
  </r>
  <r>
    <x v="56"/>
    <x v="1"/>
    <d v="2022-11-17T00:00:00"/>
    <x v="1"/>
    <s v="IPHONE"/>
    <x v="1"/>
    <x v="1"/>
    <x v="0"/>
    <n v="11"/>
    <x v="2"/>
    <x v="0"/>
    <x v="8"/>
  </r>
  <r>
    <x v="56"/>
    <x v="1"/>
    <d v="2022-11-17T00:00:00"/>
    <x v="110"/>
    <s v="MACUSBC"/>
    <x v="2"/>
    <x v="1"/>
    <x v="0"/>
    <n v="11"/>
    <x v="2"/>
    <x v="0"/>
    <x v="8"/>
  </r>
  <r>
    <x v="56"/>
    <x v="1"/>
    <d v="2022-11-17T00:00:00"/>
    <x v="1080"/>
    <s v="OMNI"/>
    <x v="15"/>
    <x v="1"/>
    <x v="0"/>
    <n v="11"/>
    <x v="2"/>
    <x v="0"/>
    <x v="8"/>
  </r>
  <r>
    <x v="56"/>
    <x v="1"/>
    <d v="2022-11-17T00:00:00"/>
    <x v="5"/>
    <s v="WALLADPT"/>
    <x v="3"/>
    <x v="1"/>
    <x v="0"/>
    <n v="11"/>
    <x v="2"/>
    <x v="0"/>
    <x v="8"/>
  </r>
  <r>
    <x v="56"/>
    <x v="1"/>
    <d v="2022-11-17T00:00:00"/>
    <x v="673"/>
    <s v="IPHONE"/>
    <x v="1"/>
    <x v="1"/>
    <x v="0"/>
    <n v="11"/>
    <x v="2"/>
    <x v="0"/>
    <x v="8"/>
  </r>
  <r>
    <x v="56"/>
    <x v="1"/>
    <d v="2022-11-17T00:00:00"/>
    <x v="1267"/>
    <s v="WALLADPT"/>
    <x v="3"/>
    <x v="1"/>
    <x v="0"/>
    <n v="11"/>
    <x v="2"/>
    <x v="0"/>
    <x v="8"/>
  </r>
  <r>
    <x v="56"/>
    <x v="1"/>
    <d v="2022-11-17T00:00:00"/>
    <x v="368"/>
    <s v="IPHONE"/>
    <x v="1"/>
    <x v="1"/>
    <x v="0"/>
    <n v="11"/>
    <x v="2"/>
    <x v="0"/>
    <x v="8"/>
  </r>
  <r>
    <x v="56"/>
    <x v="1"/>
    <d v="2022-11-17T00:00:00"/>
    <x v="263"/>
    <s v="WALLADPT"/>
    <x v="3"/>
    <x v="1"/>
    <x v="0"/>
    <n v="11"/>
    <x v="2"/>
    <x v="0"/>
    <x v="8"/>
  </r>
  <r>
    <x v="56"/>
    <x v="1"/>
    <d v="2022-11-17T00:00:00"/>
    <x v="430"/>
    <s v="IPHONE"/>
    <x v="1"/>
    <x v="1"/>
    <x v="0"/>
    <n v="11"/>
    <x v="2"/>
    <x v="0"/>
    <x v="8"/>
  </r>
  <r>
    <x v="56"/>
    <x v="1"/>
    <d v="2022-11-17T00:00:00"/>
    <x v="936"/>
    <s v="WALLADPT"/>
    <x v="3"/>
    <x v="1"/>
    <x v="0"/>
    <n v="11"/>
    <x v="2"/>
    <x v="0"/>
    <x v="8"/>
  </r>
  <r>
    <x v="56"/>
    <x v="1"/>
    <d v="2022-11-17T00:00:00"/>
    <x v="1035"/>
    <s v="IPHONE"/>
    <x v="1"/>
    <x v="1"/>
    <x v="0"/>
    <n v="11"/>
    <x v="2"/>
    <x v="0"/>
    <x v="8"/>
  </r>
  <r>
    <x v="56"/>
    <x v="1"/>
    <d v="2022-11-17T00:00:00"/>
    <x v="332"/>
    <s v="MACUSBC"/>
    <x v="2"/>
    <x v="1"/>
    <x v="0"/>
    <n v="11"/>
    <x v="2"/>
    <x v="0"/>
    <x v="8"/>
  </r>
  <r>
    <x v="56"/>
    <x v="0"/>
    <d v="2022-11-17T00:00:00"/>
    <x v="778"/>
    <s v="IPHONE"/>
    <x v="1"/>
    <x v="1"/>
    <x v="0"/>
    <n v="11"/>
    <x v="2"/>
    <x v="0"/>
    <x v="8"/>
  </r>
  <r>
    <x v="56"/>
    <x v="1"/>
    <d v="2022-11-17T00:00:00"/>
    <x v="110"/>
    <s v="MACUSBC"/>
    <x v="2"/>
    <x v="1"/>
    <x v="0"/>
    <n v="11"/>
    <x v="2"/>
    <x v="0"/>
    <x v="8"/>
  </r>
  <r>
    <x v="56"/>
    <x v="1"/>
    <d v="2022-11-17T00:00:00"/>
    <x v="838"/>
    <s v="OMNI"/>
    <x v="15"/>
    <x v="1"/>
    <x v="0"/>
    <n v="11"/>
    <x v="2"/>
    <x v="0"/>
    <x v="8"/>
  </r>
  <r>
    <x v="56"/>
    <x v="1"/>
    <d v="2022-11-17T00:00:00"/>
    <x v="332"/>
    <s v="MACUSBC"/>
    <x v="2"/>
    <x v="1"/>
    <x v="0"/>
    <n v="11"/>
    <x v="2"/>
    <x v="0"/>
    <x v="8"/>
  </r>
  <r>
    <x v="56"/>
    <x v="0"/>
    <d v="2022-11-17T00:00:00"/>
    <x v="1045"/>
    <s v="UVGA"/>
    <x v="10"/>
    <x v="0"/>
    <x v="0"/>
    <n v="11"/>
    <x v="2"/>
    <x v="0"/>
    <x v="8"/>
  </r>
  <r>
    <x v="56"/>
    <x v="1"/>
    <d v="2022-11-17T00:00:00"/>
    <x v="2"/>
    <s v="IPHONE"/>
    <x v="1"/>
    <x v="1"/>
    <x v="0"/>
    <n v="11"/>
    <x v="2"/>
    <x v="0"/>
    <x v="8"/>
  </r>
  <r>
    <x v="56"/>
    <x v="1"/>
    <d v="2022-11-17T00:00:00"/>
    <x v="895"/>
    <s v="WALLADPT"/>
    <x v="3"/>
    <x v="1"/>
    <x v="0"/>
    <n v="11"/>
    <x v="2"/>
    <x v="0"/>
    <x v="8"/>
  </r>
  <r>
    <x v="56"/>
    <x v="1"/>
    <d v="2022-11-17T00:00:00"/>
    <x v="1"/>
    <s v="IPHONE"/>
    <x v="1"/>
    <x v="1"/>
    <x v="0"/>
    <n v="11"/>
    <x v="2"/>
    <x v="0"/>
    <x v="8"/>
  </r>
  <r>
    <x v="56"/>
    <x v="1"/>
    <d v="2022-11-17T00:00:00"/>
    <x v="5"/>
    <s v="WALLADPT"/>
    <x v="3"/>
    <x v="1"/>
    <x v="0"/>
    <n v="11"/>
    <x v="2"/>
    <x v="0"/>
    <x v="8"/>
  </r>
  <r>
    <x v="56"/>
    <x v="1"/>
    <d v="2022-12-09T00:00:00"/>
    <x v="843"/>
    <s v="CLICC-ML"/>
    <x v="7"/>
    <x v="2"/>
    <x v="0"/>
    <n v="11"/>
    <x v="2"/>
    <x v="0"/>
    <x v="8"/>
  </r>
  <r>
    <x v="56"/>
    <x v="0"/>
    <d v="2022-11-17T00:00:00"/>
    <x v="511"/>
    <s v="MACUSBC"/>
    <x v="2"/>
    <x v="1"/>
    <x v="0"/>
    <n v="11"/>
    <x v="2"/>
    <x v="0"/>
    <x v="8"/>
  </r>
  <r>
    <x v="56"/>
    <x v="0"/>
    <d v="2022-11-17T00:00:00"/>
    <x v="590"/>
    <s v="HDST"/>
    <x v="8"/>
    <x v="4"/>
    <x v="0"/>
    <n v="11"/>
    <x v="2"/>
    <x v="0"/>
    <x v="8"/>
  </r>
  <r>
    <x v="56"/>
    <x v="1"/>
    <d v="2022-11-17T00:00:00"/>
    <x v="944"/>
    <s v="MACCHRG"/>
    <x v="9"/>
    <x v="1"/>
    <x v="0"/>
    <n v="11"/>
    <x v="2"/>
    <x v="0"/>
    <x v="8"/>
  </r>
  <r>
    <x v="56"/>
    <x v="1"/>
    <d v="2022-11-30T00:00:00"/>
    <x v="1268"/>
    <s v="CLICC-ML"/>
    <x v="7"/>
    <x v="2"/>
    <x v="0"/>
    <n v="11"/>
    <x v="2"/>
    <x v="0"/>
    <x v="8"/>
  </r>
  <r>
    <x v="56"/>
    <x v="1"/>
    <d v="2022-11-17T00:00:00"/>
    <x v="338"/>
    <s v="MACUSBC"/>
    <x v="2"/>
    <x v="1"/>
    <x v="0"/>
    <n v="11"/>
    <x v="2"/>
    <x v="0"/>
    <x v="8"/>
  </r>
  <r>
    <x v="56"/>
    <x v="1"/>
    <d v="2022-11-17T00:00:00"/>
    <x v="3"/>
    <s v="MACUSBC"/>
    <x v="2"/>
    <x v="1"/>
    <x v="0"/>
    <n v="11"/>
    <x v="2"/>
    <x v="0"/>
    <x v="8"/>
  </r>
  <r>
    <x v="56"/>
    <x v="1"/>
    <d v="2022-11-17T00:00:00"/>
    <x v="1035"/>
    <s v="IPHONE"/>
    <x v="1"/>
    <x v="1"/>
    <x v="0"/>
    <n v="11"/>
    <x v="2"/>
    <x v="0"/>
    <x v="8"/>
  </r>
  <r>
    <x v="56"/>
    <x v="1"/>
    <d v="2022-11-17T00:00:00"/>
    <x v="974"/>
    <s v="OMNI"/>
    <x v="15"/>
    <x v="1"/>
    <x v="0"/>
    <n v="11"/>
    <x v="2"/>
    <x v="0"/>
    <x v="8"/>
  </r>
  <r>
    <x v="56"/>
    <x v="1"/>
    <d v="2022-11-30T00:00:00"/>
    <x v="176"/>
    <s v="CLICC-ML"/>
    <x v="7"/>
    <x v="2"/>
    <x v="0"/>
    <n v="11"/>
    <x v="2"/>
    <x v="0"/>
    <x v="8"/>
  </r>
  <r>
    <x v="56"/>
    <x v="1"/>
    <d v="2022-11-17T00:00:00"/>
    <x v="189"/>
    <s v="MACUSBC"/>
    <x v="2"/>
    <x v="1"/>
    <x v="0"/>
    <n v="11"/>
    <x v="2"/>
    <x v="0"/>
    <x v="8"/>
  </r>
  <r>
    <x v="56"/>
    <x v="1"/>
    <d v="2022-11-17T00:00:00"/>
    <x v="9"/>
    <s v="MACUSBC"/>
    <x v="2"/>
    <x v="1"/>
    <x v="0"/>
    <n v="11"/>
    <x v="2"/>
    <x v="0"/>
    <x v="8"/>
  </r>
  <r>
    <x v="56"/>
    <x v="1"/>
    <d v="2022-11-17T00:00:00"/>
    <x v="430"/>
    <s v="IPHONE"/>
    <x v="1"/>
    <x v="1"/>
    <x v="0"/>
    <n v="11"/>
    <x v="2"/>
    <x v="0"/>
    <x v="8"/>
  </r>
  <r>
    <x v="56"/>
    <x v="1"/>
    <d v="2022-11-17T00:00:00"/>
    <x v="1143"/>
    <s v="WALLADPT"/>
    <x v="3"/>
    <x v="1"/>
    <x v="0"/>
    <n v="11"/>
    <x v="2"/>
    <x v="0"/>
    <x v="8"/>
  </r>
  <r>
    <x v="56"/>
    <x v="1"/>
    <d v="2022-11-23T00:00:00"/>
    <x v="653"/>
    <s v="HP"/>
    <x v="18"/>
    <x v="2"/>
    <x v="0"/>
    <n v="11"/>
    <x v="2"/>
    <x v="0"/>
    <x v="8"/>
  </r>
  <r>
    <x v="56"/>
    <x v="1"/>
    <d v="2022-11-29T00:00:00"/>
    <x v="159"/>
    <s v="CLICC-MM"/>
    <x v="4"/>
    <x v="2"/>
    <x v="0"/>
    <n v="11"/>
    <x v="2"/>
    <x v="0"/>
    <x v="8"/>
  </r>
  <r>
    <x v="56"/>
    <x v="1"/>
    <d v="2022-11-17T00:00:00"/>
    <x v="189"/>
    <s v="MACUSBC"/>
    <x v="2"/>
    <x v="1"/>
    <x v="0"/>
    <n v="11"/>
    <x v="2"/>
    <x v="0"/>
    <x v="8"/>
  </r>
  <r>
    <x v="56"/>
    <x v="1"/>
    <d v="2022-11-17T00:00:00"/>
    <x v="605"/>
    <s v="CALC"/>
    <x v="16"/>
    <x v="4"/>
    <x v="0"/>
    <n v="11"/>
    <x v="2"/>
    <x v="0"/>
    <x v="8"/>
  </r>
  <r>
    <x v="56"/>
    <x v="1"/>
    <d v="2022-11-17T00:00:00"/>
    <x v="972"/>
    <s v="CALC"/>
    <x v="16"/>
    <x v="4"/>
    <x v="0"/>
    <n v="11"/>
    <x v="2"/>
    <x v="0"/>
    <x v="8"/>
  </r>
  <r>
    <x v="56"/>
    <x v="1"/>
    <d v="2022-11-17T00:00:00"/>
    <x v="1179"/>
    <s v="UHDMI"/>
    <x v="14"/>
    <x v="0"/>
    <x v="0"/>
    <n v="11"/>
    <x v="2"/>
    <x v="0"/>
    <x v="8"/>
  </r>
  <r>
    <x v="56"/>
    <x v="1"/>
    <d v="2022-11-17T00:00:00"/>
    <x v="398"/>
    <s v="UVGA"/>
    <x v="10"/>
    <x v="0"/>
    <x v="0"/>
    <n v="11"/>
    <x v="2"/>
    <x v="0"/>
    <x v="8"/>
  </r>
  <r>
    <x v="56"/>
    <x v="1"/>
    <d v="2022-11-17T00:00:00"/>
    <x v="1063"/>
    <s v="VGAC"/>
    <x v="13"/>
    <x v="0"/>
    <x v="0"/>
    <n v="11"/>
    <x v="2"/>
    <x v="0"/>
    <x v="8"/>
  </r>
  <r>
    <x v="56"/>
    <x v="0"/>
    <d v="2022-11-17T00:00:00"/>
    <x v="977"/>
    <s v="HDMIC"/>
    <x v="0"/>
    <x v="0"/>
    <x v="0"/>
    <n v="11"/>
    <x v="2"/>
    <x v="0"/>
    <x v="8"/>
  </r>
  <r>
    <x v="56"/>
    <x v="0"/>
    <d v="2022-11-17T00:00:00"/>
    <x v="1033"/>
    <s v="UHDMI"/>
    <x v="14"/>
    <x v="0"/>
    <x v="0"/>
    <n v="11"/>
    <x v="2"/>
    <x v="0"/>
    <x v="8"/>
  </r>
  <r>
    <x v="56"/>
    <x v="1"/>
    <d v="2022-11-30T00:00:00"/>
    <x v="669"/>
    <s v="CLICC-MM"/>
    <x v="4"/>
    <x v="2"/>
    <x v="0"/>
    <n v="11"/>
    <x v="2"/>
    <x v="0"/>
    <x v="8"/>
  </r>
  <r>
    <x v="56"/>
    <x v="1"/>
    <d v="2022-11-17T00:00:00"/>
    <x v="368"/>
    <s v="IPHONE"/>
    <x v="1"/>
    <x v="1"/>
    <x v="0"/>
    <n v="11"/>
    <x v="2"/>
    <x v="0"/>
    <x v="8"/>
  </r>
  <r>
    <x v="56"/>
    <x v="1"/>
    <d v="2022-11-17T00:00:00"/>
    <x v="263"/>
    <s v="WALLADPT"/>
    <x v="3"/>
    <x v="1"/>
    <x v="0"/>
    <n v="11"/>
    <x v="2"/>
    <x v="0"/>
    <x v="8"/>
  </r>
  <r>
    <x v="56"/>
    <x v="0"/>
    <d v="2022-11-28T00:00:00"/>
    <x v="905"/>
    <s v="FAC"/>
    <x v="4"/>
    <x v="2"/>
    <x v="0"/>
    <n v="11"/>
    <x v="2"/>
    <x v="0"/>
    <x v="8"/>
  </r>
  <r>
    <x v="56"/>
    <x v="0"/>
    <d v="2022-11-24T00:00:00"/>
    <x v="816"/>
    <s v="CBK"/>
    <x v="6"/>
    <x v="2"/>
    <x v="0"/>
    <n v="11"/>
    <x v="2"/>
    <x v="0"/>
    <x v="8"/>
  </r>
  <r>
    <x v="56"/>
    <x v="0"/>
    <d v="2022-11-17T00:00:00"/>
    <x v="891"/>
    <s v="OMNI"/>
    <x v="15"/>
    <x v="1"/>
    <x v="0"/>
    <n v="11"/>
    <x v="2"/>
    <x v="0"/>
    <x v="8"/>
  </r>
  <r>
    <x v="56"/>
    <x v="0"/>
    <d v="2022-11-17T00:00:00"/>
    <x v="530"/>
    <s v="MACUSBC"/>
    <x v="2"/>
    <x v="1"/>
    <x v="0"/>
    <n v="11"/>
    <x v="2"/>
    <x v="0"/>
    <x v="8"/>
  </r>
  <r>
    <x v="56"/>
    <x v="1"/>
    <d v="2022-11-23T00:00:00"/>
    <x v="1118"/>
    <s v="CBK"/>
    <x v="6"/>
    <x v="2"/>
    <x v="0"/>
    <n v="11"/>
    <x v="2"/>
    <x v="0"/>
    <x v="8"/>
  </r>
  <r>
    <x v="56"/>
    <x v="0"/>
    <d v="2022-12-09T00:00:00"/>
    <x v="61"/>
    <s v="CLICC-ML"/>
    <x v="7"/>
    <x v="2"/>
    <x v="0"/>
    <n v="11"/>
    <x v="2"/>
    <x v="0"/>
    <x v="8"/>
  </r>
  <r>
    <x v="56"/>
    <x v="1"/>
    <d v="2022-11-23T00:00:00"/>
    <x v="1076"/>
    <s v="CBK"/>
    <x v="6"/>
    <x v="2"/>
    <x v="0"/>
    <n v="11"/>
    <x v="2"/>
    <x v="0"/>
    <x v="8"/>
  </r>
  <r>
    <x v="56"/>
    <x v="1"/>
    <d v="2022-11-24T00:00:00"/>
    <x v="1269"/>
    <s v="CBK"/>
    <x v="6"/>
    <x v="2"/>
    <x v="0"/>
    <n v="11"/>
    <x v="2"/>
    <x v="0"/>
    <x v="8"/>
  </r>
  <r>
    <x v="56"/>
    <x v="1"/>
    <d v="2022-11-17T00:00:00"/>
    <x v="679"/>
    <s v="BOEIPHONE"/>
    <x v="1"/>
    <x v="1"/>
    <x v="0"/>
    <n v="11"/>
    <x v="2"/>
    <x v="0"/>
    <x v="8"/>
  </r>
  <r>
    <x v="56"/>
    <x v="0"/>
    <d v="2022-12-01T00:00:00"/>
    <x v="604"/>
    <s v="FAC"/>
    <x v="4"/>
    <x v="2"/>
    <x v="0"/>
    <n v="11"/>
    <x v="2"/>
    <x v="0"/>
    <x v="8"/>
  </r>
  <r>
    <x v="56"/>
    <x v="0"/>
    <d v="2022-11-30T00:00:00"/>
    <x v="979"/>
    <s v="CLICC-MM"/>
    <x v="4"/>
    <x v="2"/>
    <x v="0"/>
    <n v="11"/>
    <x v="2"/>
    <x v="0"/>
    <x v="8"/>
  </r>
  <r>
    <x v="56"/>
    <x v="0"/>
    <d v="2022-11-17T00:00:00"/>
    <x v="801"/>
    <s v="IPHONE"/>
    <x v="1"/>
    <x v="1"/>
    <x v="0"/>
    <n v="11"/>
    <x v="2"/>
    <x v="0"/>
    <x v="8"/>
  </r>
  <r>
    <x v="56"/>
    <x v="0"/>
    <d v="2022-11-17T00:00:00"/>
    <x v="709"/>
    <s v="MACCHRG"/>
    <x v="9"/>
    <x v="1"/>
    <x v="0"/>
    <n v="11"/>
    <x v="2"/>
    <x v="0"/>
    <x v="8"/>
  </r>
  <r>
    <x v="56"/>
    <x v="0"/>
    <d v="2022-12-01T00:00:00"/>
    <x v="277"/>
    <s v="CLICC-MM"/>
    <x v="4"/>
    <x v="2"/>
    <x v="0"/>
    <n v="11"/>
    <x v="2"/>
    <x v="0"/>
    <x v="8"/>
  </r>
  <r>
    <x v="56"/>
    <x v="0"/>
    <d v="2022-11-23T00:00:00"/>
    <x v="722"/>
    <s v="HP"/>
    <x v="18"/>
    <x v="2"/>
    <x v="0"/>
    <n v="11"/>
    <x v="2"/>
    <x v="0"/>
    <x v="8"/>
  </r>
  <r>
    <x v="56"/>
    <x v="1"/>
    <d v="2022-11-28T00:00:00"/>
    <x v="835"/>
    <s v="FAC"/>
    <x v="4"/>
    <x v="2"/>
    <x v="0"/>
    <n v="11"/>
    <x v="2"/>
    <x v="0"/>
    <x v="8"/>
  </r>
  <r>
    <x v="56"/>
    <x v="0"/>
    <d v="2022-11-28T00:00:00"/>
    <x v="1270"/>
    <s v="HP"/>
    <x v="18"/>
    <x v="2"/>
    <x v="0"/>
    <n v="11"/>
    <x v="2"/>
    <x v="0"/>
    <x v="8"/>
  </r>
  <r>
    <x v="56"/>
    <x v="0"/>
    <d v="2022-11-23T00:00:00"/>
    <x v="157"/>
    <s v="CBK"/>
    <x v="6"/>
    <x v="2"/>
    <x v="0"/>
    <n v="11"/>
    <x v="2"/>
    <x v="0"/>
    <x v="8"/>
  </r>
  <r>
    <x v="56"/>
    <x v="0"/>
    <d v="2022-11-28T00:00:00"/>
    <x v="1271"/>
    <s v="HP"/>
    <x v="18"/>
    <x v="2"/>
    <x v="0"/>
    <n v="11"/>
    <x v="2"/>
    <x v="0"/>
    <x v="8"/>
  </r>
  <r>
    <x v="56"/>
    <x v="0"/>
    <d v="2022-11-28T00:00:00"/>
    <x v="1272"/>
    <s v="HP"/>
    <x v="18"/>
    <x v="2"/>
    <x v="0"/>
    <n v="11"/>
    <x v="2"/>
    <x v="0"/>
    <x v="8"/>
  </r>
  <r>
    <x v="56"/>
    <x v="0"/>
    <d v="2022-12-01T00:00:00"/>
    <x v="1273"/>
    <s v="HP"/>
    <x v="18"/>
    <x v="2"/>
    <x v="0"/>
    <n v="11"/>
    <x v="2"/>
    <x v="0"/>
    <x v="8"/>
  </r>
  <r>
    <x v="57"/>
    <x v="1"/>
    <d v="2022-11-18T00:00:00"/>
    <x v="952"/>
    <s v="CALC"/>
    <x v="16"/>
    <x v="4"/>
    <x v="0"/>
    <n v="11"/>
    <x v="2"/>
    <x v="1"/>
    <x v="8"/>
  </r>
  <r>
    <x v="57"/>
    <x v="1"/>
    <d v="2022-11-18T00:00:00"/>
    <x v="972"/>
    <s v="CALC"/>
    <x v="16"/>
    <x v="4"/>
    <x v="0"/>
    <n v="11"/>
    <x v="2"/>
    <x v="1"/>
    <x v="8"/>
  </r>
  <r>
    <x v="57"/>
    <x v="3"/>
    <d v="2022-11-18T00:00:00"/>
    <x v="1274"/>
    <s v="MACCHRG"/>
    <x v="9"/>
    <x v="1"/>
    <x v="0"/>
    <n v="11"/>
    <x v="2"/>
    <x v="1"/>
    <x v="8"/>
  </r>
  <r>
    <x v="57"/>
    <x v="0"/>
    <d v="2022-11-18T00:00:00"/>
    <x v="977"/>
    <s v="HDMIC"/>
    <x v="0"/>
    <x v="0"/>
    <x v="0"/>
    <n v="11"/>
    <x v="2"/>
    <x v="1"/>
    <x v="8"/>
  </r>
  <r>
    <x v="57"/>
    <x v="0"/>
    <d v="2022-11-18T00:00:00"/>
    <x v="110"/>
    <s v="MACUSBC"/>
    <x v="2"/>
    <x v="1"/>
    <x v="0"/>
    <n v="11"/>
    <x v="2"/>
    <x v="1"/>
    <x v="8"/>
  </r>
  <r>
    <x v="57"/>
    <x v="1"/>
    <d v="2022-11-30T00:00:00"/>
    <x v="829"/>
    <s v="CLICC-ML"/>
    <x v="7"/>
    <x v="2"/>
    <x v="0"/>
    <n v="11"/>
    <x v="2"/>
    <x v="1"/>
    <x v="8"/>
  </r>
  <r>
    <x v="57"/>
    <x v="1"/>
    <d v="2022-11-18T00:00:00"/>
    <x v="48"/>
    <s v="HDST"/>
    <x v="8"/>
    <x v="4"/>
    <x v="0"/>
    <n v="11"/>
    <x v="2"/>
    <x v="1"/>
    <x v="8"/>
  </r>
  <r>
    <x v="57"/>
    <x v="1"/>
    <d v="2022-11-18T00:00:00"/>
    <x v="1275"/>
    <s v="HPUSBC"/>
    <x v="12"/>
    <x v="1"/>
    <x v="0"/>
    <n v="11"/>
    <x v="2"/>
    <x v="1"/>
    <x v="8"/>
  </r>
  <r>
    <x v="57"/>
    <x v="1"/>
    <d v="2022-12-02T00:00:00"/>
    <x v="1013"/>
    <s v="CBK"/>
    <x v="6"/>
    <x v="2"/>
    <x v="0"/>
    <n v="11"/>
    <x v="2"/>
    <x v="1"/>
    <x v="8"/>
  </r>
  <r>
    <x v="57"/>
    <x v="1"/>
    <d v="2022-12-02T00:00:00"/>
    <x v="85"/>
    <s v="CLICC-ML"/>
    <x v="7"/>
    <x v="2"/>
    <x v="0"/>
    <n v="11"/>
    <x v="2"/>
    <x v="1"/>
    <x v="8"/>
  </r>
  <r>
    <x v="57"/>
    <x v="0"/>
    <d v="2022-12-01T00:00:00"/>
    <x v="1276"/>
    <s v="CLICC-MM"/>
    <x v="4"/>
    <x v="2"/>
    <x v="0"/>
    <n v="11"/>
    <x v="2"/>
    <x v="1"/>
    <x v="8"/>
  </r>
  <r>
    <x v="57"/>
    <x v="0"/>
    <d v="2022-12-02T00:00:00"/>
    <x v="583"/>
    <s v="CLICC-ML"/>
    <x v="7"/>
    <x v="2"/>
    <x v="0"/>
    <n v="11"/>
    <x v="2"/>
    <x v="1"/>
    <x v="8"/>
  </r>
  <r>
    <x v="57"/>
    <x v="1"/>
    <d v="2022-11-18T00:00:00"/>
    <x v="524"/>
    <s v="IPHONE"/>
    <x v="1"/>
    <x v="1"/>
    <x v="0"/>
    <n v="11"/>
    <x v="2"/>
    <x v="1"/>
    <x v="8"/>
  </r>
  <r>
    <x v="57"/>
    <x v="1"/>
    <d v="2022-11-18T00:00:00"/>
    <x v="1048"/>
    <s v="WALLADPT"/>
    <x v="3"/>
    <x v="1"/>
    <x v="0"/>
    <n v="11"/>
    <x v="2"/>
    <x v="1"/>
    <x v="8"/>
  </r>
  <r>
    <x v="57"/>
    <x v="1"/>
    <d v="2022-11-23T00:00:00"/>
    <x v="1061"/>
    <s v="FAC"/>
    <x v="7"/>
    <x v="2"/>
    <x v="0"/>
    <n v="11"/>
    <x v="2"/>
    <x v="1"/>
    <x v="8"/>
  </r>
  <r>
    <x v="57"/>
    <x v="1"/>
    <d v="2022-11-18T00:00:00"/>
    <x v="430"/>
    <s v="IPHONE"/>
    <x v="1"/>
    <x v="1"/>
    <x v="0"/>
    <n v="11"/>
    <x v="2"/>
    <x v="1"/>
    <x v="8"/>
  </r>
  <r>
    <x v="57"/>
    <x v="1"/>
    <d v="2022-11-18T00:00:00"/>
    <x v="950"/>
    <s v="WALLADPT"/>
    <x v="3"/>
    <x v="1"/>
    <x v="0"/>
    <n v="11"/>
    <x v="2"/>
    <x v="1"/>
    <x v="8"/>
  </r>
  <r>
    <x v="57"/>
    <x v="1"/>
    <d v="2022-11-18T00:00:00"/>
    <x v="339"/>
    <s v="MACUSBC"/>
    <x v="2"/>
    <x v="1"/>
    <x v="0"/>
    <n v="11"/>
    <x v="2"/>
    <x v="1"/>
    <x v="8"/>
  </r>
  <r>
    <x v="57"/>
    <x v="0"/>
    <d v="2022-11-18T00:00:00"/>
    <x v="778"/>
    <s v="IPHONE"/>
    <x v="1"/>
    <x v="1"/>
    <x v="0"/>
    <n v="11"/>
    <x v="2"/>
    <x v="1"/>
    <x v="8"/>
  </r>
  <r>
    <x v="57"/>
    <x v="1"/>
    <d v="2022-11-18T00:00:00"/>
    <x v="3"/>
    <s v="MACUSBC"/>
    <x v="2"/>
    <x v="1"/>
    <x v="0"/>
    <n v="11"/>
    <x v="2"/>
    <x v="1"/>
    <x v="8"/>
  </r>
  <r>
    <x v="57"/>
    <x v="0"/>
    <d v="2022-11-25T00:00:00"/>
    <x v="392"/>
    <s v="CBK"/>
    <x v="6"/>
    <x v="2"/>
    <x v="0"/>
    <n v="11"/>
    <x v="2"/>
    <x v="1"/>
    <x v="8"/>
  </r>
  <r>
    <x v="57"/>
    <x v="1"/>
    <d v="2022-12-02T00:00:00"/>
    <x v="899"/>
    <s v="CLICC-MM"/>
    <x v="4"/>
    <x v="2"/>
    <x v="0"/>
    <n v="11"/>
    <x v="2"/>
    <x v="1"/>
    <x v="8"/>
  </r>
  <r>
    <x v="57"/>
    <x v="0"/>
    <d v="2022-11-18T00:00:00"/>
    <x v="430"/>
    <s v="IPHONE"/>
    <x v="1"/>
    <x v="1"/>
    <x v="0"/>
    <n v="11"/>
    <x v="2"/>
    <x v="1"/>
    <x v="8"/>
  </r>
  <r>
    <x v="57"/>
    <x v="0"/>
    <d v="2022-11-18T00:00:00"/>
    <x v="950"/>
    <s v="WALLADPT"/>
    <x v="3"/>
    <x v="1"/>
    <x v="0"/>
    <n v="11"/>
    <x v="2"/>
    <x v="1"/>
    <x v="8"/>
  </r>
  <r>
    <x v="57"/>
    <x v="1"/>
    <d v="2022-11-23T00:00:00"/>
    <x v="531"/>
    <s v="CBK"/>
    <x v="6"/>
    <x v="2"/>
    <x v="0"/>
    <n v="11"/>
    <x v="2"/>
    <x v="1"/>
    <x v="8"/>
  </r>
  <r>
    <x v="57"/>
    <x v="1"/>
    <d v="2022-11-18T00:00:00"/>
    <x v="591"/>
    <s v="ANDROID"/>
    <x v="19"/>
    <x v="1"/>
    <x v="0"/>
    <n v="11"/>
    <x v="2"/>
    <x v="1"/>
    <x v="8"/>
  </r>
  <r>
    <x v="57"/>
    <x v="1"/>
    <d v="2022-11-18T00:00:00"/>
    <x v="249"/>
    <s v="IPHONE"/>
    <x v="1"/>
    <x v="1"/>
    <x v="0"/>
    <n v="11"/>
    <x v="2"/>
    <x v="1"/>
    <x v="8"/>
  </r>
  <r>
    <x v="57"/>
    <x v="1"/>
    <d v="2022-11-18T00:00:00"/>
    <x v="326"/>
    <s v="WALLADPT"/>
    <x v="3"/>
    <x v="1"/>
    <x v="0"/>
    <n v="11"/>
    <x v="2"/>
    <x v="1"/>
    <x v="8"/>
  </r>
  <r>
    <x v="57"/>
    <x v="0"/>
    <d v="2022-11-30T00:00:00"/>
    <x v="1054"/>
    <s v="CBK"/>
    <x v="6"/>
    <x v="2"/>
    <x v="0"/>
    <n v="11"/>
    <x v="2"/>
    <x v="1"/>
    <x v="8"/>
  </r>
  <r>
    <x v="57"/>
    <x v="0"/>
    <d v="2022-11-18T00:00:00"/>
    <x v="935"/>
    <s v="ANDROID"/>
    <x v="19"/>
    <x v="1"/>
    <x v="0"/>
    <n v="11"/>
    <x v="2"/>
    <x v="1"/>
    <x v="8"/>
  </r>
  <r>
    <x v="57"/>
    <x v="0"/>
    <d v="2022-11-18T00:00:00"/>
    <x v="285"/>
    <s v="IPHONE"/>
    <x v="1"/>
    <x v="1"/>
    <x v="0"/>
    <n v="11"/>
    <x v="2"/>
    <x v="1"/>
    <x v="8"/>
  </r>
  <r>
    <x v="57"/>
    <x v="0"/>
    <d v="2022-11-18T00:00:00"/>
    <x v="333"/>
    <s v="WALLADPT"/>
    <x v="3"/>
    <x v="1"/>
    <x v="0"/>
    <n v="11"/>
    <x v="2"/>
    <x v="1"/>
    <x v="8"/>
  </r>
  <r>
    <x v="57"/>
    <x v="1"/>
    <d v="2022-11-18T00:00:00"/>
    <x v="1017"/>
    <s v="CALC"/>
    <x v="16"/>
    <x v="4"/>
    <x v="0"/>
    <n v="11"/>
    <x v="2"/>
    <x v="1"/>
    <x v="8"/>
  </r>
  <r>
    <x v="57"/>
    <x v="1"/>
    <d v="2022-11-18T00:00:00"/>
    <x v="262"/>
    <s v="IPHONE"/>
    <x v="1"/>
    <x v="1"/>
    <x v="0"/>
    <n v="11"/>
    <x v="2"/>
    <x v="1"/>
    <x v="8"/>
  </r>
  <r>
    <x v="57"/>
    <x v="1"/>
    <d v="2022-11-18T00:00:00"/>
    <x v="263"/>
    <s v="WALLADPT"/>
    <x v="3"/>
    <x v="1"/>
    <x v="0"/>
    <n v="11"/>
    <x v="2"/>
    <x v="1"/>
    <x v="8"/>
  </r>
  <r>
    <x v="57"/>
    <x v="1"/>
    <d v="2022-11-18T00:00:00"/>
    <x v="497"/>
    <s v="IPHONE"/>
    <x v="1"/>
    <x v="1"/>
    <x v="0"/>
    <n v="11"/>
    <x v="2"/>
    <x v="1"/>
    <x v="8"/>
  </r>
  <r>
    <x v="57"/>
    <x v="1"/>
    <d v="2022-11-18T00:00:00"/>
    <x v="1277"/>
    <s v="WALLADPT"/>
    <x v="3"/>
    <x v="1"/>
    <x v="0"/>
    <n v="11"/>
    <x v="2"/>
    <x v="1"/>
    <x v="8"/>
  </r>
  <r>
    <x v="57"/>
    <x v="1"/>
    <d v="2022-11-18T00:00:00"/>
    <x v="550"/>
    <s v="CALC"/>
    <x v="16"/>
    <x v="4"/>
    <x v="0"/>
    <n v="11"/>
    <x v="2"/>
    <x v="1"/>
    <x v="8"/>
  </r>
  <r>
    <x v="57"/>
    <x v="1"/>
    <d v="2022-11-18T00:00:00"/>
    <x v="1017"/>
    <s v="CALC"/>
    <x v="16"/>
    <x v="4"/>
    <x v="0"/>
    <n v="11"/>
    <x v="2"/>
    <x v="1"/>
    <x v="8"/>
  </r>
  <r>
    <x v="57"/>
    <x v="1"/>
    <d v="2022-11-18T00:00:00"/>
    <x v="1277"/>
    <s v="WALLADPT"/>
    <x v="3"/>
    <x v="1"/>
    <x v="0"/>
    <n v="11"/>
    <x v="2"/>
    <x v="1"/>
    <x v="8"/>
  </r>
  <r>
    <x v="57"/>
    <x v="1"/>
    <d v="2022-11-23T00:00:00"/>
    <x v="1219"/>
    <s v="HP"/>
    <x v="18"/>
    <x v="2"/>
    <x v="0"/>
    <n v="11"/>
    <x v="2"/>
    <x v="1"/>
    <x v="8"/>
  </r>
  <r>
    <x v="57"/>
    <x v="1"/>
    <d v="2022-11-18T00:00:00"/>
    <x v="185"/>
    <s v="IPHONE"/>
    <x v="1"/>
    <x v="1"/>
    <x v="0"/>
    <n v="11"/>
    <x v="2"/>
    <x v="1"/>
    <x v="8"/>
  </r>
  <r>
    <x v="57"/>
    <x v="1"/>
    <d v="2022-11-18T00:00:00"/>
    <x v="5"/>
    <s v="WALLADPT"/>
    <x v="3"/>
    <x v="1"/>
    <x v="0"/>
    <n v="11"/>
    <x v="2"/>
    <x v="1"/>
    <x v="8"/>
  </r>
  <r>
    <x v="57"/>
    <x v="1"/>
    <d v="2022-11-28T00:00:00"/>
    <x v="236"/>
    <s v="CLICC-ML"/>
    <x v="7"/>
    <x v="2"/>
    <x v="0"/>
    <n v="11"/>
    <x v="2"/>
    <x v="1"/>
    <x v="8"/>
  </r>
  <r>
    <x v="57"/>
    <x v="0"/>
    <d v="2022-12-02T00:00:00"/>
    <x v="695"/>
    <s v="FAC"/>
    <x v="4"/>
    <x v="2"/>
    <x v="0"/>
    <n v="11"/>
    <x v="2"/>
    <x v="1"/>
    <x v="8"/>
  </r>
  <r>
    <x v="57"/>
    <x v="1"/>
    <d v="2022-11-18T00:00:00"/>
    <x v="742"/>
    <s v="HDMIC"/>
    <x v="0"/>
    <x v="0"/>
    <x v="0"/>
    <n v="11"/>
    <x v="2"/>
    <x v="1"/>
    <x v="8"/>
  </r>
  <r>
    <x v="57"/>
    <x v="1"/>
    <d v="2022-11-18T00:00:00"/>
    <x v="977"/>
    <s v="HDMIC"/>
    <x v="0"/>
    <x v="0"/>
    <x v="0"/>
    <n v="11"/>
    <x v="2"/>
    <x v="1"/>
    <x v="8"/>
  </r>
  <r>
    <x v="57"/>
    <x v="1"/>
    <d v="2022-11-18T00:00:00"/>
    <x v="903"/>
    <s v="UHDMI"/>
    <x v="14"/>
    <x v="0"/>
    <x v="0"/>
    <n v="11"/>
    <x v="2"/>
    <x v="1"/>
    <x v="8"/>
  </r>
  <r>
    <x v="57"/>
    <x v="1"/>
    <d v="2022-11-18T00:00:00"/>
    <x v="231"/>
    <s v="MACUSBC"/>
    <x v="2"/>
    <x v="1"/>
    <x v="0"/>
    <n v="11"/>
    <x v="2"/>
    <x v="1"/>
    <x v="8"/>
  </r>
  <r>
    <x v="57"/>
    <x v="0"/>
    <d v="2022-11-28T00:00:00"/>
    <x v="756"/>
    <s v="CLICC-MM"/>
    <x v="4"/>
    <x v="2"/>
    <x v="0"/>
    <n v="11"/>
    <x v="2"/>
    <x v="1"/>
    <x v="8"/>
  </r>
  <r>
    <x v="57"/>
    <x v="0"/>
    <d v="2022-12-06T00:00:00"/>
    <x v="661"/>
    <s v="FAC"/>
    <x v="4"/>
    <x v="2"/>
    <x v="0"/>
    <n v="11"/>
    <x v="2"/>
    <x v="1"/>
    <x v="8"/>
  </r>
  <r>
    <x v="57"/>
    <x v="0"/>
    <d v="2022-11-28T00:00:00"/>
    <x v="1272"/>
    <s v="HP"/>
    <x v="18"/>
    <x v="2"/>
    <x v="0"/>
    <n v="11"/>
    <x v="2"/>
    <x v="1"/>
    <x v="8"/>
  </r>
  <r>
    <x v="57"/>
    <x v="1"/>
    <d v="2022-11-18T00:00:00"/>
    <x v="9"/>
    <s v="MACUSBC"/>
    <x v="2"/>
    <x v="1"/>
    <x v="0"/>
    <n v="11"/>
    <x v="2"/>
    <x v="1"/>
    <x v="8"/>
  </r>
  <r>
    <x v="57"/>
    <x v="1"/>
    <d v="2022-11-18T00:00:00"/>
    <x v="1278"/>
    <s v="OMNI"/>
    <x v="15"/>
    <x v="1"/>
    <x v="0"/>
    <n v="11"/>
    <x v="2"/>
    <x v="1"/>
    <x v="8"/>
  </r>
  <r>
    <x v="57"/>
    <x v="1"/>
    <d v="2022-11-18T00:00:00"/>
    <x v="1279"/>
    <s v="OMNI"/>
    <x v="15"/>
    <x v="1"/>
    <x v="0"/>
    <n v="11"/>
    <x v="2"/>
    <x v="1"/>
    <x v="8"/>
  </r>
  <r>
    <x v="57"/>
    <x v="0"/>
    <d v="2022-11-18T00:00:00"/>
    <x v="713"/>
    <s v="HDST"/>
    <x v="8"/>
    <x v="4"/>
    <x v="0"/>
    <n v="11"/>
    <x v="2"/>
    <x v="1"/>
    <x v="8"/>
  </r>
  <r>
    <x v="57"/>
    <x v="0"/>
    <d v="2022-11-18T00:00:00"/>
    <x v="1"/>
    <s v="IPHONE"/>
    <x v="1"/>
    <x v="1"/>
    <x v="0"/>
    <n v="11"/>
    <x v="2"/>
    <x v="1"/>
    <x v="8"/>
  </r>
  <r>
    <x v="57"/>
    <x v="0"/>
    <d v="2022-11-18T00:00:00"/>
    <x v="3"/>
    <s v="MACUSBC"/>
    <x v="2"/>
    <x v="1"/>
    <x v="0"/>
    <n v="11"/>
    <x v="2"/>
    <x v="1"/>
    <x v="8"/>
  </r>
  <r>
    <x v="57"/>
    <x v="0"/>
    <d v="2022-11-18T00:00:00"/>
    <x v="895"/>
    <s v="WALLADPT"/>
    <x v="3"/>
    <x v="1"/>
    <x v="0"/>
    <n v="11"/>
    <x v="2"/>
    <x v="1"/>
    <x v="8"/>
  </r>
  <r>
    <x v="57"/>
    <x v="0"/>
    <d v="2022-12-02T00:00:00"/>
    <x v="1188"/>
    <s v="HP"/>
    <x v="18"/>
    <x v="2"/>
    <x v="0"/>
    <n v="11"/>
    <x v="2"/>
    <x v="1"/>
    <x v="8"/>
  </r>
  <r>
    <x v="57"/>
    <x v="0"/>
    <d v="2022-12-02T00:00:00"/>
    <x v="731"/>
    <s v="FAC"/>
    <x v="4"/>
    <x v="2"/>
    <x v="0"/>
    <n v="11"/>
    <x v="2"/>
    <x v="1"/>
    <x v="8"/>
  </r>
  <r>
    <x v="57"/>
    <x v="0"/>
    <d v="2022-11-29T00:00:00"/>
    <x v="938"/>
    <s v="CLICC-MM"/>
    <x v="4"/>
    <x v="2"/>
    <x v="0"/>
    <n v="11"/>
    <x v="2"/>
    <x v="1"/>
    <x v="8"/>
  </r>
  <r>
    <x v="57"/>
    <x v="0"/>
    <d v="2022-12-02T00:00:00"/>
    <x v="1240"/>
    <s v="HP"/>
    <x v="18"/>
    <x v="2"/>
    <x v="0"/>
    <n v="11"/>
    <x v="2"/>
    <x v="1"/>
    <x v="8"/>
  </r>
  <r>
    <x v="58"/>
    <x v="1"/>
    <d v="2022-11-26T00:00:00"/>
    <x v="1280"/>
    <s v="CBK"/>
    <x v="6"/>
    <x v="2"/>
    <x v="0"/>
    <n v="11"/>
    <x v="2"/>
    <x v="2"/>
    <x v="8"/>
  </r>
  <r>
    <x v="58"/>
    <x v="0"/>
    <d v="2022-11-26T00:00:00"/>
    <x v="1281"/>
    <s v="CBK"/>
    <x v="6"/>
    <x v="2"/>
    <x v="0"/>
    <n v="11"/>
    <x v="2"/>
    <x v="2"/>
    <x v="8"/>
  </r>
  <r>
    <x v="59"/>
    <x v="1"/>
    <d v="2022-11-27T00:00:00"/>
    <x v="853"/>
    <s v="CBK"/>
    <x v="6"/>
    <x v="2"/>
    <x v="0"/>
    <n v="11"/>
    <x v="2"/>
    <x v="3"/>
    <x v="8"/>
  </r>
  <r>
    <x v="59"/>
    <x v="1"/>
    <d v="2022-11-27T00:00:00"/>
    <x v="327"/>
    <s v="CBK"/>
    <x v="6"/>
    <x v="2"/>
    <x v="0"/>
    <n v="11"/>
    <x v="2"/>
    <x v="3"/>
    <x v="8"/>
  </r>
  <r>
    <x v="59"/>
    <x v="1"/>
    <d v="2022-11-20T00:00:00"/>
    <x v="483"/>
    <s v="HPUSBC"/>
    <x v="12"/>
    <x v="1"/>
    <x v="0"/>
    <n v="11"/>
    <x v="2"/>
    <x v="3"/>
    <x v="8"/>
  </r>
  <r>
    <x v="59"/>
    <x v="1"/>
    <d v="2022-11-20T00:00:00"/>
    <x v="1086"/>
    <s v="IPHONE"/>
    <x v="1"/>
    <x v="1"/>
    <x v="0"/>
    <n v="11"/>
    <x v="2"/>
    <x v="3"/>
    <x v="8"/>
  </r>
  <r>
    <x v="59"/>
    <x v="1"/>
    <d v="2022-11-27T00:00:00"/>
    <x v="1282"/>
    <s v="CBK"/>
    <x v="6"/>
    <x v="2"/>
    <x v="0"/>
    <n v="11"/>
    <x v="2"/>
    <x v="3"/>
    <x v="8"/>
  </r>
  <r>
    <x v="59"/>
    <x v="1"/>
    <d v="2022-11-27T00:00:00"/>
    <x v="623"/>
    <s v="CBK"/>
    <x v="6"/>
    <x v="2"/>
    <x v="0"/>
    <n v="11"/>
    <x v="2"/>
    <x v="3"/>
    <x v="8"/>
  </r>
  <r>
    <x v="60"/>
    <x v="2"/>
    <d v="2022-11-21T00:00:00"/>
    <x v="1227"/>
    <s v="HP"/>
    <x v="18"/>
    <x v="2"/>
    <x v="0"/>
    <n v="11"/>
    <x v="2"/>
    <x v="4"/>
    <x v="9"/>
  </r>
  <r>
    <x v="60"/>
    <x v="2"/>
    <d v="2022-11-28T00:00:00"/>
    <x v="1227"/>
    <s v="HP"/>
    <x v="18"/>
    <x v="2"/>
    <x v="0"/>
    <n v="11"/>
    <x v="2"/>
    <x v="4"/>
    <x v="9"/>
  </r>
  <r>
    <x v="60"/>
    <x v="0"/>
    <d v="2022-12-05T00:00:00"/>
    <x v="1283"/>
    <s v="HP"/>
    <x v="18"/>
    <x v="2"/>
    <x v="0"/>
    <n v="11"/>
    <x v="2"/>
    <x v="4"/>
    <x v="9"/>
  </r>
  <r>
    <x v="60"/>
    <x v="0"/>
    <d v="2022-11-21T00:00:00"/>
    <x v="801"/>
    <s v="IPHONE"/>
    <x v="1"/>
    <x v="1"/>
    <x v="0"/>
    <n v="11"/>
    <x v="2"/>
    <x v="4"/>
    <x v="9"/>
  </r>
  <r>
    <x v="60"/>
    <x v="0"/>
    <d v="2022-11-21T00:00:00"/>
    <x v="338"/>
    <s v="MACUSBC"/>
    <x v="2"/>
    <x v="1"/>
    <x v="0"/>
    <n v="11"/>
    <x v="2"/>
    <x v="4"/>
    <x v="9"/>
  </r>
  <r>
    <x v="60"/>
    <x v="0"/>
    <d v="2022-12-05T00:00:00"/>
    <x v="1284"/>
    <s v="HP"/>
    <x v="18"/>
    <x v="2"/>
    <x v="0"/>
    <n v="11"/>
    <x v="2"/>
    <x v="4"/>
    <x v="9"/>
  </r>
  <r>
    <x v="60"/>
    <x v="2"/>
    <d v="2022-12-05T00:00:00"/>
    <x v="553"/>
    <s v="FAC"/>
    <x v="4"/>
    <x v="2"/>
    <x v="0"/>
    <n v="11"/>
    <x v="2"/>
    <x v="4"/>
    <x v="9"/>
  </r>
  <r>
    <x v="60"/>
    <x v="0"/>
    <d v="2022-11-21T00:00:00"/>
    <x v="524"/>
    <s v="IPHONE"/>
    <x v="1"/>
    <x v="1"/>
    <x v="0"/>
    <n v="11"/>
    <x v="2"/>
    <x v="4"/>
    <x v="9"/>
  </r>
  <r>
    <x v="60"/>
    <x v="0"/>
    <d v="2022-11-21T00:00:00"/>
    <x v="110"/>
    <s v="MACUSBC"/>
    <x v="2"/>
    <x v="1"/>
    <x v="0"/>
    <n v="11"/>
    <x v="2"/>
    <x v="4"/>
    <x v="9"/>
  </r>
  <r>
    <x v="60"/>
    <x v="0"/>
    <d v="2022-11-21T00:00:00"/>
    <x v="1048"/>
    <s v="WALLADPT"/>
    <x v="3"/>
    <x v="1"/>
    <x v="0"/>
    <n v="11"/>
    <x v="2"/>
    <x v="4"/>
    <x v="9"/>
  </r>
  <r>
    <x v="60"/>
    <x v="1"/>
    <d v="2022-11-21T00:00:00"/>
    <x v="445"/>
    <s v="IPHONE"/>
    <x v="1"/>
    <x v="1"/>
    <x v="0"/>
    <n v="11"/>
    <x v="2"/>
    <x v="4"/>
    <x v="9"/>
  </r>
  <r>
    <x v="60"/>
    <x v="1"/>
    <d v="2022-12-05T00:00:00"/>
    <x v="818"/>
    <s v="CLICC-ML"/>
    <x v="7"/>
    <x v="2"/>
    <x v="0"/>
    <n v="11"/>
    <x v="2"/>
    <x v="4"/>
    <x v="9"/>
  </r>
  <r>
    <x v="60"/>
    <x v="1"/>
    <d v="2022-11-21T00:00:00"/>
    <x v="185"/>
    <s v="IPHONE"/>
    <x v="1"/>
    <x v="1"/>
    <x v="0"/>
    <n v="11"/>
    <x v="2"/>
    <x v="4"/>
    <x v="9"/>
  </r>
  <r>
    <x v="60"/>
    <x v="0"/>
    <d v="2022-11-28T00:00:00"/>
    <x v="1285"/>
    <s v="CLICC-ML"/>
    <x v="7"/>
    <x v="2"/>
    <x v="0"/>
    <n v="11"/>
    <x v="2"/>
    <x v="4"/>
    <x v="9"/>
  </r>
  <r>
    <x v="60"/>
    <x v="1"/>
    <d v="2022-11-28T00:00:00"/>
    <x v="1021"/>
    <s v="CBK"/>
    <x v="6"/>
    <x v="2"/>
    <x v="0"/>
    <n v="11"/>
    <x v="2"/>
    <x v="4"/>
    <x v="9"/>
  </r>
  <r>
    <x v="60"/>
    <x v="1"/>
    <d v="2022-11-21T00:00:00"/>
    <x v="231"/>
    <s v="MACUSBC"/>
    <x v="2"/>
    <x v="1"/>
    <x v="0"/>
    <n v="11"/>
    <x v="2"/>
    <x v="4"/>
    <x v="9"/>
  </r>
  <r>
    <x v="60"/>
    <x v="1"/>
    <d v="2022-11-21T00:00:00"/>
    <x v="1275"/>
    <s v="HPUSBC"/>
    <x v="12"/>
    <x v="1"/>
    <x v="0"/>
    <n v="11"/>
    <x v="2"/>
    <x v="4"/>
    <x v="9"/>
  </r>
  <r>
    <x v="60"/>
    <x v="1"/>
    <d v="2022-11-28T00:00:00"/>
    <x v="1110"/>
    <s v="CLICC-MM"/>
    <x v="4"/>
    <x v="2"/>
    <x v="0"/>
    <n v="11"/>
    <x v="2"/>
    <x v="4"/>
    <x v="9"/>
  </r>
  <r>
    <x v="60"/>
    <x v="1"/>
    <d v="2022-12-05T00:00:00"/>
    <x v="815"/>
    <s v="CLICC-ML"/>
    <x v="7"/>
    <x v="2"/>
    <x v="0"/>
    <n v="11"/>
    <x v="2"/>
    <x v="4"/>
    <x v="9"/>
  </r>
  <r>
    <x v="60"/>
    <x v="0"/>
    <d v="2022-11-28T00:00:00"/>
    <x v="1286"/>
    <s v="HP"/>
    <x v="18"/>
    <x v="2"/>
    <x v="0"/>
    <n v="11"/>
    <x v="2"/>
    <x v="4"/>
    <x v="9"/>
  </r>
  <r>
    <x v="60"/>
    <x v="0"/>
    <d v="2022-11-28T00:00:00"/>
    <x v="1227"/>
    <s v="HP"/>
    <x v="18"/>
    <x v="2"/>
    <x v="0"/>
    <n v="11"/>
    <x v="2"/>
    <x v="4"/>
    <x v="9"/>
  </r>
  <r>
    <x v="60"/>
    <x v="1"/>
    <d v="2022-11-21T00:00:00"/>
    <x v="368"/>
    <s v="IPHONE"/>
    <x v="1"/>
    <x v="1"/>
    <x v="0"/>
    <n v="11"/>
    <x v="2"/>
    <x v="4"/>
    <x v="9"/>
  </r>
  <r>
    <x v="60"/>
    <x v="1"/>
    <d v="2022-11-21T00:00:00"/>
    <x v="356"/>
    <s v="WALLADPT"/>
    <x v="3"/>
    <x v="1"/>
    <x v="0"/>
    <n v="11"/>
    <x v="2"/>
    <x v="4"/>
    <x v="9"/>
  </r>
  <r>
    <x v="60"/>
    <x v="2"/>
    <d v="2022-11-21T00:00:00"/>
    <x v="1174"/>
    <s v="HPUSBC"/>
    <x v="12"/>
    <x v="1"/>
    <x v="0"/>
    <n v="11"/>
    <x v="2"/>
    <x v="4"/>
    <x v="9"/>
  </r>
  <r>
    <x v="60"/>
    <x v="1"/>
    <d v="2022-11-28T00:00:00"/>
    <x v="1070"/>
    <s v="CBK"/>
    <x v="6"/>
    <x v="2"/>
    <x v="0"/>
    <n v="11"/>
    <x v="2"/>
    <x v="4"/>
    <x v="9"/>
  </r>
  <r>
    <x v="60"/>
    <x v="1"/>
    <d v="2022-11-21T00:00:00"/>
    <x v="524"/>
    <s v="IPHONE"/>
    <x v="1"/>
    <x v="1"/>
    <x v="0"/>
    <n v="11"/>
    <x v="2"/>
    <x v="4"/>
    <x v="9"/>
  </r>
  <r>
    <x v="60"/>
    <x v="1"/>
    <d v="2022-11-21T00:00:00"/>
    <x v="963"/>
    <s v="WALLADPT"/>
    <x v="3"/>
    <x v="1"/>
    <x v="0"/>
    <n v="11"/>
    <x v="2"/>
    <x v="4"/>
    <x v="9"/>
  </r>
  <r>
    <x v="60"/>
    <x v="0"/>
    <d v="2022-11-21T00:00:00"/>
    <x v="991"/>
    <s v="UVGA"/>
    <x v="10"/>
    <x v="0"/>
    <x v="0"/>
    <n v="11"/>
    <x v="2"/>
    <x v="4"/>
    <x v="9"/>
  </r>
  <r>
    <x v="60"/>
    <x v="1"/>
    <d v="2022-11-21T00:00:00"/>
    <x v="430"/>
    <s v="IPHONE"/>
    <x v="1"/>
    <x v="1"/>
    <x v="0"/>
    <n v="11"/>
    <x v="2"/>
    <x v="4"/>
    <x v="9"/>
  </r>
  <r>
    <x v="60"/>
    <x v="1"/>
    <d v="2022-11-21T00:00:00"/>
    <x v="895"/>
    <s v="WALLADPT"/>
    <x v="3"/>
    <x v="1"/>
    <x v="0"/>
    <n v="11"/>
    <x v="2"/>
    <x v="4"/>
    <x v="9"/>
  </r>
  <r>
    <x v="60"/>
    <x v="0"/>
    <d v="2022-11-21T00:00:00"/>
    <x v="67"/>
    <s v="IPHONE"/>
    <x v="1"/>
    <x v="1"/>
    <x v="0"/>
    <n v="11"/>
    <x v="2"/>
    <x v="4"/>
    <x v="9"/>
  </r>
  <r>
    <x v="60"/>
    <x v="0"/>
    <d v="2022-11-21T00:00:00"/>
    <x v="1287"/>
    <s v="MACCHRG"/>
    <x v="9"/>
    <x v="1"/>
    <x v="0"/>
    <n v="11"/>
    <x v="2"/>
    <x v="4"/>
    <x v="9"/>
  </r>
  <r>
    <x v="60"/>
    <x v="1"/>
    <d v="2022-11-21T00:00:00"/>
    <x v="185"/>
    <s v="IPHONE"/>
    <x v="1"/>
    <x v="1"/>
    <x v="0"/>
    <n v="11"/>
    <x v="2"/>
    <x v="4"/>
    <x v="9"/>
  </r>
  <r>
    <x v="60"/>
    <x v="1"/>
    <d v="2022-11-21T00:00:00"/>
    <x v="3"/>
    <s v="MACUSBC"/>
    <x v="2"/>
    <x v="1"/>
    <x v="0"/>
    <n v="11"/>
    <x v="2"/>
    <x v="4"/>
    <x v="9"/>
  </r>
  <r>
    <x v="60"/>
    <x v="1"/>
    <d v="2022-11-21T00:00:00"/>
    <x v="1143"/>
    <s v="WALLADPT"/>
    <x v="3"/>
    <x v="1"/>
    <x v="0"/>
    <n v="11"/>
    <x v="2"/>
    <x v="4"/>
    <x v="9"/>
  </r>
  <r>
    <x v="60"/>
    <x v="0"/>
    <d v="2022-11-28T00:00:00"/>
    <x v="1288"/>
    <s v="CBK"/>
    <x v="6"/>
    <x v="2"/>
    <x v="0"/>
    <n v="11"/>
    <x v="2"/>
    <x v="4"/>
    <x v="9"/>
  </r>
  <r>
    <x v="60"/>
    <x v="1"/>
    <d v="2022-11-21T00:00:00"/>
    <x v="2"/>
    <s v="IPHONE"/>
    <x v="1"/>
    <x v="1"/>
    <x v="0"/>
    <n v="11"/>
    <x v="2"/>
    <x v="4"/>
    <x v="9"/>
  </r>
  <r>
    <x v="60"/>
    <x v="1"/>
    <d v="2022-11-21T00:00:00"/>
    <x v="339"/>
    <s v="MACUSBC"/>
    <x v="2"/>
    <x v="1"/>
    <x v="0"/>
    <n v="11"/>
    <x v="2"/>
    <x v="4"/>
    <x v="9"/>
  </r>
  <r>
    <x v="60"/>
    <x v="1"/>
    <d v="2022-11-21T00:00:00"/>
    <x v="936"/>
    <s v="WALLADPT"/>
    <x v="3"/>
    <x v="1"/>
    <x v="0"/>
    <n v="11"/>
    <x v="2"/>
    <x v="4"/>
    <x v="9"/>
  </r>
  <r>
    <x v="60"/>
    <x v="1"/>
    <d v="2022-11-28T00:00:00"/>
    <x v="427"/>
    <s v="CBK"/>
    <x v="6"/>
    <x v="2"/>
    <x v="0"/>
    <n v="11"/>
    <x v="2"/>
    <x v="4"/>
    <x v="9"/>
  </r>
  <r>
    <x v="60"/>
    <x v="1"/>
    <d v="2022-11-28T00:00:00"/>
    <x v="897"/>
    <s v="CBK"/>
    <x v="6"/>
    <x v="2"/>
    <x v="0"/>
    <n v="11"/>
    <x v="2"/>
    <x v="4"/>
    <x v="9"/>
  </r>
  <r>
    <x v="60"/>
    <x v="0"/>
    <d v="2022-11-21T00:00:00"/>
    <x v="1224"/>
    <s v="MSE"/>
    <x v="11"/>
    <x v="4"/>
    <x v="0"/>
    <n v="11"/>
    <x v="2"/>
    <x v="4"/>
    <x v="9"/>
  </r>
  <r>
    <x v="60"/>
    <x v="0"/>
    <d v="2022-11-28T00:00:00"/>
    <x v="1165"/>
    <s v="HP"/>
    <x v="18"/>
    <x v="2"/>
    <x v="0"/>
    <n v="11"/>
    <x v="2"/>
    <x v="4"/>
    <x v="9"/>
  </r>
  <r>
    <x v="60"/>
    <x v="0"/>
    <d v="2022-11-21T00:00:00"/>
    <x v="1035"/>
    <s v="IPHONE"/>
    <x v="1"/>
    <x v="1"/>
    <x v="0"/>
    <n v="11"/>
    <x v="2"/>
    <x v="4"/>
    <x v="9"/>
  </r>
  <r>
    <x v="60"/>
    <x v="0"/>
    <d v="2022-11-28T00:00:00"/>
    <x v="880"/>
    <s v="CLICC-ML"/>
    <x v="7"/>
    <x v="2"/>
    <x v="0"/>
    <n v="11"/>
    <x v="2"/>
    <x v="4"/>
    <x v="9"/>
  </r>
  <r>
    <x v="60"/>
    <x v="0"/>
    <d v="2022-11-21T00:00:00"/>
    <x v="977"/>
    <s v="HDMIC"/>
    <x v="0"/>
    <x v="0"/>
    <x v="0"/>
    <n v="11"/>
    <x v="2"/>
    <x v="4"/>
    <x v="9"/>
  </r>
  <r>
    <x v="60"/>
    <x v="0"/>
    <d v="2022-11-21T00:00:00"/>
    <x v="1075"/>
    <s v="UHDMI"/>
    <x v="14"/>
    <x v="0"/>
    <x v="0"/>
    <n v="11"/>
    <x v="2"/>
    <x v="4"/>
    <x v="9"/>
  </r>
  <r>
    <x v="60"/>
    <x v="1"/>
    <d v="2022-11-21T00:00:00"/>
    <x v="919"/>
    <s v="UVGA"/>
    <x v="10"/>
    <x v="0"/>
    <x v="0"/>
    <n v="11"/>
    <x v="2"/>
    <x v="4"/>
    <x v="9"/>
  </r>
  <r>
    <x v="60"/>
    <x v="1"/>
    <d v="2022-11-28T00:00:00"/>
    <x v="984"/>
    <s v="CLICC-ML"/>
    <x v="7"/>
    <x v="2"/>
    <x v="0"/>
    <n v="11"/>
    <x v="2"/>
    <x v="4"/>
    <x v="9"/>
  </r>
  <r>
    <x v="60"/>
    <x v="1"/>
    <d v="2022-12-05T00:00:00"/>
    <x v="59"/>
    <s v="CLICC-ML"/>
    <x v="7"/>
    <x v="2"/>
    <x v="0"/>
    <n v="11"/>
    <x v="2"/>
    <x v="4"/>
    <x v="9"/>
  </r>
  <r>
    <x v="60"/>
    <x v="1"/>
    <d v="2022-11-21T00:00:00"/>
    <x v="548"/>
    <s v="IPHONE"/>
    <x v="1"/>
    <x v="1"/>
    <x v="0"/>
    <n v="11"/>
    <x v="2"/>
    <x v="4"/>
    <x v="9"/>
  </r>
  <r>
    <x v="60"/>
    <x v="1"/>
    <d v="2022-11-21T00:00:00"/>
    <x v="397"/>
    <s v="OMNI"/>
    <x v="15"/>
    <x v="1"/>
    <x v="0"/>
    <n v="11"/>
    <x v="2"/>
    <x v="4"/>
    <x v="9"/>
  </r>
  <r>
    <x v="60"/>
    <x v="1"/>
    <d v="2022-11-21T00:00:00"/>
    <x v="9"/>
    <s v="MACUSBC"/>
    <x v="2"/>
    <x v="1"/>
    <x v="0"/>
    <n v="11"/>
    <x v="2"/>
    <x v="4"/>
    <x v="9"/>
  </r>
  <r>
    <x v="60"/>
    <x v="1"/>
    <d v="2022-11-21T00:00:00"/>
    <x v="801"/>
    <s v="IPHONE"/>
    <x v="1"/>
    <x v="1"/>
    <x v="0"/>
    <n v="11"/>
    <x v="2"/>
    <x v="4"/>
    <x v="9"/>
  </r>
  <r>
    <x v="60"/>
    <x v="1"/>
    <d v="2022-11-28T00:00:00"/>
    <x v="645"/>
    <s v="CLICC-ML"/>
    <x v="7"/>
    <x v="2"/>
    <x v="0"/>
    <n v="11"/>
    <x v="2"/>
    <x v="4"/>
    <x v="9"/>
  </r>
  <r>
    <x v="60"/>
    <x v="3"/>
    <d v="2022-11-21T00:00:00"/>
    <x v="285"/>
    <s v="IPHONE"/>
    <x v="1"/>
    <x v="1"/>
    <x v="0"/>
    <n v="11"/>
    <x v="2"/>
    <x v="4"/>
    <x v="9"/>
  </r>
  <r>
    <x v="60"/>
    <x v="3"/>
    <d v="2022-11-21T00:00:00"/>
    <x v="326"/>
    <s v="WALLADPT"/>
    <x v="3"/>
    <x v="1"/>
    <x v="0"/>
    <n v="11"/>
    <x v="2"/>
    <x v="4"/>
    <x v="9"/>
  </r>
  <r>
    <x v="60"/>
    <x v="1"/>
    <d v="2022-12-02T00:00:00"/>
    <x v="236"/>
    <s v="CLICC-ML"/>
    <x v="7"/>
    <x v="2"/>
    <x v="0"/>
    <n v="11"/>
    <x v="2"/>
    <x v="4"/>
    <x v="9"/>
  </r>
  <r>
    <x v="60"/>
    <x v="1"/>
    <d v="2022-12-05T00:00:00"/>
    <x v="1038"/>
    <s v="CBK"/>
    <x v="6"/>
    <x v="2"/>
    <x v="0"/>
    <n v="11"/>
    <x v="2"/>
    <x v="4"/>
    <x v="9"/>
  </r>
  <r>
    <x v="60"/>
    <x v="1"/>
    <d v="2022-11-21T00:00:00"/>
    <x v="1087"/>
    <s v="IPHONE"/>
    <x v="1"/>
    <x v="1"/>
    <x v="0"/>
    <n v="11"/>
    <x v="2"/>
    <x v="4"/>
    <x v="9"/>
  </r>
  <r>
    <x v="60"/>
    <x v="1"/>
    <d v="2022-11-21T00:00:00"/>
    <x v="357"/>
    <s v="WALLADPT"/>
    <x v="3"/>
    <x v="1"/>
    <x v="0"/>
    <n v="11"/>
    <x v="2"/>
    <x v="4"/>
    <x v="9"/>
  </r>
  <r>
    <x v="60"/>
    <x v="1"/>
    <d v="2022-11-28T00:00:00"/>
    <x v="49"/>
    <s v="CLICC-ML"/>
    <x v="7"/>
    <x v="2"/>
    <x v="0"/>
    <n v="11"/>
    <x v="2"/>
    <x v="4"/>
    <x v="9"/>
  </r>
  <r>
    <x v="60"/>
    <x v="1"/>
    <d v="2022-11-28T00:00:00"/>
    <x v="546"/>
    <s v="CLICC-MM"/>
    <x v="4"/>
    <x v="2"/>
    <x v="0"/>
    <n v="11"/>
    <x v="2"/>
    <x v="4"/>
    <x v="9"/>
  </r>
  <r>
    <x v="60"/>
    <x v="1"/>
    <d v="2022-11-28T00:00:00"/>
    <x v="545"/>
    <s v="CLICC-MM"/>
    <x v="4"/>
    <x v="2"/>
    <x v="0"/>
    <n v="11"/>
    <x v="2"/>
    <x v="4"/>
    <x v="9"/>
  </r>
  <r>
    <x v="60"/>
    <x v="1"/>
    <d v="2022-12-05T00:00:00"/>
    <x v="672"/>
    <s v="CLICC-MM"/>
    <x v="4"/>
    <x v="2"/>
    <x v="0"/>
    <n v="11"/>
    <x v="2"/>
    <x v="4"/>
    <x v="9"/>
  </r>
  <r>
    <x v="60"/>
    <x v="1"/>
    <d v="2022-11-21T00:00:00"/>
    <x v="339"/>
    <s v="MACUSBC"/>
    <x v="2"/>
    <x v="1"/>
    <x v="0"/>
    <n v="11"/>
    <x v="2"/>
    <x v="4"/>
    <x v="9"/>
  </r>
  <r>
    <x v="60"/>
    <x v="1"/>
    <d v="2022-12-05T00:00:00"/>
    <x v="1289"/>
    <s v="CLICC-MM"/>
    <x v="4"/>
    <x v="2"/>
    <x v="0"/>
    <n v="11"/>
    <x v="2"/>
    <x v="4"/>
    <x v="9"/>
  </r>
  <r>
    <x v="60"/>
    <x v="0"/>
    <d v="2022-11-28T00:00:00"/>
    <x v="859"/>
    <s v="CBK"/>
    <x v="6"/>
    <x v="2"/>
    <x v="0"/>
    <n v="11"/>
    <x v="2"/>
    <x v="4"/>
    <x v="9"/>
  </r>
  <r>
    <x v="60"/>
    <x v="0"/>
    <d v="2022-11-21T00:00:00"/>
    <x v="285"/>
    <s v="IPHONE"/>
    <x v="1"/>
    <x v="1"/>
    <x v="0"/>
    <n v="11"/>
    <x v="2"/>
    <x v="4"/>
    <x v="9"/>
  </r>
  <r>
    <x v="60"/>
    <x v="0"/>
    <d v="2022-12-02T00:00:00"/>
    <x v="588"/>
    <s v="CLICC-ML"/>
    <x v="7"/>
    <x v="2"/>
    <x v="0"/>
    <n v="11"/>
    <x v="2"/>
    <x v="4"/>
    <x v="9"/>
  </r>
  <r>
    <x v="60"/>
    <x v="1"/>
    <d v="2022-11-21T00:00:00"/>
    <x v="982"/>
    <s v="CALC"/>
    <x v="16"/>
    <x v="4"/>
    <x v="0"/>
    <n v="11"/>
    <x v="2"/>
    <x v="4"/>
    <x v="9"/>
  </r>
  <r>
    <x v="60"/>
    <x v="1"/>
    <d v="2022-11-28T00:00:00"/>
    <x v="1290"/>
    <s v="HP"/>
    <x v="18"/>
    <x v="2"/>
    <x v="0"/>
    <n v="11"/>
    <x v="2"/>
    <x v="4"/>
    <x v="9"/>
  </r>
  <r>
    <x v="60"/>
    <x v="0"/>
    <d v="2022-11-28T00:00:00"/>
    <x v="865"/>
    <s v="CBK"/>
    <x v="6"/>
    <x v="2"/>
    <x v="0"/>
    <n v="11"/>
    <x v="2"/>
    <x v="4"/>
    <x v="9"/>
  </r>
  <r>
    <x v="60"/>
    <x v="1"/>
    <d v="2022-12-05T00:00:00"/>
    <x v="897"/>
    <s v="CBK"/>
    <x v="6"/>
    <x v="2"/>
    <x v="0"/>
    <n v="11"/>
    <x v="2"/>
    <x v="4"/>
    <x v="9"/>
  </r>
  <r>
    <x v="60"/>
    <x v="1"/>
    <d v="2022-11-21T00:00:00"/>
    <x v="1172"/>
    <s v="CALC"/>
    <x v="16"/>
    <x v="4"/>
    <x v="0"/>
    <n v="11"/>
    <x v="2"/>
    <x v="4"/>
    <x v="9"/>
  </r>
  <r>
    <x v="60"/>
    <x v="1"/>
    <d v="2022-12-05T00:00:00"/>
    <x v="1231"/>
    <s v="CLICC-MM"/>
    <x v="4"/>
    <x v="2"/>
    <x v="0"/>
    <n v="11"/>
    <x v="2"/>
    <x v="4"/>
    <x v="9"/>
  </r>
  <r>
    <x v="60"/>
    <x v="0"/>
    <d v="2022-11-21T00:00:00"/>
    <x v="263"/>
    <s v="WALLADPT"/>
    <x v="3"/>
    <x v="1"/>
    <x v="0"/>
    <n v="11"/>
    <x v="2"/>
    <x v="4"/>
    <x v="9"/>
  </r>
  <r>
    <x v="60"/>
    <x v="0"/>
    <d v="2022-11-21T00:00:00"/>
    <x v="1205"/>
    <s v="HPUSBC"/>
    <x v="12"/>
    <x v="1"/>
    <x v="0"/>
    <n v="11"/>
    <x v="2"/>
    <x v="4"/>
    <x v="9"/>
  </r>
  <r>
    <x v="60"/>
    <x v="0"/>
    <d v="2022-11-21T00:00:00"/>
    <x v="1"/>
    <s v="IPHONE"/>
    <x v="1"/>
    <x v="1"/>
    <x v="0"/>
    <n v="11"/>
    <x v="2"/>
    <x v="4"/>
    <x v="9"/>
  </r>
  <r>
    <x v="60"/>
    <x v="0"/>
    <d v="2022-11-21T00:00:00"/>
    <x v="1048"/>
    <s v="WALLADPT"/>
    <x v="3"/>
    <x v="1"/>
    <x v="0"/>
    <n v="11"/>
    <x v="2"/>
    <x v="4"/>
    <x v="9"/>
  </r>
  <r>
    <x v="60"/>
    <x v="1"/>
    <d v="2022-11-28T00:00:00"/>
    <x v="1291"/>
    <s v="HP"/>
    <x v="18"/>
    <x v="2"/>
    <x v="0"/>
    <n v="11"/>
    <x v="2"/>
    <x v="4"/>
    <x v="9"/>
  </r>
  <r>
    <x v="61"/>
    <x v="3"/>
    <d v="2022-11-29T00:00:00"/>
    <x v="371"/>
    <s v="CBK"/>
    <x v="6"/>
    <x v="2"/>
    <x v="0"/>
    <n v="11"/>
    <x v="2"/>
    <x v="5"/>
    <x v="9"/>
  </r>
  <r>
    <x v="61"/>
    <x v="1"/>
    <d v="2022-11-22T00:00:00"/>
    <x v="678"/>
    <s v="MACCHRG"/>
    <x v="9"/>
    <x v="1"/>
    <x v="0"/>
    <n v="11"/>
    <x v="2"/>
    <x v="5"/>
    <x v="9"/>
  </r>
  <r>
    <x v="61"/>
    <x v="1"/>
    <d v="2022-11-22T00:00:00"/>
    <x v="9"/>
    <s v="MACUSBC"/>
    <x v="2"/>
    <x v="1"/>
    <x v="0"/>
    <n v="11"/>
    <x v="2"/>
    <x v="5"/>
    <x v="9"/>
  </r>
  <r>
    <x v="61"/>
    <x v="0"/>
    <d v="2022-11-22T00:00:00"/>
    <x v="339"/>
    <s v="MACUSBC"/>
    <x v="2"/>
    <x v="1"/>
    <x v="0"/>
    <n v="11"/>
    <x v="2"/>
    <x v="5"/>
    <x v="9"/>
  </r>
  <r>
    <x v="61"/>
    <x v="1"/>
    <d v="2022-11-22T00:00:00"/>
    <x v="548"/>
    <s v="IPHONE"/>
    <x v="1"/>
    <x v="1"/>
    <x v="0"/>
    <n v="11"/>
    <x v="2"/>
    <x v="5"/>
    <x v="9"/>
  </r>
  <r>
    <x v="61"/>
    <x v="1"/>
    <d v="2022-11-22T00:00:00"/>
    <x v="1292"/>
    <s v="MACCHRG"/>
    <x v="9"/>
    <x v="1"/>
    <x v="0"/>
    <n v="11"/>
    <x v="2"/>
    <x v="5"/>
    <x v="9"/>
  </r>
  <r>
    <x v="61"/>
    <x v="1"/>
    <d v="2022-11-22T00:00:00"/>
    <x v="606"/>
    <s v="MACUSBC"/>
    <x v="2"/>
    <x v="1"/>
    <x v="0"/>
    <n v="11"/>
    <x v="2"/>
    <x v="5"/>
    <x v="9"/>
  </r>
  <r>
    <x v="61"/>
    <x v="1"/>
    <d v="2022-11-22T00:00:00"/>
    <x v="397"/>
    <s v="OMNI"/>
    <x v="15"/>
    <x v="1"/>
    <x v="0"/>
    <n v="11"/>
    <x v="2"/>
    <x v="5"/>
    <x v="9"/>
  </r>
  <r>
    <x v="61"/>
    <x v="1"/>
    <d v="2022-11-22T00:00:00"/>
    <x v="935"/>
    <s v="ANDROID"/>
    <x v="19"/>
    <x v="1"/>
    <x v="0"/>
    <n v="11"/>
    <x v="2"/>
    <x v="5"/>
    <x v="9"/>
  </r>
  <r>
    <x v="61"/>
    <x v="1"/>
    <d v="2022-11-22T00:00:00"/>
    <x v="963"/>
    <s v="WALLADPT"/>
    <x v="3"/>
    <x v="1"/>
    <x v="0"/>
    <n v="11"/>
    <x v="2"/>
    <x v="5"/>
    <x v="9"/>
  </r>
  <r>
    <x v="61"/>
    <x v="1"/>
    <d v="2022-11-29T00:00:00"/>
    <x v="1293"/>
    <s v="HP"/>
    <x v="18"/>
    <x v="2"/>
    <x v="0"/>
    <n v="11"/>
    <x v="2"/>
    <x v="5"/>
    <x v="9"/>
  </r>
  <r>
    <x v="61"/>
    <x v="1"/>
    <d v="2022-12-06T00:00:00"/>
    <x v="737"/>
    <s v="FAC"/>
    <x v="4"/>
    <x v="2"/>
    <x v="0"/>
    <n v="11"/>
    <x v="2"/>
    <x v="5"/>
    <x v="9"/>
  </r>
  <r>
    <x v="61"/>
    <x v="1"/>
    <d v="2022-12-07T00:00:00"/>
    <x v="659"/>
    <s v="FAC"/>
    <x v="4"/>
    <x v="2"/>
    <x v="0"/>
    <n v="11"/>
    <x v="2"/>
    <x v="5"/>
    <x v="9"/>
  </r>
  <r>
    <x v="61"/>
    <x v="1"/>
    <d v="2022-11-22T00:00:00"/>
    <x v="110"/>
    <s v="MACUSBC"/>
    <x v="2"/>
    <x v="1"/>
    <x v="0"/>
    <n v="11"/>
    <x v="2"/>
    <x v="5"/>
    <x v="9"/>
  </r>
  <r>
    <x v="61"/>
    <x v="0"/>
    <d v="2022-12-06T00:00:00"/>
    <x v="1207"/>
    <s v="HP"/>
    <x v="18"/>
    <x v="2"/>
    <x v="0"/>
    <n v="11"/>
    <x v="2"/>
    <x v="5"/>
    <x v="9"/>
  </r>
  <r>
    <x v="61"/>
    <x v="1"/>
    <d v="2022-12-05T00:00:00"/>
    <x v="1176"/>
    <s v="HP"/>
    <x v="18"/>
    <x v="2"/>
    <x v="0"/>
    <n v="11"/>
    <x v="2"/>
    <x v="5"/>
    <x v="9"/>
  </r>
  <r>
    <x v="61"/>
    <x v="0"/>
    <d v="2022-11-22T00:00:00"/>
    <x v="1045"/>
    <s v="UVGA"/>
    <x v="10"/>
    <x v="0"/>
    <x v="0"/>
    <n v="11"/>
    <x v="2"/>
    <x v="5"/>
    <x v="9"/>
  </r>
  <r>
    <x v="61"/>
    <x v="0"/>
    <d v="2022-12-06T00:00:00"/>
    <x v="707"/>
    <s v="CLICC-ML"/>
    <x v="7"/>
    <x v="2"/>
    <x v="0"/>
    <n v="11"/>
    <x v="2"/>
    <x v="5"/>
    <x v="9"/>
  </r>
  <r>
    <x v="61"/>
    <x v="1"/>
    <d v="2022-11-22T00:00:00"/>
    <x v="430"/>
    <s v="IPHONE"/>
    <x v="1"/>
    <x v="1"/>
    <x v="0"/>
    <n v="11"/>
    <x v="2"/>
    <x v="5"/>
    <x v="9"/>
  </r>
  <r>
    <x v="61"/>
    <x v="1"/>
    <d v="2022-11-22T00:00:00"/>
    <x v="963"/>
    <s v="WALLADPT"/>
    <x v="3"/>
    <x v="1"/>
    <x v="0"/>
    <n v="11"/>
    <x v="2"/>
    <x v="5"/>
    <x v="9"/>
  </r>
  <r>
    <x v="61"/>
    <x v="1"/>
    <d v="2022-12-06T00:00:00"/>
    <x v="820"/>
    <s v="CLICC-ML"/>
    <x v="7"/>
    <x v="2"/>
    <x v="0"/>
    <n v="11"/>
    <x v="2"/>
    <x v="5"/>
    <x v="9"/>
  </r>
  <r>
    <x v="61"/>
    <x v="0"/>
    <d v="2022-11-22T00:00:00"/>
    <x v="3"/>
    <s v="MACUSBC"/>
    <x v="2"/>
    <x v="1"/>
    <x v="0"/>
    <n v="11"/>
    <x v="2"/>
    <x v="5"/>
    <x v="9"/>
  </r>
  <r>
    <x v="61"/>
    <x v="1"/>
    <d v="2022-11-22T00:00:00"/>
    <x v="606"/>
    <s v="MACUSBC"/>
    <x v="2"/>
    <x v="1"/>
    <x v="0"/>
    <n v="11"/>
    <x v="2"/>
    <x v="5"/>
    <x v="9"/>
  </r>
  <r>
    <x v="61"/>
    <x v="1"/>
    <d v="2022-11-22T00:00:00"/>
    <x v="1"/>
    <s v="IPHONE"/>
    <x v="1"/>
    <x v="1"/>
    <x v="0"/>
    <n v="11"/>
    <x v="2"/>
    <x v="5"/>
    <x v="9"/>
  </r>
  <r>
    <x v="61"/>
    <x v="1"/>
    <d v="2022-11-22T00:00:00"/>
    <x v="3"/>
    <s v="MACUSBC"/>
    <x v="2"/>
    <x v="1"/>
    <x v="0"/>
    <n v="11"/>
    <x v="2"/>
    <x v="5"/>
    <x v="9"/>
  </r>
  <r>
    <x v="61"/>
    <x v="1"/>
    <d v="2022-11-22T00:00:00"/>
    <x v="1048"/>
    <s v="WALLADPT"/>
    <x v="3"/>
    <x v="1"/>
    <x v="0"/>
    <n v="11"/>
    <x v="2"/>
    <x v="5"/>
    <x v="9"/>
  </r>
  <r>
    <x v="61"/>
    <x v="1"/>
    <d v="2022-11-22T00:00:00"/>
    <x v="634"/>
    <s v="IPHONE"/>
    <x v="1"/>
    <x v="1"/>
    <x v="0"/>
    <n v="11"/>
    <x v="2"/>
    <x v="5"/>
    <x v="9"/>
  </r>
  <r>
    <x v="61"/>
    <x v="1"/>
    <d v="2022-11-22T00:00:00"/>
    <x v="431"/>
    <s v="WALLADPT"/>
    <x v="3"/>
    <x v="1"/>
    <x v="0"/>
    <n v="11"/>
    <x v="2"/>
    <x v="5"/>
    <x v="9"/>
  </r>
  <r>
    <x v="61"/>
    <x v="0"/>
    <d v="2022-11-22T00:00:00"/>
    <x v="801"/>
    <s v="IPHONE"/>
    <x v="1"/>
    <x v="1"/>
    <x v="0"/>
    <n v="11"/>
    <x v="2"/>
    <x v="5"/>
    <x v="9"/>
  </r>
  <r>
    <x v="61"/>
    <x v="0"/>
    <d v="2022-11-22T00:00:00"/>
    <x v="332"/>
    <s v="MACUSBC"/>
    <x v="2"/>
    <x v="1"/>
    <x v="0"/>
    <n v="11"/>
    <x v="2"/>
    <x v="5"/>
    <x v="9"/>
  </r>
  <r>
    <x v="61"/>
    <x v="0"/>
    <d v="2022-11-22T00:00:00"/>
    <x v="643"/>
    <s v="OMNI"/>
    <x v="15"/>
    <x v="1"/>
    <x v="0"/>
    <n v="11"/>
    <x v="2"/>
    <x v="5"/>
    <x v="9"/>
  </r>
  <r>
    <x v="61"/>
    <x v="0"/>
    <d v="2022-11-22T00:00:00"/>
    <x v="285"/>
    <s v="IPHONE"/>
    <x v="1"/>
    <x v="1"/>
    <x v="0"/>
    <n v="11"/>
    <x v="2"/>
    <x v="5"/>
    <x v="9"/>
  </r>
  <r>
    <x v="61"/>
    <x v="0"/>
    <d v="2022-11-22T00:00:00"/>
    <x v="960"/>
    <s v="WALLADPT"/>
    <x v="3"/>
    <x v="1"/>
    <x v="0"/>
    <n v="11"/>
    <x v="2"/>
    <x v="5"/>
    <x v="9"/>
  </r>
  <r>
    <x v="61"/>
    <x v="0"/>
    <d v="2022-11-22T00:00:00"/>
    <x v="326"/>
    <s v="WALLADPT"/>
    <x v="3"/>
    <x v="1"/>
    <x v="0"/>
    <n v="11"/>
    <x v="2"/>
    <x v="5"/>
    <x v="9"/>
  </r>
  <r>
    <x v="61"/>
    <x v="0"/>
    <d v="2022-11-29T00:00:00"/>
    <x v="723"/>
    <s v="FAC"/>
    <x v="4"/>
    <x v="2"/>
    <x v="0"/>
    <n v="11"/>
    <x v="2"/>
    <x v="5"/>
    <x v="9"/>
  </r>
  <r>
    <x v="61"/>
    <x v="0"/>
    <d v="2022-12-06T00:00:00"/>
    <x v="1294"/>
    <s v="HP"/>
    <x v="18"/>
    <x v="2"/>
    <x v="0"/>
    <n v="11"/>
    <x v="2"/>
    <x v="5"/>
    <x v="9"/>
  </r>
  <r>
    <x v="61"/>
    <x v="1"/>
    <d v="2022-11-29T00:00:00"/>
    <x v="808"/>
    <s v="HP"/>
    <x v="18"/>
    <x v="2"/>
    <x v="0"/>
    <n v="11"/>
    <x v="2"/>
    <x v="5"/>
    <x v="9"/>
  </r>
  <r>
    <x v="61"/>
    <x v="1"/>
    <d v="2022-11-22T00:00:00"/>
    <x v="977"/>
    <s v="HDMIC"/>
    <x v="0"/>
    <x v="0"/>
    <x v="0"/>
    <n v="11"/>
    <x v="2"/>
    <x v="5"/>
    <x v="9"/>
  </r>
  <r>
    <x v="61"/>
    <x v="1"/>
    <d v="2022-11-22T00:00:00"/>
    <x v="1075"/>
    <s v="UHDMI"/>
    <x v="14"/>
    <x v="0"/>
    <x v="0"/>
    <n v="11"/>
    <x v="2"/>
    <x v="5"/>
    <x v="9"/>
  </r>
  <r>
    <x v="61"/>
    <x v="1"/>
    <d v="2022-11-22T00:00:00"/>
    <x v="1179"/>
    <s v="UHDMI"/>
    <x v="14"/>
    <x v="0"/>
    <x v="0"/>
    <n v="11"/>
    <x v="2"/>
    <x v="5"/>
    <x v="9"/>
  </r>
  <r>
    <x v="61"/>
    <x v="1"/>
    <d v="2022-12-06T00:00:00"/>
    <x v="967"/>
    <s v="CLICC-ML"/>
    <x v="7"/>
    <x v="2"/>
    <x v="0"/>
    <n v="11"/>
    <x v="2"/>
    <x v="5"/>
    <x v="9"/>
  </r>
  <r>
    <x v="61"/>
    <x v="0"/>
    <d v="2022-11-29T00:00:00"/>
    <x v="637"/>
    <s v="FAC"/>
    <x v="4"/>
    <x v="2"/>
    <x v="0"/>
    <n v="11"/>
    <x v="2"/>
    <x v="5"/>
    <x v="9"/>
  </r>
  <r>
    <x v="61"/>
    <x v="1"/>
    <d v="2022-11-22T00:00:00"/>
    <x v="368"/>
    <s v="IPHONE"/>
    <x v="1"/>
    <x v="1"/>
    <x v="0"/>
    <n v="11"/>
    <x v="2"/>
    <x v="5"/>
    <x v="9"/>
  </r>
  <r>
    <x v="61"/>
    <x v="1"/>
    <d v="2022-11-29T00:00:00"/>
    <x v="1193"/>
    <s v="HP"/>
    <x v="18"/>
    <x v="2"/>
    <x v="0"/>
    <n v="11"/>
    <x v="2"/>
    <x v="5"/>
    <x v="9"/>
  </r>
  <r>
    <x v="61"/>
    <x v="1"/>
    <d v="2022-11-29T00:00:00"/>
    <x v="1125"/>
    <s v="CBK"/>
    <x v="6"/>
    <x v="2"/>
    <x v="0"/>
    <n v="11"/>
    <x v="2"/>
    <x v="5"/>
    <x v="9"/>
  </r>
  <r>
    <x v="61"/>
    <x v="1"/>
    <d v="2022-11-22T00:00:00"/>
    <x v="1091"/>
    <s v="IPHONE"/>
    <x v="1"/>
    <x v="1"/>
    <x v="0"/>
    <n v="11"/>
    <x v="2"/>
    <x v="5"/>
    <x v="9"/>
  </r>
  <r>
    <x v="61"/>
    <x v="1"/>
    <d v="2022-11-29T00:00:00"/>
    <x v="373"/>
    <s v="CBK"/>
    <x v="6"/>
    <x v="2"/>
    <x v="0"/>
    <n v="11"/>
    <x v="2"/>
    <x v="5"/>
    <x v="9"/>
  </r>
  <r>
    <x v="61"/>
    <x v="0"/>
    <d v="2022-11-22T00:00:00"/>
    <x v="48"/>
    <s v="HDST"/>
    <x v="8"/>
    <x v="4"/>
    <x v="0"/>
    <n v="11"/>
    <x v="2"/>
    <x v="5"/>
    <x v="9"/>
  </r>
  <r>
    <x v="61"/>
    <x v="1"/>
    <d v="2022-11-29T00:00:00"/>
    <x v="1162"/>
    <s v="HP"/>
    <x v="18"/>
    <x v="2"/>
    <x v="0"/>
    <n v="11"/>
    <x v="2"/>
    <x v="5"/>
    <x v="9"/>
  </r>
  <r>
    <x v="61"/>
    <x v="1"/>
    <d v="2022-11-22T00:00:00"/>
    <x v="1194"/>
    <s v="MACUSBC"/>
    <x v="2"/>
    <x v="1"/>
    <x v="0"/>
    <n v="11"/>
    <x v="2"/>
    <x v="5"/>
    <x v="9"/>
  </r>
  <r>
    <x v="61"/>
    <x v="1"/>
    <d v="2022-11-29T00:00:00"/>
    <x v="1182"/>
    <s v="HP"/>
    <x v="18"/>
    <x v="2"/>
    <x v="0"/>
    <n v="11"/>
    <x v="2"/>
    <x v="5"/>
    <x v="9"/>
  </r>
  <r>
    <x v="61"/>
    <x v="0"/>
    <d v="2022-11-22T00:00:00"/>
    <x v="249"/>
    <s v="IPHONE"/>
    <x v="1"/>
    <x v="1"/>
    <x v="0"/>
    <n v="11"/>
    <x v="2"/>
    <x v="5"/>
    <x v="9"/>
  </r>
  <r>
    <x v="61"/>
    <x v="0"/>
    <d v="2022-11-22T00:00:00"/>
    <x v="503"/>
    <s v="WALLADPT"/>
    <x v="3"/>
    <x v="1"/>
    <x v="0"/>
    <n v="11"/>
    <x v="2"/>
    <x v="5"/>
    <x v="9"/>
  </r>
  <r>
    <x v="61"/>
    <x v="0"/>
    <d v="2022-11-22T00:00:00"/>
    <x v="1265"/>
    <s v="HPUSBC"/>
    <x v="12"/>
    <x v="1"/>
    <x v="0"/>
    <n v="11"/>
    <x v="2"/>
    <x v="5"/>
    <x v="9"/>
  </r>
  <r>
    <x v="61"/>
    <x v="1"/>
    <d v="2022-11-29T00:00:00"/>
    <x v="1295"/>
    <s v="CBK"/>
    <x v="6"/>
    <x v="2"/>
    <x v="0"/>
    <n v="11"/>
    <x v="2"/>
    <x v="5"/>
    <x v="9"/>
  </r>
  <r>
    <x v="61"/>
    <x v="5"/>
    <d v="2022-11-22T00:00:00"/>
    <x v="1266"/>
    <s v="CBK"/>
    <x v="6"/>
    <x v="2"/>
    <x v="0"/>
    <n v="11"/>
    <x v="2"/>
    <x v="5"/>
    <x v="9"/>
  </r>
  <r>
    <x v="62"/>
    <x v="0"/>
    <d v="2022-11-23T00:00:00"/>
    <x v="524"/>
    <s v="IPHONE"/>
    <x v="1"/>
    <x v="1"/>
    <x v="0"/>
    <n v="11"/>
    <x v="2"/>
    <x v="6"/>
    <x v="9"/>
  </r>
  <r>
    <x v="62"/>
    <x v="0"/>
    <d v="2022-11-23T00:00:00"/>
    <x v="339"/>
    <s v="MACUSBC"/>
    <x v="2"/>
    <x v="1"/>
    <x v="0"/>
    <n v="11"/>
    <x v="2"/>
    <x v="6"/>
    <x v="9"/>
  </r>
  <r>
    <x v="62"/>
    <x v="0"/>
    <d v="2022-11-23T00:00:00"/>
    <x v="1296"/>
    <s v="FAC"/>
    <x v="4"/>
    <x v="2"/>
    <x v="0"/>
    <n v="11"/>
    <x v="2"/>
    <x v="6"/>
    <x v="9"/>
  </r>
  <r>
    <x v="62"/>
    <x v="0"/>
    <d v="2022-11-30T00:00:00"/>
    <x v="1065"/>
    <s v="FAC"/>
    <x v="4"/>
    <x v="2"/>
    <x v="0"/>
    <n v="11"/>
    <x v="2"/>
    <x v="6"/>
    <x v="9"/>
  </r>
  <r>
    <x v="62"/>
    <x v="1"/>
    <d v="2022-11-23T00:00:00"/>
    <x v="355"/>
    <s v="IPHONE"/>
    <x v="1"/>
    <x v="1"/>
    <x v="0"/>
    <n v="11"/>
    <x v="2"/>
    <x v="6"/>
    <x v="9"/>
  </r>
  <r>
    <x v="62"/>
    <x v="1"/>
    <d v="2022-11-23T00:00:00"/>
    <x v="1177"/>
    <s v="WALLADPT"/>
    <x v="3"/>
    <x v="1"/>
    <x v="0"/>
    <n v="11"/>
    <x v="2"/>
    <x v="6"/>
    <x v="9"/>
  </r>
  <r>
    <x v="62"/>
    <x v="1"/>
    <d v="2022-12-07T00:00:00"/>
    <x v="1056"/>
    <s v="FAC"/>
    <x v="7"/>
    <x v="2"/>
    <x v="0"/>
    <n v="11"/>
    <x v="2"/>
    <x v="6"/>
    <x v="9"/>
  </r>
  <r>
    <x v="62"/>
    <x v="1"/>
    <d v="2022-11-23T00:00:00"/>
    <x v="548"/>
    <s v="IPHONE"/>
    <x v="1"/>
    <x v="1"/>
    <x v="0"/>
    <n v="11"/>
    <x v="2"/>
    <x v="6"/>
    <x v="9"/>
  </r>
  <r>
    <x v="62"/>
    <x v="1"/>
    <d v="2022-11-23T00:00:00"/>
    <x v="643"/>
    <s v="OMNI"/>
    <x v="15"/>
    <x v="1"/>
    <x v="0"/>
    <n v="11"/>
    <x v="2"/>
    <x v="6"/>
    <x v="9"/>
  </r>
  <r>
    <x v="62"/>
    <x v="1"/>
    <d v="2022-11-30T00:00:00"/>
    <x v="1216"/>
    <s v="HP"/>
    <x v="18"/>
    <x v="2"/>
    <x v="0"/>
    <n v="11"/>
    <x v="2"/>
    <x v="6"/>
    <x v="9"/>
  </r>
  <r>
    <x v="62"/>
    <x v="1"/>
    <d v="2022-11-23T00:00:00"/>
    <x v="1297"/>
    <s v="HP"/>
    <x v="18"/>
    <x v="2"/>
    <x v="0"/>
    <n v="11"/>
    <x v="2"/>
    <x v="6"/>
    <x v="9"/>
  </r>
  <r>
    <x v="62"/>
    <x v="0"/>
    <d v="2022-12-02T00:00:00"/>
    <x v="1298"/>
    <s v="HP"/>
    <x v="18"/>
    <x v="2"/>
    <x v="0"/>
    <n v="11"/>
    <x v="2"/>
    <x v="6"/>
    <x v="9"/>
  </r>
  <r>
    <x v="62"/>
    <x v="1"/>
    <d v="2022-11-30T00:00:00"/>
    <x v="522"/>
    <s v="CBK"/>
    <x v="6"/>
    <x v="2"/>
    <x v="0"/>
    <n v="11"/>
    <x v="2"/>
    <x v="6"/>
    <x v="9"/>
  </r>
  <r>
    <x v="62"/>
    <x v="0"/>
    <d v="2022-11-23T00:00:00"/>
    <x v="1210"/>
    <s v="MSE"/>
    <x v="11"/>
    <x v="4"/>
    <x v="0"/>
    <n v="11"/>
    <x v="2"/>
    <x v="6"/>
    <x v="9"/>
  </r>
  <r>
    <x v="62"/>
    <x v="1"/>
    <d v="2023-04-21T00:00:00"/>
    <x v="19"/>
    <s v="AD"/>
    <x v="5"/>
    <x v="3"/>
    <x v="0"/>
    <n v="11"/>
    <x v="2"/>
    <x v="6"/>
    <x v="9"/>
  </r>
  <r>
    <x v="62"/>
    <x v="0"/>
    <d v="2022-11-23T00:00:00"/>
    <x v="977"/>
    <s v="HDMIC"/>
    <x v="0"/>
    <x v="0"/>
    <x v="0"/>
    <n v="11"/>
    <x v="2"/>
    <x v="6"/>
    <x v="9"/>
  </r>
  <r>
    <x v="62"/>
    <x v="0"/>
    <d v="2022-11-23T00:00:00"/>
    <x v="1087"/>
    <s v="IPHONE"/>
    <x v="1"/>
    <x v="1"/>
    <x v="0"/>
    <n v="11"/>
    <x v="2"/>
    <x v="6"/>
    <x v="9"/>
  </r>
  <r>
    <x v="62"/>
    <x v="0"/>
    <d v="2022-11-23T00:00:00"/>
    <x v="262"/>
    <s v="IPHONE"/>
    <x v="1"/>
    <x v="1"/>
    <x v="0"/>
    <n v="11"/>
    <x v="2"/>
    <x v="6"/>
    <x v="9"/>
  </r>
  <r>
    <x v="62"/>
    <x v="0"/>
    <d v="2022-11-23T00:00:00"/>
    <x v="357"/>
    <s v="WALLADPT"/>
    <x v="3"/>
    <x v="1"/>
    <x v="0"/>
    <n v="11"/>
    <x v="2"/>
    <x v="6"/>
    <x v="9"/>
  </r>
  <r>
    <x v="62"/>
    <x v="1"/>
    <d v="2022-11-23T00:00:00"/>
    <x v="1"/>
    <s v="IPHONE"/>
    <x v="1"/>
    <x v="1"/>
    <x v="0"/>
    <n v="11"/>
    <x v="2"/>
    <x v="6"/>
    <x v="9"/>
  </r>
  <r>
    <x v="62"/>
    <x v="1"/>
    <d v="2022-11-23T00:00:00"/>
    <x v="1143"/>
    <s v="WALLADPT"/>
    <x v="3"/>
    <x v="1"/>
    <x v="0"/>
    <n v="11"/>
    <x v="2"/>
    <x v="6"/>
    <x v="9"/>
  </r>
  <r>
    <x v="62"/>
    <x v="0"/>
    <d v="2022-11-23T00:00:00"/>
    <x v="3"/>
    <s v="MACUSBC"/>
    <x v="2"/>
    <x v="1"/>
    <x v="0"/>
    <n v="11"/>
    <x v="2"/>
    <x v="6"/>
    <x v="9"/>
  </r>
  <r>
    <x v="62"/>
    <x v="0"/>
    <d v="2022-11-23T00:00:00"/>
    <x v="977"/>
    <s v="HDMIC"/>
    <x v="0"/>
    <x v="0"/>
    <x v="0"/>
    <n v="11"/>
    <x v="2"/>
    <x v="6"/>
    <x v="9"/>
  </r>
  <r>
    <x v="62"/>
    <x v="1"/>
    <d v="2022-11-23T00:00:00"/>
    <x v="355"/>
    <s v="IPHONE"/>
    <x v="1"/>
    <x v="1"/>
    <x v="0"/>
    <n v="11"/>
    <x v="2"/>
    <x v="6"/>
    <x v="9"/>
  </r>
  <r>
    <x v="62"/>
    <x v="1"/>
    <d v="2022-11-30T00:00:00"/>
    <x v="1056"/>
    <s v="FAC"/>
    <x v="7"/>
    <x v="2"/>
    <x v="0"/>
    <n v="11"/>
    <x v="2"/>
    <x v="6"/>
    <x v="9"/>
  </r>
  <r>
    <x v="62"/>
    <x v="1"/>
    <d v="2022-11-30T00:00:00"/>
    <x v="124"/>
    <s v="CLICC-ML"/>
    <x v="7"/>
    <x v="2"/>
    <x v="0"/>
    <n v="11"/>
    <x v="2"/>
    <x v="6"/>
    <x v="9"/>
  </r>
  <r>
    <x v="62"/>
    <x v="1"/>
    <d v="2022-12-07T00:00:00"/>
    <x v="479"/>
    <s v="CLICC-ML"/>
    <x v="7"/>
    <x v="2"/>
    <x v="0"/>
    <n v="11"/>
    <x v="2"/>
    <x v="6"/>
    <x v="9"/>
  </r>
  <r>
    <x v="62"/>
    <x v="1"/>
    <d v="2022-12-07T00:00:00"/>
    <x v="1109"/>
    <s v="HP"/>
    <x v="18"/>
    <x v="2"/>
    <x v="0"/>
    <n v="11"/>
    <x v="2"/>
    <x v="6"/>
    <x v="9"/>
  </r>
  <r>
    <x v="62"/>
    <x v="0"/>
    <d v="2022-11-30T00:00:00"/>
    <x v="1072"/>
    <s v="CBK"/>
    <x v="6"/>
    <x v="2"/>
    <x v="0"/>
    <n v="11"/>
    <x v="2"/>
    <x v="6"/>
    <x v="9"/>
  </r>
  <r>
    <x v="62"/>
    <x v="0"/>
    <d v="2022-11-23T00:00:00"/>
    <x v="530"/>
    <s v="MACUSBC"/>
    <x v="2"/>
    <x v="1"/>
    <x v="0"/>
    <n v="11"/>
    <x v="2"/>
    <x v="6"/>
    <x v="9"/>
  </r>
  <r>
    <x v="62"/>
    <x v="0"/>
    <d v="2022-12-07T00:00:00"/>
    <x v="1195"/>
    <s v="HP"/>
    <x v="18"/>
    <x v="2"/>
    <x v="0"/>
    <n v="11"/>
    <x v="2"/>
    <x v="6"/>
    <x v="9"/>
  </r>
  <r>
    <x v="62"/>
    <x v="0"/>
    <d v="2022-12-07T00:00:00"/>
    <x v="451"/>
    <s v="CLICC-MM"/>
    <x v="4"/>
    <x v="2"/>
    <x v="0"/>
    <n v="11"/>
    <x v="2"/>
    <x v="6"/>
    <x v="9"/>
  </r>
  <r>
    <x v="62"/>
    <x v="0"/>
    <d v="2022-11-23T00:00:00"/>
    <x v="854"/>
    <s v="WALLADPT"/>
    <x v="3"/>
    <x v="1"/>
    <x v="0"/>
    <n v="11"/>
    <x v="2"/>
    <x v="6"/>
    <x v="9"/>
  </r>
  <r>
    <x v="62"/>
    <x v="1"/>
    <d v="2022-12-07T00:00:00"/>
    <x v="887"/>
    <s v="CLICC-MM"/>
    <x v="4"/>
    <x v="2"/>
    <x v="0"/>
    <n v="11"/>
    <x v="2"/>
    <x v="6"/>
    <x v="9"/>
  </r>
  <r>
    <x v="62"/>
    <x v="0"/>
    <d v="2022-12-07T00:00:00"/>
    <x v="1206"/>
    <s v="HP"/>
    <x v="18"/>
    <x v="2"/>
    <x v="0"/>
    <n v="11"/>
    <x v="2"/>
    <x v="6"/>
    <x v="9"/>
  </r>
  <r>
    <x v="62"/>
    <x v="0"/>
    <d v="2022-11-23T00:00:00"/>
    <x v="1299"/>
    <s v="HDST"/>
    <x v="8"/>
    <x v="4"/>
    <x v="0"/>
    <n v="11"/>
    <x v="2"/>
    <x v="6"/>
    <x v="9"/>
  </r>
  <r>
    <x v="62"/>
    <x v="0"/>
    <d v="2022-11-23T00:00:00"/>
    <x v="185"/>
    <s v="IPHONE"/>
    <x v="1"/>
    <x v="1"/>
    <x v="0"/>
    <n v="11"/>
    <x v="2"/>
    <x v="6"/>
    <x v="9"/>
  </r>
  <r>
    <x v="62"/>
    <x v="0"/>
    <d v="2022-11-23T00:00:00"/>
    <x v="1048"/>
    <s v="WALLADPT"/>
    <x v="3"/>
    <x v="1"/>
    <x v="0"/>
    <n v="11"/>
    <x v="2"/>
    <x v="6"/>
    <x v="9"/>
  </r>
  <r>
    <x v="62"/>
    <x v="0"/>
    <d v="2022-12-07T00:00:00"/>
    <x v="561"/>
    <s v="HP"/>
    <x v="18"/>
    <x v="2"/>
    <x v="0"/>
    <n v="11"/>
    <x v="2"/>
    <x v="6"/>
    <x v="9"/>
  </r>
  <r>
    <x v="62"/>
    <x v="1"/>
    <d v="2022-11-30T00:00:00"/>
    <x v="1158"/>
    <s v="CBK"/>
    <x v="6"/>
    <x v="2"/>
    <x v="0"/>
    <n v="11"/>
    <x v="2"/>
    <x v="6"/>
    <x v="9"/>
  </r>
  <r>
    <x v="62"/>
    <x v="0"/>
    <d v="2022-11-30T00:00:00"/>
    <x v="646"/>
    <s v="CBK"/>
    <x v="6"/>
    <x v="2"/>
    <x v="0"/>
    <n v="11"/>
    <x v="2"/>
    <x v="6"/>
    <x v="9"/>
  </r>
  <r>
    <x v="63"/>
    <x v="3"/>
    <d v="2022-12-05T00:00:00"/>
    <x v="853"/>
    <s v="CBK"/>
    <x v="6"/>
    <x v="2"/>
    <x v="0"/>
    <n v="11"/>
    <x v="2"/>
    <x v="4"/>
    <x v="10"/>
  </r>
  <r>
    <x v="63"/>
    <x v="2"/>
    <d v="2022-12-09T00:00:00"/>
    <x v="1300"/>
    <s v="HP"/>
    <x v="18"/>
    <x v="2"/>
    <x v="0"/>
    <n v="11"/>
    <x v="2"/>
    <x v="4"/>
    <x v="10"/>
  </r>
  <r>
    <x v="63"/>
    <x v="0"/>
    <d v="2022-11-28T00:00:00"/>
    <x v="262"/>
    <s v="IPHONE"/>
    <x v="1"/>
    <x v="1"/>
    <x v="0"/>
    <n v="11"/>
    <x v="2"/>
    <x v="4"/>
    <x v="10"/>
  </r>
  <r>
    <x v="63"/>
    <x v="0"/>
    <d v="2022-11-28T00:00:00"/>
    <x v="3"/>
    <s v="MACUSBC"/>
    <x v="2"/>
    <x v="1"/>
    <x v="0"/>
    <n v="11"/>
    <x v="2"/>
    <x v="4"/>
    <x v="10"/>
  </r>
  <r>
    <x v="63"/>
    <x v="0"/>
    <d v="2022-12-05T00:00:00"/>
    <x v="258"/>
    <s v="CBK"/>
    <x v="6"/>
    <x v="2"/>
    <x v="0"/>
    <n v="11"/>
    <x v="2"/>
    <x v="4"/>
    <x v="10"/>
  </r>
  <r>
    <x v="63"/>
    <x v="2"/>
    <d v="2022-12-05T00:00:00"/>
    <x v="327"/>
    <s v="CBK"/>
    <x v="6"/>
    <x v="2"/>
    <x v="0"/>
    <n v="11"/>
    <x v="2"/>
    <x v="4"/>
    <x v="10"/>
  </r>
  <r>
    <x v="63"/>
    <x v="1"/>
    <d v="2022-11-28T00:00:00"/>
    <x v="883"/>
    <s v="IPHONE"/>
    <x v="1"/>
    <x v="1"/>
    <x v="0"/>
    <n v="11"/>
    <x v="2"/>
    <x v="4"/>
    <x v="10"/>
  </r>
  <r>
    <x v="63"/>
    <x v="1"/>
    <d v="2022-12-05T00:00:00"/>
    <x v="1102"/>
    <s v="HP"/>
    <x v="18"/>
    <x v="2"/>
    <x v="0"/>
    <n v="11"/>
    <x v="2"/>
    <x v="4"/>
    <x v="10"/>
  </r>
  <r>
    <x v="63"/>
    <x v="0"/>
    <d v="2022-12-12T00:00:00"/>
    <x v="624"/>
    <s v="CBK"/>
    <x v="6"/>
    <x v="2"/>
    <x v="0"/>
    <n v="11"/>
    <x v="2"/>
    <x v="4"/>
    <x v="10"/>
  </r>
  <r>
    <x v="63"/>
    <x v="1"/>
    <d v="2022-11-28T00:00:00"/>
    <x v="908"/>
    <s v="HDMIC"/>
    <x v="0"/>
    <x v="0"/>
    <x v="0"/>
    <n v="11"/>
    <x v="2"/>
    <x v="4"/>
    <x v="10"/>
  </r>
  <r>
    <x v="63"/>
    <x v="1"/>
    <d v="2022-11-28T00:00:00"/>
    <x v="1050"/>
    <s v="UHDMI"/>
    <x v="14"/>
    <x v="0"/>
    <x v="0"/>
    <n v="11"/>
    <x v="2"/>
    <x v="4"/>
    <x v="10"/>
  </r>
  <r>
    <x v="63"/>
    <x v="0"/>
    <d v="2022-11-28T00:00:00"/>
    <x v="524"/>
    <s v="IPHONE"/>
    <x v="1"/>
    <x v="1"/>
    <x v="0"/>
    <n v="11"/>
    <x v="2"/>
    <x v="4"/>
    <x v="10"/>
  </r>
  <r>
    <x v="63"/>
    <x v="0"/>
    <d v="2022-11-28T00:00:00"/>
    <x v="9"/>
    <s v="MACUSBC"/>
    <x v="2"/>
    <x v="1"/>
    <x v="0"/>
    <n v="11"/>
    <x v="2"/>
    <x v="4"/>
    <x v="10"/>
  </r>
  <r>
    <x v="63"/>
    <x v="0"/>
    <d v="2022-11-28T00:00:00"/>
    <x v="339"/>
    <s v="MACUSBC"/>
    <x v="2"/>
    <x v="1"/>
    <x v="0"/>
    <n v="11"/>
    <x v="2"/>
    <x v="4"/>
    <x v="10"/>
  </r>
  <r>
    <x v="63"/>
    <x v="0"/>
    <d v="2022-11-28T00:00:00"/>
    <x v="1048"/>
    <s v="WALLADPT"/>
    <x v="3"/>
    <x v="1"/>
    <x v="0"/>
    <n v="11"/>
    <x v="2"/>
    <x v="4"/>
    <x v="10"/>
  </r>
  <r>
    <x v="63"/>
    <x v="1"/>
    <d v="2022-12-05T00:00:00"/>
    <x v="31"/>
    <s v="CLICC-ML"/>
    <x v="7"/>
    <x v="2"/>
    <x v="0"/>
    <n v="11"/>
    <x v="2"/>
    <x v="4"/>
    <x v="10"/>
  </r>
  <r>
    <x v="63"/>
    <x v="1"/>
    <d v="2022-12-05T00:00:00"/>
    <x v="1027"/>
    <s v="CBK"/>
    <x v="6"/>
    <x v="2"/>
    <x v="0"/>
    <n v="11"/>
    <x v="2"/>
    <x v="4"/>
    <x v="10"/>
  </r>
  <r>
    <x v="63"/>
    <x v="1"/>
    <d v="2022-11-28T00:00:00"/>
    <x v="430"/>
    <s v="IPHONE"/>
    <x v="1"/>
    <x v="1"/>
    <x v="0"/>
    <n v="11"/>
    <x v="2"/>
    <x v="4"/>
    <x v="10"/>
  </r>
  <r>
    <x v="63"/>
    <x v="1"/>
    <d v="2022-11-28T00:00:00"/>
    <x v="884"/>
    <s v="WALLADPT"/>
    <x v="3"/>
    <x v="1"/>
    <x v="0"/>
    <n v="11"/>
    <x v="2"/>
    <x v="4"/>
    <x v="10"/>
  </r>
  <r>
    <x v="63"/>
    <x v="0"/>
    <d v="2022-11-28T00:00:00"/>
    <x v="185"/>
    <s v="IPHONE"/>
    <x v="1"/>
    <x v="1"/>
    <x v="0"/>
    <n v="11"/>
    <x v="2"/>
    <x v="4"/>
    <x v="10"/>
  </r>
  <r>
    <x v="63"/>
    <x v="0"/>
    <d v="2022-11-28T00:00:00"/>
    <x v="769"/>
    <s v="MACCHRG"/>
    <x v="9"/>
    <x v="1"/>
    <x v="0"/>
    <n v="11"/>
    <x v="2"/>
    <x v="4"/>
    <x v="10"/>
  </r>
  <r>
    <x v="63"/>
    <x v="0"/>
    <d v="2022-11-28T00:00:00"/>
    <x v="1143"/>
    <s v="WALLADPT"/>
    <x v="3"/>
    <x v="1"/>
    <x v="0"/>
    <n v="11"/>
    <x v="2"/>
    <x v="4"/>
    <x v="10"/>
  </r>
  <r>
    <x v="63"/>
    <x v="1"/>
    <d v="2022-11-28T00:00:00"/>
    <x v="231"/>
    <s v="MACUSBC"/>
    <x v="2"/>
    <x v="1"/>
    <x v="0"/>
    <n v="11"/>
    <x v="2"/>
    <x v="4"/>
    <x v="10"/>
  </r>
  <r>
    <x v="63"/>
    <x v="1"/>
    <d v="2022-11-28T00:00:00"/>
    <x v="548"/>
    <s v="IPHONE"/>
    <x v="1"/>
    <x v="1"/>
    <x v="0"/>
    <n v="11"/>
    <x v="2"/>
    <x v="4"/>
    <x v="10"/>
  </r>
  <r>
    <x v="63"/>
    <x v="1"/>
    <d v="2022-11-28T00:00:00"/>
    <x v="622"/>
    <s v="OMNI"/>
    <x v="15"/>
    <x v="1"/>
    <x v="0"/>
    <n v="11"/>
    <x v="2"/>
    <x v="4"/>
    <x v="10"/>
  </r>
  <r>
    <x v="63"/>
    <x v="1"/>
    <d v="2022-11-28T00:00:00"/>
    <x v="331"/>
    <s v="HPUSBC"/>
    <x v="12"/>
    <x v="1"/>
    <x v="0"/>
    <n v="11"/>
    <x v="2"/>
    <x v="4"/>
    <x v="10"/>
  </r>
  <r>
    <x v="63"/>
    <x v="1"/>
    <d v="2022-12-05T00:00:00"/>
    <x v="14"/>
    <s v="CBK"/>
    <x v="6"/>
    <x v="2"/>
    <x v="0"/>
    <n v="11"/>
    <x v="2"/>
    <x v="4"/>
    <x v="10"/>
  </r>
  <r>
    <x v="63"/>
    <x v="1"/>
    <d v="2022-12-05T00:00:00"/>
    <x v="677"/>
    <s v="HP"/>
    <x v="18"/>
    <x v="2"/>
    <x v="0"/>
    <n v="11"/>
    <x v="2"/>
    <x v="4"/>
    <x v="10"/>
  </r>
  <r>
    <x v="63"/>
    <x v="1"/>
    <d v="2022-11-28T00:00:00"/>
    <x v="1265"/>
    <s v="HPUSBC"/>
    <x v="12"/>
    <x v="1"/>
    <x v="0"/>
    <n v="11"/>
    <x v="2"/>
    <x v="4"/>
    <x v="10"/>
  </r>
  <r>
    <x v="63"/>
    <x v="1"/>
    <d v="2022-11-28T00:00:00"/>
    <x v="262"/>
    <s v="IPHONE"/>
    <x v="1"/>
    <x v="1"/>
    <x v="0"/>
    <n v="11"/>
    <x v="2"/>
    <x v="4"/>
    <x v="10"/>
  </r>
  <r>
    <x v="63"/>
    <x v="1"/>
    <d v="2022-11-28T00:00:00"/>
    <x v="357"/>
    <s v="WALLADPT"/>
    <x v="3"/>
    <x v="1"/>
    <x v="0"/>
    <n v="11"/>
    <x v="2"/>
    <x v="4"/>
    <x v="10"/>
  </r>
  <r>
    <x v="63"/>
    <x v="1"/>
    <d v="2022-11-28T00:00:00"/>
    <x v="647"/>
    <s v="FAC"/>
    <x v="4"/>
    <x v="2"/>
    <x v="0"/>
    <n v="11"/>
    <x v="2"/>
    <x v="4"/>
    <x v="10"/>
  </r>
  <r>
    <x v="63"/>
    <x v="1"/>
    <d v="2022-12-05T00:00:00"/>
    <x v="1223"/>
    <s v="HP"/>
    <x v="18"/>
    <x v="2"/>
    <x v="0"/>
    <n v="11"/>
    <x v="2"/>
    <x v="4"/>
    <x v="10"/>
  </r>
  <r>
    <x v="63"/>
    <x v="1"/>
    <d v="2022-11-28T00:00:00"/>
    <x v="1075"/>
    <s v="UHDMI"/>
    <x v="14"/>
    <x v="0"/>
    <x v="0"/>
    <n v="11"/>
    <x v="2"/>
    <x v="4"/>
    <x v="10"/>
  </r>
  <r>
    <x v="63"/>
    <x v="1"/>
    <d v="2022-11-28T00:00:00"/>
    <x v="9"/>
    <s v="MACUSBC"/>
    <x v="2"/>
    <x v="1"/>
    <x v="0"/>
    <n v="11"/>
    <x v="2"/>
    <x v="4"/>
    <x v="10"/>
  </r>
  <r>
    <x v="63"/>
    <x v="1"/>
    <d v="2022-11-28T00:00:00"/>
    <x v="189"/>
    <s v="MACUSBC"/>
    <x v="2"/>
    <x v="1"/>
    <x v="0"/>
    <n v="11"/>
    <x v="2"/>
    <x v="4"/>
    <x v="10"/>
  </r>
  <r>
    <x v="63"/>
    <x v="0"/>
    <d v="2022-12-05T00:00:00"/>
    <x v="1286"/>
    <s v="HP"/>
    <x v="18"/>
    <x v="2"/>
    <x v="0"/>
    <n v="11"/>
    <x v="2"/>
    <x v="4"/>
    <x v="10"/>
  </r>
  <r>
    <x v="63"/>
    <x v="1"/>
    <d v="2022-11-28T00:00:00"/>
    <x v="1026"/>
    <s v="OMNI"/>
    <x v="15"/>
    <x v="1"/>
    <x v="0"/>
    <n v="11"/>
    <x v="2"/>
    <x v="4"/>
    <x v="10"/>
  </r>
  <r>
    <x v="63"/>
    <x v="0"/>
    <d v="2022-12-05T00:00:00"/>
    <x v="47"/>
    <s v="CLICC-ML"/>
    <x v="7"/>
    <x v="2"/>
    <x v="0"/>
    <n v="11"/>
    <x v="2"/>
    <x v="4"/>
    <x v="10"/>
  </r>
  <r>
    <x v="63"/>
    <x v="1"/>
    <d v="2022-11-28T00:00:00"/>
    <x v="355"/>
    <s v="IPHONE"/>
    <x v="1"/>
    <x v="1"/>
    <x v="0"/>
    <n v="11"/>
    <x v="2"/>
    <x v="4"/>
    <x v="10"/>
  </r>
  <r>
    <x v="63"/>
    <x v="1"/>
    <d v="2022-11-28T00:00:00"/>
    <x v="1177"/>
    <s v="WALLADPT"/>
    <x v="3"/>
    <x v="1"/>
    <x v="0"/>
    <n v="11"/>
    <x v="2"/>
    <x v="4"/>
    <x v="10"/>
  </r>
  <r>
    <x v="63"/>
    <x v="1"/>
    <d v="2022-11-28T00:00:00"/>
    <x v="1301"/>
    <s v="IPHONE"/>
    <x v="1"/>
    <x v="1"/>
    <x v="0"/>
    <n v="11"/>
    <x v="2"/>
    <x v="4"/>
    <x v="10"/>
  </r>
  <r>
    <x v="63"/>
    <x v="1"/>
    <d v="2022-11-28T00:00:00"/>
    <x v="491"/>
    <s v="WALLADPT"/>
    <x v="3"/>
    <x v="1"/>
    <x v="0"/>
    <n v="11"/>
    <x v="2"/>
    <x v="4"/>
    <x v="10"/>
  </r>
  <r>
    <x v="63"/>
    <x v="1"/>
    <d v="2022-11-28T00:00:00"/>
    <x v="185"/>
    <s v="IPHONE"/>
    <x v="1"/>
    <x v="1"/>
    <x v="0"/>
    <n v="11"/>
    <x v="2"/>
    <x v="4"/>
    <x v="10"/>
  </r>
  <r>
    <x v="63"/>
    <x v="1"/>
    <d v="2022-11-28T00:00:00"/>
    <x v="1143"/>
    <s v="WALLADPT"/>
    <x v="3"/>
    <x v="1"/>
    <x v="0"/>
    <n v="11"/>
    <x v="2"/>
    <x v="4"/>
    <x v="10"/>
  </r>
  <r>
    <x v="63"/>
    <x v="0"/>
    <d v="2022-11-28T00:00:00"/>
    <x v="285"/>
    <s v="IPHONE"/>
    <x v="1"/>
    <x v="1"/>
    <x v="0"/>
    <n v="11"/>
    <x v="2"/>
    <x v="4"/>
    <x v="10"/>
  </r>
  <r>
    <x v="63"/>
    <x v="0"/>
    <d v="2022-11-28T00:00:00"/>
    <x v="503"/>
    <s v="WALLADPT"/>
    <x v="3"/>
    <x v="1"/>
    <x v="0"/>
    <n v="11"/>
    <x v="2"/>
    <x v="4"/>
    <x v="10"/>
  </r>
  <r>
    <x v="63"/>
    <x v="1"/>
    <d v="2022-12-09T00:00:00"/>
    <x v="832"/>
    <s v="CLICC-ML"/>
    <x v="7"/>
    <x v="2"/>
    <x v="0"/>
    <n v="11"/>
    <x v="2"/>
    <x v="4"/>
    <x v="10"/>
  </r>
  <r>
    <x v="63"/>
    <x v="0"/>
    <d v="2022-11-28T00:00:00"/>
    <x v="339"/>
    <s v="MACUSBC"/>
    <x v="2"/>
    <x v="1"/>
    <x v="0"/>
    <n v="11"/>
    <x v="2"/>
    <x v="4"/>
    <x v="10"/>
  </r>
  <r>
    <x v="63"/>
    <x v="1"/>
    <d v="2022-11-28T00:00:00"/>
    <x v="1209"/>
    <s v="HPUSBC"/>
    <x v="12"/>
    <x v="1"/>
    <x v="0"/>
    <n v="11"/>
    <x v="2"/>
    <x v="4"/>
    <x v="10"/>
  </r>
  <r>
    <x v="63"/>
    <x v="1"/>
    <d v="2022-12-09T00:00:00"/>
    <x v="70"/>
    <s v="CLICC-ML"/>
    <x v="7"/>
    <x v="2"/>
    <x v="0"/>
    <n v="11"/>
    <x v="2"/>
    <x v="4"/>
    <x v="10"/>
  </r>
  <r>
    <x v="63"/>
    <x v="1"/>
    <d v="2022-12-05T00:00:00"/>
    <x v="1302"/>
    <s v="HP"/>
    <x v="18"/>
    <x v="2"/>
    <x v="0"/>
    <n v="11"/>
    <x v="2"/>
    <x v="4"/>
    <x v="10"/>
  </r>
  <r>
    <x v="63"/>
    <x v="0"/>
    <d v="2022-12-05T00:00:00"/>
    <x v="880"/>
    <s v="CLICC-ML"/>
    <x v="7"/>
    <x v="2"/>
    <x v="0"/>
    <n v="11"/>
    <x v="2"/>
    <x v="4"/>
    <x v="10"/>
  </r>
  <r>
    <x v="63"/>
    <x v="0"/>
    <d v="2022-12-09T00:00:00"/>
    <x v="350"/>
    <s v="CLICC-ML"/>
    <x v="7"/>
    <x v="2"/>
    <x v="0"/>
    <n v="11"/>
    <x v="2"/>
    <x v="4"/>
    <x v="10"/>
  </r>
  <r>
    <x v="63"/>
    <x v="1"/>
    <d v="2022-11-28T00:00:00"/>
    <x v="1026"/>
    <s v="OMNI"/>
    <x v="15"/>
    <x v="1"/>
    <x v="0"/>
    <n v="11"/>
    <x v="2"/>
    <x v="4"/>
    <x v="10"/>
  </r>
  <r>
    <x v="63"/>
    <x v="0"/>
    <d v="2022-11-28T00:00:00"/>
    <x v="919"/>
    <s v="UVGA"/>
    <x v="10"/>
    <x v="0"/>
    <x v="0"/>
    <n v="11"/>
    <x v="2"/>
    <x v="4"/>
    <x v="10"/>
  </r>
  <r>
    <x v="63"/>
    <x v="0"/>
    <d v="2022-12-05T00:00:00"/>
    <x v="1072"/>
    <s v="CBK"/>
    <x v="6"/>
    <x v="2"/>
    <x v="0"/>
    <n v="11"/>
    <x v="2"/>
    <x v="4"/>
    <x v="10"/>
  </r>
  <r>
    <x v="63"/>
    <x v="0"/>
    <d v="2022-12-09T00:00:00"/>
    <x v="49"/>
    <s v="CLICC-ML"/>
    <x v="7"/>
    <x v="2"/>
    <x v="0"/>
    <n v="11"/>
    <x v="2"/>
    <x v="4"/>
    <x v="10"/>
  </r>
  <r>
    <x v="63"/>
    <x v="1"/>
    <d v="2022-11-28T00:00:00"/>
    <x v="548"/>
    <s v="IPHONE"/>
    <x v="1"/>
    <x v="1"/>
    <x v="0"/>
    <n v="11"/>
    <x v="2"/>
    <x v="4"/>
    <x v="10"/>
  </r>
  <r>
    <x v="63"/>
    <x v="1"/>
    <d v="2022-11-28T00:00:00"/>
    <x v="643"/>
    <s v="OMNI"/>
    <x v="15"/>
    <x v="1"/>
    <x v="0"/>
    <n v="11"/>
    <x v="2"/>
    <x v="4"/>
    <x v="10"/>
  </r>
  <r>
    <x v="63"/>
    <x v="1"/>
    <d v="2022-12-09T00:00:00"/>
    <x v="956"/>
    <s v="CBK"/>
    <x v="6"/>
    <x v="2"/>
    <x v="0"/>
    <n v="11"/>
    <x v="2"/>
    <x v="4"/>
    <x v="10"/>
  </r>
  <r>
    <x v="63"/>
    <x v="1"/>
    <d v="2022-11-28T00:00:00"/>
    <x v="977"/>
    <s v="HDMIC"/>
    <x v="0"/>
    <x v="0"/>
    <x v="0"/>
    <n v="11"/>
    <x v="2"/>
    <x v="4"/>
    <x v="10"/>
  </r>
  <r>
    <x v="63"/>
    <x v="1"/>
    <d v="2022-11-28T00:00:00"/>
    <x v="883"/>
    <s v="IPHONE"/>
    <x v="1"/>
    <x v="1"/>
    <x v="0"/>
    <n v="11"/>
    <x v="2"/>
    <x v="4"/>
    <x v="10"/>
  </r>
  <r>
    <x v="63"/>
    <x v="1"/>
    <d v="2022-12-05T00:00:00"/>
    <x v="1008"/>
    <s v="CBK"/>
    <x v="6"/>
    <x v="2"/>
    <x v="0"/>
    <n v="11"/>
    <x v="2"/>
    <x v="4"/>
    <x v="10"/>
  </r>
  <r>
    <x v="63"/>
    <x v="1"/>
    <d v="2022-12-05T00:00:00"/>
    <x v="1066"/>
    <s v="CBK"/>
    <x v="6"/>
    <x v="2"/>
    <x v="0"/>
    <n v="11"/>
    <x v="2"/>
    <x v="4"/>
    <x v="10"/>
  </r>
  <r>
    <x v="63"/>
    <x v="1"/>
    <d v="2022-11-28T00:00:00"/>
    <x v="801"/>
    <s v="IPHONE"/>
    <x v="1"/>
    <x v="1"/>
    <x v="0"/>
    <n v="11"/>
    <x v="2"/>
    <x v="4"/>
    <x v="10"/>
  </r>
  <r>
    <x v="63"/>
    <x v="1"/>
    <d v="2022-12-05T00:00:00"/>
    <x v="880"/>
    <s v="CLICC-ML"/>
    <x v="7"/>
    <x v="2"/>
    <x v="0"/>
    <n v="11"/>
    <x v="2"/>
    <x v="4"/>
    <x v="10"/>
  </r>
  <r>
    <x v="63"/>
    <x v="1"/>
    <d v="2022-12-09T00:00:00"/>
    <x v="1303"/>
    <s v="CLICC-ML"/>
    <x v="7"/>
    <x v="2"/>
    <x v="0"/>
    <n v="11"/>
    <x v="2"/>
    <x v="4"/>
    <x v="10"/>
  </r>
  <r>
    <x v="63"/>
    <x v="0"/>
    <d v="2022-11-28T00:00:00"/>
    <x v="974"/>
    <s v="OMNI"/>
    <x v="15"/>
    <x v="1"/>
    <x v="0"/>
    <n v="11"/>
    <x v="2"/>
    <x v="4"/>
    <x v="10"/>
  </r>
  <r>
    <x v="63"/>
    <x v="1"/>
    <d v="2022-11-28T00:00:00"/>
    <x v="20"/>
    <s v="IPHONE"/>
    <x v="1"/>
    <x v="1"/>
    <x v="0"/>
    <n v="11"/>
    <x v="2"/>
    <x v="4"/>
    <x v="10"/>
  </r>
  <r>
    <x v="63"/>
    <x v="1"/>
    <d v="2022-11-28T00:00:00"/>
    <x v="498"/>
    <s v="WALLADPT"/>
    <x v="3"/>
    <x v="1"/>
    <x v="0"/>
    <n v="11"/>
    <x v="2"/>
    <x v="4"/>
    <x v="10"/>
  </r>
  <r>
    <x v="63"/>
    <x v="0"/>
    <d v="2022-11-28T00:00:00"/>
    <x v="1304"/>
    <s v="ANDROID"/>
    <x v="19"/>
    <x v="1"/>
    <x v="0"/>
    <n v="11"/>
    <x v="2"/>
    <x v="4"/>
    <x v="10"/>
  </r>
  <r>
    <x v="63"/>
    <x v="0"/>
    <d v="2022-11-28T00:00:00"/>
    <x v="1277"/>
    <s v="WALLADPT"/>
    <x v="3"/>
    <x v="1"/>
    <x v="0"/>
    <n v="11"/>
    <x v="2"/>
    <x v="4"/>
    <x v="10"/>
  </r>
  <r>
    <x v="63"/>
    <x v="0"/>
    <d v="2022-11-28T00:00:00"/>
    <x v="1191"/>
    <s v="SUP"/>
    <x v="21"/>
    <x v="4"/>
    <x v="0"/>
    <n v="11"/>
    <x v="2"/>
    <x v="4"/>
    <x v="10"/>
  </r>
  <r>
    <x v="63"/>
    <x v="0"/>
    <d v="2022-11-28T00:00:00"/>
    <x v="549"/>
    <s v="UVGA"/>
    <x v="10"/>
    <x v="0"/>
    <x v="0"/>
    <n v="11"/>
    <x v="2"/>
    <x v="4"/>
    <x v="10"/>
  </r>
  <r>
    <x v="63"/>
    <x v="0"/>
    <d v="2022-11-28T00:00:00"/>
    <x v="1035"/>
    <s v="IPHONE"/>
    <x v="1"/>
    <x v="1"/>
    <x v="0"/>
    <n v="11"/>
    <x v="2"/>
    <x v="4"/>
    <x v="10"/>
  </r>
  <r>
    <x v="63"/>
    <x v="0"/>
    <d v="2022-11-28T00:00:00"/>
    <x v="1305"/>
    <s v="OMNI"/>
    <x v="15"/>
    <x v="1"/>
    <x v="0"/>
    <n v="11"/>
    <x v="2"/>
    <x v="4"/>
    <x v="10"/>
  </r>
  <r>
    <x v="63"/>
    <x v="0"/>
    <d v="2022-11-28T00:00:00"/>
    <x v="1199"/>
    <s v="HPUSBC"/>
    <x v="12"/>
    <x v="1"/>
    <x v="0"/>
    <n v="11"/>
    <x v="2"/>
    <x v="4"/>
    <x v="10"/>
  </r>
  <r>
    <x v="63"/>
    <x v="1"/>
    <d v="2022-12-05T00:00:00"/>
    <x v="730"/>
    <s v="CLICC-MM"/>
    <x v="4"/>
    <x v="2"/>
    <x v="0"/>
    <n v="11"/>
    <x v="2"/>
    <x v="4"/>
    <x v="10"/>
  </r>
  <r>
    <x v="63"/>
    <x v="1"/>
    <d v="2022-12-05T00:00:00"/>
    <x v="1130"/>
    <s v="HP"/>
    <x v="18"/>
    <x v="2"/>
    <x v="0"/>
    <n v="11"/>
    <x v="2"/>
    <x v="4"/>
    <x v="10"/>
  </r>
  <r>
    <x v="63"/>
    <x v="1"/>
    <d v="2022-12-05T00:00:00"/>
    <x v="698"/>
    <s v="HP"/>
    <x v="18"/>
    <x v="2"/>
    <x v="0"/>
    <n v="11"/>
    <x v="2"/>
    <x v="4"/>
    <x v="10"/>
  </r>
  <r>
    <x v="63"/>
    <x v="1"/>
    <d v="2022-11-28T00:00:00"/>
    <x v="110"/>
    <s v="MACUSBC"/>
    <x v="2"/>
    <x v="1"/>
    <x v="0"/>
    <n v="11"/>
    <x v="2"/>
    <x v="4"/>
    <x v="10"/>
  </r>
  <r>
    <x v="63"/>
    <x v="1"/>
    <d v="2022-11-28T00:00:00"/>
    <x v="1299"/>
    <s v="HDST"/>
    <x v="8"/>
    <x v="4"/>
    <x v="0"/>
    <n v="11"/>
    <x v="2"/>
    <x v="4"/>
    <x v="10"/>
  </r>
  <r>
    <x v="63"/>
    <x v="1"/>
    <d v="2022-12-09T00:00:00"/>
    <x v="1181"/>
    <s v="HP"/>
    <x v="18"/>
    <x v="2"/>
    <x v="0"/>
    <n v="11"/>
    <x v="2"/>
    <x v="4"/>
    <x v="10"/>
  </r>
  <r>
    <x v="63"/>
    <x v="1"/>
    <d v="2022-12-09T00:00:00"/>
    <x v="851"/>
    <s v="CLICC-ML"/>
    <x v="7"/>
    <x v="2"/>
    <x v="0"/>
    <n v="11"/>
    <x v="2"/>
    <x v="4"/>
    <x v="10"/>
  </r>
  <r>
    <x v="63"/>
    <x v="1"/>
    <d v="2022-12-05T00:00:00"/>
    <x v="129"/>
    <s v="CLICC-ML"/>
    <x v="7"/>
    <x v="2"/>
    <x v="0"/>
    <n v="11"/>
    <x v="2"/>
    <x v="4"/>
    <x v="10"/>
  </r>
  <r>
    <x v="63"/>
    <x v="1"/>
    <d v="2022-12-05T00:00:00"/>
    <x v="881"/>
    <s v="FAC"/>
    <x v="7"/>
    <x v="2"/>
    <x v="0"/>
    <n v="11"/>
    <x v="2"/>
    <x v="4"/>
    <x v="10"/>
  </r>
  <r>
    <x v="63"/>
    <x v="1"/>
    <d v="2022-11-28T00:00:00"/>
    <x v="651"/>
    <s v="IPHONE"/>
    <x v="1"/>
    <x v="1"/>
    <x v="0"/>
    <n v="11"/>
    <x v="2"/>
    <x v="4"/>
    <x v="10"/>
  </r>
  <r>
    <x v="63"/>
    <x v="1"/>
    <d v="2022-11-28T00:00:00"/>
    <x v="1306"/>
    <s v="WALLADPT"/>
    <x v="3"/>
    <x v="1"/>
    <x v="0"/>
    <n v="11"/>
    <x v="2"/>
    <x v="4"/>
    <x v="10"/>
  </r>
  <r>
    <x v="63"/>
    <x v="1"/>
    <d v="2022-11-28T00:00:00"/>
    <x v="332"/>
    <s v="MACUSBC"/>
    <x v="2"/>
    <x v="1"/>
    <x v="0"/>
    <n v="11"/>
    <x v="2"/>
    <x v="4"/>
    <x v="10"/>
  </r>
  <r>
    <x v="63"/>
    <x v="1"/>
    <d v="2022-11-28T00:00:00"/>
    <x v="110"/>
    <s v="MACUSBC"/>
    <x v="2"/>
    <x v="1"/>
    <x v="0"/>
    <n v="11"/>
    <x v="2"/>
    <x v="4"/>
    <x v="10"/>
  </r>
  <r>
    <x v="63"/>
    <x v="1"/>
    <d v="2022-11-28T00:00:00"/>
    <x v="524"/>
    <s v="IPHONE"/>
    <x v="1"/>
    <x v="1"/>
    <x v="0"/>
    <n v="11"/>
    <x v="2"/>
    <x v="4"/>
    <x v="10"/>
  </r>
  <r>
    <x v="63"/>
    <x v="1"/>
    <d v="2022-11-28T00:00:00"/>
    <x v="895"/>
    <s v="WALLADPT"/>
    <x v="3"/>
    <x v="1"/>
    <x v="0"/>
    <n v="11"/>
    <x v="2"/>
    <x v="4"/>
    <x v="10"/>
  </r>
  <r>
    <x v="63"/>
    <x v="1"/>
    <d v="2022-12-09T00:00:00"/>
    <x v="1247"/>
    <s v="HP"/>
    <x v="18"/>
    <x v="2"/>
    <x v="0"/>
    <n v="11"/>
    <x v="2"/>
    <x v="4"/>
    <x v="10"/>
  </r>
  <r>
    <x v="63"/>
    <x v="1"/>
    <d v="2022-12-05T00:00:00"/>
    <x v="619"/>
    <s v="FAC"/>
    <x v="4"/>
    <x v="2"/>
    <x v="0"/>
    <n v="11"/>
    <x v="2"/>
    <x v="4"/>
    <x v="10"/>
  </r>
  <r>
    <x v="63"/>
    <x v="1"/>
    <d v="2022-12-09T00:00:00"/>
    <x v="508"/>
    <s v="CLICC-MM"/>
    <x v="4"/>
    <x v="2"/>
    <x v="0"/>
    <n v="11"/>
    <x v="2"/>
    <x v="4"/>
    <x v="10"/>
  </r>
  <r>
    <x v="63"/>
    <x v="1"/>
    <d v="2022-11-28T00:00:00"/>
    <x v="1"/>
    <s v="IPHONE"/>
    <x v="1"/>
    <x v="1"/>
    <x v="0"/>
    <n v="11"/>
    <x v="2"/>
    <x v="4"/>
    <x v="10"/>
  </r>
  <r>
    <x v="63"/>
    <x v="1"/>
    <d v="2022-11-28T00:00:00"/>
    <x v="9"/>
    <s v="MACUSBC"/>
    <x v="2"/>
    <x v="1"/>
    <x v="0"/>
    <n v="11"/>
    <x v="2"/>
    <x v="4"/>
    <x v="10"/>
  </r>
  <r>
    <x v="63"/>
    <x v="1"/>
    <d v="2022-11-28T00:00:00"/>
    <x v="936"/>
    <s v="WALLADPT"/>
    <x v="3"/>
    <x v="1"/>
    <x v="0"/>
    <n v="11"/>
    <x v="2"/>
    <x v="4"/>
    <x v="10"/>
  </r>
  <r>
    <x v="63"/>
    <x v="1"/>
    <d v="2022-11-28T00:00:00"/>
    <x v="524"/>
    <s v="IPHONE"/>
    <x v="1"/>
    <x v="1"/>
    <x v="0"/>
    <n v="11"/>
    <x v="2"/>
    <x v="4"/>
    <x v="10"/>
  </r>
  <r>
    <x v="63"/>
    <x v="1"/>
    <d v="2022-11-28T00:00:00"/>
    <x v="854"/>
    <s v="WALLADPT"/>
    <x v="3"/>
    <x v="1"/>
    <x v="0"/>
    <n v="11"/>
    <x v="2"/>
    <x v="4"/>
    <x v="10"/>
  </r>
  <r>
    <x v="63"/>
    <x v="1"/>
    <d v="2022-11-28T00:00:00"/>
    <x v="441"/>
    <s v="MACCHRG"/>
    <x v="9"/>
    <x v="1"/>
    <x v="0"/>
    <n v="11"/>
    <x v="2"/>
    <x v="4"/>
    <x v="10"/>
  </r>
  <r>
    <x v="63"/>
    <x v="0"/>
    <d v="2022-12-09T00:00:00"/>
    <x v="665"/>
    <s v="FAC"/>
    <x v="4"/>
    <x v="2"/>
    <x v="0"/>
    <n v="11"/>
    <x v="2"/>
    <x v="4"/>
    <x v="10"/>
  </r>
  <r>
    <x v="63"/>
    <x v="1"/>
    <d v="2022-12-05T00:00:00"/>
    <x v="1253"/>
    <s v="HP"/>
    <x v="18"/>
    <x v="2"/>
    <x v="0"/>
    <n v="11"/>
    <x v="2"/>
    <x v="4"/>
    <x v="10"/>
  </r>
  <r>
    <x v="63"/>
    <x v="0"/>
    <d v="2022-12-09T00:00:00"/>
    <x v="1307"/>
    <s v="HP"/>
    <x v="18"/>
    <x v="2"/>
    <x v="0"/>
    <n v="11"/>
    <x v="2"/>
    <x v="4"/>
    <x v="10"/>
  </r>
  <r>
    <x v="63"/>
    <x v="1"/>
    <d v="2022-11-28T00:00:00"/>
    <x v="511"/>
    <s v="MACUSBC"/>
    <x v="2"/>
    <x v="1"/>
    <x v="0"/>
    <n v="11"/>
    <x v="2"/>
    <x v="4"/>
    <x v="10"/>
  </r>
  <r>
    <x v="63"/>
    <x v="1"/>
    <d v="2022-11-28T00:00:00"/>
    <x v="231"/>
    <s v="MACUSBC"/>
    <x v="2"/>
    <x v="1"/>
    <x v="0"/>
    <n v="11"/>
    <x v="2"/>
    <x v="4"/>
    <x v="10"/>
  </r>
  <r>
    <x v="63"/>
    <x v="1"/>
    <d v="2022-11-28T00:00:00"/>
    <x v="2"/>
    <s v="IPHONE"/>
    <x v="1"/>
    <x v="1"/>
    <x v="0"/>
    <n v="11"/>
    <x v="2"/>
    <x v="4"/>
    <x v="10"/>
  </r>
  <r>
    <x v="63"/>
    <x v="1"/>
    <d v="2022-11-28T00:00:00"/>
    <x v="854"/>
    <s v="WALLADPT"/>
    <x v="3"/>
    <x v="1"/>
    <x v="0"/>
    <n v="11"/>
    <x v="2"/>
    <x v="4"/>
    <x v="10"/>
  </r>
  <r>
    <x v="63"/>
    <x v="1"/>
    <d v="2022-12-09T00:00:00"/>
    <x v="1208"/>
    <s v="HP"/>
    <x v="18"/>
    <x v="2"/>
    <x v="0"/>
    <n v="11"/>
    <x v="2"/>
    <x v="4"/>
    <x v="10"/>
  </r>
  <r>
    <x v="63"/>
    <x v="1"/>
    <d v="2022-12-05T00:00:00"/>
    <x v="509"/>
    <s v="CLICC-MM"/>
    <x v="4"/>
    <x v="2"/>
    <x v="0"/>
    <n v="11"/>
    <x v="2"/>
    <x v="4"/>
    <x v="10"/>
  </r>
  <r>
    <x v="63"/>
    <x v="1"/>
    <d v="2022-12-09T00:00:00"/>
    <x v="1124"/>
    <s v="CLICC-MM"/>
    <x v="4"/>
    <x v="2"/>
    <x v="0"/>
    <n v="11"/>
    <x v="2"/>
    <x v="4"/>
    <x v="10"/>
  </r>
  <r>
    <x v="63"/>
    <x v="1"/>
    <d v="2022-12-05T00:00:00"/>
    <x v="880"/>
    <s v="CLICC-ML"/>
    <x v="7"/>
    <x v="2"/>
    <x v="0"/>
    <n v="11"/>
    <x v="2"/>
    <x v="4"/>
    <x v="10"/>
  </r>
  <r>
    <x v="63"/>
    <x v="0"/>
    <d v="2022-12-05T00:00:00"/>
    <x v="477"/>
    <s v="CBK"/>
    <x v="6"/>
    <x v="2"/>
    <x v="0"/>
    <n v="11"/>
    <x v="2"/>
    <x v="4"/>
    <x v="10"/>
  </r>
  <r>
    <x v="63"/>
    <x v="0"/>
    <d v="2022-12-09T00:00:00"/>
    <x v="1308"/>
    <s v="FAC"/>
    <x v="4"/>
    <x v="2"/>
    <x v="0"/>
    <n v="11"/>
    <x v="2"/>
    <x v="4"/>
    <x v="10"/>
  </r>
  <r>
    <x v="63"/>
    <x v="1"/>
    <d v="2022-11-28T00:00:00"/>
    <x v="606"/>
    <s v="MACUSBC"/>
    <x v="2"/>
    <x v="1"/>
    <x v="0"/>
    <n v="11"/>
    <x v="2"/>
    <x v="4"/>
    <x v="10"/>
  </r>
  <r>
    <x v="63"/>
    <x v="1"/>
    <d v="2022-11-28T00:00:00"/>
    <x v="262"/>
    <s v="IPHONE"/>
    <x v="1"/>
    <x v="1"/>
    <x v="0"/>
    <n v="11"/>
    <x v="2"/>
    <x v="4"/>
    <x v="10"/>
  </r>
  <r>
    <x v="63"/>
    <x v="1"/>
    <d v="2022-11-28T00:00:00"/>
    <x v="357"/>
    <s v="WALLADPT"/>
    <x v="3"/>
    <x v="1"/>
    <x v="0"/>
    <n v="11"/>
    <x v="2"/>
    <x v="4"/>
    <x v="10"/>
  </r>
  <r>
    <x v="63"/>
    <x v="1"/>
    <d v="2022-12-09T00:00:00"/>
    <x v="873"/>
    <s v="CBK"/>
    <x v="6"/>
    <x v="2"/>
    <x v="0"/>
    <n v="11"/>
    <x v="2"/>
    <x v="4"/>
    <x v="10"/>
  </r>
  <r>
    <x v="63"/>
    <x v="1"/>
    <d v="2022-12-09T00:00:00"/>
    <x v="1309"/>
    <s v="CLICC-MM"/>
    <x v="4"/>
    <x v="2"/>
    <x v="0"/>
    <n v="11"/>
    <x v="2"/>
    <x v="4"/>
    <x v="10"/>
  </r>
  <r>
    <x v="63"/>
    <x v="1"/>
    <d v="2022-12-05T00:00:00"/>
    <x v="1073"/>
    <s v="CBK"/>
    <x v="6"/>
    <x v="2"/>
    <x v="0"/>
    <n v="11"/>
    <x v="2"/>
    <x v="4"/>
    <x v="10"/>
  </r>
  <r>
    <x v="63"/>
    <x v="1"/>
    <d v="2022-12-05T00:00:00"/>
    <x v="1055"/>
    <s v="FAC"/>
    <x v="4"/>
    <x v="2"/>
    <x v="0"/>
    <n v="11"/>
    <x v="2"/>
    <x v="4"/>
    <x v="10"/>
  </r>
  <r>
    <x v="63"/>
    <x v="1"/>
    <d v="2022-11-28T00:00:00"/>
    <x v="801"/>
    <s v="IPHONE"/>
    <x v="1"/>
    <x v="1"/>
    <x v="0"/>
    <n v="11"/>
    <x v="2"/>
    <x v="4"/>
    <x v="10"/>
  </r>
  <r>
    <x v="63"/>
    <x v="1"/>
    <d v="2022-12-09T00:00:00"/>
    <x v="1009"/>
    <s v="CBK"/>
    <x v="6"/>
    <x v="2"/>
    <x v="0"/>
    <n v="11"/>
    <x v="2"/>
    <x v="4"/>
    <x v="10"/>
  </r>
  <r>
    <x v="63"/>
    <x v="0"/>
    <d v="2022-12-09T00:00:00"/>
    <x v="1070"/>
    <s v="CBK"/>
    <x v="6"/>
    <x v="2"/>
    <x v="0"/>
    <n v="11"/>
    <x v="2"/>
    <x v="4"/>
    <x v="10"/>
  </r>
  <r>
    <x v="63"/>
    <x v="0"/>
    <d v="2022-12-09T00:00:00"/>
    <x v="1310"/>
    <s v="HP"/>
    <x v="18"/>
    <x v="2"/>
    <x v="0"/>
    <n v="11"/>
    <x v="2"/>
    <x v="4"/>
    <x v="10"/>
  </r>
  <r>
    <x v="63"/>
    <x v="1"/>
    <d v="2022-12-09T00:00:00"/>
    <x v="600"/>
    <s v="HP"/>
    <x v="18"/>
    <x v="2"/>
    <x v="0"/>
    <n v="11"/>
    <x v="2"/>
    <x v="4"/>
    <x v="10"/>
  </r>
  <r>
    <x v="63"/>
    <x v="1"/>
    <d v="2022-12-05T00:00:00"/>
    <x v="1311"/>
    <s v="CBK"/>
    <x v="6"/>
    <x v="2"/>
    <x v="0"/>
    <n v="11"/>
    <x v="2"/>
    <x v="4"/>
    <x v="10"/>
  </r>
  <r>
    <x v="64"/>
    <x v="2"/>
    <d v="2022-12-06T00:00:00"/>
    <x v="768"/>
    <s v="CBK"/>
    <x v="6"/>
    <x v="2"/>
    <x v="0"/>
    <n v="11"/>
    <x v="2"/>
    <x v="5"/>
    <x v="10"/>
  </r>
  <r>
    <x v="64"/>
    <x v="1"/>
    <d v="2022-11-29T00:00:00"/>
    <x v="1"/>
    <s v="IPHONE"/>
    <x v="1"/>
    <x v="1"/>
    <x v="0"/>
    <n v="11"/>
    <x v="2"/>
    <x v="5"/>
    <x v="10"/>
  </r>
  <r>
    <x v="64"/>
    <x v="1"/>
    <d v="2022-11-29T00:00:00"/>
    <x v="1048"/>
    <s v="WALLADPT"/>
    <x v="3"/>
    <x v="1"/>
    <x v="0"/>
    <n v="11"/>
    <x v="2"/>
    <x v="5"/>
    <x v="10"/>
  </r>
  <r>
    <x v="64"/>
    <x v="0"/>
    <d v="2022-11-29T00:00:00"/>
    <x v="9"/>
    <s v="MACUSBC"/>
    <x v="2"/>
    <x v="1"/>
    <x v="0"/>
    <n v="11"/>
    <x v="2"/>
    <x v="5"/>
    <x v="10"/>
  </r>
  <r>
    <x v="64"/>
    <x v="1"/>
    <d v="2022-11-29T00:00:00"/>
    <x v="548"/>
    <s v="IPHONE"/>
    <x v="1"/>
    <x v="1"/>
    <x v="0"/>
    <n v="11"/>
    <x v="2"/>
    <x v="5"/>
    <x v="10"/>
  </r>
  <r>
    <x v="64"/>
    <x v="1"/>
    <d v="2022-11-29T00:00:00"/>
    <x v="643"/>
    <s v="OMNI"/>
    <x v="15"/>
    <x v="1"/>
    <x v="0"/>
    <n v="11"/>
    <x v="2"/>
    <x v="5"/>
    <x v="10"/>
  </r>
  <r>
    <x v="64"/>
    <x v="1"/>
    <d v="2022-12-09T00:00:00"/>
    <x v="1312"/>
    <s v="HP"/>
    <x v="18"/>
    <x v="2"/>
    <x v="0"/>
    <n v="11"/>
    <x v="2"/>
    <x v="5"/>
    <x v="10"/>
  </r>
  <r>
    <x v="64"/>
    <x v="1"/>
    <d v="2022-11-29T00:00:00"/>
    <x v="1313"/>
    <s v="CALC"/>
    <x v="16"/>
    <x v="4"/>
    <x v="0"/>
    <n v="11"/>
    <x v="2"/>
    <x v="5"/>
    <x v="10"/>
  </r>
  <r>
    <x v="64"/>
    <x v="0"/>
    <d v="2022-12-09T00:00:00"/>
    <x v="1314"/>
    <s v="HP"/>
    <x v="18"/>
    <x v="2"/>
    <x v="0"/>
    <n v="11"/>
    <x v="2"/>
    <x v="5"/>
    <x v="10"/>
  </r>
  <r>
    <x v="64"/>
    <x v="1"/>
    <d v="2022-11-29T00:00:00"/>
    <x v="503"/>
    <s v="WALLADPT"/>
    <x v="3"/>
    <x v="1"/>
    <x v="0"/>
    <n v="11"/>
    <x v="2"/>
    <x v="5"/>
    <x v="10"/>
  </r>
  <r>
    <x v="64"/>
    <x v="1"/>
    <d v="2022-11-29T00:00:00"/>
    <x v="1259"/>
    <s v="MACCHRG"/>
    <x v="9"/>
    <x v="1"/>
    <x v="0"/>
    <n v="11"/>
    <x v="2"/>
    <x v="5"/>
    <x v="10"/>
  </r>
  <r>
    <x v="64"/>
    <x v="1"/>
    <d v="2022-12-09T00:00:00"/>
    <x v="814"/>
    <s v="FAC"/>
    <x v="4"/>
    <x v="2"/>
    <x v="0"/>
    <n v="11"/>
    <x v="2"/>
    <x v="5"/>
    <x v="10"/>
  </r>
  <r>
    <x v="64"/>
    <x v="1"/>
    <d v="2022-12-06T00:00:00"/>
    <x v="1315"/>
    <s v="CBK"/>
    <x v="6"/>
    <x v="2"/>
    <x v="0"/>
    <n v="11"/>
    <x v="2"/>
    <x v="5"/>
    <x v="10"/>
  </r>
  <r>
    <x v="64"/>
    <x v="0"/>
    <d v="2022-12-06T00:00:00"/>
    <x v="1034"/>
    <s v="CBK"/>
    <x v="6"/>
    <x v="2"/>
    <x v="0"/>
    <n v="11"/>
    <x v="2"/>
    <x v="5"/>
    <x v="10"/>
  </r>
  <r>
    <x v="64"/>
    <x v="1"/>
    <d v="2022-12-09T00:00:00"/>
    <x v="793"/>
    <s v="CLICC-MM"/>
    <x v="4"/>
    <x v="2"/>
    <x v="0"/>
    <n v="11"/>
    <x v="2"/>
    <x v="5"/>
    <x v="10"/>
  </r>
  <r>
    <x v="64"/>
    <x v="1"/>
    <d v="2022-11-29T00:00:00"/>
    <x v="1229"/>
    <s v="HDST"/>
    <x v="8"/>
    <x v="4"/>
    <x v="0"/>
    <n v="11"/>
    <x v="2"/>
    <x v="5"/>
    <x v="10"/>
  </r>
  <r>
    <x v="64"/>
    <x v="1"/>
    <d v="2022-12-09T00:00:00"/>
    <x v="817"/>
    <s v="CBK"/>
    <x v="6"/>
    <x v="2"/>
    <x v="0"/>
    <n v="11"/>
    <x v="2"/>
    <x v="5"/>
    <x v="10"/>
  </r>
  <r>
    <x v="64"/>
    <x v="1"/>
    <d v="2022-11-29T00:00:00"/>
    <x v="9"/>
    <s v="MACUSBC"/>
    <x v="2"/>
    <x v="1"/>
    <x v="0"/>
    <n v="11"/>
    <x v="2"/>
    <x v="5"/>
    <x v="10"/>
  </r>
  <r>
    <x v="64"/>
    <x v="0"/>
    <d v="2022-11-29T00:00:00"/>
    <x v="1301"/>
    <s v="IPHONE"/>
    <x v="1"/>
    <x v="1"/>
    <x v="0"/>
    <n v="11"/>
    <x v="2"/>
    <x v="5"/>
    <x v="10"/>
  </r>
  <r>
    <x v="64"/>
    <x v="0"/>
    <d v="2022-11-29T00:00:00"/>
    <x v="1306"/>
    <s v="WALLADPT"/>
    <x v="3"/>
    <x v="1"/>
    <x v="0"/>
    <n v="11"/>
    <x v="2"/>
    <x v="5"/>
    <x v="10"/>
  </r>
  <r>
    <x v="64"/>
    <x v="1"/>
    <d v="2022-11-29T00:00:00"/>
    <x v="1316"/>
    <s v="OMNI"/>
    <x v="15"/>
    <x v="1"/>
    <x v="0"/>
    <n v="11"/>
    <x v="2"/>
    <x v="5"/>
    <x v="10"/>
  </r>
  <r>
    <x v="64"/>
    <x v="1"/>
    <d v="2022-12-06T00:00:00"/>
    <x v="866"/>
    <s v="CLICC-ML"/>
    <x v="7"/>
    <x v="2"/>
    <x v="0"/>
    <n v="11"/>
    <x v="2"/>
    <x v="5"/>
    <x v="10"/>
  </r>
  <r>
    <x v="64"/>
    <x v="1"/>
    <d v="2022-12-09T00:00:00"/>
    <x v="862"/>
    <s v="CLICC-ML"/>
    <x v="7"/>
    <x v="2"/>
    <x v="0"/>
    <n v="11"/>
    <x v="2"/>
    <x v="5"/>
    <x v="10"/>
  </r>
  <r>
    <x v="64"/>
    <x v="0"/>
    <d v="2022-12-06T00:00:00"/>
    <x v="32"/>
    <s v="CLICC-ML"/>
    <x v="7"/>
    <x v="2"/>
    <x v="0"/>
    <n v="11"/>
    <x v="2"/>
    <x v="5"/>
    <x v="10"/>
  </r>
  <r>
    <x v="64"/>
    <x v="1"/>
    <d v="2022-11-29T00:00:00"/>
    <x v="1235"/>
    <s v="HDST"/>
    <x v="8"/>
    <x v="4"/>
    <x v="0"/>
    <n v="11"/>
    <x v="2"/>
    <x v="5"/>
    <x v="10"/>
  </r>
  <r>
    <x v="64"/>
    <x v="1"/>
    <d v="2022-12-09T00:00:00"/>
    <x v="592"/>
    <s v="FAC"/>
    <x v="7"/>
    <x v="2"/>
    <x v="0"/>
    <n v="11"/>
    <x v="2"/>
    <x v="5"/>
    <x v="10"/>
  </r>
  <r>
    <x v="64"/>
    <x v="0"/>
    <d v="2022-12-09T00:00:00"/>
    <x v="1049"/>
    <s v="CBK"/>
    <x v="6"/>
    <x v="2"/>
    <x v="0"/>
    <n v="11"/>
    <x v="2"/>
    <x v="5"/>
    <x v="10"/>
  </r>
  <r>
    <x v="64"/>
    <x v="1"/>
    <d v="2022-11-29T00:00:00"/>
    <x v="1087"/>
    <s v="IPHONE"/>
    <x v="1"/>
    <x v="1"/>
    <x v="0"/>
    <n v="11"/>
    <x v="2"/>
    <x v="5"/>
    <x v="10"/>
  </r>
  <r>
    <x v="64"/>
    <x v="1"/>
    <d v="2022-11-29T00:00:00"/>
    <x v="688"/>
    <s v="HDST"/>
    <x v="8"/>
    <x v="4"/>
    <x v="0"/>
    <n v="11"/>
    <x v="2"/>
    <x v="5"/>
    <x v="10"/>
  </r>
  <r>
    <x v="64"/>
    <x v="1"/>
    <d v="2022-11-29T00:00:00"/>
    <x v="606"/>
    <s v="MACUSBC"/>
    <x v="2"/>
    <x v="1"/>
    <x v="0"/>
    <n v="11"/>
    <x v="2"/>
    <x v="5"/>
    <x v="10"/>
  </r>
  <r>
    <x v="64"/>
    <x v="0"/>
    <d v="2022-11-29T00:00:00"/>
    <x v="977"/>
    <s v="HDMIC"/>
    <x v="0"/>
    <x v="0"/>
    <x v="0"/>
    <n v="11"/>
    <x v="2"/>
    <x v="5"/>
    <x v="10"/>
  </r>
  <r>
    <x v="64"/>
    <x v="0"/>
    <d v="2022-11-29T00:00:00"/>
    <x v="919"/>
    <s v="UVGA"/>
    <x v="10"/>
    <x v="0"/>
    <x v="0"/>
    <n v="11"/>
    <x v="2"/>
    <x v="5"/>
    <x v="10"/>
  </r>
  <r>
    <x v="64"/>
    <x v="1"/>
    <d v="2022-12-09T00:00:00"/>
    <x v="805"/>
    <s v="CLICC-MM"/>
    <x v="4"/>
    <x v="2"/>
    <x v="0"/>
    <n v="11"/>
    <x v="2"/>
    <x v="5"/>
    <x v="10"/>
  </r>
  <r>
    <x v="64"/>
    <x v="1"/>
    <d v="2022-11-29T00:00:00"/>
    <x v="189"/>
    <s v="MACUSBC"/>
    <x v="2"/>
    <x v="1"/>
    <x v="0"/>
    <n v="11"/>
    <x v="2"/>
    <x v="5"/>
    <x v="10"/>
  </r>
  <r>
    <x v="64"/>
    <x v="1"/>
    <d v="2022-11-29T00:00:00"/>
    <x v="1087"/>
    <s v="IPHONE"/>
    <x v="1"/>
    <x v="1"/>
    <x v="0"/>
    <n v="11"/>
    <x v="2"/>
    <x v="5"/>
    <x v="10"/>
  </r>
  <r>
    <x v="64"/>
    <x v="1"/>
    <d v="2022-11-29T00:00:00"/>
    <x v="1115"/>
    <s v="HDMIC"/>
    <x v="0"/>
    <x v="0"/>
    <x v="0"/>
    <n v="11"/>
    <x v="2"/>
    <x v="5"/>
    <x v="10"/>
  </r>
  <r>
    <x v="64"/>
    <x v="1"/>
    <d v="2022-11-29T00:00:00"/>
    <x v="1024"/>
    <s v="UHDMI"/>
    <x v="14"/>
    <x v="0"/>
    <x v="0"/>
    <n v="11"/>
    <x v="2"/>
    <x v="5"/>
    <x v="10"/>
  </r>
  <r>
    <x v="64"/>
    <x v="1"/>
    <d v="2022-12-06T00:00:00"/>
    <x v="434"/>
    <s v="CBK"/>
    <x v="6"/>
    <x v="2"/>
    <x v="0"/>
    <n v="11"/>
    <x v="2"/>
    <x v="5"/>
    <x v="10"/>
  </r>
  <r>
    <x v="64"/>
    <x v="0"/>
    <d v="2022-11-29T00:00:00"/>
    <x v="189"/>
    <s v="MACUSBC"/>
    <x v="2"/>
    <x v="1"/>
    <x v="0"/>
    <n v="11"/>
    <x v="2"/>
    <x v="5"/>
    <x v="10"/>
  </r>
  <r>
    <x v="64"/>
    <x v="1"/>
    <d v="2022-11-29T00:00:00"/>
    <x v="231"/>
    <s v="MACUSBC"/>
    <x v="2"/>
    <x v="1"/>
    <x v="0"/>
    <n v="11"/>
    <x v="2"/>
    <x v="5"/>
    <x v="10"/>
  </r>
  <r>
    <x v="64"/>
    <x v="1"/>
    <d v="2022-12-06T00:00:00"/>
    <x v="1067"/>
    <s v="FAC"/>
    <x v="4"/>
    <x v="2"/>
    <x v="0"/>
    <n v="11"/>
    <x v="2"/>
    <x v="5"/>
    <x v="10"/>
  </r>
  <r>
    <x v="64"/>
    <x v="1"/>
    <d v="2022-12-06T00:00:00"/>
    <x v="631"/>
    <s v="FAC"/>
    <x v="4"/>
    <x v="2"/>
    <x v="0"/>
    <n v="11"/>
    <x v="2"/>
    <x v="5"/>
    <x v="10"/>
  </r>
  <r>
    <x v="64"/>
    <x v="1"/>
    <d v="2022-11-29T00:00:00"/>
    <x v="883"/>
    <s v="IPHONE"/>
    <x v="1"/>
    <x v="1"/>
    <x v="0"/>
    <n v="11"/>
    <x v="2"/>
    <x v="5"/>
    <x v="10"/>
  </r>
  <r>
    <x v="64"/>
    <x v="0"/>
    <d v="2022-11-29T00:00:00"/>
    <x v="622"/>
    <s v="OMNI"/>
    <x v="15"/>
    <x v="1"/>
    <x v="0"/>
    <n v="11"/>
    <x v="2"/>
    <x v="5"/>
    <x v="10"/>
  </r>
  <r>
    <x v="64"/>
    <x v="0"/>
    <d v="2022-11-29T00:00:00"/>
    <x v="549"/>
    <s v="UVGA"/>
    <x v="10"/>
    <x v="0"/>
    <x v="0"/>
    <n v="11"/>
    <x v="2"/>
    <x v="5"/>
    <x v="10"/>
  </r>
  <r>
    <x v="64"/>
    <x v="0"/>
    <d v="2022-12-06T00:00:00"/>
    <x v="683"/>
    <s v="CBK"/>
    <x v="6"/>
    <x v="2"/>
    <x v="0"/>
    <n v="11"/>
    <x v="2"/>
    <x v="5"/>
    <x v="10"/>
  </r>
  <r>
    <x v="64"/>
    <x v="1"/>
    <d v="2022-11-29T00:00:00"/>
    <x v="668"/>
    <s v="IPHONE"/>
    <x v="1"/>
    <x v="1"/>
    <x v="0"/>
    <n v="11"/>
    <x v="2"/>
    <x v="5"/>
    <x v="10"/>
  </r>
  <r>
    <x v="64"/>
    <x v="1"/>
    <d v="2022-11-29T00:00:00"/>
    <x v="1306"/>
    <s v="WALLADPT"/>
    <x v="3"/>
    <x v="1"/>
    <x v="0"/>
    <n v="11"/>
    <x v="2"/>
    <x v="5"/>
    <x v="10"/>
  </r>
  <r>
    <x v="64"/>
    <x v="0"/>
    <d v="2022-12-06T00:00:00"/>
    <x v="614"/>
    <s v="CLICC-MM"/>
    <x v="4"/>
    <x v="2"/>
    <x v="0"/>
    <n v="11"/>
    <x v="2"/>
    <x v="5"/>
    <x v="10"/>
  </r>
  <r>
    <x v="64"/>
    <x v="0"/>
    <d v="2022-11-29T00:00:00"/>
    <x v="1301"/>
    <s v="IPHONE"/>
    <x v="1"/>
    <x v="1"/>
    <x v="0"/>
    <n v="11"/>
    <x v="2"/>
    <x v="5"/>
    <x v="10"/>
  </r>
  <r>
    <x v="64"/>
    <x v="0"/>
    <d v="2022-11-29T00:00:00"/>
    <x v="727"/>
    <s v="OMNI"/>
    <x v="15"/>
    <x v="1"/>
    <x v="0"/>
    <n v="11"/>
    <x v="2"/>
    <x v="5"/>
    <x v="10"/>
  </r>
  <r>
    <x v="64"/>
    <x v="1"/>
    <d v="2022-11-29T00:00:00"/>
    <x v="110"/>
    <s v="MACUSBC"/>
    <x v="2"/>
    <x v="1"/>
    <x v="0"/>
    <n v="11"/>
    <x v="2"/>
    <x v="5"/>
    <x v="10"/>
  </r>
  <r>
    <x v="64"/>
    <x v="1"/>
    <d v="2022-12-06T00:00:00"/>
    <x v="984"/>
    <s v="CLICC-ML"/>
    <x v="7"/>
    <x v="2"/>
    <x v="0"/>
    <n v="11"/>
    <x v="2"/>
    <x v="5"/>
    <x v="10"/>
  </r>
  <r>
    <x v="64"/>
    <x v="1"/>
    <d v="2022-11-29T00:00:00"/>
    <x v="606"/>
    <s v="MACUSBC"/>
    <x v="2"/>
    <x v="1"/>
    <x v="0"/>
    <n v="11"/>
    <x v="2"/>
    <x v="5"/>
    <x v="10"/>
  </r>
  <r>
    <x v="64"/>
    <x v="1"/>
    <d v="2022-11-29T00:00:00"/>
    <x v="606"/>
    <s v="MACUSBC"/>
    <x v="2"/>
    <x v="1"/>
    <x v="0"/>
    <n v="11"/>
    <x v="2"/>
    <x v="5"/>
    <x v="10"/>
  </r>
  <r>
    <x v="64"/>
    <x v="1"/>
    <d v="2022-11-29T00:00:00"/>
    <x v="713"/>
    <s v="HDST"/>
    <x v="8"/>
    <x v="4"/>
    <x v="0"/>
    <n v="11"/>
    <x v="2"/>
    <x v="5"/>
    <x v="10"/>
  </r>
  <r>
    <x v="64"/>
    <x v="1"/>
    <d v="2022-11-29T00:00:00"/>
    <x v="711"/>
    <s v="HDMIC"/>
    <x v="0"/>
    <x v="0"/>
    <x v="0"/>
    <n v="11"/>
    <x v="2"/>
    <x v="5"/>
    <x v="10"/>
  </r>
  <r>
    <x v="64"/>
    <x v="1"/>
    <d v="2022-11-29T00:00:00"/>
    <x v="903"/>
    <s v="UHDMI"/>
    <x v="14"/>
    <x v="0"/>
    <x v="0"/>
    <n v="11"/>
    <x v="2"/>
    <x v="5"/>
    <x v="10"/>
  </r>
  <r>
    <x v="64"/>
    <x v="1"/>
    <d v="2022-11-29T00:00:00"/>
    <x v="1317"/>
    <s v="HDMIC"/>
    <x v="0"/>
    <x v="0"/>
    <x v="0"/>
    <n v="11"/>
    <x v="2"/>
    <x v="5"/>
    <x v="10"/>
  </r>
  <r>
    <x v="64"/>
    <x v="1"/>
    <d v="2022-11-29T00:00:00"/>
    <x v="1058"/>
    <s v="UHDMI"/>
    <x v="14"/>
    <x v="0"/>
    <x v="0"/>
    <n v="11"/>
    <x v="2"/>
    <x v="5"/>
    <x v="10"/>
  </r>
  <r>
    <x v="64"/>
    <x v="1"/>
    <d v="2022-12-09T00:00:00"/>
    <x v="1142"/>
    <s v="CLICC-MM"/>
    <x v="4"/>
    <x v="2"/>
    <x v="0"/>
    <n v="11"/>
    <x v="2"/>
    <x v="5"/>
    <x v="10"/>
  </r>
  <r>
    <x v="64"/>
    <x v="1"/>
    <d v="2022-12-09T00:00:00"/>
    <x v="645"/>
    <s v="CLICC-ML"/>
    <x v="7"/>
    <x v="2"/>
    <x v="0"/>
    <n v="11"/>
    <x v="2"/>
    <x v="5"/>
    <x v="10"/>
  </r>
  <r>
    <x v="64"/>
    <x v="1"/>
    <d v="2022-11-29T00:00:00"/>
    <x v="524"/>
    <s v="IPHONE"/>
    <x v="1"/>
    <x v="1"/>
    <x v="0"/>
    <n v="11"/>
    <x v="2"/>
    <x v="5"/>
    <x v="10"/>
  </r>
  <r>
    <x v="64"/>
    <x v="1"/>
    <d v="2022-11-29T00:00:00"/>
    <x v="498"/>
    <s v="WALLADPT"/>
    <x v="3"/>
    <x v="1"/>
    <x v="0"/>
    <n v="11"/>
    <x v="2"/>
    <x v="5"/>
    <x v="10"/>
  </r>
  <r>
    <x v="64"/>
    <x v="1"/>
    <d v="2022-11-29T00:00:00"/>
    <x v="634"/>
    <s v="IPHONE"/>
    <x v="1"/>
    <x v="1"/>
    <x v="0"/>
    <n v="11"/>
    <x v="2"/>
    <x v="5"/>
    <x v="10"/>
  </r>
  <r>
    <x v="64"/>
    <x v="1"/>
    <d v="2022-11-29T00:00:00"/>
    <x v="1318"/>
    <s v="WALLADPT"/>
    <x v="3"/>
    <x v="1"/>
    <x v="0"/>
    <n v="11"/>
    <x v="2"/>
    <x v="5"/>
    <x v="10"/>
  </r>
  <r>
    <x v="64"/>
    <x v="0"/>
    <d v="2022-11-29T00:00:00"/>
    <x v="801"/>
    <s v="IPHONE"/>
    <x v="1"/>
    <x v="1"/>
    <x v="0"/>
    <n v="11"/>
    <x v="2"/>
    <x v="5"/>
    <x v="10"/>
  </r>
  <r>
    <x v="64"/>
    <x v="1"/>
    <d v="2022-11-29T00:00:00"/>
    <x v="511"/>
    <s v="MACUSBC"/>
    <x v="2"/>
    <x v="1"/>
    <x v="0"/>
    <n v="11"/>
    <x v="2"/>
    <x v="5"/>
    <x v="10"/>
  </r>
  <r>
    <x v="64"/>
    <x v="1"/>
    <d v="2022-12-09T00:00:00"/>
    <x v="509"/>
    <s v="CLICC-MM"/>
    <x v="4"/>
    <x v="2"/>
    <x v="0"/>
    <n v="11"/>
    <x v="2"/>
    <x v="5"/>
    <x v="10"/>
  </r>
  <r>
    <x v="64"/>
    <x v="0"/>
    <d v="2022-11-29T00:00:00"/>
    <x v="883"/>
    <s v="IPHONE"/>
    <x v="1"/>
    <x v="1"/>
    <x v="0"/>
    <n v="11"/>
    <x v="2"/>
    <x v="5"/>
    <x v="10"/>
  </r>
  <r>
    <x v="64"/>
    <x v="0"/>
    <d v="2022-11-29T00:00:00"/>
    <x v="530"/>
    <s v="MACUSBC"/>
    <x v="2"/>
    <x v="1"/>
    <x v="0"/>
    <n v="11"/>
    <x v="2"/>
    <x v="5"/>
    <x v="10"/>
  </r>
  <r>
    <x v="64"/>
    <x v="0"/>
    <d v="2022-11-29T00:00:00"/>
    <x v="338"/>
    <s v="MACUSBC"/>
    <x v="2"/>
    <x v="1"/>
    <x v="0"/>
    <n v="11"/>
    <x v="2"/>
    <x v="5"/>
    <x v="10"/>
  </r>
  <r>
    <x v="64"/>
    <x v="0"/>
    <d v="2022-12-07T00:00:00"/>
    <x v="1285"/>
    <s v="CLICC-ML"/>
    <x v="7"/>
    <x v="2"/>
    <x v="0"/>
    <n v="11"/>
    <x v="2"/>
    <x v="5"/>
    <x v="10"/>
  </r>
  <r>
    <x v="64"/>
    <x v="0"/>
    <d v="2022-12-09T00:00:00"/>
    <x v="930"/>
    <s v="HP"/>
    <x v="18"/>
    <x v="2"/>
    <x v="0"/>
    <n v="11"/>
    <x v="2"/>
    <x v="5"/>
    <x v="10"/>
  </r>
  <r>
    <x v="64"/>
    <x v="0"/>
    <d v="2022-12-09T00:00:00"/>
    <x v="615"/>
    <s v="CLICC-MM"/>
    <x v="4"/>
    <x v="2"/>
    <x v="0"/>
    <n v="11"/>
    <x v="2"/>
    <x v="5"/>
    <x v="10"/>
  </r>
  <r>
    <x v="64"/>
    <x v="1"/>
    <d v="2022-11-29T00:00:00"/>
    <x v="430"/>
    <s v="IPHONE"/>
    <x v="1"/>
    <x v="1"/>
    <x v="0"/>
    <n v="11"/>
    <x v="2"/>
    <x v="5"/>
    <x v="10"/>
  </r>
  <r>
    <x v="64"/>
    <x v="1"/>
    <d v="2022-11-29T00:00:00"/>
    <x v="1048"/>
    <s v="WALLADPT"/>
    <x v="3"/>
    <x v="1"/>
    <x v="0"/>
    <n v="11"/>
    <x v="2"/>
    <x v="5"/>
    <x v="10"/>
  </r>
  <r>
    <x v="64"/>
    <x v="0"/>
    <d v="2022-11-29T00:00:00"/>
    <x v="908"/>
    <s v="HDMIC"/>
    <x v="0"/>
    <x v="0"/>
    <x v="0"/>
    <n v="11"/>
    <x v="2"/>
    <x v="5"/>
    <x v="10"/>
  </r>
  <r>
    <x v="64"/>
    <x v="0"/>
    <d v="2022-11-29T00:00:00"/>
    <x v="1033"/>
    <s v="UHDMI"/>
    <x v="14"/>
    <x v="0"/>
    <x v="0"/>
    <n v="11"/>
    <x v="2"/>
    <x v="5"/>
    <x v="10"/>
  </r>
  <r>
    <x v="64"/>
    <x v="1"/>
    <d v="2022-11-29T00:00:00"/>
    <x v="746"/>
    <s v="MACCHRG"/>
    <x v="9"/>
    <x v="1"/>
    <x v="0"/>
    <n v="11"/>
    <x v="2"/>
    <x v="5"/>
    <x v="10"/>
  </r>
  <r>
    <x v="64"/>
    <x v="1"/>
    <d v="2022-11-29T00:00:00"/>
    <x v="231"/>
    <s v="MACUSBC"/>
    <x v="2"/>
    <x v="1"/>
    <x v="0"/>
    <n v="11"/>
    <x v="2"/>
    <x v="5"/>
    <x v="10"/>
  </r>
  <r>
    <x v="64"/>
    <x v="1"/>
    <d v="2022-11-29T00:00:00"/>
    <x v="486"/>
    <s v="HDST"/>
    <x v="8"/>
    <x v="4"/>
    <x v="0"/>
    <n v="11"/>
    <x v="2"/>
    <x v="5"/>
    <x v="10"/>
  </r>
  <r>
    <x v="64"/>
    <x v="0"/>
    <d v="2022-12-06T00:00:00"/>
    <x v="328"/>
    <s v="CBK"/>
    <x v="6"/>
    <x v="2"/>
    <x v="0"/>
    <n v="11"/>
    <x v="2"/>
    <x v="5"/>
    <x v="10"/>
  </r>
  <r>
    <x v="64"/>
    <x v="1"/>
    <d v="2022-11-29T00:00:00"/>
    <x v="3"/>
    <s v="MACUSBC"/>
    <x v="2"/>
    <x v="1"/>
    <x v="0"/>
    <n v="11"/>
    <x v="2"/>
    <x v="5"/>
    <x v="10"/>
  </r>
  <r>
    <x v="64"/>
    <x v="1"/>
    <d v="2022-12-06T00:00:00"/>
    <x v="74"/>
    <s v="CBK"/>
    <x v="6"/>
    <x v="2"/>
    <x v="0"/>
    <n v="11"/>
    <x v="2"/>
    <x v="5"/>
    <x v="10"/>
  </r>
  <r>
    <x v="64"/>
    <x v="0"/>
    <d v="2022-12-06T00:00:00"/>
    <x v="853"/>
    <s v="CBK"/>
    <x v="6"/>
    <x v="2"/>
    <x v="0"/>
    <n v="11"/>
    <x v="2"/>
    <x v="5"/>
    <x v="10"/>
  </r>
  <r>
    <x v="64"/>
    <x v="0"/>
    <d v="2022-12-09T00:00:00"/>
    <x v="283"/>
    <s v="CLICC-MM"/>
    <x v="4"/>
    <x v="2"/>
    <x v="0"/>
    <n v="11"/>
    <x v="2"/>
    <x v="5"/>
    <x v="10"/>
  </r>
  <r>
    <x v="64"/>
    <x v="0"/>
    <d v="2022-11-29T00:00:00"/>
    <x v="597"/>
    <s v="HDMIC"/>
    <x v="0"/>
    <x v="0"/>
    <x v="0"/>
    <n v="11"/>
    <x v="2"/>
    <x v="5"/>
    <x v="10"/>
  </r>
  <r>
    <x v="64"/>
    <x v="1"/>
    <d v="2022-11-29T00:00:00"/>
    <x v="1259"/>
    <s v="MACCHRG"/>
    <x v="9"/>
    <x v="1"/>
    <x v="0"/>
    <n v="11"/>
    <x v="2"/>
    <x v="5"/>
    <x v="10"/>
  </r>
  <r>
    <x v="64"/>
    <x v="1"/>
    <d v="2022-11-29T00:00:00"/>
    <x v="1"/>
    <s v="IPHONE"/>
    <x v="1"/>
    <x v="1"/>
    <x v="0"/>
    <n v="11"/>
    <x v="2"/>
    <x v="5"/>
    <x v="10"/>
  </r>
  <r>
    <x v="64"/>
    <x v="1"/>
    <d v="2022-11-29T00:00:00"/>
    <x v="884"/>
    <s v="WALLADPT"/>
    <x v="3"/>
    <x v="1"/>
    <x v="0"/>
    <n v="11"/>
    <x v="2"/>
    <x v="5"/>
    <x v="10"/>
  </r>
  <r>
    <x v="64"/>
    <x v="1"/>
    <d v="2022-11-29T00:00:00"/>
    <x v="908"/>
    <s v="HDMIC"/>
    <x v="0"/>
    <x v="0"/>
    <x v="0"/>
    <n v="11"/>
    <x v="2"/>
    <x v="5"/>
    <x v="10"/>
  </r>
  <r>
    <x v="64"/>
    <x v="1"/>
    <d v="2022-11-29T00:00:00"/>
    <x v="1033"/>
    <s v="UHDMI"/>
    <x v="14"/>
    <x v="0"/>
    <x v="0"/>
    <n v="11"/>
    <x v="2"/>
    <x v="5"/>
    <x v="10"/>
  </r>
  <r>
    <x v="64"/>
    <x v="0"/>
    <d v="2022-11-29T00:00:00"/>
    <x v="2"/>
    <s v="IPHONE"/>
    <x v="1"/>
    <x v="1"/>
    <x v="0"/>
    <n v="11"/>
    <x v="2"/>
    <x v="5"/>
    <x v="10"/>
  </r>
  <r>
    <x v="64"/>
    <x v="0"/>
    <d v="2022-11-29T00:00:00"/>
    <x v="936"/>
    <s v="WALLADPT"/>
    <x v="3"/>
    <x v="1"/>
    <x v="0"/>
    <n v="11"/>
    <x v="2"/>
    <x v="5"/>
    <x v="10"/>
  </r>
  <r>
    <x v="64"/>
    <x v="0"/>
    <d v="2022-12-09T00:00:00"/>
    <x v="924"/>
    <s v="CBK"/>
    <x v="6"/>
    <x v="2"/>
    <x v="0"/>
    <n v="11"/>
    <x v="2"/>
    <x v="5"/>
    <x v="10"/>
  </r>
  <r>
    <x v="64"/>
    <x v="1"/>
    <d v="2022-11-29T00:00:00"/>
    <x v="801"/>
    <s v="IPHONE"/>
    <x v="1"/>
    <x v="1"/>
    <x v="0"/>
    <n v="11"/>
    <x v="2"/>
    <x v="5"/>
    <x v="10"/>
  </r>
  <r>
    <x v="64"/>
    <x v="0"/>
    <d v="2022-11-29T00:00:00"/>
    <x v="1"/>
    <s v="IPHONE"/>
    <x v="1"/>
    <x v="1"/>
    <x v="0"/>
    <n v="11"/>
    <x v="2"/>
    <x v="5"/>
    <x v="10"/>
  </r>
  <r>
    <x v="64"/>
    <x v="0"/>
    <d v="2022-11-29T00:00:00"/>
    <x v="1048"/>
    <s v="WALLADPT"/>
    <x v="3"/>
    <x v="1"/>
    <x v="0"/>
    <n v="11"/>
    <x v="2"/>
    <x v="5"/>
    <x v="10"/>
  </r>
  <r>
    <x v="64"/>
    <x v="0"/>
    <d v="2022-11-29T00:00:00"/>
    <x v="713"/>
    <s v="HDST"/>
    <x v="8"/>
    <x v="4"/>
    <x v="0"/>
    <n v="11"/>
    <x v="2"/>
    <x v="5"/>
    <x v="10"/>
  </r>
  <r>
    <x v="64"/>
    <x v="0"/>
    <d v="2022-11-29T00:00:00"/>
    <x v="1197"/>
    <s v="HP"/>
    <x v="18"/>
    <x v="2"/>
    <x v="0"/>
    <n v="11"/>
    <x v="2"/>
    <x v="5"/>
    <x v="10"/>
  </r>
  <r>
    <x v="64"/>
    <x v="1"/>
    <d v="2022-11-29T00:00:00"/>
    <x v="524"/>
    <s v="IPHONE"/>
    <x v="1"/>
    <x v="1"/>
    <x v="0"/>
    <n v="11"/>
    <x v="2"/>
    <x v="5"/>
    <x v="10"/>
  </r>
  <r>
    <x v="64"/>
    <x v="1"/>
    <d v="2022-11-29T00:00:00"/>
    <x v="498"/>
    <s v="WALLADPT"/>
    <x v="3"/>
    <x v="1"/>
    <x v="0"/>
    <n v="11"/>
    <x v="2"/>
    <x v="5"/>
    <x v="10"/>
  </r>
  <r>
    <x v="64"/>
    <x v="0"/>
    <d v="2022-12-06T00:00:00"/>
    <x v="649"/>
    <s v="FAC"/>
    <x v="4"/>
    <x v="2"/>
    <x v="0"/>
    <n v="11"/>
    <x v="2"/>
    <x v="5"/>
    <x v="10"/>
  </r>
  <r>
    <x v="64"/>
    <x v="0"/>
    <d v="2022-12-09T00:00:00"/>
    <x v="1319"/>
    <s v="FAC"/>
    <x v="4"/>
    <x v="2"/>
    <x v="0"/>
    <n v="11"/>
    <x v="2"/>
    <x v="5"/>
    <x v="10"/>
  </r>
  <r>
    <x v="64"/>
    <x v="1"/>
    <d v="2022-11-29T00:00:00"/>
    <x v="483"/>
    <s v="HPUSBC"/>
    <x v="12"/>
    <x v="1"/>
    <x v="0"/>
    <n v="11"/>
    <x v="2"/>
    <x v="5"/>
    <x v="10"/>
  </r>
  <r>
    <x v="64"/>
    <x v="1"/>
    <d v="2022-11-29T00:00:00"/>
    <x v="262"/>
    <s v="IPHONE"/>
    <x v="1"/>
    <x v="1"/>
    <x v="0"/>
    <n v="11"/>
    <x v="2"/>
    <x v="5"/>
    <x v="10"/>
  </r>
  <r>
    <x v="64"/>
    <x v="1"/>
    <d v="2022-11-29T00:00:00"/>
    <x v="1320"/>
    <s v="OMNI"/>
    <x v="15"/>
    <x v="1"/>
    <x v="0"/>
    <n v="11"/>
    <x v="2"/>
    <x v="5"/>
    <x v="10"/>
  </r>
  <r>
    <x v="64"/>
    <x v="1"/>
    <d v="2022-11-29T00:00:00"/>
    <x v="357"/>
    <s v="WALLADPT"/>
    <x v="3"/>
    <x v="1"/>
    <x v="0"/>
    <n v="11"/>
    <x v="2"/>
    <x v="5"/>
    <x v="10"/>
  </r>
  <r>
    <x v="64"/>
    <x v="1"/>
    <d v="2022-11-29T00:00:00"/>
    <x v="1265"/>
    <s v="HPUSBC"/>
    <x v="12"/>
    <x v="1"/>
    <x v="0"/>
    <n v="11"/>
    <x v="2"/>
    <x v="5"/>
    <x v="10"/>
  </r>
  <r>
    <x v="64"/>
    <x v="1"/>
    <d v="2022-11-29T00:00:00"/>
    <x v="1321"/>
    <s v="IPHONE"/>
    <x v="1"/>
    <x v="1"/>
    <x v="0"/>
    <n v="11"/>
    <x v="2"/>
    <x v="5"/>
    <x v="10"/>
  </r>
  <r>
    <x v="64"/>
    <x v="1"/>
    <d v="2022-11-29T00:00:00"/>
    <x v="568"/>
    <s v="WALLADPT"/>
    <x v="3"/>
    <x v="1"/>
    <x v="0"/>
    <n v="11"/>
    <x v="2"/>
    <x v="5"/>
    <x v="10"/>
  </r>
  <r>
    <x v="64"/>
    <x v="3"/>
    <d v="2022-11-29T00:00:00"/>
    <x v="590"/>
    <s v="HDST"/>
    <x v="8"/>
    <x v="4"/>
    <x v="0"/>
    <n v="11"/>
    <x v="2"/>
    <x v="5"/>
    <x v="10"/>
  </r>
  <r>
    <x v="65"/>
    <x v="2"/>
    <d v="2022-12-07T00:00:00"/>
    <x v="1126"/>
    <s v="CBK"/>
    <x v="6"/>
    <x v="2"/>
    <x v="0"/>
    <n v="11"/>
    <x v="2"/>
    <x v="6"/>
    <x v="10"/>
  </r>
  <r>
    <x v="65"/>
    <x v="0"/>
    <d v="2022-12-07T00:00:00"/>
    <x v="816"/>
    <s v="CBK"/>
    <x v="6"/>
    <x v="2"/>
    <x v="0"/>
    <n v="11"/>
    <x v="2"/>
    <x v="6"/>
    <x v="10"/>
  </r>
  <r>
    <x v="65"/>
    <x v="1"/>
    <d v="2022-11-30T00:00:00"/>
    <x v="511"/>
    <s v="MACUSBC"/>
    <x v="2"/>
    <x v="1"/>
    <x v="0"/>
    <n v="11"/>
    <x v="2"/>
    <x v="6"/>
    <x v="10"/>
  </r>
  <r>
    <x v="65"/>
    <x v="0"/>
    <d v="2022-11-30T00:00:00"/>
    <x v="189"/>
    <s v="MACUSBC"/>
    <x v="2"/>
    <x v="1"/>
    <x v="0"/>
    <n v="11"/>
    <x v="2"/>
    <x v="6"/>
    <x v="10"/>
  </r>
  <r>
    <x v="65"/>
    <x v="0"/>
    <d v="2022-12-07T00:00:00"/>
    <x v="1296"/>
    <s v="FAC"/>
    <x v="4"/>
    <x v="2"/>
    <x v="0"/>
    <n v="11"/>
    <x v="2"/>
    <x v="6"/>
    <x v="10"/>
  </r>
  <r>
    <x v="65"/>
    <x v="1"/>
    <d v="2022-12-09T00:00:00"/>
    <x v="900"/>
    <s v="CLICC-ML"/>
    <x v="7"/>
    <x v="2"/>
    <x v="0"/>
    <n v="11"/>
    <x v="2"/>
    <x v="6"/>
    <x v="10"/>
  </r>
  <r>
    <x v="65"/>
    <x v="1"/>
    <d v="2022-11-30T00:00:00"/>
    <x v="369"/>
    <s v="WALLADPT"/>
    <x v="3"/>
    <x v="1"/>
    <x v="0"/>
    <n v="11"/>
    <x v="2"/>
    <x v="6"/>
    <x v="10"/>
  </r>
  <r>
    <x v="65"/>
    <x v="1"/>
    <d v="2022-12-07T00:00:00"/>
    <x v="298"/>
    <s v="CBK"/>
    <x v="6"/>
    <x v="2"/>
    <x v="0"/>
    <n v="11"/>
    <x v="2"/>
    <x v="6"/>
    <x v="10"/>
  </r>
  <r>
    <x v="65"/>
    <x v="1"/>
    <d v="2022-11-30T00:00:00"/>
    <x v="48"/>
    <s v="HDST"/>
    <x v="8"/>
    <x v="4"/>
    <x v="0"/>
    <n v="11"/>
    <x v="2"/>
    <x v="6"/>
    <x v="10"/>
  </r>
  <r>
    <x v="65"/>
    <x v="0"/>
    <d v="2022-12-09T00:00:00"/>
    <x v="1041"/>
    <s v="CBK"/>
    <x v="6"/>
    <x v="2"/>
    <x v="0"/>
    <n v="11"/>
    <x v="2"/>
    <x v="6"/>
    <x v="10"/>
  </r>
  <r>
    <x v="65"/>
    <x v="1"/>
    <d v="2022-11-30T00:00:00"/>
    <x v="530"/>
    <s v="MACUSBC"/>
    <x v="2"/>
    <x v="1"/>
    <x v="0"/>
    <n v="11"/>
    <x v="2"/>
    <x v="6"/>
    <x v="10"/>
  </r>
  <r>
    <x v="65"/>
    <x v="1"/>
    <d v="2022-12-09T00:00:00"/>
    <x v="866"/>
    <s v="CLICC-ML"/>
    <x v="7"/>
    <x v="2"/>
    <x v="0"/>
    <n v="11"/>
    <x v="2"/>
    <x v="6"/>
    <x v="10"/>
  </r>
  <r>
    <x v="65"/>
    <x v="1"/>
    <d v="2022-11-30T00:00:00"/>
    <x v="1322"/>
    <s v="VGA"/>
    <x v="13"/>
    <x v="0"/>
    <x v="0"/>
    <n v="11"/>
    <x v="2"/>
    <x v="6"/>
    <x v="10"/>
  </r>
  <r>
    <x v="65"/>
    <x v="1"/>
    <d v="2022-12-07T00:00:00"/>
    <x v="791"/>
    <s v="HP"/>
    <x v="18"/>
    <x v="2"/>
    <x v="0"/>
    <n v="11"/>
    <x v="2"/>
    <x v="6"/>
    <x v="10"/>
  </r>
  <r>
    <x v="65"/>
    <x v="1"/>
    <d v="2022-12-07T00:00:00"/>
    <x v="467"/>
    <s v="CBK"/>
    <x v="6"/>
    <x v="2"/>
    <x v="0"/>
    <n v="11"/>
    <x v="2"/>
    <x v="6"/>
    <x v="10"/>
  </r>
  <r>
    <x v="65"/>
    <x v="1"/>
    <d v="2022-12-09T00:00:00"/>
    <x v="400"/>
    <s v="CBK"/>
    <x v="6"/>
    <x v="2"/>
    <x v="0"/>
    <n v="11"/>
    <x v="2"/>
    <x v="6"/>
    <x v="10"/>
  </r>
  <r>
    <x v="65"/>
    <x v="1"/>
    <d v="2022-11-30T00:00:00"/>
    <x v="231"/>
    <s v="MACUSBC"/>
    <x v="2"/>
    <x v="1"/>
    <x v="0"/>
    <n v="11"/>
    <x v="2"/>
    <x v="6"/>
    <x v="10"/>
  </r>
  <r>
    <x v="65"/>
    <x v="1"/>
    <d v="2022-11-30T00:00:00"/>
    <x v="483"/>
    <s v="HPUSBC"/>
    <x v="12"/>
    <x v="1"/>
    <x v="0"/>
    <n v="11"/>
    <x v="2"/>
    <x v="6"/>
    <x v="10"/>
  </r>
  <r>
    <x v="65"/>
    <x v="0"/>
    <d v="2022-11-30T00:00:00"/>
    <x v="919"/>
    <s v="UVGA"/>
    <x v="10"/>
    <x v="0"/>
    <x v="0"/>
    <n v="11"/>
    <x v="2"/>
    <x v="6"/>
    <x v="10"/>
  </r>
  <r>
    <x v="65"/>
    <x v="0"/>
    <d v="2022-11-30T00:00:00"/>
    <x v="1063"/>
    <s v="VGAC"/>
    <x v="13"/>
    <x v="0"/>
    <x v="0"/>
    <n v="11"/>
    <x v="2"/>
    <x v="6"/>
    <x v="10"/>
  </r>
  <r>
    <x v="65"/>
    <x v="1"/>
    <d v="2022-12-07T00:00:00"/>
    <x v="680"/>
    <s v="CLICC-ML"/>
    <x v="7"/>
    <x v="2"/>
    <x v="0"/>
    <n v="11"/>
    <x v="2"/>
    <x v="6"/>
    <x v="10"/>
  </r>
  <r>
    <x v="65"/>
    <x v="1"/>
    <d v="2022-12-07T00:00:00"/>
    <x v="1297"/>
    <s v="HP"/>
    <x v="18"/>
    <x v="2"/>
    <x v="0"/>
    <n v="11"/>
    <x v="2"/>
    <x v="6"/>
    <x v="10"/>
  </r>
  <r>
    <x v="65"/>
    <x v="1"/>
    <d v="2022-11-30T00:00:00"/>
    <x v="262"/>
    <s v="IPHONE"/>
    <x v="1"/>
    <x v="1"/>
    <x v="0"/>
    <n v="11"/>
    <x v="2"/>
    <x v="6"/>
    <x v="10"/>
  </r>
  <r>
    <x v="65"/>
    <x v="1"/>
    <d v="2022-11-30T00:00:00"/>
    <x v="357"/>
    <s v="WALLADPT"/>
    <x v="3"/>
    <x v="1"/>
    <x v="0"/>
    <n v="11"/>
    <x v="2"/>
    <x v="6"/>
    <x v="10"/>
  </r>
  <r>
    <x v="65"/>
    <x v="1"/>
    <d v="2022-11-30T00:00:00"/>
    <x v="483"/>
    <s v="HPUSBC"/>
    <x v="12"/>
    <x v="1"/>
    <x v="0"/>
    <n v="11"/>
    <x v="2"/>
    <x v="6"/>
    <x v="10"/>
  </r>
  <r>
    <x v="65"/>
    <x v="1"/>
    <d v="2022-11-30T00:00:00"/>
    <x v="453"/>
    <s v="HDST"/>
    <x v="8"/>
    <x v="4"/>
    <x v="0"/>
    <n v="11"/>
    <x v="2"/>
    <x v="6"/>
    <x v="10"/>
  </r>
  <r>
    <x v="65"/>
    <x v="1"/>
    <d v="2022-11-30T00:00:00"/>
    <x v="524"/>
    <s v="IPHONE"/>
    <x v="1"/>
    <x v="1"/>
    <x v="0"/>
    <n v="11"/>
    <x v="2"/>
    <x v="6"/>
    <x v="10"/>
  </r>
  <r>
    <x v="65"/>
    <x v="1"/>
    <d v="2022-11-30T00:00:00"/>
    <x v="5"/>
    <s v="WALLADPT"/>
    <x v="3"/>
    <x v="1"/>
    <x v="0"/>
    <n v="11"/>
    <x v="2"/>
    <x v="6"/>
    <x v="10"/>
  </r>
  <r>
    <x v="65"/>
    <x v="1"/>
    <d v="2022-11-30T00:00:00"/>
    <x v="524"/>
    <s v="IPHONE"/>
    <x v="1"/>
    <x v="1"/>
    <x v="0"/>
    <n v="11"/>
    <x v="2"/>
    <x v="6"/>
    <x v="10"/>
  </r>
  <r>
    <x v="65"/>
    <x v="1"/>
    <d v="2022-11-30T00:00:00"/>
    <x v="498"/>
    <s v="WALLADPT"/>
    <x v="3"/>
    <x v="1"/>
    <x v="0"/>
    <n v="11"/>
    <x v="2"/>
    <x v="6"/>
    <x v="10"/>
  </r>
  <r>
    <x v="65"/>
    <x v="1"/>
    <d v="2022-11-30T00:00:00"/>
    <x v="483"/>
    <s v="HPUSBC"/>
    <x v="12"/>
    <x v="1"/>
    <x v="0"/>
    <n v="11"/>
    <x v="2"/>
    <x v="6"/>
    <x v="10"/>
  </r>
  <r>
    <x v="65"/>
    <x v="1"/>
    <d v="2022-11-30T00:00:00"/>
    <x v="231"/>
    <s v="MACUSBC"/>
    <x v="2"/>
    <x v="1"/>
    <x v="0"/>
    <n v="11"/>
    <x v="2"/>
    <x v="6"/>
    <x v="10"/>
  </r>
  <r>
    <x v="65"/>
    <x v="1"/>
    <d v="2022-11-30T00:00:00"/>
    <x v="486"/>
    <s v="HDST"/>
    <x v="8"/>
    <x v="4"/>
    <x v="0"/>
    <n v="11"/>
    <x v="2"/>
    <x v="6"/>
    <x v="10"/>
  </r>
  <r>
    <x v="65"/>
    <x v="1"/>
    <d v="2022-11-30T00:00:00"/>
    <x v="1"/>
    <s v="IPHONE"/>
    <x v="1"/>
    <x v="1"/>
    <x v="0"/>
    <n v="11"/>
    <x v="2"/>
    <x v="6"/>
    <x v="10"/>
  </r>
  <r>
    <x v="65"/>
    <x v="1"/>
    <d v="2022-11-30T00:00:00"/>
    <x v="3"/>
    <s v="MACUSBC"/>
    <x v="2"/>
    <x v="1"/>
    <x v="0"/>
    <n v="11"/>
    <x v="2"/>
    <x v="6"/>
    <x v="10"/>
  </r>
  <r>
    <x v="65"/>
    <x v="1"/>
    <d v="2022-11-30T00:00:00"/>
    <x v="1048"/>
    <s v="WALLADPT"/>
    <x v="3"/>
    <x v="1"/>
    <x v="0"/>
    <n v="11"/>
    <x v="2"/>
    <x v="6"/>
    <x v="10"/>
  </r>
  <r>
    <x v="65"/>
    <x v="1"/>
    <d v="2022-12-07T00:00:00"/>
    <x v="1165"/>
    <s v="HP"/>
    <x v="18"/>
    <x v="2"/>
    <x v="0"/>
    <n v="11"/>
    <x v="2"/>
    <x v="6"/>
    <x v="10"/>
  </r>
  <r>
    <x v="65"/>
    <x v="1"/>
    <d v="2022-12-07T00:00:00"/>
    <x v="552"/>
    <s v="CBK"/>
    <x v="6"/>
    <x v="2"/>
    <x v="0"/>
    <n v="11"/>
    <x v="2"/>
    <x v="6"/>
    <x v="10"/>
  </r>
  <r>
    <x v="65"/>
    <x v="1"/>
    <d v="2022-11-30T00:00:00"/>
    <x v="511"/>
    <s v="MACUSBC"/>
    <x v="2"/>
    <x v="1"/>
    <x v="0"/>
    <n v="11"/>
    <x v="2"/>
    <x v="6"/>
    <x v="10"/>
  </r>
  <r>
    <x v="65"/>
    <x v="1"/>
    <d v="2022-11-30T00:00:00"/>
    <x v="548"/>
    <s v="IPHONE"/>
    <x v="1"/>
    <x v="1"/>
    <x v="0"/>
    <n v="11"/>
    <x v="2"/>
    <x v="6"/>
    <x v="10"/>
  </r>
  <r>
    <x v="65"/>
    <x v="1"/>
    <d v="2022-11-30T00:00:00"/>
    <x v="643"/>
    <s v="OMNI"/>
    <x v="15"/>
    <x v="1"/>
    <x v="0"/>
    <n v="11"/>
    <x v="2"/>
    <x v="6"/>
    <x v="10"/>
  </r>
  <r>
    <x v="65"/>
    <x v="1"/>
    <d v="2022-11-30T00:00:00"/>
    <x v="9"/>
    <s v="MACUSBC"/>
    <x v="2"/>
    <x v="1"/>
    <x v="0"/>
    <n v="11"/>
    <x v="2"/>
    <x v="6"/>
    <x v="10"/>
  </r>
  <r>
    <x v="65"/>
    <x v="0"/>
    <d v="2022-11-30T00:00:00"/>
    <x v="1323"/>
    <s v="MACCHRG"/>
    <x v="9"/>
    <x v="1"/>
    <x v="0"/>
    <n v="11"/>
    <x v="2"/>
    <x v="6"/>
    <x v="10"/>
  </r>
  <r>
    <x v="65"/>
    <x v="1"/>
    <d v="2022-11-30T00:00:00"/>
    <x v="1"/>
    <s v="IPHONE"/>
    <x v="1"/>
    <x v="1"/>
    <x v="0"/>
    <n v="11"/>
    <x v="2"/>
    <x v="6"/>
    <x v="10"/>
  </r>
  <r>
    <x v="65"/>
    <x v="1"/>
    <d v="2022-11-30T00:00:00"/>
    <x v="5"/>
    <s v="WALLADPT"/>
    <x v="3"/>
    <x v="1"/>
    <x v="0"/>
    <n v="11"/>
    <x v="2"/>
    <x v="6"/>
    <x v="10"/>
  </r>
  <r>
    <x v="65"/>
    <x v="0"/>
    <d v="2022-11-30T00:00:00"/>
    <x v="1"/>
    <s v="IPHONE"/>
    <x v="1"/>
    <x v="1"/>
    <x v="0"/>
    <n v="11"/>
    <x v="2"/>
    <x v="6"/>
    <x v="10"/>
  </r>
  <r>
    <x v="65"/>
    <x v="0"/>
    <d v="2022-11-30T00:00:00"/>
    <x v="1048"/>
    <s v="WALLADPT"/>
    <x v="3"/>
    <x v="1"/>
    <x v="0"/>
    <n v="11"/>
    <x v="2"/>
    <x v="6"/>
    <x v="10"/>
  </r>
  <r>
    <x v="65"/>
    <x v="1"/>
    <d v="2022-12-07T00:00:00"/>
    <x v="1139"/>
    <s v="HP"/>
    <x v="18"/>
    <x v="2"/>
    <x v="0"/>
    <n v="11"/>
    <x v="2"/>
    <x v="6"/>
    <x v="10"/>
  </r>
  <r>
    <x v="65"/>
    <x v="1"/>
    <d v="2022-12-07T00:00:00"/>
    <x v="160"/>
    <s v="CBK"/>
    <x v="6"/>
    <x v="2"/>
    <x v="0"/>
    <n v="11"/>
    <x v="2"/>
    <x v="6"/>
    <x v="10"/>
  </r>
  <r>
    <x v="65"/>
    <x v="1"/>
    <d v="2022-12-07T00:00:00"/>
    <x v="494"/>
    <s v="CLICC-ML"/>
    <x v="7"/>
    <x v="2"/>
    <x v="0"/>
    <n v="11"/>
    <x v="2"/>
    <x v="6"/>
    <x v="10"/>
  </r>
  <r>
    <x v="65"/>
    <x v="1"/>
    <d v="2022-11-30T00:00:00"/>
    <x v="801"/>
    <s v="IPHONE"/>
    <x v="1"/>
    <x v="1"/>
    <x v="0"/>
    <n v="11"/>
    <x v="2"/>
    <x v="6"/>
    <x v="10"/>
  </r>
  <r>
    <x v="65"/>
    <x v="1"/>
    <d v="2022-12-07T00:00:00"/>
    <x v="552"/>
    <s v="CBK"/>
    <x v="6"/>
    <x v="2"/>
    <x v="0"/>
    <n v="11"/>
    <x v="2"/>
    <x v="6"/>
    <x v="10"/>
  </r>
  <r>
    <x v="65"/>
    <x v="0"/>
    <d v="2022-12-07T00:00:00"/>
    <x v="564"/>
    <s v="HP"/>
    <x v="18"/>
    <x v="2"/>
    <x v="0"/>
    <n v="11"/>
    <x v="2"/>
    <x v="6"/>
    <x v="10"/>
  </r>
  <r>
    <x v="65"/>
    <x v="0"/>
    <d v="2022-11-30T00:00:00"/>
    <x v="3"/>
    <s v="MACUSBC"/>
    <x v="2"/>
    <x v="1"/>
    <x v="0"/>
    <n v="11"/>
    <x v="2"/>
    <x v="6"/>
    <x v="10"/>
  </r>
  <r>
    <x v="65"/>
    <x v="0"/>
    <d v="2022-12-09T00:00:00"/>
    <x v="258"/>
    <s v="CBK"/>
    <x v="6"/>
    <x v="2"/>
    <x v="0"/>
    <n v="11"/>
    <x v="2"/>
    <x v="6"/>
    <x v="10"/>
  </r>
  <r>
    <x v="65"/>
    <x v="0"/>
    <d v="2022-12-07T00:00:00"/>
    <x v="124"/>
    <s v="CLICC-ML"/>
    <x v="7"/>
    <x v="2"/>
    <x v="0"/>
    <n v="11"/>
    <x v="2"/>
    <x v="6"/>
    <x v="10"/>
  </r>
  <r>
    <x v="65"/>
    <x v="0"/>
    <d v="2022-11-30T00:00:00"/>
    <x v="801"/>
    <s v="IPHONE"/>
    <x v="1"/>
    <x v="1"/>
    <x v="0"/>
    <n v="11"/>
    <x v="2"/>
    <x v="6"/>
    <x v="10"/>
  </r>
  <r>
    <x v="65"/>
    <x v="1"/>
    <d v="2022-12-07T00:00:00"/>
    <x v="1039"/>
    <s v="CBK"/>
    <x v="6"/>
    <x v="2"/>
    <x v="0"/>
    <n v="11"/>
    <x v="2"/>
    <x v="6"/>
    <x v="10"/>
  </r>
  <r>
    <x v="65"/>
    <x v="1"/>
    <d v="2022-12-07T00:00:00"/>
    <x v="1290"/>
    <s v="HP"/>
    <x v="18"/>
    <x v="2"/>
    <x v="0"/>
    <n v="11"/>
    <x v="2"/>
    <x v="6"/>
    <x v="10"/>
  </r>
  <r>
    <x v="65"/>
    <x v="1"/>
    <d v="2022-11-30T00:00:00"/>
    <x v="1199"/>
    <s v="HPUSBC"/>
    <x v="12"/>
    <x v="1"/>
    <x v="0"/>
    <n v="11"/>
    <x v="2"/>
    <x v="6"/>
    <x v="10"/>
  </r>
  <r>
    <x v="65"/>
    <x v="1"/>
    <d v="2022-11-30T00:00:00"/>
    <x v="285"/>
    <s v="IPHONE"/>
    <x v="1"/>
    <x v="1"/>
    <x v="0"/>
    <n v="11"/>
    <x v="2"/>
    <x v="6"/>
    <x v="10"/>
  </r>
  <r>
    <x v="65"/>
    <x v="1"/>
    <d v="2022-11-30T00:00:00"/>
    <x v="250"/>
    <s v="WALLADPT"/>
    <x v="3"/>
    <x v="1"/>
    <x v="0"/>
    <n v="11"/>
    <x v="2"/>
    <x v="6"/>
    <x v="10"/>
  </r>
  <r>
    <x v="65"/>
    <x v="1"/>
    <d v="2022-11-30T00:00:00"/>
    <x v="1275"/>
    <s v="HPUSBC"/>
    <x v="12"/>
    <x v="1"/>
    <x v="0"/>
    <n v="11"/>
    <x v="2"/>
    <x v="6"/>
    <x v="10"/>
  </r>
  <r>
    <x v="65"/>
    <x v="1"/>
    <d v="2022-11-30T00:00:00"/>
    <x v="357"/>
    <s v="WALLADPT"/>
    <x v="3"/>
    <x v="1"/>
    <x v="0"/>
    <n v="11"/>
    <x v="2"/>
    <x v="6"/>
    <x v="10"/>
  </r>
  <r>
    <x v="65"/>
    <x v="1"/>
    <d v="2022-11-30T00:00:00"/>
    <x v="711"/>
    <s v="HDMIC"/>
    <x v="0"/>
    <x v="0"/>
    <x v="0"/>
    <n v="11"/>
    <x v="2"/>
    <x v="6"/>
    <x v="10"/>
  </r>
  <r>
    <x v="65"/>
    <x v="1"/>
    <d v="2022-11-30T00:00:00"/>
    <x v="1062"/>
    <s v="UHDMI"/>
    <x v="14"/>
    <x v="0"/>
    <x v="0"/>
    <n v="11"/>
    <x v="2"/>
    <x v="6"/>
    <x v="10"/>
  </r>
  <r>
    <x v="65"/>
    <x v="1"/>
    <d v="2022-12-09T00:00:00"/>
    <x v="1073"/>
    <s v="CBK"/>
    <x v="6"/>
    <x v="2"/>
    <x v="0"/>
    <n v="11"/>
    <x v="2"/>
    <x v="6"/>
    <x v="10"/>
  </r>
  <r>
    <x v="65"/>
    <x v="1"/>
    <d v="2022-12-07T00:00:00"/>
    <x v="581"/>
    <s v="CLICC-ML"/>
    <x v="7"/>
    <x v="2"/>
    <x v="0"/>
    <n v="11"/>
    <x v="2"/>
    <x v="6"/>
    <x v="10"/>
  </r>
  <r>
    <x v="65"/>
    <x v="1"/>
    <d v="2022-11-30T00:00:00"/>
    <x v="262"/>
    <s v="IPHONE"/>
    <x v="1"/>
    <x v="1"/>
    <x v="0"/>
    <n v="11"/>
    <x v="2"/>
    <x v="6"/>
    <x v="10"/>
  </r>
  <r>
    <x v="65"/>
    <x v="1"/>
    <d v="2022-11-30T00:00:00"/>
    <x v="357"/>
    <s v="WALLADPT"/>
    <x v="3"/>
    <x v="1"/>
    <x v="0"/>
    <n v="11"/>
    <x v="2"/>
    <x v="6"/>
    <x v="10"/>
  </r>
  <r>
    <x v="65"/>
    <x v="1"/>
    <d v="2022-12-07T00:00:00"/>
    <x v="1324"/>
    <s v="CLICC-MM"/>
    <x v="4"/>
    <x v="2"/>
    <x v="0"/>
    <n v="11"/>
    <x v="2"/>
    <x v="6"/>
    <x v="10"/>
  </r>
  <r>
    <x v="65"/>
    <x v="1"/>
    <d v="2022-11-30T00:00:00"/>
    <x v="1199"/>
    <s v="HPUSBC"/>
    <x v="12"/>
    <x v="1"/>
    <x v="0"/>
    <n v="11"/>
    <x v="2"/>
    <x v="6"/>
    <x v="10"/>
  </r>
  <r>
    <x v="65"/>
    <x v="1"/>
    <d v="2022-11-30T00:00:00"/>
    <x v="651"/>
    <s v="IPHONE"/>
    <x v="1"/>
    <x v="1"/>
    <x v="0"/>
    <n v="11"/>
    <x v="2"/>
    <x v="6"/>
    <x v="10"/>
  </r>
  <r>
    <x v="65"/>
    <x v="1"/>
    <d v="2022-11-30T00:00:00"/>
    <x v="1"/>
    <s v="IPHONE"/>
    <x v="1"/>
    <x v="1"/>
    <x v="0"/>
    <n v="11"/>
    <x v="2"/>
    <x v="6"/>
    <x v="10"/>
  </r>
  <r>
    <x v="65"/>
    <x v="1"/>
    <d v="2022-11-30T00:00:00"/>
    <x v="5"/>
    <s v="WALLADPT"/>
    <x v="3"/>
    <x v="1"/>
    <x v="0"/>
    <n v="11"/>
    <x v="2"/>
    <x v="6"/>
    <x v="10"/>
  </r>
  <r>
    <x v="65"/>
    <x v="1"/>
    <d v="2022-12-07T00:00:00"/>
    <x v="984"/>
    <s v="CLICC-ML"/>
    <x v="7"/>
    <x v="2"/>
    <x v="0"/>
    <n v="11"/>
    <x v="2"/>
    <x v="6"/>
    <x v="10"/>
  </r>
  <r>
    <x v="65"/>
    <x v="0"/>
    <d v="2022-11-30T00:00:00"/>
    <x v="1026"/>
    <s v="OMNI"/>
    <x v="15"/>
    <x v="1"/>
    <x v="0"/>
    <n v="11"/>
    <x v="2"/>
    <x v="6"/>
    <x v="10"/>
  </r>
  <r>
    <x v="65"/>
    <x v="1"/>
    <d v="2022-12-07T00:00:00"/>
    <x v="1065"/>
    <s v="FAC"/>
    <x v="4"/>
    <x v="2"/>
    <x v="0"/>
    <n v="11"/>
    <x v="2"/>
    <x v="6"/>
    <x v="10"/>
  </r>
  <r>
    <x v="65"/>
    <x v="0"/>
    <d v="2022-11-30T00:00:00"/>
    <x v="285"/>
    <s v="IPHONE"/>
    <x v="1"/>
    <x v="1"/>
    <x v="0"/>
    <n v="11"/>
    <x v="2"/>
    <x v="6"/>
    <x v="10"/>
  </r>
  <r>
    <x v="65"/>
    <x v="0"/>
    <d v="2022-11-30T00:00:00"/>
    <x v="641"/>
    <s v="OMNI"/>
    <x v="15"/>
    <x v="1"/>
    <x v="0"/>
    <n v="11"/>
    <x v="2"/>
    <x v="6"/>
    <x v="10"/>
  </r>
  <r>
    <x v="65"/>
    <x v="1"/>
    <d v="2022-11-30T00:00:00"/>
    <x v="524"/>
    <s v="IPHONE"/>
    <x v="1"/>
    <x v="1"/>
    <x v="0"/>
    <n v="11"/>
    <x v="2"/>
    <x v="6"/>
    <x v="10"/>
  </r>
  <r>
    <x v="65"/>
    <x v="1"/>
    <d v="2022-11-30T00:00:00"/>
    <x v="1325"/>
    <s v="WALLADPT"/>
    <x v="3"/>
    <x v="1"/>
    <x v="0"/>
    <n v="11"/>
    <x v="2"/>
    <x v="6"/>
    <x v="10"/>
  </r>
  <r>
    <x v="65"/>
    <x v="1"/>
    <d v="2022-12-09T00:00:00"/>
    <x v="771"/>
    <s v="CLICC-MM"/>
    <x v="4"/>
    <x v="2"/>
    <x v="0"/>
    <n v="11"/>
    <x v="2"/>
    <x v="6"/>
    <x v="10"/>
  </r>
  <r>
    <x v="65"/>
    <x v="0"/>
    <d v="2022-11-30T00:00:00"/>
    <x v="1"/>
    <s v="IPHONE"/>
    <x v="1"/>
    <x v="1"/>
    <x v="0"/>
    <n v="11"/>
    <x v="2"/>
    <x v="6"/>
    <x v="10"/>
  </r>
  <r>
    <x v="65"/>
    <x v="0"/>
    <d v="2022-11-30T00:00:00"/>
    <x v="1048"/>
    <s v="WALLADPT"/>
    <x v="3"/>
    <x v="1"/>
    <x v="0"/>
    <n v="11"/>
    <x v="2"/>
    <x v="6"/>
    <x v="10"/>
  </r>
  <r>
    <x v="65"/>
    <x v="1"/>
    <d v="2022-11-30T00:00:00"/>
    <x v="1017"/>
    <s v="CALC"/>
    <x v="16"/>
    <x v="4"/>
    <x v="0"/>
    <n v="11"/>
    <x v="2"/>
    <x v="6"/>
    <x v="10"/>
  </r>
  <r>
    <x v="65"/>
    <x v="1"/>
    <d v="2022-11-30T00:00:00"/>
    <x v="3"/>
    <s v="MACUSBC"/>
    <x v="2"/>
    <x v="1"/>
    <x v="0"/>
    <n v="11"/>
    <x v="2"/>
    <x v="6"/>
    <x v="10"/>
  </r>
  <r>
    <x v="65"/>
    <x v="1"/>
    <d v="2022-11-30T00:00:00"/>
    <x v="709"/>
    <s v="MACCHRG"/>
    <x v="9"/>
    <x v="1"/>
    <x v="0"/>
    <n v="11"/>
    <x v="2"/>
    <x v="6"/>
    <x v="10"/>
  </r>
  <r>
    <x v="65"/>
    <x v="0"/>
    <d v="2022-11-30T00:00:00"/>
    <x v="597"/>
    <s v="HDMIC"/>
    <x v="0"/>
    <x v="0"/>
    <x v="0"/>
    <n v="11"/>
    <x v="2"/>
    <x v="6"/>
    <x v="10"/>
  </r>
  <r>
    <x v="65"/>
    <x v="0"/>
    <d v="2022-12-09T00:00:00"/>
    <x v="756"/>
    <s v="CLICC-MM"/>
    <x v="4"/>
    <x v="2"/>
    <x v="0"/>
    <n v="11"/>
    <x v="2"/>
    <x v="6"/>
    <x v="10"/>
  </r>
  <r>
    <x v="65"/>
    <x v="1"/>
    <d v="2022-12-09T00:00:00"/>
    <x v="1072"/>
    <s v="CBK"/>
    <x v="6"/>
    <x v="2"/>
    <x v="0"/>
    <n v="11"/>
    <x v="2"/>
    <x v="6"/>
    <x v="10"/>
  </r>
  <r>
    <x v="65"/>
    <x v="1"/>
    <d v="2022-12-07T00:00:00"/>
    <x v="1240"/>
    <s v="HP"/>
    <x v="18"/>
    <x v="2"/>
    <x v="0"/>
    <n v="11"/>
    <x v="2"/>
    <x v="6"/>
    <x v="10"/>
  </r>
  <r>
    <x v="65"/>
    <x v="1"/>
    <d v="2022-11-30T00:00:00"/>
    <x v="1209"/>
    <s v="HPUSBC"/>
    <x v="12"/>
    <x v="1"/>
    <x v="0"/>
    <n v="11"/>
    <x v="2"/>
    <x v="6"/>
    <x v="10"/>
  </r>
  <r>
    <x v="65"/>
    <x v="1"/>
    <d v="2022-11-30T00:00:00"/>
    <x v="679"/>
    <s v="BOEIPHONE"/>
    <x v="1"/>
    <x v="1"/>
    <x v="0"/>
    <n v="11"/>
    <x v="2"/>
    <x v="6"/>
    <x v="10"/>
  </r>
  <r>
    <x v="65"/>
    <x v="1"/>
    <d v="2022-12-07T00:00:00"/>
    <x v="1034"/>
    <s v="CBK"/>
    <x v="6"/>
    <x v="2"/>
    <x v="0"/>
    <n v="11"/>
    <x v="2"/>
    <x v="6"/>
    <x v="10"/>
  </r>
  <r>
    <x v="65"/>
    <x v="1"/>
    <d v="2022-12-07T00:00:00"/>
    <x v="371"/>
    <s v="CBK"/>
    <x v="6"/>
    <x v="2"/>
    <x v="0"/>
    <n v="11"/>
    <x v="2"/>
    <x v="6"/>
    <x v="10"/>
  </r>
  <r>
    <x v="65"/>
    <x v="1"/>
    <d v="2022-11-30T00:00:00"/>
    <x v="1265"/>
    <s v="HPUSBC"/>
    <x v="12"/>
    <x v="1"/>
    <x v="0"/>
    <n v="11"/>
    <x v="2"/>
    <x v="6"/>
    <x v="10"/>
  </r>
  <r>
    <x v="65"/>
    <x v="1"/>
    <d v="2022-11-30T00:00:00"/>
    <x v="1087"/>
    <s v="IPHONE"/>
    <x v="1"/>
    <x v="1"/>
    <x v="0"/>
    <n v="11"/>
    <x v="2"/>
    <x v="6"/>
    <x v="10"/>
  </r>
  <r>
    <x v="65"/>
    <x v="1"/>
    <d v="2022-11-30T00:00:00"/>
    <x v="1320"/>
    <s v="OMNI"/>
    <x v="15"/>
    <x v="1"/>
    <x v="0"/>
    <n v="11"/>
    <x v="2"/>
    <x v="6"/>
    <x v="10"/>
  </r>
  <r>
    <x v="65"/>
    <x v="1"/>
    <d v="2022-11-30T00:00:00"/>
    <x v="883"/>
    <s v="IPHONE"/>
    <x v="1"/>
    <x v="1"/>
    <x v="0"/>
    <n v="11"/>
    <x v="2"/>
    <x v="6"/>
    <x v="10"/>
  </r>
  <r>
    <x v="65"/>
    <x v="1"/>
    <d v="2022-12-07T00:00:00"/>
    <x v="434"/>
    <s v="CBK"/>
    <x v="6"/>
    <x v="2"/>
    <x v="0"/>
    <n v="11"/>
    <x v="2"/>
    <x v="6"/>
    <x v="10"/>
  </r>
  <r>
    <x v="65"/>
    <x v="1"/>
    <d v="2022-12-07T00:00:00"/>
    <x v="623"/>
    <s v="CBK"/>
    <x v="6"/>
    <x v="2"/>
    <x v="0"/>
    <n v="11"/>
    <x v="2"/>
    <x v="6"/>
    <x v="10"/>
  </r>
  <r>
    <x v="65"/>
    <x v="1"/>
    <d v="2022-12-07T00:00:00"/>
    <x v="1125"/>
    <s v="CBK"/>
    <x v="6"/>
    <x v="2"/>
    <x v="0"/>
    <n v="11"/>
    <x v="2"/>
    <x v="6"/>
    <x v="10"/>
  </r>
  <r>
    <x v="65"/>
    <x v="0"/>
    <d v="2022-11-30T00:00:00"/>
    <x v="1194"/>
    <s v="MACUSBC"/>
    <x v="2"/>
    <x v="1"/>
    <x v="0"/>
    <n v="11"/>
    <x v="2"/>
    <x v="6"/>
    <x v="10"/>
  </r>
  <r>
    <x v="65"/>
    <x v="1"/>
    <d v="2022-11-30T00:00:00"/>
    <x v="801"/>
    <s v="IPHONE"/>
    <x v="1"/>
    <x v="1"/>
    <x v="0"/>
    <n v="11"/>
    <x v="2"/>
    <x v="6"/>
    <x v="10"/>
  </r>
  <r>
    <x v="66"/>
    <x v="0"/>
    <d v="2022-12-01T00:00:00"/>
    <x v="1194"/>
    <s v="MACUSBC"/>
    <x v="2"/>
    <x v="1"/>
    <x v="0"/>
    <n v="12"/>
    <x v="3"/>
    <x v="0"/>
    <x v="10"/>
  </r>
  <r>
    <x v="66"/>
    <x v="1"/>
    <d v="2022-12-01T00:00:00"/>
    <x v="606"/>
    <s v="MACUSBC"/>
    <x v="2"/>
    <x v="1"/>
    <x v="0"/>
    <n v="12"/>
    <x v="3"/>
    <x v="0"/>
    <x v="10"/>
  </r>
  <r>
    <x v="66"/>
    <x v="0"/>
    <d v="2022-12-01T00:00:00"/>
    <x v="685"/>
    <s v="MACCHRG"/>
    <x v="9"/>
    <x v="1"/>
    <x v="0"/>
    <n v="12"/>
    <x v="3"/>
    <x v="0"/>
    <x v="10"/>
  </r>
  <r>
    <x v="66"/>
    <x v="0"/>
    <d v="2022-12-01T00:00:00"/>
    <x v="20"/>
    <s v="IPHONE"/>
    <x v="1"/>
    <x v="1"/>
    <x v="0"/>
    <n v="12"/>
    <x v="3"/>
    <x v="0"/>
    <x v="10"/>
  </r>
  <r>
    <x v="66"/>
    <x v="0"/>
    <d v="2022-12-01T00:00:00"/>
    <x v="1143"/>
    <s v="WALLADPT"/>
    <x v="3"/>
    <x v="1"/>
    <x v="0"/>
    <n v="12"/>
    <x v="3"/>
    <x v="0"/>
    <x v="10"/>
  </r>
  <r>
    <x v="66"/>
    <x v="1"/>
    <d v="2022-12-01T00:00:00"/>
    <x v="530"/>
    <s v="MACUSBC"/>
    <x v="2"/>
    <x v="1"/>
    <x v="0"/>
    <n v="12"/>
    <x v="3"/>
    <x v="0"/>
    <x v="10"/>
  </r>
  <r>
    <x v="66"/>
    <x v="0"/>
    <d v="2022-12-01T00:00:00"/>
    <x v="20"/>
    <s v="IPHONE"/>
    <x v="1"/>
    <x v="1"/>
    <x v="0"/>
    <n v="12"/>
    <x v="3"/>
    <x v="0"/>
    <x v="10"/>
  </r>
  <r>
    <x v="66"/>
    <x v="0"/>
    <d v="2022-12-01T00:00:00"/>
    <x v="3"/>
    <s v="MACUSBC"/>
    <x v="2"/>
    <x v="1"/>
    <x v="0"/>
    <n v="12"/>
    <x v="3"/>
    <x v="0"/>
    <x v="10"/>
  </r>
  <r>
    <x v="66"/>
    <x v="0"/>
    <d v="2022-12-01T00:00:00"/>
    <x v="963"/>
    <s v="WALLADPT"/>
    <x v="3"/>
    <x v="1"/>
    <x v="0"/>
    <n v="12"/>
    <x v="3"/>
    <x v="0"/>
    <x v="10"/>
  </r>
  <r>
    <x v="66"/>
    <x v="0"/>
    <d v="2022-12-01T00:00:00"/>
    <x v="883"/>
    <s v="IPHONE"/>
    <x v="1"/>
    <x v="1"/>
    <x v="0"/>
    <n v="12"/>
    <x v="3"/>
    <x v="0"/>
    <x v="10"/>
  </r>
  <r>
    <x v="66"/>
    <x v="1"/>
    <d v="2022-12-01T00:00:00"/>
    <x v="9"/>
    <s v="MACUSBC"/>
    <x v="2"/>
    <x v="1"/>
    <x v="0"/>
    <n v="12"/>
    <x v="3"/>
    <x v="0"/>
    <x v="10"/>
  </r>
  <r>
    <x v="66"/>
    <x v="1"/>
    <d v="2022-12-01T00:00:00"/>
    <x v="679"/>
    <s v="BOEIPHONE"/>
    <x v="1"/>
    <x v="1"/>
    <x v="0"/>
    <n v="12"/>
    <x v="3"/>
    <x v="0"/>
    <x v="10"/>
  </r>
  <r>
    <x v="66"/>
    <x v="1"/>
    <d v="2022-12-01T00:00:00"/>
    <x v="369"/>
    <s v="WALLADPT"/>
    <x v="3"/>
    <x v="1"/>
    <x v="0"/>
    <n v="12"/>
    <x v="3"/>
    <x v="0"/>
    <x v="10"/>
  </r>
  <r>
    <x v="66"/>
    <x v="1"/>
    <d v="2022-12-08T00:00:00"/>
    <x v="1326"/>
    <s v="CLICC-ML"/>
    <x v="7"/>
    <x v="2"/>
    <x v="0"/>
    <n v="12"/>
    <x v="3"/>
    <x v="0"/>
    <x v="10"/>
  </r>
  <r>
    <x v="66"/>
    <x v="1"/>
    <d v="2022-12-01T00:00:00"/>
    <x v="524"/>
    <s v="IPHONE"/>
    <x v="1"/>
    <x v="1"/>
    <x v="0"/>
    <n v="12"/>
    <x v="3"/>
    <x v="0"/>
    <x v="10"/>
  </r>
  <r>
    <x v="66"/>
    <x v="1"/>
    <d v="2022-12-01T00:00:00"/>
    <x v="963"/>
    <s v="WALLADPT"/>
    <x v="3"/>
    <x v="1"/>
    <x v="0"/>
    <n v="12"/>
    <x v="3"/>
    <x v="0"/>
    <x v="10"/>
  </r>
  <r>
    <x v="66"/>
    <x v="0"/>
    <d v="2022-12-08T00:00:00"/>
    <x v="859"/>
    <s v="CBK"/>
    <x v="6"/>
    <x v="2"/>
    <x v="0"/>
    <n v="12"/>
    <x v="3"/>
    <x v="0"/>
    <x v="10"/>
  </r>
  <r>
    <x v="66"/>
    <x v="1"/>
    <d v="2022-12-01T00:00:00"/>
    <x v="524"/>
    <s v="IPHONE"/>
    <x v="1"/>
    <x v="1"/>
    <x v="0"/>
    <n v="12"/>
    <x v="3"/>
    <x v="0"/>
    <x v="10"/>
  </r>
  <r>
    <x v="66"/>
    <x v="1"/>
    <d v="2022-12-01T00:00:00"/>
    <x v="884"/>
    <s v="WALLADPT"/>
    <x v="3"/>
    <x v="1"/>
    <x v="0"/>
    <n v="12"/>
    <x v="3"/>
    <x v="0"/>
    <x v="10"/>
  </r>
  <r>
    <x v="66"/>
    <x v="1"/>
    <d v="2022-12-01T00:00:00"/>
    <x v="483"/>
    <s v="HPUSBC"/>
    <x v="12"/>
    <x v="1"/>
    <x v="0"/>
    <n v="12"/>
    <x v="3"/>
    <x v="0"/>
    <x v="10"/>
  </r>
  <r>
    <x v="66"/>
    <x v="0"/>
    <d v="2022-12-01T00:00:00"/>
    <x v="430"/>
    <s v="IPHONE"/>
    <x v="1"/>
    <x v="1"/>
    <x v="0"/>
    <n v="12"/>
    <x v="3"/>
    <x v="0"/>
    <x v="10"/>
  </r>
  <r>
    <x v="66"/>
    <x v="0"/>
    <d v="2022-12-01T00:00:00"/>
    <x v="1048"/>
    <s v="WALLADPT"/>
    <x v="3"/>
    <x v="1"/>
    <x v="0"/>
    <n v="12"/>
    <x v="3"/>
    <x v="0"/>
    <x v="10"/>
  </r>
  <r>
    <x v="66"/>
    <x v="1"/>
    <d v="2022-12-08T00:00:00"/>
    <x v="41"/>
    <s v="CLICC-ML"/>
    <x v="7"/>
    <x v="2"/>
    <x v="0"/>
    <n v="12"/>
    <x v="3"/>
    <x v="0"/>
    <x v="10"/>
  </r>
  <r>
    <x v="66"/>
    <x v="0"/>
    <d v="2022-12-01T00:00:00"/>
    <x v="1045"/>
    <s v="UVGA"/>
    <x v="10"/>
    <x v="0"/>
    <x v="0"/>
    <n v="12"/>
    <x v="3"/>
    <x v="0"/>
    <x v="10"/>
  </r>
  <r>
    <x v="66"/>
    <x v="1"/>
    <d v="2022-12-08T00:00:00"/>
    <x v="829"/>
    <s v="CLICC-ML"/>
    <x v="7"/>
    <x v="2"/>
    <x v="0"/>
    <n v="12"/>
    <x v="3"/>
    <x v="0"/>
    <x v="10"/>
  </r>
  <r>
    <x v="66"/>
    <x v="1"/>
    <d v="2022-12-08T00:00:00"/>
    <x v="327"/>
    <s v="CBK"/>
    <x v="6"/>
    <x v="2"/>
    <x v="0"/>
    <n v="12"/>
    <x v="3"/>
    <x v="0"/>
    <x v="10"/>
  </r>
  <r>
    <x v="66"/>
    <x v="1"/>
    <d v="2022-12-01T00:00:00"/>
    <x v="1194"/>
    <s v="MACUSBC"/>
    <x v="2"/>
    <x v="1"/>
    <x v="0"/>
    <n v="12"/>
    <x v="3"/>
    <x v="0"/>
    <x v="10"/>
  </r>
  <r>
    <x v="66"/>
    <x v="1"/>
    <d v="2022-12-01T00:00:00"/>
    <x v="1085"/>
    <s v="CALC"/>
    <x v="16"/>
    <x v="4"/>
    <x v="0"/>
    <n v="12"/>
    <x v="3"/>
    <x v="0"/>
    <x v="10"/>
  </r>
  <r>
    <x v="66"/>
    <x v="0"/>
    <d v="2022-12-01T00:00:00"/>
    <x v="1043"/>
    <s v="HDST"/>
    <x v="8"/>
    <x v="4"/>
    <x v="0"/>
    <n v="12"/>
    <x v="3"/>
    <x v="0"/>
    <x v="10"/>
  </r>
  <r>
    <x v="66"/>
    <x v="1"/>
    <d v="2022-12-08T00:00:00"/>
    <x v="66"/>
    <s v="CLICC-ML"/>
    <x v="7"/>
    <x v="2"/>
    <x v="0"/>
    <n v="12"/>
    <x v="3"/>
    <x v="0"/>
    <x v="10"/>
  </r>
  <r>
    <x v="66"/>
    <x v="1"/>
    <d v="2022-12-01T00:00:00"/>
    <x v="9"/>
    <s v="MACUSBC"/>
    <x v="2"/>
    <x v="1"/>
    <x v="0"/>
    <n v="12"/>
    <x v="3"/>
    <x v="0"/>
    <x v="10"/>
  </r>
  <r>
    <x v="66"/>
    <x v="1"/>
    <d v="2022-12-01T00:00:00"/>
    <x v="977"/>
    <s v="HDMIC"/>
    <x v="0"/>
    <x v="0"/>
    <x v="0"/>
    <n v="12"/>
    <x v="3"/>
    <x v="0"/>
    <x v="10"/>
  </r>
  <r>
    <x v="66"/>
    <x v="1"/>
    <d v="2022-12-01T00:00:00"/>
    <x v="1062"/>
    <s v="UHDMI"/>
    <x v="14"/>
    <x v="0"/>
    <x v="0"/>
    <n v="12"/>
    <x v="3"/>
    <x v="0"/>
    <x v="10"/>
  </r>
  <r>
    <x v="66"/>
    <x v="1"/>
    <d v="2022-12-01T00:00:00"/>
    <x v="1045"/>
    <s v="UVGA"/>
    <x v="10"/>
    <x v="0"/>
    <x v="0"/>
    <n v="12"/>
    <x v="3"/>
    <x v="0"/>
    <x v="10"/>
  </r>
  <r>
    <x v="66"/>
    <x v="1"/>
    <d v="2022-12-01T00:00:00"/>
    <x v="1327"/>
    <s v="VGAC"/>
    <x v="13"/>
    <x v="0"/>
    <x v="0"/>
    <n v="12"/>
    <x v="3"/>
    <x v="0"/>
    <x v="10"/>
  </r>
  <r>
    <x v="66"/>
    <x v="1"/>
    <d v="2022-12-08T00:00:00"/>
    <x v="1328"/>
    <s v="HP"/>
    <x v="18"/>
    <x v="2"/>
    <x v="0"/>
    <n v="12"/>
    <x v="3"/>
    <x v="0"/>
    <x v="10"/>
  </r>
  <r>
    <x v="66"/>
    <x v="1"/>
    <d v="2022-12-01T00:00:00"/>
    <x v="1194"/>
    <s v="MACUSBC"/>
    <x v="2"/>
    <x v="1"/>
    <x v="0"/>
    <n v="12"/>
    <x v="3"/>
    <x v="0"/>
    <x v="10"/>
  </r>
  <r>
    <x v="66"/>
    <x v="1"/>
    <d v="2022-12-01T00:00:00"/>
    <x v="279"/>
    <s v="HDST"/>
    <x v="8"/>
    <x v="4"/>
    <x v="0"/>
    <n v="12"/>
    <x v="3"/>
    <x v="0"/>
    <x v="10"/>
  </r>
  <r>
    <x v="66"/>
    <x v="1"/>
    <d v="2022-12-01T00:00:00"/>
    <x v="709"/>
    <s v="MACCHRG"/>
    <x v="9"/>
    <x v="1"/>
    <x v="0"/>
    <n v="12"/>
    <x v="3"/>
    <x v="0"/>
    <x v="10"/>
  </r>
  <r>
    <x v="66"/>
    <x v="1"/>
    <d v="2022-12-01T00:00:00"/>
    <x v="330"/>
    <s v="MACUSBC"/>
    <x v="2"/>
    <x v="1"/>
    <x v="0"/>
    <n v="12"/>
    <x v="3"/>
    <x v="0"/>
    <x v="10"/>
  </r>
  <r>
    <x v="66"/>
    <x v="1"/>
    <d v="2022-12-08T00:00:00"/>
    <x v="581"/>
    <s v="CLICC-ML"/>
    <x v="7"/>
    <x v="2"/>
    <x v="0"/>
    <n v="12"/>
    <x v="3"/>
    <x v="0"/>
    <x v="10"/>
  </r>
  <r>
    <x v="66"/>
    <x v="0"/>
    <d v="2022-12-01T00:00:00"/>
    <x v="1329"/>
    <s v="ANDROID"/>
    <x v="19"/>
    <x v="1"/>
    <x v="0"/>
    <n v="12"/>
    <x v="3"/>
    <x v="0"/>
    <x v="10"/>
  </r>
  <r>
    <x v="66"/>
    <x v="0"/>
    <d v="2022-12-01T00:00:00"/>
    <x v="262"/>
    <s v="IPHONE"/>
    <x v="1"/>
    <x v="1"/>
    <x v="0"/>
    <n v="12"/>
    <x v="3"/>
    <x v="0"/>
    <x v="10"/>
  </r>
  <r>
    <x v="66"/>
    <x v="0"/>
    <d v="2022-12-01T00:00:00"/>
    <x v="369"/>
    <s v="WALLADPT"/>
    <x v="3"/>
    <x v="1"/>
    <x v="0"/>
    <n v="12"/>
    <x v="3"/>
    <x v="0"/>
    <x v="10"/>
  </r>
  <r>
    <x v="66"/>
    <x v="1"/>
    <d v="2022-12-01T00:00:00"/>
    <x v="530"/>
    <s v="MACUSBC"/>
    <x v="2"/>
    <x v="1"/>
    <x v="0"/>
    <n v="12"/>
    <x v="3"/>
    <x v="0"/>
    <x v="10"/>
  </r>
  <r>
    <x v="66"/>
    <x v="0"/>
    <d v="2022-12-08T00:00:00"/>
    <x v="371"/>
    <s v="CBK"/>
    <x v="6"/>
    <x v="2"/>
    <x v="0"/>
    <n v="12"/>
    <x v="3"/>
    <x v="0"/>
    <x v="10"/>
  </r>
  <r>
    <x v="66"/>
    <x v="1"/>
    <d v="2022-12-08T00:00:00"/>
    <x v="160"/>
    <s v="CBK"/>
    <x v="6"/>
    <x v="2"/>
    <x v="0"/>
    <n v="12"/>
    <x v="3"/>
    <x v="0"/>
    <x v="10"/>
  </r>
  <r>
    <x v="66"/>
    <x v="1"/>
    <d v="2022-12-01T00:00:00"/>
    <x v="711"/>
    <s v="HDMIC"/>
    <x v="0"/>
    <x v="0"/>
    <x v="0"/>
    <n v="12"/>
    <x v="3"/>
    <x v="0"/>
    <x v="10"/>
  </r>
  <r>
    <x v="66"/>
    <x v="0"/>
    <d v="2022-12-08T00:00:00"/>
    <x v="371"/>
    <s v="CBK"/>
    <x v="6"/>
    <x v="2"/>
    <x v="0"/>
    <n v="12"/>
    <x v="3"/>
    <x v="0"/>
    <x v="10"/>
  </r>
  <r>
    <x v="66"/>
    <x v="1"/>
    <d v="2022-12-01T00:00:00"/>
    <x v="1330"/>
    <s v="HP"/>
    <x v="18"/>
    <x v="2"/>
    <x v="0"/>
    <n v="12"/>
    <x v="3"/>
    <x v="0"/>
    <x v="10"/>
  </r>
  <r>
    <x v="66"/>
    <x v="0"/>
    <d v="2022-12-01T00:00:00"/>
    <x v="891"/>
    <s v="OMNI"/>
    <x v="15"/>
    <x v="1"/>
    <x v="0"/>
    <n v="12"/>
    <x v="3"/>
    <x v="0"/>
    <x v="10"/>
  </r>
  <r>
    <x v="66"/>
    <x v="0"/>
    <d v="2022-12-01T00:00:00"/>
    <x v="1320"/>
    <s v="OMNI"/>
    <x v="15"/>
    <x v="1"/>
    <x v="0"/>
    <n v="12"/>
    <x v="3"/>
    <x v="0"/>
    <x v="10"/>
  </r>
  <r>
    <x v="66"/>
    <x v="0"/>
    <d v="2022-12-01T00:00:00"/>
    <x v="332"/>
    <s v="MACUSBC"/>
    <x v="2"/>
    <x v="1"/>
    <x v="0"/>
    <n v="12"/>
    <x v="3"/>
    <x v="0"/>
    <x v="10"/>
  </r>
  <r>
    <x v="66"/>
    <x v="0"/>
    <d v="2022-12-01T00:00:00"/>
    <x v="1180"/>
    <s v="HP"/>
    <x v="18"/>
    <x v="2"/>
    <x v="0"/>
    <n v="12"/>
    <x v="3"/>
    <x v="0"/>
    <x v="10"/>
  </r>
  <r>
    <x v="66"/>
    <x v="1"/>
    <d v="2022-12-01T00:00:00"/>
    <x v="430"/>
    <s v="IPHONE"/>
    <x v="1"/>
    <x v="1"/>
    <x v="0"/>
    <n v="12"/>
    <x v="3"/>
    <x v="0"/>
    <x v="10"/>
  </r>
  <r>
    <x v="66"/>
    <x v="1"/>
    <d v="2022-12-01T00:00:00"/>
    <x v="936"/>
    <s v="WALLADPT"/>
    <x v="3"/>
    <x v="1"/>
    <x v="0"/>
    <n v="12"/>
    <x v="3"/>
    <x v="0"/>
    <x v="10"/>
  </r>
  <r>
    <x v="66"/>
    <x v="1"/>
    <d v="2022-12-08T00:00:00"/>
    <x v="298"/>
    <s v="CBK"/>
    <x v="6"/>
    <x v="2"/>
    <x v="0"/>
    <n v="12"/>
    <x v="3"/>
    <x v="0"/>
    <x v="10"/>
  </r>
  <r>
    <x v="66"/>
    <x v="1"/>
    <d v="2022-12-08T00:00:00"/>
    <x v="1331"/>
    <s v="FAC"/>
    <x v="7"/>
    <x v="2"/>
    <x v="0"/>
    <n v="12"/>
    <x v="3"/>
    <x v="0"/>
    <x v="10"/>
  </r>
  <r>
    <x v="66"/>
    <x v="1"/>
    <d v="2022-12-09T00:00:00"/>
    <x v="72"/>
    <s v="CLICC-ML"/>
    <x v="7"/>
    <x v="2"/>
    <x v="0"/>
    <n v="12"/>
    <x v="3"/>
    <x v="0"/>
    <x v="10"/>
  </r>
  <r>
    <x v="66"/>
    <x v="1"/>
    <d v="2022-12-01T00:00:00"/>
    <x v="1259"/>
    <s v="MACCHRG"/>
    <x v="9"/>
    <x v="1"/>
    <x v="0"/>
    <n v="12"/>
    <x v="3"/>
    <x v="0"/>
    <x v="10"/>
  </r>
  <r>
    <x v="66"/>
    <x v="1"/>
    <d v="2022-12-01T00:00:00"/>
    <x v="9"/>
    <s v="MACUSBC"/>
    <x v="2"/>
    <x v="1"/>
    <x v="0"/>
    <n v="12"/>
    <x v="3"/>
    <x v="0"/>
    <x v="10"/>
  </r>
  <r>
    <x v="66"/>
    <x v="1"/>
    <d v="2022-12-01T00:00:00"/>
    <x v="110"/>
    <s v="MACUSBC"/>
    <x v="2"/>
    <x v="1"/>
    <x v="0"/>
    <n v="12"/>
    <x v="3"/>
    <x v="0"/>
    <x v="10"/>
  </r>
  <r>
    <x v="66"/>
    <x v="1"/>
    <d v="2022-12-08T00:00:00"/>
    <x v="299"/>
    <s v="CBK"/>
    <x v="6"/>
    <x v="2"/>
    <x v="0"/>
    <n v="12"/>
    <x v="3"/>
    <x v="0"/>
    <x v="10"/>
  </r>
  <r>
    <x v="66"/>
    <x v="1"/>
    <d v="2022-12-01T00:00:00"/>
    <x v="1087"/>
    <s v="IPHONE"/>
    <x v="1"/>
    <x v="1"/>
    <x v="0"/>
    <n v="12"/>
    <x v="3"/>
    <x v="0"/>
    <x v="10"/>
  </r>
  <r>
    <x v="66"/>
    <x v="1"/>
    <d v="2022-12-01T00:00:00"/>
    <x v="357"/>
    <s v="WALLADPT"/>
    <x v="3"/>
    <x v="1"/>
    <x v="0"/>
    <n v="12"/>
    <x v="3"/>
    <x v="0"/>
    <x v="10"/>
  </r>
  <r>
    <x v="66"/>
    <x v="1"/>
    <d v="2022-12-01T00:00:00"/>
    <x v="445"/>
    <s v="IPHONE"/>
    <x v="1"/>
    <x v="1"/>
    <x v="0"/>
    <n v="12"/>
    <x v="3"/>
    <x v="0"/>
    <x v="10"/>
  </r>
  <r>
    <x v="66"/>
    <x v="1"/>
    <d v="2022-12-01T00:00:00"/>
    <x v="397"/>
    <s v="OMNI"/>
    <x v="15"/>
    <x v="1"/>
    <x v="0"/>
    <n v="12"/>
    <x v="3"/>
    <x v="0"/>
    <x v="10"/>
  </r>
  <r>
    <x v="66"/>
    <x v="1"/>
    <d v="2022-12-01T00:00:00"/>
    <x v="110"/>
    <s v="MACUSBC"/>
    <x v="2"/>
    <x v="1"/>
    <x v="0"/>
    <n v="12"/>
    <x v="3"/>
    <x v="0"/>
    <x v="10"/>
  </r>
  <r>
    <x v="66"/>
    <x v="1"/>
    <d v="2022-12-01T00:00:00"/>
    <x v="679"/>
    <s v="BOEIPHONE"/>
    <x v="1"/>
    <x v="1"/>
    <x v="0"/>
    <n v="12"/>
    <x v="3"/>
    <x v="0"/>
    <x v="10"/>
  </r>
  <r>
    <x v="66"/>
    <x v="1"/>
    <d v="2022-12-01T00:00:00"/>
    <x v="263"/>
    <s v="WALLADPT"/>
    <x v="3"/>
    <x v="1"/>
    <x v="0"/>
    <n v="12"/>
    <x v="3"/>
    <x v="0"/>
    <x v="10"/>
  </r>
  <r>
    <x v="66"/>
    <x v="1"/>
    <d v="2022-12-01T00:00:00"/>
    <x v="185"/>
    <s v="IPHONE"/>
    <x v="1"/>
    <x v="1"/>
    <x v="0"/>
    <n v="12"/>
    <x v="3"/>
    <x v="0"/>
    <x v="10"/>
  </r>
  <r>
    <x v="66"/>
    <x v="1"/>
    <d v="2022-12-01T00:00:00"/>
    <x v="1048"/>
    <s v="WALLADPT"/>
    <x v="3"/>
    <x v="1"/>
    <x v="0"/>
    <n v="12"/>
    <x v="3"/>
    <x v="0"/>
    <x v="10"/>
  </r>
  <r>
    <x v="66"/>
    <x v="1"/>
    <d v="2022-12-08T00:00:00"/>
    <x v="545"/>
    <s v="CLICC-MM"/>
    <x v="4"/>
    <x v="2"/>
    <x v="0"/>
    <n v="12"/>
    <x v="3"/>
    <x v="0"/>
    <x v="10"/>
  </r>
  <r>
    <x v="66"/>
    <x v="1"/>
    <d v="2022-12-09T00:00:00"/>
    <x v="957"/>
    <s v="CLICC-ML"/>
    <x v="7"/>
    <x v="2"/>
    <x v="0"/>
    <n v="12"/>
    <x v="3"/>
    <x v="0"/>
    <x v="10"/>
  </r>
  <r>
    <x v="66"/>
    <x v="0"/>
    <d v="2022-12-08T00:00:00"/>
    <x v="978"/>
    <s v="CBK"/>
    <x v="6"/>
    <x v="2"/>
    <x v="0"/>
    <n v="12"/>
    <x v="3"/>
    <x v="0"/>
    <x v="10"/>
  </r>
  <r>
    <x v="66"/>
    <x v="1"/>
    <d v="2022-12-01T00:00:00"/>
    <x v="9"/>
    <s v="MACUSBC"/>
    <x v="2"/>
    <x v="1"/>
    <x v="0"/>
    <n v="12"/>
    <x v="3"/>
    <x v="0"/>
    <x v="10"/>
  </r>
  <r>
    <x v="66"/>
    <x v="1"/>
    <d v="2022-12-08T00:00:00"/>
    <x v="1326"/>
    <s v="CLICC-ML"/>
    <x v="7"/>
    <x v="2"/>
    <x v="0"/>
    <n v="12"/>
    <x v="3"/>
    <x v="0"/>
    <x v="10"/>
  </r>
  <r>
    <x v="66"/>
    <x v="1"/>
    <d v="2022-12-01T00:00:00"/>
    <x v="524"/>
    <s v="IPHONE"/>
    <x v="1"/>
    <x v="1"/>
    <x v="0"/>
    <n v="12"/>
    <x v="3"/>
    <x v="0"/>
    <x v="10"/>
  </r>
  <r>
    <x v="66"/>
    <x v="1"/>
    <d v="2022-12-01T00:00:00"/>
    <x v="9"/>
    <s v="MACUSBC"/>
    <x v="2"/>
    <x v="1"/>
    <x v="0"/>
    <n v="12"/>
    <x v="3"/>
    <x v="0"/>
    <x v="10"/>
  </r>
  <r>
    <x v="66"/>
    <x v="1"/>
    <d v="2022-12-01T00:00:00"/>
    <x v="884"/>
    <s v="WALLADPT"/>
    <x v="3"/>
    <x v="1"/>
    <x v="0"/>
    <n v="12"/>
    <x v="3"/>
    <x v="0"/>
    <x v="10"/>
  </r>
  <r>
    <x v="66"/>
    <x v="1"/>
    <d v="2022-12-08T00:00:00"/>
    <x v="1332"/>
    <s v="CLICC-ML"/>
    <x v="7"/>
    <x v="2"/>
    <x v="0"/>
    <n v="12"/>
    <x v="3"/>
    <x v="0"/>
    <x v="10"/>
  </r>
  <r>
    <x v="66"/>
    <x v="1"/>
    <d v="2022-12-01T00:00:00"/>
    <x v="1167"/>
    <s v="MACCHRG"/>
    <x v="9"/>
    <x v="1"/>
    <x v="0"/>
    <n v="12"/>
    <x v="3"/>
    <x v="0"/>
    <x v="10"/>
  </r>
  <r>
    <x v="66"/>
    <x v="1"/>
    <d v="2022-12-08T00:00:00"/>
    <x v="637"/>
    <s v="FAC"/>
    <x v="4"/>
    <x v="2"/>
    <x v="0"/>
    <n v="12"/>
    <x v="3"/>
    <x v="0"/>
    <x v="10"/>
  </r>
  <r>
    <x v="66"/>
    <x v="1"/>
    <d v="2022-12-08T00:00:00"/>
    <x v="646"/>
    <s v="CBK"/>
    <x v="6"/>
    <x v="2"/>
    <x v="0"/>
    <n v="12"/>
    <x v="3"/>
    <x v="0"/>
    <x v="10"/>
  </r>
  <r>
    <x v="66"/>
    <x v="1"/>
    <d v="2022-12-08T00:00:00"/>
    <x v="675"/>
    <s v="IPADK"/>
    <x v="4"/>
    <x v="2"/>
    <x v="0"/>
    <n v="12"/>
    <x v="3"/>
    <x v="0"/>
    <x v="10"/>
  </r>
  <r>
    <x v="66"/>
    <x v="1"/>
    <d v="2022-12-01T00:00:00"/>
    <x v="883"/>
    <s v="IPHONE"/>
    <x v="1"/>
    <x v="1"/>
    <x v="0"/>
    <n v="12"/>
    <x v="3"/>
    <x v="0"/>
    <x v="10"/>
  </r>
  <r>
    <x v="66"/>
    <x v="1"/>
    <d v="2022-12-01T00:00:00"/>
    <x v="801"/>
    <s v="IPHONE"/>
    <x v="1"/>
    <x v="1"/>
    <x v="0"/>
    <n v="12"/>
    <x v="3"/>
    <x v="0"/>
    <x v="10"/>
  </r>
  <r>
    <x v="66"/>
    <x v="1"/>
    <d v="2022-12-08T00:00:00"/>
    <x v="921"/>
    <s v="CBK"/>
    <x v="6"/>
    <x v="2"/>
    <x v="0"/>
    <n v="12"/>
    <x v="3"/>
    <x v="0"/>
    <x v="10"/>
  </r>
  <r>
    <x v="66"/>
    <x v="0"/>
    <d v="2022-12-08T00:00:00"/>
    <x v="1218"/>
    <s v="HP"/>
    <x v="18"/>
    <x v="2"/>
    <x v="0"/>
    <n v="12"/>
    <x v="3"/>
    <x v="0"/>
    <x v="10"/>
  </r>
  <r>
    <x v="66"/>
    <x v="1"/>
    <d v="2022-12-01T00:00:00"/>
    <x v="231"/>
    <s v="MACUSBC"/>
    <x v="2"/>
    <x v="1"/>
    <x v="0"/>
    <n v="12"/>
    <x v="3"/>
    <x v="0"/>
    <x v="10"/>
  </r>
  <r>
    <x v="67"/>
    <x v="2"/>
    <d v="2022-12-09T00:00:00"/>
    <x v="790"/>
    <s v="CLICC-ML"/>
    <x v="7"/>
    <x v="2"/>
    <x v="0"/>
    <n v="12"/>
    <x v="3"/>
    <x v="1"/>
    <x v="10"/>
  </r>
  <r>
    <x v="67"/>
    <x v="0"/>
    <d v="2022-12-09T00:00:00"/>
    <x v="328"/>
    <s v="CBK"/>
    <x v="6"/>
    <x v="2"/>
    <x v="0"/>
    <n v="12"/>
    <x v="3"/>
    <x v="1"/>
    <x v="10"/>
  </r>
  <r>
    <x v="67"/>
    <x v="0"/>
    <d v="2022-12-02T00:00:00"/>
    <x v="1270"/>
    <s v="HP"/>
    <x v="18"/>
    <x v="2"/>
    <x v="0"/>
    <n v="12"/>
    <x v="3"/>
    <x v="1"/>
    <x v="10"/>
  </r>
  <r>
    <x v="67"/>
    <x v="0"/>
    <d v="2022-12-09T00:00:00"/>
    <x v="1214"/>
    <s v="HP"/>
    <x v="18"/>
    <x v="2"/>
    <x v="0"/>
    <n v="12"/>
    <x v="3"/>
    <x v="1"/>
    <x v="10"/>
  </r>
  <r>
    <x v="67"/>
    <x v="1"/>
    <d v="2022-12-02T00:00:00"/>
    <x v="338"/>
    <s v="MACUSBC"/>
    <x v="2"/>
    <x v="1"/>
    <x v="0"/>
    <n v="12"/>
    <x v="3"/>
    <x v="1"/>
    <x v="10"/>
  </r>
  <r>
    <x v="67"/>
    <x v="0"/>
    <d v="2022-12-02T00:00:00"/>
    <x v="9"/>
    <s v="MACUSBC"/>
    <x v="2"/>
    <x v="1"/>
    <x v="0"/>
    <n v="12"/>
    <x v="3"/>
    <x v="1"/>
    <x v="10"/>
  </r>
  <r>
    <x v="67"/>
    <x v="0"/>
    <d v="2022-12-02T00:00:00"/>
    <x v="1194"/>
    <s v="MACUSBC"/>
    <x v="2"/>
    <x v="1"/>
    <x v="0"/>
    <n v="12"/>
    <x v="3"/>
    <x v="1"/>
    <x v="10"/>
  </r>
  <r>
    <x v="67"/>
    <x v="1"/>
    <d v="2022-12-09T00:00:00"/>
    <x v="1268"/>
    <s v="CLICC-ML"/>
    <x v="7"/>
    <x v="2"/>
    <x v="0"/>
    <n v="12"/>
    <x v="3"/>
    <x v="1"/>
    <x v="10"/>
  </r>
  <r>
    <x v="67"/>
    <x v="0"/>
    <d v="2022-12-02T00:00:00"/>
    <x v="980"/>
    <s v="MACUSBC"/>
    <x v="2"/>
    <x v="1"/>
    <x v="0"/>
    <n v="12"/>
    <x v="3"/>
    <x v="1"/>
    <x v="10"/>
  </r>
  <r>
    <x v="67"/>
    <x v="0"/>
    <d v="2022-12-09T00:00:00"/>
    <x v="1333"/>
    <s v="CBK"/>
    <x v="6"/>
    <x v="2"/>
    <x v="0"/>
    <n v="12"/>
    <x v="3"/>
    <x v="1"/>
    <x v="10"/>
  </r>
  <r>
    <x v="67"/>
    <x v="1"/>
    <d v="2022-12-02T00:00:00"/>
    <x v="1194"/>
    <s v="MACUSBC"/>
    <x v="2"/>
    <x v="1"/>
    <x v="0"/>
    <n v="12"/>
    <x v="3"/>
    <x v="1"/>
    <x v="10"/>
  </r>
  <r>
    <x v="67"/>
    <x v="1"/>
    <d v="2022-12-02T00:00:00"/>
    <x v="1275"/>
    <s v="HPUSBC"/>
    <x v="12"/>
    <x v="1"/>
    <x v="0"/>
    <n v="12"/>
    <x v="3"/>
    <x v="1"/>
    <x v="10"/>
  </r>
  <r>
    <x v="67"/>
    <x v="0"/>
    <d v="2022-12-02T00:00:00"/>
    <x v="976"/>
    <s v="ANDROID"/>
    <x v="19"/>
    <x v="1"/>
    <x v="0"/>
    <n v="12"/>
    <x v="3"/>
    <x v="1"/>
    <x v="10"/>
  </r>
  <r>
    <x v="67"/>
    <x v="0"/>
    <d v="2022-12-02T00:00:00"/>
    <x v="524"/>
    <s v="IPHONE"/>
    <x v="1"/>
    <x v="1"/>
    <x v="0"/>
    <n v="12"/>
    <x v="3"/>
    <x v="1"/>
    <x v="10"/>
  </r>
  <r>
    <x v="67"/>
    <x v="0"/>
    <d v="2022-12-02T00:00:00"/>
    <x v="110"/>
    <s v="MACUSBC"/>
    <x v="2"/>
    <x v="1"/>
    <x v="0"/>
    <n v="12"/>
    <x v="3"/>
    <x v="1"/>
    <x v="10"/>
  </r>
  <r>
    <x v="67"/>
    <x v="0"/>
    <d v="2022-12-02T00:00:00"/>
    <x v="1143"/>
    <s v="WALLADPT"/>
    <x v="3"/>
    <x v="1"/>
    <x v="0"/>
    <n v="12"/>
    <x v="3"/>
    <x v="1"/>
    <x v="10"/>
  </r>
  <r>
    <x v="67"/>
    <x v="1"/>
    <d v="2022-12-09T00:00:00"/>
    <x v="371"/>
    <s v="CBK"/>
    <x v="6"/>
    <x v="2"/>
    <x v="0"/>
    <n v="12"/>
    <x v="3"/>
    <x v="1"/>
    <x v="10"/>
  </r>
  <r>
    <x v="67"/>
    <x v="1"/>
    <d v="2022-12-09T00:00:00"/>
    <x v="373"/>
    <s v="CBK"/>
    <x v="6"/>
    <x v="2"/>
    <x v="0"/>
    <n v="12"/>
    <x v="3"/>
    <x v="1"/>
    <x v="10"/>
  </r>
  <r>
    <x v="67"/>
    <x v="1"/>
    <d v="2022-12-09T00:00:00"/>
    <x v="176"/>
    <s v="CLICC-ML"/>
    <x v="7"/>
    <x v="2"/>
    <x v="0"/>
    <n v="12"/>
    <x v="3"/>
    <x v="1"/>
    <x v="10"/>
  </r>
  <r>
    <x v="67"/>
    <x v="0"/>
    <d v="2022-12-02T00:00:00"/>
    <x v="1216"/>
    <s v="HP"/>
    <x v="18"/>
    <x v="2"/>
    <x v="0"/>
    <n v="12"/>
    <x v="3"/>
    <x v="1"/>
    <x v="10"/>
  </r>
  <r>
    <x v="67"/>
    <x v="1"/>
    <d v="2022-12-02T00:00:00"/>
    <x v="1209"/>
    <s v="HPUSBC"/>
    <x v="12"/>
    <x v="1"/>
    <x v="0"/>
    <n v="12"/>
    <x v="3"/>
    <x v="1"/>
    <x v="10"/>
  </r>
  <r>
    <x v="67"/>
    <x v="1"/>
    <d v="2022-12-02T00:00:00"/>
    <x v="20"/>
    <s v="IPHONE"/>
    <x v="1"/>
    <x v="1"/>
    <x v="0"/>
    <n v="12"/>
    <x v="3"/>
    <x v="1"/>
    <x v="10"/>
  </r>
  <r>
    <x v="67"/>
    <x v="1"/>
    <d v="2022-12-02T00:00:00"/>
    <x v="936"/>
    <s v="WALLADPT"/>
    <x v="3"/>
    <x v="1"/>
    <x v="0"/>
    <n v="12"/>
    <x v="3"/>
    <x v="1"/>
    <x v="10"/>
  </r>
  <r>
    <x v="67"/>
    <x v="1"/>
    <d v="2022-12-02T00:00:00"/>
    <x v="1115"/>
    <s v="HDMIC"/>
    <x v="0"/>
    <x v="0"/>
    <x v="0"/>
    <n v="12"/>
    <x v="3"/>
    <x v="1"/>
    <x v="10"/>
  </r>
  <r>
    <x v="67"/>
    <x v="0"/>
    <d v="2022-12-02T00:00:00"/>
    <x v="332"/>
    <s v="MACUSBC"/>
    <x v="2"/>
    <x v="1"/>
    <x v="0"/>
    <n v="12"/>
    <x v="3"/>
    <x v="1"/>
    <x v="10"/>
  </r>
  <r>
    <x v="67"/>
    <x v="1"/>
    <d v="2022-12-02T00:00:00"/>
    <x v="330"/>
    <s v="MACUSBC"/>
    <x v="2"/>
    <x v="1"/>
    <x v="0"/>
    <n v="12"/>
    <x v="3"/>
    <x v="1"/>
    <x v="10"/>
  </r>
  <r>
    <x v="67"/>
    <x v="1"/>
    <d v="2022-12-02T00:00:00"/>
    <x v="1275"/>
    <s v="HPUSBC"/>
    <x v="12"/>
    <x v="1"/>
    <x v="0"/>
    <n v="12"/>
    <x v="3"/>
    <x v="1"/>
    <x v="10"/>
  </r>
  <r>
    <x v="67"/>
    <x v="1"/>
    <d v="2022-12-02T00:00:00"/>
    <x v="530"/>
    <s v="MACUSBC"/>
    <x v="2"/>
    <x v="1"/>
    <x v="0"/>
    <n v="12"/>
    <x v="3"/>
    <x v="1"/>
    <x v="10"/>
  </r>
  <r>
    <x v="67"/>
    <x v="1"/>
    <d v="2022-12-09T00:00:00"/>
    <x v="1193"/>
    <s v="HP"/>
    <x v="18"/>
    <x v="2"/>
    <x v="0"/>
    <n v="12"/>
    <x v="3"/>
    <x v="1"/>
    <x v="10"/>
  </r>
  <r>
    <x v="67"/>
    <x v="1"/>
    <d v="2022-12-09T00:00:00"/>
    <x v="1334"/>
    <s v="CLICC-ML"/>
    <x v="7"/>
    <x v="2"/>
    <x v="0"/>
    <n v="12"/>
    <x v="3"/>
    <x v="1"/>
    <x v="10"/>
  </r>
  <r>
    <x v="67"/>
    <x v="1"/>
    <d v="2022-12-02T00:00:00"/>
    <x v="9"/>
    <s v="MACUSBC"/>
    <x v="2"/>
    <x v="1"/>
    <x v="0"/>
    <n v="12"/>
    <x v="3"/>
    <x v="1"/>
    <x v="10"/>
  </r>
  <r>
    <x v="67"/>
    <x v="1"/>
    <d v="2022-12-02T00:00:00"/>
    <x v="338"/>
    <s v="MACUSBC"/>
    <x v="2"/>
    <x v="1"/>
    <x v="0"/>
    <n v="12"/>
    <x v="3"/>
    <x v="1"/>
    <x v="10"/>
  </r>
  <r>
    <x v="67"/>
    <x v="1"/>
    <d v="2022-12-09T00:00:00"/>
    <x v="1125"/>
    <s v="CBK"/>
    <x v="6"/>
    <x v="2"/>
    <x v="0"/>
    <n v="12"/>
    <x v="3"/>
    <x v="1"/>
    <x v="10"/>
  </r>
  <r>
    <x v="67"/>
    <x v="0"/>
    <d v="2022-12-09T00:00:00"/>
    <x v="1180"/>
    <s v="HP"/>
    <x v="18"/>
    <x v="2"/>
    <x v="0"/>
    <n v="12"/>
    <x v="3"/>
    <x v="1"/>
    <x v="10"/>
  </r>
  <r>
    <x v="67"/>
    <x v="1"/>
    <d v="2022-12-02T00:00:00"/>
    <x v="1321"/>
    <s v="IPHONE"/>
    <x v="1"/>
    <x v="1"/>
    <x v="0"/>
    <n v="12"/>
    <x v="3"/>
    <x v="1"/>
    <x v="10"/>
  </r>
  <r>
    <x v="67"/>
    <x v="1"/>
    <d v="2022-12-02T00:00:00"/>
    <x v="568"/>
    <s v="WALLADPT"/>
    <x v="3"/>
    <x v="1"/>
    <x v="0"/>
    <n v="12"/>
    <x v="3"/>
    <x v="1"/>
    <x v="10"/>
  </r>
  <r>
    <x v="67"/>
    <x v="1"/>
    <d v="2022-12-02T00:00:00"/>
    <x v="1275"/>
    <s v="HPUSBC"/>
    <x v="12"/>
    <x v="1"/>
    <x v="0"/>
    <n v="12"/>
    <x v="3"/>
    <x v="1"/>
    <x v="10"/>
  </r>
  <r>
    <x v="67"/>
    <x v="1"/>
    <d v="2022-12-02T00:00:00"/>
    <x v="262"/>
    <s v="IPHONE"/>
    <x v="1"/>
    <x v="1"/>
    <x v="0"/>
    <n v="12"/>
    <x v="3"/>
    <x v="1"/>
    <x v="10"/>
  </r>
  <r>
    <x v="67"/>
    <x v="1"/>
    <d v="2022-12-02T00:00:00"/>
    <x v="369"/>
    <s v="WALLADPT"/>
    <x v="3"/>
    <x v="1"/>
    <x v="0"/>
    <n v="12"/>
    <x v="3"/>
    <x v="1"/>
    <x v="10"/>
  </r>
  <r>
    <x v="67"/>
    <x v="1"/>
    <d v="2022-12-02T00:00:00"/>
    <x v="548"/>
    <s v="IPHONE"/>
    <x v="1"/>
    <x v="1"/>
    <x v="0"/>
    <n v="12"/>
    <x v="3"/>
    <x v="1"/>
    <x v="10"/>
  </r>
  <r>
    <x v="67"/>
    <x v="1"/>
    <d v="2022-12-02T00:00:00"/>
    <x v="1017"/>
    <s v="CALC"/>
    <x v="16"/>
    <x v="4"/>
    <x v="0"/>
    <n v="12"/>
    <x v="3"/>
    <x v="1"/>
    <x v="10"/>
  </r>
  <r>
    <x v="67"/>
    <x v="1"/>
    <d v="2022-12-02T00:00:00"/>
    <x v="548"/>
    <s v="IPHONE"/>
    <x v="1"/>
    <x v="1"/>
    <x v="0"/>
    <n v="12"/>
    <x v="3"/>
    <x v="1"/>
    <x v="10"/>
  </r>
  <r>
    <x v="67"/>
    <x v="1"/>
    <d v="2022-12-02T00:00:00"/>
    <x v="445"/>
    <s v="IPHONE"/>
    <x v="1"/>
    <x v="1"/>
    <x v="0"/>
    <n v="12"/>
    <x v="3"/>
    <x v="1"/>
    <x v="10"/>
  </r>
  <r>
    <x v="67"/>
    <x v="1"/>
    <d v="2022-12-02T00:00:00"/>
    <x v="1305"/>
    <s v="OMNI"/>
    <x v="15"/>
    <x v="1"/>
    <x v="0"/>
    <n v="12"/>
    <x v="3"/>
    <x v="1"/>
    <x v="10"/>
  </r>
  <r>
    <x v="67"/>
    <x v="1"/>
    <d v="2022-12-09T00:00:00"/>
    <x v="623"/>
    <s v="CBK"/>
    <x v="6"/>
    <x v="2"/>
    <x v="0"/>
    <n v="12"/>
    <x v="3"/>
    <x v="1"/>
    <x v="10"/>
  </r>
  <r>
    <x v="67"/>
    <x v="1"/>
    <d v="2022-12-09T00:00:00"/>
    <x v="623"/>
    <s v="CBK"/>
    <x v="6"/>
    <x v="2"/>
    <x v="0"/>
    <n v="12"/>
    <x v="3"/>
    <x v="1"/>
    <x v="10"/>
  </r>
  <r>
    <x v="67"/>
    <x v="1"/>
    <d v="2022-12-02T00:00:00"/>
    <x v="952"/>
    <s v="CALC"/>
    <x v="16"/>
    <x v="4"/>
    <x v="0"/>
    <n v="12"/>
    <x v="3"/>
    <x v="1"/>
    <x v="10"/>
  </r>
  <r>
    <x v="67"/>
    <x v="0"/>
    <d v="2022-12-02T00:00:00"/>
    <x v="231"/>
    <s v="MACUSBC"/>
    <x v="2"/>
    <x v="1"/>
    <x v="0"/>
    <n v="12"/>
    <x v="3"/>
    <x v="1"/>
    <x v="10"/>
  </r>
  <r>
    <x v="67"/>
    <x v="1"/>
    <d v="2022-12-02T00:00:00"/>
    <x v="934"/>
    <s v="UHDMI"/>
    <x v="14"/>
    <x v="0"/>
    <x v="0"/>
    <n v="12"/>
    <x v="3"/>
    <x v="1"/>
    <x v="10"/>
  </r>
  <r>
    <x v="67"/>
    <x v="1"/>
    <d v="2022-12-02T00:00:00"/>
    <x v="869"/>
    <s v="UVGA"/>
    <x v="10"/>
    <x v="0"/>
    <x v="0"/>
    <n v="12"/>
    <x v="3"/>
    <x v="1"/>
    <x v="10"/>
  </r>
  <r>
    <x v="67"/>
    <x v="1"/>
    <d v="2022-12-02T00:00:00"/>
    <x v="1194"/>
    <s v="MACUSBC"/>
    <x v="2"/>
    <x v="1"/>
    <x v="0"/>
    <n v="12"/>
    <x v="3"/>
    <x v="1"/>
    <x v="10"/>
  </r>
  <r>
    <x v="67"/>
    <x v="1"/>
    <d v="2022-12-02T00:00:00"/>
    <x v="20"/>
    <s v="IPHONE"/>
    <x v="1"/>
    <x v="1"/>
    <x v="0"/>
    <n v="12"/>
    <x v="3"/>
    <x v="1"/>
    <x v="10"/>
  </r>
  <r>
    <x v="67"/>
    <x v="1"/>
    <d v="2022-12-02T00:00:00"/>
    <x v="884"/>
    <s v="WALLADPT"/>
    <x v="3"/>
    <x v="1"/>
    <x v="0"/>
    <n v="12"/>
    <x v="3"/>
    <x v="1"/>
    <x v="10"/>
  </r>
  <r>
    <x v="67"/>
    <x v="1"/>
    <d v="2022-12-02T00:00:00"/>
    <x v="1191"/>
    <s v="SUP"/>
    <x v="21"/>
    <x v="4"/>
    <x v="0"/>
    <n v="12"/>
    <x v="3"/>
    <x v="1"/>
    <x v="10"/>
  </r>
  <r>
    <x v="67"/>
    <x v="0"/>
    <d v="2022-12-09T00:00:00"/>
    <x v="1106"/>
    <s v="HP"/>
    <x v="18"/>
    <x v="2"/>
    <x v="0"/>
    <n v="12"/>
    <x v="3"/>
    <x v="1"/>
    <x v="10"/>
  </r>
  <r>
    <x v="67"/>
    <x v="1"/>
    <d v="2022-12-02T00:00:00"/>
    <x v="1209"/>
    <s v="HPUSBC"/>
    <x v="12"/>
    <x v="1"/>
    <x v="0"/>
    <n v="12"/>
    <x v="3"/>
    <x v="1"/>
    <x v="10"/>
  </r>
  <r>
    <x v="67"/>
    <x v="0"/>
    <d v="2022-12-02T00:00:00"/>
    <x v="1084"/>
    <s v="HDMIC"/>
    <x v="0"/>
    <x v="0"/>
    <x v="0"/>
    <n v="12"/>
    <x v="3"/>
    <x v="1"/>
    <x v="10"/>
  </r>
  <r>
    <x v="67"/>
    <x v="0"/>
    <d v="2022-12-09T00:00:00"/>
    <x v="731"/>
    <s v="FAC"/>
    <x v="4"/>
    <x v="2"/>
    <x v="0"/>
    <n v="12"/>
    <x v="3"/>
    <x v="1"/>
    <x v="10"/>
  </r>
  <r>
    <x v="67"/>
    <x v="1"/>
    <d v="2022-12-02T00:00:00"/>
    <x v="330"/>
    <s v="MACUSBC"/>
    <x v="2"/>
    <x v="1"/>
    <x v="0"/>
    <n v="12"/>
    <x v="3"/>
    <x v="1"/>
    <x v="10"/>
  </r>
  <r>
    <x v="67"/>
    <x v="1"/>
    <d v="2022-12-02T00:00:00"/>
    <x v="9"/>
    <s v="MACUSBC"/>
    <x v="2"/>
    <x v="1"/>
    <x v="0"/>
    <n v="12"/>
    <x v="3"/>
    <x v="1"/>
    <x v="10"/>
  </r>
  <r>
    <x v="67"/>
    <x v="1"/>
    <d v="2022-12-02T00:00:00"/>
    <x v="3"/>
    <s v="MACUSBC"/>
    <x v="2"/>
    <x v="1"/>
    <x v="0"/>
    <n v="12"/>
    <x v="3"/>
    <x v="1"/>
    <x v="10"/>
  </r>
  <r>
    <x v="67"/>
    <x v="1"/>
    <d v="2022-12-09T00:00:00"/>
    <x v="1127"/>
    <s v="CBK"/>
    <x v="6"/>
    <x v="2"/>
    <x v="0"/>
    <n v="12"/>
    <x v="3"/>
    <x v="1"/>
    <x v="10"/>
  </r>
  <r>
    <x v="67"/>
    <x v="0"/>
    <d v="2022-12-09T00:00:00"/>
    <x v="958"/>
    <s v="CLICC-MM"/>
    <x v="4"/>
    <x v="2"/>
    <x v="0"/>
    <n v="12"/>
    <x v="3"/>
    <x v="1"/>
    <x v="10"/>
  </r>
  <r>
    <x v="67"/>
    <x v="0"/>
    <d v="2022-12-09T00:00:00"/>
    <x v="613"/>
    <s v="CLICC-MM"/>
    <x v="4"/>
    <x v="2"/>
    <x v="0"/>
    <n v="12"/>
    <x v="3"/>
    <x v="1"/>
    <x v="10"/>
  </r>
  <r>
    <x v="67"/>
    <x v="1"/>
    <d v="2022-12-02T00:00:00"/>
    <x v="679"/>
    <s v="BOEIPHONE"/>
    <x v="1"/>
    <x v="1"/>
    <x v="0"/>
    <n v="12"/>
    <x v="3"/>
    <x v="1"/>
    <x v="10"/>
  </r>
  <r>
    <x v="67"/>
    <x v="1"/>
    <d v="2022-12-02T00:00:00"/>
    <x v="263"/>
    <s v="WALLADPT"/>
    <x v="3"/>
    <x v="1"/>
    <x v="0"/>
    <n v="12"/>
    <x v="3"/>
    <x v="1"/>
    <x v="10"/>
  </r>
  <r>
    <x v="67"/>
    <x v="1"/>
    <d v="2022-12-02T00:00:00"/>
    <x v="110"/>
    <s v="MACUSBC"/>
    <x v="2"/>
    <x v="1"/>
    <x v="0"/>
    <n v="12"/>
    <x v="3"/>
    <x v="1"/>
    <x v="10"/>
  </r>
  <r>
    <x v="67"/>
    <x v="0"/>
    <d v="2022-12-02T00:00:00"/>
    <x v="976"/>
    <s v="ANDROID"/>
    <x v="19"/>
    <x v="1"/>
    <x v="0"/>
    <n v="12"/>
    <x v="3"/>
    <x v="1"/>
    <x v="10"/>
  </r>
  <r>
    <x v="67"/>
    <x v="0"/>
    <d v="2022-12-02T00:00:00"/>
    <x v="231"/>
    <s v="MACUSBC"/>
    <x v="2"/>
    <x v="1"/>
    <x v="0"/>
    <n v="12"/>
    <x v="3"/>
    <x v="1"/>
    <x v="10"/>
  </r>
  <r>
    <x v="67"/>
    <x v="0"/>
    <d v="2022-12-02T00:00:00"/>
    <x v="1143"/>
    <s v="WALLADPT"/>
    <x v="3"/>
    <x v="1"/>
    <x v="0"/>
    <n v="12"/>
    <x v="3"/>
    <x v="1"/>
    <x v="10"/>
  </r>
  <r>
    <x v="67"/>
    <x v="0"/>
    <d v="2022-12-02T00:00:00"/>
    <x v="279"/>
    <s v="HDST"/>
    <x v="8"/>
    <x v="4"/>
    <x v="0"/>
    <n v="12"/>
    <x v="3"/>
    <x v="1"/>
    <x v="10"/>
  </r>
  <r>
    <x v="67"/>
    <x v="0"/>
    <d v="2022-12-02T00:00:00"/>
    <x v="185"/>
    <s v="IPHONE"/>
    <x v="1"/>
    <x v="1"/>
    <x v="0"/>
    <n v="12"/>
    <x v="3"/>
    <x v="1"/>
    <x v="10"/>
  </r>
  <r>
    <x v="67"/>
    <x v="0"/>
    <d v="2022-12-02T00:00:00"/>
    <x v="1143"/>
    <s v="WALLADPT"/>
    <x v="3"/>
    <x v="1"/>
    <x v="0"/>
    <n v="12"/>
    <x v="3"/>
    <x v="1"/>
    <x v="10"/>
  </r>
  <r>
    <x v="67"/>
    <x v="0"/>
    <d v="2022-12-02T00:00:00"/>
    <x v="711"/>
    <s v="HDMIC"/>
    <x v="0"/>
    <x v="0"/>
    <x v="0"/>
    <n v="12"/>
    <x v="3"/>
    <x v="1"/>
    <x v="10"/>
  </r>
  <r>
    <x v="68"/>
    <x v="1"/>
    <d v="2022-12-03T00:00:00"/>
    <x v="980"/>
    <s v="MACUSBC"/>
    <x v="2"/>
    <x v="1"/>
    <x v="0"/>
    <n v="12"/>
    <x v="3"/>
    <x v="2"/>
    <x v="10"/>
  </r>
  <r>
    <x v="68"/>
    <x v="1"/>
    <d v="2022-12-03T00:00:00"/>
    <x v="445"/>
    <s v="IPHONE"/>
    <x v="1"/>
    <x v="1"/>
    <x v="0"/>
    <n v="12"/>
    <x v="3"/>
    <x v="2"/>
    <x v="10"/>
  </r>
  <r>
    <x v="68"/>
    <x v="1"/>
    <d v="2022-12-03T00:00:00"/>
    <x v="605"/>
    <s v="CALC"/>
    <x v="16"/>
    <x v="4"/>
    <x v="0"/>
    <n v="12"/>
    <x v="3"/>
    <x v="2"/>
    <x v="10"/>
  </r>
  <r>
    <x v="68"/>
    <x v="1"/>
    <d v="2022-12-03T00:00:00"/>
    <x v="1035"/>
    <s v="IPHONE"/>
    <x v="1"/>
    <x v="1"/>
    <x v="0"/>
    <n v="12"/>
    <x v="3"/>
    <x v="2"/>
    <x v="10"/>
  </r>
  <r>
    <x v="68"/>
    <x v="1"/>
    <d v="2022-12-03T00:00:00"/>
    <x v="786"/>
    <s v="OMNI"/>
    <x v="15"/>
    <x v="1"/>
    <x v="0"/>
    <n v="12"/>
    <x v="3"/>
    <x v="2"/>
    <x v="10"/>
  </r>
  <r>
    <x v="68"/>
    <x v="1"/>
    <d v="2022-12-03T00:00:00"/>
    <x v="643"/>
    <s v="OMNI"/>
    <x v="15"/>
    <x v="1"/>
    <x v="0"/>
    <n v="12"/>
    <x v="3"/>
    <x v="2"/>
    <x v="10"/>
  </r>
  <r>
    <x v="69"/>
    <x v="1"/>
    <d v="2022-12-11T00:00:00"/>
    <x v="911"/>
    <s v="CBK"/>
    <x v="6"/>
    <x v="2"/>
    <x v="0"/>
    <n v="12"/>
    <x v="3"/>
    <x v="3"/>
    <x v="10"/>
  </r>
  <r>
    <x v="69"/>
    <x v="1"/>
    <d v="2022-12-04T00:00:00"/>
    <x v="1172"/>
    <s v="CALC"/>
    <x v="16"/>
    <x v="4"/>
    <x v="0"/>
    <n v="12"/>
    <x v="3"/>
    <x v="3"/>
    <x v="10"/>
  </r>
  <r>
    <x v="69"/>
    <x v="1"/>
    <d v="2022-12-04T00:00:00"/>
    <x v="605"/>
    <s v="CALC"/>
    <x v="16"/>
    <x v="4"/>
    <x v="0"/>
    <n v="12"/>
    <x v="3"/>
    <x v="3"/>
    <x v="10"/>
  </r>
  <r>
    <x v="69"/>
    <x v="1"/>
    <d v="2022-12-04T00:00:00"/>
    <x v="606"/>
    <s v="MACUSBC"/>
    <x v="2"/>
    <x v="1"/>
    <x v="0"/>
    <n v="12"/>
    <x v="3"/>
    <x v="3"/>
    <x v="10"/>
  </r>
  <r>
    <x v="69"/>
    <x v="1"/>
    <d v="2022-12-11T00:00:00"/>
    <x v="865"/>
    <s v="CBK"/>
    <x v="6"/>
    <x v="2"/>
    <x v="0"/>
    <n v="12"/>
    <x v="3"/>
    <x v="3"/>
    <x v="10"/>
  </r>
  <r>
    <x v="69"/>
    <x v="1"/>
    <d v="2022-12-04T00:00:00"/>
    <x v="1335"/>
    <s v="IPHONE"/>
    <x v="1"/>
    <x v="1"/>
    <x v="0"/>
    <n v="12"/>
    <x v="3"/>
    <x v="3"/>
    <x v="10"/>
  </r>
  <r>
    <x v="69"/>
    <x v="1"/>
    <d v="2022-12-04T00:00:00"/>
    <x v="1320"/>
    <s v="OMNI"/>
    <x v="15"/>
    <x v="1"/>
    <x v="0"/>
    <n v="12"/>
    <x v="3"/>
    <x v="3"/>
    <x v="10"/>
  </r>
  <r>
    <x v="69"/>
    <x v="1"/>
    <d v="2022-12-04T00:00:00"/>
    <x v="1085"/>
    <s v="CALC"/>
    <x v="16"/>
    <x v="4"/>
    <x v="0"/>
    <n v="12"/>
    <x v="3"/>
    <x v="3"/>
    <x v="10"/>
  </r>
  <r>
    <x v="69"/>
    <x v="5"/>
    <d v="2022-12-04T00:00:00"/>
    <x v="1266"/>
    <s v="CBK"/>
    <x v="6"/>
    <x v="2"/>
    <x v="0"/>
    <n v="12"/>
    <x v="3"/>
    <x v="3"/>
    <x v="10"/>
  </r>
  <r>
    <x v="70"/>
    <x v="2"/>
    <d v="2022-12-05T00:00:00"/>
    <x v="453"/>
    <s v="HDST"/>
    <x v="8"/>
    <x v="4"/>
    <x v="0"/>
    <n v="12"/>
    <x v="3"/>
    <x v="4"/>
    <x v="11"/>
  </r>
  <r>
    <x v="70"/>
    <x v="0"/>
    <d v="2022-12-09T00:00:00"/>
    <x v="1173"/>
    <s v="HP"/>
    <x v="18"/>
    <x v="2"/>
    <x v="0"/>
    <n v="12"/>
    <x v="3"/>
    <x v="4"/>
    <x v="11"/>
  </r>
  <r>
    <x v="70"/>
    <x v="0"/>
    <d v="2022-12-05T00:00:00"/>
    <x v="435"/>
    <s v="CALC"/>
    <x v="16"/>
    <x v="4"/>
    <x v="0"/>
    <n v="12"/>
    <x v="3"/>
    <x v="4"/>
    <x v="11"/>
  </r>
  <r>
    <x v="70"/>
    <x v="1"/>
    <d v="2022-12-05T00:00:00"/>
    <x v="279"/>
    <s v="HDST"/>
    <x v="8"/>
    <x v="4"/>
    <x v="0"/>
    <n v="12"/>
    <x v="3"/>
    <x v="4"/>
    <x v="11"/>
  </r>
  <r>
    <x v="70"/>
    <x v="0"/>
    <d v="2022-12-05T00:00:00"/>
    <x v="727"/>
    <s v="OMNI"/>
    <x v="15"/>
    <x v="1"/>
    <x v="0"/>
    <n v="12"/>
    <x v="3"/>
    <x v="4"/>
    <x v="11"/>
  </r>
  <r>
    <x v="70"/>
    <x v="2"/>
    <d v="2022-12-09T00:00:00"/>
    <x v="689"/>
    <s v="FAC"/>
    <x v="4"/>
    <x v="2"/>
    <x v="0"/>
    <n v="12"/>
    <x v="3"/>
    <x v="4"/>
    <x v="11"/>
  </r>
  <r>
    <x v="70"/>
    <x v="0"/>
    <d v="2022-12-05T00:00:00"/>
    <x v="9"/>
    <s v="MACUSBC"/>
    <x v="2"/>
    <x v="1"/>
    <x v="0"/>
    <n v="12"/>
    <x v="3"/>
    <x v="4"/>
    <x v="11"/>
  </r>
  <r>
    <x v="70"/>
    <x v="1"/>
    <d v="2022-12-05T00:00:00"/>
    <x v="330"/>
    <s v="MACUSBC"/>
    <x v="2"/>
    <x v="1"/>
    <x v="0"/>
    <n v="12"/>
    <x v="3"/>
    <x v="4"/>
    <x v="11"/>
  </r>
  <r>
    <x v="70"/>
    <x v="1"/>
    <d v="2022-12-05T00:00:00"/>
    <x v="20"/>
    <s v="IPHONE"/>
    <x v="1"/>
    <x v="1"/>
    <x v="0"/>
    <n v="12"/>
    <x v="3"/>
    <x v="4"/>
    <x v="11"/>
  </r>
  <r>
    <x v="70"/>
    <x v="1"/>
    <d v="2022-12-05T00:00:00"/>
    <x v="1143"/>
    <s v="WALLADPT"/>
    <x v="3"/>
    <x v="1"/>
    <x v="0"/>
    <n v="12"/>
    <x v="3"/>
    <x v="4"/>
    <x v="11"/>
  </r>
  <r>
    <x v="70"/>
    <x v="1"/>
    <d v="2022-12-05T00:00:00"/>
    <x v="332"/>
    <s v="MACUSBC"/>
    <x v="2"/>
    <x v="1"/>
    <x v="0"/>
    <n v="12"/>
    <x v="3"/>
    <x v="4"/>
    <x v="11"/>
  </r>
  <r>
    <x v="70"/>
    <x v="1"/>
    <d v="2023-01-04T00:00:00"/>
    <x v="647"/>
    <s v="FAC"/>
    <x v="4"/>
    <x v="2"/>
    <x v="0"/>
    <n v="12"/>
    <x v="3"/>
    <x v="4"/>
    <x v="11"/>
  </r>
  <r>
    <x v="70"/>
    <x v="1"/>
    <d v="2022-12-09T00:00:00"/>
    <x v="1223"/>
    <s v="HP"/>
    <x v="18"/>
    <x v="2"/>
    <x v="0"/>
    <n v="12"/>
    <x v="3"/>
    <x v="4"/>
    <x v="11"/>
  </r>
  <r>
    <x v="70"/>
    <x v="0"/>
    <d v="2022-12-12T00:00:00"/>
    <x v="1040"/>
    <s v="CBK"/>
    <x v="6"/>
    <x v="2"/>
    <x v="0"/>
    <n v="12"/>
    <x v="3"/>
    <x v="4"/>
    <x v="11"/>
  </r>
  <r>
    <x v="70"/>
    <x v="1"/>
    <d v="2022-12-05T00:00:00"/>
    <x v="548"/>
    <s v="IPHONE"/>
    <x v="1"/>
    <x v="1"/>
    <x v="0"/>
    <n v="12"/>
    <x v="3"/>
    <x v="4"/>
    <x v="11"/>
  </r>
  <r>
    <x v="70"/>
    <x v="1"/>
    <d v="2022-12-05T00:00:00"/>
    <x v="1115"/>
    <s v="HDMIC"/>
    <x v="0"/>
    <x v="0"/>
    <x v="0"/>
    <n v="12"/>
    <x v="3"/>
    <x v="4"/>
    <x v="11"/>
  </r>
  <r>
    <x v="70"/>
    <x v="1"/>
    <d v="2022-12-05T00:00:00"/>
    <x v="934"/>
    <s v="UHDMI"/>
    <x v="14"/>
    <x v="0"/>
    <x v="0"/>
    <n v="12"/>
    <x v="3"/>
    <x v="4"/>
    <x v="11"/>
  </r>
  <r>
    <x v="70"/>
    <x v="1"/>
    <d v="2022-12-05T00:00:00"/>
    <x v="524"/>
    <s v="IPHONE"/>
    <x v="1"/>
    <x v="1"/>
    <x v="0"/>
    <n v="12"/>
    <x v="3"/>
    <x v="4"/>
    <x v="11"/>
  </r>
  <r>
    <x v="70"/>
    <x v="1"/>
    <d v="2022-12-05T00:00:00"/>
    <x v="279"/>
    <s v="HDST"/>
    <x v="8"/>
    <x v="4"/>
    <x v="0"/>
    <n v="12"/>
    <x v="3"/>
    <x v="4"/>
    <x v="11"/>
  </r>
  <r>
    <x v="70"/>
    <x v="0"/>
    <d v="2022-12-09T00:00:00"/>
    <x v="1061"/>
    <s v="FAC"/>
    <x v="7"/>
    <x v="2"/>
    <x v="0"/>
    <n v="12"/>
    <x v="3"/>
    <x v="4"/>
    <x v="11"/>
  </r>
  <r>
    <x v="70"/>
    <x v="0"/>
    <d v="2022-12-09T00:00:00"/>
    <x v="683"/>
    <s v="CBK"/>
    <x v="6"/>
    <x v="2"/>
    <x v="0"/>
    <n v="12"/>
    <x v="3"/>
    <x v="4"/>
    <x v="11"/>
  </r>
  <r>
    <x v="70"/>
    <x v="0"/>
    <d v="2022-12-09T00:00:00"/>
    <x v="929"/>
    <s v="CLICC-ML"/>
    <x v="7"/>
    <x v="2"/>
    <x v="0"/>
    <n v="12"/>
    <x v="3"/>
    <x v="4"/>
    <x v="11"/>
  </r>
  <r>
    <x v="70"/>
    <x v="1"/>
    <d v="2022-12-09T00:00:00"/>
    <x v="124"/>
    <s v="CLICC-ML"/>
    <x v="7"/>
    <x v="2"/>
    <x v="0"/>
    <n v="12"/>
    <x v="3"/>
    <x v="4"/>
    <x v="11"/>
  </r>
  <r>
    <x v="70"/>
    <x v="1"/>
    <d v="2022-12-09T00:00:00"/>
    <x v="1336"/>
    <s v="CLICC-ML"/>
    <x v="7"/>
    <x v="2"/>
    <x v="0"/>
    <n v="12"/>
    <x v="3"/>
    <x v="4"/>
    <x v="11"/>
  </r>
  <r>
    <x v="70"/>
    <x v="1"/>
    <d v="2022-12-05T00:00:00"/>
    <x v="1035"/>
    <s v="IPHONE"/>
    <x v="1"/>
    <x v="1"/>
    <x v="0"/>
    <n v="12"/>
    <x v="3"/>
    <x v="4"/>
    <x v="11"/>
  </r>
  <r>
    <x v="70"/>
    <x v="1"/>
    <d v="2022-12-05T00:00:00"/>
    <x v="1337"/>
    <s v="IPHONE"/>
    <x v="1"/>
    <x v="1"/>
    <x v="0"/>
    <n v="12"/>
    <x v="3"/>
    <x v="4"/>
    <x v="11"/>
  </r>
  <r>
    <x v="70"/>
    <x v="1"/>
    <d v="2022-12-05T00:00:00"/>
    <x v="397"/>
    <s v="OMNI"/>
    <x v="15"/>
    <x v="1"/>
    <x v="0"/>
    <n v="12"/>
    <x v="3"/>
    <x v="4"/>
    <x v="11"/>
  </r>
  <r>
    <x v="70"/>
    <x v="1"/>
    <d v="2022-12-05T00:00:00"/>
    <x v="1033"/>
    <s v="UHDMI"/>
    <x v="14"/>
    <x v="0"/>
    <x v="0"/>
    <n v="12"/>
    <x v="3"/>
    <x v="4"/>
    <x v="11"/>
  </r>
  <r>
    <x v="70"/>
    <x v="1"/>
    <d v="2022-12-09T00:00:00"/>
    <x v="585"/>
    <s v="FAC"/>
    <x v="7"/>
    <x v="2"/>
    <x v="0"/>
    <n v="12"/>
    <x v="3"/>
    <x v="4"/>
    <x v="11"/>
  </r>
  <r>
    <x v="70"/>
    <x v="2"/>
    <d v="2022-12-05T00:00:00"/>
    <x v="231"/>
    <s v="MACUSBC"/>
    <x v="2"/>
    <x v="1"/>
    <x v="0"/>
    <n v="12"/>
    <x v="3"/>
    <x v="4"/>
    <x v="11"/>
  </r>
  <r>
    <x v="70"/>
    <x v="0"/>
    <d v="2022-12-09T00:00:00"/>
    <x v="847"/>
    <s v="CLICC-ML"/>
    <x v="7"/>
    <x v="2"/>
    <x v="0"/>
    <n v="12"/>
    <x v="3"/>
    <x v="4"/>
    <x v="11"/>
  </r>
  <r>
    <x v="70"/>
    <x v="0"/>
    <d v="2023-01-04T00:00:00"/>
    <x v="1338"/>
    <s v="HP"/>
    <x v="18"/>
    <x v="2"/>
    <x v="0"/>
    <n v="12"/>
    <x v="3"/>
    <x v="4"/>
    <x v="11"/>
  </r>
  <r>
    <x v="70"/>
    <x v="1"/>
    <d v="2022-12-05T00:00:00"/>
    <x v="524"/>
    <s v="IPHONE"/>
    <x v="1"/>
    <x v="1"/>
    <x v="0"/>
    <n v="12"/>
    <x v="3"/>
    <x v="4"/>
    <x v="11"/>
  </r>
  <r>
    <x v="70"/>
    <x v="1"/>
    <d v="2022-12-05T00:00:00"/>
    <x v="1143"/>
    <s v="WALLADPT"/>
    <x v="3"/>
    <x v="1"/>
    <x v="0"/>
    <n v="12"/>
    <x v="3"/>
    <x v="4"/>
    <x v="11"/>
  </r>
  <r>
    <x v="70"/>
    <x v="1"/>
    <d v="2023-01-04T00:00:00"/>
    <x v="1137"/>
    <s v="HP"/>
    <x v="18"/>
    <x v="2"/>
    <x v="0"/>
    <n v="12"/>
    <x v="3"/>
    <x v="4"/>
    <x v="11"/>
  </r>
  <r>
    <x v="70"/>
    <x v="1"/>
    <d v="2023-01-04T00:00:00"/>
    <x v="765"/>
    <s v="HP"/>
    <x v="18"/>
    <x v="2"/>
    <x v="0"/>
    <n v="12"/>
    <x v="3"/>
    <x v="4"/>
    <x v="11"/>
  </r>
  <r>
    <x v="70"/>
    <x v="1"/>
    <d v="2022-12-09T00:00:00"/>
    <x v="371"/>
    <s v="CBK"/>
    <x v="6"/>
    <x v="2"/>
    <x v="0"/>
    <n v="12"/>
    <x v="3"/>
    <x v="4"/>
    <x v="11"/>
  </r>
  <r>
    <x v="70"/>
    <x v="1"/>
    <d v="2022-12-09T00:00:00"/>
    <x v="66"/>
    <s v="CLICC-ML"/>
    <x v="7"/>
    <x v="2"/>
    <x v="0"/>
    <n v="12"/>
    <x v="3"/>
    <x v="4"/>
    <x v="11"/>
  </r>
  <r>
    <x v="70"/>
    <x v="1"/>
    <d v="2022-12-05T00:00:00"/>
    <x v="1161"/>
    <s v="CALC"/>
    <x v="16"/>
    <x v="4"/>
    <x v="0"/>
    <n v="12"/>
    <x v="3"/>
    <x v="4"/>
    <x v="11"/>
  </r>
  <r>
    <x v="70"/>
    <x v="1"/>
    <d v="2022-12-05T00:00:00"/>
    <x v="1017"/>
    <s v="CALC"/>
    <x v="16"/>
    <x v="4"/>
    <x v="0"/>
    <n v="12"/>
    <x v="3"/>
    <x v="4"/>
    <x v="11"/>
  </r>
  <r>
    <x v="70"/>
    <x v="1"/>
    <d v="2023-01-04T00:00:00"/>
    <x v="1339"/>
    <s v="CLICC-ML"/>
    <x v="7"/>
    <x v="2"/>
    <x v="0"/>
    <n v="12"/>
    <x v="3"/>
    <x v="4"/>
    <x v="11"/>
  </r>
  <r>
    <x v="70"/>
    <x v="1"/>
    <d v="2022-12-09T00:00:00"/>
    <x v="1340"/>
    <s v="CLICC-ML"/>
    <x v="7"/>
    <x v="2"/>
    <x v="0"/>
    <n v="12"/>
    <x v="3"/>
    <x v="4"/>
    <x v="11"/>
  </r>
  <r>
    <x v="70"/>
    <x v="1"/>
    <d v="2022-12-05T00:00:00"/>
    <x v="3"/>
    <s v="MACUSBC"/>
    <x v="2"/>
    <x v="1"/>
    <x v="0"/>
    <n v="12"/>
    <x v="3"/>
    <x v="4"/>
    <x v="11"/>
  </r>
  <r>
    <x v="70"/>
    <x v="1"/>
    <d v="2022-12-05T00:00:00"/>
    <x v="605"/>
    <s v="CALC"/>
    <x v="16"/>
    <x v="4"/>
    <x v="0"/>
    <n v="12"/>
    <x v="3"/>
    <x v="4"/>
    <x v="11"/>
  </r>
  <r>
    <x v="70"/>
    <x v="1"/>
    <d v="2022-12-05T00:00:00"/>
    <x v="530"/>
    <s v="MACUSBC"/>
    <x v="2"/>
    <x v="1"/>
    <x v="0"/>
    <n v="12"/>
    <x v="3"/>
    <x v="4"/>
    <x v="11"/>
  </r>
  <r>
    <x v="70"/>
    <x v="1"/>
    <d v="2022-12-05T00:00:00"/>
    <x v="883"/>
    <s v="IPHONE"/>
    <x v="1"/>
    <x v="1"/>
    <x v="0"/>
    <n v="12"/>
    <x v="3"/>
    <x v="4"/>
    <x v="11"/>
  </r>
  <r>
    <x v="70"/>
    <x v="1"/>
    <d v="2022-12-05T00:00:00"/>
    <x v="330"/>
    <s v="MACUSBC"/>
    <x v="2"/>
    <x v="1"/>
    <x v="0"/>
    <n v="12"/>
    <x v="3"/>
    <x v="4"/>
    <x v="11"/>
  </r>
  <r>
    <x v="70"/>
    <x v="1"/>
    <d v="2022-12-05T00:00:00"/>
    <x v="222"/>
    <s v="MACCHRG"/>
    <x v="9"/>
    <x v="1"/>
    <x v="0"/>
    <n v="12"/>
    <x v="3"/>
    <x v="4"/>
    <x v="11"/>
  </r>
  <r>
    <x v="70"/>
    <x v="1"/>
    <d v="2022-12-05T00:00:00"/>
    <x v="1341"/>
    <s v="FAC"/>
    <x v="4"/>
    <x v="2"/>
    <x v="0"/>
    <n v="12"/>
    <x v="3"/>
    <x v="4"/>
    <x v="11"/>
  </r>
  <r>
    <x v="70"/>
    <x v="1"/>
    <d v="2022-12-09T00:00:00"/>
    <x v="846"/>
    <s v="CLICC-ML"/>
    <x v="7"/>
    <x v="2"/>
    <x v="0"/>
    <n v="12"/>
    <x v="3"/>
    <x v="4"/>
    <x v="11"/>
  </r>
  <r>
    <x v="70"/>
    <x v="1"/>
    <d v="2022-12-09T00:00:00"/>
    <x v="236"/>
    <s v="CLICC-ML"/>
    <x v="7"/>
    <x v="2"/>
    <x v="0"/>
    <n v="12"/>
    <x v="3"/>
    <x v="4"/>
    <x v="11"/>
  </r>
  <r>
    <x v="70"/>
    <x v="1"/>
    <d v="2022-12-09T00:00:00"/>
    <x v="585"/>
    <s v="FAC"/>
    <x v="7"/>
    <x v="2"/>
    <x v="0"/>
    <n v="12"/>
    <x v="3"/>
    <x v="4"/>
    <x v="11"/>
  </r>
  <r>
    <x v="70"/>
    <x v="1"/>
    <d v="2022-12-05T00:00:00"/>
    <x v="1172"/>
    <s v="CALC"/>
    <x v="16"/>
    <x v="4"/>
    <x v="0"/>
    <n v="12"/>
    <x v="3"/>
    <x v="4"/>
    <x v="11"/>
  </r>
  <r>
    <x v="70"/>
    <x v="1"/>
    <d v="2022-12-05T00:00:00"/>
    <x v="550"/>
    <s v="CALC"/>
    <x v="16"/>
    <x v="4"/>
    <x v="0"/>
    <n v="12"/>
    <x v="3"/>
    <x v="4"/>
    <x v="11"/>
  </r>
  <r>
    <x v="70"/>
    <x v="1"/>
    <d v="2022-12-05T00:00:00"/>
    <x v="1090"/>
    <s v="CALC"/>
    <x v="16"/>
    <x v="4"/>
    <x v="0"/>
    <n v="12"/>
    <x v="3"/>
    <x v="4"/>
    <x v="11"/>
  </r>
  <r>
    <x v="70"/>
    <x v="0"/>
    <d v="2022-12-05T00:00:00"/>
    <x v="709"/>
    <s v="MACCHRG"/>
    <x v="9"/>
    <x v="1"/>
    <x v="0"/>
    <n v="12"/>
    <x v="3"/>
    <x v="4"/>
    <x v="11"/>
  </r>
  <r>
    <x v="70"/>
    <x v="1"/>
    <d v="2022-12-09T00:00:00"/>
    <x v="906"/>
    <s v="CLICC-ML"/>
    <x v="7"/>
    <x v="2"/>
    <x v="0"/>
    <n v="12"/>
    <x v="3"/>
    <x v="4"/>
    <x v="11"/>
  </r>
  <r>
    <x v="70"/>
    <x v="1"/>
    <d v="2022-12-09T00:00:00"/>
    <x v="967"/>
    <s v="CLICC-ML"/>
    <x v="7"/>
    <x v="2"/>
    <x v="0"/>
    <n v="12"/>
    <x v="3"/>
    <x v="4"/>
    <x v="11"/>
  </r>
  <r>
    <x v="70"/>
    <x v="1"/>
    <d v="2022-12-05T00:00:00"/>
    <x v="1007"/>
    <s v="CALC"/>
    <x v="16"/>
    <x v="4"/>
    <x v="0"/>
    <n v="12"/>
    <x v="3"/>
    <x v="4"/>
    <x v="11"/>
  </r>
  <r>
    <x v="70"/>
    <x v="0"/>
    <d v="2022-12-09T00:00:00"/>
    <x v="683"/>
    <s v="CBK"/>
    <x v="6"/>
    <x v="2"/>
    <x v="0"/>
    <n v="12"/>
    <x v="3"/>
    <x v="4"/>
    <x v="11"/>
  </r>
  <r>
    <x v="70"/>
    <x v="1"/>
    <d v="2022-12-05T00:00:00"/>
    <x v="110"/>
    <s v="MACUSBC"/>
    <x v="2"/>
    <x v="1"/>
    <x v="0"/>
    <n v="12"/>
    <x v="3"/>
    <x v="4"/>
    <x v="11"/>
  </r>
  <r>
    <x v="70"/>
    <x v="1"/>
    <d v="2022-12-05T00:00:00"/>
    <x v="801"/>
    <s v="IPHONE"/>
    <x v="1"/>
    <x v="1"/>
    <x v="0"/>
    <n v="12"/>
    <x v="3"/>
    <x v="4"/>
    <x v="11"/>
  </r>
  <r>
    <x v="70"/>
    <x v="0"/>
    <d v="2022-12-05T00:00:00"/>
    <x v="430"/>
    <s v="IPHONE"/>
    <x v="1"/>
    <x v="1"/>
    <x v="0"/>
    <n v="12"/>
    <x v="3"/>
    <x v="4"/>
    <x v="11"/>
  </r>
  <r>
    <x v="70"/>
    <x v="0"/>
    <d v="2022-12-05T00:00:00"/>
    <x v="963"/>
    <s v="WALLADPT"/>
    <x v="3"/>
    <x v="1"/>
    <x v="0"/>
    <n v="12"/>
    <x v="3"/>
    <x v="4"/>
    <x v="11"/>
  </r>
  <r>
    <x v="70"/>
    <x v="0"/>
    <d v="2022-12-05T00:00:00"/>
    <x v="20"/>
    <s v="IPHONE"/>
    <x v="1"/>
    <x v="1"/>
    <x v="0"/>
    <n v="12"/>
    <x v="3"/>
    <x v="4"/>
    <x v="11"/>
  </r>
  <r>
    <x v="70"/>
    <x v="0"/>
    <d v="2022-12-05T00:00:00"/>
    <x v="884"/>
    <s v="WALLADPT"/>
    <x v="3"/>
    <x v="1"/>
    <x v="0"/>
    <n v="12"/>
    <x v="3"/>
    <x v="4"/>
    <x v="11"/>
  </r>
  <r>
    <x v="70"/>
    <x v="1"/>
    <d v="2022-12-09T00:00:00"/>
    <x v="1055"/>
    <s v="FAC"/>
    <x v="4"/>
    <x v="2"/>
    <x v="0"/>
    <n v="12"/>
    <x v="3"/>
    <x v="4"/>
    <x v="11"/>
  </r>
  <r>
    <x v="70"/>
    <x v="1"/>
    <d v="2022-12-05T00:00:00"/>
    <x v="550"/>
    <s v="CALC"/>
    <x v="16"/>
    <x v="4"/>
    <x v="0"/>
    <n v="12"/>
    <x v="3"/>
    <x v="4"/>
    <x v="11"/>
  </r>
  <r>
    <x v="70"/>
    <x v="0"/>
    <d v="2022-12-05T00:00:00"/>
    <x v="1275"/>
    <s v="HPUSBC"/>
    <x v="12"/>
    <x v="1"/>
    <x v="0"/>
    <n v="12"/>
    <x v="3"/>
    <x v="4"/>
    <x v="11"/>
  </r>
  <r>
    <x v="70"/>
    <x v="0"/>
    <d v="2022-12-05T00:00:00"/>
    <x v="1209"/>
    <s v="HPUSBC"/>
    <x v="12"/>
    <x v="1"/>
    <x v="0"/>
    <n v="12"/>
    <x v="3"/>
    <x v="4"/>
    <x v="11"/>
  </r>
  <r>
    <x v="70"/>
    <x v="1"/>
    <d v="2022-12-05T00:00:00"/>
    <x v="1017"/>
    <s v="CALC"/>
    <x v="16"/>
    <x v="4"/>
    <x v="0"/>
    <n v="12"/>
    <x v="3"/>
    <x v="4"/>
    <x v="11"/>
  </r>
  <r>
    <x v="70"/>
    <x v="1"/>
    <d v="2022-12-12T00:00:00"/>
    <x v="1342"/>
    <s v="CBK"/>
    <x v="6"/>
    <x v="2"/>
    <x v="0"/>
    <n v="12"/>
    <x v="3"/>
    <x v="4"/>
    <x v="11"/>
  </r>
  <r>
    <x v="71"/>
    <x v="2"/>
    <d v="2022-12-13T00:00:00"/>
    <x v="911"/>
    <s v="CBK"/>
    <x v="6"/>
    <x v="2"/>
    <x v="0"/>
    <n v="12"/>
    <x v="3"/>
    <x v="5"/>
    <x v="11"/>
  </r>
  <r>
    <x v="71"/>
    <x v="0"/>
    <d v="2022-12-09T00:00:00"/>
    <x v="558"/>
    <s v="CLICC-MM"/>
    <x v="4"/>
    <x v="2"/>
    <x v="0"/>
    <n v="12"/>
    <x v="3"/>
    <x v="5"/>
    <x v="11"/>
  </r>
  <r>
    <x v="71"/>
    <x v="0"/>
    <d v="2023-01-04T00:00:00"/>
    <x v="1343"/>
    <s v="CLICC-ML"/>
    <x v="7"/>
    <x v="2"/>
    <x v="0"/>
    <n v="12"/>
    <x v="3"/>
    <x v="5"/>
    <x v="11"/>
  </r>
  <r>
    <x v="71"/>
    <x v="0"/>
    <d v="2022-12-06T00:00:00"/>
    <x v="727"/>
    <s v="OMNI"/>
    <x v="15"/>
    <x v="1"/>
    <x v="0"/>
    <n v="12"/>
    <x v="3"/>
    <x v="5"/>
    <x v="11"/>
  </r>
  <r>
    <x v="71"/>
    <x v="1"/>
    <d v="2022-12-06T00:00:00"/>
    <x v="231"/>
    <s v="MACUSBC"/>
    <x v="2"/>
    <x v="1"/>
    <x v="0"/>
    <n v="12"/>
    <x v="3"/>
    <x v="5"/>
    <x v="11"/>
  </r>
  <r>
    <x v="71"/>
    <x v="0"/>
    <d v="2022-12-06T00:00:00"/>
    <x v="110"/>
    <s v="MACUSBC"/>
    <x v="2"/>
    <x v="1"/>
    <x v="0"/>
    <n v="12"/>
    <x v="3"/>
    <x v="5"/>
    <x v="11"/>
  </r>
  <r>
    <x v="71"/>
    <x v="1"/>
    <d v="2023-01-04T00:00:00"/>
    <x v="616"/>
    <s v="FAC"/>
    <x v="4"/>
    <x v="2"/>
    <x v="0"/>
    <n v="12"/>
    <x v="3"/>
    <x v="5"/>
    <x v="11"/>
  </r>
  <r>
    <x v="71"/>
    <x v="1"/>
    <d v="2022-12-06T00:00:00"/>
    <x v="709"/>
    <s v="MACCHRG"/>
    <x v="9"/>
    <x v="1"/>
    <x v="0"/>
    <n v="12"/>
    <x v="3"/>
    <x v="5"/>
    <x v="11"/>
  </r>
  <r>
    <x v="71"/>
    <x v="1"/>
    <d v="2022-12-06T00:00:00"/>
    <x v="685"/>
    <s v="MACCHRG"/>
    <x v="9"/>
    <x v="1"/>
    <x v="0"/>
    <n v="12"/>
    <x v="3"/>
    <x v="5"/>
    <x v="11"/>
  </r>
  <r>
    <x v="71"/>
    <x v="1"/>
    <d v="2022-12-09T00:00:00"/>
    <x v="847"/>
    <s v="CLICC-ML"/>
    <x v="7"/>
    <x v="2"/>
    <x v="0"/>
    <n v="12"/>
    <x v="3"/>
    <x v="5"/>
    <x v="11"/>
  </r>
  <r>
    <x v="71"/>
    <x v="1"/>
    <d v="2022-12-06T00:00:00"/>
    <x v="3"/>
    <s v="MACUSBC"/>
    <x v="2"/>
    <x v="1"/>
    <x v="0"/>
    <n v="12"/>
    <x v="3"/>
    <x v="5"/>
    <x v="11"/>
  </r>
  <r>
    <x v="71"/>
    <x v="1"/>
    <d v="2022-12-06T00:00:00"/>
    <x v="1087"/>
    <s v="IPHONE"/>
    <x v="1"/>
    <x v="1"/>
    <x v="0"/>
    <n v="12"/>
    <x v="3"/>
    <x v="5"/>
    <x v="11"/>
  </r>
  <r>
    <x v="71"/>
    <x v="1"/>
    <d v="2022-12-06T00:00:00"/>
    <x v="394"/>
    <s v="WALLADPT"/>
    <x v="3"/>
    <x v="1"/>
    <x v="0"/>
    <n v="12"/>
    <x v="3"/>
    <x v="5"/>
    <x v="11"/>
  </r>
  <r>
    <x v="71"/>
    <x v="0"/>
    <d v="2022-12-09T00:00:00"/>
    <x v="1344"/>
    <s v="CLICC-ML"/>
    <x v="7"/>
    <x v="2"/>
    <x v="0"/>
    <n v="12"/>
    <x v="3"/>
    <x v="5"/>
    <x v="11"/>
  </r>
  <r>
    <x v="71"/>
    <x v="0"/>
    <d v="2022-12-06T00:00:00"/>
    <x v="483"/>
    <s v="HPUSBC"/>
    <x v="12"/>
    <x v="1"/>
    <x v="0"/>
    <n v="12"/>
    <x v="3"/>
    <x v="5"/>
    <x v="11"/>
  </r>
  <r>
    <x v="71"/>
    <x v="1"/>
    <d v="2022-12-06T00:00:00"/>
    <x v="185"/>
    <s v="IPHONE"/>
    <x v="1"/>
    <x v="1"/>
    <x v="0"/>
    <n v="12"/>
    <x v="3"/>
    <x v="5"/>
    <x v="11"/>
  </r>
  <r>
    <x v="71"/>
    <x v="1"/>
    <d v="2022-12-06T00:00:00"/>
    <x v="936"/>
    <s v="WALLADPT"/>
    <x v="3"/>
    <x v="1"/>
    <x v="0"/>
    <n v="12"/>
    <x v="3"/>
    <x v="5"/>
    <x v="11"/>
  </r>
  <r>
    <x v="71"/>
    <x v="1"/>
    <d v="2022-12-06T00:00:00"/>
    <x v="883"/>
    <s v="IPHONE"/>
    <x v="1"/>
    <x v="1"/>
    <x v="0"/>
    <n v="12"/>
    <x v="3"/>
    <x v="5"/>
    <x v="11"/>
  </r>
  <r>
    <x v="71"/>
    <x v="1"/>
    <d v="2022-12-06T00:00:00"/>
    <x v="684"/>
    <s v="IPHONE"/>
    <x v="1"/>
    <x v="1"/>
    <x v="0"/>
    <n v="12"/>
    <x v="3"/>
    <x v="5"/>
    <x v="11"/>
  </r>
  <r>
    <x v="71"/>
    <x v="1"/>
    <d v="2022-12-06T00:00:00"/>
    <x v="1305"/>
    <s v="OMNI"/>
    <x v="15"/>
    <x v="1"/>
    <x v="0"/>
    <n v="12"/>
    <x v="3"/>
    <x v="5"/>
    <x v="11"/>
  </r>
  <r>
    <x v="71"/>
    <x v="1"/>
    <d v="2022-12-06T00:00:00"/>
    <x v="1209"/>
    <s v="HPUSBC"/>
    <x v="12"/>
    <x v="1"/>
    <x v="0"/>
    <n v="12"/>
    <x v="3"/>
    <x v="5"/>
    <x v="11"/>
  </r>
  <r>
    <x v="71"/>
    <x v="0"/>
    <d v="2022-12-09T00:00:00"/>
    <x v="677"/>
    <s v="HP"/>
    <x v="18"/>
    <x v="2"/>
    <x v="0"/>
    <n v="12"/>
    <x v="3"/>
    <x v="5"/>
    <x v="11"/>
  </r>
  <r>
    <x v="71"/>
    <x v="1"/>
    <d v="2022-12-06T00:00:00"/>
    <x v="524"/>
    <s v="IPHONE"/>
    <x v="1"/>
    <x v="1"/>
    <x v="0"/>
    <n v="12"/>
    <x v="3"/>
    <x v="5"/>
    <x v="11"/>
  </r>
  <r>
    <x v="71"/>
    <x v="1"/>
    <d v="2022-12-06T00:00:00"/>
    <x v="936"/>
    <s v="WALLADPT"/>
    <x v="3"/>
    <x v="1"/>
    <x v="0"/>
    <n v="12"/>
    <x v="3"/>
    <x v="5"/>
    <x v="11"/>
  </r>
  <r>
    <x v="71"/>
    <x v="1"/>
    <d v="2022-12-06T00:00:00"/>
    <x v="1172"/>
    <s v="CALC"/>
    <x v="16"/>
    <x v="4"/>
    <x v="0"/>
    <n v="12"/>
    <x v="3"/>
    <x v="5"/>
    <x v="11"/>
  </r>
  <r>
    <x v="71"/>
    <x v="1"/>
    <d v="2022-12-06T00:00:00"/>
    <x v="330"/>
    <s v="MACUSBC"/>
    <x v="2"/>
    <x v="1"/>
    <x v="0"/>
    <n v="12"/>
    <x v="3"/>
    <x v="5"/>
    <x v="11"/>
  </r>
  <r>
    <x v="71"/>
    <x v="1"/>
    <d v="2023-01-04T00:00:00"/>
    <x v="1345"/>
    <s v="CLICC-ML"/>
    <x v="7"/>
    <x v="2"/>
    <x v="0"/>
    <n v="12"/>
    <x v="3"/>
    <x v="5"/>
    <x v="11"/>
  </r>
  <r>
    <x v="71"/>
    <x v="1"/>
    <d v="2022-12-06T00:00:00"/>
    <x v="2"/>
    <s v="IPHONE"/>
    <x v="1"/>
    <x v="1"/>
    <x v="0"/>
    <n v="12"/>
    <x v="3"/>
    <x v="5"/>
    <x v="11"/>
  </r>
  <r>
    <x v="71"/>
    <x v="1"/>
    <d v="2022-12-06T00:00:00"/>
    <x v="1048"/>
    <s v="WALLADPT"/>
    <x v="3"/>
    <x v="1"/>
    <x v="0"/>
    <n v="12"/>
    <x v="3"/>
    <x v="5"/>
    <x v="11"/>
  </r>
  <r>
    <x v="71"/>
    <x v="1"/>
    <d v="2022-12-06T00:00:00"/>
    <x v="435"/>
    <s v="CALC"/>
    <x v="16"/>
    <x v="4"/>
    <x v="0"/>
    <n v="12"/>
    <x v="3"/>
    <x v="5"/>
    <x v="11"/>
  </r>
  <r>
    <x v="71"/>
    <x v="0"/>
    <d v="2022-12-06T00:00:00"/>
    <x v="1017"/>
    <s v="CALC"/>
    <x v="16"/>
    <x v="4"/>
    <x v="0"/>
    <n v="12"/>
    <x v="3"/>
    <x v="5"/>
    <x v="11"/>
  </r>
  <r>
    <x v="71"/>
    <x v="1"/>
    <d v="2022-12-06T00:00:00"/>
    <x v="2"/>
    <s v="IPHONE"/>
    <x v="1"/>
    <x v="1"/>
    <x v="0"/>
    <n v="12"/>
    <x v="3"/>
    <x v="5"/>
    <x v="11"/>
  </r>
  <r>
    <x v="71"/>
    <x v="1"/>
    <d v="2022-12-06T00:00:00"/>
    <x v="936"/>
    <s v="WALLADPT"/>
    <x v="3"/>
    <x v="1"/>
    <x v="0"/>
    <n v="12"/>
    <x v="3"/>
    <x v="5"/>
    <x v="11"/>
  </r>
  <r>
    <x v="71"/>
    <x v="0"/>
    <d v="2022-12-06T00:00:00"/>
    <x v="249"/>
    <s v="IPHONE"/>
    <x v="1"/>
    <x v="1"/>
    <x v="0"/>
    <n v="12"/>
    <x v="3"/>
    <x v="5"/>
    <x v="11"/>
  </r>
  <r>
    <x v="71"/>
    <x v="0"/>
    <d v="2022-12-06T00:00:00"/>
    <x v="960"/>
    <s v="WALLADPT"/>
    <x v="3"/>
    <x v="1"/>
    <x v="0"/>
    <n v="12"/>
    <x v="3"/>
    <x v="5"/>
    <x v="11"/>
  </r>
  <r>
    <x v="71"/>
    <x v="0"/>
    <d v="2022-12-06T00:00:00"/>
    <x v="1115"/>
    <s v="HDMIC"/>
    <x v="0"/>
    <x v="0"/>
    <x v="0"/>
    <n v="12"/>
    <x v="3"/>
    <x v="5"/>
    <x v="11"/>
  </r>
  <r>
    <x v="71"/>
    <x v="0"/>
    <d v="2022-12-09T00:00:00"/>
    <x v="588"/>
    <s v="CLICC-ML"/>
    <x v="7"/>
    <x v="2"/>
    <x v="0"/>
    <n v="12"/>
    <x v="3"/>
    <x v="5"/>
    <x v="11"/>
  </r>
  <r>
    <x v="71"/>
    <x v="1"/>
    <d v="2022-12-06T00:00:00"/>
    <x v="3"/>
    <s v="MACUSBC"/>
    <x v="2"/>
    <x v="1"/>
    <x v="0"/>
    <n v="12"/>
    <x v="3"/>
    <x v="5"/>
    <x v="11"/>
  </r>
  <r>
    <x v="71"/>
    <x v="1"/>
    <d v="2022-12-13T00:00:00"/>
    <x v="328"/>
    <s v="CBK"/>
    <x v="6"/>
    <x v="2"/>
    <x v="0"/>
    <n v="12"/>
    <x v="3"/>
    <x v="5"/>
    <x v="11"/>
  </r>
  <r>
    <x v="71"/>
    <x v="0"/>
    <d v="2022-12-09T00:00:00"/>
    <x v="661"/>
    <s v="FAC"/>
    <x v="4"/>
    <x v="2"/>
    <x v="0"/>
    <n v="12"/>
    <x v="3"/>
    <x v="5"/>
    <x v="11"/>
  </r>
  <r>
    <x v="71"/>
    <x v="0"/>
    <d v="2022-12-06T00:00:00"/>
    <x v="550"/>
    <s v="CALC"/>
    <x v="16"/>
    <x v="4"/>
    <x v="0"/>
    <n v="12"/>
    <x v="3"/>
    <x v="5"/>
    <x v="11"/>
  </r>
  <r>
    <x v="71"/>
    <x v="0"/>
    <d v="2022-12-09T00:00:00"/>
    <x v="1188"/>
    <s v="HP"/>
    <x v="18"/>
    <x v="2"/>
    <x v="0"/>
    <n v="12"/>
    <x v="3"/>
    <x v="5"/>
    <x v="11"/>
  </r>
  <r>
    <x v="71"/>
    <x v="0"/>
    <d v="2022-12-09T00:00:00"/>
    <x v="1138"/>
    <s v="HP"/>
    <x v="18"/>
    <x v="2"/>
    <x v="0"/>
    <n v="12"/>
    <x v="3"/>
    <x v="5"/>
    <x v="11"/>
  </r>
  <r>
    <x v="71"/>
    <x v="1"/>
    <d v="2022-12-06T00:00:00"/>
    <x v="9"/>
    <s v="MACUSBC"/>
    <x v="2"/>
    <x v="1"/>
    <x v="0"/>
    <n v="12"/>
    <x v="3"/>
    <x v="5"/>
    <x v="11"/>
  </r>
  <r>
    <x v="71"/>
    <x v="1"/>
    <d v="2022-12-06T00:00:00"/>
    <x v="332"/>
    <s v="MACUSBC"/>
    <x v="2"/>
    <x v="1"/>
    <x v="0"/>
    <n v="12"/>
    <x v="3"/>
    <x v="5"/>
    <x v="11"/>
  </r>
  <r>
    <x v="71"/>
    <x v="0"/>
    <d v="2022-12-06T00:00:00"/>
    <x v="1115"/>
    <s v="HDMIC"/>
    <x v="0"/>
    <x v="0"/>
    <x v="0"/>
    <n v="12"/>
    <x v="3"/>
    <x v="5"/>
    <x v="11"/>
  </r>
  <r>
    <x v="71"/>
    <x v="0"/>
    <d v="2022-12-06T00:00:00"/>
    <x v="934"/>
    <s v="UHDMI"/>
    <x v="14"/>
    <x v="0"/>
    <x v="0"/>
    <n v="12"/>
    <x v="3"/>
    <x v="5"/>
    <x v="11"/>
  </r>
  <r>
    <x v="71"/>
    <x v="0"/>
    <d v="2022-12-06T00:00:00"/>
    <x v="185"/>
    <s v="IPHONE"/>
    <x v="1"/>
    <x v="1"/>
    <x v="0"/>
    <n v="12"/>
    <x v="3"/>
    <x v="5"/>
    <x v="11"/>
  </r>
  <r>
    <x v="71"/>
    <x v="0"/>
    <d v="2022-12-06T00:00:00"/>
    <x v="936"/>
    <s v="WALLADPT"/>
    <x v="3"/>
    <x v="1"/>
    <x v="0"/>
    <n v="12"/>
    <x v="3"/>
    <x v="5"/>
    <x v="11"/>
  </r>
  <r>
    <x v="72"/>
    <x v="0"/>
    <d v="2022-12-07T00:00:00"/>
    <x v="249"/>
    <s v="IPHONE"/>
    <x v="1"/>
    <x v="1"/>
    <x v="0"/>
    <n v="12"/>
    <x v="3"/>
    <x v="6"/>
    <x v="11"/>
  </r>
  <r>
    <x v="72"/>
    <x v="0"/>
    <d v="2022-12-07T00:00:00"/>
    <x v="503"/>
    <s v="WALLADPT"/>
    <x v="3"/>
    <x v="1"/>
    <x v="0"/>
    <n v="12"/>
    <x v="3"/>
    <x v="6"/>
    <x v="11"/>
  </r>
  <r>
    <x v="72"/>
    <x v="0"/>
    <d v="2022-12-09T00:00:00"/>
    <x v="158"/>
    <s v="CLICC-ML"/>
    <x v="7"/>
    <x v="2"/>
    <x v="0"/>
    <n v="12"/>
    <x v="3"/>
    <x v="6"/>
    <x v="11"/>
  </r>
  <r>
    <x v="72"/>
    <x v="0"/>
    <d v="2022-12-07T00:00:00"/>
    <x v="685"/>
    <s v="MACCHRG"/>
    <x v="9"/>
    <x v="1"/>
    <x v="0"/>
    <n v="12"/>
    <x v="3"/>
    <x v="6"/>
    <x v="11"/>
  </r>
  <r>
    <x v="72"/>
    <x v="0"/>
    <d v="2022-12-09T00:00:00"/>
    <x v="846"/>
    <s v="CLICC-ML"/>
    <x v="7"/>
    <x v="2"/>
    <x v="0"/>
    <n v="12"/>
    <x v="3"/>
    <x v="6"/>
    <x v="11"/>
  </r>
  <r>
    <x v="72"/>
    <x v="0"/>
    <d v="2022-12-07T00:00:00"/>
    <x v="430"/>
    <s v="IPHONE"/>
    <x v="1"/>
    <x v="1"/>
    <x v="0"/>
    <n v="12"/>
    <x v="3"/>
    <x v="6"/>
    <x v="11"/>
  </r>
  <r>
    <x v="72"/>
    <x v="0"/>
    <d v="2022-12-07T00:00:00"/>
    <x v="524"/>
    <s v="IPHONE"/>
    <x v="1"/>
    <x v="1"/>
    <x v="0"/>
    <n v="12"/>
    <x v="3"/>
    <x v="6"/>
    <x v="11"/>
  </r>
  <r>
    <x v="72"/>
    <x v="0"/>
    <d v="2022-12-07T00:00:00"/>
    <x v="1143"/>
    <s v="WALLADPT"/>
    <x v="3"/>
    <x v="1"/>
    <x v="0"/>
    <n v="12"/>
    <x v="3"/>
    <x v="6"/>
    <x v="11"/>
  </r>
  <r>
    <x v="72"/>
    <x v="0"/>
    <d v="2022-12-07T00:00:00"/>
    <x v="1048"/>
    <s v="WALLADPT"/>
    <x v="3"/>
    <x v="1"/>
    <x v="0"/>
    <n v="12"/>
    <x v="3"/>
    <x v="6"/>
    <x v="11"/>
  </r>
  <r>
    <x v="72"/>
    <x v="2"/>
    <d v="2022-12-07T00:00:00"/>
    <x v="1087"/>
    <s v="IPHONE"/>
    <x v="1"/>
    <x v="1"/>
    <x v="0"/>
    <n v="12"/>
    <x v="3"/>
    <x v="6"/>
    <x v="11"/>
  </r>
  <r>
    <x v="72"/>
    <x v="2"/>
    <d v="2022-12-07T00:00:00"/>
    <x v="394"/>
    <s v="WALLADPT"/>
    <x v="3"/>
    <x v="1"/>
    <x v="0"/>
    <n v="12"/>
    <x v="3"/>
    <x v="6"/>
    <x v="11"/>
  </r>
  <r>
    <x v="72"/>
    <x v="0"/>
    <d v="2022-12-07T00:00:00"/>
    <x v="3"/>
    <s v="MACUSBC"/>
    <x v="2"/>
    <x v="1"/>
    <x v="0"/>
    <n v="12"/>
    <x v="3"/>
    <x v="6"/>
    <x v="11"/>
  </r>
  <r>
    <x v="72"/>
    <x v="0"/>
    <d v="2022-12-07T00:00:00"/>
    <x v="2"/>
    <s v="IPHONE"/>
    <x v="1"/>
    <x v="1"/>
    <x v="0"/>
    <n v="12"/>
    <x v="3"/>
    <x v="6"/>
    <x v="11"/>
  </r>
  <r>
    <x v="72"/>
    <x v="0"/>
    <d v="2022-12-07T00:00:00"/>
    <x v="769"/>
    <s v="MACCHRG"/>
    <x v="9"/>
    <x v="1"/>
    <x v="0"/>
    <n v="12"/>
    <x v="3"/>
    <x v="6"/>
    <x v="11"/>
  </r>
  <r>
    <x v="72"/>
    <x v="0"/>
    <d v="2022-12-07T00:00:00"/>
    <x v="1143"/>
    <s v="WALLADPT"/>
    <x v="3"/>
    <x v="1"/>
    <x v="0"/>
    <n v="12"/>
    <x v="3"/>
    <x v="6"/>
    <x v="11"/>
  </r>
  <r>
    <x v="72"/>
    <x v="1"/>
    <d v="2022-12-07T00:00:00"/>
    <x v="976"/>
    <s v="ANDROID"/>
    <x v="19"/>
    <x v="1"/>
    <x v="0"/>
    <n v="12"/>
    <x v="3"/>
    <x v="6"/>
    <x v="11"/>
  </r>
  <r>
    <x v="72"/>
    <x v="1"/>
    <d v="2022-12-07T00:00:00"/>
    <x v="2"/>
    <s v="IPHONE"/>
    <x v="1"/>
    <x v="1"/>
    <x v="0"/>
    <n v="12"/>
    <x v="3"/>
    <x v="6"/>
    <x v="11"/>
  </r>
  <r>
    <x v="72"/>
    <x v="1"/>
    <d v="2022-12-07T00:00:00"/>
    <x v="530"/>
    <s v="MACUSBC"/>
    <x v="2"/>
    <x v="1"/>
    <x v="0"/>
    <n v="12"/>
    <x v="3"/>
    <x v="6"/>
    <x v="11"/>
  </r>
  <r>
    <x v="72"/>
    <x v="0"/>
    <d v="2022-12-08T00:00:00"/>
    <x v="554"/>
    <s v="IPHONE"/>
    <x v="1"/>
    <x v="1"/>
    <x v="0"/>
    <n v="12"/>
    <x v="3"/>
    <x v="6"/>
    <x v="11"/>
  </r>
  <r>
    <x v="72"/>
    <x v="1"/>
    <d v="2022-12-14T00:00:00"/>
    <x v="552"/>
    <s v="CBK"/>
    <x v="6"/>
    <x v="2"/>
    <x v="0"/>
    <n v="12"/>
    <x v="3"/>
    <x v="6"/>
    <x v="11"/>
  </r>
  <r>
    <x v="72"/>
    <x v="1"/>
    <d v="2022-12-07T00:00:00"/>
    <x v="605"/>
    <s v="CALC"/>
    <x v="16"/>
    <x v="4"/>
    <x v="0"/>
    <n v="12"/>
    <x v="3"/>
    <x v="6"/>
    <x v="11"/>
  </r>
  <r>
    <x v="72"/>
    <x v="1"/>
    <d v="2022-12-09T00:00:00"/>
    <x v="1168"/>
    <s v="HP"/>
    <x v="18"/>
    <x v="2"/>
    <x v="0"/>
    <n v="12"/>
    <x v="3"/>
    <x v="6"/>
    <x v="11"/>
  </r>
  <r>
    <x v="72"/>
    <x v="1"/>
    <d v="2022-12-07T00:00:00"/>
    <x v="2"/>
    <s v="IPHONE"/>
    <x v="1"/>
    <x v="1"/>
    <x v="0"/>
    <n v="12"/>
    <x v="3"/>
    <x v="6"/>
    <x v="11"/>
  </r>
  <r>
    <x v="72"/>
    <x v="1"/>
    <d v="2022-12-07T00:00:00"/>
    <x v="1143"/>
    <s v="WALLADPT"/>
    <x v="3"/>
    <x v="1"/>
    <x v="0"/>
    <n v="12"/>
    <x v="3"/>
    <x v="6"/>
    <x v="11"/>
  </r>
  <r>
    <x v="72"/>
    <x v="1"/>
    <d v="2022-12-07T00:00:00"/>
    <x v="189"/>
    <s v="MACUSBC"/>
    <x v="2"/>
    <x v="1"/>
    <x v="0"/>
    <n v="12"/>
    <x v="3"/>
    <x v="6"/>
    <x v="11"/>
  </r>
  <r>
    <x v="72"/>
    <x v="1"/>
    <d v="2022-12-07T00:00:00"/>
    <x v="801"/>
    <s v="IPHONE"/>
    <x v="1"/>
    <x v="1"/>
    <x v="0"/>
    <n v="12"/>
    <x v="3"/>
    <x v="6"/>
    <x v="11"/>
  </r>
  <r>
    <x v="72"/>
    <x v="1"/>
    <d v="2022-12-07T00:00:00"/>
    <x v="530"/>
    <s v="MACUSBC"/>
    <x v="2"/>
    <x v="1"/>
    <x v="0"/>
    <n v="12"/>
    <x v="3"/>
    <x v="6"/>
    <x v="11"/>
  </r>
  <r>
    <x v="72"/>
    <x v="1"/>
    <d v="2022-12-07T00:00:00"/>
    <x v="1337"/>
    <s v="IPHONE"/>
    <x v="1"/>
    <x v="1"/>
    <x v="0"/>
    <n v="12"/>
    <x v="3"/>
    <x v="6"/>
    <x v="11"/>
  </r>
  <r>
    <x v="72"/>
    <x v="1"/>
    <d v="2022-12-09T00:00:00"/>
    <x v="176"/>
    <s v="CLICC-ML"/>
    <x v="7"/>
    <x v="2"/>
    <x v="0"/>
    <n v="12"/>
    <x v="3"/>
    <x v="6"/>
    <x v="11"/>
  </r>
  <r>
    <x v="72"/>
    <x v="1"/>
    <d v="2022-12-07T00:00:00"/>
    <x v="189"/>
    <s v="MACUSBC"/>
    <x v="2"/>
    <x v="1"/>
    <x v="0"/>
    <n v="12"/>
    <x v="3"/>
    <x v="6"/>
    <x v="11"/>
  </r>
  <r>
    <x v="72"/>
    <x v="1"/>
    <d v="2022-12-09T00:00:00"/>
    <x v="59"/>
    <s v="CLICC-ML"/>
    <x v="7"/>
    <x v="2"/>
    <x v="0"/>
    <n v="12"/>
    <x v="3"/>
    <x v="6"/>
    <x v="11"/>
  </r>
  <r>
    <x v="72"/>
    <x v="1"/>
    <d v="2022-12-07T00:00:00"/>
    <x v="1059"/>
    <s v="CALC"/>
    <x v="16"/>
    <x v="4"/>
    <x v="0"/>
    <n v="12"/>
    <x v="3"/>
    <x v="6"/>
    <x v="11"/>
  </r>
  <r>
    <x v="72"/>
    <x v="1"/>
    <d v="2022-12-09T00:00:00"/>
    <x v="1346"/>
    <s v="HP"/>
    <x v="18"/>
    <x v="2"/>
    <x v="0"/>
    <n v="12"/>
    <x v="3"/>
    <x v="6"/>
    <x v="11"/>
  </r>
  <r>
    <x v="72"/>
    <x v="1"/>
    <d v="2022-12-09T00:00:00"/>
    <x v="1193"/>
    <s v="HP"/>
    <x v="18"/>
    <x v="2"/>
    <x v="0"/>
    <n v="12"/>
    <x v="3"/>
    <x v="6"/>
    <x v="11"/>
  </r>
  <r>
    <x v="72"/>
    <x v="1"/>
    <d v="2022-12-09T00:00:00"/>
    <x v="47"/>
    <s v="CLICC-ML"/>
    <x v="7"/>
    <x v="2"/>
    <x v="0"/>
    <n v="12"/>
    <x v="3"/>
    <x v="6"/>
    <x v="11"/>
  </r>
  <r>
    <x v="72"/>
    <x v="0"/>
    <d v="2022-12-07T00:00:00"/>
    <x v="1209"/>
    <s v="HPUSBC"/>
    <x v="12"/>
    <x v="1"/>
    <x v="0"/>
    <n v="12"/>
    <x v="3"/>
    <x v="6"/>
    <x v="11"/>
  </r>
  <r>
    <x v="72"/>
    <x v="1"/>
    <d v="2022-12-07T00:00:00"/>
    <x v="1085"/>
    <s v="CALC"/>
    <x v="16"/>
    <x v="4"/>
    <x v="0"/>
    <n v="12"/>
    <x v="3"/>
    <x v="6"/>
    <x v="11"/>
  </r>
  <r>
    <x v="72"/>
    <x v="1"/>
    <d v="2022-12-07T00:00:00"/>
    <x v="3"/>
    <s v="MACUSBC"/>
    <x v="2"/>
    <x v="1"/>
    <x v="0"/>
    <n v="12"/>
    <x v="3"/>
    <x v="6"/>
    <x v="11"/>
  </r>
  <r>
    <x v="72"/>
    <x v="0"/>
    <d v="2022-12-07T00:00:00"/>
    <x v="67"/>
    <s v="IPHONE"/>
    <x v="1"/>
    <x v="1"/>
    <x v="0"/>
    <n v="12"/>
    <x v="3"/>
    <x v="6"/>
    <x v="11"/>
  </r>
  <r>
    <x v="72"/>
    <x v="0"/>
    <d v="2022-12-07T00:00:00"/>
    <x v="1274"/>
    <s v="MACCHRG"/>
    <x v="9"/>
    <x v="1"/>
    <x v="0"/>
    <n v="12"/>
    <x v="3"/>
    <x v="6"/>
    <x v="11"/>
  </r>
  <r>
    <x v="72"/>
    <x v="1"/>
    <d v="2022-12-07T00:00:00"/>
    <x v="769"/>
    <s v="MACCHRG"/>
    <x v="9"/>
    <x v="1"/>
    <x v="0"/>
    <n v="12"/>
    <x v="3"/>
    <x v="6"/>
    <x v="11"/>
  </r>
  <r>
    <x v="72"/>
    <x v="1"/>
    <d v="2022-12-09T00:00:00"/>
    <x v="400"/>
    <s v="CBK"/>
    <x v="6"/>
    <x v="2"/>
    <x v="0"/>
    <n v="12"/>
    <x v="3"/>
    <x v="6"/>
    <x v="11"/>
  </r>
  <r>
    <x v="72"/>
    <x v="1"/>
    <d v="2022-12-07T00:00:00"/>
    <x v="1007"/>
    <s v="CALC"/>
    <x v="16"/>
    <x v="4"/>
    <x v="0"/>
    <n v="12"/>
    <x v="3"/>
    <x v="6"/>
    <x v="11"/>
  </r>
  <r>
    <x v="72"/>
    <x v="1"/>
    <d v="2022-12-14T00:00:00"/>
    <x v="1126"/>
    <s v="CBK"/>
    <x v="6"/>
    <x v="2"/>
    <x v="0"/>
    <n v="12"/>
    <x v="3"/>
    <x v="6"/>
    <x v="11"/>
  </r>
  <r>
    <x v="72"/>
    <x v="0"/>
    <d v="2022-12-07T00:00:00"/>
    <x v="1210"/>
    <s v="MSE"/>
    <x v="11"/>
    <x v="4"/>
    <x v="0"/>
    <n v="12"/>
    <x v="3"/>
    <x v="6"/>
    <x v="11"/>
  </r>
  <r>
    <x v="72"/>
    <x v="0"/>
    <d v="2022-12-09T00:00:00"/>
    <x v="1227"/>
    <s v="HP"/>
    <x v="18"/>
    <x v="2"/>
    <x v="0"/>
    <n v="12"/>
    <x v="3"/>
    <x v="6"/>
    <x v="11"/>
  </r>
  <r>
    <x v="72"/>
    <x v="0"/>
    <d v="2022-12-07T00:00:00"/>
    <x v="231"/>
    <s v="MACUSBC"/>
    <x v="2"/>
    <x v="1"/>
    <x v="0"/>
    <n v="12"/>
    <x v="3"/>
    <x v="6"/>
    <x v="11"/>
  </r>
  <r>
    <x v="72"/>
    <x v="1"/>
    <d v="2022-12-07T00:00:00"/>
    <x v="684"/>
    <s v="IPHONE"/>
    <x v="1"/>
    <x v="1"/>
    <x v="0"/>
    <n v="12"/>
    <x v="3"/>
    <x v="6"/>
    <x v="11"/>
  </r>
  <r>
    <x v="72"/>
    <x v="1"/>
    <d v="2022-12-07T00:00:00"/>
    <x v="1017"/>
    <s v="CALC"/>
    <x v="16"/>
    <x v="4"/>
    <x v="0"/>
    <n v="12"/>
    <x v="3"/>
    <x v="6"/>
    <x v="11"/>
  </r>
  <r>
    <x v="72"/>
    <x v="1"/>
    <d v="2022-12-07T00:00:00"/>
    <x v="524"/>
    <s v="IPHONE"/>
    <x v="1"/>
    <x v="1"/>
    <x v="0"/>
    <n v="12"/>
    <x v="3"/>
    <x v="6"/>
    <x v="11"/>
  </r>
  <r>
    <x v="72"/>
    <x v="1"/>
    <d v="2022-12-07T00:00:00"/>
    <x v="1048"/>
    <s v="WALLADPT"/>
    <x v="3"/>
    <x v="1"/>
    <x v="0"/>
    <n v="12"/>
    <x v="3"/>
    <x v="6"/>
    <x v="11"/>
  </r>
  <r>
    <x v="72"/>
    <x v="0"/>
    <d v="2022-12-07T00:00:00"/>
    <x v="883"/>
    <s v="IPHONE"/>
    <x v="1"/>
    <x v="1"/>
    <x v="0"/>
    <n v="12"/>
    <x v="3"/>
    <x v="6"/>
    <x v="11"/>
  </r>
  <r>
    <x v="72"/>
    <x v="0"/>
    <d v="2022-12-07T00:00:00"/>
    <x v="332"/>
    <s v="MACUSBC"/>
    <x v="2"/>
    <x v="1"/>
    <x v="0"/>
    <n v="12"/>
    <x v="3"/>
    <x v="6"/>
    <x v="11"/>
  </r>
  <r>
    <x v="72"/>
    <x v="0"/>
    <d v="2022-12-07T00:00:00"/>
    <x v="435"/>
    <s v="CALC"/>
    <x v="16"/>
    <x v="4"/>
    <x v="0"/>
    <n v="12"/>
    <x v="3"/>
    <x v="6"/>
    <x v="11"/>
  </r>
  <r>
    <x v="72"/>
    <x v="1"/>
    <d v="2022-12-07T00:00:00"/>
    <x v="189"/>
    <s v="MACUSBC"/>
    <x v="2"/>
    <x v="1"/>
    <x v="0"/>
    <n v="12"/>
    <x v="3"/>
    <x v="6"/>
    <x v="11"/>
  </r>
  <r>
    <x v="72"/>
    <x v="1"/>
    <d v="2022-12-07T00:00:00"/>
    <x v="1317"/>
    <s v="HDMIC"/>
    <x v="0"/>
    <x v="0"/>
    <x v="0"/>
    <n v="12"/>
    <x v="3"/>
    <x v="6"/>
    <x v="11"/>
  </r>
  <r>
    <x v="72"/>
    <x v="1"/>
    <d v="2022-12-07T00:00:00"/>
    <x v="1058"/>
    <s v="UHDMI"/>
    <x v="14"/>
    <x v="0"/>
    <x v="0"/>
    <n v="12"/>
    <x v="3"/>
    <x v="6"/>
    <x v="11"/>
  </r>
  <r>
    <x v="72"/>
    <x v="0"/>
    <d v="2022-12-09T00:00:00"/>
    <x v="432"/>
    <s v="FAC"/>
    <x v="4"/>
    <x v="2"/>
    <x v="0"/>
    <n v="12"/>
    <x v="3"/>
    <x v="6"/>
    <x v="11"/>
  </r>
  <r>
    <x v="72"/>
    <x v="0"/>
    <d v="2022-12-09T00:00:00"/>
    <x v="1144"/>
    <s v="HP"/>
    <x v="18"/>
    <x v="2"/>
    <x v="0"/>
    <n v="12"/>
    <x v="3"/>
    <x v="6"/>
    <x v="11"/>
  </r>
  <r>
    <x v="72"/>
    <x v="0"/>
    <d v="2022-12-07T00:00:00"/>
    <x v="285"/>
    <s v="IPHONE"/>
    <x v="1"/>
    <x v="1"/>
    <x v="0"/>
    <n v="12"/>
    <x v="3"/>
    <x v="6"/>
    <x v="11"/>
  </r>
  <r>
    <x v="72"/>
    <x v="0"/>
    <d v="2022-12-07T00:00:00"/>
    <x v="249"/>
    <s v="IPHONE"/>
    <x v="1"/>
    <x v="1"/>
    <x v="0"/>
    <n v="12"/>
    <x v="3"/>
    <x v="6"/>
    <x v="11"/>
  </r>
  <r>
    <x v="72"/>
    <x v="0"/>
    <d v="2022-12-07T00:00:00"/>
    <x v="960"/>
    <s v="WALLADPT"/>
    <x v="3"/>
    <x v="1"/>
    <x v="0"/>
    <n v="12"/>
    <x v="3"/>
    <x v="6"/>
    <x v="11"/>
  </r>
  <r>
    <x v="72"/>
    <x v="0"/>
    <d v="2022-12-07T00:00:00"/>
    <x v="333"/>
    <s v="WALLADPT"/>
    <x v="3"/>
    <x v="1"/>
    <x v="0"/>
    <n v="12"/>
    <x v="3"/>
    <x v="6"/>
    <x v="11"/>
  </r>
  <r>
    <x v="73"/>
    <x v="0"/>
    <d v="2022-12-08T00:00:00"/>
    <x v="1347"/>
    <s v="OLDMACCHRG"/>
    <x v="22"/>
    <x v="1"/>
    <x v="0"/>
    <n v="12"/>
    <x v="3"/>
    <x v="0"/>
    <x v="11"/>
  </r>
  <r>
    <x v="73"/>
    <x v="0"/>
    <d v="2022-12-08T00:00:00"/>
    <x v="3"/>
    <s v="MACUSBC"/>
    <x v="2"/>
    <x v="1"/>
    <x v="0"/>
    <n v="12"/>
    <x v="3"/>
    <x v="0"/>
    <x v="11"/>
  </r>
  <r>
    <x v="73"/>
    <x v="1"/>
    <d v="2022-12-09T00:00:00"/>
    <x v="1324"/>
    <s v="CLICC-MM"/>
    <x v="4"/>
    <x v="2"/>
    <x v="0"/>
    <n v="12"/>
    <x v="3"/>
    <x v="0"/>
    <x v="11"/>
  </r>
  <r>
    <x v="73"/>
    <x v="0"/>
    <d v="2022-12-09T00:00:00"/>
    <x v="533"/>
    <s v="CBK"/>
    <x v="6"/>
    <x v="2"/>
    <x v="0"/>
    <n v="12"/>
    <x v="3"/>
    <x v="0"/>
    <x v="11"/>
  </r>
  <r>
    <x v="73"/>
    <x v="1"/>
    <d v="2022-12-08T00:00:00"/>
    <x v="110"/>
    <s v="MACUSBC"/>
    <x v="2"/>
    <x v="1"/>
    <x v="0"/>
    <n v="12"/>
    <x v="3"/>
    <x v="0"/>
    <x v="11"/>
  </r>
  <r>
    <x v="73"/>
    <x v="1"/>
    <d v="2022-12-08T00:00:00"/>
    <x v="548"/>
    <s v="IPHONE"/>
    <x v="1"/>
    <x v="1"/>
    <x v="0"/>
    <n v="12"/>
    <x v="3"/>
    <x v="0"/>
    <x v="11"/>
  </r>
  <r>
    <x v="73"/>
    <x v="1"/>
    <d v="2022-12-08T00:00:00"/>
    <x v="786"/>
    <s v="OMNI"/>
    <x v="15"/>
    <x v="1"/>
    <x v="0"/>
    <n v="12"/>
    <x v="3"/>
    <x v="0"/>
    <x v="11"/>
  </r>
  <r>
    <x v="73"/>
    <x v="1"/>
    <d v="2022-12-09T00:00:00"/>
    <x v="561"/>
    <s v="HP"/>
    <x v="18"/>
    <x v="2"/>
    <x v="0"/>
    <n v="12"/>
    <x v="3"/>
    <x v="0"/>
    <x v="11"/>
  </r>
  <r>
    <x v="73"/>
    <x v="1"/>
    <d v="2022-12-08T00:00:00"/>
    <x v="1087"/>
    <s v="IPHONE"/>
    <x v="1"/>
    <x v="1"/>
    <x v="0"/>
    <n v="12"/>
    <x v="3"/>
    <x v="0"/>
    <x v="11"/>
  </r>
  <r>
    <x v="73"/>
    <x v="1"/>
    <d v="2022-12-08T00:00:00"/>
    <x v="524"/>
    <s v="IPHONE"/>
    <x v="1"/>
    <x v="1"/>
    <x v="0"/>
    <n v="12"/>
    <x v="3"/>
    <x v="0"/>
    <x v="11"/>
  </r>
  <r>
    <x v="73"/>
    <x v="1"/>
    <d v="2022-12-08T00:00:00"/>
    <x v="1048"/>
    <s v="WALLADPT"/>
    <x v="3"/>
    <x v="1"/>
    <x v="0"/>
    <n v="12"/>
    <x v="3"/>
    <x v="0"/>
    <x v="11"/>
  </r>
  <r>
    <x v="73"/>
    <x v="1"/>
    <d v="2022-12-09T00:00:00"/>
    <x v="1332"/>
    <s v="CLICC-ML"/>
    <x v="7"/>
    <x v="2"/>
    <x v="0"/>
    <n v="12"/>
    <x v="3"/>
    <x v="0"/>
    <x v="11"/>
  </r>
  <r>
    <x v="73"/>
    <x v="0"/>
    <d v="2022-12-08T00:00:00"/>
    <x v="351"/>
    <s v="MACCHRG"/>
    <x v="9"/>
    <x v="1"/>
    <x v="0"/>
    <n v="12"/>
    <x v="3"/>
    <x v="0"/>
    <x v="11"/>
  </r>
  <r>
    <x v="73"/>
    <x v="1"/>
    <d v="2022-12-08T00:00:00"/>
    <x v="991"/>
    <s v="UVGA"/>
    <x v="10"/>
    <x v="0"/>
    <x v="0"/>
    <n v="12"/>
    <x v="3"/>
    <x v="0"/>
    <x v="11"/>
  </r>
  <r>
    <x v="73"/>
    <x v="1"/>
    <d v="2022-12-08T00:00:00"/>
    <x v="1327"/>
    <s v="VGAC"/>
    <x v="13"/>
    <x v="0"/>
    <x v="0"/>
    <n v="12"/>
    <x v="3"/>
    <x v="0"/>
    <x v="11"/>
  </r>
  <r>
    <x v="73"/>
    <x v="0"/>
    <d v="2022-12-09T00:00:00"/>
    <x v="639"/>
    <s v="FAC"/>
    <x v="4"/>
    <x v="2"/>
    <x v="0"/>
    <n v="12"/>
    <x v="3"/>
    <x v="0"/>
    <x v="11"/>
  </r>
  <r>
    <x v="73"/>
    <x v="0"/>
    <d v="2022-12-08T00:00:00"/>
    <x v="1209"/>
    <s v="HPUSBC"/>
    <x v="12"/>
    <x v="1"/>
    <x v="0"/>
    <n v="12"/>
    <x v="3"/>
    <x v="0"/>
    <x v="11"/>
  </r>
  <r>
    <x v="73"/>
    <x v="1"/>
    <d v="2022-12-08T00:00:00"/>
    <x v="310"/>
    <s v="HPUSBC"/>
    <x v="12"/>
    <x v="1"/>
    <x v="0"/>
    <n v="12"/>
    <x v="3"/>
    <x v="0"/>
    <x v="11"/>
  </r>
  <r>
    <x v="73"/>
    <x v="1"/>
    <d v="2022-12-08T00:00:00"/>
    <x v="483"/>
    <s v="HPUSBC"/>
    <x v="12"/>
    <x v="1"/>
    <x v="0"/>
    <n v="12"/>
    <x v="3"/>
    <x v="0"/>
    <x v="11"/>
  </r>
  <r>
    <x v="73"/>
    <x v="1"/>
    <d v="2022-12-09T00:00:00"/>
    <x v="1071"/>
    <s v="CBK"/>
    <x v="6"/>
    <x v="2"/>
    <x v="0"/>
    <n v="12"/>
    <x v="3"/>
    <x v="0"/>
    <x v="11"/>
  </r>
  <r>
    <x v="73"/>
    <x v="1"/>
    <d v="2022-12-08T00:00:00"/>
    <x v="606"/>
    <s v="MACUSBC"/>
    <x v="2"/>
    <x v="1"/>
    <x v="0"/>
    <n v="12"/>
    <x v="3"/>
    <x v="0"/>
    <x v="11"/>
  </r>
  <r>
    <x v="73"/>
    <x v="1"/>
    <d v="2022-12-08T00:00:00"/>
    <x v="966"/>
    <s v="CALC"/>
    <x v="16"/>
    <x v="4"/>
    <x v="0"/>
    <n v="12"/>
    <x v="3"/>
    <x v="0"/>
    <x v="11"/>
  </r>
  <r>
    <x v="73"/>
    <x v="1"/>
    <d v="2022-12-08T00:00:00"/>
    <x v="679"/>
    <s v="BOEIPHONE"/>
    <x v="1"/>
    <x v="1"/>
    <x v="0"/>
    <n v="12"/>
    <x v="3"/>
    <x v="0"/>
    <x v="11"/>
  </r>
  <r>
    <x v="73"/>
    <x v="1"/>
    <d v="2022-12-08T00:00:00"/>
    <x v="605"/>
    <s v="CALC"/>
    <x v="16"/>
    <x v="4"/>
    <x v="0"/>
    <n v="12"/>
    <x v="3"/>
    <x v="0"/>
    <x v="11"/>
  </r>
  <r>
    <x v="73"/>
    <x v="1"/>
    <d v="2022-12-08T00:00:00"/>
    <x v="263"/>
    <s v="WALLADPT"/>
    <x v="3"/>
    <x v="1"/>
    <x v="0"/>
    <n v="12"/>
    <x v="3"/>
    <x v="0"/>
    <x v="11"/>
  </r>
  <r>
    <x v="73"/>
    <x v="1"/>
    <d v="2022-12-09T00:00:00"/>
    <x v="1085"/>
    <s v="CALC"/>
    <x v="16"/>
    <x v="4"/>
    <x v="0"/>
    <n v="12"/>
    <x v="3"/>
    <x v="0"/>
    <x v="11"/>
  </r>
  <r>
    <x v="73"/>
    <x v="1"/>
    <d v="2022-12-08T00:00:00"/>
    <x v="1058"/>
    <s v="UHDMI"/>
    <x v="14"/>
    <x v="0"/>
    <x v="0"/>
    <n v="12"/>
    <x v="3"/>
    <x v="0"/>
    <x v="11"/>
  </r>
  <r>
    <x v="73"/>
    <x v="1"/>
    <d v="2022-12-08T00:00:00"/>
    <x v="355"/>
    <s v="IPHONE"/>
    <x v="1"/>
    <x v="1"/>
    <x v="0"/>
    <n v="12"/>
    <x v="3"/>
    <x v="0"/>
    <x v="11"/>
  </r>
  <r>
    <x v="73"/>
    <x v="1"/>
    <d v="2022-12-08T00:00:00"/>
    <x v="1177"/>
    <s v="WALLADPT"/>
    <x v="3"/>
    <x v="1"/>
    <x v="0"/>
    <n v="12"/>
    <x v="3"/>
    <x v="0"/>
    <x v="11"/>
  </r>
  <r>
    <x v="73"/>
    <x v="1"/>
    <d v="2022-12-08T00:00:00"/>
    <x v="486"/>
    <s v="HDST"/>
    <x v="8"/>
    <x v="4"/>
    <x v="0"/>
    <n v="12"/>
    <x v="3"/>
    <x v="0"/>
    <x v="11"/>
  </r>
  <r>
    <x v="73"/>
    <x v="1"/>
    <d v="2022-12-08T00:00:00"/>
    <x v="453"/>
    <s v="HDST"/>
    <x v="8"/>
    <x v="4"/>
    <x v="0"/>
    <n v="12"/>
    <x v="3"/>
    <x v="0"/>
    <x v="11"/>
  </r>
  <r>
    <x v="73"/>
    <x v="1"/>
    <d v="2022-12-09T00:00:00"/>
    <x v="1197"/>
    <s v="HP"/>
    <x v="18"/>
    <x v="2"/>
    <x v="0"/>
    <n v="12"/>
    <x v="3"/>
    <x v="0"/>
    <x v="11"/>
  </r>
  <r>
    <x v="73"/>
    <x v="1"/>
    <d v="2022-12-08T00:00:00"/>
    <x v="332"/>
    <s v="MACUSBC"/>
    <x v="2"/>
    <x v="1"/>
    <x v="0"/>
    <n v="12"/>
    <x v="3"/>
    <x v="0"/>
    <x v="11"/>
  </r>
  <r>
    <x v="73"/>
    <x v="1"/>
    <d v="2022-12-08T00:00:00"/>
    <x v="634"/>
    <s v="IPHONE"/>
    <x v="1"/>
    <x v="1"/>
    <x v="0"/>
    <n v="12"/>
    <x v="3"/>
    <x v="0"/>
    <x v="11"/>
  </r>
  <r>
    <x v="73"/>
    <x v="1"/>
    <d v="2022-12-08T00:00:00"/>
    <x v="709"/>
    <s v="MACCHRG"/>
    <x v="9"/>
    <x v="1"/>
    <x v="0"/>
    <n v="12"/>
    <x v="3"/>
    <x v="0"/>
    <x v="11"/>
  </r>
  <r>
    <x v="73"/>
    <x v="1"/>
    <d v="2022-12-08T00:00:00"/>
    <x v="1318"/>
    <s v="WALLADPT"/>
    <x v="3"/>
    <x v="1"/>
    <x v="0"/>
    <n v="12"/>
    <x v="3"/>
    <x v="0"/>
    <x v="11"/>
  </r>
  <r>
    <x v="73"/>
    <x v="1"/>
    <d v="2022-12-09T00:00:00"/>
    <x v="1253"/>
    <s v="HP"/>
    <x v="18"/>
    <x v="2"/>
    <x v="0"/>
    <n v="12"/>
    <x v="3"/>
    <x v="0"/>
    <x v="11"/>
  </r>
  <r>
    <x v="73"/>
    <x v="0"/>
    <d v="2022-12-08T00:00:00"/>
    <x v="1209"/>
    <s v="HPUSBC"/>
    <x v="12"/>
    <x v="1"/>
    <x v="0"/>
    <n v="12"/>
    <x v="3"/>
    <x v="0"/>
    <x v="11"/>
  </r>
  <r>
    <x v="73"/>
    <x v="0"/>
    <d v="2022-12-08T00:00:00"/>
    <x v="1348"/>
    <s v="UVGA"/>
    <x v="10"/>
    <x v="0"/>
    <x v="0"/>
    <n v="12"/>
    <x v="3"/>
    <x v="0"/>
    <x v="11"/>
  </r>
  <r>
    <x v="73"/>
    <x v="1"/>
    <d v="2023-03-24T00:00:00"/>
    <x v="1349"/>
    <s v="AD"/>
    <x v="5"/>
    <x v="3"/>
    <x v="0"/>
    <n v="12"/>
    <x v="3"/>
    <x v="0"/>
    <x v="11"/>
  </r>
  <r>
    <x v="73"/>
    <x v="1"/>
    <d v="2022-12-08T00:00:00"/>
    <x v="435"/>
    <s v="CALC"/>
    <x v="16"/>
    <x v="4"/>
    <x v="0"/>
    <n v="12"/>
    <x v="3"/>
    <x v="0"/>
    <x v="11"/>
  </r>
  <r>
    <x v="73"/>
    <x v="1"/>
    <d v="2022-12-08T00:00:00"/>
    <x v="711"/>
    <s v="HDMIC"/>
    <x v="0"/>
    <x v="0"/>
    <x v="0"/>
    <n v="12"/>
    <x v="3"/>
    <x v="0"/>
    <x v="11"/>
  </r>
  <r>
    <x v="73"/>
    <x v="1"/>
    <d v="2022-12-08T00:00:00"/>
    <x v="357"/>
    <s v="WALLADPT"/>
    <x v="3"/>
    <x v="1"/>
    <x v="0"/>
    <n v="12"/>
    <x v="3"/>
    <x v="0"/>
    <x v="11"/>
  </r>
  <r>
    <x v="74"/>
    <x v="1"/>
    <d v="2023-03-09T00:00:00"/>
    <x v="94"/>
    <s v="AD"/>
    <x v="5"/>
    <x v="3"/>
    <x v="0"/>
    <n v="12"/>
    <x v="3"/>
    <x v="1"/>
    <x v="11"/>
  </r>
  <r>
    <x v="74"/>
    <x v="0"/>
    <d v="2022-12-09T00:00:00"/>
    <x v="185"/>
    <s v="IPHONE"/>
    <x v="1"/>
    <x v="1"/>
    <x v="0"/>
    <n v="12"/>
    <x v="3"/>
    <x v="1"/>
    <x v="11"/>
  </r>
  <r>
    <x v="74"/>
    <x v="0"/>
    <d v="2022-12-09T00:00:00"/>
    <x v="339"/>
    <s v="MACUSBC"/>
    <x v="2"/>
    <x v="1"/>
    <x v="0"/>
    <n v="12"/>
    <x v="3"/>
    <x v="1"/>
    <x v="11"/>
  </r>
  <r>
    <x v="74"/>
    <x v="0"/>
    <d v="2022-12-09T00:00:00"/>
    <x v="884"/>
    <s v="WALLADPT"/>
    <x v="3"/>
    <x v="1"/>
    <x v="0"/>
    <n v="12"/>
    <x v="3"/>
    <x v="1"/>
    <x v="11"/>
  </r>
  <r>
    <x v="74"/>
    <x v="1"/>
    <d v="2022-12-09T00:00:00"/>
    <x v="330"/>
    <s v="MACUSBC"/>
    <x v="2"/>
    <x v="1"/>
    <x v="0"/>
    <n v="12"/>
    <x v="3"/>
    <x v="1"/>
    <x v="11"/>
  </r>
  <r>
    <x v="74"/>
    <x v="1"/>
    <d v="2022-12-09T00:00:00"/>
    <x v="1035"/>
    <s v="IPHONE"/>
    <x v="1"/>
    <x v="1"/>
    <x v="0"/>
    <n v="12"/>
    <x v="3"/>
    <x v="1"/>
    <x v="11"/>
  </r>
  <r>
    <x v="74"/>
    <x v="1"/>
    <d v="2022-12-09T00:00:00"/>
    <x v="786"/>
    <s v="OMNI"/>
    <x v="15"/>
    <x v="1"/>
    <x v="0"/>
    <n v="12"/>
    <x v="3"/>
    <x v="1"/>
    <x v="11"/>
  </r>
  <r>
    <x v="74"/>
    <x v="0"/>
    <d v="2022-12-09T00:00:00"/>
    <x v="523"/>
    <s v="CBK"/>
    <x v="6"/>
    <x v="2"/>
    <x v="0"/>
    <n v="12"/>
    <x v="3"/>
    <x v="1"/>
    <x v="11"/>
  </r>
  <r>
    <x v="74"/>
    <x v="1"/>
    <d v="2022-12-09T00:00:00"/>
    <x v="397"/>
    <s v="OMNI"/>
    <x v="15"/>
    <x v="1"/>
    <x v="0"/>
    <n v="12"/>
    <x v="3"/>
    <x v="1"/>
    <x v="11"/>
  </r>
  <r>
    <x v="74"/>
    <x v="1"/>
    <d v="2022-12-09T00:00:00"/>
    <x v="524"/>
    <s v="IPHONE"/>
    <x v="1"/>
    <x v="1"/>
    <x v="0"/>
    <n v="12"/>
    <x v="3"/>
    <x v="1"/>
    <x v="11"/>
  </r>
  <r>
    <x v="74"/>
    <x v="1"/>
    <d v="2022-12-09T00:00:00"/>
    <x v="1048"/>
    <s v="WALLADPT"/>
    <x v="3"/>
    <x v="1"/>
    <x v="0"/>
    <n v="12"/>
    <x v="3"/>
    <x v="1"/>
    <x v="11"/>
  </r>
  <r>
    <x v="74"/>
    <x v="1"/>
    <d v="2022-12-09T00:00:00"/>
    <x v="330"/>
    <s v="MACUSBC"/>
    <x v="2"/>
    <x v="1"/>
    <x v="0"/>
    <n v="12"/>
    <x v="3"/>
    <x v="1"/>
    <x v="11"/>
  </r>
  <r>
    <x v="74"/>
    <x v="1"/>
    <d v="2022-12-09T00:00:00"/>
    <x v="966"/>
    <s v="CALC"/>
    <x v="16"/>
    <x v="4"/>
    <x v="0"/>
    <n v="12"/>
    <x v="3"/>
    <x v="1"/>
    <x v="11"/>
  </r>
  <r>
    <x v="74"/>
    <x v="1"/>
    <d v="2022-12-09T00:00:00"/>
    <x v="605"/>
    <s v="CALC"/>
    <x v="16"/>
    <x v="4"/>
    <x v="0"/>
    <n v="12"/>
    <x v="3"/>
    <x v="1"/>
    <x v="11"/>
  </r>
  <r>
    <x v="74"/>
    <x v="1"/>
    <d v="2022-12-09T00:00:00"/>
    <x v="189"/>
    <s v="MACUSBC"/>
    <x v="2"/>
    <x v="1"/>
    <x v="0"/>
    <n v="12"/>
    <x v="3"/>
    <x v="1"/>
    <x v="11"/>
  </r>
  <r>
    <x v="74"/>
    <x v="1"/>
    <d v="2023-01-04T00:00:00"/>
    <x v="601"/>
    <s v="CLICC-ML"/>
    <x v="7"/>
    <x v="2"/>
    <x v="0"/>
    <n v="12"/>
    <x v="3"/>
    <x v="1"/>
    <x v="11"/>
  </r>
  <r>
    <x v="74"/>
    <x v="0"/>
    <d v="2022-12-09T00:00:00"/>
    <x v="801"/>
    <s v="IPHONE"/>
    <x v="1"/>
    <x v="1"/>
    <x v="0"/>
    <n v="12"/>
    <x v="3"/>
    <x v="1"/>
    <x v="11"/>
  </r>
  <r>
    <x v="74"/>
    <x v="1"/>
    <d v="2022-12-16T00:00:00"/>
    <x v="821"/>
    <s v="CBK"/>
    <x v="6"/>
    <x v="2"/>
    <x v="0"/>
    <n v="12"/>
    <x v="3"/>
    <x v="1"/>
    <x v="11"/>
  </r>
  <r>
    <x v="74"/>
    <x v="1"/>
    <d v="2022-12-09T00:00:00"/>
    <x v="430"/>
    <s v="IPHONE"/>
    <x v="1"/>
    <x v="1"/>
    <x v="0"/>
    <n v="12"/>
    <x v="3"/>
    <x v="1"/>
    <x v="11"/>
  </r>
  <r>
    <x v="74"/>
    <x v="1"/>
    <d v="2022-12-09T00:00:00"/>
    <x v="1048"/>
    <s v="WALLADPT"/>
    <x v="3"/>
    <x v="1"/>
    <x v="0"/>
    <n v="12"/>
    <x v="3"/>
    <x v="1"/>
    <x v="11"/>
  </r>
  <r>
    <x v="74"/>
    <x v="1"/>
    <d v="2022-12-09T00:00:00"/>
    <x v="1017"/>
    <s v="CALC"/>
    <x v="16"/>
    <x v="4"/>
    <x v="0"/>
    <n v="12"/>
    <x v="3"/>
    <x v="1"/>
    <x v="11"/>
  </r>
  <r>
    <x v="74"/>
    <x v="0"/>
    <d v="2022-12-16T00:00:00"/>
    <x v="258"/>
    <s v="CBK"/>
    <x v="6"/>
    <x v="2"/>
    <x v="0"/>
    <n v="12"/>
    <x v="3"/>
    <x v="1"/>
    <x v="11"/>
  </r>
  <r>
    <x v="74"/>
    <x v="0"/>
    <d v="2022-12-09T00:00:00"/>
    <x v="685"/>
    <s v="MACCHRG"/>
    <x v="9"/>
    <x v="1"/>
    <x v="0"/>
    <n v="12"/>
    <x v="3"/>
    <x v="1"/>
    <x v="11"/>
  </r>
  <r>
    <x v="74"/>
    <x v="0"/>
    <d v="2022-12-09T00:00:00"/>
    <x v="3"/>
    <s v="MACUSBC"/>
    <x v="2"/>
    <x v="1"/>
    <x v="0"/>
    <n v="12"/>
    <x v="3"/>
    <x v="1"/>
    <x v="11"/>
  </r>
  <r>
    <x v="75"/>
    <x v="0"/>
    <d v="2023-01-16T00:00:00"/>
    <x v="859"/>
    <s v="CBK"/>
    <x v="6"/>
    <x v="2"/>
    <x v="1"/>
    <n v="1"/>
    <x v="4"/>
    <x v="4"/>
    <x v="1"/>
  </r>
  <r>
    <x v="75"/>
    <x v="1"/>
    <d v="2023-01-16T00:00:00"/>
    <x v="1218"/>
    <s v="HP"/>
    <x v="18"/>
    <x v="2"/>
    <x v="1"/>
    <n v="1"/>
    <x v="4"/>
    <x v="4"/>
    <x v="1"/>
  </r>
  <r>
    <x v="75"/>
    <x v="1"/>
    <d v="2023-01-16T00:00:00"/>
    <x v="158"/>
    <s v="CLICC-ML"/>
    <x v="7"/>
    <x v="2"/>
    <x v="1"/>
    <n v="1"/>
    <x v="4"/>
    <x v="4"/>
    <x v="1"/>
  </r>
  <r>
    <x v="75"/>
    <x v="1"/>
    <d v="2023-01-23T00:00:00"/>
    <x v="832"/>
    <s v="CLICC-ML"/>
    <x v="7"/>
    <x v="2"/>
    <x v="1"/>
    <n v="1"/>
    <x v="4"/>
    <x v="4"/>
    <x v="1"/>
  </r>
  <r>
    <x v="75"/>
    <x v="1"/>
    <d v="2023-01-23T00:00:00"/>
    <x v="1350"/>
    <s v="CLICC-MM"/>
    <x v="4"/>
    <x v="2"/>
    <x v="1"/>
    <n v="1"/>
    <x v="4"/>
    <x v="4"/>
    <x v="1"/>
  </r>
  <r>
    <x v="75"/>
    <x v="1"/>
    <d v="2023-01-09T00:00:00"/>
    <x v="3"/>
    <s v="MACUSBC"/>
    <x v="2"/>
    <x v="1"/>
    <x v="1"/>
    <n v="1"/>
    <x v="4"/>
    <x v="4"/>
    <x v="1"/>
  </r>
  <r>
    <x v="75"/>
    <x v="1"/>
    <d v="2023-01-16T00:00:00"/>
    <x v="159"/>
    <s v="CLICC-MM"/>
    <x v="4"/>
    <x v="2"/>
    <x v="1"/>
    <n v="1"/>
    <x v="4"/>
    <x v="4"/>
    <x v="1"/>
  </r>
  <r>
    <x v="75"/>
    <x v="1"/>
    <d v="2023-01-23T00:00:00"/>
    <x v="646"/>
    <s v="CBK"/>
    <x v="6"/>
    <x v="2"/>
    <x v="1"/>
    <n v="1"/>
    <x v="4"/>
    <x v="4"/>
    <x v="1"/>
  </r>
  <r>
    <x v="75"/>
    <x v="0"/>
    <d v="2023-01-09T00:00:00"/>
    <x v="590"/>
    <s v="HDST"/>
    <x v="8"/>
    <x v="4"/>
    <x v="1"/>
    <n v="1"/>
    <x v="4"/>
    <x v="4"/>
    <x v="1"/>
  </r>
  <r>
    <x v="75"/>
    <x v="0"/>
    <d v="2023-01-23T00:00:00"/>
    <x v="938"/>
    <s v="CLICC-MM"/>
    <x v="4"/>
    <x v="2"/>
    <x v="1"/>
    <n v="1"/>
    <x v="4"/>
    <x v="4"/>
    <x v="1"/>
  </r>
  <r>
    <x v="75"/>
    <x v="0"/>
    <d v="2023-01-09T00:00:00"/>
    <x v="3"/>
    <s v="MACUSBC"/>
    <x v="2"/>
    <x v="1"/>
    <x v="1"/>
    <n v="1"/>
    <x v="4"/>
    <x v="4"/>
    <x v="1"/>
  </r>
  <r>
    <x v="75"/>
    <x v="1"/>
    <d v="2023-01-23T00:00:00"/>
    <x v="1302"/>
    <s v="HP"/>
    <x v="18"/>
    <x v="2"/>
    <x v="1"/>
    <n v="1"/>
    <x v="4"/>
    <x v="4"/>
    <x v="1"/>
  </r>
  <r>
    <x v="75"/>
    <x v="1"/>
    <d v="2023-01-23T00:00:00"/>
    <x v="1351"/>
    <s v="CLICC-MM"/>
    <x v="4"/>
    <x v="2"/>
    <x v="1"/>
    <n v="1"/>
    <x v="4"/>
    <x v="4"/>
    <x v="1"/>
  </r>
  <r>
    <x v="75"/>
    <x v="1"/>
    <d v="2023-04-09T00:00:00"/>
    <x v="164"/>
    <s v="AD"/>
    <x v="5"/>
    <x v="3"/>
    <x v="1"/>
    <n v="1"/>
    <x v="4"/>
    <x v="4"/>
    <x v="1"/>
  </r>
  <r>
    <x v="75"/>
    <x v="1"/>
    <d v="2023-01-16T00:00:00"/>
    <x v="669"/>
    <s v="CLICC-MM"/>
    <x v="4"/>
    <x v="2"/>
    <x v="1"/>
    <n v="1"/>
    <x v="4"/>
    <x v="4"/>
    <x v="1"/>
  </r>
  <r>
    <x v="75"/>
    <x v="0"/>
    <d v="2023-01-15T00:00:00"/>
    <x v="1040"/>
    <s v="CBK"/>
    <x v="6"/>
    <x v="2"/>
    <x v="1"/>
    <n v="1"/>
    <x v="4"/>
    <x v="4"/>
    <x v="1"/>
  </r>
  <r>
    <x v="75"/>
    <x v="1"/>
    <d v="2023-04-09T00:00:00"/>
    <x v="229"/>
    <s v="AD"/>
    <x v="5"/>
    <x v="3"/>
    <x v="1"/>
    <n v="1"/>
    <x v="4"/>
    <x v="4"/>
    <x v="1"/>
  </r>
  <r>
    <x v="75"/>
    <x v="1"/>
    <d v="2023-01-16T00:00:00"/>
    <x v="1352"/>
    <s v="CLICC-MM"/>
    <x v="4"/>
    <x v="2"/>
    <x v="1"/>
    <n v="1"/>
    <x v="4"/>
    <x v="4"/>
    <x v="1"/>
  </r>
  <r>
    <x v="75"/>
    <x v="0"/>
    <d v="2023-01-09T00:00:00"/>
    <x v="960"/>
    <s v="WALLADPT"/>
    <x v="3"/>
    <x v="1"/>
    <x v="1"/>
    <n v="1"/>
    <x v="4"/>
    <x v="4"/>
    <x v="1"/>
  </r>
  <r>
    <x v="75"/>
    <x v="0"/>
    <d v="2023-01-16T00:00:00"/>
    <x v="1312"/>
    <s v="HP"/>
    <x v="18"/>
    <x v="2"/>
    <x v="1"/>
    <n v="1"/>
    <x v="4"/>
    <x v="4"/>
    <x v="1"/>
  </r>
  <r>
    <x v="75"/>
    <x v="0"/>
    <d v="2023-01-09T00:00:00"/>
    <x v="189"/>
    <s v="MACUSBC"/>
    <x v="2"/>
    <x v="1"/>
    <x v="1"/>
    <n v="1"/>
    <x v="4"/>
    <x v="4"/>
    <x v="1"/>
  </r>
  <r>
    <x v="75"/>
    <x v="1"/>
    <d v="2023-01-23T00:00:00"/>
    <x v="14"/>
    <s v="CBK"/>
    <x v="6"/>
    <x v="2"/>
    <x v="1"/>
    <n v="1"/>
    <x v="4"/>
    <x v="4"/>
    <x v="1"/>
  </r>
  <r>
    <x v="75"/>
    <x v="1"/>
    <d v="2023-01-09T00:00:00"/>
    <x v="339"/>
    <s v="MACUSBC"/>
    <x v="2"/>
    <x v="1"/>
    <x v="1"/>
    <n v="1"/>
    <x v="4"/>
    <x v="4"/>
    <x v="1"/>
  </r>
  <r>
    <x v="75"/>
    <x v="1"/>
    <d v="2023-01-23T00:00:00"/>
    <x v="763"/>
    <s v="CLICC-MM"/>
    <x v="4"/>
    <x v="2"/>
    <x v="1"/>
    <n v="1"/>
    <x v="4"/>
    <x v="4"/>
    <x v="1"/>
  </r>
  <r>
    <x v="75"/>
    <x v="1"/>
    <d v="2023-01-09T00:00:00"/>
    <x v="9"/>
    <s v="MACUSBC"/>
    <x v="2"/>
    <x v="1"/>
    <x v="1"/>
    <n v="1"/>
    <x v="4"/>
    <x v="4"/>
    <x v="1"/>
  </r>
  <r>
    <x v="75"/>
    <x v="1"/>
    <d v="2023-01-16T00:00:00"/>
    <x v="85"/>
    <s v="CLICC-ML"/>
    <x v="7"/>
    <x v="2"/>
    <x v="1"/>
    <n v="1"/>
    <x v="4"/>
    <x v="4"/>
    <x v="1"/>
  </r>
  <r>
    <x v="75"/>
    <x v="1"/>
    <d v="2023-01-09T00:00:00"/>
    <x v="1048"/>
    <s v="WALLADPT"/>
    <x v="3"/>
    <x v="1"/>
    <x v="1"/>
    <n v="1"/>
    <x v="4"/>
    <x v="4"/>
    <x v="1"/>
  </r>
  <r>
    <x v="75"/>
    <x v="1"/>
    <d v="2023-01-09T00:00:00"/>
    <x v="524"/>
    <s v="IPHONE"/>
    <x v="1"/>
    <x v="1"/>
    <x v="1"/>
    <n v="1"/>
    <x v="4"/>
    <x v="4"/>
    <x v="1"/>
  </r>
  <r>
    <x v="75"/>
    <x v="1"/>
    <d v="2023-01-16T00:00:00"/>
    <x v="1332"/>
    <s v="CLICC-ML"/>
    <x v="7"/>
    <x v="2"/>
    <x v="1"/>
    <n v="1"/>
    <x v="4"/>
    <x v="4"/>
    <x v="1"/>
  </r>
  <r>
    <x v="75"/>
    <x v="0"/>
    <d v="2023-01-15T00:00:00"/>
    <x v="876"/>
    <s v="CBK"/>
    <x v="6"/>
    <x v="2"/>
    <x v="1"/>
    <n v="1"/>
    <x v="4"/>
    <x v="4"/>
    <x v="1"/>
  </r>
  <r>
    <x v="75"/>
    <x v="0"/>
    <d v="2023-01-16T00:00:00"/>
    <x v="929"/>
    <s v="CLICC-ML"/>
    <x v="7"/>
    <x v="2"/>
    <x v="1"/>
    <n v="1"/>
    <x v="4"/>
    <x v="4"/>
    <x v="1"/>
  </r>
  <r>
    <x v="75"/>
    <x v="1"/>
    <d v="2023-01-20T00:00:00"/>
    <x v="446"/>
    <s v="CLICC-MM"/>
    <x v="4"/>
    <x v="2"/>
    <x v="1"/>
    <n v="1"/>
    <x v="4"/>
    <x v="4"/>
    <x v="1"/>
  </r>
  <r>
    <x v="75"/>
    <x v="1"/>
    <d v="2023-01-23T00:00:00"/>
    <x v="1270"/>
    <s v="HP"/>
    <x v="18"/>
    <x v="2"/>
    <x v="1"/>
    <n v="1"/>
    <x v="4"/>
    <x v="4"/>
    <x v="1"/>
  </r>
  <r>
    <x v="75"/>
    <x v="1"/>
    <d v="2023-01-16T00:00:00"/>
    <x v="1034"/>
    <s v="CBK"/>
    <x v="6"/>
    <x v="2"/>
    <x v="1"/>
    <n v="1"/>
    <x v="4"/>
    <x v="4"/>
    <x v="1"/>
  </r>
  <r>
    <x v="75"/>
    <x v="1"/>
    <d v="2023-01-23T00:00:00"/>
    <x v="1291"/>
    <s v="HP"/>
    <x v="18"/>
    <x v="2"/>
    <x v="1"/>
    <n v="1"/>
    <x v="4"/>
    <x v="4"/>
    <x v="1"/>
  </r>
  <r>
    <x v="75"/>
    <x v="1"/>
    <d v="2023-01-23T00:00:00"/>
    <x v="301"/>
    <s v="CBK"/>
    <x v="6"/>
    <x v="2"/>
    <x v="1"/>
    <n v="1"/>
    <x v="4"/>
    <x v="4"/>
    <x v="1"/>
  </r>
  <r>
    <x v="75"/>
    <x v="1"/>
    <d v="2023-01-23T00:00:00"/>
    <x v="1162"/>
    <s v="HP"/>
    <x v="18"/>
    <x v="2"/>
    <x v="1"/>
    <n v="1"/>
    <x v="4"/>
    <x v="4"/>
    <x v="1"/>
  </r>
  <r>
    <x v="75"/>
    <x v="1"/>
    <d v="2023-01-18T00:00:00"/>
    <x v="236"/>
    <s v="CLICC-ML"/>
    <x v="7"/>
    <x v="2"/>
    <x v="1"/>
    <n v="1"/>
    <x v="4"/>
    <x v="4"/>
    <x v="1"/>
  </r>
  <r>
    <x v="75"/>
    <x v="1"/>
    <d v="2023-01-16T00:00:00"/>
    <x v="1041"/>
    <s v="CBK"/>
    <x v="6"/>
    <x v="2"/>
    <x v="1"/>
    <n v="1"/>
    <x v="4"/>
    <x v="4"/>
    <x v="1"/>
  </r>
  <r>
    <x v="75"/>
    <x v="1"/>
    <d v="2023-04-09T00:00:00"/>
    <x v="82"/>
    <s v="AD"/>
    <x v="5"/>
    <x v="3"/>
    <x v="1"/>
    <n v="1"/>
    <x v="4"/>
    <x v="4"/>
    <x v="1"/>
  </r>
  <r>
    <x v="75"/>
    <x v="1"/>
    <d v="2023-01-23T00:00:00"/>
    <x v="602"/>
    <s v="HP"/>
    <x v="18"/>
    <x v="2"/>
    <x v="1"/>
    <n v="1"/>
    <x v="4"/>
    <x v="4"/>
    <x v="1"/>
  </r>
  <r>
    <x v="75"/>
    <x v="1"/>
    <d v="2023-04-09T00:00:00"/>
    <x v="190"/>
    <s v="AD"/>
    <x v="5"/>
    <x v="3"/>
    <x v="1"/>
    <n v="1"/>
    <x v="4"/>
    <x v="4"/>
    <x v="1"/>
  </r>
  <r>
    <x v="75"/>
    <x v="1"/>
    <d v="2023-01-09T00:00:00"/>
    <x v="1143"/>
    <s v="WALLADPT"/>
    <x v="3"/>
    <x v="1"/>
    <x v="1"/>
    <n v="1"/>
    <x v="4"/>
    <x v="4"/>
    <x v="1"/>
  </r>
  <r>
    <x v="75"/>
    <x v="1"/>
    <d v="2023-01-09T00:00:00"/>
    <x v="430"/>
    <s v="IPHONE"/>
    <x v="1"/>
    <x v="1"/>
    <x v="1"/>
    <n v="1"/>
    <x v="4"/>
    <x v="4"/>
    <x v="1"/>
  </r>
  <r>
    <x v="75"/>
    <x v="1"/>
    <d v="2023-06-01T00:00:00"/>
    <x v="703"/>
    <s v="AD"/>
    <x v="5"/>
    <x v="3"/>
    <x v="1"/>
    <n v="1"/>
    <x v="4"/>
    <x v="4"/>
    <x v="1"/>
  </r>
  <r>
    <x v="75"/>
    <x v="1"/>
    <d v="2023-01-16T00:00:00"/>
    <x v="32"/>
    <s v="CLICC-ML"/>
    <x v="7"/>
    <x v="2"/>
    <x v="1"/>
    <n v="1"/>
    <x v="4"/>
    <x v="4"/>
    <x v="1"/>
  </r>
  <r>
    <x v="75"/>
    <x v="0"/>
    <d v="2023-01-09T00:00:00"/>
    <x v="249"/>
    <s v="IPHONE"/>
    <x v="1"/>
    <x v="1"/>
    <x v="1"/>
    <n v="1"/>
    <x v="4"/>
    <x v="4"/>
    <x v="1"/>
  </r>
  <r>
    <x v="75"/>
    <x v="0"/>
    <d v="2023-01-09T00:00:00"/>
    <x v="960"/>
    <s v="WALLADPT"/>
    <x v="3"/>
    <x v="1"/>
    <x v="1"/>
    <n v="1"/>
    <x v="4"/>
    <x v="4"/>
    <x v="1"/>
  </r>
  <r>
    <x v="75"/>
    <x v="0"/>
    <d v="2023-01-16T00:00:00"/>
    <x v="258"/>
    <s v="CBK"/>
    <x v="6"/>
    <x v="2"/>
    <x v="1"/>
    <n v="1"/>
    <x v="4"/>
    <x v="4"/>
    <x v="1"/>
  </r>
  <r>
    <x v="75"/>
    <x v="1"/>
    <d v="2023-01-16T00:00:00"/>
    <x v="1176"/>
    <s v="HP"/>
    <x v="18"/>
    <x v="2"/>
    <x v="1"/>
    <n v="1"/>
    <x v="4"/>
    <x v="4"/>
    <x v="1"/>
  </r>
  <r>
    <x v="75"/>
    <x v="1"/>
    <d v="2023-01-23T00:00:00"/>
    <x v="799"/>
    <s v="CLICC-MM"/>
    <x v="4"/>
    <x v="2"/>
    <x v="1"/>
    <n v="1"/>
    <x v="4"/>
    <x v="4"/>
    <x v="1"/>
  </r>
  <r>
    <x v="75"/>
    <x v="1"/>
    <d v="2023-01-16T00:00:00"/>
    <x v="906"/>
    <s v="CLICC-ML"/>
    <x v="7"/>
    <x v="2"/>
    <x v="1"/>
    <n v="1"/>
    <x v="4"/>
    <x v="4"/>
    <x v="1"/>
  </r>
  <r>
    <x v="75"/>
    <x v="0"/>
    <d v="2023-01-16T00:00:00"/>
    <x v="1293"/>
    <s v="HP"/>
    <x v="18"/>
    <x v="2"/>
    <x v="1"/>
    <n v="1"/>
    <x v="4"/>
    <x v="4"/>
    <x v="1"/>
  </r>
  <r>
    <x v="75"/>
    <x v="1"/>
    <d v="2023-01-16T00:00:00"/>
    <x v="880"/>
    <s v="CLICC-ML"/>
    <x v="7"/>
    <x v="2"/>
    <x v="1"/>
    <n v="1"/>
    <x v="4"/>
    <x v="4"/>
    <x v="1"/>
  </r>
  <r>
    <x v="75"/>
    <x v="1"/>
    <d v="2023-04-09T00:00:00"/>
    <x v="111"/>
    <s v="AD"/>
    <x v="5"/>
    <x v="3"/>
    <x v="1"/>
    <n v="1"/>
    <x v="4"/>
    <x v="4"/>
    <x v="1"/>
  </r>
  <r>
    <x v="75"/>
    <x v="1"/>
    <d v="2023-01-09T00:00:00"/>
    <x v="884"/>
    <s v="WALLADPT"/>
    <x v="3"/>
    <x v="1"/>
    <x v="1"/>
    <n v="1"/>
    <x v="4"/>
    <x v="4"/>
    <x v="1"/>
  </r>
  <r>
    <x v="75"/>
    <x v="1"/>
    <d v="2023-01-09T00:00:00"/>
    <x v="1"/>
    <s v="IPHONE"/>
    <x v="1"/>
    <x v="1"/>
    <x v="1"/>
    <n v="1"/>
    <x v="4"/>
    <x v="4"/>
    <x v="1"/>
  </r>
  <r>
    <x v="75"/>
    <x v="1"/>
    <d v="2023-01-20T00:00:00"/>
    <x v="1353"/>
    <s v="CLICC-ML"/>
    <x v="7"/>
    <x v="2"/>
    <x v="1"/>
    <n v="1"/>
    <x v="4"/>
    <x v="4"/>
    <x v="1"/>
  </r>
  <r>
    <x v="75"/>
    <x v="0"/>
    <d v="2023-01-09T00:00:00"/>
    <x v="20"/>
    <s v="IPHONE"/>
    <x v="1"/>
    <x v="1"/>
    <x v="1"/>
    <n v="1"/>
    <x v="4"/>
    <x v="4"/>
    <x v="1"/>
  </r>
  <r>
    <x v="75"/>
    <x v="1"/>
    <d v="2023-01-16T00:00:00"/>
    <x v="853"/>
    <s v="CBK"/>
    <x v="6"/>
    <x v="2"/>
    <x v="1"/>
    <n v="1"/>
    <x v="4"/>
    <x v="4"/>
    <x v="1"/>
  </r>
  <r>
    <x v="75"/>
    <x v="1"/>
    <d v="2023-01-09T00:00:00"/>
    <x v="317"/>
    <s v="MACCHRG"/>
    <x v="9"/>
    <x v="1"/>
    <x v="1"/>
    <n v="1"/>
    <x v="4"/>
    <x v="4"/>
    <x v="1"/>
  </r>
  <r>
    <x v="75"/>
    <x v="1"/>
    <d v="2023-01-23T00:00:00"/>
    <x v="1206"/>
    <s v="HP"/>
    <x v="18"/>
    <x v="2"/>
    <x v="1"/>
    <n v="1"/>
    <x v="4"/>
    <x v="4"/>
    <x v="1"/>
  </r>
  <r>
    <x v="75"/>
    <x v="1"/>
    <d v="2023-01-23T00:00:00"/>
    <x v="1354"/>
    <s v="CLICC-MM"/>
    <x v="4"/>
    <x v="2"/>
    <x v="1"/>
    <n v="1"/>
    <x v="4"/>
    <x v="4"/>
    <x v="1"/>
  </r>
  <r>
    <x v="75"/>
    <x v="0"/>
    <d v="2023-01-09T00:00:00"/>
    <x v="1323"/>
    <s v="MACCHRG"/>
    <x v="9"/>
    <x v="1"/>
    <x v="1"/>
    <n v="1"/>
    <x v="4"/>
    <x v="4"/>
    <x v="1"/>
  </r>
  <r>
    <x v="75"/>
    <x v="1"/>
    <d v="2023-01-23T00:00:00"/>
    <x v="1283"/>
    <s v="HP"/>
    <x v="18"/>
    <x v="2"/>
    <x v="1"/>
    <n v="1"/>
    <x v="4"/>
    <x v="4"/>
    <x v="1"/>
  </r>
  <r>
    <x v="75"/>
    <x v="0"/>
    <d v="2023-01-09T00:00:00"/>
    <x v="5"/>
    <s v="WALLADPT"/>
    <x v="3"/>
    <x v="1"/>
    <x v="1"/>
    <n v="1"/>
    <x v="4"/>
    <x v="4"/>
    <x v="1"/>
  </r>
  <r>
    <x v="75"/>
    <x v="1"/>
    <d v="2023-04-09T00:00:00"/>
    <x v="425"/>
    <s v="AD"/>
    <x v="5"/>
    <x v="3"/>
    <x v="1"/>
    <n v="1"/>
    <x v="4"/>
    <x v="4"/>
    <x v="1"/>
  </r>
  <r>
    <x v="75"/>
    <x v="1"/>
    <d v="2023-04-09T00:00:00"/>
    <x v="168"/>
    <s v="AD"/>
    <x v="5"/>
    <x v="3"/>
    <x v="1"/>
    <n v="1"/>
    <x v="4"/>
    <x v="4"/>
    <x v="1"/>
  </r>
  <r>
    <x v="75"/>
    <x v="1"/>
    <d v="2023-04-09T00:00:00"/>
    <x v="312"/>
    <s v="AD"/>
    <x v="5"/>
    <x v="3"/>
    <x v="1"/>
    <n v="1"/>
    <x v="4"/>
    <x v="4"/>
    <x v="1"/>
  </r>
  <r>
    <x v="75"/>
    <x v="0"/>
    <d v="2023-01-09T00:00:00"/>
    <x v="279"/>
    <s v="HDST"/>
    <x v="8"/>
    <x v="4"/>
    <x v="1"/>
    <n v="1"/>
    <x v="4"/>
    <x v="4"/>
    <x v="1"/>
  </r>
  <r>
    <x v="75"/>
    <x v="1"/>
    <d v="2023-01-16T00:00:00"/>
    <x v="1102"/>
    <s v="HP"/>
    <x v="18"/>
    <x v="2"/>
    <x v="1"/>
    <n v="1"/>
    <x v="4"/>
    <x v="4"/>
    <x v="1"/>
  </r>
  <r>
    <x v="75"/>
    <x v="1"/>
    <d v="2023-04-09T00:00:00"/>
    <x v="1355"/>
    <s v="AD"/>
    <x v="5"/>
    <x v="3"/>
    <x v="1"/>
    <n v="1"/>
    <x v="4"/>
    <x v="4"/>
    <x v="1"/>
  </r>
  <r>
    <x v="75"/>
    <x v="1"/>
    <d v="2023-01-23T00:00:00"/>
    <x v="820"/>
    <s v="CLICC-ML"/>
    <x v="7"/>
    <x v="2"/>
    <x v="1"/>
    <n v="1"/>
    <x v="4"/>
    <x v="4"/>
    <x v="1"/>
  </r>
  <r>
    <x v="75"/>
    <x v="1"/>
    <d v="2023-01-20T00:00:00"/>
    <x v="765"/>
    <s v="HP"/>
    <x v="18"/>
    <x v="2"/>
    <x v="1"/>
    <n v="1"/>
    <x v="4"/>
    <x v="4"/>
    <x v="1"/>
  </r>
  <r>
    <x v="75"/>
    <x v="1"/>
    <d v="2023-04-09T00:00:00"/>
    <x v="496"/>
    <s v="AD"/>
    <x v="5"/>
    <x v="3"/>
    <x v="1"/>
    <n v="1"/>
    <x v="4"/>
    <x v="4"/>
    <x v="1"/>
  </r>
  <r>
    <x v="75"/>
    <x v="1"/>
    <d v="2023-01-23T00:00:00"/>
    <x v="1356"/>
    <s v="CBK"/>
    <x v="6"/>
    <x v="2"/>
    <x v="1"/>
    <n v="1"/>
    <x v="4"/>
    <x v="4"/>
    <x v="1"/>
  </r>
  <r>
    <x v="75"/>
    <x v="1"/>
    <d v="2023-06-01T00:00:00"/>
    <x v="22"/>
    <s v="AD"/>
    <x v="5"/>
    <x v="3"/>
    <x v="1"/>
    <n v="1"/>
    <x v="4"/>
    <x v="4"/>
    <x v="1"/>
  </r>
  <r>
    <x v="75"/>
    <x v="1"/>
    <d v="2023-01-16T00:00:00"/>
    <x v="843"/>
    <s v="CLICC-ML"/>
    <x v="7"/>
    <x v="2"/>
    <x v="1"/>
    <n v="1"/>
    <x v="4"/>
    <x v="4"/>
    <x v="1"/>
  </r>
  <r>
    <x v="75"/>
    <x v="1"/>
    <d v="2023-01-09T00:00:00"/>
    <x v="895"/>
    <s v="WALLADPT"/>
    <x v="3"/>
    <x v="1"/>
    <x v="1"/>
    <n v="1"/>
    <x v="4"/>
    <x v="4"/>
    <x v="1"/>
  </r>
  <r>
    <x v="75"/>
    <x v="1"/>
    <d v="2023-01-09T00:00:00"/>
    <x v="430"/>
    <s v="IPHONE"/>
    <x v="1"/>
    <x v="1"/>
    <x v="1"/>
    <n v="1"/>
    <x v="4"/>
    <x v="4"/>
    <x v="1"/>
  </r>
  <r>
    <x v="75"/>
    <x v="1"/>
    <d v="2023-01-23T00:00:00"/>
    <x v="219"/>
    <s v="CBK"/>
    <x v="6"/>
    <x v="2"/>
    <x v="1"/>
    <n v="1"/>
    <x v="4"/>
    <x v="4"/>
    <x v="1"/>
  </r>
  <r>
    <x v="75"/>
    <x v="1"/>
    <d v="2023-04-09T00:00:00"/>
    <x v="1357"/>
    <s v="AD"/>
    <x v="5"/>
    <x v="3"/>
    <x v="1"/>
    <n v="1"/>
    <x v="4"/>
    <x v="4"/>
    <x v="1"/>
  </r>
  <r>
    <x v="75"/>
    <x v="2"/>
    <d v="2023-01-16T00:00:00"/>
    <x v="853"/>
    <s v="CBK"/>
    <x v="6"/>
    <x v="2"/>
    <x v="1"/>
    <n v="1"/>
    <x v="4"/>
    <x v="4"/>
    <x v="1"/>
  </r>
  <r>
    <x v="75"/>
    <x v="1"/>
    <d v="2023-01-17T00:00:00"/>
    <x v="434"/>
    <s v="CBK"/>
    <x v="6"/>
    <x v="2"/>
    <x v="1"/>
    <n v="1"/>
    <x v="4"/>
    <x v="4"/>
    <x v="1"/>
  </r>
  <r>
    <x v="75"/>
    <x v="1"/>
    <d v="2023-01-09T00:00:00"/>
    <x v="972"/>
    <s v="CALC"/>
    <x v="16"/>
    <x v="4"/>
    <x v="1"/>
    <n v="1"/>
    <x v="4"/>
    <x v="4"/>
    <x v="1"/>
  </r>
  <r>
    <x v="75"/>
    <x v="1"/>
    <d v="2023-04-09T00:00:00"/>
    <x v="266"/>
    <s v="AD"/>
    <x v="5"/>
    <x v="3"/>
    <x v="1"/>
    <n v="1"/>
    <x v="4"/>
    <x v="4"/>
    <x v="1"/>
  </r>
  <r>
    <x v="75"/>
    <x v="1"/>
    <d v="2023-01-09T00:00:00"/>
    <x v="801"/>
    <s v="IPHONE"/>
    <x v="1"/>
    <x v="1"/>
    <x v="1"/>
    <n v="1"/>
    <x v="4"/>
    <x v="4"/>
    <x v="1"/>
  </r>
  <r>
    <x v="75"/>
    <x v="0"/>
    <d v="2023-01-09T00:00:00"/>
    <x v="453"/>
    <s v="HDST"/>
    <x v="8"/>
    <x v="4"/>
    <x v="1"/>
    <n v="1"/>
    <x v="4"/>
    <x v="4"/>
    <x v="1"/>
  </r>
  <r>
    <x v="75"/>
    <x v="1"/>
    <d v="2023-01-20T00:00:00"/>
    <x v="1298"/>
    <s v="HP"/>
    <x v="18"/>
    <x v="2"/>
    <x v="1"/>
    <n v="1"/>
    <x v="4"/>
    <x v="4"/>
    <x v="1"/>
  </r>
  <r>
    <x v="75"/>
    <x v="0"/>
    <d v="2023-01-09T00:00:00"/>
    <x v="279"/>
    <s v="HDST"/>
    <x v="8"/>
    <x v="4"/>
    <x v="1"/>
    <n v="1"/>
    <x v="4"/>
    <x v="4"/>
    <x v="1"/>
  </r>
  <r>
    <x v="75"/>
    <x v="3"/>
    <d v="2023-01-09T00:00:00"/>
    <x v="1358"/>
    <s v="HDST"/>
    <x v="8"/>
    <x v="4"/>
    <x v="1"/>
    <n v="1"/>
    <x v="4"/>
    <x v="4"/>
    <x v="1"/>
  </r>
  <r>
    <x v="75"/>
    <x v="0"/>
    <d v="2023-01-16T00:00:00"/>
    <x v="1114"/>
    <s v="CLICC-MM"/>
    <x v="4"/>
    <x v="2"/>
    <x v="1"/>
    <n v="1"/>
    <x v="4"/>
    <x v="4"/>
    <x v="1"/>
  </r>
  <r>
    <x v="75"/>
    <x v="0"/>
    <d v="2023-01-23T00:00:00"/>
    <x v="1066"/>
    <s v="CBK"/>
    <x v="6"/>
    <x v="2"/>
    <x v="1"/>
    <n v="1"/>
    <x v="4"/>
    <x v="4"/>
    <x v="1"/>
  </r>
  <r>
    <x v="75"/>
    <x v="0"/>
    <d v="2023-01-16T00:00:00"/>
    <x v="904"/>
    <s v="CLICC-MM"/>
    <x v="4"/>
    <x v="2"/>
    <x v="1"/>
    <n v="1"/>
    <x v="4"/>
    <x v="4"/>
    <x v="1"/>
  </r>
  <r>
    <x v="75"/>
    <x v="1"/>
    <d v="2023-01-20T00:00:00"/>
    <x v="755"/>
    <s v="HP"/>
    <x v="18"/>
    <x v="2"/>
    <x v="1"/>
    <n v="1"/>
    <x v="4"/>
    <x v="4"/>
    <x v="1"/>
  </r>
  <r>
    <x v="75"/>
    <x v="1"/>
    <d v="2023-06-01T00:00:00"/>
    <x v="164"/>
    <s v="AD"/>
    <x v="5"/>
    <x v="3"/>
    <x v="1"/>
    <n v="1"/>
    <x v="4"/>
    <x v="4"/>
    <x v="1"/>
  </r>
  <r>
    <x v="75"/>
    <x v="0"/>
    <d v="2023-01-09T00:00:00"/>
    <x v="712"/>
    <s v="OMNI"/>
    <x v="15"/>
    <x v="1"/>
    <x v="1"/>
    <n v="1"/>
    <x v="4"/>
    <x v="4"/>
    <x v="1"/>
  </r>
  <r>
    <x v="75"/>
    <x v="0"/>
    <d v="2023-01-23T00:00:00"/>
    <x v="702"/>
    <s v="CLICC-MM"/>
    <x v="4"/>
    <x v="2"/>
    <x v="1"/>
    <n v="1"/>
    <x v="4"/>
    <x v="4"/>
    <x v="1"/>
  </r>
  <r>
    <x v="75"/>
    <x v="1"/>
    <d v="2023-01-09T00:00:00"/>
    <x v="895"/>
    <s v="WALLADPT"/>
    <x v="3"/>
    <x v="1"/>
    <x v="1"/>
    <n v="1"/>
    <x v="4"/>
    <x v="4"/>
    <x v="1"/>
  </r>
  <r>
    <x v="75"/>
    <x v="1"/>
    <d v="2023-01-09T00:00:00"/>
    <x v="430"/>
    <s v="IPHONE"/>
    <x v="1"/>
    <x v="1"/>
    <x v="1"/>
    <n v="1"/>
    <x v="4"/>
    <x v="4"/>
    <x v="1"/>
  </r>
  <r>
    <x v="75"/>
    <x v="0"/>
    <d v="2023-01-09T00:00:00"/>
    <x v="2"/>
    <s v="IPHONE"/>
    <x v="1"/>
    <x v="1"/>
    <x v="1"/>
    <n v="1"/>
    <x v="4"/>
    <x v="4"/>
    <x v="1"/>
  </r>
  <r>
    <x v="75"/>
    <x v="0"/>
    <d v="2023-01-09T00:00:00"/>
    <x v="5"/>
    <s v="WALLADPT"/>
    <x v="3"/>
    <x v="1"/>
    <x v="1"/>
    <n v="1"/>
    <x v="4"/>
    <x v="4"/>
    <x v="1"/>
  </r>
  <r>
    <x v="75"/>
    <x v="0"/>
    <d v="2023-01-26T00:00:00"/>
    <x v="1359"/>
    <s v="HP"/>
    <x v="18"/>
    <x v="2"/>
    <x v="1"/>
    <n v="1"/>
    <x v="4"/>
    <x v="4"/>
    <x v="1"/>
  </r>
  <r>
    <x v="75"/>
    <x v="0"/>
    <d v="2023-01-09T00:00:00"/>
    <x v="963"/>
    <s v="WALLADPT"/>
    <x v="3"/>
    <x v="1"/>
    <x v="1"/>
    <n v="1"/>
    <x v="4"/>
    <x v="4"/>
    <x v="1"/>
  </r>
  <r>
    <x v="75"/>
    <x v="0"/>
    <d v="2023-01-09T00:00:00"/>
    <x v="20"/>
    <s v="IPHONE"/>
    <x v="1"/>
    <x v="1"/>
    <x v="1"/>
    <n v="1"/>
    <x v="4"/>
    <x v="4"/>
    <x v="1"/>
  </r>
  <r>
    <x v="75"/>
    <x v="0"/>
    <d v="2023-01-09T00:00:00"/>
    <x v="834"/>
    <s v="LABMSE"/>
    <x v="11"/>
    <x v="4"/>
    <x v="1"/>
    <n v="1"/>
    <x v="4"/>
    <x v="4"/>
    <x v="1"/>
  </r>
  <r>
    <x v="75"/>
    <x v="1"/>
    <d v="2023-01-20T00:00:00"/>
    <x v="1360"/>
    <s v="CLICC-MM"/>
    <x v="4"/>
    <x v="2"/>
    <x v="1"/>
    <n v="1"/>
    <x v="4"/>
    <x v="4"/>
    <x v="1"/>
  </r>
  <r>
    <x v="75"/>
    <x v="0"/>
    <d v="2023-01-09T00:00:00"/>
    <x v="709"/>
    <s v="MACCHRG"/>
    <x v="9"/>
    <x v="1"/>
    <x v="1"/>
    <n v="1"/>
    <x v="4"/>
    <x v="4"/>
    <x v="1"/>
  </r>
  <r>
    <x v="75"/>
    <x v="1"/>
    <d v="2023-01-09T00:00:00"/>
    <x v="884"/>
    <s v="WALLADPT"/>
    <x v="3"/>
    <x v="1"/>
    <x v="1"/>
    <n v="1"/>
    <x v="4"/>
    <x v="4"/>
    <x v="1"/>
  </r>
  <r>
    <x v="75"/>
    <x v="1"/>
    <d v="2023-01-09T00:00:00"/>
    <x v="1"/>
    <s v="IPHONE"/>
    <x v="1"/>
    <x v="1"/>
    <x v="1"/>
    <n v="1"/>
    <x v="4"/>
    <x v="4"/>
    <x v="1"/>
  </r>
  <r>
    <x v="75"/>
    <x v="1"/>
    <d v="2023-01-20T00:00:00"/>
    <x v="900"/>
    <s v="CLICC-ML"/>
    <x v="7"/>
    <x v="2"/>
    <x v="1"/>
    <n v="1"/>
    <x v="4"/>
    <x v="4"/>
    <x v="1"/>
  </r>
  <r>
    <x v="75"/>
    <x v="1"/>
    <d v="2023-01-16T00:00:00"/>
    <x v="1361"/>
    <s v="CLICC-MM"/>
    <x v="4"/>
    <x v="2"/>
    <x v="1"/>
    <n v="1"/>
    <x v="4"/>
    <x v="4"/>
    <x v="1"/>
  </r>
  <r>
    <x v="75"/>
    <x v="1"/>
    <d v="2023-01-09T00:00:00"/>
    <x v="1362"/>
    <s v="CLICC-MM"/>
    <x v="4"/>
    <x v="2"/>
    <x v="1"/>
    <n v="1"/>
    <x v="4"/>
    <x v="4"/>
    <x v="1"/>
  </r>
  <r>
    <x v="75"/>
    <x v="1"/>
    <d v="2023-01-09T00:00:00"/>
    <x v="1363"/>
    <s v="CLICC-MM"/>
    <x v="4"/>
    <x v="2"/>
    <x v="1"/>
    <n v="1"/>
    <x v="4"/>
    <x v="4"/>
    <x v="1"/>
  </r>
  <r>
    <x v="75"/>
    <x v="1"/>
    <d v="2023-04-09T00:00:00"/>
    <x v="146"/>
    <s v="AD"/>
    <x v="5"/>
    <x v="3"/>
    <x v="1"/>
    <n v="1"/>
    <x v="4"/>
    <x v="4"/>
    <x v="1"/>
  </r>
  <r>
    <x v="75"/>
    <x v="3"/>
    <d v="2023-01-09T00:00:00"/>
    <x v="1043"/>
    <s v="HDST"/>
    <x v="8"/>
    <x v="4"/>
    <x v="1"/>
    <n v="1"/>
    <x v="4"/>
    <x v="4"/>
    <x v="1"/>
  </r>
  <r>
    <x v="76"/>
    <x v="1"/>
    <d v="2023-01-18T00:00:00"/>
    <x v="160"/>
    <s v="CBK"/>
    <x v="6"/>
    <x v="2"/>
    <x v="1"/>
    <n v="1"/>
    <x v="4"/>
    <x v="5"/>
    <x v="1"/>
  </r>
  <r>
    <x v="76"/>
    <x v="0"/>
    <d v="2023-01-10T00:00:00"/>
    <x v="453"/>
    <s v="HDST"/>
    <x v="8"/>
    <x v="4"/>
    <x v="1"/>
    <n v="1"/>
    <x v="4"/>
    <x v="5"/>
    <x v="1"/>
  </r>
  <r>
    <x v="76"/>
    <x v="1"/>
    <d v="2023-01-17T00:00:00"/>
    <x v="1364"/>
    <s v="CBK"/>
    <x v="6"/>
    <x v="2"/>
    <x v="1"/>
    <n v="1"/>
    <x v="4"/>
    <x v="5"/>
    <x v="1"/>
  </r>
  <r>
    <x v="76"/>
    <x v="1"/>
    <d v="2023-01-17T00:00:00"/>
    <x v="1285"/>
    <s v="CLICC-ML"/>
    <x v="7"/>
    <x v="2"/>
    <x v="1"/>
    <n v="1"/>
    <x v="4"/>
    <x v="5"/>
    <x v="1"/>
  </r>
  <r>
    <x v="76"/>
    <x v="1"/>
    <d v="2023-04-10T00:00:00"/>
    <x v="423"/>
    <s v="AD"/>
    <x v="5"/>
    <x v="3"/>
    <x v="1"/>
    <n v="1"/>
    <x v="4"/>
    <x v="5"/>
    <x v="1"/>
  </r>
  <r>
    <x v="76"/>
    <x v="0"/>
    <d v="2023-01-17T00:00:00"/>
    <x v="327"/>
    <s v="CBK"/>
    <x v="6"/>
    <x v="2"/>
    <x v="1"/>
    <n v="1"/>
    <x v="4"/>
    <x v="5"/>
    <x v="1"/>
  </r>
  <r>
    <x v="76"/>
    <x v="1"/>
    <d v="2023-01-11T00:00:00"/>
    <x v="530"/>
    <s v="MACUSBC"/>
    <x v="2"/>
    <x v="1"/>
    <x v="1"/>
    <n v="1"/>
    <x v="4"/>
    <x v="5"/>
    <x v="1"/>
  </r>
  <r>
    <x v="76"/>
    <x v="0"/>
    <d v="2023-01-10T00:00:00"/>
    <x v="189"/>
    <s v="MACUSBC"/>
    <x v="2"/>
    <x v="1"/>
    <x v="1"/>
    <n v="1"/>
    <x v="4"/>
    <x v="5"/>
    <x v="1"/>
  </r>
  <r>
    <x v="76"/>
    <x v="1"/>
    <d v="2023-01-10T00:00:00"/>
    <x v="332"/>
    <s v="MACUSBC"/>
    <x v="2"/>
    <x v="1"/>
    <x v="1"/>
    <n v="1"/>
    <x v="4"/>
    <x v="5"/>
    <x v="1"/>
  </r>
  <r>
    <x v="76"/>
    <x v="1"/>
    <d v="2023-01-10T00:00:00"/>
    <x v="317"/>
    <s v="MACCHRG"/>
    <x v="9"/>
    <x v="1"/>
    <x v="1"/>
    <n v="1"/>
    <x v="4"/>
    <x v="5"/>
    <x v="1"/>
  </r>
  <r>
    <x v="76"/>
    <x v="1"/>
    <d v="2023-04-10T00:00:00"/>
    <x v="150"/>
    <s v="AD"/>
    <x v="5"/>
    <x v="3"/>
    <x v="1"/>
    <n v="1"/>
    <x v="4"/>
    <x v="5"/>
    <x v="1"/>
  </r>
  <r>
    <x v="76"/>
    <x v="1"/>
    <d v="2023-01-17T00:00:00"/>
    <x v="1340"/>
    <s v="CLICC-ML"/>
    <x v="7"/>
    <x v="2"/>
    <x v="1"/>
    <n v="1"/>
    <x v="4"/>
    <x v="5"/>
    <x v="1"/>
  </r>
  <r>
    <x v="76"/>
    <x v="1"/>
    <d v="2023-04-10T00:00:00"/>
    <x v="101"/>
    <s v="AD"/>
    <x v="5"/>
    <x v="3"/>
    <x v="1"/>
    <n v="1"/>
    <x v="4"/>
    <x v="5"/>
    <x v="1"/>
  </r>
  <r>
    <x v="76"/>
    <x v="1"/>
    <d v="2023-01-10T00:00:00"/>
    <x v="5"/>
    <s v="WALLADPT"/>
    <x v="3"/>
    <x v="1"/>
    <x v="1"/>
    <n v="1"/>
    <x v="4"/>
    <x v="5"/>
    <x v="1"/>
  </r>
  <r>
    <x v="76"/>
    <x v="1"/>
    <d v="2023-01-10T00:00:00"/>
    <x v="1"/>
    <s v="IPHONE"/>
    <x v="1"/>
    <x v="1"/>
    <x v="1"/>
    <n v="1"/>
    <x v="4"/>
    <x v="5"/>
    <x v="1"/>
  </r>
  <r>
    <x v="76"/>
    <x v="0"/>
    <d v="2023-01-10T00:00:00"/>
    <x v="1205"/>
    <s v="HPUSBC"/>
    <x v="12"/>
    <x v="1"/>
    <x v="1"/>
    <n v="1"/>
    <x v="4"/>
    <x v="5"/>
    <x v="1"/>
  </r>
  <r>
    <x v="76"/>
    <x v="0"/>
    <d v="2023-01-10T00:00:00"/>
    <x v="263"/>
    <s v="WALLADPT"/>
    <x v="3"/>
    <x v="1"/>
    <x v="1"/>
    <n v="1"/>
    <x v="4"/>
    <x v="5"/>
    <x v="1"/>
  </r>
  <r>
    <x v="76"/>
    <x v="0"/>
    <d v="2023-01-10T00:00:00"/>
    <x v="393"/>
    <s v="IPHONE"/>
    <x v="1"/>
    <x v="1"/>
    <x v="1"/>
    <n v="1"/>
    <x v="4"/>
    <x v="5"/>
    <x v="1"/>
  </r>
  <r>
    <x v="76"/>
    <x v="1"/>
    <d v="2023-01-24T00:00:00"/>
    <x v="448"/>
    <s v="CBK"/>
    <x v="6"/>
    <x v="2"/>
    <x v="1"/>
    <n v="1"/>
    <x v="4"/>
    <x v="5"/>
    <x v="1"/>
  </r>
  <r>
    <x v="76"/>
    <x v="0"/>
    <d v="2023-01-23T00:00:00"/>
    <x v="1039"/>
    <s v="CBK"/>
    <x v="6"/>
    <x v="2"/>
    <x v="1"/>
    <n v="1"/>
    <x v="4"/>
    <x v="5"/>
    <x v="1"/>
  </r>
  <r>
    <x v="76"/>
    <x v="1"/>
    <d v="2023-01-10T00:00:00"/>
    <x v="483"/>
    <s v="HPUSBC"/>
    <x v="12"/>
    <x v="1"/>
    <x v="1"/>
    <n v="1"/>
    <x v="4"/>
    <x v="5"/>
    <x v="1"/>
  </r>
  <r>
    <x v="76"/>
    <x v="1"/>
    <d v="2023-04-10T00:00:00"/>
    <x v="122"/>
    <s v="AD"/>
    <x v="5"/>
    <x v="3"/>
    <x v="1"/>
    <n v="1"/>
    <x v="4"/>
    <x v="5"/>
    <x v="1"/>
  </r>
  <r>
    <x v="76"/>
    <x v="1"/>
    <d v="2023-04-10T00:00:00"/>
    <x v="377"/>
    <s v="AD"/>
    <x v="5"/>
    <x v="3"/>
    <x v="1"/>
    <n v="1"/>
    <x v="4"/>
    <x v="5"/>
    <x v="1"/>
  </r>
  <r>
    <x v="76"/>
    <x v="1"/>
    <d v="2023-01-10T00:00:00"/>
    <x v="317"/>
    <s v="MACCHRG"/>
    <x v="9"/>
    <x v="1"/>
    <x v="1"/>
    <n v="1"/>
    <x v="4"/>
    <x v="5"/>
    <x v="1"/>
  </r>
  <r>
    <x v="76"/>
    <x v="0"/>
    <d v="2023-01-24T00:00:00"/>
    <x v="1365"/>
    <s v="CLICC-MM"/>
    <x v="4"/>
    <x v="2"/>
    <x v="1"/>
    <n v="1"/>
    <x v="4"/>
    <x v="5"/>
    <x v="1"/>
  </r>
  <r>
    <x v="76"/>
    <x v="1"/>
    <d v="2023-01-10T00:00:00"/>
    <x v="884"/>
    <s v="WALLADPT"/>
    <x v="3"/>
    <x v="1"/>
    <x v="1"/>
    <n v="1"/>
    <x v="4"/>
    <x v="5"/>
    <x v="1"/>
  </r>
  <r>
    <x v="76"/>
    <x v="1"/>
    <d v="2023-01-10T00:00:00"/>
    <x v="430"/>
    <s v="IPHONE"/>
    <x v="1"/>
    <x v="1"/>
    <x v="1"/>
    <n v="1"/>
    <x v="4"/>
    <x v="5"/>
    <x v="1"/>
  </r>
  <r>
    <x v="76"/>
    <x v="0"/>
    <d v="2023-01-10T00:00:00"/>
    <x v="110"/>
    <s v="MACUSBC"/>
    <x v="2"/>
    <x v="1"/>
    <x v="1"/>
    <n v="1"/>
    <x v="4"/>
    <x v="5"/>
    <x v="1"/>
  </r>
  <r>
    <x v="76"/>
    <x v="1"/>
    <d v="2023-01-24T00:00:00"/>
    <x v="984"/>
    <s v="CLICC-ML"/>
    <x v="7"/>
    <x v="2"/>
    <x v="1"/>
    <n v="1"/>
    <x v="4"/>
    <x v="5"/>
    <x v="1"/>
  </r>
  <r>
    <x v="76"/>
    <x v="1"/>
    <d v="2023-01-17T00:00:00"/>
    <x v="360"/>
    <s v="CBK"/>
    <x v="6"/>
    <x v="2"/>
    <x v="1"/>
    <n v="1"/>
    <x v="4"/>
    <x v="5"/>
    <x v="1"/>
  </r>
  <r>
    <x v="76"/>
    <x v="1"/>
    <d v="2023-01-24T00:00:00"/>
    <x v="1221"/>
    <s v="HP"/>
    <x v="18"/>
    <x v="2"/>
    <x v="1"/>
    <n v="1"/>
    <x v="4"/>
    <x v="5"/>
    <x v="1"/>
  </r>
  <r>
    <x v="76"/>
    <x v="0"/>
    <d v="2023-01-17T00:00:00"/>
    <x v="1110"/>
    <s v="CLICC-MM"/>
    <x v="4"/>
    <x v="2"/>
    <x v="1"/>
    <n v="1"/>
    <x v="4"/>
    <x v="5"/>
    <x v="1"/>
  </r>
  <r>
    <x v="76"/>
    <x v="0"/>
    <d v="2023-03-24T00:00:00"/>
    <x v="1366"/>
    <s v="CLICC-MM"/>
    <x v="4"/>
    <x v="2"/>
    <x v="1"/>
    <n v="1"/>
    <x v="4"/>
    <x v="5"/>
    <x v="1"/>
  </r>
  <r>
    <x v="76"/>
    <x v="0"/>
    <d v="2023-03-24T00:00:00"/>
    <x v="672"/>
    <s v="CLICC-MM"/>
    <x v="4"/>
    <x v="2"/>
    <x v="1"/>
    <n v="1"/>
    <x v="4"/>
    <x v="5"/>
    <x v="1"/>
  </r>
  <r>
    <x v="76"/>
    <x v="1"/>
    <d v="2023-01-17T00:00:00"/>
    <x v="1367"/>
    <s v="CBK"/>
    <x v="6"/>
    <x v="2"/>
    <x v="1"/>
    <n v="1"/>
    <x v="4"/>
    <x v="5"/>
    <x v="1"/>
  </r>
  <r>
    <x v="76"/>
    <x v="1"/>
    <d v="2023-04-10T00:00:00"/>
    <x v="202"/>
    <s v="AD"/>
    <x v="5"/>
    <x v="3"/>
    <x v="1"/>
    <n v="1"/>
    <x v="4"/>
    <x v="5"/>
    <x v="1"/>
  </r>
  <r>
    <x v="76"/>
    <x v="1"/>
    <d v="2023-04-10T00:00:00"/>
    <x v="120"/>
    <s v="AD"/>
    <x v="5"/>
    <x v="3"/>
    <x v="1"/>
    <n v="1"/>
    <x v="4"/>
    <x v="5"/>
    <x v="1"/>
  </r>
  <r>
    <x v="76"/>
    <x v="1"/>
    <d v="2023-01-24T00:00:00"/>
    <x v="1203"/>
    <s v="HP"/>
    <x v="18"/>
    <x v="2"/>
    <x v="1"/>
    <n v="1"/>
    <x v="4"/>
    <x v="5"/>
    <x v="1"/>
  </r>
  <r>
    <x v="76"/>
    <x v="1"/>
    <d v="2023-04-10T00:00:00"/>
    <x v="269"/>
    <s v="AD"/>
    <x v="5"/>
    <x v="3"/>
    <x v="1"/>
    <n v="1"/>
    <x v="4"/>
    <x v="5"/>
    <x v="1"/>
  </r>
  <r>
    <x v="76"/>
    <x v="1"/>
    <d v="2023-04-10T00:00:00"/>
    <x v="256"/>
    <s v="AD"/>
    <x v="5"/>
    <x v="3"/>
    <x v="1"/>
    <n v="1"/>
    <x v="4"/>
    <x v="5"/>
    <x v="1"/>
  </r>
  <r>
    <x v="76"/>
    <x v="1"/>
    <d v="2023-04-10T00:00:00"/>
    <x v="484"/>
    <s v="AD"/>
    <x v="5"/>
    <x v="3"/>
    <x v="1"/>
    <n v="1"/>
    <x v="4"/>
    <x v="5"/>
    <x v="1"/>
  </r>
  <r>
    <x v="76"/>
    <x v="1"/>
    <d v="2023-04-10T00:00:00"/>
    <x v="784"/>
    <s v="AD"/>
    <x v="5"/>
    <x v="3"/>
    <x v="1"/>
    <n v="1"/>
    <x v="4"/>
    <x v="5"/>
    <x v="1"/>
  </r>
  <r>
    <x v="76"/>
    <x v="0"/>
    <d v="2023-03-24T00:00:00"/>
    <x v="526"/>
    <s v="CLICC-ML"/>
    <x v="7"/>
    <x v="2"/>
    <x v="1"/>
    <n v="1"/>
    <x v="4"/>
    <x v="5"/>
    <x v="1"/>
  </r>
  <r>
    <x v="76"/>
    <x v="1"/>
    <d v="2023-01-10T00:00:00"/>
    <x v="1368"/>
    <s v="HPUSBC"/>
    <x v="12"/>
    <x v="1"/>
    <x v="1"/>
    <n v="1"/>
    <x v="4"/>
    <x v="5"/>
    <x v="1"/>
  </r>
  <r>
    <x v="76"/>
    <x v="1"/>
    <d v="2023-01-17T00:00:00"/>
    <x v="1369"/>
    <s v="HP"/>
    <x v="18"/>
    <x v="2"/>
    <x v="1"/>
    <n v="1"/>
    <x v="4"/>
    <x v="5"/>
    <x v="1"/>
  </r>
  <r>
    <x v="76"/>
    <x v="1"/>
    <d v="2023-01-10T00:00:00"/>
    <x v="963"/>
    <s v="WALLADPT"/>
    <x v="3"/>
    <x v="1"/>
    <x v="1"/>
    <n v="1"/>
    <x v="4"/>
    <x v="5"/>
    <x v="1"/>
  </r>
  <r>
    <x v="76"/>
    <x v="1"/>
    <d v="2023-01-10T00:00:00"/>
    <x v="20"/>
    <s v="IPHONE"/>
    <x v="1"/>
    <x v="1"/>
    <x v="1"/>
    <n v="1"/>
    <x v="4"/>
    <x v="5"/>
    <x v="1"/>
  </r>
  <r>
    <x v="76"/>
    <x v="1"/>
    <d v="2023-01-24T00:00:00"/>
    <x v="608"/>
    <s v="HP"/>
    <x v="18"/>
    <x v="2"/>
    <x v="1"/>
    <n v="1"/>
    <x v="4"/>
    <x v="5"/>
    <x v="1"/>
  </r>
  <r>
    <x v="76"/>
    <x v="1"/>
    <d v="2023-04-10T00:00:00"/>
    <x v="37"/>
    <s v="AD"/>
    <x v="5"/>
    <x v="3"/>
    <x v="1"/>
    <n v="1"/>
    <x v="4"/>
    <x v="5"/>
    <x v="1"/>
  </r>
  <r>
    <x v="76"/>
    <x v="0"/>
    <d v="2023-04-10T00:00:00"/>
    <x v="239"/>
    <s v="AD"/>
    <x v="5"/>
    <x v="3"/>
    <x v="1"/>
    <n v="1"/>
    <x v="4"/>
    <x v="5"/>
    <x v="1"/>
  </r>
  <r>
    <x v="76"/>
    <x v="1"/>
    <d v="2023-04-10T00:00:00"/>
    <x v="629"/>
    <s v="AD"/>
    <x v="5"/>
    <x v="3"/>
    <x v="1"/>
    <n v="1"/>
    <x v="4"/>
    <x v="5"/>
    <x v="1"/>
  </r>
  <r>
    <x v="76"/>
    <x v="1"/>
    <d v="2023-01-10T00:00:00"/>
    <x v="895"/>
    <s v="WALLADPT"/>
    <x v="3"/>
    <x v="1"/>
    <x v="1"/>
    <n v="1"/>
    <x v="4"/>
    <x v="5"/>
    <x v="1"/>
  </r>
  <r>
    <x v="76"/>
    <x v="1"/>
    <d v="2023-01-10T00:00:00"/>
    <x v="20"/>
    <s v="IPHONE"/>
    <x v="1"/>
    <x v="1"/>
    <x v="1"/>
    <n v="1"/>
    <x v="4"/>
    <x v="5"/>
    <x v="1"/>
  </r>
  <r>
    <x v="76"/>
    <x v="1"/>
    <d v="2023-01-10T00:00:00"/>
    <x v="1062"/>
    <s v="UHDMI"/>
    <x v="14"/>
    <x v="0"/>
    <x v="1"/>
    <n v="1"/>
    <x v="4"/>
    <x v="5"/>
    <x v="1"/>
  </r>
  <r>
    <x v="76"/>
    <x v="1"/>
    <d v="2023-01-24T00:00:00"/>
    <x v="546"/>
    <s v="CLICC-MM"/>
    <x v="4"/>
    <x v="2"/>
    <x v="1"/>
    <n v="1"/>
    <x v="4"/>
    <x v="5"/>
    <x v="1"/>
  </r>
  <r>
    <x v="76"/>
    <x v="1"/>
    <d v="2023-01-24T00:00:00"/>
    <x v="790"/>
    <s v="CLICC-ML"/>
    <x v="7"/>
    <x v="2"/>
    <x v="1"/>
    <n v="1"/>
    <x v="4"/>
    <x v="5"/>
    <x v="1"/>
  </r>
  <r>
    <x v="76"/>
    <x v="1"/>
    <d v="2023-01-10T00:00:00"/>
    <x v="3"/>
    <s v="MACUSBC"/>
    <x v="2"/>
    <x v="1"/>
    <x v="1"/>
    <n v="1"/>
    <x v="4"/>
    <x v="5"/>
    <x v="1"/>
  </r>
  <r>
    <x v="76"/>
    <x v="1"/>
    <d v="2023-01-17T00:00:00"/>
    <x v="401"/>
    <s v="CLICC-ML"/>
    <x v="7"/>
    <x v="2"/>
    <x v="1"/>
    <n v="1"/>
    <x v="4"/>
    <x v="5"/>
    <x v="1"/>
  </r>
  <r>
    <x v="76"/>
    <x v="1"/>
    <d v="2023-01-10T00:00:00"/>
    <x v="3"/>
    <s v="MACUSBC"/>
    <x v="2"/>
    <x v="1"/>
    <x v="1"/>
    <n v="1"/>
    <x v="4"/>
    <x v="5"/>
    <x v="1"/>
  </r>
  <r>
    <x v="76"/>
    <x v="0"/>
    <d v="2023-01-17T00:00:00"/>
    <x v="853"/>
    <s v="CBK"/>
    <x v="6"/>
    <x v="2"/>
    <x v="1"/>
    <n v="1"/>
    <x v="4"/>
    <x v="5"/>
    <x v="1"/>
  </r>
  <r>
    <x v="76"/>
    <x v="1"/>
    <d v="2023-01-24T00:00:00"/>
    <x v="1110"/>
    <s v="CLICC-MM"/>
    <x v="4"/>
    <x v="2"/>
    <x v="1"/>
    <n v="1"/>
    <x v="4"/>
    <x v="5"/>
    <x v="1"/>
  </r>
  <r>
    <x v="76"/>
    <x v="0"/>
    <d v="2023-01-10T00:00:00"/>
    <x v="1026"/>
    <s v="OMNI"/>
    <x v="15"/>
    <x v="1"/>
    <x v="1"/>
    <n v="1"/>
    <x v="4"/>
    <x v="5"/>
    <x v="1"/>
  </r>
  <r>
    <x v="76"/>
    <x v="0"/>
    <d v="2023-01-10T00:00:00"/>
    <x v="249"/>
    <s v="IPHONE"/>
    <x v="1"/>
    <x v="1"/>
    <x v="1"/>
    <n v="1"/>
    <x v="4"/>
    <x v="5"/>
    <x v="1"/>
  </r>
  <r>
    <x v="76"/>
    <x v="0"/>
    <d v="2023-01-10T00:00:00"/>
    <x v="1194"/>
    <s v="MACUSBC"/>
    <x v="2"/>
    <x v="1"/>
    <x v="1"/>
    <n v="1"/>
    <x v="4"/>
    <x v="5"/>
    <x v="1"/>
  </r>
  <r>
    <x v="76"/>
    <x v="0"/>
    <d v="2023-01-10T00:00:00"/>
    <x v="801"/>
    <s v="IPHONE"/>
    <x v="1"/>
    <x v="1"/>
    <x v="1"/>
    <n v="1"/>
    <x v="4"/>
    <x v="5"/>
    <x v="1"/>
  </r>
  <r>
    <x v="76"/>
    <x v="0"/>
    <d v="2023-01-10T00:00:00"/>
    <x v="1"/>
    <s v="IPHONE"/>
    <x v="1"/>
    <x v="1"/>
    <x v="1"/>
    <n v="1"/>
    <x v="4"/>
    <x v="5"/>
    <x v="1"/>
  </r>
  <r>
    <x v="76"/>
    <x v="0"/>
    <d v="2023-01-10T00:00:00"/>
    <x v="5"/>
    <s v="WALLADPT"/>
    <x v="3"/>
    <x v="1"/>
    <x v="1"/>
    <n v="1"/>
    <x v="4"/>
    <x v="5"/>
    <x v="1"/>
  </r>
  <r>
    <x v="76"/>
    <x v="1"/>
    <d v="2023-04-10T00:00:00"/>
    <x v="311"/>
    <s v="AD"/>
    <x v="5"/>
    <x v="3"/>
    <x v="1"/>
    <n v="1"/>
    <x v="4"/>
    <x v="5"/>
    <x v="1"/>
  </r>
  <r>
    <x v="76"/>
    <x v="1"/>
    <d v="2023-04-10T00:00:00"/>
    <x v="192"/>
    <s v="AD"/>
    <x v="5"/>
    <x v="3"/>
    <x v="1"/>
    <n v="1"/>
    <x v="4"/>
    <x v="5"/>
    <x v="1"/>
  </r>
  <r>
    <x v="76"/>
    <x v="1"/>
    <d v="2023-04-10T00:00:00"/>
    <x v="1370"/>
    <s v="AD"/>
    <x v="5"/>
    <x v="3"/>
    <x v="1"/>
    <n v="1"/>
    <x v="4"/>
    <x v="5"/>
    <x v="1"/>
  </r>
  <r>
    <x v="76"/>
    <x v="1"/>
    <d v="2023-04-10T00:00:00"/>
    <x v="414"/>
    <s v="AD"/>
    <x v="5"/>
    <x v="3"/>
    <x v="1"/>
    <n v="1"/>
    <x v="4"/>
    <x v="5"/>
    <x v="1"/>
  </r>
  <r>
    <x v="76"/>
    <x v="1"/>
    <d v="2023-04-10T00:00:00"/>
    <x v="1371"/>
    <s v="AD"/>
    <x v="5"/>
    <x v="3"/>
    <x v="1"/>
    <n v="1"/>
    <x v="4"/>
    <x v="5"/>
    <x v="1"/>
  </r>
  <r>
    <x v="76"/>
    <x v="1"/>
    <d v="2023-04-10T00:00:00"/>
    <x v="1372"/>
    <s v="AD"/>
    <x v="5"/>
    <x v="3"/>
    <x v="1"/>
    <n v="1"/>
    <x v="4"/>
    <x v="5"/>
    <x v="1"/>
  </r>
  <r>
    <x v="76"/>
    <x v="1"/>
    <d v="2023-04-10T00:00:00"/>
    <x v="539"/>
    <s v="AD"/>
    <x v="5"/>
    <x v="3"/>
    <x v="1"/>
    <n v="1"/>
    <x v="4"/>
    <x v="5"/>
    <x v="1"/>
  </r>
  <r>
    <x v="76"/>
    <x v="1"/>
    <d v="2023-01-24T00:00:00"/>
    <x v="724"/>
    <s v="HP"/>
    <x v="18"/>
    <x v="2"/>
    <x v="1"/>
    <n v="1"/>
    <x v="4"/>
    <x v="5"/>
    <x v="1"/>
  </r>
  <r>
    <x v="76"/>
    <x v="1"/>
    <d v="2023-01-24T00:00:00"/>
    <x v="73"/>
    <s v="CLICC-ML"/>
    <x v="7"/>
    <x v="2"/>
    <x v="1"/>
    <n v="1"/>
    <x v="4"/>
    <x v="5"/>
    <x v="1"/>
  </r>
  <r>
    <x v="76"/>
    <x v="1"/>
    <d v="2023-04-10T00:00:00"/>
    <x v="627"/>
    <s v="AD"/>
    <x v="5"/>
    <x v="3"/>
    <x v="1"/>
    <n v="1"/>
    <x v="4"/>
    <x v="5"/>
    <x v="1"/>
  </r>
  <r>
    <x v="76"/>
    <x v="0"/>
    <d v="2023-01-10T00:00:00"/>
    <x v="110"/>
    <s v="MACUSBC"/>
    <x v="2"/>
    <x v="1"/>
    <x v="1"/>
    <n v="1"/>
    <x v="4"/>
    <x v="5"/>
    <x v="1"/>
  </r>
  <r>
    <x v="76"/>
    <x v="0"/>
    <d v="2023-01-23T00:00:00"/>
    <x v="1373"/>
    <s v="CLICC-MM"/>
    <x v="4"/>
    <x v="2"/>
    <x v="1"/>
    <n v="1"/>
    <x v="4"/>
    <x v="5"/>
    <x v="1"/>
  </r>
  <r>
    <x v="76"/>
    <x v="0"/>
    <d v="2023-01-17T00:00:00"/>
    <x v="1310"/>
    <s v="HP"/>
    <x v="18"/>
    <x v="2"/>
    <x v="1"/>
    <n v="1"/>
    <x v="4"/>
    <x v="5"/>
    <x v="1"/>
  </r>
  <r>
    <x v="76"/>
    <x v="1"/>
    <d v="2023-01-17T00:00:00"/>
    <x v="1125"/>
    <s v="CBK"/>
    <x v="6"/>
    <x v="2"/>
    <x v="1"/>
    <n v="1"/>
    <x v="4"/>
    <x v="5"/>
    <x v="1"/>
  </r>
  <r>
    <x v="76"/>
    <x v="0"/>
    <d v="2023-01-10T00:00:00"/>
    <x v="960"/>
    <s v="WALLADPT"/>
    <x v="3"/>
    <x v="1"/>
    <x v="1"/>
    <n v="1"/>
    <x v="4"/>
    <x v="5"/>
    <x v="1"/>
  </r>
  <r>
    <x v="76"/>
    <x v="0"/>
    <d v="2023-01-10T00:00:00"/>
    <x v="285"/>
    <s v="IPHONE"/>
    <x v="1"/>
    <x v="1"/>
    <x v="1"/>
    <n v="1"/>
    <x v="4"/>
    <x v="5"/>
    <x v="1"/>
  </r>
  <r>
    <x v="76"/>
    <x v="1"/>
    <d v="2023-04-10T00:00:00"/>
    <x v="276"/>
    <s v="AD"/>
    <x v="5"/>
    <x v="3"/>
    <x v="1"/>
    <n v="1"/>
    <x v="4"/>
    <x v="5"/>
    <x v="1"/>
  </r>
  <r>
    <x v="76"/>
    <x v="0"/>
    <d v="2023-01-10T00:00:00"/>
    <x v="67"/>
    <s v="IPHONE"/>
    <x v="1"/>
    <x v="1"/>
    <x v="1"/>
    <n v="1"/>
    <x v="4"/>
    <x v="5"/>
    <x v="1"/>
  </r>
  <r>
    <x v="76"/>
    <x v="0"/>
    <d v="2023-01-17T00:00:00"/>
    <x v="258"/>
    <s v="CBK"/>
    <x v="6"/>
    <x v="2"/>
    <x v="1"/>
    <n v="1"/>
    <x v="4"/>
    <x v="5"/>
    <x v="1"/>
  </r>
  <r>
    <x v="76"/>
    <x v="1"/>
    <d v="2023-01-17T00:00:00"/>
    <x v="106"/>
    <s v="CLICC-ML"/>
    <x v="7"/>
    <x v="2"/>
    <x v="1"/>
    <n v="1"/>
    <x v="4"/>
    <x v="5"/>
    <x v="1"/>
  </r>
  <r>
    <x v="76"/>
    <x v="0"/>
    <d v="2023-01-17T00:00:00"/>
    <x v="1040"/>
    <s v="CBK"/>
    <x v="6"/>
    <x v="2"/>
    <x v="1"/>
    <n v="1"/>
    <x v="4"/>
    <x v="5"/>
    <x v="1"/>
  </r>
  <r>
    <x v="76"/>
    <x v="1"/>
    <d v="2023-04-10T00:00:00"/>
    <x v="372"/>
    <s v="AD"/>
    <x v="5"/>
    <x v="3"/>
    <x v="1"/>
    <n v="1"/>
    <x v="4"/>
    <x v="5"/>
    <x v="1"/>
  </r>
  <r>
    <x v="76"/>
    <x v="1"/>
    <d v="2023-04-10T00:00:00"/>
    <x v="325"/>
    <s v="AD"/>
    <x v="5"/>
    <x v="3"/>
    <x v="1"/>
    <n v="1"/>
    <x v="4"/>
    <x v="5"/>
    <x v="1"/>
  </r>
  <r>
    <x v="76"/>
    <x v="1"/>
    <d v="2023-01-17T00:00:00"/>
    <x v="923"/>
    <s v="CLICC-ML"/>
    <x v="7"/>
    <x v="2"/>
    <x v="1"/>
    <n v="1"/>
    <x v="4"/>
    <x v="5"/>
    <x v="1"/>
  </r>
  <r>
    <x v="76"/>
    <x v="1"/>
    <d v="2023-01-10T00:00:00"/>
    <x v="712"/>
    <s v="OMNI"/>
    <x v="15"/>
    <x v="1"/>
    <x v="1"/>
    <n v="1"/>
    <x v="4"/>
    <x v="5"/>
    <x v="1"/>
  </r>
  <r>
    <x v="76"/>
    <x v="1"/>
    <d v="2023-01-17T00:00:00"/>
    <x v="1374"/>
    <s v="CLICC-MM"/>
    <x v="4"/>
    <x v="2"/>
    <x v="1"/>
    <n v="1"/>
    <x v="4"/>
    <x v="5"/>
    <x v="1"/>
  </r>
  <r>
    <x v="76"/>
    <x v="1"/>
    <d v="2023-01-17T00:00:00"/>
    <x v="1375"/>
    <s v="CBK"/>
    <x v="6"/>
    <x v="2"/>
    <x v="1"/>
    <n v="1"/>
    <x v="4"/>
    <x v="5"/>
    <x v="1"/>
  </r>
  <r>
    <x v="76"/>
    <x v="1"/>
    <d v="2023-01-10T00:00:00"/>
    <x v="961"/>
    <s v="MACCHRG"/>
    <x v="9"/>
    <x v="1"/>
    <x v="1"/>
    <n v="1"/>
    <x v="4"/>
    <x v="5"/>
    <x v="1"/>
  </r>
  <r>
    <x v="76"/>
    <x v="1"/>
    <d v="2023-01-10T00:00:00"/>
    <x v="1376"/>
    <s v="WALLADPT"/>
    <x v="3"/>
    <x v="1"/>
    <x v="1"/>
    <n v="1"/>
    <x v="4"/>
    <x v="5"/>
    <x v="1"/>
  </r>
  <r>
    <x v="76"/>
    <x v="1"/>
    <d v="2023-01-10T00:00:00"/>
    <x v="651"/>
    <s v="IPHONE"/>
    <x v="1"/>
    <x v="1"/>
    <x v="1"/>
    <n v="1"/>
    <x v="4"/>
    <x v="5"/>
    <x v="1"/>
  </r>
  <r>
    <x v="76"/>
    <x v="1"/>
    <d v="2023-01-10T00:00:00"/>
    <x v="332"/>
    <s v="MACUSBC"/>
    <x v="2"/>
    <x v="1"/>
    <x v="1"/>
    <n v="1"/>
    <x v="4"/>
    <x v="5"/>
    <x v="1"/>
  </r>
  <r>
    <x v="76"/>
    <x v="1"/>
    <d v="2023-01-10T00:00:00"/>
    <x v="1368"/>
    <s v="HPUSBC"/>
    <x v="12"/>
    <x v="1"/>
    <x v="1"/>
    <n v="1"/>
    <x v="4"/>
    <x v="5"/>
    <x v="1"/>
  </r>
  <r>
    <x v="76"/>
    <x v="1"/>
    <d v="2023-01-10T00:00:00"/>
    <x v="3"/>
    <s v="MACUSBC"/>
    <x v="2"/>
    <x v="1"/>
    <x v="1"/>
    <n v="1"/>
    <x v="4"/>
    <x v="5"/>
    <x v="1"/>
  </r>
  <r>
    <x v="76"/>
    <x v="1"/>
    <d v="2023-01-24T00:00:00"/>
    <x v="1126"/>
    <s v="CBK"/>
    <x v="6"/>
    <x v="2"/>
    <x v="1"/>
    <n v="1"/>
    <x v="4"/>
    <x v="5"/>
    <x v="1"/>
  </r>
  <r>
    <x v="76"/>
    <x v="1"/>
    <d v="2023-01-17T00:00:00"/>
    <x v="72"/>
    <s v="CLICC-ML"/>
    <x v="7"/>
    <x v="2"/>
    <x v="1"/>
    <n v="1"/>
    <x v="4"/>
    <x v="5"/>
    <x v="1"/>
  </r>
  <r>
    <x v="76"/>
    <x v="0"/>
    <d v="2023-01-17T00:00:00"/>
    <x v="1377"/>
    <s v="CBK"/>
    <x v="6"/>
    <x v="2"/>
    <x v="1"/>
    <n v="1"/>
    <x v="4"/>
    <x v="5"/>
    <x v="1"/>
  </r>
  <r>
    <x v="76"/>
    <x v="1"/>
    <d v="2023-04-10T00:00:00"/>
    <x v="1378"/>
    <s v="AD"/>
    <x v="5"/>
    <x v="3"/>
    <x v="1"/>
    <n v="1"/>
    <x v="4"/>
    <x v="5"/>
    <x v="1"/>
  </r>
  <r>
    <x v="76"/>
    <x v="1"/>
    <d v="2023-04-10T00:00:00"/>
    <x v="362"/>
    <s v="AD"/>
    <x v="5"/>
    <x v="3"/>
    <x v="1"/>
    <n v="1"/>
    <x v="4"/>
    <x v="5"/>
    <x v="1"/>
  </r>
  <r>
    <x v="76"/>
    <x v="1"/>
    <d v="2023-04-10T00:00:00"/>
    <x v="125"/>
    <s v="AD"/>
    <x v="5"/>
    <x v="3"/>
    <x v="1"/>
    <n v="1"/>
    <x v="4"/>
    <x v="5"/>
    <x v="1"/>
  </r>
  <r>
    <x v="76"/>
    <x v="1"/>
    <d v="2023-04-10T00:00:00"/>
    <x v="493"/>
    <s v="AD"/>
    <x v="5"/>
    <x v="3"/>
    <x v="1"/>
    <n v="1"/>
    <x v="4"/>
    <x v="5"/>
    <x v="1"/>
  </r>
  <r>
    <x v="76"/>
    <x v="1"/>
    <d v="2023-04-10T00:00:00"/>
    <x v="1379"/>
    <s v="AD"/>
    <x v="5"/>
    <x v="3"/>
    <x v="1"/>
    <n v="1"/>
    <x v="4"/>
    <x v="5"/>
    <x v="1"/>
  </r>
  <r>
    <x v="76"/>
    <x v="1"/>
    <d v="2023-04-10T00:00:00"/>
    <x v="420"/>
    <s v="AD"/>
    <x v="5"/>
    <x v="3"/>
    <x v="1"/>
    <n v="1"/>
    <x v="4"/>
    <x v="5"/>
    <x v="1"/>
  </r>
  <r>
    <x v="76"/>
    <x v="1"/>
    <d v="2023-04-10T00:00:00"/>
    <x v="428"/>
    <s v="AD"/>
    <x v="5"/>
    <x v="3"/>
    <x v="1"/>
    <n v="1"/>
    <x v="4"/>
    <x v="5"/>
    <x v="1"/>
  </r>
  <r>
    <x v="76"/>
    <x v="1"/>
    <d v="2023-01-17T00:00:00"/>
    <x v="1380"/>
    <s v="HP"/>
    <x v="18"/>
    <x v="2"/>
    <x v="1"/>
    <n v="1"/>
    <x v="4"/>
    <x v="5"/>
    <x v="1"/>
  </r>
  <r>
    <x v="76"/>
    <x v="1"/>
    <d v="2023-01-10T00:00:00"/>
    <x v="453"/>
    <s v="HDST"/>
    <x v="8"/>
    <x v="4"/>
    <x v="1"/>
    <n v="1"/>
    <x v="4"/>
    <x v="5"/>
    <x v="1"/>
  </r>
  <r>
    <x v="76"/>
    <x v="1"/>
    <d v="2023-04-10T00:00:00"/>
    <x v="408"/>
    <s v="AD"/>
    <x v="5"/>
    <x v="3"/>
    <x v="1"/>
    <n v="1"/>
    <x v="4"/>
    <x v="5"/>
    <x v="1"/>
  </r>
  <r>
    <x v="76"/>
    <x v="1"/>
    <d v="2023-04-10T00:00:00"/>
    <x v="7"/>
    <s v="AD"/>
    <x v="5"/>
    <x v="3"/>
    <x v="1"/>
    <n v="1"/>
    <x v="4"/>
    <x v="5"/>
    <x v="1"/>
  </r>
  <r>
    <x v="76"/>
    <x v="0"/>
    <d v="2023-01-10T00:00:00"/>
    <x v="711"/>
    <s v="HDMIC"/>
    <x v="0"/>
    <x v="0"/>
    <x v="1"/>
    <n v="1"/>
    <x v="4"/>
    <x v="5"/>
    <x v="1"/>
  </r>
  <r>
    <x v="76"/>
    <x v="1"/>
    <d v="2023-04-10T00:00:00"/>
    <x v="896"/>
    <s v="AD"/>
    <x v="5"/>
    <x v="3"/>
    <x v="1"/>
    <n v="1"/>
    <x v="4"/>
    <x v="5"/>
    <x v="1"/>
  </r>
  <r>
    <x v="76"/>
    <x v="1"/>
    <d v="2023-04-10T00:00:00"/>
    <x v="313"/>
    <s v="AD"/>
    <x v="5"/>
    <x v="3"/>
    <x v="1"/>
    <n v="1"/>
    <x v="4"/>
    <x v="5"/>
    <x v="1"/>
  </r>
  <r>
    <x v="76"/>
    <x v="0"/>
    <d v="2023-01-10T00:00:00"/>
    <x v="430"/>
    <s v="IPHONE"/>
    <x v="1"/>
    <x v="1"/>
    <x v="1"/>
    <n v="1"/>
    <x v="4"/>
    <x v="5"/>
    <x v="1"/>
  </r>
  <r>
    <x v="76"/>
    <x v="0"/>
    <d v="2023-01-10T00:00:00"/>
    <x v="895"/>
    <s v="WALLADPT"/>
    <x v="3"/>
    <x v="1"/>
    <x v="1"/>
    <n v="1"/>
    <x v="4"/>
    <x v="5"/>
    <x v="1"/>
  </r>
  <r>
    <x v="76"/>
    <x v="1"/>
    <d v="2023-01-24T00:00:00"/>
    <x v="1381"/>
    <s v="CLICC-MM"/>
    <x v="4"/>
    <x v="2"/>
    <x v="1"/>
    <n v="1"/>
    <x v="4"/>
    <x v="5"/>
    <x v="1"/>
  </r>
  <r>
    <x v="76"/>
    <x v="0"/>
    <d v="2023-01-10T00:00:00"/>
    <x v="709"/>
    <s v="MACCHRG"/>
    <x v="9"/>
    <x v="1"/>
    <x v="1"/>
    <n v="1"/>
    <x v="4"/>
    <x v="5"/>
    <x v="1"/>
  </r>
  <r>
    <x v="76"/>
    <x v="0"/>
    <d v="2023-01-17T00:00:00"/>
    <x v="1127"/>
    <s v="CBK"/>
    <x v="6"/>
    <x v="2"/>
    <x v="1"/>
    <n v="1"/>
    <x v="4"/>
    <x v="5"/>
    <x v="1"/>
  </r>
  <r>
    <x v="76"/>
    <x v="0"/>
    <d v="2023-01-24T00:00:00"/>
    <x v="176"/>
    <s v="CLICC-ML"/>
    <x v="7"/>
    <x v="2"/>
    <x v="1"/>
    <n v="1"/>
    <x v="4"/>
    <x v="5"/>
    <x v="1"/>
  </r>
  <r>
    <x v="76"/>
    <x v="1"/>
    <d v="2023-01-10T00:00:00"/>
    <x v="356"/>
    <s v="WALLADPT"/>
    <x v="3"/>
    <x v="1"/>
    <x v="1"/>
    <n v="1"/>
    <x v="4"/>
    <x v="5"/>
    <x v="1"/>
  </r>
  <r>
    <x v="76"/>
    <x v="1"/>
    <d v="2023-01-10T00:00:00"/>
    <x v="332"/>
    <s v="MACUSBC"/>
    <x v="2"/>
    <x v="1"/>
    <x v="1"/>
    <n v="1"/>
    <x v="4"/>
    <x v="5"/>
    <x v="1"/>
  </r>
  <r>
    <x v="76"/>
    <x v="1"/>
    <d v="2023-04-10T00:00:00"/>
    <x v="69"/>
    <s v="AD"/>
    <x v="5"/>
    <x v="3"/>
    <x v="1"/>
    <n v="1"/>
    <x v="4"/>
    <x v="5"/>
    <x v="1"/>
  </r>
  <r>
    <x v="76"/>
    <x v="1"/>
    <d v="2023-01-24T00:00:00"/>
    <x v="1297"/>
    <s v="HP"/>
    <x v="18"/>
    <x v="2"/>
    <x v="1"/>
    <n v="1"/>
    <x v="4"/>
    <x v="5"/>
    <x v="1"/>
  </r>
  <r>
    <x v="76"/>
    <x v="1"/>
    <d v="2023-01-10T00:00:00"/>
    <x v="110"/>
    <s v="MACUSBC"/>
    <x v="2"/>
    <x v="1"/>
    <x v="1"/>
    <n v="1"/>
    <x v="4"/>
    <x v="5"/>
    <x v="1"/>
  </r>
  <r>
    <x v="76"/>
    <x v="1"/>
    <d v="2023-04-10T00:00:00"/>
    <x v="307"/>
    <s v="AD"/>
    <x v="5"/>
    <x v="3"/>
    <x v="1"/>
    <n v="1"/>
    <x v="4"/>
    <x v="5"/>
    <x v="1"/>
  </r>
  <r>
    <x v="76"/>
    <x v="1"/>
    <d v="2023-01-24T00:00:00"/>
    <x v="829"/>
    <s v="CLICC-ML"/>
    <x v="7"/>
    <x v="2"/>
    <x v="1"/>
    <n v="1"/>
    <x v="4"/>
    <x v="5"/>
    <x v="1"/>
  </r>
  <r>
    <x v="76"/>
    <x v="1"/>
    <d v="2023-01-10T00:00:00"/>
    <x v="540"/>
    <s v="IPHONE"/>
    <x v="1"/>
    <x v="1"/>
    <x v="1"/>
    <n v="1"/>
    <x v="4"/>
    <x v="5"/>
    <x v="1"/>
  </r>
  <r>
    <x v="76"/>
    <x v="1"/>
    <d v="2023-01-10T00:00:00"/>
    <x v="883"/>
    <s v="IPHONE"/>
    <x v="1"/>
    <x v="1"/>
    <x v="1"/>
    <n v="1"/>
    <x v="4"/>
    <x v="5"/>
    <x v="1"/>
  </r>
  <r>
    <x v="76"/>
    <x v="1"/>
    <d v="2023-01-10T00:00:00"/>
    <x v="1382"/>
    <s v="IPHONE"/>
    <x v="1"/>
    <x v="1"/>
    <x v="1"/>
    <n v="1"/>
    <x v="4"/>
    <x v="5"/>
    <x v="1"/>
  </r>
  <r>
    <x v="76"/>
    <x v="1"/>
    <d v="2023-01-10T00:00:00"/>
    <x v="2"/>
    <s v="IPHONE"/>
    <x v="1"/>
    <x v="1"/>
    <x v="1"/>
    <n v="1"/>
    <x v="4"/>
    <x v="5"/>
    <x v="1"/>
  </r>
  <r>
    <x v="76"/>
    <x v="1"/>
    <d v="2023-01-10T00:00:00"/>
    <x v="950"/>
    <s v="WALLADPT"/>
    <x v="3"/>
    <x v="1"/>
    <x v="1"/>
    <n v="1"/>
    <x v="4"/>
    <x v="5"/>
    <x v="1"/>
  </r>
  <r>
    <x v="76"/>
    <x v="1"/>
    <d v="2023-01-24T00:00:00"/>
    <x v="1339"/>
    <s v="CLICC-ML"/>
    <x v="7"/>
    <x v="2"/>
    <x v="1"/>
    <n v="1"/>
    <x v="4"/>
    <x v="5"/>
    <x v="1"/>
  </r>
  <r>
    <x v="76"/>
    <x v="1"/>
    <d v="2023-01-17T00:00:00"/>
    <x v="1040"/>
    <s v="CBK"/>
    <x v="6"/>
    <x v="2"/>
    <x v="1"/>
    <n v="1"/>
    <x v="4"/>
    <x v="5"/>
    <x v="1"/>
  </r>
  <r>
    <x v="76"/>
    <x v="1"/>
    <d v="2023-04-10T00:00:00"/>
    <x v="457"/>
    <s v="AD"/>
    <x v="5"/>
    <x v="3"/>
    <x v="1"/>
    <n v="1"/>
    <x v="4"/>
    <x v="5"/>
    <x v="1"/>
  </r>
  <r>
    <x v="76"/>
    <x v="1"/>
    <d v="2023-01-24T00:00:00"/>
    <x v="846"/>
    <s v="CLICC-ML"/>
    <x v="7"/>
    <x v="2"/>
    <x v="1"/>
    <n v="1"/>
    <x v="4"/>
    <x v="5"/>
    <x v="1"/>
  </r>
  <r>
    <x v="76"/>
    <x v="0"/>
    <d v="2023-04-10T00:00:00"/>
    <x v="220"/>
    <s v="AD"/>
    <x v="5"/>
    <x v="3"/>
    <x v="1"/>
    <n v="1"/>
    <x v="4"/>
    <x v="5"/>
    <x v="1"/>
  </r>
  <r>
    <x v="76"/>
    <x v="1"/>
    <d v="2023-01-24T00:00:00"/>
    <x v="59"/>
    <s v="CLICC-ML"/>
    <x v="7"/>
    <x v="2"/>
    <x v="1"/>
    <n v="1"/>
    <x v="4"/>
    <x v="5"/>
    <x v="1"/>
  </r>
  <r>
    <x v="76"/>
    <x v="3"/>
    <d v="2023-01-10T00:00:00"/>
    <x v="1043"/>
    <s v="HDST"/>
    <x v="8"/>
    <x v="4"/>
    <x v="1"/>
    <n v="1"/>
    <x v="4"/>
    <x v="5"/>
    <x v="1"/>
  </r>
  <r>
    <x v="76"/>
    <x v="1"/>
    <d v="2023-01-17T00:00:00"/>
    <x v="722"/>
    <s v="HP"/>
    <x v="18"/>
    <x v="2"/>
    <x v="1"/>
    <n v="1"/>
    <x v="4"/>
    <x v="5"/>
    <x v="1"/>
  </r>
  <r>
    <x v="76"/>
    <x v="0"/>
    <d v="2023-01-17T00:00:00"/>
    <x v="1038"/>
    <s v="CBK"/>
    <x v="6"/>
    <x v="2"/>
    <x v="1"/>
    <n v="1"/>
    <x v="4"/>
    <x v="5"/>
    <x v="1"/>
  </r>
  <r>
    <x v="76"/>
    <x v="0"/>
    <d v="2023-01-10T00:00:00"/>
    <x v="263"/>
    <s v="WALLADPT"/>
    <x v="3"/>
    <x v="1"/>
    <x v="1"/>
    <n v="1"/>
    <x v="4"/>
    <x v="5"/>
    <x v="1"/>
  </r>
  <r>
    <x v="76"/>
    <x v="0"/>
    <d v="2023-01-10T00:00:00"/>
    <x v="393"/>
    <s v="IPHONE"/>
    <x v="1"/>
    <x v="1"/>
    <x v="1"/>
    <n v="1"/>
    <x v="4"/>
    <x v="5"/>
    <x v="1"/>
  </r>
  <r>
    <x v="76"/>
    <x v="0"/>
    <d v="2023-01-10T00:00:00"/>
    <x v="332"/>
    <s v="MACUSBC"/>
    <x v="2"/>
    <x v="1"/>
    <x v="1"/>
    <n v="1"/>
    <x v="4"/>
    <x v="5"/>
    <x v="1"/>
  </r>
  <r>
    <x v="76"/>
    <x v="1"/>
    <d v="2023-04-10T00:00:00"/>
    <x v="142"/>
    <s v="AD"/>
    <x v="5"/>
    <x v="3"/>
    <x v="1"/>
    <n v="1"/>
    <x v="4"/>
    <x v="5"/>
    <x v="1"/>
  </r>
  <r>
    <x v="76"/>
    <x v="1"/>
    <d v="2023-04-10T00:00:00"/>
    <x v="200"/>
    <s v="AD"/>
    <x v="5"/>
    <x v="3"/>
    <x v="1"/>
    <n v="1"/>
    <x v="4"/>
    <x v="5"/>
    <x v="1"/>
  </r>
  <r>
    <x v="76"/>
    <x v="1"/>
    <d v="2023-01-10T00:00:00"/>
    <x v="685"/>
    <s v="MACCHRG"/>
    <x v="9"/>
    <x v="1"/>
    <x v="1"/>
    <n v="1"/>
    <x v="4"/>
    <x v="5"/>
    <x v="1"/>
  </r>
  <r>
    <x v="76"/>
    <x v="1"/>
    <d v="2023-01-10T00:00:00"/>
    <x v="1205"/>
    <s v="HPUSBC"/>
    <x v="12"/>
    <x v="1"/>
    <x v="1"/>
    <n v="1"/>
    <x v="4"/>
    <x v="5"/>
    <x v="1"/>
  </r>
  <r>
    <x v="76"/>
    <x v="1"/>
    <d v="2023-01-10T00:00:00"/>
    <x v="189"/>
    <s v="MACUSBC"/>
    <x v="2"/>
    <x v="1"/>
    <x v="1"/>
    <n v="1"/>
    <x v="4"/>
    <x v="5"/>
    <x v="1"/>
  </r>
  <r>
    <x v="76"/>
    <x v="1"/>
    <d v="2023-04-10T00:00:00"/>
    <x v="259"/>
    <s v="AD"/>
    <x v="5"/>
    <x v="3"/>
    <x v="1"/>
    <n v="1"/>
    <x v="4"/>
    <x v="5"/>
    <x v="1"/>
  </r>
  <r>
    <x v="76"/>
    <x v="1"/>
    <d v="2023-04-10T00:00:00"/>
    <x v="964"/>
    <s v="AD"/>
    <x v="5"/>
    <x v="3"/>
    <x v="1"/>
    <n v="1"/>
    <x v="4"/>
    <x v="5"/>
    <x v="1"/>
  </r>
  <r>
    <x v="76"/>
    <x v="1"/>
    <d v="2023-04-10T00:00:00"/>
    <x v="346"/>
    <s v="AD"/>
    <x v="5"/>
    <x v="3"/>
    <x v="1"/>
    <n v="1"/>
    <x v="4"/>
    <x v="5"/>
    <x v="1"/>
  </r>
  <r>
    <x v="76"/>
    <x v="1"/>
    <d v="2023-04-10T00:00:00"/>
    <x v="117"/>
    <s v="AD"/>
    <x v="5"/>
    <x v="3"/>
    <x v="1"/>
    <n v="1"/>
    <x v="4"/>
    <x v="5"/>
    <x v="1"/>
  </r>
  <r>
    <x v="76"/>
    <x v="1"/>
    <d v="2023-04-10T00:00:00"/>
    <x v="140"/>
    <s v="AD"/>
    <x v="5"/>
    <x v="3"/>
    <x v="1"/>
    <n v="1"/>
    <x v="4"/>
    <x v="5"/>
    <x v="1"/>
  </r>
  <r>
    <x v="76"/>
    <x v="1"/>
    <d v="2023-04-10T00:00:00"/>
    <x v="107"/>
    <s v="AD"/>
    <x v="5"/>
    <x v="3"/>
    <x v="1"/>
    <n v="1"/>
    <x v="4"/>
    <x v="5"/>
    <x v="1"/>
  </r>
  <r>
    <x v="76"/>
    <x v="1"/>
    <d v="2023-04-10T00:00:00"/>
    <x v="364"/>
    <s v="AD"/>
    <x v="5"/>
    <x v="3"/>
    <x v="1"/>
    <n v="1"/>
    <x v="4"/>
    <x v="5"/>
    <x v="1"/>
  </r>
  <r>
    <x v="76"/>
    <x v="1"/>
    <d v="2023-04-10T00:00:00"/>
    <x v="204"/>
    <s v="AD"/>
    <x v="5"/>
    <x v="3"/>
    <x v="1"/>
    <n v="1"/>
    <x v="4"/>
    <x v="5"/>
    <x v="1"/>
  </r>
  <r>
    <x v="77"/>
    <x v="1"/>
    <d v="2023-01-18T00:00:00"/>
    <x v="825"/>
    <s v="CLICC-ML"/>
    <x v="7"/>
    <x v="2"/>
    <x v="1"/>
    <n v="1"/>
    <x v="4"/>
    <x v="6"/>
    <x v="1"/>
  </r>
  <r>
    <x v="77"/>
    <x v="1"/>
    <d v="2023-01-11T00:00:00"/>
    <x v="5"/>
    <s v="WALLADPT"/>
    <x v="3"/>
    <x v="1"/>
    <x v="1"/>
    <n v="1"/>
    <x v="4"/>
    <x v="6"/>
    <x v="1"/>
  </r>
  <r>
    <x v="77"/>
    <x v="1"/>
    <d v="2023-01-11T00:00:00"/>
    <x v="1"/>
    <s v="IPHONE"/>
    <x v="1"/>
    <x v="1"/>
    <x v="1"/>
    <n v="1"/>
    <x v="4"/>
    <x v="6"/>
    <x v="1"/>
  </r>
  <r>
    <x v="77"/>
    <x v="1"/>
    <d v="2023-01-18T00:00:00"/>
    <x v="350"/>
    <s v="CLICC-ML"/>
    <x v="7"/>
    <x v="2"/>
    <x v="1"/>
    <n v="1"/>
    <x v="4"/>
    <x v="6"/>
    <x v="1"/>
  </r>
  <r>
    <x v="77"/>
    <x v="1"/>
    <d v="2023-01-24T00:00:00"/>
    <x v="866"/>
    <s v="CLICC-ML"/>
    <x v="7"/>
    <x v="2"/>
    <x v="1"/>
    <n v="1"/>
    <x v="4"/>
    <x v="6"/>
    <x v="1"/>
  </r>
  <r>
    <x v="77"/>
    <x v="1"/>
    <d v="2023-01-18T00:00:00"/>
    <x v="1334"/>
    <s v="CLICC-ML"/>
    <x v="7"/>
    <x v="2"/>
    <x v="1"/>
    <n v="1"/>
    <x v="4"/>
    <x v="6"/>
    <x v="1"/>
  </r>
  <r>
    <x v="77"/>
    <x v="1"/>
    <d v="2023-01-18T00:00:00"/>
    <x v="967"/>
    <s v="CLICC-ML"/>
    <x v="7"/>
    <x v="2"/>
    <x v="1"/>
    <n v="1"/>
    <x v="4"/>
    <x v="6"/>
    <x v="1"/>
  </r>
  <r>
    <x v="77"/>
    <x v="1"/>
    <d v="2023-01-20T00:00:00"/>
    <x v="1182"/>
    <s v="HP"/>
    <x v="18"/>
    <x v="2"/>
    <x v="1"/>
    <n v="1"/>
    <x v="4"/>
    <x v="6"/>
    <x v="1"/>
  </r>
  <r>
    <x v="77"/>
    <x v="1"/>
    <d v="2023-01-11T00:00:00"/>
    <x v="685"/>
    <s v="MACCHRG"/>
    <x v="9"/>
    <x v="1"/>
    <x v="1"/>
    <n v="1"/>
    <x v="4"/>
    <x v="6"/>
    <x v="1"/>
  </r>
  <r>
    <x v="77"/>
    <x v="1"/>
    <d v="2023-01-25T00:00:00"/>
    <x v="1273"/>
    <s v="HP"/>
    <x v="18"/>
    <x v="2"/>
    <x v="1"/>
    <n v="1"/>
    <x v="4"/>
    <x v="6"/>
    <x v="1"/>
  </r>
  <r>
    <x v="77"/>
    <x v="1"/>
    <d v="2023-01-18T00:00:00"/>
    <x v="774"/>
    <s v="HP"/>
    <x v="18"/>
    <x v="2"/>
    <x v="1"/>
    <n v="1"/>
    <x v="4"/>
    <x v="6"/>
    <x v="1"/>
  </r>
  <r>
    <x v="77"/>
    <x v="1"/>
    <d v="2023-01-11T00:00:00"/>
    <x v="279"/>
    <s v="HDST"/>
    <x v="8"/>
    <x v="4"/>
    <x v="1"/>
    <n v="1"/>
    <x v="4"/>
    <x v="6"/>
    <x v="1"/>
  </r>
  <r>
    <x v="77"/>
    <x v="1"/>
    <d v="2023-01-11T00:00:00"/>
    <x v="110"/>
    <s v="MACUSBC"/>
    <x v="2"/>
    <x v="1"/>
    <x v="1"/>
    <n v="1"/>
    <x v="4"/>
    <x v="6"/>
    <x v="1"/>
  </r>
  <r>
    <x v="77"/>
    <x v="1"/>
    <d v="2023-01-11T00:00:00"/>
    <x v="1383"/>
    <s v="MACUSBC"/>
    <x v="2"/>
    <x v="1"/>
    <x v="1"/>
    <n v="1"/>
    <x v="4"/>
    <x v="6"/>
    <x v="1"/>
  </r>
  <r>
    <x v="77"/>
    <x v="0"/>
    <d v="2023-01-11T00:00:00"/>
    <x v="189"/>
    <s v="MACUSBC"/>
    <x v="2"/>
    <x v="1"/>
    <x v="1"/>
    <n v="1"/>
    <x v="4"/>
    <x v="6"/>
    <x v="1"/>
  </r>
  <r>
    <x v="77"/>
    <x v="1"/>
    <d v="2023-01-11T00:00:00"/>
    <x v="339"/>
    <s v="MACUSBC"/>
    <x v="2"/>
    <x v="1"/>
    <x v="1"/>
    <n v="1"/>
    <x v="4"/>
    <x v="6"/>
    <x v="1"/>
  </r>
  <r>
    <x v="77"/>
    <x v="1"/>
    <d v="2023-04-11T00:00:00"/>
    <x v="480"/>
    <s v="AD"/>
    <x v="5"/>
    <x v="3"/>
    <x v="1"/>
    <n v="1"/>
    <x v="4"/>
    <x v="6"/>
    <x v="1"/>
  </r>
  <r>
    <x v="77"/>
    <x v="1"/>
    <d v="2023-04-11T00:00:00"/>
    <x v="177"/>
    <s v="AD"/>
    <x v="5"/>
    <x v="3"/>
    <x v="1"/>
    <n v="1"/>
    <x v="4"/>
    <x v="6"/>
    <x v="1"/>
  </r>
  <r>
    <x v="77"/>
    <x v="1"/>
    <d v="2023-04-11T00:00:00"/>
    <x v="80"/>
    <s v="AD"/>
    <x v="5"/>
    <x v="3"/>
    <x v="1"/>
    <n v="1"/>
    <x v="4"/>
    <x v="6"/>
    <x v="1"/>
  </r>
  <r>
    <x v="77"/>
    <x v="1"/>
    <d v="2023-04-11T00:00:00"/>
    <x v="64"/>
    <s v="AD"/>
    <x v="5"/>
    <x v="3"/>
    <x v="1"/>
    <n v="1"/>
    <x v="4"/>
    <x v="6"/>
    <x v="1"/>
  </r>
  <r>
    <x v="77"/>
    <x v="1"/>
    <d v="2023-04-11T00:00:00"/>
    <x v="241"/>
    <s v="AD"/>
    <x v="5"/>
    <x v="3"/>
    <x v="1"/>
    <n v="1"/>
    <x v="4"/>
    <x v="6"/>
    <x v="1"/>
  </r>
  <r>
    <x v="77"/>
    <x v="1"/>
    <d v="2023-01-11T00:00:00"/>
    <x v="1323"/>
    <s v="MACCHRG"/>
    <x v="9"/>
    <x v="1"/>
    <x v="1"/>
    <n v="1"/>
    <x v="4"/>
    <x v="6"/>
    <x v="1"/>
  </r>
  <r>
    <x v="77"/>
    <x v="1"/>
    <d v="2023-01-18T00:00:00"/>
    <x v="911"/>
    <s v="CBK"/>
    <x v="6"/>
    <x v="2"/>
    <x v="1"/>
    <n v="1"/>
    <x v="4"/>
    <x v="6"/>
    <x v="1"/>
  </r>
  <r>
    <x v="77"/>
    <x v="1"/>
    <d v="2023-01-11T00:00:00"/>
    <x v="3"/>
    <s v="MACUSBC"/>
    <x v="2"/>
    <x v="1"/>
    <x v="1"/>
    <n v="1"/>
    <x v="4"/>
    <x v="6"/>
    <x v="1"/>
  </r>
  <r>
    <x v="77"/>
    <x v="1"/>
    <d v="2023-01-18T00:00:00"/>
    <x v="897"/>
    <s v="CBK"/>
    <x v="6"/>
    <x v="2"/>
    <x v="1"/>
    <n v="1"/>
    <x v="4"/>
    <x v="6"/>
    <x v="1"/>
  </r>
  <r>
    <x v="77"/>
    <x v="0"/>
    <d v="2023-01-11T00:00:00"/>
    <x v="9"/>
    <s v="MACUSBC"/>
    <x v="2"/>
    <x v="1"/>
    <x v="1"/>
    <n v="1"/>
    <x v="4"/>
    <x v="6"/>
    <x v="1"/>
  </r>
  <r>
    <x v="77"/>
    <x v="0"/>
    <d v="2023-01-11T00:00:00"/>
    <x v="1358"/>
    <s v="HDST"/>
    <x v="8"/>
    <x v="4"/>
    <x v="1"/>
    <n v="1"/>
    <x v="4"/>
    <x v="6"/>
    <x v="1"/>
  </r>
  <r>
    <x v="77"/>
    <x v="1"/>
    <d v="2023-04-11T00:00:00"/>
    <x v="271"/>
    <s v="AD"/>
    <x v="5"/>
    <x v="3"/>
    <x v="1"/>
    <n v="1"/>
    <x v="4"/>
    <x v="6"/>
    <x v="1"/>
  </r>
  <r>
    <x v="77"/>
    <x v="1"/>
    <d v="2023-01-18T00:00:00"/>
    <x v="571"/>
    <s v="HP"/>
    <x v="18"/>
    <x v="2"/>
    <x v="1"/>
    <n v="1"/>
    <x v="4"/>
    <x v="6"/>
    <x v="1"/>
  </r>
  <r>
    <x v="77"/>
    <x v="1"/>
    <d v="2023-01-11T00:00:00"/>
    <x v="961"/>
    <s v="MACCHRG"/>
    <x v="9"/>
    <x v="1"/>
    <x v="1"/>
    <n v="1"/>
    <x v="4"/>
    <x v="6"/>
    <x v="1"/>
  </r>
  <r>
    <x v="77"/>
    <x v="1"/>
    <d v="2023-01-11T00:00:00"/>
    <x v="110"/>
    <s v="MACUSBC"/>
    <x v="2"/>
    <x v="1"/>
    <x v="1"/>
    <n v="1"/>
    <x v="4"/>
    <x v="6"/>
    <x v="1"/>
  </r>
  <r>
    <x v="77"/>
    <x v="1"/>
    <d v="2023-01-25T00:00:00"/>
    <x v="350"/>
    <s v="CLICC-ML"/>
    <x v="7"/>
    <x v="2"/>
    <x v="1"/>
    <n v="1"/>
    <x v="4"/>
    <x v="6"/>
    <x v="1"/>
  </r>
  <r>
    <x v="77"/>
    <x v="1"/>
    <d v="2023-04-11T00:00:00"/>
    <x v="132"/>
    <s v="AD"/>
    <x v="5"/>
    <x v="3"/>
    <x v="1"/>
    <n v="1"/>
    <x v="4"/>
    <x v="6"/>
    <x v="1"/>
  </r>
  <r>
    <x v="77"/>
    <x v="1"/>
    <d v="2023-01-11T00:00:00"/>
    <x v="976"/>
    <s v="ANDROID"/>
    <x v="19"/>
    <x v="1"/>
    <x v="1"/>
    <n v="1"/>
    <x v="4"/>
    <x v="6"/>
    <x v="1"/>
  </r>
  <r>
    <x v="77"/>
    <x v="1"/>
    <d v="2023-01-11T00:00:00"/>
    <x v="5"/>
    <s v="WALLADPT"/>
    <x v="3"/>
    <x v="1"/>
    <x v="1"/>
    <n v="1"/>
    <x v="4"/>
    <x v="6"/>
    <x v="1"/>
  </r>
  <r>
    <x v="77"/>
    <x v="0"/>
    <d v="2023-01-11T00:00:00"/>
    <x v="263"/>
    <s v="WALLADPT"/>
    <x v="3"/>
    <x v="1"/>
    <x v="1"/>
    <n v="1"/>
    <x v="4"/>
    <x v="6"/>
    <x v="1"/>
  </r>
  <r>
    <x v="77"/>
    <x v="1"/>
    <d v="2023-01-11T00:00:00"/>
    <x v="3"/>
    <s v="MACUSBC"/>
    <x v="2"/>
    <x v="1"/>
    <x v="1"/>
    <n v="1"/>
    <x v="4"/>
    <x v="6"/>
    <x v="1"/>
  </r>
  <r>
    <x v="77"/>
    <x v="0"/>
    <d v="2023-01-11T00:00:00"/>
    <x v="393"/>
    <s v="IPHONE"/>
    <x v="1"/>
    <x v="1"/>
    <x v="1"/>
    <n v="1"/>
    <x v="4"/>
    <x v="6"/>
    <x v="1"/>
  </r>
  <r>
    <x v="77"/>
    <x v="1"/>
    <d v="2023-01-11T00:00:00"/>
    <x v="1384"/>
    <s v="MACUSBC"/>
    <x v="2"/>
    <x v="1"/>
    <x v="1"/>
    <n v="1"/>
    <x v="4"/>
    <x v="6"/>
    <x v="1"/>
  </r>
  <r>
    <x v="77"/>
    <x v="1"/>
    <d v="2023-01-11T00:00:00"/>
    <x v="1205"/>
    <s v="HPUSBC"/>
    <x v="12"/>
    <x v="1"/>
    <x v="1"/>
    <n v="1"/>
    <x v="4"/>
    <x v="6"/>
    <x v="1"/>
  </r>
  <r>
    <x v="77"/>
    <x v="1"/>
    <d v="2023-01-11T00:00:00"/>
    <x v="856"/>
    <s v="MACUSBC"/>
    <x v="2"/>
    <x v="1"/>
    <x v="1"/>
    <n v="1"/>
    <x v="4"/>
    <x v="6"/>
    <x v="1"/>
  </r>
  <r>
    <x v="77"/>
    <x v="1"/>
    <d v="2023-04-11T00:00:00"/>
    <x v="396"/>
    <s v="AD"/>
    <x v="5"/>
    <x v="3"/>
    <x v="1"/>
    <n v="1"/>
    <x v="4"/>
    <x v="6"/>
    <x v="1"/>
  </r>
  <r>
    <x v="77"/>
    <x v="1"/>
    <d v="2023-01-11T00:00:00"/>
    <x v="1"/>
    <s v="IPHONE"/>
    <x v="1"/>
    <x v="1"/>
    <x v="1"/>
    <n v="1"/>
    <x v="4"/>
    <x v="6"/>
    <x v="1"/>
  </r>
  <r>
    <x v="77"/>
    <x v="1"/>
    <d v="2023-01-11T00:00:00"/>
    <x v="1143"/>
    <s v="WALLADPT"/>
    <x v="3"/>
    <x v="1"/>
    <x v="1"/>
    <n v="1"/>
    <x v="4"/>
    <x v="6"/>
    <x v="1"/>
  </r>
  <r>
    <x v="77"/>
    <x v="0"/>
    <d v="2023-01-25T00:00:00"/>
    <x v="805"/>
    <s v="CLICC-MM"/>
    <x v="4"/>
    <x v="2"/>
    <x v="1"/>
    <n v="1"/>
    <x v="4"/>
    <x v="6"/>
    <x v="1"/>
  </r>
  <r>
    <x v="77"/>
    <x v="1"/>
    <d v="2023-04-11T00:00:00"/>
    <x v="261"/>
    <s v="AD"/>
    <x v="5"/>
    <x v="3"/>
    <x v="1"/>
    <n v="1"/>
    <x v="4"/>
    <x v="6"/>
    <x v="1"/>
  </r>
  <r>
    <x v="77"/>
    <x v="1"/>
    <d v="2023-01-11T00:00:00"/>
    <x v="110"/>
    <s v="MACUSBC"/>
    <x v="2"/>
    <x v="1"/>
    <x v="1"/>
    <n v="1"/>
    <x v="4"/>
    <x v="6"/>
    <x v="1"/>
  </r>
  <r>
    <x v="77"/>
    <x v="1"/>
    <d v="2023-01-18T00:00:00"/>
    <x v="1008"/>
    <s v="CBK"/>
    <x v="6"/>
    <x v="2"/>
    <x v="1"/>
    <n v="1"/>
    <x v="4"/>
    <x v="6"/>
    <x v="1"/>
  </r>
  <r>
    <x v="77"/>
    <x v="1"/>
    <d v="2023-01-25T00:00:00"/>
    <x v="1286"/>
    <s v="HP"/>
    <x v="18"/>
    <x v="2"/>
    <x v="1"/>
    <n v="1"/>
    <x v="4"/>
    <x v="6"/>
    <x v="1"/>
  </r>
  <r>
    <x v="77"/>
    <x v="1"/>
    <d v="2023-01-11T00:00:00"/>
    <x v="718"/>
    <s v="MACCHRG"/>
    <x v="9"/>
    <x v="1"/>
    <x v="1"/>
    <n v="1"/>
    <x v="4"/>
    <x v="6"/>
    <x v="1"/>
  </r>
  <r>
    <x v="77"/>
    <x v="1"/>
    <d v="2023-01-11T00:00:00"/>
    <x v="1205"/>
    <s v="HPUSBC"/>
    <x v="12"/>
    <x v="1"/>
    <x v="1"/>
    <n v="1"/>
    <x v="4"/>
    <x v="6"/>
    <x v="1"/>
  </r>
  <r>
    <x v="77"/>
    <x v="1"/>
    <d v="2023-01-25T00:00:00"/>
    <x v="581"/>
    <s v="CLICC-ML"/>
    <x v="7"/>
    <x v="2"/>
    <x v="1"/>
    <n v="1"/>
    <x v="4"/>
    <x v="6"/>
    <x v="1"/>
  </r>
  <r>
    <x v="77"/>
    <x v="1"/>
    <d v="2023-01-11T00:00:00"/>
    <x v="1347"/>
    <s v="OLDMACCHRG"/>
    <x v="22"/>
    <x v="1"/>
    <x v="1"/>
    <n v="1"/>
    <x v="4"/>
    <x v="6"/>
    <x v="1"/>
  </r>
  <r>
    <x v="77"/>
    <x v="1"/>
    <d v="2023-01-18T00:00:00"/>
    <x v="998"/>
    <s v="CBK"/>
    <x v="6"/>
    <x v="2"/>
    <x v="1"/>
    <n v="1"/>
    <x v="4"/>
    <x v="6"/>
    <x v="1"/>
  </r>
  <r>
    <x v="77"/>
    <x v="1"/>
    <d v="2023-01-11T00:00:00"/>
    <x v="441"/>
    <s v="MACCHRG"/>
    <x v="9"/>
    <x v="1"/>
    <x v="1"/>
    <n v="1"/>
    <x v="4"/>
    <x v="6"/>
    <x v="1"/>
  </r>
  <r>
    <x v="77"/>
    <x v="1"/>
    <d v="2023-01-18T00:00:00"/>
    <x v="1156"/>
    <s v="CBK"/>
    <x v="6"/>
    <x v="2"/>
    <x v="1"/>
    <n v="1"/>
    <x v="4"/>
    <x v="6"/>
    <x v="1"/>
  </r>
  <r>
    <x v="77"/>
    <x v="0"/>
    <d v="2023-01-25T00:00:00"/>
    <x v="1385"/>
    <s v="CLICC-MM"/>
    <x v="4"/>
    <x v="2"/>
    <x v="1"/>
    <n v="1"/>
    <x v="4"/>
    <x v="6"/>
    <x v="1"/>
  </r>
  <r>
    <x v="77"/>
    <x v="1"/>
    <d v="2023-01-11T00:00:00"/>
    <x v="634"/>
    <s v="IPHONE"/>
    <x v="1"/>
    <x v="1"/>
    <x v="1"/>
    <n v="1"/>
    <x v="4"/>
    <x v="6"/>
    <x v="1"/>
  </r>
  <r>
    <x v="77"/>
    <x v="1"/>
    <d v="2023-01-11T00:00:00"/>
    <x v="1318"/>
    <s v="WALLADPT"/>
    <x v="3"/>
    <x v="1"/>
    <x v="1"/>
    <n v="1"/>
    <x v="4"/>
    <x v="6"/>
    <x v="1"/>
  </r>
  <r>
    <x v="77"/>
    <x v="0"/>
    <d v="2023-01-18T00:00:00"/>
    <x v="1124"/>
    <s v="CLICC-MM"/>
    <x v="4"/>
    <x v="2"/>
    <x v="1"/>
    <n v="1"/>
    <x v="4"/>
    <x v="6"/>
    <x v="1"/>
  </r>
  <r>
    <x v="77"/>
    <x v="1"/>
    <d v="2023-01-11T00:00:00"/>
    <x v="279"/>
    <s v="HDST"/>
    <x v="8"/>
    <x v="4"/>
    <x v="1"/>
    <n v="1"/>
    <x v="4"/>
    <x v="6"/>
    <x v="1"/>
  </r>
  <r>
    <x v="77"/>
    <x v="0"/>
    <d v="2023-01-25T00:00:00"/>
    <x v="993"/>
    <s v="CLICC-ML"/>
    <x v="7"/>
    <x v="2"/>
    <x v="1"/>
    <n v="1"/>
    <x v="4"/>
    <x v="6"/>
    <x v="1"/>
  </r>
  <r>
    <x v="77"/>
    <x v="1"/>
    <d v="2023-01-11T00:00:00"/>
    <x v="185"/>
    <s v="IPHONE"/>
    <x v="1"/>
    <x v="1"/>
    <x v="1"/>
    <n v="1"/>
    <x v="4"/>
    <x v="6"/>
    <x v="1"/>
  </r>
  <r>
    <x v="77"/>
    <x v="1"/>
    <d v="2023-01-11T00:00:00"/>
    <x v="1048"/>
    <s v="WALLADPT"/>
    <x v="3"/>
    <x v="1"/>
    <x v="1"/>
    <n v="1"/>
    <x v="4"/>
    <x v="6"/>
    <x v="1"/>
  </r>
  <r>
    <x v="77"/>
    <x v="0"/>
    <d v="2023-01-11T00:00:00"/>
    <x v="1235"/>
    <s v="HDST"/>
    <x v="8"/>
    <x v="4"/>
    <x v="1"/>
    <n v="1"/>
    <x v="4"/>
    <x v="6"/>
    <x v="1"/>
  </r>
  <r>
    <x v="77"/>
    <x v="1"/>
    <d v="2023-01-11T00:00:00"/>
    <x v="331"/>
    <s v="HPUSBC"/>
    <x v="12"/>
    <x v="1"/>
    <x v="1"/>
    <n v="1"/>
    <x v="4"/>
    <x v="6"/>
    <x v="1"/>
  </r>
  <r>
    <x v="77"/>
    <x v="1"/>
    <d v="2023-01-11T00:00:00"/>
    <x v="3"/>
    <s v="MACUSBC"/>
    <x v="2"/>
    <x v="1"/>
    <x v="1"/>
    <n v="1"/>
    <x v="4"/>
    <x v="6"/>
    <x v="1"/>
  </r>
  <r>
    <x v="77"/>
    <x v="1"/>
    <d v="2023-01-11T00:00:00"/>
    <x v="20"/>
    <s v="IPHONE"/>
    <x v="1"/>
    <x v="1"/>
    <x v="1"/>
    <n v="1"/>
    <x v="4"/>
    <x v="6"/>
    <x v="1"/>
  </r>
  <r>
    <x v="77"/>
    <x v="1"/>
    <d v="2023-01-11T00:00:00"/>
    <x v="1386"/>
    <s v="WALLADPT"/>
    <x v="3"/>
    <x v="1"/>
    <x v="1"/>
    <n v="1"/>
    <x v="4"/>
    <x v="6"/>
    <x v="1"/>
  </r>
  <r>
    <x v="77"/>
    <x v="0"/>
    <d v="2023-01-12T00:00:00"/>
    <x v="9"/>
    <s v="MACUSBC"/>
    <x v="2"/>
    <x v="1"/>
    <x v="1"/>
    <n v="1"/>
    <x v="4"/>
    <x v="6"/>
    <x v="1"/>
  </r>
  <r>
    <x v="77"/>
    <x v="1"/>
    <d v="2023-01-11T00:00:00"/>
    <x v="1194"/>
    <s v="MACUSBC"/>
    <x v="2"/>
    <x v="1"/>
    <x v="1"/>
    <n v="1"/>
    <x v="4"/>
    <x v="6"/>
    <x v="1"/>
  </r>
  <r>
    <x v="77"/>
    <x v="1"/>
    <d v="2023-01-11T00:00:00"/>
    <x v="1205"/>
    <s v="HPUSBC"/>
    <x v="12"/>
    <x v="1"/>
    <x v="1"/>
    <n v="1"/>
    <x v="4"/>
    <x v="6"/>
    <x v="1"/>
  </r>
  <r>
    <x v="77"/>
    <x v="1"/>
    <d v="2023-01-11T00:00:00"/>
    <x v="1382"/>
    <s v="IPHONE"/>
    <x v="1"/>
    <x v="1"/>
    <x v="1"/>
    <n v="1"/>
    <x v="4"/>
    <x v="6"/>
    <x v="1"/>
  </r>
  <r>
    <x v="77"/>
    <x v="0"/>
    <d v="2023-01-18T00:00:00"/>
    <x v="258"/>
    <s v="CBK"/>
    <x v="6"/>
    <x v="2"/>
    <x v="1"/>
    <n v="1"/>
    <x v="4"/>
    <x v="6"/>
    <x v="1"/>
  </r>
  <r>
    <x v="77"/>
    <x v="1"/>
    <d v="2023-01-11T00:00:00"/>
    <x v="338"/>
    <s v="MACUSBC"/>
    <x v="2"/>
    <x v="1"/>
    <x v="1"/>
    <n v="1"/>
    <x v="4"/>
    <x v="6"/>
    <x v="1"/>
  </r>
  <r>
    <x v="77"/>
    <x v="0"/>
    <d v="2023-01-11T00:00:00"/>
    <x v="285"/>
    <s v="IPHONE"/>
    <x v="1"/>
    <x v="1"/>
    <x v="1"/>
    <n v="1"/>
    <x v="4"/>
    <x v="6"/>
    <x v="1"/>
  </r>
  <r>
    <x v="77"/>
    <x v="1"/>
    <d v="2023-01-11T00:00:00"/>
    <x v="709"/>
    <s v="MACCHRG"/>
    <x v="9"/>
    <x v="1"/>
    <x v="1"/>
    <n v="1"/>
    <x v="4"/>
    <x v="6"/>
    <x v="1"/>
  </r>
  <r>
    <x v="77"/>
    <x v="1"/>
    <d v="2023-01-11T00:00:00"/>
    <x v="339"/>
    <s v="MACUSBC"/>
    <x v="2"/>
    <x v="1"/>
    <x v="1"/>
    <n v="1"/>
    <x v="4"/>
    <x v="6"/>
    <x v="1"/>
  </r>
  <r>
    <x v="77"/>
    <x v="1"/>
    <d v="2023-04-11T00:00:00"/>
    <x v="1387"/>
    <s v="AD"/>
    <x v="5"/>
    <x v="3"/>
    <x v="1"/>
    <n v="1"/>
    <x v="4"/>
    <x v="6"/>
    <x v="1"/>
  </r>
  <r>
    <x v="77"/>
    <x v="0"/>
    <d v="2023-01-18T00:00:00"/>
    <x v="1131"/>
    <s v="HP"/>
    <x v="18"/>
    <x v="2"/>
    <x v="1"/>
    <n v="1"/>
    <x v="4"/>
    <x v="6"/>
    <x v="1"/>
  </r>
  <r>
    <x v="77"/>
    <x v="1"/>
    <d v="2023-01-11T00:00:00"/>
    <x v="222"/>
    <s v="MACCHRG"/>
    <x v="9"/>
    <x v="1"/>
    <x v="1"/>
    <n v="1"/>
    <x v="4"/>
    <x v="6"/>
    <x v="1"/>
  </r>
  <r>
    <x v="77"/>
    <x v="1"/>
    <d v="2023-01-25T00:00:00"/>
    <x v="494"/>
    <s v="CLICC-ML"/>
    <x v="7"/>
    <x v="2"/>
    <x v="1"/>
    <n v="1"/>
    <x v="4"/>
    <x v="6"/>
    <x v="1"/>
  </r>
  <r>
    <x v="77"/>
    <x v="0"/>
    <d v="2023-01-11T00:00:00"/>
    <x v="1388"/>
    <s v="HDMIC"/>
    <x v="0"/>
    <x v="0"/>
    <x v="1"/>
    <n v="1"/>
    <x v="4"/>
    <x v="6"/>
    <x v="1"/>
  </r>
  <r>
    <x v="77"/>
    <x v="1"/>
    <d v="2023-01-18T00:00:00"/>
    <x v="1389"/>
    <s v="CLICC-MM"/>
    <x v="4"/>
    <x v="2"/>
    <x v="1"/>
    <n v="1"/>
    <x v="4"/>
    <x v="6"/>
    <x v="1"/>
  </r>
  <r>
    <x v="77"/>
    <x v="1"/>
    <d v="2023-01-11T00:00:00"/>
    <x v="1265"/>
    <s v="HPUSBC"/>
    <x v="12"/>
    <x v="1"/>
    <x v="1"/>
    <n v="1"/>
    <x v="4"/>
    <x v="6"/>
    <x v="1"/>
  </r>
  <r>
    <x v="77"/>
    <x v="1"/>
    <d v="2023-01-24T00:00:00"/>
    <x v="1246"/>
    <s v="HP"/>
    <x v="18"/>
    <x v="2"/>
    <x v="1"/>
    <n v="1"/>
    <x v="4"/>
    <x v="6"/>
    <x v="1"/>
  </r>
  <r>
    <x v="77"/>
    <x v="1"/>
    <d v="2023-01-11T00:00:00"/>
    <x v="1258"/>
    <s v="WALLADPT"/>
    <x v="3"/>
    <x v="1"/>
    <x v="1"/>
    <n v="1"/>
    <x v="4"/>
    <x v="6"/>
    <x v="1"/>
  </r>
  <r>
    <x v="77"/>
    <x v="1"/>
    <d v="2023-01-11T00:00:00"/>
    <x v="651"/>
    <s v="IPHONE"/>
    <x v="1"/>
    <x v="1"/>
    <x v="1"/>
    <n v="1"/>
    <x v="4"/>
    <x v="6"/>
    <x v="1"/>
  </r>
  <r>
    <x v="77"/>
    <x v="1"/>
    <d v="2023-01-11T00:00:00"/>
    <x v="330"/>
    <s v="MACUSBC"/>
    <x v="2"/>
    <x v="1"/>
    <x v="1"/>
    <n v="1"/>
    <x v="4"/>
    <x v="6"/>
    <x v="1"/>
  </r>
  <r>
    <x v="77"/>
    <x v="0"/>
    <d v="2023-01-23T00:00:00"/>
    <x v="129"/>
    <s v="CLICC-ML"/>
    <x v="7"/>
    <x v="2"/>
    <x v="1"/>
    <n v="1"/>
    <x v="4"/>
    <x v="6"/>
    <x v="1"/>
  </r>
  <r>
    <x v="77"/>
    <x v="1"/>
    <d v="2023-01-11T00:00:00"/>
    <x v="110"/>
    <s v="MACUSBC"/>
    <x v="2"/>
    <x v="1"/>
    <x v="1"/>
    <n v="1"/>
    <x v="4"/>
    <x v="6"/>
    <x v="1"/>
  </r>
  <r>
    <x v="77"/>
    <x v="1"/>
    <d v="2023-01-11T00:00:00"/>
    <x v="1048"/>
    <s v="WALLADPT"/>
    <x v="3"/>
    <x v="1"/>
    <x v="1"/>
    <n v="1"/>
    <x v="4"/>
    <x v="6"/>
    <x v="1"/>
  </r>
  <r>
    <x v="77"/>
    <x v="1"/>
    <d v="2023-01-11T00:00:00"/>
    <x v="185"/>
    <s v="IPHONE"/>
    <x v="1"/>
    <x v="1"/>
    <x v="1"/>
    <n v="1"/>
    <x v="4"/>
    <x v="6"/>
    <x v="1"/>
  </r>
  <r>
    <x v="77"/>
    <x v="1"/>
    <d v="2023-01-11T00:00:00"/>
    <x v="1194"/>
    <s v="MACUSBC"/>
    <x v="2"/>
    <x v="1"/>
    <x v="1"/>
    <n v="1"/>
    <x v="4"/>
    <x v="6"/>
    <x v="1"/>
  </r>
  <r>
    <x v="77"/>
    <x v="1"/>
    <d v="2023-01-18T00:00:00"/>
    <x v="887"/>
    <s v="CLICC-MM"/>
    <x v="4"/>
    <x v="2"/>
    <x v="1"/>
    <n v="1"/>
    <x v="4"/>
    <x v="6"/>
    <x v="1"/>
  </r>
  <r>
    <x v="77"/>
    <x v="1"/>
    <d v="2023-01-11T00:00:00"/>
    <x v="339"/>
    <s v="MACUSBC"/>
    <x v="2"/>
    <x v="1"/>
    <x v="1"/>
    <n v="1"/>
    <x v="4"/>
    <x v="6"/>
    <x v="1"/>
  </r>
  <r>
    <x v="77"/>
    <x v="0"/>
    <d v="2023-01-18T00:00:00"/>
    <x v="816"/>
    <s v="CBK"/>
    <x v="6"/>
    <x v="2"/>
    <x v="1"/>
    <n v="1"/>
    <x v="4"/>
    <x v="6"/>
    <x v="1"/>
  </r>
  <r>
    <x v="77"/>
    <x v="0"/>
    <d v="2023-01-11T00:00:00"/>
    <x v="331"/>
    <s v="HPUSBC"/>
    <x v="12"/>
    <x v="1"/>
    <x v="1"/>
    <n v="1"/>
    <x v="4"/>
    <x v="6"/>
    <x v="1"/>
  </r>
  <r>
    <x v="77"/>
    <x v="1"/>
    <d v="2023-01-11T00:00:00"/>
    <x v="1105"/>
    <s v="ANDROID"/>
    <x v="19"/>
    <x v="1"/>
    <x v="1"/>
    <n v="1"/>
    <x v="4"/>
    <x v="6"/>
    <x v="1"/>
  </r>
  <r>
    <x v="77"/>
    <x v="1"/>
    <d v="2023-01-18T00:00:00"/>
    <x v="1156"/>
    <s v="CBK"/>
    <x v="6"/>
    <x v="2"/>
    <x v="1"/>
    <n v="1"/>
    <x v="4"/>
    <x v="6"/>
    <x v="1"/>
  </r>
  <r>
    <x v="77"/>
    <x v="1"/>
    <d v="2023-01-11T00:00:00"/>
    <x v="749"/>
    <s v="IPHONE"/>
    <x v="1"/>
    <x v="1"/>
    <x v="1"/>
    <n v="1"/>
    <x v="4"/>
    <x v="6"/>
    <x v="1"/>
  </r>
  <r>
    <x v="77"/>
    <x v="1"/>
    <d v="2023-01-11T00:00:00"/>
    <x v="1305"/>
    <s v="OMNI"/>
    <x v="15"/>
    <x v="1"/>
    <x v="1"/>
    <n v="1"/>
    <x v="4"/>
    <x v="6"/>
    <x v="1"/>
  </r>
  <r>
    <x v="77"/>
    <x v="1"/>
    <d v="2023-01-11T00:00:00"/>
    <x v="718"/>
    <s v="MACCHRG"/>
    <x v="9"/>
    <x v="1"/>
    <x v="1"/>
    <n v="1"/>
    <x v="4"/>
    <x v="6"/>
    <x v="1"/>
  </r>
  <r>
    <x v="77"/>
    <x v="1"/>
    <d v="2023-01-25T00:00:00"/>
    <x v="613"/>
    <s v="CLICC-MM"/>
    <x v="4"/>
    <x v="2"/>
    <x v="1"/>
    <n v="1"/>
    <x v="4"/>
    <x v="6"/>
    <x v="1"/>
  </r>
  <r>
    <x v="77"/>
    <x v="1"/>
    <d v="2023-01-18T00:00:00"/>
    <x v="683"/>
    <s v="CBK"/>
    <x v="6"/>
    <x v="2"/>
    <x v="1"/>
    <n v="1"/>
    <x v="4"/>
    <x v="6"/>
    <x v="1"/>
  </r>
  <r>
    <x v="77"/>
    <x v="1"/>
    <d v="2023-01-25T00:00:00"/>
    <x v="1336"/>
    <s v="CLICC-ML"/>
    <x v="7"/>
    <x v="2"/>
    <x v="1"/>
    <n v="1"/>
    <x v="4"/>
    <x v="6"/>
    <x v="1"/>
  </r>
  <r>
    <x v="77"/>
    <x v="1"/>
    <d v="2023-01-11T00:00:00"/>
    <x v="1376"/>
    <s v="WALLADPT"/>
    <x v="3"/>
    <x v="1"/>
    <x v="1"/>
    <n v="1"/>
    <x v="4"/>
    <x v="6"/>
    <x v="1"/>
  </r>
  <r>
    <x v="77"/>
    <x v="1"/>
    <d v="2023-01-11T00:00:00"/>
    <x v="651"/>
    <s v="IPHONE"/>
    <x v="1"/>
    <x v="1"/>
    <x v="1"/>
    <n v="1"/>
    <x v="4"/>
    <x v="6"/>
    <x v="1"/>
  </r>
  <r>
    <x v="77"/>
    <x v="1"/>
    <d v="2023-01-11T00:00:00"/>
    <x v="711"/>
    <s v="HDMIC"/>
    <x v="0"/>
    <x v="0"/>
    <x v="1"/>
    <n v="1"/>
    <x v="4"/>
    <x v="6"/>
    <x v="1"/>
  </r>
  <r>
    <x v="77"/>
    <x v="1"/>
    <d v="2023-01-11T00:00:00"/>
    <x v="1024"/>
    <s v="UHDMI"/>
    <x v="14"/>
    <x v="0"/>
    <x v="1"/>
    <n v="1"/>
    <x v="4"/>
    <x v="6"/>
    <x v="1"/>
  </r>
  <r>
    <x v="77"/>
    <x v="0"/>
    <d v="2023-01-12T00:00:00"/>
    <x v="856"/>
    <s v="MACUSBC"/>
    <x v="2"/>
    <x v="1"/>
    <x v="1"/>
    <n v="1"/>
    <x v="4"/>
    <x v="6"/>
    <x v="1"/>
  </r>
  <r>
    <x v="77"/>
    <x v="0"/>
    <d v="2023-01-19T00:00:00"/>
    <x v="1330"/>
    <s v="HP"/>
    <x v="18"/>
    <x v="2"/>
    <x v="1"/>
    <n v="1"/>
    <x v="4"/>
    <x v="6"/>
    <x v="1"/>
  </r>
  <r>
    <x v="77"/>
    <x v="1"/>
    <d v="2023-04-11T00:00:00"/>
    <x v="105"/>
    <s v="AD"/>
    <x v="5"/>
    <x v="3"/>
    <x v="1"/>
    <n v="1"/>
    <x v="4"/>
    <x v="6"/>
    <x v="1"/>
  </r>
  <r>
    <x v="77"/>
    <x v="1"/>
    <d v="2023-01-18T00:00:00"/>
    <x v="825"/>
    <s v="CLICC-ML"/>
    <x v="7"/>
    <x v="2"/>
    <x v="1"/>
    <n v="1"/>
    <x v="4"/>
    <x v="6"/>
    <x v="1"/>
  </r>
  <r>
    <x v="77"/>
    <x v="1"/>
    <d v="2023-01-11T00:00:00"/>
    <x v="185"/>
    <s v="IPHONE"/>
    <x v="1"/>
    <x v="1"/>
    <x v="1"/>
    <n v="1"/>
    <x v="4"/>
    <x v="6"/>
    <x v="1"/>
  </r>
  <r>
    <x v="77"/>
    <x v="1"/>
    <d v="2023-01-25T00:00:00"/>
    <x v="1102"/>
    <s v="HP"/>
    <x v="18"/>
    <x v="2"/>
    <x v="1"/>
    <n v="1"/>
    <x v="4"/>
    <x v="6"/>
    <x v="1"/>
  </r>
  <r>
    <x v="77"/>
    <x v="1"/>
    <d v="2023-01-18T00:00:00"/>
    <x v="1390"/>
    <s v="CLICC-MM"/>
    <x v="4"/>
    <x v="2"/>
    <x v="1"/>
    <n v="1"/>
    <x v="4"/>
    <x v="6"/>
    <x v="1"/>
  </r>
  <r>
    <x v="77"/>
    <x v="1"/>
    <d v="2023-04-11T00:00:00"/>
    <x v="438"/>
    <s v="AD"/>
    <x v="5"/>
    <x v="3"/>
    <x v="1"/>
    <n v="1"/>
    <x v="4"/>
    <x v="6"/>
    <x v="1"/>
  </r>
  <r>
    <x v="78"/>
    <x v="1"/>
    <d v="2023-01-12T00:00:00"/>
    <x v="430"/>
    <s v="IPHONE"/>
    <x v="1"/>
    <x v="1"/>
    <x v="1"/>
    <n v="1"/>
    <x v="4"/>
    <x v="0"/>
    <x v="1"/>
  </r>
  <r>
    <x v="78"/>
    <x v="1"/>
    <d v="2023-01-12T00:00:00"/>
    <x v="854"/>
    <s v="WALLADPT"/>
    <x v="3"/>
    <x v="1"/>
    <x v="1"/>
    <n v="1"/>
    <x v="4"/>
    <x v="0"/>
    <x v="1"/>
  </r>
  <r>
    <x v="78"/>
    <x v="1"/>
    <d v="2023-01-19T00:00:00"/>
    <x v="857"/>
    <s v="CBK"/>
    <x v="6"/>
    <x v="2"/>
    <x v="1"/>
    <n v="1"/>
    <x v="4"/>
    <x v="0"/>
    <x v="1"/>
  </r>
  <r>
    <x v="78"/>
    <x v="3"/>
    <d v="2023-01-19T00:00:00"/>
    <x v="533"/>
    <s v="CBK"/>
    <x v="6"/>
    <x v="2"/>
    <x v="1"/>
    <n v="1"/>
    <x v="4"/>
    <x v="0"/>
    <x v="1"/>
  </r>
  <r>
    <x v="78"/>
    <x v="0"/>
    <d v="2023-01-26T00:00:00"/>
    <x v="1352"/>
    <s v="CLICC-MM"/>
    <x v="4"/>
    <x v="2"/>
    <x v="1"/>
    <n v="1"/>
    <x v="4"/>
    <x v="0"/>
    <x v="1"/>
  </r>
  <r>
    <x v="78"/>
    <x v="1"/>
    <d v="2023-01-19T00:00:00"/>
    <x v="1391"/>
    <s v="CLICC-ML"/>
    <x v="7"/>
    <x v="2"/>
    <x v="1"/>
    <n v="1"/>
    <x v="4"/>
    <x v="0"/>
    <x v="1"/>
  </r>
  <r>
    <x v="78"/>
    <x v="0"/>
    <d v="2023-01-19T00:00:00"/>
    <x v="816"/>
    <s v="CBK"/>
    <x v="6"/>
    <x v="2"/>
    <x v="1"/>
    <n v="1"/>
    <x v="4"/>
    <x v="0"/>
    <x v="1"/>
  </r>
  <r>
    <x v="78"/>
    <x v="1"/>
    <d v="2023-04-12T00:00:00"/>
    <x v="1392"/>
    <s v="AD"/>
    <x v="5"/>
    <x v="3"/>
    <x v="1"/>
    <n v="1"/>
    <x v="4"/>
    <x v="0"/>
    <x v="1"/>
  </r>
  <r>
    <x v="78"/>
    <x v="1"/>
    <d v="2023-01-19T00:00:00"/>
    <x v="1393"/>
    <s v="CLICC-ML"/>
    <x v="7"/>
    <x v="2"/>
    <x v="1"/>
    <n v="1"/>
    <x v="4"/>
    <x v="0"/>
    <x v="1"/>
  </r>
  <r>
    <x v="78"/>
    <x v="0"/>
    <d v="2023-01-19T00:00:00"/>
    <x v="561"/>
    <s v="HP"/>
    <x v="18"/>
    <x v="2"/>
    <x v="1"/>
    <n v="1"/>
    <x v="4"/>
    <x v="0"/>
    <x v="1"/>
  </r>
  <r>
    <x v="78"/>
    <x v="0"/>
    <d v="2023-01-12T00:00:00"/>
    <x v="331"/>
    <s v="HPUSBC"/>
    <x v="12"/>
    <x v="1"/>
    <x v="1"/>
    <n v="1"/>
    <x v="4"/>
    <x v="0"/>
    <x v="1"/>
  </r>
  <r>
    <x v="78"/>
    <x v="0"/>
    <d v="2023-01-12T00:00:00"/>
    <x v="263"/>
    <s v="WALLADPT"/>
    <x v="3"/>
    <x v="1"/>
    <x v="1"/>
    <n v="1"/>
    <x v="4"/>
    <x v="0"/>
    <x v="1"/>
  </r>
  <r>
    <x v="78"/>
    <x v="0"/>
    <d v="2023-01-12T00:00:00"/>
    <x v="393"/>
    <s v="IPHONE"/>
    <x v="1"/>
    <x v="1"/>
    <x v="1"/>
    <n v="1"/>
    <x v="4"/>
    <x v="0"/>
    <x v="1"/>
  </r>
  <r>
    <x v="78"/>
    <x v="1"/>
    <d v="2023-01-12T00:00:00"/>
    <x v="222"/>
    <s v="MACCHRG"/>
    <x v="9"/>
    <x v="1"/>
    <x v="1"/>
    <n v="1"/>
    <x v="4"/>
    <x v="0"/>
    <x v="1"/>
  </r>
  <r>
    <x v="78"/>
    <x v="0"/>
    <d v="2023-01-12T00:00:00"/>
    <x v="189"/>
    <s v="MACUSBC"/>
    <x v="2"/>
    <x v="1"/>
    <x v="1"/>
    <n v="1"/>
    <x v="4"/>
    <x v="0"/>
    <x v="1"/>
  </r>
  <r>
    <x v="78"/>
    <x v="1"/>
    <d v="2023-01-25T00:00:00"/>
    <x v="930"/>
    <s v="HP"/>
    <x v="18"/>
    <x v="2"/>
    <x v="1"/>
    <n v="1"/>
    <x v="4"/>
    <x v="0"/>
    <x v="1"/>
  </r>
  <r>
    <x v="78"/>
    <x v="0"/>
    <d v="2023-01-12T00:00:00"/>
    <x v="919"/>
    <s v="UVGA"/>
    <x v="10"/>
    <x v="0"/>
    <x v="1"/>
    <n v="1"/>
    <x v="4"/>
    <x v="0"/>
    <x v="1"/>
  </r>
  <r>
    <x v="78"/>
    <x v="1"/>
    <d v="2023-01-12T00:00:00"/>
    <x v="332"/>
    <s v="MACUSBC"/>
    <x v="2"/>
    <x v="1"/>
    <x v="1"/>
    <n v="1"/>
    <x v="4"/>
    <x v="0"/>
    <x v="1"/>
  </r>
  <r>
    <x v="78"/>
    <x v="1"/>
    <d v="2023-01-19T00:00:00"/>
    <x v="911"/>
    <s v="CBK"/>
    <x v="6"/>
    <x v="2"/>
    <x v="1"/>
    <n v="1"/>
    <x v="4"/>
    <x v="0"/>
    <x v="1"/>
  </r>
  <r>
    <x v="78"/>
    <x v="1"/>
    <d v="2023-04-12T00:00:00"/>
    <x v="27"/>
    <s v="AD"/>
    <x v="5"/>
    <x v="3"/>
    <x v="1"/>
    <n v="1"/>
    <x v="4"/>
    <x v="0"/>
    <x v="1"/>
  </r>
  <r>
    <x v="78"/>
    <x v="1"/>
    <d v="2023-01-12T00:00:00"/>
    <x v="718"/>
    <s v="MACCHRG"/>
    <x v="9"/>
    <x v="1"/>
    <x v="1"/>
    <n v="1"/>
    <x v="4"/>
    <x v="0"/>
    <x v="1"/>
  </r>
  <r>
    <x v="78"/>
    <x v="0"/>
    <d v="2023-01-12T00:00:00"/>
    <x v="338"/>
    <s v="MACUSBC"/>
    <x v="2"/>
    <x v="1"/>
    <x v="1"/>
    <n v="1"/>
    <x v="4"/>
    <x v="0"/>
    <x v="1"/>
  </r>
  <r>
    <x v="78"/>
    <x v="0"/>
    <d v="2023-01-12T00:00:00"/>
    <x v="1376"/>
    <s v="WALLADPT"/>
    <x v="3"/>
    <x v="1"/>
    <x v="1"/>
    <n v="1"/>
    <x v="4"/>
    <x v="0"/>
    <x v="1"/>
  </r>
  <r>
    <x v="78"/>
    <x v="0"/>
    <d v="2023-01-12T00:00:00"/>
    <x v="651"/>
    <s v="IPHONE"/>
    <x v="1"/>
    <x v="1"/>
    <x v="1"/>
    <n v="1"/>
    <x v="4"/>
    <x v="0"/>
    <x v="1"/>
  </r>
  <r>
    <x v="78"/>
    <x v="0"/>
    <d v="2023-01-12T00:00:00"/>
    <x v="1265"/>
    <s v="HPUSBC"/>
    <x v="12"/>
    <x v="1"/>
    <x v="1"/>
    <n v="1"/>
    <x v="4"/>
    <x v="0"/>
    <x v="1"/>
  </r>
  <r>
    <x v="78"/>
    <x v="0"/>
    <d v="2023-01-12T00:00:00"/>
    <x v="3"/>
    <s v="MACUSBC"/>
    <x v="2"/>
    <x v="1"/>
    <x v="1"/>
    <n v="1"/>
    <x v="4"/>
    <x v="0"/>
    <x v="1"/>
  </r>
  <r>
    <x v="78"/>
    <x v="0"/>
    <d v="2023-01-12T00:00:00"/>
    <x v="963"/>
    <s v="WALLADPT"/>
    <x v="3"/>
    <x v="1"/>
    <x v="1"/>
    <n v="1"/>
    <x v="4"/>
    <x v="0"/>
    <x v="1"/>
  </r>
  <r>
    <x v="78"/>
    <x v="0"/>
    <d v="2023-01-12T00:00:00"/>
    <x v="430"/>
    <s v="IPHONE"/>
    <x v="1"/>
    <x v="1"/>
    <x v="1"/>
    <n v="1"/>
    <x v="4"/>
    <x v="0"/>
    <x v="1"/>
  </r>
  <r>
    <x v="78"/>
    <x v="0"/>
    <d v="2023-01-12T00:00:00"/>
    <x v="711"/>
    <s v="HDMIC"/>
    <x v="0"/>
    <x v="0"/>
    <x v="1"/>
    <n v="1"/>
    <x v="4"/>
    <x v="0"/>
    <x v="1"/>
  </r>
  <r>
    <x v="78"/>
    <x v="0"/>
    <d v="2023-01-12T00:00:00"/>
    <x v="934"/>
    <s v="UHDMI"/>
    <x v="14"/>
    <x v="0"/>
    <x v="1"/>
    <n v="1"/>
    <x v="4"/>
    <x v="0"/>
    <x v="1"/>
  </r>
  <r>
    <x v="78"/>
    <x v="0"/>
    <d v="2023-01-19T00:00:00"/>
    <x v="816"/>
    <s v="CBK"/>
    <x v="6"/>
    <x v="2"/>
    <x v="1"/>
    <n v="1"/>
    <x v="4"/>
    <x v="0"/>
    <x v="1"/>
  </r>
  <r>
    <x v="78"/>
    <x v="1"/>
    <d v="2023-04-12T00:00:00"/>
    <x v="416"/>
    <s v="AD"/>
    <x v="5"/>
    <x v="3"/>
    <x v="1"/>
    <n v="1"/>
    <x v="4"/>
    <x v="0"/>
    <x v="1"/>
  </r>
  <r>
    <x v="78"/>
    <x v="0"/>
    <d v="2023-01-26T00:00:00"/>
    <x v="1394"/>
    <s v="HP"/>
    <x v="18"/>
    <x v="2"/>
    <x v="1"/>
    <n v="1"/>
    <x v="4"/>
    <x v="0"/>
    <x v="1"/>
  </r>
  <r>
    <x v="78"/>
    <x v="1"/>
    <d v="2023-01-12T00:00:00"/>
    <x v="339"/>
    <s v="MACUSBC"/>
    <x v="2"/>
    <x v="1"/>
    <x v="1"/>
    <n v="1"/>
    <x v="4"/>
    <x v="0"/>
    <x v="1"/>
  </r>
  <r>
    <x v="78"/>
    <x v="1"/>
    <d v="2023-01-12T00:00:00"/>
    <x v="351"/>
    <s v="MACCHRG"/>
    <x v="9"/>
    <x v="1"/>
    <x v="1"/>
    <n v="1"/>
    <x v="4"/>
    <x v="0"/>
    <x v="1"/>
  </r>
  <r>
    <x v="78"/>
    <x v="1"/>
    <d v="2023-04-12T00:00:00"/>
    <x v="84"/>
    <s v="AD"/>
    <x v="5"/>
    <x v="3"/>
    <x v="1"/>
    <n v="1"/>
    <x v="4"/>
    <x v="0"/>
    <x v="1"/>
  </r>
  <r>
    <x v="78"/>
    <x v="1"/>
    <d v="2023-01-12T00:00:00"/>
    <x v="483"/>
    <s v="HPUSBC"/>
    <x v="12"/>
    <x v="1"/>
    <x v="1"/>
    <n v="1"/>
    <x v="4"/>
    <x v="0"/>
    <x v="1"/>
  </r>
  <r>
    <x v="78"/>
    <x v="0"/>
    <d v="2023-01-19T00:00:00"/>
    <x v="258"/>
    <s v="CBK"/>
    <x v="6"/>
    <x v="2"/>
    <x v="1"/>
    <n v="1"/>
    <x v="4"/>
    <x v="0"/>
    <x v="1"/>
  </r>
  <r>
    <x v="78"/>
    <x v="0"/>
    <d v="2023-01-12T00:00:00"/>
    <x v="332"/>
    <s v="MACUSBC"/>
    <x v="2"/>
    <x v="1"/>
    <x v="1"/>
    <n v="1"/>
    <x v="4"/>
    <x v="0"/>
    <x v="1"/>
  </r>
  <r>
    <x v="78"/>
    <x v="1"/>
    <d v="2023-01-12T00:00:00"/>
    <x v="1194"/>
    <s v="MACUSBC"/>
    <x v="2"/>
    <x v="1"/>
    <x v="1"/>
    <n v="1"/>
    <x v="4"/>
    <x v="0"/>
    <x v="1"/>
  </r>
  <r>
    <x v="78"/>
    <x v="1"/>
    <d v="2023-04-12T00:00:00"/>
    <x v="472"/>
    <s v="AD"/>
    <x v="5"/>
    <x v="3"/>
    <x v="1"/>
    <n v="1"/>
    <x v="4"/>
    <x v="0"/>
    <x v="1"/>
  </r>
  <r>
    <x v="78"/>
    <x v="1"/>
    <d v="2023-01-26T00:00:00"/>
    <x v="615"/>
    <s v="CLICC-MM"/>
    <x v="4"/>
    <x v="2"/>
    <x v="1"/>
    <n v="1"/>
    <x v="4"/>
    <x v="0"/>
    <x v="1"/>
  </r>
  <r>
    <x v="78"/>
    <x v="1"/>
    <d v="2023-01-19T00:00:00"/>
    <x v="1395"/>
    <s v="CLICC-MM"/>
    <x v="4"/>
    <x v="2"/>
    <x v="1"/>
    <n v="1"/>
    <x v="4"/>
    <x v="0"/>
    <x v="1"/>
  </r>
  <r>
    <x v="78"/>
    <x v="1"/>
    <d v="2023-01-12T00:00:00"/>
    <x v="110"/>
    <s v="MACUSBC"/>
    <x v="2"/>
    <x v="1"/>
    <x v="1"/>
    <n v="1"/>
    <x v="4"/>
    <x v="0"/>
    <x v="1"/>
  </r>
  <r>
    <x v="78"/>
    <x v="1"/>
    <d v="2023-04-12T00:00:00"/>
    <x v="39"/>
    <s v="AD"/>
    <x v="5"/>
    <x v="3"/>
    <x v="1"/>
    <n v="1"/>
    <x v="4"/>
    <x v="0"/>
    <x v="1"/>
  </r>
  <r>
    <x v="78"/>
    <x v="1"/>
    <d v="2023-04-12T00:00:00"/>
    <x v="300"/>
    <s v="AD"/>
    <x v="5"/>
    <x v="3"/>
    <x v="1"/>
    <n v="1"/>
    <x v="4"/>
    <x v="0"/>
    <x v="1"/>
  </r>
  <r>
    <x v="78"/>
    <x v="1"/>
    <d v="2023-04-12T00:00:00"/>
    <x v="306"/>
    <s v="AD"/>
    <x v="5"/>
    <x v="3"/>
    <x v="1"/>
    <n v="1"/>
    <x v="4"/>
    <x v="0"/>
    <x v="1"/>
  </r>
  <r>
    <x v="78"/>
    <x v="1"/>
    <d v="2023-04-12T00:00:00"/>
    <x v="148"/>
    <s v="AD"/>
    <x v="5"/>
    <x v="3"/>
    <x v="1"/>
    <n v="1"/>
    <x v="4"/>
    <x v="0"/>
    <x v="1"/>
  </r>
  <r>
    <x v="78"/>
    <x v="1"/>
    <d v="2023-04-12T00:00:00"/>
    <x v="1396"/>
    <s v="AD"/>
    <x v="5"/>
    <x v="3"/>
    <x v="1"/>
    <n v="1"/>
    <x v="4"/>
    <x v="0"/>
    <x v="1"/>
  </r>
  <r>
    <x v="78"/>
    <x v="0"/>
    <d v="2023-01-12T00:00:00"/>
    <x v="279"/>
    <s v="HDST"/>
    <x v="8"/>
    <x v="4"/>
    <x v="1"/>
    <n v="1"/>
    <x v="4"/>
    <x v="0"/>
    <x v="1"/>
  </r>
  <r>
    <x v="78"/>
    <x v="0"/>
    <d v="2023-01-12T00:00:00"/>
    <x v="524"/>
    <s v="IPHONE"/>
    <x v="1"/>
    <x v="1"/>
    <x v="1"/>
    <n v="1"/>
    <x v="4"/>
    <x v="0"/>
    <x v="1"/>
  </r>
  <r>
    <x v="78"/>
    <x v="1"/>
    <d v="2023-01-25T00:00:00"/>
    <x v="1343"/>
    <s v="CLICC-ML"/>
    <x v="7"/>
    <x v="2"/>
    <x v="1"/>
    <n v="1"/>
    <x v="4"/>
    <x v="0"/>
    <x v="1"/>
  </r>
  <r>
    <x v="78"/>
    <x v="1"/>
    <d v="2023-01-12T00:00:00"/>
    <x v="606"/>
    <s v="MACUSBC"/>
    <x v="2"/>
    <x v="1"/>
    <x v="1"/>
    <n v="1"/>
    <x v="4"/>
    <x v="0"/>
    <x v="1"/>
  </r>
  <r>
    <x v="78"/>
    <x v="1"/>
    <d v="2023-01-19T00:00:00"/>
    <x v="1397"/>
    <s v="CLICC-ML"/>
    <x v="7"/>
    <x v="2"/>
    <x v="1"/>
    <n v="1"/>
    <x v="4"/>
    <x v="0"/>
    <x v="1"/>
  </r>
  <r>
    <x v="78"/>
    <x v="0"/>
    <d v="2023-01-12T00:00:00"/>
    <x v="685"/>
    <s v="MACCHRG"/>
    <x v="9"/>
    <x v="1"/>
    <x v="1"/>
    <n v="1"/>
    <x v="4"/>
    <x v="0"/>
    <x v="1"/>
  </r>
  <r>
    <x v="78"/>
    <x v="1"/>
    <d v="2023-04-12T00:00:00"/>
    <x v="1398"/>
    <s v="AD"/>
    <x v="5"/>
    <x v="3"/>
    <x v="1"/>
    <n v="1"/>
    <x v="4"/>
    <x v="0"/>
    <x v="1"/>
  </r>
  <r>
    <x v="78"/>
    <x v="1"/>
    <d v="2023-04-12T00:00:00"/>
    <x v="620"/>
    <s v="AD"/>
    <x v="5"/>
    <x v="3"/>
    <x v="1"/>
    <n v="1"/>
    <x v="4"/>
    <x v="0"/>
    <x v="1"/>
  </r>
  <r>
    <x v="78"/>
    <x v="0"/>
    <d v="2023-01-19T00:00:00"/>
    <x v="1071"/>
    <s v="CBK"/>
    <x v="6"/>
    <x v="2"/>
    <x v="1"/>
    <n v="1"/>
    <x v="4"/>
    <x v="0"/>
    <x v="1"/>
  </r>
  <r>
    <x v="78"/>
    <x v="0"/>
    <d v="2023-01-19T00:00:00"/>
    <x v="1399"/>
    <s v="CLICC-MM"/>
    <x v="4"/>
    <x v="2"/>
    <x v="1"/>
    <n v="1"/>
    <x v="4"/>
    <x v="0"/>
    <x v="1"/>
  </r>
  <r>
    <x v="78"/>
    <x v="1"/>
    <d v="2023-01-12T00:00:00"/>
    <x v="338"/>
    <s v="MACUSBC"/>
    <x v="2"/>
    <x v="1"/>
    <x v="1"/>
    <n v="1"/>
    <x v="4"/>
    <x v="0"/>
    <x v="1"/>
  </r>
  <r>
    <x v="78"/>
    <x v="1"/>
    <d v="2023-01-19T00:00:00"/>
    <x v="371"/>
    <s v="CBK"/>
    <x v="6"/>
    <x v="2"/>
    <x v="1"/>
    <n v="1"/>
    <x v="4"/>
    <x v="0"/>
    <x v="1"/>
  </r>
  <r>
    <x v="78"/>
    <x v="1"/>
    <d v="2023-01-19T00:00:00"/>
    <x v="560"/>
    <s v="HP"/>
    <x v="18"/>
    <x v="2"/>
    <x v="1"/>
    <n v="1"/>
    <x v="4"/>
    <x v="0"/>
    <x v="1"/>
  </r>
  <r>
    <x v="78"/>
    <x v="0"/>
    <d v="2023-01-12T00:00:00"/>
    <x v="330"/>
    <s v="MACUSBC"/>
    <x v="2"/>
    <x v="1"/>
    <x v="1"/>
    <n v="1"/>
    <x v="4"/>
    <x v="0"/>
    <x v="1"/>
  </r>
  <r>
    <x v="78"/>
    <x v="1"/>
    <d v="2023-04-12T00:00:00"/>
    <x v="234"/>
    <s v="AD"/>
    <x v="5"/>
    <x v="3"/>
    <x v="1"/>
    <n v="1"/>
    <x v="4"/>
    <x v="0"/>
    <x v="1"/>
  </r>
  <r>
    <x v="78"/>
    <x v="1"/>
    <d v="2023-01-19T00:00:00"/>
    <x v="1395"/>
    <s v="CLICC-MM"/>
    <x v="4"/>
    <x v="2"/>
    <x v="1"/>
    <n v="1"/>
    <x v="4"/>
    <x v="0"/>
    <x v="1"/>
  </r>
  <r>
    <x v="78"/>
    <x v="0"/>
    <d v="2023-01-26T00:00:00"/>
    <x v="508"/>
    <s v="CLICC-MM"/>
    <x v="4"/>
    <x v="2"/>
    <x v="1"/>
    <n v="1"/>
    <x v="4"/>
    <x v="0"/>
    <x v="1"/>
  </r>
  <r>
    <x v="78"/>
    <x v="1"/>
    <d v="2023-01-19T00:00:00"/>
    <x v="1104"/>
    <s v="HP"/>
    <x v="18"/>
    <x v="2"/>
    <x v="1"/>
    <n v="1"/>
    <x v="4"/>
    <x v="0"/>
    <x v="1"/>
  </r>
  <r>
    <x v="78"/>
    <x v="1"/>
    <d v="2023-04-12T00:00:00"/>
    <x v="1400"/>
    <s v="AD"/>
    <x v="5"/>
    <x v="3"/>
    <x v="1"/>
    <n v="1"/>
    <x v="4"/>
    <x v="0"/>
    <x v="1"/>
  </r>
  <r>
    <x v="78"/>
    <x v="1"/>
    <d v="2023-01-26T00:00:00"/>
    <x v="1401"/>
    <s v="CLICC-ML"/>
    <x v="7"/>
    <x v="2"/>
    <x v="1"/>
    <n v="1"/>
    <x v="4"/>
    <x v="0"/>
    <x v="1"/>
  </r>
  <r>
    <x v="78"/>
    <x v="1"/>
    <d v="2023-04-12T00:00:00"/>
    <x v="413"/>
    <s v="AD"/>
    <x v="5"/>
    <x v="3"/>
    <x v="1"/>
    <n v="1"/>
    <x v="4"/>
    <x v="0"/>
    <x v="1"/>
  </r>
  <r>
    <x v="78"/>
    <x v="1"/>
    <d v="2023-04-12T00:00:00"/>
    <x v="385"/>
    <s v="AD"/>
    <x v="5"/>
    <x v="3"/>
    <x v="1"/>
    <n v="1"/>
    <x v="4"/>
    <x v="0"/>
    <x v="1"/>
  </r>
  <r>
    <x v="78"/>
    <x v="1"/>
    <d v="2023-01-12T00:00:00"/>
    <x v="263"/>
    <s v="WALLADPT"/>
    <x v="3"/>
    <x v="1"/>
    <x v="1"/>
    <n v="1"/>
    <x v="4"/>
    <x v="0"/>
    <x v="1"/>
  </r>
  <r>
    <x v="78"/>
    <x v="1"/>
    <d v="2023-01-12T00:00:00"/>
    <x v="393"/>
    <s v="IPHONE"/>
    <x v="1"/>
    <x v="1"/>
    <x v="1"/>
    <n v="1"/>
    <x v="4"/>
    <x v="0"/>
    <x v="1"/>
  </r>
  <r>
    <x v="78"/>
    <x v="1"/>
    <d v="2023-01-19T00:00:00"/>
    <x v="1402"/>
    <s v="HP"/>
    <x v="18"/>
    <x v="2"/>
    <x v="1"/>
    <n v="1"/>
    <x v="4"/>
    <x v="0"/>
    <x v="1"/>
  </r>
  <r>
    <x v="78"/>
    <x v="0"/>
    <d v="2023-01-12T00:00:00"/>
    <x v="222"/>
    <s v="MACCHRG"/>
    <x v="9"/>
    <x v="1"/>
    <x v="1"/>
    <n v="1"/>
    <x v="4"/>
    <x v="0"/>
    <x v="1"/>
  </r>
  <r>
    <x v="78"/>
    <x v="0"/>
    <d v="2023-01-12T00:00:00"/>
    <x v="854"/>
    <s v="WALLADPT"/>
    <x v="3"/>
    <x v="1"/>
    <x v="1"/>
    <n v="1"/>
    <x v="4"/>
    <x v="0"/>
    <x v="1"/>
  </r>
  <r>
    <x v="78"/>
    <x v="0"/>
    <d v="2023-01-12T00:00:00"/>
    <x v="1"/>
    <s v="IPHONE"/>
    <x v="1"/>
    <x v="1"/>
    <x v="1"/>
    <n v="1"/>
    <x v="4"/>
    <x v="0"/>
    <x v="1"/>
  </r>
  <r>
    <x v="78"/>
    <x v="1"/>
    <d v="2023-04-12T00:00:00"/>
    <x v="663"/>
    <s v="AD"/>
    <x v="5"/>
    <x v="3"/>
    <x v="1"/>
    <n v="1"/>
    <x v="4"/>
    <x v="0"/>
    <x v="1"/>
  </r>
  <r>
    <x v="78"/>
    <x v="1"/>
    <d v="2023-04-12T00:00:00"/>
    <x v="492"/>
    <s v="AD"/>
    <x v="5"/>
    <x v="3"/>
    <x v="1"/>
    <n v="1"/>
    <x v="4"/>
    <x v="0"/>
    <x v="1"/>
  </r>
  <r>
    <x v="78"/>
    <x v="1"/>
    <d v="2023-04-12T00:00:00"/>
    <x v="292"/>
    <s v="AD"/>
    <x v="5"/>
    <x v="3"/>
    <x v="1"/>
    <n v="1"/>
    <x v="4"/>
    <x v="0"/>
    <x v="1"/>
  </r>
  <r>
    <x v="78"/>
    <x v="1"/>
    <d v="2023-04-12T00:00:00"/>
    <x v="470"/>
    <s v="AD"/>
    <x v="5"/>
    <x v="3"/>
    <x v="1"/>
    <n v="1"/>
    <x v="4"/>
    <x v="0"/>
    <x v="1"/>
  </r>
  <r>
    <x v="78"/>
    <x v="1"/>
    <d v="2023-01-12T00:00:00"/>
    <x v="189"/>
    <s v="MACUSBC"/>
    <x v="2"/>
    <x v="1"/>
    <x v="1"/>
    <n v="1"/>
    <x v="4"/>
    <x v="0"/>
    <x v="1"/>
  </r>
  <r>
    <x v="78"/>
    <x v="1"/>
    <d v="2023-01-12T00:00:00"/>
    <x v="530"/>
    <s v="MACUSBC"/>
    <x v="2"/>
    <x v="1"/>
    <x v="1"/>
    <n v="1"/>
    <x v="4"/>
    <x v="0"/>
    <x v="1"/>
  </r>
  <r>
    <x v="78"/>
    <x v="1"/>
    <d v="2023-01-19T00:00:00"/>
    <x v="1403"/>
    <s v="HP"/>
    <x v="18"/>
    <x v="2"/>
    <x v="1"/>
    <n v="1"/>
    <x v="4"/>
    <x v="0"/>
    <x v="1"/>
  </r>
  <r>
    <x v="78"/>
    <x v="1"/>
    <d v="2023-01-26T00:00:00"/>
    <x v="1404"/>
    <s v="CLICC-ML"/>
    <x v="7"/>
    <x v="2"/>
    <x v="1"/>
    <n v="1"/>
    <x v="4"/>
    <x v="0"/>
    <x v="1"/>
  </r>
  <r>
    <x v="78"/>
    <x v="1"/>
    <d v="2023-04-12T00:00:00"/>
    <x v="487"/>
    <s v="AD"/>
    <x v="5"/>
    <x v="3"/>
    <x v="1"/>
    <n v="1"/>
    <x v="4"/>
    <x v="0"/>
    <x v="1"/>
  </r>
  <r>
    <x v="78"/>
    <x v="0"/>
    <d v="2023-01-12T00:00:00"/>
    <x v="483"/>
    <s v="HPUSBC"/>
    <x v="12"/>
    <x v="1"/>
    <x v="1"/>
    <n v="1"/>
    <x v="4"/>
    <x v="0"/>
    <x v="1"/>
  </r>
  <r>
    <x v="78"/>
    <x v="1"/>
    <d v="2023-01-12T00:00:00"/>
    <x v="185"/>
    <s v="IPHONE"/>
    <x v="1"/>
    <x v="1"/>
    <x v="1"/>
    <n v="1"/>
    <x v="4"/>
    <x v="0"/>
    <x v="1"/>
  </r>
  <r>
    <x v="78"/>
    <x v="1"/>
    <d v="2023-01-12T00:00:00"/>
    <x v="1386"/>
    <s v="WALLADPT"/>
    <x v="3"/>
    <x v="1"/>
    <x v="1"/>
    <n v="1"/>
    <x v="4"/>
    <x v="0"/>
    <x v="1"/>
  </r>
  <r>
    <x v="78"/>
    <x v="1"/>
    <d v="2023-04-12T00:00:00"/>
    <x v="547"/>
    <s v="AD"/>
    <x v="5"/>
    <x v="3"/>
    <x v="1"/>
    <n v="1"/>
    <x v="4"/>
    <x v="0"/>
    <x v="1"/>
  </r>
  <r>
    <x v="78"/>
    <x v="1"/>
    <d v="2023-04-12T00:00:00"/>
    <x v="586"/>
    <s v="AD"/>
    <x v="5"/>
    <x v="3"/>
    <x v="1"/>
    <n v="1"/>
    <x v="4"/>
    <x v="0"/>
    <x v="1"/>
  </r>
  <r>
    <x v="78"/>
    <x v="1"/>
    <d v="2023-01-12T00:00:00"/>
    <x v="895"/>
    <s v="WALLADPT"/>
    <x v="3"/>
    <x v="1"/>
    <x v="1"/>
    <n v="1"/>
    <x v="4"/>
    <x v="0"/>
    <x v="1"/>
  </r>
  <r>
    <x v="78"/>
    <x v="1"/>
    <d v="2023-01-12T00:00:00"/>
    <x v="20"/>
    <s v="IPHONE"/>
    <x v="1"/>
    <x v="1"/>
    <x v="1"/>
    <n v="1"/>
    <x v="4"/>
    <x v="0"/>
    <x v="1"/>
  </r>
  <r>
    <x v="78"/>
    <x v="0"/>
    <d v="2023-01-12T00:00:00"/>
    <x v="110"/>
    <s v="MACUSBC"/>
    <x v="2"/>
    <x v="1"/>
    <x v="1"/>
    <n v="1"/>
    <x v="4"/>
    <x v="0"/>
    <x v="1"/>
  </r>
  <r>
    <x v="78"/>
    <x v="1"/>
    <d v="2023-01-12T00:00:00"/>
    <x v="511"/>
    <s v="MACUSBC"/>
    <x v="2"/>
    <x v="1"/>
    <x v="1"/>
    <n v="1"/>
    <x v="4"/>
    <x v="0"/>
    <x v="1"/>
  </r>
  <r>
    <x v="78"/>
    <x v="0"/>
    <d v="2023-01-19T00:00:00"/>
    <x v="1405"/>
    <s v="CBK"/>
    <x v="6"/>
    <x v="2"/>
    <x v="1"/>
    <n v="1"/>
    <x v="4"/>
    <x v="0"/>
    <x v="1"/>
  </r>
  <r>
    <x v="78"/>
    <x v="0"/>
    <d v="2023-01-12T00:00:00"/>
    <x v="1406"/>
    <s v="UVGA"/>
    <x v="10"/>
    <x v="0"/>
    <x v="1"/>
    <n v="1"/>
    <x v="4"/>
    <x v="0"/>
    <x v="1"/>
  </r>
  <r>
    <x v="78"/>
    <x v="0"/>
    <d v="2023-01-12T00:00:00"/>
    <x v="1265"/>
    <s v="HPUSBC"/>
    <x v="12"/>
    <x v="1"/>
    <x v="1"/>
    <n v="1"/>
    <x v="4"/>
    <x v="0"/>
    <x v="1"/>
  </r>
  <r>
    <x v="78"/>
    <x v="1"/>
    <d v="2023-01-26T00:00:00"/>
    <x v="614"/>
    <s v="CLICC-MM"/>
    <x v="4"/>
    <x v="2"/>
    <x v="1"/>
    <n v="1"/>
    <x v="4"/>
    <x v="0"/>
    <x v="1"/>
  </r>
  <r>
    <x v="78"/>
    <x v="1"/>
    <d v="2023-01-12T00:00:00"/>
    <x v="356"/>
    <s v="WALLADPT"/>
    <x v="3"/>
    <x v="1"/>
    <x v="1"/>
    <n v="1"/>
    <x v="4"/>
    <x v="0"/>
    <x v="1"/>
  </r>
  <r>
    <x v="78"/>
    <x v="1"/>
    <d v="2023-01-12T00:00:00"/>
    <x v="368"/>
    <s v="IPHONE"/>
    <x v="1"/>
    <x v="1"/>
    <x v="1"/>
    <n v="1"/>
    <x v="4"/>
    <x v="0"/>
    <x v="1"/>
  </r>
  <r>
    <x v="78"/>
    <x v="1"/>
    <d v="2023-01-12T00:00:00"/>
    <x v="357"/>
    <s v="WALLADPT"/>
    <x v="3"/>
    <x v="1"/>
    <x v="1"/>
    <n v="1"/>
    <x v="4"/>
    <x v="0"/>
    <x v="1"/>
  </r>
  <r>
    <x v="78"/>
    <x v="1"/>
    <d v="2023-01-12T00:00:00"/>
    <x v="262"/>
    <s v="IPHONE"/>
    <x v="1"/>
    <x v="1"/>
    <x v="1"/>
    <n v="1"/>
    <x v="4"/>
    <x v="0"/>
    <x v="1"/>
  </r>
  <r>
    <x v="78"/>
    <x v="1"/>
    <d v="2023-01-26T00:00:00"/>
    <x v="124"/>
    <s v="CLICC-ML"/>
    <x v="7"/>
    <x v="2"/>
    <x v="1"/>
    <n v="1"/>
    <x v="4"/>
    <x v="0"/>
    <x v="1"/>
  </r>
  <r>
    <x v="78"/>
    <x v="1"/>
    <d v="2023-01-12T00:00:00"/>
    <x v="711"/>
    <s v="HDMIC"/>
    <x v="0"/>
    <x v="0"/>
    <x v="1"/>
    <n v="1"/>
    <x v="4"/>
    <x v="0"/>
    <x v="1"/>
  </r>
  <r>
    <x v="78"/>
    <x v="1"/>
    <d v="2023-01-12T00:00:00"/>
    <x v="1075"/>
    <s v="UHDMI"/>
    <x v="14"/>
    <x v="0"/>
    <x v="1"/>
    <n v="1"/>
    <x v="4"/>
    <x v="0"/>
    <x v="1"/>
  </r>
  <r>
    <x v="78"/>
    <x v="1"/>
    <d v="2023-01-12T00:00:00"/>
    <x v="368"/>
    <s v="IPHONE"/>
    <x v="1"/>
    <x v="1"/>
    <x v="1"/>
    <n v="1"/>
    <x v="4"/>
    <x v="0"/>
    <x v="1"/>
  </r>
  <r>
    <x v="78"/>
    <x v="1"/>
    <d v="2023-01-12T00:00:00"/>
    <x v="356"/>
    <s v="WALLADPT"/>
    <x v="3"/>
    <x v="1"/>
    <x v="1"/>
    <n v="1"/>
    <x v="4"/>
    <x v="0"/>
    <x v="1"/>
  </r>
  <r>
    <x v="78"/>
    <x v="1"/>
    <d v="2023-04-12T00:00:00"/>
    <x v="660"/>
    <s v="AD"/>
    <x v="5"/>
    <x v="3"/>
    <x v="1"/>
    <n v="1"/>
    <x v="4"/>
    <x v="0"/>
    <x v="1"/>
  </r>
  <r>
    <x v="78"/>
    <x v="1"/>
    <d v="2023-01-19T00:00:00"/>
    <x v="844"/>
    <s v="CLICC-ML"/>
    <x v="7"/>
    <x v="2"/>
    <x v="1"/>
    <n v="1"/>
    <x v="4"/>
    <x v="0"/>
    <x v="1"/>
  </r>
  <r>
    <x v="78"/>
    <x v="0"/>
    <d v="2023-01-26T00:00:00"/>
    <x v="771"/>
    <s v="CLICC-MM"/>
    <x v="4"/>
    <x v="2"/>
    <x v="1"/>
    <n v="1"/>
    <x v="4"/>
    <x v="0"/>
    <x v="1"/>
  </r>
  <r>
    <x v="78"/>
    <x v="0"/>
    <d v="2023-01-19T00:00:00"/>
    <x v="1407"/>
    <s v="CLICC-MM"/>
    <x v="4"/>
    <x v="2"/>
    <x v="1"/>
    <n v="1"/>
    <x v="4"/>
    <x v="0"/>
    <x v="1"/>
  </r>
  <r>
    <x v="78"/>
    <x v="1"/>
    <d v="2023-01-19T00:00:00"/>
    <x v="477"/>
    <s v="CBK"/>
    <x v="6"/>
    <x v="2"/>
    <x v="1"/>
    <n v="1"/>
    <x v="4"/>
    <x v="0"/>
    <x v="1"/>
  </r>
  <r>
    <x v="78"/>
    <x v="1"/>
    <d v="2023-01-19T00:00:00"/>
    <x v="1408"/>
    <s v="CLICC-ML"/>
    <x v="7"/>
    <x v="2"/>
    <x v="1"/>
    <n v="1"/>
    <x v="4"/>
    <x v="0"/>
    <x v="1"/>
  </r>
  <r>
    <x v="78"/>
    <x v="1"/>
    <d v="2023-01-24T00:00:00"/>
    <x v="161"/>
    <s v="CLICC-ML"/>
    <x v="7"/>
    <x v="2"/>
    <x v="1"/>
    <n v="1"/>
    <x v="4"/>
    <x v="0"/>
    <x v="1"/>
  </r>
  <r>
    <x v="78"/>
    <x v="1"/>
    <d v="2023-01-12T00:00:00"/>
    <x v="524"/>
    <s v="IPHONE"/>
    <x v="1"/>
    <x v="1"/>
    <x v="1"/>
    <n v="1"/>
    <x v="4"/>
    <x v="0"/>
    <x v="1"/>
  </r>
  <r>
    <x v="78"/>
    <x v="0"/>
    <d v="2023-01-12T00:00:00"/>
    <x v="895"/>
    <s v="WALLADPT"/>
    <x v="3"/>
    <x v="1"/>
    <x v="1"/>
    <n v="1"/>
    <x v="4"/>
    <x v="0"/>
    <x v="1"/>
  </r>
  <r>
    <x v="78"/>
    <x v="0"/>
    <d v="2023-01-12T00:00:00"/>
    <x v="2"/>
    <s v="IPHONE"/>
    <x v="1"/>
    <x v="1"/>
    <x v="1"/>
    <n v="1"/>
    <x v="4"/>
    <x v="0"/>
    <x v="1"/>
  </r>
  <r>
    <x v="78"/>
    <x v="1"/>
    <d v="2023-01-26T00:00:00"/>
    <x v="723"/>
    <s v="FAC"/>
    <x v="4"/>
    <x v="2"/>
    <x v="1"/>
    <n v="1"/>
    <x v="4"/>
    <x v="0"/>
    <x v="1"/>
  </r>
  <r>
    <x v="78"/>
    <x v="1"/>
    <d v="2023-01-26T00:00:00"/>
    <x v="1409"/>
    <s v="CLICC-ML"/>
    <x v="7"/>
    <x v="2"/>
    <x v="1"/>
    <n v="1"/>
    <x v="4"/>
    <x v="0"/>
    <x v="1"/>
  </r>
  <r>
    <x v="78"/>
    <x v="0"/>
    <d v="2023-01-19T00:00:00"/>
    <x v="607"/>
    <s v="HP"/>
    <x v="18"/>
    <x v="2"/>
    <x v="1"/>
    <n v="1"/>
    <x v="4"/>
    <x v="0"/>
    <x v="1"/>
  </r>
  <r>
    <x v="78"/>
    <x v="1"/>
    <d v="2023-01-19T00:00:00"/>
    <x v="42"/>
    <s v="CLICC-ML"/>
    <x v="7"/>
    <x v="2"/>
    <x v="1"/>
    <n v="1"/>
    <x v="4"/>
    <x v="0"/>
    <x v="1"/>
  </r>
  <r>
    <x v="78"/>
    <x v="1"/>
    <d v="2023-01-19T00:00:00"/>
    <x v="956"/>
    <s v="CBK"/>
    <x v="6"/>
    <x v="2"/>
    <x v="1"/>
    <n v="1"/>
    <x v="4"/>
    <x v="0"/>
    <x v="1"/>
  </r>
  <r>
    <x v="78"/>
    <x v="1"/>
    <d v="2023-01-12T00:00:00"/>
    <x v="919"/>
    <s v="UVGA"/>
    <x v="10"/>
    <x v="0"/>
    <x v="1"/>
    <n v="1"/>
    <x v="4"/>
    <x v="0"/>
    <x v="1"/>
  </r>
  <r>
    <x v="79"/>
    <x v="1"/>
    <d v="2023-01-20T00:00:00"/>
    <x v="1218"/>
    <s v="HP"/>
    <x v="18"/>
    <x v="2"/>
    <x v="1"/>
    <n v="1"/>
    <x v="4"/>
    <x v="1"/>
    <x v="1"/>
  </r>
  <r>
    <x v="79"/>
    <x v="1"/>
    <d v="2023-04-13T00:00:00"/>
    <x v="375"/>
    <s v="AD"/>
    <x v="5"/>
    <x v="3"/>
    <x v="1"/>
    <n v="1"/>
    <x v="4"/>
    <x v="1"/>
    <x v="1"/>
  </r>
  <r>
    <x v="79"/>
    <x v="1"/>
    <d v="2023-01-13T00:00:00"/>
    <x v="1317"/>
    <s v="HDMIC"/>
    <x v="0"/>
    <x v="0"/>
    <x v="1"/>
    <n v="1"/>
    <x v="4"/>
    <x v="1"/>
    <x v="1"/>
  </r>
  <r>
    <x v="79"/>
    <x v="1"/>
    <d v="2023-06-01T00:00:00"/>
    <x v="348"/>
    <s v="AD"/>
    <x v="5"/>
    <x v="3"/>
    <x v="1"/>
    <n v="1"/>
    <x v="4"/>
    <x v="1"/>
    <x v="1"/>
  </r>
  <r>
    <x v="79"/>
    <x v="0"/>
    <d v="2023-01-13T00:00:00"/>
    <x v="1209"/>
    <s v="HPUSBC"/>
    <x v="12"/>
    <x v="1"/>
    <x v="1"/>
    <n v="1"/>
    <x v="4"/>
    <x v="1"/>
    <x v="1"/>
  </r>
  <r>
    <x v="79"/>
    <x v="0"/>
    <d v="2023-01-13T00:00:00"/>
    <x v="263"/>
    <s v="WALLADPT"/>
    <x v="3"/>
    <x v="1"/>
    <x v="1"/>
    <n v="1"/>
    <x v="4"/>
    <x v="1"/>
    <x v="1"/>
  </r>
  <r>
    <x v="79"/>
    <x v="0"/>
    <d v="2023-01-13T00:00:00"/>
    <x v="393"/>
    <s v="IPHONE"/>
    <x v="1"/>
    <x v="1"/>
    <x v="1"/>
    <n v="1"/>
    <x v="4"/>
    <x v="1"/>
    <x v="1"/>
  </r>
  <r>
    <x v="79"/>
    <x v="0"/>
    <d v="2023-03-24T00:00:00"/>
    <x v="756"/>
    <s v="CLICC-MM"/>
    <x v="4"/>
    <x v="2"/>
    <x v="1"/>
    <n v="1"/>
    <x v="4"/>
    <x v="1"/>
    <x v="1"/>
  </r>
  <r>
    <x v="79"/>
    <x v="1"/>
    <d v="2023-01-20T00:00:00"/>
    <x v="31"/>
    <s v="CLICC-ML"/>
    <x v="7"/>
    <x v="2"/>
    <x v="1"/>
    <n v="1"/>
    <x v="4"/>
    <x v="1"/>
    <x v="1"/>
  </r>
  <r>
    <x v="79"/>
    <x v="1"/>
    <d v="2023-01-13T00:00:00"/>
    <x v="397"/>
    <s v="OMNI"/>
    <x v="15"/>
    <x v="1"/>
    <x v="1"/>
    <n v="1"/>
    <x v="4"/>
    <x v="1"/>
    <x v="1"/>
  </r>
  <r>
    <x v="79"/>
    <x v="1"/>
    <d v="2023-01-20T00:00:00"/>
    <x v="719"/>
    <s v="CLICC-ML"/>
    <x v="7"/>
    <x v="2"/>
    <x v="1"/>
    <n v="1"/>
    <x v="4"/>
    <x v="1"/>
    <x v="1"/>
  </r>
  <r>
    <x v="79"/>
    <x v="0"/>
    <d v="2023-01-13T00:00:00"/>
    <x v="1015"/>
    <s v="UHDMI"/>
    <x v="14"/>
    <x v="0"/>
    <x v="1"/>
    <n v="1"/>
    <x v="4"/>
    <x v="1"/>
    <x v="1"/>
  </r>
  <r>
    <x v="79"/>
    <x v="0"/>
    <d v="2023-01-13T00:00:00"/>
    <x v="110"/>
    <s v="MACUSBC"/>
    <x v="2"/>
    <x v="1"/>
    <x v="1"/>
    <n v="1"/>
    <x v="4"/>
    <x v="1"/>
    <x v="1"/>
  </r>
  <r>
    <x v="79"/>
    <x v="1"/>
    <d v="2023-01-13T00:00:00"/>
    <x v="339"/>
    <s v="MACUSBC"/>
    <x v="2"/>
    <x v="1"/>
    <x v="1"/>
    <n v="1"/>
    <x v="4"/>
    <x v="1"/>
    <x v="1"/>
  </r>
  <r>
    <x v="79"/>
    <x v="1"/>
    <d v="2023-01-20T00:00:00"/>
    <x v="1118"/>
    <s v="CBK"/>
    <x v="6"/>
    <x v="2"/>
    <x v="1"/>
    <n v="1"/>
    <x v="4"/>
    <x v="1"/>
    <x v="1"/>
  </r>
  <r>
    <x v="79"/>
    <x v="1"/>
    <d v="2023-01-20T00:00:00"/>
    <x v="882"/>
    <s v="CLICC-ML"/>
    <x v="7"/>
    <x v="2"/>
    <x v="1"/>
    <n v="1"/>
    <x v="4"/>
    <x v="1"/>
    <x v="1"/>
  </r>
  <r>
    <x v="79"/>
    <x v="1"/>
    <d v="2023-01-13T00:00:00"/>
    <x v="357"/>
    <s v="WALLADPT"/>
    <x v="3"/>
    <x v="1"/>
    <x v="1"/>
    <n v="1"/>
    <x v="4"/>
    <x v="1"/>
    <x v="1"/>
  </r>
  <r>
    <x v="79"/>
    <x v="1"/>
    <d v="2023-01-13T00:00:00"/>
    <x v="262"/>
    <s v="IPHONE"/>
    <x v="1"/>
    <x v="1"/>
    <x v="1"/>
    <n v="1"/>
    <x v="4"/>
    <x v="1"/>
    <x v="1"/>
  </r>
  <r>
    <x v="79"/>
    <x v="0"/>
    <d v="2023-01-13T00:00:00"/>
    <x v="279"/>
    <s v="HDST"/>
    <x v="8"/>
    <x v="4"/>
    <x v="1"/>
    <n v="1"/>
    <x v="4"/>
    <x v="1"/>
    <x v="1"/>
  </r>
  <r>
    <x v="79"/>
    <x v="1"/>
    <d v="2023-01-26T00:00:00"/>
    <x v="1326"/>
    <s v="CLICC-ML"/>
    <x v="7"/>
    <x v="2"/>
    <x v="1"/>
    <n v="1"/>
    <x v="4"/>
    <x v="1"/>
    <x v="1"/>
  </r>
  <r>
    <x v="79"/>
    <x v="1"/>
    <d v="2023-01-20T00:00:00"/>
    <x v="1410"/>
    <s v="HP"/>
    <x v="18"/>
    <x v="2"/>
    <x v="1"/>
    <n v="1"/>
    <x v="4"/>
    <x v="1"/>
    <x v="1"/>
  </r>
  <r>
    <x v="79"/>
    <x v="1"/>
    <d v="2023-04-13T00:00:00"/>
    <x v="575"/>
    <s v="AD"/>
    <x v="5"/>
    <x v="3"/>
    <x v="1"/>
    <n v="1"/>
    <x v="4"/>
    <x v="1"/>
    <x v="1"/>
  </r>
  <r>
    <x v="79"/>
    <x v="1"/>
    <d v="2023-04-13T00:00:00"/>
    <x v="1411"/>
    <s v="AD"/>
    <x v="5"/>
    <x v="3"/>
    <x v="1"/>
    <n v="1"/>
    <x v="4"/>
    <x v="1"/>
    <x v="1"/>
  </r>
  <r>
    <x v="79"/>
    <x v="0"/>
    <d v="2023-01-13T00:00:00"/>
    <x v="718"/>
    <s v="MACCHRG"/>
    <x v="9"/>
    <x v="1"/>
    <x v="1"/>
    <n v="1"/>
    <x v="4"/>
    <x v="1"/>
    <x v="1"/>
  </r>
  <r>
    <x v="79"/>
    <x v="1"/>
    <d v="2023-01-13T00:00:00"/>
    <x v="331"/>
    <s v="HPUSBC"/>
    <x v="12"/>
    <x v="1"/>
    <x v="1"/>
    <n v="1"/>
    <x v="4"/>
    <x v="1"/>
    <x v="1"/>
  </r>
  <r>
    <x v="79"/>
    <x v="1"/>
    <d v="2023-01-20T00:00:00"/>
    <x v="47"/>
    <s v="CLICC-ML"/>
    <x v="7"/>
    <x v="2"/>
    <x v="1"/>
    <n v="1"/>
    <x v="4"/>
    <x v="1"/>
    <x v="1"/>
  </r>
  <r>
    <x v="79"/>
    <x v="1"/>
    <d v="2023-01-13T00:00:00"/>
    <x v="1179"/>
    <s v="UHDMI"/>
    <x v="14"/>
    <x v="0"/>
    <x v="1"/>
    <n v="1"/>
    <x v="4"/>
    <x v="1"/>
    <x v="1"/>
  </r>
  <r>
    <x v="79"/>
    <x v="1"/>
    <d v="2023-01-13T00:00:00"/>
    <x v="1317"/>
    <s v="HDMIC"/>
    <x v="0"/>
    <x v="0"/>
    <x v="1"/>
    <n v="1"/>
    <x v="4"/>
    <x v="1"/>
    <x v="1"/>
  </r>
  <r>
    <x v="79"/>
    <x v="1"/>
    <d v="2023-01-13T00:00:00"/>
    <x v="1386"/>
    <s v="WALLADPT"/>
    <x v="3"/>
    <x v="1"/>
    <x v="1"/>
    <n v="1"/>
    <x v="4"/>
    <x v="1"/>
    <x v="1"/>
  </r>
  <r>
    <x v="79"/>
    <x v="1"/>
    <d v="2023-01-13T00:00:00"/>
    <x v="524"/>
    <s v="IPHONE"/>
    <x v="1"/>
    <x v="1"/>
    <x v="1"/>
    <n v="1"/>
    <x v="4"/>
    <x v="1"/>
    <x v="1"/>
  </r>
  <r>
    <x v="79"/>
    <x v="1"/>
    <d v="2023-01-13T00:00:00"/>
    <x v="1"/>
    <s v="IPHONE"/>
    <x v="1"/>
    <x v="1"/>
    <x v="1"/>
    <n v="1"/>
    <x v="4"/>
    <x v="1"/>
    <x v="1"/>
  </r>
  <r>
    <x v="79"/>
    <x v="1"/>
    <d v="2023-01-13T00:00:00"/>
    <x v="854"/>
    <s v="WALLADPT"/>
    <x v="3"/>
    <x v="1"/>
    <x v="1"/>
    <n v="1"/>
    <x v="4"/>
    <x v="1"/>
    <x v="1"/>
  </r>
  <r>
    <x v="79"/>
    <x v="0"/>
    <d v="2023-03-24T00:00:00"/>
    <x v="1412"/>
    <s v="CLICC-MM"/>
    <x v="4"/>
    <x v="2"/>
    <x v="1"/>
    <n v="1"/>
    <x v="4"/>
    <x v="1"/>
    <x v="1"/>
  </r>
  <r>
    <x v="79"/>
    <x v="1"/>
    <d v="2023-04-13T00:00:00"/>
    <x v="237"/>
    <s v="AD"/>
    <x v="5"/>
    <x v="3"/>
    <x v="1"/>
    <n v="1"/>
    <x v="4"/>
    <x v="1"/>
    <x v="1"/>
  </r>
  <r>
    <x v="79"/>
    <x v="1"/>
    <d v="2023-01-13T00:00:00"/>
    <x v="2"/>
    <s v="IPHONE"/>
    <x v="1"/>
    <x v="1"/>
    <x v="1"/>
    <n v="1"/>
    <x v="4"/>
    <x v="1"/>
    <x v="1"/>
  </r>
  <r>
    <x v="79"/>
    <x v="1"/>
    <d v="2023-01-13T00:00:00"/>
    <x v="950"/>
    <s v="WALLADPT"/>
    <x v="3"/>
    <x v="1"/>
    <x v="1"/>
    <n v="1"/>
    <x v="4"/>
    <x v="1"/>
    <x v="1"/>
  </r>
  <r>
    <x v="79"/>
    <x v="1"/>
    <d v="2023-01-13T00:00:00"/>
    <x v="530"/>
    <s v="MACUSBC"/>
    <x v="2"/>
    <x v="1"/>
    <x v="1"/>
    <n v="1"/>
    <x v="4"/>
    <x v="1"/>
    <x v="1"/>
  </r>
  <r>
    <x v="79"/>
    <x v="1"/>
    <d v="2023-01-26T00:00:00"/>
    <x v="1165"/>
    <s v="HP"/>
    <x v="18"/>
    <x v="2"/>
    <x v="1"/>
    <n v="1"/>
    <x v="4"/>
    <x v="1"/>
    <x v="1"/>
  </r>
  <r>
    <x v="79"/>
    <x v="0"/>
    <d v="2023-01-27T00:00:00"/>
    <x v="701"/>
    <s v="CLICC-MM"/>
    <x v="4"/>
    <x v="2"/>
    <x v="1"/>
    <n v="1"/>
    <x v="4"/>
    <x v="1"/>
    <x v="1"/>
  </r>
  <r>
    <x v="79"/>
    <x v="1"/>
    <d v="2023-01-20T00:00:00"/>
    <x v="845"/>
    <s v="CLICC-ML"/>
    <x v="7"/>
    <x v="2"/>
    <x v="1"/>
    <n v="1"/>
    <x v="4"/>
    <x v="1"/>
    <x v="1"/>
  </r>
  <r>
    <x v="79"/>
    <x v="1"/>
    <d v="2023-04-13T00:00:00"/>
    <x v="352"/>
    <s v="AD"/>
    <x v="5"/>
    <x v="3"/>
    <x v="1"/>
    <n v="1"/>
    <x v="4"/>
    <x v="1"/>
    <x v="1"/>
  </r>
  <r>
    <x v="79"/>
    <x v="1"/>
    <d v="2023-04-13T00:00:00"/>
    <x v="1413"/>
    <s v="AD"/>
    <x v="5"/>
    <x v="3"/>
    <x v="1"/>
    <n v="1"/>
    <x v="4"/>
    <x v="1"/>
    <x v="1"/>
  </r>
  <r>
    <x v="79"/>
    <x v="0"/>
    <d v="2023-01-13T00:00:00"/>
    <x v="884"/>
    <s v="WALLADPT"/>
    <x v="3"/>
    <x v="1"/>
    <x v="1"/>
    <n v="1"/>
    <x v="4"/>
    <x v="1"/>
    <x v="1"/>
  </r>
  <r>
    <x v="79"/>
    <x v="0"/>
    <d v="2023-01-13T00:00:00"/>
    <x v="430"/>
    <s v="IPHONE"/>
    <x v="1"/>
    <x v="1"/>
    <x v="1"/>
    <n v="1"/>
    <x v="4"/>
    <x v="1"/>
    <x v="1"/>
  </r>
  <r>
    <x v="79"/>
    <x v="1"/>
    <d v="2023-01-27T00:00:00"/>
    <x v="564"/>
    <s v="HP"/>
    <x v="18"/>
    <x v="2"/>
    <x v="1"/>
    <n v="1"/>
    <x v="4"/>
    <x v="1"/>
    <x v="1"/>
  </r>
  <r>
    <x v="79"/>
    <x v="1"/>
    <d v="2023-01-20T00:00:00"/>
    <x v="46"/>
    <s v="CBK"/>
    <x v="6"/>
    <x v="2"/>
    <x v="1"/>
    <n v="1"/>
    <x v="4"/>
    <x v="1"/>
    <x v="1"/>
  </r>
  <r>
    <x v="79"/>
    <x v="1"/>
    <d v="2023-01-13T00:00:00"/>
    <x v="716"/>
    <s v="ANKER"/>
    <x v="20"/>
    <x v="1"/>
    <x v="1"/>
    <n v="1"/>
    <x v="4"/>
    <x v="1"/>
    <x v="1"/>
  </r>
  <r>
    <x v="79"/>
    <x v="1"/>
    <d v="2023-01-20T00:00:00"/>
    <x v="1408"/>
    <s v="CLICC-ML"/>
    <x v="7"/>
    <x v="2"/>
    <x v="1"/>
    <n v="1"/>
    <x v="4"/>
    <x v="1"/>
    <x v="1"/>
  </r>
  <r>
    <x v="79"/>
    <x v="0"/>
    <d v="2023-01-20T00:00:00"/>
    <x v="328"/>
    <s v="CBK"/>
    <x v="6"/>
    <x v="2"/>
    <x v="1"/>
    <n v="1"/>
    <x v="4"/>
    <x v="1"/>
    <x v="1"/>
  </r>
  <r>
    <x v="79"/>
    <x v="1"/>
    <d v="2023-01-27T00:00:00"/>
    <x v="1338"/>
    <s v="HP"/>
    <x v="18"/>
    <x v="2"/>
    <x v="1"/>
    <n v="1"/>
    <x v="4"/>
    <x v="1"/>
    <x v="1"/>
  </r>
  <r>
    <x v="79"/>
    <x v="1"/>
    <d v="2023-01-13T00:00:00"/>
    <x v="1264"/>
    <s v="OMNI"/>
    <x v="15"/>
    <x v="1"/>
    <x v="1"/>
    <n v="1"/>
    <x v="4"/>
    <x v="1"/>
    <x v="1"/>
  </r>
  <r>
    <x v="79"/>
    <x v="1"/>
    <d v="2023-04-13T00:00:00"/>
    <x v="341"/>
    <s v="AD"/>
    <x v="5"/>
    <x v="3"/>
    <x v="1"/>
    <n v="1"/>
    <x v="4"/>
    <x v="1"/>
    <x v="1"/>
  </r>
  <r>
    <x v="79"/>
    <x v="0"/>
    <d v="2023-01-13T00:00:00"/>
    <x v="249"/>
    <s v="IPHONE"/>
    <x v="1"/>
    <x v="1"/>
    <x v="1"/>
    <n v="1"/>
    <x v="4"/>
    <x v="1"/>
    <x v="1"/>
  </r>
  <r>
    <x v="79"/>
    <x v="0"/>
    <d v="2023-01-13T00:00:00"/>
    <x v="1015"/>
    <s v="UHDMI"/>
    <x v="14"/>
    <x v="0"/>
    <x v="1"/>
    <n v="1"/>
    <x v="4"/>
    <x v="1"/>
    <x v="1"/>
  </r>
  <r>
    <x v="79"/>
    <x v="1"/>
    <d v="2023-01-13T00:00:00"/>
    <x v="110"/>
    <s v="MACUSBC"/>
    <x v="2"/>
    <x v="1"/>
    <x v="1"/>
    <n v="1"/>
    <x v="4"/>
    <x v="1"/>
    <x v="1"/>
  </r>
  <r>
    <x v="79"/>
    <x v="1"/>
    <d v="2023-01-13T00:00:00"/>
    <x v="185"/>
    <s v="IPHONE"/>
    <x v="1"/>
    <x v="1"/>
    <x v="1"/>
    <n v="1"/>
    <x v="4"/>
    <x v="1"/>
    <x v="1"/>
  </r>
  <r>
    <x v="79"/>
    <x v="1"/>
    <d v="2023-01-13T00:00:00"/>
    <x v="963"/>
    <s v="WALLADPT"/>
    <x v="3"/>
    <x v="1"/>
    <x v="1"/>
    <n v="1"/>
    <x v="4"/>
    <x v="1"/>
    <x v="1"/>
  </r>
  <r>
    <x v="79"/>
    <x v="1"/>
    <d v="2023-01-13T00:00:00"/>
    <x v="1194"/>
    <s v="MACUSBC"/>
    <x v="2"/>
    <x v="1"/>
    <x v="1"/>
    <n v="1"/>
    <x v="4"/>
    <x v="1"/>
    <x v="1"/>
  </r>
  <r>
    <x v="79"/>
    <x v="1"/>
    <d v="2023-01-13T00:00:00"/>
    <x v="1"/>
    <s v="IPHONE"/>
    <x v="1"/>
    <x v="1"/>
    <x v="1"/>
    <n v="1"/>
    <x v="4"/>
    <x v="1"/>
    <x v="1"/>
  </r>
  <r>
    <x v="79"/>
    <x v="1"/>
    <d v="2023-01-13T00:00:00"/>
    <x v="854"/>
    <s v="WALLADPT"/>
    <x v="3"/>
    <x v="1"/>
    <x v="1"/>
    <n v="1"/>
    <x v="4"/>
    <x v="1"/>
    <x v="1"/>
  </r>
  <r>
    <x v="79"/>
    <x v="4"/>
    <d v="2023-01-13T00:00:00"/>
    <x v="768"/>
    <s v="CBK"/>
    <x v="6"/>
    <x v="2"/>
    <x v="1"/>
    <n v="1"/>
    <x v="4"/>
    <x v="1"/>
    <x v="1"/>
  </r>
  <r>
    <x v="79"/>
    <x v="1"/>
    <d v="2023-01-27T00:00:00"/>
    <x v="793"/>
    <s v="CLICC-MM"/>
    <x v="4"/>
    <x v="2"/>
    <x v="1"/>
    <n v="1"/>
    <x v="4"/>
    <x v="1"/>
    <x v="1"/>
  </r>
  <r>
    <x v="79"/>
    <x v="1"/>
    <d v="2023-04-13T00:00:00"/>
    <x v="232"/>
    <s v="AD"/>
    <x v="5"/>
    <x v="3"/>
    <x v="1"/>
    <n v="1"/>
    <x v="4"/>
    <x v="1"/>
    <x v="1"/>
  </r>
  <r>
    <x v="79"/>
    <x v="1"/>
    <d v="2023-01-13T00:00:00"/>
    <x v="3"/>
    <s v="MACUSBC"/>
    <x v="2"/>
    <x v="1"/>
    <x v="1"/>
    <n v="1"/>
    <x v="4"/>
    <x v="1"/>
    <x v="1"/>
  </r>
  <r>
    <x v="79"/>
    <x v="1"/>
    <d v="2023-01-20T00:00:00"/>
    <x v="624"/>
    <s v="CBK"/>
    <x v="6"/>
    <x v="2"/>
    <x v="1"/>
    <n v="1"/>
    <x v="4"/>
    <x v="1"/>
    <x v="1"/>
  </r>
  <r>
    <x v="79"/>
    <x v="1"/>
    <d v="2023-01-20T00:00:00"/>
    <x v="852"/>
    <s v="CBK"/>
    <x v="6"/>
    <x v="2"/>
    <x v="1"/>
    <n v="1"/>
    <x v="4"/>
    <x v="1"/>
    <x v="1"/>
  </r>
  <r>
    <x v="79"/>
    <x v="1"/>
    <d v="2023-04-13T00:00:00"/>
    <x v="225"/>
    <s v="AD"/>
    <x v="5"/>
    <x v="3"/>
    <x v="1"/>
    <n v="1"/>
    <x v="4"/>
    <x v="1"/>
    <x v="1"/>
  </r>
  <r>
    <x v="79"/>
    <x v="0"/>
    <d v="2023-01-20T00:00:00"/>
    <x v="897"/>
    <s v="CBK"/>
    <x v="6"/>
    <x v="2"/>
    <x v="1"/>
    <n v="1"/>
    <x v="4"/>
    <x v="1"/>
    <x v="1"/>
  </r>
  <r>
    <x v="79"/>
    <x v="1"/>
    <d v="2023-04-13T00:00:00"/>
    <x v="288"/>
    <s v="AD"/>
    <x v="5"/>
    <x v="3"/>
    <x v="1"/>
    <n v="1"/>
    <x v="4"/>
    <x v="1"/>
    <x v="1"/>
  </r>
  <r>
    <x v="79"/>
    <x v="1"/>
    <d v="2023-01-20T00:00:00"/>
    <x v="642"/>
    <s v="CBK"/>
    <x v="6"/>
    <x v="2"/>
    <x v="1"/>
    <n v="1"/>
    <x v="4"/>
    <x v="1"/>
    <x v="1"/>
  </r>
  <r>
    <x v="79"/>
    <x v="1"/>
    <d v="2023-01-20T00:00:00"/>
    <x v="750"/>
    <s v="CBK"/>
    <x v="6"/>
    <x v="2"/>
    <x v="1"/>
    <n v="1"/>
    <x v="4"/>
    <x v="1"/>
    <x v="1"/>
  </r>
  <r>
    <x v="79"/>
    <x v="0"/>
    <d v="2023-01-13T00:00:00"/>
    <x v="331"/>
    <s v="HPUSBC"/>
    <x v="12"/>
    <x v="1"/>
    <x v="1"/>
    <n v="1"/>
    <x v="4"/>
    <x v="1"/>
    <x v="1"/>
  </r>
  <r>
    <x v="79"/>
    <x v="0"/>
    <d v="2023-01-20T00:00:00"/>
    <x v="41"/>
    <s v="CLICC-ML"/>
    <x v="7"/>
    <x v="2"/>
    <x v="1"/>
    <n v="1"/>
    <x v="4"/>
    <x v="1"/>
    <x v="1"/>
  </r>
  <r>
    <x v="79"/>
    <x v="1"/>
    <d v="2023-04-13T00:00:00"/>
    <x v="390"/>
    <s v="AD"/>
    <x v="5"/>
    <x v="3"/>
    <x v="1"/>
    <n v="1"/>
    <x v="4"/>
    <x v="1"/>
    <x v="1"/>
  </r>
  <r>
    <x v="79"/>
    <x v="0"/>
    <d v="2023-01-13T00:00:00"/>
    <x v="1305"/>
    <s v="OMNI"/>
    <x v="15"/>
    <x v="1"/>
    <x v="1"/>
    <n v="1"/>
    <x v="4"/>
    <x v="1"/>
    <x v="1"/>
  </r>
  <r>
    <x v="79"/>
    <x v="1"/>
    <d v="2023-04-13T00:00:00"/>
    <x v="282"/>
    <s v="AD"/>
    <x v="5"/>
    <x v="3"/>
    <x v="1"/>
    <n v="1"/>
    <x v="4"/>
    <x v="1"/>
    <x v="1"/>
  </r>
  <r>
    <x v="79"/>
    <x v="1"/>
    <d v="2023-04-13T00:00:00"/>
    <x v="1387"/>
    <s v="AD"/>
    <x v="5"/>
    <x v="3"/>
    <x v="1"/>
    <n v="1"/>
    <x v="4"/>
    <x v="1"/>
    <x v="1"/>
  </r>
  <r>
    <x v="79"/>
    <x v="1"/>
    <d v="2023-01-13T00:00:00"/>
    <x v="1209"/>
    <s v="HPUSBC"/>
    <x v="12"/>
    <x v="1"/>
    <x v="1"/>
    <n v="1"/>
    <x v="4"/>
    <x v="1"/>
    <x v="1"/>
  </r>
  <r>
    <x v="79"/>
    <x v="1"/>
    <d v="2023-01-27T00:00:00"/>
    <x v="1284"/>
    <s v="HP"/>
    <x v="18"/>
    <x v="2"/>
    <x v="1"/>
    <n v="1"/>
    <x v="4"/>
    <x v="1"/>
    <x v="1"/>
  </r>
  <r>
    <x v="79"/>
    <x v="1"/>
    <d v="2023-01-13T00:00:00"/>
    <x v="963"/>
    <s v="WALLADPT"/>
    <x v="3"/>
    <x v="1"/>
    <x v="1"/>
    <n v="1"/>
    <x v="4"/>
    <x v="1"/>
    <x v="1"/>
  </r>
  <r>
    <x v="79"/>
    <x v="1"/>
    <d v="2023-01-13T00:00:00"/>
    <x v="185"/>
    <s v="IPHONE"/>
    <x v="1"/>
    <x v="1"/>
    <x v="1"/>
    <n v="1"/>
    <x v="4"/>
    <x v="1"/>
    <x v="1"/>
  </r>
  <r>
    <x v="79"/>
    <x v="1"/>
    <d v="2023-01-20T00:00:00"/>
    <x v="1208"/>
    <s v="HP"/>
    <x v="18"/>
    <x v="2"/>
    <x v="1"/>
    <n v="1"/>
    <x v="4"/>
    <x v="1"/>
    <x v="1"/>
  </r>
  <r>
    <x v="79"/>
    <x v="1"/>
    <d v="2023-01-26T00:00:00"/>
    <x v="657"/>
    <s v="HP"/>
    <x v="18"/>
    <x v="2"/>
    <x v="1"/>
    <n v="1"/>
    <x v="4"/>
    <x v="1"/>
    <x v="1"/>
  </r>
  <r>
    <x v="79"/>
    <x v="1"/>
    <d v="2023-01-13T00:00:00"/>
    <x v="1414"/>
    <s v="ANDROID"/>
    <x v="19"/>
    <x v="1"/>
    <x v="1"/>
    <n v="1"/>
    <x v="4"/>
    <x v="1"/>
    <x v="1"/>
  </r>
  <r>
    <x v="79"/>
    <x v="1"/>
    <d v="2023-01-13T00:00:00"/>
    <x v="397"/>
    <s v="OMNI"/>
    <x v="15"/>
    <x v="1"/>
    <x v="1"/>
    <n v="1"/>
    <x v="4"/>
    <x v="1"/>
    <x v="1"/>
  </r>
  <r>
    <x v="79"/>
    <x v="0"/>
    <d v="2023-01-13T00:00:00"/>
    <x v="5"/>
    <s v="WALLADPT"/>
    <x v="3"/>
    <x v="1"/>
    <x v="1"/>
    <n v="1"/>
    <x v="4"/>
    <x v="1"/>
    <x v="1"/>
  </r>
  <r>
    <x v="79"/>
    <x v="0"/>
    <d v="2023-01-13T00:00:00"/>
    <x v="20"/>
    <s v="IPHONE"/>
    <x v="1"/>
    <x v="1"/>
    <x v="1"/>
    <n v="1"/>
    <x v="4"/>
    <x v="1"/>
    <x v="1"/>
  </r>
  <r>
    <x v="79"/>
    <x v="1"/>
    <d v="2023-01-13T00:00:00"/>
    <x v="1194"/>
    <s v="MACUSBC"/>
    <x v="2"/>
    <x v="1"/>
    <x v="1"/>
    <n v="1"/>
    <x v="4"/>
    <x v="1"/>
    <x v="1"/>
  </r>
  <r>
    <x v="79"/>
    <x v="0"/>
    <d v="2023-01-20T00:00:00"/>
    <x v="1146"/>
    <s v="HP"/>
    <x v="18"/>
    <x v="2"/>
    <x v="1"/>
    <n v="1"/>
    <x v="4"/>
    <x v="1"/>
    <x v="1"/>
  </r>
  <r>
    <x v="79"/>
    <x v="0"/>
    <d v="2023-01-20T00:00:00"/>
    <x v="821"/>
    <s v="CBK"/>
    <x v="6"/>
    <x v="2"/>
    <x v="1"/>
    <n v="1"/>
    <x v="4"/>
    <x v="1"/>
    <x v="1"/>
  </r>
  <r>
    <x v="79"/>
    <x v="1"/>
    <d v="2023-01-20T00:00:00"/>
    <x v="1272"/>
    <s v="HP"/>
    <x v="18"/>
    <x v="2"/>
    <x v="1"/>
    <n v="1"/>
    <x v="4"/>
    <x v="1"/>
    <x v="1"/>
  </r>
  <r>
    <x v="79"/>
    <x v="1"/>
    <d v="2023-04-13T00:00:00"/>
    <x v="196"/>
    <s v="AD"/>
    <x v="5"/>
    <x v="3"/>
    <x v="1"/>
    <n v="1"/>
    <x v="4"/>
    <x v="1"/>
    <x v="1"/>
  </r>
  <r>
    <x v="79"/>
    <x v="1"/>
    <d v="2023-04-13T00:00:00"/>
    <x v="365"/>
    <s v="AD"/>
    <x v="5"/>
    <x v="3"/>
    <x v="1"/>
    <n v="1"/>
    <x v="4"/>
    <x v="1"/>
    <x v="1"/>
  </r>
  <r>
    <x v="79"/>
    <x v="1"/>
    <d v="2023-04-13T00:00:00"/>
    <x v="342"/>
    <s v="AD"/>
    <x v="5"/>
    <x v="3"/>
    <x v="1"/>
    <n v="1"/>
    <x v="4"/>
    <x v="1"/>
    <x v="1"/>
  </r>
  <r>
    <x v="79"/>
    <x v="0"/>
    <d v="2023-01-20T00:00:00"/>
    <x v="58"/>
    <s v="CLICC-MM"/>
    <x v="4"/>
    <x v="2"/>
    <x v="1"/>
    <n v="1"/>
    <x v="4"/>
    <x v="1"/>
    <x v="1"/>
  </r>
  <r>
    <x v="79"/>
    <x v="1"/>
    <d v="2023-04-13T00:00:00"/>
    <x v="138"/>
    <s v="AD"/>
    <x v="5"/>
    <x v="3"/>
    <x v="1"/>
    <n v="1"/>
    <x v="4"/>
    <x v="1"/>
    <x v="1"/>
  </r>
  <r>
    <x v="79"/>
    <x v="1"/>
    <d v="2023-04-13T00:00:00"/>
    <x v="109"/>
    <s v="AD"/>
    <x v="5"/>
    <x v="3"/>
    <x v="1"/>
    <n v="1"/>
    <x v="4"/>
    <x v="1"/>
    <x v="1"/>
  </r>
  <r>
    <x v="79"/>
    <x v="1"/>
    <d v="2023-01-13T00:00:00"/>
    <x v="950"/>
    <s v="WALLADPT"/>
    <x v="3"/>
    <x v="1"/>
    <x v="1"/>
    <n v="1"/>
    <x v="4"/>
    <x v="1"/>
    <x v="1"/>
  </r>
  <r>
    <x v="79"/>
    <x v="1"/>
    <d v="2023-01-13T00:00:00"/>
    <x v="554"/>
    <s v="IPHONE"/>
    <x v="1"/>
    <x v="1"/>
    <x v="1"/>
    <n v="1"/>
    <x v="4"/>
    <x v="1"/>
    <x v="1"/>
  </r>
  <r>
    <x v="79"/>
    <x v="0"/>
    <d v="2023-01-27T00:00:00"/>
    <x v="1415"/>
    <s v="CLICC-MM"/>
    <x v="4"/>
    <x v="2"/>
    <x v="1"/>
    <n v="1"/>
    <x v="4"/>
    <x v="1"/>
    <x v="1"/>
  </r>
  <r>
    <x v="80"/>
    <x v="1"/>
    <d v="2023-01-22T00:00:00"/>
    <x v="1416"/>
    <s v="CBK"/>
    <x v="6"/>
    <x v="2"/>
    <x v="1"/>
    <n v="1"/>
    <x v="4"/>
    <x v="3"/>
    <x v="1"/>
  </r>
  <r>
    <x v="81"/>
    <x v="1"/>
    <d v="2023-01-23T00:00:00"/>
    <x v="434"/>
    <s v="CBK"/>
    <x v="6"/>
    <x v="2"/>
    <x v="1"/>
    <n v="1"/>
    <x v="4"/>
    <x v="4"/>
    <x v="2"/>
  </r>
  <r>
    <x v="81"/>
    <x v="1"/>
    <d v="2023-01-16T00:00:00"/>
    <x v="189"/>
    <s v="MACUSBC"/>
    <x v="2"/>
    <x v="1"/>
    <x v="1"/>
    <n v="1"/>
    <x v="4"/>
    <x v="4"/>
    <x v="2"/>
  </r>
  <r>
    <x v="81"/>
    <x v="1"/>
    <d v="2023-01-23T00:00:00"/>
    <x v="816"/>
    <s v="CBK"/>
    <x v="6"/>
    <x v="2"/>
    <x v="1"/>
    <n v="1"/>
    <x v="4"/>
    <x v="4"/>
    <x v="2"/>
  </r>
  <r>
    <x v="81"/>
    <x v="1"/>
    <d v="2023-01-16T00:00:00"/>
    <x v="950"/>
    <s v="WALLADPT"/>
    <x v="3"/>
    <x v="1"/>
    <x v="1"/>
    <n v="1"/>
    <x v="4"/>
    <x v="4"/>
    <x v="2"/>
  </r>
  <r>
    <x v="81"/>
    <x v="1"/>
    <d v="2023-01-16T00:00:00"/>
    <x v="185"/>
    <s v="IPHONE"/>
    <x v="1"/>
    <x v="1"/>
    <x v="1"/>
    <n v="1"/>
    <x v="4"/>
    <x v="4"/>
    <x v="2"/>
  </r>
  <r>
    <x v="81"/>
    <x v="0"/>
    <d v="2023-01-23T00:00:00"/>
    <x v="1247"/>
    <s v="HP"/>
    <x v="18"/>
    <x v="2"/>
    <x v="1"/>
    <n v="1"/>
    <x v="4"/>
    <x v="4"/>
    <x v="2"/>
  </r>
  <r>
    <x v="81"/>
    <x v="1"/>
    <d v="2023-01-23T00:00:00"/>
    <x v="1193"/>
    <s v="HP"/>
    <x v="18"/>
    <x v="2"/>
    <x v="1"/>
    <n v="1"/>
    <x v="4"/>
    <x v="4"/>
    <x v="2"/>
  </r>
  <r>
    <x v="81"/>
    <x v="1"/>
    <d v="2023-01-30T00:00:00"/>
    <x v="1300"/>
    <s v="HP"/>
    <x v="18"/>
    <x v="2"/>
    <x v="1"/>
    <n v="1"/>
    <x v="4"/>
    <x v="4"/>
    <x v="2"/>
  </r>
  <r>
    <x v="81"/>
    <x v="1"/>
    <d v="2023-01-16T00:00:00"/>
    <x v="189"/>
    <s v="MACUSBC"/>
    <x v="2"/>
    <x v="1"/>
    <x v="1"/>
    <n v="1"/>
    <x v="4"/>
    <x v="4"/>
    <x v="2"/>
  </r>
  <r>
    <x v="81"/>
    <x v="0"/>
    <d v="2023-01-27T00:00:00"/>
    <x v="1328"/>
    <s v="HP"/>
    <x v="18"/>
    <x v="2"/>
    <x v="1"/>
    <n v="1"/>
    <x v="4"/>
    <x v="4"/>
    <x v="2"/>
  </r>
  <r>
    <x v="81"/>
    <x v="1"/>
    <d v="2023-01-16T00:00:00"/>
    <x v="1258"/>
    <s v="WALLADPT"/>
    <x v="3"/>
    <x v="1"/>
    <x v="1"/>
    <n v="1"/>
    <x v="4"/>
    <x v="4"/>
    <x v="2"/>
  </r>
  <r>
    <x v="81"/>
    <x v="1"/>
    <d v="2023-01-16T00:00:00"/>
    <x v="651"/>
    <s v="IPHONE"/>
    <x v="1"/>
    <x v="1"/>
    <x v="1"/>
    <n v="1"/>
    <x v="4"/>
    <x v="4"/>
    <x v="2"/>
  </r>
  <r>
    <x v="82"/>
    <x v="0"/>
    <d v="2023-01-17T00:00:00"/>
    <x v="356"/>
    <s v="WALLADPT"/>
    <x v="3"/>
    <x v="1"/>
    <x v="1"/>
    <n v="1"/>
    <x v="4"/>
    <x v="5"/>
    <x v="2"/>
  </r>
  <r>
    <x v="82"/>
    <x v="0"/>
    <d v="2023-01-17T00:00:00"/>
    <x v="368"/>
    <s v="IPHONE"/>
    <x v="1"/>
    <x v="1"/>
    <x v="1"/>
    <n v="1"/>
    <x v="4"/>
    <x v="5"/>
    <x v="2"/>
  </r>
  <r>
    <x v="82"/>
    <x v="0"/>
    <d v="2023-01-17T00:00:00"/>
    <x v="1417"/>
    <s v="HPUSBC"/>
    <x v="12"/>
    <x v="1"/>
    <x v="1"/>
    <n v="1"/>
    <x v="4"/>
    <x v="5"/>
    <x v="2"/>
  </r>
  <r>
    <x v="82"/>
    <x v="0"/>
    <d v="2023-01-17T00:00:00"/>
    <x v="530"/>
    <s v="MACUSBC"/>
    <x v="2"/>
    <x v="1"/>
    <x v="1"/>
    <n v="1"/>
    <x v="4"/>
    <x v="5"/>
    <x v="2"/>
  </r>
  <r>
    <x v="82"/>
    <x v="0"/>
    <d v="2023-01-17T00:00:00"/>
    <x v="279"/>
    <s v="HDST"/>
    <x v="8"/>
    <x v="4"/>
    <x v="1"/>
    <n v="1"/>
    <x v="4"/>
    <x v="5"/>
    <x v="2"/>
  </r>
  <r>
    <x v="82"/>
    <x v="0"/>
    <d v="2023-01-17T00:00:00"/>
    <x v="511"/>
    <s v="MACUSBC"/>
    <x v="2"/>
    <x v="1"/>
    <x v="1"/>
    <n v="1"/>
    <x v="4"/>
    <x v="5"/>
    <x v="2"/>
  </r>
  <r>
    <x v="82"/>
    <x v="1"/>
    <d v="2023-02-01T00:00:00"/>
    <x v="798"/>
    <s v="CLICC-MM"/>
    <x v="4"/>
    <x v="2"/>
    <x v="1"/>
    <n v="1"/>
    <x v="4"/>
    <x v="5"/>
    <x v="2"/>
  </r>
  <r>
    <x v="82"/>
    <x v="0"/>
    <d v="2023-01-17T00:00:00"/>
    <x v="3"/>
    <s v="MACUSBC"/>
    <x v="2"/>
    <x v="1"/>
    <x v="1"/>
    <n v="1"/>
    <x v="4"/>
    <x v="5"/>
    <x v="2"/>
  </r>
  <r>
    <x v="82"/>
    <x v="1"/>
    <d v="2023-01-17T00:00:00"/>
    <x v="883"/>
    <s v="IPHONE"/>
    <x v="1"/>
    <x v="1"/>
    <x v="1"/>
    <n v="1"/>
    <x v="4"/>
    <x v="5"/>
    <x v="2"/>
  </r>
  <r>
    <x v="82"/>
    <x v="1"/>
    <d v="2023-01-17T00:00:00"/>
    <x v="972"/>
    <s v="CALC"/>
    <x v="16"/>
    <x v="4"/>
    <x v="1"/>
    <n v="1"/>
    <x v="4"/>
    <x v="5"/>
    <x v="2"/>
  </r>
  <r>
    <x v="82"/>
    <x v="1"/>
    <d v="2023-01-17T00:00:00"/>
    <x v="48"/>
    <s v="HDST"/>
    <x v="8"/>
    <x v="4"/>
    <x v="1"/>
    <n v="1"/>
    <x v="4"/>
    <x v="5"/>
    <x v="2"/>
  </r>
  <r>
    <x v="82"/>
    <x v="1"/>
    <d v="2023-01-17T00:00:00"/>
    <x v="110"/>
    <s v="MACUSBC"/>
    <x v="2"/>
    <x v="1"/>
    <x v="1"/>
    <n v="1"/>
    <x v="4"/>
    <x v="5"/>
    <x v="2"/>
  </r>
  <r>
    <x v="82"/>
    <x v="0"/>
    <d v="2023-01-24T00:00:00"/>
    <x v="1109"/>
    <s v="HP"/>
    <x v="18"/>
    <x v="2"/>
    <x v="1"/>
    <n v="1"/>
    <x v="4"/>
    <x v="5"/>
    <x v="2"/>
  </r>
  <r>
    <x v="82"/>
    <x v="0"/>
    <d v="2023-01-17T00:00:00"/>
    <x v="9"/>
    <s v="MACUSBC"/>
    <x v="2"/>
    <x v="1"/>
    <x v="1"/>
    <n v="1"/>
    <x v="4"/>
    <x v="5"/>
    <x v="2"/>
  </r>
  <r>
    <x v="82"/>
    <x v="1"/>
    <d v="2023-01-24T00:00:00"/>
    <x v="1054"/>
    <s v="CBK"/>
    <x v="6"/>
    <x v="2"/>
    <x v="1"/>
    <n v="1"/>
    <x v="4"/>
    <x v="5"/>
    <x v="2"/>
  </r>
  <r>
    <x v="82"/>
    <x v="1"/>
    <d v="2023-01-17T00:00:00"/>
    <x v="658"/>
    <s v="VGA"/>
    <x v="13"/>
    <x v="0"/>
    <x v="1"/>
    <n v="1"/>
    <x v="4"/>
    <x v="5"/>
    <x v="2"/>
  </r>
  <r>
    <x v="82"/>
    <x v="0"/>
    <d v="2023-01-17T00:00:00"/>
    <x v="189"/>
    <s v="MACUSBC"/>
    <x v="2"/>
    <x v="1"/>
    <x v="1"/>
    <n v="1"/>
    <x v="4"/>
    <x v="5"/>
    <x v="2"/>
  </r>
  <r>
    <x v="82"/>
    <x v="0"/>
    <d v="2023-01-17T00:00:00"/>
    <x v="189"/>
    <s v="MACUSBC"/>
    <x v="2"/>
    <x v="1"/>
    <x v="1"/>
    <n v="1"/>
    <x v="4"/>
    <x v="5"/>
    <x v="2"/>
  </r>
  <r>
    <x v="82"/>
    <x v="0"/>
    <d v="2023-01-31T00:00:00"/>
    <x v="1310"/>
    <s v="HP"/>
    <x v="18"/>
    <x v="2"/>
    <x v="1"/>
    <n v="1"/>
    <x v="4"/>
    <x v="5"/>
    <x v="2"/>
  </r>
  <r>
    <x v="82"/>
    <x v="1"/>
    <d v="2023-01-17T00:00:00"/>
    <x v="856"/>
    <s v="MACUSBC"/>
    <x v="2"/>
    <x v="1"/>
    <x v="1"/>
    <n v="1"/>
    <x v="4"/>
    <x v="5"/>
    <x v="2"/>
  </r>
  <r>
    <x v="82"/>
    <x v="1"/>
    <d v="2023-01-24T00:00:00"/>
    <x v="816"/>
    <s v="CBK"/>
    <x v="6"/>
    <x v="2"/>
    <x v="1"/>
    <n v="1"/>
    <x v="4"/>
    <x v="5"/>
    <x v="2"/>
  </r>
  <r>
    <x v="82"/>
    <x v="1"/>
    <d v="2023-01-24T00:00:00"/>
    <x v="1418"/>
    <s v="CBK"/>
    <x v="6"/>
    <x v="2"/>
    <x v="1"/>
    <n v="1"/>
    <x v="4"/>
    <x v="5"/>
    <x v="2"/>
  </r>
  <r>
    <x v="82"/>
    <x v="1"/>
    <d v="2023-01-24T00:00:00"/>
    <x v="400"/>
    <s v="CBK"/>
    <x v="6"/>
    <x v="2"/>
    <x v="1"/>
    <n v="1"/>
    <x v="4"/>
    <x v="5"/>
    <x v="2"/>
  </r>
  <r>
    <x v="82"/>
    <x v="0"/>
    <d v="2023-04-17T00:00:00"/>
    <x v="1419"/>
    <s v="CBK"/>
    <x v="6"/>
    <x v="2"/>
    <x v="1"/>
    <n v="1"/>
    <x v="4"/>
    <x v="5"/>
    <x v="2"/>
  </r>
  <r>
    <x v="82"/>
    <x v="1"/>
    <d v="2023-01-24T00:00:00"/>
    <x v="1137"/>
    <s v="HP"/>
    <x v="18"/>
    <x v="2"/>
    <x v="1"/>
    <n v="1"/>
    <x v="4"/>
    <x v="5"/>
    <x v="2"/>
  </r>
  <r>
    <x v="82"/>
    <x v="1"/>
    <d v="2023-01-17T00:00:00"/>
    <x v="231"/>
    <s v="MACUSBC"/>
    <x v="2"/>
    <x v="1"/>
    <x v="1"/>
    <n v="1"/>
    <x v="4"/>
    <x v="5"/>
    <x v="2"/>
  </r>
  <r>
    <x v="82"/>
    <x v="0"/>
    <d v="2023-01-17T00:00:00"/>
    <x v="1258"/>
    <s v="WALLADPT"/>
    <x v="3"/>
    <x v="1"/>
    <x v="1"/>
    <n v="1"/>
    <x v="4"/>
    <x v="5"/>
    <x v="2"/>
  </r>
  <r>
    <x v="82"/>
    <x v="0"/>
    <d v="2023-01-17T00:00:00"/>
    <x v="651"/>
    <s v="IPHONE"/>
    <x v="1"/>
    <x v="1"/>
    <x v="1"/>
    <n v="1"/>
    <x v="4"/>
    <x v="5"/>
    <x v="2"/>
  </r>
  <r>
    <x v="82"/>
    <x v="1"/>
    <d v="2023-01-31T00:00:00"/>
    <x v="283"/>
    <s v="CLICC-MM"/>
    <x v="4"/>
    <x v="2"/>
    <x v="1"/>
    <n v="1"/>
    <x v="4"/>
    <x v="5"/>
    <x v="2"/>
  </r>
  <r>
    <x v="82"/>
    <x v="1"/>
    <d v="2023-01-31T00:00:00"/>
    <x v="680"/>
    <s v="CLICC-ML"/>
    <x v="7"/>
    <x v="2"/>
    <x v="1"/>
    <n v="1"/>
    <x v="4"/>
    <x v="5"/>
    <x v="2"/>
  </r>
  <r>
    <x v="82"/>
    <x v="1"/>
    <d v="2023-01-17T00:00:00"/>
    <x v="1305"/>
    <s v="OMNI"/>
    <x v="15"/>
    <x v="1"/>
    <x v="1"/>
    <n v="1"/>
    <x v="4"/>
    <x v="5"/>
    <x v="2"/>
  </r>
  <r>
    <x v="82"/>
    <x v="1"/>
    <d v="2023-01-17T00:00:00"/>
    <x v="1414"/>
    <s v="ANDROID"/>
    <x v="19"/>
    <x v="1"/>
    <x v="1"/>
    <n v="1"/>
    <x v="4"/>
    <x v="5"/>
    <x v="2"/>
  </r>
  <r>
    <x v="82"/>
    <x v="1"/>
    <d v="2023-01-24T00:00:00"/>
    <x v="1227"/>
    <s v="HP"/>
    <x v="18"/>
    <x v="2"/>
    <x v="1"/>
    <n v="1"/>
    <x v="4"/>
    <x v="5"/>
    <x v="2"/>
  </r>
  <r>
    <x v="82"/>
    <x v="0"/>
    <d v="2023-01-17T00:00:00"/>
    <x v="1420"/>
    <s v="HDST"/>
    <x v="8"/>
    <x v="4"/>
    <x v="1"/>
    <n v="1"/>
    <x v="4"/>
    <x v="5"/>
    <x v="2"/>
  </r>
  <r>
    <x v="82"/>
    <x v="1"/>
    <d v="2023-01-31T00:00:00"/>
    <x v="956"/>
    <s v="CBK"/>
    <x v="6"/>
    <x v="2"/>
    <x v="1"/>
    <n v="1"/>
    <x v="4"/>
    <x v="5"/>
    <x v="2"/>
  </r>
  <r>
    <x v="82"/>
    <x v="1"/>
    <d v="2023-01-24T00:00:00"/>
    <x v="803"/>
    <s v="HP"/>
    <x v="18"/>
    <x v="2"/>
    <x v="1"/>
    <n v="1"/>
    <x v="4"/>
    <x v="5"/>
    <x v="2"/>
  </r>
  <r>
    <x v="82"/>
    <x v="1"/>
    <d v="2023-04-17T00:00:00"/>
    <x v="603"/>
    <s v="AD"/>
    <x v="5"/>
    <x v="3"/>
    <x v="1"/>
    <n v="1"/>
    <x v="4"/>
    <x v="5"/>
    <x v="2"/>
  </r>
  <r>
    <x v="82"/>
    <x v="1"/>
    <d v="2023-01-17T00:00:00"/>
    <x v="1194"/>
    <s v="MACUSBC"/>
    <x v="2"/>
    <x v="1"/>
    <x v="1"/>
    <n v="1"/>
    <x v="4"/>
    <x v="5"/>
    <x v="2"/>
  </r>
  <r>
    <x v="82"/>
    <x v="1"/>
    <d v="2023-04-17T00:00:00"/>
    <x v="39"/>
    <s v="AD"/>
    <x v="5"/>
    <x v="3"/>
    <x v="1"/>
    <n v="1"/>
    <x v="4"/>
    <x v="5"/>
    <x v="2"/>
  </r>
  <r>
    <x v="82"/>
    <x v="0"/>
    <d v="2023-01-17T00:00:00"/>
    <x v="317"/>
    <s v="MACCHRG"/>
    <x v="9"/>
    <x v="1"/>
    <x v="1"/>
    <n v="1"/>
    <x v="4"/>
    <x v="5"/>
    <x v="2"/>
  </r>
  <r>
    <x v="82"/>
    <x v="1"/>
    <d v="2023-01-17T00:00:00"/>
    <x v="950"/>
    <s v="WALLADPT"/>
    <x v="3"/>
    <x v="1"/>
    <x v="1"/>
    <n v="1"/>
    <x v="4"/>
    <x v="5"/>
    <x v="2"/>
  </r>
  <r>
    <x v="82"/>
    <x v="1"/>
    <d v="2023-01-17T00:00:00"/>
    <x v="185"/>
    <s v="IPHONE"/>
    <x v="1"/>
    <x v="1"/>
    <x v="1"/>
    <n v="1"/>
    <x v="4"/>
    <x v="5"/>
    <x v="2"/>
  </r>
  <r>
    <x v="82"/>
    <x v="1"/>
    <d v="2023-01-24T00:00:00"/>
    <x v="1307"/>
    <s v="HP"/>
    <x v="18"/>
    <x v="2"/>
    <x v="1"/>
    <n v="1"/>
    <x v="4"/>
    <x v="5"/>
    <x v="2"/>
  </r>
  <r>
    <x v="82"/>
    <x v="1"/>
    <d v="2023-04-17T00:00:00"/>
    <x v="1421"/>
    <s v="AD"/>
    <x v="5"/>
    <x v="3"/>
    <x v="1"/>
    <n v="1"/>
    <x v="4"/>
    <x v="5"/>
    <x v="2"/>
  </r>
  <r>
    <x v="82"/>
    <x v="1"/>
    <d v="2023-01-24T00:00:00"/>
    <x v="1422"/>
    <s v="CBK"/>
    <x v="6"/>
    <x v="2"/>
    <x v="1"/>
    <n v="1"/>
    <x v="4"/>
    <x v="5"/>
    <x v="2"/>
  </r>
  <r>
    <x v="82"/>
    <x v="1"/>
    <d v="2023-01-24T00:00:00"/>
    <x v="750"/>
    <s v="CBK"/>
    <x v="6"/>
    <x v="2"/>
    <x v="1"/>
    <n v="1"/>
    <x v="4"/>
    <x v="5"/>
    <x v="2"/>
  </r>
  <r>
    <x v="82"/>
    <x v="1"/>
    <d v="2023-01-24T00:00:00"/>
    <x v="1293"/>
    <s v="HP"/>
    <x v="18"/>
    <x v="2"/>
    <x v="1"/>
    <n v="1"/>
    <x v="4"/>
    <x v="5"/>
    <x v="2"/>
  </r>
  <r>
    <x v="82"/>
    <x v="3"/>
    <d v="2023-01-24T00:00:00"/>
    <x v="677"/>
    <s v="HP"/>
    <x v="18"/>
    <x v="2"/>
    <x v="1"/>
    <n v="1"/>
    <x v="4"/>
    <x v="5"/>
    <x v="2"/>
  </r>
  <r>
    <x v="82"/>
    <x v="0"/>
    <d v="2023-04-17T00:00:00"/>
    <x v="507"/>
    <s v="AD"/>
    <x v="5"/>
    <x v="3"/>
    <x v="1"/>
    <n v="1"/>
    <x v="4"/>
    <x v="5"/>
    <x v="2"/>
  </r>
  <r>
    <x v="82"/>
    <x v="1"/>
    <d v="2023-01-17T00:00:00"/>
    <x v="1225"/>
    <s v="WALLADPT"/>
    <x v="3"/>
    <x v="1"/>
    <x v="1"/>
    <n v="1"/>
    <x v="4"/>
    <x v="5"/>
    <x v="2"/>
  </r>
  <r>
    <x v="82"/>
    <x v="1"/>
    <d v="2023-01-17T00:00:00"/>
    <x v="693"/>
    <s v="IPHONE"/>
    <x v="1"/>
    <x v="1"/>
    <x v="1"/>
    <n v="1"/>
    <x v="4"/>
    <x v="5"/>
    <x v="2"/>
  </r>
  <r>
    <x v="82"/>
    <x v="1"/>
    <d v="2023-01-24T00:00:00"/>
    <x v="74"/>
    <s v="CBK"/>
    <x v="6"/>
    <x v="2"/>
    <x v="1"/>
    <n v="1"/>
    <x v="4"/>
    <x v="5"/>
    <x v="2"/>
  </r>
  <r>
    <x v="82"/>
    <x v="1"/>
    <d v="2023-01-17T00:00:00"/>
    <x v="430"/>
    <s v="IPHONE"/>
    <x v="1"/>
    <x v="1"/>
    <x v="1"/>
    <n v="1"/>
    <x v="4"/>
    <x v="5"/>
    <x v="2"/>
  </r>
  <r>
    <x v="82"/>
    <x v="1"/>
    <d v="2023-01-17T00:00:00"/>
    <x v="606"/>
    <s v="MACUSBC"/>
    <x v="2"/>
    <x v="1"/>
    <x v="1"/>
    <n v="1"/>
    <x v="4"/>
    <x v="5"/>
    <x v="2"/>
  </r>
  <r>
    <x v="82"/>
    <x v="0"/>
    <d v="2023-01-17T00:00:00"/>
    <x v="1238"/>
    <s v="UVGA"/>
    <x v="10"/>
    <x v="0"/>
    <x v="1"/>
    <n v="1"/>
    <x v="4"/>
    <x v="5"/>
    <x v="2"/>
  </r>
  <r>
    <x v="82"/>
    <x v="0"/>
    <d v="2023-01-24T00:00:00"/>
    <x v="360"/>
    <s v="CBK"/>
    <x v="6"/>
    <x v="2"/>
    <x v="1"/>
    <n v="1"/>
    <x v="4"/>
    <x v="5"/>
    <x v="2"/>
  </r>
  <r>
    <x v="82"/>
    <x v="1"/>
    <d v="2023-01-31T00:00:00"/>
    <x v="1345"/>
    <s v="CLICC-ML"/>
    <x v="7"/>
    <x v="2"/>
    <x v="1"/>
    <n v="1"/>
    <x v="4"/>
    <x v="5"/>
    <x v="2"/>
  </r>
  <r>
    <x v="82"/>
    <x v="0"/>
    <d v="2023-01-17T00:00:00"/>
    <x v="530"/>
    <s v="MACUSBC"/>
    <x v="2"/>
    <x v="1"/>
    <x v="1"/>
    <n v="1"/>
    <x v="4"/>
    <x v="5"/>
    <x v="2"/>
  </r>
  <r>
    <x v="82"/>
    <x v="1"/>
    <d v="2023-04-17T00:00:00"/>
    <x v="62"/>
    <s v="AD"/>
    <x v="5"/>
    <x v="3"/>
    <x v="1"/>
    <n v="1"/>
    <x v="4"/>
    <x v="5"/>
    <x v="2"/>
  </r>
  <r>
    <x v="82"/>
    <x v="1"/>
    <d v="2023-01-17T00:00:00"/>
    <x v="714"/>
    <s v="MACCHRG"/>
    <x v="9"/>
    <x v="1"/>
    <x v="1"/>
    <n v="1"/>
    <x v="4"/>
    <x v="5"/>
    <x v="2"/>
  </r>
  <r>
    <x v="82"/>
    <x v="1"/>
    <d v="2023-01-17T00:00:00"/>
    <x v="5"/>
    <s v="WALLADPT"/>
    <x v="3"/>
    <x v="1"/>
    <x v="1"/>
    <n v="1"/>
    <x v="4"/>
    <x v="5"/>
    <x v="2"/>
  </r>
  <r>
    <x v="82"/>
    <x v="1"/>
    <d v="2023-01-17T00:00:00"/>
    <x v="20"/>
    <s v="IPHONE"/>
    <x v="1"/>
    <x v="1"/>
    <x v="1"/>
    <n v="1"/>
    <x v="4"/>
    <x v="5"/>
    <x v="2"/>
  </r>
  <r>
    <x v="82"/>
    <x v="0"/>
    <d v="2023-01-17T00:00:00"/>
    <x v="1045"/>
    <s v="UVGA"/>
    <x v="10"/>
    <x v="0"/>
    <x v="1"/>
    <n v="1"/>
    <x v="4"/>
    <x v="5"/>
    <x v="2"/>
  </r>
  <r>
    <x v="82"/>
    <x v="1"/>
    <d v="2023-01-27T00:00:00"/>
    <x v="1180"/>
    <s v="HP"/>
    <x v="18"/>
    <x v="2"/>
    <x v="1"/>
    <n v="1"/>
    <x v="4"/>
    <x v="5"/>
    <x v="2"/>
  </r>
  <r>
    <x v="82"/>
    <x v="1"/>
    <d v="2023-01-17T00:00:00"/>
    <x v="606"/>
    <s v="MACUSBC"/>
    <x v="2"/>
    <x v="1"/>
    <x v="1"/>
    <n v="1"/>
    <x v="4"/>
    <x v="5"/>
    <x v="2"/>
  </r>
  <r>
    <x v="82"/>
    <x v="1"/>
    <d v="2023-01-31T00:00:00"/>
    <x v="1173"/>
    <s v="HP"/>
    <x v="18"/>
    <x v="2"/>
    <x v="1"/>
    <n v="1"/>
    <x v="4"/>
    <x v="5"/>
    <x v="2"/>
  </r>
  <r>
    <x v="82"/>
    <x v="1"/>
    <d v="2023-01-17T00:00:00"/>
    <x v="1417"/>
    <s v="HPUSBC"/>
    <x v="12"/>
    <x v="1"/>
    <x v="1"/>
    <n v="1"/>
    <x v="4"/>
    <x v="5"/>
    <x v="2"/>
  </r>
  <r>
    <x v="82"/>
    <x v="0"/>
    <d v="2023-01-17T00:00:00"/>
    <x v="963"/>
    <s v="WALLADPT"/>
    <x v="3"/>
    <x v="1"/>
    <x v="1"/>
    <n v="1"/>
    <x v="4"/>
    <x v="5"/>
    <x v="2"/>
  </r>
  <r>
    <x v="82"/>
    <x v="0"/>
    <d v="2023-01-17T00:00:00"/>
    <x v="2"/>
    <s v="IPHONE"/>
    <x v="1"/>
    <x v="1"/>
    <x v="1"/>
    <n v="1"/>
    <x v="4"/>
    <x v="5"/>
    <x v="2"/>
  </r>
  <r>
    <x v="82"/>
    <x v="0"/>
    <d v="2023-01-17T00:00:00"/>
    <x v="834"/>
    <s v="LABMSE"/>
    <x v="11"/>
    <x v="4"/>
    <x v="1"/>
    <n v="1"/>
    <x v="4"/>
    <x v="5"/>
    <x v="2"/>
  </r>
  <r>
    <x v="82"/>
    <x v="1"/>
    <d v="2023-01-17T00:00:00"/>
    <x v="3"/>
    <s v="MACUSBC"/>
    <x v="2"/>
    <x v="1"/>
    <x v="1"/>
    <n v="1"/>
    <x v="4"/>
    <x v="5"/>
    <x v="2"/>
  </r>
  <r>
    <x v="82"/>
    <x v="1"/>
    <d v="2023-01-30T00:00:00"/>
    <x v="707"/>
    <s v="CLICC-ML"/>
    <x v="7"/>
    <x v="2"/>
    <x v="1"/>
    <n v="1"/>
    <x v="4"/>
    <x v="5"/>
    <x v="2"/>
  </r>
  <r>
    <x v="82"/>
    <x v="1"/>
    <d v="2023-01-17T00:00:00"/>
    <x v="357"/>
    <s v="WALLADPT"/>
    <x v="3"/>
    <x v="1"/>
    <x v="1"/>
    <n v="1"/>
    <x v="4"/>
    <x v="5"/>
    <x v="2"/>
  </r>
  <r>
    <x v="82"/>
    <x v="1"/>
    <d v="2023-01-17T00:00:00"/>
    <x v="262"/>
    <s v="IPHONE"/>
    <x v="1"/>
    <x v="1"/>
    <x v="1"/>
    <n v="1"/>
    <x v="4"/>
    <x v="5"/>
    <x v="2"/>
  </r>
  <r>
    <x v="82"/>
    <x v="1"/>
    <d v="2023-01-17T00:00:00"/>
    <x v="330"/>
    <s v="MACUSBC"/>
    <x v="2"/>
    <x v="1"/>
    <x v="1"/>
    <n v="1"/>
    <x v="4"/>
    <x v="5"/>
    <x v="2"/>
  </r>
  <r>
    <x v="82"/>
    <x v="3"/>
    <d v="2023-01-30T00:00:00"/>
    <x v="818"/>
    <s v="CLICC-ML"/>
    <x v="7"/>
    <x v="2"/>
    <x v="1"/>
    <n v="1"/>
    <x v="4"/>
    <x v="5"/>
    <x v="2"/>
  </r>
  <r>
    <x v="82"/>
    <x v="1"/>
    <d v="2023-01-27T00:00:00"/>
    <x v="1303"/>
    <s v="CLICC-ML"/>
    <x v="7"/>
    <x v="2"/>
    <x v="1"/>
    <n v="1"/>
    <x v="4"/>
    <x v="5"/>
    <x v="2"/>
  </r>
  <r>
    <x v="82"/>
    <x v="0"/>
    <d v="2023-01-17T00:00:00"/>
    <x v="688"/>
    <s v="HDST"/>
    <x v="8"/>
    <x v="4"/>
    <x v="1"/>
    <n v="1"/>
    <x v="4"/>
    <x v="5"/>
    <x v="2"/>
  </r>
  <r>
    <x v="82"/>
    <x v="1"/>
    <d v="2023-01-17T00:00:00"/>
    <x v="1325"/>
    <s v="WALLADPT"/>
    <x v="3"/>
    <x v="1"/>
    <x v="1"/>
    <n v="1"/>
    <x v="4"/>
    <x v="5"/>
    <x v="2"/>
  </r>
  <r>
    <x v="82"/>
    <x v="1"/>
    <d v="2023-01-17T00:00:00"/>
    <x v="1301"/>
    <s v="IPHONE"/>
    <x v="1"/>
    <x v="1"/>
    <x v="1"/>
    <n v="1"/>
    <x v="4"/>
    <x v="5"/>
    <x v="2"/>
  </r>
  <r>
    <x v="82"/>
    <x v="1"/>
    <d v="2023-01-30T00:00:00"/>
    <x v="1144"/>
    <s v="HP"/>
    <x v="18"/>
    <x v="2"/>
    <x v="1"/>
    <n v="1"/>
    <x v="4"/>
    <x v="5"/>
    <x v="2"/>
  </r>
  <r>
    <x v="82"/>
    <x v="1"/>
    <d v="2023-01-17T00:00:00"/>
    <x v="231"/>
    <s v="MACUSBC"/>
    <x v="2"/>
    <x v="1"/>
    <x v="1"/>
    <n v="1"/>
    <x v="4"/>
    <x v="5"/>
    <x v="2"/>
  </r>
  <r>
    <x v="82"/>
    <x v="1"/>
    <d v="2023-01-17T00:00:00"/>
    <x v="1423"/>
    <s v="WALLADPT"/>
    <x v="3"/>
    <x v="1"/>
    <x v="1"/>
    <n v="1"/>
    <x v="4"/>
    <x v="5"/>
    <x v="2"/>
  </r>
  <r>
    <x v="82"/>
    <x v="1"/>
    <d v="2023-01-17T00:00:00"/>
    <x v="634"/>
    <s v="IPHONE"/>
    <x v="1"/>
    <x v="1"/>
    <x v="1"/>
    <n v="1"/>
    <x v="4"/>
    <x v="5"/>
    <x v="2"/>
  </r>
  <r>
    <x v="82"/>
    <x v="1"/>
    <d v="2023-04-17T00:00:00"/>
    <x v="15"/>
    <s v="AD"/>
    <x v="5"/>
    <x v="3"/>
    <x v="1"/>
    <n v="1"/>
    <x v="4"/>
    <x v="5"/>
    <x v="2"/>
  </r>
  <r>
    <x v="82"/>
    <x v="1"/>
    <d v="2023-01-24T00:00:00"/>
    <x v="852"/>
    <s v="CBK"/>
    <x v="6"/>
    <x v="2"/>
    <x v="1"/>
    <n v="1"/>
    <x v="4"/>
    <x v="5"/>
    <x v="2"/>
  </r>
  <r>
    <x v="82"/>
    <x v="1"/>
    <d v="2023-01-17T00:00:00"/>
    <x v="357"/>
    <s v="WALLADPT"/>
    <x v="3"/>
    <x v="1"/>
    <x v="1"/>
    <n v="1"/>
    <x v="4"/>
    <x v="5"/>
    <x v="2"/>
  </r>
  <r>
    <x v="82"/>
    <x v="1"/>
    <d v="2023-01-17T00:00:00"/>
    <x v="262"/>
    <s v="IPHONE"/>
    <x v="1"/>
    <x v="1"/>
    <x v="1"/>
    <n v="1"/>
    <x v="4"/>
    <x v="5"/>
    <x v="2"/>
  </r>
  <r>
    <x v="82"/>
    <x v="1"/>
    <d v="2023-01-17T00:00:00"/>
    <x v="891"/>
    <s v="OMNI"/>
    <x v="15"/>
    <x v="1"/>
    <x v="1"/>
    <n v="1"/>
    <x v="4"/>
    <x v="5"/>
    <x v="2"/>
  </r>
  <r>
    <x v="82"/>
    <x v="1"/>
    <d v="2023-01-17T00:00:00"/>
    <x v="511"/>
    <s v="MACUSBC"/>
    <x v="2"/>
    <x v="1"/>
    <x v="1"/>
    <n v="1"/>
    <x v="4"/>
    <x v="5"/>
    <x v="2"/>
  </r>
  <r>
    <x v="82"/>
    <x v="1"/>
    <d v="2023-01-17T00:00:00"/>
    <x v="1238"/>
    <s v="UVGA"/>
    <x v="10"/>
    <x v="0"/>
    <x v="1"/>
    <n v="1"/>
    <x v="4"/>
    <x v="5"/>
    <x v="2"/>
  </r>
  <r>
    <x v="82"/>
    <x v="1"/>
    <d v="2023-01-31T00:00:00"/>
    <x v="371"/>
    <s v="CBK"/>
    <x v="6"/>
    <x v="2"/>
    <x v="1"/>
    <n v="1"/>
    <x v="4"/>
    <x v="5"/>
    <x v="2"/>
  </r>
  <r>
    <x v="82"/>
    <x v="1"/>
    <d v="2023-03-24T00:00:00"/>
    <x v="1424"/>
    <s v="HP"/>
    <x v="18"/>
    <x v="2"/>
    <x v="1"/>
    <n v="1"/>
    <x v="4"/>
    <x v="5"/>
    <x v="2"/>
  </r>
  <r>
    <x v="82"/>
    <x v="1"/>
    <d v="2023-03-24T00:00:00"/>
    <x v="1425"/>
    <s v="HP"/>
    <x v="18"/>
    <x v="2"/>
    <x v="1"/>
    <n v="1"/>
    <x v="4"/>
    <x v="5"/>
    <x v="2"/>
  </r>
  <r>
    <x v="82"/>
    <x v="1"/>
    <d v="2023-01-17T00:00:00"/>
    <x v="1048"/>
    <s v="WALLADPT"/>
    <x v="3"/>
    <x v="1"/>
    <x v="1"/>
    <n v="1"/>
    <x v="4"/>
    <x v="5"/>
    <x v="2"/>
  </r>
  <r>
    <x v="82"/>
    <x v="1"/>
    <d v="2023-01-17T00:00:00"/>
    <x v="1"/>
    <s v="IPHONE"/>
    <x v="1"/>
    <x v="1"/>
    <x v="1"/>
    <n v="1"/>
    <x v="4"/>
    <x v="5"/>
    <x v="2"/>
  </r>
  <r>
    <x v="82"/>
    <x v="1"/>
    <d v="2023-01-17T00:00:00"/>
    <x v="1382"/>
    <s v="IPHONE"/>
    <x v="1"/>
    <x v="1"/>
    <x v="1"/>
    <n v="1"/>
    <x v="4"/>
    <x v="5"/>
    <x v="2"/>
  </r>
  <r>
    <x v="82"/>
    <x v="1"/>
    <d v="2023-01-17T00:00:00"/>
    <x v="1318"/>
    <s v="WALLADPT"/>
    <x v="3"/>
    <x v="1"/>
    <x v="1"/>
    <n v="1"/>
    <x v="4"/>
    <x v="5"/>
    <x v="2"/>
  </r>
  <r>
    <x v="82"/>
    <x v="1"/>
    <d v="2023-01-17T00:00:00"/>
    <x v="643"/>
    <s v="OMNI"/>
    <x v="15"/>
    <x v="1"/>
    <x v="1"/>
    <n v="1"/>
    <x v="4"/>
    <x v="5"/>
    <x v="2"/>
  </r>
  <r>
    <x v="82"/>
    <x v="1"/>
    <d v="2023-04-17T00:00:00"/>
    <x v="12"/>
    <s v="AD"/>
    <x v="5"/>
    <x v="3"/>
    <x v="1"/>
    <n v="1"/>
    <x v="4"/>
    <x v="5"/>
    <x v="2"/>
  </r>
  <r>
    <x v="82"/>
    <x v="0"/>
    <d v="2023-01-17T00:00:00"/>
    <x v="285"/>
    <s v="IPHONE"/>
    <x v="1"/>
    <x v="1"/>
    <x v="1"/>
    <n v="1"/>
    <x v="4"/>
    <x v="5"/>
    <x v="2"/>
  </r>
  <r>
    <x v="82"/>
    <x v="0"/>
    <d v="2023-01-17T00:00:00"/>
    <x v="503"/>
    <s v="WALLADPT"/>
    <x v="3"/>
    <x v="1"/>
    <x v="1"/>
    <n v="1"/>
    <x v="4"/>
    <x v="5"/>
    <x v="2"/>
  </r>
  <r>
    <x v="82"/>
    <x v="1"/>
    <d v="2023-01-24T00:00:00"/>
    <x v="389"/>
    <s v="CBK"/>
    <x v="6"/>
    <x v="2"/>
    <x v="1"/>
    <n v="1"/>
    <x v="4"/>
    <x v="5"/>
    <x v="2"/>
  </r>
  <r>
    <x v="82"/>
    <x v="5"/>
    <d v="2023-01-17T00:00:00"/>
    <x v="103"/>
    <s v="AD"/>
    <x v="5"/>
    <x v="3"/>
    <x v="1"/>
    <n v="1"/>
    <x v="4"/>
    <x v="5"/>
    <x v="2"/>
  </r>
  <r>
    <x v="82"/>
    <x v="5"/>
    <d v="2023-01-17T00:00:00"/>
    <x v="418"/>
    <s v="AD"/>
    <x v="5"/>
    <x v="3"/>
    <x v="1"/>
    <n v="1"/>
    <x v="4"/>
    <x v="5"/>
    <x v="2"/>
  </r>
  <r>
    <x v="82"/>
    <x v="1"/>
    <d v="2023-04-17T00:00:00"/>
    <x v="418"/>
    <s v="AD"/>
    <x v="5"/>
    <x v="3"/>
    <x v="1"/>
    <n v="1"/>
    <x v="4"/>
    <x v="5"/>
    <x v="2"/>
  </r>
  <r>
    <x v="82"/>
    <x v="1"/>
    <d v="2023-01-17T00:00:00"/>
    <x v="9"/>
    <s v="MACUSBC"/>
    <x v="2"/>
    <x v="1"/>
    <x v="1"/>
    <n v="1"/>
    <x v="4"/>
    <x v="5"/>
    <x v="2"/>
  </r>
  <r>
    <x v="82"/>
    <x v="1"/>
    <d v="2023-01-17T00:00:00"/>
    <x v="895"/>
    <s v="WALLADPT"/>
    <x v="3"/>
    <x v="1"/>
    <x v="1"/>
    <n v="1"/>
    <x v="4"/>
    <x v="5"/>
    <x v="2"/>
  </r>
  <r>
    <x v="82"/>
    <x v="1"/>
    <d v="2023-01-17T00:00:00"/>
    <x v="2"/>
    <s v="IPHONE"/>
    <x v="1"/>
    <x v="1"/>
    <x v="1"/>
    <n v="1"/>
    <x v="4"/>
    <x v="5"/>
    <x v="2"/>
  </r>
  <r>
    <x v="82"/>
    <x v="1"/>
    <d v="2023-01-17T00:00:00"/>
    <x v="942"/>
    <s v="SUP"/>
    <x v="21"/>
    <x v="4"/>
    <x v="1"/>
    <n v="1"/>
    <x v="4"/>
    <x v="5"/>
    <x v="2"/>
  </r>
  <r>
    <x v="82"/>
    <x v="1"/>
    <d v="2023-01-24T00:00:00"/>
    <x v="1040"/>
    <s v="CBK"/>
    <x v="6"/>
    <x v="2"/>
    <x v="1"/>
    <n v="1"/>
    <x v="4"/>
    <x v="5"/>
    <x v="2"/>
  </r>
  <r>
    <x v="82"/>
    <x v="1"/>
    <d v="2023-01-17T00:00:00"/>
    <x v="786"/>
    <s v="OMNI"/>
    <x v="15"/>
    <x v="1"/>
    <x v="1"/>
    <n v="1"/>
    <x v="4"/>
    <x v="5"/>
    <x v="2"/>
  </r>
  <r>
    <x v="82"/>
    <x v="1"/>
    <d v="2023-01-17T00:00:00"/>
    <x v="445"/>
    <s v="IPHONE"/>
    <x v="1"/>
    <x v="1"/>
    <x v="1"/>
    <n v="1"/>
    <x v="4"/>
    <x v="5"/>
    <x v="2"/>
  </r>
  <r>
    <x v="82"/>
    <x v="1"/>
    <d v="2023-01-17T00:00:00"/>
    <x v="1191"/>
    <s v="SUP"/>
    <x v="21"/>
    <x v="4"/>
    <x v="1"/>
    <n v="1"/>
    <x v="4"/>
    <x v="5"/>
    <x v="2"/>
  </r>
  <r>
    <x v="82"/>
    <x v="1"/>
    <d v="2023-01-30T00:00:00"/>
    <x v="156"/>
    <s v="CBK"/>
    <x v="6"/>
    <x v="2"/>
    <x v="1"/>
    <n v="1"/>
    <x v="4"/>
    <x v="5"/>
    <x v="2"/>
  </r>
  <r>
    <x v="82"/>
    <x v="0"/>
    <d v="2023-01-24T00:00:00"/>
    <x v="1070"/>
    <s v="CBK"/>
    <x v="6"/>
    <x v="2"/>
    <x v="1"/>
    <n v="1"/>
    <x v="4"/>
    <x v="5"/>
    <x v="2"/>
  </r>
  <r>
    <x v="82"/>
    <x v="3"/>
    <d v="2023-01-17T00:00:00"/>
    <x v="1043"/>
    <s v="HDST"/>
    <x v="8"/>
    <x v="4"/>
    <x v="1"/>
    <n v="1"/>
    <x v="4"/>
    <x v="5"/>
    <x v="2"/>
  </r>
  <r>
    <x v="82"/>
    <x v="0"/>
    <d v="2023-01-17T00:00:00"/>
    <x v="68"/>
    <s v="MACCHRG"/>
    <x v="9"/>
    <x v="1"/>
    <x v="1"/>
    <n v="1"/>
    <x v="4"/>
    <x v="5"/>
    <x v="2"/>
  </r>
  <r>
    <x v="82"/>
    <x v="1"/>
    <d v="2023-01-17T00:00:00"/>
    <x v="1325"/>
    <s v="WALLADPT"/>
    <x v="3"/>
    <x v="1"/>
    <x v="1"/>
    <n v="1"/>
    <x v="4"/>
    <x v="5"/>
    <x v="2"/>
  </r>
  <r>
    <x v="82"/>
    <x v="1"/>
    <d v="2023-01-17T00:00:00"/>
    <x v="1301"/>
    <s v="IPHONE"/>
    <x v="1"/>
    <x v="1"/>
    <x v="1"/>
    <n v="1"/>
    <x v="4"/>
    <x v="5"/>
    <x v="2"/>
  </r>
  <r>
    <x v="82"/>
    <x v="1"/>
    <d v="2023-01-24T00:00:00"/>
    <x v="852"/>
    <s v="CBK"/>
    <x v="6"/>
    <x v="2"/>
    <x v="1"/>
    <n v="1"/>
    <x v="4"/>
    <x v="5"/>
    <x v="2"/>
  </r>
  <r>
    <x v="82"/>
    <x v="1"/>
    <d v="2023-04-17T00:00:00"/>
    <x v="115"/>
    <s v="AD"/>
    <x v="5"/>
    <x v="3"/>
    <x v="1"/>
    <n v="1"/>
    <x v="4"/>
    <x v="5"/>
    <x v="2"/>
  </r>
  <r>
    <x v="82"/>
    <x v="1"/>
    <d v="2023-01-31T00:00:00"/>
    <x v="640"/>
    <s v="HP"/>
    <x v="18"/>
    <x v="2"/>
    <x v="1"/>
    <n v="1"/>
    <x v="4"/>
    <x v="5"/>
    <x v="2"/>
  </r>
  <r>
    <x v="82"/>
    <x v="0"/>
    <d v="2023-01-17T00:00:00"/>
    <x v="540"/>
    <s v="IPHONE"/>
    <x v="1"/>
    <x v="1"/>
    <x v="1"/>
    <n v="1"/>
    <x v="4"/>
    <x v="5"/>
    <x v="2"/>
  </r>
  <r>
    <x v="82"/>
    <x v="0"/>
    <d v="2023-01-17T00:00:00"/>
    <x v="974"/>
    <s v="OMNI"/>
    <x v="15"/>
    <x v="1"/>
    <x v="1"/>
    <n v="1"/>
    <x v="4"/>
    <x v="5"/>
    <x v="2"/>
  </r>
  <r>
    <x v="82"/>
    <x v="0"/>
    <d v="2023-01-24T00:00:00"/>
    <x v="859"/>
    <s v="CBK"/>
    <x v="6"/>
    <x v="2"/>
    <x v="1"/>
    <n v="1"/>
    <x v="4"/>
    <x v="5"/>
    <x v="2"/>
  </r>
  <r>
    <x v="82"/>
    <x v="1"/>
    <d v="2023-01-17T00:00:00"/>
    <x v="189"/>
    <s v="MACUSBC"/>
    <x v="2"/>
    <x v="1"/>
    <x v="1"/>
    <n v="1"/>
    <x v="4"/>
    <x v="5"/>
    <x v="2"/>
  </r>
  <r>
    <x v="82"/>
    <x v="0"/>
    <d v="2023-01-17T00:00:00"/>
    <x v="950"/>
    <s v="WALLADPT"/>
    <x v="3"/>
    <x v="1"/>
    <x v="1"/>
    <n v="1"/>
    <x v="4"/>
    <x v="5"/>
    <x v="2"/>
  </r>
  <r>
    <x v="82"/>
    <x v="0"/>
    <d v="2023-01-17T00:00:00"/>
    <x v="185"/>
    <s v="IPHONE"/>
    <x v="1"/>
    <x v="1"/>
    <x v="1"/>
    <n v="1"/>
    <x v="4"/>
    <x v="5"/>
    <x v="2"/>
  </r>
  <r>
    <x v="82"/>
    <x v="1"/>
    <d v="2023-01-17T00:00:00"/>
    <x v="231"/>
    <s v="MACUSBC"/>
    <x v="2"/>
    <x v="1"/>
    <x v="1"/>
    <n v="1"/>
    <x v="4"/>
    <x v="5"/>
    <x v="2"/>
  </r>
  <r>
    <x v="82"/>
    <x v="1"/>
    <d v="2023-01-17T00:00:00"/>
    <x v="9"/>
    <s v="MACUSBC"/>
    <x v="2"/>
    <x v="1"/>
    <x v="1"/>
    <n v="1"/>
    <x v="4"/>
    <x v="5"/>
    <x v="2"/>
  </r>
  <r>
    <x v="82"/>
    <x v="1"/>
    <d v="2023-01-17T00:00:00"/>
    <x v="1317"/>
    <s v="HDMIC"/>
    <x v="0"/>
    <x v="0"/>
    <x v="1"/>
    <n v="1"/>
    <x v="4"/>
    <x v="5"/>
    <x v="2"/>
  </r>
  <r>
    <x v="83"/>
    <x v="1"/>
    <d v="2023-01-18T00:00:00"/>
    <x v="1045"/>
    <s v="UVGA"/>
    <x v="10"/>
    <x v="0"/>
    <x v="1"/>
    <n v="1"/>
    <x v="4"/>
    <x v="6"/>
    <x v="2"/>
  </r>
  <r>
    <x v="83"/>
    <x v="1"/>
    <d v="2023-01-18T00:00:00"/>
    <x v="1063"/>
    <s v="VGAC"/>
    <x v="13"/>
    <x v="0"/>
    <x v="1"/>
    <n v="1"/>
    <x v="4"/>
    <x v="6"/>
    <x v="2"/>
  </r>
  <r>
    <x v="83"/>
    <x v="1"/>
    <d v="2023-01-18T00:00:00"/>
    <x v="189"/>
    <s v="MACUSBC"/>
    <x v="2"/>
    <x v="1"/>
    <x v="1"/>
    <n v="1"/>
    <x v="4"/>
    <x v="6"/>
    <x v="2"/>
  </r>
  <r>
    <x v="83"/>
    <x v="0"/>
    <d v="2023-01-18T00:00:00"/>
    <x v="110"/>
    <s v="MACUSBC"/>
    <x v="2"/>
    <x v="1"/>
    <x v="1"/>
    <n v="1"/>
    <x v="4"/>
    <x v="6"/>
    <x v="2"/>
  </r>
  <r>
    <x v="83"/>
    <x v="1"/>
    <d v="2023-01-18T00:00:00"/>
    <x v="263"/>
    <s v="WALLADPT"/>
    <x v="3"/>
    <x v="1"/>
    <x v="1"/>
    <n v="1"/>
    <x v="4"/>
    <x v="6"/>
    <x v="2"/>
  </r>
  <r>
    <x v="83"/>
    <x v="1"/>
    <d v="2023-01-18T00:00:00"/>
    <x v="393"/>
    <s v="IPHONE"/>
    <x v="1"/>
    <x v="1"/>
    <x v="1"/>
    <n v="1"/>
    <x v="4"/>
    <x v="6"/>
    <x v="2"/>
  </r>
  <r>
    <x v="83"/>
    <x v="1"/>
    <d v="2023-01-18T00:00:00"/>
    <x v="483"/>
    <s v="HPUSBC"/>
    <x v="12"/>
    <x v="1"/>
    <x v="1"/>
    <n v="1"/>
    <x v="4"/>
    <x v="6"/>
    <x v="2"/>
  </r>
  <r>
    <x v="83"/>
    <x v="0"/>
    <d v="2023-02-01T00:00:00"/>
    <x v="1426"/>
    <s v="HP"/>
    <x v="18"/>
    <x v="2"/>
    <x v="1"/>
    <n v="1"/>
    <x v="4"/>
    <x v="6"/>
    <x v="2"/>
  </r>
  <r>
    <x v="83"/>
    <x v="1"/>
    <d v="2023-04-18T00:00:00"/>
    <x v="60"/>
    <s v="AD"/>
    <x v="5"/>
    <x v="3"/>
    <x v="1"/>
    <n v="1"/>
    <x v="4"/>
    <x v="6"/>
    <x v="2"/>
  </r>
  <r>
    <x v="83"/>
    <x v="0"/>
    <d v="2023-01-18T00:00:00"/>
    <x v="9"/>
    <s v="MACUSBC"/>
    <x v="2"/>
    <x v="1"/>
    <x v="1"/>
    <n v="1"/>
    <x v="4"/>
    <x v="6"/>
    <x v="2"/>
  </r>
  <r>
    <x v="83"/>
    <x v="1"/>
    <d v="2023-01-18T00:00:00"/>
    <x v="357"/>
    <s v="WALLADPT"/>
    <x v="3"/>
    <x v="1"/>
    <x v="1"/>
    <n v="1"/>
    <x v="4"/>
    <x v="6"/>
    <x v="2"/>
  </r>
  <r>
    <x v="83"/>
    <x v="1"/>
    <d v="2023-01-18T00:00:00"/>
    <x v="262"/>
    <s v="IPHONE"/>
    <x v="1"/>
    <x v="1"/>
    <x v="1"/>
    <n v="1"/>
    <x v="4"/>
    <x v="6"/>
    <x v="2"/>
  </r>
  <r>
    <x v="83"/>
    <x v="1"/>
    <d v="2023-01-25T00:00:00"/>
    <x v="791"/>
    <s v="HP"/>
    <x v="18"/>
    <x v="2"/>
    <x v="1"/>
    <n v="1"/>
    <x v="4"/>
    <x v="6"/>
    <x v="2"/>
  </r>
  <r>
    <x v="83"/>
    <x v="1"/>
    <d v="2023-01-18T00:00:00"/>
    <x v="1235"/>
    <s v="HDST"/>
    <x v="8"/>
    <x v="4"/>
    <x v="1"/>
    <n v="1"/>
    <x v="4"/>
    <x v="6"/>
    <x v="2"/>
  </r>
  <r>
    <x v="83"/>
    <x v="0"/>
    <d v="2023-01-25T00:00:00"/>
    <x v="1427"/>
    <s v="HP"/>
    <x v="18"/>
    <x v="2"/>
    <x v="1"/>
    <n v="1"/>
    <x v="4"/>
    <x v="6"/>
    <x v="2"/>
  </r>
  <r>
    <x v="83"/>
    <x v="3"/>
    <d v="2023-01-18T00:00:00"/>
    <x v="1317"/>
    <s v="HDMIC"/>
    <x v="0"/>
    <x v="0"/>
    <x v="1"/>
    <n v="1"/>
    <x v="4"/>
    <x v="6"/>
    <x v="2"/>
  </r>
  <r>
    <x v="83"/>
    <x v="3"/>
    <d v="2023-01-18T00:00:00"/>
    <x v="1033"/>
    <s v="UHDMI"/>
    <x v="14"/>
    <x v="0"/>
    <x v="1"/>
    <n v="1"/>
    <x v="4"/>
    <x v="6"/>
    <x v="2"/>
  </r>
  <r>
    <x v="83"/>
    <x v="1"/>
    <d v="2023-01-18T00:00:00"/>
    <x v="231"/>
    <s v="MACUSBC"/>
    <x v="2"/>
    <x v="1"/>
    <x v="1"/>
    <n v="1"/>
    <x v="4"/>
    <x v="6"/>
    <x v="2"/>
  </r>
  <r>
    <x v="83"/>
    <x v="1"/>
    <d v="2023-02-01T00:00:00"/>
    <x v="1130"/>
    <s v="HP"/>
    <x v="18"/>
    <x v="2"/>
    <x v="1"/>
    <n v="1"/>
    <x v="4"/>
    <x v="6"/>
    <x v="2"/>
  </r>
  <r>
    <x v="83"/>
    <x v="1"/>
    <d v="2023-01-18T00:00:00"/>
    <x v="189"/>
    <s v="MACUSBC"/>
    <x v="2"/>
    <x v="1"/>
    <x v="1"/>
    <n v="1"/>
    <x v="4"/>
    <x v="6"/>
    <x v="2"/>
  </r>
  <r>
    <x v="83"/>
    <x v="1"/>
    <d v="2023-01-25T00:00:00"/>
    <x v="978"/>
    <s v="CBK"/>
    <x v="6"/>
    <x v="2"/>
    <x v="1"/>
    <n v="1"/>
    <x v="4"/>
    <x v="6"/>
    <x v="2"/>
  </r>
  <r>
    <x v="83"/>
    <x v="1"/>
    <d v="2023-01-25T00:00:00"/>
    <x v="1428"/>
    <s v="CBK"/>
    <x v="6"/>
    <x v="2"/>
    <x v="1"/>
    <n v="1"/>
    <x v="4"/>
    <x v="6"/>
    <x v="2"/>
  </r>
  <r>
    <x v="83"/>
    <x v="1"/>
    <d v="2023-01-18T00:00:00"/>
    <x v="3"/>
    <s v="MACUSBC"/>
    <x v="2"/>
    <x v="1"/>
    <x v="1"/>
    <n v="1"/>
    <x v="4"/>
    <x v="6"/>
    <x v="2"/>
  </r>
  <r>
    <x v="83"/>
    <x v="1"/>
    <d v="2023-01-18T00:00:00"/>
    <x v="666"/>
    <s v="VGA"/>
    <x v="13"/>
    <x v="0"/>
    <x v="1"/>
    <n v="1"/>
    <x v="4"/>
    <x v="6"/>
    <x v="2"/>
  </r>
  <r>
    <x v="83"/>
    <x v="1"/>
    <d v="2023-01-18T00:00:00"/>
    <x v="48"/>
    <s v="HDST"/>
    <x v="8"/>
    <x v="4"/>
    <x v="1"/>
    <n v="1"/>
    <x v="4"/>
    <x v="6"/>
    <x v="2"/>
  </r>
  <r>
    <x v="83"/>
    <x v="1"/>
    <d v="2023-01-18T00:00:00"/>
    <x v="1143"/>
    <s v="WALLADPT"/>
    <x v="3"/>
    <x v="1"/>
    <x v="1"/>
    <n v="1"/>
    <x v="4"/>
    <x v="6"/>
    <x v="2"/>
  </r>
  <r>
    <x v="83"/>
    <x v="1"/>
    <d v="2023-01-18T00:00:00"/>
    <x v="453"/>
    <s v="HDST"/>
    <x v="8"/>
    <x v="4"/>
    <x v="1"/>
    <n v="1"/>
    <x v="4"/>
    <x v="6"/>
    <x v="2"/>
  </r>
  <r>
    <x v="83"/>
    <x v="1"/>
    <d v="2023-01-18T00:00:00"/>
    <x v="430"/>
    <s v="IPHONE"/>
    <x v="1"/>
    <x v="1"/>
    <x v="1"/>
    <n v="1"/>
    <x v="4"/>
    <x v="6"/>
    <x v="2"/>
  </r>
  <r>
    <x v="83"/>
    <x v="1"/>
    <d v="2023-02-01T00:00:00"/>
    <x v="1429"/>
    <s v="HP"/>
    <x v="18"/>
    <x v="2"/>
    <x v="1"/>
    <n v="1"/>
    <x v="4"/>
    <x v="6"/>
    <x v="2"/>
  </r>
  <r>
    <x v="83"/>
    <x v="1"/>
    <d v="2023-02-01T00:00:00"/>
    <x v="715"/>
    <s v="HP"/>
    <x v="18"/>
    <x v="2"/>
    <x v="1"/>
    <n v="1"/>
    <x v="4"/>
    <x v="6"/>
    <x v="2"/>
  </r>
  <r>
    <x v="83"/>
    <x v="1"/>
    <d v="2023-01-18T00:00:00"/>
    <x v="891"/>
    <s v="OMNI"/>
    <x v="15"/>
    <x v="1"/>
    <x v="1"/>
    <n v="1"/>
    <x v="4"/>
    <x v="6"/>
    <x v="2"/>
  </r>
  <r>
    <x v="83"/>
    <x v="1"/>
    <d v="2023-01-18T00:00:00"/>
    <x v="1325"/>
    <s v="WALLADPT"/>
    <x v="3"/>
    <x v="1"/>
    <x v="1"/>
    <n v="1"/>
    <x v="4"/>
    <x v="6"/>
    <x v="2"/>
  </r>
  <r>
    <x v="83"/>
    <x v="1"/>
    <d v="2023-01-18T00:00:00"/>
    <x v="1301"/>
    <s v="IPHONE"/>
    <x v="1"/>
    <x v="1"/>
    <x v="1"/>
    <n v="1"/>
    <x v="4"/>
    <x v="6"/>
    <x v="2"/>
  </r>
  <r>
    <x v="83"/>
    <x v="0"/>
    <d v="2023-01-18T00:00:00"/>
    <x v="1238"/>
    <s v="UVGA"/>
    <x v="10"/>
    <x v="0"/>
    <x v="1"/>
    <n v="1"/>
    <x v="4"/>
    <x v="6"/>
    <x v="2"/>
  </r>
  <r>
    <x v="83"/>
    <x v="0"/>
    <d v="2023-01-25T00:00:00"/>
    <x v="536"/>
    <s v="CBK"/>
    <x v="6"/>
    <x v="2"/>
    <x v="1"/>
    <n v="1"/>
    <x v="4"/>
    <x v="6"/>
    <x v="2"/>
  </r>
  <r>
    <x v="83"/>
    <x v="1"/>
    <d v="2023-01-18T00:00:00"/>
    <x v="356"/>
    <s v="WALLADPT"/>
    <x v="3"/>
    <x v="1"/>
    <x v="1"/>
    <n v="1"/>
    <x v="4"/>
    <x v="6"/>
    <x v="2"/>
  </r>
  <r>
    <x v="83"/>
    <x v="1"/>
    <d v="2023-01-18T00:00:00"/>
    <x v="634"/>
    <s v="IPHONE"/>
    <x v="1"/>
    <x v="1"/>
    <x v="1"/>
    <n v="1"/>
    <x v="4"/>
    <x v="6"/>
    <x v="2"/>
  </r>
  <r>
    <x v="83"/>
    <x v="1"/>
    <d v="2023-01-18T00:00:00"/>
    <x v="1423"/>
    <s v="WALLADPT"/>
    <x v="3"/>
    <x v="1"/>
    <x v="1"/>
    <n v="1"/>
    <x v="4"/>
    <x v="6"/>
    <x v="2"/>
  </r>
  <r>
    <x v="83"/>
    <x v="1"/>
    <d v="2023-01-18T00:00:00"/>
    <x v="1"/>
    <s v="IPHONE"/>
    <x v="1"/>
    <x v="1"/>
    <x v="1"/>
    <n v="1"/>
    <x v="4"/>
    <x v="6"/>
    <x v="2"/>
  </r>
  <r>
    <x v="83"/>
    <x v="1"/>
    <d v="2023-01-18T00:00:00"/>
    <x v="1143"/>
    <s v="WALLADPT"/>
    <x v="3"/>
    <x v="1"/>
    <x v="1"/>
    <n v="1"/>
    <x v="4"/>
    <x v="6"/>
    <x v="2"/>
  </r>
  <r>
    <x v="83"/>
    <x v="1"/>
    <d v="2023-01-18T00:00:00"/>
    <x v="1318"/>
    <s v="WALLADPT"/>
    <x v="3"/>
    <x v="1"/>
    <x v="1"/>
    <n v="1"/>
    <x v="4"/>
    <x v="6"/>
    <x v="2"/>
  </r>
  <r>
    <x v="83"/>
    <x v="1"/>
    <d v="2023-01-18T00:00:00"/>
    <x v="1382"/>
    <s v="IPHONE"/>
    <x v="1"/>
    <x v="1"/>
    <x v="1"/>
    <n v="1"/>
    <x v="4"/>
    <x v="6"/>
    <x v="2"/>
  </r>
  <r>
    <x v="83"/>
    <x v="2"/>
    <d v="2023-01-31T00:00:00"/>
    <x v="1219"/>
    <s v="HP"/>
    <x v="18"/>
    <x v="2"/>
    <x v="1"/>
    <n v="1"/>
    <x v="4"/>
    <x v="6"/>
    <x v="2"/>
  </r>
  <r>
    <x v="83"/>
    <x v="1"/>
    <d v="2023-04-18T00:00:00"/>
    <x v="50"/>
    <s v="AD"/>
    <x v="5"/>
    <x v="3"/>
    <x v="1"/>
    <n v="1"/>
    <x v="4"/>
    <x v="6"/>
    <x v="2"/>
  </r>
  <r>
    <x v="83"/>
    <x v="1"/>
    <d v="2023-01-18T00:00:00"/>
    <x v="1305"/>
    <s v="OMNI"/>
    <x v="15"/>
    <x v="1"/>
    <x v="1"/>
    <n v="1"/>
    <x v="4"/>
    <x v="6"/>
    <x v="2"/>
  </r>
  <r>
    <x v="83"/>
    <x v="1"/>
    <d v="2023-02-01T00:00:00"/>
    <x v="404"/>
    <s v="CBK"/>
    <x v="6"/>
    <x v="2"/>
    <x v="1"/>
    <n v="1"/>
    <x v="4"/>
    <x v="6"/>
    <x v="2"/>
  </r>
  <r>
    <x v="83"/>
    <x v="0"/>
    <d v="2023-01-18T00:00:00"/>
    <x v="1417"/>
    <s v="HPUSBC"/>
    <x v="12"/>
    <x v="1"/>
    <x v="1"/>
    <n v="1"/>
    <x v="4"/>
    <x v="6"/>
    <x v="2"/>
  </r>
  <r>
    <x v="83"/>
    <x v="1"/>
    <d v="2023-02-01T00:00:00"/>
    <x v="1202"/>
    <s v="HP"/>
    <x v="18"/>
    <x v="2"/>
    <x v="1"/>
    <n v="1"/>
    <x v="4"/>
    <x v="6"/>
    <x v="2"/>
  </r>
  <r>
    <x v="83"/>
    <x v="1"/>
    <d v="2023-01-18T00:00:00"/>
    <x v="1143"/>
    <s v="WALLADPT"/>
    <x v="3"/>
    <x v="1"/>
    <x v="1"/>
    <n v="1"/>
    <x v="4"/>
    <x v="6"/>
    <x v="2"/>
  </r>
  <r>
    <x v="83"/>
    <x v="1"/>
    <d v="2023-01-18T00:00:00"/>
    <x v="430"/>
    <s v="IPHONE"/>
    <x v="1"/>
    <x v="1"/>
    <x v="1"/>
    <n v="1"/>
    <x v="4"/>
    <x v="6"/>
    <x v="2"/>
  </r>
  <r>
    <x v="83"/>
    <x v="1"/>
    <d v="2023-04-18T00:00:00"/>
    <x v="103"/>
    <s v="AD"/>
    <x v="5"/>
    <x v="3"/>
    <x v="1"/>
    <n v="1"/>
    <x v="4"/>
    <x v="6"/>
    <x v="2"/>
  </r>
  <r>
    <x v="83"/>
    <x v="1"/>
    <d v="2023-04-18T00:00:00"/>
    <x v="1430"/>
    <s v="AD"/>
    <x v="5"/>
    <x v="3"/>
    <x v="1"/>
    <n v="1"/>
    <x v="4"/>
    <x v="6"/>
    <x v="2"/>
  </r>
  <r>
    <x v="83"/>
    <x v="1"/>
    <d v="2023-01-25T00:00:00"/>
    <x v="816"/>
    <s v="CBK"/>
    <x v="6"/>
    <x v="2"/>
    <x v="1"/>
    <n v="1"/>
    <x v="4"/>
    <x v="6"/>
    <x v="2"/>
  </r>
  <r>
    <x v="83"/>
    <x v="1"/>
    <d v="2023-01-18T00:00:00"/>
    <x v="1262"/>
    <s v="OMNI"/>
    <x v="15"/>
    <x v="1"/>
    <x v="1"/>
    <n v="1"/>
    <x v="4"/>
    <x v="6"/>
    <x v="2"/>
  </r>
  <r>
    <x v="83"/>
    <x v="1"/>
    <d v="2023-04-18T00:00:00"/>
    <x v="381"/>
    <s v="AD"/>
    <x v="5"/>
    <x v="3"/>
    <x v="1"/>
    <n v="1"/>
    <x v="4"/>
    <x v="6"/>
    <x v="2"/>
  </r>
  <r>
    <x v="83"/>
    <x v="1"/>
    <d v="2023-01-18T00:00:00"/>
    <x v="339"/>
    <s v="MACUSBC"/>
    <x v="2"/>
    <x v="1"/>
    <x v="1"/>
    <n v="1"/>
    <x v="4"/>
    <x v="6"/>
    <x v="2"/>
  </r>
  <r>
    <x v="83"/>
    <x v="1"/>
    <d v="2023-01-18T00:00:00"/>
    <x v="554"/>
    <s v="IPHONE"/>
    <x v="1"/>
    <x v="1"/>
    <x v="1"/>
    <n v="1"/>
    <x v="4"/>
    <x v="6"/>
    <x v="2"/>
  </r>
  <r>
    <x v="83"/>
    <x v="1"/>
    <d v="2023-01-18T00:00:00"/>
    <x v="189"/>
    <s v="MACUSBC"/>
    <x v="2"/>
    <x v="1"/>
    <x v="1"/>
    <n v="1"/>
    <x v="4"/>
    <x v="6"/>
    <x v="2"/>
  </r>
  <r>
    <x v="83"/>
    <x v="1"/>
    <d v="2023-01-25T00:00:00"/>
    <x v="1367"/>
    <s v="CBK"/>
    <x v="6"/>
    <x v="2"/>
    <x v="1"/>
    <n v="1"/>
    <x v="4"/>
    <x v="6"/>
    <x v="2"/>
  </r>
  <r>
    <x v="83"/>
    <x v="1"/>
    <d v="2023-01-18T00:00:00"/>
    <x v="5"/>
    <s v="WALLADPT"/>
    <x v="3"/>
    <x v="1"/>
    <x v="1"/>
    <n v="1"/>
    <x v="4"/>
    <x v="6"/>
    <x v="2"/>
  </r>
  <r>
    <x v="83"/>
    <x v="1"/>
    <d v="2023-01-18T00:00:00"/>
    <x v="1"/>
    <s v="IPHONE"/>
    <x v="1"/>
    <x v="1"/>
    <x v="1"/>
    <n v="1"/>
    <x v="4"/>
    <x v="6"/>
    <x v="2"/>
  </r>
  <r>
    <x v="83"/>
    <x v="0"/>
    <d v="2023-01-18T00:00:00"/>
    <x v="279"/>
    <s v="HDST"/>
    <x v="8"/>
    <x v="4"/>
    <x v="1"/>
    <n v="1"/>
    <x v="4"/>
    <x v="6"/>
    <x v="2"/>
  </r>
  <r>
    <x v="83"/>
    <x v="1"/>
    <d v="2023-01-18T00:00:00"/>
    <x v="679"/>
    <s v="BOEIPHONE"/>
    <x v="1"/>
    <x v="1"/>
    <x v="1"/>
    <n v="1"/>
    <x v="4"/>
    <x v="6"/>
    <x v="2"/>
  </r>
  <r>
    <x v="83"/>
    <x v="1"/>
    <d v="2023-01-18T00:00:00"/>
    <x v="356"/>
    <s v="WALLADPT"/>
    <x v="3"/>
    <x v="1"/>
    <x v="1"/>
    <n v="1"/>
    <x v="4"/>
    <x v="6"/>
    <x v="2"/>
  </r>
  <r>
    <x v="83"/>
    <x v="1"/>
    <d v="2023-01-18T00:00:00"/>
    <x v="331"/>
    <s v="HPUSBC"/>
    <x v="12"/>
    <x v="1"/>
    <x v="1"/>
    <n v="1"/>
    <x v="4"/>
    <x v="6"/>
    <x v="2"/>
  </r>
  <r>
    <x v="83"/>
    <x v="1"/>
    <d v="2023-01-18T00:00:00"/>
    <x v="1209"/>
    <s v="HPUSBC"/>
    <x v="12"/>
    <x v="1"/>
    <x v="1"/>
    <n v="1"/>
    <x v="4"/>
    <x v="6"/>
    <x v="2"/>
  </r>
  <r>
    <x v="83"/>
    <x v="0"/>
    <d v="2023-01-18T00:00:00"/>
    <x v="1299"/>
    <s v="HDST"/>
    <x v="8"/>
    <x v="4"/>
    <x v="1"/>
    <n v="1"/>
    <x v="4"/>
    <x v="6"/>
    <x v="2"/>
  </r>
  <r>
    <x v="83"/>
    <x v="3"/>
    <d v="2023-01-18T00:00:00"/>
    <x v="326"/>
    <s v="WALLADPT"/>
    <x v="3"/>
    <x v="1"/>
    <x v="1"/>
    <n v="1"/>
    <x v="4"/>
    <x v="6"/>
    <x v="2"/>
  </r>
  <r>
    <x v="83"/>
    <x v="3"/>
    <d v="2023-01-18T00:00:00"/>
    <x v="285"/>
    <s v="IPHONE"/>
    <x v="1"/>
    <x v="1"/>
    <x v="1"/>
    <n v="1"/>
    <x v="4"/>
    <x v="6"/>
    <x v="2"/>
  </r>
  <r>
    <x v="83"/>
    <x v="1"/>
    <d v="2023-01-18T00:00:00"/>
    <x v="5"/>
    <s v="WALLADPT"/>
    <x v="3"/>
    <x v="1"/>
    <x v="1"/>
    <n v="1"/>
    <x v="4"/>
    <x v="6"/>
    <x v="2"/>
  </r>
  <r>
    <x v="83"/>
    <x v="1"/>
    <d v="2023-01-18T00:00:00"/>
    <x v="1"/>
    <s v="IPHONE"/>
    <x v="1"/>
    <x v="1"/>
    <x v="1"/>
    <n v="1"/>
    <x v="4"/>
    <x v="6"/>
    <x v="2"/>
  </r>
  <r>
    <x v="83"/>
    <x v="1"/>
    <d v="2023-01-25T00:00:00"/>
    <x v="514"/>
    <s v="FAC"/>
    <x v="4"/>
    <x v="2"/>
    <x v="1"/>
    <n v="1"/>
    <x v="4"/>
    <x v="6"/>
    <x v="2"/>
  </r>
  <r>
    <x v="83"/>
    <x v="1"/>
    <d v="2023-01-18T00:00:00"/>
    <x v="1048"/>
    <s v="WALLADPT"/>
    <x v="3"/>
    <x v="1"/>
    <x v="1"/>
    <n v="1"/>
    <x v="4"/>
    <x v="6"/>
    <x v="2"/>
  </r>
  <r>
    <x v="83"/>
    <x v="1"/>
    <d v="2023-01-18T00:00:00"/>
    <x v="185"/>
    <s v="IPHONE"/>
    <x v="1"/>
    <x v="1"/>
    <x v="1"/>
    <n v="1"/>
    <x v="4"/>
    <x v="6"/>
    <x v="2"/>
  </r>
  <r>
    <x v="83"/>
    <x v="1"/>
    <d v="2023-01-18T00:00:00"/>
    <x v="3"/>
    <s v="MACUSBC"/>
    <x v="2"/>
    <x v="1"/>
    <x v="1"/>
    <n v="1"/>
    <x v="4"/>
    <x v="6"/>
    <x v="2"/>
  </r>
  <r>
    <x v="83"/>
    <x v="1"/>
    <d v="2023-01-18T00:00:00"/>
    <x v="716"/>
    <s v="ANKER"/>
    <x v="20"/>
    <x v="1"/>
    <x v="1"/>
    <n v="1"/>
    <x v="4"/>
    <x v="6"/>
    <x v="2"/>
  </r>
  <r>
    <x v="83"/>
    <x v="1"/>
    <d v="2023-01-18T00:00:00"/>
    <x v="330"/>
    <s v="MACUSBC"/>
    <x v="2"/>
    <x v="1"/>
    <x v="1"/>
    <n v="1"/>
    <x v="4"/>
    <x v="6"/>
    <x v="2"/>
  </r>
  <r>
    <x v="83"/>
    <x v="1"/>
    <d v="2023-01-18T00:00:00"/>
    <x v="1035"/>
    <s v="IPHONE"/>
    <x v="1"/>
    <x v="1"/>
    <x v="1"/>
    <n v="1"/>
    <x v="4"/>
    <x v="6"/>
    <x v="2"/>
  </r>
  <r>
    <x v="83"/>
    <x v="1"/>
    <d v="2023-01-18T00:00:00"/>
    <x v="1305"/>
    <s v="OMNI"/>
    <x v="15"/>
    <x v="1"/>
    <x v="1"/>
    <n v="1"/>
    <x v="4"/>
    <x v="6"/>
    <x v="2"/>
  </r>
  <r>
    <x v="83"/>
    <x v="0"/>
    <d v="2023-01-18T00:00:00"/>
    <x v="1025"/>
    <s v="UVGA"/>
    <x v="10"/>
    <x v="0"/>
    <x v="1"/>
    <n v="1"/>
    <x v="4"/>
    <x v="6"/>
    <x v="2"/>
  </r>
  <r>
    <x v="83"/>
    <x v="1"/>
    <d v="2023-01-18T00:00:00"/>
    <x v="430"/>
    <s v="IPHONE"/>
    <x v="1"/>
    <x v="1"/>
    <x v="1"/>
    <n v="1"/>
    <x v="4"/>
    <x v="6"/>
    <x v="2"/>
  </r>
  <r>
    <x v="83"/>
    <x v="1"/>
    <d v="2023-01-18T00:00:00"/>
    <x v="895"/>
    <s v="WALLADPT"/>
    <x v="3"/>
    <x v="1"/>
    <x v="1"/>
    <n v="1"/>
    <x v="4"/>
    <x v="6"/>
    <x v="2"/>
  </r>
  <r>
    <x v="83"/>
    <x v="1"/>
    <d v="2023-01-18T00:00:00"/>
    <x v="1265"/>
    <s v="HPUSBC"/>
    <x v="12"/>
    <x v="1"/>
    <x v="1"/>
    <n v="1"/>
    <x v="4"/>
    <x v="6"/>
    <x v="2"/>
  </r>
  <r>
    <x v="83"/>
    <x v="1"/>
    <d v="2023-02-01T00:00:00"/>
    <x v="523"/>
    <s v="CBK"/>
    <x v="6"/>
    <x v="2"/>
    <x v="1"/>
    <n v="1"/>
    <x v="4"/>
    <x v="6"/>
    <x v="2"/>
  </r>
  <r>
    <x v="83"/>
    <x v="1"/>
    <d v="2023-01-18T00:00:00"/>
    <x v="1382"/>
    <s v="IPHONE"/>
    <x v="1"/>
    <x v="1"/>
    <x v="1"/>
    <n v="1"/>
    <x v="4"/>
    <x v="6"/>
    <x v="2"/>
  </r>
  <r>
    <x v="83"/>
    <x v="1"/>
    <d v="2023-01-18T00:00:00"/>
    <x v="511"/>
    <s v="MACUSBC"/>
    <x v="2"/>
    <x v="1"/>
    <x v="1"/>
    <n v="1"/>
    <x v="4"/>
    <x v="6"/>
    <x v="2"/>
  </r>
  <r>
    <x v="83"/>
    <x v="1"/>
    <d v="2023-01-18T00:00:00"/>
    <x v="1318"/>
    <s v="WALLADPT"/>
    <x v="3"/>
    <x v="1"/>
    <x v="1"/>
    <n v="1"/>
    <x v="4"/>
    <x v="6"/>
    <x v="2"/>
  </r>
  <r>
    <x v="83"/>
    <x v="0"/>
    <d v="2023-01-18T00:00:00"/>
    <x v="67"/>
    <s v="IPHONE"/>
    <x v="1"/>
    <x v="1"/>
    <x v="1"/>
    <n v="1"/>
    <x v="4"/>
    <x v="6"/>
    <x v="2"/>
  </r>
  <r>
    <x v="83"/>
    <x v="0"/>
    <d v="2023-01-18T00:00:00"/>
    <x v="68"/>
    <s v="MACCHRG"/>
    <x v="9"/>
    <x v="1"/>
    <x v="1"/>
    <n v="1"/>
    <x v="4"/>
    <x v="6"/>
    <x v="2"/>
  </r>
  <r>
    <x v="83"/>
    <x v="1"/>
    <d v="2023-01-25T00:00:00"/>
    <x v="1181"/>
    <s v="HP"/>
    <x v="18"/>
    <x v="2"/>
    <x v="1"/>
    <n v="1"/>
    <x v="4"/>
    <x v="6"/>
    <x v="2"/>
  </r>
  <r>
    <x v="83"/>
    <x v="1"/>
    <d v="2023-02-01T00:00:00"/>
    <x v="1431"/>
    <s v="IPADK"/>
    <x v="4"/>
    <x v="2"/>
    <x v="1"/>
    <n v="1"/>
    <x v="4"/>
    <x v="6"/>
    <x v="2"/>
  </r>
  <r>
    <x v="83"/>
    <x v="1"/>
    <d v="2023-01-18T00:00:00"/>
    <x v="1209"/>
    <s v="HPUSBC"/>
    <x v="12"/>
    <x v="1"/>
    <x v="1"/>
    <n v="1"/>
    <x v="4"/>
    <x v="6"/>
    <x v="2"/>
  </r>
  <r>
    <x v="83"/>
    <x v="1"/>
    <d v="2023-01-18T00:00:00"/>
    <x v="884"/>
    <s v="WALLADPT"/>
    <x v="3"/>
    <x v="1"/>
    <x v="1"/>
    <n v="1"/>
    <x v="4"/>
    <x v="6"/>
    <x v="2"/>
  </r>
  <r>
    <x v="83"/>
    <x v="1"/>
    <d v="2023-01-18T00:00:00"/>
    <x v="1"/>
    <s v="IPHONE"/>
    <x v="1"/>
    <x v="1"/>
    <x v="1"/>
    <n v="1"/>
    <x v="4"/>
    <x v="6"/>
    <x v="2"/>
  </r>
  <r>
    <x v="83"/>
    <x v="1"/>
    <d v="2023-02-01T00:00:00"/>
    <x v="1136"/>
    <s v="HP"/>
    <x v="18"/>
    <x v="2"/>
    <x v="1"/>
    <n v="1"/>
    <x v="4"/>
    <x v="6"/>
    <x v="2"/>
  </r>
  <r>
    <x v="83"/>
    <x v="1"/>
    <d v="2023-02-01T00:00:00"/>
    <x v="1178"/>
    <s v="HP"/>
    <x v="18"/>
    <x v="2"/>
    <x v="1"/>
    <n v="1"/>
    <x v="4"/>
    <x v="6"/>
    <x v="2"/>
  </r>
  <r>
    <x v="83"/>
    <x v="1"/>
    <d v="2023-02-01T00:00:00"/>
    <x v="1432"/>
    <s v="IPADK"/>
    <x v="4"/>
    <x v="2"/>
    <x v="1"/>
    <n v="1"/>
    <x v="4"/>
    <x v="6"/>
    <x v="2"/>
  </r>
  <r>
    <x v="83"/>
    <x v="1"/>
    <d v="2023-01-18T00:00:00"/>
    <x v="643"/>
    <s v="OMNI"/>
    <x v="15"/>
    <x v="1"/>
    <x v="1"/>
    <n v="1"/>
    <x v="4"/>
    <x v="6"/>
    <x v="2"/>
  </r>
  <r>
    <x v="83"/>
    <x v="1"/>
    <d v="2023-01-18T00:00:00"/>
    <x v="1035"/>
    <s v="IPHONE"/>
    <x v="1"/>
    <x v="1"/>
    <x v="1"/>
    <n v="1"/>
    <x v="4"/>
    <x v="6"/>
    <x v="2"/>
  </r>
  <r>
    <x v="83"/>
    <x v="1"/>
    <d v="2023-01-18T00:00:00"/>
    <x v="530"/>
    <s v="MACUSBC"/>
    <x v="2"/>
    <x v="1"/>
    <x v="1"/>
    <n v="1"/>
    <x v="4"/>
    <x v="6"/>
    <x v="2"/>
  </r>
  <r>
    <x v="83"/>
    <x v="1"/>
    <d v="2023-01-18T00:00:00"/>
    <x v="330"/>
    <s v="MACUSBC"/>
    <x v="2"/>
    <x v="1"/>
    <x v="1"/>
    <n v="1"/>
    <x v="4"/>
    <x v="6"/>
    <x v="2"/>
  </r>
  <r>
    <x v="83"/>
    <x v="1"/>
    <d v="2023-01-18T00:00:00"/>
    <x v="1048"/>
    <s v="WALLADPT"/>
    <x v="3"/>
    <x v="1"/>
    <x v="1"/>
    <n v="1"/>
    <x v="4"/>
    <x v="6"/>
    <x v="2"/>
  </r>
  <r>
    <x v="83"/>
    <x v="1"/>
    <d v="2023-01-18T00:00:00"/>
    <x v="185"/>
    <s v="IPHONE"/>
    <x v="1"/>
    <x v="1"/>
    <x v="1"/>
    <n v="1"/>
    <x v="4"/>
    <x v="6"/>
    <x v="2"/>
  </r>
  <r>
    <x v="83"/>
    <x v="0"/>
    <d v="2023-01-18T00:00:00"/>
    <x v="1433"/>
    <s v="IPADK"/>
    <x v="4"/>
    <x v="2"/>
    <x v="1"/>
    <n v="1"/>
    <x v="4"/>
    <x v="6"/>
    <x v="2"/>
  </r>
  <r>
    <x v="83"/>
    <x v="0"/>
    <d v="2023-03-24T00:00:00"/>
    <x v="1434"/>
    <s v="CLICC-MM"/>
    <x v="4"/>
    <x v="2"/>
    <x v="1"/>
    <n v="1"/>
    <x v="4"/>
    <x v="6"/>
    <x v="2"/>
  </r>
  <r>
    <x v="83"/>
    <x v="1"/>
    <d v="2023-01-18T00:00:00"/>
    <x v="801"/>
    <s v="IPHONE"/>
    <x v="1"/>
    <x v="1"/>
    <x v="1"/>
    <n v="1"/>
    <x v="4"/>
    <x v="6"/>
    <x v="2"/>
  </r>
  <r>
    <x v="83"/>
    <x v="1"/>
    <d v="2023-01-18T00:00:00"/>
    <x v="430"/>
    <s v="IPHONE"/>
    <x v="1"/>
    <x v="1"/>
    <x v="1"/>
    <n v="1"/>
    <x v="4"/>
    <x v="6"/>
    <x v="2"/>
  </r>
  <r>
    <x v="83"/>
    <x v="0"/>
    <d v="2023-01-18T00:00:00"/>
    <x v="393"/>
    <s v="IPHONE"/>
    <x v="1"/>
    <x v="1"/>
    <x v="1"/>
    <n v="1"/>
    <x v="4"/>
    <x v="6"/>
    <x v="2"/>
  </r>
  <r>
    <x v="83"/>
    <x v="0"/>
    <d v="2023-01-18T00:00:00"/>
    <x v="263"/>
    <s v="WALLADPT"/>
    <x v="3"/>
    <x v="1"/>
    <x v="1"/>
    <n v="1"/>
    <x v="4"/>
    <x v="6"/>
    <x v="2"/>
  </r>
  <r>
    <x v="83"/>
    <x v="1"/>
    <d v="2023-01-18T00:00:00"/>
    <x v="9"/>
    <s v="MACUSBC"/>
    <x v="2"/>
    <x v="1"/>
    <x v="1"/>
    <n v="1"/>
    <x v="4"/>
    <x v="6"/>
    <x v="2"/>
  </r>
  <r>
    <x v="83"/>
    <x v="1"/>
    <d v="2023-02-01T00:00:00"/>
    <x v="722"/>
    <s v="HP"/>
    <x v="18"/>
    <x v="2"/>
    <x v="1"/>
    <n v="1"/>
    <x v="4"/>
    <x v="6"/>
    <x v="2"/>
  </r>
  <r>
    <x v="83"/>
    <x v="1"/>
    <d v="2023-01-18T00:00:00"/>
    <x v="1320"/>
    <s v="OMNI"/>
    <x v="15"/>
    <x v="1"/>
    <x v="1"/>
    <n v="1"/>
    <x v="4"/>
    <x v="6"/>
    <x v="2"/>
  </r>
  <r>
    <x v="83"/>
    <x v="0"/>
    <d v="2023-01-25T00:00:00"/>
    <x v="1193"/>
    <s v="HP"/>
    <x v="18"/>
    <x v="2"/>
    <x v="1"/>
    <n v="1"/>
    <x v="4"/>
    <x v="6"/>
    <x v="2"/>
  </r>
  <r>
    <x v="83"/>
    <x v="0"/>
    <d v="2023-01-25T00:00:00"/>
    <x v="1207"/>
    <s v="HP"/>
    <x v="18"/>
    <x v="2"/>
    <x v="1"/>
    <n v="1"/>
    <x v="4"/>
    <x v="6"/>
    <x v="2"/>
  </r>
  <r>
    <x v="83"/>
    <x v="0"/>
    <d v="2023-01-25T00:00:00"/>
    <x v="1435"/>
    <s v="HP"/>
    <x v="18"/>
    <x v="2"/>
    <x v="1"/>
    <n v="1"/>
    <x v="4"/>
    <x v="6"/>
    <x v="2"/>
  </r>
  <r>
    <x v="84"/>
    <x v="0"/>
    <d v="2023-01-26T00:00:00"/>
    <x v="327"/>
    <s v="CBK"/>
    <x v="6"/>
    <x v="2"/>
    <x v="1"/>
    <n v="1"/>
    <x v="4"/>
    <x v="0"/>
    <x v="2"/>
  </r>
  <r>
    <x v="84"/>
    <x v="1"/>
    <d v="2023-01-19T00:00:00"/>
    <x v="919"/>
    <s v="UVGA"/>
    <x v="10"/>
    <x v="0"/>
    <x v="1"/>
    <n v="1"/>
    <x v="4"/>
    <x v="0"/>
    <x v="2"/>
  </r>
  <r>
    <x v="84"/>
    <x v="0"/>
    <d v="2023-01-19T00:00:00"/>
    <x v="3"/>
    <s v="MACUSBC"/>
    <x v="2"/>
    <x v="1"/>
    <x v="1"/>
    <n v="1"/>
    <x v="4"/>
    <x v="0"/>
    <x v="2"/>
  </r>
  <r>
    <x v="84"/>
    <x v="0"/>
    <d v="2023-01-19T00:00:00"/>
    <x v="1299"/>
    <s v="HDST"/>
    <x v="8"/>
    <x v="4"/>
    <x v="1"/>
    <n v="1"/>
    <x v="4"/>
    <x v="0"/>
    <x v="2"/>
  </r>
  <r>
    <x v="84"/>
    <x v="0"/>
    <d v="2023-01-30T00:00:00"/>
    <x v="1436"/>
    <s v="CLICC-MM"/>
    <x v="4"/>
    <x v="2"/>
    <x v="1"/>
    <n v="1"/>
    <x v="4"/>
    <x v="0"/>
    <x v="2"/>
  </r>
  <r>
    <x v="84"/>
    <x v="1"/>
    <d v="2023-02-02T00:00:00"/>
    <x v="1171"/>
    <s v="CLICC-MM"/>
    <x v="4"/>
    <x v="2"/>
    <x v="1"/>
    <n v="1"/>
    <x v="4"/>
    <x v="0"/>
    <x v="2"/>
  </r>
  <r>
    <x v="84"/>
    <x v="1"/>
    <d v="2023-01-19T00:00:00"/>
    <x v="332"/>
    <s v="MACUSBC"/>
    <x v="2"/>
    <x v="1"/>
    <x v="1"/>
    <n v="1"/>
    <x v="4"/>
    <x v="0"/>
    <x v="2"/>
  </r>
  <r>
    <x v="84"/>
    <x v="1"/>
    <d v="2023-01-26T00:00:00"/>
    <x v="160"/>
    <s v="CBK"/>
    <x v="6"/>
    <x v="2"/>
    <x v="1"/>
    <n v="1"/>
    <x v="4"/>
    <x v="0"/>
    <x v="2"/>
  </r>
  <r>
    <x v="84"/>
    <x v="1"/>
    <d v="2023-02-01T00:00:00"/>
    <x v="897"/>
    <s v="CBK"/>
    <x v="6"/>
    <x v="2"/>
    <x v="1"/>
    <n v="1"/>
    <x v="4"/>
    <x v="0"/>
    <x v="2"/>
  </r>
  <r>
    <x v="84"/>
    <x v="1"/>
    <d v="2023-01-19T00:00:00"/>
    <x v="262"/>
    <s v="IPHONE"/>
    <x v="1"/>
    <x v="1"/>
    <x v="1"/>
    <n v="1"/>
    <x v="4"/>
    <x v="0"/>
    <x v="2"/>
  </r>
  <r>
    <x v="84"/>
    <x v="1"/>
    <d v="2023-01-19T00:00:00"/>
    <x v="357"/>
    <s v="WALLADPT"/>
    <x v="3"/>
    <x v="1"/>
    <x v="1"/>
    <n v="1"/>
    <x v="4"/>
    <x v="0"/>
    <x v="2"/>
  </r>
  <r>
    <x v="84"/>
    <x v="1"/>
    <d v="2023-02-02T00:00:00"/>
    <x v="561"/>
    <s v="HP"/>
    <x v="18"/>
    <x v="2"/>
    <x v="1"/>
    <n v="1"/>
    <x v="4"/>
    <x v="0"/>
    <x v="2"/>
  </r>
  <r>
    <x v="84"/>
    <x v="1"/>
    <d v="2023-01-19T00:00:00"/>
    <x v="110"/>
    <s v="MACUSBC"/>
    <x v="2"/>
    <x v="1"/>
    <x v="1"/>
    <n v="1"/>
    <x v="4"/>
    <x v="0"/>
    <x v="2"/>
  </r>
  <r>
    <x v="84"/>
    <x v="1"/>
    <d v="2023-01-26T00:00:00"/>
    <x v="808"/>
    <s v="HP"/>
    <x v="18"/>
    <x v="2"/>
    <x v="1"/>
    <n v="1"/>
    <x v="4"/>
    <x v="0"/>
    <x v="2"/>
  </r>
  <r>
    <x v="84"/>
    <x v="1"/>
    <d v="2023-01-19T00:00:00"/>
    <x v="189"/>
    <s v="MACUSBC"/>
    <x v="2"/>
    <x v="1"/>
    <x v="1"/>
    <n v="1"/>
    <x v="4"/>
    <x v="0"/>
    <x v="2"/>
  </r>
  <r>
    <x v="84"/>
    <x v="1"/>
    <d v="2023-04-19T00:00:00"/>
    <x v="1437"/>
    <s v="AD"/>
    <x v="5"/>
    <x v="3"/>
    <x v="1"/>
    <n v="1"/>
    <x v="4"/>
    <x v="0"/>
    <x v="2"/>
  </r>
  <r>
    <x v="84"/>
    <x v="0"/>
    <d v="2023-01-26T00:00:00"/>
    <x v="1112"/>
    <s v="CBK"/>
    <x v="6"/>
    <x v="2"/>
    <x v="1"/>
    <n v="1"/>
    <x v="4"/>
    <x v="0"/>
    <x v="2"/>
  </r>
  <r>
    <x v="84"/>
    <x v="0"/>
    <d v="2023-01-19T00:00:00"/>
    <x v="919"/>
    <s v="UVGA"/>
    <x v="10"/>
    <x v="0"/>
    <x v="1"/>
    <n v="1"/>
    <x v="4"/>
    <x v="0"/>
    <x v="2"/>
  </r>
  <r>
    <x v="84"/>
    <x v="1"/>
    <d v="2023-06-01T00:00:00"/>
    <x v="1438"/>
    <s v="AD"/>
    <x v="5"/>
    <x v="3"/>
    <x v="1"/>
    <n v="1"/>
    <x v="4"/>
    <x v="0"/>
    <x v="2"/>
  </r>
  <r>
    <x v="84"/>
    <x v="1"/>
    <d v="2023-01-26T00:00:00"/>
    <x v="298"/>
    <s v="CBK"/>
    <x v="6"/>
    <x v="2"/>
    <x v="1"/>
    <n v="1"/>
    <x v="4"/>
    <x v="0"/>
    <x v="2"/>
  </r>
  <r>
    <x v="84"/>
    <x v="0"/>
    <d v="2023-01-19T00:00:00"/>
    <x v="483"/>
    <s v="HPUSBC"/>
    <x v="12"/>
    <x v="1"/>
    <x v="1"/>
    <n v="1"/>
    <x v="4"/>
    <x v="0"/>
    <x v="2"/>
  </r>
  <r>
    <x v="84"/>
    <x v="1"/>
    <d v="2023-01-26T00:00:00"/>
    <x v="1439"/>
    <s v="CBK"/>
    <x v="6"/>
    <x v="2"/>
    <x v="1"/>
    <n v="1"/>
    <x v="4"/>
    <x v="0"/>
    <x v="2"/>
  </r>
  <r>
    <x v="84"/>
    <x v="0"/>
    <d v="2023-01-19T00:00:00"/>
    <x v="357"/>
    <s v="WALLADPT"/>
    <x v="3"/>
    <x v="1"/>
    <x v="1"/>
    <n v="1"/>
    <x v="4"/>
    <x v="0"/>
    <x v="2"/>
  </r>
  <r>
    <x v="84"/>
    <x v="0"/>
    <d v="2023-01-19T00:00:00"/>
    <x v="262"/>
    <s v="IPHONE"/>
    <x v="1"/>
    <x v="1"/>
    <x v="1"/>
    <n v="1"/>
    <x v="4"/>
    <x v="0"/>
    <x v="2"/>
  </r>
  <r>
    <x v="84"/>
    <x v="1"/>
    <d v="2023-01-19T00:00:00"/>
    <x v="339"/>
    <s v="MACUSBC"/>
    <x v="2"/>
    <x v="1"/>
    <x v="1"/>
    <n v="1"/>
    <x v="4"/>
    <x v="0"/>
    <x v="2"/>
  </r>
  <r>
    <x v="84"/>
    <x v="1"/>
    <d v="2023-01-26T00:00:00"/>
    <x v="1440"/>
    <s v="HP"/>
    <x v="18"/>
    <x v="2"/>
    <x v="1"/>
    <n v="1"/>
    <x v="4"/>
    <x v="0"/>
    <x v="2"/>
  </r>
  <r>
    <x v="84"/>
    <x v="1"/>
    <d v="2023-01-26T00:00:00"/>
    <x v="1408"/>
    <s v="CLICC-ML"/>
    <x v="7"/>
    <x v="2"/>
    <x v="1"/>
    <n v="1"/>
    <x v="4"/>
    <x v="0"/>
    <x v="2"/>
  </r>
  <r>
    <x v="84"/>
    <x v="0"/>
    <d v="2023-01-26T00:00:00"/>
    <x v="1356"/>
    <s v="CBK"/>
    <x v="6"/>
    <x v="2"/>
    <x v="1"/>
    <n v="1"/>
    <x v="4"/>
    <x v="0"/>
    <x v="2"/>
  </r>
  <r>
    <x v="84"/>
    <x v="1"/>
    <d v="2023-01-19T00:00:00"/>
    <x v="1057"/>
    <s v="ANKER"/>
    <x v="20"/>
    <x v="1"/>
    <x v="1"/>
    <n v="1"/>
    <x v="4"/>
    <x v="0"/>
    <x v="2"/>
  </r>
  <r>
    <x v="84"/>
    <x v="1"/>
    <d v="2023-02-02T00:00:00"/>
    <x v="451"/>
    <s v="CLICC-MM"/>
    <x v="4"/>
    <x v="2"/>
    <x v="1"/>
    <n v="1"/>
    <x v="4"/>
    <x v="0"/>
    <x v="2"/>
  </r>
  <r>
    <x v="84"/>
    <x v="0"/>
    <d v="2023-01-19T00:00:00"/>
    <x v="1417"/>
    <s v="HPUSBC"/>
    <x v="12"/>
    <x v="1"/>
    <x v="1"/>
    <n v="1"/>
    <x v="4"/>
    <x v="0"/>
    <x v="2"/>
  </r>
  <r>
    <x v="84"/>
    <x v="1"/>
    <d v="2023-01-19T00:00:00"/>
    <x v="9"/>
    <s v="MACUSBC"/>
    <x v="2"/>
    <x v="1"/>
    <x v="1"/>
    <n v="1"/>
    <x v="4"/>
    <x v="0"/>
    <x v="2"/>
  </r>
  <r>
    <x v="84"/>
    <x v="0"/>
    <d v="2023-01-19T00:00:00"/>
    <x v="357"/>
    <s v="WALLADPT"/>
    <x v="3"/>
    <x v="1"/>
    <x v="1"/>
    <n v="1"/>
    <x v="4"/>
    <x v="0"/>
    <x v="2"/>
  </r>
  <r>
    <x v="84"/>
    <x v="0"/>
    <d v="2023-01-19T00:00:00"/>
    <x v="262"/>
    <s v="IPHONE"/>
    <x v="1"/>
    <x v="1"/>
    <x v="1"/>
    <n v="1"/>
    <x v="4"/>
    <x v="0"/>
    <x v="2"/>
  </r>
  <r>
    <x v="84"/>
    <x v="1"/>
    <d v="2023-04-19T00:00:00"/>
    <x v="273"/>
    <s v="AD"/>
    <x v="5"/>
    <x v="3"/>
    <x v="1"/>
    <n v="1"/>
    <x v="4"/>
    <x v="0"/>
    <x v="2"/>
  </r>
  <r>
    <x v="84"/>
    <x v="1"/>
    <d v="2023-01-19T00:00:00"/>
    <x v="1441"/>
    <s v="MACCHRG"/>
    <x v="9"/>
    <x v="1"/>
    <x v="1"/>
    <n v="1"/>
    <x v="4"/>
    <x v="0"/>
    <x v="2"/>
  </r>
  <r>
    <x v="84"/>
    <x v="0"/>
    <d v="2023-01-19T00:00:00"/>
    <x v="263"/>
    <s v="WALLADPT"/>
    <x v="3"/>
    <x v="1"/>
    <x v="1"/>
    <n v="1"/>
    <x v="4"/>
    <x v="0"/>
    <x v="2"/>
  </r>
  <r>
    <x v="84"/>
    <x v="0"/>
    <d v="2023-01-19T00:00:00"/>
    <x v="393"/>
    <s v="IPHONE"/>
    <x v="1"/>
    <x v="1"/>
    <x v="1"/>
    <n v="1"/>
    <x v="4"/>
    <x v="0"/>
    <x v="2"/>
  </r>
  <r>
    <x v="84"/>
    <x v="1"/>
    <d v="2023-01-19T00:00:00"/>
    <x v="1406"/>
    <s v="UVGA"/>
    <x v="10"/>
    <x v="0"/>
    <x v="1"/>
    <n v="1"/>
    <x v="4"/>
    <x v="0"/>
    <x v="2"/>
  </r>
  <r>
    <x v="84"/>
    <x v="1"/>
    <d v="2023-02-02T00:00:00"/>
    <x v="774"/>
    <s v="HP"/>
    <x v="18"/>
    <x v="2"/>
    <x v="1"/>
    <n v="1"/>
    <x v="4"/>
    <x v="0"/>
    <x v="2"/>
  </r>
  <r>
    <x v="84"/>
    <x v="1"/>
    <d v="2023-01-26T00:00:00"/>
    <x v="1041"/>
    <s v="CBK"/>
    <x v="6"/>
    <x v="2"/>
    <x v="1"/>
    <n v="1"/>
    <x v="4"/>
    <x v="0"/>
    <x v="2"/>
  </r>
  <r>
    <x v="84"/>
    <x v="0"/>
    <d v="2023-02-02T00:00:00"/>
    <x v="776"/>
    <s v="CLICC-ML"/>
    <x v="7"/>
    <x v="2"/>
    <x v="1"/>
    <n v="1"/>
    <x v="4"/>
    <x v="0"/>
    <x v="2"/>
  </r>
  <r>
    <x v="84"/>
    <x v="1"/>
    <d v="2023-01-26T00:00:00"/>
    <x v="574"/>
    <s v="CLICC-ML"/>
    <x v="7"/>
    <x v="2"/>
    <x v="1"/>
    <n v="1"/>
    <x v="4"/>
    <x v="0"/>
    <x v="2"/>
  </r>
  <r>
    <x v="84"/>
    <x v="1"/>
    <d v="2023-01-26T00:00:00"/>
    <x v="819"/>
    <s v="CLICC-ML"/>
    <x v="7"/>
    <x v="2"/>
    <x v="1"/>
    <n v="1"/>
    <x v="4"/>
    <x v="0"/>
    <x v="2"/>
  </r>
  <r>
    <x v="84"/>
    <x v="1"/>
    <d v="2023-01-19T00:00:00"/>
    <x v="567"/>
    <s v="IPHONE"/>
    <x v="1"/>
    <x v="1"/>
    <x v="1"/>
    <n v="1"/>
    <x v="4"/>
    <x v="0"/>
    <x v="2"/>
  </r>
  <r>
    <x v="84"/>
    <x v="1"/>
    <d v="2023-01-19T00:00:00"/>
    <x v="1337"/>
    <s v="IPHONE"/>
    <x v="1"/>
    <x v="1"/>
    <x v="1"/>
    <n v="1"/>
    <x v="4"/>
    <x v="0"/>
    <x v="2"/>
  </r>
  <r>
    <x v="84"/>
    <x v="1"/>
    <d v="2023-01-19T00:00:00"/>
    <x v="540"/>
    <s v="IPHONE"/>
    <x v="1"/>
    <x v="1"/>
    <x v="1"/>
    <n v="1"/>
    <x v="4"/>
    <x v="0"/>
    <x v="2"/>
  </r>
  <r>
    <x v="84"/>
    <x v="1"/>
    <d v="2023-01-19T00:00:00"/>
    <x v="1305"/>
    <s v="OMNI"/>
    <x v="15"/>
    <x v="1"/>
    <x v="1"/>
    <n v="1"/>
    <x v="4"/>
    <x v="0"/>
    <x v="2"/>
  </r>
  <r>
    <x v="84"/>
    <x v="1"/>
    <d v="2023-01-19T00:00:00"/>
    <x v="884"/>
    <s v="WALLADPT"/>
    <x v="3"/>
    <x v="1"/>
    <x v="1"/>
    <n v="1"/>
    <x v="4"/>
    <x v="0"/>
    <x v="2"/>
  </r>
  <r>
    <x v="84"/>
    <x v="0"/>
    <d v="2023-02-02T00:00:00"/>
    <x v="690"/>
    <s v="CLICC-MM"/>
    <x v="4"/>
    <x v="2"/>
    <x v="1"/>
    <n v="1"/>
    <x v="4"/>
    <x v="0"/>
    <x v="2"/>
  </r>
  <r>
    <x v="84"/>
    <x v="0"/>
    <d v="2023-01-19T00:00:00"/>
    <x v="1235"/>
    <s v="HDST"/>
    <x v="8"/>
    <x v="4"/>
    <x v="1"/>
    <n v="1"/>
    <x v="4"/>
    <x v="0"/>
    <x v="2"/>
  </r>
  <r>
    <x v="84"/>
    <x v="1"/>
    <d v="2023-01-19T00:00:00"/>
    <x v="1143"/>
    <s v="WALLADPT"/>
    <x v="3"/>
    <x v="1"/>
    <x v="1"/>
    <n v="1"/>
    <x v="4"/>
    <x v="0"/>
    <x v="2"/>
  </r>
  <r>
    <x v="84"/>
    <x v="1"/>
    <d v="2023-01-19T00:00:00"/>
    <x v="524"/>
    <s v="IPHONE"/>
    <x v="1"/>
    <x v="1"/>
    <x v="1"/>
    <n v="1"/>
    <x v="4"/>
    <x v="0"/>
    <x v="2"/>
  </r>
  <r>
    <x v="84"/>
    <x v="0"/>
    <d v="2023-01-19T00:00:00"/>
    <x v="1386"/>
    <s v="WALLADPT"/>
    <x v="3"/>
    <x v="1"/>
    <x v="1"/>
    <n v="1"/>
    <x v="4"/>
    <x v="0"/>
    <x v="2"/>
  </r>
  <r>
    <x v="84"/>
    <x v="0"/>
    <d v="2023-01-19T00:00:00"/>
    <x v="1"/>
    <s v="IPHONE"/>
    <x v="1"/>
    <x v="1"/>
    <x v="1"/>
    <n v="1"/>
    <x v="4"/>
    <x v="0"/>
    <x v="2"/>
  </r>
  <r>
    <x v="84"/>
    <x v="1"/>
    <d v="2023-01-19T00:00:00"/>
    <x v="1048"/>
    <s v="WALLADPT"/>
    <x v="3"/>
    <x v="1"/>
    <x v="1"/>
    <n v="1"/>
    <x v="4"/>
    <x v="0"/>
    <x v="2"/>
  </r>
  <r>
    <x v="84"/>
    <x v="1"/>
    <d v="2023-01-19T00:00:00"/>
    <x v="185"/>
    <s v="IPHONE"/>
    <x v="1"/>
    <x v="1"/>
    <x v="1"/>
    <n v="1"/>
    <x v="4"/>
    <x v="0"/>
    <x v="2"/>
  </r>
  <r>
    <x v="84"/>
    <x v="0"/>
    <d v="2023-01-26T00:00:00"/>
    <x v="328"/>
    <s v="CBK"/>
    <x v="6"/>
    <x v="2"/>
    <x v="1"/>
    <n v="1"/>
    <x v="4"/>
    <x v="0"/>
    <x v="2"/>
  </r>
  <r>
    <x v="84"/>
    <x v="1"/>
    <d v="2023-01-19T00:00:00"/>
    <x v="1258"/>
    <s v="WALLADPT"/>
    <x v="3"/>
    <x v="1"/>
    <x v="1"/>
    <n v="1"/>
    <x v="4"/>
    <x v="0"/>
    <x v="2"/>
  </r>
  <r>
    <x v="84"/>
    <x v="1"/>
    <d v="2023-01-19T00:00:00"/>
    <x v="651"/>
    <s v="IPHONE"/>
    <x v="1"/>
    <x v="1"/>
    <x v="1"/>
    <n v="1"/>
    <x v="4"/>
    <x v="0"/>
    <x v="2"/>
  </r>
  <r>
    <x v="84"/>
    <x v="1"/>
    <d v="2023-01-19T00:00:00"/>
    <x v="1301"/>
    <s v="IPHONE"/>
    <x v="1"/>
    <x v="1"/>
    <x v="1"/>
    <n v="1"/>
    <x v="4"/>
    <x v="0"/>
    <x v="2"/>
  </r>
  <r>
    <x v="84"/>
    <x v="1"/>
    <d v="2023-01-19T00:00:00"/>
    <x v="1325"/>
    <s v="WALLADPT"/>
    <x v="3"/>
    <x v="1"/>
    <x v="1"/>
    <n v="1"/>
    <x v="4"/>
    <x v="0"/>
    <x v="2"/>
  </r>
  <r>
    <x v="84"/>
    <x v="1"/>
    <d v="2023-01-19T00:00:00"/>
    <x v="262"/>
    <s v="IPHONE"/>
    <x v="1"/>
    <x v="1"/>
    <x v="1"/>
    <n v="1"/>
    <x v="4"/>
    <x v="0"/>
    <x v="2"/>
  </r>
  <r>
    <x v="84"/>
    <x v="1"/>
    <d v="2023-01-19T00:00:00"/>
    <x v="357"/>
    <s v="WALLADPT"/>
    <x v="3"/>
    <x v="1"/>
    <x v="1"/>
    <n v="1"/>
    <x v="4"/>
    <x v="0"/>
    <x v="2"/>
  </r>
  <r>
    <x v="84"/>
    <x v="1"/>
    <d v="2023-01-19T00:00:00"/>
    <x v="801"/>
    <s v="IPHONE"/>
    <x v="1"/>
    <x v="1"/>
    <x v="1"/>
    <n v="1"/>
    <x v="4"/>
    <x v="0"/>
    <x v="2"/>
  </r>
  <r>
    <x v="84"/>
    <x v="1"/>
    <d v="2023-01-19T00:00:00"/>
    <x v="524"/>
    <s v="IPHONE"/>
    <x v="1"/>
    <x v="1"/>
    <x v="1"/>
    <n v="1"/>
    <x v="4"/>
    <x v="0"/>
    <x v="2"/>
  </r>
  <r>
    <x v="84"/>
    <x v="1"/>
    <d v="2023-01-19T00:00:00"/>
    <x v="1143"/>
    <s v="WALLADPT"/>
    <x v="3"/>
    <x v="1"/>
    <x v="1"/>
    <n v="1"/>
    <x v="4"/>
    <x v="0"/>
    <x v="2"/>
  </r>
  <r>
    <x v="84"/>
    <x v="1"/>
    <d v="2023-01-19T00:00:00"/>
    <x v="1423"/>
    <s v="WALLADPT"/>
    <x v="3"/>
    <x v="1"/>
    <x v="1"/>
    <n v="1"/>
    <x v="4"/>
    <x v="0"/>
    <x v="2"/>
  </r>
  <r>
    <x v="84"/>
    <x v="1"/>
    <d v="2023-01-19T00:00:00"/>
    <x v="693"/>
    <s v="IPHONE"/>
    <x v="1"/>
    <x v="1"/>
    <x v="1"/>
    <n v="1"/>
    <x v="4"/>
    <x v="0"/>
    <x v="2"/>
  </r>
  <r>
    <x v="84"/>
    <x v="1"/>
    <d v="2023-01-19T00:00:00"/>
    <x v="110"/>
    <s v="MACUSBC"/>
    <x v="2"/>
    <x v="1"/>
    <x v="1"/>
    <n v="1"/>
    <x v="4"/>
    <x v="0"/>
    <x v="2"/>
  </r>
  <r>
    <x v="84"/>
    <x v="1"/>
    <d v="2023-01-19T00:00:00"/>
    <x v="1048"/>
    <s v="WALLADPT"/>
    <x v="3"/>
    <x v="1"/>
    <x v="1"/>
    <n v="1"/>
    <x v="4"/>
    <x v="0"/>
    <x v="2"/>
  </r>
  <r>
    <x v="84"/>
    <x v="1"/>
    <d v="2023-01-19T00:00:00"/>
    <x v="2"/>
    <s v="IPHONE"/>
    <x v="1"/>
    <x v="1"/>
    <x v="1"/>
    <n v="1"/>
    <x v="4"/>
    <x v="0"/>
    <x v="2"/>
  </r>
  <r>
    <x v="84"/>
    <x v="1"/>
    <d v="2023-01-19T00:00:00"/>
    <x v="712"/>
    <s v="OMNI"/>
    <x v="15"/>
    <x v="1"/>
    <x v="1"/>
    <n v="1"/>
    <x v="4"/>
    <x v="0"/>
    <x v="2"/>
  </r>
  <r>
    <x v="84"/>
    <x v="1"/>
    <d v="2023-01-19T00:00:00"/>
    <x v="727"/>
    <s v="OMNI"/>
    <x v="15"/>
    <x v="1"/>
    <x v="1"/>
    <n v="1"/>
    <x v="4"/>
    <x v="0"/>
    <x v="2"/>
  </r>
  <r>
    <x v="84"/>
    <x v="0"/>
    <d v="2023-02-02T00:00:00"/>
    <x v="1442"/>
    <s v="CLICC-MM"/>
    <x v="4"/>
    <x v="2"/>
    <x v="1"/>
    <n v="1"/>
    <x v="4"/>
    <x v="0"/>
    <x v="2"/>
  </r>
  <r>
    <x v="84"/>
    <x v="1"/>
    <d v="2023-02-02T00:00:00"/>
    <x v="851"/>
    <s v="CLICC-ML"/>
    <x v="7"/>
    <x v="2"/>
    <x v="1"/>
    <n v="1"/>
    <x v="4"/>
    <x v="0"/>
    <x v="2"/>
  </r>
  <r>
    <x v="84"/>
    <x v="0"/>
    <d v="2023-02-02T00:00:00"/>
    <x v="1216"/>
    <s v="HP"/>
    <x v="18"/>
    <x v="2"/>
    <x v="1"/>
    <n v="1"/>
    <x v="4"/>
    <x v="0"/>
    <x v="2"/>
  </r>
  <r>
    <x v="84"/>
    <x v="1"/>
    <d v="2023-01-19T00:00:00"/>
    <x v="3"/>
    <s v="MACUSBC"/>
    <x v="2"/>
    <x v="1"/>
    <x v="1"/>
    <n v="1"/>
    <x v="4"/>
    <x v="0"/>
    <x v="2"/>
  </r>
  <r>
    <x v="84"/>
    <x v="0"/>
    <d v="2023-01-26T00:00:00"/>
    <x v="1407"/>
    <s v="CLICC-MM"/>
    <x v="4"/>
    <x v="2"/>
    <x v="1"/>
    <n v="1"/>
    <x v="4"/>
    <x v="0"/>
    <x v="2"/>
  </r>
  <r>
    <x v="84"/>
    <x v="1"/>
    <d v="2023-01-19T00:00:00"/>
    <x v="1299"/>
    <s v="HDST"/>
    <x v="8"/>
    <x v="4"/>
    <x v="1"/>
    <n v="1"/>
    <x v="4"/>
    <x v="0"/>
    <x v="2"/>
  </r>
  <r>
    <x v="84"/>
    <x v="1"/>
    <d v="2023-01-19T00:00:00"/>
    <x v="332"/>
    <s v="MACUSBC"/>
    <x v="2"/>
    <x v="1"/>
    <x v="1"/>
    <n v="1"/>
    <x v="4"/>
    <x v="0"/>
    <x v="2"/>
  </r>
  <r>
    <x v="84"/>
    <x v="1"/>
    <d v="2023-01-19T00:00:00"/>
    <x v="919"/>
    <s v="UVGA"/>
    <x v="10"/>
    <x v="0"/>
    <x v="1"/>
    <n v="1"/>
    <x v="4"/>
    <x v="0"/>
    <x v="2"/>
  </r>
  <r>
    <x v="84"/>
    <x v="1"/>
    <d v="2023-01-19T00:00:00"/>
    <x v="231"/>
    <s v="MACUSBC"/>
    <x v="2"/>
    <x v="1"/>
    <x v="1"/>
    <n v="1"/>
    <x v="4"/>
    <x v="0"/>
    <x v="2"/>
  </r>
  <r>
    <x v="84"/>
    <x v="1"/>
    <d v="2023-01-19T00:00:00"/>
    <x v="1093"/>
    <s v="WALLADPT"/>
    <x v="3"/>
    <x v="1"/>
    <x v="1"/>
    <n v="1"/>
    <x v="4"/>
    <x v="0"/>
    <x v="2"/>
  </r>
  <r>
    <x v="84"/>
    <x v="1"/>
    <d v="2023-01-19T00:00:00"/>
    <x v="634"/>
    <s v="IPHONE"/>
    <x v="1"/>
    <x v="1"/>
    <x v="1"/>
    <n v="1"/>
    <x v="4"/>
    <x v="0"/>
    <x v="2"/>
  </r>
  <r>
    <x v="84"/>
    <x v="0"/>
    <d v="2023-01-19T00:00:00"/>
    <x v="483"/>
    <s v="HPUSBC"/>
    <x v="12"/>
    <x v="1"/>
    <x v="1"/>
    <n v="1"/>
    <x v="4"/>
    <x v="0"/>
    <x v="2"/>
  </r>
  <r>
    <x v="84"/>
    <x v="1"/>
    <d v="2023-01-19T00:00:00"/>
    <x v="554"/>
    <s v="IPHONE"/>
    <x v="1"/>
    <x v="1"/>
    <x v="1"/>
    <n v="1"/>
    <x v="4"/>
    <x v="0"/>
    <x v="2"/>
  </r>
  <r>
    <x v="84"/>
    <x v="1"/>
    <d v="2023-01-19T00:00:00"/>
    <x v="2"/>
    <s v="IPHONE"/>
    <x v="1"/>
    <x v="1"/>
    <x v="1"/>
    <n v="1"/>
    <x v="4"/>
    <x v="0"/>
    <x v="2"/>
  </r>
  <r>
    <x v="84"/>
    <x v="1"/>
    <d v="2023-01-19T00:00:00"/>
    <x v="884"/>
    <s v="WALLADPT"/>
    <x v="3"/>
    <x v="1"/>
    <x v="1"/>
    <n v="1"/>
    <x v="4"/>
    <x v="0"/>
    <x v="2"/>
  </r>
  <r>
    <x v="84"/>
    <x v="2"/>
    <d v="2023-02-02T00:00:00"/>
    <x v="1131"/>
    <s v="HP"/>
    <x v="18"/>
    <x v="2"/>
    <x v="1"/>
    <n v="1"/>
    <x v="4"/>
    <x v="0"/>
    <x v="2"/>
  </r>
  <r>
    <x v="84"/>
    <x v="0"/>
    <d v="2023-01-19T00:00:00"/>
    <x v="357"/>
    <s v="WALLADPT"/>
    <x v="3"/>
    <x v="1"/>
    <x v="1"/>
    <n v="1"/>
    <x v="4"/>
    <x v="0"/>
    <x v="2"/>
  </r>
  <r>
    <x v="84"/>
    <x v="0"/>
    <d v="2023-01-19T00:00:00"/>
    <x v="262"/>
    <s v="IPHONE"/>
    <x v="1"/>
    <x v="1"/>
    <x v="1"/>
    <n v="1"/>
    <x v="4"/>
    <x v="0"/>
    <x v="2"/>
  </r>
  <r>
    <x v="84"/>
    <x v="1"/>
    <d v="2023-01-19T00:00:00"/>
    <x v="189"/>
    <s v="MACUSBC"/>
    <x v="2"/>
    <x v="1"/>
    <x v="1"/>
    <n v="1"/>
    <x v="4"/>
    <x v="0"/>
    <x v="2"/>
  </r>
  <r>
    <x v="84"/>
    <x v="1"/>
    <d v="2023-01-31T00:00:00"/>
    <x v="1253"/>
    <s v="HP"/>
    <x v="18"/>
    <x v="2"/>
    <x v="1"/>
    <n v="1"/>
    <x v="4"/>
    <x v="0"/>
    <x v="2"/>
  </r>
  <r>
    <x v="84"/>
    <x v="1"/>
    <d v="2023-01-19T00:00:00"/>
    <x v="801"/>
    <s v="IPHONE"/>
    <x v="1"/>
    <x v="1"/>
    <x v="1"/>
    <n v="1"/>
    <x v="4"/>
    <x v="0"/>
    <x v="2"/>
  </r>
  <r>
    <x v="84"/>
    <x v="0"/>
    <d v="2023-01-19T00:00:00"/>
    <x v="503"/>
    <s v="WALLADPT"/>
    <x v="3"/>
    <x v="1"/>
    <x v="1"/>
    <n v="1"/>
    <x v="4"/>
    <x v="0"/>
    <x v="2"/>
  </r>
  <r>
    <x v="84"/>
    <x v="0"/>
    <d v="2023-03-24T00:00:00"/>
    <x v="1443"/>
    <s v="CLICC-MM"/>
    <x v="4"/>
    <x v="2"/>
    <x v="1"/>
    <n v="1"/>
    <x v="4"/>
    <x v="0"/>
    <x v="2"/>
  </r>
  <r>
    <x v="84"/>
    <x v="0"/>
    <d v="2023-01-19T00:00:00"/>
    <x v="68"/>
    <s v="MACCHRG"/>
    <x v="9"/>
    <x v="1"/>
    <x v="1"/>
    <n v="1"/>
    <x v="4"/>
    <x v="0"/>
    <x v="2"/>
  </r>
  <r>
    <x v="84"/>
    <x v="0"/>
    <d v="2023-01-19T00:00:00"/>
    <x v="67"/>
    <s v="IPHONE"/>
    <x v="1"/>
    <x v="1"/>
    <x v="1"/>
    <n v="1"/>
    <x v="4"/>
    <x v="0"/>
    <x v="2"/>
  </r>
  <r>
    <x v="84"/>
    <x v="1"/>
    <d v="2023-01-19T00:00:00"/>
    <x v="110"/>
    <s v="MACUSBC"/>
    <x v="2"/>
    <x v="1"/>
    <x v="1"/>
    <n v="1"/>
    <x v="4"/>
    <x v="0"/>
    <x v="2"/>
  </r>
  <r>
    <x v="84"/>
    <x v="1"/>
    <d v="2023-04-19T00:00:00"/>
    <x v="152"/>
    <s v="AD"/>
    <x v="5"/>
    <x v="3"/>
    <x v="1"/>
    <n v="1"/>
    <x v="4"/>
    <x v="0"/>
    <x v="2"/>
  </r>
  <r>
    <x v="84"/>
    <x v="1"/>
    <d v="2023-01-20T00:00:00"/>
    <x v="540"/>
    <s v="IPHONE"/>
    <x v="1"/>
    <x v="1"/>
    <x v="1"/>
    <n v="1"/>
    <x v="4"/>
    <x v="0"/>
    <x v="2"/>
  </r>
  <r>
    <x v="85"/>
    <x v="1"/>
    <d v="2023-01-20T00:00:00"/>
    <x v="1017"/>
    <s v="CALC"/>
    <x v="16"/>
    <x v="4"/>
    <x v="1"/>
    <n v="1"/>
    <x v="4"/>
    <x v="1"/>
    <x v="2"/>
  </r>
  <r>
    <x v="85"/>
    <x v="1"/>
    <d v="2023-04-20T00:00:00"/>
    <x v="166"/>
    <s v="AD"/>
    <x v="5"/>
    <x v="3"/>
    <x v="1"/>
    <n v="1"/>
    <x v="4"/>
    <x v="1"/>
    <x v="2"/>
  </r>
  <r>
    <x v="85"/>
    <x v="1"/>
    <d v="2023-01-20T00:00:00"/>
    <x v="1172"/>
    <s v="CALC"/>
    <x v="16"/>
    <x v="4"/>
    <x v="1"/>
    <n v="1"/>
    <x v="4"/>
    <x v="1"/>
    <x v="2"/>
  </r>
  <r>
    <x v="85"/>
    <x v="0"/>
    <d v="2023-01-20T00:00:00"/>
    <x v="1406"/>
    <s v="UVGA"/>
    <x v="10"/>
    <x v="0"/>
    <x v="1"/>
    <n v="1"/>
    <x v="4"/>
    <x v="1"/>
    <x v="2"/>
  </r>
  <r>
    <x v="85"/>
    <x v="0"/>
    <d v="2023-01-20T00:00:00"/>
    <x v="1025"/>
    <s v="UVGA"/>
    <x v="10"/>
    <x v="0"/>
    <x v="1"/>
    <n v="1"/>
    <x v="4"/>
    <x v="1"/>
    <x v="2"/>
  </r>
  <r>
    <x v="85"/>
    <x v="0"/>
    <d v="2023-01-20T00:00:00"/>
    <x v="491"/>
    <s v="WALLADPT"/>
    <x v="3"/>
    <x v="1"/>
    <x v="1"/>
    <n v="1"/>
    <x v="4"/>
    <x v="1"/>
    <x v="2"/>
  </r>
  <r>
    <x v="85"/>
    <x v="0"/>
    <d v="2023-01-20T00:00:00"/>
    <x v="1301"/>
    <s v="IPHONE"/>
    <x v="1"/>
    <x v="1"/>
    <x v="1"/>
    <n v="1"/>
    <x v="4"/>
    <x v="1"/>
    <x v="2"/>
  </r>
  <r>
    <x v="85"/>
    <x v="0"/>
    <d v="2023-01-20T00:00:00"/>
    <x v="189"/>
    <s v="MACUSBC"/>
    <x v="2"/>
    <x v="1"/>
    <x v="1"/>
    <n v="1"/>
    <x v="4"/>
    <x v="1"/>
    <x v="2"/>
  </r>
  <r>
    <x v="85"/>
    <x v="1"/>
    <d v="2023-01-27T00:00:00"/>
    <x v="1159"/>
    <s v="CBK"/>
    <x v="6"/>
    <x v="2"/>
    <x v="1"/>
    <n v="1"/>
    <x v="4"/>
    <x v="1"/>
    <x v="2"/>
  </r>
  <r>
    <x v="85"/>
    <x v="1"/>
    <d v="2023-01-20T00:00:00"/>
    <x v="891"/>
    <s v="OMNI"/>
    <x v="15"/>
    <x v="1"/>
    <x v="1"/>
    <n v="1"/>
    <x v="4"/>
    <x v="1"/>
    <x v="2"/>
  </r>
  <r>
    <x v="85"/>
    <x v="1"/>
    <d v="2023-02-01T00:00:00"/>
    <x v="1393"/>
    <s v="CLICC-ML"/>
    <x v="7"/>
    <x v="2"/>
    <x v="1"/>
    <n v="1"/>
    <x v="4"/>
    <x v="1"/>
    <x v="2"/>
  </r>
  <r>
    <x v="85"/>
    <x v="1"/>
    <d v="2023-01-20T00:00:00"/>
    <x v="550"/>
    <s v="CALC"/>
    <x v="16"/>
    <x v="4"/>
    <x v="1"/>
    <n v="1"/>
    <x v="4"/>
    <x v="1"/>
    <x v="2"/>
  </r>
  <r>
    <x v="85"/>
    <x v="1"/>
    <d v="2023-01-20T00:00:00"/>
    <x v="48"/>
    <s v="HDST"/>
    <x v="8"/>
    <x v="4"/>
    <x v="1"/>
    <n v="1"/>
    <x v="4"/>
    <x v="1"/>
    <x v="2"/>
  </r>
  <r>
    <x v="85"/>
    <x v="0"/>
    <d v="2023-01-20T00:00:00"/>
    <x v="1128"/>
    <s v="IPHONE"/>
    <x v="1"/>
    <x v="1"/>
    <x v="1"/>
    <n v="1"/>
    <x v="4"/>
    <x v="1"/>
    <x v="2"/>
  </r>
  <r>
    <x v="85"/>
    <x v="1"/>
    <d v="2023-02-03T00:00:00"/>
    <x v="1166"/>
    <s v="HP"/>
    <x v="18"/>
    <x v="2"/>
    <x v="1"/>
    <n v="1"/>
    <x v="4"/>
    <x v="1"/>
    <x v="2"/>
  </r>
  <r>
    <x v="85"/>
    <x v="1"/>
    <d v="2023-01-20T00:00:00"/>
    <x v="801"/>
    <s v="IPHONE"/>
    <x v="1"/>
    <x v="1"/>
    <x v="1"/>
    <n v="1"/>
    <x v="4"/>
    <x v="1"/>
    <x v="2"/>
  </r>
  <r>
    <x v="85"/>
    <x v="1"/>
    <d v="2023-01-27T00:00:00"/>
    <x v="316"/>
    <s v="CLICC-ML"/>
    <x v="7"/>
    <x v="2"/>
    <x v="1"/>
    <n v="1"/>
    <x v="4"/>
    <x v="1"/>
    <x v="2"/>
  </r>
  <r>
    <x v="85"/>
    <x v="1"/>
    <d v="2023-01-31T00:00:00"/>
    <x v="1188"/>
    <s v="HP"/>
    <x v="18"/>
    <x v="2"/>
    <x v="1"/>
    <n v="1"/>
    <x v="4"/>
    <x v="1"/>
    <x v="2"/>
  </r>
  <r>
    <x v="85"/>
    <x v="1"/>
    <d v="2023-01-20T00:00:00"/>
    <x v="330"/>
    <s v="MACUSBC"/>
    <x v="2"/>
    <x v="1"/>
    <x v="1"/>
    <n v="1"/>
    <x v="4"/>
    <x v="1"/>
    <x v="2"/>
  </r>
  <r>
    <x v="85"/>
    <x v="0"/>
    <d v="2023-02-03T00:00:00"/>
    <x v="1268"/>
    <s v="CLICC-ML"/>
    <x v="7"/>
    <x v="2"/>
    <x v="1"/>
    <n v="1"/>
    <x v="4"/>
    <x v="1"/>
    <x v="2"/>
  </r>
  <r>
    <x v="85"/>
    <x v="0"/>
    <d v="2023-02-03T00:00:00"/>
    <x v="1247"/>
    <s v="HP"/>
    <x v="18"/>
    <x v="2"/>
    <x v="1"/>
    <n v="1"/>
    <x v="4"/>
    <x v="1"/>
    <x v="2"/>
  </r>
  <r>
    <x v="85"/>
    <x v="0"/>
    <d v="2023-01-20T00:00:00"/>
    <x v="68"/>
    <s v="MACCHRG"/>
    <x v="9"/>
    <x v="1"/>
    <x v="1"/>
    <n v="1"/>
    <x v="4"/>
    <x v="1"/>
    <x v="2"/>
  </r>
  <r>
    <x v="85"/>
    <x v="1"/>
    <d v="2023-01-27T00:00:00"/>
    <x v="1072"/>
    <s v="CBK"/>
    <x v="6"/>
    <x v="2"/>
    <x v="1"/>
    <n v="1"/>
    <x v="4"/>
    <x v="1"/>
    <x v="2"/>
  </r>
  <r>
    <x v="85"/>
    <x v="2"/>
    <d v="2023-02-02T00:00:00"/>
    <x v="583"/>
    <s v="CLICC-ML"/>
    <x v="7"/>
    <x v="2"/>
    <x v="1"/>
    <n v="1"/>
    <x v="4"/>
    <x v="1"/>
    <x v="2"/>
  </r>
  <r>
    <x v="85"/>
    <x v="1"/>
    <d v="2023-02-02T00:00:00"/>
    <x v="1139"/>
    <s v="HP"/>
    <x v="18"/>
    <x v="2"/>
    <x v="1"/>
    <n v="1"/>
    <x v="4"/>
    <x v="1"/>
    <x v="2"/>
  </r>
  <r>
    <x v="85"/>
    <x v="1"/>
    <d v="2023-01-27T00:00:00"/>
    <x v="1168"/>
    <s v="HP"/>
    <x v="18"/>
    <x v="2"/>
    <x v="1"/>
    <n v="1"/>
    <x v="4"/>
    <x v="1"/>
    <x v="2"/>
  </r>
  <r>
    <x v="85"/>
    <x v="0"/>
    <d v="2023-01-20T00:00:00"/>
    <x v="1317"/>
    <s v="HDMIC"/>
    <x v="0"/>
    <x v="0"/>
    <x v="1"/>
    <n v="1"/>
    <x v="4"/>
    <x v="1"/>
    <x v="2"/>
  </r>
  <r>
    <x v="85"/>
    <x v="1"/>
    <d v="2023-01-27T00:00:00"/>
    <x v="852"/>
    <s v="CBK"/>
    <x v="6"/>
    <x v="2"/>
    <x v="1"/>
    <n v="1"/>
    <x v="4"/>
    <x v="1"/>
    <x v="2"/>
  </r>
  <r>
    <x v="85"/>
    <x v="0"/>
    <d v="2023-01-20T00:00:00"/>
    <x v="1045"/>
    <s v="UVGA"/>
    <x v="10"/>
    <x v="0"/>
    <x v="1"/>
    <n v="1"/>
    <x v="4"/>
    <x v="1"/>
    <x v="2"/>
  </r>
  <r>
    <x v="85"/>
    <x v="0"/>
    <d v="2023-01-20T00:00:00"/>
    <x v="1063"/>
    <s v="VGAC"/>
    <x v="13"/>
    <x v="0"/>
    <x v="1"/>
    <n v="1"/>
    <x v="4"/>
    <x v="1"/>
    <x v="2"/>
  </r>
  <r>
    <x v="85"/>
    <x v="1"/>
    <d v="2023-02-03T00:00:00"/>
    <x v="1444"/>
    <s v="CLICC-MM"/>
    <x v="4"/>
    <x v="2"/>
    <x v="1"/>
    <n v="1"/>
    <x v="4"/>
    <x v="1"/>
    <x v="2"/>
  </r>
  <r>
    <x v="85"/>
    <x v="0"/>
    <d v="2023-01-20T00:00:00"/>
    <x v="3"/>
    <s v="MACUSBC"/>
    <x v="2"/>
    <x v="1"/>
    <x v="1"/>
    <n v="1"/>
    <x v="4"/>
    <x v="1"/>
    <x v="2"/>
  </r>
  <r>
    <x v="85"/>
    <x v="1"/>
    <d v="2023-01-27T00:00:00"/>
    <x v="1118"/>
    <s v="CBK"/>
    <x v="6"/>
    <x v="2"/>
    <x v="1"/>
    <n v="1"/>
    <x v="4"/>
    <x v="1"/>
    <x v="2"/>
  </r>
  <r>
    <x v="85"/>
    <x v="1"/>
    <d v="2023-01-27T00:00:00"/>
    <x v="1137"/>
    <s v="HP"/>
    <x v="18"/>
    <x v="2"/>
    <x v="1"/>
    <n v="1"/>
    <x v="4"/>
    <x v="1"/>
    <x v="2"/>
  </r>
  <r>
    <x v="85"/>
    <x v="1"/>
    <d v="2023-01-27T00:00:00"/>
    <x v="157"/>
    <s v="CBK"/>
    <x v="6"/>
    <x v="2"/>
    <x v="1"/>
    <n v="1"/>
    <x v="4"/>
    <x v="1"/>
    <x v="2"/>
  </r>
  <r>
    <x v="85"/>
    <x v="1"/>
    <d v="2023-01-20T00:00:00"/>
    <x v="530"/>
    <s v="MACUSBC"/>
    <x v="2"/>
    <x v="1"/>
    <x v="1"/>
    <n v="1"/>
    <x v="4"/>
    <x v="1"/>
    <x v="2"/>
  </r>
  <r>
    <x v="85"/>
    <x v="1"/>
    <d v="2023-01-20T00:00:00"/>
    <x v="9"/>
    <s v="MACUSBC"/>
    <x v="2"/>
    <x v="1"/>
    <x v="1"/>
    <n v="1"/>
    <x v="4"/>
    <x v="1"/>
    <x v="2"/>
  </r>
  <r>
    <x v="85"/>
    <x v="1"/>
    <d v="2023-02-03T00:00:00"/>
    <x v="514"/>
    <s v="FAC"/>
    <x v="4"/>
    <x v="2"/>
    <x v="1"/>
    <n v="1"/>
    <x v="4"/>
    <x v="1"/>
    <x v="2"/>
  </r>
  <r>
    <x v="85"/>
    <x v="1"/>
    <d v="2023-01-27T00:00:00"/>
    <x v="797"/>
    <s v="CBK"/>
    <x v="6"/>
    <x v="2"/>
    <x v="1"/>
    <n v="1"/>
    <x v="4"/>
    <x v="1"/>
    <x v="2"/>
  </r>
  <r>
    <x v="85"/>
    <x v="1"/>
    <d v="2023-02-03T00:00:00"/>
    <x v="1445"/>
    <s v="CLICC-MM"/>
    <x v="4"/>
    <x v="2"/>
    <x v="1"/>
    <n v="1"/>
    <x v="4"/>
    <x v="1"/>
    <x v="2"/>
  </r>
  <r>
    <x v="85"/>
    <x v="0"/>
    <d v="2023-01-20T00:00:00"/>
    <x v="1143"/>
    <s v="WALLADPT"/>
    <x v="3"/>
    <x v="1"/>
    <x v="1"/>
    <n v="1"/>
    <x v="4"/>
    <x v="1"/>
    <x v="2"/>
  </r>
  <r>
    <x v="85"/>
    <x v="0"/>
    <d v="2023-01-20T00:00:00"/>
    <x v="2"/>
    <s v="IPHONE"/>
    <x v="1"/>
    <x v="1"/>
    <x v="1"/>
    <n v="1"/>
    <x v="4"/>
    <x v="1"/>
    <x v="2"/>
  </r>
  <r>
    <x v="85"/>
    <x v="1"/>
    <d v="2023-01-20T00:00:00"/>
    <x v="1017"/>
    <s v="CALC"/>
    <x v="16"/>
    <x v="4"/>
    <x v="1"/>
    <n v="1"/>
    <x v="4"/>
    <x v="1"/>
    <x v="2"/>
  </r>
  <r>
    <x v="85"/>
    <x v="1"/>
    <d v="2023-01-20T00:00:00"/>
    <x v="1301"/>
    <s v="IPHONE"/>
    <x v="1"/>
    <x v="1"/>
    <x v="1"/>
    <n v="1"/>
    <x v="4"/>
    <x v="1"/>
    <x v="2"/>
  </r>
  <r>
    <x v="85"/>
    <x v="1"/>
    <d v="2023-01-20T00:00:00"/>
    <x v="1376"/>
    <s v="WALLADPT"/>
    <x v="3"/>
    <x v="1"/>
    <x v="1"/>
    <n v="1"/>
    <x v="4"/>
    <x v="1"/>
    <x v="2"/>
  </r>
  <r>
    <x v="85"/>
    <x v="0"/>
    <d v="2023-03-24T00:00:00"/>
    <x v="277"/>
    <s v="CLICC-MM"/>
    <x v="4"/>
    <x v="2"/>
    <x v="1"/>
    <n v="1"/>
    <x v="4"/>
    <x v="1"/>
    <x v="2"/>
  </r>
  <r>
    <x v="85"/>
    <x v="1"/>
    <d v="2023-02-03T00:00:00"/>
    <x v="556"/>
    <s v="CLICC-MM"/>
    <x v="4"/>
    <x v="2"/>
    <x v="1"/>
    <n v="1"/>
    <x v="4"/>
    <x v="1"/>
    <x v="2"/>
  </r>
  <r>
    <x v="85"/>
    <x v="1"/>
    <d v="2023-01-20T00:00:00"/>
    <x v="110"/>
    <s v="MACUSBC"/>
    <x v="2"/>
    <x v="1"/>
    <x v="1"/>
    <n v="1"/>
    <x v="4"/>
    <x v="1"/>
    <x v="2"/>
  </r>
  <r>
    <x v="85"/>
    <x v="1"/>
    <d v="2023-01-20T00:00:00"/>
    <x v="189"/>
    <s v="MACUSBC"/>
    <x v="2"/>
    <x v="1"/>
    <x v="1"/>
    <n v="1"/>
    <x v="4"/>
    <x v="1"/>
    <x v="2"/>
  </r>
  <r>
    <x v="85"/>
    <x v="0"/>
    <d v="2023-01-27T00:00:00"/>
    <x v="683"/>
    <s v="CBK"/>
    <x v="6"/>
    <x v="2"/>
    <x v="1"/>
    <n v="1"/>
    <x v="4"/>
    <x v="1"/>
    <x v="2"/>
  </r>
  <r>
    <x v="85"/>
    <x v="1"/>
    <d v="2023-01-20T00:00:00"/>
    <x v="1423"/>
    <s v="WALLADPT"/>
    <x v="3"/>
    <x v="1"/>
    <x v="1"/>
    <n v="1"/>
    <x v="4"/>
    <x v="1"/>
    <x v="2"/>
  </r>
  <r>
    <x v="85"/>
    <x v="1"/>
    <d v="2023-01-20T00:00:00"/>
    <x v="634"/>
    <s v="IPHONE"/>
    <x v="1"/>
    <x v="1"/>
    <x v="1"/>
    <n v="1"/>
    <x v="4"/>
    <x v="1"/>
    <x v="2"/>
  </r>
  <r>
    <x v="85"/>
    <x v="1"/>
    <d v="2023-01-20T00:00:00"/>
    <x v="332"/>
    <s v="MACUSBC"/>
    <x v="2"/>
    <x v="1"/>
    <x v="1"/>
    <n v="1"/>
    <x v="4"/>
    <x v="1"/>
    <x v="2"/>
  </r>
  <r>
    <x v="85"/>
    <x v="1"/>
    <d v="2023-01-20T00:00:00"/>
    <x v="1093"/>
    <s v="WALLADPT"/>
    <x v="3"/>
    <x v="1"/>
    <x v="1"/>
    <n v="1"/>
    <x v="4"/>
    <x v="1"/>
    <x v="2"/>
  </r>
  <r>
    <x v="85"/>
    <x v="1"/>
    <d v="2023-01-20T00:00:00"/>
    <x v="1382"/>
    <s v="IPHONE"/>
    <x v="1"/>
    <x v="1"/>
    <x v="1"/>
    <n v="1"/>
    <x v="4"/>
    <x v="1"/>
    <x v="2"/>
  </r>
  <r>
    <x v="85"/>
    <x v="1"/>
    <d v="2023-01-20T00:00:00"/>
    <x v="801"/>
    <s v="IPHONE"/>
    <x v="1"/>
    <x v="1"/>
    <x v="1"/>
    <n v="1"/>
    <x v="4"/>
    <x v="1"/>
    <x v="2"/>
  </r>
  <r>
    <x v="85"/>
    <x v="1"/>
    <d v="2023-01-20T00:00:00"/>
    <x v="330"/>
    <s v="MACUSBC"/>
    <x v="2"/>
    <x v="1"/>
    <x v="1"/>
    <n v="1"/>
    <x v="4"/>
    <x v="1"/>
    <x v="2"/>
  </r>
  <r>
    <x v="85"/>
    <x v="1"/>
    <d v="2023-01-27T00:00:00"/>
    <x v="1054"/>
    <s v="CBK"/>
    <x v="6"/>
    <x v="2"/>
    <x v="1"/>
    <n v="1"/>
    <x v="4"/>
    <x v="1"/>
    <x v="2"/>
  </r>
  <r>
    <x v="85"/>
    <x v="1"/>
    <d v="2023-01-20T00:00:00"/>
    <x v="189"/>
    <s v="MACUSBC"/>
    <x v="2"/>
    <x v="1"/>
    <x v="1"/>
    <n v="1"/>
    <x v="4"/>
    <x v="1"/>
    <x v="2"/>
  </r>
  <r>
    <x v="85"/>
    <x v="0"/>
    <d v="2023-02-03T00:00:00"/>
    <x v="958"/>
    <s v="CLICC-MM"/>
    <x v="4"/>
    <x v="2"/>
    <x v="1"/>
    <n v="1"/>
    <x v="4"/>
    <x v="1"/>
    <x v="2"/>
  </r>
  <r>
    <x v="85"/>
    <x v="0"/>
    <d v="2023-01-20T00:00:00"/>
    <x v="310"/>
    <s v="HPUSBC"/>
    <x v="12"/>
    <x v="1"/>
    <x v="1"/>
    <n v="1"/>
    <x v="4"/>
    <x v="1"/>
    <x v="2"/>
  </r>
  <r>
    <x v="85"/>
    <x v="1"/>
    <d v="2023-01-27T00:00:00"/>
    <x v="1049"/>
    <s v="CBK"/>
    <x v="6"/>
    <x v="2"/>
    <x v="1"/>
    <n v="1"/>
    <x v="4"/>
    <x v="1"/>
    <x v="2"/>
  </r>
  <r>
    <x v="85"/>
    <x v="0"/>
    <d v="2023-01-27T00:00:00"/>
    <x v="821"/>
    <s v="CBK"/>
    <x v="6"/>
    <x v="2"/>
    <x v="1"/>
    <n v="1"/>
    <x v="4"/>
    <x v="1"/>
    <x v="2"/>
  </r>
  <r>
    <x v="85"/>
    <x v="1"/>
    <d v="2023-01-27T00:00:00"/>
    <x v="1446"/>
    <s v="CLICC-MM"/>
    <x v="4"/>
    <x v="2"/>
    <x v="1"/>
    <n v="1"/>
    <x v="4"/>
    <x v="1"/>
    <x v="2"/>
  </r>
  <r>
    <x v="85"/>
    <x v="0"/>
    <d v="2023-01-27T00:00:00"/>
    <x v="536"/>
    <s v="CBK"/>
    <x v="6"/>
    <x v="2"/>
    <x v="1"/>
    <n v="1"/>
    <x v="4"/>
    <x v="1"/>
    <x v="2"/>
  </r>
  <r>
    <x v="85"/>
    <x v="0"/>
    <d v="2023-01-27T00:00:00"/>
    <x v="328"/>
    <s v="CBK"/>
    <x v="6"/>
    <x v="2"/>
    <x v="1"/>
    <n v="1"/>
    <x v="4"/>
    <x v="1"/>
    <x v="2"/>
  </r>
  <r>
    <x v="85"/>
    <x v="1"/>
    <d v="2023-01-27T00:00:00"/>
    <x v="1302"/>
    <s v="HP"/>
    <x v="18"/>
    <x v="2"/>
    <x v="1"/>
    <n v="1"/>
    <x v="4"/>
    <x v="1"/>
    <x v="2"/>
  </r>
  <r>
    <x v="85"/>
    <x v="1"/>
    <d v="2023-01-20T00:00:00"/>
    <x v="1417"/>
    <s v="HPUSBC"/>
    <x v="12"/>
    <x v="1"/>
    <x v="1"/>
    <n v="1"/>
    <x v="4"/>
    <x v="1"/>
    <x v="2"/>
  </r>
  <r>
    <x v="85"/>
    <x v="1"/>
    <d v="2023-01-20T00:00:00"/>
    <x v="110"/>
    <s v="MACUSBC"/>
    <x v="2"/>
    <x v="1"/>
    <x v="1"/>
    <n v="1"/>
    <x v="4"/>
    <x v="1"/>
    <x v="2"/>
  </r>
  <r>
    <x v="85"/>
    <x v="1"/>
    <d v="2023-01-20T00:00:00"/>
    <x v="1209"/>
    <s v="HPUSBC"/>
    <x v="12"/>
    <x v="1"/>
    <x v="1"/>
    <n v="1"/>
    <x v="4"/>
    <x v="1"/>
    <x v="2"/>
  </r>
  <r>
    <x v="85"/>
    <x v="1"/>
    <d v="2023-02-03T00:00:00"/>
    <x v="925"/>
    <s v="CBK"/>
    <x v="6"/>
    <x v="2"/>
    <x v="1"/>
    <n v="1"/>
    <x v="4"/>
    <x v="1"/>
    <x v="2"/>
  </r>
  <r>
    <x v="85"/>
    <x v="0"/>
    <d v="2023-01-20T00:00:00"/>
    <x v="711"/>
    <s v="HDMIC"/>
    <x v="0"/>
    <x v="0"/>
    <x v="1"/>
    <n v="1"/>
    <x v="4"/>
    <x v="1"/>
    <x v="2"/>
  </r>
  <r>
    <x v="85"/>
    <x v="0"/>
    <d v="2023-01-20T00:00:00"/>
    <x v="1024"/>
    <s v="UHDMI"/>
    <x v="14"/>
    <x v="0"/>
    <x v="1"/>
    <n v="1"/>
    <x v="4"/>
    <x v="1"/>
    <x v="2"/>
  </r>
  <r>
    <x v="85"/>
    <x v="0"/>
    <d v="2023-01-20T00:00:00"/>
    <x v="1063"/>
    <s v="VGAC"/>
    <x v="13"/>
    <x v="0"/>
    <x v="1"/>
    <n v="1"/>
    <x v="4"/>
    <x v="1"/>
    <x v="2"/>
  </r>
  <r>
    <x v="85"/>
    <x v="0"/>
    <d v="2023-01-20T00:00:00"/>
    <x v="1447"/>
    <s v="VGA"/>
    <x v="13"/>
    <x v="0"/>
    <x v="1"/>
    <n v="1"/>
    <x v="4"/>
    <x v="1"/>
    <x v="2"/>
  </r>
  <r>
    <x v="85"/>
    <x v="1"/>
    <d v="2023-01-20T00:00:00"/>
    <x v="1143"/>
    <s v="WALLADPT"/>
    <x v="3"/>
    <x v="1"/>
    <x v="1"/>
    <n v="1"/>
    <x v="4"/>
    <x v="1"/>
    <x v="2"/>
  </r>
  <r>
    <x v="85"/>
    <x v="1"/>
    <d v="2023-01-20T00:00:00"/>
    <x v="2"/>
    <s v="IPHONE"/>
    <x v="1"/>
    <x v="1"/>
    <x v="1"/>
    <n v="1"/>
    <x v="4"/>
    <x v="1"/>
    <x v="2"/>
  </r>
  <r>
    <x v="85"/>
    <x v="0"/>
    <d v="2023-01-20T00:00:00"/>
    <x v="1084"/>
    <s v="HDMIC"/>
    <x v="0"/>
    <x v="0"/>
    <x v="1"/>
    <n v="1"/>
    <x v="4"/>
    <x v="1"/>
    <x v="2"/>
  </r>
  <r>
    <x v="85"/>
    <x v="0"/>
    <d v="2023-03-24T00:00:00"/>
    <x v="787"/>
    <s v="FAC"/>
    <x v="4"/>
    <x v="2"/>
    <x v="1"/>
    <n v="1"/>
    <x v="4"/>
    <x v="1"/>
    <x v="2"/>
  </r>
  <r>
    <x v="85"/>
    <x v="0"/>
    <d v="2023-02-03T00:00:00"/>
    <x v="938"/>
    <s v="CLICC-MM"/>
    <x v="4"/>
    <x v="2"/>
    <x v="1"/>
    <n v="1"/>
    <x v="4"/>
    <x v="1"/>
    <x v="2"/>
  </r>
  <r>
    <x v="85"/>
    <x v="1"/>
    <d v="2023-02-01T00:00:00"/>
    <x v="1314"/>
    <s v="HP"/>
    <x v="18"/>
    <x v="2"/>
    <x v="1"/>
    <n v="1"/>
    <x v="4"/>
    <x v="1"/>
    <x v="2"/>
  </r>
  <r>
    <x v="85"/>
    <x v="1"/>
    <d v="2023-01-27T00:00:00"/>
    <x v="236"/>
    <s v="CLICC-ML"/>
    <x v="7"/>
    <x v="2"/>
    <x v="1"/>
    <n v="1"/>
    <x v="4"/>
    <x v="1"/>
    <x v="2"/>
  </r>
  <r>
    <x v="85"/>
    <x v="0"/>
    <d v="2023-02-03T00:00:00"/>
    <x v="158"/>
    <s v="CLICC-ML"/>
    <x v="7"/>
    <x v="2"/>
    <x v="1"/>
    <n v="1"/>
    <x v="4"/>
    <x v="1"/>
    <x v="2"/>
  </r>
  <r>
    <x v="86"/>
    <x v="1"/>
    <d v="2023-01-27T00:00:00"/>
    <x v="1448"/>
    <s v="CBK"/>
    <x v="6"/>
    <x v="2"/>
    <x v="1"/>
    <n v="1"/>
    <x v="4"/>
    <x v="3"/>
    <x v="2"/>
  </r>
  <r>
    <x v="86"/>
    <x v="1"/>
    <d v="2023-01-22T00:00:00"/>
    <x v="1449"/>
    <s v="ANDROID"/>
    <x v="19"/>
    <x v="1"/>
    <x v="1"/>
    <n v="1"/>
    <x v="4"/>
    <x v="3"/>
    <x v="2"/>
  </r>
  <r>
    <x v="86"/>
    <x v="1"/>
    <d v="2023-01-29T00:00:00"/>
    <x v="1450"/>
    <s v="CBK"/>
    <x v="6"/>
    <x v="2"/>
    <x v="1"/>
    <n v="1"/>
    <x v="4"/>
    <x v="3"/>
    <x v="2"/>
  </r>
  <r>
    <x v="86"/>
    <x v="1"/>
    <d v="2023-01-27T00:00:00"/>
    <x v="1451"/>
    <s v="CBK"/>
    <x v="6"/>
    <x v="2"/>
    <x v="1"/>
    <n v="1"/>
    <x v="4"/>
    <x v="3"/>
    <x v="2"/>
  </r>
  <r>
    <x v="86"/>
    <x v="0"/>
    <d v="2023-01-22T00:00:00"/>
    <x v="974"/>
    <s v="OMNI"/>
    <x v="15"/>
    <x v="1"/>
    <x v="1"/>
    <n v="1"/>
    <x v="4"/>
    <x v="3"/>
    <x v="2"/>
  </r>
  <r>
    <x v="86"/>
    <x v="0"/>
    <d v="2023-02-05T00:00:00"/>
    <x v="821"/>
    <s v="CBK"/>
    <x v="6"/>
    <x v="2"/>
    <x v="1"/>
    <n v="1"/>
    <x v="4"/>
    <x v="3"/>
    <x v="2"/>
  </r>
  <r>
    <x v="86"/>
    <x v="1"/>
    <d v="2023-01-29T00:00:00"/>
    <x v="652"/>
    <s v="CBK"/>
    <x v="6"/>
    <x v="2"/>
    <x v="1"/>
    <n v="1"/>
    <x v="4"/>
    <x v="3"/>
    <x v="2"/>
  </r>
  <r>
    <x v="87"/>
    <x v="1"/>
    <d v="2023-01-30T00:00:00"/>
    <x v="467"/>
    <s v="CBK"/>
    <x v="6"/>
    <x v="2"/>
    <x v="1"/>
    <n v="1"/>
    <x v="4"/>
    <x v="4"/>
    <x v="3"/>
  </r>
  <r>
    <x v="87"/>
    <x v="1"/>
    <d v="2023-01-23T00:00:00"/>
    <x v="1045"/>
    <s v="UVGA"/>
    <x v="10"/>
    <x v="0"/>
    <x v="1"/>
    <n v="1"/>
    <x v="4"/>
    <x v="4"/>
    <x v="3"/>
  </r>
  <r>
    <x v="87"/>
    <x v="2"/>
    <d v="2023-01-30T00:00:00"/>
    <x v="1452"/>
    <s v="CBK"/>
    <x v="6"/>
    <x v="2"/>
    <x v="1"/>
    <n v="1"/>
    <x v="4"/>
    <x v="4"/>
    <x v="3"/>
  </r>
  <r>
    <x v="87"/>
    <x v="2"/>
    <d v="2023-01-23T00:00:00"/>
    <x v="1453"/>
    <s v="UHDMI"/>
    <x v="14"/>
    <x v="0"/>
    <x v="1"/>
    <n v="1"/>
    <x v="4"/>
    <x v="4"/>
    <x v="3"/>
  </r>
  <r>
    <x v="87"/>
    <x v="2"/>
    <d v="2023-01-23T00:00:00"/>
    <x v="1454"/>
    <s v="IPHONE"/>
    <x v="1"/>
    <x v="1"/>
    <x v="1"/>
    <n v="1"/>
    <x v="4"/>
    <x v="4"/>
    <x v="3"/>
  </r>
  <r>
    <x v="87"/>
    <x v="2"/>
    <d v="2023-01-23T00:00:00"/>
    <x v="1455"/>
    <s v="WALLADPT"/>
    <x v="3"/>
    <x v="1"/>
    <x v="1"/>
    <n v="1"/>
    <x v="4"/>
    <x v="4"/>
    <x v="3"/>
  </r>
  <r>
    <x v="87"/>
    <x v="1"/>
    <d v="2023-01-23T00:00:00"/>
    <x v="1007"/>
    <s v="CALC"/>
    <x v="16"/>
    <x v="4"/>
    <x v="1"/>
    <n v="1"/>
    <x v="4"/>
    <x v="4"/>
    <x v="3"/>
  </r>
  <r>
    <x v="87"/>
    <x v="1"/>
    <d v="2023-01-30T00:00:00"/>
    <x v="900"/>
    <s v="CLICC-ML"/>
    <x v="7"/>
    <x v="2"/>
    <x v="1"/>
    <n v="1"/>
    <x v="4"/>
    <x v="4"/>
    <x v="3"/>
  </r>
  <r>
    <x v="87"/>
    <x v="1"/>
    <d v="2023-02-03T00:00:00"/>
    <x v="1195"/>
    <s v="HP"/>
    <x v="18"/>
    <x v="2"/>
    <x v="1"/>
    <n v="1"/>
    <x v="4"/>
    <x v="4"/>
    <x v="3"/>
  </r>
  <r>
    <x v="87"/>
    <x v="1"/>
    <d v="2023-02-06T00:00:00"/>
    <x v="1403"/>
    <s v="HP"/>
    <x v="18"/>
    <x v="2"/>
    <x v="1"/>
    <n v="1"/>
    <x v="4"/>
    <x v="4"/>
    <x v="3"/>
  </r>
  <r>
    <x v="87"/>
    <x v="0"/>
    <d v="2023-03-24T00:00:00"/>
    <x v="1456"/>
    <s v="CLICC-ML"/>
    <x v="7"/>
    <x v="2"/>
    <x v="1"/>
    <n v="1"/>
    <x v="4"/>
    <x v="4"/>
    <x v="3"/>
  </r>
  <r>
    <x v="87"/>
    <x v="1"/>
    <d v="2023-01-23T00:00:00"/>
    <x v="339"/>
    <s v="MACUSBC"/>
    <x v="2"/>
    <x v="1"/>
    <x v="1"/>
    <n v="1"/>
    <x v="4"/>
    <x v="4"/>
    <x v="3"/>
  </r>
  <r>
    <x v="87"/>
    <x v="1"/>
    <d v="2023-01-23T00:00:00"/>
    <x v="685"/>
    <s v="MACCHRG"/>
    <x v="9"/>
    <x v="1"/>
    <x v="1"/>
    <n v="1"/>
    <x v="4"/>
    <x v="4"/>
    <x v="3"/>
  </r>
  <r>
    <x v="87"/>
    <x v="0"/>
    <d v="2023-01-30T00:00:00"/>
    <x v="504"/>
    <s v="CBK"/>
    <x v="6"/>
    <x v="2"/>
    <x v="1"/>
    <n v="1"/>
    <x v="4"/>
    <x v="4"/>
    <x v="3"/>
  </r>
  <r>
    <x v="87"/>
    <x v="0"/>
    <d v="2023-01-23T00:00:00"/>
    <x v="1025"/>
    <s v="UVGA"/>
    <x v="10"/>
    <x v="0"/>
    <x v="1"/>
    <n v="1"/>
    <x v="4"/>
    <x v="4"/>
    <x v="3"/>
  </r>
  <r>
    <x v="87"/>
    <x v="1"/>
    <d v="2023-01-23T00:00:00"/>
    <x v="332"/>
    <s v="MACUSBC"/>
    <x v="2"/>
    <x v="1"/>
    <x v="1"/>
    <n v="1"/>
    <x v="4"/>
    <x v="4"/>
    <x v="3"/>
  </r>
  <r>
    <x v="87"/>
    <x v="3"/>
    <d v="2023-01-30T00:00:00"/>
    <x v="360"/>
    <s v="CBK"/>
    <x v="6"/>
    <x v="2"/>
    <x v="1"/>
    <n v="1"/>
    <x v="4"/>
    <x v="4"/>
    <x v="3"/>
  </r>
  <r>
    <x v="87"/>
    <x v="0"/>
    <d v="2023-01-23T00:00:00"/>
    <x v="1084"/>
    <s v="HDMIC"/>
    <x v="0"/>
    <x v="0"/>
    <x v="1"/>
    <n v="1"/>
    <x v="4"/>
    <x v="4"/>
    <x v="3"/>
  </r>
  <r>
    <x v="87"/>
    <x v="0"/>
    <d v="2023-01-23T00:00:00"/>
    <x v="339"/>
    <s v="MACUSBC"/>
    <x v="2"/>
    <x v="1"/>
    <x v="1"/>
    <n v="1"/>
    <x v="4"/>
    <x v="4"/>
    <x v="3"/>
  </r>
  <r>
    <x v="87"/>
    <x v="1"/>
    <d v="2023-03-24T00:00:00"/>
    <x v="653"/>
    <s v="HP"/>
    <x v="18"/>
    <x v="2"/>
    <x v="1"/>
    <n v="1"/>
    <x v="4"/>
    <x v="4"/>
    <x v="3"/>
  </r>
  <r>
    <x v="87"/>
    <x v="1"/>
    <d v="2023-01-30T00:00:00"/>
    <x v="1146"/>
    <s v="HP"/>
    <x v="18"/>
    <x v="2"/>
    <x v="1"/>
    <n v="1"/>
    <x v="4"/>
    <x v="4"/>
    <x v="3"/>
  </r>
  <r>
    <x v="87"/>
    <x v="1"/>
    <d v="2023-02-03T00:00:00"/>
    <x v="618"/>
    <s v="HP"/>
    <x v="18"/>
    <x v="2"/>
    <x v="1"/>
    <n v="1"/>
    <x v="4"/>
    <x v="4"/>
    <x v="3"/>
  </r>
  <r>
    <x v="87"/>
    <x v="3"/>
    <d v="2023-01-30T00:00:00"/>
    <x v="258"/>
    <s v="CBK"/>
    <x v="6"/>
    <x v="2"/>
    <x v="1"/>
    <n v="1"/>
    <x v="4"/>
    <x v="4"/>
    <x v="3"/>
  </r>
  <r>
    <x v="87"/>
    <x v="1"/>
    <d v="2023-01-30T00:00:00"/>
    <x v="1201"/>
    <s v="HP"/>
    <x v="18"/>
    <x v="2"/>
    <x v="1"/>
    <n v="1"/>
    <x v="4"/>
    <x v="4"/>
    <x v="3"/>
  </r>
  <r>
    <x v="87"/>
    <x v="1"/>
    <d v="2023-02-06T00:00:00"/>
    <x v="1147"/>
    <s v="HP"/>
    <x v="18"/>
    <x v="2"/>
    <x v="1"/>
    <n v="1"/>
    <x v="4"/>
    <x v="4"/>
    <x v="3"/>
  </r>
  <r>
    <x v="87"/>
    <x v="1"/>
    <d v="2023-04-23T00:00:00"/>
    <x v="474"/>
    <s v="AD"/>
    <x v="5"/>
    <x v="3"/>
    <x v="1"/>
    <n v="1"/>
    <x v="4"/>
    <x v="4"/>
    <x v="3"/>
  </r>
  <r>
    <x v="87"/>
    <x v="1"/>
    <d v="2023-02-06T00:00:00"/>
    <x v="1402"/>
    <s v="HP"/>
    <x v="18"/>
    <x v="2"/>
    <x v="1"/>
    <n v="1"/>
    <x v="4"/>
    <x v="4"/>
    <x v="3"/>
  </r>
  <r>
    <x v="87"/>
    <x v="1"/>
    <d v="2023-01-30T00:00:00"/>
    <x v="902"/>
    <s v="CBK"/>
    <x v="6"/>
    <x v="2"/>
    <x v="1"/>
    <n v="1"/>
    <x v="4"/>
    <x v="4"/>
    <x v="3"/>
  </r>
  <r>
    <x v="87"/>
    <x v="0"/>
    <d v="2023-01-23T00:00:00"/>
    <x v="524"/>
    <s v="IPHONE"/>
    <x v="1"/>
    <x v="1"/>
    <x v="1"/>
    <n v="1"/>
    <x v="4"/>
    <x v="4"/>
    <x v="3"/>
  </r>
  <r>
    <x v="87"/>
    <x v="0"/>
    <d v="2023-01-23T00:00:00"/>
    <x v="884"/>
    <s v="WALLADPT"/>
    <x v="3"/>
    <x v="1"/>
    <x v="1"/>
    <n v="1"/>
    <x v="4"/>
    <x v="4"/>
    <x v="3"/>
  </r>
  <r>
    <x v="87"/>
    <x v="1"/>
    <d v="2023-02-06T00:00:00"/>
    <x v="1410"/>
    <s v="HP"/>
    <x v="18"/>
    <x v="2"/>
    <x v="1"/>
    <n v="1"/>
    <x v="4"/>
    <x v="4"/>
    <x v="3"/>
  </r>
  <r>
    <x v="87"/>
    <x v="0"/>
    <d v="2023-03-24T00:00:00"/>
    <x v="1457"/>
    <s v="CLICC-MM"/>
    <x v="4"/>
    <x v="2"/>
    <x v="1"/>
    <n v="1"/>
    <x v="4"/>
    <x v="4"/>
    <x v="3"/>
  </r>
  <r>
    <x v="87"/>
    <x v="1"/>
    <d v="2023-02-03T00:00:00"/>
    <x v="1391"/>
    <s v="CLICC-ML"/>
    <x v="7"/>
    <x v="2"/>
    <x v="1"/>
    <n v="1"/>
    <x v="4"/>
    <x v="4"/>
    <x v="3"/>
  </r>
  <r>
    <x v="87"/>
    <x v="0"/>
    <d v="2023-02-06T00:00:00"/>
    <x v="813"/>
    <s v="FAC"/>
    <x v="4"/>
    <x v="2"/>
    <x v="1"/>
    <n v="1"/>
    <x v="4"/>
    <x v="4"/>
    <x v="3"/>
  </r>
  <r>
    <x v="87"/>
    <x v="0"/>
    <d v="2023-01-23T00:00:00"/>
    <x v="891"/>
    <s v="OMNI"/>
    <x v="15"/>
    <x v="1"/>
    <x v="1"/>
    <n v="1"/>
    <x v="4"/>
    <x v="4"/>
    <x v="3"/>
  </r>
  <r>
    <x v="87"/>
    <x v="1"/>
    <d v="2023-01-30T00:00:00"/>
    <x v="683"/>
    <s v="CBK"/>
    <x v="6"/>
    <x v="2"/>
    <x v="1"/>
    <n v="1"/>
    <x v="4"/>
    <x v="4"/>
    <x v="3"/>
  </r>
  <r>
    <x v="87"/>
    <x v="1"/>
    <d v="2023-01-30T00:00:00"/>
    <x v="645"/>
    <s v="CLICC-ML"/>
    <x v="7"/>
    <x v="2"/>
    <x v="1"/>
    <n v="1"/>
    <x v="4"/>
    <x v="4"/>
    <x v="3"/>
  </r>
  <r>
    <x v="87"/>
    <x v="1"/>
    <d v="2023-02-06T00:00:00"/>
    <x v="47"/>
    <s v="CLICC-ML"/>
    <x v="7"/>
    <x v="2"/>
    <x v="1"/>
    <n v="1"/>
    <x v="4"/>
    <x v="4"/>
    <x v="3"/>
  </r>
  <r>
    <x v="87"/>
    <x v="1"/>
    <d v="2023-02-06T00:00:00"/>
    <x v="449"/>
    <s v="CBK"/>
    <x v="6"/>
    <x v="2"/>
    <x v="1"/>
    <n v="1"/>
    <x v="4"/>
    <x v="4"/>
    <x v="3"/>
  </r>
  <r>
    <x v="87"/>
    <x v="1"/>
    <d v="2023-01-23T00:00:00"/>
    <x v="1382"/>
    <s v="IPHONE"/>
    <x v="1"/>
    <x v="1"/>
    <x v="1"/>
    <n v="1"/>
    <x v="4"/>
    <x v="4"/>
    <x v="3"/>
  </r>
  <r>
    <x v="87"/>
    <x v="1"/>
    <d v="2023-01-23T00:00:00"/>
    <x v="1093"/>
    <s v="WALLADPT"/>
    <x v="3"/>
    <x v="1"/>
    <x v="1"/>
    <n v="1"/>
    <x v="4"/>
    <x v="4"/>
    <x v="3"/>
  </r>
  <r>
    <x v="87"/>
    <x v="1"/>
    <d v="2023-01-23T00:00:00"/>
    <x v="331"/>
    <s v="HPUSBC"/>
    <x v="12"/>
    <x v="1"/>
    <x v="1"/>
    <n v="1"/>
    <x v="4"/>
    <x v="4"/>
    <x v="3"/>
  </r>
  <r>
    <x v="87"/>
    <x v="1"/>
    <d v="2023-01-23T00:00:00"/>
    <x v="357"/>
    <s v="WALLADPT"/>
    <x v="3"/>
    <x v="1"/>
    <x v="1"/>
    <n v="1"/>
    <x v="4"/>
    <x v="4"/>
    <x v="3"/>
  </r>
  <r>
    <x v="87"/>
    <x v="1"/>
    <d v="2023-01-23T00:00:00"/>
    <x v="262"/>
    <s v="IPHONE"/>
    <x v="1"/>
    <x v="1"/>
    <x v="1"/>
    <n v="1"/>
    <x v="4"/>
    <x v="4"/>
    <x v="3"/>
  </r>
  <r>
    <x v="87"/>
    <x v="1"/>
    <d v="2023-01-23T00:00:00"/>
    <x v="1007"/>
    <s v="CALC"/>
    <x v="16"/>
    <x v="4"/>
    <x v="1"/>
    <n v="1"/>
    <x v="4"/>
    <x v="4"/>
    <x v="3"/>
  </r>
  <r>
    <x v="87"/>
    <x v="0"/>
    <d v="2023-02-06T00:00:00"/>
    <x v="844"/>
    <s v="CLICC-ML"/>
    <x v="7"/>
    <x v="2"/>
    <x v="1"/>
    <n v="1"/>
    <x v="4"/>
    <x v="4"/>
    <x v="3"/>
  </r>
  <r>
    <x v="87"/>
    <x v="1"/>
    <d v="2023-01-23T00:00:00"/>
    <x v="1368"/>
    <s v="HPUSBC"/>
    <x v="12"/>
    <x v="1"/>
    <x v="1"/>
    <n v="1"/>
    <x v="4"/>
    <x v="4"/>
    <x v="3"/>
  </r>
  <r>
    <x v="87"/>
    <x v="1"/>
    <d v="2023-01-23T00:00:00"/>
    <x v="801"/>
    <s v="IPHONE"/>
    <x v="1"/>
    <x v="1"/>
    <x v="1"/>
    <n v="1"/>
    <x v="4"/>
    <x v="4"/>
    <x v="3"/>
  </r>
  <r>
    <x v="87"/>
    <x v="1"/>
    <d v="2023-01-23T00:00:00"/>
    <x v="1386"/>
    <s v="WALLADPT"/>
    <x v="3"/>
    <x v="1"/>
    <x v="1"/>
    <n v="1"/>
    <x v="4"/>
    <x v="4"/>
    <x v="3"/>
  </r>
  <r>
    <x v="87"/>
    <x v="1"/>
    <d v="2023-01-23T00:00:00"/>
    <x v="185"/>
    <s v="IPHONE"/>
    <x v="1"/>
    <x v="1"/>
    <x v="1"/>
    <n v="1"/>
    <x v="4"/>
    <x v="4"/>
    <x v="3"/>
  </r>
  <r>
    <x v="87"/>
    <x v="1"/>
    <d v="2023-02-03T00:00:00"/>
    <x v="979"/>
    <s v="CLICC-MM"/>
    <x v="4"/>
    <x v="2"/>
    <x v="1"/>
    <n v="1"/>
    <x v="4"/>
    <x v="4"/>
    <x v="3"/>
  </r>
  <r>
    <x v="87"/>
    <x v="1"/>
    <d v="2023-01-30T00:00:00"/>
    <x v="1397"/>
    <s v="CLICC-ML"/>
    <x v="7"/>
    <x v="2"/>
    <x v="1"/>
    <n v="1"/>
    <x v="4"/>
    <x v="4"/>
    <x v="3"/>
  </r>
  <r>
    <x v="87"/>
    <x v="1"/>
    <d v="2023-01-23T00:00:00"/>
    <x v="356"/>
    <s v="WALLADPT"/>
    <x v="3"/>
    <x v="1"/>
    <x v="1"/>
    <n v="1"/>
    <x v="4"/>
    <x v="4"/>
    <x v="3"/>
  </r>
  <r>
    <x v="87"/>
    <x v="1"/>
    <d v="2023-01-23T00:00:00"/>
    <x v="393"/>
    <s v="IPHONE"/>
    <x v="1"/>
    <x v="1"/>
    <x v="1"/>
    <n v="1"/>
    <x v="4"/>
    <x v="4"/>
    <x v="3"/>
  </r>
  <r>
    <x v="87"/>
    <x v="1"/>
    <d v="2023-01-23T00:00:00"/>
    <x v="189"/>
    <s v="MACUSBC"/>
    <x v="2"/>
    <x v="1"/>
    <x v="1"/>
    <n v="1"/>
    <x v="4"/>
    <x v="4"/>
    <x v="3"/>
  </r>
  <r>
    <x v="87"/>
    <x v="0"/>
    <d v="2023-02-03T00:00:00"/>
    <x v="1223"/>
    <s v="HP"/>
    <x v="18"/>
    <x v="2"/>
    <x v="1"/>
    <n v="1"/>
    <x v="4"/>
    <x v="4"/>
    <x v="3"/>
  </r>
  <r>
    <x v="87"/>
    <x v="1"/>
    <d v="2023-01-23T00:00:00"/>
    <x v="524"/>
    <s v="IPHONE"/>
    <x v="1"/>
    <x v="1"/>
    <x v="1"/>
    <n v="1"/>
    <x v="4"/>
    <x v="4"/>
    <x v="3"/>
  </r>
  <r>
    <x v="87"/>
    <x v="1"/>
    <d v="2023-01-23T00:00:00"/>
    <x v="1048"/>
    <s v="WALLADPT"/>
    <x v="3"/>
    <x v="1"/>
    <x v="1"/>
    <n v="1"/>
    <x v="4"/>
    <x v="4"/>
    <x v="3"/>
  </r>
  <r>
    <x v="87"/>
    <x v="1"/>
    <d v="2023-02-06T00:00:00"/>
    <x v="1340"/>
    <s v="CLICC-ML"/>
    <x v="7"/>
    <x v="2"/>
    <x v="1"/>
    <n v="1"/>
    <x v="4"/>
    <x v="4"/>
    <x v="3"/>
  </r>
  <r>
    <x v="87"/>
    <x v="0"/>
    <d v="2023-02-06T00:00:00"/>
    <x v="843"/>
    <s v="CLICC-ML"/>
    <x v="7"/>
    <x v="2"/>
    <x v="1"/>
    <n v="1"/>
    <x v="4"/>
    <x v="4"/>
    <x v="3"/>
  </r>
  <r>
    <x v="87"/>
    <x v="0"/>
    <d v="2023-01-23T00:00:00"/>
    <x v="279"/>
    <s v="HDST"/>
    <x v="8"/>
    <x v="4"/>
    <x v="1"/>
    <n v="1"/>
    <x v="4"/>
    <x v="4"/>
    <x v="3"/>
  </r>
  <r>
    <x v="87"/>
    <x v="1"/>
    <d v="2023-02-06T00:00:00"/>
    <x v="219"/>
    <s v="CBK"/>
    <x v="6"/>
    <x v="2"/>
    <x v="1"/>
    <n v="1"/>
    <x v="4"/>
    <x v="4"/>
    <x v="3"/>
  </r>
  <r>
    <x v="87"/>
    <x v="1"/>
    <d v="2023-01-30T00:00:00"/>
    <x v="49"/>
    <s v="CLICC-ML"/>
    <x v="7"/>
    <x v="2"/>
    <x v="1"/>
    <n v="1"/>
    <x v="4"/>
    <x v="4"/>
    <x v="3"/>
  </r>
  <r>
    <x v="87"/>
    <x v="1"/>
    <d v="2023-01-23T00:00:00"/>
    <x v="331"/>
    <s v="HPUSBC"/>
    <x v="12"/>
    <x v="1"/>
    <x v="1"/>
    <n v="1"/>
    <x v="4"/>
    <x v="4"/>
    <x v="3"/>
  </r>
  <r>
    <x v="87"/>
    <x v="1"/>
    <d v="2023-01-30T00:00:00"/>
    <x v="602"/>
    <s v="HP"/>
    <x v="18"/>
    <x v="2"/>
    <x v="1"/>
    <n v="1"/>
    <x v="4"/>
    <x v="4"/>
    <x v="3"/>
  </r>
  <r>
    <x v="87"/>
    <x v="3"/>
    <d v="2023-01-23T00:00:00"/>
    <x v="285"/>
    <s v="IPHONE"/>
    <x v="1"/>
    <x v="1"/>
    <x v="1"/>
    <n v="1"/>
    <x v="4"/>
    <x v="4"/>
    <x v="3"/>
  </r>
  <r>
    <x v="87"/>
    <x v="1"/>
    <d v="2023-01-23T00:00:00"/>
    <x v="1"/>
    <s v="IPHONE"/>
    <x v="1"/>
    <x v="1"/>
    <x v="1"/>
    <n v="1"/>
    <x v="4"/>
    <x v="4"/>
    <x v="3"/>
  </r>
  <r>
    <x v="87"/>
    <x v="1"/>
    <d v="2023-01-23T00:00:00"/>
    <x v="332"/>
    <s v="MACUSBC"/>
    <x v="2"/>
    <x v="1"/>
    <x v="1"/>
    <n v="1"/>
    <x v="4"/>
    <x v="4"/>
    <x v="3"/>
  </r>
  <r>
    <x v="87"/>
    <x v="1"/>
    <d v="2023-01-23T00:00:00"/>
    <x v="3"/>
    <s v="MACUSBC"/>
    <x v="2"/>
    <x v="1"/>
    <x v="1"/>
    <n v="1"/>
    <x v="4"/>
    <x v="4"/>
    <x v="3"/>
  </r>
  <r>
    <x v="87"/>
    <x v="1"/>
    <d v="2023-01-30T00:00:00"/>
    <x v="14"/>
    <s v="CBK"/>
    <x v="6"/>
    <x v="2"/>
    <x v="1"/>
    <n v="1"/>
    <x v="4"/>
    <x v="4"/>
    <x v="3"/>
  </r>
  <r>
    <x v="87"/>
    <x v="1"/>
    <d v="2023-01-23T00:00:00"/>
    <x v="110"/>
    <s v="MACUSBC"/>
    <x v="2"/>
    <x v="1"/>
    <x v="1"/>
    <n v="1"/>
    <x v="4"/>
    <x v="4"/>
    <x v="3"/>
  </r>
  <r>
    <x v="87"/>
    <x v="1"/>
    <d v="2023-02-03T00:00:00"/>
    <x v="589"/>
    <s v="CLICC-MM"/>
    <x v="4"/>
    <x v="2"/>
    <x v="1"/>
    <n v="1"/>
    <x v="4"/>
    <x v="4"/>
    <x v="3"/>
  </r>
  <r>
    <x v="87"/>
    <x v="1"/>
    <d v="2023-01-30T00:00:00"/>
    <x v="1201"/>
    <s v="HP"/>
    <x v="18"/>
    <x v="2"/>
    <x v="1"/>
    <n v="1"/>
    <x v="4"/>
    <x v="4"/>
    <x v="3"/>
  </r>
  <r>
    <x v="87"/>
    <x v="1"/>
    <d v="2023-02-06T00:00:00"/>
    <x v="1458"/>
    <s v="CLICC-MM"/>
    <x v="4"/>
    <x v="2"/>
    <x v="1"/>
    <n v="1"/>
    <x v="4"/>
    <x v="4"/>
    <x v="3"/>
  </r>
  <r>
    <x v="87"/>
    <x v="0"/>
    <d v="2023-01-30T00:00:00"/>
    <x v="1252"/>
    <s v="CLICC-MM"/>
    <x v="4"/>
    <x v="2"/>
    <x v="1"/>
    <n v="1"/>
    <x v="4"/>
    <x v="4"/>
    <x v="3"/>
  </r>
  <r>
    <x v="87"/>
    <x v="0"/>
    <d v="2023-01-23T00:00:00"/>
    <x v="491"/>
    <s v="WALLADPT"/>
    <x v="3"/>
    <x v="1"/>
    <x v="1"/>
    <n v="1"/>
    <x v="4"/>
    <x v="4"/>
    <x v="3"/>
  </r>
  <r>
    <x v="87"/>
    <x v="0"/>
    <d v="2023-01-23T00:00:00"/>
    <x v="1382"/>
    <s v="IPHONE"/>
    <x v="1"/>
    <x v="1"/>
    <x v="1"/>
    <n v="1"/>
    <x v="4"/>
    <x v="4"/>
    <x v="3"/>
  </r>
  <r>
    <x v="87"/>
    <x v="1"/>
    <d v="2023-01-23T00:00:00"/>
    <x v="884"/>
    <s v="WALLADPT"/>
    <x v="3"/>
    <x v="1"/>
    <x v="1"/>
    <n v="1"/>
    <x v="4"/>
    <x v="4"/>
    <x v="3"/>
  </r>
  <r>
    <x v="87"/>
    <x v="1"/>
    <d v="2023-01-23T00:00:00"/>
    <x v="20"/>
    <s v="IPHONE"/>
    <x v="1"/>
    <x v="1"/>
    <x v="1"/>
    <n v="1"/>
    <x v="4"/>
    <x v="4"/>
    <x v="3"/>
  </r>
  <r>
    <x v="87"/>
    <x v="0"/>
    <d v="2023-01-23T00:00:00"/>
    <x v="709"/>
    <s v="MACCHRG"/>
    <x v="9"/>
    <x v="1"/>
    <x v="1"/>
    <n v="1"/>
    <x v="4"/>
    <x v="4"/>
    <x v="3"/>
  </r>
  <r>
    <x v="87"/>
    <x v="0"/>
    <d v="2023-01-23T00:00:00"/>
    <x v="590"/>
    <s v="HDST"/>
    <x v="8"/>
    <x v="4"/>
    <x v="1"/>
    <n v="1"/>
    <x v="4"/>
    <x v="4"/>
    <x v="3"/>
  </r>
  <r>
    <x v="87"/>
    <x v="1"/>
    <d v="2023-02-06T00:00:00"/>
    <x v="580"/>
    <s v="CLICC-ML"/>
    <x v="7"/>
    <x v="2"/>
    <x v="1"/>
    <n v="1"/>
    <x v="4"/>
    <x v="4"/>
    <x v="3"/>
  </r>
  <r>
    <x v="87"/>
    <x v="1"/>
    <d v="2023-01-23T00:00:00"/>
    <x v="1143"/>
    <s v="WALLADPT"/>
    <x v="3"/>
    <x v="1"/>
    <x v="1"/>
    <n v="1"/>
    <x v="4"/>
    <x v="4"/>
    <x v="3"/>
  </r>
  <r>
    <x v="87"/>
    <x v="1"/>
    <d v="2023-01-23T00:00:00"/>
    <x v="2"/>
    <s v="IPHONE"/>
    <x v="1"/>
    <x v="1"/>
    <x v="1"/>
    <n v="1"/>
    <x v="4"/>
    <x v="4"/>
    <x v="3"/>
  </r>
  <r>
    <x v="87"/>
    <x v="0"/>
    <d v="2023-01-23T00:00:00"/>
    <x v="285"/>
    <s v="IPHONE"/>
    <x v="1"/>
    <x v="1"/>
    <x v="1"/>
    <n v="1"/>
    <x v="4"/>
    <x v="4"/>
    <x v="3"/>
  </r>
  <r>
    <x v="87"/>
    <x v="3"/>
    <d v="2023-01-23T00:00:00"/>
    <x v="1043"/>
    <s v="HDST"/>
    <x v="8"/>
    <x v="4"/>
    <x v="1"/>
    <n v="1"/>
    <x v="4"/>
    <x v="4"/>
    <x v="3"/>
  </r>
  <r>
    <x v="87"/>
    <x v="1"/>
    <d v="2023-02-06T00:00:00"/>
    <x v="1459"/>
    <s v="HP"/>
    <x v="18"/>
    <x v="2"/>
    <x v="1"/>
    <n v="1"/>
    <x v="4"/>
    <x v="4"/>
    <x v="3"/>
  </r>
  <r>
    <x v="87"/>
    <x v="0"/>
    <d v="2023-01-23T00:00:00"/>
    <x v="331"/>
    <s v="HPUSBC"/>
    <x v="12"/>
    <x v="1"/>
    <x v="1"/>
    <n v="1"/>
    <x v="4"/>
    <x v="4"/>
    <x v="3"/>
  </r>
  <r>
    <x v="87"/>
    <x v="1"/>
    <d v="2023-01-23T00:00:00"/>
    <x v="1209"/>
    <s v="HPUSBC"/>
    <x v="12"/>
    <x v="1"/>
    <x v="1"/>
    <n v="1"/>
    <x v="4"/>
    <x v="4"/>
    <x v="3"/>
  </r>
  <r>
    <x v="87"/>
    <x v="0"/>
    <d v="2023-01-30T00:00:00"/>
    <x v="360"/>
    <s v="CBK"/>
    <x v="6"/>
    <x v="2"/>
    <x v="1"/>
    <n v="1"/>
    <x v="4"/>
    <x v="4"/>
    <x v="3"/>
  </r>
  <r>
    <x v="87"/>
    <x v="1"/>
    <d v="2023-01-23T00:00:00"/>
    <x v="332"/>
    <s v="MACUSBC"/>
    <x v="2"/>
    <x v="1"/>
    <x v="1"/>
    <n v="1"/>
    <x v="4"/>
    <x v="4"/>
    <x v="3"/>
  </r>
  <r>
    <x v="87"/>
    <x v="0"/>
    <d v="2023-01-23T00:00:00"/>
    <x v="651"/>
    <s v="IPHONE"/>
    <x v="1"/>
    <x v="1"/>
    <x v="1"/>
    <n v="1"/>
    <x v="4"/>
    <x v="4"/>
    <x v="3"/>
  </r>
  <r>
    <x v="87"/>
    <x v="0"/>
    <d v="2023-01-23T00:00:00"/>
    <x v="1325"/>
    <s v="WALLADPT"/>
    <x v="3"/>
    <x v="1"/>
    <x v="1"/>
    <n v="1"/>
    <x v="4"/>
    <x v="4"/>
    <x v="3"/>
  </r>
  <r>
    <x v="87"/>
    <x v="1"/>
    <d v="2023-01-23T00:00:00"/>
    <x v="834"/>
    <s v="LABMSE"/>
    <x v="11"/>
    <x v="4"/>
    <x v="1"/>
    <n v="1"/>
    <x v="4"/>
    <x v="4"/>
    <x v="3"/>
  </r>
  <r>
    <x v="87"/>
    <x v="1"/>
    <d v="2023-02-06T00:00:00"/>
    <x v="1360"/>
    <s v="CLICC-MM"/>
    <x v="4"/>
    <x v="2"/>
    <x v="1"/>
    <n v="1"/>
    <x v="4"/>
    <x v="4"/>
    <x v="3"/>
  </r>
  <r>
    <x v="87"/>
    <x v="1"/>
    <d v="2023-01-23T00:00:00"/>
    <x v="435"/>
    <s v="CALC"/>
    <x v="16"/>
    <x v="4"/>
    <x v="1"/>
    <n v="1"/>
    <x v="4"/>
    <x v="4"/>
    <x v="3"/>
  </r>
  <r>
    <x v="87"/>
    <x v="1"/>
    <d v="2023-01-23T00:00:00"/>
    <x v="895"/>
    <s v="WALLADPT"/>
    <x v="3"/>
    <x v="1"/>
    <x v="1"/>
    <n v="1"/>
    <x v="4"/>
    <x v="4"/>
    <x v="3"/>
  </r>
  <r>
    <x v="87"/>
    <x v="1"/>
    <d v="2023-01-23T00:00:00"/>
    <x v="185"/>
    <s v="IPHONE"/>
    <x v="1"/>
    <x v="1"/>
    <x v="1"/>
    <n v="1"/>
    <x v="4"/>
    <x v="4"/>
    <x v="3"/>
  </r>
  <r>
    <x v="88"/>
    <x v="0"/>
    <d v="2023-01-31T00:00:00"/>
    <x v="815"/>
    <s v="CLICC-ML"/>
    <x v="7"/>
    <x v="2"/>
    <x v="1"/>
    <n v="1"/>
    <x v="4"/>
    <x v="5"/>
    <x v="3"/>
  </r>
  <r>
    <x v="88"/>
    <x v="1"/>
    <d v="2023-01-24T00:00:00"/>
    <x v="1209"/>
    <s v="HPUSBC"/>
    <x v="12"/>
    <x v="1"/>
    <x v="1"/>
    <n v="1"/>
    <x v="4"/>
    <x v="5"/>
    <x v="3"/>
  </r>
  <r>
    <x v="88"/>
    <x v="0"/>
    <d v="2023-01-24T00:00:00"/>
    <x v="3"/>
    <s v="MACUSBC"/>
    <x v="2"/>
    <x v="1"/>
    <x v="1"/>
    <n v="1"/>
    <x v="4"/>
    <x v="5"/>
    <x v="3"/>
  </r>
  <r>
    <x v="88"/>
    <x v="1"/>
    <d v="2023-01-24T00:00:00"/>
    <x v="332"/>
    <s v="MACUSBC"/>
    <x v="2"/>
    <x v="1"/>
    <x v="1"/>
    <n v="1"/>
    <x v="4"/>
    <x v="5"/>
    <x v="3"/>
  </r>
  <r>
    <x v="88"/>
    <x v="0"/>
    <d v="2023-02-07T00:00:00"/>
    <x v="61"/>
    <s v="CLICC-ML"/>
    <x v="7"/>
    <x v="2"/>
    <x v="1"/>
    <n v="1"/>
    <x v="4"/>
    <x v="5"/>
    <x v="3"/>
  </r>
  <r>
    <x v="88"/>
    <x v="0"/>
    <d v="2023-02-07T00:00:00"/>
    <x v="32"/>
    <s v="CLICC-ML"/>
    <x v="7"/>
    <x v="2"/>
    <x v="1"/>
    <n v="1"/>
    <x v="4"/>
    <x v="5"/>
    <x v="3"/>
  </r>
  <r>
    <x v="88"/>
    <x v="1"/>
    <d v="2023-01-24T00:00:00"/>
    <x v="1048"/>
    <s v="WALLADPT"/>
    <x v="3"/>
    <x v="1"/>
    <x v="1"/>
    <n v="1"/>
    <x v="4"/>
    <x v="5"/>
    <x v="3"/>
  </r>
  <r>
    <x v="88"/>
    <x v="1"/>
    <d v="2023-01-24T00:00:00"/>
    <x v="524"/>
    <s v="IPHONE"/>
    <x v="1"/>
    <x v="1"/>
    <x v="1"/>
    <n v="1"/>
    <x v="4"/>
    <x v="5"/>
    <x v="3"/>
  </r>
  <r>
    <x v="88"/>
    <x v="1"/>
    <d v="2023-01-24T00:00:00"/>
    <x v="189"/>
    <s v="MACUSBC"/>
    <x v="2"/>
    <x v="1"/>
    <x v="1"/>
    <n v="1"/>
    <x v="4"/>
    <x v="5"/>
    <x v="3"/>
  </r>
  <r>
    <x v="88"/>
    <x v="1"/>
    <d v="2023-02-07T00:00:00"/>
    <x v="479"/>
    <s v="CLICC-ML"/>
    <x v="7"/>
    <x v="2"/>
    <x v="1"/>
    <n v="1"/>
    <x v="4"/>
    <x v="5"/>
    <x v="3"/>
  </r>
  <r>
    <x v="88"/>
    <x v="1"/>
    <d v="2023-01-24T00:00:00"/>
    <x v="1174"/>
    <s v="HPUSBC"/>
    <x v="12"/>
    <x v="1"/>
    <x v="1"/>
    <n v="1"/>
    <x v="4"/>
    <x v="5"/>
    <x v="3"/>
  </r>
  <r>
    <x v="88"/>
    <x v="0"/>
    <d v="2023-01-31T00:00:00"/>
    <x v="858"/>
    <s v="CBK"/>
    <x v="6"/>
    <x v="2"/>
    <x v="1"/>
    <n v="1"/>
    <x v="4"/>
    <x v="5"/>
    <x v="3"/>
  </r>
  <r>
    <x v="88"/>
    <x v="1"/>
    <d v="2023-01-31T00:00:00"/>
    <x v="916"/>
    <s v="CLICC-ML"/>
    <x v="7"/>
    <x v="2"/>
    <x v="1"/>
    <n v="1"/>
    <x v="4"/>
    <x v="5"/>
    <x v="3"/>
  </r>
  <r>
    <x v="88"/>
    <x v="1"/>
    <d v="2023-01-24T00:00:00"/>
    <x v="9"/>
    <s v="MACUSBC"/>
    <x v="2"/>
    <x v="1"/>
    <x v="1"/>
    <n v="1"/>
    <x v="4"/>
    <x v="5"/>
    <x v="3"/>
  </r>
  <r>
    <x v="88"/>
    <x v="1"/>
    <d v="2023-01-24T00:00:00"/>
    <x v="339"/>
    <s v="MACUSBC"/>
    <x v="2"/>
    <x v="1"/>
    <x v="1"/>
    <n v="1"/>
    <x v="4"/>
    <x v="5"/>
    <x v="3"/>
  </r>
  <r>
    <x v="88"/>
    <x v="0"/>
    <d v="2023-01-31T00:00:00"/>
    <x v="1159"/>
    <s v="CBK"/>
    <x v="6"/>
    <x v="2"/>
    <x v="1"/>
    <n v="1"/>
    <x v="4"/>
    <x v="5"/>
    <x v="3"/>
  </r>
  <r>
    <x v="88"/>
    <x v="1"/>
    <d v="2023-01-24T00:00:00"/>
    <x v="231"/>
    <s v="MACUSBC"/>
    <x v="2"/>
    <x v="1"/>
    <x v="1"/>
    <n v="1"/>
    <x v="4"/>
    <x v="5"/>
    <x v="3"/>
  </r>
  <r>
    <x v="88"/>
    <x v="0"/>
    <d v="2023-03-24T00:00:00"/>
    <x v="929"/>
    <s v="CLICC-ML"/>
    <x v="7"/>
    <x v="2"/>
    <x v="1"/>
    <n v="1"/>
    <x v="4"/>
    <x v="5"/>
    <x v="3"/>
  </r>
  <r>
    <x v="88"/>
    <x v="1"/>
    <d v="2023-01-31T00:00:00"/>
    <x v="902"/>
    <s v="CBK"/>
    <x v="6"/>
    <x v="2"/>
    <x v="1"/>
    <n v="1"/>
    <x v="4"/>
    <x v="5"/>
    <x v="3"/>
  </r>
  <r>
    <x v="88"/>
    <x v="1"/>
    <d v="2023-01-24T00:00:00"/>
    <x v="330"/>
    <s v="MACUSBC"/>
    <x v="2"/>
    <x v="1"/>
    <x v="1"/>
    <n v="1"/>
    <x v="4"/>
    <x v="5"/>
    <x v="3"/>
  </r>
  <r>
    <x v="88"/>
    <x v="1"/>
    <d v="2023-02-07T00:00:00"/>
    <x v="820"/>
    <s v="CLICC-ML"/>
    <x v="7"/>
    <x v="2"/>
    <x v="1"/>
    <n v="1"/>
    <x v="4"/>
    <x v="5"/>
    <x v="3"/>
  </r>
  <r>
    <x v="88"/>
    <x v="1"/>
    <d v="2023-01-24T00:00:00"/>
    <x v="1045"/>
    <s v="UVGA"/>
    <x v="10"/>
    <x v="0"/>
    <x v="1"/>
    <n v="1"/>
    <x v="4"/>
    <x v="5"/>
    <x v="3"/>
  </r>
  <r>
    <x v="88"/>
    <x v="1"/>
    <d v="2023-01-24T00:00:00"/>
    <x v="339"/>
    <s v="MACUSBC"/>
    <x v="2"/>
    <x v="1"/>
    <x v="1"/>
    <n v="1"/>
    <x v="4"/>
    <x v="5"/>
    <x v="3"/>
  </r>
  <r>
    <x v="88"/>
    <x v="1"/>
    <d v="2023-01-24T00:00:00"/>
    <x v="530"/>
    <s v="MACUSBC"/>
    <x v="2"/>
    <x v="1"/>
    <x v="1"/>
    <n v="1"/>
    <x v="4"/>
    <x v="5"/>
    <x v="3"/>
  </r>
  <r>
    <x v="88"/>
    <x v="1"/>
    <d v="2023-02-07T00:00:00"/>
    <x v="1227"/>
    <s v="HP"/>
    <x v="18"/>
    <x v="2"/>
    <x v="1"/>
    <n v="1"/>
    <x v="4"/>
    <x v="5"/>
    <x v="3"/>
  </r>
  <r>
    <x v="88"/>
    <x v="0"/>
    <d v="2023-01-24T00:00:00"/>
    <x v="1159"/>
    <s v="CBK"/>
    <x v="6"/>
    <x v="2"/>
    <x v="1"/>
    <n v="1"/>
    <x v="4"/>
    <x v="5"/>
    <x v="3"/>
  </r>
  <r>
    <x v="88"/>
    <x v="1"/>
    <d v="2023-02-07T00:00:00"/>
    <x v="129"/>
    <s v="CLICC-ML"/>
    <x v="7"/>
    <x v="2"/>
    <x v="1"/>
    <n v="1"/>
    <x v="4"/>
    <x v="5"/>
    <x v="3"/>
  </r>
  <r>
    <x v="88"/>
    <x v="1"/>
    <d v="2023-01-31T00:00:00"/>
    <x v="106"/>
    <s v="CLICC-ML"/>
    <x v="7"/>
    <x v="2"/>
    <x v="1"/>
    <n v="1"/>
    <x v="4"/>
    <x v="5"/>
    <x v="3"/>
  </r>
  <r>
    <x v="88"/>
    <x v="1"/>
    <d v="2023-04-24T00:00:00"/>
    <x v="1460"/>
    <s v="AD"/>
    <x v="5"/>
    <x v="3"/>
    <x v="1"/>
    <n v="1"/>
    <x v="4"/>
    <x v="5"/>
    <x v="3"/>
  </r>
  <r>
    <x v="88"/>
    <x v="1"/>
    <d v="2023-01-24T00:00:00"/>
    <x v="524"/>
    <s v="IPHONE"/>
    <x v="1"/>
    <x v="1"/>
    <x v="1"/>
    <n v="1"/>
    <x v="4"/>
    <x v="5"/>
    <x v="3"/>
  </r>
  <r>
    <x v="88"/>
    <x v="1"/>
    <d v="2023-01-24T00:00:00"/>
    <x v="950"/>
    <s v="WALLADPT"/>
    <x v="3"/>
    <x v="1"/>
    <x v="1"/>
    <n v="1"/>
    <x v="4"/>
    <x v="5"/>
    <x v="3"/>
  </r>
  <r>
    <x v="88"/>
    <x v="1"/>
    <d v="2023-01-31T00:00:00"/>
    <x v="41"/>
    <s v="CLICC-ML"/>
    <x v="7"/>
    <x v="2"/>
    <x v="1"/>
    <n v="1"/>
    <x v="4"/>
    <x v="5"/>
    <x v="3"/>
  </r>
  <r>
    <x v="88"/>
    <x v="1"/>
    <d v="2023-02-02T00:00:00"/>
    <x v="1330"/>
    <s v="HP"/>
    <x v="18"/>
    <x v="2"/>
    <x v="1"/>
    <n v="1"/>
    <x v="4"/>
    <x v="5"/>
    <x v="3"/>
  </r>
  <r>
    <x v="88"/>
    <x v="1"/>
    <d v="2023-01-24T00:00:00"/>
    <x v="801"/>
    <s v="IPHONE"/>
    <x v="1"/>
    <x v="1"/>
    <x v="1"/>
    <n v="1"/>
    <x v="4"/>
    <x v="5"/>
    <x v="3"/>
  </r>
  <r>
    <x v="88"/>
    <x v="1"/>
    <d v="2023-01-24T00:00:00"/>
    <x v="185"/>
    <s v="IPHONE"/>
    <x v="1"/>
    <x v="1"/>
    <x v="1"/>
    <n v="1"/>
    <x v="4"/>
    <x v="5"/>
    <x v="3"/>
  </r>
  <r>
    <x v="88"/>
    <x v="1"/>
    <d v="2023-01-24T00:00:00"/>
    <x v="895"/>
    <s v="WALLADPT"/>
    <x v="3"/>
    <x v="1"/>
    <x v="1"/>
    <n v="1"/>
    <x v="4"/>
    <x v="5"/>
    <x v="3"/>
  </r>
  <r>
    <x v="88"/>
    <x v="1"/>
    <d v="2023-01-24T00:00:00"/>
    <x v="231"/>
    <s v="MACUSBC"/>
    <x v="2"/>
    <x v="1"/>
    <x v="1"/>
    <n v="1"/>
    <x v="4"/>
    <x v="5"/>
    <x v="3"/>
  </r>
  <r>
    <x v="88"/>
    <x v="1"/>
    <d v="2023-02-14T00:00:00"/>
    <x v="1009"/>
    <s v="CBK"/>
    <x v="6"/>
    <x v="2"/>
    <x v="1"/>
    <n v="1"/>
    <x v="4"/>
    <x v="5"/>
    <x v="3"/>
  </r>
  <r>
    <x v="88"/>
    <x v="0"/>
    <d v="2023-01-24T00:00:00"/>
    <x v="1461"/>
    <s v="UVGA"/>
    <x v="10"/>
    <x v="0"/>
    <x v="1"/>
    <n v="1"/>
    <x v="4"/>
    <x v="5"/>
    <x v="3"/>
  </r>
  <r>
    <x v="88"/>
    <x v="1"/>
    <d v="2023-02-07T00:00:00"/>
    <x v="588"/>
    <s v="CLICC-ML"/>
    <x v="7"/>
    <x v="2"/>
    <x v="1"/>
    <n v="1"/>
    <x v="4"/>
    <x v="5"/>
    <x v="3"/>
  </r>
  <r>
    <x v="88"/>
    <x v="1"/>
    <d v="2023-01-24T00:00:00"/>
    <x v="974"/>
    <s v="OMNI"/>
    <x v="15"/>
    <x v="1"/>
    <x v="1"/>
    <n v="1"/>
    <x v="4"/>
    <x v="5"/>
    <x v="3"/>
  </r>
  <r>
    <x v="88"/>
    <x v="1"/>
    <d v="2023-01-24T00:00:00"/>
    <x v="548"/>
    <s v="IPHONE"/>
    <x v="1"/>
    <x v="1"/>
    <x v="1"/>
    <n v="1"/>
    <x v="4"/>
    <x v="5"/>
    <x v="3"/>
  </r>
  <r>
    <x v="88"/>
    <x v="0"/>
    <d v="2023-01-24T00:00:00"/>
    <x v="189"/>
    <s v="MACUSBC"/>
    <x v="2"/>
    <x v="1"/>
    <x v="1"/>
    <n v="1"/>
    <x v="4"/>
    <x v="5"/>
    <x v="3"/>
  </r>
  <r>
    <x v="88"/>
    <x v="1"/>
    <d v="2023-01-24T00:00:00"/>
    <x v="1143"/>
    <s v="WALLADPT"/>
    <x v="3"/>
    <x v="1"/>
    <x v="1"/>
    <n v="1"/>
    <x v="4"/>
    <x v="5"/>
    <x v="3"/>
  </r>
  <r>
    <x v="88"/>
    <x v="1"/>
    <d v="2023-01-24T00:00:00"/>
    <x v="524"/>
    <s v="IPHONE"/>
    <x v="1"/>
    <x v="1"/>
    <x v="1"/>
    <n v="1"/>
    <x v="4"/>
    <x v="5"/>
    <x v="3"/>
  </r>
  <r>
    <x v="88"/>
    <x v="0"/>
    <d v="2023-01-24T00:00:00"/>
    <x v="1382"/>
    <s v="IPHONE"/>
    <x v="1"/>
    <x v="1"/>
    <x v="1"/>
    <n v="1"/>
    <x v="4"/>
    <x v="5"/>
    <x v="3"/>
  </r>
  <r>
    <x v="88"/>
    <x v="0"/>
    <d v="2023-01-24T00:00:00"/>
    <x v="1225"/>
    <s v="WALLADPT"/>
    <x v="3"/>
    <x v="1"/>
    <x v="1"/>
    <n v="1"/>
    <x v="4"/>
    <x v="5"/>
    <x v="3"/>
  </r>
  <r>
    <x v="88"/>
    <x v="0"/>
    <d v="2023-01-31T00:00:00"/>
    <x v="1270"/>
    <s v="HP"/>
    <x v="18"/>
    <x v="2"/>
    <x v="1"/>
    <n v="1"/>
    <x v="4"/>
    <x v="5"/>
    <x v="3"/>
  </r>
  <r>
    <x v="88"/>
    <x v="0"/>
    <d v="2023-02-07T00:00:00"/>
    <x v="1271"/>
    <s v="HP"/>
    <x v="18"/>
    <x v="2"/>
    <x v="1"/>
    <n v="1"/>
    <x v="4"/>
    <x v="5"/>
    <x v="3"/>
  </r>
  <r>
    <x v="88"/>
    <x v="1"/>
    <d v="2023-01-24T00:00:00"/>
    <x v="110"/>
    <s v="MACUSBC"/>
    <x v="2"/>
    <x v="1"/>
    <x v="1"/>
    <n v="1"/>
    <x v="4"/>
    <x v="5"/>
    <x v="3"/>
  </r>
  <r>
    <x v="88"/>
    <x v="1"/>
    <d v="2023-01-24T00:00:00"/>
    <x v="9"/>
    <s v="MACUSBC"/>
    <x v="2"/>
    <x v="1"/>
    <x v="1"/>
    <n v="1"/>
    <x v="4"/>
    <x v="5"/>
    <x v="3"/>
  </r>
  <r>
    <x v="88"/>
    <x v="1"/>
    <d v="2023-01-24T00:00:00"/>
    <x v="339"/>
    <s v="MACUSBC"/>
    <x v="2"/>
    <x v="1"/>
    <x v="1"/>
    <n v="1"/>
    <x v="4"/>
    <x v="5"/>
    <x v="3"/>
  </r>
  <r>
    <x v="88"/>
    <x v="0"/>
    <d v="2023-01-31T00:00:00"/>
    <x v="477"/>
    <s v="CBK"/>
    <x v="6"/>
    <x v="2"/>
    <x v="1"/>
    <n v="1"/>
    <x v="4"/>
    <x v="5"/>
    <x v="3"/>
  </r>
  <r>
    <x v="88"/>
    <x v="1"/>
    <d v="2023-03-24T00:00:00"/>
    <x v="1176"/>
    <s v="HP"/>
    <x v="18"/>
    <x v="2"/>
    <x v="1"/>
    <n v="1"/>
    <x v="4"/>
    <x v="5"/>
    <x v="3"/>
  </r>
  <r>
    <x v="88"/>
    <x v="1"/>
    <d v="2023-01-31T00:00:00"/>
    <x v="1066"/>
    <s v="CBK"/>
    <x v="6"/>
    <x v="2"/>
    <x v="1"/>
    <n v="1"/>
    <x v="4"/>
    <x v="5"/>
    <x v="3"/>
  </r>
  <r>
    <x v="88"/>
    <x v="1"/>
    <d v="2023-01-31T00:00:00"/>
    <x v="42"/>
    <s v="CLICC-ML"/>
    <x v="7"/>
    <x v="2"/>
    <x v="1"/>
    <n v="1"/>
    <x v="4"/>
    <x v="5"/>
    <x v="3"/>
  </r>
  <r>
    <x v="88"/>
    <x v="1"/>
    <d v="2023-03-24T00:00:00"/>
    <x v="650"/>
    <s v="HP"/>
    <x v="18"/>
    <x v="2"/>
    <x v="1"/>
    <n v="1"/>
    <x v="4"/>
    <x v="5"/>
    <x v="3"/>
  </r>
  <r>
    <x v="88"/>
    <x v="1"/>
    <d v="2023-02-07T00:00:00"/>
    <x v="70"/>
    <s v="CLICC-ML"/>
    <x v="7"/>
    <x v="2"/>
    <x v="1"/>
    <n v="1"/>
    <x v="4"/>
    <x v="5"/>
    <x v="3"/>
  </r>
  <r>
    <x v="88"/>
    <x v="1"/>
    <d v="2023-01-24T00:00:00"/>
    <x v="262"/>
    <s v="IPHONE"/>
    <x v="1"/>
    <x v="1"/>
    <x v="1"/>
    <n v="1"/>
    <x v="4"/>
    <x v="5"/>
    <x v="3"/>
  </r>
  <r>
    <x v="88"/>
    <x v="1"/>
    <d v="2023-01-24T00:00:00"/>
    <x v="357"/>
    <s v="WALLADPT"/>
    <x v="3"/>
    <x v="1"/>
    <x v="1"/>
    <n v="1"/>
    <x v="4"/>
    <x v="5"/>
    <x v="3"/>
  </r>
  <r>
    <x v="88"/>
    <x v="1"/>
    <d v="2023-01-24T00:00:00"/>
    <x v="686"/>
    <s v="IPHONE"/>
    <x v="1"/>
    <x v="1"/>
    <x v="1"/>
    <n v="1"/>
    <x v="4"/>
    <x v="5"/>
    <x v="3"/>
  </r>
  <r>
    <x v="88"/>
    <x v="1"/>
    <d v="2023-01-24T00:00:00"/>
    <x v="1423"/>
    <s v="WALLADPT"/>
    <x v="3"/>
    <x v="1"/>
    <x v="1"/>
    <n v="1"/>
    <x v="4"/>
    <x v="5"/>
    <x v="3"/>
  </r>
  <r>
    <x v="88"/>
    <x v="0"/>
    <d v="2023-01-31T00:00:00"/>
    <x v="1408"/>
    <s v="CLICC-ML"/>
    <x v="7"/>
    <x v="2"/>
    <x v="1"/>
    <n v="1"/>
    <x v="4"/>
    <x v="5"/>
    <x v="3"/>
  </r>
  <r>
    <x v="88"/>
    <x v="2"/>
    <d v="2023-01-31T00:00:00"/>
    <x v="623"/>
    <s v="CBK"/>
    <x v="6"/>
    <x v="2"/>
    <x v="1"/>
    <n v="1"/>
    <x v="4"/>
    <x v="5"/>
    <x v="3"/>
  </r>
  <r>
    <x v="88"/>
    <x v="1"/>
    <d v="2023-01-24T00:00:00"/>
    <x v="1048"/>
    <s v="WALLADPT"/>
    <x v="3"/>
    <x v="1"/>
    <x v="1"/>
    <n v="1"/>
    <x v="4"/>
    <x v="5"/>
    <x v="3"/>
  </r>
  <r>
    <x v="88"/>
    <x v="1"/>
    <d v="2023-01-24T00:00:00"/>
    <x v="430"/>
    <s v="IPHONE"/>
    <x v="1"/>
    <x v="1"/>
    <x v="1"/>
    <n v="1"/>
    <x v="4"/>
    <x v="5"/>
    <x v="3"/>
  </r>
  <r>
    <x v="88"/>
    <x v="1"/>
    <d v="2023-01-24T00:00:00"/>
    <x v="1093"/>
    <s v="WALLADPT"/>
    <x v="3"/>
    <x v="1"/>
    <x v="1"/>
    <n v="1"/>
    <x v="4"/>
    <x v="5"/>
    <x v="3"/>
  </r>
  <r>
    <x v="88"/>
    <x v="1"/>
    <d v="2023-01-24T00:00:00"/>
    <x v="1301"/>
    <s v="IPHONE"/>
    <x v="1"/>
    <x v="1"/>
    <x v="1"/>
    <n v="1"/>
    <x v="4"/>
    <x v="5"/>
    <x v="3"/>
  </r>
  <r>
    <x v="88"/>
    <x v="1"/>
    <d v="2023-01-24T00:00:00"/>
    <x v="884"/>
    <s v="WALLADPT"/>
    <x v="3"/>
    <x v="1"/>
    <x v="1"/>
    <n v="1"/>
    <x v="4"/>
    <x v="5"/>
    <x v="3"/>
  </r>
  <r>
    <x v="88"/>
    <x v="1"/>
    <d v="2023-01-24T00:00:00"/>
    <x v="2"/>
    <s v="IPHONE"/>
    <x v="1"/>
    <x v="1"/>
    <x v="1"/>
    <n v="1"/>
    <x v="4"/>
    <x v="5"/>
    <x v="3"/>
  </r>
  <r>
    <x v="88"/>
    <x v="0"/>
    <d v="2023-01-24T00:00:00"/>
    <x v="1209"/>
    <s v="HPUSBC"/>
    <x v="12"/>
    <x v="1"/>
    <x v="1"/>
    <n v="1"/>
    <x v="4"/>
    <x v="5"/>
    <x v="3"/>
  </r>
  <r>
    <x v="88"/>
    <x v="0"/>
    <d v="2023-01-24T00:00:00"/>
    <x v="356"/>
    <s v="WALLADPT"/>
    <x v="3"/>
    <x v="1"/>
    <x v="1"/>
    <n v="1"/>
    <x v="4"/>
    <x v="5"/>
    <x v="3"/>
  </r>
  <r>
    <x v="88"/>
    <x v="0"/>
    <d v="2023-01-24T00:00:00"/>
    <x v="393"/>
    <s v="IPHONE"/>
    <x v="1"/>
    <x v="1"/>
    <x v="1"/>
    <n v="1"/>
    <x v="4"/>
    <x v="5"/>
    <x v="3"/>
  </r>
  <r>
    <x v="88"/>
    <x v="1"/>
    <d v="2023-01-24T00:00:00"/>
    <x v="1423"/>
    <s v="WALLADPT"/>
    <x v="3"/>
    <x v="1"/>
    <x v="1"/>
    <n v="1"/>
    <x v="4"/>
    <x v="5"/>
    <x v="3"/>
  </r>
  <r>
    <x v="88"/>
    <x v="1"/>
    <d v="2023-01-24T00:00:00"/>
    <x v="634"/>
    <s v="IPHONE"/>
    <x v="1"/>
    <x v="1"/>
    <x v="1"/>
    <n v="1"/>
    <x v="4"/>
    <x v="5"/>
    <x v="3"/>
  </r>
  <r>
    <x v="88"/>
    <x v="0"/>
    <d v="2023-01-24T00:00:00"/>
    <x v="678"/>
    <s v="MACCHRG"/>
    <x v="9"/>
    <x v="1"/>
    <x v="1"/>
    <n v="1"/>
    <x v="4"/>
    <x v="5"/>
    <x v="3"/>
  </r>
  <r>
    <x v="88"/>
    <x v="1"/>
    <d v="2023-01-24T00:00:00"/>
    <x v="351"/>
    <s v="MACCHRG"/>
    <x v="9"/>
    <x v="1"/>
    <x v="1"/>
    <n v="1"/>
    <x v="4"/>
    <x v="5"/>
    <x v="3"/>
  </r>
  <r>
    <x v="88"/>
    <x v="0"/>
    <d v="2023-02-06T00:00:00"/>
    <x v="1016"/>
    <s v="CBK"/>
    <x v="6"/>
    <x v="2"/>
    <x v="1"/>
    <n v="1"/>
    <x v="4"/>
    <x v="5"/>
    <x v="3"/>
  </r>
  <r>
    <x v="88"/>
    <x v="1"/>
    <d v="2023-01-24T00:00:00"/>
    <x v="1417"/>
    <s v="HPUSBC"/>
    <x v="12"/>
    <x v="1"/>
    <x v="1"/>
    <n v="1"/>
    <x v="4"/>
    <x v="5"/>
    <x v="3"/>
  </r>
  <r>
    <x v="88"/>
    <x v="1"/>
    <d v="2023-01-24T00:00:00"/>
    <x v="1024"/>
    <s v="UHDMI"/>
    <x v="14"/>
    <x v="0"/>
    <x v="1"/>
    <n v="1"/>
    <x v="4"/>
    <x v="5"/>
    <x v="3"/>
  </r>
  <r>
    <x v="88"/>
    <x v="1"/>
    <d v="2023-01-24T00:00:00"/>
    <x v="1462"/>
    <s v="UVGA"/>
    <x v="10"/>
    <x v="0"/>
    <x v="1"/>
    <n v="1"/>
    <x v="4"/>
    <x v="5"/>
    <x v="3"/>
  </r>
  <r>
    <x v="88"/>
    <x v="1"/>
    <d v="2023-01-24T00:00:00"/>
    <x v="1075"/>
    <s v="UHDMI"/>
    <x v="14"/>
    <x v="0"/>
    <x v="1"/>
    <n v="1"/>
    <x v="4"/>
    <x v="5"/>
    <x v="3"/>
  </r>
  <r>
    <x v="88"/>
    <x v="1"/>
    <d v="2023-01-24T00:00:00"/>
    <x v="1115"/>
    <s v="HDMIC"/>
    <x v="0"/>
    <x v="0"/>
    <x v="1"/>
    <n v="1"/>
    <x v="4"/>
    <x v="5"/>
    <x v="3"/>
  </r>
  <r>
    <x v="88"/>
    <x v="1"/>
    <d v="2023-02-07T00:00:00"/>
    <x v="73"/>
    <s v="CLICC-ML"/>
    <x v="7"/>
    <x v="2"/>
    <x v="1"/>
    <n v="1"/>
    <x v="4"/>
    <x v="5"/>
    <x v="3"/>
  </r>
  <r>
    <x v="88"/>
    <x v="1"/>
    <d v="2023-01-24T00:00:00"/>
    <x v="1258"/>
    <s v="WALLADPT"/>
    <x v="3"/>
    <x v="1"/>
    <x v="1"/>
    <n v="1"/>
    <x v="4"/>
    <x v="5"/>
    <x v="3"/>
  </r>
  <r>
    <x v="88"/>
    <x v="1"/>
    <d v="2023-01-24T00:00:00"/>
    <x v="651"/>
    <s v="IPHONE"/>
    <x v="1"/>
    <x v="1"/>
    <x v="1"/>
    <n v="1"/>
    <x v="4"/>
    <x v="5"/>
    <x v="3"/>
  </r>
  <r>
    <x v="88"/>
    <x v="0"/>
    <d v="2023-01-24T00:00:00"/>
    <x v="1461"/>
    <s v="UVGA"/>
    <x v="10"/>
    <x v="0"/>
    <x v="1"/>
    <n v="1"/>
    <x v="4"/>
    <x v="5"/>
    <x v="3"/>
  </r>
  <r>
    <x v="88"/>
    <x v="1"/>
    <d v="2023-01-31T00:00:00"/>
    <x v="1170"/>
    <s v="HP"/>
    <x v="18"/>
    <x v="2"/>
    <x v="1"/>
    <n v="1"/>
    <x v="4"/>
    <x v="5"/>
    <x v="3"/>
  </r>
  <r>
    <x v="88"/>
    <x v="1"/>
    <d v="2023-01-24T00:00:00"/>
    <x v="1143"/>
    <s v="WALLADPT"/>
    <x v="3"/>
    <x v="1"/>
    <x v="1"/>
    <n v="1"/>
    <x v="4"/>
    <x v="5"/>
    <x v="3"/>
  </r>
  <r>
    <x v="88"/>
    <x v="1"/>
    <d v="2023-01-24T00:00:00"/>
    <x v="524"/>
    <s v="IPHONE"/>
    <x v="1"/>
    <x v="1"/>
    <x v="1"/>
    <n v="1"/>
    <x v="4"/>
    <x v="5"/>
    <x v="3"/>
  </r>
  <r>
    <x v="88"/>
    <x v="3"/>
    <d v="2023-01-24T00:00:00"/>
    <x v="1463"/>
    <s v="HDST"/>
    <x v="8"/>
    <x v="4"/>
    <x v="1"/>
    <n v="1"/>
    <x v="4"/>
    <x v="5"/>
    <x v="3"/>
  </r>
  <r>
    <x v="88"/>
    <x v="1"/>
    <d v="2023-02-07T00:00:00"/>
    <x v="546"/>
    <s v="CLICC-MM"/>
    <x v="4"/>
    <x v="2"/>
    <x v="1"/>
    <n v="1"/>
    <x v="4"/>
    <x v="5"/>
    <x v="3"/>
  </r>
  <r>
    <x v="88"/>
    <x v="1"/>
    <d v="2023-01-24T00:00:00"/>
    <x v="339"/>
    <s v="MACUSBC"/>
    <x v="2"/>
    <x v="1"/>
    <x v="1"/>
    <n v="1"/>
    <x v="4"/>
    <x v="5"/>
    <x v="3"/>
  </r>
  <r>
    <x v="88"/>
    <x v="0"/>
    <d v="2023-01-24T00:00:00"/>
    <x v="393"/>
    <s v="IPHONE"/>
    <x v="1"/>
    <x v="1"/>
    <x v="1"/>
    <n v="1"/>
    <x v="4"/>
    <x v="5"/>
    <x v="3"/>
  </r>
  <r>
    <x v="88"/>
    <x v="0"/>
    <d v="2023-01-24T00:00:00"/>
    <x v="356"/>
    <s v="WALLADPT"/>
    <x v="3"/>
    <x v="1"/>
    <x v="1"/>
    <n v="1"/>
    <x v="4"/>
    <x v="5"/>
    <x v="3"/>
  </r>
  <r>
    <x v="88"/>
    <x v="0"/>
    <d v="2023-01-31T00:00:00"/>
    <x v="945"/>
    <s v="CLICC-ML"/>
    <x v="7"/>
    <x v="2"/>
    <x v="1"/>
    <n v="1"/>
    <x v="4"/>
    <x v="5"/>
    <x v="3"/>
  </r>
  <r>
    <x v="88"/>
    <x v="0"/>
    <d v="2023-02-07T00:00:00"/>
    <x v="888"/>
    <s v="CLICC-ML"/>
    <x v="7"/>
    <x v="2"/>
    <x v="1"/>
    <n v="1"/>
    <x v="4"/>
    <x v="5"/>
    <x v="3"/>
  </r>
  <r>
    <x v="88"/>
    <x v="1"/>
    <d v="2023-01-24T00:00:00"/>
    <x v="453"/>
    <s v="HDST"/>
    <x v="8"/>
    <x v="4"/>
    <x v="1"/>
    <n v="1"/>
    <x v="4"/>
    <x v="5"/>
    <x v="3"/>
  </r>
  <r>
    <x v="88"/>
    <x v="1"/>
    <d v="2023-01-25T00:00:00"/>
    <x v="1335"/>
    <s v="IPHONE"/>
    <x v="1"/>
    <x v="1"/>
    <x v="1"/>
    <n v="1"/>
    <x v="4"/>
    <x v="5"/>
    <x v="3"/>
  </r>
  <r>
    <x v="88"/>
    <x v="1"/>
    <d v="2023-01-24T00:00:00"/>
    <x v="1177"/>
    <s v="WALLADPT"/>
    <x v="3"/>
    <x v="1"/>
    <x v="1"/>
    <n v="1"/>
    <x v="4"/>
    <x v="5"/>
    <x v="3"/>
  </r>
  <r>
    <x v="88"/>
    <x v="1"/>
    <d v="2023-01-24T00:00:00"/>
    <x v="355"/>
    <s v="IPHONE"/>
    <x v="1"/>
    <x v="1"/>
    <x v="1"/>
    <n v="1"/>
    <x v="4"/>
    <x v="5"/>
    <x v="3"/>
  </r>
  <r>
    <x v="88"/>
    <x v="1"/>
    <d v="2023-01-24T00:00:00"/>
    <x v="1209"/>
    <s v="HPUSBC"/>
    <x v="12"/>
    <x v="1"/>
    <x v="1"/>
    <n v="1"/>
    <x v="4"/>
    <x v="5"/>
    <x v="3"/>
  </r>
  <r>
    <x v="88"/>
    <x v="1"/>
    <d v="2023-01-25T00:00:00"/>
    <x v="1032"/>
    <s v="IPHONE"/>
    <x v="1"/>
    <x v="1"/>
    <x v="1"/>
    <n v="1"/>
    <x v="4"/>
    <x v="5"/>
    <x v="3"/>
  </r>
  <r>
    <x v="89"/>
    <x v="1"/>
    <d v="2023-01-25T00:00:00"/>
    <x v="991"/>
    <s v="UVGA"/>
    <x v="10"/>
    <x v="0"/>
    <x v="1"/>
    <n v="1"/>
    <x v="4"/>
    <x v="6"/>
    <x v="3"/>
  </r>
  <r>
    <x v="89"/>
    <x v="0"/>
    <d v="2023-01-25T00:00:00"/>
    <x v="1209"/>
    <s v="HPUSBC"/>
    <x v="12"/>
    <x v="1"/>
    <x v="1"/>
    <n v="1"/>
    <x v="4"/>
    <x v="6"/>
    <x v="3"/>
  </r>
  <r>
    <x v="89"/>
    <x v="1"/>
    <d v="2023-02-07T00:00:00"/>
    <x v="1285"/>
    <s v="CLICC-ML"/>
    <x v="7"/>
    <x v="2"/>
    <x v="1"/>
    <n v="1"/>
    <x v="4"/>
    <x v="6"/>
    <x v="3"/>
  </r>
  <r>
    <x v="89"/>
    <x v="1"/>
    <d v="2023-01-25T00:00:00"/>
    <x v="356"/>
    <s v="WALLADPT"/>
    <x v="3"/>
    <x v="1"/>
    <x v="1"/>
    <n v="1"/>
    <x v="4"/>
    <x v="6"/>
    <x v="3"/>
  </r>
  <r>
    <x v="89"/>
    <x v="1"/>
    <d v="2023-01-25T00:00:00"/>
    <x v="393"/>
    <s v="IPHONE"/>
    <x v="1"/>
    <x v="1"/>
    <x v="1"/>
    <n v="1"/>
    <x v="4"/>
    <x v="6"/>
    <x v="3"/>
  </r>
  <r>
    <x v="89"/>
    <x v="1"/>
    <d v="2023-01-25T00:00:00"/>
    <x v="1464"/>
    <s v="HDMIC"/>
    <x v="0"/>
    <x v="0"/>
    <x v="1"/>
    <n v="1"/>
    <x v="4"/>
    <x v="6"/>
    <x v="3"/>
  </r>
  <r>
    <x v="89"/>
    <x v="1"/>
    <d v="2023-02-07T00:00:00"/>
    <x v="600"/>
    <s v="HP"/>
    <x v="18"/>
    <x v="2"/>
    <x v="1"/>
    <n v="1"/>
    <x v="4"/>
    <x v="6"/>
    <x v="3"/>
  </r>
  <r>
    <x v="89"/>
    <x v="0"/>
    <d v="2023-01-25T00:00:00"/>
    <x v="231"/>
    <s v="MACUSBC"/>
    <x v="2"/>
    <x v="1"/>
    <x v="1"/>
    <n v="1"/>
    <x v="4"/>
    <x v="6"/>
    <x v="3"/>
  </r>
  <r>
    <x v="89"/>
    <x v="1"/>
    <d v="2023-01-25T00:00:00"/>
    <x v="3"/>
    <s v="MACUSBC"/>
    <x v="2"/>
    <x v="1"/>
    <x v="1"/>
    <n v="1"/>
    <x v="4"/>
    <x v="6"/>
    <x v="3"/>
  </r>
  <r>
    <x v="89"/>
    <x v="1"/>
    <d v="2023-01-25T00:00:00"/>
    <x v="1143"/>
    <s v="WALLADPT"/>
    <x v="3"/>
    <x v="1"/>
    <x v="1"/>
    <n v="1"/>
    <x v="4"/>
    <x v="6"/>
    <x v="3"/>
  </r>
  <r>
    <x v="89"/>
    <x v="1"/>
    <d v="2023-01-25T00:00:00"/>
    <x v="524"/>
    <s v="IPHONE"/>
    <x v="1"/>
    <x v="1"/>
    <x v="1"/>
    <n v="1"/>
    <x v="4"/>
    <x v="6"/>
    <x v="3"/>
  </r>
  <r>
    <x v="89"/>
    <x v="0"/>
    <d v="2023-01-25T00:00:00"/>
    <x v="339"/>
    <s v="MACUSBC"/>
    <x v="2"/>
    <x v="1"/>
    <x v="1"/>
    <n v="1"/>
    <x v="4"/>
    <x v="6"/>
    <x v="3"/>
  </r>
  <r>
    <x v="89"/>
    <x v="1"/>
    <d v="2023-01-25T00:00:00"/>
    <x v="1463"/>
    <s v="HDST"/>
    <x v="8"/>
    <x v="4"/>
    <x v="1"/>
    <n v="1"/>
    <x v="4"/>
    <x v="6"/>
    <x v="3"/>
  </r>
  <r>
    <x v="89"/>
    <x v="1"/>
    <d v="2023-01-25T00:00:00"/>
    <x v="1209"/>
    <s v="HPUSBC"/>
    <x v="12"/>
    <x v="1"/>
    <x v="1"/>
    <n v="1"/>
    <x v="4"/>
    <x v="6"/>
    <x v="3"/>
  </r>
  <r>
    <x v="89"/>
    <x v="1"/>
    <d v="2023-04-25T00:00:00"/>
    <x v="281"/>
    <s v="AD"/>
    <x v="5"/>
    <x v="3"/>
    <x v="1"/>
    <n v="1"/>
    <x v="4"/>
    <x v="6"/>
    <x v="3"/>
  </r>
  <r>
    <x v="89"/>
    <x v="1"/>
    <d v="2023-02-01T00:00:00"/>
    <x v="892"/>
    <s v="CLICC-MM"/>
    <x v="4"/>
    <x v="2"/>
    <x v="1"/>
    <n v="1"/>
    <x v="4"/>
    <x v="6"/>
    <x v="3"/>
  </r>
  <r>
    <x v="89"/>
    <x v="1"/>
    <d v="2023-02-01T00:00:00"/>
    <x v="1465"/>
    <s v="CLICC-MM"/>
    <x v="4"/>
    <x v="2"/>
    <x v="1"/>
    <n v="1"/>
    <x v="4"/>
    <x v="6"/>
    <x v="3"/>
  </r>
  <r>
    <x v="89"/>
    <x v="1"/>
    <d v="2023-02-01T00:00:00"/>
    <x v="1466"/>
    <s v="CLICC-MM"/>
    <x v="4"/>
    <x v="2"/>
    <x v="1"/>
    <n v="1"/>
    <x v="4"/>
    <x v="6"/>
    <x v="3"/>
  </r>
  <r>
    <x v="89"/>
    <x v="0"/>
    <d v="2023-01-25T00:00:00"/>
    <x v="1033"/>
    <s v="UHDMI"/>
    <x v="14"/>
    <x v="0"/>
    <x v="1"/>
    <n v="1"/>
    <x v="4"/>
    <x v="6"/>
    <x v="3"/>
  </r>
  <r>
    <x v="89"/>
    <x v="1"/>
    <d v="2023-02-01T00:00:00"/>
    <x v="1126"/>
    <s v="CBK"/>
    <x v="6"/>
    <x v="2"/>
    <x v="1"/>
    <n v="1"/>
    <x v="4"/>
    <x v="6"/>
    <x v="3"/>
  </r>
  <r>
    <x v="89"/>
    <x v="1"/>
    <d v="2023-02-08T00:00:00"/>
    <x v="914"/>
    <s v="CLICC-ML"/>
    <x v="7"/>
    <x v="2"/>
    <x v="1"/>
    <n v="1"/>
    <x v="4"/>
    <x v="6"/>
    <x v="3"/>
  </r>
  <r>
    <x v="89"/>
    <x v="3"/>
    <d v="2023-01-25T00:00:00"/>
    <x v="960"/>
    <s v="WALLADPT"/>
    <x v="3"/>
    <x v="1"/>
    <x v="1"/>
    <n v="1"/>
    <x v="4"/>
    <x v="6"/>
    <x v="3"/>
  </r>
  <r>
    <x v="89"/>
    <x v="3"/>
    <d v="2023-01-25T00:00:00"/>
    <x v="67"/>
    <s v="IPHONE"/>
    <x v="1"/>
    <x v="1"/>
    <x v="1"/>
    <n v="1"/>
    <x v="4"/>
    <x v="6"/>
    <x v="3"/>
  </r>
  <r>
    <x v="89"/>
    <x v="1"/>
    <d v="2023-02-01T00:00:00"/>
    <x v="949"/>
    <s v="CLICC-ML"/>
    <x v="7"/>
    <x v="2"/>
    <x v="1"/>
    <n v="1"/>
    <x v="4"/>
    <x v="6"/>
    <x v="3"/>
  </r>
  <r>
    <x v="89"/>
    <x v="1"/>
    <d v="2023-01-25T00:00:00"/>
    <x v="3"/>
    <s v="MACUSBC"/>
    <x v="2"/>
    <x v="1"/>
    <x v="1"/>
    <n v="1"/>
    <x v="4"/>
    <x v="6"/>
    <x v="3"/>
  </r>
  <r>
    <x v="89"/>
    <x v="1"/>
    <d v="2023-02-08T00:00:00"/>
    <x v="1203"/>
    <s v="HP"/>
    <x v="18"/>
    <x v="2"/>
    <x v="1"/>
    <n v="1"/>
    <x v="4"/>
    <x v="6"/>
    <x v="3"/>
  </r>
  <r>
    <x v="89"/>
    <x v="1"/>
    <d v="2023-01-25T00:00:00"/>
    <x v="524"/>
    <s v="IPHONE"/>
    <x v="1"/>
    <x v="1"/>
    <x v="1"/>
    <n v="1"/>
    <x v="4"/>
    <x v="6"/>
    <x v="3"/>
  </r>
  <r>
    <x v="89"/>
    <x v="1"/>
    <d v="2023-01-25T00:00:00"/>
    <x v="1143"/>
    <s v="WALLADPT"/>
    <x v="3"/>
    <x v="1"/>
    <x v="1"/>
    <n v="1"/>
    <x v="4"/>
    <x v="6"/>
    <x v="3"/>
  </r>
  <r>
    <x v="89"/>
    <x v="1"/>
    <d v="2023-01-25T00:00:00"/>
    <x v="231"/>
    <s v="MACUSBC"/>
    <x v="2"/>
    <x v="1"/>
    <x v="1"/>
    <n v="1"/>
    <x v="4"/>
    <x v="6"/>
    <x v="3"/>
  </r>
  <r>
    <x v="89"/>
    <x v="0"/>
    <d v="2023-02-01T00:00:00"/>
    <x v="327"/>
    <s v="CBK"/>
    <x v="6"/>
    <x v="2"/>
    <x v="1"/>
    <n v="1"/>
    <x v="4"/>
    <x v="6"/>
    <x v="3"/>
  </r>
  <r>
    <x v="89"/>
    <x v="1"/>
    <d v="2023-01-25T00:00:00"/>
    <x v="950"/>
    <s v="WALLADPT"/>
    <x v="3"/>
    <x v="1"/>
    <x v="1"/>
    <n v="1"/>
    <x v="4"/>
    <x v="6"/>
    <x v="3"/>
  </r>
  <r>
    <x v="89"/>
    <x v="1"/>
    <d v="2023-01-25T00:00:00"/>
    <x v="185"/>
    <s v="IPHONE"/>
    <x v="1"/>
    <x v="1"/>
    <x v="1"/>
    <n v="1"/>
    <x v="4"/>
    <x v="6"/>
    <x v="3"/>
  </r>
  <r>
    <x v="89"/>
    <x v="1"/>
    <d v="2023-01-25T00:00:00"/>
    <x v="330"/>
    <s v="MACUSBC"/>
    <x v="2"/>
    <x v="1"/>
    <x v="1"/>
    <n v="1"/>
    <x v="4"/>
    <x v="6"/>
    <x v="3"/>
  </r>
  <r>
    <x v="89"/>
    <x v="1"/>
    <d v="2023-01-25T00:00:00"/>
    <x v="332"/>
    <s v="MACUSBC"/>
    <x v="2"/>
    <x v="1"/>
    <x v="1"/>
    <n v="1"/>
    <x v="4"/>
    <x v="6"/>
    <x v="3"/>
  </r>
  <r>
    <x v="89"/>
    <x v="0"/>
    <d v="2023-01-25T00:00:00"/>
    <x v="503"/>
    <s v="WALLADPT"/>
    <x v="3"/>
    <x v="1"/>
    <x v="1"/>
    <n v="1"/>
    <x v="4"/>
    <x v="6"/>
    <x v="3"/>
  </r>
  <r>
    <x v="89"/>
    <x v="0"/>
    <d v="2023-01-25T00:00:00"/>
    <x v="189"/>
    <s v="MACUSBC"/>
    <x v="2"/>
    <x v="1"/>
    <x v="1"/>
    <n v="1"/>
    <x v="4"/>
    <x v="6"/>
    <x v="3"/>
  </r>
  <r>
    <x v="89"/>
    <x v="1"/>
    <d v="2023-01-25T00:00:00"/>
    <x v="1262"/>
    <s v="OMNI"/>
    <x v="15"/>
    <x v="1"/>
    <x v="1"/>
    <n v="1"/>
    <x v="4"/>
    <x v="6"/>
    <x v="3"/>
  </r>
  <r>
    <x v="89"/>
    <x v="0"/>
    <d v="2023-01-25T00:00:00"/>
    <x v="279"/>
    <s v="HDST"/>
    <x v="8"/>
    <x v="4"/>
    <x v="1"/>
    <n v="1"/>
    <x v="4"/>
    <x v="6"/>
    <x v="3"/>
  </r>
  <r>
    <x v="89"/>
    <x v="1"/>
    <d v="2023-01-25T00:00:00"/>
    <x v="511"/>
    <s v="MACUSBC"/>
    <x v="2"/>
    <x v="1"/>
    <x v="1"/>
    <n v="1"/>
    <x v="4"/>
    <x v="6"/>
    <x v="3"/>
  </r>
  <r>
    <x v="89"/>
    <x v="1"/>
    <d v="2023-01-25T00:00:00"/>
    <x v="974"/>
    <s v="OMNI"/>
    <x v="15"/>
    <x v="1"/>
    <x v="1"/>
    <n v="1"/>
    <x v="4"/>
    <x v="6"/>
    <x v="3"/>
  </r>
  <r>
    <x v="89"/>
    <x v="1"/>
    <d v="2023-01-25T00:00:00"/>
    <x v="712"/>
    <s v="OMNI"/>
    <x v="15"/>
    <x v="1"/>
    <x v="1"/>
    <n v="1"/>
    <x v="4"/>
    <x v="6"/>
    <x v="3"/>
  </r>
  <r>
    <x v="89"/>
    <x v="1"/>
    <d v="2023-01-25T00:00:00"/>
    <x v="110"/>
    <s v="MACUSBC"/>
    <x v="2"/>
    <x v="1"/>
    <x v="1"/>
    <n v="1"/>
    <x v="4"/>
    <x v="6"/>
    <x v="3"/>
  </r>
  <r>
    <x v="89"/>
    <x v="1"/>
    <d v="2023-01-25T00:00:00"/>
    <x v="397"/>
    <s v="OMNI"/>
    <x v="15"/>
    <x v="1"/>
    <x v="1"/>
    <n v="1"/>
    <x v="4"/>
    <x v="6"/>
    <x v="3"/>
  </r>
  <r>
    <x v="89"/>
    <x v="1"/>
    <d v="2023-02-08T00:00:00"/>
    <x v="446"/>
    <s v="CLICC-MM"/>
    <x v="4"/>
    <x v="2"/>
    <x v="1"/>
    <n v="1"/>
    <x v="4"/>
    <x v="6"/>
    <x v="3"/>
  </r>
  <r>
    <x v="89"/>
    <x v="1"/>
    <d v="2023-01-25T00:00:00"/>
    <x v="1337"/>
    <s v="IPHONE"/>
    <x v="1"/>
    <x v="1"/>
    <x v="1"/>
    <n v="1"/>
    <x v="4"/>
    <x v="6"/>
    <x v="3"/>
  </r>
  <r>
    <x v="89"/>
    <x v="1"/>
    <d v="2023-01-25T00:00:00"/>
    <x v="231"/>
    <s v="MACUSBC"/>
    <x v="2"/>
    <x v="1"/>
    <x v="1"/>
    <n v="1"/>
    <x v="4"/>
    <x v="6"/>
    <x v="3"/>
  </r>
  <r>
    <x v="89"/>
    <x v="1"/>
    <d v="2023-02-01T00:00:00"/>
    <x v="538"/>
    <s v="HP"/>
    <x v="18"/>
    <x v="2"/>
    <x v="1"/>
    <n v="1"/>
    <x v="4"/>
    <x v="6"/>
    <x v="3"/>
  </r>
  <r>
    <x v="89"/>
    <x v="1"/>
    <d v="2023-01-25T00:00:00"/>
    <x v="919"/>
    <s v="UVGA"/>
    <x v="10"/>
    <x v="0"/>
    <x v="1"/>
    <n v="1"/>
    <x v="4"/>
    <x v="6"/>
    <x v="3"/>
  </r>
  <r>
    <x v="89"/>
    <x v="1"/>
    <d v="2023-02-01T00:00:00"/>
    <x v="945"/>
    <s v="CLICC-ML"/>
    <x v="7"/>
    <x v="2"/>
    <x v="1"/>
    <n v="1"/>
    <x v="4"/>
    <x v="6"/>
    <x v="3"/>
  </r>
  <r>
    <x v="89"/>
    <x v="1"/>
    <d v="2023-02-01T00:00:00"/>
    <x v="664"/>
    <s v="CLICC-ML"/>
    <x v="7"/>
    <x v="2"/>
    <x v="1"/>
    <n v="1"/>
    <x v="4"/>
    <x v="6"/>
    <x v="3"/>
  </r>
  <r>
    <x v="89"/>
    <x v="1"/>
    <d v="2023-01-25T00:00:00"/>
    <x v="1058"/>
    <s v="UHDMI"/>
    <x v="14"/>
    <x v="0"/>
    <x v="1"/>
    <n v="1"/>
    <x v="4"/>
    <x v="6"/>
    <x v="3"/>
  </r>
  <r>
    <x v="89"/>
    <x v="1"/>
    <d v="2023-01-25T00:00:00"/>
    <x v="1115"/>
    <s v="HDMIC"/>
    <x v="0"/>
    <x v="0"/>
    <x v="1"/>
    <n v="1"/>
    <x v="4"/>
    <x v="6"/>
    <x v="3"/>
  </r>
  <r>
    <x v="89"/>
    <x v="1"/>
    <d v="2023-01-25T00:00:00"/>
    <x v="1179"/>
    <s v="UHDMI"/>
    <x v="14"/>
    <x v="0"/>
    <x v="1"/>
    <n v="1"/>
    <x v="4"/>
    <x v="6"/>
    <x v="3"/>
  </r>
  <r>
    <x v="89"/>
    <x v="1"/>
    <d v="2023-01-25T00:00:00"/>
    <x v="1084"/>
    <s v="HDMIC"/>
    <x v="0"/>
    <x v="0"/>
    <x v="1"/>
    <n v="1"/>
    <x v="4"/>
    <x v="6"/>
    <x v="3"/>
  </r>
  <r>
    <x v="89"/>
    <x v="0"/>
    <d v="2023-01-25T00:00:00"/>
    <x v="786"/>
    <s v="OMNI"/>
    <x v="15"/>
    <x v="1"/>
    <x v="1"/>
    <n v="1"/>
    <x v="4"/>
    <x v="6"/>
    <x v="3"/>
  </r>
  <r>
    <x v="89"/>
    <x v="0"/>
    <d v="2023-01-25T00:00:00"/>
    <x v="1417"/>
    <s v="HPUSBC"/>
    <x v="12"/>
    <x v="1"/>
    <x v="1"/>
    <n v="1"/>
    <x v="4"/>
    <x v="6"/>
    <x v="3"/>
  </r>
  <r>
    <x v="89"/>
    <x v="0"/>
    <d v="2023-01-25T00:00:00"/>
    <x v="1048"/>
    <s v="WALLADPT"/>
    <x v="3"/>
    <x v="1"/>
    <x v="1"/>
    <n v="1"/>
    <x v="4"/>
    <x v="6"/>
    <x v="3"/>
  </r>
  <r>
    <x v="89"/>
    <x v="0"/>
    <d v="2023-01-25T00:00:00"/>
    <x v="524"/>
    <s v="IPHONE"/>
    <x v="1"/>
    <x v="1"/>
    <x v="1"/>
    <n v="1"/>
    <x v="4"/>
    <x v="6"/>
    <x v="3"/>
  </r>
  <r>
    <x v="89"/>
    <x v="1"/>
    <d v="2023-01-25T00:00:00"/>
    <x v="3"/>
    <s v="MACUSBC"/>
    <x v="2"/>
    <x v="1"/>
    <x v="1"/>
    <n v="1"/>
    <x v="4"/>
    <x v="6"/>
    <x v="3"/>
  </r>
  <r>
    <x v="89"/>
    <x v="1"/>
    <d v="2023-02-01T00:00:00"/>
    <x v="1467"/>
    <s v="CBK"/>
    <x v="6"/>
    <x v="2"/>
    <x v="1"/>
    <n v="1"/>
    <x v="4"/>
    <x v="6"/>
    <x v="3"/>
  </r>
  <r>
    <x v="89"/>
    <x v="1"/>
    <d v="2023-02-01T00:00:00"/>
    <x v="900"/>
    <s v="CLICC-ML"/>
    <x v="7"/>
    <x v="2"/>
    <x v="1"/>
    <n v="1"/>
    <x v="4"/>
    <x v="6"/>
    <x v="3"/>
  </r>
  <r>
    <x v="89"/>
    <x v="1"/>
    <d v="2023-02-01T00:00:00"/>
    <x v="1468"/>
    <s v="CLICC-MM"/>
    <x v="4"/>
    <x v="2"/>
    <x v="1"/>
    <n v="1"/>
    <x v="4"/>
    <x v="6"/>
    <x v="3"/>
  </r>
  <r>
    <x v="89"/>
    <x v="1"/>
    <d v="2023-02-01T00:00:00"/>
    <x v="1469"/>
    <s v="CLICC-MM"/>
    <x v="4"/>
    <x v="2"/>
    <x v="1"/>
    <n v="1"/>
    <x v="4"/>
    <x v="6"/>
    <x v="3"/>
  </r>
  <r>
    <x v="89"/>
    <x v="1"/>
    <d v="2023-01-25T00:00:00"/>
    <x v="884"/>
    <s v="WALLADPT"/>
    <x v="3"/>
    <x v="1"/>
    <x v="1"/>
    <n v="1"/>
    <x v="4"/>
    <x v="6"/>
    <x v="3"/>
  </r>
  <r>
    <x v="89"/>
    <x v="1"/>
    <d v="2023-01-25T00:00:00"/>
    <x v="430"/>
    <s v="IPHONE"/>
    <x v="1"/>
    <x v="1"/>
    <x v="1"/>
    <n v="1"/>
    <x v="4"/>
    <x v="6"/>
    <x v="3"/>
  </r>
  <r>
    <x v="89"/>
    <x v="1"/>
    <d v="2023-02-01T00:00:00"/>
    <x v="1470"/>
    <s v="CLICC-MM"/>
    <x v="4"/>
    <x v="2"/>
    <x v="1"/>
    <n v="1"/>
    <x v="4"/>
    <x v="6"/>
    <x v="3"/>
  </r>
  <r>
    <x v="89"/>
    <x v="1"/>
    <d v="2023-02-08T00:00:00"/>
    <x v="1471"/>
    <s v="CLICC-MM"/>
    <x v="4"/>
    <x v="2"/>
    <x v="1"/>
    <n v="1"/>
    <x v="4"/>
    <x v="6"/>
    <x v="3"/>
  </r>
  <r>
    <x v="89"/>
    <x v="0"/>
    <d v="2023-01-25T00:00:00"/>
    <x v="1461"/>
    <s v="UVGA"/>
    <x v="10"/>
    <x v="0"/>
    <x v="1"/>
    <n v="1"/>
    <x v="4"/>
    <x v="6"/>
    <x v="3"/>
  </r>
  <r>
    <x v="89"/>
    <x v="0"/>
    <d v="2023-03-24T00:00:00"/>
    <x v="669"/>
    <s v="CLICC-MM"/>
    <x v="4"/>
    <x v="2"/>
    <x v="1"/>
    <n v="1"/>
    <x v="4"/>
    <x v="6"/>
    <x v="3"/>
  </r>
  <r>
    <x v="89"/>
    <x v="1"/>
    <d v="2023-01-25T00:00:00"/>
    <x v="908"/>
    <s v="HDMIC"/>
    <x v="0"/>
    <x v="0"/>
    <x v="1"/>
    <n v="1"/>
    <x v="4"/>
    <x v="6"/>
    <x v="3"/>
  </r>
  <r>
    <x v="89"/>
    <x v="1"/>
    <d v="2023-02-08T00:00:00"/>
    <x v="882"/>
    <s v="CLICC-ML"/>
    <x v="7"/>
    <x v="2"/>
    <x v="1"/>
    <n v="1"/>
    <x v="4"/>
    <x v="6"/>
    <x v="3"/>
  </r>
  <r>
    <x v="89"/>
    <x v="0"/>
    <d v="2023-01-25T00:00:00"/>
    <x v="1174"/>
    <s v="HPUSBC"/>
    <x v="12"/>
    <x v="1"/>
    <x v="1"/>
    <n v="1"/>
    <x v="4"/>
    <x v="6"/>
    <x v="3"/>
  </r>
  <r>
    <x v="89"/>
    <x v="0"/>
    <d v="2023-01-25T00:00:00"/>
    <x v="9"/>
    <s v="MACUSBC"/>
    <x v="2"/>
    <x v="1"/>
    <x v="1"/>
    <n v="1"/>
    <x v="4"/>
    <x v="6"/>
    <x v="3"/>
  </r>
  <r>
    <x v="89"/>
    <x v="0"/>
    <d v="2023-02-06T00:00:00"/>
    <x v="1286"/>
    <s v="HP"/>
    <x v="18"/>
    <x v="2"/>
    <x v="1"/>
    <n v="1"/>
    <x v="4"/>
    <x v="6"/>
    <x v="3"/>
  </r>
  <r>
    <x v="89"/>
    <x v="1"/>
    <d v="2023-02-01T00:00:00"/>
    <x v="1472"/>
    <s v="CBK"/>
    <x v="6"/>
    <x v="2"/>
    <x v="1"/>
    <n v="1"/>
    <x v="4"/>
    <x v="6"/>
    <x v="3"/>
  </r>
  <r>
    <x v="89"/>
    <x v="0"/>
    <d v="2023-01-25T00:00:00"/>
    <x v="249"/>
    <s v="IPHONE"/>
    <x v="1"/>
    <x v="1"/>
    <x v="1"/>
    <n v="1"/>
    <x v="4"/>
    <x v="6"/>
    <x v="3"/>
  </r>
  <r>
    <x v="89"/>
    <x v="0"/>
    <d v="2023-01-25T00:00:00"/>
    <x v="1026"/>
    <s v="OMNI"/>
    <x v="15"/>
    <x v="1"/>
    <x v="1"/>
    <n v="1"/>
    <x v="4"/>
    <x v="6"/>
    <x v="3"/>
  </r>
  <r>
    <x v="89"/>
    <x v="1"/>
    <d v="2023-01-25T00:00:00"/>
    <x v="5"/>
    <s v="WALLADPT"/>
    <x v="3"/>
    <x v="1"/>
    <x v="1"/>
    <n v="1"/>
    <x v="4"/>
    <x v="6"/>
    <x v="3"/>
  </r>
  <r>
    <x v="89"/>
    <x v="1"/>
    <d v="2023-01-25T00:00:00"/>
    <x v="20"/>
    <s v="IPHONE"/>
    <x v="1"/>
    <x v="1"/>
    <x v="1"/>
    <n v="1"/>
    <x v="4"/>
    <x v="6"/>
    <x v="3"/>
  </r>
  <r>
    <x v="89"/>
    <x v="1"/>
    <d v="2023-02-01T00:00:00"/>
    <x v="258"/>
    <s v="CBK"/>
    <x v="6"/>
    <x v="2"/>
    <x v="1"/>
    <n v="1"/>
    <x v="4"/>
    <x v="6"/>
    <x v="3"/>
  </r>
  <r>
    <x v="89"/>
    <x v="1"/>
    <d v="2023-01-25T00:00:00"/>
    <x v="356"/>
    <s v="WALLADPT"/>
    <x v="3"/>
    <x v="1"/>
    <x v="1"/>
    <n v="1"/>
    <x v="4"/>
    <x v="6"/>
    <x v="3"/>
  </r>
  <r>
    <x v="89"/>
    <x v="1"/>
    <d v="2023-01-25T00:00:00"/>
    <x v="393"/>
    <s v="IPHONE"/>
    <x v="1"/>
    <x v="1"/>
    <x v="1"/>
    <n v="1"/>
    <x v="4"/>
    <x v="6"/>
    <x v="3"/>
  </r>
  <r>
    <x v="89"/>
    <x v="1"/>
    <d v="2023-02-07T00:00:00"/>
    <x v="845"/>
    <s v="CLICC-ML"/>
    <x v="7"/>
    <x v="2"/>
    <x v="1"/>
    <n v="1"/>
    <x v="4"/>
    <x v="6"/>
    <x v="3"/>
  </r>
  <r>
    <x v="89"/>
    <x v="1"/>
    <d v="2023-02-01T00:00:00"/>
    <x v="59"/>
    <s v="CLICC-ML"/>
    <x v="7"/>
    <x v="2"/>
    <x v="1"/>
    <n v="1"/>
    <x v="4"/>
    <x v="6"/>
    <x v="3"/>
  </r>
  <r>
    <x v="89"/>
    <x v="1"/>
    <d v="2023-01-25T00:00:00"/>
    <x v="950"/>
    <s v="WALLADPT"/>
    <x v="3"/>
    <x v="1"/>
    <x v="1"/>
    <n v="1"/>
    <x v="4"/>
    <x v="6"/>
    <x v="3"/>
  </r>
  <r>
    <x v="89"/>
    <x v="1"/>
    <d v="2023-01-25T00:00:00"/>
    <x v="185"/>
    <s v="IPHONE"/>
    <x v="1"/>
    <x v="1"/>
    <x v="1"/>
    <n v="1"/>
    <x v="4"/>
    <x v="6"/>
    <x v="3"/>
  </r>
  <r>
    <x v="89"/>
    <x v="0"/>
    <d v="2023-01-25T00:00:00"/>
    <x v="1174"/>
    <s v="HPUSBC"/>
    <x v="12"/>
    <x v="1"/>
    <x v="1"/>
    <n v="1"/>
    <x v="4"/>
    <x v="6"/>
    <x v="3"/>
  </r>
  <r>
    <x v="89"/>
    <x v="1"/>
    <d v="2023-02-08T00:00:00"/>
    <x v="1407"/>
    <s v="CLICC-MM"/>
    <x v="4"/>
    <x v="2"/>
    <x v="1"/>
    <n v="1"/>
    <x v="4"/>
    <x v="6"/>
    <x v="3"/>
  </r>
  <r>
    <x v="89"/>
    <x v="1"/>
    <d v="2023-01-25T00:00:00"/>
    <x v="1089"/>
    <s v="CALC"/>
    <x v="16"/>
    <x v="4"/>
    <x v="1"/>
    <n v="1"/>
    <x v="4"/>
    <x v="6"/>
    <x v="3"/>
  </r>
  <r>
    <x v="89"/>
    <x v="1"/>
    <d v="2023-01-25T00:00:00"/>
    <x v="891"/>
    <s v="OMNI"/>
    <x v="15"/>
    <x v="1"/>
    <x v="1"/>
    <n v="1"/>
    <x v="4"/>
    <x v="6"/>
    <x v="3"/>
  </r>
  <r>
    <x v="89"/>
    <x v="1"/>
    <d v="2023-01-25T00:00:00"/>
    <x v="1128"/>
    <s v="IPHONE"/>
    <x v="1"/>
    <x v="1"/>
    <x v="1"/>
    <n v="1"/>
    <x v="4"/>
    <x v="6"/>
    <x v="3"/>
  </r>
  <r>
    <x v="89"/>
    <x v="1"/>
    <d v="2023-01-25T00:00:00"/>
    <x v="231"/>
    <s v="MACUSBC"/>
    <x v="2"/>
    <x v="1"/>
    <x v="1"/>
    <n v="1"/>
    <x v="4"/>
    <x v="6"/>
    <x v="3"/>
  </r>
  <r>
    <x v="89"/>
    <x v="1"/>
    <d v="2023-02-08T00:00:00"/>
    <x v="159"/>
    <s v="CLICC-MM"/>
    <x v="4"/>
    <x v="2"/>
    <x v="1"/>
    <n v="1"/>
    <x v="4"/>
    <x v="6"/>
    <x v="3"/>
  </r>
  <r>
    <x v="89"/>
    <x v="1"/>
    <d v="2023-01-25T00:00:00"/>
    <x v="430"/>
    <s v="IPHONE"/>
    <x v="1"/>
    <x v="1"/>
    <x v="1"/>
    <n v="1"/>
    <x v="4"/>
    <x v="6"/>
    <x v="3"/>
  </r>
  <r>
    <x v="89"/>
    <x v="1"/>
    <d v="2023-01-25T00:00:00"/>
    <x v="884"/>
    <s v="WALLADPT"/>
    <x v="3"/>
    <x v="1"/>
    <x v="1"/>
    <n v="1"/>
    <x v="4"/>
    <x v="6"/>
    <x v="3"/>
  </r>
  <r>
    <x v="89"/>
    <x v="1"/>
    <d v="2023-01-25T00:00:00"/>
    <x v="1080"/>
    <s v="OMNI"/>
    <x v="15"/>
    <x v="1"/>
    <x v="1"/>
    <n v="1"/>
    <x v="4"/>
    <x v="6"/>
    <x v="3"/>
  </r>
  <r>
    <x v="89"/>
    <x v="0"/>
    <d v="2023-01-25T00:00:00"/>
    <x v="1235"/>
    <s v="HDST"/>
    <x v="8"/>
    <x v="4"/>
    <x v="1"/>
    <n v="1"/>
    <x v="4"/>
    <x v="6"/>
    <x v="3"/>
  </r>
  <r>
    <x v="89"/>
    <x v="0"/>
    <d v="2023-02-01T00:00:00"/>
    <x v="42"/>
    <s v="CLICC-ML"/>
    <x v="7"/>
    <x v="2"/>
    <x v="1"/>
    <n v="1"/>
    <x v="4"/>
    <x v="6"/>
    <x v="3"/>
  </r>
  <r>
    <x v="89"/>
    <x v="1"/>
    <d v="2023-02-07T00:00:00"/>
    <x v="1470"/>
    <s v="CLICC-MM"/>
    <x v="4"/>
    <x v="2"/>
    <x v="1"/>
    <n v="1"/>
    <x v="4"/>
    <x v="6"/>
    <x v="3"/>
  </r>
  <r>
    <x v="89"/>
    <x v="1"/>
    <d v="2023-01-25T00:00:00"/>
    <x v="185"/>
    <s v="IPHONE"/>
    <x v="1"/>
    <x v="1"/>
    <x v="1"/>
    <n v="1"/>
    <x v="4"/>
    <x v="6"/>
    <x v="3"/>
  </r>
  <r>
    <x v="89"/>
    <x v="1"/>
    <d v="2023-01-25T00:00:00"/>
    <x v="285"/>
    <s v="IPHONE"/>
    <x v="1"/>
    <x v="1"/>
    <x v="1"/>
    <n v="1"/>
    <x v="4"/>
    <x v="6"/>
    <x v="3"/>
  </r>
  <r>
    <x v="90"/>
    <x v="0"/>
    <d v="2023-01-26T00:00:00"/>
    <x v="189"/>
    <s v="MACUSBC"/>
    <x v="2"/>
    <x v="1"/>
    <x v="1"/>
    <n v="1"/>
    <x v="4"/>
    <x v="0"/>
    <x v="3"/>
  </r>
  <r>
    <x v="90"/>
    <x v="0"/>
    <d v="2023-01-26T00:00:00"/>
    <x v="339"/>
    <s v="MACUSBC"/>
    <x v="2"/>
    <x v="1"/>
    <x v="1"/>
    <n v="1"/>
    <x v="4"/>
    <x v="0"/>
    <x v="3"/>
  </r>
  <r>
    <x v="90"/>
    <x v="0"/>
    <d v="2023-01-26T00:00:00"/>
    <x v="110"/>
    <s v="MACUSBC"/>
    <x v="2"/>
    <x v="1"/>
    <x v="1"/>
    <n v="1"/>
    <x v="4"/>
    <x v="0"/>
    <x v="3"/>
  </r>
  <r>
    <x v="90"/>
    <x v="0"/>
    <d v="2023-02-02T00:00:00"/>
    <x v="324"/>
    <s v="CBK"/>
    <x v="6"/>
    <x v="2"/>
    <x v="1"/>
    <n v="1"/>
    <x v="4"/>
    <x v="0"/>
    <x v="3"/>
  </r>
  <r>
    <x v="90"/>
    <x v="1"/>
    <d v="2023-01-26T00:00:00"/>
    <x v="1417"/>
    <s v="HPUSBC"/>
    <x v="12"/>
    <x v="1"/>
    <x v="1"/>
    <n v="1"/>
    <x v="4"/>
    <x v="0"/>
    <x v="3"/>
  </r>
  <r>
    <x v="90"/>
    <x v="1"/>
    <d v="2023-01-26T00:00:00"/>
    <x v="1093"/>
    <s v="WALLADPT"/>
    <x v="3"/>
    <x v="1"/>
    <x v="1"/>
    <n v="1"/>
    <x v="4"/>
    <x v="0"/>
    <x v="3"/>
  </r>
  <r>
    <x v="90"/>
    <x v="1"/>
    <d v="2023-01-26T00:00:00"/>
    <x v="651"/>
    <s v="IPHONE"/>
    <x v="1"/>
    <x v="1"/>
    <x v="1"/>
    <n v="1"/>
    <x v="4"/>
    <x v="0"/>
    <x v="3"/>
  </r>
  <r>
    <x v="90"/>
    <x v="1"/>
    <d v="2023-01-26T00:00:00"/>
    <x v="3"/>
    <s v="MACUSBC"/>
    <x v="2"/>
    <x v="1"/>
    <x v="1"/>
    <n v="1"/>
    <x v="4"/>
    <x v="0"/>
    <x v="3"/>
  </r>
  <r>
    <x v="90"/>
    <x v="1"/>
    <d v="2023-01-26T00:00:00"/>
    <x v="110"/>
    <s v="MACUSBC"/>
    <x v="2"/>
    <x v="1"/>
    <x v="1"/>
    <n v="1"/>
    <x v="4"/>
    <x v="0"/>
    <x v="3"/>
  </r>
  <r>
    <x v="90"/>
    <x v="1"/>
    <d v="2023-01-26T00:00:00"/>
    <x v="1089"/>
    <s v="CALC"/>
    <x v="16"/>
    <x v="4"/>
    <x v="1"/>
    <n v="1"/>
    <x v="4"/>
    <x v="0"/>
    <x v="3"/>
  </r>
  <r>
    <x v="90"/>
    <x v="1"/>
    <d v="2023-01-26T00:00:00"/>
    <x v="9"/>
    <s v="MACUSBC"/>
    <x v="2"/>
    <x v="1"/>
    <x v="1"/>
    <n v="1"/>
    <x v="4"/>
    <x v="0"/>
    <x v="3"/>
  </r>
  <r>
    <x v="90"/>
    <x v="1"/>
    <d v="2023-01-26T00:00:00"/>
    <x v="330"/>
    <s v="MACUSBC"/>
    <x v="2"/>
    <x v="1"/>
    <x v="1"/>
    <n v="1"/>
    <x v="4"/>
    <x v="0"/>
    <x v="3"/>
  </r>
  <r>
    <x v="90"/>
    <x v="0"/>
    <d v="2023-02-02T00:00:00"/>
    <x v="840"/>
    <s v="CLICC-ML"/>
    <x v="7"/>
    <x v="2"/>
    <x v="1"/>
    <n v="1"/>
    <x v="4"/>
    <x v="0"/>
    <x v="3"/>
  </r>
  <r>
    <x v="90"/>
    <x v="1"/>
    <d v="2023-01-26T00:00:00"/>
    <x v="332"/>
    <s v="MACUSBC"/>
    <x v="2"/>
    <x v="1"/>
    <x v="1"/>
    <n v="1"/>
    <x v="4"/>
    <x v="0"/>
    <x v="3"/>
  </r>
  <r>
    <x v="90"/>
    <x v="0"/>
    <d v="2023-02-02T00:00:00"/>
    <x v="1473"/>
    <s v="CLICC-MM"/>
    <x v="4"/>
    <x v="2"/>
    <x v="1"/>
    <n v="1"/>
    <x v="4"/>
    <x v="0"/>
    <x v="3"/>
  </r>
  <r>
    <x v="90"/>
    <x v="0"/>
    <d v="2023-02-02T00:00:00"/>
    <x v="327"/>
    <s v="CBK"/>
    <x v="6"/>
    <x v="2"/>
    <x v="1"/>
    <n v="1"/>
    <x v="4"/>
    <x v="0"/>
    <x v="3"/>
  </r>
  <r>
    <x v="90"/>
    <x v="1"/>
    <d v="2023-01-26T00:00:00"/>
    <x v="801"/>
    <s v="IPHONE"/>
    <x v="1"/>
    <x v="1"/>
    <x v="1"/>
    <n v="1"/>
    <x v="4"/>
    <x v="0"/>
    <x v="3"/>
  </r>
  <r>
    <x v="90"/>
    <x v="0"/>
    <d v="2023-01-26T00:00:00"/>
    <x v="693"/>
    <s v="IPHONE"/>
    <x v="1"/>
    <x v="1"/>
    <x v="1"/>
    <n v="1"/>
    <x v="4"/>
    <x v="0"/>
    <x v="3"/>
  </r>
  <r>
    <x v="90"/>
    <x v="1"/>
    <d v="2023-01-26T00:00:00"/>
    <x v="1209"/>
    <s v="HPUSBC"/>
    <x v="12"/>
    <x v="1"/>
    <x v="1"/>
    <n v="1"/>
    <x v="4"/>
    <x v="0"/>
    <x v="3"/>
  </r>
  <r>
    <x v="90"/>
    <x v="4"/>
    <d v="2023-01-26T00:00:00"/>
    <x v="511"/>
    <s v="MACUSBC"/>
    <x v="2"/>
    <x v="1"/>
    <x v="1"/>
    <n v="1"/>
    <x v="4"/>
    <x v="0"/>
    <x v="3"/>
  </r>
  <r>
    <x v="90"/>
    <x v="4"/>
    <d v="2023-01-26T00:00:00"/>
    <x v="716"/>
    <s v="ANKER"/>
    <x v="20"/>
    <x v="1"/>
    <x v="1"/>
    <n v="1"/>
    <x v="4"/>
    <x v="0"/>
    <x v="3"/>
  </r>
  <r>
    <x v="90"/>
    <x v="1"/>
    <d v="2023-01-26T00:00:00"/>
    <x v="189"/>
    <s v="MACUSBC"/>
    <x v="2"/>
    <x v="1"/>
    <x v="1"/>
    <n v="1"/>
    <x v="4"/>
    <x v="0"/>
    <x v="3"/>
  </r>
  <r>
    <x v="90"/>
    <x v="1"/>
    <d v="2023-01-26T00:00:00"/>
    <x v="1222"/>
    <s v="MSE"/>
    <x v="11"/>
    <x v="4"/>
    <x v="1"/>
    <n v="1"/>
    <x v="4"/>
    <x v="0"/>
    <x v="3"/>
  </r>
  <r>
    <x v="90"/>
    <x v="0"/>
    <d v="2023-01-26T00:00:00"/>
    <x v="960"/>
    <s v="WALLADPT"/>
    <x v="3"/>
    <x v="1"/>
    <x v="1"/>
    <n v="1"/>
    <x v="4"/>
    <x v="0"/>
    <x v="3"/>
  </r>
  <r>
    <x v="90"/>
    <x v="0"/>
    <d v="2023-01-26T00:00:00"/>
    <x v="249"/>
    <s v="IPHONE"/>
    <x v="1"/>
    <x v="1"/>
    <x v="1"/>
    <n v="1"/>
    <x v="4"/>
    <x v="0"/>
    <x v="3"/>
  </r>
  <r>
    <x v="90"/>
    <x v="1"/>
    <d v="2023-01-26T00:00:00"/>
    <x v="3"/>
    <s v="MACUSBC"/>
    <x v="2"/>
    <x v="1"/>
    <x v="1"/>
    <n v="1"/>
    <x v="4"/>
    <x v="0"/>
    <x v="3"/>
  </r>
  <r>
    <x v="90"/>
    <x v="1"/>
    <d v="2023-02-09T00:00:00"/>
    <x v="1351"/>
    <s v="CLICC-MM"/>
    <x v="4"/>
    <x v="2"/>
    <x v="1"/>
    <n v="1"/>
    <x v="4"/>
    <x v="0"/>
    <x v="3"/>
  </r>
  <r>
    <x v="90"/>
    <x v="0"/>
    <d v="2023-01-26T00:00:00"/>
    <x v="1462"/>
    <s v="UVGA"/>
    <x v="10"/>
    <x v="0"/>
    <x v="1"/>
    <n v="1"/>
    <x v="4"/>
    <x v="0"/>
    <x v="3"/>
  </r>
  <r>
    <x v="90"/>
    <x v="1"/>
    <d v="2023-01-26T00:00:00"/>
    <x v="1048"/>
    <s v="WALLADPT"/>
    <x v="3"/>
    <x v="1"/>
    <x v="1"/>
    <n v="1"/>
    <x v="4"/>
    <x v="0"/>
    <x v="3"/>
  </r>
  <r>
    <x v="90"/>
    <x v="1"/>
    <d v="2023-01-26T00:00:00"/>
    <x v="524"/>
    <s v="IPHONE"/>
    <x v="1"/>
    <x v="1"/>
    <x v="1"/>
    <n v="1"/>
    <x v="4"/>
    <x v="0"/>
    <x v="3"/>
  </r>
  <r>
    <x v="90"/>
    <x v="1"/>
    <d v="2023-01-26T00:00:00"/>
    <x v="869"/>
    <s v="UVGA"/>
    <x v="10"/>
    <x v="0"/>
    <x v="1"/>
    <n v="1"/>
    <x v="4"/>
    <x v="0"/>
    <x v="3"/>
  </r>
  <r>
    <x v="90"/>
    <x v="1"/>
    <d v="2023-01-26T00:00:00"/>
    <x v="189"/>
    <s v="MACUSBC"/>
    <x v="2"/>
    <x v="1"/>
    <x v="1"/>
    <n v="1"/>
    <x v="4"/>
    <x v="0"/>
    <x v="3"/>
  </r>
  <r>
    <x v="90"/>
    <x v="0"/>
    <d v="2023-01-26T00:00:00"/>
    <x v="1209"/>
    <s v="HPUSBC"/>
    <x v="12"/>
    <x v="1"/>
    <x v="1"/>
    <n v="1"/>
    <x v="4"/>
    <x v="0"/>
    <x v="3"/>
  </r>
  <r>
    <x v="90"/>
    <x v="0"/>
    <d v="2023-01-26T00:00:00"/>
    <x v="1084"/>
    <s v="HDMIC"/>
    <x v="0"/>
    <x v="0"/>
    <x v="1"/>
    <n v="1"/>
    <x v="4"/>
    <x v="0"/>
    <x v="3"/>
  </r>
  <r>
    <x v="90"/>
    <x v="1"/>
    <d v="2023-01-26T00:00:00"/>
    <x v="332"/>
    <s v="MACUSBC"/>
    <x v="2"/>
    <x v="1"/>
    <x v="1"/>
    <n v="1"/>
    <x v="4"/>
    <x v="0"/>
    <x v="3"/>
  </r>
  <r>
    <x v="90"/>
    <x v="0"/>
    <d v="2023-01-26T00:00:00"/>
    <x v="231"/>
    <s v="MACUSBC"/>
    <x v="2"/>
    <x v="1"/>
    <x v="1"/>
    <n v="1"/>
    <x v="4"/>
    <x v="0"/>
    <x v="3"/>
  </r>
  <r>
    <x v="90"/>
    <x v="1"/>
    <d v="2023-01-26T00:00:00"/>
    <x v="1258"/>
    <s v="WALLADPT"/>
    <x v="3"/>
    <x v="1"/>
    <x v="1"/>
    <n v="1"/>
    <x v="4"/>
    <x v="0"/>
    <x v="3"/>
  </r>
  <r>
    <x v="90"/>
    <x v="1"/>
    <d v="2023-01-26T00:00:00"/>
    <x v="693"/>
    <s v="IPHONE"/>
    <x v="1"/>
    <x v="1"/>
    <x v="1"/>
    <n v="1"/>
    <x v="4"/>
    <x v="0"/>
    <x v="3"/>
  </r>
  <r>
    <x v="90"/>
    <x v="1"/>
    <d v="2023-01-26T00:00:00"/>
    <x v="334"/>
    <s v="UVGA"/>
    <x v="10"/>
    <x v="0"/>
    <x v="1"/>
    <n v="1"/>
    <x v="4"/>
    <x v="0"/>
    <x v="3"/>
  </r>
  <r>
    <x v="90"/>
    <x v="1"/>
    <d v="2023-01-26T00:00:00"/>
    <x v="530"/>
    <s v="MACUSBC"/>
    <x v="2"/>
    <x v="1"/>
    <x v="1"/>
    <n v="1"/>
    <x v="4"/>
    <x v="0"/>
    <x v="3"/>
  </r>
  <r>
    <x v="90"/>
    <x v="1"/>
    <d v="2023-01-26T00:00:00"/>
    <x v="950"/>
    <s v="WALLADPT"/>
    <x v="3"/>
    <x v="1"/>
    <x v="1"/>
    <n v="1"/>
    <x v="4"/>
    <x v="0"/>
    <x v="3"/>
  </r>
  <r>
    <x v="90"/>
    <x v="1"/>
    <d v="2023-01-26T00:00:00"/>
    <x v="1"/>
    <s v="IPHONE"/>
    <x v="1"/>
    <x v="1"/>
    <x v="1"/>
    <n v="1"/>
    <x v="4"/>
    <x v="0"/>
    <x v="3"/>
  </r>
  <r>
    <x v="90"/>
    <x v="1"/>
    <d v="2023-02-02T00:00:00"/>
    <x v="755"/>
    <s v="HP"/>
    <x v="18"/>
    <x v="2"/>
    <x v="1"/>
    <n v="1"/>
    <x v="4"/>
    <x v="0"/>
    <x v="3"/>
  </r>
  <r>
    <x v="90"/>
    <x v="1"/>
    <d v="2023-01-26T00:00:00"/>
    <x v="524"/>
    <s v="IPHONE"/>
    <x v="1"/>
    <x v="1"/>
    <x v="1"/>
    <n v="1"/>
    <x v="4"/>
    <x v="0"/>
    <x v="3"/>
  </r>
  <r>
    <x v="90"/>
    <x v="1"/>
    <d v="2023-01-26T00:00:00"/>
    <x v="1048"/>
    <s v="WALLADPT"/>
    <x v="3"/>
    <x v="1"/>
    <x v="1"/>
    <n v="1"/>
    <x v="4"/>
    <x v="0"/>
    <x v="3"/>
  </r>
  <r>
    <x v="90"/>
    <x v="1"/>
    <d v="2023-01-26T00:00:00"/>
    <x v="330"/>
    <s v="MACUSBC"/>
    <x v="2"/>
    <x v="1"/>
    <x v="1"/>
    <n v="1"/>
    <x v="4"/>
    <x v="0"/>
    <x v="3"/>
  </r>
  <r>
    <x v="90"/>
    <x v="0"/>
    <d v="2023-01-26T00:00:00"/>
    <x v="249"/>
    <s v="IPHONE"/>
    <x v="1"/>
    <x v="1"/>
    <x v="1"/>
    <n v="1"/>
    <x v="4"/>
    <x v="0"/>
    <x v="3"/>
  </r>
  <r>
    <x v="90"/>
    <x v="0"/>
    <d v="2023-01-26T00:00:00"/>
    <x v="960"/>
    <s v="WALLADPT"/>
    <x v="3"/>
    <x v="1"/>
    <x v="1"/>
    <n v="1"/>
    <x v="4"/>
    <x v="0"/>
    <x v="3"/>
  </r>
  <r>
    <x v="90"/>
    <x v="0"/>
    <d v="2023-01-26T00:00:00"/>
    <x v="1305"/>
    <s v="OMNI"/>
    <x v="15"/>
    <x v="1"/>
    <x v="1"/>
    <n v="1"/>
    <x v="4"/>
    <x v="0"/>
    <x v="3"/>
  </r>
  <r>
    <x v="90"/>
    <x v="1"/>
    <d v="2023-01-26T00:00:00"/>
    <x v="9"/>
    <s v="MACUSBC"/>
    <x v="2"/>
    <x v="1"/>
    <x v="1"/>
    <n v="1"/>
    <x v="4"/>
    <x v="0"/>
    <x v="3"/>
  </r>
  <r>
    <x v="90"/>
    <x v="1"/>
    <d v="2023-01-26T00:00:00"/>
    <x v="884"/>
    <s v="WALLADPT"/>
    <x v="3"/>
    <x v="1"/>
    <x v="1"/>
    <n v="1"/>
    <x v="4"/>
    <x v="0"/>
    <x v="3"/>
  </r>
  <r>
    <x v="90"/>
    <x v="1"/>
    <d v="2023-01-26T00:00:00"/>
    <x v="1"/>
    <s v="IPHONE"/>
    <x v="1"/>
    <x v="1"/>
    <x v="1"/>
    <n v="1"/>
    <x v="4"/>
    <x v="0"/>
    <x v="3"/>
  </r>
  <r>
    <x v="90"/>
    <x v="1"/>
    <d v="2023-02-02T00:00:00"/>
    <x v="899"/>
    <s v="CLICC-MM"/>
    <x v="4"/>
    <x v="2"/>
    <x v="1"/>
    <n v="1"/>
    <x v="4"/>
    <x v="0"/>
    <x v="3"/>
  </r>
  <r>
    <x v="90"/>
    <x v="1"/>
    <d v="2023-02-02T00:00:00"/>
    <x v="611"/>
    <s v="CLICC-ML"/>
    <x v="7"/>
    <x v="2"/>
    <x v="1"/>
    <n v="1"/>
    <x v="4"/>
    <x v="0"/>
    <x v="3"/>
  </r>
  <r>
    <x v="90"/>
    <x v="1"/>
    <d v="2023-01-26T00:00:00"/>
    <x v="530"/>
    <s v="MACUSBC"/>
    <x v="2"/>
    <x v="1"/>
    <x v="1"/>
    <n v="1"/>
    <x v="4"/>
    <x v="0"/>
    <x v="3"/>
  </r>
  <r>
    <x v="90"/>
    <x v="1"/>
    <d v="2023-01-26T00:00:00"/>
    <x v="548"/>
    <s v="IPHONE"/>
    <x v="1"/>
    <x v="1"/>
    <x v="1"/>
    <n v="1"/>
    <x v="4"/>
    <x v="0"/>
    <x v="3"/>
  </r>
  <r>
    <x v="90"/>
    <x v="1"/>
    <d v="2023-01-26T00:00:00"/>
    <x v="786"/>
    <s v="OMNI"/>
    <x v="15"/>
    <x v="1"/>
    <x v="1"/>
    <n v="1"/>
    <x v="4"/>
    <x v="0"/>
    <x v="3"/>
  </r>
  <r>
    <x v="90"/>
    <x v="1"/>
    <d v="2023-01-26T00:00:00"/>
    <x v="1209"/>
    <s v="HPUSBC"/>
    <x v="12"/>
    <x v="1"/>
    <x v="1"/>
    <n v="1"/>
    <x v="4"/>
    <x v="0"/>
    <x v="3"/>
  </r>
  <r>
    <x v="90"/>
    <x v="1"/>
    <d v="2023-01-26T00:00:00"/>
    <x v="1177"/>
    <s v="WALLADPT"/>
    <x v="3"/>
    <x v="1"/>
    <x v="1"/>
    <n v="1"/>
    <x v="4"/>
    <x v="0"/>
    <x v="3"/>
  </r>
  <r>
    <x v="90"/>
    <x v="1"/>
    <d v="2023-01-26T00:00:00"/>
    <x v="355"/>
    <s v="IPHONE"/>
    <x v="1"/>
    <x v="1"/>
    <x v="1"/>
    <n v="1"/>
    <x v="4"/>
    <x v="0"/>
    <x v="3"/>
  </r>
  <r>
    <x v="90"/>
    <x v="1"/>
    <d v="2023-01-26T00:00:00"/>
    <x v="1474"/>
    <s v="OMNI"/>
    <x v="15"/>
    <x v="1"/>
    <x v="1"/>
    <n v="1"/>
    <x v="4"/>
    <x v="0"/>
    <x v="3"/>
  </r>
  <r>
    <x v="90"/>
    <x v="1"/>
    <d v="2023-02-09T00:00:00"/>
    <x v="607"/>
    <s v="HP"/>
    <x v="18"/>
    <x v="2"/>
    <x v="1"/>
    <n v="1"/>
    <x v="4"/>
    <x v="0"/>
    <x v="3"/>
  </r>
  <r>
    <x v="90"/>
    <x v="0"/>
    <d v="2023-02-02T00:00:00"/>
    <x v="1270"/>
    <s v="HP"/>
    <x v="18"/>
    <x v="2"/>
    <x v="1"/>
    <n v="1"/>
    <x v="4"/>
    <x v="0"/>
    <x v="3"/>
  </r>
  <r>
    <x v="90"/>
    <x v="1"/>
    <d v="2023-01-26T00:00:00"/>
    <x v="1461"/>
    <s v="UVGA"/>
    <x v="10"/>
    <x v="0"/>
    <x v="1"/>
    <n v="1"/>
    <x v="4"/>
    <x v="0"/>
    <x v="3"/>
  </r>
  <r>
    <x v="90"/>
    <x v="1"/>
    <d v="2023-01-26T00:00:00"/>
    <x v="369"/>
    <s v="WALLADPT"/>
    <x v="3"/>
    <x v="1"/>
    <x v="1"/>
    <n v="1"/>
    <x v="4"/>
    <x v="0"/>
    <x v="3"/>
  </r>
  <r>
    <x v="90"/>
    <x v="1"/>
    <d v="2023-01-26T00:00:00"/>
    <x v="1087"/>
    <s v="IPHONE"/>
    <x v="1"/>
    <x v="1"/>
    <x v="1"/>
    <n v="1"/>
    <x v="4"/>
    <x v="0"/>
    <x v="3"/>
  </r>
  <r>
    <x v="90"/>
    <x v="1"/>
    <d v="2023-01-26T00:00:00"/>
    <x v="1423"/>
    <s v="WALLADPT"/>
    <x v="3"/>
    <x v="1"/>
    <x v="1"/>
    <n v="1"/>
    <x v="4"/>
    <x v="0"/>
    <x v="3"/>
  </r>
  <r>
    <x v="90"/>
    <x v="1"/>
    <d v="2023-01-26T00:00:00"/>
    <x v="693"/>
    <s v="IPHONE"/>
    <x v="1"/>
    <x v="1"/>
    <x v="1"/>
    <n v="1"/>
    <x v="4"/>
    <x v="0"/>
    <x v="3"/>
  </r>
  <r>
    <x v="90"/>
    <x v="0"/>
    <d v="2023-01-26T00:00:00"/>
    <x v="339"/>
    <s v="MACUSBC"/>
    <x v="2"/>
    <x v="1"/>
    <x v="1"/>
    <n v="1"/>
    <x v="4"/>
    <x v="0"/>
    <x v="3"/>
  </r>
  <r>
    <x v="90"/>
    <x v="1"/>
    <d v="2023-01-26T00:00:00"/>
    <x v="1"/>
    <s v="IPHONE"/>
    <x v="1"/>
    <x v="1"/>
    <x v="1"/>
    <n v="1"/>
    <x v="4"/>
    <x v="0"/>
    <x v="3"/>
  </r>
  <r>
    <x v="90"/>
    <x v="1"/>
    <d v="2023-01-26T00:00:00"/>
    <x v="1057"/>
    <s v="ANKER"/>
    <x v="20"/>
    <x v="1"/>
    <x v="1"/>
    <n v="1"/>
    <x v="4"/>
    <x v="0"/>
    <x v="3"/>
  </r>
  <r>
    <x v="90"/>
    <x v="1"/>
    <d v="2023-01-26T00:00:00"/>
    <x v="1335"/>
    <s v="IPHONE"/>
    <x v="1"/>
    <x v="1"/>
    <x v="1"/>
    <n v="1"/>
    <x v="4"/>
    <x v="0"/>
    <x v="3"/>
  </r>
  <r>
    <x v="90"/>
    <x v="1"/>
    <d v="2023-01-26T00:00:00"/>
    <x v="1032"/>
    <s v="IPHONE"/>
    <x v="1"/>
    <x v="1"/>
    <x v="1"/>
    <n v="1"/>
    <x v="4"/>
    <x v="0"/>
    <x v="3"/>
  </r>
  <r>
    <x v="90"/>
    <x v="1"/>
    <d v="2023-02-08T00:00:00"/>
    <x v="545"/>
    <s v="CLICC-MM"/>
    <x v="4"/>
    <x v="2"/>
    <x v="1"/>
    <n v="1"/>
    <x v="4"/>
    <x v="0"/>
    <x v="3"/>
  </r>
  <r>
    <x v="90"/>
    <x v="1"/>
    <d v="2023-01-26T00:00:00"/>
    <x v="1093"/>
    <s v="WALLADPT"/>
    <x v="3"/>
    <x v="1"/>
    <x v="1"/>
    <n v="1"/>
    <x v="4"/>
    <x v="0"/>
    <x v="3"/>
  </r>
  <r>
    <x v="90"/>
    <x v="1"/>
    <d v="2023-01-26T00:00:00"/>
    <x v="686"/>
    <s v="IPHONE"/>
    <x v="1"/>
    <x v="1"/>
    <x v="1"/>
    <n v="1"/>
    <x v="4"/>
    <x v="0"/>
    <x v="3"/>
  </r>
  <r>
    <x v="90"/>
    <x v="0"/>
    <d v="2023-01-26T00:00:00"/>
    <x v="524"/>
    <s v="IPHONE"/>
    <x v="1"/>
    <x v="1"/>
    <x v="1"/>
    <n v="1"/>
    <x v="4"/>
    <x v="0"/>
    <x v="3"/>
  </r>
  <r>
    <x v="90"/>
    <x v="0"/>
    <d v="2023-01-26T00:00:00"/>
    <x v="1048"/>
    <s v="WALLADPT"/>
    <x v="3"/>
    <x v="1"/>
    <x v="1"/>
    <n v="1"/>
    <x v="4"/>
    <x v="0"/>
    <x v="3"/>
  </r>
  <r>
    <x v="90"/>
    <x v="0"/>
    <d v="2023-02-09T00:00:00"/>
    <x v="323"/>
    <s v="CLICC-MM"/>
    <x v="4"/>
    <x v="2"/>
    <x v="1"/>
    <n v="1"/>
    <x v="4"/>
    <x v="0"/>
    <x v="3"/>
  </r>
  <r>
    <x v="90"/>
    <x v="0"/>
    <d v="2023-02-09T00:00:00"/>
    <x v="702"/>
    <s v="CLICC-MM"/>
    <x v="4"/>
    <x v="2"/>
    <x v="1"/>
    <n v="1"/>
    <x v="4"/>
    <x v="0"/>
    <x v="3"/>
  </r>
  <r>
    <x v="90"/>
    <x v="0"/>
    <d v="2023-02-09T00:00:00"/>
    <x v="558"/>
    <s v="CLICC-MM"/>
    <x v="4"/>
    <x v="2"/>
    <x v="1"/>
    <n v="1"/>
    <x v="4"/>
    <x v="0"/>
    <x v="3"/>
  </r>
  <r>
    <x v="90"/>
    <x v="1"/>
    <d v="2023-01-26T00:00:00"/>
    <x v="231"/>
    <s v="MACUSBC"/>
    <x v="2"/>
    <x v="1"/>
    <x v="1"/>
    <n v="1"/>
    <x v="4"/>
    <x v="0"/>
    <x v="3"/>
  </r>
  <r>
    <x v="90"/>
    <x v="1"/>
    <d v="2023-01-26T00:00:00"/>
    <x v="634"/>
    <s v="IPHONE"/>
    <x v="1"/>
    <x v="1"/>
    <x v="1"/>
    <n v="1"/>
    <x v="4"/>
    <x v="0"/>
    <x v="3"/>
  </r>
  <r>
    <x v="90"/>
    <x v="1"/>
    <d v="2023-01-26T00:00:00"/>
    <x v="1277"/>
    <s v="WALLADPT"/>
    <x v="3"/>
    <x v="1"/>
    <x v="1"/>
    <n v="1"/>
    <x v="4"/>
    <x v="0"/>
    <x v="3"/>
  </r>
  <r>
    <x v="90"/>
    <x v="1"/>
    <d v="2023-02-02T00:00:00"/>
    <x v="1040"/>
    <s v="CBK"/>
    <x v="6"/>
    <x v="2"/>
    <x v="1"/>
    <n v="1"/>
    <x v="4"/>
    <x v="0"/>
    <x v="3"/>
  </r>
  <r>
    <x v="90"/>
    <x v="1"/>
    <d v="2023-02-02T00:00:00"/>
    <x v="574"/>
    <s v="CLICC-ML"/>
    <x v="7"/>
    <x v="2"/>
    <x v="1"/>
    <n v="1"/>
    <x v="4"/>
    <x v="0"/>
    <x v="3"/>
  </r>
  <r>
    <x v="90"/>
    <x v="1"/>
    <d v="2023-02-09T00:00:00"/>
    <x v="31"/>
    <s v="CLICC-ML"/>
    <x v="7"/>
    <x v="2"/>
    <x v="1"/>
    <n v="1"/>
    <x v="4"/>
    <x v="0"/>
    <x v="3"/>
  </r>
  <r>
    <x v="90"/>
    <x v="1"/>
    <d v="2023-01-26T00:00:00"/>
    <x v="110"/>
    <s v="MACUSBC"/>
    <x v="2"/>
    <x v="1"/>
    <x v="1"/>
    <n v="1"/>
    <x v="4"/>
    <x v="0"/>
    <x v="3"/>
  </r>
  <r>
    <x v="90"/>
    <x v="1"/>
    <d v="2023-01-26T00:00:00"/>
    <x v="9"/>
    <s v="MACUSBC"/>
    <x v="2"/>
    <x v="1"/>
    <x v="1"/>
    <n v="1"/>
    <x v="4"/>
    <x v="0"/>
    <x v="3"/>
  </r>
  <r>
    <x v="90"/>
    <x v="1"/>
    <d v="2023-02-09T00:00:00"/>
    <x v="649"/>
    <s v="FAC"/>
    <x v="4"/>
    <x v="2"/>
    <x v="1"/>
    <n v="1"/>
    <x v="4"/>
    <x v="0"/>
    <x v="3"/>
  </r>
  <r>
    <x v="90"/>
    <x v="1"/>
    <d v="2023-01-26T00:00:00"/>
    <x v="339"/>
    <s v="MACUSBC"/>
    <x v="2"/>
    <x v="1"/>
    <x v="1"/>
    <n v="1"/>
    <x v="4"/>
    <x v="0"/>
    <x v="3"/>
  </r>
  <r>
    <x v="90"/>
    <x v="1"/>
    <d v="2023-01-26T00:00:00"/>
    <x v="185"/>
    <s v="IPHONE"/>
    <x v="1"/>
    <x v="1"/>
    <x v="1"/>
    <n v="1"/>
    <x v="4"/>
    <x v="0"/>
    <x v="3"/>
  </r>
  <r>
    <x v="90"/>
    <x v="1"/>
    <d v="2023-01-26T00:00:00"/>
    <x v="884"/>
    <s v="WALLADPT"/>
    <x v="3"/>
    <x v="1"/>
    <x v="1"/>
    <n v="1"/>
    <x v="4"/>
    <x v="0"/>
    <x v="3"/>
  </r>
  <r>
    <x v="90"/>
    <x v="0"/>
    <d v="2023-01-26T00:00:00"/>
    <x v="1475"/>
    <s v="IPADK"/>
    <x v="4"/>
    <x v="2"/>
    <x v="1"/>
    <n v="1"/>
    <x v="4"/>
    <x v="0"/>
    <x v="3"/>
  </r>
  <r>
    <x v="90"/>
    <x v="1"/>
    <d v="2023-01-26T00:00:00"/>
    <x v="231"/>
    <s v="MACUSBC"/>
    <x v="2"/>
    <x v="1"/>
    <x v="1"/>
    <n v="1"/>
    <x v="4"/>
    <x v="0"/>
    <x v="3"/>
  </r>
  <r>
    <x v="90"/>
    <x v="0"/>
    <d v="2023-01-26T00:00:00"/>
    <x v="249"/>
    <s v="IPHONE"/>
    <x v="1"/>
    <x v="1"/>
    <x v="1"/>
    <n v="1"/>
    <x v="4"/>
    <x v="0"/>
    <x v="3"/>
  </r>
  <r>
    <x v="90"/>
    <x v="0"/>
    <d v="2023-01-26T00:00:00"/>
    <x v="430"/>
    <s v="IPHONE"/>
    <x v="1"/>
    <x v="1"/>
    <x v="1"/>
    <n v="1"/>
    <x v="4"/>
    <x v="0"/>
    <x v="3"/>
  </r>
  <r>
    <x v="90"/>
    <x v="0"/>
    <d v="2023-01-26T00:00:00"/>
    <x v="854"/>
    <s v="WALLADPT"/>
    <x v="3"/>
    <x v="1"/>
    <x v="1"/>
    <n v="1"/>
    <x v="4"/>
    <x v="0"/>
    <x v="3"/>
  </r>
  <r>
    <x v="90"/>
    <x v="1"/>
    <d v="2023-02-09T00:00:00"/>
    <x v="910"/>
    <s v="CLICC-ML"/>
    <x v="7"/>
    <x v="2"/>
    <x v="1"/>
    <n v="1"/>
    <x v="4"/>
    <x v="0"/>
    <x v="3"/>
  </r>
  <r>
    <x v="90"/>
    <x v="1"/>
    <d v="2023-01-26T00:00:00"/>
    <x v="1209"/>
    <s v="HPUSBC"/>
    <x v="12"/>
    <x v="1"/>
    <x v="1"/>
    <n v="1"/>
    <x v="4"/>
    <x v="0"/>
    <x v="3"/>
  </r>
  <r>
    <x v="90"/>
    <x v="0"/>
    <d v="2023-02-02T00:00:00"/>
    <x v="1307"/>
    <s v="HP"/>
    <x v="18"/>
    <x v="2"/>
    <x v="1"/>
    <n v="1"/>
    <x v="4"/>
    <x v="0"/>
    <x v="3"/>
  </r>
  <r>
    <x v="90"/>
    <x v="1"/>
    <d v="2023-02-09T00:00:00"/>
    <x v="819"/>
    <s v="CLICC-ML"/>
    <x v="7"/>
    <x v="2"/>
    <x v="1"/>
    <n v="1"/>
    <x v="4"/>
    <x v="0"/>
    <x v="3"/>
  </r>
  <r>
    <x v="90"/>
    <x v="0"/>
    <d v="2023-02-09T00:00:00"/>
    <x v="1110"/>
    <s v="CLICC-MM"/>
    <x v="4"/>
    <x v="2"/>
    <x v="1"/>
    <n v="1"/>
    <x v="4"/>
    <x v="0"/>
    <x v="3"/>
  </r>
  <r>
    <x v="90"/>
    <x v="0"/>
    <d v="2023-02-02T00:00:00"/>
    <x v="790"/>
    <s v="CLICC-ML"/>
    <x v="7"/>
    <x v="2"/>
    <x v="1"/>
    <n v="1"/>
    <x v="4"/>
    <x v="0"/>
    <x v="3"/>
  </r>
  <r>
    <x v="90"/>
    <x v="1"/>
    <d v="2023-02-09T00:00:00"/>
    <x v="1200"/>
    <s v="HP"/>
    <x v="18"/>
    <x v="2"/>
    <x v="1"/>
    <n v="1"/>
    <x v="4"/>
    <x v="0"/>
    <x v="3"/>
  </r>
  <r>
    <x v="90"/>
    <x v="1"/>
    <d v="2023-01-26T00:00:00"/>
    <x v="185"/>
    <s v="IPHONE"/>
    <x v="1"/>
    <x v="1"/>
    <x v="1"/>
    <n v="1"/>
    <x v="4"/>
    <x v="0"/>
    <x v="3"/>
  </r>
  <r>
    <x v="90"/>
    <x v="1"/>
    <d v="2023-01-26T00:00:00"/>
    <x v="854"/>
    <s v="WALLADPT"/>
    <x v="3"/>
    <x v="1"/>
    <x v="1"/>
    <n v="1"/>
    <x v="4"/>
    <x v="0"/>
    <x v="3"/>
  </r>
  <r>
    <x v="90"/>
    <x v="1"/>
    <d v="2023-01-26T00:00:00"/>
    <x v="568"/>
    <s v="WALLADPT"/>
    <x v="3"/>
    <x v="1"/>
    <x v="1"/>
    <n v="1"/>
    <x v="4"/>
    <x v="0"/>
    <x v="3"/>
  </r>
  <r>
    <x v="90"/>
    <x v="1"/>
    <d v="2023-01-26T00:00:00"/>
    <x v="1321"/>
    <s v="IPHONE"/>
    <x v="1"/>
    <x v="1"/>
    <x v="1"/>
    <n v="1"/>
    <x v="4"/>
    <x v="0"/>
    <x v="3"/>
  </r>
  <r>
    <x v="90"/>
    <x v="1"/>
    <d v="2023-01-26T00:00:00"/>
    <x v="884"/>
    <s v="WALLADPT"/>
    <x v="3"/>
    <x v="1"/>
    <x v="1"/>
    <n v="1"/>
    <x v="4"/>
    <x v="0"/>
    <x v="3"/>
  </r>
  <r>
    <x v="90"/>
    <x v="1"/>
    <d v="2023-01-26T00:00:00"/>
    <x v="430"/>
    <s v="IPHONE"/>
    <x v="1"/>
    <x v="1"/>
    <x v="1"/>
    <n v="1"/>
    <x v="4"/>
    <x v="0"/>
    <x v="3"/>
  </r>
  <r>
    <x v="90"/>
    <x v="1"/>
    <d v="2023-01-26T00:00:00"/>
    <x v="231"/>
    <s v="MACUSBC"/>
    <x v="2"/>
    <x v="1"/>
    <x v="1"/>
    <n v="1"/>
    <x v="4"/>
    <x v="0"/>
    <x v="3"/>
  </r>
  <r>
    <x v="91"/>
    <x v="0"/>
    <d v="2023-02-03T00:00:00"/>
    <x v="1221"/>
    <s v="HP"/>
    <x v="18"/>
    <x v="2"/>
    <x v="1"/>
    <n v="1"/>
    <x v="4"/>
    <x v="1"/>
    <x v="3"/>
  </r>
  <r>
    <x v="91"/>
    <x v="1"/>
    <d v="2023-02-03T00:00:00"/>
    <x v="1405"/>
    <s v="CBK"/>
    <x v="6"/>
    <x v="2"/>
    <x v="1"/>
    <n v="1"/>
    <x v="4"/>
    <x v="1"/>
    <x v="3"/>
  </r>
  <r>
    <x v="91"/>
    <x v="1"/>
    <d v="2023-01-27T00:00:00"/>
    <x v="189"/>
    <s v="MACUSBC"/>
    <x v="2"/>
    <x v="1"/>
    <x v="1"/>
    <n v="1"/>
    <x v="4"/>
    <x v="1"/>
    <x v="3"/>
  </r>
  <r>
    <x v="91"/>
    <x v="0"/>
    <d v="2023-02-09T00:00:00"/>
    <x v="504"/>
    <s v="CBK"/>
    <x v="6"/>
    <x v="2"/>
    <x v="1"/>
    <n v="1"/>
    <x v="4"/>
    <x v="1"/>
    <x v="3"/>
  </r>
  <r>
    <x v="91"/>
    <x v="1"/>
    <d v="2023-02-03T00:00:00"/>
    <x v="654"/>
    <s v="CLICC-ML"/>
    <x v="7"/>
    <x v="2"/>
    <x v="1"/>
    <n v="1"/>
    <x v="4"/>
    <x v="1"/>
    <x v="3"/>
  </r>
  <r>
    <x v="91"/>
    <x v="1"/>
    <d v="2023-01-27T00:00:00"/>
    <x v="356"/>
    <s v="WALLADPT"/>
    <x v="3"/>
    <x v="1"/>
    <x v="1"/>
    <n v="1"/>
    <x v="4"/>
    <x v="1"/>
    <x v="3"/>
  </r>
  <r>
    <x v="91"/>
    <x v="1"/>
    <d v="2023-01-27T00:00:00"/>
    <x v="393"/>
    <s v="IPHONE"/>
    <x v="1"/>
    <x v="1"/>
    <x v="1"/>
    <n v="1"/>
    <x v="4"/>
    <x v="1"/>
    <x v="3"/>
  </r>
  <r>
    <x v="91"/>
    <x v="0"/>
    <d v="2023-02-10T00:00:00"/>
    <x v="1302"/>
    <s v="HP"/>
    <x v="18"/>
    <x v="2"/>
    <x v="1"/>
    <n v="1"/>
    <x v="4"/>
    <x v="1"/>
    <x v="3"/>
  </r>
  <r>
    <x v="91"/>
    <x v="0"/>
    <d v="2023-01-27T00:00:00"/>
    <x v="110"/>
    <s v="MACUSBC"/>
    <x v="2"/>
    <x v="1"/>
    <x v="1"/>
    <n v="1"/>
    <x v="4"/>
    <x v="1"/>
    <x v="3"/>
  </r>
  <r>
    <x v="91"/>
    <x v="1"/>
    <d v="2023-02-09T00:00:00"/>
    <x v="1353"/>
    <s v="CLICC-ML"/>
    <x v="7"/>
    <x v="2"/>
    <x v="1"/>
    <n v="1"/>
    <x v="4"/>
    <x v="1"/>
    <x v="3"/>
  </r>
  <r>
    <x v="91"/>
    <x v="1"/>
    <d v="2023-01-27T00:00:00"/>
    <x v="9"/>
    <s v="MACUSBC"/>
    <x v="2"/>
    <x v="1"/>
    <x v="1"/>
    <n v="1"/>
    <x v="4"/>
    <x v="1"/>
    <x v="3"/>
  </r>
  <r>
    <x v="91"/>
    <x v="0"/>
    <d v="2023-01-27T00:00:00"/>
    <x v="1209"/>
    <s v="HPUSBC"/>
    <x v="12"/>
    <x v="1"/>
    <x v="1"/>
    <n v="1"/>
    <x v="4"/>
    <x v="1"/>
    <x v="3"/>
  </r>
  <r>
    <x v="91"/>
    <x v="0"/>
    <d v="2023-01-27T00:00:00"/>
    <x v="634"/>
    <s v="IPHONE"/>
    <x v="1"/>
    <x v="1"/>
    <x v="1"/>
    <n v="1"/>
    <x v="4"/>
    <x v="1"/>
    <x v="3"/>
  </r>
  <r>
    <x v="91"/>
    <x v="0"/>
    <d v="2023-01-27T00:00:00"/>
    <x v="1093"/>
    <s v="WALLADPT"/>
    <x v="3"/>
    <x v="1"/>
    <x v="1"/>
    <n v="1"/>
    <x v="4"/>
    <x v="1"/>
    <x v="3"/>
  </r>
  <r>
    <x v="91"/>
    <x v="1"/>
    <d v="2023-02-03T00:00:00"/>
    <x v="1146"/>
    <s v="HP"/>
    <x v="18"/>
    <x v="2"/>
    <x v="1"/>
    <n v="1"/>
    <x v="4"/>
    <x v="1"/>
    <x v="3"/>
  </r>
  <r>
    <x v="91"/>
    <x v="1"/>
    <d v="2023-01-27T00:00:00"/>
    <x v="453"/>
    <s v="HDST"/>
    <x v="8"/>
    <x v="4"/>
    <x v="1"/>
    <n v="1"/>
    <x v="4"/>
    <x v="1"/>
    <x v="3"/>
  </r>
  <r>
    <x v="91"/>
    <x v="0"/>
    <d v="2023-02-03T00:00:00"/>
    <x v="327"/>
    <s v="CBK"/>
    <x v="6"/>
    <x v="2"/>
    <x v="1"/>
    <n v="1"/>
    <x v="4"/>
    <x v="1"/>
    <x v="3"/>
  </r>
  <r>
    <x v="91"/>
    <x v="1"/>
    <d v="2023-02-03T00:00:00"/>
    <x v="654"/>
    <s v="CLICC-ML"/>
    <x v="7"/>
    <x v="2"/>
    <x v="1"/>
    <n v="1"/>
    <x v="4"/>
    <x v="1"/>
    <x v="3"/>
  </r>
  <r>
    <x v="91"/>
    <x v="1"/>
    <d v="2023-01-27T00:00:00"/>
    <x v="9"/>
    <s v="MACUSBC"/>
    <x v="2"/>
    <x v="1"/>
    <x v="1"/>
    <n v="1"/>
    <x v="4"/>
    <x v="1"/>
    <x v="3"/>
  </r>
  <r>
    <x v="91"/>
    <x v="1"/>
    <d v="2023-01-27T00:00:00"/>
    <x v="550"/>
    <s v="CALC"/>
    <x v="16"/>
    <x v="4"/>
    <x v="1"/>
    <n v="1"/>
    <x v="4"/>
    <x v="1"/>
    <x v="3"/>
  </r>
  <r>
    <x v="91"/>
    <x v="1"/>
    <d v="2023-02-03T00:00:00"/>
    <x v="930"/>
    <s v="HP"/>
    <x v="18"/>
    <x v="2"/>
    <x v="1"/>
    <n v="1"/>
    <x v="4"/>
    <x v="1"/>
    <x v="3"/>
  </r>
  <r>
    <x v="91"/>
    <x v="1"/>
    <d v="2023-01-27T00:00:00"/>
    <x v="231"/>
    <s v="MACUSBC"/>
    <x v="2"/>
    <x v="1"/>
    <x v="1"/>
    <n v="1"/>
    <x v="4"/>
    <x v="1"/>
    <x v="3"/>
  </r>
  <r>
    <x v="91"/>
    <x v="1"/>
    <d v="2023-02-03T00:00:00"/>
    <x v="565"/>
    <s v="CBK"/>
    <x v="6"/>
    <x v="2"/>
    <x v="1"/>
    <n v="1"/>
    <x v="4"/>
    <x v="1"/>
    <x v="3"/>
  </r>
  <r>
    <x v="91"/>
    <x v="1"/>
    <d v="2023-01-27T00:00:00"/>
    <x v="1258"/>
    <s v="WALLADPT"/>
    <x v="3"/>
    <x v="1"/>
    <x v="1"/>
    <n v="1"/>
    <x v="4"/>
    <x v="1"/>
    <x v="3"/>
  </r>
  <r>
    <x v="91"/>
    <x v="1"/>
    <d v="2023-01-27T00:00:00"/>
    <x v="1301"/>
    <s v="IPHONE"/>
    <x v="1"/>
    <x v="1"/>
    <x v="1"/>
    <n v="1"/>
    <x v="4"/>
    <x v="1"/>
    <x v="3"/>
  </r>
  <r>
    <x v="91"/>
    <x v="0"/>
    <d v="2023-01-27T00:00:00"/>
    <x v="1177"/>
    <s v="WALLADPT"/>
    <x v="3"/>
    <x v="1"/>
    <x v="1"/>
    <n v="1"/>
    <x v="4"/>
    <x v="1"/>
    <x v="3"/>
  </r>
  <r>
    <x v="91"/>
    <x v="0"/>
    <d v="2023-01-27T00:00:00"/>
    <x v="355"/>
    <s v="IPHONE"/>
    <x v="1"/>
    <x v="1"/>
    <x v="1"/>
    <n v="1"/>
    <x v="4"/>
    <x v="1"/>
    <x v="3"/>
  </r>
  <r>
    <x v="91"/>
    <x v="1"/>
    <d v="2023-02-09T00:00:00"/>
    <x v="1206"/>
    <s v="HP"/>
    <x v="18"/>
    <x v="2"/>
    <x v="1"/>
    <n v="1"/>
    <x v="4"/>
    <x v="1"/>
    <x v="3"/>
  </r>
  <r>
    <x v="91"/>
    <x v="0"/>
    <d v="2023-02-10T00:00:00"/>
    <x v="532"/>
    <s v="CLICC-ML"/>
    <x v="7"/>
    <x v="2"/>
    <x v="1"/>
    <n v="1"/>
    <x v="4"/>
    <x v="1"/>
    <x v="3"/>
  </r>
  <r>
    <x v="91"/>
    <x v="1"/>
    <d v="2023-01-27T00:00:00"/>
    <x v="883"/>
    <s v="IPHONE"/>
    <x v="1"/>
    <x v="1"/>
    <x v="1"/>
    <n v="1"/>
    <x v="4"/>
    <x v="1"/>
    <x v="3"/>
  </r>
  <r>
    <x v="91"/>
    <x v="0"/>
    <d v="2023-02-03T00:00:00"/>
    <x v="512"/>
    <s v="CBK"/>
    <x v="6"/>
    <x v="2"/>
    <x v="1"/>
    <n v="1"/>
    <x v="4"/>
    <x v="1"/>
    <x v="3"/>
  </r>
  <r>
    <x v="91"/>
    <x v="1"/>
    <d v="2023-01-27T00:00:00"/>
    <x v="1262"/>
    <s v="OMNI"/>
    <x v="15"/>
    <x v="1"/>
    <x v="1"/>
    <n v="1"/>
    <x v="4"/>
    <x v="1"/>
    <x v="3"/>
  </r>
  <r>
    <x v="91"/>
    <x v="1"/>
    <d v="2023-02-03T00:00:00"/>
    <x v="46"/>
    <s v="CBK"/>
    <x v="6"/>
    <x v="2"/>
    <x v="1"/>
    <n v="1"/>
    <x v="4"/>
    <x v="1"/>
    <x v="3"/>
  </r>
  <r>
    <x v="91"/>
    <x v="1"/>
    <d v="2023-02-03T00:00:00"/>
    <x v="1476"/>
    <s v="CBK"/>
    <x v="6"/>
    <x v="2"/>
    <x v="1"/>
    <n v="1"/>
    <x v="4"/>
    <x v="1"/>
    <x v="3"/>
  </r>
  <r>
    <x v="91"/>
    <x v="1"/>
    <d v="2023-01-27T00:00:00"/>
    <x v="249"/>
    <s v="IPHONE"/>
    <x v="1"/>
    <x v="1"/>
    <x v="1"/>
    <n v="1"/>
    <x v="4"/>
    <x v="1"/>
    <x v="3"/>
  </r>
  <r>
    <x v="91"/>
    <x v="0"/>
    <d v="2023-02-03T00:00:00"/>
    <x v="328"/>
    <s v="CBK"/>
    <x v="6"/>
    <x v="2"/>
    <x v="1"/>
    <n v="1"/>
    <x v="4"/>
    <x v="1"/>
    <x v="3"/>
  </r>
  <r>
    <x v="91"/>
    <x v="1"/>
    <d v="2023-02-03T00:00:00"/>
    <x v="1408"/>
    <s v="CLICC-ML"/>
    <x v="7"/>
    <x v="2"/>
    <x v="1"/>
    <n v="1"/>
    <x v="4"/>
    <x v="1"/>
    <x v="3"/>
  </r>
  <r>
    <x v="91"/>
    <x v="0"/>
    <d v="2023-01-27T00:00:00"/>
    <x v="9"/>
    <s v="MACUSBC"/>
    <x v="2"/>
    <x v="1"/>
    <x v="1"/>
    <n v="1"/>
    <x v="4"/>
    <x v="1"/>
    <x v="3"/>
  </r>
  <r>
    <x v="91"/>
    <x v="1"/>
    <d v="2023-02-03T00:00:00"/>
    <x v="1440"/>
    <s v="HP"/>
    <x v="18"/>
    <x v="2"/>
    <x v="1"/>
    <n v="1"/>
    <x v="4"/>
    <x v="1"/>
    <x v="3"/>
  </r>
  <r>
    <x v="91"/>
    <x v="0"/>
    <d v="2023-02-03T00:00:00"/>
    <x v="1246"/>
    <s v="HP"/>
    <x v="18"/>
    <x v="2"/>
    <x v="1"/>
    <n v="1"/>
    <x v="4"/>
    <x v="1"/>
    <x v="3"/>
  </r>
  <r>
    <x v="91"/>
    <x v="0"/>
    <d v="2023-02-10T00:00:00"/>
    <x v="613"/>
    <s v="CLICC-MM"/>
    <x v="4"/>
    <x v="2"/>
    <x v="1"/>
    <n v="1"/>
    <x v="4"/>
    <x v="1"/>
    <x v="3"/>
  </r>
  <r>
    <x v="91"/>
    <x v="1"/>
    <d v="2023-02-10T00:00:00"/>
    <x v="616"/>
    <s v="FAC"/>
    <x v="4"/>
    <x v="2"/>
    <x v="1"/>
    <n v="1"/>
    <x v="4"/>
    <x v="1"/>
    <x v="3"/>
  </r>
  <r>
    <x v="91"/>
    <x v="1"/>
    <d v="2023-01-27T00:00:00"/>
    <x v="883"/>
    <s v="IPHONE"/>
    <x v="1"/>
    <x v="1"/>
    <x v="1"/>
    <n v="1"/>
    <x v="4"/>
    <x v="1"/>
    <x v="3"/>
  </r>
  <r>
    <x v="91"/>
    <x v="1"/>
    <d v="2023-01-27T00:00:00"/>
    <x v="530"/>
    <s v="MACUSBC"/>
    <x v="2"/>
    <x v="1"/>
    <x v="1"/>
    <n v="1"/>
    <x v="4"/>
    <x v="1"/>
    <x v="3"/>
  </r>
  <r>
    <x v="91"/>
    <x v="1"/>
    <d v="2023-01-27T00:00:00"/>
    <x v="1035"/>
    <s v="IPHONE"/>
    <x v="1"/>
    <x v="1"/>
    <x v="1"/>
    <n v="1"/>
    <x v="4"/>
    <x v="1"/>
    <x v="3"/>
  </r>
  <r>
    <x v="91"/>
    <x v="1"/>
    <d v="2023-01-27T00:00:00"/>
    <x v="974"/>
    <s v="OMNI"/>
    <x v="15"/>
    <x v="1"/>
    <x v="1"/>
    <n v="1"/>
    <x v="4"/>
    <x v="1"/>
    <x v="3"/>
  </r>
  <r>
    <x v="91"/>
    <x v="1"/>
    <d v="2023-01-27T00:00:00"/>
    <x v="1177"/>
    <s v="WALLADPT"/>
    <x v="3"/>
    <x v="1"/>
    <x v="1"/>
    <n v="1"/>
    <x v="4"/>
    <x v="1"/>
    <x v="3"/>
  </r>
  <r>
    <x v="91"/>
    <x v="1"/>
    <d v="2023-01-27T00:00:00"/>
    <x v="355"/>
    <s v="IPHONE"/>
    <x v="1"/>
    <x v="1"/>
    <x v="1"/>
    <n v="1"/>
    <x v="4"/>
    <x v="1"/>
    <x v="3"/>
  </r>
  <r>
    <x v="91"/>
    <x v="1"/>
    <d v="2023-01-27T00:00:00"/>
    <x v="980"/>
    <s v="MACUSBC"/>
    <x v="2"/>
    <x v="1"/>
    <x v="1"/>
    <n v="1"/>
    <x v="4"/>
    <x v="1"/>
    <x v="3"/>
  </r>
  <r>
    <x v="91"/>
    <x v="1"/>
    <d v="2023-02-09T00:00:00"/>
    <x v="460"/>
    <s v="CLICC-ML"/>
    <x v="7"/>
    <x v="2"/>
    <x v="1"/>
    <n v="1"/>
    <x v="4"/>
    <x v="1"/>
    <x v="3"/>
  </r>
  <r>
    <x v="91"/>
    <x v="1"/>
    <d v="2023-01-27T00:00:00"/>
    <x v="686"/>
    <s v="IPHONE"/>
    <x v="1"/>
    <x v="1"/>
    <x v="1"/>
    <n v="1"/>
    <x v="4"/>
    <x v="1"/>
    <x v="3"/>
  </r>
  <r>
    <x v="91"/>
    <x v="1"/>
    <d v="2023-01-27T00:00:00"/>
    <x v="1325"/>
    <s v="WALLADPT"/>
    <x v="3"/>
    <x v="1"/>
    <x v="1"/>
    <n v="1"/>
    <x v="4"/>
    <x v="1"/>
    <x v="3"/>
  </r>
  <r>
    <x v="91"/>
    <x v="1"/>
    <d v="2023-01-27T00:00:00"/>
    <x v="339"/>
    <s v="MACUSBC"/>
    <x v="2"/>
    <x v="1"/>
    <x v="1"/>
    <n v="1"/>
    <x v="4"/>
    <x v="1"/>
    <x v="3"/>
  </r>
  <r>
    <x v="91"/>
    <x v="1"/>
    <d v="2023-01-27T00:00:00"/>
    <x v="185"/>
    <s v="IPHONE"/>
    <x v="1"/>
    <x v="1"/>
    <x v="1"/>
    <n v="1"/>
    <x v="4"/>
    <x v="1"/>
    <x v="3"/>
  </r>
  <r>
    <x v="91"/>
    <x v="1"/>
    <d v="2023-01-27T00:00:00"/>
    <x v="854"/>
    <s v="WALLADPT"/>
    <x v="3"/>
    <x v="1"/>
    <x v="1"/>
    <n v="1"/>
    <x v="4"/>
    <x v="1"/>
    <x v="3"/>
  </r>
  <r>
    <x v="91"/>
    <x v="1"/>
    <d v="2023-01-27T00:00:00"/>
    <x v="1080"/>
    <s v="OMNI"/>
    <x v="15"/>
    <x v="1"/>
    <x v="1"/>
    <n v="1"/>
    <x v="4"/>
    <x v="1"/>
    <x v="3"/>
  </r>
  <r>
    <x v="91"/>
    <x v="1"/>
    <d v="2023-02-03T00:00:00"/>
    <x v="473"/>
    <s v="CLICC-ML"/>
    <x v="7"/>
    <x v="2"/>
    <x v="1"/>
    <n v="1"/>
    <x v="4"/>
    <x v="1"/>
    <x v="3"/>
  </r>
  <r>
    <x v="91"/>
    <x v="1"/>
    <d v="2023-02-10T00:00:00"/>
    <x v="923"/>
    <s v="CLICC-ML"/>
    <x v="7"/>
    <x v="2"/>
    <x v="1"/>
    <n v="1"/>
    <x v="4"/>
    <x v="1"/>
    <x v="3"/>
  </r>
  <r>
    <x v="91"/>
    <x v="1"/>
    <d v="2023-01-27T00:00:00"/>
    <x v="1048"/>
    <s v="WALLADPT"/>
    <x v="3"/>
    <x v="1"/>
    <x v="1"/>
    <n v="1"/>
    <x v="4"/>
    <x v="1"/>
    <x v="3"/>
  </r>
  <r>
    <x v="91"/>
    <x v="1"/>
    <d v="2023-01-27T00:00:00"/>
    <x v="524"/>
    <s v="IPHONE"/>
    <x v="1"/>
    <x v="1"/>
    <x v="1"/>
    <n v="1"/>
    <x v="4"/>
    <x v="1"/>
    <x v="3"/>
  </r>
  <r>
    <x v="91"/>
    <x v="1"/>
    <d v="2023-01-27T00:00:00"/>
    <x v="1235"/>
    <s v="HDST"/>
    <x v="8"/>
    <x v="4"/>
    <x v="1"/>
    <n v="1"/>
    <x v="4"/>
    <x v="1"/>
    <x v="3"/>
  </r>
  <r>
    <x v="91"/>
    <x v="2"/>
    <d v="2023-02-03T00:00:00"/>
    <x v="1027"/>
    <s v="CBK"/>
    <x v="6"/>
    <x v="2"/>
    <x v="1"/>
    <n v="1"/>
    <x v="4"/>
    <x v="1"/>
    <x v="3"/>
  </r>
  <r>
    <x v="91"/>
    <x v="2"/>
    <d v="2023-02-03T00:00:00"/>
    <x v="623"/>
    <s v="CBK"/>
    <x v="6"/>
    <x v="2"/>
    <x v="1"/>
    <n v="1"/>
    <x v="4"/>
    <x v="1"/>
    <x v="3"/>
  </r>
  <r>
    <x v="91"/>
    <x v="2"/>
    <d v="2023-02-03T00:00:00"/>
    <x v="1477"/>
    <s v="CBK"/>
    <x v="6"/>
    <x v="2"/>
    <x v="1"/>
    <n v="1"/>
    <x v="4"/>
    <x v="1"/>
    <x v="3"/>
  </r>
  <r>
    <x v="91"/>
    <x v="2"/>
    <d v="2023-02-03T00:00:00"/>
    <x v="370"/>
    <s v="CBK"/>
    <x v="6"/>
    <x v="2"/>
    <x v="1"/>
    <n v="1"/>
    <x v="4"/>
    <x v="1"/>
    <x v="3"/>
  </r>
  <r>
    <x v="91"/>
    <x v="1"/>
    <d v="2023-01-27T00:00:00"/>
    <x v="279"/>
    <s v="HDST"/>
    <x v="8"/>
    <x v="4"/>
    <x v="1"/>
    <n v="1"/>
    <x v="4"/>
    <x v="1"/>
    <x v="3"/>
  </r>
  <r>
    <x v="91"/>
    <x v="1"/>
    <d v="2023-01-27T00:00:00"/>
    <x v="692"/>
    <s v="OMNI"/>
    <x v="15"/>
    <x v="1"/>
    <x v="1"/>
    <n v="1"/>
    <x v="4"/>
    <x v="1"/>
    <x v="3"/>
  </r>
  <r>
    <x v="91"/>
    <x v="0"/>
    <d v="2023-01-27T00:00:00"/>
    <x v="453"/>
    <s v="HDST"/>
    <x v="8"/>
    <x v="4"/>
    <x v="1"/>
    <n v="1"/>
    <x v="4"/>
    <x v="1"/>
    <x v="3"/>
  </r>
  <r>
    <x v="91"/>
    <x v="1"/>
    <d v="2023-02-10T00:00:00"/>
    <x v="1339"/>
    <s v="CLICC-ML"/>
    <x v="7"/>
    <x v="2"/>
    <x v="1"/>
    <n v="1"/>
    <x v="4"/>
    <x v="1"/>
    <x v="3"/>
  </r>
  <r>
    <x v="91"/>
    <x v="1"/>
    <d v="2023-01-27T00:00:00"/>
    <x v="189"/>
    <s v="MACUSBC"/>
    <x v="2"/>
    <x v="1"/>
    <x v="1"/>
    <n v="1"/>
    <x v="4"/>
    <x v="1"/>
    <x v="3"/>
  </r>
  <r>
    <x v="91"/>
    <x v="1"/>
    <d v="2023-02-03T00:00:00"/>
    <x v="748"/>
    <s v="CLICC-ML"/>
    <x v="7"/>
    <x v="2"/>
    <x v="1"/>
    <n v="1"/>
    <x v="4"/>
    <x v="1"/>
    <x v="3"/>
  </r>
  <r>
    <x v="91"/>
    <x v="1"/>
    <d v="2023-01-27T00:00:00"/>
    <x v="231"/>
    <s v="MACUSBC"/>
    <x v="2"/>
    <x v="1"/>
    <x v="1"/>
    <n v="1"/>
    <x v="4"/>
    <x v="1"/>
    <x v="3"/>
  </r>
  <r>
    <x v="91"/>
    <x v="1"/>
    <d v="2023-01-27T00:00:00"/>
    <x v="884"/>
    <s v="WALLADPT"/>
    <x v="3"/>
    <x v="1"/>
    <x v="1"/>
    <n v="1"/>
    <x v="4"/>
    <x v="1"/>
    <x v="3"/>
  </r>
  <r>
    <x v="91"/>
    <x v="1"/>
    <d v="2023-01-27T00:00:00"/>
    <x v="524"/>
    <s v="IPHONE"/>
    <x v="1"/>
    <x v="1"/>
    <x v="1"/>
    <n v="1"/>
    <x v="4"/>
    <x v="1"/>
    <x v="3"/>
  </r>
  <r>
    <x v="91"/>
    <x v="1"/>
    <d v="2023-01-27T00:00:00"/>
    <x v="249"/>
    <s v="IPHONE"/>
    <x v="1"/>
    <x v="1"/>
    <x v="1"/>
    <n v="1"/>
    <x v="4"/>
    <x v="1"/>
    <x v="3"/>
  </r>
  <r>
    <x v="91"/>
    <x v="1"/>
    <d v="2023-01-27T00:00:00"/>
    <x v="854"/>
    <s v="WALLADPT"/>
    <x v="3"/>
    <x v="1"/>
    <x v="1"/>
    <n v="1"/>
    <x v="4"/>
    <x v="1"/>
    <x v="3"/>
  </r>
  <r>
    <x v="91"/>
    <x v="1"/>
    <d v="2023-01-27T00:00:00"/>
    <x v="185"/>
    <s v="IPHONE"/>
    <x v="1"/>
    <x v="1"/>
    <x v="1"/>
    <n v="1"/>
    <x v="4"/>
    <x v="1"/>
    <x v="3"/>
  </r>
  <r>
    <x v="91"/>
    <x v="0"/>
    <d v="2023-01-27T00:00:00"/>
    <x v="530"/>
    <s v="MACUSBC"/>
    <x v="2"/>
    <x v="1"/>
    <x v="1"/>
    <n v="1"/>
    <x v="4"/>
    <x v="1"/>
    <x v="3"/>
  </r>
  <r>
    <x v="91"/>
    <x v="0"/>
    <d v="2023-01-27T00:00:00"/>
    <x v="686"/>
    <s v="IPHONE"/>
    <x v="1"/>
    <x v="1"/>
    <x v="1"/>
    <n v="1"/>
    <x v="4"/>
    <x v="1"/>
    <x v="3"/>
  </r>
  <r>
    <x v="91"/>
    <x v="0"/>
    <d v="2023-01-27T00:00:00"/>
    <x v="1318"/>
    <s v="WALLADPT"/>
    <x v="3"/>
    <x v="1"/>
    <x v="1"/>
    <n v="1"/>
    <x v="4"/>
    <x v="1"/>
    <x v="3"/>
  </r>
  <r>
    <x v="91"/>
    <x v="1"/>
    <d v="2023-01-27T00:00:00"/>
    <x v="430"/>
    <s v="IPHONE"/>
    <x v="1"/>
    <x v="1"/>
    <x v="1"/>
    <n v="1"/>
    <x v="4"/>
    <x v="1"/>
    <x v="3"/>
  </r>
  <r>
    <x v="91"/>
    <x v="1"/>
    <d v="2023-01-27T00:00:00"/>
    <x v="718"/>
    <s v="MACCHRG"/>
    <x v="9"/>
    <x v="1"/>
    <x v="1"/>
    <n v="1"/>
    <x v="4"/>
    <x v="1"/>
    <x v="3"/>
  </r>
  <r>
    <x v="91"/>
    <x v="0"/>
    <d v="2023-02-17T00:00:00"/>
    <x v="1469"/>
    <s v="CLICC-MM"/>
    <x v="4"/>
    <x v="2"/>
    <x v="1"/>
    <n v="1"/>
    <x v="4"/>
    <x v="1"/>
    <x v="3"/>
  </r>
  <r>
    <x v="91"/>
    <x v="1"/>
    <d v="2023-02-03T00:00:00"/>
    <x v="1159"/>
    <s v="CBK"/>
    <x v="6"/>
    <x v="2"/>
    <x v="1"/>
    <n v="1"/>
    <x v="4"/>
    <x v="1"/>
    <x v="3"/>
  </r>
  <r>
    <x v="91"/>
    <x v="0"/>
    <d v="2023-03-24T00:00:00"/>
    <x v="701"/>
    <s v="CLICC-MM"/>
    <x v="4"/>
    <x v="2"/>
    <x v="1"/>
    <n v="1"/>
    <x v="4"/>
    <x v="1"/>
    <x v="3"/>
  </r>
  <r>
    <x v="91"/>
    <x v="0"/>
    <d v="2023-02-10T00:00:00"/>
    <x v="1465"/>
    <s v="CLICC-MM"/>
    <x v="4"/>
    <x v="2"/>
    <x v="1"/>
    <n v="1"/>
    <x v="4"/>
    <x v="1"/>
    <x v="3"/>
  </r>
  <r>
    <x v="92"/>
    <x v="0"/>
    <d v="2023-01-28T00:00:00"/>
    <x v="1305"/>
    <s v="OMNI"/>
    <x v="15"/>
    <x v="1"/>
    <x v="1"/>
    <n v="1"/>
    <x v="4"/>
    <x v="2"/>
    <x v="3"/>
  </r>
  <r>
    <x v="93"/>
    <x v="1"/>
    <d v="2023-01-29T00:00:00"/>
    <x v="1383"/>
    <s v="MACUSBC"/>
    <x v="2"/>
    <x v="1"/>
    <x v="1"/>
    <n v="1"/>
    <x v="4"/>
    <x v="3"/>
    <x v="3"/>
  </r>
  <r>
    <x v="93"/>
    <x v="1"/>
    <d v="2023-02-05T00:00:00"/>
    <x v="434"/>
    <s v="CBK"/>
    <x v="6"/>
    <x v="2"/>
    <x v="1"/>
    <n v="1"/>
    <x v="4"/>
    <x v="3"/>
    <x v="3"/>
  </r>
  <r>
    <x v="93"/>
    <x v="1"/>
    <d v="2023-02-12T00:00:00"/>
    <x v="327"/>
    <s v="CBK"/>
    <x v="6"/>
    <x v="2"/>
    <x v="1"/>
    <n v="1"/>
    <x v="4"/>
    <x v="3"/>
    <x v="3"/>
  </r>
  <r>
    <x v="93"/>
    <x v="1"/>
    <d v="2023-02-05T00:00:00"/>
    <x v="1418"/>
    <s v="CBK"/>
    <x v="6"/>
    <x v="2"/>
    <x v="1"/>
    <n v="1"/>
    <x v="4"/>
    <x v="3"/>
    <x v="3"/>
  </r>
  <r>
    <x v="93"/>
    <x v="1"/>
    <d v="2023-02-05T00:00:00"/>
    <x v="857"/>
    <s v="CBK"/>
    <x v="6"/>
    <x v="2"/>
    <x v="1"/>
    <n v="1"/>
    <x v="4"/>
    <x v="3"/>
    <x v="3"/>
  </r>
  <r>
    <x v="93"/>
    <x v="1"/>
    <d v="2023-01-29T00:00:00"/>
    <x v="806"/>
    <s v="IPHONE"/>
    <x v="1"/>
    <x v="1"/>
    <x v="1"/>
    <n v="1"/>
    <x v="4"/>
    <x v="3"/>
    <x v="3"/>
  </r>
  <r>
    <x v="94"/>
    <x v="0"/>
    <d v="2023-02-06T00:00:00"/>
    <x v="328"/>
    <s v="CBK"/>
    <x v="6"/>
    <x v="2"/>
    <x v="1"/>
    <n v="1"/>
    <x v="4"/>
    <x v="4"/>
    <x v="4"/>
  </r>
  <r>
    <x v="94"/>
    <x v="1"/>
    <d v="2023-01-30T00:00:00"/>
    <x v="398"/>
    <s v="UVGA"/>
    <x v="10"/>
    <x v="0"/>
    <x v="1"/>
    <n v="1"/>
    <x v="4"/>
    <x v="4"/>
    <x v="4"/>
  </r>
  <r>
    <x v="94"/>
    <x v="1"/>
    <d v="2023-01-30T00:00:00"/>
    <x v="972"/>
    <s v="CALC"/>
    <x v="16"/>
    <x v="4"/>
    <x v="1"/>
    <n v="1"/>
    <x v="4"/>
    <x v="4"/>
    <x v="4"/>
  </r>
  <r>
    <x v="94"/>
    <x v="1"/>
    <d v="2023-01-30T00:00:00"/>
    <x v="1463"/>
    <s v="HDST"/>
    <x v="8"/>
    <x v="4"/>
    <x v="1"/>
    <n v="1"/>
    <x v="4"/>
    <x v="4"/>
    <x v="4"/>
  </r>
  <r>
    <x v="94"/>
    <x v="1"/>
    <d v="2023-01-30T00:00:00"/>
    <x v="339"/>
    <s v="MACUSBC"/>
    <x v="2"/>
    <x v="1"/>
    <x v="1"/>
    <n v="1"/>
    <x v="4"/>
    <x v="4"/>
    <x v="4"/>
  </r>
  <r>
    <x v="94"/>
    <x v="1"/>
    <d v="2023-01-30T00:00:00"/>
    <x v="435"/>
    <s v="CALC"/>
    <x v="16"/>
    <x v="4"/>
    <x v="1"/>
    <n v="1"/>
    <x v="4"/>
    <x v="4"/>
    <x v="4"/>
  </r>
  <r>
    <x v="94"/>
    <x v="1"/>
    <d v="2023-02-10T00:00:00"/>
    <x v="632"/>
    <s v="FAC"/>
    <x v="4"/>
    <x v="2"/>
    <x v="1"/>
    <n v="1"/>
    <x v="4"/>
    <x v="4"/>
    <x v="4"/>
  </r>
  <r>
    <x v="94"/>
    <x v="1"/>
    <d v="2023-01-30T00:00:00"/>
    <x v="530"/>
    <s v="MACUSBC"/>
    <x v="2"/>
    <x v="1"/>
    <x v="1"/>
    <n v="1"/>
    <x v="4"/>
    <x v="4"/>
    <x v="4"/>
  </r>
  <r>
    <x v="94"/>
    <x v="0"/>
    <d v="2023-01-30T00:00:00"/>
    <x v="110"/>
    <s v="MACUSBC"/>
    <x v="2"/>
    <x v="1"/>
    <x v="1"/>
    <n v="1"/>
    <x v="4"/>
    <x v="4"/>
    <x v="4"/>
  </r>
  <r>
    <x v="94"/>
    <x v="0"/>
    <d v="2023-01-30T00:00:00"/>
    <x v="68"/>
    <s v="MACCHRG"/>
    <x v="9"/>
    <x v="1"/>
    <x v="1"/>
    <n v="1"/>
    <x v="4"/>
    <x v="4"/>
    <x v="4"/>
  </r>
  <r>
    <x v="94"/>
    <x v="1"/>
    <d v="2023-01-30T00:00:00"/>
    <x v="9"/>
    <s v="MACUSBC"/>
    <x v="2"/>
    <x v="1"/>
    <x v="1"/>
    <n v="1"/>
    <x v="4"/>
    <x v="4"/>
    <x v="4"/>
  </r>
  <r>
    <x v="94"/>
    <x v="0"/>
    <d v="2023-02-06T00:00:00"/>
    <x v="677"/>
    <s v="HP"/>
    <x v="18"/>
    <x v="2"/>
    <x v="1"/>
    <n v="1"/>
    <x v="4"/>
    <x v="4"/>
    <x v="4"/>
  </r>
  <r>
    <x v="94"/>
    <x v="1"/>
    <d v="2023-01-30T00:00:00"/>
    <x v="524"/>
    <s v="IPHONE"/>
    <x v="1"/>
    <x v="1"/>
    <x v="1"/>
    <n v="1"/>
    <x v="4"/>
    <x v="4"/>
    <x v="4"/>
  </r>
  <r>
    <x v="94"/>
    <x v="1"/>
    <d v="2023-01-30T00:00:00"/>
    <x v="884"/>
    <s v="WALLADPT"/>
    <x v="3"/>
    <x v="1"/>
    <x v="1"/>
    <n v="1"/>
    <x v="4"/>
    <x v="4"/>
    <x v="4"/>
  </r>
  <r>
    <x v="94"/>
    <x v="0"/>
    <d v="2023-01-30T00:00:00"/>
    <x v="1209"/>
    <s v="HPUSBC"/>
    <x v="12"/>
    <x v="1"/>
    <x v="1"/>
    <n v="1"/>
    <x v="4"/>
    <x v="4"/>
    <x v="4"/>
  </r>
  <r>
    <x v="94"/>
    <x v="1"/>
    <d v="2023-02-06T00:00:00"/>
    <x v="1003"/>
    <s v="CLICC-ML"/>
    <x v="7"/>
    <x v="2"/>
    <x v="1"/>
    <n v="1"/>
    <x v="4"/>
    <x v="4"/>
    <x v="4"/>
  </r>
  <r>
    <x v="94"/>
    <x v="1"/>
    <d v="2023-02-13T00:00:00"/>
    <x v="1207"/>
    <s v="HP"/>
    <x v="18"/>
    <x v="2"/>
    <x v="1"/>
    <n v="1"/>
    <x v="4"/>
    <x v="4"/>
    <x v="4"/>
  </r>
  <r>
    <x v="94"/>
    <x v="3"/>
    <d v="2023-02-06T00:00:00"/>
    <x v="1034"/>
    <s v="CBK"/>
    <x v="6"/>
    <x v="2"/>
    <x v="1"/>
    <n v="1"/>
    <x v="4"/>
    <x v="4"/>
    <x v="4"/>
  </r>
  <r>
    <x v="94"/>
    <x v="0"/>
    <d v="2023-01-30T00:00:00"/>
    <x v="332"/>
    <s v="MACUSBC"/>
    <x v="2"/>
    <x v="1"/>
    <x v="1"/>
    <n v="1"/>
    <x v="4"/>
    <x v="4"/>
    <x v="4"/>
  </r>
  <r>
    <x v="94"/>
    <x v="1"/>
    <d v="2023-02-06T00:00:00"/>
    <x v="1214"/>
    <s v="HP"/>
    <x v="18"/>
    <x v="2"/>
    <x v="1"/>
    <n v="1"/>
    <x v="4"/>
    <x v="4"/>
    <x v="4"/>
  </r>
  <r>
    <x v="94"/>
    <x v="1"/>
    <d v="2023-01-30T00:00:00"/>
    <x v="1085"/>
    <s v="CALC"/>
    <x v="16"/>
    <x v="4"/>
    <x v="1"/>
    <n v="1"/>
    <x v="4"/>
    <x v="4"/>
    <x v="4"/>
  </r>
  <r>
    <x v="94"/>
    <x v="0"/>
    <d v="2023-01-30T00:00:00"/>
    <x v="869"/>
    <s v="UVGA"/>
    <x v="10"/>
    <x v="0"/>
    <x v="1"/>
    <n v="1"/>
    <x v="4"/>
    <x v="4"/>
    <x v="4"/>
  </r>
  <r>
    <x v="94"/>
    <x v="1"/>
    <d v="2023-01-30T00:00:00"/>
    <x v="338"/>
    <s v="MACUSBC"/>
    <x v="2"/>
    <x v="1"/>
    <x v="1"/>
    <n v="1"/>
    <x v="4"/>
    <x v="4"/>
    <x v="4"/>
  </r>
  <r>
    <x v="94"/>
    <x v="1"/>
    <d v="2023-01-30T00:00:00"/>
    <x v="1048"/>
    <s v="WALLADPT"/>
    <x v="3"/>
    <x v="1"/>
    <x v="1"/>
    <n v="1"/>
    <x v="4"/>
    <x v="4"/>
    <x v="4"/>
  </r>
  <r>
    <x v="94"/>
    <x v="1"/>
    <d v="2023-01-30T00:00:00"/>
    <x v="430"/>
    <s v="IPHONE"/>
    <x v="1"/>
    <x v="1"/>
    <x v="1"/>
    <n v="1"/>
    <x v="4"/>
    <x v="4"/>
    <x v="4"/>
  </r>
  <r>
    <x v="94"/>
    <x v="0"/>
    <d v="2023-02-06T00:00:00"/>
    <x v="664"/>
    <s v="CLICC-ML"/>
    <x v="7"/>
    <x v="2"/>
    <x v="1"/>
    <n v="1"/>
    <x v="4"/>
    <x v="4"/>
    <x v="4"/>
  </r>
  <r>
    <x v="94"/>
    <x v="1"/>
    <d v="2023-02-13T00:00:00"/>
    <x v="557"/>
    <s v="CLICC-ML"/>
    <x v="7"/>
    <x v="2"/>
    <x v="1"/>
    <n v="1"/>
    <x v="4"/>
    <x v="4"/>
    <x v="4"/>
  </r>
  <r>
    <x v="94"/>
    <x v="1"/>
    <d v="2023-01-30T00:00:00"/>
    <x v="716"/>
    <s v="ANKER"/>
    <x v="20"/>
    <x v="1"/>
    <x v="1"/>
    <n v="1"/>
    <x v="4"/>
    <x v="4"/>
    <x v="4"/>
  </r>
  <r>
    <x v="94"/>
    <x v="1"/>
    <d v="2023-01-30T00:00:00"/>
    <x v="686"/>
    <s v="IPHONE"/>
    <x v="1"/>
    <x v="1"/>
    <x v="1"/>
    <n v="1"/>
    <x v="4"/>
    <x v="4"/>
    <x v="4"/>
  </r>
  <r>
    <x v="94"/>
    <x v="0"/>
    <d v="2023-02-06T00:00:00"/>
    <x v="392"/>
    <s v="CBK"/>
    <x v="6"/>
    <x v="2"/>
    <x v="1"/>
    <n v="1"/>
    <x v="4"/>
    <x v="4"/>
    <x v="4"/>
  </r>
  <r>
    <x v="94"/>
    <x v="0"/>
    <d v="2023-01-30T00:00:00"/>
    <x v="1177"/>
    <s v="WALLADPT"/>
    <x v="3"/>
    <x v="1"/>
    <x v="1"/>
    <n v="1"/>
    <x v="4"/>
    <x v="4"/>
    <x v="4"/>
  </r>
  <r>
    <x v="94"/>
    <x v="0"/>
    <d v="2023-01-30T00:00:00"/>
    <x v="355"/>
    <s v="IPHONE"/>
    <x v="1"/>
    <x v="1"/>
    <x v="1"/>
    <n v="1"/>
    <x v="4"/>
    <x v="4"/>
    <x v="4"/>
  </r>
  <r>
    <x v="94"/>
    <x v="0"/>
    <d v="2023-02-13T00:00:00"/>
    <x v="816"/>
    <s v="CBK"/>
    <x v="6"/>
    <x v="2"/>
    <x v="1"/>
    <n v="1"/>
    <x v="4"/>
    <x v="4"/>
    <x v="4"/>
  </r>
  <r>
    <x v="94"/>
    <x v="1"/>
    <d v="2023-01-30T00:00:00"/>
    <x v="1376"/>
    <s v="WALLADPT"/>
    <x v="3"/>
    <x v="1"/>
    <x v="1"/>
    <n v="1"/>
    <x v="4"/>
    <x v="4"/>
    <x v="4"/>
  </r>
  <r>
    <x v="94"/>
    <x v="1"/>
    <d v="2023-01-30T00:00:00"/>
    <x v="634"/>
    <s v="IPHONE"/>
    <x v="1"/>
    <x v="1"/>
    <x v="1"/>
    <n v="1"/>
    <x v="4"/>
    <x v="4"/>
    <x v="4"/>
  </r>
  <r>
    <x v="94"/>
    <x v="2"/>
    <d v="2023-02-10T00:00:00"/>
    <x v="1290"/>
    <s v="HP"/>
    <x v="18"/>
    <x v="2"/>
    <x v="1"/>
    <n v="1"/>
    <x v="4"/>
    <x v="4"/>
    <x v="4"/>
  </r>
  <r>
    <x v="94"/>
    <x v="2"/>
    <d v="2023-02-06T00:00:00"/>
    <x v="870"/>
    <s v="CBK"/>
    <x v="6"/>
    <x v="2"/>
    <x v="1"/>
    <n v="1"/>
    <x v="4"/>
    <x v="4"/>
    <x v="4"/>
  </r>
  <r>
    <x v="94"/>
    <x v="1"/>
    <d v="2023-02-13T00:00:00"/>
    <x v="1478"/>
    <s v="CLICC-MM"/>
    <x v="4"/>
    <x v="2"/>
    <x v="1"/>
    <n v="1"/>
    <x v="4"/>
    <x v="4"/>
    <x v="4"/>
  </r>
  <r>
    <x v="94"/>
    <x v="1"/>
    <d v="2023-01-30T00:00:00"/>
    <x v="1264"/>
    <s v="OMNI"/>
    <x v="15"/>
    <x v="1"/>
    <x v="1"/>
    <n v="1"/>
    <x v="4"/>
    <x v="4"/>
    <x v="4"/>
  </r>
  <r>
    <x v="94"/>
    <x v="1"/>
    <d v="2023-02-13T00:00:00"/>
    <x v="1142"/>
    <s v="CLICC-MM"/>
    <x v="4"/>
    <x v="2"/>
    <x v="1"/>
    <n v="1"/>
    <x v="4"/>
    <x v="4"/>
    <x v="4"/>
  </r>
  <r>
    <x v="94"/>
    <x v="1"/>
    <d v="2023-01-30T00:00:00"/>
    <x v="530"/>
    <s v="MACUSBC"/>
    <x v="2"/>
    <x v="1"/>
    <x v="1"/>
    <n v="1"/>
    <x v="4"/>
    <x v="4"/>
    <x v="4"/>
  </r>
  <r>
    <x v="94"/>
    <x v="1"/>
    <d v="2023-02-13T00:00:00"/>
    <x v="1401"/>
    <s v="CLICC-ML"/>
    <x v="7"/>
    <x v="2"/>
    <x v="1"/>
    <n v="1"/>
    <x v="4"/>
    <x v="4"/>
    <x v="4"/>
  </r>
  <r>
    <x v="94"/>
    <x v="0"/>
    <d v="2023-01-30T00:00:00"/>
    <x v="279"/>
    <s v="HDST"/>
    <x v="8"/>
    <x v="4"/>
    <x v="1"/>
    <n v="1"/>
    <x v="4"/>
    <x v="4"/>
    <x v="4"/>
  </r>
  <r>
    <x v="94"/>
    <x v="1"/>
    <d v="2023-01-30T00:00:00"/>
    <x v="339"/>
    <s v="MACUSBC"/>
    <x v="2"/>
    <x v="1"/>
    <x v="1"/>
    <n v="1"/>
    <x v="4"/>
    <x v="4"/>
    <x v="4"/>
  </r>
  <r>
    <x v="94"/>
    <x v="0"/>
    <d v="2023-01-30T00:00:00"/>
    <x v="1209"/>
    <s v="HPUSBC"/>
    <x v="12"/>
    <x v="1"/>
    <x v="1"/>
    <n v="1"/>
    <x v="4"/>
    <x v="4"/>
    <x v="4"/>
  </r>
  <r>
    <x v="94"/>
    <x v="1"/>
    <d v="2023-01-30T00:00:00"/>
    <x v="884"/>
    <s v="WALLADPT"/>
    <x v="3"/>
    <x v="1"/>
    <x v="1"/>
    <n v="1"/>
    <x v="4"/>
    <x v="4"/>
    <x v="4"/>
  </r>
  <r>
    <x v="94"/>
    <x v="1"/>
    <d v="2023-01-30T00:00:00"/>
    <x v="2"/>
    <s v="IPHONE"/>
    <x v="1"/>
    <x v="1"/>
    <x v="1"/>
    <n v="1"/>
    <x v="4"/>
    <x v="4"/>
    <x v="4"/>
  </r>
  <r>
    <x v="94"/>
    <x v="0"/>
    <d v="2023-02-06T00:00:00"/>
    <x v="350"/>
    <s v="CLICC-ML"/>
    <x v="7"/>
    <x v="2"/>
    <x v="1"/>
    <n v="1"/>
    <x v="4"/>
    <x v="4"/>
    <x v="4"/>
  </r>
  <r>
    <x v="94"/>
    <x v="1"/>
    <d v="2023-02-13T00:00:00"/>
    <x v="1272"/>
    <s v="HP"/>
    <x v="18"/>
    <x v="2"/>
    <x v="1"/>
    <n v="1"/>
    <x v="4"/>
    <x v="4"/>
    <x v="4"/>
  </r>
  <r>
    <x v="94"/>
    <x v="0"/>
    <d v="2023-02-13T00:00:00"/>
    <x v="1106"/>
    <s v="HP"/>
    <x v="18"/>
    <x v="2"/>
    <x v="1"/>
    <n v="1"/>
    <x v="4"/>
    <x v="4"/>
    <x v="4"/>
  </r>
  <r>
    <x v="94"/>
    <x v="1"/>
    <d v="2023-01-30T00:00:00"/>
    <x v="9"/>
    <s v="MACUSBC"/>
    <x v="2"/>
    <x v="1"/>
    <x v="1"/>
    <n v="1"/>
    <x v="4"/>
    <x v="4"/>
    <x v="4"/>
  </r>
  <r>
    <x v="94"/>
    <x v="1"/>
    <d v="2023-02-13T00:00:00"/>
    <x v="1373"/>
    <s v="CLICC-MM"/>
    <x v="4"/>
    <x v="2"/>
    <x v="1"/>
    <n v="1"/>
    <x v="4"/>
    <x v="4"/>
    <x v="4"/>
  </r>
  <r>
    <x v="94"/>
    <x v="1"/>
    <d v="2023-02-13T00:00:00"/>
    <x v="236"/>
    <s v="CLICC-ML"/>
    <x v="7"/>
    <x v="2"/>
    <x v="1"/>
    <n v="1"/>
    <x v="4"/>
    <x v="4"/>
    <x v="4"/>
  </r>
  <r>
    <x v="94"/>
    <x v="1"/>
    <d v="2023-02-06T00:00:00"/>
    <x v="1039"/>
    <s v="CBK"/>
    <x v="6"/>
    <x v="2"/>
    <x v="1"/>
    <n v="1"/>
    <x v="4"/>
    <x v="4"/>
    <x v="4"/>
  </r>
  <r>
    <x v="94"/>
    <x v="1"/>
    <d v="2023-01-30T00:00:00"/>
    <x v="339"/>
    <s v="MACUSBC"/>
    <x v="2"/>
    <x v="1"/>
    <x v="1"/>
    <n v="1"/>
    <x v="4"/>
    <x v="4"/>
    <x v="4"/>
  </r>
  <r>
    <x v="94"/>
    <x v="1"/>
    <d v="2023-02-13T00:00:00"/>
    <x v="730"/>
    <s v="CLICC-MM"/>
    <x v="4"/>
    <x v="2"/>
    <x v="1"/>
    <n v="1"/>
    <x v="4"/>
    <x v="4"/>
    <x v="4"/>
  </r>
  <r>
    <x v="94"/>
    <x v="1"/>
    <d v="2023-01-30T00:00:00"/>
    <x v="883"/>
    <s v="IPHONE"/>
    <x v="1"/>
    <x v="1"/>
    <x v="1"/>
    <n v="1"/>
    <x v="4"/>
    <x v="4"/>
    <x v="4"/>
  </r>
  <r>
    <x v="94"/>
    <x v="0"/>
    <d v="2023-03-24T00:00:00"/>
    <x v="106"/>
    <s v="CLICC-ML"/>
    <x v="7"/>
    <x v="2"/>
    <x v="1"/>
    <n v="1"/>
    <x v="4"/>
    <x v="4"/>
    <x v="4"/>
  </r>
  <r>
    <x v="94"/>
    <x v="1"/>
    <d v="2023-02-06T00:00:00"/>
    <x v="995"/>
    <s v="CLICC-ML"/>
    <x v="7"/>
    <x v="2"/>
    <x v="1"/>
    <n v="1"/>
    <x v="4"/>
    <x v="4"/>
    <x v="4"/>
  </r>
  <r>
    <x v="94"/>
    <x v="1"/>
    <d v="2023-01-30T00:00:00"/>
    <x v="1174"/>
    <s v="HPUSBC"/>
    <x v="12"/>
    <x v="1"/>
    <x v="1"/>
    <n v="1"/>
    <x v="4"/>
    <x v="4"/>
    <x v="4"/>
  </r>
  <r>
    <x v="94"/>
    <x v="1"/>
    <d v="2023-01-30T00:00:00"/>
    <x v="960"/>
    <s v="WALLADPT"/>
    <x v="3"/>
    <x v="1"/>
    <x v="1"/>
    <n v="1"/>
    <x v="4"/>
    <x v="4"/>
    <x v="4"/>
  </r>
  <r>
    <x v="94"/>
    <x v="1"/>
    <d v="2023-01-30T00:00:00"/>
    <x v="285"/>
    <s v="IPHONE"/>
    <x v="1"/>
    <x v="1"/>
    <x v="1"/>
    <n v="1"/>
    <x v="4"/>
    <x v="4"/>
    <x v="4"/>
  </r>
  <r>
    <x v="94"/>
    <x v="1"/>
    <d v="2023-01-30T00:00:00"/>
    <x v="511"/>
    <s v="MACUSBC"/>
    <x v="2"/>
    <x v="1"/>
    <x v="1"/>
    <n v="1"/>
    <x v="4"/>
    <x v="4"/>
    <x v="4"/>
  </r>
  <r>
    <x v="94"/>
    <x v="1"/>
    <d v="2023-01-30T00:00:00"/>
    <x v="1277"/>
    <s v="WALLADPT"/>
    <x v="3"/>
    <x v="1"/>
    <x v="1"/>
    <n v="1"/>
    <x v="4"/>
    <x v="4"/>
    <x v="4"/>
  </r>
  <r>
    <x v="94"/>
    <x v="0"/>
    <d v="2023-01-30T00:00:00"/>
    <x v="1441"/>
    <s v="MACCHRG"/>
    <x v="9"/>
    <x v="1"/>
    <x v="1"/>
    <n v="1"/>
    <x v="4"/>
    <x v="4"/>
    <x v="4"/>
  </r>
  <r>
    <x v="94"/>
    <x v="1"/>
    <d v="2023-01-30T00:00:00"/>
    <x v="548"/>
    <s v="IPHONE"/>
    <x v="1"/>
    <x v="1"/>
    <x v="1"/>
    <n v="1"/>
    <x v="4"/>
    <x v="4"/>
    <x v="4"/>
  </r>
  <r>
    <x v="94"/>
    <x v="1"/>
    <d v="2023-01-30T00:00:00"/>
    <x v="1209"/>
    <s v="HPUSBC"/>
    <x v="12"/>
    <x v="1"/>
    <x v="1"/>
    <n v="1"/>
    <x v="4"/>
    <x v="4"/>
    <x v="4"/>
  </r>
  <r>
    <x v="94"/>
    <x v="1"/>
    <d v="2023-01-30T00:00:00"/>
    <x v="369"/>
    <s v="WALLADPT"/>
    <x v="3"/>
    <x v="1"/>
    <x v="1"/>
    <n v="1"/>
    <x v="4"/>
    <x v="4"/>
    <x v="4"/>
  </r>
  <r>
    <x v="94"/>
    <x v="1"/>
    <d v="2023-01-30T00:00:00"/>
    <x v="1087"/>
    <s v="IPHONE"/>
    <x v="1"/>
    <x v="1"/>
    <x v="1"/>
    <n v="1"/>
    <x v="4"/>
    <x v="4"/>
    <x v="4"/>
  </r>
  <r>
    <x v="94"/>
    <x v="1"/>
    <d v="2023-02-06T00:00:00"/>
    <x v="75"/>
    <s v="CBK"/>
    <x v="6"/>
    <x v="2"/>
    <x v="1"/>
    <n v="1"/>
    <x v="4"/>
    <x v="4"/>
    <x v="4"/>
  </r>
  <r>
    <x v="94"/>
    <x v="1"/>
    <d v="2023-01-30T00:00:00"/>
    <x v="1177"/>
    <s v="WALLADPT"/>
    <x v="3"/>
    <x v="1"/>
    <x v="1"/>
    <n v="1"/>
    <x v="4"/>
    <x v="4"/>
    <x v="4"/>
  </r>
  <r>
    <x v="94"/>
    <x v="1"/>
    <d v="2023-01-30T00:00:00"/>
    <x v="355"/>
    <s v="IPHONE"/>
    <x v="1"/>
    <x v="1"/>
    <x v="1"/>
    <n v="1"/>
    <x v="4"/>
    <x v="4"/>
    <x v="4"/>
  </r>
  <r>
    <x v="94"/>
    <x v="1"/>
    <d v="2023-01-30T00:00:00"/>
    <x v="1209"/>
    <s v="HPUSBC"/>
    <x v="12"/>
    <x v="1"/>
    <x v="1"/>
    <n v="1"/>
    <x v="4"/>
    <x v="4"/>
    <x v="4"/>
  </r>
  <r>
    <x v="94"/>
    <x v="1"/>
    <d v="2023-01-30T00:00:00"/>
    <x v="524"/>
    <s v="IPHONE"/>
    <x v="1"/>
    <x v="1"/>
    <x v="1"/>
    <n v="1"/>
    <x v="4"/>
    <x v="4"/>
    <x v="4"/>
  </r>
  <r>
    <x v="94"/>
    <x v="1"/>
    <d v="2023-01-30T00:00:00"/>
    <x v="895"/>
    <s v="WALLADPT"/>
    <x v="3"/>
    <x v="1"/>
    <x v="1"/>
    <n v="1"/>
    <x v="4"/>
    <x v="4"/>
    <x v="4"/>
  </r>
  <r>
    <x v="94"/>
    <x v="1"/>
    <d v="2023-01-30T00:00:00"/>
    <x v="1278"/>
    <s v="OMNI"/>
    <x v="15"/>
    <x v="1"/>
    <x v="1"/>
    <n v="1"/>
    <x v="4"/>
    <x v="4"/>
    <x v="4"/>
  </r>
  <r>
    <x v="94"/>
    <x v="1"/>
    <d v="2023-01-30T00:00:00"/>
    <x v="189"/>
    <s v="MACUSBC"/>
    <x v="2"/>
    <x v="1"/>
    <x v="1"/>
    <n v="1"/>
    <x v="4"/>
    <x v="4"/>
    <x v="4"/>
  </r>
  <r>
    <x v="94"/>
    <x v="1"/>
    <d v="2023-01-30T00:00:00"/>
    <x v="1048"/>
    <s v="WALLADPT"/>
    <x v="3"/>
    <x v="1"/>
    <x v="1"/>
    <n v="1"/>
    <x v="4"/>
    <x v="4"/>
    <x v="4"/>
  </r>
  <r>
    <x v="94"/>
    <x v="1"/>
    <d v="2023-01-30T00:00:00"/>
    <x v="430"/>
    <s v="IPHONE"/>
    <x v="1"/>
    <x v="1"/>
    <x v="1"/>
    <n v="1"/>
    <x v="4"/>
    <x v="4"/>
    <x v="4"/>
  </r>
  <r>
    <x v="94"/>
    <x v="1"/>
    <d v="2023-01-30T00:00:00"/>
    <x v="338"/>
    <s v="MACUSBC"/>
    <x v="2"/>
    <x v="1"/>
    <x v="1"/>
    <n v="1"/>
    <x v="4"/>
    <x v="4"/>
    <x v="4"/>
  </r>
  <r>
    <x v="94"/>
    <x v="1"/>
    <d v="2023-01-30T00:00:00"/>
    <x v="333"/>
    <s v="WALLADPT"/>
    <x v="3"/>
    <x v="1"/>
    <x v="1"/>
    <n v="1"/>
    <x v="4"/>
    <x v="4"/>
    <x v="4"/>
  </r>
  <r>
    <x v="94"/>
    <x v="1"/>
    <d v="2023-01-30T00:00:00"/>
    <x v="249"/>
    <s v="IPHONE"/>
    <x v="1"/>
    <x v="1"/>
    <x v="1"/>
    <n v="1"/>
    <x v="4"/>
    <x v="4"/>
    <x v="4"/>
  </r>
  <r>
    <x v="94"/>
    <x v="1"/>
    <d v="2023-01-30T00:00:00"/>
    <x v="231"/>
    <s v="MACUSBC"/>
    <x v="2"/>
    <x v="1"/>
    <x v="1"/>
    <n v="1"/>
    <x v="4"/>
    <x v="4"/>
    <x v="4"/>
  </r>
  <r>
    <x v="94"/>
    <x v="0"/>
    <d v="2023-01-30T00:00:00"/>
    <x v="393"/>
    <s v="IPHONE"/>
    <x v="1"/>
    <x v="1"/>
    <x v="1"/>
    <n v="1"/>
    <x v="4"/>
    <x v="4"/>
    <x v="4"/>
  </r>
  <r>
    <x v="94"/>
    <x v="0"/>
    <d v="2023-01-30T00:00:00"/>
    <x v="356"/>
    <s v="WALLADPT"/>
    <x v="3"/>
    <x v="1"/>
    <x v="1"/>
    <n v="1"/>
    <x v="4"/>
    <x v="4"/>
    <x v="4"/>
  </r>
  <r>
    <x v="94"/>
    <x v="1"/>
    <d v="2023-01-30T00:00:00"/>
    <x v="435"/>
    <s v="CALC"/>
    <x v="16"/>
    <x v="4"/>
    <x v="1"/>
    <n v="1"/>
    <x v="4"/>
    <x v="4"/>
    <x v="4"/>
  </r>
  <r>
    <x v="94"/>
    <x v="1"/>
    <d v="2023-02-06T00:00:00"/>
    <x v="1066"/>
    <s v="CBK"/>
    <x v="6"/>
    <x v="2"/>
    <x v="1"/>
    <n v="1"/>
    <x v="4"/>
    <x v="4"/>
    <x v="4"/>
  </r>
  <r>
    <x v="94"/>
    <x v="1"/>
    <d v="2023-02-06T00:00:00"/>
    <x v="1208"/>
    <s v="HP"/>
    <x v="18"/>
    <x v="2"/>
    <x v="1"/>
    <n v="1"/>
    <x v="4"/>
    <x v="4"/>
    <x v="4"/>
  </r>
  <r>
    <x v="94"/>
    <x v="0"/>
    <d v="2023-01-30T00:00:00"/>
    <x v="338"/>
    <s v="MACUSBC"/>
    <x v="2"/>
    <x v="1"/>
    <x v="1"/>
    <n v="1"/>
    <x v="4"/>
    <x v="4"/>
    <x v="4"/>
  </r>
  <r>
    <x v="94"/>
    <x v="1"/>
    <d v="2023-02-06T00:00:00"/>
    <x v="1328"/>
    <s v="HP"/>
    <x v="18"/>
    <x v="2"/>
    <x v="1"/>
    <n v="1"/>
    <x v="4"/>
    <x v="4"/>
    <x v="4"/>
  </r>
  <r>
    <x v="94"/>
    <x v="1"/>
    <d v="2023-01-30T00:00:00"/>
    <x v="498"/>
    <s v="WALLADPT"/>
    <x v="3"/>
    <x v="1"/>
    <x v="1"/>
    <n v="1"/>
    <x v="4"/>
    <x v="4"/>
    <x v="4"/>
  </r>
  <r>
    <x v="94"/>
    <x v="1"/>
    <d v="2023-01-30T00:00:00"/>
    <x v="2"/>
    <s v="IPHONE"/>
    <x v="1"/>
    <x v="1"/>
    <x v="1"/>
    <n v="1"/>
    <x v="4"/>
    <x v="4"/>
    <x v="4"/>
  </r>
  <r>
    <x v="94"/>
    <x v="1"/>
    <d v="2023-01-30T00:00:00"/>
    <x v="1075"/>
    <s v="UHDMI"/>
    <x v="14"/>
    <x v="0"/>
    <x v="1"/>
    <n v="1"/>
    <x v="4"/>
    <x v="4"/>
    <x v="4"/>
  </r>
  <r>
    <x v="94"/>
    <x v="1"/>
    <d v="2023-01-30T00:00:00"/>
    <x v="1479"/>
    <s v="HDMIC"/>
    <x v="0"/>
    <x v="0"/>
    <x v="1"/>
    <n v="1"/>
    <x v="4"/>
    <x v="4"/>
    <x v="4"/>
  </r>
  <r>
    <x v="94"/>
    <x v="1"/>
    <d v="2023-01-30T00:00:00"/>
    <x v="884"/>
    <s v="WALLADPT"/>
    <x v="3"/>
    <x v="1"/>
    <x v="1"/>
    <n v="1"/>
    <x v="4"/>
    <x v="4"/>
    <x v="4"/>
  </r>
  <r>
    <x v="94"/>
    <x v="1"/>
    <d v="2023-01-30T00:00:00"/>
    <x v="185"/>
    <s v="IPHONE"/>
    <x v="1"/>
    <x v="1"/>
    <x v="1"/>
    <n v="1"/>
    <x v="4"/>
    <x v="4"/>
    <x v="4"/>
  </r>
  <r>
    <x v="94"/>
    <x v="1"/>
    <d v="2023-02-06T00:00:00"/>
    <x v="1180"/>
    <s v="HP"/>
    <x v="18"/>
    <x v="2"/>
    <x v="1"/>
    <n v="1"/>
    <x v="4"/>
    <x v="4"/>
    <x v="4"/>
  </r>
  <r>
    <x v="94"/>
    <x v="1"/>
    <d v="2023-01-30T00:00:00"/>
    <x v="1423"/>
    <s v="WALLADPT"/>
    <x v="3"/>
    <x v="1"/>
    <x v="1"/>
    <n v="1"/>
    <x v="4"/>
    <x v="4"/>
    <x v="4"/>
  </r>
  <r>
    <x v="94"/>
    <x v="1"/>
    <d v="2023-01-30T00:00:00"/>
    <x v="497"/>
    <s v="IPHONE"/>
    <x v="1"/>
    <x v="1"/>
    <x v="1"/>
    <n v="1"/>
    <x v="4"/>
    <x v="4"/>
    <x v="4"/>
  </r>
  <r>
    <x v="94"/>
    <x v="1"/>
    <d v="2023-01-30T00:00:00"/>
    <x v="1305"/>
    <s v="OMNI"/>
    <x v="15"/>
    <x v="1"/>
    <x v="1"/>
    <n v="1"/>
    <x v="4"/>
    <x v="4"/>
    <x v="4"/>
  </r>
  <r>
    <x v="94"/>
    <x v="1"/>
    <d v="2023-01-30T00:00:00"/>
    <x v="357"/>
    <s v="WALLADPT"/>
    <x v="3"/>
    <x v="1"/>
    <x v="1"/>
    <n v="1"/>
    <x v="4"/>
    <x v="4"/>
    <x v="4"/>
  </r>
  <r>
    <x v="94"/>
    <x v="1"/>
    <d v="2023-01-30T00:00:00"/>
    <x v="262"/>
    <s v="IPHONE"/>
    <x v="1"/>
    <x v="1"/>
    <x v="1"/>
    <n v="1"/>
    <x v="4"/>
    <x v="4"/>
    <x v="4"/>
  </r>
  <r>
    <x v="94"/>
    <x v="1"/>
    <d v="2023-02-13T00:00:00"/>
    <x v="1255"/>
    <s v="CLICC-MM"/>
    <x v="4"/>
    <x v="2"/>
    <x v="1"/>
    <n v="1"/>
    <x v="4"/>
    <x v="4"/>
    <x v="4"/>
  </r>
  <r>
    <x v="94"/>
    <x v="1"/>
    <d v="2023-01-30T00:00:00"/>
    <x v="524"/>
    <s v="IPHONE"/>
    <x v="1"/>
    <x v="1"/>
    <x v="1"/>
    <n v="1"/>
    <x v="4"/>
    <x v="4"/>
    <x v="4"/>
  </r>
  <r>
    <x v="94"/>
    <x v="1"/>
    <d v="2023-01-30T00:00:00"/>
    <x v="895"/>
    <s v="WALLADPT"/>
    <x v="3"/>
    <x v="1"/>
    <x v="1"/>
    <n v="1"/>
    <x v="4"/>
    <x v="4"/>
    <x v="4"/>
  </r>
  <r>
    <x v="94"/>
    <x v="1"/>
    <d v="2023-01-30T00:00:00"/>
    <x v="1480"/>
    <s v="MACCHRG"/>
    <x v="9"/>
    <x v="1"/>
    <x v="1"/>
    <n v="1"/>
    <x v="4"/>
    <x v="4"/>
    <x v="4"/>
  </r>
  <r>
    <x v="94"/>
    <x v="1"/>
    <d v="2023-02-13T00:00:00"/>
    <x v="1481"/>
    <s v="HP"/>
    <x v="18"/>
    <x v="2"/>
    <x v="1"/>
    <n v="1"/>
    <x v="4"/>
    <x v="4"/>
    <x v="4"/>
  </r>
  <r>
    <x v="94"/>
    <x v="1"/>
    <d v="2023-02-06T00:00:00"/>
    <x v="400"/>
    <s v="CBK"/>
    <x v="6"/>
    <x v="2"/>
    <x v="1"/>
    <n v="1"/>
    <x v="4"/>
    <x v="4"/>
    <x v="4"/>
  </r>
  <r>
    <x v="94"/>
    <x v="1"/>
    <d v="2023-01-30T00:00:00"/>
    <x v="1186"/>
    <s v="OMNI"/>
    <x v="15"/>
    <x v="1"/>
    <x v="1"/>
    <n v="1"/>
    <x v="4"/>
    <x v="4"/>
    <x v="4"/>
  </r>
  <r>
    <x v="94"/>
    <x v="1"/>
    <d v="2023-02-13T00:00:00"/>
    <x v="840"/>
    <s v="CLICC-ML"/>
    <x v="7"/>
    <x v="2"/>
    <x v="1"/>
    <n v="1"/>
    <x v="4"/>
    <x v="4"/>
    <x v="4"/>
  </r>
  <r>
    <x v="94"/>
    <x v="0"/>
    <d v="2023-01-30T00:00:00"/>
    <x v="950"/>
    <s v="WALLADPT"/>
    <x v="3"/>
    <x v="1"/>
    <x v="1"/>
    <n v="1"/>
    <x v="4"/>
    <x v="4"/>
    <x v="4"/>
  </r>
  <r>
    <x v="94"/>
    <x v="1"/>
    <d v="2023-01-30T00:00:00"/>
    <x v="511"/>
    <s v="MACUSBC"/>
    <x v="2"/>
    <x v="1"/>
    <x v="1"/>
    <n v="1"/>
    <x v="4"/>
    <x v="4"/>
    <x v="4"/>
  </r>
  <r>
    <x v="94"/>
    <x v="1"/>
    <d v="2023-01-30T00:00:00"/>
    <x v="231"/>
    <s v="MACUSBC"/>
    <x v="2"/>
    <x v="1"/>
    <x v="1"/>
    <n v="1"/>
    <x v="4"/>
    <x v="4"/>
    <x v="4"/>
  </r>
  <r>
    <x v="94"/>
    <x v="1"/>
    <d v="2023-02-06T00:00:00"/>
    <x v="392"/>
    <s v="CBK"/>
    <x v="6"/>
    <x v="2"/>
    <x v="1"/>
    <n v="1"/>
    <x v="4"/>
    <x v="4"/>
    <x v="4"/>
  </r>
  <r>
    <x v="94"/>
    <x v="1"/>
    <d v="2023-01-30T00:00:00"/>
    <x v="1043"/>
    <s v="HDST"/>
    <x v="8"/>
    <x v="4"/>
    <x v="1"/>
    <n v="1"/>
    <x v="4"/>
    <x v="4"/>
    <x v="4"/>
  </r>
  <r>
    <x v="94"/>
    <x v="0"/>
    <d v="2023-01-30T00:00:00"/>
    <x v="339"/>
    <s v="MACUSBC"/>
    <x v="2"/>
    <x v="1"/>
    <x v="1"/>
    <n v="1"/>
    <x v="4"/>
    <x v="4"/>
    <x v="4"/>
  </r>
  <r>
    <x v="94"/>
    <x v="1"/>
    <d v="2023-01-30T00:00:00"/>
    <x v="1174"/>
    <s v="HPUSBC"/>
    <x v="12"/>
    <x v="1"/>
    <x v="1"/>
    <n v="1"/>
    <x v="4"/>
    <x v="4"/>
    <x v="4"/>
  </r>
  <r>
    <x v="94"/>
    <x v="0"/>
    <d v="2023-02-13T00:00:00"/>
    <x v="1102"/>
    <s v="HP"/>
    <x v="18"/>
    <x v="2"/>
    <x v="1"/>
    <n v="1"/>
    <x v="4"/>
    <x v="4"/>
    <x v="4"/>
  </r>
  <r>
    <x v="94"/>
    <x v="0"/>
    <d v="2023-01-30T00:00:00"/>
    <x v="1035"/>
    <s v="IPHONE"/>
    <x v="1"/>
    <x v="1"/>
    <x v="1"/>
    <n v="1"/>
    <x v="4"/>
    <x v="4"/>
    <x v="4"/>
  </r>
  <r>
    <x v="94"/>
    <x v="0"/>
    <d v="2023-01-30T00:00:00"/>
    <x v="1305"/>
    <s v="OMNI"/>
    <x v="15"/>
    <x v="1"/>
    <x v="1"/>
    <n v="1"/>
    <x v="4"/>
    <x v="4"/>
    <x v="4"/>
  </r>
  <r>
    <x v="94"/>
    <x v="1"/>
    <d v="2023-01-30T00:00:00"/>
    <x v="950"/>
    <s v="WALLADPT"/>
    <x v="3"/>
    <x v="1"/>
    <x v="1"/>
    <n v="1"/>
    <x v="4"/>
    <x v="4"/>
    <x v="4"/>
  </r>
  <r>
    <x v="94"/>
    <x v="1"/>
    <d v="2023-01-30T00:00:00"/>
    <x v="20"/>
    <s v="IPHONE"/>
    <x v="1"/>
    <x v="1"/>
    <x v="1"/>
    <n v="1"/>
    <x v="4"/>
    <x v="4"/>
    <x v="4"/>
  </r>
  <r>
    <x v="94"/>
    <x v="1"/>
    <d v="2023-01-31T00:00:00"/>
    <x v="366"/>
    <s v="UHDMI"/>
    <x v="14"/>
    <x v="0"/>
    <x v="1"/>
    <n v="1"/>
    <x v="4"/>
    <x v="4"/>
    <x v="4"/>
  </r>
  <r>
    <x v="95"/>
    <x v="0"/>
    <d v="2023-01-31T00:00:00"/>
    <x v="279"/>
    <s v="HDST"/>
    <x v="8"/>
    <x v="4"/>
    <x v="1"/>
    <n v="1"/>
    <x v="4"/>
    <x v="5"/>
    <x v="4"/>
  </r>
  <r>
    <x v="95"/>
    <x v="0"/>
    <d v="2023-02-07T00:00:00"/>
    <x v="870"/>
    <s v="CBK"/>
    <x v="6"/>
    <x v="2"/>
    <x v="1"/>
    <n v="1"/>
    <x v="4"/>
    <x v="5"/>
    <x v="4"/>
  </r>
  <r>
    <x v="95"/>
    <x v="0"/>
    <d v="2023-02-14T00:00:00"/>
    <x v="1312"/>
    <s v="HP"/>
    <x v="18"/>
    <x v="2"/>
    <x v="1"/>
    <n v="1"/>
    <x v="4"/>
    <x v="5"/>
    <x v="4"/>
  </r>
  <r>
    <x v="95"/>
    <x v="1"/>
    <d v="2023-01-31T00:00:00"/>
    <x v="357"/>
    <s v="WALLADPT"/>
    <x v="3"/>
    <x v="1"/>
    <x v="1"/>
    <n v="1"/>
    <x v="4"/>
    <x v="5"/>
    <x v="4"/>
  </r>
  <r>
    <x v="95"/>
    <x v="1"/>
    <d v="2023-01-31T00:00:00"/>
    <x v="262"/>
    <s v="IPHONE"/>
    <x v="1"/>
    <x v="1"/>
    <x v="1"/>
    <n v="1"/>
    <x v="4"/>
    <x v="5"/>
    <x v="4"/>
  </r>
  <r>
    <x v="95"/>
    <x v="1"/>
    <d v="2023-01-31T00:00:00"/>
    <x v="1209"/>
    <s v="HPUSBC"/>
    <x v="12"/>
    <x v="1"/>
    <x v="1"/>
    <n v="1"/>
    <x v="4"/>
    <x v="5"/>
    <x v="4"/>
  </r>
  <r>
    <x v="95"/>
    <x v="1"/>
    <d v="2023-02-13T00:00:00"/>
    <x v="738"/>
    <s v="CLICC-ML"/>
    <x v="7"/>
    <x v="2"/>
    <x v="1"/>
    <n v="1"/>
    <x v="4"/>
    <x v="5"/>
    <x v="4"/>
  </r>
  <r>
    <x v="95"/>
    <x v="0"/>
    <d v="2023-01-31T00:00:00"/>
    <x v="231"/>
    <s v="MACUSBC"/>
    <x v="2"/>
    <x v="1"/>
    <x v="1"/>
    <n v="1"/>
    <x v="4"/>
    <x v="5"/>
    <x v="4"/>
  </r>
  <r>
    <x v="95"/>
    <x v="1"/>
    <d v="2023-02-14T00:00:00"/>
    <x v="657"/>
    <s v="HP"/>
    <x v="18"/>
    <x v="2"/>
    <x v="1"/>
    <n v="1"/>
    <x v="4"/>
    <x v="5"/>
    <x v="4"/>
  </r>
  <r>
    <x v="95"/>
    <x v="1"/>
    <d v="2023-01-31T00:00:00"/>
    <x v="189"/>
    <s v="MACUSBC"/>
    <x v="2"/>
    <x v="1"/>
    <x v="1"/>
    <n v="1"/>
    <x v="4"/>
    <x v="5"/>
    <x v="4"/>
  </r>
  <r>
    <x v="95"/>
    <x v="0"/>
    <d v="2023-02-07T00:00:00"/>
    <x v="477"/>
    <s v="CBK"/>
    <x v="6"/>
    <x v="2"/>
    <x v="1"/>
    <n v="1"/>
    <x v="4"/>
    <x v="5"/>
    <x v="4"/>
  </r>
  <r>
    <x v="95"/>
    <x v="1"/>
    <d v="2023-02-13T00:00:00"/>
    <x v="780"/>
    <s v="CLICC-ML"/>
    <x v="7"/>
    <x v="2"/>
    <x v="1"/>
    <n v="1"/>
    <x v="4"/>
    <x v="5"/>
    <x v="4"/>
  </r>
  <r>
    <x v="95"/>
    <x v="1"/>
    <d v="2023-02-14T00:00:00"/>
    <x v="581"/>
    <s v="CLICC-ML"/>
    <x v="7"/>
    <x v="2"/>
    <x v="1"/>
    <n v="1"/>
    <x v="4"/>
    <x v="5"/>
    <x v="4"/>
  </r>
  <r>
    <x v="95"/>
    <x v="1"/>
    <d v="2023-01-31T00:00:00"/>
    <x v="9"/>
    <s v="MACUSBC"/>
    <x v="2"/>
    <x v="1"/>
    <x v="1"/>
    <n v="1"/>
    <x v="4"/>
    <x v="5"/>
    <x v="4"/>
  </r>
  <r>
    <x v="95"/>
    <x v="1"/>
    <d v="2023-01-31T00:00:00"/>
    <x v="709"/>
    <s v="MACCHRG"/>
    <x v="9"/>
    <x v="1"/>
    <x v="1"/>
    <n v="1"/>
    <x v="4"/>
    <x v="5"/>
    <x v="4"/>
  </r>
  <r>
    <x v="95"/>
    <x v="1"/>
    <d v="2023-01-31T00:00:00"/>
    <x v="1423"/>
    <s v="WALLADPT"/>
    <x v="3"/>
    <x v="1"/>
    <x v="1"/>
    <n v="1"/>
    <x v="4"/>
    <x v="5"/>
    <x v="4"/>
  </r>
  <r>
    <x v="95"/>
    <x v="1"/>
    <d v="2023-01-31T00:00:00"/>
    <x v="1482"/>
    <s v="ANDROID"/>
    <x v="19"/>
    <x v="1"/>
    <x v="1"/>
    <n v="1"/>
    <x v="4"/>
    <x v="5"/>
    <x v="4"/>
  </r>
  <r>
    <x v="95"/>
    <x v="1"/>
    <d v="2023-01-31T00:00:00"/>
    <x v="338"/>
    <s v="MACUSBC"/>
    <x v="2"/>
    <x v="1"/>
    <x v="1"/>
    <n v="1"/>
    <x v="4"/>
    <x v="5"/>
    <x v="4"/>
  </r>
  <r>
    <x v="95"/>
    <x v="1"/>
    <d v="2023-01-31T00:00:00"/>
    <x v="638"/>
    <s v="ANKER"/>
    <x v="20"/>
    <x v="1"/>
    <x v="1"/>
    <n v="1"/>
    <x v="4"/>
    <x v="5"/>
    <x v="4"/>
  </r>
  <r>
    <x v="95"/>
    <x v="0"/>
    <d v="2023-02-16T00:00:00"/>
    <x v="831"/>
    <s v="CLICC-ML"/>
    <x v="7"/>
    <x v="2"/>
    <x v="1"/>
    <n v="1"/>
    <x v="4"/>
    <x v="5"/>
    <x v="4"/>
  </r>
  <r>
    <x v="95"/>
    <x v="1"/>
    <d v="2023-01-31T00:00:00"/>
    <x v="339"/>
    <s v="MACUSBC"/>
    <x v="2"/>
    <x v="1"/>
    <x v="1"/>
    <n v="1"/>
    <x v="4"/>
    <x v="5"/>
    <x v="4"/>
  </r>
  <r>
    <x v="95"/>
    <x v="1"/>
    <d v="2023-02-07T00:00:00"/>
    <x v="1472"/>
    <s v="CBK"/>
    <x v="6"/>
    <x v="2"/>
    <x v="1"/>
    <n v="1"/>
    <x v="4"/>
    <x v="5"/>
    <x v="4"/>
  </r>
  <r>
    <x v="95"/>
    <x v="1"/>
    <d v="2023-01-31T00:00:00"/>
    <x v="1305"/>
    <s v="OMNI"/>
    <x v="15"/>
    <x v="1"/>
    <x v="1"/>
    <n v="1"/>
    <x v="4"/>
    <x v="5"/>
    <x v="4"/>
  </r>
  <r>
    <x v="95"/>
    <x v="1"/>
    <d v="2023-02-07T00:00:00"/>
    <x v="1483"/>
    <s v="CLICC-MM"/>
    <x v="4"/>
    <x v="2"/>
    <x v="1"/>
    <n v="1"/>
    <x v="4"/>
    <x v="5"/>
    <x v="4"/>
  </r>
  <r>
    <x v="95"/>
    <x v="1"/>
    <d v="2023-01-31T00:00:00"/>
    <x v="110"/>
    <s v="MACUSBC"/>
    <x v="2"/>
    <x v="1"/>
    <x v="1"/>
    <n v="1"/>
    <x v="4"/>
    <x v="5"/>
    <x v="4"/>
  </r>
  <r>
    <x v="95"/>
    <x v="1"/>
    <d v="2023-02-14T00:00:00"/>
    <x v="1240"/>
    <s v="HP"/>
    <x v="18"/>
    <x v="2"/>
    <x v="1"/>
    <n v="1"/>
    <x v="4"/>
    <x v="5"/>
    <x v="4"/>
  </r>
  <r>
    <x v="95"/>
    <x v="1"/>
    <d v="2023-02-07T00:00:00"/>
    <x v="723"/>
    <s v="FAC"/>
    <x v="4"/>
    <x v="2"/>
    <x v="1"/>
    <n v="1"/>
    <x v="4"/>
    <x v="5"/>
    <x v="4"/>
  </r>
  <r>
    <x v="95"/>
    <x v="1"/>
    <d v="2023-02-07T00:00:00"/>
    <x v="1040"/>
    <s v="CBK"/>
    <x v="6"/>
    <x v="2"/>
    <x v="1"/>
    <n v="1"/>
    <x v="4"/>
    <x v="5"/>
    <x v="4"/>
  </r>
  <r>
    <x v="95"/>
    <x v="1"/>
    <d v="2023-02-14T00:00:00"/>
    <x v="611"/>
    <s v="CLICC-ML"/>
    <x v="7"/>
    <x v="2"/>
    <x v="1"/>
    <n v="1"/>
    <x v="4"/>
    <x v="5"/>
    <x v="4"/>
  </r>
  <r>
    <x v="95"/>
    <x v="1"/>
    <d v="2023-02-13T00:00:00"/>
    <x v="1381"/>
    <s v="CLICC-MM"/>
    <x v="4"/>
    <x v="2"/>
    <x v="1"/>
    <n v="1"/>
    <x v="4"/>
    <x v="5"/>
    <x v="4"/>
  </r>
  <r>
    <x v="95"/>
    <x v="1"/>
    <d v="2023-02-14T00:00:00"/>
    <x v="848"/>
    <s v="CLICC-ML"/>
    <x v="7"/>
    <x v="2"/>
    <x v="1"/>
    <n v="1"/>
    <x v="4"/>
    <x v="5"/>
    <x v="4"/>
  </r>
  <r>
    <x v="95"/>
    <x v="1"/>
    <d v="2023-02-14T00:00:00"/>
    <x v="72"/>
    <s v="CLICC-ML"/>
    <x v="7"/>
    <x v="2"/>
    <x v="1"/>
    <n v="1"/>
    <x v="4"/>
    <x v="5"/>
    <x v="4"/>
  </r>
  <r>
    <x v="95"/>
    <x v="0"/>
    <d v="2023-01-31T00:00:00"/>
    <x v="1209"/>
    <s v="HPUSBC"/>
    <x v="12"/>
    <x v="1"/>
    <x v="1"/>
    <n v="1"/>
    <x v="4"/>
    <x v="5"/>
    <x v="4"/>
  </r>
  <r>
    <x v="95"/>
    <x v="1"/>
    <d v="2023-01-31T00:00:00"/>
    <x v="398"/>
    <s v="UVGA"/>
    <x v="10"/>
    <x v="0"/>
    <x v="1"/>
    <n v="1"/>
    <x v="4"/>
    <x v="5"/>
    <x v="4"/>
  </r>
  <r>
    <x v="95"/>
    <x v="1"/>
    <d v="2023-02-13T00:00:00"/>
    <x v="808"/>
    <s v="HP"/>
    <x v="18"/>
    <x v="2"/>
    <x v="1"/>
    <n v="1"/>
    <x v="4"/>
    <x v="5"/>
    <x v="4"/>
  </r>
  <r>
    <x v="95"/>
    <x v="1"/>
    <d v="2023-01-31T00:00:00"/>
    <x v="1384"/>
    <s v="MACUSBC"/>
    <x v="2"/>
    <x v="1"/>
    <x v="1"/>
    <n v="1"/>
    <x v="4"/>
    <x v="5"/>
    <x v="4"/>
  </r>
  <r>
    <x v="95"/>
    <x v="0"/>
    <d v="2023-01-31T00:00:00"/>
    <x v="332"/>
    <s v="MACUSBC"/>
    <x v="2"/>
    <x v="1"/>
    <x v="1"/>
    <n v="1"/>
    <x v="4"/>
    <x v="5"/>
    <x v="4"/>
  </r>
  <r>
    <x v="95"/>
    <x v="1"/>
    <d v="2023-02-13T00:00:00"/>
    <x v="296"/>
    <s v="CLICC-ML"/>
    <x v="7"/>
    <x v="2"/>
    <x v="1"/>
    <n v="1"/>
    <x v="4"/>
    <x v="5"/>
    <x v="4"/>
  </r>
  <r>
    <x v="95"/>
    <x v="1"/>
    <d v="2023-01-31T00:00:00"/>
    <x v="511"/>
    <s v="MACUSBC"/>
    <x v="2"/>
    <x v="1"/>
    <x v="1"/>
    <n v="1"/>
    <x v="4"/>
    <x v="5"/>
    <x v="4"/>
  </r>
  <r>
    <x v="95"/>
    <x v="1"/>
    <d v="2023-01-31T00:00:00"/>
    <x v="634"/>
    <s v="IPHONE"/>
    <x v="1"/>
    <x v="1"/>
    <x v="1"/>
    <n v="1"/>
    <x v="4"/>
    <x v="5"/>
    <x v="4"/>
  </r>
  <r>
    <x v="95"/>
    <x v="0"/>
    <d v="2023-02-14T00:00:00"/>
    <x v="724"/>
    <s v="HP"/>
    <x v="18"/>
    <x v="2"/>
    <x v="1"/>
    <n v="1"/>
    <x v="4"/>
    <x v="5"/>
    <x v="4"/>
  </r>
  <r>
    <x v="95"/>
    <x v="1"/>
    <d v="2023-01-31T00:00:00"/>
    <x v="338"/>
    <s v="MACUSBC"/>
    <x v="2"/>
    <x v="1"/>
    <x v="1"/>
    <n v="1"/>
    <x v="4"/>
    <x v="5"/>
    <x v="4"/>
  </r>
  <r>
    <x v="95"/>
    <x v="0"/>
    <d v="2023-01-31T00:00:00"/>
    <x v="1174"/>
    <s v="HPUSBC"/>
    <x v="12"/>
    <x v="1"/>
    <x v="1"/>
    <n v="1"/>
    <x v="4"/>
    <x v="5"/>
    <x v="4"/>
  </r>
  <r>
    <x v="95"/>
    <x v="1"/>
    <d v="2023-01-31T00:00:00"/>
    <x v="330"/>
    <s v="MACUSBC"/>
    <x v="2"/>
    <x v="1"/>
    <x v="1"/>
    <n v="1"/>
    <x v="4"/>
    <x v="5"/>
    <x v="4"/>
  </r>
  <r>
    <x v="95"/>
    <x v="1"/>
    <d v="2023-01-31T00:00:00"/>
    <x v="530"/>
    <s v="MACUSBC"/>
    <x v="2"/>
    <x v="1"/>
    <x v="1"/>
    <n v="1"/>
    <x v="4"/>
    <x v="5"/>
    <x v="4"/>
  </r>
  <r>
    <x v="95"/>
    <x v="1"/>
    <d v="2023-01-31T00:00:00"/>
    <x v="1301"/>
    <s v="IPHONE"/>
    <x v="1"/>
    <x v="1"/>
    <x v="1"/>
    <n v="1"/>
    <x v="4"/>
    <x v="5"/>
    <x v="4"/>
  </r>
  <r>
    <x v="95"/>
    <x v="1"/>
    <d v="2023-01-31T00:00:00"/>
    <x v="883"/>
    <s v="IPHONE"/>
    <x v="1"/>
    <x v="1"/>
    <x v="1"/>
    <n v="1"/>
    <x v="4"/>
    <x v="5"/>
    <x v="4"/>
  </r>
  <r>
    <x v="95"/>
    <x v="1"/>
    <d v="2023-01-31T00:00:00"/>
    <x v="356"/>
    <s v="WALLADPT"/>
    <x v="3"/>
    <x v="1"/>
    <x v="1"/>
    <n v="1"/>
    <x v="4"/>
    <x v="5"/>
    <x v="4"/>
  </r>
  <r>
    <x v="95"/>
    <x v="1"/>
    <d v="2023-01-31T00:00:00"/>
    <x v="393"/>
    <s v="IPHONE"/>
    <x v="1"/>
    <x v="1"/>
    <x v="1"/>
    <n v="1"/>
    <x v="4"/>
    <x v="5"/>
    <x v="4"/>
  </r>
  <r>
    <x v="95"/>
    <x v="1"/>
    <d v="2023-01-31T00:00:00"/>
    <x v="1092"/>
    <s v="CALC"/>
    <x v="16"/>
    <x v="4"/>
    <x v="1"/>
    <n v="1"/>
    <x v="4"/>
    <x v="5"/>
    <x v="4"/>
  </r>
  <r>
    <x v="95"/>
    <x v="1"/>
    <d v="2023-01-31T00:00:00"/>
    <x v="185"/>
    <s v="IPHONE"/>
    <x v="1"/>
    <x v="1"/>
    <x v="1"/>
    <n v="1"/>
    <x v="4"/>
    <x v="5"/>
    <x v="4"/>
  </r>
  <r>
    <x v="95"/>
    <x v="1"/>
    <d v="2023-01-31T00:00:00"/>
    <x v="1301"/>
    <s v="IPHONE"/>
    <x v="1"/>
    <x v="1"/>
    <x v="1"/>
    <n v="1"/>
    <x v="4"/>
    <x v="5"/>
    <x v="4"/>
  </r>
  <r>
    <x v="95"/>
    <x v="1"/>
    <d v="2023-01-31T00:00:00"/>
    <x v="709"/>
    <s v="MACCHRG"/>
    <x v="9"/>
    <x v="1"/>
    <x v="1"/>
    <n v="1"/>
    <x v="4"/>
    <x v="5"/>
    <x v="4"/>
  </r>
  <r>
    <x v="95"/>
    <x v="1"/>
    <d v="2023-01-31T00:00:00"/>
    <x v="1484"/>
    <s v="ANDROID"/>
    <x v="19"/>
    <x v="1"/>
    <x v="1"/>
    <n v="1"/>
    <x v="4"/>
    <x v="5"/>
    <x v="4"/>
  </r>
  <r>
    <x v="95"/>
    <x v="1"/>
    <d v="2023-01-31T00:00:00"/>
    <x v="231"/>
    <s v="MACUSBC"/>
    <x v="2"/>
    <x v="1"/>
    <x v="1"/>
    <n v="1"/>
    <x v="4"/>
    <x v="5"/>
    <x v="4"/>
  </r>
  <r>
    <x v="95"/>
    <x v="1"/>
    <d v="2023-01-31T00:00:00"/>
    <x v="550"/>
    <s v="CALC"/>
    <x v="16"/>
    <x v="4"/>
    <x v="1"/>
    <n v="1"/>
    <x v="4"/>
    <x v="5"/>
    <x v="4"/>
  </r>
  <r>
    <x v="95"/>
    <x v="1"/>
    <d v="2023-02-14T00:00:00"/>
    <x v="594"/>
    <s v="HP"/>
    <x v="18"/>
    <x v="2"/>
    <x v="1"/>
    <n v="1"/>
    <x v="4"/>
    <x v="5"/>
    <x v="4"/>
  </r>
  <r>
    <x v="95"/>
    <x v="1"/>
    <d v="2023-02-14T00:00:00"/>
    <x v="614"/>
    <s v="CLICC-MM"/>
    <x v="4"/>
    <x v="2"/>
    <x v="1"/>
    <n v="1"/>
    <x v="4"/>
    <x v="5"/>
    <x v="4"/>
  </r>
  <r>
    <x v="95"/>
    <x v="1"/>
    <d v="2023-01-31T00:00:00"/>
    <x v="974"/>
    <s v="OMNI"/>
    <x v="15"/>
    <x v="1"/>
    <x v="1"/>
    <n v="1"/>
    <x v="4"/>
    <x v="5"/>
    <x v="4"/>
  </r>
  <r>
    <x v="95"/>
    <x v="1"/>
    <d v="2023-01-31T00:00:00"/>
    <x v="1035"/>
    <s v="IPHONE"/>
    <x v="1"/>
    <x v="1"/>
    <x v="1"/>
    <n v="1"/>
    <x v="4"/>
    <x v="5"/>
    <x v="4"/>
  </r>
  <r>
    <x v="95"/>
    <x v="2"/>
    <d v="2023-02-14T00:00:00"/>
    <x v="1473"/>
    <s v="CLICC-MM"/>
    <x v="4"/>
    <x v="2"/>
    <x v="1"/>
    <n v="1"/>
    <x v="4"/>
    <x v="5"/>
    <x v="4"/>
  </r>
  <r>
    <x v="95"/>
    <x v="1"/>
    <d v="2023-01-31T00:00:00"/>
    <x v="330"/>
    <s v="MACUSBC"/>
    <x v="2"/>
    <x v="1"/>
    <x v="1"/>
    <n v="1"/>
    <x v="4"/>
    <x v="5"/>
    <x v="4"/>
  </r>
  <r>
    <x v="95"/>
    <x v="1"/>
    <d v="2023-01-31T00:00:00"/>
    <x v="883"/>
    <s v="IPHONE"/>
    <x v="1"/>
    <x v="1"/>
    <x v="1"/>
    <n v="1"/>
    <x v="4"/>
    <x v="5"/>
    <x v="4"/>
  </r>
  <r>
    <x v="95"/>
    <x v="1"/>
    <d v="2023-01-31T00:00:00"/>
    <x v="430"/>
    <s v="IPHONE"/>
    <x v="1"/>
    <x v="1"/>
    <x v="1"/>
    <n v="1"/>
    <x v="4"/>
    <x v="5"/>
    <x v="4"/>
  </r>
  <r>
    <x v="95"/>
    <x v="1"/>
    <d v="2023-01-31T00:00:00"/>
    <x v="1095"/>
    <s v="ANKER"/>
    <x v="20"/>
    <x v="1"/>
    <x v="1"/>
    <n v="1"/>
    <x v="4"/>
    <x v="5"/>
    <x v="4"/>
  </r>
  <r>
    <x v="95"/>
    <x v="1"/>
    <d v="2023-01-31T00:00:00"/>
    <x v="530"/>
    <s v="MACUSBC"/>
    <x v="2"/>
    <x v="1"/>
    <x v="1"/>
    <n v="1"/>
    <x v="4"/>
    <x v="5"/>
    <x v="4"/>
  </r>
  <r>
    <x v="95"/>
    <x v="1"/>
    <d v="2023-01-31T00:00:00"/>
    <x v="1057"/>
    <s v="ANKER"/>
    <x v="20"/>
    <x v="1"/>
    <x v="1"/>
    <n v="1"/>
    <x v="4"/>
    <x v="5"/>
    <x v="4"/>
  </r>
  <r>
    <x v="95"/>
    <x v="1"/>
    <d v="2023-01-31T00:00:00"/>
    <x v="279"/>
    <s v="HDST"/>
    <x v="8"/>
    <x v="4"/>
    <x v="1"/>
    <n v="1"/>
    <x v="4"/>
    <x v="5"/>
    <x v="4"/>
  </r>
  <r>
    <x v="95"/>
    <x v="1"/>
    <d v="2023-02-14T00:00:00"/>
    <x v="878"/>
    <s v="CLICC-ML"/>
    <x v="7"/>
    <x v="2"/>
    <x v="1"/>
    <n v="1"/>
    <x v="4"/>
    <x v="5"/>
    <x v="4"/>
  </r>
  <r>
    <x v="95"/>
    <x v="1"/>
    <d v="2023-02-14T00:00:00"/>
    <x v="345"/>
    <s v="CLICC-ML"/>
    <x v="7"/>
    <x v="2"/>
    <x v="1"/>
    <n v="1"/>
    <x v="4"/>
    <x v="5"/>
    <x v="4"/>
  </r>
  <r>
    <x v="95"/>
    <x v="1"/>
    <d v="2023-01-31T00:00:00"/>
    <x v="786"/>
    <s v="OMNI"/>
    <x v="15"/>
    <x v="1"/>
    <x v="1"/>
    <n v="1"/>
    <x v="4"/>
    <x v="5"/>
    <x v="4"/>
  </r>
  <r>
    <x v="95"/>
    <x v="1"/>
    <d v="2023-01-31T00:00:00"/>
    <x v="1075"/>
    <s v="UHDMI"/>
    <x v="14"/>
    <x v="0"/>
    <x v="1"/>
    <n v="1"/>
    <x v="4"/>
    <x v="5"/>
    <x v="4"/>
  </r>
  <r>
    <x v="95"/>
    <x v="1"/>
    <d v="2023-01-31T00:00:00"/>
    <x v="977"/>
    <s v="HDMIC"/>
    <x v="0"/>
    <x v="0"/>
    <x v="1"/>
    <n v="1"/>
    <x v="4"/>
    <x v="5"/>
    <x v="4"/>
  </r>
  <r>
    <x v="95"/>
    <x v="1"/>
    <d v="2023-01-31T00:00:00"/>
    <x v="330"/>
    <s v="MACUSBC"/>
    <x v="2"/>
    <x v="1"/>
    <x v="1"/>
    <n v="1"/>
    <x v="4"/>
    <x v="5"/>
    <x v="4"/>
  </r>
  <r>
    <x v="95"/>
    <x v="1"/>
    <d v="2023-01-31T00:00:00"/>
    <x v="1275"/>
    <s v="HPUSBC"/>
    <x v="12"/>
    <x v="1"/>
    <x v="1"/>
    <n v="1"/>
    <x v="4"/>
    <x v="5"/>
    <x v="4"/>
  </r>
  <r>
    <x v="95"/>
    <x v="1"/>
    <d v="2023-01-31T00:00:00"/>
    <x v="189"/>
    <s v="MACUSBC"/>
    <x v="2"/>
    <x v="1"/>
    <x v="1"/>
    <n v="1"/>
    <x v="4"/>
    <x v="5"/>
    <x v="4"/>
  </r>
  <r>
    <x v="95"/>
    <x v="1"/>
    <d v="2023-01-31T00:00:00"/>
    <x v="393"/>
    <s v="IPHONE"/>
    <x v="1"/>
    <x v="1"/>
    <x v="1"/>
    <n v="1"/>
    <x v="4"/>
    <x v="5"/>
    <x v="4"/>
  </r>
  <r>
    <x v="95"/>
    <x v="1"/>
    <d v="2023-01-31T00:00:00"/>
    <x v="356"/>
    <s v="WALLADPT"/>
    <x v="3"/>
    <x v="1"/>
    <x v="1"/>
    <n v="1"/>
    <x v="4"/>
    <x v="5"/>
    <x v="4"/>
  </r>
  <r>
    <x v="95"/>
    <x v="1"/>
    <d v="2023-01-31T00:00:00"/>
    <x v="338"/>
    <s v="MACUSBC"/>
    <x v="2"/>
    <x v="1"/>
    <x v="1"/>
    <n v="1"/>
    <x v="4"/>
    <x v="5"/>
    <x v="4"/>
  </r>
  <r>
    <x v="95"/>
    <x v="1"/>
    <d v="2023-01-31T00:00:00"/>
    <x v="521"/>
    <s v="HDST"/>
    <x v="8"/>
    <x v="4"/>
    <x v="1"/>
    <n v="1"/>
    <x v="4"/>
    <x v="5"/>
    <x v="4"/>
  </r>
  <r>
    <x v="95"/>
    <x v="1"/>
    <d v="2023-01-31T00:00:00"/>
    <x v="332"/>
    <s v="MACUSBC"/>
    <x v="2"/>
    <x v="1"/>
    <x v="1"/>
    <n v="1"/>
    <x v="4"/>
    <x v="5"/>
    <x v="4"/>
  </r>
  <r>
    <x v="95"/>
    <x v="0"/>
    <d v="2023-01-31T00:00:00"/>
    <x v="1082"/>
    <s v="UVGA"/>
    <x v="10"/>
    <x v="0"/>
    <x v="1"/>
    <n v="1"/>
    <x v="4"/>
    <x v="5"/>
    <x v="4"/>
  </r>
  <r>
    <x v="95"/>
    <x v="0"/>
    <d v="2023-01-31T00:00:00"/>
    <x v="1235"/>
    <s v="HDST"/>
    <x v="8"/>
    <x v="4"/>
    <x v="1"/>
    <n v="1"/>
    <x v="4"/>
    <x v="5"/>
    <x v="4"/>
  </r>
  <r>
    <x v="95"/>
    <x v="1"/>
    <d v="2023-01-31T00:00:00"/>
    <x v="1199"/>
    <s v="HPUSBC"/>
    <x v="12"/>
    <x v="1"/>
    <x v="1"/>
    <n v="1"/>
    <x v="4"/>
    <x v="5"/>
    <x v="4"/>
  </r>
  <r>
    <x v="95"/>
    <x v="1"/>
    <d v="2023-01-31T00:00:00"/>
    <x v="2"/>
    <s v="IPHONE"/>
    <x v="1"/>
    <x v="1"/>
    <x v="1"/>
    <n v="1"/>
    <x v="4"/>
    <x v="5"/>
    <x v="4"/>
  </r>
  <r>
    <x v="95"/>
    <x v="1"/>
    <d v="2023-01-31T00:00:00"/>
    <x v="498"/>
    <s v="WALLADPT"/>
    <x v="3"/>
    <x v="1"/>
    <x v="1"/>
    <n v="1"/>
    <x v="4"/>
    <x v="5"/>
    <x v="4"/>
  </r>
  <r>
    <x v="95"/>
    <x v="1"/>
    <d v="2023-01-31T00:00:00"/>
    <x v="1301"/>
    <s v="IPHONE"/>
    <x v="1"/>
    <x v="1"/>
    <x v="1"/>
    <n v="1"/>
    <x v="4"/>
    <x v="5"/>
    <x v="4"/>
  </r>
  <r>
    <x v="95"/>
    <x v="0"/>
    <d v="2023-02-07T00:00:00"/>
    <x v="870"/>
    <s v="CBK"/>
    <x v="6"/>
    <x v="2"/>
    <x v="1"/>
    <n v="1"/>
    <x v="4"/>
    <x v="5"/>
    <x v="4"/>
  </r>
  <r>
    <x v="95"/>
    <x v="1"/>
    <d v="2023-02-07T00:00:00"/>
    <x v="1159"/>
    <s v="CBK"/>
    <x v="6"/>
    <x v="2"/>
    <x v="1"/>
    <n v="1"/>
    <x v="4"/>
    <x v="5"/>
    <x v="4"/>
  </r>
  <r>
    <x v="95"/>
    <x v="1"/>
    <d v="2023-01-31T00:00:00"/>
    <x v="1096"/>
    <s v="ANKER"/>
    <x v="20"/>
    <x v="1"/>
    <x v="1"/>
    <n v="1"/>
    <x v="4"/>
    <x v="5"/>
    <x v="4"/>
  </r>
  <r>
    <x v="95"/>
    <x v="1"/>
    <d v="2023-01-31T00:00:00"/>
    <x v="1325"/>
    <s v="WALLADPT"/>
    <x v="3"/>
    <x v="1"/>
    <x v="1"/>
    <n v="1"/>
    <x v="4"/>
    <x v="5"/>
    <x v="4"/>
  </r>
  <r>
    <x v="95"/>
    <x v="1"/>
    <d v="2023-01-31T00:00:00"/>
    <x v="913"/>
    <s v="IPHONE"/>
    <x v="1"/>
    <x v="1"/>
    <x v="1"/>
    <n v="1"/>
    <x v="4"/>
    <x v="5"/>
    <x v="4"/>
  </r>
  <r>
    <x v="95"/>
    <x v="1"/>
    <d v="2023-01-31T00:00:00"/>
    <x v="1075"/>
    <s v="UHDMI"/>
    <x v="14"/>
    <x v="0"/>
    <x v="1"/>
    <n v="1"/>
    <x v="4"/>
    <x v="5"/>
    <x v="4"/>
  </r>
  <r>
    <x v="95"/>
    <x v="1"/>
    <d v="2023-01-31T00:00:00"/>
    <x v="1323"/>
    <s v="MACCHRG"/>
    <x v="9"/>
    <x v="1"/>
    <x v="1"/>
    <n v="1"/>
    <x v="4"/>
    <x v="5"/>
    <x v="4"/>
  </r>
  <r>
    <x v="95"/>
    <x v="1"/>
    <d v="2023-01-31T00:00:00"/>
    <x v="883"/>
    <s v="IPHONE"/>
    <x v="1"/>
    <x v="1"/>
    <x v="1"/>
    <n v="1"/>
    <x v="4"/>
    <x v="5"/>
    <x v="4"/>
  </r>
  <r>
    <x v="95"/>
    <x v="1"/>
    <d v="2023-01-31T00:00:00"/>
    <x v="1277"/>
    <s v="WALLADPT"/>
    <x v="3"/>
    <x v="1"/>
    <x v="1"/>
    <n v="1"/>
    <x v="4"/>
    <x v="5"/>
    <x v="4"/>
  </r>
  <r>
    <x v="95"/>
    <x v="1"/>
    <d v="2023-02-13T00:00:00"/>
    <x v="1397"/>
    <s v="CLICC-ML"/>
    <x v="7"/>
    <x v="2"/>
    <x v="1"/>
    <n v="1"/>
    <x v="4"/>
    <x v="5"/>
    <x v="4"/>
  </r>
  <r>
    <x v="95"/>
    <x v="3"/>
    <d v="2023-01-31T00:00:00"/>
    <x v="1463"/>
    <s v="HDST"/>
    <x v="8"/>
    <x v="4"/>
    <x v="1"/>
    <n v="1"/>
    <x v="4"/>
    <x v="5"/>
    <x v="4"/>
  </r>
  <r>
    <x v="95"/>
    <x v="1"/>
    <d v="2023-01-31T00:00:00"/>
    <x v="884"/>
    <s v="WALLADPT"/>
    <x v="3"/>
    <x v="1"/>
    <x v="1"/>
    <n v="1"/>
    <x v="4"/>
    <x v="5"/>
    <x v="4"/>
  </r>
  <r>
    <x v="95"/>
    <x v="1"/>
    <d v="2023-01-31T00:00:00"/>
    <x v="430"/>
    <s v="IPHONE"/>
    <x v="1"/>
    <x v="1"/>
    <x v="1"/>
    <n v="1"/>
    <x v="4"/>
    <x v="5"/>
    <x v="4"/>
  </r>
  <r>
    <x v="95"/>
    <x v="0"/>
    <d v="2023-01-31T00:00:00"/>
    <x v="1265"/>
    <s v="HPUSBC"/>
    <x v="12"/>
    <x v="1"/>
    <x v="1"/>
    <n v="1"/>
    <x v="4"/>
    <x v="5"/>
    <x v="4"/>
  </r>
  <r>
    <x v="95"/>
    <x v="0"/>
    <d v="2023-02-08T00:00:00"/>
    <x v="399"/>
    <s v="CBK"/>
    <x v="6"/>
    <x v="2"/>
    <x v="1"/>
    <n v="1"/>
    <x v="4"/>
    <x v="5"/>
    <x v="4"/>
  </r>
  <r>
    <x v="95"/>
    <x v="0"/>
    <d v="2023-01-31T00:00:00"/>
    <x v="9"/>
    <s v="MACUSBC"/>
    <x v="2"/>
    <x v="1"/>
    <x v="1"/>
    <n v="1"/>
    <x v="4"/>
    <x v="5"/>
    <x v="4"/>
  </r>
  <r>
    <x v="95"/>
    <x v="1"/>
    <d v="2023-01-31T00:00:00"/>
    <x v="110"/>
    <s v="MACUSBC"/>
    <x v="2"/>
    <x v="1"/>
    <x v="1"/>
    <n v="1"/>
    <x v="4"/>
    <x v="5"/>
    <x v="4"/>
  </r>
  <r>
    <x v="95"/>
    <x v="1"/>
    <d v="2023-01-31T00:00:00"/>
    <x v="430"/>
    <s v="IPHONE"/>
    <x v="1"/>
    <x v="1"/>
    <x v="1"/>
    <n v="1"/>
    <x v="4"/>
    <x v="5"/>
    <x v="4"/>
  </r>
  <r>
    <x v="95"/>
    <x v="1"/>
    <d v="2023-01-31T00:00:00"/>
    <x v="498"/>
    <s v="WALLADPT"/>
    <x v="3"/>
    <x v="1"/>
    <x v="1"/>
    <n v="1"/>
    <x v="4"/>
    <x v="5"/>
    <x v="4"/>
  </r>
  <r>
    <x v="95"/>
    <x v="1"/>
    <d v="2023-01-31T00:00:00"/>
    <x v="2"/>
    <s v="IPHONE"/>
    <x v="1"/>
    <x v="1"/>
    <x v="1"/>
    <n v="1"/>
    <x v="4"/>
    <x v="5"/>
    <x v="4"/>
  </r>
  <r>
    <x v="95"/>
    <x v="1"/>
    <d v="2023-01-31T00:00:00"/>
    <x v="950"/>
    <s v="WALLADPT"/>
    <x v="3"/>
    <x v="1"/>
    <x v="1"/>
    <n v="1"/>
    <x v="4"/>
    <x v="5"/>
    <x v="4"/>
  </r>
  <r>
    <x v="95"/>
    <x v="1"/>
    <d v="2023-01-31T00:00:00"/>
    <x v="1485"/>
    <s v="OLDMACCHRG"/>
    <x v="22"/>
    <x v="1"/>
    <x v="1"/>
    <n v="1"/>
    <x v="4"/>
    <x v="5"/>
    <x v="4"/>
  </r>
  <r>
    <x v="95"/>
    <x v="1"/>
    <d v="2023-01-31T00:00:00"/>
    <x v="692"/>
    <s v="OMNI"/>
    <x v="15"/>
    <x v="1"/>
    <x v="1"/>
    <n v="1"/>
    <x v="4"/>
    <x v="5"/>
    <x v="4"/>
  </r>
  <r>
    <x v="95"/>
    <x v="1"/>
    <d v="2023-01-31T00:00:00"/>
    <x v="1278"/>
    <s v="OMNI"/>
    <x v="15"/>
    <x v="1"/>
    <x v="1"/>
    <n v="1"/>
    <x v="4"/>
    <x v="5"/>
    <x v="4"/>
  </r>
  <r>
    <x v="96"/>
    <x v="1"/>
    <d v="2023-02-08T00:00:00"/>
    <x v="1486"/>
    <s v="CBK"/>
    <x v="6"/>
    <x v="2"/>
    <x v="1"/>
    <n v="2"/>
    <x v="5"/>
    <x v="6"/>
    <x v="4"/>
  </r>
  <r>
    <x v="96"/>
    <x v="3"/>
    <d v="2023-02-08T00:00:00"/>
    <x v="371"/>
    <s v="CBK"/>
    <x v="6"/>
    <x v="2"/>
    <x v="1"/>
    <n v="2"/>
    <x v="5"/>
    <x v="6"/>
    <x v="4"/>
  </r>
  <r>
    <x v="96"/>
    <x v="1"/>
    <d v="2023-02-01T00:00:00"/>
    <x v="1045"/>
    <s v="UVGA"/>
    <x v="10"/>
    <x v="0"/>
    <x v="1"/>
    <n v="2"/>
    <x v="5"/>
    <x v="6"/>
    <x v="4"/>
  </r>
  <r>
    <x v="96"/>
    <x v="1"/>
    <d v="2023-02-15T00:00:00"/>
    <x v="721"/>
    <s v="CLICC-ML"/>
    <x v="7"/>
    <x v="2"/>
    <x v="1"/>
    <n v="2"/>
    <x v="5"/>
    <x v="6"/>
    <x v="4"/>
  </r>
  <r>
    <x v="96"/>
    <x v="0"/>
    <d v="2023-02-08T00:00:00"/>
    <x v="655"/>
    <s v="CBK"/>
    <x v="6"/>
    <x v="2"/>
    <x v="1"/>
    <n v="2"/>
    <x v="5"/>
    <x v="6"/>
    <x v="4"/>
  </r>
  <r>
    <x v="96"/>
    <x v="1"/>
    <d v="2023-02-08T00:00:00"/>
    <x v="1415"/>
    <s v="CLICC-MM"/>
    <x v="4"/>
    <x v="2"/>
    <x v="1"/>
    <n v="2"/>
    <x v="5"/>
    <x v="6"/>
    <x v="4"/>
  </r>
  <r>
    <x v="96"/>
    <x v="1"/>
    <d v="2023-02-08T00:00:00"/>
    <x v="860"/>
    <s v="CBK"/>
    <x v="6"/>
    <x v="2"/>
    <x v="1"/>
    <n v="2"/>
    <x v="5"/>
    <x v="6"/>
    <x v="4"/>
  </r>
  <r>
    <x v="96"/>
    <x v="1"/>
    <d v="2023-02-01T00:00:00"/>
    <x v="1152"/>
    <s v="CALC"/>
    <x v="16"/>
    <x v="4"/>
    <x v="1"/>
    <n v="2"/>
    <x v="5"/>
    <x v="6"/>
    <x v="4"/>
  </r>
  <r>
    <x v="96"/>
    <x v="1"/>
    <d v="2023-02-01T00:00:00"/>
    <x v="231"/>
    <s v="MACUSBC"/>
    <x v="2"/>
    <x v="1"/>
    <x v="1"/>
    <n v="2"/>
    <x v="5"/>
    <x v="6"/>
    <x v="4"/>
  </r>
  <r>
    <x v="96"/>
    <x v="1"/>
    <d v="2023-02-01T00:00:00"/>
    <x v="1017"/>
    <s v="CALC"/>
    <x v="16"/>
    <x v="4"/>
    <x v="1"/>
    <n v="2"/>
    <x v="5"/>
    <x v="6"/>
    <x v="4"/>
  </r>
  <r>
    <x v="96"/>
    <x v="1"/>
    <d v="2023-02-01T00:00:00"/>
    <x v="9"/>
    <s v="MACUSBC"/>
    <x v="2"/>
    <x v="1"/>
    <x v="1"/>
    <n v="2"/>
    <x v="5"/>
    <x v="6"/>
    <x v="4"/>
  </r>
  <r>
    <x v="96"/>
    <x v="0"/>
    <d v="2023-02-01T00:00:00"/>
    <x v="110"/>
    <s v="MACUSBC"/>
    <x v="2"/>
    <x v="1"/>
    <x v="1"/>
    <n v="2"/>
    <x v="5"/>
    <x v="6"/>
    <x v="4"/>
  </r>
  <r>
    <x v="96"/>
    <x v="1"/>
    <d v="2023-02-01T00:00:00"/>
    <x v="1199"/>
    <s v="HPUSBC"/>
    <x v="12"/>
    <x v="1"/>
    <x v="1"/>
    <n v="2"/>
    <x v="5"/>
    <x v="6"/>
    <x v="4"/>
  </r>
  <r>
    <x v="96"/>
    <x v="1"/>
    <d v="2023-02-01T00:00:00"/>
    <x v="498"/>
    <s v="WALLADPT"/>
    <x v="3"/>
    <x v="1"/>
    <x v="1"/>
    <n v="2"/>
    <x v="5"/>
    <x v="6"/>
    <x v="4"/>
  </r>
  <r>
    <x v="96"/>
    <x v="1"/>
    <d v="2023-02-01T00:00:00"/>
    <x v="20"/>
    <s v="IPHONE"/>
    <x v="1"/>
    <x v="1"/>
    <x v="1"/>
    <n v="2"/>
    <x v="5"/>
    <x v="6"/>
    <x v="4"/>
  </r>
  <r>
    <x v="96"/>
    <x v="1"/>
    <d v="2023-02-01T00:00:00"/>
    <x v="339"/>
    <s v="MACUSBC"/>
    <x v="2"/>
    <x v="1"/>
    <x v="1"/>
    <n v="2"/>
    <x v="5"/>
    <x v="6"/>
    <x v="4"/>
  </r>
  <r>
    <x v="96"/>
    <x v="1"/>
    <d v="2023-02-15T00:00:00"/>
    <x v="176"/>
    <s v="CLICC-ML"/>
    <x v="7"/>
    <x v="2"/>
    <x v="1"/>
    <n v="2"/>
    <x v="5"/>
    <x v="6"/>
    <x v="4"/>
  </r>
  <r>
    <x v="96"/>
    <x v="1"/>
    <d v="2023-02-01T00:00:00"/>
    <x v="1015"/>
    <s v="UHDMI"/>
    <x v="14"/>
    <x v="0"/>
    <x v="1"/>
    <n v="2"/>
    <x v="5"/>
    <x v="6"/>
    <x v="4"/>
  </r>
  <r>
    <x v="96"/>
    <x v="2"/>
    <d v="2023-02-01T00:00:00"/>
    <x v="330"/>
    <s v="MACUSBC"/>
    <x v="2"/>
    <x v="1"/>
    <x v="1"/>
    <n v="2"/>
    <x v="5"/>
    <x v="6"/>
    <x v="4"/>
  </r>
  <r>
    <x v="96"/>
    <x v="1"/>
    <d v="2023-02-15T00:00:00"/>
    <x v="1393"/>
    <s v="CLICC-ML"/>
    <x v="7"/>
    <x v="2"/>
    <x v="1"/>
    <n v="2"/>
    <x v="5"/>
    <x v="6"/>
    <x v="4"/>
  </r>
  <r>
    <x v="96"/>
    <x v="1"/>
    <d v="2023-02-01T00:00:00"/>
    <x v="966"/>
    <s v="CALC"/>
    <x v="16"/>
    <x v="4"/>
    <x v="1"/>
    <n v="2"/>
    <x v="5"/>
    <x v="6"/>
    <x v="4"/>
  </r>
  <r>
    <x v="96"/>
    <x v="1"/>
    <d v="2023-02-01T00:00:00"/>
    <x v="1007"/>
    <s v="CALC"/>
    <x v="16"/>
    <x v="4"/>
    <x v="1"/>
    <n v="2"/>
    <x v="5"/>
    <x v="6"/>
    <x v="4"/>
  </r>
  <r>
    <x v="96"/>
    <x v="1"/>
    <d v="2023-02-01T00:00:00"/>
    <x v="1017"/>
    <s v="CALC"/>
    <x v="16"/>
    <x v="4"/>
    <x v="1"/>
    <n v="2"/>
    <x v="5"/>
    <x v="6"/>
    <x v="4"/>
  </r>
  <r>
    <x v="96"/>
    <x v="1"/>
    <d v="2023-02-01T00:00:00"/>
    <x v="431"/>
    <s v="WALLADPT"/>
    <x v="3"/>
    <x v="1"/>
    <x v="1"/>
    <n v="2"/>
    <x v="5"/>
    <x v="6"/>
    <x v="4"/>
  </r>
  <r>
    <x v="96"/>
    <x v="1"/>
    <d v="2023-02-01T00:00:00"/>
    <x v="651"/>
    <s v="IPHONE"/>
    <x v="1"/>
    <x v="1"/>
    <x v="1"/>
    <n v="2"/>
    <x v="5"/>
    <x v="6"/>
    <x v="4"/>
  </r>
  <r>
    <x v="96"/>
    <x v="0"/>
    <d v="2023-02-01T00:00:00"/>
    <x v="231"/>
    <s v="MACUSBC"/>
    <x v="2"/>
    <x v="1"/>
    <x v="1"/>
    <n v="2"/>
    <x v="5"/>
    <x v="6"/>
    <x v="4"/>
  </r>
  <r>
    <x v="96"/>
    <x v="3"/>
    <d v="2023-02-08T00:00:00"/>
    <x v="1467"/>
    <s v="CBK"/>
    <x v="6"/>
    <x v="2"/>
    <x v="1"/>
    <n v="2"/>
    <x v="5"/>
    <x v="6"/>
    <x v="4"/>
  </r>
  <r>
    <x v="96"/>
    <x v="3"/>
    <d v="2023-02-01T00:00:00"/>
    <x v="1487"/>
    <s v="UVGA"/>
    <x v="10"/>
    <x v="0"/>
    <x v="1"/>
    <n v="2"/>
    <x v="5"/>
    <x v="6"/>
    <x v="4"/>
  </r>
  <r>
    <x v="96"/>
    <x v="1"/>
    <d v="2023-02-14T00:00:00"/>
    <x v="1300"/>
    <s v="HP"/>
    <x v="18"/>
    <x v="2"/>
    <x v="1"/>
    <n v="2"/>
    <x v="5"/>
    <x v="6"/>
    <x v="4"/>
  </r>
  <r>
    <x v="96"/>
    <x v="0"/>
    <d v="2023-02-01T00:00:00"/>
    <x v="338"/>
    <s v="MACUSBC"/>
    <x v="2"/>
    <x v="1"/>
    <x v="1"/>
    <n v="2"/>
    <x v="5"/>
    <x v="6"/>
    <x v="4"/>
  </r>
  <r>
    <x v="96"/>
    <x v="1"/>
    <d v="2023-02-14T00:00:00"/>
    <x v="1023"/>
    <s v="CLICC-ML"/>
    <x v="7"/>
    <x v="2"/>
    <x v="1"/>
    <n v="2"/>
    <x v="5"/>
    <x v="6"/>
    <x v="4"/>
  </r>
  <r>
    <x v="96"/>
    <x v="0"/>
    <d v="2023-02-08T00:00:00"/>
    <x v="392"/>
    <s v="CBK"/>
    <x v="6"/>
    <x v="2"/>
    <x v="1"/>
    <n v="2"/>
    <x v="5"/>
    <x v="6"/>
    <x v="4"/>
  </r>
  <r>
    <x v="96"/>
    <x v="1"/>
    <d v="2023-02-08T00:00:00"/>
    <x v="565"/>
    <s v="CBK"/>
    <x v="6"/>
    <x v="2"/>
    <x v="1"/>
    <n v="2"/>
    <x v="5"/>
    <x v="6"/>
    <x v="4"/>
  </r>
  <r>
    <x v="96"/>
    <x v="1"/>
    <d v="2023-02-08T00:00:00"/>
    <x v="683"/>
    <s v="CBK"/>
    <x v="6"/>
    <x v="2"/>
    <x v="1"/>
    <n v="2"/>
    <x v="5"/>
    <x v="6"/>
    <x v="4"/>
  </r>
  <r>
    <x v="96"/>
    <x v="1"/>
    <d v="2023-02-01T00:00:00"/>
    <x v="9"/>
    <s v="MACUSBC"/>
    <x v="2"/>
    <x v="1"/>
    <x v="1"/>
    <n v="2"/>
    <x v="5"/>
    <x v="6"/>
    <x v="4"/>
  </r>
  <r>
    <x v="96"/>
    <x v="0"/>
    <d v="2023-02-01T00:00:00"/>
    <x v="332"/>
    <s v="MACUSBC"/>
    <x v="2"/>
    <x v="1"/>
    <x v="1"/>
    <n v="2"/>
    <x v="5"/>
    <x v="6"/>
    <x v="4"/>
  </r>
  <r>
    <x v="96"/>
    <x v="0"/>
    <d v="2023-02-01T00:00:00"/>
    <x v="977"/>
    <s v="HDMIC"/>
    <x v="0"/>
    <x v="0"/>
    <x v="1"/>
    <n v="2"/>
    <x v="5"/>
    <x v="6"/>
    <x v="4"/>
  </r>
  <r>
    <x v="96"/>
    <x v="1"/>
    <d v="2023-02-01T00:00:00"/>
    <x v="634"/>
    <s v="IPHONE"/>
    <x v="1"/>
    <x v="1"/>
    <x v="1"/>
    <n v="2"/>
    <x v="5"/>
    <x v="6"/>
    <x v="4"/>
  </r>
  <r>
    <x v="96"/>
    <x v="1"/>
    <d v="2023-02-01T00:00:00"/>
    <x v="1277"/>
    <s v="WALLADPT"/>
    <x v="3"/>
    <x v="1"/>
    <x v="1"/>
    <n v="2"/>
    <x v="5"/>
    <x v="6"/>
    <x v="4"/>
  </r>
  <r>
    <x v="96"/>
    <x v="1"/>
    <d v="2023-02-01T00:00:00"/>
    <x v="530"/>
    <s v="MACUSBC"/>
    <x v="2"/>
    <x v="1"/>
    <x v="1"/>
    <n v="2"/>
    <x v="5"/>
    <x v="6"/>
    <x v="4"/>
  </r>
  <r>
    <x v="96"/>
    <x v="1"/>
    <d v="2023-02-01T00:00:00"/>
    <x v="927"/>
    <s v="HDST"/>
    <x v="8"/>
    <x v="4"/>
    <x v="1"/>
    <n v="2"/>
    <x v="5"/>
    <x v="6"/>
    <x v="4"/>
  </r>
  <r>
    <x v="96"/>
    <x v="1"/>
    <d v="2023-02-01T00:00:00"/>
    <x v="1035"/>
    <s v="IPHONE"/>
    <x v="1"/>
    <x v="1"/>
    <x v="1"/>
    <n v="2"/>
    <x v="5"/>
    <x v="6"/>
    <x v="4"/>
  </r>
  <r>
    <x v="96"/>
    <x v="1"/>
    <d v="2023-02-01T00:00:00"/>
    <x v="786"/>
    <s v="OMNI"/>
    <x v="15"/>
    <x v="1"/>
    <x v="1"/>
    <n v="2"/>
    <x v="5"/>
    <x v="6"/>
    <x v="4"/>
  </r>
  <r>
    <x v="96"/>
    <x v="1"/>
    <d v="2023-02-08T00:00:00"/>
    <x v="42"/>
    <s v="CLICC-ML"/>
    <x v="7"/>
    <x v="2"/>
    <x v="1"/>
    <n v="2"/>
    <x v="5"/>
    <x v="6"/>
    <x v="4"/>
  </r>
  <r>
    <x v="96"/>
    <x v="1"/>
    <d v="2023-02-01T00:00:00"/>
    <x v="1325"/>
    <s v="WALLADPT"/>
    <x v="3"/>
    <x v="1"/>
    <x v="1"/>
    <n v="2"/>
    <x v="5"/>
    <x v="6"/>
    <x v="4"/>
  </r>
  <r>
    <x v="96"/>
    <x v="1"/>
    <d v="2023-02-01T00:00:00"/>
    <x v="1301"/>
    <s v="IPHONE"/>
    <x v="1"/>
    <x v="1"/>
    <x v="1"/>
    <n v="2"/>
    <x v="5"/>
    <x v="6"/>
    <x v="4"/>
  </r>
  <r>
    <x v="96"/>
    <x v="1"/>
    <d v="2023-02-01T00:00:00"/>
    <x v="189"/>
    <s v="MACUSBC"/>
    <x v="2"/>
    <x v="1"/>
    <x v="1"/>
    <n v="2"/>
    <x v="5"/>
    <x v="6"/>
    <x v="4"/>
  </r>
  <r>
    <x v="96"/>
    <x v="1"/>
    <d v="2023-02-15T00:00:00"/>
    <x v="793"/>
    <s v="CLICC-MM"/>
    <x v="4"/>
    <x v="2"/>
    <x v="1"/>
    <n v="2"/>
    <x v="5"/>
    <x v="6"/>
    <x v="4"/>
  </r>
  <r>
    <x v="96"/>
    <x v="0"/>
    <d v="2023-02-01T00:00:00"/>
    <x v="431"/>
    <s v="WALLADPT"/>
    <x v="3"/>
    <x v="1"/>
    <x v="1"/>
    <n v="2"/>
    <x v="5"/>
    <x v="6"/>
    <x v="4"/>
  </r>
  <r>
    <x v="96"/>
    <x v="0"/>
    <d v="2023-02-01T00:00:00"/>
    <x v="651"/>
    <s v="IPHONE"/>
    <x v="1"/>
    <x v="1"/>
    <x v="1"/>
    <n v="2"/>
    <x v="5"/>
    <x v="6"/>
    <x v="4"/>
  </r>
  <r>
    <x v="96"/>
    <x v="1"/>
    <d v="2023-02-01T00:00:00"/>
    <x v="693"/>
    <s v="IPHONE"/>
    <x v="1"/>
    <x v="1"/>
    <x v="1"/>
    <n v="2"/>
    <x v="5"/>
    <x v="6"/>
    <x v="4"/>
  </r>
  <r>
    <x v="96"/>
    <x v="1"/>
    <d v="2023-02-01T00:00:00"/>
    <x v="1376"/>
    <s v="WALLADPT"/>
    <x v="3"/>
    <x v="1"/>
    <x v="1"/>
    <n v="2"/>
    <x v="5"/>
    <x v="6"/>
    <x v="4"/>
  </r>
  <r>
    <x v="96"/>
    <x v="1"/>
    <d v="2023-02-08T00:00:00"/>
    <x v="1039"/>
    <s v="CBK"/>
    <x v="6"/>
    <x v="2"/>
    <x v="1"/>
    <n v="2"/>
    <x v="5"/>
    <x v="6"/>
    <x v="4"/>
  </r>
  <r>
    <x v="96"/>
    <x v="2"/>
    <d v="2023-02-08T00:00:00"/>
    <x v="536"/>
    <s v="CBK"/>
    <x v="6"/>
    <x v="2"/>
    <x v="1"/>
    <n v="2"/>
    <x v="5"/>
    <x v="6"/>
    <x v="4"/>
  </r>
  <r>
    <x v="96"/>
    <x v="1"/>
    <d v="2023-02-01T00:00:00"/>
    <x v="338"/>
    <s v="MACUSBC"/>
    <x v="2"/>
    <x v="1"/>
    <x v="1"/>
    <n v="2"/>
    <x v="5"/>
    <x v="6"/>
    <x v="4"/>
  </r>
  <r>
    <x v="96"/>
    <x v="1"/>
    <d v="2023-02-01T00:00:00"/>
    <x v="950"/>
    <s v="WALLADPT"/>
    <x v="3"/>
    <x v="1"/>
    <x v="1"/>
    <n v="2"/>
    <x v="5"/>
    <x v="6"/>
    <x v="4"/>
  </r>
  <r>
    <x v="96"/>
    <x v="1"/>
    <d v="2023-02-01T00:00:00"/>
    <x v="430"/>
    <s v="IPHONE"/>
    <x v="1"/>
    <x v="1"/>
    <x v="1"/>
    <n v="2"/>
    <x v="5"/>
    <x v="6"/>
    <x v="4"/>
  </r>
  <r>
    <x v="96"/>
    <x v="2"/>
    <d v="2023-03-31T00:00:00"/>
    <x v="1072"/>
    <s v="CBK"/>
    <x v="6"/>
    <x v="2"/>
    <x v="1"/>
    <n v="2"/>
    <x v="5"/>
    <x v="6"/>
    <x v="4"/>
  </r>
  <r>
    <x v="96"/>
    <x v="1"/>
    <d v="2023-02-01T00:00:00"/>
    <x v="9"/>
    <s v="MACUSBC"/>
    <x v="2"/>
    <x v="1"/>
    <x v="1"/>
    <n v="2"/>
    <x v="5"/>
    <x v="6"/>
    <x v="4"/>
  </r>
  <r>
    <x v="96"/>
    <x v="1"/>
    <d v="2023-02-01T00:00:00"/>
    <x v="822"/>
    <s v="WALLADPT"/>
    <x v="3"/>
    <x v="1"/>
    <x v="1"/>
    <n v="2"/>
    <x v="5"/>
    <x v="6"/>
    <x v="4"/>
  </r>
  <r>
    <x v="96"/>
    <x v="1"/>
    <d v="2023-02-01T00:00:00"/>
    <x v="1"/>
    <s v="IPHONE"/>
    <x v="1"/>
    <x v="1"/>
    <x v="1"/>
    <n v="2"/>
    <x v="5"/>
    <x v="6"/>
    <x v="4"/>
  </r>
  <r>
    <x v="96"/>
    <x v="0"/>
    <d v="2023-02-08T00:00:00"/>
    <x v="860"/>
    <s v="CBK"/>
    <x v="6"/>
    <x v="2"/>
    <x v="1"/>
    <n v="2"/>
    <x v="5"/>
    <x v="6"/>
    <x v="4"/>
  </r>
  <r>
    <x v="96"/>
    <x v="1"/>
    <d v="2023-02-15T00:00:00"/>
    <x v="640"/>
    <s v="HP"/>
    <x v="18"/>
    <x v="2"/>
    <x v="1"/>
    <n v="2"/>
    <x v="5"/>
    <x v="6"/>
    <x v="4"/>
  </r>
  <r>
    <x v="96"/>
    <x v="1"/>
    <d v="2023-02-01T00:00:00"/>
    <x v="944"/>
    <s v="MACCHRG"/>
    <x v="9"/>
    <x v="1"/>
    <x v="1"/>
    <n v="2"/>
    <x v="5"/>
    <x v="6"/>
    <x v="4"/>
  </r>
  <r>
    <x v="96"/>
    <x v="1"/>
    <d v="2023-02-08T00:00:00"/>
    <x v="1488"/>
    <s v="CBK"/>
    <x v="6"/>
    <x v="2"/>
    <x v="1"/>
    <n v="2"/>
    <x v="5"/>
    <x v="6"/>
    <x v="4"/>
  </r>
  <r>
    <x v="96"/>
    <x v="1"/>
    <d v="2023-02-01T00:00:00"/>
    <x v="368"/>
    <s v="IPHONE"/>
    <x v="1"/>
    <x v="1"/>
    <x v="1"/>
    <n v="2"/>
    <x v="5"/>
    <x v="6"/>
    <x v="4"/>
  </r>
  <r>
    <x v="96"/>
    <x v="1"/>
    <d v="2023-02-01T00:00:00"/>
    <x v="263"/>
    <s v="WALLADPT"/>
    <x v="3"/>
    <x v="1"/>
    <x v="1"/>
    <n v="2"/>
    <x v="5"/>
    <x v="6"/>
    <x v="4"/>
  </r>
  <r>
    <x v="96"/>
    <x v="0"/>
    <d v="2023-02-01T00:00:00"/>
    <x v="1026"/>
    <s v="OMNI"/>
    <x v="15"/>
    <x v="1"/>
    <x v="1"/>
    <n v="2"/>
    <x v="5"/>
    <x v="6"/>
    <x v="4"/>
  </r>
  <r>
    <x v="96"/>
    <x v="0"/>
    <d v="2023-02-01T00:00:00"/>
    <x v="1082"/>
    <s v="UVGA"/>
    <x v="10"/>
    <x v="0"/>
    <x v="1"/>
    <n v="2"/>
    <x v="5"/>
    <x v="6"/>
    <x v="4"/>
  </r>
  <r>
    <x v="96"/>
    <x v="0"/>
    <d v="2023-02-01T00:00:00"/>
    <x v="1489"/>
    <s v="VGAC"/>
    <x v="13"/>
    <x v="0"/>
    <x v="1"/>
    <n v="2"/>
    <x v="5"/>
    <x v="6"/>
    <x v="4"/>
  </r>
  <r>
    <x v="96"/>
    <x v="1"/>
    <d v="2023-02-01T00:00:00"/>
    <x v="431"/>
    <s v="WALLADPT"/>
    <x v="3"/>
    <x v="1"/>
    <x v="1"/>
    <n v="2"/>
    <x v="5"/>
    <x v="6"/>
    <x v="4"/>
  </r>
  <r>
    <x v="96"/>
    <x v="1"/>
    <d v="2023-02-01T00:00:00"/>
    <x v="1301"/>
    <s v="IPHONE"/>
    <x v="1"/>
    <x v="1"/>
    <x v="1"/>
    <n v="2"/>
    <x v="5"/>
    <x v="6"/>
    <x v="4"/>
  </r>
  <r>
    <x v="96"/>
    <x v="1"/>
    <d v="2023-02-01T00:00:00"/>
    <x v="961"/>
    <s v="MACCHRG"/>
    <x v="9"/>
    <x v="1"/>
    <x v="1"/>
    <n v="2"/>
    <x v="5"/>
    <x v="6"/>
    <x v="4"/>
  </r>
  <r>
    <x v="96"/>
    <x v="1"/>
    <d v="2023-02-01T00:00:00"/>
    <x v="1490"/>
    <s v="ANDROID"/>
    <x v="19"/>
    <x v="1"/>
    <x v="1"/>
    <n v="2"/>
    <x v="5"/>
    <x v="6"/>
    <x v="4"/>
  </r>
  <r>
    <x v="96"/>
    <x v="1"/>
    <d v="2023-02-01T00:00:00"/>
    <x v="356"/>
    <s v="WALLADPT"/>
    <x v="3"/>
    <x v="1"/>
    <x v="1"/>
    <n v="2"/>
    <x v="5"/>
    <x v="6"/>
    <x v="4"/>
  </r>
  <r>
    <x v="96"/>
    <x v="1"/>
    <d v="2023-02-01T00:00:00"/>
    <x v="950"/>
    <s v="WALLADPT"/>
    <x v="3"/>
    <x v="1"/>
    <x v="1"/>
    <n v="2"/>
    <x v="5"/>
    <x v="6"/>
    <x v="4"/>
  </r>
  <r>
    <x v="96"/>
    <x v="1"/>
    <d v="2023-02-01T00:00:00"/>
    <x v="430"/>
    <s v="IPHONE"/>
    <x v="1"/>
    <x v="1"/>
    <x v="1"/>
    <n v="2"/>
    <x v="5"/>
    <x v="6"/>
    <x v="4"/>
  </r>
  <r>
    <x v="96"/>
    <x v="2"/>
    <d v="2023-02-01T00:00:00"/>
    <x v="1235"/>
    <s v="HDST"/>
    <x v="8"/>
    <x v="4"/>
    <x v="1"/>
    <n v="2"/>
    <x v="5"/>
    <x v="6"/>
    <x v="4"/>
  </r>
  <r>
    <x v="96"/>
    <x v="1"/>
    <d v="2023-02-15T00:00:00"/>
    <x v="1165"/>
    <s v="HP"/>
    <x v="18"/>
    <x v="2"/>
    <x v="1"/>
    <n v="2"/>
    <x v="5"/>
    <x v="6"/>
    <x v="4"/>
  </r>
  <r>
    <x v="96"/>
    <x v="1"/>
    <d v="2023-02-01T00:00:00"/>
    <x v="895"/>
    <s v="WALLADPT"/>
    <x v="3"/>
    <x v="1"/>
    <x v="1"/>
    <n v="2"/>
    <x v="5"/>
    <x v="6"/>
    <x v="4"/>
  </r>
  <r>
    <x v="96"/>
    <x v="1"/>
    <d v="2023-02-01T00:00:00"/>
    <x v="185"/>
    <s v="IPHONE"/>
    <x v="1"/>
    <x v="1"/>
    <x v="1"/>
    <n v="2"/>
    <x v="5"/>
    <x v="6"/>
    <x v="4"/>
  </r>
  <r>
    <x v="96"/>
    <x v="1"/>
    <d v="2023-02-14T00:00:00"/>
    <x v="473"/>
    <s v="CLICC-ML"/>
    <x v="7"/>
    <x v="2"/>
    <x v="1"/>
    <n v="2"/>
    <x v="5"/>
    <x v="6"/>
    <x v="4"/>
  </r>
  <r>
    <x v="96"/>
    <x v="2"/>
    <d v="2023-02-01T00:00:00"/>
    <x v="1277"/>
    <s v="WALLADPT"/>
    <x v="3"/>
    <x v="1"/>
    <x v="1"/>
    <n v="2"/>
    <x v="5"/>
    <x v="6"/>
    <x v="4"/>
  </r>
  <r>
    <x v="96"/>
    <x v="2"/>
    <d v="2023-03-31T00:00:00"/>
    <x v="651"/>
    <s v="IPHONE"/>
    <x v="1"/>
    <x v="1"/>
    <x v="1"/>
    <n v="2"/>
    <x v="5"/>
    <x v="6"/>
    <x v="4"/>
  </r>
  <r>
    <x v="96"/>
    <x v="1"/>
    <d v="2023-02-15T00:00:00"/>
    <x v="564"/>
    <s v="HP"/>
    <x v="18"/>
    <x v="2"/>
    <x v="1"/>
    <n v="2"/>
    <x v="5"/>
    <x v="6"/>
    <x v="4"/>
  </r>
  <r>
    <x v="96"/>
    <x v="1"/>
    <d v="2023-02-08T00:00:00"/>
    <x v="517"/>
    <s v="CBK"/>
    <x v="6"/>
    <x v="2"/>
    <x v="1"/>
    <n v="2"/>
    <x v="5"/>
    <x v="6"/>
    <x v="4"/>
  </r>
  <r>
    <x v="96"/>
    <x v="1"/>
    <d v="2023-02-01T00:00:00"/>
    <x v="634"/>
    <s v="IPHONE"/>
    <x v="1"/>
    <x v="1"/>
    <x v="1"/>
    <n v="2"/>
    <x v="5"/>
    <x v="6"/>
    <x v="4"/>
  </r>
  <r>
    <x v="96"/>
    <x v="1"/>
    <d v="2023-02-01T00:00:00"/>
    <x v="1277"/>
    <s v="WALLADPT"/>
    <x v="3"/>
    <x v="1"/>
    <x v="1"/>
    <n v="2"/>
    <x v="5"/>
    <x v="6"/>
    <x v="4"/>
  </r>
  <r>
    <x v="96"/>
    <x v="1"/>
    <d v="2023-02-01T00:00:00"/>
    <x v="330"/>
    <s v="MACUSBC"/>
    <x v="2"/>
    <x v="1"/>
    <x v="1"/>
    <n v="2"/>
    <x v="5"/>
    <x v="6"/>
    <x v="4"/>
  </r>
  <r>
    <x v="96"/>
    <x v="1"/>
    <d v="2023-02-01T00:00:00"/>
    <x v="965"/>
    <s v="ANDROID"/>
    <x v="19"/>
    <x v="1"/>
    <x v="1"/>
    <n v="2"/>
    <x v="5"/>
    <x v="6"/>
    <x v="4"/>
  </r>
  <r>
    <x v="96"/>
    <x v="1"/>
    <d v="2023-02-15T00:00:00"/>
    <x v="1426"/>
    <s v="HP"/>
    <x v="18"/>
    <x v="2"/>
    <x v="1"/>
    <n v="2"/>
    <x v="5"/>
    <x v="6"/>
    <x v="4"/>
  </r>
  <r>
    <x v="96"/>
    <x v="1"/>
    <d v="2023-02-01T00:00:00"/>
    <x v="511"/>
    <s v="MACUSBC"/>
    <x v="2"/>
    <x v="1"/>
    <x v="1"/>
    <n v="2"/>
    <x v="5"/>
    <x v="6"/>
    <x v="4"/>
  </r>
  <r>
    <x v="96"/>
    <x v="1"/>
    <d v="2023-02-01T00:00:00"/>
    <x v="927"/>
    <s v="HDST"/>
    <x v="8"/>
    <x v="4"/>
    <x v="1"/>
    <n v="2"/>
    <x v="5"/>
    <x v="6"/>
    <x v="4"/>
  </r>
  <r>
    <x v="96"/>
    <x v="0"/>
    <d v="2023-02-08T00:00:00"/>
    <x v="477"/>
    <s v="CBK"/>
    <x v="6"/>
    <x v="2"/>
    <x v="1"/>
    <n v="2"/>
    <x v="5"/>
    <x v="6"/>
    <x v="4"/>
  </r>
  <r>
    <x v="96"/>
    <x v="1"/>
    <d v="2023-02-01T00:00:00"/>
    <x v="338"/>
    <s v="MACUSBC"/>
    <x v="2"/>
    <x v="1"/>
    <x v="1"/>
    <n v="2"/>
    <x v="5"/>
    <x v="6"/>
    <x v="4"/>
  </r>
  <r>
    <x v="96"/>
    <x v="1"/>
    <d v="2023-02-01T00:00:00"/>
    <x v="936"/>
    <s v="WALLADPT"/>
    <x v="3"/>
    <x v="1"/>
    <x v="1"/>
    <n v="2"/>
    <x v="5"/>
    <x v="6"/>
    <x v="4"/>
  </r>
  <r>
    <x v="96"/>
    <x v="1"/>
    <d v="2023-02-01T00:00:00"/>
    <x v="524"/>
    <s v="IPHONE"/>
    <x v="1"/>
    <x v="1"/>
    <x v="1"/>
    <n v="2"/>
    <x v="5"/>
    <x v="6"/>
    <x v="4"/>
  </r>
  <r>
    <x v="96"/>
    <x v="0"/>
    <d v="2023-02-15T00:00:00"/>
    <x v="1350"/>
    <s v="CLICC-MM"/>
    <x v="4"/>
    <x v="2"/>
    <x v="1"/>
    <n v="2"/>
    <x v="5"/>
    <x v="6"/>
    <x v="4"/>
  </r>
  <r>
    <x v="96"/>
    <x v="1"/>
    <d v="2023-02-01T00:00:00"/>
    <x v="884"/>
    <s v="WALLADPT"/>
    <x v="3"/>
    <x v="1"/>
    <x v="1"/>
    <n v="2"/>
    <x v="5"/>
    <x v="6"/>
    <x v="4"/>
  </r>
  <r>
    <x v="96"/>
    <x v="1"/>
    <d v="2023-02-01T00:00:00"/>
    <x v="2"/>
    <s v="IPHONE"/>
    <x v="1"/>
    <x v="1"/>
    <x v="1"/>
    <n v="2"/>
    <x v="5"/>
    <x v="6"/>
    <x v="4"/>
  </r>
  <r>
    <x v="96"/>
    <x v="1"/>
    <d v="2023-02-01T00:00:00"/>
    <x v="717"/>
    <s v="MACCHRG"/>
    <x v="9"/>
    <x v="1"/>
    <x v="1"/>
    <n v="2"/>
    <x v="5"/>
    <x v="6"/>
    <x v="4"/>
  </r>
  <r>
    <x v="96"/>
    <x v="1"/>
    <d v="2023-02-08T00:00:00"/>
    <x v="1491"/>
    <s v="HP"/>
    <x v="18"/>
    <x v="2"/>
    <x v="1"/>
    <n v="2"/>
    <x v="5"/>
    <x v="6"/>
    <x v="4"/>
  </r>
  <r>
    <x v="96"/>
    <x v="1"/>
    <d v="2023-02-15T00:00:00"/>
    <x v="1162"/>
    <s v="HP"/>
    <x v="18"/>
    <x v="2"/>
    <x v="1"/>
    <n v="2"/>
    <x v="5"/>
    <x v="6"/>
    <x v="4"/>
  </r>
  <r>
    <x v="96"/>
    <x v="1"/>
    <d v="2023-02-01T00:00:00"/>
    <x v="20"/>
    <s v="IPHONE"/>
    <x v="1"/>
    <x v="1"/>
    <x v="1"/>
    <n v="2"/>
    <x v="5"/>
    <x v="6"/>
    <x v="4"/>
  </r>
  <r>
    <x v="96"/>
    <x v="1"/>
    <d v="2023-02-01T00:00:00"/>
    <x v="5"/>
    <s v="WALLADPT"/>
    <x v="3"/>
    <x v="1"/>
    <x v="1"/>
    <n v="2"/>
    <x v="5"/>
    <x v="6"/>
    <x v="4"/>
  </r>
  <r>
    <x v="96"/>
    <x v="1"/>
    <d v="2023-02-01T00:00:00"/>
    <x v="597"/>
    <s v="HDMIC"/>
    <x v="0"/>
    <x v="0"/>
    <x v="1"/>
    <n v="2"/>
    <x v="5"/>
    <x v="6"/>
    <x v="4"/>
  </r>
  <r>
    <x v="96"/>
    <x v="1"/>
    <d v="2023-02-01T00:00:00"/>
    <x v="339"/>
    <s v="MACUSBC"/>
    <x v="2"/>
    <x v="1"/>
    <x v="1"/>
    <n v="2"/>
    <x v="5"/>
    <x v="6"/>
    <x v="4"/>
  </r>
  <r>
    <x v="96"/>
    <x v="1"/>
    <d v="2023-02-01T00:00:00"/>
    <x v="972"/>
    <s v="CALC"/>
    <x v="16"/>
    <x v="4"/>
    <x v="1"/>
    <n v="2"/>
    <x v="5"/>
    <x v="6"/>
    <x v="4"/>
  </r>
  <r>
    <x v="96"/>
    <x v="1"/>
    <d v="2023-02-01T00:00:00"/>
    <x v="982"/>
    <s v="CALC"/>
    <x v="16"/>
    <x v="4"/>
    <x v="1"/>
    <n v="2"/>
    <x v="5"/>
    <x v="6"/>
    <x v="4"/>
  </r>
  <r>
    <x v="96"/>
    <x v="1"/>
    <d v="2023-02-01T00:00:00"/>
    <x v="1325"/>
    <s v="WALLADPT"/>
    <x v="3"/>
    <x v="1"/>
    <x v="1"/>
    <n v="2"/>
    <x v="5"/>
    <x v="6"/>
    <x v="4"/>
  </r>
  <r>
    <x v="96"/>
    <x v="1"/>
    <d v="2023-02-01T00:00:00"/>
    <x v="497"/>
    <s v="IPHONE"/>
    <x v="1"/>
    <x v="1"/>
    <x v="1"/>
    <n v="2"/>
    <x v="5"/>
    <x v="6"/>
    <x v="4"/>
  </r>
  <r>
    <x v="96"/>
    <x v="1"/>
    <d v="2023-02-01T00:00:00"/>
    <x v="356"/>
    <s v="WALLADPT"/>
    <x v="3"/>
    <x v="1"/>
    <x v="1"/>
    <n v="2"/>
    <x v="5"/>
    <x v="6"/>
    <x v="4"/>
  </r>
  <r>
    <x v="96"/>
    <x v="1"/>
    <d v="2023-02-01T00:00:00"/>
    <x v="879"/>
    <s v="OMNI"/>
    <x v="15"/>
    <x v="1"/>
    <x v="1"/>
    <n v="2"/>
    <x v="5"/>
    <x v="6"/>
    <x v="4"/>
  </r>
  <r>
    <x v="96"/>
    <x v="1"/>
    <d v="2023-02-01T00:00:00"/>
    <x v="692"/>
    <s v="OMNI"/>
    <x v="15"/>
    <x v="1"/>
    <x v="1"/>
    <n v="2"/>
    <x v="5"/>
    <x v="6"/>
    <x v="4"/>
  </r>
  <r>
    <x v="96"/>
    <x v="0"/>
    <d v="2023-02-01T00:00:00"/>
    <x v="498"/>
    <s v="WALLADPT"/>
    <x v="3"/>
    <x v="1"/>
    <x v="1"/>
    <n v="2"/>
    <x v="5"/>
    <x v="6"/>
    <x v="4"/>
  </r>
  <r>
    <x v="96"/>
    <x v="0"/>
    <d v="2023-02-01T00:00:00"/>
    <x v="2"/>
    <s v="IPHONE"/>
    <x v="1"/>
    <x v="1"/>
    <x v="1"/>
    <n v="2"/>
    <x v="5"/>
    <x v="6"/>
    <x v="4"/>
  </r>
  <r>
    <x v="96"/>
    <x v="1"/>
    <d v="2023-02-08T00:00:00"/>
    <x v="853"/>
    <s v="CBK"/>
    <x v="6"/>
    <x v="2"/>
    <x v="1"/>
    <n v="2"/>
    <x v="5"/>
    <x v="6"/>
    <x v="4"/>
  </r>
  <r>
    <x v="96"/>
    <x v="0"/>
    <d v="2023-02-01T00:00:00"/>
    <x v="1235"/>
    <s v="HDST"/>
    <x v="8"/>
    <x v="4"/>
    <x v="1"/>
    <n v="2"/>
    <x v="5"/>
    <x v="6"/>
    <x v="4"/>
  </r>
  <r>
    <x v="96"/>
    <x v="1"/>
    <d v="2023-02-01T00:00:00"/>
    <x v="339"/>
    <s v="MACUSBC"/>
    <x v="2"/>
    <x v="1"/>
    <x v="1"/>
    <n v="2"/>
    <x v="5"/>
    <x v="6"/>
    <x v="4"/>
  </r>
  <r>
    <x v="96"/>
    <x v="1"/>
    <d v="2023-02-01T00:00:00"/>
    <x v="1153"/>
    <s v="WALLADPT"/>
    <x v="3"/>
    <x v="1"/>
    <x v="1"/>
    <n v="2"/>
    <x v="5"/>
    <x v="6"/>
    <x v="4"/>
  </r>
  <r>
    <x v="96"/>
    <x v="1"/>
    <d v="2023-02-01T00:00:00"/>
    <x v="567"/>
    <s v="IPHONE"/>
    <x v="1"/>
    <x v="1"/>
    <x v="1"/>
    <n v="2"/>
    <x v="5"/>
    <x v="6"/>
    <x v="4"/>
  </r>
  <r>
    <x v="96"/>
    <x v="0"/>
    <d v="2023-02-15T00:00:00"/>
    <x v="1284"/>
    <s v="HP"/>
    <x v="18"/>
    <x v="2"/>
    <x v="1"/>
    <n v="2"/>
    <x v="5"/>
    <x v="6"/>
    <x v="4"/>
  </r>
  <r>
    <x v="96"/>
    <x v="1"/>
    <d v="2023-02-01T00:00:00"/>
    <x v="822"/>
    <s v="WALLADPT"/>
    <x v="3"/>
    <x v="1"/>
    <x v="1"/>
    <n v="2"/>
    <x v="5"/>
    <x v="6"/>
    <x v="4"/>
  </r>
  <r>
    <x v="96"/>
    <x v="1"/>
    <d v="2023-02-01T00:00:00"/>
    <x v="430"/>
    <s v="IPHONE"/>
    <x v="1"/>
    <x v="1"/>
    <x v="1"/>
    <n v="2"/>
    <x v="5"/>
    <x v="6"/>
    <x v="4"/>
  </r>
  <r>
    <x v="96"/>
    <x v="1"/>
    <d v="2023-02-01T00:00:00"/>
    <x v="966"/>
    <s v="CALC"/>
    <x v="16"/>
    <x v="4"/>
    <x v="1"/>
    <n v="2"/>
    <x v="5"/>
    <x v="6"/>
    <x v="4"/>
  </r>
  <r>
    <x v="96"/>
    <x v="0"/>
    <d v="2023-02-01T00:00:00"/>
    <x v="330"/>
    <s v="MACUSBC"/>
    <x v="2"/>
    <x v="1"/>
    <x v="1"/>
    <n v="2"/>
    <x v="5"/>
    <x v="6"/>
    <x v="4"/>
  </r>
  <r>
    <x v="96"/>
    <x v="1"/>
    <d v="2023-02-01T00:00:00"/>
    <x v="332"/>
    <s v="MACUSBC"/>
    <x v="2"/>
    <x v="1"/>
    <x v="1"/>
    <n v="2"/>
    <x v="5"/>
    <x v="6"/>
    <x v="4"/>
  </r>
  <r>
    <x v="96"/>
    <x v="0"/>
    <d v="2023-02-01T00:00:00"/>
    <x v="1199"/>
    <s v="HPUSBC"/>
    <x v="12"/>
    <x v="1"/>
    <x v="1"/>
    <n v="2"/>
    <x v="5"/>
    <x v="6"/>
    <x v="4"/>
  </r>
  <r>
    <x v="96"/>
    <x v="0"/>
    <d v="2023-02-01T00:00:00"/>
    <x v="524"/>
    <s v="IPHONE"/>
    <x v="1"/>
    <x v="1"/>
    <x v="1"/>
    <n v="2"/>
    <x v="5"/>
    <x v="6"/>
    <x v="4"/>
  </r>
  <r>
    <x v="96"/>
    <x v="0"/>
    <d v="2023-02-01T00:00:00"/>
    <x v="936"/>
    <s v="WALLADPT"/>
    <x v="3"/>
    <x v="1"/>
    <x v="1"/>
    <n v="2"/>
    <x v="5"/>
    <x v="6"/>
    <x v="4"/>
  </r>
  <r>
    <x v="96"/>
    <x v="1"/>
    <d v="2023-02-01T00:00:00"/>
    <x v="1325"/>
    <s v="WALLADPT"/>
    <x v="3"/>
    <x v="1"/>
    <x v="1"/>
    <n v="2"/>
    <x v="5"/>
    <x v="6"/>
    <x v="4"/>
  </r>
  <r>
    <x v="96"/>
    <x v="1"/>
    <d v="2023-02-01T00:00:00"/>
    <x v="497"/>
    <s v="IPHONE"/>
    <x v="1"/>
    <x v="1"/>
    <x v="1"/>
    <n v="2"/>
    <x v="5"/>
    <x v="6"/>
    <x v="4"/>
  </r>
  <r>
    <x v="96"/>
    <x v="1"/>
    <d v="2023-02-01T00:00:00"/>
    <x v="1152"/>
    <s v="CALC"/>
    <x v="16"/>
    <x v="4"/>
    <x v="1"/>
    <n v="2"/>
    <x v="5"/>
    <x v="6"/>
    <x v="4"/>
  </r>
  <r>
    <x v="96"/>
    <x v="1"/>
    <d v="2023-02-01T00:00:00"/>
    <x v="1275"/>
    <s v="HPUSBC"/>
    <x v="12"/>
    <x v="1"/>
    <x v="1"/>
    <n v="2"/>
    <x v="5"/>
    <x v="6"/>
    <x v="4"/>
  </r>
  <r>
    <x v="96"/>
    <x v="1"/>
    <d v="2023-02-14T00:00:00"/>
    <x v="992"/>
    <s v="CLICC-ML"/>
    <x v="7"/>
    <x v="2"/>
    <x v="1"/>
    <n v="2"/>
    <x v="5"/>
    <x v="6"/>
    <x v="4"/>
  </r>
  <r>
    <x v="96"/>
    <x v="1"/>
    <d v="2023-02-08T00:00:00"/>
    <x v="646"/>
    <s v="CBK"/>
    <x v="6"/>
    <x v="2"/>
    <x v="1"/>
    <n v="2"/>
    <x v="5"/>
    <x v="6"/>
    <x v="4"/>
  </r>
  <r>
    <x v="96"/>
    <x v="1"/>
    <d v="2023-02-01T00:00:00"/>
    <x v="231"/>
    <s v="MACUSBC"/>
    <x v="2"/>
    <x v="1"/>
    <x v="1"/>
    <n v="2"/>
    <x v="5"/>
    <x v="6"/>
    <x v="4"/>
  </r>
  <r>
    <x v="96"/>
    <x v="1"/>
    <d v="2023-02-01T00:00:00"/>
    <x v="368"/>
    <s v="IPHONE"/>
    <x v="1"/>
    <x v="1"/>
    <x v="1"/>
    <n v="2"/>
    <x v="5"/>
    <x v="6"/>
    <x v="4"/>
  </r>
  <r>
    <x v="96"/>
    <x v="1"/>
    <d v="2023-02-01T00:00:00"/>
    <x v="263"/>
    <s v="WALLADPT"/>
    <x v="3"/>
    <x v="1"/>
    <x v="1"/>
    <n v="2"/>
    <x v="5"/>
    <x v="6"/>
    <x v="4"/>
  </r>
  <r>
    <x v="96"/>
    <x v="0"/>
    <d v="2023-02-01T00:00:00"/>
    <x v="1323"/>
    <s v="MACCHRG"/>
    <x v="9"/>
    <x v="1"/>
    <x v="1"/>
    <n v="2"/>
    <x v="5"/>
    <x v="6"/>
    <x v="4"/>
  </r>
  <r>
    <x v="96"/>
    <x v="1"/>
    <d v="2023-02-01T00:00:00"/>
    <x v="1024"/>
    <s v="UHDMI"/>
    <x v="14"/>
    <x v="0"/>
    <x v="1"/>
    <n v="2"/>
    <x v="5"/>
    <x v="6"/>
    <x v="4"/>
  </r>
  <r>
    <x v="96"/>
    <x v="1"/>
    <d v="2023-02-01T00:00:00"/>
    <x v="1492"/>
    <s v="HDMIC"/>
    <x v="0"/>
    <x v="0"/>
    <x v="1"/>
    <n v="2"/>
    <x v="5"/>
    <x v="6"/>
    <x v="4"/>
  </r>
  <r>
    <x v="96"/>
    <x v="1"/>
    <d v="2023-02-01T00:00:00"/>
    <x v="1032"/>
    <s v="IPHONE"/>
    <x v="1"/>
    <x v="1"/>
    <x v="1"/>
    <n v="2"/>
    <x v="5"/>
    <x v="6"/>
    <x v="4"/>
  </r>
  <r>
    <x v="96"/>
    <x v="1"/>
    <d v="2023-02-01T00:00:00"/>
    <x v="717"/>
    <s v="MACCHRG"/>
    <x v="9"/>
    <x v="1"/>
    <x v="1"/>
    <n v="2"/>
    <x v="5"/>
    <x v="6"/>
    <x v="4"/>
  </r>
  <r>
    <x v="96"/>
    <x v="1"/>
    <d v="2023-02-01T00:00:00"/>
    <x v="9"/>
    <s v="MACUSBC"/>
    <x v="2"/>
    <x v="1"/>
    <x v="1"/>
    <n v="2"/>
    <x v="5"/>
    <x v="6"/>
    <x v="4"/>
  </r>
  <r>
    <x v="96"/>
    <x v="1"/>
    <d v="2023-02-15T00:00:00"/>
    <x v="968"/>
    <s v="CLICC-ML"/>
    <x v="7"/>
    <x v="2"/>
    <x v="1"/>
    <n v="2"/>
    <x v="5"/>
    <x v="6"/>
    <x v="4"/>
  </r>
  <r>
    <x v="96"/>
    <x v="1"/>
    <d v="2023-02-01T00:00:00"/>
    <x v="1493"/>
    <s v="UHDMI"/>
    <x v="14"/>
    <x v="0"/>
    <x v="1"/>
    <n v="2"/>
    <x v="5"/>
    <x v="6"/>
    <x v="4"/>
  </r>
  <r>
    <x v="96"/>
    <x v="1"/>
    <d v="2023-02-01T00:00:00"/>
    <x v="884"/>
    <s v="WALLADPT"/>
    <x v="3"/>
    <x v="1"/>
    <x v="1"/>
    <n v="2"/>
    <x v="5"/>
    <x v="6"/>
    <x v="4"/>
  </r>
  <r>
    <x v="96"/>
    <x v="1"/>
    <d v="2023-02-01T00:00:00"/>
    <x v="20"/>
    <s v="IPHONE"/>
    <x v="1"/>
    <x v="1"/>
    <x v="1"/>
    <n v="2"/>
    <x v="5"/>
    <x v="6"/>
    <x v="4"/>
  </r>
  <r>
    <x v="96"/>
    <x v="1"/>
    <d v="2023-02-01T00:00:00"/>
    <x v="974"/>
    <s v="OMNI"/>
    <x v="15"/>
    <x v="1"/>
    <x v="1"/>
    <n v="2"/>
    <x v="5"/>
    <x v="6"/>
    <x v="4"/>
  </r>
  <r>
    <x v="96"/>
    <x v="1"/>
    <d v="2023-02-01T00:00:00"/>
    <x v="684"/>
    <s v="IPHONE"/>
    <x v="1"/>
    <x v="1"/>
    <x v="1"/>
    <n v="2"/>
    <x v="5"/>
    <x v="6"/>
    <x v="4"/>
  </r>
  <r>
    <x v="96"/>
    <x v="1"/>
    <d v="2023-02-01T00:00:00"/>
    <x v="1167"/>
    <s v="MACCHRG"/>
    <x v="9"/>
    <x v="1"/>
    <x v="1"/>
    <n v="2"/>
    <x v="5"/>
    <x v="6"/>
    <x v="4"/>
  </r>
  <r>
    <x v="96"/>
    <x v="1"/>
    <d v="2023-02-01T00:00:00"/>
    <x v="1325"/>
    <s v="WALLADPT"/>
    <x v="3"/>
    <x v="1"/>
    <x v="1"/>
    <n v="2"/>
    <x v="5"/>
    <x v="6"/>
    <x v="4"/>
  </r>
  <r>
    <x v="96"/>
    <x v="1"/>
    <d v="2023-02-01T00:00:00"/>
    <x v="1301"/>
    <s v="IPHONE"/>
    <x v="1"/>
    <x v="1"/>
    <x v="1"/>
    <n v="2"/>
    <x v="5"/>
    <x v="6"/>
    <x v="4"/>
  </r>
  <r>
    <x v="96"/>
    <x v="1"/>
    <d v="2023-02-01T00:00:00"/>
    <x v="330"/>
    <s v="MACUSBC"/>
    <x v="2"/>
    <x v="1"/>
    <x v="1"/>
    <n v="2"/>
    <x v="5"/>
    <x v="6"/>
    <x v="4"/>
  </r>
  <r>
    <x v="96"/>
    <x v="1"/>
    <d v="2023-02-01T00:00:00"/>
    <x v="339"/>
    <s v="MACUSBC"/>
    <x v="2"/>
    <x v="1"/>
    <x v="1"/>
    <n v="2"/>
    <x v="5"/>
    <x v="6"/>
    <x v="4"/>
  </r>
  <r>
    <x v="96"/>
    <x v="1"/>
    <d v="2023-02-01T00:00:00"/>
    <x v="9"/>
    <s v="MACUSBC"/>
    <x v="2"/>
    <x v="1"/>
    <x v="1"/>
    <n v="2"/>
    <x v="5"/>
    <x v="6"/>
    <x v="4"/>
  </r>
  <r>
    <x v="97"/>
    <x v="1"/>
    <d v="2023-02-02T00:00:00"/>
    <x v="110"/>
    <s v="MACUSBC"/>
    <x v="2"/>
    <x v="1"/>
    <x v="1"/>
    <n v="2"/>
    <x v="5"/>
    <x v="0"/>
    <x v="4"/>
  </r>
  <r>
    <x v="97"/>
    <x v="1"/>
    <d v="2023-02-02T00:00:00"/>
    <x v="1152"/>
    <s v="CALC"/>
    <x v="16"/>
    <x v="4"/>
    <x v="1"/>
    <n v="2"/>
    <x v="5"/>
    <x v="0"/>
    <x v="4"/>
  </r>
  <r>
    <x v="97"/>
    <x v="1"/>
    <d v="2023-02-09T00:00:00"/>
    <x v="157"/>
    <s v="CBK"/>
    <x v="6"/>
    <x v="2"/>
    <x v="1"/>
    <n v="2"/>
    <x v="5"/>
    <x v="0"/>
    <x v="4"/>
  </r>
  <r>
    <x v="97"/>
    <x v="1"/>
    <d v="2023-02-09T00:00:00"/>
    <x v="956"/>
    <s v="CBK"/>
    <x v="6"/>
    <x v="2"/>
    <x v="1"/>
    <n v="2"/>
    <x v="5"/>
    <x v="0"/>
    <x v="4"/>
  </r>
  <r>
    <x v="97"/>
    <x v="1"/>
    <d v="2023-02-02T00:00:00"/>
    <x v="524"/>
    <s v="IPHONE"/>
    <x v="1"/>
    <x v="1"/>
    <x v="1"/>
    <n v="2"/>
    <x v="5"/>
    <x v="0"/>
    <x v="4"/>
  </r>
  <r>
    <x v="97"/>
    <x v="1"/>
    <d v="2023-02-02T00:00:00"/>
    <x v="498"/>
    <s v="WALLADPT"/>
    <x v="3"/>
    <x v="1"/>
    <x v="1"/>
    <n v="2"/>
    <x v="5"/>
    <x v="0"/>
    <x v="4"/>
  </r>
  <r>
    <x v="97"/>
    <x v="0"/>
    <d v="2023-02-09T00:00:00"/>
    <x v="371"/>
    <s v="CBK"/>
    <x v="6"/>
    <x v="2"/>
    <x v="1"/>
    <n v="2"/>
    <x v="5"/>
    <x v="0"/>
    <x v="4"/>
  </r>
  <r>
    <x v="97"/>
    <x v="0"/>
    <d v="2023-02-09T00:00:00"/>
    <x v="945"/>
    <s v="CLICC-ML"/>
    <x v="7"/>
    <x v="2"/>
    <x v="1"/>
    <n v="2"/>
    <x v="5"/>
    <x v="0"/>
    <x v="4"/>
  </r>
  <r>
    <x v="97"/>
    <x v="0"/>
    <d v="2023-02-02T00:00:00"/>
    <x v="369"/>
    <s v="WALLADPT"/>
    <x v="3"/>
    <x v="1"/>
    <x v="1"/>
    <n v="2"/>
    <x v="5"/>
    <x v="0"/>
    <x v="4"/>
  </r>
  <r>
    <x v="97"/>
    <x v="0"/>
    <d v="2023-02-02T00:00:00"/>
    <x v="393"/>
    <s v="IPHONE"/>
    <x v="1"/>
    <x v="1"/>
    <x v="1"/>
    <n v="2"/>
    <x v="5"/>
    <x v="0"/>
    <x v="4"/>
  </r>
  <r>
    <x v="97"/>
    <x v="1"/>
    <d v="2023-02-02T00:00:00"/>
    <x v="497"/>
    <s v="IPHONE"/>
    <x v="1"/>
    <x v="1"/>
    <x v="1"/>
    <n v="2"/>
    <x v="5"/>
    <x v="0"/>
    <x v="4"/>
  </r>
  <r>
    <x v="97"/>
    <x v="1"/>
    <d v="2023-02-02T00:00:00"/>
    <x v="1325"/>
    <s v="WALLADPT"/>
    <x v="3"/>
    <x v="1"/>
    <x v="1"/>
    <n v="2"/>
    <x v="5"/>
    <x v="0"/>
    <x v="4"/>
  </r>
  <r>
    <x v="97"/>
    <x v="1"/>
    <d v="2023-02-02T00:00:00"/>
    <x v="231"/>
    <s v="MACUSBC"/>
    <x v="2"/>
    <x v="1"/>
    <x v="1"/>
    <n v="2"/>
    <x v="5"/>
    <x v="0"/>
    <x v="4"/>
  </r>
  <r>
    <x v="97"/>
    <x v="1"/>
    <d v="2023-02-02T00:00:00"/>
    <x v="9"/>
    <s v="MACUSBC"/>
    <x v="2"/>
    <x v="1"/>
    <x v="1"/>
    <n v="2"/>
    <x v="5"/>
    <x v="0"/>
    <x v="4"/>
  </r>
  <r>
    <x v="97"/>
    <x v="1"/>
    <d v="2023-02-02T00:00:00"/>
    <x v="339"/>
    <s v="MACUSBC"/>
    <x v="2"/>
    <x v="1"/>
    <x v="1"/>
    <n v="2"/>
    <x v="5"/>
    <x v="0"/>
    <x v="4"/>
  </r>
  <r>
    <x v="97"/>
    <x v="1"/>
    <d v="2023-02-02T00:00:00"/>
    <x v="339"/>
    <s v="MACUSBC"/>
    <x v="2"/>
    <x v="1"/>
    <x v="1"/>
    <n v="2"/>
    <x v="5"/>
    <x v="0"/>
    <x v="4"/>
  </r>
  <r>
    <x v="97"/>
    <x v="0"/>
    <d v="2023-02-02T00:00:00"/>
    <x v="339"/>
    <s v="MACUSBC"/>
    <x v="2"/>
    <x v="1"/>
    <x v="1"/>
    <n v="2"/>
    <x v="5"/>
    <x v="0"/>
    <x v="4"/>
  </r>
  <r>
    <x v="97"/>
    <x v="1"/>
    <d v="2023-02-02T00:00:00"/>
    <x v="48"/>
    <s v="HDST"/>
    <x v="8"/>
    <x v="4"/>
    <x v="1"/>
    <n v="2"/>
    <x v="5"/>
    <x v="0"/>
    <x v="4"/>
  </r>
  <r>
    <x v="97"/>
    <x v="1"/>
    <d v="2023-02-02T00:00:00"/>
    <x v="1"/>
    <s v="IPHONE"/>
    <x v="1"/>
    <x v="1"/>
    <x v="1"/>
    <n v="2"/>
    <x v="5"/>
    <x v="0"/>
    <x v="4"/>
  </r>
  <r>
    <x v="97"/>
    <x v="1"/>
    <d v="2023-02-02T00:00:00"/>
    <x v="1386"/>
    <s v="WALLADPT"/>
    <x v="3"/>
    <x v="1"/>
    <x v="1"/>
    <n v="2"/>
    <x v="5"/>
    <x v="0"/>
    <x v="4"/>
  </r>
  <r>
    <x v="97"/>
    <x v="1"/>
    <d v="2023-02-02T00:00:00"/>
    <x v="1094"/>
    <s v="CALC"/>
    <x v="16"/>
    <x v="4"/>
    <x v="1"/>
    <n v="2"/>
    <x v="5"/>
    <x v="0"/>
    <x v="4"/>
  </r>
  <r>
    <x v="97"/>
    <x v="1"/>
    <d v="2023-02-16T00:00:00"/>
    <x v="1468"/>
    <s v="CLICC-MM"/>
    <x v="4"/>
    <x v="2"/>
    <x v="1"/>
    <n v="2"/>
    <x v="5"/>
    <x v="0"/>
    <x v="4"/>
  </r>
  <r>
    <x v="97"/>
    <x v="1"/>
    <d v="2023-02-15T00:00:00"/>
    <x v="371"/>
    <s v="CBK"/>
    <x v="6"/>
    <x v="2"/>
    <x v="1"/>
    <n v="2"/>
    <x v="5"/>
    <x v="0"/>
    <x v="4"/>
  </r>
  <r>
    <x v="97"/>
    <x v="0"/>
    <d v="2023-02-02T00:00:00"/>
    <x v="231"/>
    <s v="MACUSBC"/>
    <x v="2"/>
    <x v="1"/>
    <x v="1"/>
    <n v="2"/>
    <x v="5"/>
    <x v="0"/>
    <x v="4"/>
  </r>
  <r>
    <x v="97"/>
    <x v="1"/>
    <d v="2023-02-02T00:00:00"/>
    <x v="5"/>
    <s v="WALLADPT"/>
    <x v="3"/>
    <x v="1"/>
    <x v="1"/>
    <n v="2"/>
    <x v="5"/>
    <x v="0"/>
    <x v="4"/>
  </r>
  <r>
    <x v="97"/>
    <x v="1"/>
    <d v="2023-02-02T00:00:00"/>
    <x v="185"/>
    <s v="IPHONE"/>
    <x v="1"/>
    <x v="1"/>
    <x v="1"/>
    <n v="2"/>
    <x v="5"/>
    <x v="0"/>
    <x v="4"/>
  </r>
  <r>
    <x v="97"/>
    <x v="1"/>
    <d v="2023-02-09T00:00:00"/>
    <x v="937"/>
    <s v="CLICC-ML"/>
    <x v="7"/>
    <x v="2"/>
    <x v="1"/>
    <n v="2"/>
    <x v="5"/>
    <x v="0"/>
    <x v="4"/>
  </r>
  <r>
    <x v="97"/>
    <x v="0"/>
    <d v="2023-02-09T00:00:00"/>
    <x v="160"/>
    <s v="CBK"/>
    <x v="6"/>
    <x v="2"/>
    <x v="1"/>
    <n v="2"/>
    <x v="5"/>
    <x v="0"/>
    <x v="4"/>
  </r>
  <r>
    <x v="97"/>
    <x v="0"/>
    <d v="2023-02-15T00:00:00"/>
    <x v="904"/>
    <s v="CLICC-MM"/>
    <x v="4"/>
    <x v="2"/>
    <x v="1"/>
    <n v="2"/>
    <x v="5"/>
    <x v="0"/>
    <x v="4"/>
  </r>
  <r>
    <x v="97"/>
    <x v="1"/>
    <d v="2023-02-09T00:00:00"/>
    <x v="571"/>
    <s v="HP"/>
    <x v="18"/>
    <x v="2"/>
    <x v="1"/>
    <n v="2"/>
    <x v="5"/>
    <x v="0"/>
    <x v="4"/>
  </r>
  <r>
    <x v="97"/>
    <x v="0"/>
    <d v="2023-02-15T00:00:00"/>
    <x v="350"/>
    <s v="CLICC-ML"/>
    <x v="7"/>
    <x v="2"/>
    <x v="1"/>
    <n v="2"/>
    <x v="5"/>
    <x v="0"/>
    <x v="4"/>
  </r>
  <r>
    <x v="97"/>
    <x v="0"/>
    <d v="2023-02-09T00:00:00"/>
    <x v="853"/>
    <s v="CBK"/>
    <x v="6"/>
    <x v="2"/>
    <x v="1"/>
    <n v="2"/>
    <x v="5"/>
    <x v="0"/>
    <x v="4"/>
  </r>
  <r>
    <x v="97"/>
    <x v="1"/>
    <d v="2023-02-02T00:00:00"/>
    <x v="972"/>
    <s v="CALC"/>
    <x v="16"/>
    <x v="4"/>
    <x v="1"/>
    <n v="2"/>
    <x v="5"/>
    <x v="0"/>
    <x v="4"/>
  </r>
  <r>
    <x v="97"/>
    <x v="1"/>
    <d v="2023-02-02T00:00:00"/>
    <x v="1386"/>
    <s v="WALLADPT"/>
    <x v="3"/>
    <x v="1"/>
    <x v="1"/>
    <n v="2"/>
    <x v="5"/>
    <x v="0"/>
    <x v="4"/>
  </r>
  <r>
    <x v="97"/>
    <x v="1"/>
    <d v="2023-02-02T00:00:00"/>
    <x v="524"/>
    <s v="IPHONE"/>
    <x v="1"/>
    <x v="1"/>
    <x v="1"/>
    <n v="2"/>
    <x v="5"/>
    <x v="0"/>
    <x v="4"/>
  </r>
  <r>
    <x v="97"/>
    <x v="1"/>
    <d v="2023-02-16T00:00:00"/>
    <x v="1188"/>
    <s v="HP"/>
    <x v="18"/>
    <x v="2"/>
    <x v="1"/>
    <n v="2"/>
    <x v="5"/>
    <x v="0"/>
    <x v="4"/>
  </r>
  <r>
    <x v="97"/>
    <x v="1"/>
    <d v="2023-02-02T00:00:00"/>
    <x v="1325"/>
    <s v="WALLADPT"/>
    <x v="3"/>
    <x v="1"/>
    <x v="1"/>
    <n v="2"/>
    <x v="5"/>
    <x v="0"/>
    <x v="4"/>
  </r>
  <r>
    <x v="97"/>
    <x v="1"/>
    <d v="2023-02-02T00:00:00"/>
    <x v="530"/>
    <s v="MACUSBC"/>
    <x v="2"/>
    <x v="1"/>
    <x v="1"/>
    <n v="2"/>
    <x v="5"/>
    <x v="0"/>
    <x v="4"/>
  </r>
  <r>
    <x v="97"/>
    <x v="2"/>
    <d v="2023-02-16T00:00:00"/>
    <x v="1136"/>
    <s v="HP"/>
    <x v="18"/>
    <x v="2"/>
    <x v="1"/>
    <n v="2"/>
    <x v="5"/>
    <x v="0"/>
    <x v="4"/>
  </r>
  <r>
    <x v="97"/>
    <x v="0"/>
    <d v="2023-02-02T00:00:00"/>
    <x v="338"/>
    <s v="MACUSBC"/>
    <x v="2"/>
    <x v="1"/>
    <x v="1"/>
    <n v="2"/>
    <x v="5"/>
    <x v="0"/>
    <x v="4"/>
  </r>
  <r>
    <x v="97"/>
    <x v="1"/>
    <d v="2023-02-02T00:00:00"/>
    <x v="1463"/>
    <s v="HDST"/>
    <x v="8"/>
    <x v="4"/>
    <x v="1"/>
    <n v="2"/>
    <x v="5"/>
    <x v="0"/>
    <x v="4"/>
  </r>
  <r>
    <x v="97"/>
    <x v="1"/>
    <d v="2023-02-02T00:00:00"/>
    <x v="431"/>
    <s v="WALLADPT"/>
    <x v="3"/>
    <x v="1"/>
    <x v="1"/>
    <n v="2"/>
    <x v="5"/>
    <x v="0"/>
    <x v="4"/>
  </r>
  <r>
    <x v="97"/>
    <x v="1"/>
    <d v="2023-02-02T00:00:00"/>
    <x v="693"/>
    <s v="IPHONE"/>
    <x v="1"/>
    <x v="1"/>
    <x v="1"/>
    <n v="2"/>
    <x v="5"/>
    <x v="0"/>
    <x v="4"/>
  </r>
  <r>
    <x v="97"/>
    <x v="1"/>
    <d v="2023-02-02T00:00:00"/>
    <x v="511"/>
    <s v="MACUSBC"/>
    <x v="2"/>
    <x v="1"/>
    <x v="1"/>
    <n v="2"/>
    <x v="5"/>
    <x v="0"/>
    <x v="4"/>
  </r>
  <r>
    <x v="97"/>
    <x v="1"/>
    <d v="2023-02-02T00:00:00"/>
    <x v="1493"/>
    <s v="UHDMI"/>
    <x v="14"/>
    <x v="0"/>
    <x v="1"/>
    <n v="2"/>
    <x v="5"/>
    <x v="0"/>
    <x v="4"/>
  </r>
  <r>
    <x v="97"/>
    <x v="1"/>
    <d v="2023-02-02T00:00:00"/>
    <x v="1167"/>
    <s v="MACCHRG"/>
    <x v="9"/>
    <x v="1"/>
    <x v="1"/>
    <n v="2"/>
    <x v="5"/>
    <x v="0"/>
    <x v="4"/>
  </r>
  <r>
    <x v="97"/>
    <x v="0"/>
    <d v="2023-02-09T00:00:00"/>
    <x v="494"/>
    <s v="CLICC-ML"/>
    <x v="7"/>
    <x v="2"/>
    <x v="1"/>
    <n v="2"/>
    <x v="5"/>
    <x v="0"/>
    <x v="4"/>
  </r>
  <r>
    <x v="97"/>
    <x v="1"/>
    <d v="2023-02-02T00:00:00"/>
    <x v="869"/>
    <s v="UVGA"/>
    <x v="10"/>
    <x v="0"/>
    <x v="1"/>
    <n v="2"/>
    <x v="5"/>
    <x v="0"/>
    <x v="4"/>
  </r>
  <r>
    <x v="97"/>
    <x v="0"/>
    <d v="2023-02-02T00:00:00"/>
    <x v="332"/>
    <s v="MACUSBC"/>
    <x v="2"/>
    <x v="1"/>
    <x v="1"/>
    <n v="2"/>
    <x v="5"/>
    <x v="0"/>
    <x v="4"/>
  </r>
  <r>
    <x v="97"/>
    <x v="1"/>
    <d v="2023-02-02T00:00:00"/>
    <x v="1094"/>
    <s v="CALC"/>
    <x v="16"/>
    <x v="4"/>
    <x v="1"/>
    <n v="2"/>
    <x v="5"/>
    <x v="0"/>
    <x v="4"/>
  </r>
  <r>
    <x v="97"/>
    <x v="1"/>
    <d v="2023-02-02T00:00:00"/>
    <x v="1092"/>
    <s v="CALC"/>
    <x v="16"/>
    <x v="4"/>
    <x v="1"/>
    <n v="2"/>
    <x v="5"/>
    <x v="0"/>
    <x v="4"/>
  </r>
  <r>
    <x v="97"/>
    <x v="1"/>
    <d v="2023-02-09T00:00:00"/>
    <x v="779"/>
    <s v="CLICC-ML"/>
    <x v="7"/>
    <x v="2"/>
    <x v="1"/>
    <n v="2"/>
    <x v="5"/>
    <x v="0"/>
    <x v="4"/>
  </r>
  <r>
    <x v="97"/>
    <x v="1"/>
    <d v="2023-02-02T00:00:00"/>
    <x v="357"/>
    <s v="WALLADPT"/>
    <x v="3"/>
    <x v="1"/>
    <x v="1"/>
    <n v="2"/>
    <x v="5"/>
    <x v="0"/>
    <x v="4"/>
  </r>
  <r>
    <x v="97"/>
    <x v="1"/>
    <d v="2023-02-02T00:00:00"/>
    <x v="394"/>
    <s v="WALLADPT"/>
    <x v="3"/>
    <x v="1"/>
    <x v="1"/>
    <n v="2"/>
    <x v="5"/>
    <x v="0"/>
    <x v="4"/>
  </r>
  <r>
    <x v="97"/>
    <x v="1"/>
    <d v="2023-02-02T00:00:00"/>
    <x v="1277"/>
    <s v="WALLADPT"/>
    <x v="3"/>
    <x v="1"/>
    <x v="1"/>
    <n v="2"/>
    <x v="5"/>
    <x v="0"/>
    <x v="4"/>
  </r>
  <r>
    <x v="97"/>
    <x v="1"/>
    <d v="2023-02-02T00:00:00"/>
    <x v="497"/>
    <s v="IPHONE"/>
    <x v="1"/>
    <x v="1"/>
    <x v="1"/>
    <n v="2"/>
    <x v="5"/>
    <x v="0"/>
    <x v="4"/>
  </r>
  <r>
    <x v="97"/>
    <x v="0"/>
    <d v="2023-03-24T00:00:00"/>
    <x v="1494"/>
    <s v="CLICC-MM"/>
    <x v="4"/>
    <x v="2"/>
    <x v="1"/>
    <n v="2"/>
    <x v="5"/>
    <x v="0"/>
    <x v="4"/>
  </r>
  <r>
    <x v="97"/>
    <x v="1"/>
    <d v="2023-02-09T00:00:00"/>
    <x v="1285"/>
    <s v="CLICC-ML"/>
    <x v="7"/>
    <x v="2"/>
    <x v="1"/>
    <n v="2"/>
    <x v="5"/>
    <x v="0"/>
    <x v="4"/>
  </r>
  <r>
    <x v="97"/>
    <x v="1"/>
    <d v="2023-02-16T00:00:00"/>
    <x v="49"/>
    <s v="CLICC-ML"/>
    <x v="7"/>
    <x v="2"/>
    <x v="1"/>
    <n v="2"/>
    <x v="5"/>
    <x v="0"/>
    <x v="4"/>
  </r>
  <r>
    <x v="97"/>
    <x v="1"/>
    <d v="2023-02-16T00:00:00"/>
    <x v="404"/>
    <s v="CBK"/>
    <x v="6"/>
    <x v="2"/>
    <x v="1"/>
    <n v="2"/>
    <x v="5"/>
    <x v="0"/>
    <x v="4"/>
  </r>
  <r>
    <x v="97"/>
    <x v="1"/>
    <d v="2023-02-02T00:00:00"/>
    <x v="453"/>
    <s v="HDST"/>
    <x v="8"/>
    <x v="4"/>
    <x v="1"/>
    <n v="2"/>
    <x v="5"/>
    <x v="0"/>
    <x v="4"/>
  </r>
  <r>
    <x v="97"/>
    <x v="1"/>
    <d v="2023-02-02T00:00:00"/>
    <x v="1199"/>
    <s v="HPUSBC"/>
    <x v="12"/>
    <x v="1"/>
    <x v="1"/>
    <n v="2"/>
    <x v="5"/>
    <x v="0"/>
    <x v="4"/>
  </r>
  <r>
    <x v="97"/>
    <x v="1"/>
    <d v="2023-02-02T00:00:00"/>
    <x v="524"/>
    <s v="IPHONE"/>
    <x v="1"/>
    <x v="1"/>
    <x v="1"/>
    <n v="2"/>
    <x v="5"/>
    <x v="0"/>
    <x v="4"/>
  </r>
  <r>
    <x v="97"/>
    <x v="1"/>
    <d v="2023-02-02T00:00:00"/>
    <x v="1386"/>
    <s v="WALLADPT"/>
    <x v="3"/>
    <x v="1"/>
    <x v="1"/>
    <n v="2"/>
    <x v="5"/>
    <x v="0"/>
    <x v="4"/>
  </r>
  <r>
    <x v="97"/>
    <x v="0"/>
    <d v="2023-02-02T00:00:00"/>
    <x v="530"/>
    <s v="MACUSBC"/>
    <x v="2"/>
    <x v="1"/>
    <x v="1"/>
    <n v="2"/>
    <x v="5"/>
    <x v="0"/>
    <x v="4"/>
  </r>
  <r>
    <x v="97"/>
    <x v="0"/>
    <d v="2023-02-02T00:00:00"/>
    <x v="5"/>
    <s v="WALLADPT"/>
    <x v="3"/>
    <x v="1"/>
    <x v="1"/>
    <n v="2"/>
    <x v="5"/>
    <x v="0"/>
    <x v="4"/>
  </r>
  <r>
    <x v="97"/>
    <x v="0"/>
    <d v="2023-02-02T00:00:00"/>
    <x v="185"/>
    <s v="IPHONE"/>
    <x v="1"/>
    <x v="1"/>
    <x v="1"/>
    <n v="2"/>
    <x v="5"/>
    <x v="0"/>
    <x v="4"/>
  </r>
  <r>
    <x v="97"/>
    <x v="1"/>
    <d v="2023-02-02T00:00:00"/>
    <x v="394"/>
    <s v="WALLADPT"/>
    <x v="3"/>
    <x v="1"/>
    <x v="1"/>
    <n v="2"/>
    <x v="5"/>
    <x v="0"/>
    <x v="4"/>
  </r>
  <r>
    <x v="97"/>
    <x v="1"/>
    <d v="2023-02-02T00:00:00"/>
    <x v="431"/>
    <s v="WALLADPT"/>
    <x v="3"/>
    <x v="1"/>
    <x v="1"/>
    <n v="2"/>
    <x v="5"/>
    <x v="0"/>
    <x v="4"/>
  </r>
  <r>
    <x v="97"/>
    <x v="1"/>
    <d v="2023-02-02T00:00:00"/>
    <x v="693"/>
    <s v="IPHONE"/>
    <x v="1"/>
    <x v="1"/>
    <x v="1"/>
    <n v="2"/>
    <x v="5"/>
    <x v="0"/>
    <x v="4"/>
  </r>
  <r>
    <x v="97"/>
    <x v="0"/>
    <d v="2023-02-02T00:00:00"/>
    <x v="709"/>
    <s v="MACCHRG"/>
    <x v="9"/>
    <x v="1"/>
    <x v="1"/>
    <n v="2"/>
    <x v="5"/>
    <x v="0"/>
    <x v="4"/>
  </r>
  <r>
    <x v="97"/>
    <x v="0"/>
    <d v="2023-02-16T00:00:00"/>
    <x v="329"/>
    <s v="CLICC-ML"/>
    <x v="7"/>
    <x v="2"/>
    <x v="1"/>
    <n v="2"/>
    <x v="5"/>
    <x v="0"/>
    <x v="4"/>
  </r>
  <r>
    <x v="97"/>
    <x v="1"/>
    <d v="2023-02-02T00:00:00"/>
    <x v="1265"/>
    <s v="HPUSBC"/>
    <x v="12"/>
    <x v="1"/>
    <x v="1"/>
    <n v="2"/>
    <x v="5"/>
    <x v="0"/>
    <x v="4"/>
  </r>
  <r>
    <x v="97"/>
    <x v="1"/>
    <d v="2023-02-02T00:00:00"/>
    <x v="331"/>
    <s v="HPUSBC"/>
    <x v="12"/>
    <x v="1"/>
    <x v="1"/>
    <n v="2"/>
    <x v="5"/>
    <x v="0"/>
    <x v="4"/>
  </r>
  <r>
    <x v="97"/>
    <x v="1"/>
    <d v="2023-02-16T00:00:00"/>
    <x v="161"/>
    <s v="CLICC-ML"/>
    <x v="7"/>
    <x v="2"/>
    <x v="1"/>
    <n v="2"/>
    <x v="5"/>
    <x v="0"/>
    <x v="4"/>
  </r>
  <r>
    <x v="97"/>
    <x v="1"/>
    <d v="2023-02-02T00:00:00"/>
    <x v="498"/>
    <s v="WALLADPT"/>
    <x v="3"/>
    <x v="1"/>
    <x v="1"/>
    <n v="2"/>
    <x v="5"/>
    <x v="0"/>
    <x v="4"/>
  </r>
  <r>
    <x v="97"/>
    <x v="1"/>
    <d v="2023-02-02T00:00:00"/>
    <x v="1"/>
    <s v="IPHONE"/>
    <x v="1"/>
    <x v="1"/>
    <x v="1"/>
    <n v="2"/>
    <x v="5"/>
    <x v="0"/>
    <x v="4"/>
  </r>
  <r>
    <x v="97"/>
    <x v="1"/>
    <d v="2023-02-02T00:00:00"/>
    <x v="393"/>
    <s v="IPHONE"/>
    <x v="1"/>
    <x v="1"/>
    <x v="1"/>
    <n v="2"/>
    <x v="5"/>
    <x v="0"/>
    <x v="4"/>
  </r>
  <r>
    <x v="97"/>
    <x v="1"/>
    <d v="2023-02-02T00:00:00"/>
    <x v="357"/>
    <s v="WALLADPT"/>
    <x v="3"/>
    <x v="1"/>
    <x v="1"/>
    <n v="2"/>
    <x v="5"/>
    <x v="0"/>
    <x v="4"/>
  </r>
  <r>
    <x v="97"/>
    <x v="1"/>
    <d v="2023-02-16T00:00:00"/>
    <x v="1178"/>
    <s v="HP"/>
    <x v="18"/>
    <x v="2"/>
    <x v="1"/>
    <n v="2"/>
    <x v="5"/>
    <x v="0"/>
    <x v="4"/>
  </r>
  <r>
    <x v="97"/>
    <x v="1"/>
    <d v="2023-02-02T00:00:00"/>
    <x v="431"/>
    <s v="WALLADPT"/>
    <x v="3"/>
    <x v="1"/>
    <x v="1"/>
    <n v="2"/>
    <x v="5"/>
    <x v="0"/>
    <x v="4"/>
  </r>
  <r>
    <x v="97"/>
    <x v="1"/>
    <d v="2023-02-02T00:00:00"/>
    <x v="693"/>
    <s v="IPHONE"/>
    <x v="1"/>
    <x v="1"/>
    <x v="1"/>
    <n v="2"/>
    <x v="5"/>
    <x v="0"/>
    <x v="4"/>
  </r>
  <r>
    <x v="97"/>
    <x v="0"/>
    <d v="2023-02-16T00:00:00"/>
    <x v="1168"/>
    <s v="HP"/>
    <x v="18"/>
    <x v="2"/>
    <x v="1"/>
    <n v="2"/>
    <x v="5"/>
    <x v="0"/>
    <x v="4"/>
  </r>
  <r>
    <x v="97"/>
    <x v="1"/>
    <d v="2023-02-02T00:00:00"/>
    <x v="231"/>
    <s v="MACUSBC"/>
    <x v="2"/>
    <x v="1"/>
    <x v="1"/>
    <n v="2"/>
    <x v="5"/>
    <x v="0"/>
    <x v="4"/>
  </r>
  <r>
    <x v="97"/>
    <x v="1"/>
    <d v="2023-02-02T00:00:00"/>
    <x v="1035"/>
    <s v="IPHONE"/>
    <x v="1"/>
    <x v="1"/>
    <x v="1"/>
    <n v="2"/>
    <x v="5"/>
    <x v="0"/>
    <x v="4"/>
  </r>
  <r>
    <x v="97"/>
    <x v="1"/>
    <d v="2023-02-02T00:00:00"/>
    <x v="397"/>
    <s v="OMNI"/>
    <x v="15"/>
    <x v="1"/>
    <x v="1"/>
    <n v="2"/>
    <x v="5"/>
    <x v="0"/>
    <x v="4"/>
  </r>
  <r>
    <x v="97"/>
    <x v="1"/>
    <d v="2023-02-02T00:00:00"/>
    <x v="1462"/>
    <s v="UVGA"/>
    <x v="10"/>
    <x v="0"/>
    <x v="1"/>
    <n v="2"/>
    <x v="5"/>
    <x v="0"/>
    <x v="4"/>
  </r>
  <r>
    <x v="97"/>
    <x v="1"/>
    <d v="2023-02-02T00:00:00"/>
    <x v="1489"/>
    <s v="VGAC"/>
    <x v="13"/>
    <x v="0"/>
    <x v="1"/>
    <n v="2"/>
    <x v="5"/>
    <x v="0"/>
    <x v="4"/>
  </r>
  <r>
    <x v="97"/>
    <x v="1"/>
    <d v="2023-02-02T00:00:00"/>
    <x v="597"/>
    <s v="HDMIC"/>
    <x v="0"/>
    <x v="0"/>
    <x v="1"/>
    <n v="2"/>
    <x v="5"/>
    <x v="0"/>
    <x v="4"/>
  </r>
  <r>
    <x v="97"/>
    <x v="1"/>
    <d v="2023-02-02T00:00:00"/>
    <x v="1058"/>
    <s v="UHDMI"/>
    <x v="14"/>
    <x v="0"/>
    <x v="1"/>
    <n v="2"/>
    <x v="5"/>
    <x v="0"/>
    <x v="4"/>
  </r>
  <r>
    <x v="97"/>
    <x v="1"/>
    <d v="2023-02-02T00:00:00"/>
    <x v="1492"/>
    <s v="HDMIC"/>
    <x v="0"/>
    <x v="0"/>
    <x v="1"/>
    <n v="2"/>
    <x v="5"/>
    <x v="0"/>
    <x v="4"/>
  </r>
  <r>
    <x v="97"/>
    <x v="1"/>
    <d v="2023-02-09T00:00:00"/>
    <x v="1216"/>
    <s v="HP"/>
    <x v="18"/>
    <x v="2"/>
    <x v="1"/>
    <n v="2"/>
    <x v="5"/>
    <x v="0"/>
    <x v="4"/>
  </r>
  <r>
    <x v="97"/>
    <x v="1"/>
    <d v="2023-02-02T00:00:00"/>
    <x v="1386"/>
    <s v="WALLADPT"/>
    <x v="3"/>
    <x v="1"/>
    <x v="1"/>
    <n v="2"/>
    <x v="5"/>
    <x v="0"/>
    <x v="4"/>
  </r>
  <r>
    <x v="97"/>
    <x v="1"/>
    <d v="2023-02-02T00:00:00"/>
    <x v="524"/>
    <s v="IPHONE"/>
    <x v="1"/>
    <x v="1"/>
    <x v="1"/>
    <n v="2"/>
    <x v="5"/>
    <x v="0"/>
    <x v="4"/>
  </r>
  <r>
    <x v="97"/>
    <x v="1"/>
    <d v="2023-02-02T00:00:00"/>
    <x v="3"/>
    <s v="MACUSBC"/>
    <x v="2"/>
    <x v="1"/>
    <x v="1"/>
    <n v="2"/>
    <x v="5"/>
    <x v="0"/>
    <x v="4"/>
  </r>
  <r>
    <x v="97"/>
    <x v="0"/>
    <d v="2023-02-02T00:00:00"/>
    <x v="732"/>
    <s v="WALLADPT"/>
    <x v="3"/>
    <x v="1"/>
    <x v="1"/>
    <n v="2"/>
    <x v="5"/>
    <x v="0"/>
    <x v="4"/>
  </r>
  <r>
    <x v="97"/>
    <x v="0"/>
    <d v="2023-02-02T00:00:00"/>
    <x v="285"/>
    <s v="IPHONE"/>
    <x v="1"/>
    <x v="1"/>
    <x v="1"/>
    <n v="2"/>
    <x v="5"/>
    <x v="0"/>
    <x v="4"/>
  </r>
  <r>
    <x v="97"/>
    <x v="1"/>
    <d v="2023-02-02T00:00:00"/>
    <x v="498"/>
    <s v="WALLADPT"/>
    <x v="3"/>
    <x v="1"/>
    <x v="1"/>
    <n v="2"/>
    <x v="5"/>
    <x v="0"/>
    <x v="4"/>
  </r>
  <r>
    <x v="97"/>
    <x v="1"/>
    <d v="2023-02-02T00:00:00"/>
    <x v="1"/>
    <s v="IPHONE"/>
    <x v="1"/>
    <x v="1"/>
    <x v="1"/>
    <n v="2"/>
    <x v="5"/>
    <x v="0"/>
    <x v="4"/>
  </r>
  <r>
    <x v="97"/>
    <x v="1"/>
    <d v="2023-02-09T00:00:00"/>
    <x v="777"/>
    <s v="CLICC-ML"/>
    <x v="7"/>
    <x v="2"/>
    <x v="1"/>
    <n v="2"/>
    <x v="5"/>
    <x v="0"/>
    <x v="4"/>
  </r>
  <r>
    <x v="97"/>
    <x v="1"/>
    <d v="2023-02-02T00:00:00"/>
    <x v="950"/>
    <s v="WALLADPT"/>
    <x v="3"/>
    <x v="1"/>
    <x v="1"/>
    <n v="2"/>
    <x v="5"/>
    <x v="0"/>
    <x v="4"/>
  </r>
  <r>
    <x v="97"/>
    <x v="1"/>
    <d v="2023-02-02T00:00:00"/>
    <x v="430"/>
    <s v="IPHONE"/>
    <x v="1"/>
    <x v="1"/>
    <x v="1"/>
    <n v="2"/>
    <x v="5"/>
    <x v="0"/>
    <x v="4"/>
  </r>
  <r>
    <x v="97"/>
    <x v="1"/>
    <d v="2023-02-16T00:00:00"/>
    <x v="792"/>
    <s v="CLICC-ML"/>
    <x v="7"/>
    <x v="2"/>
    <x v="1"/>
    <n v="2"/>
    <x v="5"/>
    <x v="0"/>
    <x v="4"/>
  </r>
  <r>
    <x v="97"/>
    <x v="1"/>
    <d v="2023-02-02T00:00:00"/>
    <x v="530"/>
    <s v="MACUSBC"/>
    <x v="2"/>
    <x v="1"/>
    <x v="1"/>
    <n v="2"/>
    <x v="5"/>
    <x v="0"/>
    <x v="4"/>
  </r>
  <r>
    <x v="97"/>
    <x v="2"/>
    <d v="2023-02-16T00:00:00"/>
    <x v="857"/>
    <s v="CBK"/>
    <x v="6"/>
    <x v="2"/>
    <x v="1"/>
    <n v="2"/>
    <x v="5"/>
    <x v="0"/>
    <x v="4"/>
  </r>
  <r>
    <x v="97"/>
    <x v="1"/>
    <d v="2023-02-09T00:00:00"/>
    <x v="858"/>
    <s v="CBK"/>
    <x v="6"/>
    <x v="2"/>
    <x v="1"/>
    <n v="2"/>
    <x v="5"/>
    <x v="0"/>
    <x v="4"/>
  </r>
  <r>
    <x v="97"/>
    <x v="1"/>
    <d v="2023-02-02T00:00:00"/>
    <x v="357"/>
    <s v="WALLADPT"/>
    <x v="3"/>
    <x v="1"/>
    <x v="1"/>
    <n v="2"/>
    <x v="5"/>
    <x v="0"/>
    <x v="4"/>
  </r>
  <r>
    <x v="97"/>
    <x v="1"/>
    <d v="2023-02-02T00:00:00"/>
    <x v="393"/>
    <s v="IPHONE"/>
    <x v="1"/>
    <x v="1"/>
    <x v="1"/>
    <n v="2"/>
    <x v="5"/>
    <x v="0"/>
    <x v="4"/>
  </r>
  <r>
    <x v="97"/>
    <x v="1"/>
    <d v="2023-02-02T00:00:00"/>
    <x v="5"/>
    <s v="WALLADPT"/>
    <x v="3"/>
    <x v="1"/>
    <x v="1"/>
    <n v="2"/>
    <x v="5"/>
    <x v="0"/>
    <x v="4"/>
  </r>
  <r>
    <x v="97"/>
    <x v="1"/>
    <d v="2023-02-02T00:00:00"/>
    <x v="1"/>
    <s v="IPHONE"/>
    <x v="1"/>
    <x v="1"/>
    <x v="1"/>
    <n v="2"/>
    <x v="5"/>
    <x v="0"/>
    <x v="4"/>
  </r>
  <r>
    <x v="97"/>
    <x v="1"/>
    <d v="2023-02-02T00:00:00"/>
    <x v="393"/>
    <s v="IPHONE"/>
    <x v="1"/>
    <x v="1"/>
    <x v="1"/>
    <n v="2"/>
    <x v="5"/>
    <x v="0"/>
    <x v="4"/>
  </r>
  <r>
    <x v="97"/>
    <x v="1"/>
    <d v="2023-02-02T00:00:00"/>
    <x v="357"/>
    <s v="WALLADPT"/>
    <x v="3"/>
    <x v="1"/>
    <x v="1"/>
    <n v="2"/>
    <x v="5"/>
    <x v="0"/>
    <x v="4"/>
  </r>
  <r>
    <x v="98"/>
    <x v="1"/>
    <d v="2023-02-03T00:00:00"/>
    <x v="110"/>
    <s v="MACUSBC"/>
    <x v="2"/>
    <x v="1"/>
    <x v="1"/>
    <n v="2"/>
    <x v="5"/>
    <x v="1"/>
    <x v="4"/>
  </r>
  <r>
    <x v="98"/>
    <x v="0"/>
    <d v="2023-02-17T00:00:00"/>
    <x v="1170"/>
    <s v="HP"/>
    <x v="18"/>
    <x v="2"/>
    <x v="1"/>
    <n v="2"/>
    <x v="5"/>
    <x v="1"/>
    <x v="4"/>
  </r>
  <r>
    <x v="98"/>
    <x v="1"/>
    <d v="2023-02-10T00:00:00"/>
    <x v="551"/>
    <s v="CBK"/>
    <x v="6"/>
    <x v="2"/>
    <x v="1"/>
    <n v="2"/>
    <x v="5"/>
    <x v="1"/>
    <x v="4"/>
  </r>
  <r>
    <x v="98"/>
    <x v="1"/>
    <d v="2023-02-03T00:00:00"/>
    <x v="1007"/>
    <s v="CALC"/>
    <x v="16"/>
    <x v="4"/>
    <x v="1"/>
    <n v="2"/>
    <x v="5"/>
    <x v="1"/>
    <x v="4"/>
  </r>
  <r>
    <x v="98"/>
    <x v="1"/>
    <d v="2023-02-10T00:00:00"/>
    <x v="543"/>
    <s v="CBK"/>
    <x v="6"/>
    <x v="2"/>
    <x v="1"/>
    <n v="2"/>
    <x v="5"/>
    <x v="1"/>
    <x v="4"/>
  </r>
  <r>
    <x v="98"/>
    <x v="0"/>
    <d v="2023-02-03T00:00:00"/>
    <x v="1015"/>
    <s v="UHDMI"/>
    <x v="14"/>
    <x v="0"/>
    <x v="1"/>
    <n v="2"/>
    <x v="5"/>
    <x v="1"/>
    <x v="4"/>
  </r>
  <r>
    <x v="98"/>
    <x v="1"/>
    <d v="2023-02-03T00:00:00"/>
    <x v="3"/>
    <s v="MACUSBC"/>
    <x v="2"/>
    <x v="1"/>
    <x v="1"/>
    <n v="2"/>
    <x v="5"/>
    <x v="1"/>
    <x v="4"/>
  </r>
  <r>
    <x v="98"/>
    <x v="0"/>
    <d v="2023-02-03T00:00:00"/>
    <x v="5"/>
    <s v="WALLADPT"/>
    <x v="3"/>
    <x v="1"/>
    <x v="1"/>
    <n v="2"/>
    <x v="5"/>
    <x v="1"/>
    <x v="4"/>
  </r>
  <r>
    <x v="98"/>
    <x v="0"/>
    <d v="2023-02-03T00:00:00"/>
    <x v="1"/>
    <s v="IPHONE"/>
    <x v="1"/>
    <x v="1"/>
    <x v="1"/>
    <n v="2"/>
    <x v="5"/>
    <x v="1"/>
    <x v="4"/>
  </r>
  <r>
    <x v="98"/>
    <x v="0"/>
    <d v="2023-02-03T00:00:00"/>
    <x v="339"/>
    <s v="MACUSBC"/>
    <x v="2"/>
    <x v="1"/>
    <x v="1"/>
    <n v="2"/>
    <x v="5"/>
    <x v="1"/>
    <x v="4"/>
  </r>
  <r>
    <x v="98"/>
    <x v="0"/>
    <d v="2023-02-03T00:00:00"/>
    <x v="285"/>
    <s v="IPHONE"/>
    <x v="1"/>
    <x v="1"/>
    <x v="1"/>
    <n v="2"/>
    <x v="5"/>
    <x v="1"/>
    <x v="4"/>
  </r>
  <r>
    <x v="98"/>
    <x v="1"/>
    <d v="2023-02-03T00:00:00"/>
    <x v="891"/>
    <s v="OMNI"/>
    <x v="15"/>
    <x v="1"/>
    <x v="1"/>
    <n v="2"/>
    <x v="5"/>
    <x v="1"/>
    <x v="4"/>
  </r>
  <r>
    <x v="98"/>
    <x v="1"/>
    <d v="2023-02-03T00:00:00"/>
    <x v="1152"/>
    <s v="CALC"/>
    <x v="16"/>
    <x v="4"/>
    <x v="1"/>
    <n v="2"/>
    <x v="5"/>
    <x v="1"/>
    <x v="4"/>
  </r>
  <r>
    <x v="98"/>
    <x v="1"/>
    <d v="2023-02-03T00:00:00"/>
    <x v="597"/>
    <s v="HDMIC"/>
    <x v="0"/>
    <x v="0"/>
    <x v="1"/>
    <n v="2"/>
    <x v="5"/>
    <x v="1"/>
    <x v="4"/>
  </r>
  <r>
    <x v="98"/>
    <x v="0"/>
    <d v="2023-02-03T00:00:00"/>
    <x v="1275"/>
    <s v="HPUSBC"/>
    <x v="12"/>
    <x v="1"/>
    <x v="1"/>
    <n v="2"/>
    <x v="5"/>
    <x v="1"/>
    <x v="4"/>
  </r>
  <r>
    <x v="98"/>
    <x v="0"/>
    <d v="2023-02-03T00:00:00"/>
    <x v="332"/>
    <s v="MACUSBC"/>
    <x v="2"/>
    <x v="1"/>
    <x v="1"/>
    <n v="2"/>
    <x v="5"/>
    <x v="1"/>
    <x v="4"/>
  </r>
  <r>
    <x v="98"/>
    <x v="0"/>
    <d v="2023-02-03T00:00:00"/>
    <x v="1495"/>
    <s v="CLICC-MM"/>
    <x v="4"/>
    <x v="2"/>
    <x v="1"/>
    <n v="2"/>
    <x v="5"/>
    <x v="1"/>
    <x v="4"/>
  </r>
  <r>
    <x v="98"/>
    <x v="1"/>
    <d v="2023-02-03T00:00:00"/>
    <x v="453"/>
    <s v="HDST"/>
    <x v="8"/>
    <x v="4"/>
    <x v="1"/>
    <n v="2"/>
    <x v="5"/>
    <x v="1"/>
    <x v="4"/>
  </r>
  <r>
    <x v="98"/>
    <x v="1"/>
    <d v="2023-02-10T00:00:00"/>
    <x v="1220"/>
    <s v="CBK"/>
    <x v="6"/>
    <x v="2"/>
    <x v="1"/>
    <n v="2"/>
    <x v="5"/>
    <x v="1"/>
    <x v="4"/>
  </r>
  <r>
    <x v="98"/>
    <x v="1"/>
    <d v="2023-02-10T00:00:00"/>
    <x v="1220"/>
    <s v="CBK"/>
    <x v="6"/>
    <x v="2"/>
    <x v="1"/>
    <n v="2"/>
    <x v="5"/>
    <x v="1"/>
    <x v="4"/>
  </r>
  <r>
    <x v="98"/>
    <x v="1"/>
    <d v="2023-02-03T00:00:00"/>
    <x v="3"/>
    <s v="MACUSBC"/>
    <x v="2"/>
    <x v="1"/>
    <x v="1"/>
    <n v="2"/>
    <x v="5"/>
    <x v="1"/>
    <x v="4"/>
  </r>
  <r>
    <x v="98"/>
    <x v="1"/>
    <d v="2023-02-17T00:00:00"/>
    <x v="805"/>
    <s v="CLICC-MM"/>
    <x v="4"/>
    <x v="2"/>
    <x v="1"/>
    <n v="2"/>
    <x v="5"/>
    <x v="1"/>
    <x v="4"/>
  </r>
  <r>
    <x v="98"/>
    <x v="0"/>
    <d v="2023-02-10T00:00:00"/>
    <x v="860"/>
    <s v="CBK"/>
    <x v="6"/>
    <x v="2"/>
    <x v="1"/>
    <n v="2"/>
    <x v="5"/>
    <x v="1"/>
    <x v="4"/>
  </r>
  <r>
    <x v="98"/>
    <x v="1"/>
    <d v="2023-02-03T00:00:00"/>
    <x v="189"/>
    <s v="MACUSBC"/>
    <x v="2"/>
    <x v="1"/>
    <x v="1"/>
    <n v="2"/>
    <x v="5"/>
    <x v="1"/>
    <x v="4"/>
  </r>
  <r>
    <x v="98"/>
    <x v="2"/>
    <d v="2023-02-10T00:00:00"/>
    <x v="579"/>
    <s v="CBK"/>
    <x v="6"/>
    <x v="2"/>
    <x v="1"/>
    <n v="2"/>
    <x v="5"/>
    <x v="1"/>
    <x v="4"/>
  </r>
  <r>
    <x v="98"/>
    <x v="1"/>
    <d v="2023-02-03T00:00:00"/>
    <x v="249"/>
    <s v="IPHONE"/>
    <x v="1"/>
    <x v="1"/>
    <x v="1"/>
    <n v="2"/>
    <x v="5"/>
    <x v="1"/>
    <x v="4"/>
  </r>
  <r>
    <x v="98"/>
    <x v="1"/>
    <d v="2023-02-03T00:00:00"/>
    <x v="732"/>
    <s v="WALLADPT"/>
    <x v="3"/>
    <x v="1"/>
    <x v="1"/>
    <n v="2"/>
    <x v="5"/>
    <x v="1"/>
    <x v="4"/>
  </r>
  <r>
    <x v="98"/>
    <x v="0"/>
    <d v="2023-02-03T00:00:00"/>
    <x v="709"/>
    <s v="MACCHRG"/>
    <x v="9"/>
    <x v="1"/>
    <x v="1"/>
    <n v="2"/>
    <x v="5"/>
    <x v="1"/>
    <x v="4"/>
  </r>
  <r>
    <x v="98"/>
    <x v="0"/>
    <d v="2023-02-03T00:00:00"/>
    <x v="960"/>
    <s v="WALLADPT"/>
    <x v="3"/>
    <x v="1"/>
    <x v="1"/>
    <n v="2"/>
    <x v="5"/>
    <x v="1"/>
    <x v="4"/>
  </r>
  <r>
    <x v="98"/>
    <x v="0"/>
    <d v="2023-02-03T00:00:00"/>
    <x v="67"/>
    <s v="IPHONE"/>
    <x v="1"/>
    <x v="1"/>
    <x v="1"/>
    <n v="2"/>
    <x v="5"/>
    <x v="1"/>
    <x v="4"/>
  </r>
  <r>
    <x v="98"/>
    <x v="1"/>
    <d v="2023-02-10T00:00:00"/>
    <x v="1496"/>
    <s v="CLICC-ML"/>
    <x v="7"/>
    <x v="2"/>
    <x v="1"/>
    <n v="2"/>
    <x v="5"/>
    <x v="1"/>
    <x v="4"/>
  </r>
  <r>
    <x v="98"/>
    <x v="1"/>
    <d v="2023-02-03T00:00:00"/>
    <x v="511"/>
    <s v="MACUSBC"/>
    <x v="2"/>
    <x v="1"/>
    <x v="1"/>
    <n v="2"/>
    <x v="5"/>
    <x v="1"/>
    <x v="4"/>
  </r>
  <r>
    <x v="98"/>
    <x v="0"/>
    <d v="2023-02-10T00:00:00"/>
    <x v="1497"/>
    <s v="CBK"/>
    <x v="6"/>
    <x v="2"/>
    <x v="1"/>
    <n v="2"/>
    <x v="5"/>
    <x v="1"/>
    <x v="4"/>
  </r>
  <r>
    <x v="98"/>
    <x v="1"/>
    <d v="2023-02-03T00:00:00"/>
    <x v="189"/>
    <s v="MACUSBC"/>
    <x v="2"/>
    <x v="1"/>
    <x v="1"/>
    <n v="2"/>
    <x v="5"/>
    <x v="1"/>
    <x v="4"/>
  </r>
  <r>
    <x v="98"/>
    <x v="1"/>
    <d v="2023-02-03T00:00:00"/>
    <x v="189"/>
    <s v="MACUSBC"/>
    <x v="2"/>
    <x v="1"/>
    <x v="1"/>
    <n v="2"/>
    <x v="5"/>
    <x v="1"/>
    <x v="4"/>
  </r>
  <r>
    <x v="98"/>
    <x v="2"/>
    <d v="2023-02-13T00:00:00"/>
    <x v="1497"/>
    <s v="CBK"/>
    <x v="6"/>
    <x v="2"/>
    <x v="1"/>
    <n v="2"/>
    <x v="5"/>
    <x v="1"/>
    <x v="4"/>
  </r>
  <r>
    <x v="98"/>
    <x v="1"/>
    <d v="2023-02-03T00:00:00"/>
    <x v="684"/>
    <s v="IPHONE"/>
    <x v="1"/>
    <x v="1"/>
    <x v="1"/>
    <n v="2"/>
    <x v="5"/>
    <x v="1"/>
    <x v="4"/>
  </r>
  <r>
    <x v="98"/>
    <x v="1"/>
    <d v="2023-02-03T00:00:00"/>
    <x v="974"/>
    <s v="OMNI"/>
    <x v="15"/>
    <x v="1"/>
    <x v="1"/>
    <n v="2"/>
    <x v="5"/>
    <x v="1"/>
    <x v="4"/>
  </r>
  <r>
    <x v="98"/>
    <x v="1"/>
    <d v="2023-02-10T00:00:00"/>
    <x v="818"/>
    <s v="CLICC-ML"/>
    <x v="7"/>
    <x v="2"/>
    <x v="1"/>
    <n v="2"/>
    <x v="5"/>
    <x v="1"/>
    <x v="4"/>
  </r>
  <r>
    <x v="98"/>
    <x v="2"/>
    <d v="2023-02-10T00:00:00"/>
    <x v="1497"/>
    <s v="CBK"/>
    <x v="6"/>
    <x v="2"/>
    <x v="1"/>
    <n v="2"/>
    <x v="5"/>
    <x v="1"/>
    <x v="4"/>
  </r>
  <r>
    <x v="98"/>
    <x v="1"/>
    <d v="2023-02-03T00:00:00"/>
    <x v="511"/>
    <s v="MACUSBC"/>
    <x v="2"/>
    <x v="1"/>
    <x v="1"/>
    <n v="2"/>
    <x v="5"/>
    <x v="1"/>
    <x v="4"/>
  </r>
  <r>
    <x v="98"/>
    <x v="1"/>
    <d v="2023-02-03T00:00:00"/>
    <x v="1368"/>
    <s v="HPUSBC"/>
    <x v="12"/>
    <x v="1"/>
    <x v="1"/>
    <n v="2"/>
    <x v="5"/>
    <x v="1"/>
    <x v="4"/>
  </r>
  <r>
    <x v="98"/>
    <x v="1"/>
    <d v="2023-02-16T00:00:00"/>
    <x v="1285"/>
    <s v="CLICC-ML"/>
    <x v="7"/>
    <x v="2"/>
    <x v="1"/>
    <n v="2"/>
    <x v="5"/>
    <x v="1"/>
    <x v="4"/>
  </r>
  <r>
    <x v="98"/>
    <x v="0"/>
    <d v="2023-02-03T00:00:00"/>
    <x v="332"/>
    <s v="MACUSBC"/>
    <x v="2"/>
    <x v="1"/>
    <x v="1"/>
    <n v="2"/>
    <x v="5"/>
    <x v="1"/>
    <x v="4"/>
  </r>
  <r>
    <x v="98"/>
    <x v="1"/>
    <d v="2023-02-03T00:00:00"/>
    <x v="1482"/>
    <s v="ANDROID"/>
    <x v="19"/>
    <x v="1"/>
    <x v="1"/>
    <n v="2"/>
    <x v="5"/>
    <x v="1"/>
    <x v="4"/>
  </r>
  <r>
    <x v="98"/>
    <x v="1"/>
    <d v="2023-02-03T00:00:00"/>
    <x v="1225"/>
    <s v="WALLADPT"/>
    <x v="3"/>
    <x v="1"/>
    <x v="1"/>
    <n v="2"/>
    <x v="5"/>
    <x v="1"/>
    <x v="4"/>
  </r>
  <r>
    <x v="98"/>
    <x v="1"/>
    <d v="2023-02-16T00:00:00"/>
    <x v="1173"/>
    <s v="HP"/>
    <x v="18"/>
    <x v="2"/>
    <x v="1"/>
    <n v="2"/>
    <x v="5"/>
    <x v="1"/>
    <x v="4"/>
  </r>
  <r>
    <x v="98"/>
    <x v="1"/>
    <d v="2023-02-10T00:00:00"/>
    <x v="683"/>
    <s v="CBK"/>
    <x v="6"/>
    <x v="2"/>
    <x v="1"/>
    <n v="2"/>
    <x v="5"/>
    <x v="1"/>
    <x v="4"/>
  </r>
  <r>
    <x v="98"/>
    <x v="0"/>
    <d v="2023-02-03T00:00:00"/>
    <x v="1388"/>
    <s v="HDMIC"/>
    <x v="0"/>
    <x v="0"/>
    <x v="1"/>
    <n v="2"/>
    <x v="5"/>
    <x v="1"/>
    <x v="4"/>
  </r>
  <r>
    <x v="98"/>
    <x v="0"/>
    <d v="2023-02-17T00:00:00"/>
    <x v="1422"/>
    <s v="CBK"/>
    <x v="6"/>
    <x v="2"/>
    <x v="1"/>
    <n v="2"/>
    <x v="5"/>
    <x v="1"/>
    <x v="4"/>
  </r>
  <r>
    <x v="98"/>
    <x v="2"/>
    <d v="2023-02-17T00:00:00"/>
    <x v="1002"/>
    <s v="CLICC-ML"/>
    <x v="7"/>
    <x v="2"/>
    <x v="1"/>
    <n v="2"/>
    <x v="5"/>
    <x v="1"/>
    <x v="4"/>
  </r>
  <r>
    <x v="98"/>
    <x v="1"/>
    <d v="2023-02-03T00:00:00"/>
    <x v="110"/>
    <s v="MACUSBC"/>
    <x v="2"/>
    <x v="1"/>
    <x v="1"/>
    <n v="2"/>
    <x v="5"/>
    <x v="1"/>
    <x v="4"/>
  </r>
  <r>
    <x v="98"/>
    <x v="1"/>
    <d v="2023-02-10T00:00:00"/>
    <x v="789"/>
    <s v="CLICC-ML"/>
    <x v="7"/>
    <x v="2"/>
    <x v="1"/>
    <n v="2"/>
    <x v="5"/>
    <x v="1"/>
    <x v="4"/>
  </r>
  <r>
    <x v="98"/>
    <x v="1"/>
    <d v="2023-02-03T00:00:00"/>
    <x v="332"/>
    <s v="MACUSBC"/>
    <x v="2"/>
    <x v="1"/>
    <x v="1"/>
    <n v="2"/>
    <x v="5"/>
    <x v="1"/>
    <x v="4"/>
  </r>
  <r>
    <x v="98"/>
    <x v="1"/>
    <d v="2023-02-03T00:00:00"/>
    <x v="1"/>
    <s v="IPHONE"/>
    <x v="1"/>
    <x v="1"/>
    <x v="1"/>
    <n v="2"/>
    <x v="5"/>
    <x v="1"/>
    <x v="4"/>
  </r>
  <r>
    <x v="98"/>
    <x v="1"/>
    <d v="2023-02-03T00:00:00"/>
    <x v="1386"/>
    <s v="WALLADPT"/>
    <x v="3"/>
    <x v="1"/>
    <x v="1"/>
    <n v="2"/>
    <x v="5"/>
    <x v="1"/>
    <x v="4"/>
  </r>
  <r>
    <x v="98"/>
    <x v="1"/>
    <d v="2023-02-03T00:00:00"/>
    <x v="339"/>
    <s v="MACUSBC"/>
    <x v="2"/>
    <x v="1"/>
    <x v="1"/>
    <n v="2"/>
    <x v="5"/>
    <x v="1"/>
    <x v="4"/>
  </r>
  <r>
    <x v="98"/>
    <x v="0"/>
    <d v="2023-02-03T00:00:00"/>
    <x v="1275"/>
    <s v="HPUSBC"/>
    <x v="12"/>
    <x v="1"/>
    <x v="1"/>
    <n v="2"/>
    <x v="5"/>
    <x v="1"/>
    <x v="4"/>
  </r>
  <r>
    <x v="98"/>
    <x v="1"/>
    <d v="2023-02-03T00:00:00"/>
    <x v="530"/>
    <s v="MACUSBC"/>
    <x v="2"/>
    <x v="1"/>
    <x v="1"/>
    <n v="2"/>
    <x v="5"/>
    <x v="1"/>
    <x v="4"/>
  </r>
  <r>
    <x v="98"/>
    <x v="0"/>
    <d v="2023-02-10T00:00:00"/>
    <x v="949"/>
    <s v="CLICC-ML"/>
    <x v="7"/>
    <x v="2"/>
    <x v="1"/>
    <n v="2"/>
    <x v="5"/>
    <x v="1"/>
    <x v="4"/>
  </r>
  <r>
    <x v="98"/>
    <x v="0"/>
    <d v="2023-02-03T00:00:00"/>
    <x v="1498"/>
    <s v="WALLADPT"/>
    <x v="3"/>
    <x v="1"/>
    <x v="1"/>
    <n v="2"/>
    <x v="5"/>
    <x v="1"/>
    <x v="4"/>
  </r>
  <r>
    <x v="98"/>
    <x v="0"/>
    <d v="2023-02-03T00:00:00"/>
    <x v="355"/>
    <s v="IPHONE"/>
    <x v="1"/>
    <x v="1"/>
    <x v="1"/>
    <n v="2"/>
    <x v="5"/>
    <x v="1"/>
    <x v="4"/>
  </r>
  <r>
    <x v="98"/>
    <x v="1"/>
    <d v="2023-02-03T00:00:00"/>
    <x v="317"/>
    <s v="MACCHRG"/>
    <x v="9"/>
    <x v="1"/>
    <x v="1"/>
    <n v="2"/>
    <x v="5"/>
    <x v="1"/>
    <x v="4"/>
  </r>
  <r>
    <x v="98"/>
    <x v="0"/>
    <d v="2023-02-17T00:00:00"/>
    <x v="763"/>
    <s v="CLICC-MM"/>
    <x v="4"/>
    <x v="2"/>
    <x v="1"/>
    <n v="2"/>
    <x v="5"/>
    <x v="1"/>
    <x v="4"/>
  </r>
  <r>
    <x v="98"/>
    <x v="0"/>
    <d v="2023-02-03T00:00:00"/>
    <x v="331"/>
    <s v="HPUSBC"/>
    <x v="12"/>
    <x v="1"/>
    <x v="1"/>
    <n v="2"/>
    <x v="5"/>
    <x v="1"/>
    <x v="4"/>
  </r>
  <r>
    <x v="98"/>
    <x v="1"/>
    <d v="2023-02-10T00:00:00"/>
    <x v="1499"/>
    <s v="HP"/>
    <x v="18"/>
    <x v="2"/>
    <x v="1"/>
    <n v="2"/>
    <x v="5"/>
    <x v="1"/>
    <x v="4"/>
  </r>
  <r>
    <x v="98"/>
    <x v="1"/>
    <d v="2023-02-03T00:00:00"/>
    <x v="3"/>
    <s v="MACUSBC"/>
    <x v="2"/>
    <x v="1"/>
    <x v="1"/>
    <n v="2"/>
    <x v="5"/>
    <x v="1"/>
    <x v="4"/>
  </r>
  <r>
    <x v="98"/>
    <x v="1"/>
    <d v="2023-02-03T00:00:00"/>
    <x v="1368"/>
    <s v="HPUSBC"/>
    <x v="12"/>
    <x v="1"/>
    <x v="1"/>
    <n v="2"/>
    <x v="5"/>
    <x v="1"/>
    <x v="4"/>
  </r>
  <r>
    <x v="98"/>
    <x v="1"/>
    <d v="2023-02-03T00:00:00"/>
    <x v="5"/>
    <s v="WALLADPT"/>
    <x v="3"/>
    <x v="1"/>
    <x v="1"/>
    <n v="2"/>
    <x v="5"/>
    <x v="1"/>
    <x v="4"/>
  </r>
  <r>
    <x v="98"/>
    <x v="1"/>
    <d v="2023-02-03T00:00:00"/>
    <x v="430"/>
    <s v="IPHONE"/>
    <x v="1"/>
    <x v="1"/>
    <x v="1"/>
    <n v="2"/>
    <x v="5"/>
    <x v="1"/>
    <x v="4"/>
  </r>
  <r>
    <x v="98"/>
    <x v="1"/>
    <d v="2023-03-24T00:00:00"/>
    <x v="1137"/>
    <s v="HP"/>
    <x v="18"/>
    <x v="2"/>
    <x v="1"/>
    <n v="2"/>
    <x v="5"/>
    <x v="1"/>
    <x v="4"/>
  </r>
  <r>
    <x v="98"/>
    <x v="0"/>
    <d v="2023-02-10T00:00:00"/>
    <x v="615"/>
    <s v="CLICC-MM"/>
    <x v="4"/>
    <x v="2"/>
    <x v="1"/>
    <n v="2"/>
    <x v="5"/>
    <x v="1"/>
    <x v="4"/>
  </r>
  <r>
    <x v="98"/>
    <x v="0"/>
    <d v="2023-02-03T00:00:00"/>
    <x v="453"/>
    <s v="HDST"/>
    <x v="8"/>
    <x v="4"/>
    <x v="1"/>
    <n v="2"/>
    <x v="5"/>
    <x v="1"/>
    <x v="4"/>
  </r>
  <r>
    <x v="98"/>
    <x v="1"/>
    <d v="2023-02-03T00:00:00"/>
    <x v="1209"/>
    <s v="HPUSBC"/>
    <x v="12"/>
    <x v="1"/>
    <x v="1"/>
    <n v="2"/>
    <x v="5"/>
    <x v="1"/>
    <x v="4"/>
  </r>
  <r>
    <x v="98"/>
    <x v="1"/>
    <d v="2023-02-03T00:00:00"/>
    <x v="1500"/>
    <s v="HPUSBC"/>
    <x v="12"/>
    <x v="1"/>
    <x v="1"/>
    <n v="2"/>
    <x v="5"/>
    <x v="1"/>
    <x v="4"/>
  </r>
  <r>
    <x v="98"/>
    <x v="1"/>
    <d v="2023-02-10T00:00:00"/>
    <x v="1310"/>
    <s v="HP"/>
    <x v="18"/>
    <x v="2"/>
    <x v="1"/>
    <n v="2"/>
    <x v="5"/>
    <x v="1"/>
    <x v="4"/>
  </r>
  <r>
    <x v="98"/>
    <x v="0"/>
    <d v="2023-02-03T00:00:00"/>
    <x v="332"/>
    <s v="MACUSBC"/>
    <x v="2"/>
    <x v="1"/>
    <x v="1"/>
    <n v="2"/>
    <x v="5"/>
    <x v="1"/>
    <x v="4"/>
  </r>
  <r>
    <x v="98"/>
    <x v="1"/>
    <d v="2023-02-03T00:00:00"/>
    <x v="972"/>
    <s v="CALC"/>
    <x v="16"/>
    <x v="4"/>
    <x v="1"/>
    <n v="2"/>
    <x v="5"/>
    <x v="1"/>
    <x v="4"/>
  </r>
  <r>
    <x v="98"/>
    <x v="1"/>
    <d v="2023-02-16T00:00:00"/>
    <x v="993"/>
    <s v="CLICC-ML"/>
    <x v="7"/>
    <x v="2"/>
    <x v="1"/>
    <n v="2"/>
    <x v="5"/>
    <x v="1"/>
    <x v="4"/>
  </r>
  <r>
    <x v="98"/>
    <x v="0"/>
    <d v="2023-02-17T00:00:00"/>
    <x v="689"/>
    <s v="FAC"/>
    <x v="4"/>
    <x v="2"/>
    <x v="1"/>
    <n v="2"/>
    <x v="5"/>
    <x v="1"/>
    <x v="4"/>
  </r>
  <r>
    <x v="98"/>
    <x v="1"/>
    <d v="2023-02-10T00:00:00"/>
    <x v="157"/>
    <s v="CBK"/>
    <x v="6"/>
    <x v="2"/>
    <x v="1"/>
    <n v="2"/>
    <x v="5"/>
    <x v="1"/>
    <x v="4"/>
  </r>
  <r>
    <x v="98"/>
    <x v="1"/>
    <d v="2023-02-10T00:00:00"/>
    <x v="258"/>
    <s v="CBK"/>
    <x v="6"/>
    <x v="2"/>
    <x v="1"/>
    <n v="2"/>
    <x v="5"/>
    <x v="1"/>
    <x v="4"/>
  </r>
  <r>
    <x v="98"/>
    <x v="1"/>
    <d v="2023-02-17T00:00:00"/>
    <x v="589"/>
    <s v="CLICC-MM"/>
    <x v="4"/>
    <x v="2"/>
    <x v="1"/>
    <n v="2"/>
    <x v="5"/>
    <x v="1"/>
    <x v="4"/>
  </r>
  <r>
    <x v="98"/>
    <x v="1"/>
    <d v="2023-02-03T00:00:00"/>
    <x v="1275"/>
    <s v="HPUSBC"/>
    <x v="12"/>
    <x v="1"/>
    <x v="1"/>
    <n v="2"/>
    <x v="5"/>
    <x v="1"/>
    <x v="4"/>
  </r>
  <r>
    <x v="98"/>
    <x v="1"/>
    <d v="2023-02-03T00:00:00"/>
    <x v="597"/>
    <s v="HDMIC"/>
    <x v="0"/>
    <x v="0"/>
    <x v="1"/>
    <n v="2"/>
    <x v="5"/>
    <x v="1"/>
    <x v="4"/>
  </r>
  <r>
    <x v="98"/>
    <x v="1"/>
    <d v="2023-02-03T00:00:00"/>
    <x v="786"/>
    <s v="OMNI"/>
    <x v="15"/>
    <x v="1"/>
    <x v="1"/>
    <n v="2"/>
    <x v="5"/>
    <x v="1"/>
    <x v="4"/>
  </r>
  <r>
    <x v="98"/>
    <x v="1"/>
    <d v="2023-02-03T00:00:00"/>
    <x v="1337"/>
    <s v="IPHONE"/>
    <x v="1"/>
    <x v="1"/>
    <x v="1"/>
    <n v="2"/>
    <x v="5"/>
    <x v="1"/>
    <x v="4"/>
  </r>
  <r>
    <x v="98"/>
    <x v="1"/>
    <d v="2023-02-03T00:00:00"/>
    <x v="1095"/>
    <s v="ANKER"/>
    <x v="20"/>
    <x v="1"/>
    <x v="1"/>
    <n v="2"/>
    <x v="5"/>
    <x v="1"/>
    <x v="4"/>
  </r>
  <r>
    <x v="98"/>
    <x v="1"/>
    <d v="2023-02-03T00:00:00"/>
    <x v="1386"/>
    <s v="WALLADPT"/>
    <x v="3"/>
    <x v="1"/>
    <x v="1"/>
    <n v="2"/>
    <x v="5"/>
    <x v="1"/>
    <x v="4"/>
  </r>
  <r>
    <x v="98"/>
    <x v="1"/>
    <d v="2023-02-03T00:00:00"/>
    <x v="1"/>
    <s v="IPHONE"/>
    <x v="1"/>
    <x v="1"/>
    <x v="1"/>
    <n v="2"/>
    <x v="5"/>
    <x v="1"/>
    <x v="4"/>
  </r>
  <r>
    <x v="98"/>
    <x v="0"/>
    <d v="2023-02-03T00:00:00"/>
    <x v="530"/>
    <s v="MACUSBC"/>
    <x v="2"/>
    <x v="1"/>
    <x v="1"/>
    <n v="2"/>
    <x v="5"/>
    <x v="1"/>
    <x v="4"/>
  </r>
  <r>
    <x v="98"/>
    <x v="1"/>
    <d v="2023-02-03T00:00:00"/>
    <x v="3"/>
    <s v="MACUSBC"/>
    <x v="2"/>
    <x v="1"/>
    <x v="1"/>
    <n v="2"/>
    <x v="5"/>
    <x v="1"/>
    <x v="4"/>
  </r>
  <r>
    <x v="98"/>
    <x v="1"/>
    <d v="2023-02-03T00:00:00"/>
    <x v="110"/>
    <s v="MACUSBC"/>
    <x v="2"/>
    <x v="1"/>
    <x v="1"/>
    <n v="2"/>
    <x v="5"/>
    <x v="1"/>
    <x v="4"/>
  </r>
  <r>
    <x v="98"/>
    <x v="1"/>
    <d v="2023-02-03T00:00:00"/>
    <x v="5"/>
    <s v="WALLADPT"/>
    <x v="3"/>
    <x v="1"/>
    <x v="1"/>
    <n v="2"/>
    <x v="5"/>
    <x v="1"/>
    <x v="4"/>
  </r>
  <r>
    <x v="98"/>
    <x v="1"/>
    <d v="2023-02-03T00:00:00"/>
    <x v="430"/>
    <s v="IPHONE"/>
    <x v="1"/>
    <x v="1"/>
    <x v="1"/>
    <n v="2"/>
    <x v="5"/>
    <x v="1"/>
    <x v="4"/>
  </r>
  <r>
    <x v="98"/>
    <x v="1"/>
    <d v="2023-02-03T00:00:00"/>
    <x v="1235"/>
    <s v="HDST"/>
    <x v="8"/>
    <x v="4"/>
    <x v="1"/>
    <n v="2"/>
    <x v="5"/>
    <x v="1"/>
    <x v="4"/>
  </r>
  <r>
    <x v="98"/>
    <x v="0"/>
    <d v="2023-02-10T00:00:00"/>
    <x v="699"/>
    <s v="CBK"/>
    <x v="6"/>
    <x v="2"/>
    <x v="1"/>
    <n v="2"/>
    <x v="5"/>
    <x v="1"/>
    <x v="4"/>
  </r>
  <r>
    <x v="98"/>
    <x v="1"/>
    <d v="2023-02-10T00:00:00"/>
    <x v="1367"/>
    <s v="CBK"/>
    <x v="6"/>
    <x v="2"/>
    <x v="1"/>
    <n v="2"/>
    <x v="5"/>
    <x v="1"/>
    <x v="4"/>
  </r>
  <r>
    <x v="98"/>
    <x v="0"/>
    <d v="2023-02-10T00:00:00"/>
    <x v="1144"/>
    <s v="HP"/>
    <x v="18"/>
    <x v="2"/>
    <x v="1"/>
    <n v="2"/>
    <x v="5"/>
    <x v="1"/>
    <x v="4"/>
  </r>
  <r>
    <x v="98"/>
    <x v="1"/>
    <d v="2023-02-03T00:00:00"/>
    <x v="1048"/>
    <s v="WALLADPT"/>
    <x v="3"/>
    <x v="1"/>
    <x v="1"/>
    <n v="2"/>
    <x v="5"/>
    <x v="1"/>
    <x v="4"/>
  </r>
  <r>
    <x v="98"/>
    <x v="1"/>
    <d v="2023-02-03T00:00:00"/>
    <x v="1"/>
    <s v="IPHONE"/>
    <x v="1"/>
    <x v="1"/>
    <x v="1"/>
    <n v="2"/>
    <x v="5"/>
    <x v="1"/>
    <x v="4"/>
  </r>
  <r>
    <x v="99"/>
    <x v="1"/>
    <d v="2023-02-04T00:00:00"/>
    <x v="743"/>
    <s v="ANKER"/>
    <x v="20"/>
    <x v="1"/>
    <x v="1"/>
    <n v="2"/>
    <x v="5"/>
    <x v="2"/>
    <x v="4"/>
  </r>
  <r>
    <x v="99"/>
    <x v="0"/>
    <d v="2023-02-18T00:00:00"/>
    <x v="608"/>
    <s v="HP"/>
    <x v="18"/>
    <x v="2"/>
    <x v="1"/>
    <n v="2"/>
    <x v="5"/>
    <x v="2"/>
    <x v="4"/>
  </r>
  <r>
    <x v="100"/>
    <x v="1"/>
    <d v="2023-02-05T00:00:00"/>
    <x v="1015"/>
    <s v="UHDMI"/>
    <x v="14"/>
    <x v="0"/>
    <x v="1"/>
    <n v="2"/>
    <x v="5"/>
    <x v="3"/>
    <x v="4"/>
  </r>
  <r>
    <x v="100"/>
    <x v="1"/>
    <d v="2023-02-12T00:00:00"/>
    <x v="1127"/>
    <s v="CBK"/>
    <x v="6"/>
    <x v="2"/>
    <x v="1"/>
    <n v="2"/>
    <x v="5"/>
    <x v="3"/>
    <x v="4"/>
  </r>
  <r>
    <x v="100"/>
    <x v="1"/>
    <d v="2023-02-05T00:00:00"/>
    <x v="786"/>
    <s v="OMNI"/>
    <x v="15"/>
    <x v="1"/>
    <x v="1"/>
    <n v="2"/>
    <x v="5"/>
    <x v="3"/>
    <x v="4"/>
  </r>
  <r>
    <x v="100"/>
    <x v="0"/>
    <d v="2023-02-05T00:00:00"/>
    <x v="554"/>
    <s v="IPHONE"/>
    <x v="1"/>
    <x v="1"/>
    <x v="1"/>
    <n v="2"/>
    <x v="5"/>
    <x v="3"/>
    <x v="4"/>
  </r>
  <r>
    <x v="100"/>
    <x v="1"/>
    <d v="2023-02-05T00:00:00"/>
    <x v="972"/>
    <s v="CALC"/>
    <x v="16"/>
    <x v="4"/>
    <x v="1"/>
    <n v="2"/>
    <x v="5"/>
    <x v="3"/>
    <x v="4"/>
  </r>
  <r>
    <x v="101"/>
    <x v="1"/>
    <d v="2023-02-13T00:00:00"/>
    <x v="298"/>
    <s v="CBK"/>
    <x v="6"/>
    <x v="2"/>
    <x v="1"/>
    <n v="2"/>
    <x v="5"/>
    <x v="4"/>
    <x v="5"/>
  </r>
  <r>
    <x v="101"/>
    <x v="1"/>
    <d v="2023-02-06T00:00:00"/>
    <x v="3"/>
    <s v="MACUSBC"/>
    <x v="2"/>
    <x v="1"/>
    <x v="1"/>
    <n v="2"/>
    <x v="5"/>
    <x v="4"/>
    <x v="5"/>
  </r>
  <r>
    <x v="101"/>
    <x v="0"/>
    <d v="2023-02-06T00:00:00"/>
    <x v="550"/>
    <s v="CALC"/>
    <x v="16"/>
    <x v="4"/>
    <x v="1"/>
    <n v="2"/>
    <x v="5"/>
    <x v="4"/>
    <x v="5"/>
  </r>
  <r>
    <x v="101"/>
    <x v="0"/>
    <d v="2023-02-13T00:00:00"/>
    <x v="655"/>
    <s v="CBK"/>
    <x v="6"/>
    <x v="2"/>
    <x v="1"/>
    <n v="2"/>
    <x v="5"/>
    <x v="4"/>
    <x v="5"/>
  </r>
  <r>
    <x v="101"/>
    <x v="1"/>
    <d v="2023-02-06T00:00:00"/>
    <x v="1045"/>
    <s v="UVGA"/>
    <x v="10"/>
    <x v="0"/>
    <x v="1"/>
    <n v="2"/>
    <x v="5"/>
    <x v="4"/>
    <x v="5"/>
  </r>
  <r>
    <x v="101"/>
    <x v="1"/>
    <d v="2023-02-13T00:00:00"/>
    <x v="1180"/>
    <s v="HP"/>
    <x v="18"/>
    <x v="2"/>
    <x v="1"/>
    <n v="2"/>
    <x v="5"/>
    <x v="4"/>
    <x v="5"/>
  </r>
  <r>
    <x v="101"/>
    <x v="1"/>
    <d v="2023-02-06T00:00:00"/>
    <x v="431"/>
    <s v="WALLADPT"/>
    <x v="3"/>
    <x v="1"/>
    <x v="1"/>
    <n v="2"/>
    <x v="5"/>
    <x v="4"/>
    <x v="5"/>
  </r>
  <r>
    <x v="101"/>
    <x v="1"/>
    <d v="2023-02-06T00:00:00"/>
    <x v="1382"/>
    <s v="IPHONE"/>
    <x v="1"/>
    <x v="1"/>
    <x v="1"/>
    <n v="2"/>
    <x v="5"/>
    <x v="4"/>
    <x v="5"/>
  </r>
  <r>
    <x v="101"/>
    <x v="1"/>
    <d v="2023-02-06T00:00:00"/>
    <x v="1017"/>
    <s v="CALC"/>
    <x v="16"/>
    <x v="4"/>
    <x v="1"/>
    <n v="2"/>
    <x v="5"/>
    <x v="4"/>
    <x v="5"/>
  </r>
  <r>
    <x v="101"/>
    <x v="0"/>
    <d v="2023-02-18T00:00:00"/>
    <x v="949"/>
    <s v="CLICC-ML"/>
    <x v="7"/>
    <x v="2"/>
    <x v="1"/>
    <n v="2"/>
    <x v="5"/>
    <x v="4"/>
    <x v="5"/>
  </r>
  <r>
    <x v="101"/>
    <x v="1"/>
    <d v="2023-02-20T00:00:00"/>
    <x v="1016"/>
    <s v="CBK"/>
    <x v="6"/>
    <x v="2"/>
    <x v="1"/>
    <n v="2"/>
    <x v="5"/>
    <x v="4"/>
    <x v="5"/>
  </r>
  <r>
    <x v="101"/>
    <x v="1"/>
    <d v="2023-02-20T00:00:00"/>
    <x v="523"/>
    <s v="CBK"/>
    <x v="6"/>
    <x v="2"/>
    <x v="1"/>
    <n v="2"/>
    <x v="5"/>
    <x v="4"/>
    <x v="5"/>
  </r>
  <r>
    <x v="101"/>
    <x v="3"/>
    <d v="2023-02-13T00:00:00"/>
    <x v="520"/>
    <s v="CLICC-ML"/>
    <x v="7"/>
    <x v="2"/>
    <x v="1"/>
    <n v="2"/>
    <x v="5"/>
    <x v="4"/>
    <x v="5"/>
  </r>
  <r>
    <x v="101"/>
    <x v="1"/>
    <d v="2023-02-17T00:00:00"/>
    <x v="1356"/>
    <s v="CBK"/>
    <x v="6"/>
    <x v="2"/>
    <x v="1"/>
    <n v="2"/>
    <x v="5"/>
    <x v="4"/>
    <x v="5"/>
  </r>
  <r>
    <x v="101"/>
    <x v="1"/>
    <d v="2023-02-06T00:00:00"/>
    <x v="331"/>
    <s v="HPUSBC"/>
    <x v="12"/>
    <x v="1"/>
    <x v="1"/>
    <n v="2"/>
    <x v="5"/>
    <x v="4"/>
    <x v="5"/>
  </r>
  <r>
    <x v="101"/>
    <x v="1"/>
    <d v="2023-02-06T00:00:00"/>
    <x v="1048"/>
    <s v="WALLADPT"/>
    <x v="3"/>
    <x v="1"/>
    <x v="1"/>
    <n v="2"/>
    <x v="5"/>
    <x v="4"/>
    <x v="5"/>
  </r>
  <r>
    <x v="101"/>
    <x v="1"/>
    <d v="2023-02-06T00:00:00"/>
    <x v="1"/>
    <s v="IPHONE"/>
    <x v="1"/>
    <x v="1"/>
    <x v="1"/>
    <n v="2"/>
    <x v="5"/>
    <x v="4"/>
    <x v="5"/>
  </r>
  <r>
    <x v="101"/>
    <x v="1"/>
    <d v="2023-02-20T00:00:00"/>
    <x v="124"/>
    <s v="CLICC-ML"/>
    <x v="7"/>
    <x v="2"/>
    <x v="1"/>
    <n v="2"/>
    <x v="5"/>
    <x v="4"/>
    <x v="5"/>
  </r>
  <r>
    <x v="101"/>
    <x v="1"/>
    <d v="2023-02-06T00:00:00"/>
    <x v="960"/>
    <s v="WALLADPT"/>
    <x v="3"/>
    <x v="1"/>
    <x v="1"/>
    <n v="2"/>
    <x v="5"/>
    <x v="4"/>
    <x v="5"/>
  </r>
  <r>
    <x v="101"/>
    <x v="1"/>
    <d v="2023-02-06T00:00:00"/>
    <x v="249"/>
    <s v="IPHONE"/>
    <x v="1"/>
    <x v="1"/>
    <x v="1"/>
    <n v="2"/>
    <x v="5"/>
    <x v="4"/>
    <x v="5"/>
  </r>
  <r>
    <x v="101"/>
    <x v="1"/>
    <d v="2023-02-06T00:00:00"/>
    <x v="1325"/>
    <s v="WALLADPT"/>
    <x v="3"/>
    <x v="1"/>
    <x v="1"/>
    <n v="2"/>
    <x v="5"/>
    <x v="4"/>
    <x v="5"/>
  </r>
  <r>
    <x v="101"/>
    <x v="1"/>
    <d v="2023-02-06T00:00:00"/>
    <x v="497"/>
    <s v="IPHONE"/>
    <x v="1"/>
    <x v="1"/>
    <x v="1"/>
    <n v="2"/>
    <x v="5"/>
    <x v="4"/>
    <x v="5"/>
  </r>
  <r>
    <x v="101"/>
    <x v="0"/>
    <d v="2023-02-06T00:00:00"/>
    <x v="110"/>
    <s v="MACUSBC"/>
    <x v="2"/>
    <x v="1"/>
    <x v="1"/>
    <n v="2"/>
    <x v="5"/>
    <x v="4"/>
    <x v="5"/>
  </r>
  <r>
    <x v="101"/>
    <x v="0"/>
    <d v="2023-02-06T00:00:00"/>
    <x v="1376"/>
    <s v="WALLADPT"/>
    <x v="3"/>
    <x v="1"/>
    <x v="1"/>
    <n v="2"/>
    <x v="5"/>
    <x v="4"/>
    <x v="5"/>
  </r>
  <r>
    <x v="101"/>
    <x v="0"/>
    <d v="2023-02-06T00:00:00"/>
    <x v="1301"/>
    <s v="IPHONE"/>
    <x v="1"/>
    <x v="1"/>
    <x v="1"/>
    <n v="2"/>
    <x v="5"/>
    <x v="4"/>
    <x v="5"/>
  </r>
  <r>
    <x v="101"/>
    <x v="1"/>
    <d v="2023-02-13T00:00:00"/>
    <x v="1118"/>
    <s v="CBK"/>
    <x v="6"/>
    <x v="2"/>
    <x v="1"/>
    <n v="2"/>
    <x v="5"/>
    <x v="4"/>
    <x v="5"/>
  </r>
  <r>
    <x v="101"/>
    <x v="0"/>
    <d v="2023-02-06T00:00:00"/>
    <x v="332"/>
    <s v="MACUSBC"/>
    <x v="2"/>
    <x v="1"/>
    <x v="1"/>
    <n v="2"/>
    <x v="5"/>
    <x v="4"/>
    <x v="5"/>
  </r>
  <r>
    <x v="101"/>
    <x v="1"/>
    <d v="2023-02-06T00:00:00"/>
    <x v="339"/>
    <s v="MACUSBC"/>
    <x v="2"/>
    <x v="1"/>
    <x v="1"/>
    <n v="2"/>
    <x v="5"/>
    <x v="4"/>
    <x v="5"/>
  </r>
  <r>
    <x v="101"/>
    <x v="0"/>
    <d v="2023-02-13T00:00:00"/>
    <x v="1501"/>
    <s v="CBK"/>
    <x v="6"/>
    <x v="2"/>
    <x v="1"/>
    <n v="2"/>
    <x v="5"/>
    <x v="4"/>
    <x v="5"/>
  </r>
  <r>
    <x v="101"/>
    <x v="1"/>
    <d v="2023-02-06T00:00:00"/>
    <x v="1152"/>
    <s v="CALC"/>
    <x v="16"/>
    <x v="4"/>
    <x v="1"/>
    <n v="2"/>
    <x v="5"/>
    <x v="4"/>
    <x v="5"/>
  </r>
  <r>
    <x v="101"/>
    <x v="1"/>
    <d v="2023-02-06T00:00:00"/>
    <x v="338"/>
    <s v="MACUSBC"/>
    <x v="2"/>
    <x v="1"/>
    <x v="1"/>
    <n v="2"/>
    <x v="5"/>
    <x v="4"/>
    <x v="5"/>
  </r>
  <r>
    <x v="101"/>
    <x v="0"/>
    <d v="2023-02-06T00:00:00"/>
    <x v="879"/>
    <s v="OMNI"/>
    <x v="15"/>
    <x v="1"/>
    <x v="1"/>
    <n v="2"/>
    <x v="5"/>
    <x v="4"/>
    <x v="5"/>
  </r>
  <r>
    <x v="101"/>
    <x v="0"/>
    <d v="2023-02-06T00:00:00"/>
    <x v="1498"/>
    <s v="WALLADPT"/>
    <x v="3"/>
    <x v="1"/>
    <x v="1"/>
    <n v="2"/>
    <x v="5"/>
    <x v="4"/>
    <x v="5"/>
  </r>
  <r>
    <x v="101"/>
    <x v="1"/>
    <d v="2023-02-18T00:00:00"/>
    <x v="1221"/>
    <s v="HP"/>
    <x v="18"/>
    <x v="2"/>
    <x v="1"/>
    <n v="2"/>
    <x v="5"/>
    <x v="4"/>
    <x v="5"/>
  </r>
  <r>
    <x v="101"/>
    <x v="1"/>
    <d v="2023-02-24T00:00:00"/>
    <x v="449"/>
    <s v="CBK"/>
    <x v="6"/>
    <x v="2"/>
    <x v="1"/>
    <n v="2"/>
    <x v="5"/>
    <x v="4"/>
    <x v="5"/>
  </r>
  <r>
    <x v="101"/>
    <x v="0"/>
    <d v="2023-02-13T00:00:00"/>
    <x v="1066"/>
    <s v="CBK"/>
    <x v="6"/>
    <x v="2"/>
    <x v="1"/>
    <n v="2"/>
    <x v="5"/>
    <x v="4"/>
    <x v="5"/>
  </r>
  <r>
    <x v="101"/>
    <x v="0"/>
    <d v="2023-02-06T00:00:00"/>
    <x v="1209"/>
    <s v="HPUSBC"/>
    <x v="12"/>
    <x v="1"/>
    <x v="1"/>
    <n v="2"/>
    <x v="5"/>
    <x v="4"/>
    <x v="5"/>
  </r>
  <r>
    <x v="101"/>
    <x v="1"/>
    <d v="2023-02-13T00:00:00"/>
    <x v="946"/>
    <s v="CLICC-ML"/>
    <x v="7"/>
    <x v="2"/>
    <x v="1"/>
    <n v="2"/>
    <x v="5"/>
    <x v="4"/>
    <x v="5"/>
  </r>
  <r>
    <x v="101"/>
    <x v="0"/>
    <d v="2023-02-13T00:00:00"/>
    <x v="768"/>
    <s v="CBK"/>
    <x v="6"/>
    <x v="2"/>
    <x v="1"/>
    <n v="2"/>
    <x v="5"/>
    <x v="4"/>
    <x v="5"/>
  </r>
  <r>
    <x v="101"/>
    <x v="1"/>
    <d v="2023-02-06T00:00:00"/>
    <x v="9"/>
    <s v="MACUSBC"/>
    <x v="2"/>
    <x v="1"/>
    <x v="1"/>
    <n v="2"/>
    <x v="5"/>
    <x v="4"/>
    <x v="5"/>
  </r>
  <r>
    <x v="101"/>
    <x v="0"/>
    <d v="2023-02-20T00:00:00"/>
    <x v="1303"/>
    <s v="CLICC-ML"/>
    <x v="7"/>
    <x v="2"/>
    <x v="1"/>
    <n v="2"/>
    <x v="5"/>
    <x v="4"/>
    <x v="5"/>
  </r>
  <r>
    <x v="101"/>
    <x v="1"/>
    <d v="2023-02-13T00:00:00"/>
    <x v="1394"/>
    <s v="HP"/>
    <x v="18"/>
    <x v="2"/>
    <x v="1"/>
    <n v="2"/>
    <x v="5"/>
    <x v="4"/>
    <x v="5"/>
  </r>
  <r>
    <x v="101"/>
    <x v="1"/>
    <d v="2023-02-13T00:00:00"/>
    <x v="655"/>
    <s v="CBK"/>
    <x v="6"/>
    <x v="2"/>
    <x v="1"/>
    <n v="2"/>
    <x v="5"/>
    <x v="4"/>
    <x v="5"/>
  </r>
  <r>
    <x v="101"/>
    <x v="1"/>
    <d v="2023-02-20T00:00:00"/>
    <x v="832"/>
    <s v="CLICC-ML"/>
    <x v="7"/>
    <x v="2"/>
    <x v="1"/>
    <n v="2"/>
    <x v="5"/>
    <x v="4"/>
    <x v="5"/>
  </r>
  <r>
    <x v="101"/>
    <x v="1"/>
    <d v="2023-02-13T00:00:00"/>
    <x v="1283"/>
    <s v="HP"/>
    <x v="18"/>
    <x v="2"/>
    <x v="1"/>
    <n v="2"/>
    <x v="5"/>
    <x v="4"/>
    <x v="5"/>
  </r>
  <r>
    <x v="101"/>
    <x v="1"/>
    <d v="2023-02-13T00:00:00"/>
    <x v="821"/>
    <s v="CBK"/>
    <x v="6"/>
    <x v="2"/>
    <x v="1"/>
    <n v="2"/>
    <x v="5"/>
    <x v="4"/>
    <x v="5"/>
  </r>
  <r>
    <x v="101"/>
    <x v="1"/>
    <d v="2023-02-06T00:00:00"/>
    <x v="974"/>
    <s v="OMNI"/>
    <x v="15"/>
    <x v="1"/>
    <x v="1"/>
    <n v="2"/>
    <x v="5"/>
    <x v="4"/>
    <x v="5"/>
  </r>
  <r>
    <x v="101"/>
    <x v="1"/>
    <d v="2023-02-06T00:00:00"/>
    <x v="1035"/>
    <s v="IPHONE"/>
    <x v="1"/>
    <x v="1"/>
    <x v="1"/>
    <n v="2"/>
    <x v="5"/>
    <x v="4"/>
    <x v="5"/>
  </r>
  <r>
    <x v="101"/>
    <x v="0"/>
    <d v="2023-02-20T00:00:00"/>
    <x v="1196"/>
    <s v="HP"/>
    <x v="18"/>
    <x v="2"/>
    <x v="1"/>
    <n v="2"/>
    <x v="5"/>
    <x v="4"/>
    <x v="5"/>
  </r>
  <r>
    <x v="101"/>
    <x v="1"/>
    <d v="2023-02-06T00:00:00"/>
    <x v="1177"/>
    <s v="WALLADPT"/>
    <x v="3"/>
    <x v="1"/>
    <x v="1"/>
    <n v="2"/>
    <x v="5"/>
    <x v="4"/>
    <x v="5"/>
  </r>
  <r>
    <x v="101"/>
    <x v="1"/>
    <d v="2023-02-06T00:00:00"/>
    <x v="262"/>
    <s v="IPHONE"/>
    <x v="1"/>
    <x v="1"/>
    <x v="1"/>
    <n v="2"/>
    <x v="5"/>
    <x v="4"/>
    <x v="5"/>
  </r>
  <r>
    <x v="101"/>
    <x v="1"/>
    <d v="2023-02-06T00:00:00"/>
    <x v="231"/>
    <s v="MACUSBC"/>
    <x v="2"/>
    <x v="1"/>
    <x v="1"/>
    <n v="2"/>
    <x v="5"/>
    <x v="4"/>
    <x v="5"/>
  </r>
  <r>
    <x v="101"/>
    <x v="1"/>
    <d v="2023-02-06T00:00:00"/>
    <x v="709"/>
    <s v="MACCHRG"/>
    <x v="9"/>
    <x v="1"/>
    <x v="1"/>
    <n v="2"/>
    <x v="5"/>
    <x v="4"/>
    <x v="5"/>
  </r>
  <r>
    <x v="101"/>
    <x v="1"/>
    <d v="2023-02-06T00:00:00"/>
    <x v="950"/>
    <s v="WALLADPT"/>
    <x v="3"/>
    <x v="1"/>
    <x v="1"/>
    <n v="2"/>
    <x v="5"/>
    <x v="4"/>
    <x v="5"/>
  </r>
  <r>
    <x v="101"/>
    <x v="1"/>
    <d v="2023-02-06T00:00:00"/>
    <x v="430"/>
    <s v="IPHONE"/>
    <x v="1"/>
    <x v="1"/>
    <x v="1"/>
    <n v="2"/>
    <x v="5"/>
    <x v="4"/>
    <x v="5"/>
  </r>
  <r>
    <x v="101"/>
    <x v="1"/>
    <d v="2023-02-06T00:00:00"/>
    <x v="936"/>
    <s v="WALLADPT"/>
    <x v="3"/>
    <x v="1"/>
    <x v="1"/>
    <n v="2"/>
    <x v="5"/>
    <x v="4"/>
    <x v="5"/>
  </r>
  <r>
    <x v="101"/>
    <x v="1"/>
    <d v="2023-02-06T00:00:00"/>
    <x v="2"/>
    <s v="IPHONE"/>
    <x v="1"/>
    <x v="1"/>
    <x v="1"/>
    <n v="2"/>
    <x v="5"/>
    <x v="4"/>
    <x v="5"/>
  </r>
  <r>
    <x v="101"/>
    <x v="0"/>
    <d v="2023-02-13T00:00:00"/>
    <x v="860"/>
    <s v="CBK"/>
    <x v="6"/>
    <x v="2"/>
    <x v="1"/>
    <n v="2"/>
    <x v="5"/>
    <x v="4"/>
    <x v="5"/>
  </r>
  <r>
    <x v="101"/>
    <x v="1"/>
    <d v="2023-02-06T00:00:00"/>
    <x v="550"/>
    <s v="CALC"/>
    <x v="16"/>
    <x v="4"/>
    <x v="1"/>
    <n v="2"/>
    <x v="5"/>
    <x v="4"/>
    <x v="5"/>
  </r>
  <r>
    <x v="101"/>
    <x v="1"/>
    <d v="2023-02-06T00:00:00"/>
    <x v="3"/>
    <s v="MACUSBC"/>
    <x v="2"/>
    <x v="1"/>
    <x v="1"/>
    <n v="2"/>
    <x v="5"/>
    <x v="4"/>
    <x v="5"/>
  </r>
  <r>
    <x v="101"/>
    <x v="1"/>
    <d v="2023-02-20T00:00:00"/>
    <x v="771"/>
    <s v="CLICC-MM"/>
    <x v="4"/>
    <x v="2"/>
    <x v="1"/>
    <n v="2"/>
    <x v="5"/>
    <x v="4"/>
    <x v="5"/>
  </r>
  <r>
    <x v="101"/>
    <x v="1"/>
    <d v="2023-02-06T00:00:00"/>
    <x v="394"/>
    <s v="WALLADPT"/>
    <x v="3"/>
    <x v="1"/>
    <x v="1"/>
    <n v="2"/>
    <x v="5"/>
    <x v="4"/>
    <x v="5"/>
  </r>
  <r>
    <x v="101"/>
    <x v="1"/>
    <d v="2023-02-06T00:00:00"/>
    <x v="679"/>
    <s v="BOEIPHONE"/>
    <x v="1"/>
    <x v="1"/>
    <x v="1"/>
    <n v="2"/>
    <x v="5"/>
    <x v="4"/>
    <x v="5"/>
  </r>
  <r>
    <x v="101"/>
    <x v="1"/>
    <d v="2023-02-06T00:00:00"/>
    <x v="185"/>
    <s v="IPHONE"/>
    <x v="1"/>
    <x v="1"/>
    <x v="1"/>
    <n v="2"/>
    <x v="5"/>
    <x v="4"/>
    <x v="5"/>
  </r>
  <r>
    <x v="101"/>
    <x v="1"/>
    <d v="2023-02-06T00:00:00"/>
    <x v="1386"/>
    <s v="WALLADPT"/>
    <x v="3"/>
    <x v="1"/>
    <x v="1"/>
    <n v="2"/>
    <x v="5"/>
    <x v="4"/>
    <x v="5"/>
  </r>
  <r>
    <x v="101"/>
    <x v="1"/>
    <d v="2023-02-13T00:00:00"/>
    <x v="930"/>
    <s v="HP"/>
    <x v="18"/>
    <x v="2"/>
    <x v="1"/>
    <n v="2"/>
    <x v="5"/>
    <x v="4"/>
    <x v="5"/>
  </r>
  <r>
    <x v="101"/>
    <x v="1"/>
    <d v="2023-02-06T00:00:00"/>
    <x v="431"/>
    <s v="WALLADPT"/>
    <x v="3"/>
    <x v="1"/>
    <x v="1"/>
    <n v="2"/>
    <x v="5"/>
    <x v="4"/>
    <x v="5"/>
  </r>
  <r>
    <x v="101"/>
    <x v="1"/>
    <d v="2023-02-06T00:00:00"/>
    <x v="1382"/>
    <s v="IPHONE"/>
    <x v="1"/>
    <x v="1"/>
    <x v="1"/>
    <n v="2"/>
    <x v="5"/>
    <x v="4"/>
    <x v="5"/>
  </r>
  <r>
    <x v="101"/>
    <x v="1"/>
    <d v="2023-02-13T00:00:00"/>
    <x v="821"/>
    <s v="CBK"/>
    <x v="6"/>
    <x v="2"/>
    <x v="1"/>
    <n v="2"/>
    <x v="5"/>
    <x v="4"/>
    <x v="5"/>
  </r>
  <r>
    <x v="101"/>
    <x v="1"/>
    <d v="2023-02-06T00:00:00"/>
    <x v="231"/>
    <s v="MACUSBC"/>
    <x v="2"/>
    <x v="1"/>
    <x v="1"/>
    <n v="2"/>
    <x v="5"/>
    <x v="4"/>
    <x v="5"/>
  </r>
  <r>
    <x v="101"/>
    <x v="1"/>
    <d v="2023-02-06T00:00:00"/>
    <x v="597"/>
    <s v="HDMIC"/>
    <x v="0"/>
    <x v="0"/>
    <x v="1"/>
    <n v="2"/>
    <x v="5"/>
    <x v="4"/>
    <x v="5"/>
  </r>
  <r>
    <x v="101"/>
    <x v="1"/>
    <d v="2023-02-06T00:00:00"/>
    <x v="332"/>
    <s v="MACUSBC"/>
    <x v="2"/>
    <x v="1"/>
    <x v="1"/>
    <n v="2"/>
    <x v="5"/>
    <x v="4"/>
    <x v="5"/>
  </r>
  <r>
    <x v="101"/>
    <x v="1"/>
    <d v="2023-02-06T00:00:00"/>
    <x v="189"/>
    <s v="MACUSBC"/>
    <x v="2"/>
    <x v="1"/>
    <x v="1"/>
    <n v="2"/>
    <x v="5"/>
    <x v="4"/>
    <x v="5"/>
  </r>
  <r>
    <x v="101"/>
    <x v="2"/>
    <d v="2023-02-13T00:00:00"/>
    <x v="761"/>
    <s v="CBK"/>
    <x v="6"/>
    <x v="2"/>
    <x v="1"/>
    <n v="2"/>
    <x v="5"/>
    <x v="4"/>
    <x v="5"/>
  </r>
  <r>
    <x v="101"/>
    <x v="1"/>
    <d v="2023-02-06T00:00:00"/>
    <x v="977"/>
    <s v="HDMIC"/>
    <x v="0"/>
    <x v="0"/>
    <x v="1"/>
    <n v="2"/>
    <x v="5"/>
    <x v="4"/>
    <x v="5"/>
  </r>
  <r>
    <x v="101"/>
    <x v="1"/>
    <d v="2023-02-06T00:00:00"/>
    <x v="1376"/>
    <s v="WALLADPT"/>
    <x v="3"/>
    <x v="1"/>
    <x v="1"/>
    <n v="2"/>
    <x v="5"/>
    <x v="4"/>
    <x v="5"/>
  </r>
  <r>
    <x v="101"/>
    <x v="1"/>
    <d v="2023-02-06T00:00:00"/>
    <x v="1301"/>
    <s v="IPHONE"/>
    <x v="1"/>
    <x v="1"/>
    <x v="1"/>
    <n v="2"/>
    <x v="5"/>
    <x v="4"/>
    <x v="5"/>
  </r>
  <r>
    <x v="101"/>
    <x v="1"/>
    <d v="2023-02-13T00:00:00"/>
    <x v="1291"/>
    <s v="HP"/>
    <x v="18"/>
    <x v="2"/>
    <x v="1"/>
    <n v="2"/>
    <x v="5"/>
    <x v="4"/>
    <x v="5"/>
  </r>
  <r>
    <x v="101"/>
    <x v="1"/>
    <d v="2023-02-19T00:00:00"/>
    <x v="798"/>
    <s v="CLICC-MM"/>
    <x v="4"/>
    <x v="2"/>
    <x v="1"/>
    <n v="2"/>
    <x v="5"/>
    <x v="4"/>
    <x v="5"/>
  </r>
  <r>
    <x v="101"/>
    <x v="1"/>
    <d v="2023-02-06T00:00:00"/>
    <x v="48"/>
    <s v="HDST"/>
    <x v="8"/>
    <x v="4"/>
    <x v="1"/>
    <n v="2"/>
    <x v="5"/>
    <x v="4"/>
    <x v="5"/>
  </r>
  <r>
    <x v="101"/>
    <x v="0"/>
    <d v="2023-02-20T00:00:00"/>
    <x v="283"/>
    <s v="CLICC-MM"/>
    <x v="4"/>
    <x v="2"/>
    <x v="1"/>
    <n v="2"/>
    <x v="5"/>
    <x v="4"/>
    <x v="5"/>
  </r>
  <r>
    <x v="101"/>
    <x v="1"/>
    <d v="2023-02-13T00:00:00"/>
    <x v="58"/>
    <s v="CLICC-MM"/>
    <x v="4"/>
    <x v="2"/>
    <x v="1"/>
    <n v="2"/>
    <x v="5"/>
    <x v="4"/>
    <x v="5"/>
  </r>
  <r>
    <x v="101"/>
    <x v="1"/>
    <d v="2023-02-06T00:00:00"/>
    <x v="1318"/>
    <s v="WALLADPT"/>
    <x v="3"/>
    <x v="1"/>
    <x v="1"/>
    <n v="2"/>
    <x v="5"/>
    <x v="4"/>
    <x v="5"/>
  </r>
  <r>
    <x v="101"/>
    <x v="1"/>
    <d v="2023-02-06T00:00:00"/>
    <x v="634"/>
    <s v="IPHONE"/>
    <x v="1"/>
    <x v="1"/>
    <x v="1"/>
    <n v="2"/>
    <x v="5"/>
    <x v="4"/>
    <x v="5"/>
  </r>
  <r>
    <x v="101"/>
    <x v="1"/>
    <d v="2023-02-20T00:00:00"/>
    <x v="1219"/>
    <s v="HP"/>
    <x v="18"/>
    <x v="2"/>
    <x v="1"/>
    <n v="2"/>
    <x v="5"/>
    <x v="4"/>
    <x v="5"/>
  </r>
  <r>
    <x v="101"/>
    <x v="1"/>
    <d v="2023-02-20T00:00:00"/>
    <x v="1293"/>
    <s v="HP"/>
    <x v="18"/>
    <x v="2"/>
    <x v="1"/>
    <n v="2"/>
    <x v="5"/>
    <x v="4"/>
    <x v="5"/>
  </r>
  <r>
    <x v="101"/>
    <x v="1"/>
    <d v="2023-02-06T00:00:00"/>
    <x v="331"/>
    <s v="HPUSBC"/>
    <x v="12"/>
    <x v="1"/>
    <x v="1"/>
    <n v="2"/>
    <x v="5"/>
    <x v="4"/>
    <x v="5"/>
  </r>
  <r>
    <x v="101"/>
    <x v="1"/>
    <d v="2023-02-06T00:00:00"/>
    <x v="357"/>
    <s v="WALLADPT"/>
    <x v="3"/>
    <x v="1"/>
    <x v="1"/>
    <n v="2"/>
    <x v="5"/>
    <x v="4"/>
    <x v="5"/>
  </r>
  <r>
    <x v="101"/>
    <x v="1"/>
    <d v="2023-02-06T00:00:00"/>
    <x v="393"/>
    <s v="IPHONE"/>
    <x v="1"/>
    <x v="1"/>
    <x v="1"/>
    <n v="2"/>
    <x v="5"/>
    <x v="4"/>
    <x v="5"/>
  </r>
  <r>
    <x v="101"/>
    <x v="0"/>
    <d v="2023-02-06T00:00:00"/>
    <x v="1093"/>
    <s v="WALLADPT"/>
    <x v="3"/>
    <x v="1"/>
    <x v="1"/>
    <n v="2"/>
    <x v="5"/>
    <x v="4"/>
    <x v="5"/>
  </r>
  <r>
    <x v="101"/>
    <x v="0"/>
    <d v="2023-02-06T00:00:00"/>
    <x v="751"/>
    <s v="IPHONE"/>
    <x v="1"/>
    <x v="1"/>
    <x v="1"/>
    <n v="2"/>
    <x v="5"/>
    <x v="4"/>
    <x v="5"/>
  </r>
  <r>
    <x v="101"/>
    <x v="1"/>
    <d v="2023-02-19T00:00:00"/>
    <x v="846"/>
    <s v="CLICC-ML"/>
    <x v="7"/>
    <x v="2"/>
    <x v="1"/>
    <n v="2"/>
    <x v="5"/>
    <x v="4"/>
    <x v="5"/>
  </r>
  <r>
    <x v="101"/>
    <x v="1"/>
    <d v="2023-02-06T00:00:00"/>
    <x v="936"/>
    <s v="WALLADPT"/>
    <x v="3"/>
    <x v="1"/>
    <x v="1"/>
    <n v="2"/>
    <x v="5"/>
    <x v="4"/>
    <x v="5"/>
  </r>
  <r>
    <x v="101"/>
    <x v="1"/>
    <d v="2023-02-06T00:00:00"/>
    <x v="185"/>
    <s v="IPHONE"/>
    <x v="1"/>
    <x v="1"/>
    <x v="1"/>
    <n v="2"/>
    <x v="5"/>
    <x v="4"/>
    <x v="5"/>
  </r>
  <r>
    <x v="101"/>
    <x v="1"/>
    <d v="2023-02-06T00:00:00"/>
    <x v="524"/>
    <s v="IPHONE"/>
    <x v="1"/>
    <x v="1"/>
    <x v="1"/>
    <n v="2"/>
    <x v="5"/>
    <x v="4"/>
    <x v="5"/>
  </r>
  <r>
    <x v="101"/>
    <x v="1"/>
    <d v="2023-02-06T00:00:00"/>
    <x v="884"/>
    <s v="WALLADPT"/>
    <x v="3"/>
    <x v="1"/>
    <x v="1"/>
    <n v="2"/>
    <x v="5"/>
    <x v="4"/>
    <x v="5"/>
  </r>
  <r>
    <x v="101"/>
    <x v="0"/>
    <d v="2023-02-06T00:00:00"/>
    <x v="5"/>
    <s v="WALLADPT"/>
    <x v="3"/>
    <x v="1"/>
    <x v="1"/>
    <n v="2"/>
    <x v="5"/>
    <x v="4"/>
    <x v="5"/>
  </r>
  <r>
    <x v="101"/>
    <x v="0"/>
    <d v="2023-02-06T00:00:00"/>
    <x v="2"/>
    <s v="IPHONE"/>
    <x v="1"/>
    <x v="1"/>
    <x v="1"/>
    <n v="2"/>
    <x v="5"/>
    <x v="4"/>
    <x v="5"/>
  </r>
  <r>
    <x v="101"/>
    <x v="1"/>
    <d v="2023-02-13T00:00:00"/>
    <x v="820"/>
    <s v="CLICC-ML"/>
    <x v="7"/>
    <x v="2"/>
    <x v="1"/>
    <n v="2"/>
    <x v="5"/>
    <x v="4"/>
    <x v="5"/>
  </r>
  <r>
    <x v="101"/>
    <x v="0"/>
    <d v="2023-02-13T00:00:00"/>
    <x v="655"/>
    <s v="CBK"/>
    <x v="6"/>
    <x v="2"/>
    <x v="1"/>
    <n v="2"/>
    <x v="5"/>
    <x v="4"/>
    <x v="5"/>
  </r>
  <r>
    <x v="101"/>
    <x v="1"/>
    <d v="2023-02-06T00:00:00"/>
    <x v="1500"/>
    <s v="HPUSBC"/>
    <x v="12"/>
    <x v="1"/>
    <x v="1"/>
    <n v="2"/>
    <x v="5"/>
    <x v="4"/>
    <x v="5"/>
  </r>
  <r>
    <x v="101"/>
    <x v="0"/>
    <d v="2023-02-06T00:00:00"/>
    <x v="974"/>
    <s v="OMNI"/>
    <x v="15"/>
    <x v="1"/>
    <x v="1"/>
    <n v="2"/>
    <x v="5"/>
    <x v="4"/>
    <x v="5"/>
  </r>
  <r>
    <x v="101"/>
    <x v="1"/>
    <d v="2023-02-06T00:00:00"/>
    <x v="1318"/>
    <s v="WALLADPT"/>
    <x v="3"/>
    <x v="1"/>
    <x v="1"/>
    <n v="2"/>
    <x v="5"/>
    <x v="4"/>
    <x v="5"/>
  </r>
  <r>
    <x v="101"/>
    <x v="1"/>
    <d v="2023-02-06T00:00:00"/>
    <x v="751"/>
    <s v="IPHONE"/>
    <x v="1"/>
    <x v="1"/>
    <x v="1"/>
    <n v="2"/>
    <x v="5"/>
    <x v="4"/>
    <x v="5"/>
  </r>
  <r>
    <x v="101"/>
    <x v="0"/>
    <d v="2023-02-13T00:00:00"/>
    <x v="1124"/>
    <s v="CLICC-MM"/>
    <x v="4"/>
    <x v="2"/>
    <x v="1"/>
    <n v="2"/>
    <x v="5"/>
    <x v="4"/>
    <x v="5"/>
  </r>
  <r>
    <x v="101"/>
    <x v="0"/>
    <d v="2023-02-06T00:00:00"/>
    <x v="1205"/>
    <s v="HPUSBC"/>
    <x v="12"/>
    <x v="1"/>
    <x v="1"/>
    <n v="2"/>
    <x v="5"/>
    <x v="4"/>
    <x v="5"/>
  </r>
  <r>
    <x v="101"/>
    <x v="0"/>
    <d v="2023-02-13T00:00:00"/>
    <x v="723"/>
    <s v="FAC"/>
    <x v="4"/>
    <x v="2"/>
    <x v="1"/>
    <n v="2"/>
    <x v="5"/>
    <x v="4"/>
    <x v="5"/>
  </r>
  <r>
    <x v="101"/>
    <x v="1"/>
    <d v="2023-02-19T00:00:00"/>
    <x v="508"/>
    <s v="CLICC-MM"/>
    <x v="4"/>
    <x v="2"/>
    <x v="1"/>
    <n v="2"/>
    <x v="5"/>
    <x v="4"/>
    <x v="5"/>
  </r>
  <r>
    <x v="101"/>
    <x v="0"/>
    <d v="2023-02-06T00:00:00"/>
    <x v="185"/>
    <s v="IPHONE"/>
    <x v="1"/>
    <x v="1"/>
    <x v="1"/>
    <n v="2"/>
    <x v="5"/>
    <x v="4"/>
    <x v="5"/>
  </r>
  <r>
    <x v="101"/>
    <x v="0"/>
    <d v="2023-02-06T00:00:00"/>
    <x v="1386"/>
    <s v="WALLADPT"/>
    <x v="3"/>
    <x v="1"/>
    <x v="1"/>
    <n v="2"/>
    <x v="5"/>
    <x v="4"/>
    <x v="5"/>
  </r>
  <r>
    <x v="101"/>
    <x v="1"/>
    <d v="2023-02-06T00:00:00"/>
    <x v="634"/>
    <s v="IPHONE"/>
    <x v="1"/>
    <x v="1"/>
    <x v="1"/>
    <n v="2"/>
    <x v="5"/>
    <x v="4"/>
    <x v="5"/>
  </r>
  <r>
    <x v="101"/>
    <x v="1"/>
    <d v="2023-02-06T00:00:00"/>
    <x v="431"/>
    <s v="WALLADPT"/>
    <x v="3"/>
    <x v="1"/>
    <x v="1"/>
    <n v="2"/>
    <x v="5"/>
    <x v="4"/>
    <x v="5"/>
  </r>
  <r>
    <x v="101"/>
    <x v="1"/>
    <d v="2023-02-06T00:00:00"/>
    <x v="20"/>
    <s v="IPHONE"/>
    <x v="1"/>
    <x v="1"/>
    <x v="1"/>
    <n v="2"/>
    <x v="5"/>
    <x v="4"/>
    <x v="5"/>
  </r>
  <r>
    <x v="101"/>
    <x v="1"/>
    <d v="2023-02-06T00:00:00"/>
    <x v="498"/>
    <s v="WALLADPT"/>
    <x v="3"/>
    <x v="1"/>
    <x v="1"/>
    <n v="2"/>
    <x v="5"/>
    <x v="4"/>
    <x v="5"/>
  </r>
  <r>
    <x v="101"/>
    <x v="0"/>
    <d v="2023-02-06T00:00:00"/>
    <x v="263"/>
    <s v="WALLADPT"/>
    <x v="3"/>
    <x v="1"/>
    <x v="1"/>
    <n v="2"/>
    <x v="5"/>
    <x v="4"/>
    <x v="5"/>
  </r>
  <r>
    <x v="101"/>
    <x v="0"/>
    <d v="2023-02-06T00:00:00"/>
    <x v="1087"/>
    <s v="IPHONE"/>
    <x v="1"/>
    <x v="1"/>
    <x v="1"/>
    <n v="2"/>
    <x v="5"/>
    <x v="4"/>
    <x v="5"/>
  </r>
  <r>
    <x v="101"/>
    <x v="0"/>
    <d v="2023-02-06T00:00:00"/>
    <x v="1209"/>
    <s v="HPUSBC"/>
    <x v="12"/>
    <x v="1"/>
    <x v="1"/>
    <n v="2"/>
    <x v="5"/>
    <x v="4"/>
    <x v="5"/>
  </r>
  <r>
    <x v="101"/>
    <x v="0"/>
    <d v="2023-02-06T00:00:00"/>
    <x v="732"/>
    <s v="WALLADPT"/>
    <x v="3"/>
    <x v="1"/>
    <x v="1"/>
    <n v="2"/>
    <x v="5"/>
    <x v="4"/>
    <x v="5"/>
  </r>
  <r>
    <x v="101"/>
    <x v="0"/>
    <d v="2023-02-06T00:00:00"/>
    <x v="67"/>
    <s v="IPHONE"/>
    <x v="1"/>
    <x v="1"/>
    <x v="1"/>
    <n v="2"/>
    <x v="5"/>
    <x v="4"/>
    <x v="5"/>
  </r>
  <r>
    <x v="101"/>
    <x v="1"/>
    <d v="2023-02-20T00:00:00"/>
    <x v="316"/>
    <s v="CLICC-ML"/>
    <x v="7"/>
    <x v="2"/>
    <x v="1"/>
    <n v="2"/>
    <x v="5"/>
    <x v="4"/>
    <x v="5"/>
  </r>
  <r>
    <x v="101"/>
    <x v="1"/>
    <d v="2023-02-19T00:00:00"/>
    <x v="1374"/>
    <s v="CLICC-MM"/>
    <x v="4"/>
    <x v="2"/>
    <x v="1"/>
    <n v="2"/>
    <x v="5"/>
    <x v="4"/>
    <x v="5"/>
  </r>
  <r>
    <x v="101"/>
    <x v="1"/>
    <d v="2023-02-13T00:00:00"/>
    <x v="1004"/>
    <s v="CLICC-ML"/>
    <x v="7"/>
    <x v="2"/>
    <x v="1"/>
    <n v="2"/>
    <x v="5"/>
    <x v="4"/>
    <x v="5"/>
  </r>
  <r>
    <x v="101"/>
    <x v="1"/>
    <d v="2023-02-06T00:00:00"/>
    <x v="231"/>
    <s v="MACUSBC"/>
    <x v="2"/>
    <x v="1"/>
    <x v="1"/>
    <n v="2"/>
    <x v="5"/>
    <x v="4"/>
    <x v="5"/>
  </r>
  <r>
    <x v="101"/>
    <x v="1"/>
    <d v="2023-02-13T00:00:00"/>
    <x v="1435"/>
    <s v="HP"/>
    <x v="18"/>
    <x v="2"/>
    <x v="1"/>
    <n v="2"/>
    <x v="5"/>
    <x v="4"/>
    <x v="5"/>
  </r>
  <r>
    <x v="101"/>
    <x v="1"/>
    <d v="2023-02-06T00:00:00"/>
    <x v="430"/>
    <s v="IPHONE"/>
    <x v="1"/>
    <x v="1"/>
    <x v="1"/>
    <n v="2"/>
    <x v="5"/>
    <x v="4"/>
    <x v="5"/>
  </r>
  <r>
    <x v="101"/>
    <x v="1"/>
    <d v="2023-02-06T00:00:00"/>
    <x v="351"/>
    <s v="MACCHRG"/>
    <x v="9"/>
    <x v="1"/>
    <x v="1"/>
    <n v="2"/>
    <x v="5"/>
    <x v="4"/>
    <x v="5"/>
  </r>
  <r>
    <x v="101"/>
    <x v="1"/>
    <d v="2023-02-06T00:00:00"/>
    <x v="597"/>
    <s v="HDMIC"/>
    <x v="0"/>
    <x v="0"/>
    <x v="1"/>
    <n v="2"/>
    <x v="5"/>
    <x v="4"/>
    <x v="5"/>
  </r>
  <r>
    <x v="101"/>
    <x v="0"/>
    <d v="2023-02-06T00:00:00"/>
    <x v="2"/>
    <s v="IPHONE"/>
    <x v="1"/>
    <x v="1"/>
    <x v="1"/>
    <n v="2"/>
    <x v="5"/>
    <x v="4"/>
    <x v="5"/>
  </r>
  <r>
    <x v="101"/>
    <x v="0"/>
    <d v="2023-02-06T00:00:00"/>
    <x v="5"/>
    <s v="WALLADPT"/>
    <x v="3"/>
    <x v="1"/>
    <x v="1"/>
    <n v="2"/>
    <x v="5"/>
    <x v="4"/>
    <x v="5"/>
  </r>
  <r>
    <x v="101"/>
    <x v="1"/>
    <d v="2023-02-06T00:00:00"/>
    <x v="1301"/>
    <s v="IPHONE"/>
    <x v="1"/>
    <x v="1"/>
    <x v="1"/>
    <n v="2"/>
    <x v="5"/>
    <x v="4"/>
    <x v="5"/>
  </r>
  <r>
    <x v="101"/>
    <x v="1"/>
    <d v="2023-02-06T00:00:00"/>
    <x v="1318"/>
    <s v="WALLADPT"/>
    <x v="3"/>
    <x v="1"/>
    <x v="1"/>
    <n v="2"/>
    <x v="5"/>
    <x v="4"/>
    <x v="5"/>
  </r>
  <r>
    <x v="101"/>
    <x v="1"/>
    <d v="2023-02-13T00:00:00"/>
    <x v="1298"/>
    <s v="HP"/>
    <x v="18"/>
    <x v="2"/>
    <x v="1"/>
    <n v="2"/>
    <x v="5"/>
    <x v="4"/>
    <x v="5"/>
  </r>
  <r>
    <x v="101"/>
    <x v="0"/>
    <d v="2023-02-06T00:00:00"/>
    <x v="1177"/>
    <s v="WALLADPT"/>
    <x v="3"/>
    <x v="1"/>
    <x v="1"/>
    <n v="2"/>
    <x v="5"/>
    <x v="4"/>
    <x v="5"/>
  </r>
  <r>
    <x v="101"/>
    <x v="1"/>
    <d v="2023-02-06T00:00:00"/>
    <x v="110"/>
    <s v="MACUSBC"/>
    <x v="2"/>
    <x v="1"/>
    <x v="1"/>
    <n v="2"/>
    <x v="5"/>
    <x v="4"/>
    <x v="5"/>
  </r>
  <r>
    <x v="101"/>
    <x v="1"/>
    <d v="2023-02-06T00:00:00"/>
    <x v="249"/>
    <s v="IPHONE"/>
    <x v="1"/>
    <x v="1"/>
    <x v="1"/>
    <n v="2"/>
    <x v="5"/>
    <x v="4"/>
    <x v="5"/>
  </r>
  <r>
    <x v="101"/>
    <x v="0"/>
    <d v="2023-02-13T00:00:00"/>
    <x v="860"/>
    <s v="CBK"/>
    <x v="6"/>
    <x v="2"/>
    <x v="1"/>
    <n v="2"/>
    <x v="5"/>
    <x v="4"/>
    <x v="5"/>
  </r>
  <r>
    <x v="101"/>
    <x v="1"/>
    <d v="2023-02-06T00:00:00"/>
    <x v="1152"/>
    <s v="CALC"/>
    <x v="16"/>
    <x v="4"/>
    <x v="1"/>
    <n v="2"/>
    <x v="5"/>
    <x v="4"/>
    <x v="5"/>
  </r>
  <r>
    <x v="102"/>
    <x v="0"/>
    <d v="2023-02-14T00:00:00"/>
    <x v="866"/>
    <s v="CLICC-ML"/>
    <x v="7"/>
    <x v="2"/>
    <x v="1"/>
    <n v="2"/>
    <x v="5"/>
    <x v="5"/>
    <x v="5"/>
  </r>
  <r>
    <x v="102"/>
    <x v="1"/>
    <d v="2023-02-08T00:00:00"/>
    <x v="1"/>
    <s v="IPHONE"/>
    <x v="1"/>
    <x v="1"/>
    <x v="1"/>
    <n v="2"/>
    <x v="5"/>
    <x v="5"/>
    <x v="5"/>
  </r>
  <r>
    <x v="102"/>
    <x v="1"/>
    <d v="2023-02-07T00:00:00"/>
    <x v="1048"/>
    <s v="WALLADPT"/>
    <x v="3"/>
    <x v="1"/>
    <x v="1"/>
    <n v="2"/>
    <x v="5"/>
    <x v="5"/>
    <x v="5"/>
  </r>
  <r>
    <x v="102"/>
    <x v="1"/>
    <d v="2023-02-07T00:00:00"/>
    <x v="3"/>
    <s v="MACUSBC"/>
    <x v="2"/>
    <x v="1"/>
    <x v="1"/>
    <n v="2"/>
    <x v="5"/>
    <x v="5"/>
    <x v="5"/>
  </r>
  <r>
    <x v="102"/>
    <x v="3"/>
    <d v="2023-02-14T00:00:00"/>
    <x v="399"/>
    <s v="CBK"/>
    <x v="6"/>
    <x v="2"/>
    <x v="1"/>
    <n v="2"/>
    <x v="5"/>
    <x v="5"/>
    <x v="5"/>
  </r>
  <r>
    <x v="102"/>
    <x v="1"/>
    <d v="2023-02-07T00:00:00"/>
    <x v="1017"/>
    <s v="CALC"/>
    <x v="16"/>
    <x v="4"/>
    <x v="1"/>
    <n v="2"/>
    <x v="5"/>
    <x v="5"/>
    <x v="5"/>
  </r>
  <r>
    <x v="102"/>
    <x v="0"/>
    <d v="2023-02-21T00:00:00"/>
    <x v="844"/>
    <s v="CLICC-ML"/>
    <x v="7"/>
    <x v="2"/>
    <x v="1"/>
    <n v="2"/>
    <x v="5"/>
    <x v="5"/>
    <x v="5"/>
  </r>
  <r>
    <x v="102"/>
    <x v="0"/>
    <d v="2023-02-21T00:00:00"/>
    <x v="1253"/>
    <s v="HP"/>
    <x v="18"/>
    <x v="2"/>
    <x v="1"/>
    <n v="2"/>
    <x v="5"/>
    <x v="5"/>
    <x v="5"/>
  </r>
  <r>
    <x v="102"/>
    <x v="1"/>
    <d v="2023-02-07T00:00:00"/>
    <x v="332"/>
    <s v="MACUSBC"/>
    <x v="2"/>
    <x v="1"/>
    <x v="1"/>
    <n v="2"/>
    <x v="5"/>
    <x v="5"/>
    <x v="5"/>
  </r>
  <r>
    <x v="102"/>
    <x v="2"/>
    <d v="2023-02-07T00:00:00"/>
    <x v="1059"/>
    <s v="CALC"/>
    <x v="16"/>
    <x v="4"/>
    <x v="1"/>
    <n v="2"/>
    <x v="5"/>
    <x v="5"/>
    <x v="5"/>
  </r>
  <r>
    <x v="102"/>
    <x v="1"/>
    <d v="2023-02-07T00:00:00"/>
    <x v="285"/>
    <s v="IPHONE"/>
    <x v="1"/>
    <x v="1"/>
    <x v="1"/>
    <n v="2"/>
    <x v="5"/>
    <x v="5"/>
    <x v="5"/>
  </r>
  <r>
    <x v="102"/>
    <x v="1"/>
    <d v="2023-02-07T00:00:00"/>
    <x v="338"/>
    <s v="MACUSBC"/>
    <x v="2"/>
    <x v="1"/>
    <x v="1"/>
    <n v="2"/>
    <x v="5"/>
    <x v="5"/>
    <x v="5"/>
  </r>
  <r>
    <x v="102"/>
    <x v="1"/>
    <d v="2023-02-23T00:00:00"/>
    <x v="602"/>
    <s v="HP"/>
    <x v="18"/>
    <x v="2"/>
    <x v="1"/>
    <n v="2"/>
    <x v="5"/>
    <x v="5"/>
    <x v="5"/>
  </r>
  <r>
    <x v="102"/>
    <x v="0"/>
    <d v="2023-02-07T00:00:00"/>
    <x v="394"/>
    <s v="WALLADPT"/>
    <x v="3"/>
    <x v="1"/>
    <x v="1"/>
    <n v="2"/>
    <x v="5"/>
    <x v="5"/>
    <x v="5"/>
  </r>
  <r>
    <x v="102"/>
    <x v="0"/>
    <d v="2023-02-07T00:00:00"/>
    <x v="368"/>
    <s v="IPHONE"/>
    <x v="1"/>
    <x v="1"/>
    <x v="1"/>
    <n v="2"/>
    <x v="5"/>
    <x v="5"/>
    <x v="5"/>
  </r>
  <r>
    <x v="102"/>
    <x v="0"/>
    <d v="2023-02-07T00:00:00"/>
    <x v="231"/>
    <s v="MACUSBC"/>
    <x v="2"/>
    <x v="1"/>
    <x v="1"/>
    <n v="2"/>
    <x v="5"/>
    <x v="5"/>
    <x v="5"/>
  </r>
  <r>
    <x v="102"/>
    <x v="1"/>
    <d v="2023-02-07T00:00:00"/>
    <x v="339"/>
    <s v="MACUSBC"/>
    <x v="2"/>
    <x v="1"/>
    <x v="1"/>
    <n v="2"/>
    <x v="5"/>
    <x v="5"/>
    <x v="5"/>
  </r>
  <r>
    <x v="102"/>
    <x v="1"/>
    <d v="2023-02-14T00:00:00"/>
    <x v="537"/>
    <s v="CLICC-ML"/>
    <x v="7"/>
    <x v="2"/>
    <x v="1"/>
    <n v="2"/>
    <x v="5"/>
    <x v="5"/>
    <x v="5"/>
  </r>
  <r>
    <x v="102"/>
    <x v="1"/>
    <d v="2023-02-15T00:00:00"/>
    <x v="537"/>
    <s v="CLICC-ML"/>
    <x v="7"/>
    <x v="2"/>
    <x v="1"/>
    <n v="2"/>
    <x v="5"/>
    <x v="5"/>
    <x v="5"/>
  </r>
  <r>
    <x v="102"/>
    <x v="1"/>
    <d v="2023-02-21T00:00:00"/>
    <x v="705"/>
    <s v="CLICC-ML"/>
    <x v="7"/>
    <x v="2"/>
    <x v="1"/>
    <n v="2"/>
    <x v="5"/>
    <x v="5"/>
    <x v="5"/>
  </r>
  <r>
    <x v="102"/>
    <x v="1"/>
    <d v="2023-02-07T00:00:00"/>
    <x v="1502"/>
    <s v="VGA"/>
    <x v="13"/>
    <x v="0"/>
    <x v="1"/>
    <n v="2"/>
    <x v="5"/>
    <x v="5"/>
    <x v="5"/>
  </r>
  <r>
    <x v="102"/>
    <x v="1"/>
    <d v="2023-02-07T00:00:00"/>
    <x v="511"/>
    <s v="MACUSBC"/>
    <x v="2"/>
    <x v="1"/>
    <x v="1"/>
    <n v="2"/>
    <x v="5"/>
    <x v="5"/>
    <x v="5"/>
  </r>
  <r>
    <x v="102"/>
    <x v="3"/>
    <d v="2023-02-14T00:00:00"/>
    <x v="392"/>
    <s v="CBK"/>
    <x v="6"/>
    <x v="2"/>
    <x v="1"/>
    <n v="2"/>
    <x v="5"/>
    <x v="5"/>
    <x v="5"/>
  </r>
  <r>
    <x v="102"/>
    <x v="1"/>
    <d v="2023-02-14T00:00:00"/>
    <x v="1182"/>
    <s v="HP"/>
    <x v="18"/>
    <x v="2"/>
    <x v="1"/>
    <n v="2"/>
    <x v="5"/>
    <x v="5"/>
    <x v="5"/>
  </r>
  <r>
    <x v="102"/>
    <x v="0"/>
    <d v="2023-02-14T00:00:00"/>
    <x v="1193"/>
    <s v="HP"/>
    <x v="18"/>
    <x v="2"/>
    <x v="1"/>
    <n v="2"/>
    <x v="5"/>
    <x v="5"/>
    <x v="5"/>
  </r>
  <r>
    <x v="102"/>
    <x v="1"/>
    <d v="2023-02-07T00:00:00"/>
    <x v="110"/>
    <s v="MACUSBC"/>
    <x v="2"/>
    <x v="1"/>
    <x v="1"/>
    <n v="2"/>
    <x v="5"/>
    <x v="5"/>
    <x v="5"/>
  </r>
  <r>
    <x v="102"/>
    <x v="1"/>
    <d v="2023-02-07T00:00:00"/>
    <x v="1301"/>
    <s v="IPHONE"/>
    <x v="1"/>
    <x v="1"/>
    <x v="1"/>
    <n v="2"/>
    <x v="5"/>
    <x v="5"/>
    <x v="5"/>
  </r>
  <r>
    <x v="102"/>
    <x v="1"/>
    <d v="2023-02-07T00:00:00"/>
    <x v="1325"/>
    <s v="WALLADPT"/>
    <x v="3"/>
    <x v="1"/>
    <x v="1"/>
    <n v="2"/>
    <x v="5"/>
    <x v="5"/>
    <x v="5"/>
  </r>
  <r>
    <x v="102"/>
    <x v="1"/>
    <d v="2023-02-07T00:00:00"/>
    <x v="1224"/>
    <s v="MSE"/>
    <x v="11"/>
    <x v="4"/>
    <x v="1"/>
    <n v="2"/>
    <x v="5"/>
    <x v="5"/>
    <x v="5"/>
  </r>
  <r>
    <x v="102"/>
    <x v="2"/>
    <d v="2023-02-21T00:00:00"/>
    <x v="1307"/>
    <s v="HP"/>
    <x v="18"/>
    <x v="2"/>
    <x v="1"/>
    <n v="2"/>
    <x v="5"/>
    <x v="5"/>
    <x v="5"/>
  </r>
  <r>
    <x v="102"/>
    <x v="0"/>
    <d v="2023-02-07T00:00:00"/>
    <x v="732"/>
    <s v="WALLADPT"/>
    <x v="3"/>
    <x v="1"/>
    <x v="1"/>
    <n v="2"/>
    <x v="5"/>
    <x v="5"/>
    <x v="5"/>
  </r>
  <r>
    <x v="102"/>
    <x v="0"/>
    <d v="2023-02-07T00:00:00"/>
    <x v="67"/>
    <s v="IPHONE"/>
    <x v="1"/>
    <x v="1"/>
    <x v="1"/>
    <n v="2"/>
    <x v="5"/>
    <x v="5"/>
    <x v="5"/>
  </r>
  <r>
    <x v="102"/>
    <x v="1"/>
    <d v="2023-02-07T00:00:00"/>
    <x v="716"/>
    <s v="ANKER"/>
    <x v="20"/>
    <x v="1"/>
    <x v="1"/>
    <n v="2"/>
    <x v="5"/>
    <x v="5"/>
    <x v="5"/>
  </r>
  <r>
    <x v="102"/>
    <x v="0"/>
    <d v="2023-02-14T00:00:00"/>
    <x v="1450"/>
    <s v="CBK"/>
    <x v="6"/>
    <x v="2"/>
    <x v="1"/>
    <n v="2"/>
    <x v="5"/>
    <x v="5"/>
    <x v="5"/>
  </r>
  <r>
    <x v="102"/>
    <x v="3"/>
    <d v="2023-02-07T00:00:00"/>
    <x v="330"/>
    <s v="MACUSBC"/>
    <x v="2"/>
    <x v="1"/>
    <x v="1"/>
    <n v="2"/>
    <x v="5"/>
    <x v="5"/>
    <x v="5"/>
  </r>
  <r>
    <x v="102"/>
    <x v="0"/>
    <d v="2023-02-14T00:00:00"/>
    <x v="644"/>
    <s v="CBK"/>
    <x v="6"/>
    <x v="2"/>
    <x v="1"/>
    <n v="2"/>
    <x v="5"/>
    <x v="5"/>
    <x v="5"/>
  </r>
  <r>
    <x v="102"/>
    <x v="1"/>
    <d v="2023-02-21T00:00:00"/>
    <x v="1340"/>
    <s v="CLICC-ML"/>
    <x v="7"/>
    <x v="2"/>
    <x v="1"/>
    <n v="2"/>
    <x v="5"/>
    <x v="5"/>
    <x v="5"/>
  </r>
  <r>
    <x v="102"/>
    <x v="1"/>
    <d v="2023-02-21T00:00:00"/>
    <x v="722"/>
    <s v="HP"/>
    <x v="18"/>
    <x v="2"/>
    <x v="1"/>
    <n v="2"/>
    <x v="5"/>
    <x v="5"/>
    <x v="5"/>
  </r>
  <r>
    <x v="102"/>
    <x v="1"/>
    <d v="2023-02-07T00:00:00"/>
    <x v="1265"/>
    <s v="HPUSBC"/>
    <x v="12"/>
    <x v="1"/>
    <x v="1"/>
    <n v="2"/>
    <x v="5"/>
    <x v="5"/>
    <x v="5"/>
  </r>
  <r>
    <x v="102"/>
    <x v="1"/>
    <d v="2023-02-07T00:00:00"/>
    <x v="1177"/>
    <s v="WALLADPT"/>
    <x v="3"/>
    <x v="1"/>
    <x v="1"/>
    <n v="2"/>
    <x v="5"/>
    <x v="5"/>
    <x v="5"/>
  </r>
  <r>
    <x v="102"/>
    <x v="1"/>
    <d v="2023-02-07T00:00:00"/>
    <x v="368"/>
    <s v="IPHONE"/>
    <x v="1"/>
    <x v="1"/>
    <x v="1"/>
    <n v="2"/>
    <x v="5"/>
    <x v="5"/>
    <x v="5"/>
  </r>
  <r>
    <x v="102"/>
    <x v="1"/>
    <d v="2023-02-07T00:00:00"/>
    <x v="769"/>
    <s v="MACCHRG"/>
    <x v="9"/>
    <x v="1"/>
    <x v="1"/>
    <n v="2"/>
    <x v="5"/>
    <x v="5"/>
    <x v="5"/>
  </r>
  <r>
    <x v="102"/>
    <x v="1"/>
    <d v="2023-02-07T00:00:00"/>
    <x v="869"/>
    <s v="UVGA"/>
    <x v="10"/>
    <x v="0"/>
    <x v="1"/>
    <n v="2"/>
    <x v="5"/>
    <x v="5"/>
    <x v="5"/>
  </r>
  <r>
    <x v="102"/>
    <x v="0"/>
    <d v="2023-02-07T00:00:00"/>
    <x v="530"/>
    <s v="MACUSBC"/>
    <x v="2"/>
    <x v="1"/>
    <x v="1"/>
    <n v="2"/>
    <x v="5"/>
    <x v="5"/>
    <x v="5"/>
  </r>
  <r>
    <x v="102"/>
    <x v="1"/>
    <d v="2023-02-07T00:00:00"/>
    <x v="9"/>
    <s v="MACUSBC"/>
    <x v="2"/>
    <x v="1"/>
    <x v="1"/>
    <n v="2"/>
    <x v="5"/>
    <x v="5"/>
    <x v="5"/>
  </r>
  <r>
    <x v="102"/>
    <x v="1"/>
    <d v="2023-02-07T00:00:00"/>
    <x v="497"/>
    <s v="IPHONE"/>
    <x v="1"/>
    <x v="1"/>
    <x v="1"/>
    <n v="2"/>
    <x v="5"/>
    <x v="5"/>
    <x v="5"/>
  </r>
  <r>
    <x v="102"/>
    <x v="1"/>
    <d v="2023-02-07T00:00:00"/>
    <x v="431"/>
    <s v="WALLADPT"/>
    <x v="3"/>
    <x v="1"/>
    <x v="1"/>
    <n v="2"/>
    <x v="5"/>
    <x v="5"/>
    <x v="5"/>
  </r>
  <r>
    <x v="102"/>
    <x v="0"/>
    <d v="2023-02-07T00:00:00"/>
    <x v="1386"/>
    <s v="WALLADPT"/>
    <x v="3"/>
    <x v="1"/>
    <x v="1"/>
    <n v="2"/>
    <x v="5"/>
    <x v="5"/>
    <x v="5"/>
  </r>
  <r>
    <x v="102"/>
    <x v="0"/>
    <d v="2023-02-07T00:00:00"/>
    <x v="2"/>
    <s v="IPHONE"/>
    <x v="1"/>
    <x v="1"/>
    <x v="1"/>
    <n v="2"/>
    <x v="5"/>
    <x v="5"/>
    <x v="5"/>
  </r>
  <r>
    <x v="102"/>
    <x v="0"/>
    <d v="2023-02-14T00:00:00"/>
    <x v="1344"/>
    <s v="CLICC-ML"/>
    <x v="7"/>
    <x v="2"/>
    <x v="1"/>
    <n v="2"/>
    <x v="5"/>
    <x v="5"/>
    <x v="5"/>
  </r>
  <r>
    <x v="102"/>
    <x v="0"/>
    <d v="2023-02-07T00:00:00"/>
    <x v="751"/>
    <s v="IPHONE"/>
    <x v="1"/>
    <x v="1"/>
    <x v="1"/>
    <n v="2"/>
    <x v="5"/>
    <x v="5"/>
    <x v="5"/>
  </r>
  <r>
    <x v="102"/>
    <x v="0"/>
    <d v="2023-02-07T00:00:00"/>
    <x v="338"/>
    <s v="MACUSBC"/>
    <x v="2"/>
    <x v="1"/>
    <x v="1"/>
    <n v="2"/>
    <x v="5"/>
    <x v="5"/>
    <x v="5"/>
  </r>
  <r>
    <x v="102"/>
    <x v="1"/>
    <d v="2023-02-07T00:00:00"/>
    <x v="1205"/>
    <s v="HPUSBC"/>
    <x v="12"/>
    <x v="1"/>
    <x v="1"/>
    <n v="2"/>
    <x v="5"/>
    <x v="5"/>
    <x v="5"/>
  </r>
  <r>
    <x v="102"/>
    <x v="1"/>
    <d v="2023-02-21T00:00:00"/>
    <x v="129"/>
    <s v="CLICC-ML"/>
    <x v="7"/>
    <x v="2"/>
    <x v="1"/>
    <n v="2"/>
    <x v="5"/>
    <x v="5"/>
    <x v="5"/>
  </r>
  <r>
    <x v="102"/>
    <x v="0"/>
    <d v="2023-02-14T00:00:00"/>
    <x v="1352"/>
    <s v="CLICC-MM"/>
    <x v="4"/>
    <x v="2"/>
    <x v="1"/>
    <n v="2"/>
    <x v="5"/>
    <x v="5"/>
    <x v="5"/>
  </r>
  <r>
    <x v="102"/>
    <x v="1"/>
    <d v="2023-02-07T00:00:00"/>
    <x v="110"/>
    <s v="MACUSBC"/>
    <x v="2"/>
    <x v="1"/>
    <x v="1"/>
    <n v="2"/>
    <x v="5"/>
    <x v="5"/>
    <x v="5"/>
  </r>
  <r>
    <x v="102"/>
    <x v="1"/>
    <d v="2023-02-07T00:00:00"/>
    <x v="3"/>
    <s v="MACUSBC"/>
    <x v="2"/>
    <x v="1"/>
    <x v="1"/>
    <n v="2"/>
    <x v="5"/>
    <x v="5"/>
    <x v="5"/>
  </r>
  <r>
    <x v="102"/>
    <x v="0"/>
    <d v="2023-02-07T00:00:00"/>
    <x v="397"/>
    <s v="OMNI"/>
    <x v="15"/>
    <x v="1"/>
    <x v="1"/>
    <n v="2"/>
    <x v="5"/>
    <x v="5"/>
    <x v="5"/>
  </r>
  <r>
    <x v="102"/>
    <x v="0"/>
    <d v="2023-02-07T00:00:00"/>
    <x v="402"/>
    <s v="IPHONE"/>
    <x v="1"/>
    <x v="1"/>
    <x v="1"/>
    <n v="2"/>
    <x v="5"/>
    <x v="5"/>
    <x v="5"/>
  </r>
  <r>
    <x v="102"/>
    <x v="1"/>
    <d v="2023-02-07T00:00:00"/>
    <x v="48"/>
    <s v="HDST"/>
    <x v="8"/>
    <x v="4"/>
    <x v="1"/>
    <n v="2"/>
    <x v="5"/>
    <x v="5"/>
    <x v="5"/>
  </r>
  <r>
    <x v="102"/>
    <x v="1"/>
    <d v="2023-02-07T00:00:00"/>
    <x v="1301"/>
    <s v="IPHONE"/>
    <x v="1"/>
    <x v="1"/>
    <x v="1"/>
    <n v="2"/>
    <x v="5"/>
    <x v="5"/>
    <x v="5"/>
  </r>
  <r>
    <x v="102"/>
    <x v="1"/>
    <d v="2023-02-07T00:00:00"/>
    <x v="1325"/>
    <s v="WALLADPT"/>
    <x v="3"/>
    <x v="1"/>
    <x v="1"/>
    <n v="2"/>
    <x v="5"/>
    <x v="5"/>
    <x v="5"/>
  </r>
  <r>
    <x v="102"/>
    <x v="1"/>
    <d v="2023-02-07T00:00:00"/>
    <x v="1318"/>
    <s v="WALLADPT"/>
    <x v="3"/>
    <x v="1"/>
    <x v="1"/>
    <n v="2"/>
    <x v="5"/>
    <x v="5"/>
    <x v="5"/>
  </r>
  <r>
    <x v="102"/>
    <x v="1"/>
    <d v="2023-02-07T00:00:00"/>
    <x v="634"/>
    <s v="IPHONE"/>
    <x v="1"/>
    <x v="1"/>
    <x v="1"/>
    <n v="2"/>
    <x v="5"/>
    <x v="5"/>
    <x v="5"/>
  </r>
  <r>
    <x v="102"/>
    <x v="1"/>
    <d v="2023-02-07T00:00:00"/>
    <x v="498"/>
    <s v="WALLADPT"/>
    <x v="3"/>
    <x v="1"/>
    <x v="1"/>
    <n v="2"/>
    <x v="5"/>
    <x v="5"/>
    <x v="5"/>
  </r>
  <r>
    <x v="102"/>
    <x v="1"/>
    <d v="2023-02-07T00:00:00"/>
    <x v="1503"/>
    <s v="IPHONE"/>
    <x v="1"/>
    <x v="1"/>
    <x v="1"/>
    <n v="2"/>
    <x v="5"/>
    <x v="5"/>
    <x v="5"/>
  </r>
  <r>
    <x v="102"/>
    <x v="1"/>
    <d v="2023-02-07T00:00:00"/>
    <x v="1057"/>
    <s v="ANKER"/>
    <x v="20"/>
    <x v="1"/>
    <x v="1"/>
    <n v="2"/>
    <x v="5"/>
    <x v="5"/>
    <x v="5"/>
  </r>
  <r>
    <x v="102"/>
    <x v="1"/>
    <d v="2023-02-21T00:00:00"/>
    <x v="707"/>
    <s v="CLICC-ML"/>
    <x v="7"/>
    <x v="2"/>
    <x v="1"/>
    <n v="2"/>
    <x v="5"/>
    <x v="5"/>
    <x v="5"/>
  </r>
  <r>
    <x v="102"/>
    <x v="0"/>
    <d v="2023-02-14T00:00:00"/>
    <x v="719"/>
    <s v="CLICC-ML"/>
    <x v="7"/>
    <x v="2"/>
    <x v="1"/>
    <n v="2"/>
    <x v="5"/>
    <x v="5"/>
    <x v="5"/>
  </r>
  <r>
    <x v="102"/>
    <x v="1"/>
    <d v="2023-02-07T00:00:00"/>
    <x v="339"/>
    <s v="MACUSBC"/>
    <x v="2"/>
    <x v="1"/>
    <x v="1"/>
    <n v="2"/>
    <x v="5"/>
    <x v="5"/>
    <x v="5"/>
  </r>
  <r>
    <x v="102"/>
    <x v="1"/>
    <d v="2023-02-07T00:00:00"/>
    <x v="453"/>
    <s v="HDST"/>
    <x v="8"/>
    <x v="4"/>
    <x v="1"/>
    <n v="2"/>
    <x v="5"/>
    <x v="5"/>
    <x v="5"/>
  </r>
  <r>
    <x v="102"/>
    <x v="2"/>
    <d v="2023-02-07T00:00:00"/>
    <x v="1301"/>
    <s v="IPHONE"/>
    <x v="1"/>
    <x v="1"/>
    <x v="1"/>
    <n v="2"/>
    <x v="5"/>
    <x v="5"/>
    <x v="5"/>
  </r>
  <r>
    <x v="102"/>
    <x v="2"/>
    <d v="2023-02-07T00:00:00"/>
    <x v="1325"/>
    <s v="WALLADPT"/>
    <x v="3"/>
    <x v="1"/>
    <x v="1"/>
    <n v="2"/>
    <x v="5"/>
    <x v="5"/>
    <x v="5"/>
  </r>
  <r>
    <x v="102"/>
    <x v="1"/>
    <d v="2023-02-07T00:00:00"/>
    <x v="1376"/>
    <s v="WALLADPT"/>
    <x v="3"/>
    <x v="1"/>
    <x v="1"/>
    <n v="2"/>
    <x v="5"/>
    <x v="5"/>
    <x v="5"/>
  </r>
  <r>
    <x v="102"/>
    <x v="1"/>
    <d v="2023-02-07T00:00:00"/>
    <x v="751"/>
    <s v="IPHONE"/>
    <x v="1"/>
    <x v="1"/>
    <x v="1"/>
    <n v="2"/>
    <x v="5"/>
    <x v="5"/>
    <x v="5"/>
  </r>
  <r>
    <x v="102"/>
    <x v="1"/>
    <d v="2023-02-14T00:00:00"/>
    <x v="1504"/>
    <s v="CLICC-ML"/>
    <x v="7"/>
    <x v="2"/>
    <x v="1"/>
    <n v="2"/>
    <x v="5"/>
    <x v="5"/>
    <x v="5"/>
  </r>
  <r>
    <x v="102"/>
    <x v="1"/>
    <d v="2023-02-14T00:00:00"/>
    <x v="939"/>
    <s v="CLICC-ML"/>
    <x v="7"/>
    <x v="2"/>
    <x v="1"/>
    <n v="2"/>
    <x v="5"/>
    <x v="5"/>
    <x v="5"/>
  </r>
  <r>
    <x v="102"/>
    <x v="0"/>
    <d v="2023-02-07T00:00:00"/>
    <x v="884"/>
    <s v="WALLADPT"/>
    <x v="3"/>
    <x v="1"/>
    <x v="1"/>
    <n v="2"/>
    <x v="5"/>
    <x v="5"/>
    <x v="5"/>
  </r>
  <r>
    <x v="102"/>
    <x v="0"/>
    <d v="2023-02-07T00:00:00"/>
    <x v="185"/>
    <s v="IPHONE"/>
    <x v="1"/>
    <x v="1"/>
    <x v="1"/>
    <n v="2"/>
    <x v="5"/>
    <x v="5"/>
    <x v="5"/>
  </r>
  <r>
    <x v="102"/>
    <x v="1"/>
    <d v="2023-02-14T00:00:00"/>
    <x v="1395"/>
    <s v="CLICC-MM"/>
    <x v="4"/>
    <x v="2"/>
    <x v="1"/>
    <n v="2"/>
    <x v="5"/>
    <x v="5"/>
    <x v="5"/>
  </r>
  <r>
    <x v="102"/>
    <x v="1"/>
    <d v="2023-02-07T00:00:00"/>
    <x v="950"/>
    <s v="WALLADPT"/>
    <x v="3"/>
    <x v="1"/>
    <x v="1"/>
    <n v="2"/>
    <x v="5"/>
    <x v="5"/>
    <x v="5"/>
  </r>
  <r>
    <x v="102"/>
    <x v="1"/>
    <d v="2023-02-07T00:00:00"/>
    <x v="430"/>
    <s v="IPHONE"/>
    <x v="1"/>
    <x v="1"/>
    <x v="1"/>
    <n v="2"/>
    <x v="5"/>
    <x v="5"/>
    <x v="5"/>
  </r>
  <r>
    <x v="102"/>
    <x v="1"/>
    <d v="2023-02-07T00:00:00"/>
    <x v="1143"/>
    <s v="WALLADPT"/>
    <x v="3"/>
    <x v="1"/>
    <x v="1"/>
    <n v="2"/>
    <x v="5"/>
    <x v="5"/>
    <x v="5"/>
  </r>
  <r>
    <x v="102"/>
    <x v="1"/>
    <d v="2023-02-07T00:00:00"/>
    <x v="524"/>
    <s v="IPHONE"/>
    <x v="1"/>
    <x v="1"/>
    <x v="1"/>
    <n v="2"/>
    <x v="5"/>
    <x v="5"/>
    <x v="5"/>
  </r>
  <r>
    <x v="102"/>
    <x v="0"/>
    <d v="2023-03-24T00:00:00"/>
    <x v="807"/>
    <s v="CLICC-ML"/>
    <x v="7"/>
    <x v="2"/>
    <x v="1"/>
    <n v="2"/>
    <x v="5"/>
    <x v="5"/>
    <x v="5"/>
  </r>
  <r>
    <x v="102"/>
    <x v="1"/>
    <d v="2023-02-07T00:00:00"/>
    <x v="330"/>
    <s v="MACUSBC"/>
    <x v="2"/>
    <x v="1"/>
    <x v="1"/>
    <n v="2"/>
    <x v="5"/>
    <x v="5"/>
    <x v="5"/>
  </r>
  <r>
    <x v="102"/>
    <x v="1"/>
    <d v="2023-02-07T00:00:00"/>
    <x v="394"/>
    <s v="WALLADPT"/>
    <x v="3"/>
    <x v="1"/>
    <x v="1"/>
    <n v="2"/>
    <x v="5"/>
    <x v="5"/>
    <x v="5"/>
  </r>
  <r>
    <x v="102"/>
    <x v="1"/>
    <d v="2023-02-07T00:00:00"/>
    <x v="262"/>
    <s v="IPHONE"/>
    <x v="1"/>
    <x v="1"/>
    <x v="1"/>
    <n v="2"/>
    <x v="5"/>
    <x v="5"/>
    <x v="5"/>
  </r>
  <r>
    <x v="102"/>
    <x v="1"/>
    <d v="2023-02-20T00:00:00"/>
    <x v="1345"/>
    <s v="CLICC-ML"/>
    <x v="7"/>
    <x v="2"/>
    <x v="1"/>
    <n v="2"/>
    <x v="5"/>
    <x v="5"/>
    <x v="5"/>
  </r>
  <r>
    <x v="102"/>
    <x v="0"/>
    <d v="2023-02-07T00:00:00"/>
    <x v="263"/>
    <s v="WALLADPT"/>
    <x v="3"/>
    <x v="1"/>
    <x v="1"/>
    <n v="2"/>
    <x v="5"/>
    <x v="5"/>
    <x v="5"/>
  </r>
  <r>
    <x v="102"/>
    <x v="0"/>
    <d v="2023-02-07T00:00:00"/>
    <x v="1087"/>
    <s v="IPHONE"/>
    <x v="1"/>
    <x v="1"/>
    <x v="1"/>
    <n v="2"/>
    <x v="5"/>
    <x v="5"/>
    <x v="5"/>
  </r>
  <r>
    <x v="102"/>
    <x v="1"/>
    <d v="2023-02-07T00:00:00"/>
    <x v="339"/>
    <s v="MACUSBC"/>
    <x v="2"/>
    <x v="1"/>
    <x v="1"/>
    <n v="2"/>
    <x v="5"/>
    <x v="5"/>
    <x v="5"/>
  </r>
  <r>
    <x v="102"/>
    <x v="1"/>
    <d v="2023-02-07T00:00:00"/>
    <x v="431"/>
    <s v="WALLADPT"/>
    <x v="3"/>
    <x v="1"/>
    <x v="1"/>
    <n v="2"/>
    <x v="5"/>
    <x v="5"/>
    <x v="5"/>
  </r>
  <r>
    <x v="102"/>
    <x v="1"/>
    <d v="2023-02-07T00:00:00"/>
    <x v="497"/>
    <s v="IPHONE"/>
    <x v="1"/>
    <x v="1"/>
    <x v="1"/>
    <n v="2"/>
    <x v="5"/>
    <x v="5"/>
    <x v="5"/>
  </r>
  <r>
    <x v="102"/>
    <x v="1"/>
    <d v="2023-02-07T00:00:00"/>
    <x v="952"/>
    <s v="CALC"/>
    <x v="16"/>
    <x v="4"/>
    <x v="1"/>
    <n v="2"/>
    <x v="5"/>
    <x v="5"/>
    <x v="5"/>
  </r>
  <r>
    <x v="102"/>
    <x v="1"/>
    <d v="2023-02-20T00:00:00"/>
    <x v="1385"/>
    <s v="CLICC-MM"/>
    <x v="4"/>
    <x v="2"/>
    <x v="1"/>
    <n v="2"/>
    <x v="5"/>
    <x v="5"/>
    <x v="5"/>
  </r>
  <r>
    <x v="102"/>
    <x v="1"/>
    <d v="2023-02-14T00:00:00"/>
    <x v="1268"/>
    <s v="CLICC-ML"/>
    <x v="7"/>
    <x v="2"/>
    <x v="1"/>
    <n v="2"/>
    <x v="5"/>
    <x v="5"/>
    <x v="5"/>
  </r>
  <r>
    <x v="102"/>
    <x v="0"/>
    <d v="2023-02-07T00:00:00"/>
    <x v="822"/>
    <s v="WALLADPT"/>
    <x v="3"/>
    <x v="1"/>
    <x v="1"/>
    <n v="2"/>
    <x v="5"/>
    <x v="5"/>
    <x v="5"/>
  </r>
  <r>
    <x v="102"/>
    <x v="0"/>
    <d v="2023-02-07T00:00:00"/>
    <x v="1503"/>
    <s v="IPHONE"/>
    <x v="1"/>
    <x v="1"/>
    <x v="1"/>
    <n v="2"/>
    <x v="5"/>
    <x v="5"/>
    <x v="5"/>
  </r>
  <r>
    <x v="102"/>
    <x v="0"/>
    <d v="2023-02-07T00:00:00"/>
    <x v="357"/>
    <s v="WALLADPT"/>
    <x v="3"/>
    <x v="1"/>
    <x v="1"/>
    <n v="2"/>
    <x v="5"/>
    <x v="5"/>
    <x v="5"/>
  </r>
  <r>
    <x v="102"/>
    <x v="0"/>
    <d v="2023-02-07T00:00:00"/>
    <x v="393"/>
    <s v="IPHONE"/>
    <x v="1"/>
    <x v="1"/>
    <x v="1"/>
    <n v="2"/>
    <x v="5"/>
    <x v="5"/>
    <x v="5"/>
  </r>
  <r>
    <x v="102"/>
    <x v="1"/>
    <d v="2023-02-07T00:00:00"/>
    <x v="231"/>
    <s v="MACUSBC"/>
    <x v="2"/>
    <x v="1"/>
    <x v="1"/>
    <n v="2"/>
    <x v="5"/>
    <x v="5"/>
    <x v="5"/>
  </r>
  <r>
    <x v="102"/>
    <x v="1"/>
    <d v="2023-02-07T00:00:00"/>
    <x v="1092"/>
    <s v="CALC"/>
    <x v="16"/>
    <x v="4"/>
    <x v="1"/>
    <n v="2"/>
    <x v="5"/>
    <x v="5"/>
    <x v="5"/>
  </r>
  <r>
    <x v="102"/>
    <x v="1"/>
    <d v="2023-02-07T00:00:00"/>
    <x v="1152"/>
    <s v="CALC"/>
    <x v="16"/>
    <x v="4"/>
    <x v="1"/>
    <n v="2"/>
    <x v="5"/>
    <x v="5"/>
    <x v="5"/>
  </r>
  <r>
    <x v="102"/>
    <x v="1"/>
    <d v="2023-02-07T00:00:00"/>
    <x v="977"/>
    <s v="HDMIC"/>
    <x v="0"/>
    <x v="0"/>
    <x v="1"/>
    <n v="2"/>
    <x v="5"/>
    <x v="5"/>
    <x v="5"/>
  </r>
  <r>
    <x v="102"/>
    <x v="1"/>
    <d v="2023-02-14T00:00:00"/>
    <x v="943"/>
    <s v="CBK"/>
    <x v="6"/>
    <x v="2"/>
    <x v="1"/>
    <n v="2"/>
    <x v="5"/>
    <x v="5"/>
    <x v="5"/>
  </r>
  <r>
    <x v="102"/>
    <x v="0"/>
    <d v="2023-02-14T00:00:00"/>
    <x v="1389"/>
    <s v="CLICC-MM"/>
    <x v="4"/>
    <x v="2"/>
    <x v="1"/>
    <n v="2"/>
    <x v="5"/>
    <x v="5"/>
    <x v="5"/>
  </r>
  <r>
    <x v="102"/>
    <x v="1"/>
    <d v="2023-02-20T00:00:00"/>
    <x v="1297"/>
    <s v="HP"/>
    <x v="18"/>
    <x v="2"/>
    <x v="1"/>
    <n v="2"/>
    <x v="5"/>
    <x v="5"/>
    <x v="5"/>
  </r>
  <r>
    <x v="102"/>
    <x v="1"/>
    <d v="2023-02-07T00:00:00"/>
    <x v="1093"/>
    <s v="WALLADPT"/>
    <x v="3"/>
    <x v="1"/>
    <x v="1"/>
    <n v="2"/>
    <x v="5"/>
    <x v="5"/>
    <x v="5"/>
  </r>
  <r>
    <x v="102"/>
    <x v="1"/>
    <d v="2023-02-07T00:00:00"/>
    <x v="913"/>
    <s v="IPHONE"/>
    <x v="1"/>
    <x v="1"/>
    <x v="1"/>
    <n v="2"/>
    <x v="5"/>
    <x v="5"/>
    <x v="5"/>
  </r>
  <r>
    <x v="102"/>
    <x v="0"/>
    <d v="2023-02-07T00:00:00"/>
    <x v="326"/>
    <s v="WALLADPT"/>
    <x v="3"/>
    <x v="1"/>
    <x v="1"/>
    <n v="2"/>
    <x v="5"/>
    <x v="5"/>
    <x v="5"/>
  </r>
  <r>
    <x v="102"/>
    <x v="0"/>
    <d v="2023-02-07T00:00:00"/>
    <x v="249"/>
    <s v="IPHONE"/>
    <x v="1"/>
    <x v="1"/>
    <x v="1"/>
    <n v="2"/>
    <x v="5"/>
    <x v="5"/>
    <x v="5"/>
  </r>
  <r>
    <x v="102"/>
    <x v="1"/>
    <d v="2023-02-20T00:00:00"/>
    <x v="514"/>
    <s v="FAC"/>
    <x v="4"/>
    <x v="2"/>
    <x v="1"/>
    <n v="2"/>
    <x v="5"/>
    <x v="5"/>
    <x v="5"/>
  </r>
  <r>
    <x v="102"/>
    <x v="1"/>
    <d v="2023-02-07T00:00:00"/>
    <x v="338"/>
    <s v="MACUSBC"/>
    <x v="2"/>
    <x v="1"/>
    <x v="1"/>
    <n v="2"/>
    <x v="5"/>
    <x v="5"/>
    <x v="5"/>
  </r>
  <r>
    <x v="102"/>
    <x v="3"/>
    <d v="2023-02-07T00:00:00"/>
    <x v="1505"/>
    <s v="HDST"/>
    <x v="8"/>
    <x v="4"/>
    <x v="1"/>
    <n v="2"/>
    <x v="5"/>
    <x v="5"/>
    <x v="5"/>
  </r>
  <r>
    <x v="102"/>
    <x v="0"/>
    <d v="2023-02-07T00:00:00"/>
    <x v="1036"/>
    <s v="OMNI"/>
    <x v="15"/>
    <x v="1"/>
    <x v="1"/>
    <n v="2"/>
    <x v="5"/>
    <x v="5"/>
    <x v="5"/>
  </r>
  <r>
    <x v="102"/>
    <x v="0"/>
    <d v="2023-02-14T00:00:00"/>
    <x v="859"/>
    <s v="CBK"/>
    <x v="6"/>
    <x v="2"/>
    <x v="1"/>
    <n v="2"/>
    <x v="5"/>
    <x v="5"/>
    <x v="5"/>
  </r>
  <r>
    <x v="102"/>
    <x v="1"/>
    <d v="2023-02-07T00:00:00"/>
    <x v="524"/>
    <s v="IPHONE"/>
    <x v="1"/>
    <x v="1"/>
    <x v="1"/>
    <n v="2"/>
    <x v="5"/>
    <x v="5"/>
    <x v="5"/>
  </r>
  <r>
    <x v="102"/>
    <x v="1"/>
    <d v="2023-02-07T00:00:00"/>
    <x v="743"/>
    <s v="ANKER"/>
    <x v="20"/>
    <x v="1"/>
    <x v="1"/>
    <n v="2"/>
    <x v="5"/>
    <x v="5"/>
    <x v="5"/>
  </r>
  <r>
    <x v="102"/>
    <x v="1"/>
    <d v="2023-02-21T00:00:00"/>
    <x v="888"/>
    <s v="CLICC-ML"/>
    <x v="7"/>
    <x v="2"/>
    <x v="1"/>
    <n v="2"/>
    <x v="5"/>
    <x v="5"/>
    <x v="5"/>
  </r>
  <r>
    <x v="102"/>
    <x v="1"/>
    <d v="2023-02-07T00:00:00"/>
    <x v="732"/>
    <s v="WALLADPT"/>
    <x v="3"/>
    <x v="1"/>
    <x v="1"/>
    <n v="2"/>
    <x v="5"/>
    <x v="5"/>
    <x v="5"/>
  </r>
  <r>
    <x v="102"/>
    <x v="1"/>
    <d v="2023-02-07T00:00:00"/>
    <x v="67"/>
    <s v="IPHONE"/>
    <x v="1"/>
    <x v="1"/>
    <x v="1"/>
    <n v="2"/>
    <x v="5"/>
    <x v="5"/>
    <x v="5"/>
  </r>
  <r>
    <x v="102"/>
    <x v="1"/>
    <d v="2023-02-07T00:00:00"/>
    <x v="331"/>
    <s v="HPUSBC"/>
    <x v="12"/>
    <x v="1"/>
    <x v="1"/>
    <n v="2"/>
    <x v="5"/>
    <x v="5"/>
    <x v="5"/>
  </r>
  <r>
    <x v="102"/>
    <x v="3"/>
    <d v="2023-02-08T00:00:00"/>
    <x v="68"/>
    <s v="MACCHRG"/>
    <x v="9"/>
    <x v="1"/>
    <x v="1"/>
    <n v="2"/>
    <x v="5"/>
    <x v="5"/>
    <x v="5"/>
  </r>
  <r>
    <x v="102"/>
    <x v="1"/>
    <d v="2023-02-14T00:00:00"/>
    <x v="1466"/>
    <s v="CLICC-MM"/>
    <x v="4"/>
    <x v="2"/>
    <x v="1"/>
    <n v="2"/>
    <x v="5"/>
    <x v="5"/>
    <x v="5"/>
  </r>
  <r>
    <x v="102"/>
    <x v="0"/>
    <d v="2023-02-14T00:00:00"/>
    <x v="664"/>
    <s v="CLICC-ML"/>
    <x v="7"/>
    <x v="2"/>
    <x v="1"/>
    <n v="2"/>
    <x v="5"/>
    <x v="5"/>
    <x v="5"/>
  </r>
  <r>
    <x v="102"/>
    <x v="1"/>
    <d v="2023-02-07T00:00:00"/>
    <x v="9"/>
    <s v="MACUSBC"/>
    <x v="2"/>
    <x v="1"/>
    <x v="1"/>
    <n v="2"/>
    <x v="5"/>
    <x v="5"/>
    <x v="5"/>
  </r>
  <r>
    <x v="102"/>
    <x v="1"/>
    <d v="2023-02-07T00:00:00"/>
    <x v="331"/>
    <s v="HPUSBC"/>
    <x v="12"/>
    <x v="1"/>
    <x v="1"/>
    <n v="2"/>
    <x v="5"/>
    <x v="5"/>
    <x v="5"/>
  </r>
  <r>
    <x v="102"/>
    <x v="0"/>
    <d v="2023-02-07T00:00:00"/>
    <x v="231"/>
    <s v="MACUSBC"/>
    <x v="2"/>
    <x v="1"/>
    <x v="1"/>
    <n v="2"/>
    <x v="5"/>
    <x v="5"/>
    <x v="5"/>
  </r>
  <r>
    <x v="102"/>
    <x v="0"/>
    <d v="2023-02-07T00:00:00"/>
    <x v="2"/>
    <s v="IPHONE"/>
    <x v="1"/>
    <x v="1"/>
    <x v="1"/>
    <n v="2"/>
    <x v="5"/>
    <x v="5"/>
    <x v="5"/>
  </r>
  <r>
    <x v="102"/>
    <x v="1"/>
    <d v="2023-02-07T00:00:00"/>
    <x v="1035"/>
    <s v="IPHONE"/>
    <x v="1"/>
    <x v="1"/>
    <x v="1"/>
    <n v="2"/>
    <x v="5"/>
    <x v="5"/>
    <x v="5"/>
  </r>
  <r>
    <x v="102"/>
    <x v="0"/>
    <d v="2023-02-07T00:00:00"/>
    <x v="1143"/>
    <s v="WALLADPT"/>
    <x v="3"/>
    <x v="1"/>
    <x v="1"/>
    <n v="2"/>
    <x v="5"/>
    <x v="5"/>
    <x v="5"/>
  </r>
  <r>
    <x v="103"/>
    <x v="1"/>
    <d v="2023-02-15T00:00:00"/>
    <x v="759"/>
    <s v="CBK"/>
    <x v="6"/>
    <x v="2"/>
    <x v="1"/>
    <n v="2"/>
    <x v="5"/>
    <x v="6"/>
    <x v="5"/>
  </r>
  <r>
    <x v="103"/>
    <x v="3"/>
    <d v="2023-02-08T00:00:00"/>
    <x v="68"/>
    <s v="MACCHRG"/>
    <x v="9"/>
    <x v="1"/>
    <x v="1"/>
    <n v="2"/>
    <x v="5"/>
    <x v="6"/>
    <x v="5"/>
  </r>
  <r>
    <x v="103"/>
    <x v="1"/>
    <d v="2023-02-08T00:00:00"/>
    <x v="332"/>
    <s v="MACUSBC"/>
    <x v="2"/>
    <x v="1"/>
    <x v="1"/>
    <n v="2"/>
    <x v="5"/>
    <x v="6"/>
    <x v="5"/>
  </r>
  <r>
    <x v="103"/>
    <x v="1"/>
    <d v="2023-02-08T00:00:00"/>
    <x v="1301"/>
    <s v="IPHONE"/>
    <x v="1"/>
    <x v="1"/>
    <x v="1"/>
    <n v="2"/>
    <x v="5"/>
    <x v="6"/>
    <x v="5"/>
  </r>
  <r>
    <x v="103"/>
    <x v="1"/>
    <d v="2023-02-08T00:00:00"/>
    <x v="431"/>
    <s v="WALLADPT"/>
    <x v="3"/>
    <x v="1"/>
    <x v="1"/>
    <n v="2"/>
    <x v="5"/>
    <x v="6"/>
    <x v="5"/>
  </r>
  <r>
    <x v="103"/>
    <x v="1"/>
    <d v="2023-02-08T00:00:00"/>
    <x v="1082"/>
    <s v="UVGA"/>
    <x v="10"/>
    <x v="0"/>
    <x v="1"/>
    <n v="2"/>
    <x v="5"/>
    <x v="6"/>
    <x v="5"/>
  </r>
  <r>
    <x v="103"/>
    <x v="2"/>
    <d v="2023-02-15T00:00:00"/>
    <x v="1506"/>
    <s v="CBK"/>
    <x v="6"/>
    <x v="2"/>
    <x v="1"/>
    <n v="2"/>
    <x v="5"/>
    <x v="6"/>
    <x v="5"/>
  </r>
  <r>
    <x v="103"/>
    <x v="1"/>
    <d v="2023-02-08T00:00:00"/>
    <x v="1143"/>
    <s v="WALLADPT"/>
    <x v="3"/>
    <x v="1"/>
    <x v="1"/>
    <n v="2"/>
    <x v="5"/>
    <x v="6"/>
    <x v="5"/>
  </r>
  <r>
    <x v="103"/>
    <x v="1"/>
    <d v="2023-02-08T00:00:00"/>
    <x v="2"/>
    <s v="IPHONE"/>
    <x v="1"/>
    <x v="1"/>
    <x v="1"/>
    <n v="2"/>
    <x v="5"/>
    <x v="6"/>
    <x v="5"/>
  </r>
  <r>
    <x v="103"/>
    <x v="0"/>
    <d v="2023-02-08T00:00:00"/>
    <x v="549"/>
    <s v="UVGA"/>
    <x v="10"/>
    <x v="0"/>
    <x v="1"/>
    <n v="2"/>
    <x v="5"/>
    <x v="6"/>
    <x v="5"/>
  </r>
  <r>
    <x v="103"/>
    <x v="1"/>
    <d v="2023-02-08T00:00:00"/>
    <x v="355"/>
    <s v="IPHONE"/>
    <x v="1"/>
    <x v="1"/>
    <x v="1"/>
    <n v="2"/>
    <x v="5"/>
    <x v="6"/>
    <x v="5"/>
  </r>
  <r>
    <x v="103"/>
    <x v="1"/>
    <d v="2023-02-08T00:00:00"/>
    <x v="1498"/>
    <s v="WALLADPT"/>
    <x v="3"/>
    <x v="1"/>
    <x v="1"/>
    <n v="2"/>
    <x v="5"/>
    <x v="6"/>
    <x v="5"/>
  </r>
  <r>
    <x v="103"/>
    <x v="1"/>
    <d v="2023-02-08T00:00:00"/>
    <x v="330"/>
    <s v="MACUSBC"/>
    <x v="2"/>
    <x v="1"/>
    <x v="1"/>
    <n v="2"/>
    <x v="5"/>
    <x v="6"/>
    <x v="5"/>
  </r>
  <r>
    <x v="103"/>
    <x v="1"/>
    <d v="2023-02-08T00:00:00"/>
    <x v="1198"/>
    <s v="UVGA"/>
    <x v="10"/>
    <x v="0"/>
    <x v="1"/>
    <n v="2"/>
    <x v="5"/>
    <x v="6"/>
    <x v="5"/>
  </r>
  <r>
    <x v="103"/>
    <x v="0"/>
    <d v="2023-02-08T00:00:00"/>
    <x v="231"/>
    <s v="MACUSBC"/>
    <x v="2"/>
    <x v="1"/>
    <x v="1"/>
    <n v="2"/>
    <x v="5"/>
    <x v="6"/>
    <x v="5"/>
  </r>
  <r>
    <x v="103"/>
    <x v="1"/>
    <d v="2023-02-08T00:00:00"/>
    <x v="339"/>
    <s v="MACUSBC"/>
    <x v="2"/>
    <x v="1"/>
    <x v="1"/>
    <n v="2"/>
    <x v="5"/>
    <x v="6"/>
    <x v="5"/>
  </r>
  <r>
    <x v="103"/>
    <x v="0"/>
    <d v="2023-02-08T00:00:00"/>
    <x v="453"/>
    <s v="HDST"/>
    <x v="8"/>
    <x v="4"/>
    <x v="1"/>
    <n v="2"/>
    <x v="5"/>
    <x v="6"/>
    <x v="5"/>
  </r>
  <r>
    <x v="103"/>
    <x v="0"/>
    <d v="2023-02-08T00:00:00"/>
    <x v="9"/>
    <s v="MACUSBC"/>
    <x v="2"/>
    <x v="1"/>
    <x v="1"/>
    <n v="2"/>
    <x v="5"/>
    <x v="6"/>
    <x v="5"/>
  </r>
  <r>
    <x v="103"/>
    <x v="1"/>
    <d v="2023-02-08T00:00:00"/>
    <x v="430"/>
    <s v="IPHONE"/>
    <x v="1"/>
    <x v="1"/>
    <x v="1"/>
    <n v="2"/>
    <x v="5"/>
    <x v="6"/>
    <x v="5"/>
  </r>
  <r>
    <x v="103"/>
    <x v="1"/>
    <d v="2023-02-08T00:00:00"/>
    <x v="884"/>
    <s v="WALLADPT"/>
    <x v="3"/>
    <x v="1"/>
    <x v="1"/>
    <n v="2"/>
    <x v="5"/>
    <x v="6"/>
    <x v="5"/>
  </r>
  <r>
    <x v="103"/>
    <x v="0"/>
    <d v="2023-02-22T00:00:00"/>
    <x v="504"/>
    <s v="CBK"/>
    <x v="6"/>
    <x v="2"/>
    <x v="1"/>
    <n v="2"/>
    <x v="5"/>
    <x v="6"/>
    <x v="5"/>
  </r>
  <r>
    <x v="103"/>
    <x v="1"/>
    <d v="2023-02-08T00:00:00"/>
    <x v="1235"/>
    <s v="HDST"/>
    <x v="8"/>
    <x v="4"/>
    <x v="1"/>
    <n v="2"/>
    <x v="5"/>
    <x v="6"/>
    <x v="5"/>
  </r>
  <r>
    <x v="103"/>
    <x v="1"/>
    <d v="2023-02-08T00:00:00"/>
    <x v="530"/>
    <s v="MACUSBC"/>
    <x v="2"/>
    <x v="1"/>
    <x v="1"/>
    <n v="2"/>
    <x v="5"/>
    <x v="6"/>
    <x v="5"/>
  </r>
  <r>
    <x v="103"/>
    <x v="0"/>
    <d v="2023-02-08T00:00:00"/>
    <x v="326"/>
    <s v="WALLADPT"/>
    <x v="3"/>
    <x v="1"/>
    <x v="1"/>
    <n v="2"/>
    <x v="5"/>
    <x v="6"/>
    <x v="5"/>
  </r>
  <r>
    <x v="103"/>
    <x v="0"/>
    <d v="2023-02-08T00:00:00"/>
    <x v="249"/>
    <s v="IPHONE"/>
    <x v="1"/>
    <x v="1"/>
    <x v="1"/>
    <n v="2"/>
    <x v="5"/>
    <x v="6"/>
    <x v="5"/>
  </r>
  <r>
    <x v="103"/>
    <x v="1"/>
    <d v="2023-02-08T00:00:00"/>
    <x v="3"/>
    <s v="MACUSBC"/>
    <x v="2"/>
    <x v="1"/>
    <x v="1"/>
    <n v="2"/>
    <x v="5"/>
    <x v="6"/>
    <x v="5"/>
  </r>
  <r>
    <x v="103"/>
    <x v="1"/>
    <d v="2023-02-21T00:00:00"/>
    <x v="1507"/>
    <s v="CLICC-MM"/>
    <x v="4"/>
    <x v="2"/>
    <x v="1"/>
    <n v="2"/>
    <x v="5"/>
    <x v="6"/>
    <x v="5"/>
  </r>
  <r>
    <x v="103"/>
    <x v="2"/>
    <d v="2023-02-21T00:00:00"/>
    <x v="870"/>
    <s v="CBK"/>
    <x v="6"/>
    <x v="2"/>
    <x v="1"/>
    <n v="2"/>
    <x v="5"/>
    <x v="6"/>
    <x v="5"/>
  </r>
  <r>
    <x v="103"/>
    <x v="1"/>
    <d v="2023-02-15T00:00:00"/>
    <x v="1504"/>
    <s v="CLICC-ML"/>
    <x v="7"/>
    <x v="2"/>
    <x v="1"/>
    <n v="2"/>
    <x v="5"/>
    <x v="6"/>
    <x v="5"/>
  </r>
  <r>
    <x v="103"/>
    <x v="1"/>
    <d v="2023-02-08T00:00:00"/>
    <x v="1325"/>
    <s v="WALLADPT"/>
    <x v="3"/>
    <x v="1"/>
    <x v="1"/>
    <n v="2"/>
    <x v="5"/>
    <x v="6"/>
    <x v="5"/>
  </r>
  <r>
    <x v="103"/>
    <x v="1"/>
    <d v="2023-02-08T00:00:00"/>
    <x v="497"/>
    <s v="IPHONE"/>
    <x v="1"/>
    <x v="1"/>
    <x v="1"/>
    <n v="2"/>
    <x v="5"/>
    <x v="6"/>
    <x v="5"/>
  </r>
  <r>
    <x v="103"/>
    <x v="0"/>
    <d v="2023-02-22T00:00:00"/>
    <x v="42"/>
    <s v="CLICC-ML"/>
    <x v="7"/>
    <x v="2"/>
    <x v="1"/>
    <n v="2"/>
    <x v="5"/>
    <x v="6"/>
    <x v="5"/>
  </r>
  <r>
    <x v="103"/>
    <x v="1"/>
    <d v="2023-02-08T00:00:00"/>
    <x v="974"/>
    <s v="OMNI"/>
    <x v="15"/>
    <x v="1"/>
    <x v="1"/>
    <n v="2"/>
    <x v="5"/>
    <x v="6"/>
    <x v="5"/>
  </r>
  <r>
    <x v="103"/>
    <x v="0"/>
    <d v="2023-02-08T00:00:00"/>
    <x v="1143"/>
    <s v="WALLADPT"/>
    <x v="3"/>
    <x v="1"/>
    <x v="1"/>
    <n v="2"/>
    <x v="5"/>
    <x v="6"/>
    <x v="5"/>
  </r>
  <r>
    <x v="103"/>
    <x v="0"/>
    <d v="2023-02-08T00:00:00"/>
    <x v="935"/>
    <s v="ANDROID"/>
    <x v="19"/>
    <x v="1"/>
    <x v="1"/>
    <n v="2"/>
    <x v="5"/>
    <x v="6"/>
    <x v="5"/>
  </r>
  <r>
    <x v="103"/>
    <x v="1"/>
    <d v="2023-02-08T00:00:00"/>
    <x v="1275"/>
    <s v="HPUSBC"/>
    <x v="12"/>
    <x v="1"/>
    <x v="1"/>
    <n v="2"/>
    <x v="5"/>
    <x v="6"/>
    <x v="5"/>
  </r>
  <r>
    <x v="103"/>
    <x v="0"/>
    <d v="2023-02-15T00:00:00"/>
    <x v="399"/>
    <s v="CBK"/>
    <x v="6"/>
    <x v="2"/>
    <x v="1"/>
    <n v="2"/>
    <x v="5"/>
    <x v="6"/>
    <x v="5"/>
  </r>
  <r>
    <x v="103"/>
    <x v="0"/>
    <d v="2023-02-08T00:00:00"/>
    <x v="110"/>
    <s v="MACUSBC"/>
    <x v="2"/>
    <x v="1"/>
    <x v="1"/>
    <n v="2"/>
    <x v="5"/>
    <x v="6"/>
    <x v="5"/>
  </r>
  <r>
    <x v="103"/>
    <x v="1"/>
    <d v="2023-02-22T00:00:00"/>
    <x v="1427"/>
    <s v="HP"/>
    <x v="18"/>
    <x v="2"/>
    <x v="1"/>
    <n v="2"/>
    <x v="5"/>
    <x v="6"/>
    <x v="5"/>
  </r>
  <r>
    <x v="103"/>
    <x v="1"/>
    <d v="2023-02-08T00:00:00"/>
    <x v="751"/>
    <s v="IPHONE"/>
    <x v="1"/>
    <x v="1"/>
    <x v="1"/>
    <n v="2"/>
    <x v="5"/>
    <x v="6"/>
    <x v="5"/>
  </r>
  <r>
    <x v="103"/>
    <x v="1"/>
    <d v="2023-02-08T00:00:00"/>
    <x v="1093"/>
    <s v="WALLADPT"/>
    <x v="3"/>
    <x v="1"/>
    <x v="1"/>
    <n v="2"/>
    <x v="5"/>
    <x v="6"/>
    <x v="5"/>
  </r>
  <r>
    <x v="103"/>
    <x v="1"/>
    <d v="2023-02-08T00:00:00"/>
    <x v="1386"/>
    <s v="WALLADPT"/>
    <x v="3"/>
    <x v="1"/>
    <x v="1"/>
    <n v="2"/>
    <x v="5"/>
    <x v="6"/>
    <x v="5"/>
  </r>
  <r>
    <x v="103"/>
    <x v="1"/>
    <d v="2023-02-08T00:00:00"/>
    <x v="430"/>
    <s v="IPHONE"/>
    <x v="1"/>
    <x v="1"/>
    <x v="1"/>
    <n v="2"/>
    <x v="5"/>
    <x v="6"/>
    <x v="5"/>
  </r>
  <r>
    <x v="103"/>
    <x v="1"/>
    <d v="2023-02-08T00:00:00"/>
    <x v="511"/>
    <s v="MACUSBC"/>
    <x v="2"/>
    <x v="1"/>
    <x v="1"/>
    <n v="2"/>
    <x v="5"/>
    <x v="6"/>
    <x v="5"/>
  </r>
  <r>
    <x v="103"/>
    <x v="1"/>
    <d v="2023-02-22T00:00:00"/>
    <x v="1338"/>
    <s v="HP"/>
    <x v="18"/>
    <x v="2"/>
    <x v="1"/>
    <n v="2"/>
    <x v="5"/>
    <x v="6"/>
    <x v="5"/>
  </r>
  <r>
    <x v="103"/>
    <x v="0"/>
    <d v="2023-02-08T00:00:00"/>
    <x v="231"/>
    <s v="MACUSBC"/>
    <x v="2"/>
    <x v="1"/>
    <x v="1"/>
    <n v="2"/>
    <x v="5"/>
    <x v="6"/>
    <x v="5"/>
  </r>
  <r>
    <x v="103"/>
    <x v="0"/>
    <d v="2023-02-08T00:00:00"/>
    <x v="717"/>
    <s v="MACCHRG"/>
    <x v="9"/>
    <x v="1"/>
    <x v="1"/>
    <n v="2"/>
    <x v="5"/>
    <x v="6"/>
    <x v="5"/>
  </r>
  <r>
    <x v="103"/>
    <x v="0"/>
    <d v="2023-02-15T00:00:00"/>
    <x v="858"/>
    <s v="CBK"/>
    <x v="6"/>
    <x v="2"/>
    <x v="1"/>
    <n v="2"/>
    <x v="5"/>
    <x v="6"/>
    <x v="5"/>
  </r>
  <r>
    <x v="103"/>
    <x v="0"/>
    <d v="2023-02-08T00:00:00"/>
    <x v="2"/>
    <s v="IPHONE"/>
    <x v="1"/>
    <x v="1"/>
    <x v="1"/>
    <n v="2"/>
    <x v="5"/>
    <x v="6"/>
    <x v="5"/>
  </r>
  <r>
    <x v="103"/>
    <x v="0"/>
    <d v="2023-02-08T00:00:00"/>
    <x v="884"/>
    <s v="WALLADPT"/>
    <x v="3"/>
    <x v="1"/>
    <x v="1"/>
    <n v="2"/>
    <x v="5"/>
    <x v="6"/>
    <x v="5"/>
  </r>
  <r>
    <x v="103"/>
    <x v="1"/>
    <d v="2023-02-08T00:00:00"/>
    <x v="1318"/>
    <s v="WALLADPT"/>
    <x v="3"/>
    <x v="1"/>
    <x v="1"/>
    <n v="2"/>
    <x v="5"/>
    <x v="6"/>
    <x v="5"/>
  </r>
  <r>
    <x v="103"/>
    <x v="1"/>
    <d v="2023-02-08T00:00:00"/>
    <x v="751"/>
    <s v="IPHONE"/>
    <x v="1"/>
    <x v="1"/>
    <x v="1"/>
    <n v="2"/>
    <x v="5"/>
    <x v="6"/>
    <x v="5"/>
  </r>
  <r>
    <x v="103"/>
    <x v="1"/>
    <d v="2023-02-08T00:00:00"/>
    <x v="530"/>
    <s v="MACUSBC"/>
    <x v="2"/>
    <x v="1"/>
    <x v="1"/>
    <n v="2"/>
    <x v="5"/>
    <x v="6"/>
    <x v="5"/>
  </r>
  <r>
    <x v="103"/>
    <x v="1"/>
    <d v="2023-02-08T00:00:00"/>
    <x v="338"/>
    <s v="MACUSBC"/>
    <x v="2"/>
    <x v="1"/>
    <x v="1"/>
    <n v="2"/>
    <x v="5"/>
    <x v="6"/>
    <x v="5"/>
  </r>
  <r>
    <x v="103"/>
    <x v="1"/>
    <d v="2023-02-08T00:00:00"/>
    <x v="110"/>
    <s v="MACUSBC"/>
    <x v="2"/>
    <x v="1"/>
    <x v="1"/>
    <n v="2"/>
    <x v="5"/>
    <x v="6"/>
    <x v="5"/>
  </r>
  <r>
    <x v="103"/>
    <x v="1"/>
    <d v="2023-02-08T00:00:00"/>
    <x v="524"/>
    <s v="IPHONE"/>
    <x v="1"/>
    <x v="1"/>
    <x v="1"/>
    <n v="2"/>
    <x v="5"/>
    <x v="6"/>
    <x v="5"/>
  </r>
  <r>
    <x v="103"/>
    <x v="1"/>
    <d v="2023-02-08T00:00:00"/>
    <x v="1386"/>
    <s v="WALLADPT"/>
    <x v="3"/>
    <x v="1"/>
    <x v="1"/>
    <n v="2"/>
    <x v="5"/>
    <x v="6"/>
    <x v="5"/>
  </r>
  <r>
    <x v="103"/>
    <x v="1"/>
    <d v="2023-02-15T00:00:00"/>
    <x v="571"/>
    <s v="HP"/>
    <x v="18"/>
    <x v="2"/>
    <x v="1"/>
    <n v="2"/>
    <x v="5"/>
    <x v="6"/>
    <x v="5"/>
  </r>
  <r>
    <x v="103"/>
    <x v="1"/>
    <d v="2023-02-22T00:00:00"/>
    <x v="829"/>
    <s v="CLICC-ML"/>
    <x v="7"/>
    <x v="2"/>
    <x v="1"/>
    <n v="2"/>
    <x v="5"/>
    <x v="6"/>
    <x v="5"/>
  </r>
  <r>
    <x v="103"/>
    <x v="1"/>
    <d v="2023-02-08T00:00:00"/>
    <x v="1264"/>
    <s v="OMNI"/>
    <x v="15"/>
    <x v="1"/>
    <x v="1"/>
    <n v="2"/>
    <x v="5"/>
    <x v="6"/>
    <x v="5"/>
  </r>
  <r>
    <x v="103"/>
    <x v="1"/>
    <d v="2023-02-08T00:00:00"/>
    <x v="1093"/>
    <s v="WALLADPT"/>
    <x v="3"/>
    <x v="1"/>
    <x v="1"/>
    <n v="2"/>
    <x v="5"/>
    <x v="6"/>
    <x v="5"/>
  </r>
  <r>
    <x v="103"/>
    <x v="1"/>
    <d v="2023-02-08T00:00:00"/>
    <x v="913"/>
    <s v="IPHONE"/>
    <x v="1"/>
    <x v="1"/>
    <x v="1"/>
    <n v="2"/>
    <x v="5"/>
    <x v="6"/>
    <x v="5"/>
  </r>
  <r>
    <x v="103"/>
    <x v="1"/>
    <d v="2023-02-08T00:00:00"/>
    <x v="1376"/>
    <s v="WALLADPT"/>
    <x v="3"/>
    <x v="1"/>
    <x v="1"/>
    <n v="2"/>
    <x v="5"/>
    <x v="6"/>
    <x v="5"/>
  </r>
  <r>
    <x v="103"/>
    <x v="1"/>
    <d v="2023-02-08T00:00:00"/>
    <x v="634"/>
    <s v="IPHONE"/>
    <x v="1"/>
    <x v="1"/>
    <x v="1"/>
    <n v="2"/>
    <x v="5"/>
    <x v="6"/>
    <x v="5"/>
  </r>
  <r>
    <x v="103"/>
    <x v="1"/>
    <d v="2023-02-08T00:00:00"/>
    <x v="712"/>
    <s v="OMNI"/>
    <x v="15"/>
    <x v="1"/>
    <x v="1"/>
    <n v="2"/>
    <x v="5"/>
    <x v="6"/>
    <x v="5"/>
  </r>
  <r>
    <x v="103"/>
    <x v="1"/>
    <d v="2023-02-08T00:00:00"/>
    <x v="693"/>
    <s v="IPHONE"/>
    <x v="1"/>
    <x v="1"/>
    <x v="1"/>
    <n v="2"/>
    <x v="5"/>
    <x v="6"/>
    <x v="5"/>
  </r>
  <r>
    <x v="103"/>
    <x v="1"/>
    <d v="2023-02-08T00:00:00"/>
    <x v="1258"/>
    <s v="WALLADPT"/>
    <x v="3"/>
    <x v="1"/>
    <x v="1"/>
    <n v="2"/>
    <x v="5"/>
    <x v="6"/>
    <x v="5"/>
  </r>
  <r>
    <x v="103"/>
    <x v="0"/>
    <d v="2023-02-08T00:00:00"/>
    <x v="110"/>
    <s v="MACUSBC"/>
    <x v="2"/>
    <x v="1"/>
    <x v="1"/>
    <n v="2"/>
    <x v="5"/>
    <x v="6"/>
    <x v="5"/>
  </r>
  <r>
    <x v="103"/>
    <x v="1"/>
    <d v="2023-02-08T00:00:00"/>
    <x v="524"/>
    <s v="IPHONE"/>
    <x v="1"/>
    <x v="1"/>
    <x v="1"/>
    <n v="2"/>
    <x v="5"/>
    <x v="6"/>
    <x v="5"/>
  </r>
  <r>
    <x v="103"/>
    <x v="1"/>
    <d v="2023-02-08T00:00:00"/>
    <x v="1386"/>
    <s v="WALLADPT"/>
    <x v="3"/>
    <x v="1"/>
    <x v="1"/>
    <n v="2"/>
    <x v="5"/>
    <x v="6"/>
    <x v="5"/>
  </r>
  <r>
    <x v="103"/>
    <x v="1"/>
    <d v="2023-02-15T00:00:00"/>
    <x v="74"/>
    <s v="CBK"/>
    <x v="6"/>
    <x v="2"/>
    <x v="1"/>
    <n v="2"/>
    <x v="5"/>
    <x v="6"/>
    <x v="5"/>
  </r>
  <r>
    <x v="103"/>
    <x v="0"/>
    <d v="2023-02-15T00:00:00"/>
    <x v="21"/>
    <s v="CLICC-ML"/>
    <x v="7"/>
    <x v="2"/>
    <x v="1"/>
    <n v="2"/>
    <x v="5"/>
    <x v="6"/>
    <x v="5"/>
  </r>
  <r>
    <x v="103"/>
    <x v="1"/>
    <d v="2023-02-08T00:00:00"/>
    <x v="810"/>
    <s v="IPHONE"/>
    <x v="1"/>
    <x v="1"/>
    <x v="1"/>
    <n v="2"/>
    <x v="5"/>
    <x v="6"/>
    <x v="5"/>
  </r>
  <r>
    <x v="103"/>
    <x v="1"/>
    <d v="2023-02-15T00:00:00"/>
    <x v="1508"/>
    <s v="CBK"/>
    <x v="6"/>
    <x v="2"/>
    <x v="1"/>
    <n v="2"/>
    <x v="5"/>
    <x v="6"/>
    <x v="5"/>
  </r>
  <r>
    <x v="103"/>
    <x v="1"/>
    <d v="2023-06-01T00:00:00"/>
    <x v="488"/>
    <s v="AD"/>
    <x v="5"/>
    <x v="3"/>
    <x v="1"/>
    <n v="2"/>
    <x v="5"/>
    <x v="6"/>
    <x v="5"/>
  </r>
  <r>
    <x v="103"/>
    <x v="3"/>
    <d v="2023-02-15T00:00:00"/>
    <x v="1247"/>
    <s v="HP"/>
    <x v="18"/>
    <x v="2"/>
    <x v="1"/>
    <n v="2"/>
    <x v="5"/>
    <x v="6"/>
    <x v="5"/>
  </r>
  <r>
    <x v="103"/>
    <x v="0"/>
    <d v="2023-02-08T00:00:00"/>
    <x v="231"/>
    <s v="MACUSBC"/>
    <x v="2"/>
    <x v="1"/>
    <x v="1"/>
    <n v="2"/>
    <x v="5"/>
    <x v="6"/>
    <x v="5"/>
  </r>
  <r>
    <x v="103"/>
    <x v="1"/>
    <d v="2023-02-15T00:00:00"/>
    <x v="900"/>
    <s v="CLICC-ML"/>
    <x v="7"/>
    <x v="2"/>
    <x v="1"/>
    <n v="2"/>
    <x v="5"/>
    <x v="6"/>
    <x v="5"/>
  </r>
  <r>
    <x v="103"/>
    <x v="1"/>
    <d v="2023-02-08T00:00:00"/>
    <x v="1509"/>
    <s v="CALC"/>
    <x v="16"/>
    <x v="4"/>
    <x v="1"/>
    <n v="2"/>
    <x v="5"/>
    <x v="6"/>
    <x v="5"/>
  </r>
  <r>
    <x v="103"/>
    <x v="1"/>
    <d v="2023-02-08T00:00:00"/>
    <x v="1235"/>
    <s v="HDST"/>
    <x v="8"/>
    <x v="4"/>
    <x v="1"/>
    <n v="2"/>
    <x v="5"/>
    <x v="6"/>
    <x v="5"/>
  </r>
  <r>
    <x v="103"/>
    <x v="1"/>
    <d v="2023-02-15T00:00:00"/>
    <x v="74"/>
    <s v="CBK"/>
    <x v="6"/>
    <x v="2"/>
    <x v="1"/>
    <n v="2"/>
    <x v="5"/>
    <x v="6"/>
    <x v="5"/>
  </r>
  <r>
    <x v="103"/>
    <x v="1"/>
    <d v="2023-02-08T00:00:00"/>
    <x v="884"/>
    <s v="WALLADPT"/>
    <x v="3"/>
    <x v="1"/>
    <x v="1"/>
    <n v="2"/>
    <x v="5"/>
    <x v="6"/>
    <x v="5"/>
  </r>
  <r>
    <x v="103"/>
    <x v="1"/>
    <d v="2023-02-08T00:00:00"/>
    <x v="2"/>
    <s v="IPHONE"/>
    <x v="1"/>
    <x v="1"/>
    <x v="1"/>
    <n v="2"/>
    <x v="5"/>
    <x v="6"/>
    <x v="5"/>
  </r>
  <r>
    <x v="103"/>
    <x v="1"/>
    <d v="2023-02-08T00:00:00"/>
    <x v="185"/>
    <s v="IPHONE"/>
    <x v="1"/>
    <x v="1"/>
    <x v="1"/>
    <n v="2"/>
    <x v="5"/>
    <x v="6"/>
    <x v="5"/>
  </r>
  <r>
    <x v="103"/>
    <x v="1"/>
    <d v="2023-02-08T00:00:00"/>
    <x v="854"/>
    <s v="WALLADPT"/>
    <x v="3"/>
    <x v="1"/>
    <x v="1"/>
    <n v="2"/>
    <x v="5"/>
    <x v="6"/>
    <x v="5"/>
  </r>
  <r>
    <x v="103"/>
    <x v="1"/>
    <d v="2023-02-08T00:00:00"/>
    <x v="1278"/>
    <s v="OMNI"/>
    <x v="15"/>
    <x v="1"/>
    <x v="1"/>
    <n v="2"/>
    <x v="5"/>
    <x v="6"/>
    <x v="5"/>
  </r>
  <r>
    <x v="103"/>
    <x v="1"/>
    <d v="2023-02-08T00:00:00"/>
    <x v="1001"/>
    <s v="IPHONE"/>
    <x v="1"/>
    <x v="1"/>
    <x v="1"/>
    <n v="2"/>
    <x v="5"/>
    <x v="6"/>
    <x v="5"/>
  </r>
  <r>
    <x v="103"/>
    <x v="1"/>
    <d v="2023-02-08T00:00:00"/>
    <x v="977"/>
    <s v="HDMIC"/>
    <x v="0"/>
    <x v="0"/>
    <x v="1"/>
    <n v="2"/>
    <x v="5"/>
    <x v="6"/>
    <x v="5"/>
  </r>
  <r>
    <x v="103"/>
    <x v="1"/>
    <d v="2023-02-15T00:00:00"/>
    <x v="1483"/>
    <s v="CLICC-MM"/>
    <x v="4"/>
    <x v="2"/>
    <x v="1"/>
    <n v="2"/>
    <x v="5"/>
    <x v="6"/>
    <x v="5"/>
  </r>
  <r>
    <x v="103"/>
    <x v="1"/>
    <d v="2023-02-15T00:00:00"/>
    <x v="941"/>
    <s v="CBK"/>
    <x v="6"/>
    <x v="2"/>
    <x v="1"/>
    <n v="2"/>
    <x v="5"/>
    <x v="6"/>
    <x v="5"/>
  </r>
  <r>
    <x v="103"/>
    <x v="1"/>
    <d v="2023-02-15T00:00:00"/>
    <x v="1510"/>
    <s v="CLICC-MM"/>
    <x v="4"/>
    <x v="2"/>
    <x v="1"/>
    <n v="2"/>
    <x v="5"/>
    <x v="6"/>
    <x v="5"/>
  </r>
  <r>
    <x v="103"/>
    <x v="1"/>
    <d v="2023-02-08T00:00:00"/>
    <x v="355"/>
    <s v="IPHONE"/>
    <x v="1"/>
    <x v="1"/>
    <x v="1"/>
    <n v="2"/>
    <x v="5"/>
    <x v="6"/>
    <x v="5"/>
  </r>
  <r>
    <x v="103"/>
    <x v="1"/>
    <d v="2023-02-08T00:00:00"/>
    <x v="1498"/>
    <s v="WALLADPT"/>
    <x v="3"/>
    <x v="1"/>
    <x v="1"/>
    <n v="2"/>
    <x v="5"/>
    <x v="6"/>
    <x v="5"/>
  </r>
  <r>
    <x v="103"/>
    <x v="0"/>
    <d v="2023-02-15T00:00:00"/>
    <x v="959"/>
    <s v="CBK"/>
    <x v="6"/>
    <x v="2"/>
    <x v="1"/>
    <n v="2"/>
    <x v="5"/>
    <x v="6"/>
    <x v="5"/>
  </r>
  <r>
    <x v="103"/>
    <x v="0"/>
    <d v="2023-02-08T00:00:00"/>
    <x v="262"/>
    <s v="IPHONE"/>
    <x v="1"/>
    <x v="1"/>
    <x v="1"/>
    <n v="2"/>
    <x v="5"/>
    <x v="6"/>
    <x v="5"/>
  </r>
  <r>
    <x v="103"/>
    <x v="0"/>
    <d v="2023-02-08T00:00:00"/>
    <x v="394"/>
    <s v="WALLADPT"/>
    <x v="3"/>
    <x v="1"/>
    <x v="1"/>
    <n v="2"/>
    <x v="5"/>
    <x v="6"/>
    <x v="5"/>
  </r>
  <r>
    <x v="103"/>
    <x v="1"/>
    <d v="2023-02-08T00:00:00"/>
    <x v="530"/>
    <s v="MACUSBC"/>
    <x v="2"/>
    <x v="1"/>
    <x v="1"/>
    <n v="2"/>
    <x v="5"/>
    <x v="6"/>
    <x v="5"/>
  </r>
  <r>
    <x v="103"/>
    <x v="1"/>
    <d v="2023-02-08T00:00:00"/>
    <x v="743"/>
    <s v="ANKER"/>
    <x v="20"/>
    <x v="1"/>
    <x v="1"/>
    <n v="2"/>
    <x v="5"/>
    <x v="6"/>
    <x v="5"/>
  </r>
  <r>
    <x v="103"/>
    <x v="0"/>
    <d v="2023-02-08T00:00:00"/>
    <x v="338"/>
    <s v="MACUSBC"/>
    <x v="2"/>
    <x v="1"/>
    <x v="1"/>
    <n v="2"/>
    <x v="5"/>
    <x v="6"/>
    <x v="5"/>
  </r>
  <r>
    <x v="103"/>
    <x v="1"/>
    <d v="2023-02-22T00:00:00"/>
    <x v="1402"/>
    <s v="HP"/>
    <x v="18"/>
    <x v="2"/>
    <x v="1"/>
    <n v="2"/>
    <x v="5"/>
    <x v="6"/>
    <x v="5"/>
  </r>
  <r>
    <x v="103"/>
    <x v="1"/>
    <d v="2023-02-22T00:00:00"/>
    <x v="600"/>
    <s v="HP"/>
    <x v="18"/>
    <x v="2"/>
    <x v="1"/>
    <n v="2"/>
    <x v="5"/>
    <x v="6"/>
    <x v="5"/>
  </r>
  <r>
    <x v="103"/>
    <x v="1"/>
    <d v="2023-02-21T00:00:00"/>
    <x v="1271"/>
    <s v="HP"/>
    <x v="18"/>
    <x v="2"/>
    <x v="1"/>
    <n v="2"/>
    <x v="5"/>
    <x v="6"/>
    <x v="5"/>
  </r>
  <r>
    <x v="103"/>
    <x v="1"/>
    <d v="2023-02-08T00:00:00"/>
    <x v="9"/>
    <s v="MACUSBC"/>
    <x v="2"/>
    <x v="1"/>
    <x v="1"/>
    <n v="2"/>
    <x v="5"/>
    <x v="6"/>
    <x v="5"/>
  </r>
  <r>
    <x v="103"/>
    <x v="0"/>
    <d v="2023-02-08T00:00:00"/>
    <x v="430"/>
    <s v="IPHONE"/>
    <x v="1"/>
    <x v="1"/>
    <x v="1"/>
    <n v="2"/>
    <x v="5"/>
    <x v="6"/>
    <x v="5"/>
  </r>
  <r>
    <x v="103"/>
    <x v="0"/>
    <d v="2023-02-15T00:00:00"/>
    <x v="858"/>
    <s v="CBK"/>
    <x v="6"/>
    <x v="2"/>
    <x v="1"/>
    <n v="2"/>
    <x v="5"/>
    <x v="6"/>
    <x v="5"/>
  </r>
  <r>
    <x v="103"/>
    <x v="1"/>
    <d v="2023-02-15T00:00:00"/>
    <x v="979"/>
    <s v="CLICC-MM"/>
    <x v="4"/>
    <x v="2"/>
    <x v="1"/>
    <n v="2"/>
    <x v="5"/>
    <x v="6"/>
    <x v="5"/>
  </r>
  <r>
    <x v="103"/>
    <x v="0"/>
    <d v="2023-02-08T00:00:00"/>
    <x v="2"/>
    <s v="IPHONE"/>
    <x v="1"/>
    <x v="1"/>
    <x v="1"/>
    <n v="2"/>
    <x v="5"/>
    <x v="6"/>
    <x v="5"/>
  </r>
  <r>
    <x v="103"/>
    <x v="0"/>
    <d v="2023-02-08T00:00:00"/>
    <x v="884"/>
    <s v="WALLADPT"/>
    <x v="3"/>
    <x v="1"/>
    <x v="1"/>
    <n v="2"/>
    <x v="5"/>
    <x v="6"/>
    <x v="5"/>
  </r>
  <r>
    <x v="103"/>
    <x v="0"/>
    <d v="2023-02-08T00:00:00"/>
    <x v="913"/>
    <s v="IPHONE"/>
    <x v="1"/>
    <x v="1"/>
    <x v="1"/>
    <n v="2"/>
    <x v="5"/>
    <x v="6"/>
    <x v="5"/>
  </r>
  <r>
    <x v="103"/>
    <x v="0"/>
    <d v="2023-02-08T00:00:00"/>
    <x v="1093"/>
    <s v="WALLADPT"/>
    <x v="3"/>
    <x v="1"/>
    <x v="1"/>
    <n v="2"/>
    <x v="5"/>
    <x v="6"/>
    <x v="5"/>
  </r>
  <r>
    <x v="103"/>
    <x v="1"/>
    <d v="2023-02-22T00:00:00"/>
    <x v="1410"/>
    <s v="HP"/>
    <x v="18"/>
    <x v="2"/>
    <x v="1"/>
    <n v="2"/>
    <x v="5"/>
    <x v="6"/>
    <x v="5"/>
  </r>
  <r>
    <x v="103"/>
    <x v="1"/>
    <d v="2023-02-08T00:00:00"/>
    <x v="1376"/>
    <s v="WALLADPT"/>
    <x v="3"/>
    <x v="1"/>
    <x v="1"/>
    <n v="2"/>
    <x v="5"/>
    <x v="6"/>
    <x v="5"/>
  </r>
  <r>
    <x v="103"/>
    <x v="1"/>
    <d v="2023-02-08T00:00:00"/>
    <x v="1301"/>
    <s v="IPHONE"/>
    <x v="1"/>
    <x v="1"/>
    <x v="1"/>
    <n v="2"/>
    <x v="5"/>
    <x v="6"/>
    <x v="5"/>
  </r>
  <r>
    <x v="103"/>
    <x v="1"/>
    <d v="2023-02-08T00:00:00"/>
    <x v="982"/>
    <s v="CALC"/>
    <x v="16"/>
    <x v="4"/>
    <x v="1"/>
    <n v="2"/>
    <x v="5"/>
    <x v="6"/>
    <x v="5"/>
  </r>
  <r>
    <x v="103"/>
    <x v="1"/>
    <d v="2023-02-15T00:00:00"/>
    <x v="583"/>
    <s v="CLICC-ML"/>
    <x v="7"/>
    <x v="2"/>
    <x v="1"/>
    <n v="2"/>
    <x v="5"/>
    <x v="6"/>
    <x v="5"/>
  </r>
  <r>
    <x v="103"/>
    <x v="0"/>
    <d v="2023-02-18T00:00:00"/>
    <x v="882"/>
    <s v="CLICC-ML"/>
    <x v="7"/>
    <x v="2"/>
    <x v="1"/>
    <n v="2"/>
    <x v="5"/>
    <x v="6"/>
    <x v="5"/>
  </r>
  <r>
    <x v="103"/>
    <x v="1"/>
    <d v="2023-02-08T00:00:00"/>
    <x v="966"/>
    <s v="CALC"/>
    <x v="16"/>
    <x v="4"/>
    <x v="1"/>
    <n v="2"/>
    <x v="5"/>
    <x v="6"/>
    <x v="5"/>
  </r>
  <r>
    <x v="103"/>
    <x v="0"/>
    <d v="2023-02-22T00:00:00"/>
    <x v="545"/>
    <s v="CLICC-MM"/>
    <x v="4"/>
    <x v="2"/>
    <x v="1"/>
    <n v="2"/>
    <x v="5"/>
    <x v="6"/>
    <x v="5"/>
  </r>
  <r>
    <x v="103"/>
    <x v="0"/>
    <d v="2023-02-08T00:00:00"/>
    <x v="3"/>
    <s v="MACUSBC"/>
    <x v="2"/>
    <x v="1"/>
    <x v="1"/>
    <n v="2"/>
    <x v="5"/>
    <x v="6"/>
    <x v="5"/>
  </r>
  <r>
    <x v="103"/>
    <x v="1"/>
    <d v="2023-02-08T00:00:00"/>
    <x v="950"/>
    <s v="WALLADPT"/>
    <x v="3"/>
    <x v="1"/>
    <x v="1"/>
    <n v="2"/>
    <x v="5"/>
    <x v="6"/>
    <x v="5"/>
  </r>
  <r>
    <x v="103"/>
    <x v="1"/>
    <d v="2023-02-08T00:00:00"/>
    <x v="935"/>
    <s v="ANDROID"/>
    <x v="19"/>
    <x v="1"/>
    <x v="1"/>
    <n v="2"/>
    <x v="5"/>
    <x v="6"/>
    <x v="5"/>
  </r>
  <r>
    <x v="103"/>
    <x v="1"/>
    <d v="2023-02-08T00:00:00"/>
    <x v="1"/>
    <s v="IPHONE"/>
    <x v="1"/>
    <x v="1"/>
    <x v="1"/>
    <n v="2"/>
    <x v="5"/>
    <x v="6"/>
    <x v="5"/>
  </r>
  <r>
    <x v="103"/>
    <x v="1"/>
    <d v="2023-02-08T00:00:00"/>
    <x v="605"/>
    <s v="CALC"/>
    <x v="16"/>
    <x v="4"/>
    <x v="1"/>
    <n v="2"/>
    <x v="5"/>
    <x v="6"/>
    <x v="5"/>
  </r>
  <r>
    <x v="103"/>
    <x v="0"/>
    <d v="2023-02-08T00:00:00"/>
    <x v="1503"/>
    <s v="IPHONE"/>
    <x v="1"/>
    <x v="1"/>
    <x v="1"/>
    <n v="2"/>
    <x v="5"/>
    <x v="6"/>
    <x v="5"/>
  </r>
  <r>
    <x v="103"/>
    <x v="0"/>
    <d v="2023-02-08T00:00:00"/>
    <x v="339"/>
    <s v="MACUSBC"/>
    <x v="2"/>
    <x v="1"/>
    <x v="1"/>
    <n v="2"/>
    <x v="5"/>
    <x v="6"/>
    <x v="5"/>
  </r>
  <r>
    <x v="103"/>
    <x v="1"/>
    <d v="2023-02-08T00:00:00"/>
    <x v="231"/>
    <s v="MACUSBC"/>
    <x v="2"/>
    <x v="1"/>
    <x v="1"/>
    <n v="2"/>
    <x v="5"/>
    <x v="6"/>
    <x v="5"/>
  </r>
  <r>
    <x v="103"/>
    <x v="1"/>
    <d v="2023-02-15T00:00:00"/>
    <x v="454"/>
    <s v="CLICC-ML"/>
    <x v="7"/>
    <x v="2"/>
    <x v="1"/>
    <n v="2"/>
    <x v="5"/>
    <x v="6"/>
    <x v="5"/>
  </r>
  <r>
    <x v="103"/>
    <x v="1"/>
    <d v="2023-02-15T00:00:00"/>
    <x v="758"/>
    <s v="CBK"/>
    <x v="6"/>
    <x v="2"/>
    <x v="1"/>
    <n v="2"/>
    <x v="5"/>
    <x v="6"/>
    <x v="5"/>
  </r>
  <r>
    <x v="103"/>
    <x v="1"/>
    <d v="2023-02-22T00:00:00"/>
    <x v="1171"/>
    <s v="CLICC-MM"/>
    <x v="4"/>
    <x v="2"/>
    <x v="1"/>
    <n v="2"/>
    <x v="5"/>
    <x v="6"/>
    <x v="5"/>
  </r>
  <r>
    <x v="103"/>
    <x v="1"/>
    <d v="2023-02-08T00:00:00"/>
    <x v="331"/>
    <s v="HPUSBC"/>
    <x v="12"/>
    <x v="1"/>
    <x v="1"/>
    <n v="2"/>
    <x v="5"/>
    <x v="6"/>
    <x v="5"/>
  </r>
  <r>
    <x v="103"/>
    <x v="1"/>
    <d v="2023-02-08T00:00:00"/>
    <x v="355"/>
    <s v="IPHONE"/>
    <x v="1"/>
    <x v="1"/>
    <x v="1"/>
    <n v="2"/>
    <x v="5"/>
    <x v="6"/>
    <x v="5"/>
  </r>
  <r>
    <x v="103"/>
    <x v="1"/>
    <d v="2023-02-08T00:00:00"/>
    <x v="854"/>
    <s v="WALLADPT"/>
    <x v="3"/>
    <x v="1"/>
    <x v="1"/>
    <n v="2"/>
    <x v="5"/>
    <x v="6"/>
    <x v="5"/>
  </r>
  <r>
    <x v="103"/>
    <x v="1"/>
    <d v="2023-02-08T00:00:00"/>
    <x v="185"/>
    <s v="IPHONE"/>
    <x v="1"/>
    <x v="1"/>
    <x v="1"/>
    <n v="2"/>
    <x v="5"/>
    <x v="6"/>
    <x v="5"/>
  </r>
  <r>
    <x v="103"/>
    <x v="1"/>
    <d v="2023-02-08T00:00:00"/>
    <x v="1143"/>
    <s v="WALLADPT"/>
    <x v="3"/>
    <x v="1"/>
    <x v="1"/>
    <n v="2"/>
    <x v="5"/>
    <x v="6"/>
    <x v="5"/>
  </r>
  <r>
    <x v="103"/>
    <x v="1"/>
    <d v="2023-02-08T00:00:00"/>
    <x v="1503"/>
    <s v="IPHONE"/>
    <x v="1"/>
    <x v="1"/>
    <x v="1"/>
    <n v="2"/>
    <x v="5"/>
    <x v="6"/>
    <x v="5"/>
  </r>
  <r>
    <x v="104"/>
    <x v="0"/>
    <d v="2023-02-09T00:00:00"/>
    <x v="530"/>
    <s v="MACUSBC"/>
    <x v="2"/>
    <x v="1"/>
    <x v="1"/>
    <n v="2"/>
    <x v="5"/>
    <x v="0"/>
    <x v="5"/>
  </r>
  <r>
    <x v="104"/>
    <x v="0"/>
    <d v="2023-02-09T00:00:00"/>
    <x v="1143"/>
    <s v="WALLADPT"/>
    <x v="3"/>
    <x v="1"/>
    <x v="1"/>
    <n v="2"/>
    <x v="5"/>
    <x v="0"/>
    <x v="5"/>
  </r>
  <r>
    <x v="104"/>
    <x v="0"/>
    <d v="2023-02-09T00:00:00"/>
    <x v="524"/>
    <s v="IPHONE"/>
    <x v="1"/>
    <x v="1"/>
    <x v="1"/>
    <n v="2"/>
    <x v="5"/>
    <x v="0"/>
    <x v="5"/>
  </r>
  <r>
    <x v="104"/>
    <x v="0"/>
    <d v="2023-02-09T00:00:00"/>
    <x v="339"/>
    <s v="MACUSBC"/>
    <x v="2"/>
    <x v="1"/>
    <x v="1"/>
    <n v="2"/>
    <x v="5"/>
    <x v="0"/>
    <x v="5"/>
  </r>
  <r>
    <x v="104"/>
    <x v="0"/>
    <d v="2023-02-09T00:00:00"/>
    <x v="1511"/>
    <s v="HDST"/>
    <x v="8"/>
    <x v="4"/>
    <x v="1"/>
    <n v="2"/>
    <x v="5"/>
    <x v="0"/>
    <x v="5"/>
  </r>
  <r>
    <x v="104"/>
    <x v="0"/>
    <d v="2023-02-23T00:00:00"/>
    <x v="1139"/>
    <s v="HP"/>
    <x v="18"/>
    <x v="2"/>
    <x v="1"/>
    <n v="2"/>
    <x v="5"/>
    <x v="0"/>
    <x v="5"/>
  </r>
  <r>
    <x v="104"/>
    <x v="0"/>
    <d v="2023-02-23T00:00:00"/>
    <x v="945"/>
    <s v="CLICC-ML"/>
    <x v="7"/>
    <x v="2"/>
    <x v="1"/>
    <n v="2"/>
    <x v="5"/>
    <x v="0"/>
    <x v="5"/>
  </r>
  <r>
    <x v="104"/>
    <x v="0"/>
    <d v="2023-02-20T00:00:00"/>
    <x v="489"/>
    <s v="CLICC-ML"/>
    <x v="7"/>
    <x v="2"/>
    <x v="1"/>
    <n v="2"/>
    <x v="5"/>
    <x v="0"/>
    <x v="5"/>
  </r>
  <r>
    <x v="104"/>
    <x v="1"/>
    <d v="2023-02-09T00:00:00"/>
    <x v="1420"/>
    <s v="HDST"/>
    <x v="8"/>
    <x v="4"/>
    <x v="1"/>
    <n v="2"/>
    <x v="5"/>
    <x v="0"/>
    <x v="5"/>
  </r>
  <r>
    <x v="104"/>
    <x v="1"/>
    <d v="2023-02-09T00:00:00"/>
    <x v="3"/>
    <s v="MACUSBC"/>
    <x v="2"/>
    <x v="1"/>
    <x v="1"/>
    <n v="2"/>
    <x v="5"/>
    <x v="0"/>
    <x v="5"/>
  </r>
  <r>
    <x v="104"/>
    <x v="1"/>
    <d v="2023-02-09T00:00:00"/>
    <x v="9"/>
    <s v="MACUSBC"/>
    <x v="2"/>
    <x v="1"/>
    <x v="1"/>
    <n v="2"/>
    <x v="5"/>
    <x v="0"/>
    <x v="5"/>
  </r>
  <r>
    <x v="104"/>
    <x v="1"/>
    <d v="2023-02-09T00:00:00"/>
    <x v="982"/>
    <s v="CALC"/>
    <x v="16"/>
    <x v="4"/>
    <x v="1"/>
    <n v="2"/>
    <x v="5"/>
    <x v="0"/>
    <x v="5"/>
  </r>
  <r>
    <x v="104"/>
    <x v="1"/>
    <d v="2023-02-23T00:00:00"/>
    <x v="1216"/>
    <s v="HP"/>
    <x v="18"/>
    <x v="2"/>
    <x v="1"/>
    <n v="2"/>
    <x v="5"/>
    <x v="0"/>
    <x v="5"/>
  </r>
  <r>
    <x v="104"/>
    <x v="1"/>
    <d v="2023-02-23T00:00:00"/>
    <x v="984"/>
    <s v="CLICC-ML"/>
    <x v="7"/>
    <x v="2"/>
    <x v="1"/>
    <n v="2"/>
    <x v="5"/>
    <x v="0"/>
    <x v="5"/>
  </r>
  <r>
    <x v="104"/>
    <x v="0"/>
    <d v="2023-02-23T00:00:00"/>
    <x v="618"/>
    <s v="HP"/>
    <x v="18"/>
    <x v="2"/>
    <x v="1"/>
    <n v="2"/>
    <x v="5"/>
    <x v="0"/>
    <x v="5"/>
  </r>
  <r>
    <x v="104"/>
    <x v="1"/>
    <d v="2023-02-09T00:00:00"/>
    <x v="961"/>
    <s v="MACCHRG"/>
    <x v="9"/>
    <x v="1"/>
    <x v="1"/>
    <n v="2"/>
    <x v="5"/>
    <x v="0"/>
    <x v="5"/>
  </r>
  <r>
    <x v="104"/>
    <x v="0"/>
    <d v="2023-02-09T00:00:00"/>
    <x v="189"/>
    <s v="MACUSBC"/>
    <x v="2"/>
    <x v="1"/>
    <x v="1"/>
    <n v="2"/>
    <x v="5"/>
    <x v="0"/>
    <x v="5"/>
  </r>
  <r>
    <x v="104"/>
    <x v="1"/>
    <d v="2023-02-09T00:00:00"/>
    <x v="231"/>
    <s v="MACUSBC"/>
    <x v="2"/>
    <x v="1"/>
    <x v="1"/>
    <n v="2"/>
    <x v="5"/>
    <x v="0"/>
    <x v="5"/>
  </r>
  <r>
    <x v="104"/>
    <x v="1"/>
    <d v="2023-02-09T00:00:00"/>
    <x v="20"/>
    <s v="IPHONE"/>
    <x v="1"/>
    <x v="1"/>
    <x v="1"/>
    <n v="2"/>
    <x v="5"/>
    <x v="0"/>
    <x v="5"/>
  </r>
  <r>
    <x v="104"/>
    <x v="1"/>
    <d v="2023-02-09T00:00:00"/>
    <x v="854"/>
    <s v="WALLADPT"/>
    <x v="3"/>
    <x v="1"/>
    <x v="1"/>
    <n v="2"/>
    <x v="5"/>
    <x v="0"/>
    <x v="5"/>
  </r>
  <r>
    <x v="104"/>
    <x v="0"/>
    <d v="2023-02-23T00:00:00"/>
    <x v="1512"/>
    <s v="CLICC-MM"/>
    <x v="4"/>
    <x v="2"/>
    <x v="1"/>
    <n v="2"/>
    <x v="5"/>
    <x v="0"/>
    <x v="5"/>
  </r>
  <r>
    <x v="104"/>
    <x v="1"/>
    <d v="2023-02-09T00:00:00"/>
    <x v="1258"/>
    <s v="WALLADPT"/>
    <x v="3"/>
    <x v="1"/>
    <x v="1"/>
    <n v="2"/>
    <x v="5"/>
    <x v="0"/>
    <x v="5"/>
  </r>
  <r>
    <x v="104"/>
    <x v="1"/>
    <d v="2023-02-09T00:00:00"/>
    <x v="1301"/>
    <s v="IPHONE"/>
    <x v="1"/>
    <x v="1"/>
    <x v="1"/>
    <n v="2"/>
    <x v="5"/>
    <x v="0"/>
    <x v="5"/>
  </r>
  <r>
    <x v="104"/>
    <x v="0"/>
    <d v="2023-02-09T00:00:00"/>
    <x v="597"/>
    <s v="HDMIC"/>
    <x v="0"/>
    <x v="0"/>
    <x v="1"/>
    <n v="2"/>
    <x v="5"/>
    <x v="0"/>
    <x v="5"/>
  </r>
  <r>
    <x v="104"/>
    <x v="1"/>
    <d v="2023-02-16T00:00:00"/>
    <x v="1351"/>
    <s v="CLICC-MM"/>
    <x v="4"/>
    <x v="2"/>
    <x v="1"/>
    <n v="2"/>
    <x v="5"/>
    <x v="0"/>
    <x v="5"/>
  </r>
  <r>
    <x v="104"/>
    <x v="1"/>
    <d v="2023-02-09T00:00:00"/>
    <x v="751"/>
    <s v="IPHONE"/>
    <x v="1"/>
    <x v="1"/>
    <x v="1"/>
    <n v="2"/>
    <x v="5"/>
    <x v="0"/>
    <x v="5"/>
  </r>
  <r>
    <x v="104"/>
    <x v="1"/>
    <d v="2023-02-09T00:00:00"/>
    <x v="1093"/>
    <s v="WALLADPT"/>
    <x v="3"/>
    <x v="1"/>
    <x v="1"/>
    <n v="2"/>
    <x v="5"/>
    <x v="0"/>
    <x v="5"/>
  </r>
  <r>
    <x v="104"/>
    <x v="1"/>
    <d v="2023-02-23T00:00:00"/>
    <x v="676"/>
    <s v="CLICC-ML"/>
    <x v="7"/>
    <x v="2"/>
    <x v="1"/>
    <n v="2"/>
    <x v="5"/>
    <x v="0"/>
    <x v="5"/>
  </r>
  <r>
    <x v="104"/>
    <x v="1"/>
    <d v="2023-02-23T00:00:00"/>
    <x v="914"/>
    <s v="CLICC-ML"/>
    <x v="7"/>
    <x v="2"/>
    <x v="1"/>
    <n v="2"/>
    <x v="5"/>
    <x v="0"/>
    <x v="5"/>
  </r>
  <r>
    <x v="104"/>
    <x v="1"/>
    <d v="2023-02-09T00:00:00"/>
    <x v="48"/>
    <s v="HDST"/>
    <x v="8"/>
    <x v="4"/>
    <x v="1"/>
    <n v="2"/>
    <x v="5"/>
    <x v="0"/>
    <x v="5"/>
  </r>
  <r>
    <x v="104"/>
    <x v="0"/>
    <d v="2023-02-09T00:00:00"/>
    <x v="732"/>
    <s v="WALLADPT"/>
    <x v="3"/>
    <x v="1"/>
    <x v="1"/>
    <n v="2"/>
    <x v="5"/>
    <x v="0"/>
    <x v="5"/>
  </r>
  <r>
    <x v="104"/>
    <x v="0"/>
    <d v="2023-02-09T00:00:00"/>
    <x v="285"/>
    <s v="IPHONE"/>
    <x v="1"/>
    <x v="1"/>
    <x v="1"/>
    <n v="2"/>
    <x v="5"/>
    <x v="0"/>
    <x v="5"/>
  </r>
  <r>
    <x v="104"/>
    <x v="1"/>
    <d v="2023-02-09T00:00:00"/>
    <x v="972"/>
    <s v="CALC"/>
    <x v="16"/>
    <x v="4"/>
    <x v="1"/>
    <n v="2"/>
    <x v="5"/>
    <x v="0"/>
    <x v="5"/>
  </r>
  <r>
    <x v="104"/>
    <x v="1"/>
    <d v="2023-02-09T00:00:00"/>
    <x v="1017"/>
    <s v="CALC"/>
    <x v="16"/>
    <x v="4"/>
    <x v="1"/>
    <n v="2"/>
    <x v="5"/>
    <x v="0"/>
    <x v="5"/>
  </r>
  <r>
    <x v="104"/>
    <x v="1"/>
    <d v="2023-02-09T00:00:00"/>
    <x v="511"/>
    <s v="MACUSBC"/>
    <x v="2"/>
    <x v="1"/>
    <x v="1"/>
    <n v="2"/>
    <x v="5"/>
    <x v="0"/>
    <x v="5"/>
  </r>
  <r>
    <x v="104"/>
    <x v="1"/>
    <d v="2023-02-16T00:00:00"/>
    <x v="1445"/>
    <s v="CLICC-MM"/>
    <x v="4"/>
    <x v="2"/>
    <x v="1"/>
    <n v="2"/>
    <x v="5"/>
    <x v="0"/>
    <x v="5"/>
  </r>
  <r>
    <x v="104"/>
    <x v="1"/>
    <d v="2023-02-09T00:00:00"/>
    <x v="1007"/>
    <s v="CALC"/>
    <x v="16"/>
    <x v="4"/>
    <x v="1"/>
    <n v="2"/>
    <x v="5"/>
    <x v="0"/>
    <x v="5"/>
  </r>
  <r>
    <x v="104"/>
    <x v="1"/>
    <d v="2023-02-23T00:00:00"/>
    <x v="1442"/>
    <s v="CLICC-MM"/>
    <x v="4"/>
    <x v="2"/>
    <x v="1"/>
    <n v="2"/>
    <x v="5"/>
    <x v="0"/>
    <x v="5"/>
  </r>
  <r>
    <x v="104"/>
    <x v="1"/>
    <d v="2023-02-09T00:00:00"/>
    <x v="331"/>
    <s v="HPUSBC"/>
    <x v="12"/>
    <x v="1"/>
    <x v="1"/>
    <n v="2"/>
    <x v="5"/>
    <x v="0"/>
    <x v="5"/>
  </r>
  <r>
    <x v="104"/>
    <x v="1"/>
    <d v="2023-02-09T00:00:00"/>
    <x v="453"/>
    <s v="HDST"/>
    <x v="8"/>
    <x v="4"/>
    <x v="1"/>
    <n v="2"/>
    <x v="5"/>
    <x v="0"/>
    <x v="5"/>
  </r>
  <r>
    <x v="104"/>
    <x v="1"/>
    <d v="2023-02-09T00:00:00"/>
    <x v="368"/>
    <s v="IPHONE"/>
    <x v="1"/>
    <x v="1"/>
    <x v="1"/>
    <n v="2"/>
    <x v="5"/>
    <x v="0"/>
    <x v="5"/>
  </r>
  <r>
    <x v="104"/>
    <x v="1"/>
    <d v="2023-02-09T00:00:00"/>
    <x v="1177"/>
    <s v="WALLADPT"/>
    <x v="3"/>
    <x v="1"/>
    <x v="1"/>
    <n v="2"/>
    <x v="5"/>
    <x v="0"/>
    <x v="5"/>
  </r>
  <r>
    <x v="104"/>
    <x v="1"/>
    <d v="2023-02-23T00:00:00"/>
    <x v="789"/>
    <s v="CLICC-ML"/>
    <x v="7"/>
    <x v="2"/>
    <x v="1"/>
    <n v="2"/>
    <x v="5"/>
    <x v="0"/>
    <x v="5"/>
  </r>
  <r>
    <x v="104"/>
    <x v="1"/>
    <d v="2023-02-09T00:00:00"/>
    <x v="330"/>
    <s v="MACUSBC"/>
    <x v="2"/>
    <x v="1"/>
    <x v="1"/>
    <n v="2"/>
    <x v="5"/>
    <x v="0"/>
    <x v="5"/>
  </r>
  <r>
    <x v="104"/>
    <x v="1"/>
    <d v="2023-02-22T00:00:00"/>
    <x v="938"/>
    <s v="CLICC-MM"/>
    <x v="4"/>
    <x v="2"/>
    <x v="1"/>
    <n v="2"/>
    <x v="5"/>
    <x v="0"/>
    <x v="5"/>
  </r>
  <r>
    <x v="104"/>
    <x v="0"/>
    <d v="2023-02-09T00:00:00"/>
    <x v="1376"/>
    <s v="WALLADPT"/>
    <x v="3"/>
    <x v="1"/>
    <x v="1"/>
    <n v="2"/>
    <x v="5"/>
    <x v="0"/>
    <x v="5"/>
  </r>
  <r>
    <x v="104"/>
    <x v="0"/>
    <d v="2023-02-09T00:00:00"/>
    <x v="693"/>
    <s v="IPHONE"/>
    <x v="1"/>
    <x v="1"/>
    <x v="1"/>
    <n v="2"/>
    <x v="5"/>
    <x v="0"/>
    <x v="5"/>
  </r>
  <r>
    <x v="104"/>
    <x v="0"/>
    <d v="2023-02-09T00:00:00"/>
    <x v="530"/>
    <s v="MACUSBC"/>
    <x v="2"/>
    <x v="1"/>
    <x v="1"/>
    <n v="2"/>
    <x v="5"/>
    <x v="0"/>
    <x v="5"/>
  </r>
  <r>
    <x v="104"/>
    <x v="0"/>
    <d v="2023-02-09T00:00:00"/>
    <x v="430"/>
    <s v="IPHONE"/>
    <x v="1"/>
    <x v="1"/>
    <x v="1"/>
    <n v="2"/>
    <x v="5"/>
    <x v="0"/>
    <x v="5"/>
  </r>
  <r>
    <x v="104"/>
    <x v="0"/>
    <d v="2023-02-09T00:00:00"/>
    <x v="1386"/>
    <s v="WALLADPT"/>
    <x v="3"/>
    <x v="1"/>
    <x v="1"/>
    <n v="2"/>
    <x v="5"/>
    <x v="0"/>
    <x v="5"/>
  </r>
  <r>
    <x v="104"/>
    <x v="0"/>
    <d v="2023-02-16T00:00:00"/>
    <x v="799"/>
    <s v="CLICC-MM"/>
    <x v="4"/>
    <x v="2"/>
    <x v="1"/>
    <n v="2"/>
    <x v="5"/>
    <x v="0"/>
    <x v="5"/>
  </r>
  <r>
    <x v="104"/>
    <x v="1"/>
    <d v="2023-02-16T00:00:00"/>
    <x v="937"/>
    <s v="CLICC-ML"/>
    <x v="7"/>
    <x v="2"/>
    <x v="1"/>
    <n v="2"/>
    <x v="5"/>
    <x v="0"/>
    <x v="5"/>
  </r>
  <r>
    <x v="104"/>
    <x v="1"/>
    <d v="2023-02-09T00:00:00"/>
    <x v="9"/>
    <s v="MACUSBC"/>
    <x v="2"/>
    <x v="1"/>
    <x v="1"/>
    <n v="2"/>
    <x v="5"/>
    <x v="0"/>
    <x v="5"/>
  </r>
  <r>
    <x v="104"/>
    <x v="1"/>
    <d v="2023-02-16T00:00:00"/>
    <x v="1124"/>
    <s v="CLICC-MM"/>
    <x v="4"/>
    <x v="2"/>
    <x v="1"/>
    <n v="2"/>
    <x v="5"/>
    <x v="0"/>
    <x v="5"/>
  </r>
  <r>
    <x v="104"/>
    <x v="1"/>
    <d v="2023-02-09T00:00:00"/>
    <x v="1278"/>
    <s v="OMNI"/>
    <x v="15"/>
    <x v="1"/>
    <x v="1"/>
    <n v="2"/>
    <x v="5"/>
    <x v="0"/>
    <x v="5"/>
  </r>
  <r>
    <x v="104"/>
    <x v="0"/>
    <d v="2023-02-16T00:00:00"/>
    <x v="399"/>
    <s v="CBK"/>
    <x v="6"/>
    <x v="2"/>
    <x v="1"/>
    <n v="2"/>
    <x v="5"/>
    <x v="0"/>
    <x v="5"/>
  </r>
  <r>
    <x v="104"/>
    <x v="1"/>
    <d v="2023-02-16T00:00:00"/>
    <x v="299"/>
    <s v="CBK"/>
    <x v="6"/>
    <x v="2"/>
    <x v="1"/>
    <n v="2"/>
    <x v="5"/>
    <x v="0"/>
    <x v="5"/>
  </r>
  <r>
    <x v="104"/>
    <x v="0"/>
    <d v="2023-02-09T00:00:00"/>
    <x v="1205"/>
    <s v="HPUSBC"/>
    <x v="12"/>
    <x v="1"/>
    <x v="1"/>
    <n v="2"/>
    <x v="5"/>
    <x v="0"/>
    <x v="5"/>
  </r>
  <r>
    <x v="104"/>
    <x v="1"/>
    <d v="2023-02-09T00:00:00"/>
    <x v="1048"/>
    <s v="WALLADPT"/>
    <x v="3"/>
    <x v="1"/>
    <x v="1"/>
    <n v="2"/>
    <x v="5"/>
    <x v="0"/>
    <x v="5"/>
  </r>
  <r>
    <x v="104"/>
    <x v="1"/>
    <d v="2023-02-09T00:00:00"/>
    <x v="1"/>
    <s v="IPHONE"/>
    <x v="1"/>
    <x v="1"/>
    <x v="1"/>
    <n v="2"/>
    <x v="5"/>
    <x v="0"/>
    <x v="5"/>
  </r>
  <r>
    <x v="104"/>
    <x v="1"/>
    <d v="2023-02-09T00:00:00"/>
    <x v="20"/>
    <s v="IPHONE"/>
    <x v="1"/>
    <x v="1"/>
    <x v="1"/>
    <n v="2"/>
    <x v="5"/>
    <x v="0"/>
    <x v="5"/>
  </r>
  <r>
    <x v="104"/>
    <x v="1"/>
    <d v="2023-02-09T00:00:00"/>
    <x v="884"/>
    <s v="WALLADPT"/>
    <x v="3"/>
    <x v="1"/>
    <x v="1"/>
    <n v="2"/>
    <x v="5"/>
    <x v="0"/>
    <x v="5"/>
  </r>
  <r>
    <x v="104"/>
    <x v="1"/>
    <d v="2023-02-09T00:00:00"/>
    <x v="231"/>
    <s v="MACUSBC"/>
    <x v="2"/>
    <x v="1"/>
    <x v="1"/>
    <n v="2"/>
    <x v="5"/>
    <x v="0"/>
    <x v="5"/>
  </r>
  <r>
    <x v="104"/>
    <x v="0"/>
    <d v="2023-02-09T00:00:00"/>
    <x v="869"/>
    <s v="UVGA"/>
    <x v="10"/>
    <x v="0"/>
    <x v="1"/>
    <n v="2"/>
    <x v="5"/>
    <x v="0"/>
    <x v="5"/>
  </r>
  <r>
    <x v="104"/>
    <x v="1"/>
    <d v="2023-02-09T00:00:00"/>
    <x v="786"/>
    <s v="OMNI"/>
    <x v="15"/>
    <x v="1"/>
    <x v="1"/>
    <n v="2"/>
    <x v="5"/>
    <x v="0"/>
    <x v="5"/>
  </r>
  <r>
    <x v="104"/>
    <x v="1"/>
    <d v="2023-02-09T00:00:00"/>
    <x v="684"/>
    <s v="IPHONE"/>
    <x v="1"/>
    <x v="1"/>
    <x v="1"/>
    <n v="2"/>
    <x v="5"/>
    <x v="0"/>
    <x v="5"/>
  </r>
  <r>
    <x v="104"/>
    <x v="0"/>
    <d v="2023-02-09T00:00:00"/>
    <x v="331"/>
    <s v="HPUSBC"/>
    <x v="12"/>
    <x v="1"/>
    <x v="1"/>
    <n v="2"/>
    <x v="5"/>
    <x v="0"/>
    <x v="5"/>
  </r>
  <r>
    <x v="104"/>
    <x v="1"/>
    <d v="2023-02-09T00:00:00"/>
    <x v="1275"/>
    <s v="HPUSBC"/>
    <x v="12"/>
    <x v="1"/>
    <x v="1"/>
    <n v="2"/>
    <x v="5"/>
    <x v="0"/>
    <x v="5"/>
  </r>
  <r>
    <x v="104"/>
    <x v="0"/>
    <d v="2023-02-23T00:00:00"/>
    <x v="560"/>
    <s v="HP"/>
    <x v="18"/>
    <x v="2"/>
    <x v="1"/>
    <n v="2"/>
    <x v="5"/>
    <x v="0"/>
    <x v="5"/>
  </r>
  <r>
    <x v="104"/>
    <x v="1"/>
    <d v="2023-02-09T00:00:00"/>
    <x v="1474"/>
    <s v="OMNI"/>
    <x v="15"/>
    <x v="1"/>
    <x v="1"/>
    <n v="2"/>
    <x v="5"/>
    <x v="0"/>
    <x v="5"/>
  </r>
  <r>
    <x v="104"/>
    <x v="0"/>
    <d v="2023-02-09T00:00:00"/>
    <x v="338"/>
    <s v="MACUSBC"/>
    <x v="2"/>
    <x v="1"/>
    <x v="1"/>
    <n v="2"/>
    <x v="5"/>
    <x v="0"/>
    <x v="5"/>
  </r>
  <r>
    <x v="104"/>
    <x v="1"/>
    <d v="2023-02-09T00:00:00"/>
    <x v="1265"/>
    <s v="HPUSBC"/>
    <x v="12"/>
    <x v="1"/>
    <x v="1"/>
    <n v="2"/>
    <x v="5"/>
    <x v="0"/>
    <x v="5"/>
  </r>
  <r>
    <x v="104"/>
    <x v="0"/>
    <d v="2023-02-09T00:00:00"/>
    <x v="1209"/>
    <s v="HPUSBC"/>
    <x v="12"/>
    <x v="1"/>
    <x v="1"/>
    <n v="2"/>
    <x v="5"/>
    <x v="0"/>
    <x v="5"/>
  </r>
  <r>
    <x v="104"/>
    <x v="1"/>
    <d v="2023-02-16T00:00:00"/>
    <x v="448"/>
    <s v="CBK"/>
    <x v="6"/>
    <x v="2"/>
    <x v="1"/>
    <n v="2"/>
    <x v="5"/>
    <x v="0"/>
    <x v="5"/>
  </r>
  <r>
    <x v="104"/>
    <x v="1"/>
    <d v="2023-02-16T00:00:00"/>
    <x v="392"/>
    <s v="CBK"/>
    <x v="6"/>
    <x v="2"/>
    <x v="1"/>
    <n v="2"/>
    <x v="5"/>
    <x v="0"/>
    <x v="5"/>
  </r>
  <r>
    <x v="104"/>
    <x v="0"/>
    <d v="2023-02-09T00:00:00"/>
    <x v="435"/>
    <s v="CALC"/>
    <x v="16"/>
    <x v="4"/>
    <x v="1"/>
    <n v="2"/>
    <x v="5"/>
    <x v="0"/>
    <x v="5"/>
  </r>
  <r>
    <x v="104"/>
    <x v="0"/>
    <d v="2023-02-09T00:00:00"/>
    <x v="185"/>
    <s v="IPHONE"/>
    <x v="1"/>
    <x v="1"/>
    <x v="1"/>
    <n v="2"/>
    <x v="5"/>
    <x v="0"/>
    <x v="5"/>
  </r>
  <r>
    <x v="104"/>
    <x v="0"/>
    <d v="2023-02-09T00:00:00"/>
    <x v="936"/>
    <s v="WALLADPT"/>
    <x v="3"/>
    <x v="1"/>
    <x v="1"/>
    <n v="2"/>
    <x v="5"/>
    <x v="0"/>
    <x v="5"/>
  </r>
  <r>
    <x v="104"/>
    <x v="1"/>
    <d v="2023-02-09T00:00:00"/>
    <x v="394"/>
    <s v="WALLADPT"/>
    <x v="3"/>
    <x v="1"/>
    <x v="1"/>
    <n v="2"/>
    <x v="5"/>
    <x v="0"/>
    <x v="5"/>
  </r>
  <r>
    <x v="104"/>
    <x v="1"/>
    <d v="2023-02-09T00:00:00"/>
    <x v="262"/>
    <s v="IPHONE"/>
    <x v="1"/>
    <x v="1"/>
    <x v="1"/>
    <n v="2"/>
    <x v="5"/>
    <x v="0"/>
    <x v="5"/>
  </r>
  <r>
    <x v="104"/>
    <x v="1"/>
    <d v="2023-02-09T00:00:00"/>
    <x v="1503"/>
    <s v="IPHONE"/>
    <x v="1"/>
    <x v="1"/>
    <x v="1"/>
    <n v="2"/>
    <x v="5"/>
    <x v="0"/>
    <x v="5"/>
  </r>
  <r>
    <x v="104"/>
    <x v="1"/>
    <d v="2023-02-09T00:00:00"/>
    <x v="498"/>
    <s v="WALLADPT"/>
    <x v="3"/>
    <x v="1"/>
    <x v="1"/>
    <n v="2"/>
    <x v="5"/>
    <x v="0"/>
    <x v="5"/>
  </r>
  <r>
    <x v="104"/>
    <x v="1"/>
    <d v="2023-02-09T00:00:00"/>
    <x v="693"/>
    <s v="IPHONE"/>
    <x v="1"/>
    <x v="1"/>
    <x v="1"/>
    <n v="2"/>
    <x v="5"/>
    <x v="0"/>
    <x v="5"/>
  </r>
  <r>
    <x v="104"/>
    <x v="1"/>
    <d v="2023-02-09T00:00:00"/>
    <x v="1258"/>
    <s v="WALLADPT"/>
    <x v="3"/>
    <x v="1"/>
    <x v="1"/>
    <n v="2"/>
    <x v="5"/>
    <x v="0"/>
    <x v="5"/>
  </r>
  <r>
    <x v="104"/>
    <x v="1"/>
    <d v="2023-02-23T00:00:00"/>
    <x v="1114"/>
    <s v="CLICC-MM"/>
    <x v="4"/>
    <x v="2"/>
    <x v="1"/>
    <n v="2"/>
    <x v="5"/>
    <x v="0"/>
    <x v="5"/>
  </r>
  <r>
    <x v="104"/>
    <x v="1"/>
    <d v="2023-02-09T00:00:00"/>
    <x v="1024"/>
    <s v="UHDMI"/>
    <x v="14"/>
    <x v="0"/>
    <x v="1"/>
    <n v="2"/>
    <x v="5"/>
    <x v="0"/>
    <x v="5"/>
  </r>
  <r>
    <x v="104"/>
    <x v="1"/>
    <d v="2023-02-09T00:00:00"/>
    <x v="597"/>
    <s v="HDMIC"/>
    <x v="0"/>
    <x v="0"/>
    <x v="1"/>
    <n v="2"/>
    <x v="5"/>
    <x v="0"/>
    <x v="5"/>
  </r>
  <r>
    <x v="104"/>
    <x v="0"/>
    <d v="2023-02-23T00:00:00"/>
    <x v="958"/>
    <s v="CLICC-MM"/>
    <x v="4"/>
    <x v="2"/>
    <x v="1"/>
    <n v="2"/>
    <x v="5"/>
    <x v="0"/>
    <x v="5"/>
  </r>
  <r>
    <x v="104"/>
    <x v="0"/>
    <d v="2023-02-23T00:00:00"/>
    <x v="845"/>
    <s v="CLICC-ML"/>
    <x v="7"/>
    <x v="2"/>
    <x v="1"/>
    <n v="2"/>
    <x v="5"/>
    <x v="0"/>
    <x v="5"/>
  </r>
  <r>
    <x v="104"/>
    <x v="0"/>
    <d v="2023-02-16T00:00:00"/>
    <x v="47"/>
    <s v="CLICC-ML"/>
    <x v="7"/>
    <x v="2"/>
    <x v="1"/>
    <n v="2"/>
    <x v="5"/>
    <x v="0"/>
    <x v="5"/>
  </r>
  <r>
    <x v="104"/>
    <x v="0"/>
    <d v="2023-02-09T00:00:00"/>
    <x v="1093"/>
    <s v="WALLADPT"/>
    <x v="3"/>
    <x v="1"/>
    <x v="1"/>
    <n v="2"/>
    <x v="5"/>
    <x v="0"/>
    <x v="5"/>
  </r>
  <r>
    <x v="104"/>
    <x v="1"/>
    <d v="2023-02-09T00:00:00"/>
    <x v="1376"/>
    <s v="WALLADPT"/>
    <x v="3"/>
    <x v="1"/>
    <x v="1"/>
    <n v="2"/>
    <x v="5"/>
    <x v="0"/>
    <x v="5"/>
  </r>
  <r>
    <x v="104"/>
    <x v="1"/>
    <d v="2023-02-09T00:00:00"/>
    <x v="1301"/>
    <s v="IPHONE"/>
    <x v="1"/>
    <x v="1"/>
    <x v="1"/>
    <n v="2"/>
    <x v="5"/>
    <x v="0"/>
    <x v="5"/>
  </r>
  <r>
    <x v="104"/>
    <x v="0"/>
    <d v="2023-02-09T00:00:00"/>
    <x v="430"/>
    <s v="IPHONE"/>
    <x v="1"/>
    <x v="1"/>
    <x v="1"/>
    <n v="2"/>
    <x v="5"/>
    <x v="0"/>
    <x v="5"/>
  </r>
  <r>
    <x v="104"/>
    <x v="1"/>
    <d v="2023-02-09T00:00:00"/>
    <x v="20"/>
    <s v="IPHONE"/>
    <x v="1"/>
    <x v="1"/>
    <x v="1"/>
    <n v="2"/>
    <x v="5"/>
    <x v="0"/>
    <x v="5"/>
  </r>
  <r>
    <x v="104"/>
    <x v="1"/>
    <d v="2023-02-09T00:00:00"/>
    <x v="453"/>
    <s v="HDST"/>
    <x v="8"/>
    <x v="4"/>
    <x v="1"/>
    <n v="2"/>
    <x v="5"/>
    <x v="0"/>
    <x v="5"/>
  </r>
  <r>
    <x v="104"/>
    <x v="1"/>
    <d v="2023-02-09T00:00:00"/>
    <x v="9"/>
    <s v="MACUSBC"/>
    <x v="2"/>
    <x v="1"/>
    <x v="1"/>
    <n v="2"/>
    <x v="5"/>
    <x v="0"/>
    <x v="5"/>
  </r>
  <r>
    <x v="104"/>
    <x v="1"/>
    <d v="2023-02-09T00:00:00"/>
    <x v="498"/>
    <s v="WALLADPT"/>
    <x v="3"/>
    <x v="1"/>
    <x v="1"/>
    <n v="2"/>
    <x v="5"/>
    <x v="0"/>
    <x v="5"/>
  </r>
  <r>
    <x v="104"/>
    <x v="1"/>
    <d v="2023-02-09T00:00:00"/>
    <x v="3"/>
    <s v="MACUSBC"/>
    <x v="2"/>
    <x v="1"/>
    <x v="1"/>
    <n v="2"/>
    <x v="5"/>
    <x v="0"/>
    <x v="5"/>
  </r>
  <r>
    <x v="104"/>
    <x v="1"/>
    <d v="2023-02-09T00:00:00"/>
    <x v="1503"/>
    <s v="IPHONE"/>
    <x v="1"/>
    <x v="1"/>
    <x v="1"/>
    <n v="2"/>
    <x v="5"/>
    <x v="0"/>
    <x v="5"/>
  </r>
  <r>
    <x v="104"/>
    <x v="0"/>
    <d v="2023-02-16T00:00:00"/>
    <x v="900"/>
    <s v="CLICC-ML"/>
    <x v="7"/>
    <x v="2"/>
    <x v="1"/>
    <n v="2"/>
    <x v="5"/>
    <x v="0"/>
    <x v="5"/>
  </r>
  <r>
    <x v="104"/>
    <x v="1"/>
    <d v="2023-02-09T00:00:00"/>
    <x v="1033"/>
    <s v="UHDMI"/>
    <x v="14"/>
    <x v="0"/>
    <x v="1"/>
    <n v="2"/>
    <x v="5"/>
    <x v="0"/>
    <x v="5"/>
  </r>
  <r>
    <x v="104"/>
    <x v="1"/>
    <d v="2023-02-09T00:00:00"/>
    <x v="1492"/>
    <s v="HDMIC"/>
    <x v="0"/>
    <x v="0"/>
    <x v="1"/>
    <n v="2"/>
    <x v="5"/>
    <x v="0"/>
    <x v="5"/>
  </r>
  <r>
    <x v="104"/>
    <x v="1"/>
    <d v="2023-02-09T00:00:00"/>
    <x v="1325"/>
    <s v="WALLADPT"/>
    <x v="3"/>
    <x v="1"/>
    <x v="1"/>
    <n v="2"/>
    <x v="5"/>
    <x v="0"/>
    <x v="5"/>
  </r>
  <r>
    <x v="104"/>
    <x v="1"/>
    <d v="2023-02-09T00:00:00"/>
    <x v="1382"/>
    <s v="IPHONE"/>
    <x v="1"/>
    <x v="1"/>
    <x v="1"/>
    <n v="2"/>
    <x v="5"/>
    <x v="0"/>
    <x v="5"/>
  </r>
  <r>
    <x v="104"/>
    <x v="1"/>
    <d v="2023-02-23T00:00:00"/>
    <x v="582"/>
    <s v="CLICC-ML"/>
    <x v="7"/>
    <x v="2"/>
    <x v="1"/>
    <n v="2"/>
    <x v="5"/>
    <x v="0"/>
    <x v="5"/>
  </r>
  <r>
    <x v="104"/>
    <x v="1"/>
    <d v="2023-02-23T00:00:00"/>
    <x v="820"/>
    <s v="CLICC-ML"/>
    <x v="7"/>
    <x v="2"/>
    <x v="1"/>
    <n v="2"/>
    <x v="5"/>
    <x v="0"/>
    <x v="5"/>
  </r>
  <r>
    <x v="104"/>
    <x v="1"/>
    <d v="2023-02-09T00:00:00"/>
    <x v="394"/>
    <s v="WALLADPT"/>
    <x v="3"/>
    <x v="1"/>
    <x v="1"/>
    <n v="2"/>
    <x v="5"/>
    <x v="0"/>
    <x v="5"/>
  </r>
  <r>
    <x v="104"/>
    <x v="1"/>
    <d v="2023-02-09T00:00:00"/>
    <x v="262"/>
    <s v="IPHONE"/>
    <x v="1"/>
    <x v="1"/>
    <x v="1"/>
    <n v="2"/>
    <x v="5"/>
    <x v="0"/>
    <x v="5"/>
  </r>
  <r>
    <x v="104"/>
    <x v="1"/>
    <d v="2023-02-09T00:00:00"/>
    <x v="231"/>
    <s v="MACUSBC"/>
    <x v="2"/>
    <x v="1"/>
    <x v="1"/>
    <n v="2"/>
    <x v="5"/>
    <x v="0"/>
    <x v="5"/>
  </r>
  <r>
    <x v="104"/>
    <x v="1"/>
    <d v="2023-02-16T00:00:00"/>
    <x v="1513"/>
    <s v="CBK"/>
    <x v="6"/>
    <x v="2"/>
    <x v="1"/>
    <n v="2"/>
    <x v="5"/>
    <x v="0"/>
    <x v="5"/>
  </r>
  <r>
    <x v="104"/>
    <x v="0"/>
    <d v="2023-02-16T00:00:00"/>
    <x v="1159"/>
    <s v="CBK"/>
    <x v="6"/>
    <x v="2"/>
    <x v="1"/>
    <n v="2"/>
    <x v="5"/>
    <x v="0"/>
    <x v="5"/>
  </r>
  <r>
    <x v="104"/>
    <x v="1"/>
    <d v="2023-02-09T00:00:00"/>
    <x v="331"/>
    <s v="HPUSBC"/>
    <x v="12"/>
    <x v="1"/>
    <x v="1"/>
    <n v="2"/>
    <x v="5"/>
    <x v="0"/>
    <x v="5"/>
  </r>
  <r>
    <x v="104"/>
    <x v="1"/>
    <d v="2023-02-23T00:00:00"/>
    <x v="451"/>
    <s v="CLICC-MM"/>
    <x v="4"/>
    <x v="2"/>
    <x v="1"/>
    <n v="2"/>
    <x v="5"/>
    <x v="0"/>
    <x v="5"/>
  </r>
  <r>
    <x v="104"/>
    <x v="1"/>
    <d v="2023-02-16T00:00:00"/>
    <x v="740"/>
    <s v="CLICC-ML"/>
    <x v="7"/>
    <x v="2"/>
    <x v="1"/>
    <n v="2"/>
    <x v="5"/>
    <x v="0"/>
    <x v="5"/>
  </r>
  <r>
    <x v="104"/>
    <x v="0"/>
    <d v="2023-02-23T00:00:00"/>
    <x v="460"/>
    <s v="CLICC-ML"/>
    <x v="7"/>
    <x v="2"/>
    <x v="1"/>
    <n v="2"/>
    <x v="5"/>
    <x v="0"/>
    <x v="5"/>
  </r>
  <r>
    <x v="104"/>
    <x v="1"/>
    <d v="2023-02-09T00:00:00"/>
    <x v="185"/>
    <s v="IPHONE"/>
    <x v="1"/>
    <x v="1"/>
    <x v="1"/>
    <n v="2"/>
    <x v="5"/>
    <x v="0"/>
    <x v="5"/>
  </r>
  <r>
    <x v="104"/>
    <x v="1"/>
    <d v="2023-02-09T00:00:00"/>
    <x v="5"/>
    <s v="WALLADPT"/>
    <x v="3"/>
    <x v="1"/>
    <x v="1"/>
    <n v="2"/>
    <x v="5"/>
    <x v="0"/>
    <x v="5"/>
  </r>
  <r>
    <x v="104"/>
    <x v="0"/>
    <d v="2023-02-09T00:00:00"/>
    <x v="68"/>
    <s v="MACCHRG"/>
    <x v="9"/>
    <x v="1"/>
    <x v="1"/>
    <n v="2"/>
    <x v="5"/>
    <x v="0"/>
    <x v="5"/>
  </r>
  <r>
    <x v="104"/>
    <x v="1"/>
    <d v="2023-02-09T00:00:00"/>
    <x v="1376"/>
    <s v="WALLADPT"/>
    <x v="3"/>
    <x v="1"/>
    <x v="1"/>
    <n v="2"/>
    <x v="5"/>
    <x v="0"/>
    <x v="5"/>
  </r>
  <r>
    <x v="104"/>
    <x v="1"/>
    <d v="2023-02-09T00:00:00"/>
    <x v="1301"/>
    <s v="IPHONE"/>
    <x v="1"/>
    <x v="1"/>
    <x v="1"/>
    <n v="2"/>
    <x v="5"/>
    <x v="0"/>
    <x v="5"/>
  </r>
  <r>
    <x v="104"/>
    <x v="0"/>
    <d v="2023-02-16T00:00:00"/>
    <x v="468"/>
    <s v="CLICC-ML"/>
    <x v="7"/>
    <x v="2"/>
    <x v="1"/>
    <n v="2"/>
    <x v="5"/>
    <x v="0"/>
    <x v="5"/>
  </r>
  <r>
    <x v="104"/>
    <x v="1"/>
    <d v="2023-02-09T00:00:00"/>
    <x v="2"/>
    <s v="IPHONE"/>
    <x v="1"/>
    <x v="1"/>
    <x v="1"/>
    <n v="2"/>
    <x v="5"/>
    <x v="0"/>
    <x v="5"/>
  </r>
  <r>
    <x v="104"/>
    <x v="0"/>
    <d v="2023-02-20T00:00:00"/>
    <x v="1436"/>
    <s v="CLICC-MM"/>
    <x v="4"/>
    <x v="2"/>
    <x v="1"/>
    <n v="2"/>
    <x v="5"/>
    <x v="0"/>
    <x v="5"/>
  </r>
  <r>
    <x v="104"/>
    <x v="1"/>
    <d v="2023-02-23T00:00:00"/>
    <x v="1066"/>
    <s v="CBK"/>
    <x v="6"/>
    <x v="2"/>
    <x v="1"/>
    <n v="2"/>
    <x v="5"/>
    <x v="0"/>
    <x v="5"/>
  </r>
  <r>
    <x v="104"/>
    <x v="1"/>
    <d v="2023-02-23T00:00:00"/>
    <x v="1326"/>
    <s v="CLICC-ML"/>
    <x v="7"/>
    <x v="2"/>
    <x v="1"/>
    <n v="2"/>
    <x v="5"/>
    <x v="0"/>
    <x v="5"/>
  </r>
  <r>
    <x v="104"/>
    <x v="1"/>
    <d v="2023-02-09T00:00:00"/>
    <x v="1035"/>
    <s v="IPHONE"/>
    <x v="1"/>
    <x v="1"/>
    <x v="1"/>
    <n v="2"/>
    <x v="5"/>
    <x v="0"/>
    <x v="5"/>
  </r>
  <r>
    <x v="104"/>
    <x v="1"/>
    <d v="2023-02-09T00:00:00"/>
    <x v="903"/>
    <s v="UHDMI"/>
    <x v="14"/>
    <x v="0"/>
    <x v="1"/>
    <n v="2"/>
    <x v="5"/>
    <x v="0"/>
    <x v="5"/>
  </r>
  <r>
    <x v="104"/>
    <x v="1"/>
    <d v="2023-02-09T00:00:00"/>
    <x v="1492"/>
    <s v="HDMIC"/>
    <x v="0"/>
    <x v="0"/>
    <x v="1"/>
    <n v="2"/>
    <x v="5"/>
    <x v="0"/>
    <x v="5"/>
  </r>
  <r>
    <x v="104"/>
    <x v="0"/>
    <d v="2023-02-09T00:00:00"/>
    <x v="3"/>
    <s v="MACUSBC"/>
    <x v="2"/>
    <x v="1"/>
    <x v="1"/>
    <n v="2"/>
    <x v="5"/>
    <x v="0"/>
    <x v="5"/>
  </r>
  <r>
    <x v="104"/>
    <x v="1"/>
    <d v="2023-02-16T00:00:00"/>
    <x v="599"/>
    <s v="CLICC-ML"/>
    <x v="7"/>
    <x v="2"/>
    <x v="1"/>
    <n v="2"/>
    <x v="5"/>
    <x v="0"/>
    <x v="5"/>
  </r>
  <r>
    <x v="104"/>
    <x v="0"/>
    <d v="2023-02-23T00:00:00"/>
    <x v="813"/>
    <s v="FAC"/>
    <x v="4"/>
    <x v="2"/>
    <x v="1"/>
    <n v="2"/>
    <x v="5"/>
    <x v="0"/>
    <x v="5"/>
  </r>
  <r>
    <x v="104"/>
    <x v="1"/>
    <d v="2023-02-10T00:00:00"/>
    <x v="856"/>
    <s v="MACUSBC"/>
    <x v="2"/>
    <x v="1"/>
    <x v="1"/>
    <n v="2"/>
    <x v="5"/>
    <x v="0"/>
    <x v="5"/>
  </r>
  <r>
    <x v="104"/>
    <x v="1"/>
    <d v="2023-02-16T00:00:00"/>
    <x v="14"/>
    <s v="CBK"/>
    <x v="6"/>
    <x v="2"/>
    <x v="1"/>
    <n v="2"/>
    <x v="5"/>
    <x v="0"/>
    <x v="5"/>
  </r>
  <r>
    <x v="104"/>
    <x v="1"/>
    <d v="2023-02-16T00:00:00"/>
    <x v="1166"/>
    <s v="HP"/>
    <x v="18"/>
    <x v="2"/>
    <x v="1"/>
    <n v="2"/>
    <x v="5"/>
    <x v="0"/>
    <x v="5"/>
  </r>
  <r>
    <x v="104"/>
    <x v="1"/>
    <d v="2023-02-16T00:00:00"/>
    <x v="761"/>
    <s v="CBK"/>
    <x v="6"/>
    <x v="2"/>
    <x v="1"/>
    <n v="2"/>
    <x v="5"/>
    <x v="0"/>
    <x v="5"/>
  </r>
  <r>
    <x v="104"/>
    <x v="1"/>
    <d v="2023-02-10T00:00:00"/>
    <x v="554"/>
    <s v="IPHONE"/>
    <x v="1"/>
    <x v="1"/>
    <x v="1"/>
    <n v="2"/>
    <x v="5"/>
    <x v="0"/>
    <x v="5"/>
  </r>
  <r>
    <x v="104"/>
    <x v="1"/>
    <d v="2023-02-16T00:00:00"/>
    <x v="790"/>
    <s v="CLICC-ML"/>
    <x v="7"/>
    <x v="2"/>
    <x v="1"/>
    <n v="2"/>
    <x v="5"/>
    <x v="0"/>
    <x v="5"/>
  </r>
  <r>
    <x v="104"/>
    <x v="0"/>
    <d v="2023-02-23T00:00:00"/>
    <x v="1361"/>
    <s v="CLICC-MM"/>
    <x v="4"/>
    <x v="2"/>
    <x v="1"/>
    <n v="2"/>
    <x v="5"/>
    <x v="0"/>
    <x v="5"/>
  </r>
  <r>
    <x v="104"/>
    <x v="1"/>
    <d v="2023-02-16T00:00:00"/>
    <x v="680"/>
    <s v="CLICC-ML"/>
    <x v="7"/>
    <x v="2"/>
    <x v="1"/>
    <n v="2"/>
    <x v="5"/>
    <x v="0"/>
    <x v="5"/>
  </r>
  <r>
    <x v="104"/>
    <x v="1"/>
    <d v="2023-02-09T00:00:00"/>
    <x v="394"/>
    <s v="WALLADPT"/>
    <x v="3"/>
    <x v="1"/>
    <x v="1"/>
    <n v="2"/>
    <x v="5"/>
    <x v="0"/>
    <x v="5"/>
  </r>
  <r>
    <x v="104"/>
    <x v="1"/>
    <d v="2023-02-09T00:00:00"/>
    <x v="262"/>
    <s v="IPHONE"/>
    <x v="1"/>
    <x v="1"/>
    <x v="1"/>
    <n v="2"/>
    <x v="5"/>
    <x v="0"/>
    <x v="5"/>
  </r>
  <r>
    <x v="105"/>
    <x v="1"/>
    <d v="2023-02-10T00:00:00"/>
    <x v="3"/>
    <s v="MACUSBC"/>
    <x v="2"/>
    <x v="1"/>
    <x v="1"/>
    <n v="2"/>
    <x v="5"/>
    <x v="1"/>
    <x v="5"/>
  </r>
  <r>
    <x v="105"/>
    <x v="1"/>
    <d v="2023-02-17T00:00:00"/>
    <x v="248"/>
    <s v="CBK"/>
    <x v="6"/>
    <x v="2"/>
    <x v="1"/>
    <n v="2"/>
    <x v="5"/>
    <x v="1"/>
    <x v="5"/>
  </r>
  <r>
    <x v="105"/>
    <x v="1"/>
    <d v="2023-02-17T00:00:00"/>
    <x v="772"/>
    <s v="CBK"/>
    <x v="6"/>
    <x v="2"/>
    <x v="1"/>
    <n v="2"/>
    <x v="5"/>
    <x v="1"/>
    <x v="5"/>
  </r>
  <r>
    <x v="105"/>
    <x v="2"/>
    <d v="2023-02-17T00:00:00"/>
    <x v="1514"/>
    <s v="OMNI"/>
    <x v="15"/>
    <x v="1"/>
    <x v="1"/>
    <n v="2"/>
    <x v="5"/>
    <x v="1"/>
    <x v="5"/>
  </r>
  <r>
    <x v="105"/>
    <x v="0"/>
    <d v="2023-02-10T00:00:00"/>
    <x v="231"/>
    <s v="MACUSBC"/>
    <x v="2"/>
    <x v="1"/>
    <x v="1"/>
    <n v="2"/>
    <x v="5"/>
    <x v="1"/>
    <x v="5"/>
  </r>
  <r>
    <x v="105"/>
    <x v="1"/>
    <d v="2023-02-10T00:00:00"/>
    <x v="1143"/>
    <s v="WALLADPT"/>
    <x v="3"/>
    <x v="1"/>
    <x v="1"/>
    <n v="2"/>
    <x v="5"/>
    <x v="1"/>
    <x v="5"/>
  </r>
  <r>
    <x v="105"/>
    <x v="1"/>
    <d v="2023-02-10T00:00:00"/>
    <x v="524"/>
    <s v="IPHONE"/>
    <x v="1"/>
    <x v="1"/>
    <x v="1"/>
    <n v="2"/>
    <x v="5"/>
    <x v="1"/>
    <x v="5"/>
  </r>
  <r>
    <x v="105"/>
    <x v="0"/>
    <d v="2023-02-17T00:00:00"/>
    <x v="773"/>
    <s v="CBK"/>
    <x v="6"/>
    <x v="2"/>
    <x v="1"/>
    <n v="2"/>
    <x v="5"/>
    <x v="1"/>
    <x v="5"/>
  </r>
  <r>
    <x v="105"/>
    <x v="1"/>
    <d v="2023-02-19T00:00:00"/>
    <x v="777"/>
    <s v="CLICC-ML"/>
    <x v="7"/>
    <x v="2"/>
    <x v="1"/>
    <n v="2"/>
    <x v="5"/>
    <x v="1"/>
    <x v="5"/>
  </r>
  <r>
    <x v="105"/>
    <x v="0"/>
    <d v="2023-02-17T00:00:00"/>
    <x v="510"/>
    <s v="CLICC-MM"/>
    <x v="4"/>
    <x v="2"/>
    <x v="1"/>
    <n v="2"/>
    <x v="5"/>
    <x v="1"/>
    <x v="5"/>
  </r>
  <r>
    <x v="105"/>
    <x v="1"/>
    <d v="2023-02-10T00:00:00"/>
    <x v="884"/>
    <s v="WALLADPT"/>
    <x v="3"/>
    <x v="1"/>
    <x v="1"/>
    <n v="2"/>
    <x v="5"/>
    <x v="1"/>
    <x v="5"/>
  </r>
  <r>
    <x v="105"/>
    <x v="1"/>
    <d v="2023-02-10T00:00:00"/>
    <x v="1"/>
    <s v="IPHONE"/>
    <x v="1"/>
    <x v="1"/>
    <x v="1"/>
    <n v="2"/>
    <x v="5"/>
    <x v="1"/>
    <x v="5"/>
  </r>
  <r>
    <x v="105"/>
    <x v="1"/>
    <d v="2023-02-17T00:00:00"/>
    <x v="1227"/>
    <s v="HP"/>
    <x v="18"/>
    <x v="2"/>
    <x v="1"/>
    <n v="2"/>
    <x v="5"/>
    <x v="1"/>
    <x v="5"/>
  </r>
  <r>
    <x v="105"/>
    <x v="0"/>
    <d v="2023-02-24T00:00:00"/>
    <x v="1246"/>
    <s v="HP"/>
    <x v="18"/>
    <x v="2"/>
    <x v="1"/>
    <n v="2"/>
    <x v="5"/>
    <x v="1"/>
    <x v="5"/>
  </r>
  <r>
    <x v="105"/>
    <x v="0"/>
    <d v="2023-02-10T00:00:00"/>
    <x v="1235"/>
    <s v="HDST"/>
    <x v="8"/>
    <x v="4"/>
    <x v="1"/>
    <n v="2"/>
    <x v="5"/>
    <x v="1"/>
    <x v="5"/>
  </r>
  <r>
    <x v="105"/>
    <x v="1"/>
    <d v="2023-02-10T00:00:00"/>
    <x v="632"/>
    <s v="FAC"/>
    <x v="4"/>
    <x v="2"/>
    <x v="1"/>
    <n v="2"/>
    <x v="5"/>
    <x v="1"/>
    <x v="5"/>
  </r>
  <r>
    <x v="105"/>
    <x v="1"/>
    <d v="2023-02-22T00:00:00"/>
    <x v="556"/>
    <s v="CLICC-MM"/>
    <x v="4"/>
    <x v="2"/>
    <x v="1"/>
    <n v="2"/>
    <x v="5"/>
    <x v="1"/>
    <x v="5"/>
  </r>
  <r>
    <x v="105"/>
    <x v="1"/>
    <d v="2023-02-10T00:00:00"/>
    <x v="338"/>
    <s v="MACUSBC"/>
    <x v="2"/>
    <x v="1"/>
    <x v="1"/>
    <n v="2"/>
    <x v="5"/>
    <x v="1"/>
    <x v="5"/>
  </r>
  <r>
    <x v="105"/>
    <x v="1"/>
    <d v="2023-02-17T00:00:00"/>
    <x v="775"/>
    <s v="CBK"/>
    <x v="6"/>
    <x v="2"/>
    <x v="1"/>
    <n v="2"/>
    <x v="5"/>
    <x v="1"/>
    <x v="5"/>
  </r>
  <r>
    <x v="105"/>
    <x v="1"/>
    <d v="2023-02-17T00:00:00"/>
    <x v="830"/>
    <s v="CBK"/>
    <x v="6"/>
    <x v="2"/>
    <x v="1"/>
    <n v="2"/>
    <x v="5"/>
    <x v="1"/>
    <x v="5"/>
  </r>
  <r>
    <x v="105"/>
    <x v="1"/>
    <d v="2023-02-10T00:00:00"/>
    <x v="1035"/>
    <s v="IPHONE"/>
    <x v="1"/>
    <x v="1"/>
    <x v="1"/>
    <n v="2"/>
    <x v="5"/>
    <x v="1"/>
    <x v="5"/>
  </r>
  <r>
    <x v="105"/>
    <x v="1"/>
    <d v="2023-02-10T00:00:00"/>
    <x v="1115"/>
    <s v="HDMIC"/>
    <x v="0"/>
    <x v="0"/>
    <x v="1"/>
    <n v="2"/>
    <x v="5"/>
    <x v="1"/>
    <x v="5"/>
  </r>
  <r>
    <x v="105"/>
    <x v="1"/>
    <d v="2023-02-24T00:00:00"/>
    <x v="538"/>
    <s v="HP"/>
    <x v="18"/>
    <x v="2"/>
    <x v="1"/>
    <n v="2"/>
    <x v="5"/>
    <x v="1"/>
    <x v="5"/>
  </r>
  <r>
    <x v="105"/>
    <x v="1"/>
    <d v="2023-02-17T00:00:00"/>
    <x v="73"/>
    <s v="CLICC-ML"/>
    <x v="7"/>
    <x v="2"/>
    <x v="1"/>
    <n v="2"/>
    <x v="5"/>
    <x v="1"/>
    <x v="5"/>
  </r>
  <r>
    <x v="105"/>
    <x v="1"/>
    <d v="2023-02-10T00:00:00"/>
    <x v="1318"/>
    <s v="WALLADPT"/>
    <x v="3"/>
    <x v="1"/>
    <x v="1"/>
    <n v="2"/>
    <x v="5"/>
    <x v="1"/>
    <x v="5"/>
  </r>
  <r>
    <x v="105"/>
    <x v="1"/>
    <d v="2023-02-10T00:00:00"/>
    <x v="1482"/>
    <s v="ANDROID"/>
    <x v="19"/>
    <x v="1"/>
    <x v="1"/>
    <n v="2"/>
    <x v="5"/>
    <x v="1"/>
    <x v="5"/>
  </r>
  <r>
    <x v="105"/>
    <x v="1"/>
    <d v="2023-02-10T00:00:00"/>
    <x v="189"/>
    <s v="MACUSBC"/>
    <x v="2"/>
    <x v="1"/>
    <x v="1"/>
    <n v="2"/>
    <x v="5"/>
    <x v="1"/>
    <x v="5"/>
  </r>
  <r>
    <x v="105"/>
    <x v="0"/>
    <d v="2023-02-10T00:00:00"/>
    <x v="1382"/>
    <s v="IPHONE"/>
    <x v="1"/>
    <x v="1"/>
    <x v="1"/>
    <n v="2"/>
    <x v="5"/>
    <x v="1"/>
    <x v="5"/>
  </r>
  <r>
    <x v="105"/>
    <x v="0"/>
    <d v="2023-02-10T00:00:00"/>
    <x v="431"/>
    <s v="WALLADPT"/>
    <x v="3"/>
    <x v="1"/>
    <x v="1"/>
    <n v="2"/>
    <x v="5"/>
    <x v="1"/>
    <x v="5"/>
  </r>
  <r>
    <x v="105"/>
    <x v="1"/>
    <d v="2023-02-17T00:00:00"/>
    <x v="1408"/>
    <s v="CLICC-ML"/>
    <x v="7"/>
    <x v="2"/>
    <x v="1"/>
    <n v="2"/>
    <x v="5"/>
    <x v="1"/>
    <x v="5"/>
  </r>
  <r>
    <x v="105"/>
    <x v="1"/>
    <d v="2023-02-10T00:00:00"/>
    <x v="1515"/>
    <s v="WALLADPT"/>
    <x v="3"/>
    <x v="1"/>
    <x v="1"/>
    <n v="2"/>
    <x v="5"/>
    <x v="1"/>
    <x v="5"/>
  </r>
  <r>
    <x v="105"/>
    <x v="1"/>
    <d v="2023-02-10T00:00:00"/>
    <x v="1301"/>
    <s v="IPHONE"/>
    <x v="1"/>
    <x v="1"/>
    <x v="1"/>
    <n v="2"/>
    <x v="5"/>
    <x v="1"/>
    <x v="5"/>
  </r>
  <r>
    <x v="105"/>
    <x v="1"/>
    <d v="2023-02-17T00:00:00"/>
    <x v="159"/>
    <s v="CLICC-MM"/>
    <x v="4"/>
    <x v="2"/>
    <x v="1"/>
    <n v="2"/>
    <x v="5"/>
    <x v="1"/>
    <x v="5"/>
  </r>
  <r>
    <x v="105"/>
    <x v="1"/>
    <d v="2023-02-24T00:00:00"/>
    <x v="1516"/>
    <s v="CLICC-MM"/>
    <x v="4"/>
    <x v="2"/>
    <x v="1"/>
    <n v="2"/>
    <x v="5"/>
    <x v="1"/>
    <x v="5"/>
  </r>
  <r>
    <x v="105"/>
    <x v="1"/>
    <d v="2023-02-10T00:00:00"/>
    <x v="1262"/>
    <s v="OMNI"/>
    <x v="15"/>
    <x v="1"/>
    <x v="1"/>
    <n v="2"/>
    <x v="5"/>
    <x v="1"/>
    <x v="5"/>
  </r>
  <r>
    <x v="105"/>
    <x v="0"/>
    <d v="2023-02-10T00:00:00"/>
    <x v="338"/>
    <s v="MACUSBC"/>
    <x v="2"/>
    <x v="1"/>
    <x v="1"/>
    <n v="2"/>
    <x v="5"/>
    <x v="1"/>
    <x v="5"/>
  </r>
  <r>
    <x v="105"/>
    <x v="0"/>
    <d v="2023-02-10T00:00:00"/>
    <x v="3"/>
    <s v="MACUSBC"/>
    <x v="2"/>
    <x v="1"/>
    <x v="1"/>
    <n v="2"/>
    <x v="5"/>
    <x v="1"/>
    <x v="5"/>
  </r>
  <r>
    <x v="105"/>
    <x v="1"/>
    <d v="2023-02-10T00:00:00"/>
    <x v="5"/>
    <s v="WALLADPT"/>
    <x v="3"/>
    <x v="1"/>
    <x v="1"/>
    <n v="2"/>
    <x v="5"/>
    <x v="1"/>
    <x v="5"/>
  </r>
  <r>
    <x v="105"/>
    <x v="1"/>
    <d v="2023-02-10T00:00:00"/>
    <x v="2"/>
    <s v="IPHONE"/>
    <x v="1"/>
    <x v="1"/>
    <x v="1"/>
    <n v="2"/>
    <x v="5"/>
    <x v="1"/>
    <x v="5"/>
  </r>
  <r>
    <x v="105"/>
    <x v="0"/>
    <d v="2023-02-10T00:00:00"/>
    <x v="68"/>
    <s v="MACCHRG"/>
    <x v="9"/>
    <x v="1"/>
    <x v="1"/>
    <n v="2"/>
    <x v="5"/>
    <x v="1"/>
    <x v="5"/>
  </r>
  <r>
    <x v="105"/>
    <x v="0"/>
    <d v="2023-02-13T00:00:00"/>
    <x v="1388"/>
    <s v="HDMIC"/>
    <x v="0"/>
    <x v="0"/>
    <x v="1"/>
    <n v="2"/>
    <x v="5"/>
    <x v="1"/>
    <x v="5"/>
  </r>
  <r>
    <x v="105"/>
    <x v="0"/>
    <d v="2023-02-13T00:00:00"/>
    <x v="500"/>
    <s v="BIOUSBCVGA"/>
    <x v="17"/>
    <x v="0"/>
    <x v="1"/>
    <n v="2"/>
    <x v="5"/>
    <x v="1"/>
    <x v="5"/>
  </r>
  <r>
    <x v="105"/>
    <x v="0"/>
    <d v="2023-02-13T00:00:00"/>
    <x v="1517"/>
    <s v="VGAC"/>
    <x v="13"/>
    <x v="0"/>
    <x v="1"/>
    <n v="2"/>
    <x v="5"/>
    <x v="1"/>
    <x v="5"/>
  </r>
  <r>
    <x v="105"/>
    <x v="1"/>
    <d v="2023-02-10T00:00:00"/>
    <x v="1045"/>
    <s v="UVGA"/>
    <x v="10"/>
    <x v="0"/>
    <x v="1"/>
    <n v="2"/>
    <x v="5"/>
    <x v="1"/>
    <x v="5"/>
  </r>
  <r>
    <x v="105"/>
    <x v="1"/>
    <d v="2023-02-22T00:00:00"/>
    <x v="1391"/>
    <s v="CLICC-ML"/>
    <x v="7"/>
    <x v="2"/>
    <x v="1"/>
    <n v="2"/>
    <x v="5"/>
    <x v="1"/>
    <x v="5"/>
  </r>
  <r>
    <x v="105"/>
    <x v="1"/>
    <d v="2023-02-10T00:00:00"/>
    <x v="498"/>
    <s v="WALLADPT"/>
    <x v="3"/>
    <x v="1"/>
    <x v="1"/>
    <n v="2"/>
    <x v="5"/>
    <x v="1"/>
    <x v="5"/>
  </r>
  <r>
    <x v="105"/>
    <x v="1"/>
    <d v="2023-02-10T00:00:00"/>
    <x v="185"/>
    <s v="IPHONE"/>
    <x v="1"/>
    <x v="1"/>
    <x v="1"/>
    <n v="2"/>
    <x v="5"/>
    <x v="1"/>
    <x v="5"/>
  </r>
  <r>
    <x v="105"/>
    <x v="1"/>
    <d v="2023-02-10T00:00:00"/>
    <x v="548"/>
    <s v="IPHONE"/>
    <x v="1"/>
    <x v="1"/>
    <x v="1"/>
    <n v="2"/>
    <x v="5"/>
    <x v="1"/>
    <x v="5"/>
  </r>
  <r>
    <x v="105"/>
    <x v="1"/>
    <d v="2023-02-10T00:00:00"/>
    <x v="786"/>
    <s v="OMNI"/>
    <x v="15"/>
    <x v="1"/>
    <x v="1"/>
    <n v="2"/>
    <x v="5"/>
    <x v="1"/>
    <x v="5"/>
  </r>
  <r>
    <x v="105"/>
    <x v="0"/>
    <d v="2023-02-10T00:00:00"/>
    <x v="1386"/>
    <s v="WALLADPT"/>
    <x v="3"/>
    <x v="1"/>
    <x v="1"/>
    <n v="2"/>
    <x v="5"/>
    <x v="1"/>
    <x v="5"/>
  </r>
  <r>
    <x v="105"/>
    <x v="0"/>
    <d v="2023-02-10T00:00:00"/>
    <x v="1503"/>
    <s v="IPHONE"/>
    <x v="1"/>
    <x v="1"/>
    <x v="1"/>
    <n v="2"/>
    <x v="5"/>
    <x v="1"/>
    <x v="5"/>
  </r>
  <r>
    <x v="105"/>
    <x v="1"/>
    <d v="2023-02-10T00:00:00"/>
    <x v="1019"/>
    <s v="IPHONE"/>
    <x v="1"/>
    <x v="1"/>
    <x v="1"/>
    <n v="2"/>
    <x v="5"/>
    <x v="1"/>
    <x v="5"/>
  </r>
  <r>
    <x v="105"/>
    <x v="1"/>
    <d v="2023-02-10T00:00:00"/>
    <x v="1318"/>
    <s v="WALLADPT"/>
    <x v="3"/>
    <x v="1"/>
    <x v="1"/>
    <n v="2"/>
    <x v="5"/>
    <x v="1"/>
    <x v="5"/>
  </r>
  <r>
    <x v="105"/>
    <x v="1"/>
    <d v="2023-02-10T00:00:00"/>
    <x v="1301"/>
    <s v="IPHONE"/>
    <x v="1"/>
    <x v="1"/>
    <x v="1"/>
    <n v="2"/>
    <x v="5"/>
    <x v="1"/>
    <x v="5"/>
  </r>
  <r>
    <x v="105"/>
    <x v="1"/>
    <d v="2023-02-17T00:00:00"/>
    <x v="1518"/>
    <s v="CLICC-MM"/>
    <x v="4"/>
    <x v="2"/>
    <x v="1"/>
    <n v="2"/>
    <x v="5"/>
    <x v="1"/>
    <x v="5"/>
  </r>
  <r>
    <x v="105"/>
    <x v="1"/>
    <d v="2023-02-24T00:00:00"/>
    <x v="781"/>
    <s v="CLICC-ML"/>
    <x v="7"/>
    <x v="2"/>
    <x v="1"/>
    <n v="2"/>
    <x v="5"/>
    <x v="1"/>
    <x v="5"/>
  </r>
  <r>
    <x v="105"/>
    <x v="1"/>
    <d v="2023-02-10T00:00:00"/>
    <x v="1209"/>
    <s v="HPUSBC"/>
    <x v="12"/>
    <x v="1"/>
    <x v="1"/>
    <n v="2"/>
    <x v="5"/>
    <x v="1"/>
    <x v="5"/>
  </r>
  <r>
    <x v="105"/>
    <x v="1"/>
    <d v="2023-02-10T00:00:00"/>
    <x v="1205"/>
    <s v="HPUSBC"/>
    <x v="12"/>
    <x v="1"/>
    <x v="1"/>
    <n v="2"/>
    <x v="5"/>
    <x v="1"/>
    <x v="5"/>
  </r>
  <r>
    <x v="105"/>
    <x v="1"/>
    <d v="2023-02-17T00:00:00"/>
    <x v="1519"/>
    <s v="FAC"/>
    <x v="4"/>
    <x v="2"/>
    <x v="1"/>
    <n v="2"/>
    <x v="5"/>
    <x v="1"/>
    <x v="5"/>
  </r>
  <r>
    <x v="105"/>
    <x v="1"/>
    <d v="2023-02-10T00:00:00"/>
    <x v="435"/>
    <s v="CALC"/>
    <x v="16"/>
    <x v="4"/>
    <x v="1"/>
    <n v="2"/>
    <x v="5"/>
    <x v="1"/>
    <x v="5"/>
  </r>
  <r>
    <x v="105"/>
    <x v="1"/>
    <d v="2023-02-10T00:00:00"/>
    <x v="591"/>
    <s v="ANDROID"/>
    <x v="19"/>
    <x v="1"/>
    <x v="1"/>
    <n v="2"/>
    <x v="5"/>
    <x v="1"/>
    <x v="5"/>
  </r>
  <r>
    <x v="105"/>
    <x v="1"/>
    <d v="2023-02-10T00:00:00"/>
    <x v="732"/>
    <s v="WALLADPT"/>
    <x v="3"/>
    <x v="1"/>
    <x v="1"/>
    <n v="2"/>
    <x v="5"/>
    <x v="1"/>
    <x v="5"/>
  </r>
  <r>
    <x v="105"/>
    <x v="1"/>
    <d v="2023-02-10T00:00:00"/>
    <x v="67"/>
    <s v="IPHONE"/>
    <x v="1"/>
    <x v="1"/>
    <x v="1"/>
    <n v="2"/>
    <x v="5"/>
    <x v="1"/>
    <x v="5"/>
  </r>
  <r>
    <x v="105"/>
    <x v="1"/>
    <d v="2023-02-21T00:00:00"/>
    <x v="1195"/>
    <s v="HP"/>
    <x v="18"/>
    <x v="2"/>
    <x v="1"/>
    <n v="2"/>
    <x v="5"/>
    <x v="1"/>
    <x v="5"/>
  </r>
  <r>
    <x v="105"/>
    <x v="1"/>
    <d v="2023-02-17T00:00:00"/>
    <x v="1429"/>
    <s v="HP"/>
    <x v="18"/>
    <x v="2"/>
    <x v="1"/>
    <n v="2"/>
    <x v="5"/>
    <x v="1"/>
    <x v="5"/>
  </r>
  <r>
    <x v="105"/>
    <x v="1"/>
    <d v="2023-02-24T00:00:00"/>
    <x v="1138"/>
    <s v="HP"/>
    <x v="18"/>
    <x v="2"/>
    <x v="1"/>
    <n v="2"/>
    <x v="5"/>
    <x v="1"/>
    <x v="5"/>
  </r>
  <r>
    <x v="105"/>
    <x v="0"/>
    <d v="2023-02-10T00:00:00"/>
    <x v="643"/>
    <s v="OMNI"/>
    <x v="15"/>
    <x v="1"/>
    <x v="1"/>
    <n v="2"/>
    <x v="5"/>
    <x v="1"/>
    <x v="5"/>
  </r>
  <r>
    <x v="105"/>
    <x v="0"/>
    <d v="2023-02-10T00:00:00"/>
    <x v="1035"/>
    <s v="IPHONE"/>
    <x v="1"/>
    <x v="1"/>
    <x v="1"/>
    <n v="2"/>
    <x v="5"/>
    <x v="1"/>
    <x v="5"/>
  </r>
  <r>
    <x v="105"/>
    <x v="0"/>
    <d v="2023-02-17T00:00:00"/>
    <x v="922"/>
    <s v="CLICC-ML"/>
    <x v="7"/>
    <x v="2"/>
    <x v="1"/>
    <n v="2"/>
    <x v="5"/>
    <x v="1"/>
    <x v="5"/>
  </r>
  <r>
    <x v="105"/>
    <x v="1"/>
    <d v="2023-02-10T00:00:00"/>
    <x v="1161"/>
    <s v="CALC"/>
    <x v="16"/>
    <x v="4"/>
    <x v="1"/>
    <n v="2"/>
    <x v="5"/>
    <x v="1"/>
    <x v="5"/>
  </r>
  <r>
    <x v="105"/>
    <x v="0"/>
    <d v="2023-02-17T00:00:00"/>
    <x v="1520"/>
    <s v="CLICC-MM"/>
    <x v="4"/>
    <x v="2"/>
    <x v="1"/>
    <n v="2"/>
    <x v="5"/>
    <x v="1"/>
    <x v="5"/>
  </r>
  <r>
    <x v="105"/>
    <x v="0"/>
    <d v="2023-02-17T00:00:00"/>
    <x v="1389"/>
    <s v="CLICC-MM"/>
    <x v="4"/>
    <x v="2"/>
    <x v="1"/>
    <n v="2"/>
    <x v="5"/>
    <x v="1"/>
    <x v="5"/>
  </r>
  <r>
    <x v="105"/>
    <x v="1"/>
    <d v="2023-02-10T00:00:00"/>
    <x v="511"/>
    <s v="MACUSBC"/>
    <x v="2"/>
    <x v="1"/>
    <x v="1"/>
    <n v="2"/>
    <x v="5"/>
    <x v="1"/>
    <x v="5"/>
  </r>
  <r>
    <x v="105"/>
    <x v="0"/>
    <d v="2023-02-24T00:00:00"/>
    <x v="995"/>
    <s v="CLICC-ML"/>
    <x v="7"/>
    <x v="2"/>
    <x v="1"/>
    <n v="2"/>
    <x v="5"/>
    <x v="1"/>
    <x v="5"/>
  </r>
  <r>
    <x v="105"/>
    <x v="0"/>
    <d v="2023-02-17T00:00:00"/>
    <x v="1446"/>
    <s v="CLICC-MM"/>
    <x v="4"/>
    <x v="2"/>
    <x v="1"/>
    <n v="2"/>
    <x v="5"/>
    <x v="1"/>
    <x v="5"/>
  </r>
  <r>
    <x v="105"/>
    <x v="0"/>
    <d v="2023-02-17T00:00:00"/>
    <x v="1302"/>
    <s v="HP"/>
    <x v="18"/>
    <x v="2"/>
    <x v="1"/>
    <n v="2"/>
    <x v="5"/>
    <x v="1"/>
    <x v="5"/>
  </r>
  <r>
    <x v="105"/>
    <x v="1"/>
    <d v="2023-02-10T00:00:00"/>
    <x v="2"/>
    <s v="IPHONE"/>
    <x v="1"/>
    <x v="1"/>
    <x v="1"/>
    <n v="2"/>
    <x v="5"/>
    <x v="1"/>
    <x v="5"/>
  </r>
  <r>
    <x v="105"/>
    <x v="1"/>
    <d v="2023-02-10T00:00:00"/>
    <x v="498"/>
    <s v="WALLADPT"/>
    <x v="3"/>
    <x v="1"/>
    <x v="1"/>
    <n v="2"/>
    <x v="5"/>
    <x v="1"/>
    <x v="5"/>
  </r>
  <r>
    <x v="105"/>
    <x v="1"/>
    <d v="2023-02-10T00:00:00"/>
    <x v="3"/>
    <s v="MACUSBC"/>
    <x v="2"/>
    <x v="1"/>
    <x v="1"/>
    <n v="2"/>
    <x v="5"/>
    <x v="1"/>
    <x v="5"/>
  </r>
  <r>
    <x v="105"/>
    <x v="1"/>
    <d v="2023-02-10T00:00:00"/>
    <x v="231"/>
    <s v="MACUSBC"/>
    <x v="2"/>
    <x v="1"/>
    <x v="1"/>
    <n v="2"/>
    <x v="5"/>
    <x v="1"/>
    <x v="5"/>
  </r>
  <r>
    <x v="105"/>
    <x v="1"/>
    <d v="2023-02-10T00:00:00"/>
    <x v="1020"/>
    <s v="IPHONE"/>
    <x v="1"/>
    <x v="1"/>
    <x v="1"/>
    <n v="2"/>
    <x v="5"/>
    <x v="1"/>
    <x v="5"/>
  </r>
  <r>
    <x v="105"/>
    <x v="1"/>
    <d v="2023-02-17T00:00:00"/>
    <x v="1521"/>
    <s v="CLICC-MM"/>
    <x v="4"/>
    <x v="2"/>
    <x v="1"/>
    <n v="2"/>
    <x v="5"/>
    <x v="1"/>
    <x v="5"/>
  </r>
  <r>
    <x v="105"/>
    <x v="0"/>
    <d v="2023-02-10T00:00:00"/>
    <x v="326"/>
    <s v="WALLADPT"/>
    <x v="3"/>
    <x v="1"/>
    <x v="1"/>
    <n v="2"/>
    <x v="5"/>
    <x v="1"/>
    <x v="5"/>
  </r>
  <r>
    <x v="105"/>
    <x v="0"/>
    <d v="2023-02-10T00:00:00"/>
    <x v="285"/>
    <s v="IPHONE"/>
    <x v="1"/>
    <x v="1"/>
    <x v="1"/>
    <n v="2"/>
    <x v="5"/>
    <x v="1"/>
    <x v="5"/>
  </r>
  <r>
    <x v="105"/>
    <x v="1"/>
    <d v="2023-02-17T00:00:00"/>
    <x v="1360"/>
    <s v="CLICC-MM"/>
    <x v="4"/>
    <x v="2"/>
    <x v="1"/>
    <n v="2"/>
    <x v="5"/>
    <x v="1"/>
    <x v="5"/>
  </r>
  <r>
    <x v="105"/>
    <x v="1"/>
    <d v="2023-02-10T00:00:00"/>
    <x v="330"/>
    <s v="MACUSBC"/>
    <x v="2"/>
    <x v="1"/>
    <x v="1"/>
    <n v="2"/>
    <x v="5"/>
    <x v="1"/>
    <x v="5"/>
  </r>
  <r>
    <x v="105"/>
    <x v="1"/>
    <d v="2023-02-24T00:00:00"/>
    <x v="1521"/>
    <s v="CLICC-MM"/>
    <x v="4"/>
    <x v="2"/>
    <x v="1"/>
    <n v="2"/>
    <x v="5"/>
    <x v="1"/>
    <x v="5"/>
  </r>
  <r>
    <x v="105"/>
    <x v="0"/>
    <d v="2023-02-17T00:00:00"/>
    <x v="1522"/>
    <s v="CLICC-MM"/>
    <x v="4"/>
    <x v="2"/>
    <x v="1"/>
    <n v="2"/>
    <x v="5"/>
    <x v="1"/>
    <x v="5"/>
  </r>
  <r>
    <x v="105"/>
    <x v="1"/>
    <d v="2023-02-24T00:00:00"/>
    <x v="1328"/>
    <s v="HP"/>
    <x v="18"/>
    <x v="2"/>
    <x v="1"/>
    <n v="2"/>
    <x v="5"/>
    <x v="1"/>
    <x v="5"/>
  </r>
  <r>
    <x v="105"/>
    <x v="1"/>
    <d v="2023-02-24T00:00:00"/>
    <x v="776"/>
    <s v="CLICC-ML"/>
    <x v="7"/>
    <x v="2"/>
    <x v="1"/>
    <n v="2"/>
    <x v="5"/>
    <x v="1"/>
    <x v="5"/>
  </r>
  <r>
    <x v="105"/>
    <x v="1"/>
    <d v="2023-02-17T00:00:00"/>
    <x v="1290"/>
    <s v="HP"/>
    <x v="18"/>
    <x v="2"/>
    <x v="1"/>
    <n v="2"/>
    <x v="5"/>
    <x v="1"/>
    <x v="5"/>
  </r>
  <r>
    <x v="105"/>
    <x v="1"/>
    <d v="2023-02-17T00:00:00"/>
    <x v="551"/>
    <s v="CBK"/>
    <x v="6"/>
    <x v="2"/>
    <x v="1"/>
    <n v="2"/>
    <x v="5"/>
    <x v="1"/>
    <x v="5"/>
  </r>
  <r>
    <x v="105"/>
    <x v="0"/>
    <d v="2023-02-17T00:00:00"/>
    <x v="1351"/>
    <s v="CLICC-MM"/>
    <x v="4"/>
    <x v="2"/>
    <x v="1"/>
    <n v="2"/>
    <x v="5"/>
    <x v="1"/>
    <x v="5"/>
  </r>
  <r>
    <x v="105"/>
    <x v="1"/>
    <d v="2023-02-17T00:00:00"/>
    <x v="818"/>
    <s v="CLICC-ML"/>
    <x v="7"/>
    <x v="2"/>
    <x v="1"/>
    <n v="2"/>
    <x v="5"/>
    <x v="1"/>
    <x v="5"/>
  </r>
  <r>
    <x v="105"/>
    <x v="1"/>
    <d v="2023-02-17T00:00:00"/>
    <x v="818"/>
    <s v="CLICC-ML"/>
    <x v="7"/>
    <x v="2"/>
    <x v="1"/>
    <n v="2"/>
    <x v="5"/>
    <x v="1"/>
    <x v="5"/>
  </r>
  <r>
    <x v="105"/>
    <x v="1"/>
    <d v="2023-02-10T00:00:00"/>
    <x v="524"/>
    <s v="IPHONE"/>
    <x v="1"/>
    <x v="1"/>
    <x v="1"/>
    <n v="2"/>
    <x v="5"/>
    <x v="1"/>
    <x v="5"/>
  </r>
  <r>
    <x v="105"/>
    <x v="1"/>
    <d v="2023-02-10T00:00:00"/>
    <x v="980"/>
    <s v="MACUSBC"/>
    <x v="2"/>
    <x v="1"/>
    <x v="1"/>
    <n v="2"/>
    <x v="5"/>
    <x v="1"/>
    <x v="5"/>
  </r>
  <r>
    <x v="106"/>
    <x v="0"/>
    <d v="2023-02-18T00:00:00"/>
    <x v="877"/>
    <s v="CBK"/>
    <x v="6"/>
    <x v="2"/>
    <x v="1"/>
    <n v="2"/>
    <x v="5"/>
    <x v="2"/>
    <x v="5"/>
  </r>
  <r>
    <x v="106"/>
    <x v="1"/>
    <d v="2023-02-11T00:00:00"/>
    <x v="511"/>
    <s v="MACUSBC"/>
    <x v="2"/>
    <x v="1"/>
    <x v="1"/>
    <n v="2"/>
    <x v="5"/>
    <x v="2"/>
    <x v="5"/>
  </r>
  <r>
    <x v="106"/>
    <x v="1"/>
    <d v="2023-02-25T00:00:00"/>
    <x v="1458"/>
    <s v="CLICC-MM"/>
    <x v="4"/>
    <x v="2"/>
    <x v="1"/>
    <n v="2"/>
    <x v="5"/>
    <x v="2"/>
    <x v="5"/>
  </r>
  <r>
    <x v="106"/>
    <x v="1"/>
    <d v="2023-02-11T00:00:00"/>
    <x v="339"/>
    <s v="MACUSBC"/>
    <x v="2"/>
    <x v="1"/>
    <x v="1"/>
    <n v="2"/>
    <x v="5"/>
    <x v="2"/>
    <x v="5"/>
  </r>
  <r>
    <x v="106"/>
    <x v="0"/>
    <d v="2023-02-11T00:00:00"/>
    <x v="189"/>
    <s v="MACUSBC"/>
    <x v="2"/>
    <x v="1"/>
    <x v="1"/>
    <n v="2"/>
    <x v="5"/>
    <x v="2"/>
    <x v="5"/>
  </r>
  <r>
    <x v="106"/>
    <x v="1"/>
    <d v="2023-02-11T00:00:00"/>
    <x v="1179"/>
    <s v="UHDMI"/>
    <x v="14"/>
    <x v="0"/>
    <x v="1"/>
    <n v="2"/>
    <x v="5"/>
    <x v="2"/>
    <x v="5"/>
  </r>
  <r>
    <x v="106"/>
    <x v="1"/>
    <d v="2023-02-11T00:00:00"/>
    <x v="1115"/>
    <s v="HDMIC"/>
    <x v="0"/>
    <x v="0"/>
    <x v="1"/>
    <n v="2"/>
    <x v="5"/>
    <x v="2"/>
    <x v="5"/>
  </r>
  <r>
    <x v="106"/>
    <x v="1"/>
    <d v="2023-02-11T00:00:00"/>
    <x v="486"/>
    <s v="HDST"/>
    <x v="8"/>
    <x v="4"/>
    <x v="1"/>
    <n v="2"/>
    <x v="5"/>
    <x v="2"/>
    <x v="5"/>
  </r>
  <r>
    <x v="106"/>
    <x v="0"/>
    <d v="2023-02-25T00:00:00"/>
    <x v="1353"/>
    <s v="CLICC-ML"/>
    <x v="7"/>
    <x v="2"/>
    <x v="1"/>
    <n v="2"/>
    <x v="5"/>
    <x v="2"/>
    <x v="5"/>
  </r>
  <r>
    <x v="106"/>
    <x v="1"/>
    <d v="2023-02-11T00:00:00"/>
    <x v="1383"/>
    <s v="MACUSBC"/>
    <x v="2"/>
    <x v="1"/>
    <x v="1"/>
    <n v="2"/>
    <x v="5"/>
    <x v="2"/>
    <x v="5"/>
  </r>
  <r>
    <x v="106"/>
    <x v="0"/>
    <d v="2023-02-18T00:00:00"/>
    <x v="655"/>
    <s v="CBK"/>
    <x v="6"/>
    <x v="2"/>
    <x v="1"/>
    <n v="2"/>
    <x v="5"/>
    <x v="2"/>
    <x v="5"/>
  </r>
  <r>
    <x v="106"/>
    <x v="1"/>
    <d v="2023-02-18T00:00:00"/>
    <x v="911"/>
    <s v="CBK"/>
    <x v="6"/>
    <x v="2"/>
    <x v="1"/>
    <n v="2"/>
    <x v="5"/>
    <x v="2"/>
    <x v="5"/>
  </r>
  <r>
    <x v="107"/>
    <x v="1"/>
    <d v="2023-02-19T00:00:00"/>
    <x v="1471"/>
    <s v="CLICC-MM"/>
    <x v="4"/>
    <x v="2"/>
    <x v="1"/>
    <n v="2"/>
    <x v="5"/>
    <x v="3"/>
    <x v="5"/>
  </r>
  <r>
    <x v="107"/>
    <x v="1"/>
    <d v="2023-02-12T00:00:00"/>
    <x v="3"/>
    <s v="MACUSBC"/>
    <x v="2"/>
    <x v="1"/>
    <x v="1"/>
    <n v="2"/>
    <x v="5"/>
    <x v="3"/>
    <x v="5"/>
  </r>
  <r>
    <x v="107"/>
    <x v="1"/>
    <d v="2023-02-12T00:00:00"/>
    <x v="1084"/>
    <s v="HDMIC"/>
    <x v="0"/>
    <x v="0"/>
    <x v="1"/>
    <n v="2"/>
    <x v="5"/>
    <x v="3"/>
    <x v="5"/>
  </r>
  <r>
    <x v="107"/>
    <x v="1"/>
    <d v="2023-02-12T00:00:00"/>
    <x v="1492"/>
    <s v="HDMIC"/>
    <x v="0"/>
    <x v="0"/>
    <x v="1"/>
    <n v="2"/>
    <x v="5"/>
    <x v="3"/>
    <x v="5"/>
  </r>
  <r>
    <x v="107"/>
    <x v="1"/>
    <d v="2023-02-12T00:00:00"/>
    <x v="1301"/>
    <s v="IPHONE"/>
    <x v="1"/>
    <x v="1"/>
    <x v="1"/>
    <n v="2"/>
    <x v="5"/>
    <x v="3"/>
    <x v="5"/>
  </r>
  <r>
    <x v="107"/>
    <x v="1"/>
    <d v="2023-02-12T00:00:00"/>
    <x v="431"/>
    <s v="WALLADPT"/>
    <x v="3"/>
    <x v="1"/>
    <x v="1"/>
    <n v="2"/>
    <x v="5"/>
    <x v="3"/>
    <x v="5"/>
  </r>
  <r>
    <x v="107"/>
    <x v="1"/>
    <d v="2023-02-19T00:00:00"/>
    <x v="843"/>
    <s v="CLICC-ML"/>
    <x v="7"/>
    <x v="2"/>
    <x v="1"/>
    <n v="2"/>
    <x v="5"/>
    <x v="3"/>
    <x v="5"/>
  </r>
  <r>
    <x v="107"/>
    <x v="1"/>
    <d v="2023-02-26T00:00:00"/>
    <x v="327"/>
    <s v="CBK"/>
    <x v="6"/>
    <x v="2"/>
    <x v="1"/>
    <n v="2"/>
    <x v="5"/>
    <x v="3"/>
    <x v="5"/>
  </r>
  <r>
    <x v="107"/>
    <x v="1"/>
    <d v="2023-02-12T00:00:00"/>
    <x v="732"/>
    <s v="WALLADPT"/>
    <x v="3"/>
    <x v="1"/>
    <x v="1"/>
    <n v="2"/>
    <x v="5"/>
    <x v="3"/>
    <x v="5"/>
  </r>
  <r>
    <x v="107"/>
    <x v="1"/>
    <d v="2023-02-12T00:00:00"/>
    <x v="285"/>
    <s v="IPHONE"/>
    <x v="1"/>
    <x v="1"/>
    <x v="1"/>
    <n v="2"/>
    <x v="5"/>
    <x v="3"/>
    <x v="5"/>
  </r>
  <r>
    <x v="108"/>
    <x v="1"/>
    <d v="2023-02-20T00:00:00"/>
    <x v="1125"/>
    <s v="CBK"/>
    <x v="6"/>
    <x v="2"/>
    <x v="1"/>
    <n v="2"/>
    <x v="5"/>
    <x v="4"/>
    <x v="6"/>
  </r>
  <r>
    <x v="108"/>
    <x v="0"/>
    <d v="2023-02-27T00:00:00"/>
    <x v="1314"/>
    <s v="HP"/>
    <x v="18"/>
    <x v="2"/>
    <x v="1"/>
    <n v="2"/>
    <x v="5"/>
    <x v="4"/>
    <x v="6"/>
  </r>
  <r>
    <x v="108"/>
    <x v="1"/>
    <d v="2023-02-20T00:00:00"/>
    <x v="1041"/>
    <s v="CBK"/>
    <x v="6"/>
    <x v="2"/>
    <x v="1"/>
    <n v="2"/>
    <x v="5"/>
    <x v="4"/>
    <x v="6"/>
  </r>
  <r>
    <x v="108"/>
    <x v="1"/>
    <d v="2023-02-13T00:00:00"/>
    <x v="869"/>
    <s v="UVGA"/>
    <x v="10"/>
    <x v="0"/>
    <x v="1"/>
    <n v="2"/>
    <x v="5"/>
    <x v="4"/>
    <x v="6"/>
  </r>
  <r>
    <x v="108"/>
    <x v="0"/>
    <d v="2023-02-13T00:00:00"/>
    <x v="1265"/>
    <s v="HPUSBC"/>
    <x v="12"/>
    <x v="1"/>
    <x v="1"/>
    <n v="2"/>
    <x v="5"/>
    <x v="4"/>
    <x v="6"/>
  </r>
  <r>
    <x v="108"/>
    <x v="1"/>
    <d v="2023-02-20T00:00:00"/>
    <x v="1444"/>
    <s v="CLICC-MM"/>
    <x v="4"/>
    <x v="2"/>
    <x v="1"/>
    <n v="2"/>
    <x v="5"/>
    <x v="4"/>
    <x v="6"/>
  </r>
  <r>
    <x v="108"/>
    <x v="1"/>
    <d v="2023-02-20T00:00:00"/>
    <x v="1346"/>
    <s v="HP"/>
    <x v="18"/>
    <x v="2"/>
    <x v="1"/>
    <n v="2"/>
    <x v="5"/>
    <x v="4"/>
    <x v="6"/>
  </r>
  <r>
    <x v="108"/>
    <x v="2"/>
    <d v="2023-02-20T00:00:00"/>
    <x v="821"/>
    <s v="CBK"/>
    <x v="6"/>
    <x v="2"/>
    <x v="1"/>
    <n v="2"/>
    <x v="5"/>
    <x v="4"/>
    <x v="6"/>
  </r>
  <r>
    <x v="108"/>
    <x v="1"/>
    <d v="2023-02-20T00:00:00"/>
    <x v="401"/>
    <s v="CLICC-ML"/>
    <x v="7"/>
    <x v="2"/>
    <x v="1"/>
    <n v="2"/>
    <x v="5"/>
    <x v="4"/>
    <x v="6"/>
  </r>
  <r>
    <x v="108"/>
    <x v="1"/>
    <d v="2023-02-13T00:00:00"/>
    <x v="1515"/>
    <s v="WALLADPT"/>
    <x v="3"/>
    <x v="1"/>
    <x v="1"/>
    <n v="2"/>
    <x v="5"/>
    <x v="4"/>
    <x v="6"/>
  </r>
  <r>
    <x v="108"/>
    <x v="1"/>
    <d v="2023-02-13T00:00:00"/>
    <x v="1301"/>
    <s v="IPHONE"/>
    <x v="1"/>
    <x v="1"/>
    <x v="1"/>
    <n v="2"/>
    <x v="5"/>
    <x v="4"/>
    <x v="6"/>
  </r>
  <r>
    <x v="108"/>
    <x v="0"/>
    <d v="2023-02-19T00:00:00"/>
    <x v="858"/>
    <s v="CBK"/>
    <x v="6"/>
    <x v="2"/>
    <x v="1"/>
    <n v="2"/>
    <x v="5"/>
    <x v="4"/>
    <x v="6"/>
  </r>
  <r>
    <x v="108"/>
    <x v="0"/>
    <d v="2023-02-13T00:00:00"/>
    <x v="966"/>
    <s v="CALC"/>
    <x v="16"/>
    <x v="4"/>
    <x v="1"/>
    <n v="2"/>
    <x v="5"/>
    <x v="4"/>
    <x v="6"/>
  </r>
  <r>
    <x v="108"/>
    <x v="1"/>
    <d v="2023-02-27T00:00:00"/>
    <x v="1200"/>
    <s v="HP"/>
    <x v="18"/>
    <x v="2"/>
    <x v="1"/>
    <n v="2"/>
    <x v="5"/>
    <x v="4"/>
    <x v="6"/>
  </r>
  <r>
    <x v="108"/>
    <x v="0"/>
    <d v="2023-02-20T00:00:00"/>
    <x v="877"/>
    <s v="CBK"/>
    <x v="6"/>
    <x v="2"/>
    <x v="1"/>
    <n v="2"/>
    <x v="5"/>
    <x v="4"/>
    <x v="6"/>
  </r>
  <r>
    <x v="108"/>
    <x v="0"/>
    <d v="2023-02-13T00:00:00"/>
    <x v="189"/>
    <s v="MACUSBC"/>
    <x v="2"/>
    <x v="1"/>
    <x v="1"/>
    <n v="2"/>
    <x v="5"/>
    <x v="4"/>
    <x v="6"/>
  </r>
  <r>
    <x v="108"/>
    <x v="1"/>
    <d v="2023-02-13T00:00:00"/>
    <x v="338"/>
    <s v="MACUSBC"/>
    <x v="2"/>
    <x v="1"/>
    <x v="1"/>
    <n v="2"/>
    <x v="5"/>
    <x v="4"/>
    <x v="6"/>
  </r>
  <r>
    <x v="108"/>
    <x v="1"/>
    <d v="2023-02-13T00:00:00"/>
    <x v="330"/>
    <s v="MACUSBC"/>
    <x v="2"/>
    <x v="1"/>
    <x v="1"/>
    <n v="2"/>
    <x v="5"/>
    <x v="4"/>
    <x v="6"/>
  </r>
  <r>
    <x v="108"/>
    <x v="1"/>
    <d v="2023-02-13T00:00:00"/>
    <x v="1209"/>
    <s v="HPUSBC"/>
    <x v="12"/>
    <x v="1"/>
    <x v="1"/>
    <n v="2"/>
    <x v="5"/>
    <x v="4"/>
    <x v="6"/>
  </r>
  <r>
    <x v="108"/>
    <x v="1"/>
    <d v="2023-02-13T00:00:00"/>
    <x v="822"/>
    <s v="WALLADPT"/>
    <x v="3"/>
    <x v="1"/>
    <x v="1"/>
    <n v="2"/>
    <x v="5"/>
    <x v="4"/>
    <x v="6"/>
  </r>
  <r>
    <x v="108"/>
    <x v="1"/>
    <d v="2023-02-13T00:00:00"/>
    <x v="1503"/>
    <s v="IPHONE"/>
    <x v="1"/>
    <x v="1"/>
    <x v="1"/>
    <n v="2"/>
    <x v="5"/>
    <x v="4"/>
    <x v="6"/>
  </r>
  <r>
    <x v="108"/>
    <x v="0"/>
    <d v="2023-02-13T00:00:00"/>
    <x v="1205"/>
    <s v="HPUSBC"/>
    <x v="12"/>
    <x v="1"/>
    <x v="1"/>
    <n v="2"/>
    <x v="5"/>
    <x v="4"/>
    <x v="6"/>
  </r>
  <r>
    <x v="108"/>
    <x v="1"/>
    <d v="2023-02-13T00:00:00"/>
    <x v="1278"/>
    <s v="OMNI"/>
    <x v="15"/>
    <x v="1"/>
    <x v="1"/>
    <n v="2"/>
    <x v="5"/>
    <x v="4"/>
    <x v="6"/>
  </r>
  <r>
    <x v="108"/>
    <x v="1"/>
    <d v="2023-02-13T00:00:00"/>
    <x v="339"/>
    <s v="MACUSBC"/>
    <x v="2"/>
    <x v="1"/>
    <x v="1"/>
    <n v="2"/>
    <x v="5"/>
    <x v="4"/>
    <x v="6"/>
  </r>
  <r>
    <x v="108"/>
    <x v="1"/>
    <d v="2023-02-20T00:00:00"/>
    <x v="1214"/>
    <s v="HP"/>
    <x v="18"/>
    <x v="2"/>
    <x v="1"/>
    <n v="2"/>
    <x v="5"/>
    <x v="4"/>
    <x v="6"/>
  </r>
  <r>
    <x v="108"/>
    <x v="1"/>
    <d v="2023-02-13T00:00:00"/>
    <x v="231"/>
    <s v="MACUSBC"/>
    <x v="2"/>
    <x v="1"/>
    <x v="1"/>
    <n v="2"/>
    <x v="5"/>
    <x v="4"/>
    <x v="6"/>
  </r>
  <r>
    <x v="108"/>
    <x v="2"/>
    <d v="2023-02-13T00:00:00"/>
    <x v="332"/>
    <s v="MACUSBC"/>
    <x v="2"/>
    <x v="1"/>
    <x v="1"/>
    <n v="2"/>
    <x v="5"/>
    <x v="4"/>
    <x v="6"/>
  </r>
  <r>
    <x v="108"/>
    <x v="1"/>
    <d v="2023-02-13T00:00:00"/>
    <x v="435"/>
    <s v="CALC"/>
    <x v="16"/>
    <x v="4"/>
    <x v="1"/>
    <n v="2"/>
    <x v="5"/>
    <x v="4"/>
    <x v="6"/>
  </r>
  <r>
    <x v="108"/>
    <x v="0"/>
    <d v="2023-02-13T00:00:00"/>
    <x v="530"/>
    <s v="MACUSBC"/>
    <x v="2"/>
    <x v="1"/>
    <x v="1"/>
    <n v="2"/>
    <x v="5"/>
    <x v="4"/>
    <x v="6"/>
  </r>
  <r>
    <x v="108"/>
    <x v="1"/>
    <d v="2023-02-13T00:00:00"/>
    <x v="1523"/>
    <s v="WALLADPT"/>
    <x v="3"/>
    <x v="1"/>
    <x v="1"/>
    <n v="2"/>
    <x v="5"/>
    <x v="4"/>
    <x v="6"/>
  </r>
  <r>
    <x v="108"/>
    <x v="1"/>
    <d v="2023-02-13T00:00:00"/>
    <x v="2"/>
    <s v="IPHONE"/>
    <x v="1"/>
    <x v="1"/>
    <x v="1"/>
    <n v="2"/>
    <x v="5"/>
    <x v="4"/>
    <x v="6"/>
  </r>
  <r>
    <x v="108"/>
    <x v="1"/>
    <d v="2023-02-20T00:00:00"/>
    <x v="1286"/>
    <s v="HP"/>
    <x v="18"/>
    <x v="2"/>
    <x v="1"/>
    <n v="2"/>
    <x v="5"/>
    <x v="4"/>
    <x v="6"/>
  </r>
  <r>
    <x v="108"/>
    <x v="1"/>
    <d v="2023-02-13T00:00:00"/>
    <x v="972"/>
    <s v="CALC"/>
    <x v="16"/>
    <x v="4"/>
    <x v="1"/>
    <n v="2"/>
    <x v="5"/>
    <x v="4"/>
    <x v="6"/>
  </r>
  <r>
    <x v="108"/>
    <x v="0"/>
    <d v="2023-02-24T00:00:00"/>
    <x v="1404"/>
    <s v="CLICC-ML"/>
    <x v="7"/>
    <x v="2"/>
    <x v="1"/>
    <n v="2"/>
    <x v="5"/>
    <x v="4"/>
    <x v="6"/>
  </r>
  <r>
    <x v="108"/>
    <x v="1"/>
    <d v="2023-02-13T00:00:00"/>
    <x v="1017"/>
    <s v="CALC"/>
    <x v="16"/>
    <x v="4"/>
    <x v="1"/>
    <n v="2"/>
    <x v="5"/>
    <x v="4"/>
    <x v="6"/>
  </r>
  <r>
    <x v="108"/>
    <x v="1"/>
    <d v="2023-02-20T00:00:00"/>
    <x v="295"/>
    <s v="CLICC-ML"/>
    <x v="7"/>
    <x v="2"/>
    <x v="1"/>
    <n v="2"/>
    <x v="5"/>
    <x v="4"/>
    <x v="6"/>
  </r>
  <r>
    <x v="108"/>
    <x v="1"/>
    <d v="2023-02-13T00:00:00"/>
    <x v="498"/>
    <s v="WALLADPT"/>
    <x v="3"/>
    <x v="1"/>
    <x v="1"/>
    <n v="2"/>
    <x v="5"/>
    <x v="4"/>
    <x v="6"/>
  </r>
  <r>
    <x v="108"/>
    <x v="1"/>
    <d v="2023-02-13T00:00:00"/>
    <x v="524"/>
    <s v="IPHONE"/>
    <x v="1"/>
    <x v="1"/>
    <x v="1"/>
    <n v="2"/>
    <x v="5"/>
    <x v="4"/>
    <x v="6"/>
  </r>
  <r>
    <x v="108"/>
    <x v="0"/>
    <d v="2023-02-13T00:00:00"/>
    <x v="338"/>
    <s v="MACUSBC"/>
    <x v="2"/>
    <x v="1"/>
    <x v="1"/>
    <n v="2"/>
    <x v="5"/>
    <x v="4"/>
    <x v="6"/>
  </r>
  <r>
    <x v="108"/>
    <x v="0"/>
    <d v="2023-02-20T00:00:00"/>
    <x v="723"/>
    <s v="FAC"/>
    <x v="4"/>
    <x v="2"/>
    <x v="1"/>
    <n v="2"/>
    <x v="5"/>
    <x v="4"/>
    <x v="6"/>
  </r>
  <r>
    <x v="108"/>
    <x v="1"/>
    <d v="2023-02-13T00:00:00"/>
    <x v="431"/>
    <s v="WALLADPT"/>
    <x v="3"/>
    <x v="1"/>
    <x v="1"/>
    <n v="2"/>
    <x v="5"/>
    <x v="4"/>
    <x v="6"/>
  </r>
  <r>
    <x v="108"/>
    <x v="1"/>
    <d v="2023-02-13T00:00:00"/>
    <x v="1301"/>
    <s v="IPHONE"/>
    <x v="1"/>
    <x v="1"/>
    <x v="1"/>
    <n v="2"/>
    <x v="5"/>
    <x v="4"/>
    <x v="6"/>
  </r>
  <r>
    <x v="108"/>
    <x v="1"/>
    <d v="2023-02-13T00:00:00"/>
    <x v="1262"/>
    <s v="OMNI"/>
    <x v="15"/>
    <x v="1"/>
    <x v="1"/>
    <n v="2"/>
    <x v="5"/>
    <x v="4"/>
    <x v="6"/>
  </r>
  <r>
    <x v="108"/>
    <x v="1"/>
    <d v="2023-02-20T00:00:00"/>
    <x v="632"/>
    <s v="FAC"/>
    <x v="4"/>
    <x v="2"/>
    <x v="1"/>
    <n v="2"/>
    <x v="5"/>
    <x v="4"/>
    <x v="6"/>
  </r>
  <r>
    <x v="108"/>
    <x v="1"/>
    <d v="2023-02-20T00:00:00"/>
    <x v="1289"/>
    <s v="CLICC-MM"/>
    <x v="4"/>
    <x v="2"/>
    <x v="1"/>
    <n v="2"/>
    <x v="5"/>
    <x v="4"/>
    <x v="6"/>
  </r>
  <r>
    <x v="108"/>
    <x v="0"/>
    <d v="2023-02-19T00:00:00"/>
    <x v="624"/>
    <s v="CBK"/>
    <x v="6"/>
    <x v="2"/>
    <x v="1"/>
    <n v="2"/>
    <x v="5"/>
    <x v="4"/>
    <x v="6"/>
  </r>
  <r>
    <x v="108"/>
    <x v="1"/>
    <d v="2023-02-13T00:00:00"/>
    <x v="1152"/>
    <s v="CALC"/>
    <x v="16"/>
    <x v="4"/>
    <x v="1"/>
    <n v="2"/>
    <x v="5"/>
    <x v="4"/>
    <x v="6"/>
  </r>
  <r>
    <x v="108"/>
    <x v="1"/>
    <d v="2023-02-13T00:00:00"/>
    <x v="48"/>
    <s v="HDST"/>
    <x v="8"/>
    <x v="4"/>
    <x v="1"/>
    <n v="2"/>
    <x v="5"/>
    <x v="4"/>
    <x v="6"/>
  </r>
  <r>
    <x v="108"/>
    <x v="0"/>
    <d v="2023-02-19T00:00:00"/>
    <x v="477"/>
    <s v="CBK"/>
    <x v="6"/>
    <x v="2"/>
    <x v="1"/>
    <n v="2"/>
    <x v="5"/>
    <x v="4"/>
    <x v="6"/>
  </r>
  <r>
    <x v="108"/>
    <x v="0"/>
    <d v="2023-02-13T00:00:00"/>
    <x v="1318"/>
    <s v="WALLADPT"/>
    <x v="3"/>
    <x v="1"/>
    <x v="1"/>
    <n v="2"/>
    <x v="5"/>
    <x v="4"/>
    <x v="6"/>
  </r>
  <r>
    <x v="108"/>
    <x v="0"/>
    <d v="2023-02-13T00:00:00"/>
    <x v="1382"/>
    <s v="IPHONE"/>
    <x v="1"/>
    <x v="1"/>
    <x v="1"/>
    <n v="2"/>
    <x v="5"/>
    <x v="4"/>
    <x v="6"/>
  </r>
  <r>
    <x v="108"/>
    <x v="1"/>
    <d v="2023-02-20T00:00:00"/>
    <x v="399"/>
    <s v="CBK"/>
    <x v="6"/>
    <x v="2"/>
    <x v="1"/>
    <n v="2"/>
    <x v="5"/>
    <x v="4"/>
    <x v="6"/>
  </r>
  <r>
    <x v="108"/>
    <x v="1"/>
    <d v="2023-02-27T00:00:00"/>
    <x v="577"/>
    <s v="FAC"/>
    <x v="4"/>
    <x v="2"/>
    <x v="1"/>
    <n v="2"/>
    <x v="5"/>
    <x v="4"/>
    <x v="6"/>
  </r>
  <r>
    <x v="108"/>
    <x v="1"/>
    <d v="2023-02-13T00:00:00"/>
    <x v="1007"/>
    <s v="CALC"/>
    <x v="16"/>
    <x v="4"/>
    <x v="1"/>
    <n v="2"/>
    <x v="5"/>
    <x v="4"/>
    <x v="6"/>
  </r>
  <r>
    <x v="108"/>
    <x v="0"/>
    <d v="2023-02-13T00:00:00"/>
    <x v="430"/>
    <s v="IPHONE"/>
    <x v="1"/>
    <x v="1"/>
    <x v="1"/>
    <n v="2"/>
    <x v="5"/>
    <x v="4"/>
    <x v="6"/>
  </r>
  <r>
    <x v="108"/>
    <x v="1"/>
    <d v="2023-02-13T00:00:00"/>
    <x v="1321"/>
    <s v="IPHONE"/>
    <x v="1"/>
    <x v="1"/>
    <x v="1"/>
    <n v="2"/>
    <x v="5"/>
    <x v="4"/>
    <x v="6"/>
  </r>
  <r>
    <x v="108"/>
    <x v="1"/>
    <d v="2023-02-13T00:00:00"/>
    <x v="394"/>
    <s v="WALLADPT"/>
    <x v="3"/>
    <x v="1"/>
    <x v="1"/>
    <n v="2"/>
    <x v="5"/>
    <x v="4"/>
    <x v="6"/>
  </r>
  <r>
    <x v="108"/>
    <x v="1"/>
    <d v="2023-02-13T00:00:00"/>
    <x v="679"/>
    <s v="BOEIPHONE"/>
    <x v="1"/>
    <x v="1"/>
    <x v="1"/>
    <n v="2"/>
    <x v="5"/>
    <x v="4"/>
    <x v="6"/>
  </r>
  <r>
    <x v="108"/>
    <x v="1"/>
    <d v="2023-02-15T00:00:00"/>
    <x v="1007"/>
    <s v="CALC"/>
    <x v="16"/>
    <x v="4"/>
    <x v="1"/>
    <n v="2"/>
    <x v="5"/>
    <x v="4"/>
    <x v="6"/>
  </r>
  <r>
    <x v="108"/>
    <x v="1"/>
    <d v="2023-02-20T00:00:00"/>
    <x v="1332"/>
    <s v="CLICC-ML"/>
    <x v="7"/>
    <x v="2"/>
    <x v="1"/>
    <n v="2"/>
    <x v="5"/>
    <x v="4"/>
    <x v="6"/>
  </r>
  <r>
    <x v="108"/>
    <x v="1"/>
    <d v="2023-02-27T00:00:00"/>
    <x v="819"/>
    <s v="CLICC-ML"/>
    <x v="7"/>
    <x v="2"/>
    <x v="1"/>
    <n v="2"/>
    <x v="5"/>
    <x v="4"/>
    <x v="6"/>
  </r>
  <r>
    <x v="108"/>
    <x v="1"/>
    <d v="2023-02-20T00:00:00"/>
    <x v="1524"/>
    <s v="CLICC-MM"/>
    <x v="4"/>
    <x v="2"/>
    <x v="1"/>
    <n v="2"/>
    <x v="5"/>
    <x v="4"/>
    <x v="6"/>
  </r>
  <r>
    <x v="108"/>
    <x v="1"/>
    <d v="2023-02-13T00:00:00"/>
    <x v="550"/>
    <s v="CALC"/>
    <x v="16"/>
    <x v="4"/>
    <x v="1"/>
    <n v="2"/>
    <x v="5"/>
    <x v="4"/>
    <x v="6"/>
  </r>
  <r>
    <x v="108"/>
    <x v="1"/>
    <d v="2023-03-07T00:00:00"/>
    <x v="594"/>
    <s v="HP"/>
    <x v="18"/>
    <x v="2"/>
    <x v="1"/>
    <n v="2"/>
    <x v="5"/>
    <x v="4"/>
    <x v="6"/>
  </r>
  <r>
    <x v="108"/>
    <x v="1"/>
    <d v="2023-02-13T00:00:00"/>
    <x v="883"/>
    <s v="IPHONE"/>
    <x v="1"/>
    <x v="1"/>
    <x v="1"/>
    <n v="2"/>
    <x v="5"/>
    <x v="4"/>
    <x v="6"/>
  </r>
  <r>
    <x v="108"/>
    <x v="1"/>
    <d v="2023-02-13T00:00:00"/>
    <x v="982"/>
    <s v="CALC"/>
    <x v="16"/>
    <x v="4"/>
    <x v="1"/>
    <n v="2"/>
    <x v="5"/>
    <x v="4"/>
    <x v="6"/>
  </r>
  <r>
    <x v="108"/>
    <x v="1"/>
    <d v="2023-02-13T00:00:00"/>
    <x v="498"/>
    <s v="WALLADPT"/>
    <x v="3"/>
    <x v="1"/>
    <x v="1"/>
    <n v="2"/>
    <x v="5"/>
    <x v="4"/>
    <x v="6"/>
  </r>
  <r>
    <x v="108"/>
    <x v="1"/>
    <d v="2023-02-13T00:00:00"/>
    <x v="524"/>
    <s v="IPHONE"/>
    <x v="1"/>
    <x v="1"/>
    <x v="1"/>
    <n v="2"/>
    <x v="5"/>
    <x v="4"/>
    <x v="6"/>
  </r>
  <r>
    <x v="108"/>
    <x v="1"/>
    <d v="2023-02-20T00:00:00"/>
    <x v="616"/>
    <s v="FAC"/>
    <x v="4"/>
    <x v="2"/>
    <x v="1"/>
    <n v="2"/>
    <x v="5"/>
    <x v="4"/>
    <x v="6"/>
  </r>
  <r>
    <x v="108"/>
    <x v="0"/>
    <d v="2023-02-20T00:00:00"/>
    <x v="1415"/>
    <s v="CLICC-MM"/>
    <x v="4"/>
    <x v="2"/>
    <x v="1"/>
    <n v="2"/>
    <x v="5"/>
    <x v="4"/>
    <x v="6"/>
  </r>
  <r>
    <x v="108"/>
    <x v="0"/>
    <d v="2023-02-13T00:00:00"/>
    <x v="1082"/>
    <s v="UVGA"/>
    <x v="10"/>
    <x v="0"/>
    <x v="1"/>
    <n v="2"/>
    <x v="5"/>
    <x v="4"/>
    <x v="6"/>
  </r>
  <r>
    <x v="108"/>
    <x v="1"/>
    <d v="2023-02-13T00:00:00"/>
    <x v="1235"/>
    <s v="HDST"/>
    <x v="8"/>
    <x v="4"/>
    <x v="1"/>
    <n v="2"/>
    <x v="5"/>
    <x v="4"/>
    <x v="6"/>
  </r>
  <r>
    <x v="108"/>
    <x v="0"/>
    <d v="2023-02-13T00:00:00"/>
    <x v="1388"/>
    <s v="HDMIC"/>
    <x v="0"/>
    <x v="0"/>
    <x v="1"/>
    <n v="2"/>
    <x v="5"/>
    <x v="4"/>
    <x v="6"/>
  </r>
  <r>
    <x v="108"/>
    <x v="1"/>
    <d v="2023-02-13T00:00:00"/>
    <x v="498"/>
    <s v="WALLADPT"/>
    <x v="3"/>
    <x v="1"/>
    <x v="1"/>
    <n v="2"/>
    <x v="5"/>
    <x v="4"/>
    <x v="6"/>
  </r>
  <r>
    <x v="108"/>
    <x v="1"/>
    <d v="2023-02-13T00:00:00"/>
    <x v="966"/>
    <s v="CALC"/>
    <x v="16"/>
    <x v="4"/>
    <x v="1"/>
    <n v="2"/>
    <x v="5"/>
    <x v="4"/>
    <x v="6"/>
  </r>
  <r>
    <x v="108"/>
    <x v="1"/>
    <d v="2023-02-20T00:00:00"/>
    <x v="649"/>
    <s v="FAC"/>
    <x v="4"/>
    <x v="2"/>
    <x v="1"/>
    <n v="2"/>
    <x v="5"/>
    <x v="4"/>
    <x v="6"/>
  </r>
  <r>
    <x v="108"/>
    <x v="1"/>
    <d v="2023-02-13T00:00:00"/>
    <x v="1525"/>
    <s v="MACUSBC"/>
    <x v="2"/>
    <x v="1"/>
    <x v="1"/>
    <n v="2"/>
    <x v="5"/>
    <x v="4"/>
    <x v="6"/>
  </r>
  <r>
    <x v="108"/>
    <x v="1"/>
    <d v="2023-02-13T00:00:00"/>
    <x v="1301"/>
    <s v="IPHONE"/>
    <x v="1"/>
    <x v="1"/>
    <x v="1"/>
    <n v="2"/>
    <x v="5"/>
    <x v="4"/>
    <x v="6"/>
  </r>
  <r>
    <x v="108"/>
    <x v="1"/>
    <d v="2023-02-13T00:00:00"/>
    <x v="1258"/>
    <s v="WALLADPT"/>
    <x v="3"/>
    <x v="1"/>
    <x v="1"/>
    <n v="2"/>
    <x v="5"/>
    <x v="4"/>
    <x v="6"/>
  </r>
  <r>
    <x v="108"/>
    <x v="0"/>
    <d v="2023-02-13T00:00:00"/>
    <x v="1526"/>
    <s v="OMNI"/>
    <x v="15"/>
    <x v="1"/>
    <x v="1"/>
    <n v="2"/>
    <x v="5"/>
    <x v="4"/>
    <x v="6"/>
  </r>
  <r>
    <x v="108"/>
    <x v="0"/>
    <d v="2023-02-13T00:00:00"/>
    <x v="1265"/>
    <s v="HPUSBC"/>
    <x v="12"/>
    <x v="1"/>
    <x v="1"/>
    <n v="2"/>
    <x v="5"/>
    <x v="4"/>
    <x v="6"/>
  </r>
  <r>
    <x v="108"/>
    <x v="0"/>
    <d v="2023-02-13T00:00:00"/>
    <x v="1048"/>
    <s v="WALLADPT"/>
    <x v="3"/>
    <x v="1"/>
    <x v="1"/>
    <n v="2"/>
    <x v="5"/>
    <x v="4"/>
    <x v="6"/>
  </r>
  <r>
    <x v="108"/>
    <x v="0"/>
    <d v="2023-02-13T00:00:00"/>
    <x v="524"/>
    <s v="IPHONE"/>
    <x v="1"/>
    <x v="1"/>
    <x v="1"/>
    <n v="2"/>
    <x v="5"/>
    <x v="4"/>
    <x v="6"/>
  </r>
  <r>
    <x v="108"/>
    <x v="1"/>
    <d v="2023-02-27T00:00:00"/>
    <x v="849"/>
    <s v="CLICC-ML"/>
    <x v="7"/>
    <x v="2"/>
    <x v="1"/>
    <n v="2"/>
    <x v="5"/>
    <x v="4"/>
    <x v="6"/>
  </r>
  <r>
    <x v="108"/>
    <x v="1"/>
    <d v="2023-02-13T00:00:00"/>
    <x v="398"/>
    <s v="UVGA"/>
    <x v="10"/>
    <x v="0"/>
    <x v="1"/>
    <n v="2"/>
    <x v="5"/>
    <x v="4"/>
    <x v="6"/>
  </r>
  <r>
    <x v="108"/>
    <x v="1"/>
    <d v="2023-02-27T00:00:00"/>
    <x v="1527"/>
    <s v="CLICC-MM"/>
    <x v="4"/>
    <x v="2"/>
    <x v="1"/>
    <n v="2"/>
    <x v="5"/>
    <x v="4"/>
    <x v="6"/>
  </r>
  <r>
    <x v="108"/>
    <x v="1"/>
    <d v="2023-02-13T00:00:00"/>
    <x v="1143"/>
    <s v="WALLADPT"/>
    <x v="3"/>
    <x v="1"/>
    <x v="1"/>
    <n v="2"/>
    <x v="5"/>
    <x v="4"/>
    <x v="6"/>
  </r>
  <r>
    <x v="108"/>
    <x v="1"/>
    <d v="2023-02-13T00:00:00"/>
    <x v="185"/>
    <s v="IPHONE"/>
    <x v="1"/>
    <x v="1"/>
    <x v="1"/>
    <n v="2"/>
    <x v="5"/>
    <x v="4"/>
    <x v="6"/>
  </r>
  <r>
    <x v="108"/>
    <x v="1"/>
    <d v="2023-02-13T00:00:00"/>
    <x v="1017"/>
    <s v="CALC"/>
    <x v="16"/>
    <x v="4"/>
    <x v="1"/>
    <n v="2"/>
    <x v="5"/>
    <x v="4"/>
    <x v="6"/>
  </r>
  <r>
    <x v="108"/>
    <x v="1"/>
    <d v="2023-02-27T00:00:00"/>
    <x v="1147"/>
    <s v="HP"/>
    <x v="18"/>
    <x v="2"/>
    <x v="1"/>
    <n v="2"/>
    <x v="5"/>
    <x v="4"/>
    <x v="6"/>
  </r>
  <r>
    <x v="108"/>
    <x v="1"/>
    <d v="2023-02-13T00:00:00"/>
    <x v="2"/>
    <s v="IPHONE"/>
    <x v="1"/>
    <x v="1"/>
    <x v="1"/>
    <n v="2"/>
    <x v="5"/>
    <x v="4"/>
    <x v="6"/>
  </r>
  <r>
    <x v="108"/>
    <x v="1"/>
    <d v="2023-02-13T00:00:00"/>
    <x v="1523"/>
    <s v="WALLADPT"/>
    <x v="3"/>
    <x v="1"/>
    <x v="1"/>
    <n v="2"/>
    <x v="5"/>
    <x v="4"/>
    <x v="6"/>
  </r>
  <r>
    <x v="108"/>
    <x v="1"/>
    <d v="2023-02-13T00:00:00"/>
    <x v="1528"/>
    <s v="MACUSBC"/>
    <x v="2"/>
    <x v="1"/>
    <x v="1"/>
    <n v="2"/>
    <x v="5"/>
    <x v="4"/>
    <x v="6"/>
  </r>
  <r>
    <x v="108"/>
    <x v="1"/>
    <d v="2023-02-27T00:00:00"/>
    <x v="1529"/>
    <s v="CLICC-MM"/>
    <x v="4"/>
    <x v="2"/>
    <x v="1"/>
    <n v="2"/>
    <x v="5"/>
    <x v="4"/>
    <x v="6"/>
  </r>
  <r>
    <x v="108"/>
    <x v="1"/>
    <d v="2023-02-13T00:00:00"/>
    <x v="431"/>
    <s v="WALLADPT"/>
    <x v="3"/>
    <x v="1"/>
    <x v="1"/>
    <n v="2"/>
    <x v="5"/>
    <x v="4"/>
    <x v="6"/>
  </r>
  <r>
    <x v="108"/>
    <x v="1"/>
    <d v="2023-02-13T00:00:00"/>
    <x v="751"/>
    <s v="IPHONE"/>
    <x v="1"/>
    <x v="1"/>
    <x v="1"/>
    <n v="2"/>
    <x v="5"/>
    <x v="4"/>
    <x v="6"/>
  </r>
  <r>
    <x v="108"/>
    <x v="1"/>
    <d v="2023-02-13T00:00:00"/>
    <x v="1368"/>
    <s v="HPUSBC"/>
    <x v="12"/>
    <x v="1"/>
    <x v="1"/>
    <n v="2"/>
    <x v="5"/>
    <x v="4"/>
    <x v="6"/>
  </r>
  <r>
    <x v="108"/>
    <x v="3"/>
    <d v="2023-02-13T00:00:00"/>
    <x v="1505"/>
    <s v="HDST"/>
    <x v="8"/>
    <x v="4"/>
    <x v="1"/>
    <n v="2"/>
    <x v="5"/>
    <x v="4"/>
    <x v="6"/>
  </r>
  <r>
    <x v="108"/>
    <x v="1"/>
    <d v="2023-02-27T00:00:00"/>
    <x v="218"/>
    <s v="CLICC-ML"/>
    <x v="7"/>
    <x v="2"/>
    <x v="1"/>
    <n v="2"/>
    <x v="5"/>
    <x v="4"/>
    <x v="6"/>
  </r>
  <r>
    <x v="108"/>
    <x v="1"/>
    <d v="2023-02-13T00:00:00"/>
    <x v="1090"/>
    <s v="CALC"/>
    <x v="16"/>
    <x v="4"/>
    <x v="1"/>
    <n v="2"/>
    <x v="5"/>
    <x v="4"/>
    <x v="6"/>
  </r>
  <r>
    <x v="108"/>
    <x v="1"/>
    <d v="2023-02-13T00:00:00"/>
    <x v="1089"/>
    <s v="CALC"/>
    <x v="16"/>
    <x v="4"/>
    <x v="1"/>
    <n v="2"/>
    <x v="5"/>
    <x v="4"/>
    <x v="6"/>
  </r>
  <r>
    <x v="108"/>
    <x v="1"/>
    <d v="2023-02-13T00:00:00"/>
    <x v="285"/>
    <s v="IPHONE"/>
    <x v="1"/>
    <x v="1"/>
    <x v="1"/>
    <n v="2"/>
    <x v="5"/>
    <x v="4"/>
    <x v="6"/>
  </r>
  <r>
    <x v="108"/>
    <x v="1"/>
    <d v="2023-02-13T00:00:00"/>
    <x v="732"/>
    <s v="WALLADPT"/>
    <x v="3"/>
    <x v="1"/>
    <x v="1"/>
    <n v="2"/>
    <x v="5"/>
    <x v="4"/>
    <x v="6"/>
  </r>
  <r>
    <x v="108"/>
    <x v="1"/>
    <d v="2023-02-13T00:00:00"/>
    <x v="883"/>
    <s v="IPHONE"/>
    <x v="1"/>
    <x v="1"/>
    <x v="1"/>
    <n v="2"/>
    <x v="5"/>
    <x v="4"/>
    <x v="6"/>
  </r>
  <r>
    <x v="108"/>
    <x v="1"/>
    <d v="2023-02-27T00:00:00"/>
    <x v="319"/>
    <s v="CLICC-ML"/>
    <x v="7"/>
    <x v="2"/>
    <x v="1"/>
    <n v="2"/>
    <x v="5"/>
    <x v="4"/>
    <x v="6"/>
  </r>
  <r>
    <x v="108"/>
    <x v="0"/>
    <d v="2023-02-20T00:00:00"/>
    <x v="399"/>
    <s v="CBK"/>
    <x v="6"/>
    <x v="2"/>
    <x v="1"/>
    <n v="2"/>
    <x v="5"/>
    <x v="4"/>
    <x v="6"/>
  </r>
  <r>
    <x v="108"/>
    <x v="0"/>
    <d v="2023-02-13T00:00:00"/>
    <x v="1530"/>
    <s v="MACUSBC"/>
    <x v="2"/>
    <x v="1"/>
    <x v="1"/>
    <n v="2"/>
    <x v="5"/>
    <x v="4"/>
    <x v="6"/>
  </r>
  <r>
    <x v="108"/>
    <x v="1"/>
    <d v="2023-02-13T00:00:00"/>
    <x v="1278"/>
    <s v="OMNI"/>
    <x v="15"/>
    <x v="1"/>
    <x v="1"/>
    <n v="2"/>
    <x v="5"/>
    <x v="4"/>
    <x v="6"/>
  </r>
  <r>
    <x v="108"/>
    <x v="1"/>
    <d v="2023-02-13T00:00:00"/>
    <x v="1092"/>
    <s v="CALC"/>
    <x v="16"/>
    <x v="4"/>
    <x v="1"/>
    <n v="2"/>
    <x v="5"/>
    <x v="4"/>
    <x v="6"/>
  </r>
  <r>
    <x v="108"/>
    <x v="1"/>
    <d v="2023-02-13T00:00:00"/>
    <x v="963"/>
    <s v="WALLADPT"/>
    <x v="3"/>
    <x v="1"/>
    <x v="1"/>
    <n v="2"/>
    <x v="5"/>
    <x v="4"/>
    <x v="6"/>
  </r>
  <r>
    <x v="108"/>
    <x v="1"/>
    <d v="2023-02-13T00:00:00"/>
    <x v="20"/>
    <s v="IPHONE"/>
    <x v="1"/>
    <x v="1"/>
    <x v="1"/>
    <n v="2"/>
    <x v="5"/>
    <x v="4"/>
    <x v="6"/>
  </r>
  <r>
    <x v="108"/>
    <x v="1"/>
    <d v="2023-02-13T00:00:00"/>
    <x v="1531"/>
    <s v="MACUSBC"/>
    <x v="2"/>
    <x v="1"/>
    <x v="1"/>
    <n v="2"/>
    <x v="5"/>
    <x v="4"/>
    <x v="6"/>
  </r>
  <r>
    <x v="108"/>
    <x v="1"/>
    <d v="2023-02-13T00:00:00"/>
    <x v="1492"/>
    <s v="HDMIC"/>
    <x v="0"/>
    <x v="0"/>
    <x v="1"/>
    <n v="2"/>
    <x v="5"/>
    <x v="4"/>
    <x v="6"/>
  </r>
  <r>
    <x v="108"/>
    <x v="1"/>
    <d v="2023-02-13T00:00:00"/>
    <x v="1238"/>
    <s v="UVGA"/>
    <x v="10"/>
    <x v="0"/>
    <x v="1"/>
    <n v="2"/>
    <x v="5"/>
    <x v="4"/>
    <x v="6"/>
  </r>
  <r>
    <x v="108"/>
    <x v="1"/>
    <d v="2023-02-13T00:00:00"/>
    <x v="1532"/>
    <s v="MACUSBC"/>
    <x v="2"/>
    <x v="1"/>
    <x v="1"/>
    <n v="2"/>
    <x v="5"/>
    <x v="4"/>
    <x v="6"/>
  </r>
  <r>
    <x v="108"/>
    <x v="1"/>
    <d v="2023-02-13T00:00:00"/>
    <x v="934"/>
    <s v="UHDMI"/>
    <x v="14"/>
    <x v="0"/>
    <x v="1"/>
    <n v="2"/>
    <x v="5"/>
    <x v="4"/>
    <x v="6"/>
  </r>
  <r>
    <x v="108"/>
    <x v="0"/>
    <d v="2023-02-13T00:00:00"/>
    <x v="68"/>
    <s v="MACCHRG"/>
    <x v="9"/>
    <x v="1"/>
    <x v="1"/>
    <n v="2"/>
    <x v="5"/>
    <x v="4"/>
    <x v="6"/>
  </r>
  <r>
    <x v="108"/>
    <x v="1"/>
    <d v="2023-02-13T00:00:00"/>
    <x v="785"/>
    <s v="CALC"/>
    <x v="16"/>
    <x v="4"/>
    <x v="1"/>
    <n v="2"/>
    <x v="5"/>
    <x v="4"/>
    <x v="6"/>
  </r>
  <r>
    <x v="108"/>
    <x v="1"/>
    <d v="2023-02-27T00:00:00"/>
    <x v="633"/>
    <s v="HP"/>
    <x v="18"/>
    <x v="2"/>
    <x v="1"/>
    <n v="2"/>
    <x v="5"/>
    <x v="4"/>
    <x v="6"/>
  </r>
  <r>
    <x v="108"/>
    <x v="1"/>
    <d v="2023-02-20T00:00:00"/>
    <x v="607"/>
    <s v="HP"/>
    <x v="18"/>
    <x v="2"/>
    <x v="1"/>
    <n v="2"/>
    <x v="5"/>
    <x v="4"/>
    <x v="6"/>
  </r>
  <r>
    <x v="108"/>
    <x v="1"/>
    <d v="2023-02-13T00:00:00"/>
    <x v="972"/>
    <s v="CALC"/>
    <x v="16"/>
    <x v="4"/>
    <x v="1"/>
    <n v="2"/>
    <x v="5"/>
    <x v="4"/>
    <x v="6"/>
  </r>
  <r>
    <x v="108"/>
    <x v="1"/>
    <d v="2023-02-13T00:00:00"/>
    <x v="950"/>
    <s v="WALLADPT"/>
    <x v="3"/>
    <x v="1"/>
    <x v="1"/>
    <n v="2"/>
    <x v="5"/>
    <x v="4"/>
    <x v="6"/>
  </r>
  <r>
    <x v="108"/>
    <x v="0"/>
    <d v="2023-02-13T00:00:00"/>
    <x v="950"/>
    <s v="WALLADPT"/>
    <x v="3"/>
    <x v="1"/>
    <x v="1"/>
    <n v="2"/>
    <x v="5"/>
    <x v="4"/>
    <x v="6"/>
  </r>
  <r>
    <x v="108"/>
    <x v="0"/>
    <d v="2023-02-13T00:00:00"/>
    <x v="430"/>
    <s v="IPHONE"/>
    <x v="1"/>
    <x v="1"/>
    <x v="1"/>
    <n v="2"/>
    <x v="5"/>
    <x v="4"/>
    <x v="6"/>
  </r>
  <r>
    <x v="108"/>
    <x v="1"/>
    <d v="2023-02-13T00:00:00"/>
    <x v="1161"/>
    <s v="CALC"/>
    <x v="16"/>
    <x v="4"/>
    <x v="1"/>
    <n v="2"/>
    <x v="5"/>
    <x v="4"/>
    <x v="6"/>
  </r>
  <r>
    <x v="108"/>
    <x v="0"/>
    <d v="2023-02-20T00:00:00"/>
    <x v="860"/>
    <s v="CBK"/>
    <x v="6"/>
    <x v="2"/>
    <x v="1"/>
    <n v="2"/>
    <x v="5"/>
    <x v="4"/>
    <x v="6"/>
  </r>
  <r>
    <x v="108"/>
    <x v="1"/>
    <d v="2023-02-13T00:00:00"/>
    <x v="1368"/>
    <s v="HPUSBC"/>
    <x v="12"/>
    <x v="1"/>
    <x v="1"/>
    <n v="2"/>
    <x v="5"/>
    <x v="4"/>
    <x v="6"/>
  </r>
  <r>
    <x v="108"/>
    <x v="1"/>
    <d v="2023-02-13T00:00:00"/>
    <x v="285"/>
    <s v="IPHONE"/>
    <x v="1"/>
    <x v="1"/>
    <x v="1"/>
    <n v="2"/>
    <x v="5"/>
    <x v="4"/>
    <x v="6"/>
  </r>
  <r>
    <x v="108"/>
    <x v="1"/>
    <d v="2023-02-13T00:00:00"/>
    <x v="732"/>
    <s v="WALLADPT"/>
    <x v="3"/>
    <x v="1"/>
    <x v="1"/>
    <n v="2"/>
    <x v="5"/>
    <x v="4"/>
    <x v="6"/>
  </r>
  <r>
    <x v="108"/>
    <x v="1"/>
    <d v="2023-02-13T00:00:00"/>
    <x v="1048"/>
    <s v="WALLADPT"/>
    <x v="3"/>
    <x v="1"/>
    <x v="1"/>
    <n v="2"/>
    <x v="5"/>
    <x v="4"/>
    <x v="6"/>
  </r>
  <r>
    <x v="108"/>
    <x v="1"/>
    <d v="2023-02-13T00:00:00"/>
    <x v="524"/>
    <s v="IPHONE"/>
    <x v="1"/>
    <x v="1"/>
    <x v="1"/>
    <n v="2"/>
    <x v="5"/>
    <x v="4"/>
    <x v="6"/>
  </r>
  <r>
    <x v="108"/>
    <x v="1"/>
    <d v="2023-02-13T00:00:00"/>
    <x v="1134"/>
    <s v="HDMIC"/>
    <x v="0"/>
    <x v="0"/>
    <x v="1"/>
    <n v="2"/>
    <x v="5"/>
    <x v="4"/>
    <x v="6"/>
  </r>
  <r>
    <x v="108"/>
    <x v="0"/>
    <d v="2023-02-20T00:00:00"/>
    <x v="774"/>
    <s v="HP"/>
    <x v="18"/>
    <x v="2"/>
    <x v="1"/>
    <n v="2"/>
    <x v="5"/>
    <x v="4"/>
    <x v="6"/>
  </r>
  <r>
    <x v="108"/>
    <x v="1"/>
    <d v="2023-02-13T00:00:00"/>
    <x v="1525"/>
    <s v="MACUSBC"/>
    <x v="2"/>
    <x v="1"/>
    <x v="1"/>
    <n v="2"/>
    <x v="5"/>
    <x v="4"/>
    <x v="6"/>
  </r>
  <r>
    <x v="108"/>
    <x v="1"/>
    <d v="2023-02-27T00:00:00"/>
    <x v="780"/>
    <s v="CLICC-ML"/>
    <x v="7"/>
    <x v="2"/>
    <x v="1"/>
    <n v="2"/>
    <x v="5"/>
    <x v="4"/>
    <x v="6"/>
  </r>
  <r>
    <x v="108"/>
    <x v="1"/>
    <d v="2023-02-13T00:00:00"/>
    <x v="963"/>
    <s v="WALLADPT"/>
    <x v="3"/>
    <x v="1"/>
    <x v="1"/>
    <n v="2"/>
    <x v="5"/>
    <x v="4"/>
    <x v="6"/>
  </r>
  <r>
    <x v="108"/>
    <x v="1"/>
    <d v="2023-02-27T00:00:00"/>
    <x v="700"/>
    <s v="CLICC-ML"/>
    <x v="7"/>
    <x v="2"/>
    <x v="1"/>
    <n v="2"/>
    <x v="5"/>
    <x v="4"/>
    <x v="6"/>
  </r>
  <r>
    <x v="108"/>
    <x v="0"/>
    <d v="2023-02-13T00:00:00"/>
    <x v="1238"/>
    <s v="UVGA"/>
    <x v="10"/>
    <x v="0"/>
    <x v="1"/>
    <n v="2"/>
    <x v="5"/>
    <x v="4"/>
    <x v="6"/>
  </r>
  <r>
    <x v="108"/>
    <x v="0"/>
    <d v="2023-02-13T00:00:00"/>
    <x v="704"/>
    <s v="HDMIC"/>
    <x v="0"/>
    <x v="0"/>
    <x v="1"/>
    <n v="2"/>
    <x v="5"/>
    <x v="4"/>
    <x v="6"/>
  </r>
  <r>
    <x v="108"/>
    <x v="0"/>
    <d v="2023-02-13T00:00:00"/>
    <x v="1058"/>
    <s v="UHDMI"/>
    <x v="14"/>
    <x v="0"/>
    <x v="1"/>
    <n v="2"/>
    <x v="5"/>
    <x v="4"/>
    <x v="6"/>
  </r>
  <r>
    <x v="108"/>
    <x v="1"/>
    <d v="2023-02-13T00:00:00"/>
    <x v="1533"/>
    <s v="MACUSBC"/>
    <x v="2"/>
    <x v="1"/>
    <x v="1"/>
    <n v="2"/>
    <x v="5"/>
    <x v="4"/>
    <x v="6"/>
  </r>
  <r>
    <x v="108"/>
    <x v="1"/>
    <d v="2023-02-13T00:00:00"/>
    <x v="1534"/>
    <s v="MACUSBC"/>
    <x v="2"/>
    <x v="1"/>
    <x v="1"/>
    <n v="2"/>
    <x v="5"/>
    <x v="4"/>
    <x v="6"/>
  </r>
  <r>
    <x v="108"/>
    <x v="0"/>
    <d v="2023-02-20T00:00:00"/>
    <x v="652"/>
    <s v="CBK"/>
    <x v="6"/>
    <x v="2"/>
    <x v="1"/>
    <n v="2"/>
    <x v="5"/>
    <x v="4"/>
    <x v="6"/>
  </r>
  <r>
    <x v="109"/>
    <x v="1"/>
    <d v="2023-02-14T00:00:00"/>
    <x v="678"/>
    <s v="MACCHRG"/>
    <x v="9"/>
    <x v="1"/>
    <x v="1"/>
    <n v="2"/>
    <x v="5"/>
    <x v="5"/>
    <x v="6"/>
  </r>
  <r>
    <x v="109"/>
    <x v="1"/>
    <d v="2023-02-14T00:00:00"/>
    <x v="1533"/>
    <s v="MACUSBC"/>
    <x v="2"/>
    <x v="1"/>
    <x v="1"/>
    <n v="2"/>
    <x v="5"/>
    <x v="5"/>
    <x v="6"/>
  </r>
  <r>
    <x v="109"/>
    <x v="0"/>
    <d v="2023-02-28T00:00:00"/>
    <x v="677"/>
    <s v="HP"/>
    <x v="18"/>
    <x v="2"/>
    <x v="1"/>
    <n v="2"/>
    <x v="5"/>
    <x v="5"/>
    <x v="6"/>
  </r>
  <r>
    <x v="109"/>
    <x v="1"/>
    <d v="2023-02-14T00:00:00"/>
    <x v="1535"/>
    <s v="MSE"/>
    <x v="11"/>
    <x v="4"/>
    <x v="1"/>
    <n v="2"/>
    <x v="5"/>
    <x v="5"/>
    <x v="6"/>
  </r>
  <r>
    <x v="109"/>
    <x v="1"/>
    <d v="2023-02-14T00:00:00"/>
    <x v="1152"/>
    <s v="CALC"/>
    <x v="16"/>
    <x v="4"/>
    <x v="1"/>
    <n v="2"/>
    <x v="5"/>
    <x v="5"/>
    <x v="6"/>
  </r>
  <r>
    <x v="109"/>
    <x v="0"/>
    <d v="2023-02-21T00:00:00"/>
    <x v="399"/>
    <s v="CBK"/>
    <x v="6"/>
    <x v="2"/>
    <x v="1"/>
    <n v="2"/>
    <x v="5"/>
    <x v="5"/>
    <x v="6"/>
  </r>
  <r>
    <x v="109"/>
    <x v="1"/>
    <d v="2023-02-14T00:00:00"/>
    <x v="1531"/>
    <s v="MACUSBC"/>
    <x v="2"/>
    <x v="1"/>
    <x v="1"/>
    <n v="2"/>
    <x v="5"/>
    <x v="5"/>
    <x v="6"/>
  </r>
  <r>
    <x v="109"/>
    <x v="1"/>
    <d v="2023-02-21T00:00:00"/>
    <x v="328"/>
    <s v="CBK"/>
    <x v="6"/>
    <x v="2"/>
    <x v="1"/>
    <n v="2"/>
    <x v="5"/>
    <x v="5"/>
    <x v="6"/>
  </r>
  <r>
    <x v="109"/>
    <x v="0"/>
    <d v="2023-02-14T00:00:00"/>
    <x v="1534"/>
    <s v="MACUSBC"/>
    <x v="2"/>
    <x v="1"/>
    <x v="1"/>
    <n v="2"/>
    <x v="5"/>
    <x v="5"/>
    <x v="6"/>
  </r>
  <r>
    <x v="109"/>
    <x v="0"/>
    <d v="2023-02-14T00:00:00"/>
    <x v="1532"/>
    <s v="MACUSBC"/>
    <x v="2"/>
    <x v="1"/>
    <x v="1"/>
    <n v="2"/>
    <x v="5"/>
    <x v="5"/>
    <x v="6"/>
  </r>
  <r>
    <x v="109"/>
    <x v="1"/>
    <d v="2023-02-14T00:00:00"/>
    <x v="1017"/>
    <s v="CALC"/>
    <x v="16"/>
    <x v="4"/>
    <x v="1"/>
    <n v="2"/>
    <x v="5"/>
    <x v="5"/>
    <x v="6"/>
  </r>
  <r>
    <x v="109"/>
    <x v="1"/>
    <d v="2023-02-14T00:00:00"/>
    <x v="1536"/>
    <s v="MACUSBC"/>
    <x v="2"/>
    <x v="1"/>
    <x v="1"/>
    <n v="2"/>
    <x v="5"/>
    <x v="5"/>
    <x v="6"/>
  </r>
  <r>
    <x v="109"/>
    <x v="1"/>
    <d v="2023-02-14T00:00:00"/>
    <x v="1368"/>
    <s v="HPUSBC"/>
    <x v="12"/>
    <x v="1"/>
    <x v="1"/>
    <n v="2"/>
    <x v="5"/>
    <x v="5"/>
    <x v="6"/>
  </r>
  <r>
    <x v="109"/>
    <x v="1"/>
    <d v="2023-02-14T00:00:00"/>
    <x v="605"/>
    <s v="CALC"/>
    <x v="16"/>
    <x v="4"/>
    <x v="1"/>
    <n v="2"/>
    <x v="5"/>
    <x v="5"/>
    <x v="6"/>
  </r>
  <r>
    <x v="109"/>
    <x v="0"/>
    <d v="2023-02-14T00:00:00"/>
    <x v="1368"/>
    <s v="HPUSBC"/>
    <x v="12"/>
    <x v="1"/>
    <x v="1"/>
    <n v="2"/>
    <x v="5"/>
    <x v="5"/>
    <x v="6"/>
  </r>
  <r>
    <x v="109"/>
    <x v="1"/>
    <d v="2023-02-28T00:00:00"/>
    <x v="826"/>
    <s v="CLICC-ML"/>
    <x v="7"/>
    <x v="2"/>
    <x v="1"/>
    <n v="2"/>
    <x v="5"/>
    <x v="5"/>
    <x v="6"/>
  </r>
  <r>
    <x v="109"/>
    <x v="1"/>
    <d v="2023-02-14T00:00:00"/>
    <x v="966"/>
    <s v="CALC"/>
    <x v="16"/>
    <x v="4"/>
    <x v="1"/>
    <n v="2"/>
    <x v="5"/>
    <x v="5"/>
    <x v="6"/>
  </r>
  <r>
    <x v="109"/>
    <x v="1"/>
    <d v="2023-02-28T00:00:00"/>
    <x v="401"/>
    <s v="CLICC-ML"/>
    <x v="7"/>
    <x v="2"/>
    <x v="1"/>
    <n v="2"/>
    <x v="5"/>
    <x v="5"/>
    <x v="6"/>
  </r>
  <r>
    <x v="109"/>
    <x v="1"/>
    <d v="2023-02-21T00:00:00"/>
    <x v="833"/>
    <s v="CLICC-ML"/>
    <x v="7"/>
    <x v="2"/>
    <x v="1"/>
    <n v="2"/>
    <x v="5"/>
    <x v="5"/>
    <x v="6"/>
  </r>
  <r>
    <x v="109"/>
    <x v="1"/>
    <d v="2023-02-21T00:00:00"/>
    <x v="520"/>
    <s v="CLICC-ML"/>
    <x v="7"/>
    <x v="2"/>
    <x v="1"/>
    <n v="2"/>
    <x v="5"/>
    <x v="5"/>
    <x v="6"/>
  </r>
  <r>
    <x v="109"/>
    <x v="0"/>
    <d v="2023-02-14T00:00:00"/>
    <x v="1515"/>
    <s v="WALLADPT"/>
    <x v="3"/>
    <x v="1"/>
    <x v="1"/>
    <n v="2"/>
    <x v="5"/>
    <x v="5"/>
    <x v="6"/>
  </r>
  <r>
    <x v="109"/>
    <x v="0"/>
    <d v="2023-02-14T00:00:00"/>
    <x v="1301"/>
    <s v="IPHONE"/>
    <x v="1"/>
    <x v="1"/>
    <x v="1"/>
    <n v="2"/>
    <x v="5"/>
    <x v="5"/>
    <x v="6"/>
  </r>
  <r>
    <x v="109"/>
    <x v="1"/>
    <d v="2023-02-14T00:00:00"/>
    <x v="430"/>
    <s v="IPHONE"/>
    <x v="1"/>
    <x v="1"/>
    <x v="1"/>
    <n v="2"/>
    <x v="5"/>
    <x v="5"/>
    <x v="6"/>
  </r>
  <r>
    <x v="109"/>
    <x v="1"/>
    <d v="2023-02-14T00:00:00"/>
    <x v="950"/>
    <s v="WALLADPT"/>
    <x v="3"/>
    <x v="1"/>
    <x v="1"/>
    <n v="2"/>
    <x v="5"/>
    <x v="5"/>
    <x v="6"/>
  </r>
  <r>
    <x v="109"/>
    <x v="0"/>
    <d v="2023-03-06T00:00:00"/>
    <x v="1415"/>
    <s v="CLICC-MM"/>
    <x v="4"/>
    <x v="2"/>
    <x v="1"/>
    <n v="2"/>
    <x v="5"/>
    <x v="5"/>
    <x v="6"/>
  </r>
  <r>
    <x v="109"/>
    <x v="1"/>
    <d v="2023-02-28T00:00:00"/>
    <x v="1390"/>
    <s v="CLICC-MM"/>
    <x v="4"/>
    <x v="2"/>
    <x v="1"/>
    <n v="2"/>
    <x v="5"/>
    <x v="5"/>
    <x v="6"/>
  </r>
  <r>
    <x v="109"/>
    <x v="1"/>
    <d v="2023-02-14T00:00:00"/>
    <x v="743"/>
    <s v="ANKER"/>
    <x v="20"/>
    <x v="1"/>
    <x v="1"/>
    <n v="2"/>
    <x v="5"/>
    <x v="5"/>
    <x v="6"/>
  </r>
  <r>
    <x v="109"/>
    <x v="1"/>
    <d v="2023-02-14T00:00:00"/>
    <x v="394"/>
    <s v="WALLADPT"/>
    <x v="3"/>
    <x v="1"/>
    <x v="1"/>
    <n v="2"/>
    <x v="5"/>
    <x v="5"/>
    <x v="6"/>
  </r>
  <r>
    <x v="109"/>
    <x v="1"/>
    <d v="2023-02-14T00:00:00"/>
    <x v="262"/>
    <s v="IPHONE"/>
    <x v="1"/>
    <x v="1"/>
    <x v="1"/>
    <n v="2"/>
    <x v="5"/>
    <x v="5"/>
    <x v="6"/>
  </r>
  <r>
    <x v="109"/>
    <x v="1"/>
    <d v="2023-02-28T00:00:00"/>
    <x v="595"/>
    <s v="CLICC-ML"/>
    <x v="7"/>
    <x v="2"/>
    <x v="1"/>
    <n v="2"/>
    <x v="5"/>
    <x v="5"/>
    <x v="6"/>
  </r>
  <r>
    <x v="109"/>
    <x v="0"/>
    <d v="2023-02-14T00:00:00"/>
    <x v="963"/>
    <s v="WALLADPT"/>
    <x v="3"/>
    <x v="1"/>
    <x v="1"/>
    <n v="2"/>
    <x v="5"/>
    <x v="5"/>
    <x v="6"/>
  </r>
  <r>
    <x v="109"/>
    <x v="0"/>
    <d v="2023-02-14T00:00:00"/>
    <x v="524"/>
    <s v="IPHONE"/>
    <x v="1"/>
    <x v="1"/>
    <x v="1"/>
    <n v="2"/>
    <x v="5"/>
    <x v="5"/>
    <x v="6"/>
  </r>
  <r>
    <x v="109"/>
    <x v="1"/>
    <d v="2023-02-14T00:00:00"/>
    <x v="751"/>
    <s v="IPHONE"/>
    <x v="1"/>
    <x v="1"/>
    <x v="1"/>
    <n v="2"/>
    <x v="5"/>
    <x v="5"/>
    <x v="6"/>
  </r>
  <r>
    <x v="109"/>
    <x v="1"/>
    <d v="2023-02-14T00:00:00"/>
    <x v="1318"/>
    <s v="WALLADPT"/>
    <x v="3"/>
    <x v="1"/>
    <x v="1"/>
    <n v="2"/>
    <x v="5"/>
    <x v="5"/>
    <x v="6"/>
  </r>
  <r>
    <x v="109"/>
    <x v="1"/>
    <d v="2023-02-14T00:00:00"/>
    <x v="185"/>
    <s v="IPHONE"/>
    <x v="1"/>
    <x v="1"/>
    <x v="1"/>
    <n v="2"/>
    <x v="5"/>
    <x v="5"/>
    <x v="6"/>
  </r>
  <r>
    <x v="109"/>
    <x v="1"/>
    <d v="2023-02-14T00:00:00"/>
    <x v="1048"/>
    <s v="WALLADPT"/>
    <x v="3"/>
    <x v="1"/>
    <x v="1"/>
    <n v="2"/>
    <x v="5"/>
    <x v="5"/>
    <x v="6"/>
  </r>
  <r>
    <x v="109"/>
    <x v="1"/>
    <d v="2023-02-21T00:00:00"/>
    <x v="1496"/>
    <s v="CLICC-ML"/>
    <x v="7"/>
    <x v="2"/>
    <x v="1"/>
    <n v="2"/>
    <x v="5"/>
    <x v="5"/>
    <x v="6"/>
  </r>
  <r>
    <x v="109"/>
    <x v="2"/>
    <d v="2023-02-14T00:00:00"/>
    <x v="1329"/>
    <s v="ANDROID"/>
    <x v="19"/>
    <x v="1"/>
    <x v="1"/>
    <n v="2"/>
    <x v="5"/>
    <x v="5"/>
    <x v="6"/>
  </r>
  <r>
    <x v="109"/>
    <x v="1"/>
    <d v="2023-02-14T00:00:00"/>
    <x v="1531"/>
    <s v="MACUSBC"/>
    <x v="2"/>
    <x v="1"/>
    <x v="1"/>
    <n v="2"/>
    <x v="5"/>
    <x v="5"/>
    <x v="6"/>
  </r>
  <r>
    <x v="109"/>
    <x v="0"/>
    <d v="2023-02-14T00:00:00"/>
    <x v="1376"/>
    <s v="WALLADPT"/>
    <x v="3"/>
    <x v="1"/>
    <x v="1"/>
    <n v="2"/>
    <x v="5"/>
    <x v="5"/>
    <x v="6"/>
  </r>
  <r>
    <x v="109"/>
    <x v="0"/>
    <d v="2023-02-14T00:00:00"/>
    <x v="1482"/>
    <s v="ANDROID"/>
    <x v="19"/>
    <x v="1"/>
    <x v="1"/>
    <n v="2"/>
    <x v="5"/>
    <x v="5"/>
    <x v="6"/>
  </r>
  <r>
    <x v="109"/>
    <x v="1"/>
    <d v="2023-02-21T00:00:00"/>
    <x v="1049"/>
    <s v="CBK"/>
    <x v="6"/>
    <x v="2"/>
    <x v="1"/>
    <n v="2"/>
    <x v="5"/>
    <x v="5"/>
    <x v="6"/>
  </r>
  <r>
    <x v="109"/>
    <x v="1"/>
    <d v="2023-02-21T00:00:00"/>
    <x v="1203"/>
    <s v="HP"/>
    <x v="18"/>
    <x v="2"/>
    <x v="1"/>
    <n v="2"/>
    <x v="5"/>
    <x v="5"/>
    <x v="6"/>
  </r>
  <r>
    <x v="109"/>
    <x v="1"/>
    <d v="2023-02-28T00:00:00"/>
    <x v="532"/>
    <s v="CLICC-ML"/>
    <x v="7"/>
    <x v="2"/>
    <x v="1"/>
    <n v="2"/>
    <x v="5"/>
    <x v="5"/>
    <x v="6"/>
  </r>
  <r>
    <x v="109"/>
    <x v="1"/>
    <d v="2023-02-14T00:00:00"/>
    <x v="1528"/>
    <s v="MACUSBC"/>
    <x v="2"/>
    <x v="1"/>
    <x v="1"/>
    <n v="2"/>
    <x v="5"/>
    <x v="5"/>
    <x v="6"/>
  </r>
  <r>
    <x v="109"/>
    <x v="1"/>
    <d v="2023-02-28T00:00:00"/>
    <x v="1403"/>
    <s v="HP"/>
    <x v="18"/>
    <x v="2"/>
    <x v="1"/>
    <n v="2"/>
    <x v="5"/>
    <x v="5"/>
    <x v="6"/>
  </r>
  <r>
    <x v="109"/>
    <x v="0"/>
    <d v="2023-02-14T00:00:00"/>
    <x v="285"/>
    <s v="IPHONE"/>
    <x v="1"/>
    <x v="1"/>
    <x v="1"/>
    <n v="2"/>
    <x v="5"/>
    <x v="5"/>
    <x v="6"/>
  </r>
  <r>
    <x v="109"/>
    <x v="0"/>
    <d v="2023-02-14T00:00:00"/>
    <x v="960"/>
    <s v="WALLADPT"/>
    <x v="3"/>
    <x v="1"/>
    <x v="1"/>
    <n v="2"/>
    <x v="5"/>
    <x v="5"/>
    <x v="6"/>
  </r>
  <r>
    <x v="109"/>
    <x v="0"/>
    <d v="2023-02-21T00:00:00"/>
    <x v="1018"/>
    <s v="CBK"/>
    <x v="6"/>
    <x v="2"/>
    <x v="1"/>
    <n v="2"/>
    <x v="5"/>
    <x v="5"/>
    <x v="6"/>
  </r>
  <r>
    <x v="109"/>
    <x v="0"/>
    <d v="2023-02-14T00:00:00"/>
    <x v="1235"/>
    <s v="HDST"/>
    <x v="8"/>
    <x v="4"/>
    <x v="1"/>
    <n v="2"/>
    <x v="5"/>
    <x v="5"/>
    <x v="6"/>
  </r>
  <r>
    <x v="109"/>
    <x v="1"/>
    <d v="2023-02-21T00:00:00"/>
    <x v="1166"/>
    <s v="HP"/>
    <x v="18"/>
    <x v="2"/>
    <x v="1"/>
    <n v="2"/>
    <x v="5"/>
    <x v="5"/>
    <x v="6"/>
  </r>
  <r>
    <x v="109"/>
    <x v="0"/>
    <d v="2023-02-14T00:00:00"/>
    <x v="974"/>
    <s v="OMNI"/>
    <x v="15"/>
    <x v="1"/>
    <x v="1"/>
    <n v="2"/>
    <x v="5"/>
    <x v="5"/>
    <x v="6"/>
  </r>
  <r>
    <x v="109"/>
    <x v="1"/>
    <d v="2023-02-28T00:00:00"/>
    <x v="58"/>
    <s v="CLICC-MM"/>
    <x v="4"/>
    <x v="2"/>
    <x v="1"/>
    <n v="2"/>
    <x v="5"/>
    <x v="5"/>
    <x v="6"/>
  </r>
  <r>
    <x v="109"/>
    <x v="1"/>
    <d v="2023-02-14T00:00:00"/>
    <x v="1515"/>
    <s v="WALLADPT"/>
    <x v="3"/>
    <x v="1"/>
    <x v="1"/>
    <n v="2"/>
    <x v="5"/>
    <x v="5"/>
    <x v="6"/>
  </r>
  <r>
    <x v="109"/>
    <x v="1"/>
    <d v="2023-02-14T00:00:00"/>
    <x v="1301"/>
    <s v="IPHONE"/>
    <x v="1"/>
    <x v="1"/>
    <x v="1"/>
    <n v="2"/>
    <x v="5"/>
    <x v="5"/>
    <x v="6"/>
  </r>
  <r>
    <x v="109"/>
    <x v="0"/>
    <d v="2023-02-14T00:00:00"/>
    <x v="67"/>
    <s v="IPHONE"/>
    <x v="1"/>
    <x v="1"/>
    <x v="1"/>
    <n v="2"/>
    <x v="5"/>
    <x v="5"/>
    <x v="6"/>
  </r>
  <r>
    <x v="109"/>
    <x v="0"/>
    <d v="2023-02-14T00:00:00"/>
    <x v="960"/>
    <s v="WALLADPT"/>
    <x v="3"/>
    <x v="1"/>
    <x v="1"/>
    <n v="2"/>
    <x v="5"/>
    <x v="5"/>
    <x v="6"/>
  </r>
  <r>
    <x v="109"/>
    <x v="1"/>
    <d v="2023-02-28T00:00:00"/>
    <x v="983"/>
    <s v="CLICC-ML"/>
    <x v="7"/>
    <x v="2"/>
    <x v="1"/>
    <n v="2"/>
    <x v="5"/>
    <x v="5"/>
    <x v="6"/>
  </r>
  <r>
    <x v="109"/>
    <x v="1"/>
    <d v="2023-02-14T00:00:00"/>
    <x v="1533"/>
    <s v="MACUSBC"/>
    <x v="2"/>
    <x v="1"/>
    <x v="1"/>
    <n v="2"/>
    <x v="5"/>
    <x v="5"/>
    <x v="6"/>
  </r>
  <r>
    <x v="109"/>
    <x v="1"/>
    <d v="2023-02-14T00:00:00"/>
    <x v="550"/>
    <s v="CALC"/>
    <x v="16"/>
    <x v="4"/>
    <x v="1"/>
    <n v="2"/>
    <x v="5"/>
    <x v="5"/>
    <x v="6"/>
  </r>
  <r>
    <x v="109"/>
    <x v="1"/>
    <d v="2023-02-28T00:00:00"/>
    <x v="770"/>
    <s v="CBK"/>
    <x v="6"/>
    <x v="2"/>
    <x v="1"/>
    <n v="2"/>
    <x v="5"/>
    <x v="5"/>
    <x v="6"/>
  </r>
  <r>
    <x v="109"/>
    <x v="1"/>
    <d v="2023-02-14T00:00:00"/>
    <x v="1536"/>
    <s v="MACUSBC"/>
    <x v="2"/>
    <x v="1"/>
    <x v="1"/>
    <n v="2"/>
    <x v="5"/>
    <x v="5"/>
    <x v="6"/>
  </r>
  <r>
    <x v="109"/>
    <x v="1"/>
    <d v="2023-02-14T00:00:00"/>
    <x v="1525"/>
    <s v="MACUSBC"/>
    <x v="2"/>
    <x v="1"/>
    <x v="1"/>
    <n v="2"/>
    <x v="5"/>
    <x v="5"/>
    <x v="6"/>
  </r>
  <r>
    <x v="109"/>
    <x v="1"/>
    <d v="2023-02-14T00:00:00"/>
    <x v="48"/>
    <s v="HDST"/>
    <x v="8"/>
    <x v="4"/>
    <x v="1"/>
    <n v="2"/>
    <x v="5"/>
    <x v="5"/>
    <x v="6"/>
  </r>
  <r>
    <x v="109"/>
    <x v="1"/>
    <d v="2023-02-14T00:00:00"/>
    <x v="638"/>
    <s v="ANKER"/>
    <x v="20"/>
    <x v="1"/>
    <x v="1"/>
    <n v="2"/>
    <x v="5"/>
    <x v="5"/>
    <x v="6"/>
  </r>
  <r>
    <x v="109"/>
    <x v="1"/>
    <d v="2023-02-28T00:00:00"/>
    <x v="1144"/>
    <s v="HP"/>
    <x v="18"/>
    <x v="2"/>
    <x v="1"/>
    <n v="2"/>
    <x v="5"/>
    <x v="5"/>
    <x v="6"/>
  </r>
  <r>
    <x v="109"/>
    <x v="1"/>
    <d v="2023-02-21T00:00:00"/>
    <x v="1014"/>
    <s v="CLICC-ML"/>
    <x v="7"/>
    <x v="2"/>
    <x v="1"/>
    <n v="2"/>
    <x v="5"/>
    <x v="5"/>
    <x v="6"/>
  </r>
  <r>
    <x v="109"/>
    <x v="1"/>
    <d v="2023-02-21T00:00:00"/>
    <x v="946"/>
    <s v="CLICC-ML"/>
    <x v="7"/>
    <x v="2"/>
    <x v="1"/>
    <n v="2"/>
    <x v="5"/>
    <x v="5"/>
    <x v="6"/>
  </r>
  <r>
    <x v="109"/>
    <x v="1"/>
    <d v="2023-02-14T00:00:00"/>
    <x v="1035"/>
    <s v="IPHONE"/>
    <x v="1"/>
    <x v="1"/>
    <x v="1"/>
    <n v="2"/>
    <x v="5"/>
    <x v="5"/>
    <x v="6"/>
  </r>
  <r>
    <x v="109"/>
    <x v="1"/>
    <d v="2023-02-14T00:00:00"/>
    <x v="786"/>
    <s v="OMNI"/>
    <x v="15"/>
    <x v="1"/>
    <x v="1"/>
    <n v="2"/>
    <x v="5"/>
    <x v="5"/>
    <x v="6"/>
  </r>
  <r>
    <x v="109"/>
    <x v="0"/>
    <d v="2023-02-28T00:00:00"/>
    <x v="1218"/>
    <s v="HP"/>
    <x v="18"/>
    <x v="2"/>
    <x v="1"/>
    <n v="2"/>
    <x v="5"/>
    <x v="5"/>
    <x v="6"/>
  </r>
  <r>
    <x v="109"/>
    <x v="1"/>
    <d v="2023-02-14T00:00:00"/>
    <x v="903"/>
    <s v="UHDMI"/>
    <x v="14"/>
    <x v="0"/>
    <x v="1"/>
    <n v="2"/>
    <x v="5"/>
    <x v="5"/>
    <x v="6"/>
  </r>
  <r>
    <x v="109"/>
    <x v="1"/>
    <d v="2023-02-14T00:00:00"/>
    <x v="1492"/>
    <s v="HDMIC"/>
    <x v="0"/>
    <x v="0"/>
    <x v="1"/>
    <n v="2"/>
    <x v="5"/>
    <x v="5"/>
    <x v="6"/>
  </r>
  <r>
    <x v="109"/>
    <x v="1"/>
    <d v="2023-02-21T00:00:00"/>
    <x v="454"/>
    <s v="CLICC-ML"/>
    <x v="7"/>
    <x v="2"/>
    <x v="1"/>
    <n v="2"/>
    <x v="5"/>
    <x v="5"/>
    <x v="6"/>
  </r>
  <r>
    <x v="109"/>
    <x v="0"/>
    <d v="2023-02-21T00:00:00"/>
    <x v="399"/>
    <s v="CBK"/>
    <x v="6"/>
    <x v="2"/>
    <x v="1"/>
    <n v="2"/>
    <x v="5"/>
    <x v="5"/>
    <x v="6"/>
  </r>
  <r>
    <x v="109"/>
    <x v="1"/>
    <d v="2023-02-14T00:00:00"/>
    <x v="1265"/>
    <s v="HPUSBC"/>
    <x v="12"/>
    <x v="1"/>
    <x v="1"/>
    <n v="2"/>
    <x v="5"/>
    <x v="5"/>
    <x v="6"/>
  </r>
  <r>
    <x v="109"/>
    <x v="1"/>
    <d v="2023-02-14T00:00:00"/>
    <x v="1532"/>
    <s v="MACUSBC"/>
    <x v="2"/>
    <x v="1"/>
    <x v="1"/>
    <n v="2"/>
    <x v="5"/>
    <x v="5"/>
    <x v="6"/>
  </r>
  <r>
    <x v="109"/>
    <x v="1"/>
    <d v="2023-02-14T00:00:00"/>
    <x v="1090"/>
    <s v="CALC"/>
    <x v="16"/>
    <x v="4"/>
    <x v="1"/>
    <n v="2"/>
    <x v="5"/>
    <x v="5"/>
    <x v="6"/>
  </r>
  <r>
    <x v="109"/>
    <x v="1"/>
    <d v="2023-02-28T00:00:00"/>
    <x v="719"/>
    <s v="CLICC-ML"/>
    <x v="7"/>
    <x v="2"/>
    <x v="1"/>
    <n v="2"/>
    <x v="5"/>
    <x v="5"/>
    <x v="6"/>
  </r>
  <r>
    <x v="109"/>
    <x v="1"/>
    <d v="2023-02-28T00:00:00"/>
    <x v="922"/>
    <s v="CLICC-ML"/>
    <x v="7"/>
    <x v="2"/>
    <x v="1"/>
    <n v="2"/>
    <x v="5"/>
    <x v="5"/>
    <x v="6"/>
  </r>
  <r>
    <x v="109"/>
    <x v="0"/>
    <d v="2023-02-14T00:00:00"/>
    <x v="1025"/>
    <s v="UVGA"/>
    <x v="10"/>
    <x v="0"/>
    <x v="1"/>
    <n v="2"/>
    <x v="5"/>
    <x v="5"/>
    <x v="6"/>
  </r>
  <r>
    <x v="109"/>
    <x v="0"/>
    <d v="2023-02-21T00:00:00"/>
    <x v="1333"/>
    <s v="CBK"/>
    <x v="6"/>
    <x v="2"/>
    <x v="1"/>
    <n v="2"/>
    <x v="5"/>
    <x v="5"/>
    <x v="6"/>
  </r>
  <r>
    <x v="109"/>
    <x v="1"/>
    <d v="2023-02-28T00:00:00"/>
    <x v="442"/>
    <s v="CBK"/>
    <x v="6"/>
    <x v="2"/>
    <x v="1"/>
    <n v="2"/>
    <x v="5"/>
    <x v="5"/>
    <x v="6"/>
  </r>
  <r>
    <x v="109"/>
    <x v="1"/>
    <d v="2023-02-14T00:00:00"/>
    <x v="934"/>
    <s v="UHDMI"/>
    <x v="14"/>
    <x v="0"/>
    <x v="1"/>
    <n v="2"/>
    <x v="5"/>
    <x v="5"/>
    <x v="6"/>
  </r>
  <r>
    <x v="109"/>
    <x v="1"/>
    <d v="2023-02-14T00:00:00"/>
    <x v="1526"/>
    <s v="OMNI"/>
    <x v="15"/>
    <x v="1"/>
    <x v="1"/>
    <n v="2"/>
    <x v="5"/>
    <x v="5"/>
    <x v="6"/>
  </r>
  <r>
    <x v="109"/>
    <x v="1"/>
    <d v="2023-02-14T00:00:00"/>
    <x v="331"/>
    <s v="HPUSBC"/>
    <x v="12"/>
    <x v="1"/>
    <x v="1"/>
    <n v="2"/>
    <x v="5"/>
    <x v="5"/>
    <x v="6"/>
  </r>
  <r>
    <x v="109"/>
    <x v="1"/>
    <d v="2023-02-14T00:00:00"/>
    <x v="785"/>
    <s v="CALC"/>
    <x v="16"/>
    <x v="4"/>
    <x v="1"/>
    <n v="2"/>
    <x v="5"/>
    <x v="5"/>
    <x v="6"/>
  </r>
  <r>
    <x v="109"/>
    <x v="1"/>
    <d v="2023-02-14T00:00:00"/>
    <x v="1086"/>
    <s v="IPHONE"/>
    <x v="1"/>
    <x v="1"/>
    <x v="1"/>
    <n v="2"/>
    <x v="5"/>
    <x v="5"/>
    <x v="6"/>
  </r>
  <r>
    <x v="109"/>
    <x v="0"/>
    <d v="2023-02-21T00:00:00"/>
    <x v="1389"/>
    <s v="CLICC-MM"/>
    <x v="4"/>
    <x v="2"/>
    <x v="1"/>
    <n v="2"/>
    <x v="5"/>
    <x v="5"/>
    <x v="6"/>
  </r>
  <r>
    <x v="109"/>
    <x v="1"/>
    <d v="2023-02-14T00:00:00"/>
    <x v="1134"/>
    <s v="HDMIC"/>
    <x v="0"/>
    <x v="0"/>
    <x v="1"/>
    <n v="2"/>
    <x v="5"/>
    <x v="5"/>
    <x v="6"/>
  </r>
  <r>
    <x v="109"/>
    <x v="1"/>
    <d v="2023-02-14T00:00:00"/>
    <x v="1024"/>
    <s v="UHDMI"/>
    <x v="14"/>
    <x v="0"/>
    <x v="1"/>
    <n v="2"/>
    <x v="5"/>
    <x v="5"/>
    <x v="6"/>
  </r>
  <r>
    <x v="109"/>
    <x v="0"/>
    <d v="2023-02-14T00:00:00"/>
    <x v="368"/>
    <s v="IPHONE"/>
    <x v="1"/>
    <x v="1"/>
    <x v="1"/>
    <n v="2"/>
    <x v="5"/>
    <x v="5"/>
    <x v="6"/>
  </r>
  <r>
    <x v="109"/>
    <x v="2"/>
    <d v="2023-02-14T00:00:00"/>
    <x v="331"/>
    <s v="HPUSBC"/>
    <x v="12"/>
    <x v="1"/>
    <x v="1"/>
    <n v="2"/>
    <x v="5"/>
    <x v="5"/>
    <x v="6"/>
  </r>
  <r>
    <x v="109"/>
    <x v="1"/>
    <d v="2023-02-14T00:00:00"/>
    <x v="331"/>
    <s v="HPUSBC"/>
    <x v="12"/>
    <x v="1"/>
    <x v="1"/>
    <n v="2"/>
    <x v="5"/>
    <x v="5"/>
    <x v="6"/>
  </r>
  <r>
    <x v="109"/>
    <x v="1"/>
    <d v="2023-02-21T00:00:00"/>
    <x v="1537"/>
    <s v="CLICC-MM"/>
    <x v="4"/>
    <x v="2"/>
    <x v="1"/>
    <n v="2"/>
    <x v="5"/>
    <x v="5"/>
    <x v="6"/>
  </r>
  <r>
    <x v="109"/>
    <x v="0"/>
    <d v="2023-02-14T00:00:00"/>
    <x v="1091"/>
    <s v="IPHONE"/>
    <x v="1"/>
    <x v="1"/>
    <x v="1"/>
    <n v="2"/>
    <x v="5"/>
    <x v="5"/>
    <x v="6"/>
  </r>
  <r>
    <x v="109"/>
    <x v="1"/>
    <d v="2023-02-14T00:00:00"/>
    <x v="822"/>
    <s v="WALLADPT"/>
    <x v="3"/>
    <x v="1"/>
    <x v="1"/>
    <n v="2"/>
    <x v="5"/>
    <x v="5"/>
    <x v="6"/>
  </r>
  <r>
    <x v="109"/>
    <x v="1"/>
    <d v="2023-02-14T00:00:00"/>
    <x v="1503"/>
    <s v="IPHONE"/>
    <x v="1"/>
    <x v="1"/>
    <x v="1"/>
    <n v="2"/>
    <x v="5"/>
    <x v="5"/>
    <x v="6"/>
  </r>
  <r>
    <x v="109"/>
    <x v="0"/>
    <d v="2023-02-28T00:00:00"/>
    <x v="558"/>
    <s v="CLICC-MM"/>
    <x v="4"/>
    <x v="2"/>
    <x v="1"/>
    <n v="2"/>
    <x v="5"/>
    <x v="5"/>
    <x v="6"/>
  </r>
  <r>
    <x v="109"/>
    <x v="0"/>
    <d v="2023-02-28T00:00:00"/>
    <x v="843"/>
    <s v="CLICC-ML"/>
    <x v="7"/>
    <x v="2"/>
    <x v="1"/>
    <n v="2"/>
    <x v="5"/>
    <x v="5"/>
    <x v="6"/>
  </r>
  <r>
    <x v="109"/>
    <x v="0"/>
    <d v="2023-02-21T00:00:00"/>
    <x v="1206"/>
    <s v="HP"/>
    <x v="18"/>
    <x v="2"/>
    <x v="1"/>
    <n v="2"/>
    <x v="5"/>
    <x v="5"/>
    <x v="6"/>
  </r>
  <r>
    <x v="109"/>
    <x v="1"/>
    <d v="2023-02-21T00:00:00"/>
    <x v="467"/>
    <s v="CBK"/>
    <x v="6"/>
    <x v="2"/>
    <x v="1"/>
    <n v="2"/>
    <x v="5"/>
    <x v="5"/>
    <x v="6"/>
  </r>
  <r>
    <x v="109"/>
    <x v="1"/>
    <d v="2023-02-14T00:00:00"/>
    <x v="963"/>
    <s v="WALLADPT"/>
    <x v="3"/>
    <x v="1"/>
    <x v="1"/>
    <n v="2"/>
    <x v="5"/>
    <x v="5"/>
    <x v="6"/>
  </r>
  <r>
    <x v="109"/>
    <x v="1"/>
    <d v="2023-02-14T00:00:00"/>
    <x v="524"/>
    <s v="IPHONE"/>
    <x v="1"/>
    <x v="1"/>
    <x v="1"/>
    <n v="2"/>
    <x v="5"/>
    <x v="5"/>
    <x v="6"/>
  </r>
  <r>
    <x v="109"/>
    <x v="0"/>
    <d v="2023-02-21T00:00:00"/>
    <x v="1170"/>
    <s v="HP"/>
    <x v="18"/>
    <x v="2"/>
    <x v="1"/>
    <n v="2"/>
    <x v="5"/>
    <x v="5"/>
    <x v="6"/>
  </r>
  <r>
    <x v="109"/>
    <x v="1"/>
    <d v="2023-02-14T00:00:00"/>
    <x v="1092"/>
    <s v="CALC"/>
    <x v="16"/>
    <x v="4"/>
    <x v="1"/>
    <n v="2"/>
    <x v="5"/>
    <x v="5"/>
    <x v="6"/>
  </r>
  <r>
    <x v="109"/>
    <x v="1"/>
    <d v="2023-02-28T00:00:00"/>
    <x v="176"/>
    <s v="CLICC-ML"/>
    <x v="7"/>
    <x v="2"/>
    <x v="1"/>
    <n v="2"/>
    <x v="5"/>
    <x v="5"/>
    <x v="6"/>
  </r>
  <r>
    <x v="109"/>
    <x v="1"/>
    <d v="2023-02-21T00:00:00"/>
    <x v="897"/>
    <s v="CBK"/>
    <x v="6"/>
    <x v="2"/>
    <x v="1"/>
    <n v="2"/>
    <x v="5"/>
    <x v="5"/>
    <x v="6"/>
  </r>
  <r>
    <x v="109"/>
    <x v="1"/>
    <d v="2023-02-14T00:00:00"/>
    <x v="1217"/>
    <s v="HDMIC"/>
    <x v="0"/>
    <x v="0"/>
    <x v="1"/>
    <n v="2"/>
    <x v="5"/>
    <x v="5"/>
    <x v="6"/>
  </r>
  <r>
    <x v="109"/>
    <x v="1"/>
    <d v="2023-02-14T00:00:00"/>
    <x v="952"/>
    <s v="CALC"/>
    <x v="16"/>
    <x v="4"/>
    <x v="1"/>
    <n v="2"/>
    <x v="5"/>
    <x v="5"/>
    <x v="6"/>
  </r>
  <r>
    <x v="109"/>
    <x v="1"/>
    <d v="2023-02-14T00:00:00"/>
    <x v="1531"/>
    <s v="MACUSBC"/>
    <x v="2"/>
    <x v="1"/>
    <x v="1"/>
    <n v="2"/>
    <x v="5"/>
    <x v="5"/>
    <x v="6"/>
  </r>
  <r>
    <x v="109"/>
    <x v="0"/>
    <d v="2023-02-14T00:00:00"/>
    <x v="326"/>
    <s v="WALLADPT"/>
    <x v="3"/>
    <x v="1"/>
    <x v="1"/>
    <n v="2"/>
    <x v="5"/>
    <x v="5"/>
    <x v="6"/>
  </r>
  <r>
    <x v="109"/>
    <x v="0"/>
    <d v="2023-02-14T00:00:00"/>
    <x v="67"/>
    <s v="IPHONE"/>
    <x v="1"/>
    <x v="1"/>
    <x v="1"/>
    <n v="2"/>
    <x v="5"/>
    <x v="5"/>
    <x v="6"/>
  </r>
  <r>
    <x v="110"/>
    <x v="1"/>
    <d v="2023-02-15T00:00:00"/>
    <x v="1531"/>
    <s v="MACUSBC"/>
    <x v="2"/>
    <x v="1"/>
    <x v="1"/>
    <n v="2"/>
    <x v="5"/>
    <x v="6"/>
    <x v="6"/>
  </r>
  <r>
    <x v="110"/>
    <x v="2"/>
    <d v="2023-02-22T00:00:00"/>
    <x v="683"/>
    <s v="CBK"/>
    <x v="6"/>
    <x v="2"/>
    <x v="1"/>
    <n v="2"/>
    <x v="5"/>
    <x v="6"/>
    <x v="6"/>
  </r>
  <r>
    <x v="110"/>
    <x v="0"/>
    <d v="2023-02-22T00:00:00"/>
    <x v="990"/>
    <s v="CLICC-MM"/>
    <x v="4"/>
    <x v="2"/>
    <x v="1"/>
    <n v="2"/>
    <x v="5"/>
    <x v="6"/>
    <x v="6"/>
  </r>
  <r>
    <x v="110"/>
    <x v="1"/>
    <d v="2023-02-15T00:00:00"/>
    <x v="1025"/>
    <s v="UVGA"/>
    <x v="10"/>
    <x v="0"/>
    <x v="1"/>
    <n v="2"/>
    <x v="5"/>
    <x v="6"/>
    <x v="6"/>
  </r>
  <r>
    <x v="110"/>
    <x v="1"/>
    <d v="2023-02-15T00:00:00"/>
    <x v="963"/>
    <s v="WALLADPT"/>
    <x v="3"/>
    <x v="1"/>
    <x v="1"/>
    <n v="2"/>
    <x v="5"/>
    <x v="6"/>
    <x v="6"/>
  </r>
  <r>
    <x v="110"/>
    <x v="1"/>
    <d v="2023-02-15T00:00:00"/>
    <x v="524"/>
    <s v="IPHONE"/>
    <x v="1"/>
    <x v="1"/>
    <x v="1"/>
    <n v="2"/>
    <x v="5"/>
    <x v="6"/>
    <x v="6"/>
  </r>
  <r>
    <x v="110"/>
    <x v="1"/>
    <d v="2023-02-15T00:00:00"/>
    <x v="1533"/>
    <s v="MACUSBC"/>
    <x v="2"/>
    <x v="1"/>
    <x v="1"/>
    <n v="2"/>
    <x v="5"/>
    <x v="6"/>
    <x v="6"/>
  </r>
  <r>
    <x v="110"/>
    <x v="1"/>
    <d v="2023-02-15T00:00:00"/>
    <x v="822"/>
    <s v="WALLADPT"/>
    <x v="3"/>
    <x v="1"/>
    <x v="1"/>
    <n v="2"/>
    <x v="5"/>
    <x v="6"/>
    <x v="6"/>
  </r>
  <r>
    <x v="110"/>
    <x v="1"/>
    <d v="2023-02-15T00:00:00"/>
    <x v="185"/>
    <s v="IPHONE"/>
    <x v="1"/>
    <x v="1"/>
    <x v="1"/>
    <n v="2"/>
    <x v="5"/>
    <x v="6"/>
    <x v="6"/>
  </r>
  <r>
    <x v="110"/>
    <x v="1"/>
    <d v="2023-02-15T00:00:00"/>
    <x v="1526"/>
    <s v="OMNI"/>
    <x v="15"/>
    <x v="1"/>
    <x v="1"/>
    <n v="2"/>
    <x v="5"/>
    <x v="6"/>
    <x v="6"/>
  </r>
  <r>
    <x v="110"/>
    <x v="1"/>
    <d v="2023-02-15T00:00:00"/>
    <x v="1376"/>
    <s v="WALLADPT"/>
    <x v="3"/>
    <x v="1"/>
    <x v="1"/>
    <n v="2"/>
    <x v="5"/>
    <x v="6"/>
    <x v="6"/>
  </r>
  <r>
    <x v="110"/>
    <x v="1"/>
    <d v="2023-02-15T00:00:00"/>
    <x v="1301"/>
    <s v="IPHONE"/>
    <x v="1"/>
    <x v="1"/>
    <x v="1"/>
    <n v="2"/>
    <x v="5"/>
    <x v="6"/>
    <x v="6"/>
  </r>
  <r>
    <x v="110"/>
    <x v="2"/>
    <d v="2023-02-15T00:00:00"/>
    <x v="1536"/>
    <s v="MACUSBC"/>
    <x v="2"/>
    <x v="1"/>
    <x v="1"/>
    <n v="2"/>
    <x v="5"/>
    <x v="6"/>
    <x v="6"/>
  </r>
  <r>
    <x v="110"/>
    <x v="1"/>
    <d v="2023-03-01T00:00:00"/>
    <x v="918"/>
    <s v="CLICC-ML"/>
    <x v="7"/>
    <x v="2"/>
    <x v="1"/>
    <n v="2"/>
    <x v="5"/>
    <x v="6"/>
    <x v="6"/>
  </r>
  <r>
    <x v="110"/>
    <x v="0"/>
    <d v="2023-02-15T00:00:00"/>
    <x v="68"/>
    <s v="MACCHRG"/>
    <x v="9"/>
    <x v="1"/>
    <x v="1"/>
    <n v="2"/>
    <x v="5"/>
    <x v="6"/>
    <x v="6"/>
  </r>
  <r>
    <x v="110"/>
    <x v="2"/>
    <d v="2023-02-15T00:00:00"/>
    <x v="1505"/>
    <s v="HDST"/>
    <x v="8"/>
    <x v="4"/>
    <x v="1"/>
    <n v="2"/>
    <x v="5"/>
    <x v="6"/>
    <x v="6"/>
  </r>
  <r>
    <x v="110"/>
    <x v="1"/>
    <d v="2023-02-15T00:00:00"/>
    <x v="1534"/>
    <s v="MACUSBC"/>
    <x v="2"/>
    <x v="1"/>
    <x v="1"/>
    <n v="2"/>
    <x v="5"/>
    <x v="6"/>
    <x v="6"/>
  </r>
  <r>
    <x v="110"/>
    <x v="0"/>
    <d v="2023-03-01T00:00:00"/>
    <x v="1343"/>
    <s v="CLICC-ML"/>
    <x v="7"/>
    <x v="2"/>
    <x v="1"/>
    <n v="2"/>
    <x v="5"/>
    <x v="6"/>
    <x v="6"/>
  </r>
  <r>
    <x v="110"/>
    <x v="1"/>
    <d v="2023-02-15T00:00:00"/>
    <x v="1525"/>
    <s v="MACUSBC"/>
    <x v="2"/>
    <x v="1"/>
    <x v="1"/>
    <n v="2"/>
    <x v="5"/>
    <x v="6"/>
    <x v="6"/>
  </r>
  <r>
    <x v="110"/>
    <x v="1"/>
    <d v="2023-02-15T00:00:00"/>
    <x v="1382"/>
    <s v="IPHONE"/>
    <x v="1"/>
    <x v="1"/>
    <x v="1"/>
    <n v="2"/>
    <x v="5"/>
    <x v="6"/>
    <x v="6"/>
  </r>
  <r>
    <x v="110"/>
    <x v="1"/>
    <d v="2023-02-15T00:00:00"/>
    <x v="1532"/>
    <s v="MACUSBC"/>
    <x v="2"/>
    <x v="1"/>
    <x v="1"/>
    <n v="2"/>
    <x v="5"/>
    <x v="6"/>
    <x v="6"/>
  </r>
  <r>
    <x v="110"/>
    <x v="1"/>
    <d v="2023-02-15T00:00:00"/>
    <x v="1530"/>
    <s v="MACUSBC"/>
    <x v="2"/>
    <x v="1"/>
    <x v="1"/>
    <n v="2"/>
    <x v="5"/>
    <x v="6"/>
    <x v="6"/>
  </r>
  <r>
    <x v="110"/>
    <x v="1"/>
    <d v="2023-02-15T00:00:00"/>
    <x v="524"/>
    <s v="IPHONE"/>
    <x v="1"/>
    <x v="1"/>
    <x v="1"/>
    <n v="2"/>
    <x v="5"/>
    <x v="6"/>
    <x v="6"/>
  </r>
  <r>
    <x v="110"/>
    <x v="1"/>
    <d v="2023-02-15T00:00:00"/>
    <x v="950"/>
    <s v="WALLADPT"/>
    <x v="3"/>
    <x v="1"/>
    <x v="1"/>
    <n v="2"/>
    <x v="5"/>
    <x v="6"/>
    <x v="6"/>
  </r>
  <r>
    <x v="110"/>
    <x v="1"/>
    <d v="2023-02-15T00:00:00"/>
    <x v="486"/>
    <s v="HDST"/>
    <x v="8"/>
    <x v="4"/>
    <x v="1"/>
    <n v="2"/>
    <x v="5"/>
    <x v="6"/>
    <x v="6"/>
  </r>
  <r>
    <x v="110"/>
    <x v="0"/>
    <d v="2023-02-15T00:00:00"/>
    <x v="1538"/>
    <s v="MACUSBC"/>
    <x v="2"/>
    <x v="1"/>
    <x v="1"/>
    <n v="2"/>
    <x v="5"/>
    <x v="6"/>
    <x v="6"/>
  </r>
  <r>
    <x v="110"/>
    <x v="0"/>
    <d v="2023-02-28T00:00:00"/>
    <x v="1344"/>
    <s v="CLICC-ML"/>
    <x v="7"/>
    <x v="2"/>
    <x v="1"/>
    <n v="2"/>
    <x v="5"/>
    <x v="6"/>
    <x v="6"/>
  </r>
  <r>
    <x v="110"/>
    <x v="1"/>
    <d v="2023-02-22T00:00:00"/>
    <x v="1339"/>
    <s v="CLICC-ML"/>
    <x v="7"/>
    <x v="2"/>
    <x v="1"/>
    <n v="2"/>
    <x v="5"/>
    <x v="6"/>
    <x v="6"/>
  </r>
  <r>
    <x v="110"/>
    <x v="0"/>
    <d v="2023-02-15T00:00:00"/>
    <x v="1313"/>
    <s v="CALC"/>
    <x v="16"/>
    <x v="4"/>
    <x v="1"/>
    <n v="2"/>
    <x v="5"/>
    <x v="6"/>
    <x v="6"/>
  </r>
  <r>
    <x v="110"/>
    <x v="1"/>
    <d v="2023-02-15T00:00:00"/>
    <x v="431"/>
    <s v="WALLADPT"/>
    <x v="3"/>
    <x v="1"/>
    <x v="1"/>
    <n v="2"/>
    <x v="5"/>
    <x v="6"/>
    <x v="6"/>
  </r>
  <r>
    <x v="110"/>
    <x v="1"/>
    <d v="2023-02-15T00:00:00"/>
    <x v="751"/>
    <s v="IPHONE"/>
    <x v="1"/>
    <x v="1"/>
    <x v="1"/>
    <n v="2"/>
    <x v="5"/>
    <x v="6"/>
    <x v="6"/>
  </r>
  <r>
    <x v="110"/>
    <x v="1"/>
    <d v="2023-02-15T00:00:00"/>
    <x v="394"/>
    <s v="WALLADPT"/>
    <x v="3"/>
    <x v="1"/>
    <x v="1"/>
    <n v="2"/>
    <x v="5"/>
    <x v="6"/>
    <x v="6"/>
  </r>
  <r>
    <x v="110"/>
    <x v="1"/>
    <d v="2023-02-15T00:00:00"/>
    <x v="262"/>
    <s v="IPHONE"/>
    <x v="1"/>
    <x v="1"/>
    <x v="1"/>
    <n v="2"/>
    <x v="5"/>
    <x v="6"/>
    <x v="6"/>
  </r>
  <r>
    <x v="110"/>
    <x v="1"/>
    <d v="2023-03-01T00:00:00"/>
    <x v="1247"/>
    <s v="HP"/>
    <x v="18"/>
    <x v="2"/>
    <x v="1"/>
    <n v="2"/>
    <x v="5"/>
    <x v="6"/>
    <x v="6"/>
  </r>
  <r>
    <x v="110"/>
    <x v="1"/>
    <d v="2023-02-22T00:00:00"/>
    <x v="1018"/>
    <s v="CBK"/>
    <x v="6"/>
    <x v="2"/>
    <x v="1"/>
    <n v="2"/>
    <x v="5"/>
    <x v="6"/>
    <x v="6"/>
  </r>
  <r>
    <x v="110"/>
    <x v="1"/>
    <d v="2023-02-22T00:00:00"/>
    <x v="219"/>
    <s v="CBK"/>
    <x v="6"/>
    <x v="2"/>
    <x v="1"/>
    <n v="2"/>
    <x v="5"/>
    <x v="6"/>
    <x v="6"/>
  </r>
  <r>
    <x v="110"/>
    <x v="1"/>
    <d v="2023-03-01T00:00:00"/>
    <x v="803"/>
    <s v="HP"/>
    <x v="18"/>
    <x v="2"/>
    <x v="1"/>
    <n v="2"/>
    <x v="5"/>
    <x v="6"/>
    <x v="6"/>
  </r>
  <r>
    <x v="110"/>
    <x v="0"/>
    <d v="2023-02-15T00:00:00"/>
    <x v="786"/>
    <s v="OMNI"/>
    <x v="15"/>
    <x v="1"/>
    <x v="1"/>
    <n v="2"/>
    <x v="5"/>
    <x v="6"/>
    <x v="6"/>
  </r>
  <r>
    <x v="110"/>
    <x v="1"/>
    <d v="2023-02-15T00:00:00"/>
    <x v="1386"/>
    <s v="WALLADPT"/>
    <x v="3"/>
    <x v="1"/>
    <x v="1"/>
    <n v="2"/>
    <x v="5"/>
    <x v="6"/>
    <x v="6"/>
  </r>
  <r>
    <x v="110"/>
    <x v="1"/>
    <d v="2023-02-15T00:00:00"/>
    <x v="430"/>
    <s v="IPHONE"/>
    <x v="1"/>
    <x v="1"/>
    <x v="1"/>
    <n v="2"/>
    <x v="5"/>
    <x v="6"/>
    <x v="6"/>
  </r>
  <r>
    <x v="110"/>
    <x v="1"/>
    <d v="2023-02-15T00:00:00"/>
    <x v="20"/>
    <s v="IPHONE"/>
    <x v="1"/>
    <x v="1"/>
    <x v="1"/>
    <n v="2"/>
    <x v="5"/>
    <x v="6"/>
    <x v="6"/>
  </r>
  <r>
    <x v="110"/>
    <x v="1"/>
    <d v="2023-02-15T00:00:00"/>
    <x v="963"/>
    <s v="WALLADPT"/>
    <x v="3"/>
    <x v="1"/>
    <x v="1"/>
    <n v="2"/>
    <x v="5"/>
    <x v="6"/>
    <x v="6"/>
  </r>
  <r>
    <x v="110"/>
    <x v="1"/>
    <d v="2023-03-01T00:00:00"/>
    <x v="1106"/>
    <s v="HP"/>
    <x v="18"/>
    <x v="2"/>
    <x v="1"/>
    <n v="2"/>
    <x v="5"/>
    <x v="6"/>
    <x v="6"/>
  </r>
  <r>
    <x v="110"/>
    <x v="0"/>
    <d v="2023-02-15T00:00:00"/>
    <x v="991"/>
    <s v="UVGA"/>
    <x v="10"/>
    <x v="0"/>
    <x v="1"/>
    <n v="2"/>
    <x v="5"/>
    <x v="6"/>
    <x v="6"/>
  </r>
  <r>
    <x v="110"/>
    <x v="0"/>
    <d v="2023-02-22T00:00:00"/>
    <x v="477"/>
    <s v="CBK"/>
    <x v="6"/>
    <x v="2"/>
    <x v="1"/>
    <n v="2"/>
    <x v="5"/>
    <x v="6"/>
    <x v="6"/>
  </r>
  <r>
    <x v="110"/>
    <x v="1"/>
    <d v="2023-02-15T00:00:00"/>
    <x v="1095"/>
    <s v="ANKER"/>
    <x v="20"/>
    <x v="1"/>
    <x v="1"/>
    <n v="2"/>
    <x v="5"/>
    <x v="6"/>
    <x v="6"/>
  </r>
  <r>
    <x v="110"/>
    <x v="0"/>
    <d v="2023-02-15T00:00:00"/>
    <x v="692"/>
    <s v="OMNI"/>
    <x v="15"/>
    <x v="1"/>
    <x v="1"/>
    <n v="2"/>
    <x v="5"/>
    <x v="6"/>
    <x v="6"/>
  </r>
  <r>
    <x v="110"/>
    <x v="1"/>
    <d v="2023-02-15T00:00:00"/>
    <x v="1186"/>
    <s v="OMNI"/>
    <x v="15"/>
    <x v="1"/>
    <x v="1"/>
    <n v="2"/>
    <x v="5"/>
    <x v="6"/>
    <x v="6"/>
  </r>
  <r>
    <x v="110"/>
    <x v="1"/>
    <d v="2023-02-15T00:00:00"/>
    <x v="1205"/>
    <s v="HPUSBC"/>
    <x v="12"/>
    <x v="1"/>
    <x v="1"/>
    <n v="2"/>
    <x v="5"/>
    <x v="6"/>
    <x v="6"/>
  </r>
  <r>
    <x v="110"/>
    <x v="1"/>
    <d v="2023-02-15T00:00:00"/>
    <x v="1523"/>
    <s v="WALLADPT"/>
    <x v="3"/>
    <x v="1"/>
    <x v="1"/>
    <n v="2"/>
    <x v="5"/>
    <x v="6"/>
    <x v="6"/>
  </r>
  <r>
    <x v="110"/>
    <x v="1"/>
    <d v="2023-02-15T00:00:00"/>
    <x v="1536"/>
    <s v="MACUSBC"/>
    <x v="2"/>
    <x v="1"/>
    <x v="1"/>
    <n v="2"/>
    <x v="5"/>
    <x v="6"/>
    <x v="6"/>
  </r>
  <r>
    <x v="110"/>
    <x v="1"/>
    <d v="2023-02-15T00:00:00"/>
    <x v="524"/>
    <s v="IPHONE"/>
    <x v="1"/>
    <x v="1"/>
    <x v="1"/>
    <n v="2"/>
    <x v="5"/>
    <x v="6"/>
    <x v="6"/>
  </r>
  <r>
    <x v="110"/>
    <x v="1"/>
    <d v="2023-02-15T00:00:00"/>
    <x v="1264"/>
    <s v="OMNI"/>
    <x v="15"/>
    <x v="1"/>
    <x v="1"/>
    <n v="2"/>
    <x v="5"/>
    <x v="6"/>
    <x v="6"/>
  </r>
  <r>
    <x v="110"/>
    <x v="0"/>
    <d v="2023-02-15T00:00:00"/>
    <x v="982"/>
    <s v="CALC"/>
    <x v="16"/>
    <x v="4"/>
    <x v="1"/>
    <n v="2"/>
    <x v="5"/>
    <x v="6"/>
    <x v="6"/>
  </r>
  <r>
    <x v="110"/>
    <x v="0"/>
    <d v="2023-02-15T00:00:00"/>
    <x v="435"/>
    <s v="CALC"/>
    <x v="16"/>
    <x v="4"/>
    <x v="1"/>
    <n v="2"/>
    <x v="5"/>
    <x v="6"/>
    <x v="6"/>
  </r>
  <r>
    <x v="110"/>
    <x v="1"/>
    <d v="2023-02-15T00:00:00"/>
    <x v="1525"/>
    <s v="MACUSBC"/>
    <x v="2"/>
    <x v="1"/>
    <x v="1"/>
    <n v="2"/>
    <x v="5"/>
    <x v="6"/>
    <x v="6"/>
  </r>
  <r>
    <x v="110"/>
    <x v="1"/>
    <d v="2023-03-01T00:00:00"/>
    <x v="1440"/>
    <s v="HP"/>
    <x v="18"/>
    <x v="2"/>
    <x v="1"/>
    <n v="2"/>
    <x v="5"/>
    <x v="6"/>
    <x v="6"/>
  </r>
  <r>
    <x v="110"/>
    <x v="1"/>
    <d v="2023-02-15T00:00:00"/>
    <x v="1539"/>
    <s v="MACUSBC"/>
    <x v="2"/>
    <x v="1"/>
    <x v="1"/>
    <n v="2"/>
    <x v="5"/>
    <x v="6"/>
    <x v="6"/>
  </r>
  <r>
    <x v="110"/>
    <x v="1"/>
    <d v="2023-02-15T00:00:00"/>
    <x v="357"/>
    <s v="WALLADPT"/>
    <x v="3"/>
    <x v="1"/>
    <x v="1"/>
    <n v="2"/>
    <x v="5"/>
    <x v="6"/>
    <x v="6"/>
  </r>
  <r>
    <x v="110"/>
    <x v="1"/>
    <d v="2023-02-15T00:00:00"/>
    <x v="393"/>
    <s v="IPHONE"/>
    <x v="1"/>
    <x v="1"/>
    <x v="1"/>
    <n v="2"/>
    <x v="5"/>
    <x v="6"/>
    <x v="6"/>
  </r>
  <r>
    <x v="110"/>
    <x v="1"/>
    <d v="2023-02-15T00:00:00"/>
    <x v="684"/>
    <s v="IPHONE"/>
    <x v="1"/>
    <x v="1"/>
    <x v="1"/>
    <n v="2"/>
    <x v="5"/>
    <x v="6"/>
    <x v="6"/>
  </r>
  <r>
    <x v="110"/>
    <x v="1"/>
    <d v="2023-02-15T00:00:00"/>
    <x v="1528"/>
    <s v="MACUSBC"/>
    <x v="2"/>
    <x v="1"/>
    <x v="1"/>
    <n v="2"/>
    <x v="5"/>
    <x v="6"/>
    <x v="6"/>
  </r>
  <r>
    <x v="110"/>
    <x v="1"/>
    <d v="2023-02-15T00:00:00"/>
    <x v="2"/>
    <s v="IPHONE"/>
    <x v="1"/>
    <x v="1"/>
    <x v="1"/>
    <n v="2"/>
    <x v="5"/>
    <x v="6"/>
    <x v="6"/>
  </r>
  <r>
    <x v="110"/>
    <x v="1"/>
    <d v="2023-02-15T00:00:00"/>
    <x v="498"/>
    <s v="WALLADPT"/>
    <x v="3"/>
    <x v="1"/>
    <x v="1"/>
    <n v="2"/>
    <x v="5"/>
    <x v="6"/>
    <x v="6"/>
  </r>
  <r>
    <x v="110"/>
    <x v="1"/>
    <d v="2023-02-28T00:00:00"/>
    <x v="866"/>
    <s v="CLICC-ML"/>
    <x v="7"/>
    <x v="2"/>
    <x v="1"/>
    <n v="2"/>
    <x v="5"/>
    <x v="6"/>
    <x v="6"/>
  </r>
  <r>
    <x v="110"/>
    <x v="0"/>
    <d v="2023-02-22T00:00:00"/>
    <x v="702"/>
    <s v="CLICC-MM"/>
    <x v="4"/>
    <x v="2"/>
    <x v="1"/>
    <n v="2"/>
    <x v="5"/>
    <x v="6"/>
    <x v="6"/>
  </r>
  <r>
    <x v="110"/>
    <x v="1"/>
    <d v="2023-03-01T00:00:00"/>
    <x v="1540"/>
    <s v="CLICC-ML"/>
    <x v="7"/>
    <x v="2"/>
    <x v="1"/>
    <n v="2"/>
    <x v="5"/>
    <x v="6"/>
    <x v="6"/>
  </r>
  <r>
    <x v="110"/>
    <x v="1"/>
    <d v="2023-02-15T00:00:00"/>
    <x v="1134"/>
    <s v="HDMIC"/>
    <x v="0"/>
    <x v="0"/>
    <x v="1"/>
    <n v="2"/>
    <x v="5"/>
    <x v="6"/>
    <x v="6"/>
  </r>
  <r>
    <x v="110"/>
    <x v="1"/>
    <d v="2023-02-15T00:00:00"/>
    <x v="903"/>
    <s v="UHDMI"/>
    <x v="14"/>
    <x v="0"/>
    <x v="1"/>
    <n v="2"/>
    <x v="5"/>
    <x v="6"/>
    <x v="6"/>
  </r>
  <r>
    <x v="110"/>
    <x v="0"/>
    <d v="2023-02-15T00:00:00"/>
    <x v="713"/>
    <s v="HDST"/>
    <x v="8"/>
    <x v="4"/>
    <x v="1"/>
    <n v="2"/>
    <x v="5"/>
    <x v="6"/>
    <x v="6"/>
  </r>
  <r>
    <x v="110"/>
    <x v="1"/>
    <d v="2023-02-15T00:00:00"/>
    <x v="1530"/>
    <s v="MACUSBC"/>
    <x v="2"/>
    <x v="1"/>
    <x v="1"/>
    <n v="2"/>
    <x v="5"/>
    <x v="6"/>
    <x v="6"/>
  </r>
  <r>
    <x v="110"/>
    <x v="1"/>
    <d v="2023-02-15T00:00:00"/>
    <x v="431"/>
    <s v="WALLADPT"/>
    <x v="3"/>
    <x v="1"/>
    <x v="1"/>
    <n v="2"/>
    <x v="5"/>
    <x v="6"/>
    <x v="6"/>
  </r>
  <r>
    <x v="110"/>
    <x v="1"/>
    <d v="2023-02-15T00:00:00"/>
    <x v="1301"/>
    <s v="IPHONE"/>
    <x v="1"/>
    <x v="1"/>
    <x v="1"/>
    <n v="2"/>
    <x v="5"/>
    <x v="6"/>
    <x v="6"/>
  </r>
  <r>
    <x v="110"/>
    <x v="1"/>
    <d v="2023-02-15T00:00:00"/>
    <x v="394"/>
    <s v="WALLADPT"/>
    <x v="3"/>
    <x v="1"/>
    <x v="1"/>
    <n v="2"/>
    <x v="5"/>
    <x v="6"/>
    <x v="6"/>
  </r>
  <r>
    <x v="110"/>
    <x v="1"/>
    <d v="2023-02-15T00:00:00"/>
    <x v="262"/>
    <s v="IPHONE"/>
    <x v="1"/>
    <x v="1"/>
    <x v="1"/>
    <n v="2"/>
    <x v="5"/>
    <x v="6"/>
    <x v="6"/>
  </r>
  <r>
    <x v="110"/>
    <x v="1"/>
    <d v="2023-02-15T00:00:00"/>
    <x v="430"/>
    <s v="IPHONE"/>
    <x v="1"/>
    <x v="1"/>
    <x v="1"/>
    <n v="2"/>
    <x v="5"/>
    <x v="6"/>
    <x v="6"/>
  </r>
  <r>
    <x v="110"/>
    <x v="1"/>
    <d v="2023-02-15T00:00:00"/>
    <x v="950"/>
    <s v="WALLADPT"/>
    <x v="3"/>
    <x v="1"/>
    <x v="1"/>
    <n v="2"/>
    <x v="5"/>
    <x v="6"/>
    <x v="6"/>
  </r>
  <r>
    <x v="110"/>
    <x v="1"/>
    <d v="2023-02-15T00:00:00"/>
    <x v="5"/>
    <s v="WALLADPT"/>
    <x v="3"/>
    <x v="1"/>
    <x v="1"/>
    <n v="2"/>
    <x v="5"/>
    <x v="6"/>
    <x v="6"/>
  </r>
  <r>
    <x v="110"/>
    <x v="1"/>
    <d v="2023-02-15T00:00:00"/>
    <x v="1503"/>
    <s v="IPHONE"/>
    <x v="1"/>
    <x v="1"/>
    <x v="1"/>
    <n v="2"/>
    <x v="5"/>
    <x v="6"/>
    <x v="6"/>
  </r>
  <r>
    <x v="110"/>
    <x v="1"/>
    <d v="2023-02-15T00:00:00"/>
    <x v="402"/>
    <s v="IPHONE"/>
    <x v="1"/>
    <x v="1"/>
    <x v="1"/>
    <n v="2"/>
    <x v="5"/>
    <x v="6"/>
    <x v="6"/>
  </r>
  <r>
    <x v="110"/>
    <x v="1"/>
    <d v="2023-02-15T00:00:00"/>
    <x v="397"/>
    <s v="OMNI"/>
    <x v="15"/>
    <x v="1"/>
    <x v="1"/>
    <n v="2"/>
    <x v="5"/>
    <x v="6"/>
    <x v="6"/>
  </r>
  <r>
    <x v="110"/>
    <x v="1"/>
    <d v="2023-03-01T00:00:00"/>
    <x v="971"/>
    <s v="CLICC-ML"/>
    <x v="7"/>
    <x v="2"/>
    <x v="1"/>
    <n v="2"/>
    <x v="5"/>
    <x v="6"/>
    <x v="6"/>
  </r>
  <r>
    <x v="110"/>
    <x v="1"/>
    <d v="2023-02-15T00:00:00"/>
    <x v="1533"/>
    <s v="MACUSBC"/>
    <x v="2"/>
    <x v="1"/>
    <x v="1"/>
    <n v="2"/>
    <x v="5"/>
    <x v="6"/>
    <x v="6"/>
  </r>
  <r>
    <x v="110"/>
    <x v="0"/>
    <d v="2023-03-01T00:00:00"/>
    <x v="730"/>
    <s v="CLICC-MM"/>
    <x v="4"/>
    <x v="2"/>
    <x v="1"/>
    <n v="2"/>
    <x v="5"/>
    <x v="6"/>
    <x v="6"/>
  </r>
  <r>
    <x v="110"/>
    <x v="0"/>
    <d v="2023-03-24T00:00:00"/>
    <x v="1180"/>
    <s v="HP"/>
    <x v="18"/>
    <x v="2"/>
    <x v="1"/>
    <n v="2"/>
    <x v="5"/>
    <x v="6"/>
    <x v="6"/>
  </r>
  <r>
    <x v="110"/>
    <x v="0"/>
    <d v="2023-03-01T00:00:00"/>
    <x v="1283"/>
    <s v="HP"/>
    <x v="18"/>
    <x v="2"/>
    <x v="1"/>
    <n v="2"/>
    <x v="5"/>
    <x v="6"/>
    <x v="6"/>
  </r>
  <r>
    <x v="110"/>
    <x v="1"/>
    <d v="2023-02-22T00:00:00"/>
    <x v="1049"/>
    <s v="CBK"/>
    <x v="6"/>
    <x v="2"/>
    <x v="1"/>
    <n v="2"/>
    <x v="5"/>
    <x v="6"/>
    <x v="6"/>
  </r>
  <r>
    <x v="110"/>
    <x v="1"/>
    <d v="2023-03-01T00:00:00"/>
    <x v="1330"/>
    <s v="HP"/>
    <x v="18"/>
    <x v="2"/>
    <x v="1"/>
    <n v="2"/>
    <x v="5"/>
    <x v="6"/>
    <x v="6"/>
  </r>
  <r>
    <x v="110"/>
    <x v="2"/>
    <d v="2023-02-15T00:00:00"/>
    <x v="1388"/>
    <s v="HDMIC"/>
    <x v="0"/>
    <x v="0"/>
    <x v="1"/>
    <n v="2"/>
    <x v="5"/>
    <x v="6"/>
    <x v="6"/>
  </r>
  <r>
    <x v="110"/>
    <x v="1"/>
    <d v="2023-02-15T00:00:00"/>
    <x v="1382"/>
    <s v="IPHONE"/>
    <x v="1"/>
    <x v="1"/>
    <x v="1"/>
    <n v="2"/>
    <x v="5"/>
    <x v="6"/>
    <x v="6"/>
  </r>
  <r>
    <x v="110"/>
    <x v="1"/>
    <d v="2023-02-15T00:00:00"/>
    <x v="1225"/>
    <s v="WALLADPT"/>
    <x v="3"/>
    <x v="1"/>
    <x v="1"/>
    <n v="2"/>
    <x v="5"/>
    <x v="6"/>
    <x v="6"/>
  </r>
  <r>
    <x v="110"/>
    <x v="0"/>
    <d v="2023-02-15T00:00:00"/>
    <x v="1531"/>
    <s v="MACUSBC"/>
    <x v="2"/>
    <x v="1"/>
    <x v="1"/>
    <n v="2"/>
    <x v="5"/>
    <x v="6"/>
    <x v="6"/>
  </r>
  <r>
    <x v="110"/>
    <x v="0"/>
    <d v="2023-02-22T00:00:00"/>
    <x v="328"/>
    <s v="CBK"/>
    <x v="6"/>
    <x v="2"/>
    <x v="1"/>
    <n v="2"/>
    <x v="5"/>
    <x v="6"/>
    <x v="6"/>
  </r>
  <r>
    <x v="110"/>
    <x v="1"/>
    <d v="2023-02-15T00:00:00"/>
    <x v="1335"/>
    <s v="IPHONE"/>
    <x v="1"/>
    <x v="1"/>
    <x v="1"/>
    <n v="2"/>
    <x v="5"/>
    <x v="6"/>
    <x v="6"/>
  </r>
  <r>
    <x v="110"/>
    <x v="1"/>
    <d v="2023-02-15T00:00:00"/>
    <x v="1541"/>
    <s v="MACCHRG"/>
    <x v="9"/>
    <x v="1"/>
    <x v="1"/>
    <n v="2"/>
    <x v="5"/>
    <x v="6"/>
    <x v="6"/>
  </r>
  <r>
    <x v="110"/>
    <x v="1"/>
    <d v="2023-02-15T00:00:00"/>
    <x v="1161"/>
    <s v="CALC"/>
    <x v="16"/>
    <x v="4"/>
    <x v="1"/>
    <n v="2"/>
    <x v="5"/>
    <x v="6"/>
    <x v="6"/>
  </r>
  <r>
    <x v="110"/>
    <x v="1"/>
    <d v="2023-02-15T00:00:00"/>
    <x v="1305"/>
    <s v="OMNI"/>
    <x v="15"/>
    <x v="1"/>
    <x v="1"/>
    <n v="2"/>
    <x v="5"/>
    <x v="6"/>
    <x v="6"/>
  </r>
  <r>
    <x v="110"/>
    <x v="1"/>
    <d v="2023-02-15T00:00:00"/>
    <x v="548"/>
    <s v="IPHONE"/>
    <x v="1"/>
    <x v="1"/>
    <x v="1"/>
    <n v="2"/>
    <x v="5"/>
    <x v="6"/>
    <x v="6"/>
  </r>
  <r>
    <x v="110"/>
    <x v="1"/>
    <d v="2023-02-22T00:00:00"/>
    <x v="1223"/>
    <s v="HP"/>
    <x v="18"/>
    <x v="2"/>
    <x v="1"/>
    <n v="2"/>
    <x v="5"/>
    <x v="6"/>
    <x v="6"/>
  </r>
  <r>
    <x v="110"/>
    <x v="1"/>
    <d v="2023-02-15T00:00:00"/>
    <x v="1528"/>
    <s v="MACUSBC"/>
    <x v="2"/>
    <x v="1"/>
    <x v="1"/>
    <n v="2"/>
    <x v="5"/>
    <x v="6"/>
    <x v="6"/>
  </r>
  <r>
    <x v="110"/>
    <x v="1"/>
    <d v="2023-02-15T00:00:00"/>
    <x v="1265"/>
    <s v="HPUSBC"/>
    <x v="12"/>
    <x v="1"/>
    <x v="1"/>
    <n v="2"/>
    <x v="5"/>
    <x v="6"/>
    <x v="6"/>
  </r>
  <r>
    <x v="110"/>
    <x v="1"/>
    <d v="2023-02-22T00:00:00"/>
    <x v="1363"/>
    <s v="CLICC-MM"/>
    <x v="4"/>
    <x v="2"/>
    <x v="1"/>
    <n v="2"/>
    <x v="5"/>
    <x v="6"/>
    <x v="6"/>
  </r>
  <r>
    <x v="110"/>
    <x v="1"/>
    <d v="2023-02-15T00:00:00"/>
    <x v="1090"/>
    <s v="CALC"/>
    <x v="16"/>
    <x v="4"/>
    <x v="1"/>
    <n v="2"/>
    <x v="5"/>
    <x v="6"/>
    <x v="6"/>
  </r>
  <r>
    <x v="110"/>
    <x v="1"/>
    <d v="2023-02-15T00:00:00"/>
    <x v="1264"/>
    <s v="OMNI"/>
    <x v="15"/>
    <x v="1"/>
    <x v="1"/>
    <n v="2"/>
    <x v="5"/>
    <x v="6"/>
    <x v="6"/>
  </r>
  <r>
    <x v="110"/>
    <x v="1"/>
    <d v="2023-03-01T00:00:00"/>
    <x v="808"/>
    <s v="HP"/>
    <x v="18"/>
    <x v="2"/>
    <x v="1"/>
    <n v="2"/>
    <x v="5"/>
    <x v="6"/>
    <x v="6"/>
  </r>
  <r>
    <x v="110"/>
    <x v="1"/>
    <d v="2023-02-15T00:00:00"/>
    <x v="1205"/>
    <s v="HPUSBC"/>
    <x v="12"/>
    <x v="1"/>
    <x v="1"/>
    <n v="2"/>
    <x v="5"/>
    <x v="6"/>
    <x v="6"/>
  </r>
  <r>
    <x v="110"/>
    <x v="1"/>
    <d v="2023-02-15T00:00:00"/>
    <x v="1474"/>
    <s v="OMNI"/>
    <x v="15"/>
    <x v="1"/>
    <x v="1"/>
    <n v="2"/>
    <x v="5"/>
    <x v="6"/>
    <x v="6"/>
  </r>
  <r>
    <x v="110"/>
    <x v="1"/>
    <d v="2023-02-15T00:00:00"/>
    <x v="1533"/>
    <s v="MACUSBC"/>
    <x v="2"/>
    <x v="1"/>
    <x v="1"/>
    <n v="2"/>
    <x v="5"/>
    <x v="6"/>
    <x v="6"/>
  </r>
  <r>
    <x v="110"/>
    <x v="1"/>
    <d v="2023-02-15T00:00:00"/>
    <x v="263"/>
    <s v="WALLADPT"/>
    <x v="3"/>
    <x v="1"/>
    <x v="1"/>
    <n v="2"/>
    <x v="5"/>
    <x v="6"/>
    <x v="6"/>
  </r>
  <r>
    <x v="110"/>
    <x v="1"/>
    <d v="2023-02-15T00:00:00"/>
    <x v="1087"/>
    <s v="IPHONE"/>
    <x v="1"/>
    <x v="1"/>
    <x v="1"/>
    <n v="2"/>
    <x v="5"/>
    <x v="6"/>
    <x v="6"/>
  </r>
  <r>
    <x v="110"/>
    <x v="0"/>
    <d v="2023-03-01T00:00:00"/>
    <x v="1465"/>
    <s v="CLICC-MM"/>
    <x v="4"/>
    <x v="2"/>
    <x v="1"/>
    <n v="2"/>
    <x v="5"/>
    <x v="6"/>
    <x v="6"/>
  </r>
  <r>
    <x v="110"/>
    <x v="1"/>
    <d v="2023-02-15T00:00:00"/>
    <x v="567"/>
    <s v="IPHONE"/>
    <x v="1"/>
    <x v="1"/>
    <x v="1"/>
    <n v="2"/>
    <x v="5"/>
    <x v="6"/>
    <x v="6"/>
  </r>
  <r>
    <x v="110"/>
    <x v="1"/>
    <d v="2023-02-15T00:00:00"/>
    <x v="568"/>
    <s v="WALLADPT"/>
    <x v="3"/>
    <x v="1"/>
    <x v="1"/>
    <n v="2"/>
    <x v="5"/>
    <x v="6"/>
    <x v="6"/>
  </r>
  <r>
    <x v="110"/>
    <x v="1"/>
    <d v="2023-02-15T00:00:00"/>
    <x v="692"/>
    <s v="OMNI"/>
    <x v="15"/>
    <x v="1"/>
    <x v="1"/>
    <n v="2"/>
    <x v="5"/>
    <x v="6"/>
    <x v="6"/>
  </r>
  <r>
    <x v="110"/>
    <x v="1"/>
    <d v="2023-02-15T00:00:00"/>
    <x v="1301"/>
    <s v="IPHONE"/>
    <x v="1"/>
    <x v="1"/>
    <x v="1"/>
    <n v="2"/>
    <x v="5"/>
    <x v="6"/>
    <x v="6"/>
  </r>
  <r>
    <x v="110"/>
    <x v="1"/>
    <d v="2023-02-15T00:00:00"/>
    <x v="1325"/>
    <s v="WALLADPT"/>
    <x v="3"/>
    <x v="1"/>
    <x v="1"/>
    <n v="2"/>
    <x v="5"/>
    <x v="6"/>
    <x v="6"/>
  </r>
  <r>
    <x v="110"/>
    <x v="0"/>
    <d v="2023-02-15T00:00:00"/>
    <x v="394"/>
    <s v="WALLADPT"/>
    <x v="3"/>
    <x v="1"/>
    <x v="1"/>
    <n v="2"/>
    <x v="5"/>
    <x v="6"/>
    <x v="6"/>
  </r>
  <r>
    <x v="110"/>
    <x v="0"/>
    <d v="2023-02-15T00:00:00"/>
    <x v="262"/>
    <s v="IPHONE"/>
    <x v="1"/>
    <x v="1"/>
    <x v="1"/>
    <n v="2"/>
    <x v="5"/>
    <x v="6"/>
    <x v="6"/>
  </r>
  <r>
    <x v="110"/>
    <x v="1"/>
    <d v="2023-02-15T00:00:00"/>
    <x v="1538"/>
    <s v="MACUSBC"/>
    <x v="2"/>
    <x v="1"/>
    <x v="1"/>
    <n v="2"/>
    <x v="5"/>
    <x v="6"/>
    <x v="6"/>
  </r>
  <r>
    <x v="110"/>
    <x v="1"/>
    <d v="2023-02-15T00:00:00"/>
    <x v="185"/>
    <s v="IPHONE"/>
    <x v="1"/>
    <x v="1"/>
    <x v="1"/>
    <n v="2"/>
    <x v="5"/>
    <x v="6"/>
    <x v="6"/>
  </r>
  <r>
    <x v="110"/>
    <x v="1"/>
    <d v="2023-02-15T00:00:00"/>
    <x v="950"/>
    <s v="WALLADPT"/>
    <x v="3"/>
    <x v="1"/>
    <x v="1"/>
    <n v="2"/>
    <x v="5"/>
    <x v="6"/>
    <x v="6"/>
  </r>
  <r>
    <x v="110"/>
    <x v="1"/>
    <d v="2023-02-15T00:00:00"/>
    <x v="822"/>
    <s v="WALLADPT"/>
    <x v="3"/>
    <x v="1"/>
    <x v="1"/>
    <n v="2"/>
    <x v="5"/>
    <x v="6"/>
    <x v="6"/>
  </r>
  <r>
    <x v="110"/>
    <x v="1"/>
    <d v="2023-02-15T00:00:00"/>
    <x v="430"/>
    <s v="IPHONE"/>
    <x v="1"/>
    <x v="1"/>
    <x v="1"/>
    <n v="2"/>
    <x v="5"/>
    <x v="6"/>
    <x v="6"/>
  </r>
  <r>
    <x v="110"/>
    <x v="1"/>
    <d v="2023-02-15T00:00:00"/>
    <x v="326"/>
    <s v="WALLADPT"/>
    <x v="3"/>
    <x v="1"/>
    <x v="1"/>
    <n v="2"/>
    <x v="5"/>
    <x v="6"/>
    <x v="6"/>
  </r>
  <r>
    <x v="110"/>
    <x v="1"/>
    <d v="2023-02-15T00:00:00"/>
    <x v="67"/>
    <s v="IPHONE"/>
    <x v="1"/>
    <x v="1"/>
    <x v="1"/>
    <n v="2"/>
    <x v="5"/>
    <x v="6"/>
    <x v="6"/>
  </r>
  <r>
    <x v="110"/>
    <x v="1"/>
    <d v="2023-02-15T00:00:00"/>
    <x v="285"/>
    <s v="IPHONE"/>
    <x v="1"/>
    <x v="1"/>
    <x v="1"/>
    <n v="2"/>
    <x v="5"/>
    <x v="6"/>
    <x v="6"/>
  </r>
  <r>
    <x v="110"/>
    <x v="1"/>
    <d v="2023-02-22T00:00:00"/>
    <x v="1542"/>
    <s v="FAC"/>
    <x v="4"/>
    <x v="2"/>
    <x v="1"/>
    <n v="2"/>
    <x v="5"/>
    <x v="6"/>
    <x v="6"/>
  </r>
  <r>
    <x v="110"/>
    <x v="1"/>
    <d v="2023-02-15T00:00:00"/>
    <x v="2"/>
    <s v="IPHONE"/>
    <x v="1"/>
    <x v="1"/>
    <x v="1"/>
    <n v="2"/>
    <x v="5"/>
    <x v="6"/>
    <x v="6"/>
  </r>
  <r>
    <x v="110"/>
    <x v="1"/>
    <d v="2023-02-15T00:00:00"/>
    <x v="498"/>
    <s v="WALLADPT"/>
    <x v="3"/>
    <x v="1"/>
    <x v="1"/>
    <n v="2"/>
    <x v="5"/>
    <x v="6"/>
    <x v="6"/>
  </r>
  <r>
    <x v="110"/>
    <x v="1"/>
    <d v="2023-02-15T00:00:00"/>
    <x v="357"/>
    <s v="WALLADPT"/>
    <x v="3"/>
    <x v="1"/>
    <x v="1"/>
    <n v="2"/>
    <x v="5"/>
    <x v="6"/>
    <x v="6"/>
  </r>
  <r>
    <x v="110"/>
    <x v="1"/>
    <d v="2023-02-15T00:00:00"/>
    <x v="393"/>
    <s v="IPHONE"/>
    <x v="1"/>
    <x v="1"/>
    <x v="1"/>
    <n v="2"/>
    <x v="5"/>
    <x v="6"/>
    <x v="6"/>
  </r>
  <r>
    <x v="110"/>
    <x v="1"/>
    <d v="2023-03-01T00:00:00"/>
    <x v="1543"/>
    <s v="CLICC-MM"/>
    <x v="4"/>
    <x v="2"/>
    <x v="1"/>
    <n v="2"/>
    <x v="5"/>
    <x v="6"/>
    <x v="6"/>
  </r>
  <r>
    <x v="110"/>
    <x v="1"/>
    <d v="2023-02-15T00:00:00"/>
    <x v="1530"/>
    <s v="MACUSBC"/>
    <x v="2"/>
    <x v="1"/>
    <x v="1"/>
    <n v="2"/>
    <x v="5"/>
    <x v="6"/>
    <x v="6"/>
  </r>
  <r>
    <x v="110"/>
    <x v="1"/>
    <d v="2023-02-15T00:00:00"/>
    <x v="1525"/>
    <s v="MACUSBC"/>
    <x v="2"/>
    <x v="1"/>
    <x v="1"/>
    <n v="2"/>
    <x v="5"/>
    <x v="6"/>
    <x v="6"/>
  </r>
  <r>
    <x v="110"/>
    <x v="0"/>
    <d v="2023-02-15T00:00:00"/>
    <x v="1035"/>
    <s v="IPHONE"/>
    <x v="1"/>
    <x v="1"/>
    <x v="1"/>
    <n v="2"/>
    <x v="5"/>
    <x v="6"/>
    <x v="6"/>
  </r>
  <r>
    <x v="110"/>
    <x v="1"/>
    <d v="2023-02-15T00:00:00"/>
    <x v="1376"/>
    <s v="WALLADPT"/>
    <x v="3"/>
    <x v="1"/>
    <x v="1"/>
    <n v="2"/>
    <x v="5"/>
    <x v="6"/>
    <x v="6"/>
  </r>
  <r>
    <x v="110"/>
    <x v="1"/>
    <d v="2023-02-15T00:00:00"/>
    <x v="751"/>
    <s v="IPHONE"/>
    <x v="1"/>
    <x v="1"/>
    <x v="1"/>
    <n v="2"/>
    <x v="5"/>
    <x v="6"/>
    <x v="6"/>
  </r>
  <r>
    <x v="110"/>
    <x v="0"/>
    <d v="2023-02-15T00:00:00"/>
    <x v="1532"/>
    <s v="MACUSBC"/>
    <x v="2"/>
    <x v="1"/>
    <x v="1"/>
    <n v="2"/>
    <x v="5"/>
    <x v="6"/>
    <x v="6"/>
  </r>
  <r>
    <x v="110"/>
    <x v="1"/>
    <d v="2023-03-01T00:00:00"/>
    <x v="479"/>
    <s v="CLICC-ML"/>
    <x v="7"/>
    <x v="2"/>
    <x v="1"/>
    <n v="2"/>
    <x v="5"/>
    <x v="6"/>
    <x v="6"/>
  </r>
  <r>
    <x v="110"/>
    <x v="1"/>
    <d v="2023-02-15T00:00:00"/>
    <x v="1059"/>
    <s v="CALC"/>
    <x v="16"/>
    <x v="4"/>
    <x v="1"/>
    <n v="2"/>
    <x v="5"/>
    <x v="6"/>
    <x v="6"/>
  </r>
  <r>
    <x v="110"/>
    <x v="1"/>
    <d v="2023-03-01T00:00:00"/>
    <x v="848"/>
    <s v="CLICC-ML"/>
    <x v="7"/>
    <x v="2"/>
    <x v="1"/>
    <n v="2"/>
    <x v="5"/>
    <x v="6"/>
    <x v="6"/>
  </r>
  <r>
    <x v="110"/>
    <x v="1"/>
    <d v="2023-02-15T00:00:00"/>
    <x v="1386"/>
    <s v="WALLADPT"/>
    <x v="3"/>
    <x v="1"/>
    <x v="1"/>
    <n v="2"/>
    <x v="5"/>
    <x v="6"/>
    <x v="6"/>
  </r>
  <r>
    <x v="110"/>
    <x v="1"/>
    <d v="2023-02-15T00:00:00"/>
    <x v="524"/>
    <s v="IPHONE"/>
    <x v="1"/>
    <x v="1"/>
    <x v="1"/>
    <n v="2"/>
    <x v="5"/>
    <x v="6"/>
    <x v="6"/>
  </r>
  <r>
    <x v="110"/>
    <x v="1"/>
    <d v="2023-02-15T00:00:00"/>
    <x v="1539"/>
    <s v="MACUSBC"/>
    <x v="2"/>
    <x v="1"/>
    <x v="1"/>
    <n v="2"/>
    <x v="5"/>
    <x v="6"/>
    <x v="6"/>
  </r>
  <r>
    <x v="110"/>
    <x v="1"/>
    <d v="2023-02-15T00:00:00"/>
    <x v="1318"/>
    <s v="WALLADPT"/>
    <x v="3"/>
    <x v="1"/>
    <x v="1"/>
    <n v="2"/>
    <x v="5"/>
    <x v="6"/>
    <x v="6"/>
  </r>
  <r>
    <x v="110"/>
    <x v="1"/>
    <d v="2023-02-15T00:00:00"/>
    <x v="634"/>
    <s v="IPHONE"/>
    <x v="1"/>
    <x v="1"/>
    <x v="1"/>
    <n v="2"/>
    <x v="5"/>
    <x v="6"/>
    <x v="6"/>
  </r>
  <r>
    <x v="110"/>
    <x v="1"/>
    <d v="2023-02-15T00:00:00"/>
    <x v="982"/>
    <s v="CALC"/>
    <x v="16"/>
    <x v="4"/>
    <x v="1"/>
    <n v="2"/>
    <x v="5"/>
    <x v="6"/>
    <x v="6"/>
  </r>
  <r>
    <x v="110"/>
    <x v="1"/>
    <d v="2023-02-15T00:00:00"/>
    <x v="393"/>
    <s v="IPHONE"/>
    <x v="1"/>
    <x v="1"/>
    <x v="1"/>
    <n v="2"/>
    <x v="5"/>
    <x v="6"/>
    <x v="6"/>
  </r>
  <r>
    <x v="110"/>
    <x v="1"/>
    <d v="2023-02-15T00:00:00"/>
    <x v="1528"/>
    <s v="MACUSBC"/>
    <x v="2"/>
    <x v="1"/>
    <x v="1"/>
    <n v="2"/>
    <x v="5"/>
    <x v="6"/>
    <x v="6"/>
  </r>
  <r>
    <x v="110"/>
    <x v="1"/>
    <d v="2023-02-15T00:00:00"/>
    <x v="5"/>
    <s v="WALLADPT"/>
    <x v="3"/>
    <x v="1"/>
    <x v="1"/>
    <n v="2"/>
    <x v="5"/>
    <x v="6"/>
    <x v="6"/>
  </r>
  <r>
    <x v="110"/>
    <x v="1"/>
    <d v="2023-02-15T00:00:00"/>
    <x v="1503"/>
    <s v="IPHONE"/>
    <x v="1"/>
    <x v="1"/>
    <x v="1"/>
    <n v="2"/>
    <x v="5"/>
    <x v="6"/>
    <x v="6"/>
  </r>
  <r>
    <x v="110"/>
    <x v="0"/>
    <d v="2023-02-15T00:00:00"/>
    <x v="1048"/>
    <s v="WALLADPT"/>
    <x v="3"/>
    <x v="1"/>
    <x v="1"/>
    <n v="2"/>
    <x v="5"/>
    <x v="6"/>
    <x v="6"/>
  </r>
  <r>
    <x v="110"/>
    <x v="0"/>
    <d v="2023-02-15T00:00:00"/>
    <x v="524"/>
    <s v="IPHONE"/>
    <x v="1"/>
    <x v="1"/>
    <x v="1"/>
    <n v="2"/>
    <x v="5"/>
    <x v="6"/>
    <x v="6"/>
  </r>
  <r>
    <x v="110"/>
    <x v="1"/>
    <d v="2023-02-15T00:00:00"/>
    <x v="1544"/>
    <s v="OLDMACCHRG"/>
    <x v="22"/>
    <x v="1"/>
    <x v="1"/>
    <n v="2"/>
    <x v="5"/>
    <x v="6"/>
    <x v="6"/>
  </r>
  <r>
    <x v="110"/>
    <x v="1"/>
    <d v="2023-02-15T00:00:00"/>
    <x v="441"/>
    <s v="MACCHRG"/>
    <x v="9"/>
    <x v="1"/>
    <x v="1"/>
    <n v="2"/>
    <x v="5"/>
    <x v="6"/>
    <x v="6"/>
  </r>
  <r>
    <x v="110"/>
    <x v="1"/>
    <d v="2023-02-15T00:00:00"/>
    <x v="692"/>
    <s v="OMNI"/>
    <x v="15"/>
    <x v="1"/>
    <x v="1"/>
    <n v="2"/>
    <x v="5"/>
    <x v="6"/>
    <x v="6"/>
  </r>
  <r>
    <x v="110"/>
    <x v="1"/>
    <d v="2023-02-15T00:00:00"/>
    <x v="326"/>
    <s v="WALLADPT"/>
    <x v="3"/>
    <x v="1"/>
    <x v="1"/>
    <n v="2"/>
    <x v="5"/>
    <x v="6"/>
    <x v="6"/>
  </r>
  <r>
    <x v="110"/>
    <x v="1"/>
    <d v="2023-02-15T00:00:00"/>
    <x v="285"/>
    <s v="IPHONE"/>
    <x v="1"/>
    <x v="1"/>
    <x v="1"/>
    <n v="2"/>
    <x v="5"/>
    <x v="6"/>
    <x v="6"/>
  </r>
  <r>
    <x v="111"/>
    <x v="0"/>
    <d v="2023-02-16T00:00:00"/>
    <x v="435"/>
    <s v="CALC"/>
    <x v="16"/>
    <x v="4"/>
    <x v="1"/>
    <n v="2"/>
    <x v="5"/>
    <x v="0"/>
    <x v="6"/>
  </r>
  <r>
    <x v="111"/>
    <x v="1"/>
    <d v="2023-02-16T00:00:00"/>
    <x v="1538"/>
    <s v="MACUSBC"/>
    <x v="2"/>
    <x v="1"/>
    <x v="1"/>
    <n v="2"/>
    <x v="5"/>
    <x v="0"/>
    <x v="6"/>
  </r>
  <r>
    <x v="111"/>
    <x v="1"/>
    <d v="2023-02-16T00:00:00"/>
    <x v="1534"/>
    <s v="MACUSBC"/>
    <x v="2"/>
    <x v="1"/>
    <x v="1"/>
    <n v="2"/>
    <x v="5"/>
    <x v="0"/>
    <x v="6"/>
  </r>
  <r>
    <x v="111"/>
    <x v="0"/>
    <d v="2023-02-16T00:00:00"/>
    <x v="1528"/>
    <s v="MACUSBC"/>
    <x v="2"/>
    <x v="1"/>
    <x v="1"/>
    <n v="2"/>
    <x v="5"/>
    <x v="0"/>
    <x v="6"/>
  </r>
  <r>
    <x v="111"/>
    <x v="1"/>
    <d v="2023-02-16T00:00:00"/>
    <x v="963"/>
    <s v="WALLADPT"/>
    <x v="3"/>
    <x v="1"/>
    <x v="1"/>
    <n v="2"/>
    <x v="5"/>
    <x v="0"/>
    <x v="6"/>
  </r>
  <r>
    <x v="111"/>
    <x v="1"/>
    <d v="2023-02-16T00:00:00"/>
    <x v="20"/>
    <s v="IPHONE"/>
    <x v="1"/>
    <x v="1"/>
    <x v="1"/>
    <n v="2"/>
    <x v="5"/>
    <x v="0"/>
    <x v="6"/>
  </r>
  <r>
    <x v="111"/>
    <x v="1"/>
    <d v="2023-02-23T00:00:00"/>
    <x v="1291"/>
    <s v="HP"/>
    <x v="18"/>
    <x v="2"/>
    <x v="1"/>
    <n v="2"/>
    <x v="5"/>
    <x v="0"/>
    <x v="6"/>
  </r>
  <r>
    <x v="111"/>
    <x v="1"/>
    <d v="2023-02-16T00:00:00"/>
    <x v="524"/>
    <s v="IPHONE"/>
    <x v="1"/>
    <x v="1"/>
    <x v="1"/>
    <n v="2"/>
    <x v="5"/>
    <x v="0"/>
    <x v="6"/>
  </r>
  <r>
    <x v="111"/>
    <x v="1"/>
    <d v="2023-02-16T00:00:00"/>
    <x v="950"/>
    <s v="WALLADPT"/>
    <x v="3"/>
    <x v="1"/>
    <x v="1"/>
    <n v="2"/>
    <x v="5"/>
    <x v="0"/>
    <x v="6"/>
  </r>
  <r>
    <x v="111"/>
    <x v="1"/>
    <d v="2023-03-02T00:00:00"/>
    <x v="1545"/>
    <s v="CLICC-MM"/>
    <x v="4"/>
    <x v="2"/>
    <x v="1"/>
    <n v="2"/>
    <x v="5"/>
    <x v="0"/>
    <x v="6"/>
  </r>
  <r>
    <x v="111"/>
    <x v="1"/>
    <d v="2023-02-16T00:00:00"/>
    <x v="1531"/>
    <s v="MACUSBC"/>
    <x v="2"/>
    <x v="1"/>
    <x v="1"/>
    <n v="2"/>
    <x v="5"/>
    <x v="0"/>
    <x v="6"/>
  </r>
  <r>
    <x v="111"/>
    <x v="0"/>
    <d v="2023-02-16T00:00:00"/>
    <x v="969"/>
    <s v="CALC"/>
    <x v="16"/>
    <x v="4"/>
    <x v="1"/>
    <n v="2"/>
    <x v="5"/>
    <x v="0"/>
    <x v="6"/>
  </r>
  <r>
    <x v="111"/>
    <x v="1"/>
    <d v="2023-03-01T00:00:00"/>
    <x v="924"/>
    <s v="CBK"/>
    <x v="6"/>
    <x v="2"/>
    <x v="1"/>
    <n v="2"/>
    <x v="5"/>
    <x v="0"/>
    <x v="6"/>
  </r>
  <r>
    <x v="111"/>
    <x v="1"/>
    <d v="2023-02-23T00:00:00"/>
    <x v="762"/>
    <s v="CLICC-ML"/>
    <x v="7"/>
    <x v="2"/>
    <x v="1"/>
    <n v="2"/>
    <x v="5"/>
    <x v="0"/>
    <x v="6"/>
  </r>
  <r>
    <x v="111"/>
    <x v="1"/>
    <d v="2023-02-16T00:00:00"/>
    <x v="1536"/>
    <s v="MACUSBC"/>
    <x v="2"/>
    <x v="1"/>
    <x v="1"/>
    <n v="2"/>
    <x v="5"/>
    <x v="0"/>
    <x v="6"/>
  </r>
  <r>
    <x v="111"/>
    <x v="1"/>
    <d v="2023-02-16T00:00:00"/>
    <x v="1001"/>
    <s v="IPHONE"/>
    <x v="1"/>
    <x v="1"/>
    <x v="1"/>
    <n v="2"/>
    <x v="5"/>
    <x v="0"/>
    <x v="6"/>
  </r>
  <r>
    <x v="111"/>
    <x v="1"/>
    <d v="2023-02-23T00:00:00"/>
    <x v="1405"/>
    <s v="CBK"/>
    <x v="6"/>
    <x v="2"/>
    <x v="1"/>
    <n v="2"/>
    <x v="5"/>
    <x v="0"/>
    <x v="6"/>
  </r>
  <r>
    <x v="111"/>
    <x v="1"/>
    <d v="2023-02-16T00:00:00"/>
    <x v="883"/>
    <s v="IPHONE"/>
    <x v="1"/>
    <x v="1"/>
    <x v="1"/>
    <n v="2"/>
    <x v="5"/>
    <x v="0"/>
    <x v="6"/>
  </r>
  <r>
    <x v="111"/>
    <x v="1"/>
    <d v="2023-02-16T00:00:00"/>
    <x v="713"/>
    <s v="HDST"/>
    <x v="8"/>
    <x v="4"/>
    <x v="1"/>
    <n v="2"/>
    <x v="5"/>
    <x v="0"/>
    <x v="6"/>
  </r>
  <r>
    <x v="111"/>
    <x v="3"/>
    <d v="2023-02-23T00:00:00"/>
    <x v="328"/>
    <s v="CBK"/>
    <x v="6"/>
    <x v="2"/>
    <x v="1"/>
    <n v="2"/>
    <x v="5"/>
    <x v="0"/>
    <x v="6"/>
  </r>
  <r>
    <x v="111"/>
    <x v="1"/>
    <d v="2023-02-16T00:00:00"/>
    <x v="1534"/>
    <s v="MACUSBC"/>
    <x v="2"/>
    <x v="1"/>
    <x v="1"/>
    <n v="2"/>
    <x v="5"/>
    <x v="0"/>
    <x v="6"/>
  </r>
  <r>
    <x v="111"/>
    <x v="0"/>
    <d v="2023-02-16T00:00:00"/>
    <x v="1546"/>
    <s v="MACCHRG"/>
    <x v="9"/>
    <x v="1"/>
    <x v="1"/>
    <n v="2"/>
    <x v="5"/>
    <x v="0"/>
    <x v="6"/>
  </r>
  <r>
    <x v="111"/>
    <x v="1"/>
    <d v="2023-02-16T00:00:00"/>
    <x v="1533"/>
    <s v="MACUSBC"/>
    <x v="2"/>
    <x v="1"/>
    <x v="1"/>
    <n v="2"/>
    <x v="5"/>
    <x v="0"/>
    <x v="6"/>
  </r>
  <r>
    <x v="111"/>
    <x v="1"/>
    <d v="2023-02-16T00:00:00"/>
    <x v="1265"/>
    <s v="HPUSBC"/>
    <x v="12"/>
    <x v="1"/>
    <x v="1"/>
    <n v="2"/>
    <x v="5"/>
    <x v="0"/>
    <x v="6"/>
  </r>
  <r>
    <x v="111"/>
    <x v="0"/>
    <d v="2023-02-16T00:00:00"/>
    <x v="919"/>
    <s v="UVGA"/>
    <x v="10"/>
    <x v="0"/>
    <x v="1"/>
    <n v="2"/>
    <x v="5"/>
    <x v="0"/>
    <x v="6"/>
  </r>
  <r>
    <x v="111"/>
    <x v="0"/>
    <d v="2023-02-16T00:00:00"/>
    <x v="331"/>
    <s v="HPUSBC"/>
    <x v="12"/>
    <x v="1"/>
    <x v="1"/>
    <n v="2"/>
    <x v="5"/>
    <x v="0"/>
    <x v="6"/>
  </r>
  <r>
    <x v="111"/>
    <x v="0"/>
    <d v="2023-02-23T00:00:00"/>
    <x v="46"/>
    <s v="CBK"/>
    <x v="6"/>
    <x v="2"/>
    <x v="1"/>
    <n v="2"/>
    <x v="5"/>
    <x v="0"/>
    <x v="6"/>
  </r>
  <r>
    <x v="111"/>
    <x v="1"/>
    <d v="2023-02-23T00:00:00"/>
    <x v="1472"/>
    <s v="CBK"/>
    <x v="6"/>
    <x v="2"/>
    <x v="1"/>
    <n v="2"/>
    <x v="5"/>
    <x v="0"/>
    <x v="6"/>
  </r>
  <r>
    <x v="111"/>
    <x v="1"/>
    <d v="2023-02-16T00:00:00"/>
    <x v="963"/>
    <s v="WALLADPT"/>
    <x v="3"/>
    <x v="1"/>
    <x v="1"/>
    <n v="2"/>
    <x v="5"/>
    <x v="0"/>
    <x v="6"/>
  </r>
  <r>
    <x v="111"/>
    <x v="1"/>
    <d v="2023-02-16T00:00:00"/>
    <x v="20"/>
    <s v="IPHONE"/>
    <x v="1"/>
    <x v="1"/>
    <x v="1"/>
    <n v="2"/>
    <x v="5"/>
    <x v="0"/>
    <x v="6"/>
  </r>
  <r>
    <x v="111"/>
    <x v="1"/>
    <d v="2023-02-16T00:00:00"/>
    <x v="1205"/>
    <s v="HPUSBC"/>
    <x v="12"/>
    <x v="1"/>
    <x v="1"/>
    <n v="2"/>
    <x v="5"/>
    <x v="0"/>
    <x v="6"/>
  </r>
  <r>
    <x v="111"/>
    <x v="1"/>
    <d v="2023-02-16T00:00:00"/>
    <x v="185"/>
    <s v="IPHONE"/>
    <x v="1"/>
    <x v="1"/>
    <x v="1"/>
    <n v="2"/>
    <x v="5"/>
    <x v="0"/>
    <x v="6"/>
  </r>
  <r>
    <x v="111"/>
    <x v="1"/>
    <d v="2023-02-16T00:00:00"/>
    <x v="1048"/>
    <s v="WALLADPT"/>
    <x v="3"/>
    <x v="1"/>
    <x v="1"/>
    <n v="2"/>
    <x v="5"/>
    <x v="0"/>
    <x v="6"/>
  </r>
  <r>
    <x v="111"/>
    <x v="0"/>
    <d v="2023-02-16T00:00:00"/>
    <x v="960"/>
    <s v="WALLADPT"/>
    <x v="3"/>
    <x v="1"/>
    <x v="1"/>
    <n v="2"/>
    <x v="5"/>
    <x v="0"/>
    <x v="6"/>
  </r>
  <r>
    <x v="111"/>
    <x v="0"/>
    <d v="2023-02-16T00:00:00"/>
    <x v="67"/>
    <s v="IPHONE"/>
    <x v="1"/>
    <x v="1"/>
    <x v="1"/>
    <n v="2"/>
    <x v="5"/>
    <x v="0"/>
    <x v="6"/>
  </r>
  <r>
    <x v="111"/>
    <x v="1"/>
    <d v="2023-02-16T00:00:00"/>
    <x v="1509"/>
    <s v="CALC"/>
    <x v="16"/>
    <x v="4"/>
    <x v="1"/>
    <n v="2"/>
    <x v="5"/>
    <x v="0"/>
    <x v="6"/>
  </r>
  <r>
    <x v="111"/>
    <x v="0"/>
    <d v="2023-02-23T00:00:00"/>
    <x v="1547"/>
    <s v="CBK"/>
    <x v="6"/>
    <x v="2"/>
    <x v="1"/>
    <n v="2"/>
    <x v="5"/>
    <x v="0"/>
    <x v="6"/>
  </r>
  <r>
    <x v="111"/>
    <x v="1"/>
    <d v="2023-02-16T00:00:00"/>
    <x v="1161"/>
    <s v="CALC"/>
    <x v="16"/>
    <x v="4"/>
    <x v="1"/>
    <n v="2"/>
    <x v="5"/>
    <x v="0"/>
    <x v="6"/>
  </r>
  <r>
    <x v="111"/>
    <x v="1"/>
    <d v="2023-02-16T00:00:00"/>
    <x v="883"/>
    <s v="IPHONE"/>
    <x v="1"/>
    <x v="1"/>
    <x v="1"/>
    <n v="2"/>
    <x v="5"/>
    <x v="0"/>
    <x v="6"/>
  </r>
  <r>
    <x v="111"/>
    <x v="0"/>
    <d v="2023-02-23T00:00:00"/>
    <x v="251"/>
    <s v="CBK"/>
    <x v="6"/>
    <x v="2"/>
    <x v="1"/>
    <n v="2"/>
    <x v="5"/>
    <x v="0"/>
    <x v="6"/>
  </r>
  <r>
    <x v="111"/>
    <x v="0"/>
    <d v="2023-02-23T00:00:00"/>
    <x v="968"/>
    <s v="CLICC-ML"/>
    <x v="7"/>
    <x v="2"/>
    <x v="1"/>
    <n v="2"/>
    <x v="5"/>
    <x v="0"/>
    <x v="6"/>
  </r>
  <r>
    <x v="111"/>
    <x v="1"/>
    <d v="2023-02-16T00:00:00"/>
    <x v="1532"/>
    <s v="MACUSBC"/>
    <x v="2"/>
    <x v="1"/>
    <x v="1"/>
    <n v="2"/>
    <x v="5"/>
    <x v="0"/>
    <x v="6"/>
  </r>
  <r>
    <x v="111"/>
    <x v="1"/>
    <d v="2023-02-16T00:00:00"/>
    <x v="634"/>
    <s v="IPHONE"/>
    <x v="1"/>
    <x v="1"/>
    <x v="1"/>
    <n v="2"/>
    <x v="5"/>
    <x v="0"/>
    <x v="6"/>
  </r>
  <r>
    <x v="111"/>
    <x v="1"/>
    <d v="2023-02-16T00:00:00"/>
    <x v="1205"/>
    <s v="HPUSBC"/>
    <x v="12"/>
    <x v="1"/>
    <x v="1"/>
    <n v="2"/>
    <x v="5"/>
    <x v="0"/>
    <x v="6"/>
  </r>
  <r>
    <x v="111"/>
    <x v="1"/>
    <d v="2023-02-16T00:00:00"/>
    <x v="1530"/>
    <s v="MACUSBC"/>
    <x v="2"/>
    <x v="1"/>
    <x v="1"/>
    <n v="2"/>
    <x v="5"/>
    <x v="0"/>
    <x v="6"/>
  </r>
  <r>
    <x v="111"/>
    <x v="1"/>
    <d v="2023-02-23T00:00:00"/>
    <x v="863"/>
    <s v="CLICC-ML"/>
    <x v="7"/>
    <x v="2"/>
    <x v="1"/>
    <n v="2"/>
    <x v="5"/>
    <x v="0"/>
    <x v="6"/>
  </r>
  <r>
    <x v="111"/>
    <x v="1"/>
    <d v="2023-02-23T00:00:00"/>
    <x v="953"/>
    <s v="CLICC-ML"/>
    <x v="7"/>
    <x v="2"/>
    <x v="1"/>
    <n v="2"/>
    <x v="5"/>
    <x v="0"/>
    <x v="6"/>
  </r>
  <r>
    <x v="111"/>
    <x v="1"/>
    <d v="2023-02-16T00:00:00"/>
    <x v="20"/>
    <s v="IPHONE"/>
    <x v="1"/>
    <x v="1"/>
    <x v="1"/>
    <n v="2"/>
    <x v="5"/>
    <x v="0"/>
    <x v="6"/>
  </r>
  <r>
    <x v="111"/>
    <x v="1"/>
    <d v="2023-02-16T00:00:00"/>
    <x v="963"/>
    <s v="WALLADPT"/>
    <x v="3"/>
    <x v="1"/>
    <x v="1"/>
    <n v="2"/>
    <x v="5"/>
    <x v="0"/>
    <x v="6"/>
  </r>
  <r>
    <x v="111"/>
    <x v="1"/>
    <d v="2023-02-16T00:00:00"/>
    <x v="1143"/>
    <s v="WALLADPT"/>
    <x v="3"/>
    <x v="1"/>
    <x v="1"/>
    <n v="2"/>
    <x v="5"/>
    <x v="0"/>
    <x v="6"/>
  </r>
  <r>
    <x v="111"/>
    <x v="1"/>
    <d v="2023-02-16T00:00:00"/>
    <x v="1503"/>
    <s v="IPHONE"/>
    <x v="1"/>
    <x v="1"/>
    <x v="1"/>
    <n v="2"/>
    <x v="5"/>
    <x v="0"/>
    <x v="6"/>
  </r>
  <r>
    <x v="111"/>
    <x v="0"/>
    <d v="2023-02-16T00:00:00"/>
    <x v="1525"/>
    <s v="MACUSBC"/>
    <x v="2"/>
    <x v="1"/>
    <x v="1"/>
    <n v="2"/>
    <x v="5"/>
    <x v="0"/>
    <x v="6"/>
  </r>
  <r>
    <x v="111"/>
    <x v="0"/>
    <d v="2023-02-23T00:00:00"/>
    <x v="611"/>
    <s v="CLICC-ML"/>
    <x v="7"/>
    <x v="2"/>
    <x v="1"/>
    <n v="2"/>
    <x v="5"/>
    <x v="0"/>
    <x v="6"/>
  </r>
  <r>
    <x v="111"/>
    <x v="0"/>
    <d v="2023-02-23T00:00:00"/>
    <x v="853"/>
    <s v="CBK"/>
    <x v="6"/>
    <x v="2"/>
    <x v="1"/>
    <n v="2"/>
    <x v="5"/>
    <x v="0"/>
    <x v="6"/>
  </r>
  <r>
    <x v="111"/>
    <x v="1"/>
    <d v="2023-02-16T00:00:00"/>
    <x v="1265"/>
    <s v="HPUSBC"/>
    <x v="12"/>
    <x v="1"/>
    <x v="1"/>
    <n v="2"/>
    <x v="5"/>
    <x v="0"/>
    <x v="6"/>
  </r>
  <r>
    <x v="111"/>
    <x v="1"/>
    <d v="2023-02-16T00:00:00"/>
    <x v="982"/>
    <s v="CALC"/>
    <x v="16"/>
    <x v="4"/>
    <x v="1"/>
    <n v="2"/>
    <x v="5"/>
    <x v="0"/>
    <x v="6"/>
  </r>
  <r>
    <x v="111"/>
    <x v="0"/>
    <d v="2023-02-23T00:00:00"/>
    <x v="878"/>
    <s v="CLICC-ML"/>
    <x v="7"/>
    <x v="2"/>
    <x v="1"/>
    <n v="2"/>
    <x v="5"/>
    <x v="0"/>
    <x v="6"/>
  </r>
  <r>
    <x v="111"/>
    <x v="1"/>
    <d v="2023-02-16T00:00:00"/>
    <x v="692"/>
    <s v="OMNI"/>
    <x v="15"/>
    <x v="1"/>
    <x v="1"/>
    <n v="2"/>
    <x v="5"/>
    <x v="0"/>
    <x v="6"/>
  </r>
  <r>
    <x v="111"/>
    <x v="1"/>
    <d v="2023-02-16T00:00:00"/>
    <x v="1536"/>
    <s v="MACUSBC"/>
    <x v="2"/>
    <x v="1"/>
    <x v="1"/>
    <n v="2"/>
    <x v="5"/>
    <x v="0"/>
    <x v="6"/>
  </r>
  <r>
    <x v="111"/>
    <x v="0"/>
    <d v="2023-02-16T00:00:00"/>
    <x v="1539"/>
    <s v="MACUSBC"/>
    <x v="2"/>
    <x v="1"/>
    <x v="1"/>
    <n v="2"/>
    <x v="5"/>
    <x v="0"/>
    <x v="6"/>
  </r>
  <r>
    <x v="111"/>
    <x v="1"/>
    <d v="2023-03-02T00:00:00"/>
    <x v="738"/>
    <s v="CLICC-ML"/>
    <x v="7"/>
    <x v="2"/>
    <x v="1"/>
    <n v="2"/>
    <x v="5"/>
    <x v="0"/>
    <x v="6"/>
  </r>
  <r>
    <x v="111"/>
    <x v="1"/>
    <d v="2023-02-16T00:00:00"/>
    <x v="498"/>
    <s v="WALLADPT"/>
    <x v="3"/>
    <x v="1"/>
    <x v="1"/>
    <n v="2"/>
    <x v="5"/>
    <x v="0"/>
    <x v="6"/>
  </r>
  <r>
    <x v="111"/>
    <x v="1"/>
    <d v="2023-02-16T00:00:00"/>
    <x v="430"/>
    <s v="IPHONE"/>
    <x v="1"/>
    <x v="1"/>
    <x v="1"/>
    <n v="2"/>
    <x v="5"/>
    <x v="0"/>
    <x v="6"/>
  </r>
  <r>
    <x v="111"/>
    <x v="0"/>
    <d v="2023-03-02T00:00:00"/>
    <x v="1504"/>
    <s v="CLICC-ML"/>
    <x v="7"/>
    <x v="2"/>
    <x v="1"/>
    <n v="2"/>
    <x v="5"/>
    <x v="0"/>
    <x v="6"/>
  </r>
  <r>
    <x v="111"/>
    <x v="1"/>
    <d v="2023-03-02T00:00:00"/>
    <x v="654"/>
    <s v="CLICC-ML"/>
    <x v="7"/>
    <x v="2"/>
    <x v="1"/>
    <n v="2"/>
    <x v="5"/>
    <x v="0"/>
    <x v="6"/>
  </r>
  <r>
    <x v="111"/>
    <x v="1"/>
    <d v="2023-02-16T00:00:00"/>
    <x v="1209"/>
    <s v="HPUSBC"/>
    <x v="12"/>
    <x v="1"/>
    <x v="1"/>
    <n v="2"/>
    <x v="5"/>
    <x v="0"/>
    <x v="6"/>
  </r>
  <r>
    <x v="111"/>
    <x v="1"/>
    <d v="2023-02-16T00:00:00"/>
    <x v="1530"/>
    <s v="MACUSBC"/>
    <x v="2"/>
    <x v="1"/>
    <x v="1"/>
    <n v="2"/>
    <x v="5"/>
    <x v="0"/>
    <x v="6"/>
  </r>
  <r>
    <x v="111"/>
    <x v="1"/>
    <d v="2023-02-16T00:00:00"/>
    <x v="1548"/>
    <s v="IPHONE"/>
    <x v="1"/>
    <x v="1"/>
    <x v="1"/>
    <n v="2"/>
    <x v="5"/>
    <x v="0"/>
    <x v="6"/>
  </r>
  <r>
    <x v="111"/>
    <x v="1"/>
    <d v="2023-02-16T00:00:00"/>
    <x v="1455"/>
    <s v="WALLADPT"/>
    <x v="3"/>
    <x v="1"/>
    <x v="1"/>
    <n v="2"/>
    <x v="5"/>
    <x v="0"/>
    <x v="6"/>
  </r>
  <r>
    <x v="111"/>
    <x v="0"/>
    <d v="2023-03-02T00:00:00"/>
    <x v="1146"/>
    <s v="HP"/>
    <x v="18"/>
    <x v="2"/>
    <x v="1"/>
    <n v="2"/>
    <x v="5"/>
    <x v="0"/>
    <x v="6"/>
  </r>
  <r>
    <x v="111"/>
    <x v="1"/>
    <d v="2023-03-02T00:00:00"/>
    <x v="1549"/>
    <s v="CLICC-MM"/>
    <x v="4"/>
    <x v="2"/>
    <x v="1"/>
    <n v="2"/>
    <x v="5"/>
    <x v="0"/>
    <x v="6"/>
  </r>
  <r>
    <x v="111"/>
    <x v="1"/>
    <d v="2023-02-16T00:00:00"/>
    <x v="1503"/>
    <s v="IPHONE"/>
    <x v="1"/>
    <x v="1"/>
    <x v="1"/>
    <n v="2"/>
    <x v="5"/>
    <x v="0"/>
    <x v="6"/>
  </r>
  <r>
    <x v="111"/>
    <x v="1"/>
    <d v="2023-02-16T00:00:00"/>
    <x v="1143"/>
    <s v="WALLADPT"/>
    <x v="3"/>
    <x v="1"/>
    <x v="1"/>
    <n v="2"/>
    <x v="5"/>
    <x v="0"/>
    <x v="6"/>
  </r>
  <r>
    <x v="111"/>
    <x v="1"/>
    <d v="2023-02-16T00:00:00"/>
    <x v="751"/>
    <s v="IPHONE"/>
    <x v="1"/>
    <x v="1"/>
    <x v="1"/>
    <n v="2"/>
    <x v="5"/>
    <x v="0"/>
    <x v="6"/>
  </r>
  <r>
    <x v="111"/>
    <x v="1"/>
    <d v="2023-02-16T00:00:00"/>
    <x v="1093"/>
    <s v="WALLADPT"/>
    <x v="3"/>
    <x v="1"/>
    <x v="1"/>
    <n v="2"/>
    <x v="5"/>
    <x v="0"/>
    <x v="6"/>
  </r>
  <r>
    <x v="111"/>
    <x v="1"/>
    <d v="2023-02-16T00:00:00"/>
    <x v="1534"/>
    <s v="MACUSBC"/>
    <x v="2"/>
    <x v="1"/>
    <x v="1"/>
    <n v="2"/>
    <x v="5"/>
    <x v="0"/>
    <x v="6"/>
  </r>
  <r>
    <x v="111"/>
    <x v="1"/>
    <d v="2023-02-16T00:00:00"/>
    <x v="1530"/>
    <s v="MACUSBC"/>
    <x v="2"/>
    <x v="1"/>
    <x v="1"/>
    <n v="2"/>
    <x v="5"/>
    <x v="0"/>
    <x v="6"/>
  </r>
  <r>
    <x v="111"/>
    <x v="1"/>
    <d v="2023-02-16T00:00:00"/>
    <x v="1015"/>
    <s v="UHDMI"/>
    <x v="14"/>
    <x v="0"/>
    <x v="1"/>
    <n v="2"/>
    <x v="5"/>
    <x v="0"/>
    <x v="6"/>
  </r>
  <r>
    <x v="111"/>
    <x v="1"/>
    <d v="2023-02-16T00:00:00"/>
    <x v="20"/>
    <s v="IPHONE"/>
    <x v="1"/>
    <x v="1"/>
    <x v="1"/>
    <n v="2"/>
    <x v="5"/>
    <x v="0"/>
    <x v="6"/>
  </r>
  <r>
    <x v="111"/>
    <x v="1"/>
    <d v="2023-02-16T00:00:00"/>
    <x v="398"/>
    <s v="UVGA"/>
    <x v="10"/>
    <x v="0"/>
    <x v="1"/>
    <n v="2"/>
    <x v="5"/>
    <x v="0"/>
    <x v="6"/>
  </r>
  <r>
    <x v="111"/>
    <x v="1"/>
    <d v="2023-02-16T00:00:00"/>
    <x v="1492"/>
    <s v="HDMIC"/>
    <x v="0"/>
    <x v="0"/>
    <x v="1"/>
    <n v="2"/>
    <x v="5"/>
    <x v="0"/>
    <x v="6"/>
  </r>
  <r>
    <x v="111"/>
    <x v="1"/>
    <d v="2023-02-16T00:00:00"/>
    <x v="934"/>
    <s v="UHDMI"/>
    <x v="14"/>
    <x v="0"/>
    <x v="1"/>
    <n v="2"/>
    <x v="5"/>
    <x v="0"/>
    <x v="6"/>
  </r>
  <r>
    <x v="111"/>
    <x v="1"/>
    <d v="2023-02-16T00:00:00"/>
    <x v="1267"/>
    <s v="WALLADPT"/>
    <x v="3"/>
    <x v="1"/>
    <x v="1"/>
    <n v="2"/>
    <x v="5"/>
    <x v="0"/>
    <x v="6"/>
  </r>
  <r>
    <x v="111"/>
    <x v="1"/>
    <d v="2023-02-16T00:00:00"/>
    <x v="1536"/>
    <s v="MACUSBC"/>
    <x v="2"/>
    <x v="1"/>
    <x v="1"/>
    <n v="2"/>
    <x v="5"/>
    <x v="0"/>
    <x v="6"/>
  </r>
  <r>
    <x v="111"/>
    <x v="1"/>
    <d v="2023-02-23T00:00:00"/>
    <x v="1110"/>
    <s v="CLICC-MM"/>
    <x v="4"/>
    <x v="2"/>
    <x v="1"/>
    <n v="2"/>
    <x v="5"/>
    <x v="0"/>
    <x v="6"/>
  </r>
  <r>
    <x v="111"/>
    <x v="1"/>
    <d v="2023-02-16T00:00:00"/>
    <x v="1320"/>
    <s v="OMNI"/>
    <x v="15"/>
    <x v="1"/>
    <x v="1"/>
    <n v="2"/>
    <x v="5"/>
    <x v="0"/>
    <x v="6"/>
  </r>
  <r>
    <x v="111"/>
    <x v="1"/>
    <d v="2023-02-16T00:00:00"/>
    <x v="883"/>
    <s v="IPHONE"/>
    <x v="1"/>
    <x v="1"/>
    <x v="1"/>
    <n v="2"/>
    <x v="5"/>
    <x v="0"/>
    <x v="6"/>
  </r>
  <r>
    <x v="111"/>
    <x v="1"/>
    <d v="2023-02-16T00:00:00"/>
    <x v="1225"/>
    <s v="WALLADPT"/>
    <x v="3"/>
    <x v="1"/>
    <x v="1"/>
    <n v="2"/>
    <x v="5"/>
    <x v="0"/>
    <x v="6"/>
  </r>
  <r>
    <x v="111"/>
    <x v="1"/>
    <d v="2023-02-16T00:00:00"/>
    <x v="1301"/>
    <s v="IPHONE"/>
    <x v="1"/>
    <x v="1"/>
    <x v="1"/>
    <n v="2"/>
    <x v="5"/>
    <x v="0"/>
    <x v="6"/>
  </r>
  <r>
    <x v="111"/>
    <x v="1"/>
    <d v="2023-02-16T00:00:00"/>
    <x v="1177"/>
    <s v="WALLADPT"/>
    <x v="3"/>
    <x v="1"/>
    <x v="1"/>
    <n v="2"/>
    <x v="5"/>
    <x v="0"/>
    <x v="6"/>
  </r>
  <r>
    <x v="111"/>
    <x v="1"/>
    <d v="2023-02-16T00:00:00"/>
    <x v="679"/>
    <s v="BOEIPHONE"/>
    <x v="1"/>
    <x v="1"/>
    <x v="1"/>
    <n v="2"/>
    <x v="5"/>
    <x v="0"/>
    <x v="6"/>
  </r>
  <r>
    <x v="111"/>
    <x v="1"/>
    <d v="2023-02-16T00:00:00"/>
    <x v="1093"/>
    <s v="WALLADPT"/>
    <x v="3"/>
    <x v="1"/>
    <x v="1"/>
    <n v="2"/>
    <x v="5"/>
    <x v="0"/>
    <x v="6"/>
  </r>
  <r>
    <x v="111"/>
    <x v="1"/>
    <d v="2023-02-16T00:00:00"/>
    <x v="751"/>
    <s v="IPHONE"/>
    <x v="1"/>
    <x v="1"/>
    <x v="1"/>
    <n v="2"/>
    <x v="5"/>
    <x v="0"/>
    <x v="6"/>
  </r>
  <r>
    <x v="111"/>
    <x v="0"/>
    <d v="2023-03-02T00:00:00"/>
    <x v="85"/>
    <s v="CLICC-ML"/>
    <x v="7"/>
    <x v="2"/>
    <x v="1"/>
    <n v="2"/>
    <x v="5"/>
    <x v="0"/>
    <x v="6"/>
  </r>
  <r>
    <x v="111"/>
    <x v="0"/>
    <d v="2023-03-02T00:00:00"/>
    <x v="1300"/>
    <s v="HP"/>
    <x v="18"/>
    <x v="2"/>
    <x v="1"/>
    <n v="2"/>
    <x v="5"/>
    <x v="0"/>
    <x v="6"/>
  </r>
  <r>
    <x v="111"/>
    <x v="1"/>
    <d v="2023-02-23T00:00:00"/>
    <x v="1206"/>
    <s v="HP"/>
    <x v="18"/>
    <x v="2"/>
    <x v="1"/>
    <n v="2"/>
    <x v="5"/>
    <x v="0"/>
    <x v="6"/>
  </r>
  <r>
    <x v="111"/>
    <x v="0"/>
    <d v="2023-03-02T00:00:00"/>
    <x v="1496"/>
    <s v="CLICC-ML"/>
    <x v="7"/>
    <x v="2"/>
    <x v="1"/>
    <n v="2"/>
    <x v="5"/>
    <x v="0"/>
    <x v="6"/>
  </r>
  <r>
    <x v="111"/>
    <x v="0"/>
    <d v="2023-02-16T00:00:00"/>
    <x v="498"/>
    <s v="WALLADPT"/>
    <x v="3"/>
    <x v="1"/>
    <x v="1"/>
    <n v="2"/>
    <x v="5"/>
    <x v="0"/>
    <x v="6"/>
  </r>
  <r>
    <x v="111"/>
    <x v="0"/>
    <d v="2023-02-16T00:00:00"/>
    <x v="430"/>
    <s v="IPHONE"/>
    <x v="1"/>
    <x v="1"/>
    <x v="1"/>
    <n v="2"/>
    <x v="5"/>
    <x v="0"/>
    <x v="6"/>
  </r>
  <r>
    <x v="111"/>
    <x v="1"/>
    <d v="2023-02-16T00:00:00"/>
    <x v="357"/>
    <s v="WALLADPT"/>
    <x v="3"/>
    <x v="1"/>
    <x v="1"/>
    <n v="2"/>
    <x v="5"/>
    <x v="0"/>
    <x v="6"/>
  </r>
  <r>
    <x v="111"/>
    <x v="1"/>
    <d v="2023-02-16T00:00:00"/>
    <x v="393"/>
    <s v="IPHONE"/>
    <x v="1"/>
    <x v="1"/>
    <x v="1"/>
    <n v="2"/>
    <x v="5"/>
    <x v="0"/>
    <x v="6"/>
  </r>
  <r>
    <x v="111"/>
    <x v="1"/>
    <d v="2023-02-16T00:00:00"/>
    <x v="1550"/>
    <s v="MACUSBC"/>
    <x v="2"/>
    <x v="1"/>
    <x v="1"/>
    <n v="2"/>
    <x v="5"/>
    <x v="0"/>
    <x v="6"/>
  </r>
  <r>
    <x v="111"/>
    <x v="2"/>
    <d v="2023-03-02T00:00:00"/>
    <x v="1201"/>
    <s v="HP"/>
    <x v="18"/>
    <x v="2"/>
    <x v="1"/>
    <n v="2"/>
    <x v="5"/>
    <x v="0"/>
    <x v="6"/>
  </r>
  <r>
    <x v="111"/>
    <x v="1"/>
    <d v="2023-02-16T00:00:00"/>
    <x v="1225"/>
    <s v="WALLADPT"/>
    <x v="3"/>
    <x v="1"/>
    <x v="1"/>
    <n v="2"/>
    <x v="5"/>
    <x v="0"/>
    <x v="6"/>
  </r>
  <r>
    <x v="111"/>
    <x v="1"/>
    <d v="2023-02-16T00:00:00"/>
    <x v="1301"/>
    <s v="IPHONE"/>
    <x v="1"/>
    <x v="1"/>
    <x v="1"/>
    <n v="2"/>
    <x v="5"/>
    <x v="0"/>
    <x v="6"/>
  </r>
  <r>
    <x v="111"/>
    <x v="1"/>
    <d v="2023-02-16T00:00:00"/>
    <x v="1209"/>
    <s v="HPUSBC"/>
    <x v="12"/>
    <x v="1"/>
    <x v="1"/>
    <n v="2"/>
    <x v="5"/>
    <x v="0"/>
    <x v="6"/>
  </r>
  <r>
    <x v="111"/>
    <x v="0"/>
    <d v="2023-02-16T00:00:00"/>
    <x v="883"/>
    <s v="IPHONE"/>
    <x v="1"/>
    <x v="1"/>
    <x v="1"/>
    <n v="2"/>
    <x v="5"/>
    <x v="0"/>
    <x v="6"/>
  </r>
  <r>
    <x v="111"/>
    <x v="0"/>
    <d v="2023-02-28T00:00:00"/>
    <x v="41"/>
    <s v="CLICC-ML"/>
    <x v="7"/>
    <x v="2"/>
    <x v="1"/>
    <n v="2"/>
    <x v="5"/>
    <x v="0"/>
    <x v="6"/>
  </r>
  <r>
    <x v="111"/>
    <x v="0"/>
    <d v="2023-02-16T00:00:00"/>
    <x v="453"/>
    <s v="HDST"/>
    <x v="8"/>
    <x v="4"/>
    <x v="1"/>
    <n v="2"/>
    <x v="5"/>
    <x v="0"/>
    <x v="6"/>
  </r>
  <r>
    <x v="111"/>
    <x v="1"/>
    <d v="2023-02-16T00:00:00"/>
    <x v="1538"/>
    <s v="MACUSBC"/>
    <x v="2"/>
    <x v="1"/>
    <x v="1"/>
    <n v="2"/>
    <x v="5"/>
    <x v="0"/>
    <x v="6"/>
  </r>
  <r>
    <x v="111"/>
    <x v="0"/>
    <d v="2023-02-23T00:00:00"/>
    <x v="463"/>
    <s v="CBK"/>
    <x v="6"/>
    <x v="2"/>
    <x v="1"/>
    <n v="2"/>
    <x v="5"/>
    <x v="0"/>
    <x v="6"/>
  </r>
  <r>
    <x v="111"/>
    <x v="0"/>
    <d v="2023-02-16T00:00:00"/>
    <x v="344"/>
    <s v="UVGA"/>
    <x v="10"/>
    <x v="0"/>
    <x v="1"/>
    <n v="2"/>
    <x v="5"/>
    <x v="0"/>
    <x v="6"/>
  </r>
  <r>
    <x v="111"/>
    <x v="1"/>
    <d v="2023-02-16T00:00:00"/>
    <x v="713"/>
    <s v="HDST"/>
    <x v="8"/>
    <x v="4"/>
    <x v="1"/>
    <n v="2"/>
    <x v="5"/>
    <x v="0"/>
    <x v="6"/>
  </r>
  <r>
    <x v="111"/>
    <x v="1"/>
    <d v="2023-02-23T00:00:00"/>
    <x v="1551"/>
    <s v="CLICC-MM"/>
    <x v="4"/>
    <x v="2"/>
    <x v="1"/>
    <n v="2"/>
    <x v="5"/>
    <x v="0"/>
    <x v="6"/>
  </r>
  <r>
    <x v="111"/>
    <x v="0"/>
    <d v="2023-02-16T00:00:00"/>
    <x v="1474"/>
    <s v="OMNI"/>
    <x v="15"/>
    <x v="1"/>
    <x v="1"/>
    <n v="2"/>
    <x v="5"/>
    <x v="0"/>
    <x v="6"/>
  </r>
  <r>
    <x v="111"/>
    <x v="1"/>
    <d v="2023-03-02T00:00:00"/>
    <x v="721"/>
    <s v="CLICC-ML"/>
    <x v="7"/>
    <x v="2"/>
    <x v="1"/>
    <n v="2"/>
    <x v="5"/>
    <x v="0"/>
    <x v="6"/>
  </r>
  <r>
    <x v="111"/>
    <x v="0"/>
    <d v="2023-02-16T00:00:00"/>
    <x v="326"/>
    <s v="WALLADPT"/>
    <x v="3"/>
    <x v="1"/>
    <x v="1"/>
    <n v="2"/>
    <x v="5"/>
    <x v="0"/>
    <x v="6"/>
  </r>
  <r>
    <x v="111"/>
    <x v="0"/>
    <d v="2023-02-16T00:00:00"/>
    <x v="67"/>
    <s v="IPHONE"/>
    <x v="1"/>
    <x v="1"/>
    <x v="1"/>
    <n v="2"/>
    <x v="5"/>
    <x v="0"/>
    <x v="6"/>
  </r>
  <r>
    <x v="111"/>
    <x v="1"/>
    <d v="2023-02-23T00:00:00"/>
    <x v="1102"/>
    <s v="HP"/>
    <x v="18"/>
    <x v="2"/>
    <x v="1"/>
    <n v="2"/>
    <x v="5"/>
    <x v="0"/>
    <x v="6"/>
  </r>
  <r>
    <x v="111"/>
    <x v="0"/>
    <d v="2023-02-23T00:00:00"/>
    <x v="1345"/>
    <s v="CLICC-ML"/>
    <x v="7"/>
    <x v="2"/>
    <x v="1"/>
    <n v="2"/>
    <x v="5"/>
    <x v="0"/>
    <x v="6"/>
  </r>
  <r>
    <x v="111"/>
    <x v="0"/>
    <d v="2023-02-16T00:00:00"/>
    <x v="1503"/>
    <s v="IPHONE"/>
    <x v="1"/>
    <x v="1"/>
    <x v="1"/>
    <n v="2"/>
    <x v="5"/>
    <x v="0"/>
    <x v="6"/>
  </r>
  <r>
    <x v="111"/>
    <x v="1"/>
    <d v="2023-03-02T00:00:00"/>
    <x v="831"/>
    <s v="CLICC-ML"/>
    <x v="7"/>
    <x v="2"/>
    <x v="1"/>
    <n v="2"/>
    <x v="5"/>
    <x v="0"/>
    <x v="6"/>
  </r>
  <r>
    <x v="111"/>
    <x v="1"/>
    <d v="2023-02-23T00:00:00"/>
    <x v="837"/>
    <s v="CLICC-ML"/>
    <x v="7"/>
    <x v="2"/>
    <x v="1"/>
    <n v="2"/>
    <x v="5"/>
    <x v="0"/>
    <x v="6"/>
  </r>
  <r>
    <x v="111"/>
    <x v="0"/>
    <d v="2023-02-23T00:00:00"/>
    <x v="1552"/>
    <s v="CLICC-MM"/>
    <x v="4"/>
    <x v="2"/>
    <x v="1"/>
    <n v="2"/>
    <x v="5"/>
    <x v="0"/>
    <x v="6"/>
  </r>
  <r>
    <x v="111"/>
    <x v="0"/>
    <d v="2023-02-16T00:00:00"/>
    <x v="430"/>
    <s v="IPHONE"/>
    <x v="1"/>
    <x v="1"/>
    <x v="1"/>
    <n v="2"/>
    <x v="5"/>
    <x v="0"/>
    <x v="6"/>
  </r>
  <r>
    <x v="111"/>
    <x v="0"/>
    <d v="2023-02-16T00:00:00"/>
    <x v="1533"/>
    <s v="MACUSBC"/>
    <x v="2"/>
    <x v="1"/>
    <x v="1"/>
    <n v="2"/>
    <x v="5"/>
    <x v="0"/>
    <x v="6"/>
  </r>
  <r>
    <x v="112"/>
    <x v="0"/>
    <d v="2023-03-03T00:00:00"/>
    <x v="1553"/>
    <s v="HP"/>
    <x v="18"/>
    <x v="2"/>
    <x v="1"/>
    <n v="2"/>
    <x v="5"/>
    <x v="1"/>
    <x v="6"/>
  </r>
  <r>
    <x v="112"/>
    <x v="0"/>
    <d v="2023-02-24T00:00:00"/>
    <x v="893"/>
    <s v="CLICC-ML"/>
    <x v="7"/>
    <x v="2"/>
    <x v="1"/>
    <n v="2"/>
    <x v="5"/>
    <x v="1"/>
    <x v="6"/>
  </r>
  <r>
    <x v="112"/>
    <x v="1"/>
    <d v="2023-02-24T00:00:00"/>
    <x v="434"/>
    <s v="CBK"/>
    <x v="6"/>
    <x v="2"/>
    <x v="1"/>
    <n v="2"/>
    <x v="5"/>
    <x v="1"/>
    <x v="6"/>
  </r>
  <r>
    <x v="112"/>
    <x v="0"/>
    <d v="2023-02-17T00:00:00"/>
    <x v="68"/>
    <s v="MACCHRG"/>
    <x v="9"/>
    <x v="1"/>
    <x v="1"/>
    <n v="2"/>
    <x v="5"/>
    <x v="1"/>
    <x v="6"/>
  </r>
  <r>
    <x v="112"/>
    <x v="0"/>
    <d v="2023-02-24T00:00:00"/>
    <x v="613"/>
    <s v="CLICC-MM"/>
    <x v="4"/>
    <x v="2"/>
    <x v="1"/>
    <n v="2"/>
    <x v="5"/>
    <x v="1"/>
    <x v="6"/>
  </r>
  <r>
    <x v="112"/>
    <x v="1"/>
    <d v="2023-02-17T00:00:00"/>
    <x v="1045"/>
    <s v="UVGA"/>
    <x v="10"/>
    <x v="0"/>
    <x v="1"/>
    <n v="2"/>
    <x v="5"/>
    <x v="1"/>
    <x v="6"/>
  </r>
  <r>
    <x v="112"/>
    <x v="1"/>
    <d v="2023-02-17T00:00:00"/>
    <x v="1509"/>
    <s v="CALC"/>
    <x v="16"/>
    <x v="4"/>
    <x v="1"/>
    <n v="2"/>
    <x v="5"/>
    <x v="1"/>
    <x v="6"/>
  </r>
  <r>
    <x v="112"/>
    <x v="1"/>
    <d v="2023-02-17T00:00:00"/>
    <x v="709"/>
    <s v="MACCHRG"/>
    <x v="9"/>
    <x v="1"/>
    <x v="1"/>
    <n v="2"/>
    <x v="5"/>
    <x v="1"/>
    <x v="6"/>
  </r>
  <r>
    <x v="112"/>
    <x v="1"/>
    <d v="2023-02-17T00:00:00"/>
    <x v="638"/>
    <s v="ANKER"/>
    <x v="20"/>
    <x v="1"/>
    <x v="1"/>
    <n v="2"/>
    <x v="5"/>
    <x v="1"/>
    <x v="6"/>
  </r>
  <r>
    <x v="112"/>
    <x v="1"/>
    <d v="2023-02-17T00:00:00"/>
    <x v="795"/>
    <s v="OMNI"/>
    <x v="15"/>
    <x v="1"/>
    <x v="1"/>
    <n v="2"/>
    <x v="5"/>
    <x v="1"/>
    <x v="6"/>
  </r>
  <r>
    <x v="112"/>
    <x v="0"/>
    <d v="2023-02-24T00:00:00"/>
    <x v="159"/>
    <s v="CLICC-MM"/>
    <x v="4"/>
    <x v="2"/>
    <x v="1"/>
    <n v="2"/>
    <x v="5"/>
    <x v="1"/>
    <x v="6"/>
  </r>
  <r>
    <x v="112"/>
    <x v="0"/>
    <d v="2023-02-17T00:00:00"/>
    <x v="1533"/>
    <s v="MACUSBC"/>
    <x v="2"/>
    <x v="1"/>
    <x v="1"/>
    <n v="2"/>
    <x v="5"/>
    <x v="1"/>
    <x v="6"/>
  </r>
  <r>
    <x v="112"/>
    <x v="1"/>
    <d v="2023-02-24T00:00:00"/>
    <x v="957"/>
    <s v="CLICC-ML"/>
    <x v="7"/>
    <x v="2"/>
    <x v="1"/>
    <n v="2"/>
    <x v="5"/>
    <x v="1"/>
    <x v="6"/>
  </r>
  <r>
    <x v="112"/>
    <x v="1"/>
    <d v="2023-03-03T00:00:00"/>
    <x v="1142"/>
    <s v="CLICC-MM"/>
    <x v="4"/>
    <x v="2"/>
    <x v="1"/>
    <n v="2"/>
    <x v="5"/>
    <x v="1"/>
    <x v="6"/>
  </r>
  <r>
    <x v="112"/>
    <x v="1"/>
    <d v="2023-02-24T00:00:00"/>
    <x v="657"/>
    <s v="HP"/>
    <x v="18"/>
    <x v="2"/>
    <x v="1"/>
    <n v="2"/>
    <x v="5"/>
    <x v="1"/>
    <x v="6"/>
  </r>
  <r>
    <x v="112"/>
    <x v="1"/>
    <d v="2023-02-24T00:00:00"/>
    <x v="1554"/>
    <s v="CBK"/>
    <x v="6"/>
    <x v="2"/>
    <x v="1"/>
    <n v="2"/>
    <x v="5"/>
    <x v="1"/>
    <x v="6"/>
  </r>
  <r>
    <x v="112"/>
    <x v="1"/>
    <d v="2023-02-17T00:00:00"/>
    <x v="486"/>
    <s v="HDST"/>
    <x v="8"/>
    <x v="4"/>
    <x v="1"/>
    <n v="2"/>
    <x v="5"/>
    <x v="1"/>
    <x v="6"/>
  </r>
  <r>
    <x v="112"/>
    <x v="0"/>
    <d v="2023-02-24T00:00:00"/>
    <x v="825"/>
    <s v="CLICC-ML"/>
    <x v="7"/>
    <x v="2"/>
    <x v="1"/>
    <n v="2"/>
    <x v="5"/>
    <x v="1"/>
    <x v="6"/>
  </r>
  <r>
    <x v="112"/>
    <x v="0"/>
    <d v="2023-03-02T00:00:00"/>
    <x v="1555"/>
    <s v="HP"/>
    <x v="18"/>
    <x v="2"/>
    <x v="1"/>
    <n v="2"/>
    <x v="5"/>
    <x v="1"/>
    <x v="6"/>
  </r>
  <r>
    <x v="112"/>
    <x v="1"/>
    <d v="2023-03-03T00:00:00"/>
    <x v="546"/>
    <s v="CLICC-MM"/>
    <x v="4"/>
    <x v="2"/>
    <x v="1"/>
    <n v="2"/>
    <x v="5"/>
    <x v="1"/>
    <x v="6"/>
  </r>
  <r>
    <x v="112"/>
    <x v="0"/>
    <d v="2023-02-17T00:00:00"/>
    <x v="963"/>
    <s v="WALLADPT"/>
    <x v="3"/>
    <x v="1"/>
    <x v="1"/>
    <n v="2"/>
    <x v="5"/>
    <x v="1"/>
    <x v="6"/>
  </r>
  <r>
    <x v="112"/>
    <x v="0"/>
    <d v="2023-02-17T00:00:00"/>
    <x v="430"/>
    <s v="IPHONE"/>
    <x v="1"/>
    <x v="1"/>
    <x v="1"/>
    <n v="2"/>
    <x v="5"/>
    <x v="1"/>
    <x v="6"/>
  </r>
  <r>
    <x v="112"/>
    <x v="1"/>
    <d v="2023-02-24T00:00:00"/>
    <x v="877"/>
    <s v="CBK"/>
    <x v="6"/>
    <x v="2"/>
    <x v="1"/>
    <n v="2"/>
    <x v="5"/>
    <x v="1"/>
    <x v="6"/>
  </r>
  <r>
    <x v="112"/>
    <x v="2"/>
    <d v="2023-02-24T00:00:00"/>
    <x v="911"/>
    <s v="CBK"/>
    <x v="6"/>
    <x v="2"/>
    <x v="1"/>
    <n v="2"/>
    <x v="5"/>
    <x v="1"/>
    <x v="6"/>
  </r>
  <r>
    <x v="112"/>
    <x v="1"/>
    <d v="2023-02-24T00:00:00"/>
    <x v="821"/>
    <s v="CBK"/>
    <x v="6"/>
    <x v="2"/>
    <x v="1"/>
    <n v="2"/>
    <x v="5"/>
    <x v="1"/>
    <x v="6"/>
  </r>
  <r>
    <x v="112"/>
    <x v="1"/>
    <d v="2023-02-17T00:00:00"/>
    <x v="1265"/>
    <s v="HPUSBC"/>
    <x v="12"/>
    <x v="1"/>
    <x v="1"/>
    <n v="2"/>
    <x v="5"/>
    <x v="1"/>
    <x v="6"/>
  </r>
  <r>
    <x v="112"/>
    <x v="1"/>
    <d v="2023-02-17T00:00:00"/>
    <x v="891"/>
    <s v="OMNI"/>
    <x v="15"/>
    <x v="1"/>
    <x v="1"/>
    <n v="2"/>
    <x v="5"/>
    <x v="1"/>
    <x v="6"/>
  </r>
  <r>
    <x v="112"/>
    <x v="1"/>
    <d v="2023-02-17T00:00:00"/>
    <x v="1209"/>
    <s v="HPUSBC"/>
    <x v="12"/>
    <x v="1"/>
    <x v="1"/>
    <n v="2"/>
    <x v="5"/>
    <x v="1"/>
    <x v="6"/>
  </r>
  <r>
    <x v="112"/>
    <x v="1"/>
    <d v="2023-02-17T00:00:00"/>
    <x v="1528"/>
    <s v="MACUSBC"/>
    <x v="2"/>
    <x v="1"/>
    <x v="1"/>
    <n v="2"/>
    <x v="5"/>
    <x v="1"/>
    <x v="6"/>
  </r>
  <r>
    <x v="112"/>
    <x v="1"/>
    <d v="2023-02-17T00:00:00"/>
    <x v="1538"/>
    <s v="MACUSBC"/>
    <x v="2"/>
    <x v="1"/>
    <x v="1"/>
    <n v="2"/>
    <x v="5"/>
    <x v="1"/>
    <x v="6"/>
  </r>
  <r>
    <x v="112"/>
    <x v="0"/>
    <d v="2023-02-17T00:00:00"/>
    <x v="1530"/>
    <s v="MACUSBC"/>
    <x v="2"/>
    <x v="1"/>
    <x v="1"/>
    <n v="2"/>
    <x v="5"/>
    <x v="1"/>
    <x v="6"/>
  </r>
  <r>
    <x v="112"/>
    <x v="1"/>
    <d v="2023-02-17T00:00:00"/>
    <x v="1556"/>
    <s v="IPHONE"/>
    <x v="1"/>
    <x v="1"/>
    <x v="1"/>
    <n v="2"/>
    <x v="5"/>
    <x v="1"/>
    <x v="6"/>
  </r>
  <r>
    <x v="112"/>
    <x v="1"/>
    <d v="2023-03-03T00:00:00"/>
    <x v="1182"/>
    <s v="HP"/>
    <x v="18"/>
    <x v="2"/>
    <x v="1"/>
    <n v="2"/>
    <x v="5"/>
    <x v="1"/>
    <x v="6"/>
  </r>
  <r>
    <x v="112"/>
    <x v="1"/>
    <d v="2023-02-24T00:00:00"/>
    <x v="1397"/>
    <s v="CLICC-ML"/>
    <x v="7"/>
    <x v="2"/>
    <x v="1"/>
    <n v="2"/>
    <x v="5"/>
    <x v="1"/>
    <x v="6"/>
  </r>
  <r>
    <x v="112"/>
    <x v="1"/>
    <d v="2023-02-17T00:00:00"/>
    <x v="696"/>
    <s v="OMNI"/>
    <x v="15"/>
    <x v="1"/>
    <x v="1"/>
    <n v="2"/>
    <x v="5"/>
    <x v="1"/>
    <x v="6"/>
  </r>
  <r>
    <x v="112"/>
    <x v="1"/>
    <d v="2023-02-17T00:00:00"/>
    <x v="1532"/>
    <s v="MACUSBC"/>
    <x v="2"/>
    <x v="1"/>
    <x v="1"/>
    <n v="2"/>
    <x v="5"/>
    <x v="1"/>
    <x v="6"/>
  </r>
  <r>
    <x v="112"/>
    <x v="0"/>
    <d v="2023-02-17T00:00:00"/>
    <x v="1539"/>
    <s v="MACUSBC"/>
    <x v="2"/>
    <x v="1"/>
    <x v="1"/>
    <n v="2"/>
    <x v="5"/>
    <x v="1"/>
    <x v="6"/>
  </r>
  <r>
    <x v="112"/>
    <x v="0"/>
    <d v="2023-02-24T00:00:00"/>
    <x v="328"/>
    <s v="CBK"/>
    <x v="6"/>
    <x v="2"/>
    <x v="1"/>
    <n v="2"/>
    <x v="5"/>
    <x v="1"/>
    <x v="6"/>
  </r>
  <r>
    <x v="112"/>
    <x v="1"/>
    <d v="2023-02-24T00:00:00"/>
    <x v="75"/>
    <s v="CBK"/>
    <x v="6"/>
    <x v="2"/>
    <x v="1"/>
    <n v="2"/>
    <x v="5"/>
    <x v="1"/>
    <x v="6"/>
  </r>
  <r>
    <x v="112"/>
    <x v="0"/>
    <d v="2023-02-24T00:00:00"/>
    <x v="588"/>
    <s v="CLICC-ML"/>
    <x v="7"/>
    <x v="2"/>
    <x v="1"/>
    <n v="2"/>
    <x v="5"/>
    <x v="1"/>
    <x v="6"/>
  </r>
  <r>
    <x v="112"/>
    <x v="0"/>
    <d v="2023-02-24T00:00:00"/>
    <x v="816"/>
    <s v="CBK"/>
    <x v="6"/>
    <x v="2"/>
    <x v="1"/>
    <n v="2"/>
    <x v="5"/>
    <x v="1"/>
    <x v="6"/>
  </r>
  <r>
    <x v="112"/>
    <x v="1"/>
    <d v="2023-02-24T00:00:00"/>
    <x v="405"/>
    <s v="CLICC-ML"/>
    <x v="7"/>
    <x v="2"/>
    <x v="1"/>
    <n v="2"/>
    <x v="5"/>
    <x v="1"/>
    <x v="6"/>
  </r>
  <r>
    <x v="112"/>
    <x v="1"/>
    <d v="2023-02-17T00:00:00"/>
    <x v="1536"/>
    <s v="MACUSBC"/>
    <x v="2"/>
    <x v="1"/>
    <x v="1"/>
    <n v="2"/>
    <x v="5"/>
    <x v="1"/>
    <x v="6"/>
  </r>
  <r>
    <x v="112"/>
    <x v="1"/>
    <d v="2023-02-17T00:00:00"/>
    <x v="1143"/>
    <s v="WALLADPT"/>
    <x v="3"/>
    <x v="1"/>
    <x v="1"/>
    <n v="2"/>
    <x v="5"/>
    <x v="1"/>
    <x v="6"/>
  </r>
  <r>
    <x v="112"/>
    <x v="1"/>
    <d v="2023-02-17T00:00:00"/>
    <x v="185"/>
    <s v="IPHONE"/>
    <x v="1"/>
    <x v="1"/>
    <x v="1"/>
    <n v="2"/>
    <x v="5"/>
    <x v="1"/>
    <x v="6"/>
  </r>
  <r>
    <x v="112"/>
    <x v="1"/>
    <d v="2023-02-17T00:00:00"/>
    <x v="913"/>
    <s v="IPHONE"/>
    <x v="1"/>
    <x v="1"/>
    <x v="1"/>
    <n v="2"/>
    <x v="5"/>
    <x v="1"/>
    <x v="6"/>
  </r>
  <r>
    <x v="112"/>
    <x v="1"/>
    <d v="2023-02-17T00:00:00"/>
    <x v="712"/>
    <s v="OMNI"/>
    <x v="15"/>
    <x v="1"/>
    <x v="1"/>
    <n v="2"/>
    <x v="5"/>
    <x v="1"/>
    <x v="6"/>
  </r>
  <r>
    <x v="112"/>
    <x v="0"/>
    <d v="2023-02-17T00:00:00"/>
    <x v="2"/>
    <s v="IPHONE"/>
    <x v="1"/>
    <x v="1"/>
    <x v="1"/>
    <n v="2"/>
    <x v="5"/>
    <x v="1"/>
    <x v="6"/>
  </r>
  <r>
    <x v="112"/>
    <x v="0"/>
    <d v="2023-02-17T00:00:00"/>
    <x v="1265"/>
    <s v="HPUSBC"/>
    <x v="12"/>
    <x v="1"/>
    <x v="1"/>
    <n v="2"/>
    <x v="5"/>
    <x v="1"/>
    <x v="6"/>
  </r>
  <r>
    <x v="112"/>
    <x v="0"/>
    <d v="2023-03-03T00:00:00"/>
    <x v="614"/>
    <s v="CLICC-MM"/>
    <x v="4"/>
    <x v="2"/>
    <x v="1"/>
    <n v="2"/>
    <x v="5"/>
    <x v="1"/>
    <x v="6"/>
  </r>
  <r>
    <x v="112"/>
    <x v="1"/>
    <d v="2023-03-03T00:00:00"/>
    <x v="968"/>
    <s v="CLICC-ML"/>
    <x v="7"/>
    <x v="2"/>
    <x v="1"/>
    <n v="2"/>
    <x v="5"/>
    <x v="1"/>
    <x v="6"/>
  </r>
  <r>
    <x v="112"/>
    <x v="0"/>
    <d v="2023-02-17T00:00:00"/>
    <x v="1420"/>
    <s v="HDST"/>
    <x v="8"/>
    <x v="4"/>
    <x v="1"/>
    <n v="2"/>
    <x v="5"/>
    <x v="1"/>
    <x v="6"/>
  </r>
  <r>
    <x v="112"/>
    <x v="2"/>
    <d v="2023-02-24T00:00:00"/>
    <x v="857"/>
    <s v="CBK"/>
    <x v="6"/>
    <x v="2"/>
    <x v="1"/>
    <n v="2"/>
    <x v="5"/>
    <x v="1"/>
    <x v="6"/>
  </r>
  <r>
    <x v="112"/>
    <x v="1"/>
    <d v="2023-02-17T00:00:00"/>
    <x v="950"/>
    <s v="WALLADPT"/>
    <x v="3"/>
    <x v="1"/>
    <x v="1"/>
    <n v="2"/>
    <x v="5"/>
    <x v="1"/>
    <x v="6"/>
  </r>
  <r>
    <x v="112"/>
    <x v="1"/>
    <d v="2023-02-17T00:00:00"/>
    <x v="1503"/>
    <s v="IPHONE"/>
    <x v="1"/>
    <x v="1"/>
    <x v="1"/>
    <n v="2"/>
    <x v="5"/>
    <x v="1"/>
    <x v="6"/>
  </r>
  <r>
    <x v="112"/>
    <x v="1"/>
    <d v="2023-02-17T00:00:00"/>
    <x v="1267"/>
    <s v="WALLADPT"/>
    <x v="3"/>
    <x v="1"/>
    <x v="1"/>
    <n v="2"/>
    <x v="5"/>
    <x v="1"/>
    <x v="6"/>
  </r>
  <r>
    <x v="112"/>
    <x v="1"/>
    <d v="2023-02-17T00:00:00"/>
    <x v="634"/>
    <s v="IPHONE"/>
    <x v="1"/>
    <x v="1"/>
    <x v="1"/>
    <n v="2"/>
    <x v="5"/>
    <x v="1"/>
    <x v="6"/>
  </r>
  <r>
    <x v="112"/>
    <x v="0"/>
    <d v="2023-03-03T00:00:00"/>
    <x v="970"/>
    <s v="CLICC-ML"/>
    <x v="7"/>
    <x v="2"/>
    <x v="1"/>
    <n v="2"/>
    <x v="5"/>
    <x v="1"/>
    <x v="6"/>
  </r>
  <r>
    <x v="112"/>
    <x v="1"/>
    <d v="2023-02-17T00:00:00"/>
    <x v="1531"/>
    <s v="MACUSBC"/>
    <x v="2"/>
    <x v="1"/>
    <x v="1"/>
    <n v="2"/>
    <x v="5"/>
    <x v="1"/>
    <x v="6"/>
  </r>
  <r>
    <x v="112"/>
    <x v="1"/>
    <d v="2023-02-17T00:00:00"/>
    <x v="688"/>
    <s v="HDST"/>
    <x v="8"/>
    <x v="4"/>
    <x v="1"/>
    <n v="2"/>
    <x v="5"/>
    <x v="1"/>
    <x v="6"/>
  </r>
  <r>
    <x v="112"/>
    <x v="0"/>
    <d v="2023-02-24T00:00:00"/>
    <x v="1445"/>
    <s v="CLICC-MM"/>
    <x v="4"/>
    <x v="2"/>
    <x v="1"/>
    <n v="2"/>
    <x v="5"/>
    <x v="1"/>
    <x v="6"/>
  </r>
  <r>
    <x v="112"/>
    <x v="0"/>
    <d v="2023-02-24T00:00:00"/>
    <x v="382"/>
    <s v="CBK"/>
    <x v="6"/>
    <x v="2"/>
    <x v="1"/>
    <n v="2"/>
    <x v="5"/>
    <x v="1"/>
    <x v="6"/>
  </r>
  <r>
    <x v="112"/>
    <x v="0"/>
    <d v="2023-02-17T00:00:00"/>
    <x v="453"/>
    <s v="HDST"/>
    <x v="8"/>
    <x v="4"/>
    <x v="1"/>
    <n v="2"/>
    <x v="5"/>
    <x v="1"/>
    <x v="6"/>
  </r>
  <r>
    <x v="112"/>
    <x v="0"/>
    <d v="2023-02-24T00:00:00"/>
    <x v="1011"/>
    <s v="CBK"/>
    <x v="6"/>
    <x v="2"/>
    <x v="1"/>
    <n v="2"/>
    <x v="5"/>
    <x v="1"/>
    <x v="6"/>
  </r>
  <r>
    <x v="112"/>
    <x v="1"/>
    <d v="2023-03-01T00:00:00"/>
    <x v="1362"/>
    <s v="CLICC-MM"/>
    <x v="4"/>
    <x v="2"/>
    <x v="1"/>
    <n v="2"/>
    <x v="5"/>
    <x v="1"/>
    <x v="6"/>
  </r>
  <r>
    <x v="112"/>
    <x v="1"/>
    <d v="2023-02-17T00:00:00"/>
    <x v="1035"/>
    <s v="IPHONE"/>
    <x v="1"/>
    <x v="1"/>
    <x v="1"/>
    <n v="2"/>
    <x v="5"/>
    <x v="1"/>
    <x v="6"/>
  </r>
  <r>
    <x v="112"/>
    <x v="1"/>
    <d v="2023-02-17T00:00:00"/>
    <x v="974"/>
    <s v="OMNI"/>
    <x v="15"/>
    <x v="1"/>
    <x v="1"/>
    <n v="2"/>
    <x v="5"/>
    <x v="1"/>
    <x v="6"/>
  </r>
  <r>
    <x v="112"/>
    <x v="1"/>
    <d v="2023-02-17T00:00:00"/>
    <x v="5"/>
    <s v="WALLADPT"/>
    <x v="3"/>
    <x v="1"/>
    <x v="1"/>
    <n v="2"/>
    <x v="5"/>
    <x v="1"/>
    <x v="6"/>
  </r>
  <r>
    <x v="112"/>
    <x v="1"/>
    <d v="2023-02-17T00:00:00"/>
    <x v="524"/>
    <s v="IPHONE"/>
    <x v="1"/>
    <x v="1"/>
    <x v="1"/>
    <n v="2"/>
    <x v="5"/>
    <x v="1"/>
    <x v="6"/>
  </r>
  <r>
    <x v="112"/>
    <x v="1"/>
    <d v="2023-02-24T00:00:00"/>
    <x v="316"/>
    <s v="CLICC-ML"/>
    <x v="7"/>
    <x v="2"/>
    <x v="1"/>
    <n v="2"/>
    <x v="5"/>
    <x v="1"/>
    <x v="6"/>
  </r>
  <r>
    <x v="112"/>
    <x v="0"/>
    <d v="2023-02-24T00:00:00"/>
    <x v="816"/>
    <s v="CBK"/>
    <x v="6"/>
    <x v="2"/>
    <x v="1"/>
    <n v="2"/>
    <x v="5"/>
    <x v="1"/>
    <x v="6"/>
  </r>
  <r>
    <x v="112"/>
    <x v="1"/>
    <d v="2023-02-17T00:00:00"/>
    <x v="895"/>
    <s v="WALLADPT"/>
    <x v="3"/>
    <x v="1"/>
    <x v="1"/>
    <n v="2"/>
    <x v="5"/>
    <x v="1"/>
    <x v="6"/>
  </r>
  <r>
    <x v="112"/>
    <x v="1"/>
    <d v="2023-02-17T00:00:00"/>
    <x v="1503"/>
    <s v="IPHONE"/>
    <x v="1"/>
    <x v="1"/>
    <x v="1"/>
    <n v="2"/>
    <x v="5"/>
    <x v="1"/>
    <x v="6"/>
  </r>
  <r>
    <x v="112"/>
    <x v="0"/>
    <d v="2023-02-17T00:00:00"/>
    <x v="1525"/>
    <s v="MACUSBC"/>
    <x v="2"/>
    <x v="1"/>
    <x v="1"/>
    <n v="2"/>
    <x v="5"/>
    <x v="1"/>
    <x v="6"/>
  </r>
  <r>
    <x v="112"/>
    <x v="1"/>
    <d v="2023-02-17T00:00:00"/>
    <x v="1534"/>
    <s v="MACUSBC"/>
    <x v="2"/>
    <x v="1"/>
    <x v="1"/>
    <n v="2"/>
    <x v="5"/>
    <x v="1"/>
    <x v="6"/>
  </r>
  <r>
    <x v="112"/>
    <x v="0"/>
    <d v="2023-02-17T00:00:00"/>
    <x v="1301"/>
    <s v="IPHONE"/>
    <x v="1"/>
    <x v="1"/>
    <x v="1"/>
    <n v="2"/>
    <x v="5"/>
    <x v="1"/>
    <x v="6"/>
  </r>
  <r>
    <x v="112"/>
    <x v="0"/>
    <d v="2023-02-17T00:00:00"/>
    <x v="1225"/>
    <s v="WALLADPT"/>
    <x v="3"/>
    <x v="1"/>
    <x v="1"/>
    <n v="2"/>
    <x v="5"/>
    <x v="1"/>
    <x v="6"/>
  </r>
  <r>
    <x v="112"/>
    <x v="0"/>
    <d v="2023-03-03T00:00:00"/>
    <x v="1557"/>
    <s v="CLICC-MM"/>
    <x v="4"/>
    <x v="2"/>
    <x v="1"/>
    <n v="2"/>
    <x v="5"/>
    <x v="1"/>
    <x v="6"/>
  </r>
  <r>
    <x v="112"/>
    <x v="1"/>
    <d v="2023-02-17T00:00:00"/>
    <x v="1534"/>
    <s v="MACUSBC"/>
    <x v="2"/>
    <x v="1"/>
    <x v="1"/>
    <n v="2"/>
    <x v="5"/>
    <x v="1"/>
    <x v="6"/>
  </r>
  <r>
    <x v="113"/>
    <x v="0"/>
    <d v="2023-02-18T00:00:00"/>
    <x v="524"/>
    <s v="IPHONE"/>
    <x v="1"/>
    <x v="1"/>
    <x v="1"/>
    <n v="2"/>
    <x v="5"/>
    <x v="2"/>
    <x v="6"/>
  </r>
  <r>
    <x v="113"/>
    <x v="0"/>
    <d v="2023-02-18T00:00:00"/>
    <x v="963"/>
    <s v="WALLADPT"/>
    <x v="3"/>
    <x v="1"/>
    <x v="1"/>
    <n v="2"/>
    <x v="5"/>
    <x v="2"/>
    <x v="6"/>
  </r>
  <r>
    <x v="114"/>
    <x v="0"/>
    <d v="2023-02-26T00:00:00"/>
    <x v="882"/>
    <s v="CLICC-ML"/>
    <x v="7"/>
    <x v="2"/>
    <x v="1"/>
    <n v="2"/>
    <x v="5"/>
    <x v="3"/>
    <x v="6"/>
  </r>
  <r>
    <x v="114"/>
    <x v="1"/>
    <d v="2023-03-05T00:00:00"/>
    <x v="580"/>
    <s v="CLICC-ML"/>
    <x v="7"/>
    <x v="2"/>
    <x v="1"/>
    <n v="2"/>
    <x v="5"/>
    <x v="3"/>
    <x v="6"/>
  </r>
  <r>
    <x v="114"/>
    <x v="1"/>
    <d v="2023-03-04T00:00:00"/>
    <x v="1436"/>
    <s v="CLICC-MM"/>
    <x v="4"/>
    <x v="2"/>
    <x v="1"/>
    <n v="2"/>
    <x v="5"/>
    <x v="3"/>
    <x v="6"/>
  </r>
  <r>
    <x v="114"/>
    <x v="1"/>
    <d v="2023-02-19T00:00:00"/>
    <x v="1015"/>
    <s v="UHDMI"/>
    <x v="14"/>
    <x v="0"/>
    <x v="1"/>
    <n v="2"/>
    <x v="5"/>
    <x v="3"/>
    <x v="6"/>
  </r>
  <r>
    <x v="114"/>
    <x v="0"/>
    <d v="2023-02-19T00:00:00"/>
    <x v="250"/>
    <s v="WALLADPT"/>
    <x v="3"/>
    <x v="1"/>
    <x v="1"/>
    <n v="2"/>
    <x v="5"/>
    <x v="3"/>
    <x v="6"/>
  </r>
  <r>
    <x v="114"/>
    <x v="0"/>
    <d v="2023-02-19T00:00:00"/>
    <x v="285"/>
    <s v="IPHONE"/>
    <x v="1"/>
    <x v="1"/>
    <x v="1"/>
    <n v="2"/>
    <x v="5"/>
    <x v="3"/>
    <x v="6"/>
  </r>
  <r>
    <x v="114"/>
    <x v="0"/>
    <d v="2023-03-04T00:00:00"/>
    <x v="1168"/>
    <s v="HP"/>
    <x v="18"/>
    <x v="2"/>
    <x v="1"/>
    <n v="2"/>
    <x v="5"/>
    <x v="3"/>
    <x v="6"/>
  </r>
  <r>
    <x v="114"/>
    <x v="1"/>
    <d v="2023-02-26T00:00:00"/>
    <x v="1202"/>
    <s v="HP"/>
    <x v="18"/>
    <x v="2"/>
    <x v="1"/>
    <n v="2"/>
    <x v="5"/>
    <x v="3"/>
    <x v="6"/>
  </r>
  <r>
    <x v="114"/>
    <x v="1"/>
    <d v="2023-02-26T00:00:00"/>
    <x v="452"/>
    <s v="CLICC-ML"/>
    <x v="7"/>
    <x v="2"/>
    <x v="1"/>
    <n v="2"/>
    <x v="5"/>
    <x v="3"/>
    <x v="6"/>
  </r>
  <r>
    <x v="114"/>
    <x v="1"/>
    <d v="2023-02-26T00:00:00"/>
    <x v="648"/>
    <s v="CLICC-ML"/>
    <x v="7"/>
    <x v="2"/>
    <x v="1"/>
    <n v="2"/>
    <x v="5"/>
    <x v="3"/>
    <x v="6"/>
  </r>
  <r>
    <x v="114"/>
    <x v="1"/>
    <d v="2023-02-26T00:00:00"/>
    <x v="1418"/>
    <s v="CBK"/>
    <x v="6"/>
    <x v="2"/>
    <x v="1"/>
    <n v="2"/>
    <x v="5"/>
    <x v="3"/>
    <x v="6"/>
  </r>
  <r>
    <x v="114"/>
    <x v="1"/>
    <d v="2023-02-26T00:00:00"/>
    <x v="400"/>
    <s v="CBK"/>
    <x v="6"/>
    <x v="2"/>
    <x v="1"/>
    <n v="2"/>
    <x v="5"/>
    <x v="3"/>
    <x v="6"/>
  </r>
  <r>
    <x v="114"/>
    <x v="1"/>
    <d v="2023-02-19T00:00:00"/>
    <x v="1558"/>
    <s v="MACUSBC"/>
    <x v="2"/>
    <x v="1"/>
    <x v="1"/>
    <n v="2"/>
    <x v="5"/>
    <x v="3"/>
    <x v="6"/>
  </r>
  <r>
    <x v="114"/>
    <x v="1"/>
    <d v="2023-02-26T00:00:00"/>
    <x v="373"/>
    <s v="CBK"/>
    <x v="6"/>
    <x v="2"/>
    <x v="1"/>
    <n v="2"/>
    <x v="5"/>
    <x v="3"/>
    <x v="6"/>
  </r>
  <r>
    <x v="114"/>
    <x v="1"/>
    <d v="2023-02-19T00:00:00"/>
    <x v="806"/>
    <s v="IPHONE"/>
    <x v="1"/>
    <x v="1"/>
    <x v="1"/>
    <n v="2"/>
    <x v="5"/>
    <x v="3"/>
    <x v="6"/>
  </r>
  <r>
    <x v="115"/>
    <x v="0"/>
    <d v="2023-03-06T00:00:00"/>
    <x v="893"/>
    <s v="CLICC-ML"/>
    <x v="7"/>
    <x v="2"/>
    <x v="1"/>
    <n v="2"/>
    <x v="5"/>
    <x v="4"/>
    <x v="7"/>
  </r>
  <r>
    <x v="115"/>
    <x v="1"/>
    <d v="2023-02-20T00:00:00"/>
    <x v="1492"/>
    <s v="HDMIC"/>
    <x v="0"/>
    <x v="0"/>
    <x v="1"/>
    <n v="2"/>
    <x v="5"/>
    <x v="4"/>
    <x v="7"/>
  </r>
  <r>
    <x v="115"/>
    <x v="1"/>
    <d v="2023-02-20T00:00:00"/>
    <x v="366"/>
    <s v="UHDMI"/>
    <x v="14"/>
    <x v="0"/>
    <x v="1"/>
    <n v="2"/>
    <x v="5"/>
    <x v="4"/>
    <x v="7"/>
  </r>
  <r>
    <x v="115"/>
    <x v="1"/>
    <d v="2023-02-20T00:00:00"/>
    <x v="1532"/>
    <s v="MACUSBC"/>
    <x v="2"/>
    <x v="1"/>
    <x v="1"/>
    <n v="2"/>
    <x v="5"/>
    <x v="4"/>
    <x v="7"/>
  </r>
  <r>
    <x v="115"/>
    <x v="0"/>
    <d v="2023-02-27T00:00:00"/>
    <x v="1559"/>
    <s v="CLICC-MM"/>
    <x v="4"/>
    <x v="2"/>
    <x v="1"/>
    <n v="2"/>
    <x v="5"/>
    <x v="4"/>
    <x v="7"/>
  </r>
  <r>
    <x v="115"/>
    <x v="1"/>
    <d v="2023-02-27T00:00:00"/>
    <x v="494"/>
    <s v="CLICC-ML"/>
    <x v="7"/>
    <x v="2"/>
    <x v="1"/>
    <n v="2"/>
    <x v="5"/>
    <x v="4"/>
    <x v="7"/>
  </r>
  <r>
    <x v="115"/>
    <x v="1"/>
    <d v="2023-02-20T00:00:00"/>
    <x v="1420"/>
    <s v="HDST"/>
    <x v="8"/>
    <x v="4"/>
    <x v="1"/>
    <n v="2"/>
    <x v="5"/>
    <x v="4"/>
    <x v="7"/>
  </r>
  <r>
    <x v="115"/>
    <x v="1"/>
    <d v="2023-02-27T00:00:00"/>
    <x v="1429"/>
    <s v="HP"/>
    <x v="18"/>
    <x v="2"/>
    <x v="1"/>
    <n v="2"/>
    <x v="5"/>
    <x v="4"/>
    <x v="7"/>
  </r>
  <r>
    <x v="115"/>
    <x v="1"/>
    <d v="2023-02-27T00:00:00"/>
    <x v="1023"/>
    <s v="CLICC-ML"/>
    <x v="7"/>
    <x v="2"/>
    <x v="1"/>
    <n v="2"/>
    <x v="5"/>
    <x v="4"/>
    <x v="7"/>
  </r>
  <r>
    <x v="115"/>
    <x v="1"/>
    <d v="2023-03-06T00:00:00"/>
    <x v="520"/>
    <s v="CLICC-ML"/>
    <x v="7"/>
    <x v="2"/>
    <x v="1"/>
    <n v="2"/>
    <x v="5"/>
    <x v="4"/>
    <x v="7"/>
  </r>
  <r>
    <x v="115"/>
    <x v="1"/>
    <d v="2023-02-20T00:00:00"/>
    <x v="688"/>
    <s v="HDST"/>
    <x v="8"/>
    <x v="4"/>
    <x v="1"/>
    <n v="2"/>
    <x v="5"/>
    <x v="4"/>
    <x v="7"/>
  </r>
  <r>
    <x v="115"/>
    <x v="0"/>
    <d v="2023-03-05T00:00:00"/>
    <x v="832"/>
    <s v="CLICC-ML"/>
    <x v="7"/>
    <x v="2"/>
    <x v="1"/>
    <n v="2"/>
    <x v="5"/>
    <x v="4"/>
    <x v="7"/>
  </r>
  <r>
    <x v="115"/>
    <x v="1"/>
    <d v="2023-02-20T00:00:00"/>
    <x v="554"/>
    <s v="IPHONE"/>
    <x v="1"/>
    <x v="1"/>
    <x v="1"/>
    <n v="2"/>
    <x v="5"/>
    <x v="4"/>
    <x v="7"/>
  </r>
  <r>
    <x v="115"/>
    <x v="1"/>
    <d v="2023-03-06T00:00:00"/>
    <x v="514"/>
    <s v="FAC"/>
    <x v="4"/>
    <x v="2"/>
    <x v="1"/>
    <n v="2"/>
    <x v="5"/>
    <x v="4"/>
    <x v="7"/>
  </r>
  <r>
    <x v="115"/>
    <x v="1"/>
    <d v="2023-03-06T00:00:00"/>
    <x v="1560"/>
    <s v="HP"/>
    <x v="18"/>
    <x v="2"/>
    <x v="1"/>
    <n v="2"/>
    <x v="5"/>
    <x v="4"/>
    <x v="7"/>
  </r>
  <r>
    <x v="115"/>
    <x v="0"/>
    <d v="2023-02-27T00:00:00"/>
    <x v="816"/>
    <s v="CBK"/>
    <x v="6"/>
    <x v="2"/>
    <x v="1"/>
    <n v="2"/>
    <x v="5"/>
    <x v="4"/>
    <x v="7"/>
  </r>
  <r>
    <x v="116"/>
    <x v="1"/>
    <d v="2023-02-28T00:00:00"/>
    <x v="160"/>
    <s v="CBK"/>
    <x v="6"/>
    <x v="2"/>
    <x v="1"/>
    <n v="2"/>
    <x v="5"/>
    <x v="5"/>
    <x v="7"/>
  </r>
  <r>
    <x v="116"/>
    <x v="3"/>
    <d v="2023-02-28T00:00:00"/>
    <x v="925"/>
    <s v="CBK"/>
    <x v="6"/>
    <x v="2"/>
    <x v="1"/>
    <n v="2"/>
    <x v="5"/>
    <x v="5"/>
    <x v="7"/>
  </r>
  <r>
    <x v="116"/>
    <x v="1"/>
    <d v="2023-02-21T00:00:00"/>
    <x v="1533"/>
    <s v="MACUSBC"/>
    <x v="2"/>
    <x v="1"/>
    <x v="1"/>
    <n v="2"/>
    <x v="5"/>
    <x v="5"/>
    <x v="7"/>
  </r>
  <r>
    <x v="116"/>
    <x v="1"/>
    <d v="2023-02-28T00:00:00"/>
    <x v="788"/>
    <s v="CLICC-ML"/>
    <x v="7"/>
    <x v="2"/>
    <x v="1"/>
    <n v="2"/>
    <x v="5"/>
    <x v="5"/>
    <x v="7"/>
  </r>
  <r>
    <x v="116"/>
    <x v="1"/>
    <d v="2023-03-07T00:00:00"/>
    <x v="72"/>
    <s v="CLICC-ML"/>
    <x v="7"/>
    <x v="2"/>
    <x v="1"/>
    <n v="2"/>
    <x v="5"/>
    <x v="5"/>
    <x v="7"/>
  </r>
  <r>
    <x v="116"/>
    <x v="1"/>
    <d v="2023-02-28T00:00:00"/>
    <x v="910"/>
    <s v="CLICC-ML"/>
    <x v="7"/>
    <x v="2"/>
    <x v="1"/>
    <n v="2"/>
    <x v="5"/>
    <x v="5"/>
    <x v="7"/>
  </r>
  <r>
    <x v="116"/>
    <x v="1"/>
    <d v="2023-03-07T00:00:00"/>
    <x v="1499"/>
    <s v="HP"/>
    <x v="18"/>
    <x v="2"/>
    <x v="1"/>
    <n v="2"/>
    <x v="5"/>
    <x v="5"/>
    <x v="7"/>
  </r>
  <r>
    <x v="116"/>
    <x v="1"/>
    <d v="2023-02-28T00:00:00"/>
    <x v="1298"/>
    <s v="HP"/>
    <x v="18"/>
    <x v="2"/>
    <x v="1"/>
    <n v="2"/>
    <x v="5"/>
    <x v="5"/>
    <x v="7"/>
  </r>
  <r>
    <x v="116"/>
    <x v="1"/>
    <d v="2023-02-21T00:00:00"/>
    <x v="1090"/>
    <s v="CALC"/>
    <x v="16"/>
    <x v="4"/>
    <x v="1"/>
    <n v="2"/>
    <x v="5"/>
    <x v="5"/>
    <x v="7"/>
  </r>
  <r>
    <x v="116"/>
    <x v="0"/>
    <d v="2023-02-21T00:00:00"/>
    <x v="1528"/>
    <s v="MACUSBC"/>
    <x v="2"/>
    <x v="1"/>
    <x v="1"/>
    <n v="2"/>
    <x v="5"/>
    <x v="5"/>
    <x v="7"/>
  </r>
  <r>
    <x v="116"/>
    <x v="1"/>
    <d v="2023-02-21T00:00:00"/>
    <x v="1376"/>
    <s v="WALLADPT"/>
    <x v="3"/>
    <x v="1"/>
    <x v="1"/>
    <n v="2"/>
    <x v="5"/>
    <x v="5"/>
    <x v="7"/>
  </r>
  <r>
    <x v="116"/>
    <x v="1"/>
    <d v="2023-02-21T00:00:00"/>
    <x v="1382"/>
    <s v="IPHONE"/>
    <x v="1"/>
    <x v="1"/>
    <x v="1"/>
    <n v="2"/>
    <x v="5"/>
    <x v="5"/>
    <x v="7"/>
  </r>
  <r>
    <x v="116"/>
    <x v="1"/>
    <d v="2023-02-28T00:00:00"/>
    <x v="1561"/>
    <s v="CBK"/>
    <x v="6"/>
    <x v="2"/>
    <x v="1"/>
    <n v="2"/>
    <x v="5"/>
    <x v="5"/>
    <x v="7"/>
  </r>
  <r>
    <x v="116"/>
    <x v="1"/>
    <d v="2023-02-21T00:00:00"/>
    <x v="709"/>
    <s v="MACCHRG"/>
    <x v="9"/>
    <x v="1"/>
    <x v="1"/>
    <n v="2"/>
    <x v="5"/>
    <x v="5"/>
    <x v="7"/>
  </r>
  <r>
    <x v="116"/>
    <x v="1"/>
    <d v="2023-03-07T00:00:00"/>
    <x v="494"/>
    <s v="CLICC-ML"/>
    <x v="7"/>
    <x v="2"/>
    <x v="1"/>
    <n v="2"/>
    <x v="5"/>
    <x v="5"/>
    <x v="7"/>
  </r>
  <r>
    <x v="116"/>
    <x v="3"/>
    <d v="2023-02-21T00:00:00"/>
    <x v="903"/>
    <s v="UHDMI"/>
    <x v="14"/>
    <x v="0"/>
    <x v="1"/>
    <n v="2"/>
    <x v="5"/>
    <x v="5"/>
    <x v="7"/>
  </r>
  <r>
    <x v="116"/>
    <x v="0"/>
    <d v="2023-03-07T00:00:00"/>
    <x v="1193"/>
    <s v="HP"/>
    <x v="18"/>
    <x v="2"/>
    <x v="1"/>
    <n v="2"/>
    <x v="5"/>
    <x v="5"/>
    <x v="7"/>
  </r>
  <r>
    <x v="116"/>
    <x v="0"/>
    <d v="2023-03-07T00:00:00"/>
    <x v="957"/>
    <s v="CLICC-ML"/>
    <x v="7"/>
    <x v="2"/>
    <x v="1"/>
    <n v="2"/>
    <x v="5"/>
    <x v="5"/>
    <x v="7"/>
  </r>
  <r>
    <x v="116"/>
    <x v="0"/>
    <d v="2023-03-06T00:00:00"/>
    <x v="571"/>
    <s v="HP"/>
    <x v="18"/>
    <x v="2"/>
    <x v="1"/>
    <n v="2"/>
    <x v="5"/>
    <x v="5"/>
    <x v="7"/>
  </r>
  <r>
    <x v="116"/>
    <x v="1"/>
    <d v="2023-02-28T00:00:00"/>
    <x v="850"/>
    <s v="CLICC-ML"/>
    <x v="7"/>
    <x v="2"/>
    <x v="1"/>
    <n v="2"/>
    <x v="5"/>
    <x v="5"/>
    <x v="7"/>
  </r>
  <r>
    <x v="116"/>
    <x v="1"/>
    <d v="2023-02-28T00:00:00"/>
    <x v="564"/>
    <s v="HP"/>
    <x v="18"/>
    <x v="2"/>
    <x v="1"/>
    <n v="2"/>
    <x v="5"/>
    <x v="5"/>
    <x v="7"/>
  </r>
  <r>
    <x v="116"/>
    <x v="1"/>
    <d v="2023-02-21T00:00:00"/>
    <x v="1143"/>
    <s v="WALLADPT"/>
    <x v="3"/>
    <x v="1"/>
    <x v="1"/>
    <n v="2"/>
    <x v="5"/>
    <x v="5"/>
    <x v="7"/>
  </r>
  <r>
    <x v="116"/>
    <x v="1"/>
    <d v="2023-02-21T00:00:00"/>
    <x v="524"/>
    <s v="IPHONE"/>
    <x v="1"/>
    <x v="1"/>
    <x v="1"/>
    <n v="2"/>
    <x v="5"/>
    <x v="5"/>
    <x v="7"/>
  </r>
  <r>
    <x v="116"/>
    <x v="1"/>
    <d v="2023-02-21T00:00:00"/>
    <x v="891"/>
    <s v="OMNI"/>
    <x v="15"/>
    <x v="1"/>
    <x v="1"/>
    <n v="2"/>
    <x v="5"/>
    <x v="5"/>
    <x v="7"/>
  </r>
  <r>
    <x v="116"/>
    <x v="1"/>
    <d v="2023-02-21T00:00:00"/>
    <x v="1265"/>
    <s v="HPUSBC"/>
    <x v="12"/>
    <x v="1"/>
    <x v="1"/>
    <n v="2"/>
    <x v="5"/>
    <x v="5"/>
    <x v="7"/>
  </r>
  <r>
    <x v="116"/>
    <x v="1"/>
    <d v="2023-02-21T00:00:00"/>
    <x v="1531"/>
    <s v="MACUSBC"/>
    <x v="2"/>
    <x v="1"/>
    <x v="1"/>
    <n v="2"/>
    <x v="5"/>
    <x v="5"/>
    <x v="7"/>
  </r>
  <r>
    <x v="116"/>
    <x v="1"/>
    <d v="2023-03-07T00:00:00"/>
    <x v="793"/>
    <s v="CLICC-MM"/>
    <x v="4"/>
    <x v="2"/>
    <x v="1"/>
    <n v="2"/>
    <x v="5"/>
    <x v="5"/>
    <x v="7"/>
  </r>
  <r>
    <x v="116"/>
    <x v="1"/>
    <d v="2023-03-06T00:00:00"/>
    <x v="1518"/>
    <s v="CLICC-MM"/>
    <x v="4"/>
    <x v="2"/>
    <x v="1"/>
    <n v="2"/>
    <x v="5"/>
    <x v="5"/>
    <x v="7"/>
  </r>
  <r>
    <x v="116"/>
    <x v="0"/>
    <d v="2023-03-07T00:00:00"/>
    <x v="724"/>
    <s v="HP"/>
    <x v="18"/>
    <x v="2"/>
    <x v="1"/>
    <n v="2"/>
    <x v="5"/>
    <x v="5"/>
    <x v="7"/>
  </r>
  <r>
    <x v="116"/>
    <x v="0"/>
    <d v="2023-02-21T00:00:00"/>
    <x v="1536"/>
    <s v="MACUSBC"/>
    <x v="2"/>
    <x v="1"/>
    <x v="1"/>
    <n v="2"/>
    <x v="5"/>
    <x v="5"/>
    <x v="7"/>
  </r>
  <r>
    <x v="116"/>
    <x v="1"/>
    <d v="2023-02-21T00:00:00"/>
    <x v="1562"/>
    <s v="MACUSBC"/>
    <x v="2"/>
    <x v="1"/>
    <x v="1"/>
    <n v="2"/>
    <x v="5"/>
    <x v="5"/>
    <x v="7"/>
  </r>
  <r>
    <x v="116"/>
    <x v="1"/>
    <d v="2023-02-21T00:00:00"/>
    <x v="398"/>
    <s v="UVGA"/>
    <x v="10"/>
    <x v="0"/>
    <x v="1"/>
    <n v="2"/>
    <x v="5"/>
    <x v="5"/>
    <x v="7"/>
  </r>
  <r>
    <x v="116"/>
    <x v="1"/>
    <d v="2023-02-21T00:00:00"/>
    <x v="1530"/>
    <s v="MACUSBC"/>
    <x v="2"/>
    <x v="1"/>
    <x v="1"/>
    <n v="2"/>
    <x v="5"/>
    <x v="5"/>
    <x v="7"/>
  </r>
  <r>
    <x v="116"/>
    <x v="1"/>
    <d v="2023-02-21T00:00:00"/>
    <x v="1550"/>
    <s v="MACUSBC"/>
    <x v="2"/>
    <x v="1"/>
    <x v="1"/>
    <n v="2"/>
    <x v="5"/>
    <x v="5"/>
    <x v="7"/>
  </r>
  <r>
    <x v="116"/>
    <x v="1"/>
    <d v="2023-02-28T00:00:00"/>
    <x v="734"/>
    <s v="CLICC-ML"/>
    <x v="7"/>
    <x v="2"/>
    <x v="1"/>
    <n v="2"/>
    <x v="5"/>
    <x v="5"/>
    <x v="7"/>
  </r>
  <r>
    <x v="116"/>
    <x v="0"/>
    <d v="2023-02-21T00:00:00"/>
    <x v="1258"/>
    <s v="WALLADPT"/>
    <x v="3"/>
    <x v="1"/>
    <x v="1"/>
    <n v="2"/>
    <x v="5"/>
    <x v="5"/>
    <x v="7"/>
  </r>
  <r>
    <x v="116"/>
    <x v="0"/>
    <d v="2023-02-21T00:00:00"/>
    <x v="1304"/>
    <s v="ANDROID"/>
    <x v="19"/>
    <x v="1"/>
    <x v="1"/>
    <n v="2"/>
    <x v="5"/>
    <x v="5"/>
    <x v="7"/>
  </r>
  <r>
    <x v="116"/>
    <x v="0"/>
    <d v="2023-03-07T00:00:00"/>
    <x v="296"/>
    <s v="CLICC-ML"/>
    <x v="7"/>
    <x v="2"/>
    <x v="1"/>
    <n v="2"/>
    <x v="5"/>
    <x v="5"/>
    <x v="7"/>
  </r>
  <r>
    <x v="116"/>
    <x v="1"/>
    <d v="2023-02-28T00:00:00"/>
    <x v="904"/>
    <s v="CLICC-MM"/>
    <x v="4"/>
    <x v="2"/>
    <x v="1"/>
    <n v="2"/>
    <x v="5"/>
    <x v="5"/>
    <x v="7"/>
  </r>
  <r>
    <x v="116"/>
    <x v="1"/>
    <d v="2023-02-28T00:00:00"/>
    <x v="1563"/>
    <s v="HP"/>
    <x v="18"/>
    <x v="2"/>
    <x v="1"/>
    <n v="2"/>
    <x v="5"/>
    <x v="5"/>
    <x v="7"/>
  </r>
  <r>
    <x v="116"/>
    <x v="1"/>
    <d v="2023-03-07T00:00:00"/>
    <x v="1564"/>
    <s v="CLICC-MM"/>
    <x v="4"/>
    <x v="2"/>
    <x v="1"/>
    <n v="2"/>
    <x v="5"/>
    <x v="5"/>
    <x v="7"/>
  </r>
  <r>
    <x v="116"/>
    <x v="1"/>
    <d v="2023-03-07T00:00:00"/>
    <x v="889"/>
    <s v="CLICC-ML"/>
    <x v="7"/>
    <x v="2"/>
    <x v="1"/>
    <n v="2"/>
    <x v="5"/>
    <x v="5"/>
    <x v="7"/>
  </r>
  <r>
    <x v="116"/>
    <x v="0"/>
    <d v="2023-02-21T00:00:00"/>
    <x v="1301"/>
    <s v="IPHONE"/>
    <x v="1"/>
    <x v="1"/>
    <x v="1"/>
    <n v="2"/>
    <x v="5"/>
    <x v="5"/>
    <x v="7"/>
  </r>
  <r>
    <x v="116"/>
    <x v="0"/>
    <d v="2023-02-21T00:00:00"/>
    <x v="1082"/>
    <s v="UVGA"/>
    <x v="10"/>
    <x v="0"/>
    <x v="1"/>
    <n v="2"/>
    <x v="5"/>
    <x v="5"/>
    <x v="7"/>
  </r>
  <r>
    <x v="116"/>
    <x v="1"/>
    <d v="2023-02-21T00:00:00"/>
    <x v="1265"/>
    <s v="HPUSBC"/>
    <x v="12"/>
    <x v="1"/>
    <x v="1"/>
    <n v="2"/>
    <x v="5"/>
    <x v="5"/>
    <x v="7"/>
  </r>
  <r>
    <x v="116"/>
    <x v="1"/>
    <d v="2023-02-21T00:00:00"/>
    <x v="913"/>
    <s v="IPHONE"/>
    <x v="1"/>
    <x v="1"/>
    <x v="1"/>
    <n v="2"/>
    <x v="5"/>
    <x v="5"/>
    <x v="7"/>
  </r>
  <r>
    <x v="116"/>
    <x v="1"/>
    <d v="2023-02-21T00:00:00"/>
    <x v="1532"/>
    <s v="MACUSBC"/>
    <x v="2"/>
    <x v="1"/>
    <x v="1"/>
    <n v="2"/>
    <x v="5"/>
    <x v="5"/>
    <x v="7"/>
  </r>
  <r>
    <x v="116"/>
    <x v="1"/>
    <d v="2023-02-21T00:00:00"/>
    <x v="1530"/>
    <s v="MACUSBC"/>
    <x v="2"/>
    <x v="1"/>
    <x v="1"/>
    <n v="2"/>
    <x v="5"/>
    <x v="5"/>
    <x v="7"/>
  </r>
  <r>
    <x v="116"/>
    <x v="1"/>
    <d v="2023-02-21T00:00:00"/>
    <x v="1225"/>
    <s v="WALLADPT"/>
    <x v="3"/>
    <x v="1"/>
    <x v="1"/>
    <n v="2"/>
    <x v="5"/>
    <x v="5"/>
    <x v="7"/>
  </r>
  <r>
    <x v="116"/>
    <x v="1"/>
    <d v="2023-02-21T00:00:00"/>
    <x v="903"/>
    <s v="UHDMI"/>
    <x v="14"/>
    <x v="0"/>
    <x v="1"/>
    <n v="2"/>
    <x v="5"/>
    <x v="5"/>
    <x v="7"/>
  </r>
  <r>
    <x v="116"/>
    <x v="1"/>
    <d v="2023-02-21T00:00:00"/>
    <x v="991"/>
    <s v="UVGA"/>
    <x v="10"/>
    <x v="0"/>
    <x v="1"/>
    <n v="2"/>
    <x v="5"/>
    <x v="5"/>
    <x v="7"/>
  </r>
  <r>
    <x v="116"/>
    <x v="1"/>
    <d v="2023-03-07T00:00:00"/>
    <x v="1409"/>
    <s v="CLICC-ML"/>
    <x v="7"/>
    <x v="2"/>
    <x v="1"/>
    <n v="2"/>
    <x v="5"/>
    <x v="5"/>
    <x v="7"/>
  </r>
  <r>
    <x v="116"/>
    <x v="1"/>
    <d v="2023-02-21T00:00:00"/>
    <x v="366"/>
    <s v="UHDMI"/>
    <x v="14"/>
    <x v="0"/>
    <x v="1"/>
    <n v="2"/>
    <x v="5"/>
    <x v="5"/>
    <x v="7"/>
  </r>
  <r>
    <x v="116"/>
    <x v="1"/>
    <d v="2023-02-21T00:00:00"/>
    <x v="1539"/>
    <s v="MACUSBC"/>
    <x v="2"/>
    <x v="1"/>
    <x v="1"/>
    <n v="2"/>
    <x v="5"/>
    <x v="5"/>
    <x v="7"/>
  </r>
  <r>
    <x v="116"/>
    <x v="1"/>
    <d v="2023-02-21T00:00:00"/>
    <x v="1035"/>
    <s v="IPHONE"/>
    <x v="1"/>
    <x v="1"/>
    <x v="1"/>
    <n v="2"/>
    <x v="5"/>
    <x v="5"/>
    <x v="7"/>
  </r>
  <r>
    <x v="116"/>
    <x v="1"/>
    <d v="2023-02-21T00:00:00"/>
    <x v="786"/>
    <s v="OMNI"/>
    <x v="15"/>
    <x v="1"/>
    <x v="1"/>
    <n v="2"/>
    <x v="5"/>
    <x v="5"/>
    <x v="7"/>
  </r>
  <r>
    <x v="116"/>
    <x v="1"/>
    <d v="2023-02-21T00:00:00"/>
    <x v="1143"/>
    <s v="WALLADPT"/>
    <x v="3"/>
    <x v="1"/>
    <x v="1"/>
    <n v="2"/>
    <x v="5"/>
    <x v="5"/>
    <x v="7"/>
  </r>
  <r>
    <x v="116"/>
    <x v="1"/>
    <d v="2023-02-21T00:00:00"/>
    <x v="524"/>
    <s v="IPHONE"/>
    <x v="1"/>
    <x v="1"/>
    <x v="1"/>
    <n v="2"/>
    <x v="5"/>
    <x v="5"/>
    <x v="7"/>
  </r>
  <r>
    <x v="116"/>
    <x v="1"/>
    <d v="2023-02-21T00:00:00"/>
    <x v="966"/>
    <s v="CALC"/>
    <x v="16"/>
    <x v="4"/>
    <x v="1"/>
    <n v="2"/>
    <x v="5"/>
    <x v="5"/>
    <x v="7"/>
  </r>
  <r>
    <x v="116"/>
    <x v="1"/>
    <d v="2023-02-21T00:00:00"/>
    <x v="1534"/>
    <s v="MACUSBC"/>
    <x v="2"/>
    <x v="1"/>
    <x v="1"/>
    <n v="2"/>
    <x v="5"/>
    <x v="5"/>
    <x v="7"/>
  </r>
  <r>
    <x v="116"/>
    <x v="0"/>
    <d v="2023-02-21T00:00:00"/>
    <x v="883"/>
    <s v="IPHONE"/>
    <x v="1"/>
    <x v="1"/>
    <x v="1"/>
    <n v="2"/>
    <x v="5"/>
    <x v="5"/>
    <x v="7"/>
  </r>
  <r>
    <x v="116"/>
    <x v="1"/>
    <d v="2023-03-07T00:00:00"/>
    <x v="1136"/>
    <s v="HP"/>
    <x v="18"/>
    <x v="2"/>
    <x v="1"/>
    <n v="2"/>
    <x v="5"/>
    <x v="5"/>
    <x v="7"/>
  </r>
  <r>
    <x v="116"/>
    <x v="1"/>
    <d v="2023-02-21T00:00:00"/>
    <x v="1258"/>
    <s v="WALLADPT"/>
    <x v="3"/>
    <x v="1"/>
    <x v="1"/>
    <n v="2"/>
    <x v="5"/>
    <x v="5"/>
    <x v="7"/>
  </r>
  <r>
    <x v="116"/>
    <x v="1"/>
    <d v="2023-02-21T00:00:00"/>
    <x v="1301"/>
    <s v="IPHONE"/>
    <x v="1"/>
    <x v="1"/>
    <x v="1"/>
    <n v="2"/>
    <x v="5"/>
    <x v="5"/>
    <x v="7"/>
  </r>
  <r>
    <x v="116"/>
    <x v="1"/>
    <d v="2023-02-21T00:00:00"/>
    <x v="1318"/>
    <s v="WALLADPT"/>
    <x v="3"/>
    <x v="1"/>
    <x v="1"/>
    <n v="2"/>
    <x v="5"/>
    <x v="5"/>
    <x v="7"/>
  </r>
  <r>
    <x v="116"/>
    <x v="1"/>
    <d v="2023-02-21T00:00:00"/>
    <x v="1304"/>
    <s v="ANDROID"/>
    <x v="19"/>
    <x v="1"/>
    <x v="1"/>
    <n v="2"/>
    <x v="5"/>
    <x v="5"/>
    <x v="7"/>
  </r>
  <r>
    <x v="116"/>
    <x v="0"/>
    <d v="2023-03-07T00:00:00"/>
    <x v="161"/>
    <s v="CLICC-ML"/>
    <x v="7"/>
    <x v="2"/>
    <x v="1"/>
    <n v="2"/>
    <x v="5"/>
    <x v="5"/>
    <x v="7"/>
  </r>
  <r>
    <x v="116"/>
    <x v="0"/>
    <d v="2023-02-28T00:00:00"/>
    <x v="853"/>
    <s v="CBK"/>
    <x v="6"/>
    <x v="2"/>
    <x v="1"/>
    <n v="2"/>
    <x v="5"/>
    <x v="5"/>
    <x v="7"/>
  </r>
  <r>
    <x v="116"/>
    <x v="1"/>
    <d v="2023-02-21T00:00:00"/>
    <x v="1525"/>
    <s v="MACUSBC"/>
    <x v="2"/>
    <x v="1"/>
    <x v="1"/>
    <n v="2"/>
    <x v="5"/>
    <x v="5"/>
    <x v="7"/>
  </r>
  <r>
    <x v="116"/>
    <x v="1"/>
    <d v="2023-02-21T00:00:00"/>
    <x v="950"/>
    <s v="WALLADPT"/>
    <x v="3"/>
    <x v="1"/>
    <x v="1"/>
    <n v="2"/>
    <x v="5"/>
    <x v="5"/>
    <x v="7"/>
  </r>
  <r>
    <x v="116"/>
    <x v="1"/>
    <d v="2023-02-21T00:00:00"/>
    <x v="2"/>
    <s v="IPHONE"/>
    <x v="1"/>
    <x v="1"/>
    <x v="1"/>
    <n v="2"/>
    <x v="5"/>
    <x v="5"/>
    <x v="7"/>
  </r>
  <r>
    <x v="116"/>
    <x v="1"/>
    <d v="2023-02-28T00:00:00"/>
    <x v="1207"/>
    <s v="HP"/>
    <x v="18"/>
    <x v="2"/>
    <x v="1"/>
    <n v="2"/>
    <x v="5"/>
    <x v="5"/>
    <x v="7"/>
  </r>
  <r>
    <x v="116"/>
    <x v="1"/>
    <d v="2023-02-28T00:00:00"/>
    <x v="1381"/>
    <s v="CLICC-MM"/>
    <x v="4"/>
    <x v="2"/>
    <x v="1"/>
    <n v="2"/>
    <x v="5"/>
    <x v="5"/>
    <x v="7"/>
  </r>
  <r>
    <x v="116"/>
    <x v="1"/>
    <d v="2023-02-28T00:00:00"/>
    <x v="1351"/>
    <s v="CLICC-MM"/>
    <x v="4"/>
    <x v="2"/>
    <x v="1"/>
    <n v="2"/>
    <x v="5"/>
    <x v="5"/>
    <x v="7"/>
  </r>
  <r>
    <x v="116"/>
    <x v="1"/>
    <d v="2023-02-21T00:00:00"/>
    <x v="895"/>
    <s v="WALLADPT"/>
    <x v="3"/>
    <x v="1"/>
    <x v="1"/>
    <n v="2"/>
    <x v="5"/>
    <x v="5"/>
    <x v="7"/>
  </r>
  <r>
    <x v="116"/>
    <x v="1"/>
    <d v="2023-02-21T00:00:00"/>
    <x v="430"/>
    <s v="IPHONE"/>
    <x v="1"/>
    <x v="1"/>
    <x v="1"/>
    <n v="2"/>
    <x v="5"/>
    <x v="5"/>
    <x v="7"/>
  </r>
  <r>
    <x v="116"/>
    <x v="1"/>
    <d v="2023-03-07T00:00:00"/>
    <x v="691"/>
    <s v="CLICC-ML"/>
    <x v="7"/>
    <x v="2"/>
    <x v="1"/>
    <n v="2"/>
    <x v="5"/>
    <x v="5"/>
    <x v="7"/>
  </r>
  <r>
    <x v="116"/>
    <x v="1"/>
    <d v="2023-02-21T00:00:00"/>
    <x v="1086"/>
    <s v="IPHONE"/>
    <x v="1"/>
    <x v="1"/>
    <x v="1"/>
    <n v="2"/>
    <x v="5"/>
    <x v="5"/>
    <x v="7"/>
  </r>
  <r>
    <x v="116"/>
    <x v="1"/>
    <d v="2023-02-21T00:00:00"/>
    <x v="1167"/>
    <s v="MACCHRG"/>
    <x v="9"/>
    <x v="1"/>
    <x v="1"/>
    <n v="2"/>
    <x v="5"/>
    <x v="5"/>
    <x v="7"/>
  </r>
  <r>
    <x v="116"/>
    <x v="1"/>
    <d v="2023-02-21T00:00:00"/>
    <x v="1533"/>
    <s v="MACUSBC"/>
    <x v="2"/>
    <x v="1"/>
    <x v="1"/>
    <n v="2"/>
    <x v="5"/>
    <x v="5"/>
    <x v="7"/>
  </r>
  <r>
    <x v="116"/>
    <x v="1"/>
    <d v="2023-03-07T00:00:00"/>
    <x v="1481"/>
    <s v="HP"/>
    <x v="18"/>
    <x v="2"/>
    <x v="1"/>
    <n v="2"/>
    <x v="5"/>
    <x v="5"/>
    <x v="7"/>
  </r>
  <r>
    <x v="116"/>
    <x v="1"/>
    <d v="2023-03-07T00:00:00"/>
    <x v="910"/>
    <s v="CLICC-ML"/>
    <x v="7"/>
    <x v="2"/>
    <x v="1"/>
    <n v="2"/>
    <x v="5"/>
    <x v="5"/>
    <x v="7"/>
  </r>
  <r>
    <x v="116"/>
    <x v="0"/>
    <d v="2023-02-28T00:00:00"/>
    <x v="1565"/>
    <s v="CLICC-MM"/>
    <x v="4"/>
    <x v="2"/>
    <x v="1"/>
    <n v="2"/>
    <x v="5"/>
    <x v="5"/>
    <x v="7"/>
  </r>
  <r>
    <x v="116"/>
    <x v="1"/>
    <d v="2023-02-21T00:00:00"/>
    <x v="1566"/>
    <s v="MSE"/>
    <x v="11"/>
    <x v="4"/>
    <x v="1"/>
    <n v="2"/>
    <x v="5"/>
    <x v="5"/>
    <x v="7"/>
  </r>
  <r>
    <x v="116"/>
    <x v="1"/>
    <d v="2023-02-21T00:00:00"/>
    <x v="952"/>
    <s v="CALC"/>
    <x v="16"/>
    <x v="4"/>
    <x v="1"/>
    <n v="2"/>
    <x v="5"/>
    <x v="5"/>
    <x v="7"/>
  </r>
  <r>
    <x v="116"/>
    <x v="0"/>
    <d v="2023-02-21T00:00:00"/>
    <x v="1045"/>
    <s v="UVGA"/>
    <x v="10"/>
    <x v="0"/>
    <x v="1"/>
    <n v="2"/>
    <x v="5"/>
    <x v="5"/>
    <x v="7"/>
  </r>
  <r>
    <x v="116"/>
    <x v="0"/>
    <d v="2023-02-28T00:00:00"/>
    <x v="1567"/>
    <s v="CLICC-MM"/>
    <x v="4"/>
    <x v="2"/>
    <x v="1"/>
    <n v="2"/>
    <x v="5"/>
    <x v="5"/>
    <x v="7"/>
  </r>
  <r>
    <x v="116"/>
    <x v="0"/>
    <d v="2023-04-03T00:00:00"/>
    <x v="1407"/>
    <s v="CLICC-MM"/>
    <x v="4"/>
    <x v="2"/>
    <x v="1"/>
    <n v="2"/>
    <x v="5"/>
    <x v="5"/>
    <x v="7"/>
  </r>
  <r>
    <x v="116"/>
    <x v="0"/>
    <d v="2023-03-24T00:00:00"/>
    <x v="1568"/>
    <s v="CLICC-MM"/>
    <x v="4"/>
    <x v="2"/>
    <x v="1"/>
    <n v="2"/>
    <x v="5"/>
    <x v="5"/>
    <x v="7"/>
  </r>
  <r>
    <x v="116"/>
    <x v="1"/>
    <d v="2023-02-21T00:00:00"/>
    <x v="1569"/>
    <s v="HDST"/>
    <x v="8"/>
    <x v="4"/>
    <x v="1"/>
    <n v="2"/>
    <x v="5"/>
    <x v="5"/>
    <x v="7"/>
  </r>
  <r>
    <x v="116"/>
    <x v="1"/>
    <d v="2023-02-21T00:00:00"/>
    <x v="1530"/>
    <s v="MACUSBC"/>
    <x v="2"/>
    <x v="1"/>
    <x v="1"/>
    <n v="2"/>
    <x v="5"/>
    <x v="5"/>
    <x v="7"/>
  </r>
  <r>
    <x v="116"/>
    <x v="1"/>
    <d v="2023-02-21T00:00:00"/>
    <x v="1525"/>
    <s v="MACUSBC"/>
    <x v="2"/>
    <x v="1"/>
    <x v="1"/>
    <n v="2"/>
    <x v="5"/>
    <x v="5"/>
    <x v="7"/>
  </r>
  <r>
    <x v="116"/>
    <x v="1"/>
    <d v="2023-02-28T00:00:00"/>
    <x v="1002"/>
    <s v="CLICC-ML"/>
    <x v="7"/>
    <x v="2"/>
    <x v="1"/>
    <n v="2"/>
    <x v="5"/>
    <x v="5"/>
    <x v="7"/>
  </r>
  <r>
    <x v="116"/>
    <x v="1"/>
    <d v="2023-02-21T00:00:00"/>
    <x v="1509"/>
    <s v="CALC"/>
    <x v="16"/>
    <x v="4"/>
    <x v="1"/>
    <n v="2"/>
    <x v="5"/>
    <x v="5"/>
    <x v="7"/>
  </r>
  <r>
    <x v="116"/>
    <x v="1"/>
    <d v="2023-02-21T00:00:00"/>
    <x v="567"/>
    <s v="IPHONE"/>
    <x v="1"/>
    <x v="1"/>
    <x v="1"/>
    <n v="2"/>
    <x v="5"/>
    <x v="5"/>
    <x v="7"/>
  </r>
  <r>
    <x v="116"/>
    <x v="1"/>
    <d v="2023-02-21T00:00:00"/>
    <x v="568"/>
    <s v="WALLADPT"/>
    <x v="3"/>
    <x v="1"/>
    <x v="1"/>
    <n v="2"/>
    <x v="5"/>
    <x v="5"/>
    <x v="7"/>
  </r>
  <r>
    <x v="116"/>
    <x v="1"/>
    <d v="2023-02-21T00:00:00"/>
    <x v="991"/>
    <s v="UVGA"/>
    <x v="10"/>
    <x v="0"/>
    <x v="1"/>
    <n v="2"/>
    <x v="5"/>
    <x v="5"/>
    <x v="7"/>
  </r>
  <r>
    <x v="116"/>
    <x v="2"/>
    <d v="2023-02-21T00:00:00"/>
    <x v="1305"/>
    <s v="OMNI"/>
    <x v="15"/>
    <x v="1"/>
    <x v="1"/>
    <n v="2"/>
    <x v="5"/>
    <x v="5"/>
    <x v="7"/>
  </r>
  <r>
    <x v="116"/>
    <x v="2"/>
    <d v="2023-02-21T00:00:00"/>
    <x v="548"/>
    <s v="IPHONE"/>
    <x v="1"/>
    <x v="1"/>
    <x v="1"/>
    <n v="2"/>
    <x v="5"/>
    <x v="5"/>
    <x v="7"/>
  </r>
  <r>
    <x v="116"/>
    <x v="1"/>
    <d v="2023-03-07T00:00:00"/>
    <x v="680"/>
    <s v="CLICC-ML"/>
    <x v="7"/>
    <x v="2"/>
    <x v="1"/>
    <n v="2"/>
    <x v="5"/>
    <x v="5"/>
    <x v="7"/>
  </r>
  <r>
    <x v="116"/>
    <x v="1"/>
    <d v="2023-02-21T00:00:00"/>
    <x v="1035"/>
    <s v="IPHONE"/>
    <x v="1"/>
    <x v="1"/>
    <x v="1"/>
    <n v="2"/>
    <x v="5"/>
    <x v="5"/>
    <x v="7"/>
  </r>
  <r>
    <x v="116"/>
    <x v="1"/>
    <d v="2023-02-21T00:00:00"/>
    <x v="974"/>
    <s v="OMNI"/>
    <x v="15"/>
    <x v="1"/>
    <x v="1"/>
    <n v="2"/>
    <x v="5"/>
    <x v="5"/>
    <x v="7"/>
  </r>
  <r>
    <x v="116"/>
    <x v="1"/>
    <d v="2023-02-21T00:00:00"/>
    <x v="524"/>
    <s v="IPHONE"/>
    <x v="1"/>
    <x v="1"/>
    <x v="1"/>
    <n v="2"/>
    <x v="5"/>
    <x v="5"/>
    <x v="7"/>
  </r>
  <r>
    <x v="116"/>
    <x v="1"/>
    <d v="2023-02-21T00:00:00"/>
    <x v="854"/>
    <s v="WALLADPT"/>
    <x v="3"/>
    <x v="1"/>
    <x v="1"/>
    <n v="2"/>
    <x v="5"/>
    <x v="5"/>
    <x v="7"/>
  </r>
  <r>
    <x v="116"/>
    <x v="0"/>
    <d v="2023-03-13T00:00:00"/>
    <x v="1570"/>
    <s v="FAC"/>
    <x v="4"/>
    <x v="2"/>
    <x v="1"/>
    <n v="2"/>
    <x v="5"/>
    <x v="5"/>
    <x v="7"/>
  </r>
  <r>
    <x v="116"/>
    <x v="1"/>
    <d v="2023-03-07T00:00:00"/>
    <x v="909"/>
    <s v="CLICC-ML"/>
    <x v="7"/>
    <x v="2"/>
    <x v="1"/>
    <n v="2"/>
    <x v="5"/>
    <x v="5"/>
    <x v="7"/>
  </r>
  <r>
    <x v="116"/>
    <x v="0"/>
    <d v="2023-03-07T00:00:00"/>
    <x v="1567"/>
    <s v="CLICC-MM"/>
    <x v="4"/>
    <x v="2"/>
    <x v="1"/>
    <n v="2"/>
    <x v="5"/>
    <x v="5"/>
    <x v="7"/>
  </r>
  <r>
    <x v="116"/>
    <x v="1"/>
    <d v="2023-02-21T00:00:00"/>
    <x v="1536"/>
    <s v="MACUSBC"/>
    <x v="2"/>
    <x v="1"/>
    <x v="1"/>
    <n v="2"/>
    <x v="5"/>
    <x v="5"/>
    <x v="7"/>
  </r>
  <r>
    <x v="116"/>
    <x v="0"/>
    <d v="2023-02-21T00:00:00"/>
    <x v="1277"/>
    <s v="WALLADPT"/>
    <x v="3"/>
    <x v="1"/>
    <x v="1"/>
    <n v="2"/>
    <x v="5"/>
    <x v="5"/>
    <x v="7"/>
  </r>
  <r>
    <x v="116"/>
    <x v="0"/>
    <d v="2023-02-21T00:00:00"/>
    <x v="497"/>
    <s v="IPHONE"/>
    <x v="1"/>
    <x v="1"/>
    <x v="1"/>
    <n v="2"/>
    <x v="5"/>
    <x v="5"/>
    <x v="7"/>
  </r>
  <r>
    <x v="116"/>
    <x v="1"/>
    <d v="2023-02-28T00:00:00"/>
    <x v="1506"/>
    <s v="CBK"/>
    <x v="6"/>
    <x v="2"/>
    <x v="1"/>
    <n v="2"/>
    <x v="5"/>
    <x v="5"/>
    <x v="7"/>
  </r>
  <r>
    <x v="116"/>
    <x v="0"/>
    <d v="2023-03-06T00:00:00"/>
    <x v="1459"/>
    <s v="HP"/>
    <x v="18"/>
    <x v="2"/>
    <x v="1"/>
    <n v="2"/>
    <x v="5"/>
    <x v="5"/>
    <x v="7"/>
  </r>
  <r>
    <x v="116"/>
    <x v="1"/>
    <d v="2023-02-21T00:00:00"/>
    <x v="1225"/>
    <s v="WALLADPT"/>
    <x v="3"/>
    <x v="1"/>
    <x v="1"/>
    <n v="2"/>
    <x v="5"/>
    <x v="5"/>
    <x v="7"/>
  </r>
  <r>
    <x v="116"/>
    <x v="1"/>
    <d v="2023-02-21T00:00:00"/>
    <x v="913"/>
    <s v="IPHONE"/>
    <x v="1"/>
    <x v="1"/>
    <x v="1"/>
    <n v="2"/>
    <x v="5"/>
    <x v="5"/>
    <x v="7"/>
  </r>
  <r>
    <x v="116"/>
    <x v="1"/>
    <d v="2023-02-21T00:00:00"/>
    <x v="1091"/>
    <s v="IPHONE"/>
    <x v="1"/>
    <x v="1"/>
    <x v="1"/>
    <n v="2"/>
    <x v="5"/>
    <x v="5"/>
    <x v="7"/>
  </r>
  <r>
    <x v="116"/>
    <x v="1"/>
    <d v="2023-02-21T00:00:00"/>
    <x v="1474"/>
    <s v="OMNI"/>
    <x v="15"/>
    <x v="1"/>
    <x v="1"/>
    <n v="2"/>
    <x v="5"/>
    <x v="5"/>
    <x v="7"/>
  </r>
  <r>
    <x v="116"/>
    <x v="1"/>
    <d v="2023-02-21T00:00:00"/>
    <x v="1534"/>
    <s v="MACUSBC"/>
    <x v="2"/>
    <x v="1"/>
    <x v="1"/>
    <n v="2"/>
    <x v="5"/>
    <x v="5"/>
    <x v="7"/>
  </r>
  <r>
    <x v="116"/>
    <x v="1"/>
    <d v="2023-03-03T00:00:00"/>
    <x v="1340"/>
    <s v="CLICC-ML"/>
    <x v="7"/>
    <x v="2"/>
    <x v="1"/>
    <n v="2"/>
    <x v="5"/>
    <x v="5"/>
    <x v="7"/>
  </r>
  <r>
    <x v="116"/>
    <x v="0"/>
    <d v="2023-02-28T00:00:00"/>
    <x v="1571"/>
    <s v="CLICC-MM"/>
    <x v="4"/>
    <x v="2"/>
    <x v="1"/>
    <n v="2"/>
    <x v="5"/>
    <x v="5"/>
    <x v="7"/>
  </r>
  <r>
    <x v="116"/>
    <x v="1"/>
    <d v="2023-02-21T00:00:00"/>
    <x v="935"/>
    <s v="ANDROID"/>
    <x v="19"/>
    <x v="1"/>
    <x v="1"/>
    <n v="2"/>
    <x v="5"/>
    <x v="5"/>
    <x v="7"/>
  </r>
  <r>
    <x v="116"/>
    <x v="1"/>
    <d v="2023-02-21T00:00:00"/>
    <x v="950"/>
    <s v="WALLADPT"/>
    <x v="3"/>
    <x v="1"/>
    <x v="1"/>
    <n v="2"/>
    <x v="5"/>
    <x v="5"/>
    <x v="7"/>
  </r>
  <r>
    <x v="116"/>
    <x v="1"/>
    <d v="2023-02-21T00:00:00"/>
    <x v="1536"/>
    <s v="MACUSBC"/>
    <x v="2"/>
    <x v="1"/>
    <x v="1"/>
    <n v="2"/>
    <x v="5"/>
    <x v="5"/>
    <x v="7"/>
  </r>
  <r>
    <x v="116"/>
    <x v="3"/>
    <d v="2023-02-28T00:00:00"/>
    <x v="318"/>
    <s v="CBK"/>
    <x v="6"/>
    <x v="2"/>
    <x v="1"/>
    <n v="2"/>
    <x v="5"/>
    <x v="5"/>
    <x v="7"/>
  </r>
  <r>
    <x v="116"/>
    <x v="1"/>
    <d v="2023-02-21T00:00:00"/>
    <x v="1523"/>
    <s v="WALLADPT"/>
    <x v="3"/>
    <x v="1"/>
    <x v="1"/>
    <n v="2"/>
    <x v="5"/>
    <x v="5"/>
    <x v="7"/>
  </r>
  <r>
    <x v="116"/>
    <x v="1"/>
    <d v="2023-02-21T00:00:00"/>
    <x v="2"/>
    <s v="IPHONE"/>
    <x v="1"/>
    <x v="1"/>
    <x v="1"/>
    <n v="2"/>
    <x v="5"/>
    <x v="5"/>
    <x v="7"/>
  </r>
  <r>
    <x v="116"/>
    <x v="1"/>
    <d v="2023-02-28T00:00:00"/>
    <x v="1284"/>
    <s v="HP"/>
    <x v="18"/>
    <x v="2"/>
    <x v="1"/>
    <n v="2"/>
    <x v="5"/>
    <x v="5"/>
    <x v="7"/>
  </r>
  <r>
    <x v="116"/>
    <x v="1"/>
    <d v="2023-02-21T00:00:00"/>
    <x v="498"/>
    <s v="WALLADPT"/>
    <x v="3"/>
    <x v="1"/>
    <x v="1"/>
    <n v="2"/>
    <x v="5"/>
    <x v="5"/>
    <x v="7"/>
  </r>
  <r>
    <x v="116"/>
    <x v="1"/>
    <d v="2023-02-21T00:00:00"/>
    <x v="1503"/>
    <s v="IPHONE"/>
    <x v="1"/>
    <x v="1"/>
    <x v="1"/>
    <n v="2"/>
    <x v="5"/>
    <x v="5"/>
    <x v="7"/>
  </r>
  <r>
    <x v="116"/>
    <x v="0"/>
    <d v="2023-02-21T00:00:00"/>
    <x v="960"/>
    <s v="WALLADPT"/>
    <x v="3"/>
    <x v="1"/>
    <x v="1"/>
    <n v="2"/>
    <x v="5"/>
    <x v="5"/>
    <x v="7"/>
  </r>
  <r>
    <x v="116"/>
    <x v="0"/>
    <d v="2023-02-21T00:00:00"/>
    <x v="67"/>
    <s v="IPHONE"/>
    <x v="1"/>
    <x v="1"/>
    <x v="1"/>
    <n v="2"/>
    <x v="5"/>
    <x v="5"/>
    <x v="7"/>
  </r>
  <r>
    <x v="116"/>
    <x v="1"/>
    <d v="2023-02-21T00:00:00"/>
    <x v="634"/>
    <s v="IPHONE"/>
    <x v="1"/>
    <x v="1"/>
    <x v="1"/>
    <n v="2"/>
    <x v="5"/>
    <x v="5"/>
    <x v="7"/>
  </r>
  <r>
    <x v="116"/>
    <x v="1"/>
    <d v="2023-02-21T00:00:00"/>
    <x v="1318"/>
    <s v="WALLADPT"/>
    <x v="3"/>
    <x v="1"/>
    <x v="1"/>
    <n v="2"/>
    <x v="5"/>
    <x v="5"/>
    <x v="7"/>
  </r>
  <r>
    <x v="116"/>
    <x v="1"/>
    <d v="2023-02-22T00:00:00"/>
    <x v="1531"/>
    <s v="MACUSBC"/>
    <x v="2"/>
    <x v="1"/>
    <x v="1"/>
    <n v="2"/>
    <x v="5"/>
    <x v="5"/>
    <x v="7"/>
  </r>
  <r>
    <x v="116"/>
    <x v="1"/>
    <d v="2023-02-21T00:00:00"/>
    <x v="1534"/>
    <s v="MACUSBC"/>
    <x v="2"/>
    <x v="1"/>
    <x v="1"/>
    <n v="2"/>
    <x v="5"/>
    <x v="5"/>
    <x v="7"/>
  </r>
  <r>
    <x v="116"/>
    <x v="1"/>
    <d v="2023-02-21T00:00:00"/>
    <x v="1572"/>
    <s v="CALC"/>
    <x v="16"/>
    <x v="4"/>
    <x v="1"/>
    <n v="2"/>
    <x v="5"/>
    <x v="5"/>
    <x v="7"/>
  </r>
  <r>
    <x v="116"/>
    <x v="1"/>
    <d v="2023-02-21T00:00:00"/>
    <x v="524"/>
    <s v="IPHONE"/>
    <x v="1"/>
    <x v="1"/>
    <x v="1"/>
    <n v="2"/>
    <x v="5"/>
    <x v="5"/>
    <x v="7"/>
  </r>
  <r>
    <x v="116"/>
    <x v="1"/>
    <d v="2023-02-21T00:00:00"/>
    <x v="1265"/>
    <s v="HPUSBC"/>
    <x v="12"/>
    <x v="1"/>
    <x v="1"/>
    <n v="2"/>
    <x v="5"/>
    <x v="5"/>
    <x v="7"/>
  </r>
  <r>
    <x v="116"/>
    <x v="1"/>
    <d v="2023-02-21T00:00:00"/>
    <x v="1279"/>
    <s v="OMNI"/>
    <x v="15"/>
    <x v="1"/>
    <x v="1"/>
    <n v="2"/>
    <x v="5"/>
    <x v="5"/>
    <x v="7"/>
  </r>
  <r>
    <x v="116"/>
    <x v="1"/>
    <d v="2023-02-21T00:00:00"/>
    <x v="1526"/>
    <s v="OMNI"/>
    <x v="15"/>
    <x v="1"/>
    <x v="1"/>
    <n v="2"/>
    <x v="5"/>
    <x v="5"/>
    <x v="7"/>
  </r>
  <r>
    <x v="116"/>
    <x v="1"/>
    <d v="2023-02-28T00:00:00"/>
    <x v="877"/>
    <s v="CBK"/>
    <x v="6"/>
    <x v="2"/>
    <x v="1"/>
    <n v="2"/>
    <x v="5"/>
    <x v="5"/>
    <x v="7"/>
  </r>
  <r>
    <x v="116"/>
    <x v="1"/>
    <d v="2023-02-21T00:00:00"/>
    <x v="1539"/>
    <s v="MACUSBC"/>
    <x v="2"/>
    <x v="1"/>
    <x v="1"/>
    <n v="2"/>
    <x v="5"/>
    <x v="5"/>
    <x v="7"/>
  </r>
  <r>
    <x v="116"/>
    <x v="1"/>
    <d v="2023-02-21T00:00:00"/>
    <x v="1503"/>
    <s v="IPHONE"/>
    <x v="1"/>
    <x v="1"/>
    <x v="1"/>
    <n v="2"/>
    <x v="5"/>
    <x v="5"/>
    <x v="7"/>
  </r>
  <r>
    <x v="116"/>
    <x v="0"/>
    <d v="2023-02-21T00:00:00"/>
    <x v="1205"/>
    <s v="HPUSBC"/>
    <x v="12"/>
    <x v="1"/>
    <x v="1"/>
    <n v="2"/>
    <x v="5"/>
    <x v="5"/>
    <x v="7"/>
  </r>
  <r>
    <x v="116"/>
    <x v="0"/>
    <d v="2023-02-21T00:00:00"/>
    <x v="895"/>
    <s v="WALLADPT"/>
    <x v="3"/>
    <x v="1"/>
    <x v="1"/>
    <n v="2"/>
    <x v="5"/>
    <x v="5"/>
    <x v="7"/>
  </r>
  <r>
    <x v="116"/>
    <x v="0"/>
    <d v="2023-02-21T00:00:00"/>
    <x v="185"/>
    <s v="IPHONE"/>
    <x v="1"/>
    <x v="1"/>
    <x v="1"/>
    <n v="2"/>
    <x v="5"/>
    <x v="5"/>
    <x v="7"/>
  </r>
  <r>
    <x v="116"/>
    <x v="1"/>
    <d v="2023-02-22T00:00:00"/>
    <x v="1556"/>
    <s v="IPHONE"/>
    <x v="1"/>
    <x v="1"/>
    <x v="1"/>
    <n v="2"/>
    <x v="5"/>
    <x v="5"/>
    <x v="7"/>
  </r>
  <r>
    <x v="116"/>
    <x v="0"/>
    <d v="2023-02-21T00:00:00"/>
    <x v="786"/>
    <s v="OMNI"/>
    <x v="15"/>
    <x v="1"/>
    <x v="1"/>
    <n v="2"/>
    <x v="5"/>
    <x v="5"/>
    <x v="7"/>
  </r>
  <r>
    <x v="116"/>
    <x v="0"/>
    <d v="2023-02-21T00:00:00"/>
    <x v="445"/>
    <s v="IPHONE"/>
    <x v="1"/>
    <x v="1"/>
    <x v="1"/>
    <n v="2"/>
    <x v="5"/>
    <x v="5"/>
    <x v="7"/>
  </r>
  <r>
    <x v="116"/>
    <x v="1"/>
    <d v="2023-02-21T00:00:00"/>
    <x v="430"/>
    <s v="IPHONE"/>
    <x v="1"/>
    <x v="1"/>
    <x v="1"/>
    <n v="2"/>
    <x v="5"/>
    <x v="5"/>
    <x v="7"/>
  </r>
  <r>
    <x v="116"/>
    <x v="1"/>
    <d v="2023-02-21T00:00:00"/>
    <x v="963"/>
    <s v="WALLADPT"/>
    <x v="3"/>
    <x v="1"/>
    <x v="1"/>
    <n v="2"/>
    <x v="5"/>
    <x v="5"/>
    <x v="7"/>
  </r>
  <r>
    <x v="116"/>
    <x v="1"/>
    <d v="2023-02-22T00:00:00"/>
    <x v="1032"/>
    <s v="IPHONE"/>
    <x v="1"/>
    <x v="1"/>
    <x v="1"/>
    <n v="2"/>
    <x v="5"/>
    <x v="5"/>
    <x v="7"/>
  </r>
  <r>
    <x v="116"/>
    <x v="1"/>
    <d v="2023-02-21T00:00:00"/>
    <x v="1533"/>
    <s v="MACUSBC"/>
    <x v="2"/>
    <x v="1"/>
    <x v="1"/>
    <n v="2"/>
    <x v="5"/>
    <x v="5"/>
    <x v="7"/>
  </r>
  <r>
    <x v="116"/>
    <x v="0"/>
    <d v="2023-02-21T00:00:00"/>
    <x v="1523"/>
    <s v="WALLADPT"/>
    <x v="3"/>
    <x v="1"/>
    <x v="1"/>
    <n v="2"/>
    <x v="5"/>
    <x v="5"/>
    <x v="7"/>
  </r>
  <r>
    <x v="116"/>
    <x v="0"/>
    <d v="2023-02-21T00:00:00"/>
    <x v="2"/>
    <s v="IPHONE"/>
    <x v="1"/>
    <x v="1"/>
    <x v="1"/>
    <n v="2"/>
    <x v="5"/>
    <x v="5"/>
    <x v="7"/>
  </r>
  <r>
    <x v="116"/>
    <x v="1"/>
    <d v="2023-02-21T00:00:00"/>
    <x v="854"/>
    <s v="WALLADPT"/>
    <x v="3"/>
    <x v="1"/>
    <x v="1"/>
    <n v="2"/>
    <x v="5"/>
    <x v="5"/>
    <x v="7"/>
  </r>
  <r>
    <x v="116"/>
    <x v="1"/>
    <d v="2023-02-21T00:00:00"/>
    <x v="935"/>
    <s v="ANDROID"/>
    <x v="19"/>
    <x v="1"/>
    <x v="1"/>
    <n v="2"/>
    <x v="5"/>
    <x v="5"/>
    <x v="7"/>
  </r>
  <r>
    <x v="117"/>
    <x v="1"/>
    <d v="2023-02-22T00:00:00"/>
    <x v="1536"/>
    <s v="MACUSBC"/>
    <x v="2"/>
    <x v="1"/>
    <x v="1"/>
    <n v="2"/>
    <x v="5"/>
    <x v="6"/>
    <x v="7"/>
  </r>
  <r>
    <x v="117"/>
    <x v="2"/>
    <d v="2023-03-01T00:00:00"/>
    <x v="877"/>
    <s v="CBK"/>
    <x v="6"/>
    <x v="2"/>
    <x v="1"/>
    <n v="2"/>
    <x v="5"/>
    <x v="6"/>
    <x v="7"/>
  </r>
  <r>
    <x v="117"/>
    <x v="1"/>
    <d v="2023-02-22T00:00:00"/>
    <x v="1045"/>
    <s v="UVGA"/>
    <x v="10"/>
    <x v="0"/>
    <x v="1"/>
    <n v="2"/>
    <x v="5"/>
    <x v="6"/>
    <x v="7"/>
  </r>
  <r>
    <x v="117"/>
    <x v="0"/>
    <d v="2023-03-01T00:00:00"/>
    <x v="655"/>
    <s v="CBK"/>
    <x v="6"/>
    <x v="2"/>
    <x v="1"/>
    <n v="2"/>
    <x v="5"/>
    <x v="6"/>
    <x v="7"/>
  </r>
  <r>
    <x v="117"/>
    <x v="0"/>
    <d v="2023-03-01T00:00:00"/>
    <x v="863"/>
    <s v="CLICC-ML"/>
    <x v="7"/>
    <x v="2"/>
    <x v="1"/>
    <n v="2"/>
    <x v="5"/>
    <x v="6"/>
    <x v="7"/>
  </r>
  <r>
    <x v="117"/>
    <x v="1"/>
    <d v="2023-02-22T00:00:00"/>
    <x v="1533"/>
    <s v="MACUSBC"/>
    <x v="2"/>
    <x v="1"/>
    <x v="1"/>
    <n v="2"/>
    <x v="5"/>
    <x v="6"/>
    <x v="7"/>
  </r>
  <r>
    <x v="117"/>
    <x v="1"/>
    <d v="2023-02-22T00:00:00"/>
    <x v="895"/>
    <s v="WALLADPT"/>
    <x v="3"/>
    <x v="1"/>
    <x v="1"/>
    <n v="2"/>
    <x v="5"/>
    <x v="6"/>
    <x v="7"/>
  </r>
  <r>
    <x v="117"/>
    <x v="1"/>
    <d v="2023-02-22T00:00:00"/>
    <x v="2"/>
    <s v="IPHONE"/>
    <x v="1"/>
    <x v="1"/>
    <x v="1"/>
    <n v="2"/>
    <x v="5"/>
    <x v="6"/>
    <x v="7"/>
  </r>
  <r>
    <x v="117"/>
    <x v="1"/>
    <d v="2023-02-22T00:00:00"/>
    <x v="1534"/>
    <s v="MACUSBC"/>
    <x v="2"/>
    <x v="1"/>
    <x v="1"/>
    <n v="2"/>
    <x v="5"/>
    <x v="6"/>
    <x v="7"/>
  </r>
  <r>
    <x v="117"/>
    <x v="1"/>
    <d v="2023-02-22T00:00:00"/>
    <x v="1279"/>
    <s v="OMNI"/>
    <x v="15"/>
    <x v="1"/>
    <x v="1"/>
    <n v="2"/>
    <x v="5"/>
    <x v="6"/>
    <x v="7"/>
  </r>
  <r>
    <x v="117"/>
    <x v="1"/>
    <d v="2023-02-22T00:00:00"/>
    <x v="2"/>
    <s v="IPHONE"/>
    <x v="1"/>
    <x v="1"/>
    <x v="1"/>
    <n v="2"/>
    <x v="5"/>
    <x v="6"/>
    <x v="7"/>
  </r>
  <r>
    <x v="117"/>
    <x v="1"/>
    <d v="2023-02-22T00:00:00"/>
    <x v="696"/>
    <s v="OMNI"/>
    <x v="15"/>
    <x v="1"/>
    <x v="1"/>
    <n v="2"/>
    <x v="5"/>
    <x v="6"/>
    <x v="7"/>
  </r>
  <r>
    <x v="117"/>
    <x v="1"/>
    <d v="2023-03-08T00:00:00"/>
    <x v="937"/>
    <s v="CLICC-ML"/>
    <x v="7"/>
    <x v="2"/>
    <x v="1"/>
    <n v="2"/>
    <x v="5"/>
    <x v="6"/>
    <x v="7"/>
  </r>
  <r>
    <x v="117"/>
    <x v="1"/>
    <d v="2023-03-07T00:00:00"/>
    <x v="129"/>
    <s v="CLICC-ML"/>
    <x v="7"/>
    <x v="2"/>
    <x v="1"/>
    <n v="2"/>
    <x v="5"/>
    <x v="6"/>
    <x v="7"/>
  </r>
  <r>
    <x v="117"/>
    <x v="1"/>
    <d v="2023-02-22T00:00:00"/>
    <x v="1498"/>
    <s v="WALLADPT"/>
    <x v="3"/>
    <x v="1"/>
    <x v="1"/>
    <n v="2"/>
    <x v="5"/>
    <x v="6"/>
    <x v="7"/>
  </r>
  <r>
    <x v="117"/>
    <x v="1"/>
    <d v="2023-02-22T00:00:00"/>
    <x v="355"/>
    <s v="IPHONE"/>
    <x v="1"/>
    <x v="1"/>
    <x v="1"/>
    <n v="2"/>
    <x v="5"/>
    <x v="6"/>
    <x v="7"/>
  </r>
  <r>
    <x v="117"/>
    <x v="1"/>
    <d v="2023-03-01T00:00:00"/>
    <x v="298"/>
    <s v="CBK"/>
    <x v="6"/>
    <x v="2"/>
    <x v="1"/>
    <n v="2"/>
    <x v="5"/>
    <x v="6"/>
    <x v="7"/>
  </r>
  <r>
    <x v="117"/>
    <x v="1"/>
    <d v="2023-02-22T00:00:00"/>
    <x v="1474"/>
    <s v="OMNI"/>
    <x v="15"/>
    <x v="1"/>
    <x v="1"/>
    <n v="2"/>
    <x v="5"/>
    <x v="6"/>
    <x v="7"/>
  </r>
  <r>
    <x v="117"/>
    <x v="1"/>
    <d v="2023-02-22T00:00:00"/>
    <x v="1177"/>
    <s v="WALLADPT"/>
    <x v="3"/>
    <x v="1"/>
    <x v="1"/>
    <n v="2"/>
    <x v="5"/>
    <x v="6"/>
    <x v="7"/>
  </r>
  <r>
    <x v="117"/>
    <x v="1"/>
    <d v="2023-02-22T00:00:00"/>
    <x v="679"/>
    <s v="BOEIPHONE"/>
    <x v="1"/>
    <x v="1"/>
    <x v="1"/>
    <n v="2"/>
    <x v="5"/>
    <x v="6"/>
    <x v="7"/>
  </r>
  <r>
    <x v="117"/>
    <x v="0"/>
    <d v="2023-02-22T00:00:00"/>
    <x v="402"/>
    <s v="IPHONE"/>
    <x v="1"/>
    <x v="1"/>
    <x v="1"/>
    <n v="2"/>
    <x v="5"/>
    <x v="6"/>
    <x v="7"/>
  </r>
  <r>
    <x v="117"/>
    <x v="0"/>
    <d v="2023-02-22T00:00:00"/>
    <x v="786"/>
    <s v="OMNI"/>
    <x v="15"/>
    <x v="1"/>
    <x v="1"/>
    <n v="2"/>
    <x v="5"/>
    <x v="6"/>
    <x v="7"/>
  </r>
  <r>
    <x v="117"/>
    <x v="1"/>
    <d v="2023-03-08T00:00:00"/>
    <x v="894"/>
    <s v="CLICC-ML"/>
    <x v="7"/>
    <x v="2"/>
    <x v="1"/>
    <n v="2"/>
    <x v="5"/>
    <x v="6"/>
    <x v="7"/>
  </r>
  <r>
    <x v="117"/>
    <x v="0"/>
    <d v="2023-02-22T00:00:00"/>
    <x v="732"/>
    <s v="WALLADPT"/>
    <x v="3"/>
    <x v="1"/>
    <x v="1"/>
    <n v="2"/>
    <x v="5"/>
    <x v="6"/>
    <x v="7"/>
  </r>
  <r>
    <x v="117"/>
    <x v="0"/>
    <d v="2023-02-22T00:00:00"/>
    <x v="249"/>
    <s v="IPHONE"/>
    <x v="1"/>
    <x v="1"/>
    <x v="1"/>
    <n v="2"/>
    <x v="5"/>
    <x v="6"/>
    <x v="7"/>
  </r>
  <r>
    <x v="117"/>
    <x v="1"/>
    <d v="2023-02-22T00:00:00"/>
    <x v="1229"/>
    <s v="HDST"/>
    <x v="8"/>
    <x v="4"/>
    <x v="1"/>
    <n v="2"/>
    <x v="5"/>
    <x v="6"/>
    <x v="7"/>
  </r>
  <r>
    <x v="117"/>
    <x v="1"/>
    <d v="2023-03-01T00:00:00"/>
    <x v="297"/>
    <s v="CLICC-ML"/>
    <x v="7"/>
    <x v="2"/>
    <x v="1"/>
    <n v="2"/>
    <x v="5"/>
    <x v="6"/>
    <x v="7"/>
  </r>
  <r>
    <x v="117"/>
    <x v="1"/>
    <d v="2023-03-07T00:00:00"/>
    <x v="1426"/>
    <s v="HP"/>
    <x v="18"/>
    <x v="2"/>
    <x v="1"/>
    <n v="2"/>
    <x v="5"/>
    <x v="6"/>
    <x v="7"/>
  </r>
  <r>
    <x v="117"/>
    <x v="1"/>
    <d v="2023-03-01T00:00:00"/>
    <x v="513"/>
    <s v="CLICC-ML"/>
    <x v="7"/>
    <x v="2"/>
    <x v="1"/>
    <n v="2"/>
    <x v="5"/>
    <x v="6"/>
    <x v="7"/>
  </r>
  <r>
    <x v="117"/>
    <x v="1"/>
    <d v="2023-03-01T00:00:00"/>
    <x v="1573"/>
    <s v="CLICC-MM"/>
    <x v="4"/>
    <x v="2"/>
    <x v="1"/>
    <n v="2"/>
    <x v="5"/>
    <x v="6"/>
    <x v="7"/>
  </r>
  <r>
    <x v="117"/>
    <x v="0"/>
    <d v="2023-02-22T00:00:00"/>
    <x v="974"/>
    <s v="OMNI"/>
    <x v="15"/>
    <x v="1"/>
    <x v="1"/>
    <n v="2"/>
    <x v="5"/>
    <x v="6"/>
    <x v="7"/>
  </r>
  <r>
    <x v="117"/>
    <x v="1"/>
    <d v="2023-02-22T00:00:00"/>
    <x v="1538"/>
    <s v="MACUSBC"/>
    <x v="2"/>
    <x v="1"/>
    <x v="1"/>
    <n v="2"/>
    <x v="5"/>
    <x v="6"/>
    <x v="7"/>
  </r>
  <r>
    <x v="117"/>
    <x v="1"/>
    <d v="2023-02-22T00:00:00"/>
    <x v="709"/>
    <s v="MACCHRG"/>
    <x v="9"/>
    <x v="1"/>
    <x v="1"/>
    <n v="2"/>
    <x v="5"/>
    <x v="6"/>
    <x v="7"/>
  </r>
  <r>
    <x v="117"/>
    <x v="1"/>
    <d v="2023-02-22T00:00:00"/>
    <x v="1116"/>
    <s v="OMNI"/>
    <x v="15"/>
    <x v="1"/>
    <x v="1"/>
    <n v="2"/>
    <x v="5"/>
    <x v="6"/>
    <x v="7"/>
  </r>
  <r>
    <x v="117"/>
    <x v="1"/>
    <d v="2023-02-22T00:00:00"/>
    <x v="435"/>
    <s v="CALC"/>
    <x v="16"/>
    <x v="4"/>
    <x v="1"/>
    <n v="2"/>
    <x v="5"/>
    <x v="6"/>
    <x v="7"/>
  </r>
  <r>
    <x v="117"/>
    <x v="0"/>
    <d v="2023-02-22T00:00:00"/>
    <x v="1574"/>
    <s v="OMNI"/>
    <x v="15"/>
    <x v="1"/>
    <x v="1"/>
    <n v="2"/>
    <x v="5"/>
    <x v="6"/>
    <x v="7"/>
  </r>
  <r>
    <x v="117"/>
    <x v="1"/>
    <d v="2023-02-22T00:00:00"/>
    <x v="1503"/>
    <s v="IPHONE"/>
    <x v="1"/>
    <x v="1"/>
    <x v="1"/>
    <n v="2"/>
    <x v="5"/>
    <x v="6"/>
    <x v="7"/>
  </r>
  <r>
    <x v="117"/>
    <x v="1"/>
    <d v="2023-02-22T00:00:00"/>
    <x v="5"/>
    <s v="WALLADPT"/>
    <x v="3"/>
    <x v="1"/>
    <x v="1"/>
    <n v="2"/>
    <x v="5"/>
    <x v="6"/>
    <x v="7"/>
  </r>
  <r>
    <x v="117"/>
    <x v="1"/>
    <d v="2023-02-22T00:00:00"/>
    <x v="950"/>
    <s v="WALLADPT"/>
    <x v="3"/>
    <x v="1"/>
    <x v="1"/>
    <n v="2"/>
    <x v="5"/>
    <x v="6"/>
    <x v="7"/>
  </r>
  <r>
    <x v="117"/>
    <x v="1"/>
    <d v="2023-02-22T00:00:00"/>
    <x v="430"/>
    <s v="IPHONE"/>
    <x v="1"/>
    <x v="1"/>
    <x v="1"/>
    <n v="2"/>
    <x v="5"/>
    <x v="6"/>
    <x v="7"/>
  </r>
  <r>
    <x v="117"/>
    <x v="0"/>
    <d v="2023-03-01T00:00:00"/>
    <x v="870"/>
    <s v="CBK"/>
    <x v="6"/>
    <x v="2"/>
    <x v="1"/>
    <n v="2"/>
    <x v="5"/>
    <x v="6"/>
    <x v="7"/>
  </r>
  <r>
    <x v="117"/>
    <x v="1"/>
    <d v="2023-02-22T00:00:00"/>
    <x v="1534"/>
    <s v="MACUSBC"/>
    <x v="2"/>
    <x v="1"/>
    <x v="1"/>
    <n v="2"/>
    <x v="5"/>
    <x v="6"/>
    <x v="7"/>
  </r>
  <r>
    <x v="117"/>
    <x v="1"/>
    <d v="2023-03-08T00:00:00"/>
    <x v="1188"/>
    <s v="HP"/>
    <x v="18"/>
    <x v="2"/>
    <x v="1"/>
    <n v="2"/>
    <x v="5"/>
    <x v="6"/>
    <x v="7"/>
  </r>
  <r>
    <x v="117"/>
    <x v="1"/>
    <d v="2023-02-22T00:00:00"/>
    <x v="1530"/>
    <s v="MACUSBC"/>
    <x v="2"/>
    <x v="1"/>
    <x v="1"/>
    <n v="2"/>
    <x v="5"/>
    <x v="6"/>
    <x v="7"/>
  </r>
  <r>
    <x v="117"/>
    <x v="0"/>
    <d v="2023-02-22T00:00:00"/>
    <x v="1575"/>
    <s v="HDST"/>
    <x v="8"/>
    <x v="4"/>
    <x v="1"/>
    <n v="2"/>
    <x v="5"/>
    <x v="6"/>
    <x v="7"/>
  </r>
  <r>
    <x v="117"/>
    <x v="1"/>
    <d v="2023-02-22T00:00:00"/>
    <x v="679"/>
    <s v="BOEIPHONE"/>
    <x v="1"/>
    <x v="1"/>
    <x v="1"/>
    <n v="2"/>
    <x v="5"/>
    <x v="6"/>
    <x v="7"/>
  </r>
  <r>
    <x v="117"/>
    <x v="1"/>
    <d v="2023-02-22T00:00:00"/>
    <x v="1177"/>
    <s v="WALLADPT"/>
    <x v="3"/>
    <x v="1"/>
    <x v="1"/>
    <n v="2"/>
    <x v="5"/>
    <x v="6"/>
    <x v="7"/>
  </r>
  <r>
    <x v="117"/>
    <x v="1"/>
    <d v="2023-02-22T00:00:00"/>
    <x v="394"/>
    <s v="WALLADPT"/>
    <x v="3"/>
    <x v="1"/>
    <x v="1"/>
    <n v="2"/>
    <x v="5"/>
    <x v="6"/>
    <x v="7"/>
  </r>
  <r>
    <x v="117"/>
    <x v="1"/>
    <d v="2023-02-22T00:00:00"/>
    <x v="262"/>
    <s v="IPHONE"/>
    <x v="1"/>
    <x v="1"/>
    <x v="1"/>
    <n v="2"/>
    <x v="5"/>
    <x v="6"/>
    <x v="7"/>
  </r>
  <r>
    <x v="117"/>
    <x v="1"/>
    <d v="2023-02-22T00:00:00"/>
    <x v="1368"/>
    <s v="HPUSBC"/>
    <x v="12"/>
    <x v="1"/>
    <x v="1"/>
    <n v="2"/>
    <x v="5"/>
    <x v="6"/>
    <x v="7"/>
  </r>
  <r>
    <x v="117"/>
    <x v="1"/>
    <d v="2023-03-08T00:00:00"/>
    <x v="1293"/>
    <s v="HP"/>
    <x v="18"/>
    <x v="2"/>
    <x v="1"/>
    <n v="2"/>
    <x v="5"/>
    <x v="6"/>
    <x v="7"/>
  </r>
  <r>
    <x v="117"/>
    <x v="1"/>
    <d v="2023-02-22T00:00:00"/>
    <x v="952"/>
    <s v="CALC"/>
    <x v="16"/>
    <x v="4"/>
    <x v="1"/>
    <n v="2"/>
    <x v="5"/>
    <x v="6"/>
    <x v="7"/>
  </r>
  <r>
    <x v="117"/>
    <x v="1"/>
    <d v="2023-02-22T00:00:00"/>
    <x v="550"/>
    <s v="CALC"/>
    <x v="16"/>
    <x v="4"/>
    <x v="1"/>
    <n v="2"/>
    <x v="5"/>
    <x v="6"/>
    <x v="7"/>
  </r>
  <r>
    <x v="117"/>
    <x v="1"/>
    <d v="2023-02-22T00:00:00"/>
    <x v="185"/>
    <s v="IPHONE"/>
    <x v="1"/>
    <x v="1"/>
    <x v="1"/>
    <n v="2"/>
    <x v="5"/>
    <x v="6"/>
    <x v="7"/>
  </r>
  <r>
    <x v="117"/>
    <x v="1"/>
    <d v="2023-02-22T00:00:00"/>
    <x v="1386"/>
    <s v="WALLADPT"/>
    <x v="3"/>
    <x v="1"/>
    <x v="1"/>
    <n v="2"/>
    <x v="5"/>
    <x v="6"/>
    <x v="7"/>
  </r>
  <r>
    <x v="117"/>
    <x v="1"/>
    <d v="2023-02-22T00:00:00"/>
    <x v="963"/>
    <s v="WALLADPT"/>
    <x v="3"/>
    <x v="1"/>
    <x v="1"/>
    <n v="2"/>
    <x v="5"/>
    <x v="6"/>
    <x v="7"/>
  </r>
  <r>
    <x v="117"/>
    <x v="1"/>
    <d v="2023-02-22T00:00:00"/>
    <x v="524"/>
    <s v="IPHONE"/>
    <x v="1"/>
    <x v="1"/>
    <x v="1"/>
    <n v="2"/>
    <x v="5"/>
    <x v="6"/>
    <x v="7"/>
  </r>
  <r>
    <x v="117"/>
    <x v="1"/>
    <d v="2023-02-22T00:00:00"/>
    <x v="1539"/>
    <s v="MACUSBC"/>
    <x v="2"/>
    <x v="1"/>
    <x v="1"/>
    <n v="2"/>
    <x v="5"/>
    <x v="6"/>
    <x v="7"/>
  </r>
  <r>
    <x v="117"/>
    <x v="1"/>
    <d v="2023-02-22T00:00:00"/>
    <x v="1376"/>
    <s v="WALLADPT"/>
    <x v="3"/>
    <x v="1"/>
    <x v="1"/>
    <n v="2"/>
    <x v="5"/>
    <x v="6"/>
    <x v="7"/>
  </r>
  <r>
    <x v="117"/>
    <x v="1"/>
    <d v="2023-02-22T00:00:00"/>
    <x v="913"/>
    <s v="IPHONE"/>
    <x v="1"/>
    <x v="1"/>
    <x v="1"/>
    <n v="2"/>
    <x v="5"/>
    <x v="6"/>
    <x v="7"/>
  </r>
  <r>
    <x v="117"/>
    <x v="1"/>
    <d v="2023-03-01T00:00:00"/>
    <x v="828"/>
    <s v="CLICC-ML"/>
    <x v="7"/>
    <x v="2"/>
    <x v="1"/>
    <n v="2"/>
    <x v="5"/>
    <x v="6"/>
    <x v="7"/>
  </r>
  <r>
    <x v="117"/>
    <x v="1"/>
    <d v="2023-02-22T00:00:00"/>
    <x v="356"/>
    <s v="WALLADPT"/>
    <x v="3"/>
    <x v="1"/>
    <x v="1"/>
    <n v="2"/>
    <x v="5"/>
    <x v="6"/>
    <x v="7"/>
  </r>
  <r>
    <x v="117"/>
    <x v="1"/>
    <d v="2023-02-22T00:00:00"/>
    <x v="368"/>
    <s v="IPHONE"/>
    <x v="1"/>
    <x v="1"/>
    <x v="1"/>
    <n v="2"/>
    <x v="5"/>
    <x v="6"/>
    <x v="7"/>
  </r>
  <r>
    <x v="117"/>
    <x v="1"/>
    <d v="2023-02-22T00:00:00"/>
    <x v="1569"/>
    <s v="HDST"/>
    <x v="8"/>
    <x v="4"/>
    <x v="1"/>
    <n v="2"/>
    <x v="5"/>
    <x v="6"/>
    <x v="7"/>
  </r>
  <r>
    <x v="117"/>
    <x v="0"/>
    <d v="2023-03-01T00:00:00"/>
    <x v="1563"/>
    <s v="HP"/>
    <x v="18"/>
    <x v="2"/>
    <x v="1"/>
    <n v="2"/>
    <x v="5"/>
    <x v="6"/>
    <x v="7"/>
  </r>
  <r>
    <x v="117"/>
    <x v="1"/>
    <d v="2023-03-01T00:00:00"/>
    <x v="219"/>
    <s v="CBK"/>
    <x v="6"/>
    <x v="2"/>
    <x v="1"/>
    <n v="2"/>
    <x v="5"/>
    <x v="6"/>
    <x v="7"/>
  </r>
  <r>
    <x v="117"/>
    <x v="1"/>
    <d v="2023-02-22T00:00:00"/>
    <x v="1301"/>
    <s v="IPHONE"/>
    <x v="1"/>
    <x v="1"/>
    <x v="1"/>
    <n v="2"/>
    <x v="5"/>
    <x v="6"/>
    <x v="7"/>
  </r>
  <r>
    <x v="117"/>
    <x v="1"/>
    <d v="2023-02-22T00:00:00"/>
    <x v="1258"/>
    <s v="WALLADPT"/>
    <x v="3"/>
    <x v="1"/>
    <x v="1"/>
    <n v="2"/>
    <x v="5"/>
    <x v="6"/>
    <x v="7"/>
  </r>
  <r>
    <x v="117"/>
    <x v="0"/>
    <d v="2023-02-22T00:00:00"/>
    <x v="48"/>
    <s v="HDST"/>
    <x v="8"/>
    <x v="4"/>
    <x v="1"/>
    <n v="2"/>
    <x v="5"/>
    <x v="6"/>
    <x v="7"/>
  </r>
  <r>
    <x v="117"/>
    <x v="1"/>
    <d v="2023-02-22T00:00:00"/>
    <x v="883"/>
    <s v="IPHONE"/>
    <x v="1"/>
    <x v="1"/>
    <x v="1"/>
    <n v="2"/>
    <x v="5"/>
    <x v="6"/>
    <x v="7"/>
  </r>
  <r>
    <x v="117"/>
    <x v="1"/>
    <d v="2023-02-22T00:00:00"/>
    <x v="441"/>
    <s v="MACCHRG"/>
    <x v="9"/>
    <x v="1"/>
    <x v="1"/>
    <n v="2"/>
    <x v="5"/>
    <x v="6"/>
    <x v="7"/>
  </r>
  <r>
    <x v="117"/>
    <x v="1"/>
    <d v="2023-02-22T00:00:00"/>
    <x v="331"/>
    <s v="HPUSBC"/>
    <x v="12"/>
    <x v="1"/>
    <x v="1"/>
    <n v="2"/>
    <x v="5"/>
    <x v="6"/>
    <x v="7"/>
  </r>
  <r>
    <x v="117"/>
    <x v="1"/>
    <d v="2023-02-22T00:00:00"/>
    <x v="1177"/>
    <s v="WALLADPT"/>
    <x v="3"/>
    <x v="1"/>
    <x v="1"/>
    <n v="2"/>
    <x v="5"/>
    <x v="6"/>
    <x v="7"/>
  </r>
  <r>
    <x v="117"/>
    <x v="1"/>
    <d v="2023-02-22T00:00:00"/>
    <x v="679"/>
    <s v="BOEIPHONE"/>
    <x v="1"/>
    <x v="1"/>
    <x v="1"/>
    <n v="2"/>
    <x v="5"/>
    <x v="6"/>
    <x v="7"/>
  </r>
  <r>
    <x v="117"/>
    <x v="3"/>
    <d v="2023-02-22T00:00:00"/>
    <x v="326"/>
    <s v="WALLADPT"/>
    <x v="3"/>
    <x v="1"/>
    <x v="1"/>
    <n v="2"/>
    <x v="5"/>
    <x v="6"/>
    <x v="7"/>
  </r>
  <r>
    <x v="117"/>
    <x v="3"/>
    <d v="2023-02-22T00:00:00"/>
    <x v="249"/>
    <s v="IPHONE"/>
    <x v="1"/>
    <x v="1"/>
    <x v="1"/>
    <n v="2"/>
    <x v="5"/>
    <x v="6"/>
    <x v="7"/>
  </r>
  <r>
    <x v="117"/>
    <x v="0"/>
    <d v="2023-02-22T00:00:00"/>
    <x v="285"/>
    <s v="IPHONE"/>
    <x v="1"/>
    <x v="1"/>
    <x v="1"/>
    <n v="2"/>
    <x v="5"/>
    <x v="6"/>
    <x v="7"/>
  </r>
  <r>
    <x v="117"/>
    <x v="0"/>
    <d v="2023-02-22T00:00:00"/>
    <x v="1323"/>
    <s v="MACCHRG"/>
    <x v="9"/>
    <x v="1"/>
    <x v="1"/>
    <n v="2"/>
    <x v="5"/>
    <x v="6"/>
    <x v="7"/>
  </r>
  <r>
    <x v="117"/>
    <x v="1"/>
    <d v="2023-03-15T00:00:00"/>
    <x v="536"/>
    <s v="CBK"/>
    <x v="6"/>
    <x v="2"/>
    <x v="1"/>
    <n v="2"/>
    <x v="5"/>
    <x v="6"/>
    <x v="7"/>
  </r>
  <r>
    <x v="117"/>
    <x v="0"/>
    <d v="2023-03-08T00:00:00"/>
    <x v="705"/>
    <s v="CLICC-ML"/>
    <x v="7"/>
    <x v="2"/>
    <x v="1"/>
    <n v="2"/>
    <x v="5"/>
    <x v="6"/>
    <x v="7"/>
  </r>
  <r>
    <x v="117"/>
    <x v="1"/>
    <d v="2023-03-01T00:00:00"/>
    <x v="1576"/>
    <s v="HP"/>
    <x v="18"/>
    <x v="2"/>
    <x v="1"/>
    <n v="2"/>
    <x v="5"/>
    <x v="6"/>
    <x v="7"/>
  </r>
  <r>
    <x v="117"/>
    <x v="1"/>
    <d v="2023-02-22T00:00:00"/>
    <x v="1530"/>
    <s v="MACUSBC"/>
    <x v="2"/>
    <x v="1"/>
    <x v="1"/>
    <n v="2"/>
    <x v="5"/>
    <x v="6"/>
    <x v="7"/>
  </r>
  <r>
    <x v="117"/>
    <x v="1"/>
    <d v="2023-02-22T00:00:00"/>
    <x v="1534"/>
    <s v="MACUSBC"/>
    <x v="2"/>
    <x v="1"/>
    <x v="1"/>
    <n v="2"/>
    <x v="5"/>
    <x v="6"/>
    <x v="7"/>
  </r>
  <r>
    <x v="117"/>
    <x v="0"/>
    <d v="2023-03-01T00:00:00"/>
    <x v="1427"/>
    <s v="HP"/>
    <x v="18"/>
    <x v="2"/>
    <x v="1"/>
    <n v="2"/>
    <x v="5"/>
    <x v="6"/>
    <x v="7"/>
  </r>
  <r>
    <x v="117"/>
    <x v="1"/>
    <d v="2023-02-22T00:00:00"/>
    <x v="1209"/>
    <s v="HPUSBC"/>
    <x v="12"/>
    <x v="1"/>
    <x v="1"/>
    <n v="2"/>
    <x v="5"/>
    <x v="6"/>
    <x v="7"/>
  </r>
  <r>
    <x v="117"/>
    <x v="1"/>
    <d v="2023-03-08T00:00:00"/>
    <x v="297"/>
    <s v="CLICC-ML"/>
    <x v="7"/>
    <x v="2"/>
    <x v="1"/>
    <n v="2"/>
    <x v="5"/>
    <x v="6"/>
    <x v="7"/>
  </r>
  <r>
    <x v="117"/>
    <x v="1"/>
    <d v="2023-03-08T00:00:00"/>
    <x v="1110"/>
    <s v="CLICC-MM"/>
    <x v="4"/>
    <x v="2"/>
    <x v="1"/>
    <n v="2"/>
    <x v="5"/>
    <x v="6"/>
    <x v="7"/>
  </r>
  <r>
    <x v="117"/>
    <x v="1"/>
    <d v="2023-02-22T00:00:00"/>
    <x v="1536"/>
    <s v="MACUSBC"/>
    <x v="2"/>
    <x v="1"/>
    <x v="1"/>
    <n v="2"/>
    <x v="5"/>
    <x v="6"/>
    <x v="7"/>
  </r>
  <r>
    <x v="117"/>
    <x v="1"/>
    <d v="2023-02-22T00:00:00"/>
    <x v="982"/>
    <s v="CALC"/>
    <x v="16"/>
    <x v="4"/>
    <x v="1"/>
    <n v="2"/>
    <x v="5"/>
    <x v="6"/>
    <x v="7"/>
  </r>
  <r>
    <x v="117"/>
    <x v="0"/>
    <d v="2023-03-01T00:00:00"/>
    <x v="124"/>
    <s v="CLICC-ML"/>
    <x v="7"/>
    <x v="2"/>
    <x v="1"/>
    <n v="2"/>
    <x v="5"/>
    <x v="6"/>
    <x v="7"/>
  </r>
  <r>
    <x v="117"/>
    <x v="1"/>
    <d v="2023-02-22T00:00:00"/>
    <x v="524"/>
    <s v="IPHONE"/>
    <x v="1"/>
    <x v="1"/>
    <x v="1"/>
    <n v="2"/>
    <x v="5"/>
    <x v="6"/>
    <x v="7"/>
  </r>
  <r>
    <x v="117"/>
    <x v="1"/>
    <d v="2023-02-22T00:00:00"/>
    <x v="950"/>
    <s v="WALLADPT"/>
    <x v="3"/>
    <x v="1"/>
    <x v="1"/>
    <n v="2"/>
    <x v="5"/>
    <x v="6"/>
    <x v="7"/>
  </r>
  <r>
    <x v="117"/>
    <x v="0"/>
    <d v="2023-02-22T00:00:00"/>
    <x v="1277"/>
    <s v="WALLADPT"/>
    <x v="3"/>
    <x v="1"/>
    <x v="1"/>
    <n v="2"/>
    <x v="5"/>
    <x v="6"/>
    <x v="7"/>
  </r>
  <r>
    <x v="117"/>
    <x v="1"/>
    <d v="2023-02-22T00:00:00"/>
    <x v="1503"/>
    <s v="IPHONE"/>
    <x v="1"/>
    <x v="1"/>
    <x v="1"/>
    <n v="2"/>
    <x v="5"/>
    <x v="6"/>
    <x v="7"/>
  </r>
  <r>
    <x v="117"/>
    <x v="1"/>
    <d v="2023-02-22T00:00:00"/>
    <x v="822"/>
    <s v="WALLADPT"/>
    <x v="3"/>
    <x v="1"/>
    <x v="1"/>
    <n v="2"/>
    <x v="5"/>
    <x v="6"/>
    <x v="7"/>
  </r>
  <r>
    <x v="117"/>
    <x v="1"/>
    <d v="2023-03-01T00:00:00"/>
    <x v="1577"/>
    <s v="HP"/>
    <x v="18"/>
    <x v="2"/>
    <x v="1"/>
    <n v="2"/>
    <x v="5"/>
    <x v="6"/>
    <x v="7"/>
  </r>
  <r>
    <x v="117"/>
    <x v="1"/>
    <d v="2023-02-22T00:00:00"/>
    <x v="1578"/>
    <s v="OLDMACCHRG"/>
    <x v="22"/>
    <x v="1"/>
    <x v="1"/>
    <n v="2"/>
    <x v="5"/>
    <x v="6"/>
    <x v="7"/>
  </r>
  <r>
    <x v="117"/>
    <x v="1"/>
    <d v="2023-02-22T00:00:00"/>
    <x v="969"/>
    <s v="CALC"/>
    <x v="16"/>
    <x v="4"/>
    <x v="1"/>
    <n v="2"/>
    <x v="5"/>
    <x v="6"/>
    <x v="7"/>
  </r>
  <r>
    <x v="117"/>
    <x v="1"/>
    <d v="2023-03-08T00:00:00"/>
    <x v="601"/>
    <s v="CLICC-ML"/>
    <x v="7"/>
    <x v="2"/>
    <x v="1"/>
    <n v="2"/>
    <x v="5"/>
    <x v="6"/>
    <x v="7"/>
  </r>
  <r>
    <x v="117"/>
    <x v="3"/>
    <d v="2023-03-01T00:00:00"/>
    <x v="1579"/>
    <s v="HP"/>
    <x v="18"/>
    <x v="2"/>
    <x v="1"/>
    <n v="2"/>
    <x v="5"/>
    <x v="6"/>
    <x v="7"/>
  </r>
  <r>
    <x v="117"/>
    <x v="0"/>
    <d v="2023-02-22T00:00:00"/>
    <x v="441"/>
    <s v="MACCHRG"/>
    <x v="9"/>
    <x v="1"/>
    <x v="1"/>
    <n v="2"/>
    <x v="5"/>
    <x v="6"/>
    <x v="7"/>
  </r>
  <r>
    <x v="117"/>
    <x v="1"/>
    <d v="2023-03-08T00:00:00"/>
    <x v="774"/>
    <s v="HP"/>
    <x v="18"/>
    <x v="2"/>
    <x v="1"/>
    <n v="2"/>
    <x v="5"/>
    <x v="6"/>
    <x v="7"/>
  </r>
  <r>
    <x v="117"/>
    <x v="1"/>
    <d v="2023-03-08T00:00:00"/>
    <x v="1285"/>
    <s v="CLICC-ML"/>
    <x v="7"/>
    <x v="2"/>
    <x v="1"/>
    <n v="2"/>
    <x v="5"/>
    <x v="6"/>
    <x v="7"/>
  </r>
  <r>
    <x v="117"/>
    <x v="1"/>
    <d v="2023-02-22T00:00:00"/>
    <x v="1509"/>
    <s v="CALC"/>
    <x v="16"/>
    <x v="4"/>
    <x v="1"/>
    <n v="2"/>
    <x v="5"/>
    <x v="6"/>
    <x v="7"/>
  </r>
  <r>
    <x v="117"/>
    <x v="0"/>
    <d v="2023-03-06T00:00:00"/>
    <x v="1580"/>
    <s v="HP"/>
    <x v="18"/>
    <x v="2"/>
    <x v="1"/>
    <n v="2"/>
    <x v="5"/>
    <x v="6"/>
    <x v="7"/>
  </r>
  <r>
    <x v="117"/>
    <x v="1"/>
    <d v="2023-03-01T00:00:00"/>
    <x v="1076"/>
    <s v="CBK"/>
    <x v="6"/>
    <x v="2"/>
    <x v="1"/>
    <n v="2"/>
    <x v="5"/>
    <x v="6"/>
    <x v="7"/>
  </r>
  <r>
    <x v="117"/>
    <x v="0"/>
    <d v="2023-02-22T00:00:00"/>
    <x v="1225"/>
    <s v="WALLADPT"/>
    <x v="3"/>
    <x v="1"/>
    <x v="1"/>
    <n v="2"/>
    <x v="5"/>
    <x v="6"/>
    <x v="7"/>
  </r>
  <r>
    <x v="117"/>
    <x v="0"/>
    <d v="2023-02-22T00:00:00"/>
    <x v="1382"/>
    <s v="IPHONE"/>
    <x v="1"/>
    <x v="1"/>
    <x v="1"/>
    <n v="2"/>
    <x v="5"/>
    <x v="6"/>
    <x v="7"/>
  </r>
  <r>
    <x v="117"/>
    <x v="0"/>
    <d v="2023-02-22T00:00:00"/>
    <x v="963"/>
    <s v="WALLADPT"/>
    <x v="3"/>
    <x v="1"/>
    <x v="1"/>
    <n v="2"/>
    <x v="5"/>
    <x v="6"/>
    <x v="7"/>
  </r>
  <r>
    <x v="117"/>
    <x v="0"/>
    <d v="2023-02-22T00:00:00"/>
    <x v="2"/>
    <s v="IPHONE"/>
    <x v="1"/>
    <x v="1"/>
    <x v="1"/>
    <n v="2"/>
    <x v="5"/>
    <x v="6"/>
    <x v="7"/>
  </r>
  <r>
    <x v="117"/>
    <x v="1"/>
    <d v="2023-02-22T00:00:00"/>
    <x v="1534"/>
    <s v="MACUSBC"/>
    <x v="2"/>
    <x v="1"/>
    <x v="1"/>
    <n v="2"/>
    <x v="5"/>
    <x v="6"/>
    <x v="7"/>
  </r>
  <r>
    <x v="117"/>
    <x v="1"/>
    <d v="2023-03-08T00:00:00"/>
    <x v="939"/>
    <s v="CLICC-ML"/>
    <x v="7"/>
    <x v="2"/>
    <x v="1"/>
    <n v="2"/>
    <x v="5"/>
    <x v="6"/>
    <x v="7"/>
  </r>
  <r>
    <x v="117"/>
    <x v="1"/>
    <d v="2023-02-22T00:00:00"/>
    <x v="262"/>
    <s v="IPHONE"/>
    <x v="1"/>
    <x v="1"/>
    <x v="1"/>
    <n v="2"/>
    <x v="5"/>
    <x v="6"/>
    <x v="7"/>
  </r>
  <r>
    <x v="117"/>
    <x v="0"/>
    <d v="2023-02-22T00:00:00"/>
    <x v="1264"/>
    <s v="OMNI"/>
    <x v="15"/>
    <x v="1"/>
    <x v="1"/>
    <n v="2"/>
    <x v="5"/>
    <x v="6"/>
    <x v="7"/>
  </r>
  <r>
    <x v="117"/>
    <x v="0"/>
    <d v="2023-02-22T00:00:00"/>
    <x v="430"/>
    <s v="IPHONE"/>
    <x v="1"/>
    <x v="1"/>
    <x v="1"/>
    <n v="2"/>
    <x v="5"/>
    <x v="6"/>
    <x v="7"/>
  </r>
  <r>
    <x v="117"/>
    <x v="1"/>
    <d v="2023-02-22T00:00:00"/>
    <x v="1007"/>
    <s v="CALC"/>
    <x v="16"/>
    <x v="4"/>
    <x v="1"/>
    <n v="2"/>
    <x v="5"/>
    <x v="6"/>
    <x v="7"/>
  </r>
  <r>
    <x v="117"/>
    <x v="1"/>
    <d v="2023-02-22T00:00:00"/>
    <x v="1498"/>
    <s v="WALLADPT"/>
    <x v="3"/>
    <x v="1"/>
    <x v="1"/>
    <n v="2"/>
    <x v="5"/>
    <x v="6"/>
    <x v="7"/>
  </r>
  <r>
    <x v="117"/>
    <x v="1"/>
    <d v="2023-02-22T00:00:00"/>
    <x v="355"/>
    <s v="IPHONE"/>
    <x v="1"/>
    <x v="1"/>
    <x v="1"/>
    <n v="2"/>
    <x v="5"/>
    <x v="6"/>
    <x v="7"/>
  </r>
  <r>
    <x v="117"/>
    <x v="1"/>
    <d v="2023-02-22T00:00:00"/>
    <x v="1116"/>
    <s v="OMNI"/>
    <x v="15"/>
    <x v="1"/>
    <x v="1"/>
    <n v="2"/>
    <x v="5"/>
    <x v="6"/>
    <x v="7"/>
  </r>
  <r>
    <x v="117"/>
    <x v="1"/>
    <d v="2023-02-22T00:00:00"/>
    <x v="1525"/>
    <s v="MACUSBC"/>
    <x v="2"/>
    <x v="1"/>
    <x v="1"/>
    <n v="2"/>
    <x v="5"/>
    <x v="6"/>
    <x v="7"/>
  </r>
  <r>
    <x v="117"/>
    <x v="1"/>
    <d v="2023-02-22T00:00:00"/>
    <x v="966"/>
    <s v="CALC"/>
    <x v="16"/>
    <x v="4"/>
    <x v="1"/>
    <n v="2"/>
    <x v="5"/>
    <x v="6"/>
    <x v="7"/>
  </r>
  <r>
    <x v="117"/>
    <x v="0"/>
    <d v="2023-03-01T00:00:00"/>
    <x v="1483"/>
    <s v="CLICC-MM"/>
    <x v="4"/>
    <x v="2"/>
    <x v="1"/>
    <n v="2"/>
    <x v="5"/>
    <x v="6"/>
    <x v="7"/>
  </r>
  <r>
    <x v="117"/>
    <x v="1"/>
    <d v="2023-02-22T00:00:00"/>
    <x v="1532"/>
    <s v="MACUSBC"/>
    <x v="2"/>
    <x v="1"/>
    <x v="1"/>
    <n v="2"/>
    <x v="5"/>
    <x v="6"/>
    <x v="7"/>
  </r>
  <r>
    <x v="117"/>
    <x v="1"/>
    <d v="2023-02-22T00:00:00"/>
    <x v="822"/>
    <s v="WALLADPT"/>
    <x v="3"/>
    <x v="1"/>
    <x v="1"/>
    <n v="2"/>
    <x v="5"/>
    <x v="6"/>
    <x v="7"/>
  </r>
  <r>
    <x v="117"/>
    <x v="1"/>
    <d v="2023-02-22T00:00:00"/>
    <x v="1503"/>
    <s v="IPHONE"/>
    <x v="1"/>
    <x v="1"/>
    <x v="1"/>
    <n v="2"/>
    <x v="5"/>
    <x v="6"/>
    <x v="7"/>
  </r>
  <r>
    <x v="117"/>
    <x v="0"/>
    <d v="2023-03-01T00:00:00"/>
    <x v="860"/>
    <s v="CBK"/>
    <x v="6"/>
    <x v="2"/>
    <x v="1"/>
    <n v="2"/>
    <x v="5"/>
    <x v="6"/>
    <x v="7"/>
  </r>
  <r>
    <x v="117"/>
    <x v="1"/>
    <d v="2023-02-22T00:00:00"/>
    <x v="67"/>
    <s v="IPHONE"/>
    <x v="1"/>
    <x v="1"/>
    <x v="1"/>
    <n v="2"/>
    <x v="5"/>
    <x v="6"/>
    <x v="7"/>
  </r>
  <r>
    <x v="117"/>
    <x v="0"/>
    <d v="2023-02-22T00:00:00"/>
    <x v="1581"/>
    <s v="OMNI"/>
    <x v="15"/>
    <x v="1"/>
    <x v="1"/>
    <n v="2"/>
    <x v="5"/>
    <x v="6"/>
    <x v="7"/>
  </r>
  <r>
    <x v="117"/>
    <x v="0"/>
    <d v="2023-03-24T00:00:00"/>
    <x v="1582"/>
    <s v="CLICC-MM"/>
    <x v="4"/>
    <x v="2"/>
    <x v="1"/>
    <n v="2"/>
    <x v="5"/>
    <x v="6"/>
    <x v="7"/>
  </r>
  <r>
    <x v="117"/>
    <x v="1"/>
    <d v="2023-02-22T00:00:00"/>
    <x v="1550"/>
    <s v="MACUSBC"/>
    <x v="2"/>
    <x v="1"/>
    <x v="1"/>
    <n v="2"/>
    <x v="5"/>
    <x v="6"/>
    <x v="7"/>
  </r>
  <r>
    <x v="117"/>
    <x v="0"/>
    <d v="2023-03-01T00:00:00"/>
    <x v="1240"/>
    <s v="HP"/>
    <x v="18"/>
    <x v="2"/>
    <x v="1"/>
    <n v="2"/>
    <x v="5"/>
    <x v="6"/>
    <x v="7"/>
  </r>
  <r>
    <x v="117"/>
    <x v="1"/>
    <d v="2023-02-22T00:00:00"/>
    <x v="1177"/>
    <s v="WALLADPT"/>
    <x v="3"/>
    <x v="1"/>
    <x v="1"/>
    <n v="2"/>
    <x v="5"/>
    <x v="6"/>
    <x v="7"/>
  </r>
  <r>
    <x v="117"/>
    <x v="1"/>
    <d v="2023-02-22T00:00:00"/>
    <x v="1569"/>
    <s v="HDST"/>
    <x v="8"/>
    <x v="4"/>
    <x v="1"/>
    <n v="2"/>
    <x v="5"/>
    <x v="6"/>
    <x v="7"/>
  </r>
  <r>
    <x v="117"/>
    <x v="1"/>
    <d v="2023-02-22T00:00:00"/>
    <x v="1474"/>
    <s v="OMNI"/>
    <x v="15"/>
    <x v="1"/>
    <x v="1"/>
    <n v="2"/>
    <x v="5"/>
    <x v="6"/>
    <x v="7"/>
  </r>
  <r>
    <x v="117"/>
    <x v="1"/>
    <d v="2023-02-22T00:00:00"/>
    <x v="1209"/>
    <s v="HPUSBC"/>
    <x v="12"/>
    <x v="1"/>
    <x v="1"/>
    <n v="2"/>
    <x v="5"/>
    <x v="6"/>
    <x v="7"/>
  </r>
  <r>
    <x v="117"/>
    <x v="0"/>
    <d v="2023-02-22T00:00:00"/>
    <x v="1531"/>
    <s v="MACUSBC"/>
    <x v="2"/>
    <x v="1"/>
    <x v="1"/>
    <n v="2"/>
    <x v="5"/>
    <x v="6"/>
    <x v="7"/>
  </r>
  <r>
    <x v="117"/>
    <x v="1"/>
    <d v="2023-02-22T00:00:00"/>
    <x v="963"/>
    <s v="WALLADPT"/>
    <x v="3"/>
    <x v="1"/>
    <x v="1"/>
    <n v="2"/>
    <x v="5"/>
    <x v="6"/>
    <x v="7"/>
  </r>
  <r>
    <x v="117"/>
    <x v="1"/>
    <d v="2023-02-22T00:00:00"/>
    <x v="185"/>
    <s v="IPHONE"/>
    <x v="1"/>
    <x v="1"/>
    <x v="1"/>
    <n v="2"/>
    <x v="5"/>
    <x v="6"/>
    <x v="7"/>
  </r>
  <r>
    <x v="117"/>
    <x v="1"/>
    <d v="2023-02-22T00:00:00"/>
    <x v="430"/>
    <s v="IPHONE"/>
    <x v="1"/>
    <x v="1"/>
    <x v="1"/>
    <n v="2"/>
    <x v="5"/>
    <x v="6"/>
    <x v="7"/>
  </r>
  <r>
    <x v="117"/>
    <x v="1"/>
    <d v="2023-02-22T00:00:00"/>
    <x v="950"/>
    <s v="WALLADPT"/>
    <x v="3"/>
    <x v="1"/>
    <x v="1"/>
    <n v="2"/>
    <x v="5"/>
    <x v="6"/>
    <x v="7"/>
  </r>
  <r>
    <x v="118"/>
    <x v="0"/>
    <d v="2023-02-23T00:00:00"/>
    <x v="67"/>
    <s v="IPHONE"/>
    <x v="1"/>
    <x v="1"/>
    <x v="1"/>
    <n v="2"/>
    <x v="5"/>
    <x v="0"/>
    <x v="7"/>
  </r>
  <r>
    <x v="118"/>
    <x v="0"/>
    <d v="2023-02-23T00:00:00"/>
    <x v="333"/>
    <s v="WALLADPT"/>
    <x v="3"/>
    <x v="1"/>
    <x v="1"/>
    <n v="2"/>
    <x v="5"/>
    <x v="0"/>
    <x v="7"/>
  </r>
  <r>
    <x v="118"/>
    <x v="1"/>
    <d v="2023-02-23T00:00:00"/>
    <x v="1209"/>
    <s v="HPUSBC"/>
    <x v="12"/>
    <x v="1"/>
    <x v="1"/>
    <n v="2"/>
    <x v="5"/>
    <x v="0"/>
    <x v="7"/>
  </r>
  <r>
    <x v="118"/>
    <x v="1"/>
    <d v="2023-02-23T00:00:00"/>
    <x v="1277"/>
    <s v="WALLADPT"/>
    <x v="3"/>
    <x v="1"/>
    <x v="1"/>
    <n v="2"/>
    <x v="5"/>
    <x v="0"/>
    <x v="7"/>
  </r>
  <r>
    <x v="118"/>
    <x v="1"/>
    <d v="2023-02-23T00:00:00"/>
    <x v="913"/>
    <s v="IPHONE"/>
    <x v="1"/>
    <x v="1"/>
    <x v="1"/>
    <n v="2"/>
    <x v="5"/>
    <x v="0"/>
    <x v="7"/>
  </r>
  <r>
    <x v="118"/>
    <x v="0"/>
    <d v="2023-03-09T00:00:00"/>
    <x v="888"/>
    <s v="CLICC-ML"/>
    <x v="7"/>
    <x v="2"/>
    <x v="1"/>
    <n v="2"/>
    <x v="5"/>
    <x v="0"/>
    <x v="7"/>
  </r>
  <r>
    <x v="118"/>
    <x v="0"/>
    <d v="2023-02-23T00:00:00"/>
    <x v="1267"/>
    <s v="WALLADPT"/>
    <x v="3"/>
    <x v="1"/>
    <x v="1"/>
    <n v="2"/>
    <x v="5"/>
    <x v="0"/>
    <x v="7"/>
  </r>
  <r>
    <x v="118"/>
    <x v="0"/>
    <d v="2023-02-23T00:00:00"/>
    <x v="497"/>
    <s v="IPHONE"/>
    <x v="1"/>
    <x v="1"/>
    <x v="1"/>
    <n v="2"/>
    <x v="5"/>
    <x v="0"/>
    <x v="7"/>
  </r>
  <r>
    <x v="118"/>
    <x v="1"/>
    <d v="2023-03-02T00:00:00"/>
    <x v="1501"/>
    <s v="CBK"/>
    <x v="6"/>
    <x v="2"/>
    <x v="1"/>
    <n v="2"/>
    <x v="5"/>
    <x v="0"/>
    <x v="7"/>
  </r>
  <r>
    <x v="118"/>
    <x v="1"/>
    <d v="2023-02-23T00:00:00"/>
    <x v="1536"/>
    <s v="MACUSBC"/>
    <x v="2"/>
    <x v="1"/>
    <x v="1"/>
    <n v="2"/>
    <x v="5"/>
    <x v="0"/>
    <x v="7"/>
  </r>
  <r>
    <x v="118"/>
    <x v="1"/>
    <d v="2023-02-23T00:00:00"/>
    <x v="854"/>
    <s v="WALLADPT"/>
    <x v="3"/>
    <x v="1"/>
    <x v="1"/>
    <n v="2"/>
    <x v="5"/>
    <x v="0"/>
    <x v="7"/>
  </r>
  <r>
    <x v="118"/>
    <x v="1"/>
    <d v="2023-02-23T00:00:00"/>
    <x v="1534"/>
    <s v="MACUSBC"/>
    <x v="2"/>
    <x v="1"/>
    <x v="1"/>
    <n v="2"/>
    <x v="5"/>
    <x v="0"/>
    <x v="7"/>
  </r>
  <r>
    <x v="118"/>
    <x v="1"/>
    <d v="2023-02-23T00:00:00"/>
    <x v="185"/>
    <s v="IPHONE"/>
    <x v="1"/>
    <x v="1"/>
    <x v="1"/>
    <n v="2"/>
    <x v="5"/>
    <x v="0"/>
    <x v="7"/>
  </r>
  <r>
    <x v="118"/>
    <x v="1"/>
    <d v="2023-02-23T00:00:00"/>
    <x v="1525"/>
    <s v="MACUSBC"/>
    <x v="2"/>
    <x v="1"/>
    <x v="1"/>
    <n v="2"/>
    <x v="5"/>
    <x v="0"/>
    <x v="7"/>
  </r>
  <r>
    <x v="118"/>
    <x v="0"/>
    <d v="2023-03-02T00:00:00"/>
    <x v="1583"/>
    <s v="CLICC-MM"/>
    <x v="4"/>
    <x v="2"/>
    <x v="1"/>
    <n v="2"/>
    <x v="5"/>
    <x v="0"/>
    <x v="7"/>
  </r>
  <r>
    <x v="118"/>
    <x v="1"/>
    <d v="2023-03-09T00:00:00"/>
    <x v="1219"/>
    <s v="HP"/>
    <x v="18"/>
    <x v="2"/>
    <x v="1"/>
    <n v="2"/>
    <x v="5"/>
    <x v="0"/>
    <x v="7"/>
  </r>
  <r>
    <x v="118"/>
    <x v="1"/>
    <d v="2023-02-23T00:00:00"/>
    <x v="1177"/>
    <s v="WALLADPT"/>
    <x v="3"/>
    <x v="1"/>
    <x v="1"/>
    <n v="2"/>
    <x v="5"/>
    <x v="0"/>
    <x v="7"/>
  </r>
  <r>
    <x v="118"/>
    <x v="1"/>
    <d v="2023-02-23T00:00:00"/>
    <x v="393"/>
    <s v="IPHONE"/>
    <x v="1"/>
    <x v="1"/>
    <x v="1"/>
    <n v="2"/>
    <x v="5"/>
    <x v="0"/>
    <x v="7"/>
  </r>
  <r>
    <x v="118"/>
    <x v="0"/>
    <d v="2023-03-09T00:00:00"/>
    <x v="1584"/>
    <s v="CLICC-MM"/>
    <x v="4"/>
    <x v="2"/>
    <x v="1"/>
    <n v="2"/>
    <x v="5"/>
    <x v="0"/>
    <x v="7"/>
  </r>
  <r>
    <x v="118"/>
    <x v="0"/>
    <d v="2023-02-23T00:00:00"/>
    <x v="1534"/>
    <s v="MACUSBC"/>
    <x v="2"/>
    <x v="1"/>
    <x v="1"/>
    <n v="2"/>
    <x v="5"/>
    <x v="0"/>
    <x v="7"/>
  </r>
  <r>
    <x v="118"/>
    <x v="0"/>
    <d v="2023-03-09T00:00:00"/>
    <x v="446"/>
    <s v="CLICC-MM"/>
    <x v="4"/>
    <x v="2"/>
    <x v="1"/>
    <n v="2"/>
    <x v="5"/>
    <x v="0"/>
    <x v="7"/>
  </r>
  <r>
    <x v="118"/>
    <x v="1"/>
    <d v="2023-02-23T00:00:00"/>
    <x v="441"/>
    <s v="MACCHRG"/>
    <x v="9"/>
    <x v="1"/>
    <x v="1"/>
    <n v="2"/>
    <x v="5"/>
    <x v="0"/>
    <x v="7"/>
  </r>
  <r>
    <x v="118"/>
    <x v="0"/>
    <d v="2023-02-23T00:00:00"/>
    <x v="1058"/>
    <s v="UHDMI"/>
    <x v="14"/>
    <x v="0"/>
    <x v="1"/>
    <n v="2"/>
    <x v="5"/>
    <x v="0"/>
    <x v="7"/>
  </r>
  <r>
    <x v="118"/>
    <x v="1"/>
    <d v="2023-02-23T00:00:00"/>
    <x v="1531"/>
    <s v="MACUSBC"/>
    <x v="2"/>
    <x v="1"/>
    <x v="1"/>
    <n v="2"/>
    <x v="5"/>
    <x v="0"/>
    <x v="7"/>
  </r>
  <r>
    <x v="118"/>
    <x v="0"/>
    <d v="2023-02-23T00:00:00"/>
    <x v="1492"/>
    <s v="HDMIC"/>
    <x v="0"/>
    <x v="0"/>
    <x v="1"/>
    <n v="2"/>
    <x v="5"/>
    <x v="0"/>
    <x v="7"/>
  </r>
  <r>
    <x v="118"/>
    <x v="5"/>
    <d v="2023-02-23T00:00:00"/>
    <x v="1585"/>
    <s v="CBK"/>
    <x v="6"/>
    <x v="2"/>
    <x v="1"/>
    <n v="2"/>
    <x v="5"/>
    <x v="0"/>
    <x v="7"/>
  </r>
  <r>
    <x v="118"/>
    <x v="1"/>
    <d v="2023-02-23T00:00:00"/>
    <x v="963"/>
    <s v="WALLADPT"/>
    <x v="3"/>
    <x v="1"/>
    <x v="1"/>
    <n v="2"/>
    <x v="5"/>
    <x v="0"/>
    <x v="7"/>
  </r>
  <r>
    <x v="118"/>
    <x v="1"/>
    <d v="2023-02-23T00:00:00"/>
    <x v="185"/>
    <s v="IPHONE"/>
    <x v="1"/>
    <x v="1"/>
    <x v="1"/>
    <n v="2"/>
    <x v="5"/>
    <x v="0"/>
    <x v="7"/>
  </r>
  <r>
    <x v="118"/>
    <x v="1"/>
    <d v="2023-03-02T00:00:00"/>
    <x v="219"/>
    <s v="CBK"/>
    <x v="6"/>
    <x v="2"/>
    <x v="1"/>
    <n v="2"/>
    <x v="5"/>
    <x v="0"/>
    <x v="7"/>
  </r>
  <r>
    <x v="118"/>
    <x v="1"/>
    <d v="2023-03-09T00:00:00"/>
    <x v="405"/>
    <s v="CLICC-ML"/>
    <x v="7"/>
    <x v="2"/>
    <x v="1"/>
    <n v="2"/>
    <x v="5"/>
    <x v="0"/>
    <x v="7"/>
  </r>
  <r>
    <x v="118"/>
    <x v="1"/>
    <d v="2023-02-23T00:00:00"/>
    <x v="5"/>
    <s v="WALLADPT"/>
    <x v="3"/>
    <x v="1"/>
    <x v="1"/>
    <n v="2"/>
    <x v="5"/>
    <x v="0"/>
    <x v="7"/>
  </r>
  <r>
    <x v="118"/>
    <x v="1"/>
    <d v="2023-02-23T00:00:00"/>
    <x v="430"/>
    <s v="IPHONE"/>
    <x v="1"/>
    <x v="1"/>
    <x v="1"/>
    <n v="2"/>
    <x v="5"/>
    <x v="0"/>
    <x v="7"/>
  </r>
  <r>
    <x v="118"/>
    <x v="0"/>
    <d v="2023-03-08T00:00:00"/>
    <x v="626"/>
    <s v="CLICC-ML"/>
    <x v="7"/>
    <x v="2"/>
    <x v="1"/>
    <n v="2"/>
    <x v="5"/>
    <x v="0"/>
    <x v="7"/>
  </r>
  <r>
    <x v="118"/>
    <x v="1"/>
    <d v="2023-03-09T00:00:00"/>
    <x v="443"/>
    <s v="CLICC-ML"/>
    <x v="7"/>
    <x v="2"/>
    <x v="1"/>
    <n v="2"/>
    <x v="5"/>
    <x v="0"/>
    <x v="7"/>
  </r>
  <r>
    <x v="118"/>
    <x v="1"/>
    <d v="2023-02-23T00:00:00"/>
    <x v="331"/>
    <s v="HPUSBC"/>
    <x v="12"/>
    <x v="1"/>
    <x v="1"/>
    <n v="2"/>
    <x v="5"/>
    <x v="0"/>
    <x v="7"/>
  </r>
  <r>
    <x v="118"/>
    <x v="0"/>
    <d v="2023-02-23T00:00:00"/>
    <x v="1048"/>
    <s v="WALLADPT"/>
    <x v="3"/>
    <x v="1"/>
    <x v="1"/>
    <n v="2"/>
    <x v="5"/>
    <x v="0"/>
    <x v="7"/>
  </r>
  <r>
    <x v="118"/>
    <x v="0"/>
    <d v="2023-02-23T00:00:00"/>
    <x v="2"/>
    <s v="IPHONE"/>
    <x v="1"/>
    <x v="1"/>
    <x v="1"/>
    <n v="2"/>
    <x v="5"/>
    <x v="0"/>
    <x v="7"/>
  </r>
  <r>
    <x v="118"/>
    <x v="1"/>
    <d v="2023-02-23T00:00:00"/>
    <x v="982"/>
    <s v="CALC"/>
    <x v="16"/>
    <x v="4"/>
    <x v="1"/>
    <n v="2"/>
    <x v="5"/>
    <x v="0"/>
    <x v="7"/>
  </r>
  <r>
    <x v="118"/>
    <x v="1"/>
    <d v="2023-02-23T00:00:00"/>
    <x v="743"/>
    <s v="ANKER"/>
    <x v="20"/>
    <x v="1"/>
    <x v="1"/>
    <n v="2"/>
    <x v="5"/>
    <x v="0"/>
    <x v="7"/>
  </r>
  <r>
    <x v="118"/>
    <x v="1"/>
    <d v="2023-02-23T00:00:00"/>
    <x v="1586"/>
    <s v="MACUSBC"/>
    <x v="2"/>
    <x v="1"/>
    <x v="1"/>
    <n v="2"/>
    <x v="5"/>
    <x v="0"/>
    <x v="7"/>
  </r>
  <r>
    <x v="118"/>
    <x v="0"/>
    <d v="2023-03-02T00:00:00"/>
    <x v="1391"/>
    <s v="CLICC-ML"/>
    <x v="7"/>
    <x v="2"/>
    <x v="1"/>
    <n v="2"/>
    <x v="5"/>
    <x v="0"/>
    <x v="7"/>
  </r>
  <r>
    <x v="118"/>
    <x v="0"/>
    <d v="2023-02-23T00:00:00"/>
    <x v="822"/>
    <s v="WALLADPT"/>
    <x v="3"/>
    <x v="1"/>
    <x v="1"/>
    <n v="2"/>
    <x v="5"/>
    <x v="0"/>
    <x v="7"/>
  </r>
  <r>
    <x v="118"/>
    <x v="0"/>
    <d v="2023-02-23T00:00:00"/>
    <x v="430"/>
    <s v="IPHONE"/>
    <x v="1"/>
    <x v="1"/>
    <x v="1"/>
    <n v="2"/>
    <x v="5"/>
    <x v="0"/>
    <x v="7"/>
  </r>
  <r>
    <x v="118"/>
    <x v="1"/>
    <d v="2023-03-02T00:00:00"/>
    <x v="561"/>
    <s v="HP"/>
    <x v="18"/>
    <x v="2"/>
    <x v="1"/>
    <n v="2"/>
    <x v="5"/>
    <x v="0"/>
    <x v="7"/>
  </r>
  <r>
    <x v="118"/>
    <x v="1"/>
    <d v="2023-02-23T00:00:00"/>
    <x v="1080"/>
    <s v="OMNI"/>
    <x v="15"/>
    <x v="1"/>
    <x v="1"/>
    <n v="2"/>
    <x v="5"/>
    <x v="0"/>
    <x v="7"/>
  </r>
  <r>
    <x v="118"/>
    <x v="1"/>
    <d v="2023-02-23T00:00:00"/>
    <x v="1462"/>
    <s v="UVGA"/>
    <x v="10"/>
    <x v="0"/>
    <x v="1"/>
    <n v="2"/>
    <x v="5"/>
    <x v="0"/>
    <x v="7"/>
  </r>
  <r>
    <x v="118"/>
    <x v="1"/>
    <d v="2023-03-02T00:00:00"/>
    <x v="1587"/>
    <s v="CLICC-MM"/>
    <x v="4"/>
    <x v="2"/>
    <x v="1"/>
    <n v="2"/>
    <x v="5"/>
    <x v="0"/>
    <x v="7"/>
  </r>
  <r>
    <x v="118"/>
    <x v="1"/>
    <d v="2023-03-02T00:00:00"/>
    <x v="473"/>
    <s v="CLICC-ML"/>
    <x v="7"/>
    <x v="2"/>
    <x v="1"/>
    <n v="2"/>
    <x v="5"/>
    <x v="0"/>
    <x v="7"/>
  </r>
  <r>
    <x v="118"/>
    <x v="0"/>
    <d v="2023-02-23T00:00:00"/>
    <x v="1575"/>
    <s v="HDST"/>
    <x v="8"/>
    <x v="4"/>
    <x v="1"/>
    <n v="2"/>
    <x v="5"/>
    <x v="0"/>
    <x v="7"/>
  </r>
  <r>
    <x v="118"/>
    <x v="1"/>
    <d v="2023-02-23T00:00:00"/>
    <x v="2"/>
    <s v="IPHONE"/>
    <x v="1"/>
    <x v="1"/>
    <x v="1"/>
    <n v="2"/>
    <x v="5"/>
    <x v="0"/>
    <x v="7"/>
  </r>
  <r>
    <x v="118"/>
    <x v="1"/>
    <d v="2023-02-23T00:00:00"/>
    <x v="1048"/>
    <s v="WALLADPT"/>
    <x v="3"/>
    <x v="1"/>
    <x v="1"/>
    <n v="2"/>
    <x v="5"/>
    <x v="0"/>
    <x v="7"/>
  </r>
  <r>
    <x v="118"/>
    <x v="1"/>
    <d v="2023-02-23T00:00:00"/>
    <x v="1530"/>
    <s v="MACUSBC"/>
    <x v="2"/>
    <x v="1"/>
    <x v="1"/>
    <n v="2"/>
    <x v="5"/>
    <x v="0"/>
    <x v="7"/>
  </r>
  <r>
    <x v="118"/>
    <x v="1"/>
    <d v="2023-03-09T00:00:00"/>
    <x v="1588"/>
    <s v="FAC"/>
    <x v="4"/>
    <x v="2"/>
    <x v="1"/>
    <n v="2"/>
    <x v="5"/>
    <x v="0"/>
    <x v="7"/>
  </r>
  <r>
    <x v="118"/>
    <x v="1"/>
    <d v="2023-03-02T00:00:00"/>
    <x v="1307"/>
    <s v="HP"/>
    <x v="18"/>
    <x v="2"/>
    <x v="1"/>
    <n v="2"/>
    <x v="5"/>
    <x v="0"/>
    <x v="7"/>
  </r>
  <r>
    <x v="118"/>
    <x v="1"/>
    <d v="2023-03-02T00:00:00"/>
    <x v="1004"/>
    <s v="CLICC-ML"/>
    <x v="7"/>
    <x v="2"/>
    <x v="1"/>
    <n v="2"/>
    <x v="5"/>
    <x v="0"/>
    <x v="7"/>
  </r>
  <r>
    <x v="118"/>
    <x v="5"/>
    <d v="2023-02-23T00:00:00"/>
    <x v="1585"/>
    <s v="CBK"/>
    <x v="6"/>
    <x v="2"/>
    <x v="1"/>
    <n v="2"/>
    <x v="5"/>
    <x v="0"/>
    <x v="7"/>
  </r>
  <r>
    <x v="118"/>
    <x v="1"/>
    <d v="2023-03-02T00:00:00"/>
    <x v="1339"/>
    <s v="CLICC-ML"/>
    <x v="7"/>
    <x v="2"/>
    <x v="1"/>
    <n v="2"/>
    <x v="5"/>
    <x v="0"/>
    <x v="7"/>
  </r>
  <r>
    <x v="118"/>
    <x v="1"/>
    <d v="2023-02-23T00:00:00"/>
    <x v="5"/>
    <s v="WALLADPT"/>
    <x v="3"/>
    <x v="1"/>
    <x v="1"/>
    <n v="2"/>
    <x v="5"/>
    <x v="0"/>
    <x v="7"/>
  </r>
  <r>
    <x v="118"/>
    <x v="1"/>
    <d v="2023-02-23T00:00:00"/>
    <x v="1503"/>
    <s v="IPHONE"/>
    <x v="1"/>
    <x v="1"/>
    <x v="1"/>
    <n v="2"/>
    <x v="5"/>
    <x v="0"/>
    <x v="7"/>
  </r>
  <r>
    <x v="118"/>
    <x v="1"/>
    <d v="2023-02-23T00:00:00"/>
    <x v="1474"/>
    <s v="OMNI"/>
    <x v="15"/>
    <x v="1"/>
    <x v="1"/>
    <n v="2"/>
    <x v="5"/>
    <x v="0"/>
    <x v="7"/>
  </r>
  <r>
    <x v="118"/>
    <x v="1"/>
    <d v="2023-02-23T00:00:00"/>
    <x v="1420"/>
    <s v="HDST"/>
    <x v="8"/>
    <x v="4"/>
    <x v="1"/>
    <n v="2"/>
    <x v="5"/>
    <x v="0"/>
    <x v="7"/>
  </r>
  <r>
    <x v="118"/>
    <x v="0"/>
    <d v="2023-03-09T00:00:00"/>
    <x v="1589"/>
    <s v="HP"/>
    <x v="18"/>
    <x v="2"/>
    <x v="1"/>
    <n v="2"/>
    <x v="5"/>
    <x v="0"/>
    <x v="7"/>
  </r>
  <r>
    <x v="118"/>
    <x v="0"/>
    <d v="2023-02-23T00:00:00"/>
    <x v="1305"/>
    <s v="OMNI"/>
    <x v="15"/>
    <x v="1"/>
    <x v="1"/>
    <n v="2"/>
    <x v="5"/>
    <x v="0"/>
    <x v="7"/>
  </r>
  <r>
    <x v="118"/>
    <x v="1"/>
    <d v="2023-02-23T00:00:00"/>
    <x v="1531"/>
    <s v="MACUSBC"/>
    <x v="2"/>
    <x v="1"/>
    <x v="1"/>
    <n v="2"/>
    <x v="5"/>
    <x v="0"/>
    <x v="7"/>
  </r>
  <r>
    <x v="118"/>
    <x v="0"/>
    <d v="2023-03-02T00:00:00"/>
    <x v="825"/>
    <s v="CLICC-ML"/>
    <x v="7"/>
    <x v="2"/>
    <x v="1"/>
    <n v="2"/>
    <x v="5"/>
    <x v="0"/>
    <x v="7"/>
  </r>
  <r>
    <x v="118"/>
    <x v="1"/>
    <d v="2023-02-23T00:00:00"/>
    <x v="521"/>
    <s v="HDST"/>
    <x v="8"/>
    <x v="4"/>
    <x v="1"/>
    <n v="2"/>
    <x v="5"/>
    <x v="0"/>
    <x v="7"/>
  </r>
  <r>
    <x v="118"/>
    <x v="0"/>
    <d v="2023-02-23T00:00:00"/>
    <x v="713"/>
    <s v="HDST"/>
    <x v="8"/>
    <x v="4"/>
    <x v="1"/>
    <n v="2"/>
    <x v="5"/>
    <x v="0"/>
    <x v="7"/>
  </r>
  <r>
    <x v="118"/>
    <x v="1"/>
    <d v="2023-03-02T00:00:00"/>
    <x v="1404"/>
    <s v="CLICC-ML"/>
    <x v="7"/>
    <x v="2"/>
    <x v="1"/>
    <n v="2"/>
    <x v="5"/>
    <x v="0"/>
    <x v="7"/>
  </r>
  <r>
    <x v="118"/>
    <x v="1"/>
    <d v="2023-02-23T00:00:00"/>
    <x v="1264"/>
    <s v="OMNI"/>
    <x v="15"/>
    <x v="1"/>
    <x v="1"/>
    <n v="2"/>
    <x v="5"/>
    <x v="0"/>
    <x v="7"/>
  </r>
  <r>
    <x v="118"/>
    <x v="1"/>
    <d v="2023-02-23T00:00:00"/>
    <x v="185"/>
    <s v="IPHONE"/>
    <x v="1"/>
    <x v="1"/>
    <x v="1"/>
    <n v="2"/>
    <x v="5"/>
    <x v="0"/>
    <x v="7"/>
  </r>
  <r>
    <x v="118"/>
    <x v="2"/>
    <d v="2023-02-23T00:00:00"/>
    <x v="1235"/>
    <s v="HDST"/>
    <x v="8"/>
    <x v="4"/>
    <x v="1"/>
    <n v="2"/>
    <x v="5"/>
    <x v="0"/>
    <x v="7"/>
  </r>
  <r>
    <x v="118"/>
    <x v="1"/>
    <d v="2023-03-09T00:00:00"/>
    <x v="878"/>
    <s v="CLICC-ML"/>
    <x v="7"/>
    <x v="2"/>
    <x v="1"/>
    <n v="2"/>
    <x v="5"/>
    <x v="0"/>
    <x v="7"/>
  </r>
  <r>
    <x v="118"/>
    <x v="1"/>
    <d v="2023-02-23T00:00:00"/>
    <x v="697"/>
    <s v="OMNI"/>
    <x v="15"/>
    <x v="1"/>
    <x v="1"/>
    <n v="2"/>
    <x v="5"/>
    <x v="0"/>
    <x v="7"/>
  </r>
  <r>
    <x v="118"/>
    <x v="1"/>
    <d v="2023-02-23T00:00:00"/>
    <x v="1498"/>
    <s v="WALLADPT"/>
    <x v="3"/>
    <x v="1"/>
    <x v="1"/>
    <n v="2"/>
    <x v="5"/>
    <x v="0"/>
    <x v="7"/>
  </r>
  <r>
    <x v="118"/>
    <x v="0"/>
    <d v="2023-03-02T00:00:00"/>
    <x v="1506"/>
    <s v="CBK"/>
    <x v="6"/>
    <x v="2"/>
    <x v="1"/>
    <n v="2"/>
    <x v="5"/>
    <x v="0"/>
    <x v="7"/>
  </r>
  <r>
    <x v="118"/>
    <x v="0"/>
    <d v="2023-03-09T00:00:00"/>
    <x v="1590"/>
    <s v="CLICC-MM"/>
    <x v="4"/>
    <x v="2"/>
    <x v="1"/>
    <n v="2"/>
    <x v="5"/>
    <x v="0"/>
    <x v="7"/>
  </r>
  <r>
    <x v="118"/>
    <x v="1"/>
    <d v="2023-03-20T00:00:00"/>
    <x v="1587"/>
    <s v="CLICC-MM"/>
    <x v="4"/>
    <x v="2"/>
    <x v="1"/>
    <n v="2"/>
    <x v="5"/>
    <x v="0"/>
    <x v="7"/>
  </r>
  <r>
    <x v="118"/>
    <x v="1"/>
    <d v="2023-03-05T00:00:00"/>
    <x v="850"/>
    <s v="CLICC-ML"/>
    <x v="7"/>
    <x v="2"/>
    <x v="1"/>
    <n v="2"/>
    <x v="5"/>
    <x v="0"/>
    <x v="7"/>
  </r>
  <r>
    <x v="118"/>
    <x v="1"/>
    <d v="2023-02-23T00:00:00"/>
    <x v="430"/>
    <s v="IPHONE"/>
    <x v="1"/>
    <x v="1"/>
    <x v="1"/>
    <n v="2"/>
    <x v="5"/>
    <x v="0"/>
    <x v="7"/>
  </r>
  <r>
    <x v="118"/>
    <x v="1"/>
    <d v="2023-02-23T00:00:00"/>
    <x v="822"/>
    <s v="WALLADPT"/>
    <x v="3"/>
    <x v="1"/>
    <x v="1"/>
    <n v="2"/>
    <x v="5"/>
    <x v="0"/>
    <x v="7"/>
  </r>
  <r>
    <x v="118"/>
    <x v="0"/>
    <d v="2023-02-23T00:00:00"/>
    <x v="249"/>
    <s v="IPHONE"/>
    <x v="1"/>
    <x v="1"/>
    <x v="1"/>
    <n v="2"/>
    <x v="5"/>
    <x v="0"/>
    <x v="7"/>
  </r>
  <r>
    <x v="118"/>
    <x v="0"/>
    <d v="2023-02-23T00:00:00"/>
    <x v="1323"/>
    <s v="MACCHRG"/>
    <x v="9"/>
    <x v="1"/>
    <x v="1"/>
    <n v="2"/>
    <x v="5"/>
    <x v="0"/>
    <x v="7"/>
  </r>
  <r>
    <x v="118"/>
    <x v="1"/>
    <d v="2023-02-23T00:00:00"/>
    <x v="895"/>
    <s v="WALLADPT"/>
    <x v="3"/>
    <x v="1"/>
    <x v="1"/>
    <n v="2"/>
    <x v="5"/>
    <x v="0"/>
    <x v="7"/>
  </r>
  <r>
    <x v="118"/>
    <x v="0"/>
    <d v="2023-03-02T00:00:00"/>
    <x v="1393"/>
    <s v="CLICC-ML"/>
    <x v="7"/>
    <x v="2"/>
    <x v="1"/>
    <n v="2"/>
    <x v="5"/>
    <x v="0"/>
    <x v="7"/>
  </r>
  <r>
    <x v="118"/>
    <x v="1"/>
    <d v="2023-02-23T00:00:00"/>
    <x v="913"/>
    <s v="IPHONE"/>
    <x v="1"/>
    <x v="1"/>
    <x v="1"/>
    <n v="2"/>
    <x v="5"/>
    <x v="0"/>
    <x v="7"/>
  </r>
  <r>
    <x v="118"/>
    <x v="0"/>
    <d v="2023-03-09T00:00:00"/>
    <x v="329"/>
    <s v="CLICC-ML"/>
    <x v="7"/>
    <x v="2"/>
    <x v="1"/>
    <n v="2"/>
    <x v="5"/>
    <x v="0"/>
    <x v="7"/>
  </r>
  <r>
    <x v="118"/>
    <x v="1"/>
    <d v="2023-02-23T00:00:00"/>
    <x v="497"/>
    <s v="IPHONE"/>
    <x v="1"/>
    <x v="1"/>
    <x v="1"/>
    <n v="2"/>
    <x v="5"/>
    <x v="0"/>
    <x v="7"/>
  </r>
  <r>
    <x v="118"/>
    <x v="1"/>
    <d v="2023-02-23T00:00:00"/>
    <x v="1277"/>
    <s v="WALLADPT"/>
    <x v="3"/>
    <x v="1"/>
    <x v="1"/>
    <n v="2"/>
    <x v="5"/>
    <x v="0"/>
    <x v="7"/>
  </r>
  <r>
    <x v="118"/>
    <x v="1"/>
    <d v="2023-02-23T00:00:00"/>
    <x v="1591"/>
    <s v="UHDMI"/>
    <x v="14"/>
    <x v="0"/>
    <x v="1"/>
    <n v="2"/>
    <x v="5"/>
    <x v="0"/>
    <x v="7"/>
  </r>
  <r>
    <x v="118"/>
    <x v="0"/>
    <d v="2023-03-08T00:00:00"/>
    <x v="1592"/>
    <s v="HP"/>
    <x v="18"/>
    <x v="2"/>
    <x v="1"/>
    <n v="2"/>
    <x v="5"/>
    <x v="0"/>
    <x v="7"/>
  </r>
  <r>
    <x v="118"/>
    <x v="1"/>
    <d v="2023-03-02T00:00:00"/>
    <x v="1173"/>
    <s v="HP"/>
    <x v="18"/>
    <x v="2"/>
    <x v="1"/>
    <n v="2"/>
    <x v="5"/>
    <x v="0"/>
    <x v="7"/>
  </r>
  <r>
    <x v="118"/>
    <x v="0"/>
    <d v="2023-03-09T00:00:00"/>
    <x v="995"/>
    <s v="CLICC-ML"/>
    <x v="7"/>
    <x v="2"/>
    <x v="1"/>
    <n v="2"/>
    <x v="5"/>
    <x v="0"/>
    <x v="7"/>
  </r>
  <r>
    <x v="118"/>
    <x v="1"/>
    <d v="2023-03-02T00:00:00"/>
    <x v="583"/>
    <s v="CLICC-ML"/>
    <x v="7"/>
    <x v="2"/>
    <x v="1"/>
    <n v="2"/>
    <x v="5"/>
    <x v="0"/>
    <x v="7"/>
  </r>
  <r>
    <x v="118"/>
    <x v="1"/>
    <d v="2023-03-09T00:00:00"/>
    <x v="316"/>
    <s v="CLICC-ML"/>
    <x v="7"/>
    <x v="2"/>
    <x v="1"/>
    <n v="2"/>
    <x v="5"/>
    <x v="0"/>
    <x v="7"/>
  </r>
  <r>
    <x v="118"/>
    <x v="1"/>
    <d v="2023-02-23T00:00:00"/>
    <x v="1523"/>
    <s v="WALLADPT"/>
    <x v="3"/>
    <x v="1"/>
    <x v="1"/>
    <n v="2"/>
    <x v="5"/>
    <x v="0"/>
    <x v="7"/>
  </r>
  <r>
    <x v="118"/>
    <x v="1"/>
    <d v="2023-02-23T00:00:00"/>
    <x v="1503"/>
    <s v="IPHONE"/>
    <x v="1"/>
    <x v="1"/>
    <x v="1"/>
    <n v="2"/>
    <x v="5"/>
    <x v="0"/>
    <x v="7"/>
  </r>
  <r>
    <x v="118"/>
    <x v="1"/>
    <d v="2023-02-23T00:00:00"/>
    <x v="1058"/>
    <s v="UHDMI"/>
    <x v="14"/>
    <x v="0"/>
    <x v="1"/>
    <n v="2"/>
    <x v="5"/>
    <x v="0"/>
    <x v="7"/>
  </r>
  <r>
    <x v="118"/>
    <x v="1"/>
    <d v="2023-02-23T00:00:00"/>
    <x v="1492"/>
    <s v="HDMIC"/>
    <x v="0"/>
    <x v="0"/>
    <x v="1"/>
    <n v="2"/>
    <x v="5"/>
    <x v="0"/>
    <x v="7"/>
  </r>
  <r>
    <x v="118"/>
    <x v="1"/>
    <d v="2023-02-23T00:00:00"/>
    <x v="524"/>
    <s v="IPHONE"/>
    <x v="1"/>
    <x v="1"/>
    <x v="1"/>
    <n v="2"/>
    <x v="5"/>
    <x v="0"/>
    <x v="7"/>
  </r>
  <r>
    <x v="118"/>
    <x v="0"/>
    <d v="2023-03-09T00:00:00"/>
    <x v="1466"/>
    <s v="CLICC-MM"/>
    <x v="4"/>
    <x v="2"/>
    <x v="1"/>
    <n v="2"/>
    <x v="5"/>
    <x v="0"/>
    <x v="7"/>
  </r>
  <r>
    <x v="118"/>
    <x v="1"/>
    <d v="2023-02-23T00:00:00"/>
    <x v="1122"/>
    <s v="UHDMI"/>
    <x v="14"/>
    <x v="0"/>
    <x v="1"/>
    <n v="2"/>
    <x v="5"/>
    <x v="0"/>
    <x v="7"/>
  </r>
  <r>
    <x v="118"/>
    <x v="1"/>
    <d v="2023-02-23T00:00:00"/>
    <x v="1084"/>
    <s v="HDMIC"/>
    <x v="0"/>
    <x v="0"/>
    <x v="1"/>
    <n v="2"/>
    <x v="5"/>
    <x v="0"/>
    <x v="7"/>
  </r>
  <r>
    <x v="118"/>
    <x v="1"/>
    <d v="2023-03-02T00:00:00"/>
    <x v="318"/>
    <s v="CBK"/>
    <x v="6"/>
    <x v="2"/>
    <x v="1"/>
    <n v="2"/>
    <x v="5"/>
    <x v="0"/>
    <x v="7"/>
  </r>
  <r>
    <x v="118"/>
    <x v="0"/>
    <d v="2023-02-23T00:00:00"/>
    <x v="1186"/>
    <s v="OMNI"/>
    <x v="15"/>
    <x v="1"/>
    <x v="1"/>
    <n v="2"/>
    <x v="5"/>
    <x v="0"/>
    <x v="7"/>
  </r>
  <r>
    <x v="118"/>
    <x v="0"/>
    <d v="2023-02-23T00:00:00"/>
    <x v="262"/>
    <s v="IPHONE"/>
    <x v="1"/>
    <x v="1"/>
    <x v="1"/>
    <n v="2"/>
    <x v="5"/>
    <x v="0"/>
    <x v="7"/>
  </r>
  <r>
    <x v="118"/>
    <x v="0"/>
    <d v="2023-02-23T00:00:00"/>
    <x v="357"/>
    <s v="WALLADPT"/>
    <x v="3"/>
    <x v="1"/>
    <x v="1"/>
    <n v="2"/>
    <x v="5"/>
    <x v="0"/>
    <x v="7"/>
  </r>
  <r>
    <x v="118"/>
    <x v="1"/>
    <d v="2023-03-09T00:00:00"/>
    <x v="1268"/>
    <s v="CLICC-ML"/>
    <x v="7"/>
    <x v="2"/>
    <x v="1"/>
    <n v="2"/>
    <x v="5"/>
    <x v="0"/>
    <x v="7"/>
  </r>
  <r>
    <x v="118"/>
    <x v="1"/>
    <d v="2023-02-23T00:00:00"/>
    <x v="1301"/>
    <s v="IPHONE"/>
    <x v="1"/>
    <x v="1"/>
    <x v="1"/>
    <n v="2"/>
    <x v="5"/>
    <x v="0"/>
    <x v="7"/>
  </r>
  <r>
    <x v="118"/>
    <x v="1"/>
    <d v="2023-02-23T00:00:00"/>
    <x v="1258"/>
    <s v="WALLADPT"/>
    <x v="3"/>
    <x v="1"/>
    <x v="1"/>
    <n v="2"/>
    <x v="5"/>
    <x v="0"/>
    <x v="7"/>
  </r>
  <r>
    <x v="118"/>
    <x v="1"/>
    <d v="2023-03-02T00:00:00"/>
    <x v="589"/>
    <s v="CLICC-MM"/>
    <x v="4"/>
    <x v="2"/>
    <x v="1"/>
    <n v="2"/>
    <x v="5"/>
    <x v="0"/>
    <x v="7"/>
  </r>
  <r>
    <x v="118"/>
    <x v="1"/>
    <d v="2023-03-02T00:00:00"/>
    <x v="219"/>
    <s v="CBK"/>
    <x v="6"/>
    <x v="2"/>
    <x v="1"/>
    <n v="2"/>
    <x v="5"/>
    <x v="0"/>
    <x v="7"/>
  </r>
  <r>
    <x v="118"/>
    <x v="1"/>
    <d v="2023-03-09T00:00:00"/>
    <x v="683"/>
    <s v="CBK"/>
    <x v="6"/>
    <x v="2"/>
    <x v="1"/>
    <n v="2"/>
    <x v="5"/>
    <x v="0"/>
    <x v="7"/>
  </r>
  <r>
    <x v="118"/>
    <x v="1"/>
    <d v="2023-02-23T00:00:00"/>
    <x v="1593"/>
    <s v="SUP"/>
    <x v="21"/>
    <x v="4"/>
    <x v="1"/>
    <n v="2"/>
    <x v="5"/>
    <x v="0"/>
    <x v="7"/>
  </r>
  <r>
    <x v="118"/>
    <x v="1"/>
    <d v="2023-03-09T00:00:00"/>
    <x v="588"/>
    <s v="CLICC-ML"/>
    <x v="7"/>
    <x v="2"/>
    <x v="1"/>
    <n v="2"/>
    <x v="5"/>
    <x v="0"/>
    <x v="7"/>
  </r>
  <r>
    <x v="118"/>
    <x v="1"/>
    <d v="2023-03-09T00:00:00"/>
    <x v="882"/>
    <s v="CLICC-ML"/>
    <x v="7"/>
    <x v="2"/>
    <x v="1"/>
    <n v="2"/>
    <x v="5"/>
    <x v="0"/>
    <x v="7"/>
  </r>
  <r>
    <x v="118"/>
    <x v="1"/>
    <d v="2023-02-23T00:00:00"/>
    <x v="1534"/>
    <s v="MACUSBC"/>
    <x v="2"/>
    <x v="1"/>
    <x v="1"/>
    <n v="2"/>
    <x v="5"/>
    <x v="0"/>
    <x v="7"/>
  </r>
  <r>
    <x v="118"/>
    <x v="0"/>
    <d v="2023-03-02T00:00:00"/>
    <x v="506"/>
    <s v="CLICC-ML"/>
    <x v="7"/>
    <x v="2"/>
    <x v="1"/>
    <n v="2"/>
    <x v="5"/>
    <x v="0"/>
    <x v="7"/>
  </r>
  <r>
    <x v="118"/>
    <x v="1"/>
    <d v="2023-02-23T00:00:00"/>
    <x v="1464"/>
    <s v="HDMIC"/>
    <x v="0"/>
    <x v="0"/>
    <x v="1"/>
    <n v="2"/>
    <x v="5"/>
    <x v="0"/>
    <x v="7"/>
  </r>
  <r>
    <x v="118"/>
    <x v="1"/>
    <d v="2023-03-02T00:00:00"/>
    <x v="1356"/>
    <s v="CBK"/>
    <x v="6"/>
    <x v="2"/>
    <x v="1"/>
    <n v="2"/>
    <x v="5"/>
    <x v="0"/>
    <x v="7"/>
  </r>
  <r>
    <x v="118"/>
    <x v="1"/>
    <d v="2023-02-23T00:00:00"/>
    <x v="1209"/>
    <s v="HPUSBC"/>
    <x v="12"/>
    <x v="1"/>
    <x v="1"/>
    <n v="2"/>
    <x v="5"/>
    <x v="0"/>
    <x v="7"/>
  </r>
  <r>
    <x v="118"/>
    <x v="1"/>
    <d v="2023-02-24T00:00:00"/>
    <x v="554"/>
    <s v="IPHONE"/>
    <x v="1"/>
    <x v="1"/>
    <x v="1"/>
    <n v="2"/>
    <x v="5"/>
    <x v="0"/>
    <x v="7"/>
  </r>
  <r>
    <x v="118"/>
    <x v="1"/>
    <d v="2023-03-02T00:00:00"/>
    <x v="1038"/>
    <s v="CBK"/>
    <x v="6"/>
    <x v="2"/>
    <x v="1"/>
    <n v="2"/>
    <x v="5"/>
    <x v="0"/>
    <x v="7"/>
  </r>
  <r>
    <x v="118"/>
    <x v="1"/>
    <d v="2023-03-02T00:00:00"/>
    <x v="1450"/>
    <s v="CBK"/>
    <x v="6"/>
    <x v="2"/>
    <x v="1"/>
    <n v="2"/>
    <x v="5"/>
    <x v="0"/>
    <x v="7"/>
  </r>
  <r>
    <x v="118"/>
    <x v="1"/>
    <d v="2023-03-02T00:00:00"/>
    <x v="1156"/>
    <s v="CBK"/>
    <x v="6"/>
    <x v="2"/>
    <x v="1"/>
    <n v="2"/>
    <x v="5"/>
    <x v="0"/>
    <x v="7"/>
  </r>
  <r>
    <x v="118"/>
    <x v="1"/>
    <d v="2023-03-02T00:00:00"/>
    <x v="1156"/>
    <s v="CBK"/>
    <x v="6"/>
    <x v="2"/>
    <x v="1"/>
    <n v="2"/>
    <x v="5"/>
    <x v="0"/>
    <x v="7"/>
  </r>
  <r>
    <x v="118"/>
    <x v="1"/>
    <d v="2023-03-02T00:00:00"/>
    <x v="1125"/>
    <s v="CBK"/>
    <x v="6"/>
    <x v="2"/>
    <x v="1"/>
    <n v="2"/>
    <x v="5"/>
    <x v="0"/>
    <x v="7"/>
  </r>
  <r>
    <x v="118"/>
    <x v="1"/>
    <d v="2023-03-06T00:00:00"/>
    <x v="1041"/>
    <s v="CBK"/>
    <x v="6"/>
    <x v="2"/>
    <x v="1"/>
    <n v="2"/>
    <x v="5"/>
    <x v="0"/>
    <x v="7"/>
  </r>
  <r>
    <x v="118"/>
    <x v="1"/>
    <d v="2023-03-02T00:00:00"/>
    <x v="652"/>
    <s v="CBK"/>
    <x v="6"/>
    <x v="2"/>
    <x v="1"/>
    <n v="2"/>
    <x v="5"/>
    <x v="0"/>
    <x v="7"/>
  </r>
  <r>
    <x v="119"/>
    <x v="2"/>
    <d v="2023-02-24T00:00:00"/>
    <x v="1593"/>
    <s v="SUP"/>
    <x v="21"/>
    <x v="4"/>
    <x v="1"/>
    <n v="2"/>
    <x v="5"/>
    <x v="1"/>
    <x v="7"/>
  </r>
  <r>
    <x v="119"/>
    <x v="0"/>
    <d v="2023-02-27T00:00:00"/>
    <x v="1059"/>
    <s v="CALC"/>
    <x v="16"/>
    <x v="4"/>
    <x v="1"/>
    <n v="2"/>
    <x v="5"/>
    <x v="1"/>
    <x v="7"/>
  </r>
  <r>
    <x v="119"/>
    <x v="0"/>
    <d v="2023-03-03T00:00:00"/>
    <x v="219"/>
    <s v="CBK"/>
    <x v="6"/>
    <x v="2"/>
    <x v="1"/>
    <n v="2"/>
    <x v="5"/>
    <x v="1"/>
    <x v="7"/>
  </r>
  <r>
    <x v="119"/>
    <x v="2"/>
    <d v="2023-03-03T00:00:00"/>
    <x v="1066"/>
    <s v="CBK"/>
    <x v="6"/>
    <x v="2"/>
    <x v="1"/>
    <n v="2"/>
    <x v="5"/>
    <x v="1"/>
    <x v="7"/>
  </r>
  <r>
    <x v="119"/>
    <x v="0"/>
    <d v="2023-02-24T00:00:00"/>
    <x v="1536"/>
    <s v="MACUSBC"/>
    <x v="2"/>
    <x v="1"/>
    <x v="1"/>
    <n v="2"/>
    <x v="5"/>
    <x v="1"/>
    <x v="7"/>
  </r>
  <r>
    <x v="119"/>
    <x v="1"/>
    <d v="2023-02-24T00:00:00"/>
    <x v="1526"/>
    <s v="OMNI"/>
    <x v="15"/>
    <x v="1"/>
    <x v="1"/>
    <n v="2"/>
    <x v="5"/>
    <x v="1"/>
    <x v="7"/>
  </r>
  <r>
    <x v="119"/>
    <x v="1"/>
    <d v="2023-03-10T00:00:00"/>
    <x v="1594"/>
    <s v="HP"/>
    <x v="18"/>
    <x v="2"/>
    <x v="1"/>
    <n v="2"/>
    <x v="5"/>
    <x v="1"/>
    <x v="7"/>
  </r>
  <r>
    <x v="119"/>
    <x v="0"/>
    <d v="2023-03-03T00:00:00"/>
    <x v="523"/>
    <s v="CBK"/>
    <x v="6"/>
    <x v="2"/>
    <x v="1"/>
    <n v="2"/>
    <x v="5"/>
    <x v="1"/>
    <x v="7"/>
  </r>
  <r>
    <x v="119"/>
    <x v="1"/>
    <d v="2023-02-24T00:00:00"/>
    <x v="688"/>
    <s v="HDST"/>
    <x v="8"/>
    <x v="4"/>
    <x v="1"/>
    <n v="2"/>
    <x v="5"/>
    <x v="1"/>
    <x v="7"/>
  </r>
  <r>
    <x v="119"/>
    <x v="1"/>
    <d v="2023-02-24T00:00:00"/>
    <x v="718"/>
    <s v="MACCHRG"/>
    <x v="9"/>
    <x v="1"/>
    <x v="1"/>
    <n v="2"/>
    <x v="5"/>
    <x v="1"/>
    <x v="7"/>
  </r>
  <r>
    <x v="119"/>
    <x v="1"/>
    <d v="2023-02-24T00:00:00"/>
    <x v="1420"/>
    <s v="HDST"/>
    <x v="8"/>
    <x v="4"/>
    <x v="1"/>
    <n v="2"/>
    <x v="5"/>
    <x v="1"/>
    <x v="7"/>
  </r>
  <r>
    <x v="119"/>
    <x v="1"/>
    <d v="2023-02-24T00:00:00"/>
    <x v="1569"/>
    <s v="HDST"/>
    <x v="8"/>
    <x v="4"/>
    <x v="1"/>
    <n v="2"/>
    <x v="5"/>
    <x v="1"/>
    <x v="7"/>
  </r>
  <r>
    <x v="119"/>
    <x v="1"/>
    <d v="2023-02-24T00:00:00"/>
    <x v="1586"/>
    <s v="MACUSBC"/>
    <x v="2"/>
    <x v="1"/>
    <x v="1"/>
    <n v="2"/>
    <x v="5"/>
    <x v="1"/>
    <x v="7"/>
  </r>
  <r>
    <x v="119"/>
    <x v="1"/>
    <d v="2023-02-24T00:00:00"/>
    <x v="822"/>
    <s v="WALLADPT"/>
    <x v="3"/>
    <x v="1"/>
    <x v="1"/>
    <n v="2"/>
    <x v="5"/>
    <x v="1"/>
    <x v="7"/>
  </r>
  <r>
    <x v="119"/>
    <x v="1"/>
    <d v="2023-02-24T00:00:00"/>
    <x v="2"/>
    <s v="IPHONE"/>
    <x v="1"/>
    <x v="1"/>
    <x v="1"/>
    <n v="2"/>
    <x v="5"/>
    <x v="1"/>
    <x v="7"/>
  </r>
  <r>
    <x v="119"/>
    <x v="0"/>
    <d v="2023-02-24T00:00:00"/>
    <x v="974"/>
    <s v="OMNI"/>
    <x v="15"/>
    <x v="1"/>
    <x v="1"/>
    <n v="2"/>
    <x v="5"/>
    <x v="1"/>
    <x v="7"/>
  </r>
  <r>
    <x v="119"/>
    <x v="1"/>
    <d v="2023-02-24T00:00:00"/>
    <x v="1209"/>
    <s v="HPUSBC"/>
    <x v="12"/>
    <x v="1"/>
    <x v="1"/>
    <n v="2"/>
    <x v="5"/>
    <x v="1"/>
    <x v="7"/>
  </r>
  <r>
    <x v="119"/>
    <x v="1"/>
    <d v="2023-02-24T00:00:00"/>
    <x v="441"/>
    <s v="MACCHRG"/>
    <x v="9"/>
    <x v="1"/>
    <x v="1"/>
    <n v="2"/>
    <x v="5"/>
    <x v="1"/>
    <x v="7"/>
  </r>
  <r>
    <x v="119"/>
    <x v="1"/>
    <d v="2023-02-24T00:00:00"/>
    <x v="1528"/>
    <s v="MACUSBC"/>
    <x v="2"/>
    <x v="1"/>
    <x v="1"/>
    <n v="2"/>
    <x v="5"/>
    <x v="1"/>
    <x v="7"/>
  </r>
  <r>
    <x v="119"/>
    <x v="0"/>
    <d v="2023-02-24T00:00:00"/>
    <x v="285"/>
    <s v="IPHONE"/>
    <x v="1"/>
    <x v="1"/>
    <x v="1"/>
    <n v="2"/>
    <x v="5"/>
    <x v="1"/>
    <x v="7"/>
  </r>
  <r>
    <x v="119"/>
    <x v="0"/>
    <d v="2023-02-24T00:00:00"/>
    <x v="1323"/>
    <s v="MACCHRG"/>
    <x v="9"/>
    <x v="1"/>
    <x v="1"/>
    <n v="2"/>
    <x v="5"/>
    <x v="1"/>
    <x v="7"/>
  </r>
  <r>
    <x v="119"/>
    <x v="1"/>
    <d v="2023-02-24T00:00:00"/>
    <x v="895"/>
    <s v="WALLADPT"/>
    <x v="3"/>
    <x v="1"/>
    <x v="1"/>
    <n v="2"/>
    <x v="5"/>
    <x v="1"/>
    <x v="7"/>
  </r>
  <r>
    <x v="119"/>
    <x v="1"/>
    <d v="2023-02-24T00:00:00"/>
    <x v="430"/>
    <s v="IPHONE"/>
    <x v="1"/>
    <x v="1"/>
    <x v="1"/>
    <n v="2"/>
    <x v="5"/>
    <x v="1"/>
    <x v="7"/>
  </r>
  <r>
    <x v="119"/>
    <x v="1"/>
    <d v="2023-03-03T00:00:00"/>
    <x v="1595"/>
    <s v="HP"/>
    <x v="18"/>
    <x v="2"/>
    <x v="1"/>
    <n v="2"/>
    <x v="5"/>
    <x v="1"/>
    <x v="7"/>
  </r>
  <r>
    <x v="119"/>
    <x v="1"/>
    <d v="2023-02-24T00:00:00"/>
    <x v="1279"/>
    <s v="OMNI"/>
    <x v="15"/>
    <x v="1"/>
    <x v="1"/>
    <n v="2"/>
    <x v="5"/>
    <x v="1"/>
    <x v="7"/>
  </r>
  <r>
    <x v="119"/>
    <x v="2"/>
    <d v="2023-03-03T00:00:00"/>
    <x v="857"/>
    <s v="CBK"/>
    <x v="6"/>
    <x v="2"/>
    <x v="1"/>
    <n v="2"/>
    <x v="5"/>
    <x v="1"/>
    <x v="7"/>
  </r>
  <r>
    <x v="119"/>
    <x v="1"/>
    <d v="2023-02-24T00:00:00"/>
    <x v="1258"/>
    <s v="WALLADPT"/>
    <x v="3"/>
    <x v="1"/>
    <x v="1"/>
    <n v="2"/>
    <x v="5"/>
    <x v="1"/>
    <x v="7"/>
  </r>
  <r>
    <x v="119"/>
    <x v="1"/>
    <d v="2023-02-24T00:00:00"/>
    <x v="497"/>
    <s v="IPHONE"/>
    <x v="1"/>
    <x v="1"/>
    <x v="1"/>
    <n v="2"/>
    <x v="5"/>
    <x v="1"/>
    <x v="7"/>
  </r>
  <r>
    <x v="119"/>
    <x v="1"/>
    <d v="2023-02-24T00:00:00"/>
    <x v="678"/>
    <s v="MACCHRG"/>
    <x v="9"/>
    <x v="1"/>
    <x v="1"/>
    <n v="2"/>
    <x v="5"/>
    <x v="1"/>
    <x v="7"/>
  </r>
  <r>
    <x v="119"/>
    <x v="0"/>
    <d v="2023-02-24T00:00:00"/>
    <x v="1277"/>
    <s v="WALLADPT"/>
    <x v="3"/>
    <x v="1"/>
    <x v="1"/>
    <n v="2"/>
    <x v="5"/>
    <x v="1"/>
    <x v="7"/>
  </r>
  <r>
    <x v="119"/>
    <x v="0"/>
    <d v="2023-02-24T00:00:00"/>
    <x v="1301"/>
    <s v="IPHONE"/>
    <x v="1"/>
    <x v="1"/>
    <x v="1"/>
    <n v="2"/>
    <x v="5"/>
    <x v="1"/>
    <x v="7"/>
  </r>
  <r>
    <x v="119"/>
    <x v="0"/>
    <d v="2023-02-24T00:00:00"/>
    <x v="1539"/>
    <s v="MACUSBC"/>
    <x v="2"/>
    <x v="1"/>
    <x v="1"/>
    <n v="2"/>
    <x v="5"/>
    <x v="1"/>
    <x v="7"/>
  </r>
  <r>
    <x v="119"/>
    <x v="1"/>
    <d v="2023-02-24T00:00:00"/>
    <x v="464"/>
    <s v="IPHONE"/>
    <x v="1"/>
    <x v="1"/>
    <x v="1"/>
    <n v="2"/>
    <x v="5"/>
    <x v="1"/>
    <x v="7"/>
  </r>
  <r>
    <x v="119"/>
    <x v="1"/>
    <d v="2023-02-24T00:00:00"/>
    <x v="1267"/>
    <s v="WALLADPT"/>
    <x v="3"/>
    <x v="1"/>
    <x v="1"/>
    <n v="2"/>
    <x v="5"/>
    <x v="1"/>
    <x v="7"/>
  </r>
  <r>
    <x v="119"/>
    <x v="1"/>
    <d v="2023-02-24T00:00:00"/>
    <x v="1531"/>
    <s v="MACUSBC"/>
    <x v="2"/>
    <x v="1"/>
    <x v="1"/>
    <n v="2"/>
    <x v="5"/>
    <x v="1"/>
    <x v="7"/>
  </r>
  <r>
    <x v="119"/>
    <x v="0"/>
    <d v="2023-03-03T00:00:00"/>
    <x v="1596"/>
    <s v="CLICC-MM"/>
    <x v="4"/>
    <x v="2"/>
    <x v="1"/>
    <n v="2"/>
    <x v="5"/>
    <x v="1"/>
    <x v="7"/>
  </r>
  <r>
    <x v="119"/>
    <x v="1"/>
    <d v="2023-02-24T00:00:00"/>
    <x v="891"/>
    <s v="OMNI"/>
    <x v="15"/>
    <x v="1"/>
    <x v="1"/>
    <n v="2"/>
    <x v="5"/>
    <x v="1"/>
    <x v="7"/>
  </r>
  <r>
    <x v="119"/>
    <x v="1"/>
    <d v="2023-02-24T00:00:00"/>
    <x v="696"/>
    <s v="OMNI"/>
    <x v="15"/>
    <x v="1"/>
    <x v="1"/>
    <n v="2"/>
    <x v="5"/>
    <x v="1"/>
    <x v="7"/>
  </r>
  <r>
    <x v="119"/>
    <x v="0"/>
    <d v="2023-03-03T00:00:00"/>
    <x v="1141"/>
    <s v="CBK"/>
    <x v="6"/>
    <x v="2"/>
    <x v="1"/>
    <n v="2"/>
    <x v="5"/>
    <x v="1"/>
    <x v="7"/>
  </r>
  <r>
    <x v="119"/>
    <x v="0"/>
    <d v="2023-02-24T00:00:00"/>
    <x v="67"/>
    <s v="IPHONE"/>
    <x v="1"/>
    <x v="1"/>
    <x v="1"/>
    <n v="2"/>
    <x v="5"/>
    <x v="1"/>
    <x v="7"/>
  </r>
  <r>
    <x v="119"/>
    <x v="1"/>
    <d v="2023-03-10T00:00:00"/>
    <x v="42"/>
    <s v="CLICC-ML"/>
    <x v="7"/>
    <x v="2"/>
    <x v="1"/>
    <n v="2"/>
    <x v="5"/>
    <x v="1"/>
    <x v="7"/>
  </r>
  <r>
    <x v="119"/>
    <x v="1"/>
    <d v="2023-02-24T00:00:00"/>
    <x v="713"/>
    <s v="HDST"/>
    <x v="8"/>
    <x v="4"/>
    <x v="1"/>
    <n v="2"/>
    <x v="5"/>
    <x v="1"/>
    <x v="7"/>
  </r>
  <r>
    <x v="119"/>
    <x v="0"/>
    <d v="2023-03-09T00:00:00"/>
    <x v="1597"/>
    <s v="HP"/>
    <x v="18"/>
    <x v="2"/>
    <x v="1"/>
    <n v="2"/>
    <x v="5"/>
    <x v="1"/>
    <x v="7"/>
  </r>
  <r>
    <x v="119"/>
    <x v="1"/>
    <d v="2023-03-10T00:00:00"/>
    <x v="840"/>
    <s v="CLICC-ML"/>
    <x v="7"/>
    <x v="2"/>
    <x v="1"/>
    <n v="2"/>
    <x v="5"/>
    <x v="1"/>
    <x v="7"/>
  </r>
  <r>
    <x v="119"/>
    <x v="1"/>
    <d v="2023-02-24T00:00:00"/>
    <x v="1215"/>
    <s v="HPUSBC"/>
    <x v="12"/>
    <x v="1"/>
    <x v="1"/>
    <n v="2"/>
    <x v="5"/>
    <x v="1"/>
    <x v="7"/>
  </r>
  <r>
    <x v="119"/>
    <x v="1"/>
    <d v="2023-02-24T00:00:00"/>
    <x v="974"/>
    <s v="OMNI"/>
    <x v="15"/>
    <x v="1"/>
    <x v="1"/>
    <n v="2"/>
    <x v="5"/>
    <x v="1"/>
    <x v="7"/>
  </r>
  <r>
    <x v="119"/>
    <x v="1"/>
    <d v="2023-02-24T00:00:00"/>
    <x v="445"/>
    <s v="IPHONE"/>
    <x v="1"/>
    <x v="1"/>
    <x v="1"/>
    <n v="2"/>
    <x v="5"/>
    <x v="1"/>
    <x v="7"/>
  </r>
  <r>
    <x v="119"/>
    <x v="0"/>
    <d v="2023-02-24T00:00:00"/>
    <x v="500"/>
    <s v="BIOUSBCVGA"/>
    <x v="17"/>
    <x v="0"/>
    <x v="1"/>
    <n v="2"/>
    <x v="5"/>
    <x v="1"/>
    <x v="7"/>
  </r>
  <r>
    <x v="119"/>
    <x v="1"/>
    <d v="2023-02-24T00:00:00"/>
    <x v="1122"/>
    <s v="UHDMI"/>
    <x v="14"/>
    <x v="0"/>
    <x v="1"/>
    <n v="2"/>
    <x v="5"/>
    <x v="1"/>
    <x v="7"/>
  </r>
  <r>
    <x v="119"/>
    <x v="1"/>
    <d v="2023-03-03T00:00:00"/>
    <x v="1598"/>
    <s v="HP"/>
    <x v="18"/>
    <x v="2"/>
    <x v="1"/>
    <n v="2"/>
    <x v="5"/>
    <x v="1"/>
    <x v="7"/>
  </r>
  <r>
    <x v="119"/>
    <x v="1"/>
    <d v="2023-02-24T00:00:00"/>
    <x v="822"/>
    <s v="WALLADPT"/>
    <x v="3"/>
    <x v="1"/>
    <x v="1"/>
    <n v="2"/>
    <x v="5"/>
    <x v="1"/>
    <x v="7"/>
  </r>
  <r>
    <x v="119"/>
    <x v="1"/>
    <d v="2023-02-24T00:00:00"/>
    <x v="2"/>
    <s v="IPHONE"/>
    <x v="1"/>
    <x v="1"/>
    <x v="1"/>
    <n v="2"/>
    <x v="5"/>
    <x v="1"/>
    <x v="7"/>
  </r>
  <r>
    <x v="119"/>
    <x v="1"/>
    <d v="2023-02-24T00:00:00"/>
    <x v="1550"/>
    <s v="MACUSBC"/>
    <x v="2"/>
    <x v="1"/>
    <x v="1"/>
    <n v="2"/>
    <x v="5"/>
    <x v="1"/>
    <x v="7"/>
  </r>
  <r>
    <x v="119"/>
    <x v="1"/>
    <d v="2023-03-03T00:00:00"/>
    <x v="504"/>
    <s v="CBK"/>
    <x v="6"/>
    <x v="2"/>
    <x v="1"/>
    <n v="2"/>
    <x v="5"/>
    <x v="1"/>
    <x v="7"/>
  </r>
  <r>
    <x v="119"/>
    <x v="1"/>
    <d v="2023-03-10T00:00:00"/>
    <x v="452"/>
    <s v="CLICC-ML"/>
    <x v="7"/>
    <x v="2"/>
    <x v="1"/>
    <n v="2"/>
    <x v="5"/>
    <x v="1"/>
    <x v="7"/>
  </r>
  <r>
    <x v="119"/>
    <x v="1"/>
    <d v="2023-03-03T00:00:00"/>
    <x v="1501"/>
    <s v="CBK"/>
    <x v="6"/>
    <x v="2"/>
    <x v="1"/>
    <n v="2"/>
    <x v="5"/>
    <x v="1"/>
    <x v="7"/>
  </r>
  <r>
    <x v="119"/>
    <x v="1"/>
    <d v="2023-03-03T00:00:00"/>
    <x v="1599"/>
    <s v="CLICC-MM"/>
    <x v="4"/>
    <x v="2"/>
    <x v="1"/>
    <n v="2"/>
    <x v="5"/>
    <x v="1"/>
    <x v="7"/>
  </r>
  <r>
    <x v="119"/>
    <x v="0"/>
    <d v="2023-03-09T00:00:00"/>
    <x v="828"/>
    <s v="CLICC-ML"/>
    <x v="7"/>
    <x v="2"/>
    <x v="1"/>
    <n v="2"/>
    <x v="5"/>
    <x v="1"/>
    <x v="7"/>
  </r>
  <r>
    <x v="119"/>
    <x v="1"/>
    <d v="2023-02-24T00:00:00"/>
    <x v="895"/>
    <s v="WALLADPT"/>
    <x v="3"/>
    <x v="1"/>
    <x v="1"/>
    <n v="2"/>
    <x v="5"/>
    <x v="1"/>
    <x v="7"/>
  </r>
  <r>
    <x v="119"/>
    <x v="1"/>
    <d v="2023-02-24T00:00:00"/>
    <x v="430"/>
    <s v="IPHONE"/>
    <x v="1"/>
    <x v="1"/>
    <x v="1"/>
    <n v="2"/>
    <x v="5"/>
    <x v="1"/>
    <x v="7"/>
  </r>
  <r>
    <x v="119"/>
    <x v="1"/>
    <d v="2023-02-24T00:00:00"/>
    <x v="1575"/>
    <s v="HDST"/>
    <x v="8"/>
    <x v="4"/>
    <x v="1"/>
    <n v="2"/>
    <x v="5"/>
    <x v="1"/>
    <x v="7"/>
  </r>
  <r>
    <x v="119"/>
    <x v="1"/>
    <d v="2023-03-10T00:00:00"/>
    <x v="1196"/>
    <s v="HP"/>
    <x v="18"/>
    <x v="2"/>
    <x v="1"/>
    <n v="2"/>
    <x v="5"/>
    <x v="1"/>
    <x v="7"/>
  </r>
  <r>
    <x v="119"/>
    <x v="1"/>
    <d v="2023-02-24T00:00:00"/>
    <x v="1215"/>
    <s v="HPUSBC"/>
    <x v="12"/>
    <x v="1"/>
    <x v="1"/>
    <n v="2"/>
    <x v="5"/>
    <x v="1"/>
    <x v="7"/>
  </r>
  <r>
    <x v="119"/>
    <x v="1"/>
    <d v="2023-03-10T00:00:00"/>
    <x v="1272"/>
    <s v="HP"/>
    <x v="18"/>
    <x v="2"/>
    <x v="1"/>
    <n v="2"/>
    <x v="5"/>
    <x v="1"/>
    <x v="7"/>
  </r>
  <r>
    <x v="119"/>
    <x v="0"/>
    <d v="2023-02-24T00:00:00"/>
    <x v="883"/>
    <s v="IPHONE"/>
    <x v="1"/>
    <x v="1"/>
    <x v="1"/>
    <n v="2"/>
    <x v="5"/>
    <x v="1"/>
    <x v="7"/>
  </r>
  <r>
    <x v="119"/>
    <x v="1"/>
    <d v="2023-03-03T00:00:00"/>
    <x v="833"/>
    <s v="CLICC-ML"/>
    <x v="7"/>
    <x v="2"/>
    <x v="1"/>
    <n v="2"/>
    <x v="5"/>
    <x v="1"/>
    <x v="7"/>
  </r>
  <r>
    <x v="119"/>
    <x v="1"/>
    <d v="2023-03-24T00:00:00"/>
    <x v="74"/>
    <s v="CBK"/>
    <x v="6"/>
    <x v="2"/>
    <x v="1"/>
    <n v="2"/>
    <x v="5"/>
    <x v="1"/>
    <x v="7"/>
  </r>
  <r>
    <x v="120"/>
    <x v="1"/>
    <d v="2023-02-25T00:00:00"/>
    <x v="1084"/>
    <s v="HDMIC"/>
    <x v="0"/>
    <x v="0"/>
    <x v="1"/>
    <n v="2"/>
    <x v="5"/>
    <x v="2"/>
    <x v="7"/>
  </r>
  <r>
    <x v="120"/>
    <x v="1"/>
    <d v="2023-02-25T00:00:00"/>
    <x v="1062"/>
    <s v="UHDMI"/>
    <x v="14"/>
    <x v="0"/>
    <x v="1"/>
    <n v="2"/>
    <x v="5"/>
    <x v="2"/>
    <x v="7"/>
  </r>
  <r>
    <x v="120"/>
    <x v="0"/>
    <d v="2023-03-11T00:00:00"/>
    <x v="345"/>
    <s v="CLICC-ML"/>
    <x v="7"/>
    <x v="2"/>
    <x v="1"/>
    <n v="2"/>
    <x v="5"/>
    <x v="2"/>
    <x v="7"/>
  </r>
  <r>
    <x v="120"/>
    <x v="0"/>
    <d v="2023-02-25T00:00:00"/>
    <x v="1462"/>
    <s v="UVGA"/>
    <x v="10"/>
    <x v="0"/>
    <x v="1"/>
    <n v="2"/>
    <x v="5"/>
    <x v="2"/>
    <x v="7"/>
  </r>
  <r>
    <x v="120"/>
    <x v="1"/>
    <d v="2023-03-11T00:00:00"/>
    <x v="777"/>
    <s v="CLICC-ML"/>
    <x v="7"/>
    <x v="2"/>
    <x v="1"/>
    <n v="2"/>
    <x v="5"/>
    <x v="2"/>
    <x v="7"/>
  </r>
  <r>
    <x v="120"/>
    <x v="1"/>
    <d v="2023-02-25T00:00:00"/>
    <x v="1134"/>
    <s v="HDMIC"/>
    <x v="0"/>
    <x v="0"/>
    <x v="1"/>
    <n v="2"/>
    <x v="5"/>
    <x v="2"/>
    <x v="7"/>
  </r>
  <r>
    <x v="120"/>
    <x v="1"/>
    <d v="2023-02-25T00:00:00"/>
    <x v="1550"/>
    <s v="MACUSBC"/>
    <x v="2"/>
    <x v="1"/>
    <x v="1"/>
    <n v="2"/>
    <x v="5"/>
    <x v="2"/>
    <x v="7"/>
  </r>
  <r>
    <x v="120"/>
    <x v="1"/>
    <d v="2023-03-04T00:00:00"/>
    <x v="1165"/>
    <s v="HP"/>
    <x v="18"/>
    <x v="2"/>
    <x v="1"/>
    <n v="2"/>
    <x v="5"/>
    <x v="2"/>
    <x v="7"/>
  </r>
  <r>
    <x v="120"/>
    <x v="1"/>
    <d v="2023-03-04T00:00:00"/>
    <x v="1600"/>
    <s v="CLICC-MM"/>
    <x v="4"/>
    <x v="2"/>
    <x v="1"/>
    <n v="2"/>
    <x v="5"/>
    <x v="2"/>
    <x v="7"/>
  </r>
  <r>
    <x v="120"/>
    <x v="0"/>
    <d v="2023-02-25T00:00:00"/>
    <x v="344"/>
    <s v="UVGA"/>
    <x v="10"/>
    <x v="0"/>
    <x v="1"/>
    <n v="2"/>
    <x v="5"/>
    <x v="2"/>
    <x v="7"/>
  </r>
  <r>
    <x v="121"/>
    <x v="0"/>
    <d v="2023-03-05T00:00:00"/>
    <x v="722"/>
    <s v="HP"/>
    <x v="18"/>
    <x v="2"/>
    <x v="1"/>
    <n v="2"/>
    <x v="5"/>
    <x v="3"/>
    <x v="7"/>
  </r>
  <r>
    <x v="121"/>
    <x v="1"/>
    <d v="2023-02-26T00:00:00"/>
    <x v="713"/>
    <s v="HDST"/>
    <x v="8"/>
    <x v="4"/>
    <x v="1"/>
    <n v="2"/>
    <x v="5"/>
    <x v="3"/>
    <x v="7"/>
  </r>
  <r>
    <x v="121"/>
    <x v="1"/>
    <d v="2023-03-11T00:00:00"/>
    <x v="1338"/>
    <s v="HP"/>
    <x v="18"/>
    <x v="2"/>
    <x v="1"/>
    <n v="2"/>
    <x v="5"/>
    <x v="3"/>
    <x v="7"/>
  </r>
  <r>
    <x v="121"/>
    <x v="3"/>
    <d v="2023-03-05T00:00:00"/>
    <x v="360"/>
    <s v="CBK"/>
    <x v="6"/>
    <x v="2"/>
    <x v="1"/>
    <n v="2"/>
    <x v="5"/>
    <x v="3"/>
    <x v="7"/>
  </r>
  <r>
    <x v="121"/>
    <x v="1"/>
    <d v="2023-02-26T00:00:00"/>
    <x v="1199"/>
    <s v="HPUSBC"/>
    <x v="12"/>
    <x v="1"/>
    <x v="1"/>
    <n v="2"/>
    <x v="5"/>
    <x v="3"/>
    <x v="7"/>
  </r>
  <r>
    <x v="121"/>
    <x v="1"/>
    <d v="2023-02-26T00:00:00"/>
    <x v="549"/>
    <s v="UVGA"/>
    <x v="10"/>
    <x v="0"/>
    <x v="1"/>
    <n v="2"/>
    <x v="5"/>
    <x v="3"/>
    <x v="7"/>
  </r>
  <r>
    <x v="121"/>
    <x v="1"/>
    <d v="2023-02-26T00:00:00"/>
    <x v="942"/>
    <s v="SUP"/>
    <x v="21"/>
    <x v="4"/>
    <x v="1"/>
    <n v="2"/>
    <x v="5"/>
    <x v="3"/>
    <x v="7"/>
  </r>
  <r>
    <x v="121"/>
    <x v="0"/>
    <d v="2023-02-26T00:00:00"/>
    <x v="1215"/>
    <s v="HPUSBC"/>
    <x v="12"/>
    <x v="1"/>
    <x v="1"/>
    <n v="2"/>
    <x v="5"/>
    <x v="3"/>
    <x v="7"/>
  </r>
  <r>
    <x v="121"/>
    <x v="1"/>
    <d v="2023-03-05T00:00:00"/>
    <x v="327"/>
    <s v="CBK"/>
    <x v="6"/>
    <x v="2"/>
    <x v="1"/>
    <n v="2"/>
    <x v="5"/>
    <x v="3"/>
    <x v="7"/>
  </r>
  <r>
    <x v="121"/>
    <x v="1"/>
    <d v="2023-03-05T00:00:00"/>
    <x v="328"/>
    <s v="CBK"/>
    <x v="6"/>
    <x v="2"/>
    <x v="1"/>
    <n v="2"/>
    <x v="5"/>
    <x v="3"/>
    <x v="7"/>
  </r>
  <r>
    <x v="122"/>
    <x v="1"/>
    <d v="2023-03-06T00:00:00"/>
    <x v="1450"/>
    <s v="CBK"/>
    <x v="6"/>
    <x v="2"/>
    <x v="1"/>
    <n v="2"/>
    <x v="5"/>
    <x v="4"/>
    <x v="8"/>
  </r>
  <r>
    <x v="122"/>
    <x v="3"/>
    <d v="2023-02-27T00:00:00"/>
    <x v="1406"/>
    <s v="UVGA"/>
    <x v="10"/>
    <x v="0"/>
    <x v="1"/>
    <n v="2"/>
    <x v="5"/>
    <x v="4"/>
    <x v="8"/>
  </r>
  <r>
    <x v="122"/>
    <x v="1"/>
    <d v="2023-02-27T00:00:00"/>
    <x v="486"/>
    <s v="HDST"/>
    <x v="8"/>
    <x v="4"/>
    <x v="1"/>
    <n v="2"/>
    <x v="5"/>
    <x v="4"/>
    <x v="8"/>
  </r>
  <r>
    <x v="122"/>
    <x v="1"/>
    <d v="2023-02-27T00:00:00"/>
    <x v="1534"/>
    <s v="MACUSBC"/>
    <x v="2"/>
    <x v="1"/>
    <x v="1"/>
    <n v="2"/>
    <x v="5"/>
    <x v="4"/>
    <x v="8"/>
  </r>
  <r>
    <x v="122"/>
    <x v="1"/>
    <d v="2023-03-06T00:00:00"/>
    <x v="1125"/>
    <s v="CBK"/>
    <x v="6"/>
    <x v="2"/>
    <x v="1"/>
    <n v="2"/>
    <x v="5"/>
    <x v="4"/>
    <x v="8"/>
  </r>
  <r>
    <x v="122"/>
    <x v="1"/>
    <d v="2023-02-27T00:00:00"/>
    <x v="1601"/>
    <s v="MACUSBC"/>
    <x v="2"/>
    <x v="1"/>
    <x v="1"/>
    <n v="2"/>
    <x v="5"/>
    <x v="4"/>
    <x v="8"/>
  </r>
  <r>
    <x v="122"/>
    <x v="1"/>
    <d v="2023-02-27T00:00:00"/>
    <x v="1198"/>
    <s v="UVGA"/>
    <x v="10"/>
    <x v="0"/>
    <x v="1"/>
    <n v="2"/>
    <x v="5"/>
    <x v="4"/>
    <x v="8"/>
  </r>
  <r>
    <x v="122"/>
    <x v="1"/>
    <d v="2023-03-02T00:00:00"/>
    <x v="982"/>
    <s v="CALC"/>
    <x v="16"/>
    <x v="4"/>
    <x v="1"/>
    <n v="2"/>
    <x v="5"/>
    <x v="4"/>
    <x v="8"/>
  </r>
  <r>
    <x v="122"/>
    <x v="0"/>
    <d v="2023-02-27T00:00:00"/>
    <x v="357"/>
    <s v="WALLADPT"/>
    <x v="3"/>
    <x v="1"/>
    <x v="1"/>
    <n v="2"/>
    <x v="5"/>
    <x v="4"/>
    <x v="8"/>
  </r>
  <r>
    <x v="122"/>
    <x v="0"/>
    <d v="2023-02-27T00:00:00"/>
    <x v="262"/>
    <s v="IPHONE"/>
    <x v="1"/>
    <x v="1"/>
    <x v="1"/>
    <n v="2"/>
    <x v="5"/>
    <x v="4"/>
    <x v="8"/>
  </r>
  <r>
    <x v="122"/>
    <x v="1"/>
    <d v="2023-02-27T00:00:00"/>
    <x v="713"/>
    <s v="HDST"/>
    <x v="8"/>
    <x v="4"/>
    <x v="1"/>
    <n v="2"/>
    <x v="5"/>
    <x v="4"/>
    <x v="8"/>
  </r>
  <r>
    <x v="122"/>
    <x v="5"/>
    <d v="2023-02-27T00:00:00"/>
    <x v="328"/>
    <s v="CBK"/>
    <x v="6"/>
    <x v="2"/>
    <x v="1"/>
    <n v="2"/>
    <x v="5"/>
    <x v="4"/>
    <x v="8"/>
  </r>
  <r>
    <x v="122"/>
    <x v="0"/>
    <d v="2023-02-27T00:00:00"/>
    <x v="1215"/>
    <s v="HPUSBC"/>
    <x v="12"/>
    <x v="1"/>
    <x v="1"/>
    <n v="2"/>
    <x v="5"/>
    <x v="4"/>
    <x v="8"/>
  </r>
  <r>
    <x v="122"/>
    <x v="0"/>
    <d v="2023-02-27T00:00:00"/>
    <x v="1531"/>
    <s v="MACUSBC"/>
    <x v="2"/>
    <x v="1"/>
    <x v="1"/>
    <n v="2"/>
    <x v="5"/>
    <x v="4"/>
    <x v="8"/>
  </r>
  <r>
    <x v="122"/>
    <x v="1"/>
    <d v="2023-03-13T00:00:00"/>
    <x v="1602"/>
    <s v="CLICC-MM"/>
    <x v="4"/>
    <x v="2"/>
    <x v="1"/>
    <n v="2"/>
    <x v="5"/>
    <x v="4"/>
    <x v="8"/>
  </r>
  <r>
    <x v="122"/>
    <x v="0"/>
    <d v="2023-03-06T00:00:00"/>
    <x v="1011"/>
    <s v="CBK"/>
    <x v="6"/>
    <x v="2"/>
    <x v="1"/>
    <n v="2"/>
    <x v="5"/>
    <x v="4"/>
    <x v="8"/>
  </r>
  <r>
    <x v="122"/>
    <x v="0"/>
    <d v="2023-03-13T00:00:00"/>
    <x v="792"/>
    <s v="CLICC-ML"/>
    <x v="7"/>
    <x v="2"/>
    <x v="1"/>
    <n v="2"/>
    <x v="5"/>
    <x v="4"/>
    <x v="8"/>
  </r>
  <r>
    <x v="122"/>
    <x v="1"/>
    <d v="2023-03-02T00:00:00"/>
    <x v="1509"/>
    <s v="CALC"/>
    <x v="16"/>
    <x v="4"/>
    <x v="1"/>
    <n v="2"/>
    <x v="5"/>
    <x v="4"/>
    <x v="8"/>
  </r>
  <r>
    <x v="122"/>
    <x v="1"/>
    <d v="2023-02-27T00:00:00"/>
    <x v="1562"/>
    <s v="MACUSBC"/>
    <x v="2"/>
    <x v="1"/>
    <x v="1"/>
    <n v="2"/>
    <x v="5"/>
    <x v="4"/>
    <x v="8"/>
  </r>
  <r>
    <x v="122"/>
    <x v="1"/>
    <d v="2023-03-02T00:00:00"/>
    <x v="550"/>
    <s v="CALC"/>
    <x v="16"/>
    <x v="4"/>
    <x v="1"/>
    <n v="2"/>
    <x v="5"/>
    <x v="4"/>
    <x v="8"/>
  </r>
  <r>
    <x v="122"/>
    <x v="1"/>
    <d v="2023-03-06T00:00:00"/>
    <x v="624"/>
    <s v="CBK"/>
    <x v="6"/>
    <x v="2"/>
    <x v="1"/>
    <n v="2"/>
    <x v="5"/>
    <x v="4"/>
    <x v="8"/>
  </r>
  <r>
    <x v="122"/>
    <x v="0"/>
    <d v="2023-03-06T00:00:00"/>
    <x v="328"/>
    <s v="CBK"/>
    <x v="6"/>
    <x v="2"/>
    <x v="1"/>
    <n v="2"/>
    <x v="5"/>
    <x v="4"/>
    <x v="8"/>
  </r>
  <r>
    <x v="122"/>
    <x v="1"/>
    <d v="2023-02-27T00:00:00"/>
    <x v="1001"/>
    <s v="IPHONE"/>
    <x v="1"/>
    <x v="1"/>
    <x v="1"/>
    <n v="2"/>
    <x v="5"/>
    <x v="4"/>
    <x v="8"/>
  </r>
  <r>
    <x v="122"/>
    <x v="0"/>
    <d v="2023-02-27T00:00:00"/>
    <x v="1323"/>
    <s v="MACCHRG"/>
    <x v="9"/>
    <x v="1"/>
    <x v="1"/>
    <n v="2"/>
    <x v="5"/>
    <x v="4"/>
    <x v="8"/>
  </r>
  <r>
    <x v="122"/>
    <x v="1"/>
    <d v="2023-03-12T00:00:00"/>
    <x v="671"/>
    <s v="CLICC-ML"/>
    <x v="7"/>
    <x v="2"/>
    <x v="1"/>
    <n v="2"/>
    <x v="5"/>
    <x v="4"/>
    <x v="8"/>
  </r>
  <r>
    <x v="122"/>
    <x v="1"/>
    <d v="2023-02-27T00:00:00"/>
    <x v="1525"/>
    <s v="MACUSBC"/>
    <x v="2"/>
    <x v="1"/>
    <x v="1"/>
    <n v="2"/>
    <x v="5"/>
    <x v="4"/>
    <x v="8"/>
  </r>
  <r>
    <x v="122"/>
    <x v="1"/>
    <d v="2023-03-13T00:00:00"/>
    <x v="1352"/>
    <s v="CLICC-MM"/>
    <x v="4"/>
    <x v="2"/>
    <x v="1"/>
    <n v="2"/>
    <x v="5"/>
    <x v="4"/>
    <x v="8"/>
  </r>
  <r>
    <x v="122"/>
    <x v="1"/>
    <d v="2023-03-13T00:00:00"/>
    <x v="1002"/>
    <s v="CLICC-ML"/>
    <x v="7"/>
    <x v="2"/>
    <x v="1"/>
    <n v="2"/>
    <x v="5"/>
    <x v="4"/>
    <x v="8"/>
  </r>
  <r>
    <x v="122"/>
    <x v="1"/>
    <d v="2023-02-27T00:00:00"/>
    <x v="1539"/>
    <s v="MACUSBC"/>
    <x v="2"/>
    <x v="1"/>
    <x v="1"/>
    <n v="2"/>
    <x v="5"/>
    <x v="4"/>
    <x v="8"/>
  </r>
  <r>
    <x v="122"/>
    <x v="1"/>
    <d v="2023-03-06T00:00:00"/>
    <x v="930"/>
    <s v="HP"/>
    <x v="18"/>
    <x v="2"/>
    <x v="1"/>
    <n v="2"/>
    <x v="5"/>
    <x v="4"/>
    <x v="8"/>
  </r>
  <r>
    <x v="122"/>
    <x v="1"/>
    <d v="2023-02-27T00:00:00"/>
    <x v="696"/>
    <s v="OMNI"/>
    <x v="15"/>
    <x v="1"/>
    <x v="1"/>
    <n v="2"/>
    <x v="5"/>
    <x v="4"/>
    <x v="8"/>
  </r>
  <r>
    <x v="122"/>
    <x v="0"/>
    <d v="2023-02-27T00:00:00"/>
    <x v="709"/>
    <s v="MACCHRG"/>
    <x v="9"/>
    <x v="1"/>
    <x v="1"/>
    <n v="2"/>
    <x v="5"/>
    <x v="4"/>
    <x v="8"/>
  </r>
  <r>
    <x v="122"/>
    <x v="0"/>
    <d v="2023-02-27T00:00:00"/>
    <x v="1530"/>
    <s v="MACUSBC"/>
    <x v="2"/>
    <x v="1"/>
    <x v="1"/>
    <n v="2"/>
    <x v="5"/>
    <x v="4"/>
    <x v="8"/>
  </r>
  <r>
    <x v="122"/>
    <x v="0"/>
    <d v="2023-02-27T00:00:00"/>
    <x v="1575"/>
    <s v="HDST"/>
    <x v="8"/>
    <x v="4"/>
    <x v="1"/>
    <n v="2"/>
    <x v="5"/>
    <x v="4"/>
    <x v="8"/>
  </r>
  <r>
    <x v="122"/>
    <x v="1"/>
    <d v="2023-03-11T00:00:00"/>
    <x v="49"/>
    <s v="CLICC-ML"/>
    <x v="7"/>
    <x v="2"/>
    <x v="1"/>
    <n v="2"/>
    <x v="5"/>
    <x v="4"/>
    <x v="8"/>
  </r>
  <r>
    <x v="122"/>
    <x v="1"/>
    <d v="2023-02-27T00:00:00"/>
    <x v="331"/>
    <s v="HPUSBC"/>
    <x v="12"/>
    <x v="1"/>
    <x v="1"/>
    <n v="2"/>
    <x v="5"/>
    <x v="4"/>
    <x v="8"/>
  </r>
  <r>
    <x v="122"/>
    <x v="1"/>
    <d v="2023-02-27T00:00:00"/>
    <x v="1601"/>
    <s v="MACUSBC"/>
    <x v="2"/>
    <x v="1"/>
    <x v="1"/>
    <n v="2"/>
    <x v="5"/>
    <x v="4"/>
    <x v="8"/>
  </r>
  <r>
    <x v="122"/>
    <x v="1"/>
    <d v="2023-03-13T00:00:00"/>
    <x v="1595"/>
    <s v="HP"/>
    <x v="18"/>
    <x v="2"/>
    <x v="1"/>
    <n v="2"/>
    <x v="5"/>
    <x v="4"/>
    <x v="8"/>
  </r>
  <r>
    <x v="122"/>
    <x v="1"/>
    <d v="2023-02-27T00:00:00"/>
    <x v="263"/>
    <s v="WALLADPT"/>
    <x v="3"/>
    <x v="1"/>
    <x v="1"/>
    <n v="2"/>
    <x v="5"/>
    <x v="4"/>
    <x v="8"/>
  </r>
  <r>
    <x v="122"/>
    <x v="0"/>
    <d v="2023-02-27T00:00:00"/>
    <x v="1209"/>
    <s v="HPUSBC"/>
    <x v="12"/>
    <x v="1"/>
    <x v="1"/>
    <n v="2"/>
    <x v="5"/>
    <x v="4"/>
    <x v="8"/>
  </r>
  <r>
    <x v="122"/>
    <x v="1"/>
    <d v="2023-02-27T00:00:00"/>
    <x v="1215"/>
    <s v="HPUSBC"/>
    <x v="12"/>
    <x v="1"/>
    <x v="1"/>
    <n v="2"/>
    <x v="5"/>
    <x v="4"/>
    <x v="8"/>
  </r>
  <r>
    <x v="122"/>
    <x v="1"/>
    <d v="2023-03-13T00:00:00"/>
    <x v="528"/>
    <s v="CLICC-ML"/>
    <x v="7"/>
    <x v="2"/>
    <x v="1"/>
    <n v="2"/>
    <x v="5"/>
    <x v="4"/>
    <x v="8"/>
  </r>
  <r>
    <x v="122"/>
    <x v="1"/>
    <d v="2023-03-10T00:00:00"/>
    <x v="1603"/>
    <s v="CBK"/>
    <x v="6"/>
    <x v="2"/>
    <x v="1"/>
    <n v="2"/>
    <x v="5"/>
    <x v="4"/>
    <x v="8"/>
  </r>
  <r>
    <x v="122"/>
    <x v="1"/>
    <d v="2023-02-27T00:00:00"/>
    <x v="464"/>
    <s v="IPHONE"/>
    <x v="1"/>
    <x v="1"/>
    <x v="1"/>
    <n v="2"/>
    <x v="5"/>
    <x v="4"/>
    <x v="8"/>
  </r>
  <r>
    <x v="122"/>
    <x v="1"/>
    <d v="2023-02-27T00:00:00"/>
    <x v="1318"/>
    <s v="WALLADPT"/>
    <x v="3"/>
    <x v="1"/>
    <x v="1"/>
    <n v="2"/>
    <x v="5"/>
    <x v="4"/>
    <x v="8"/>
  </r>
  <r>
    <x v="122"/>
    <x v="1"/>
    <d v="2023-02-27T00:00:00"/>
    <x v="1215"/>
    <s v="HPUSBC"/>
    <x v="12"/>
    <x v="1"/>
    <x v="1"/>
    <n v="2"/>
    <x v="5"/>
    <x v="4"/>
    <x v="8"/>
  </r>
  <r>
    <x v="122"/>
    <x v="1"/>
    <d v="2023-02-27T00:00:00"/>
    <x v="1539"/>
    <s v="MACUSBC"/>
    <x v="2"/>
    <x v="1"/>
    <x v="1"/>
    <n v="2"/>
    <x v="5"/>
    <x v="4"/>
    <x v="8"/>
  </r>
  <r>
    <x v="122"/>
    <x v="0"/>
    <d v="2023-02-27T00:00:00"/>
    <x v="1199"/>
    <s v="HPUSBC"/>
    <x v="12"/>
    <x v="1"/>
    <x v="1"/>
    <n v="2"/>
    <x v="5"/>
    <x v="4"/>
    <x v="8"/>
  </r>
  <r>
    <x v="122"/>
    <x v="0"/>
    <d v="2023-02-27T00:00:00"/>
    <x v="285"/>
    <s v="IPHONE"/>
    <x v="1"/>
    <x v="1"/>
    <x v="1"/>
    <n v="2"/>
    <x v="5"/>
    <x v="4"/>
    <x v="8"/>
  </r>
  <r>
    <x v="122"/>
    <x v="1"/>
    <d v="2023-02-27T00:00:00"/>
    <x v="679"/>
    <s v="BOEIPHONE"/>
    <x v="1"/>
    <x v="1"/>
    <x v="1"/>
    <n v="2"/>
    <x v="5"/>
    <x v="4"/>
    <x v="8"/>
  </r>
  <r>
    <x v="122"/>
    <x v="1"/>
    <d v="2023-02-27T00:00:00"/>
    <x v="1177"/>
    <s v="WALLADPT"/>
    <x v="3"/>
    <x v="1"/>
    <x v="1"/>
    <n v="2"/>
    <x v="5"/>
    <x v="4"/>
    <x v="8"/>
  </r>
  <r>
    <x v="122"/>
    <x v="1"/>
    <d v="2023-02-27T00:00:00"/>
    <x v="668"/>
    <s v="IPHONE"/>
    <x v="1"/>
    <x v="1"/>
    <x v="1"/>
    <n v="2"/>
    <x v="5"/>
    <x v="4"/>
    <x v="8"/>
  </r>
  <r>
    <x v="122"/>
    <x v="1"/>
    <d v="2023-02-27T00:00:00"/>
    <x v="1093"/>
    <s v="WALLADPT"/>
    <x v="3"/>
    <x v="1"/>
    <x v="1"/>
    <n v="2"/>
    <x v="5"/>
    <x v="4"/>
    <x v="8"/>
  </r>
  <r>
    <x v="122"/>
    <x v="1"/>
    <d v="2023-02-27T00:00:00"/>
    <x v="963"/>
    <s v="WALLADPT"/>
    <x v="3"/>
    <x v="1"/>
    <x v="1"/>
    <n v="2"/>
    <x v="5"/>
    <x v="4"/>
    <x v="8"/>
  </r>
  <r>
    <x v="122"/>
    <x v="1"/>
    <d v="2023-02-27T00:00:00"/>
    <x v="524"/>
    <s v="IPHONE"/>
    <x v="1"/>
    <x v="1"/>
    <x v="1"/>
    <n v="2"/>
    <x v="5"/>
    <x v="4"/>
    <x v="8"/>
  </r>
  <r>
    <x v="122"/>
    <x v="0"/>
    <d v="2023-03-06T00:00:00"/>
    <x v="946"/>
    <s v="CLICC-ML"/>
    <x v="7"/>
    <x v="2"/>
    <x v="1"/>
    <n v="2"/>
    <x v="5"/>
    <x v="4"/>
    <x v="8"/>
  </r>
  <r>
    <x v="122"/>
    <x v="0"/>
    <d v="2023-03-06T00:00:00"/>
    <x v="1360"/>
    <s v="CLICC-MM"/>
    <x v="4"/>
    <x v="2"/>
    <x v="1"/>
    <n v="2"/>
    <x v="5"/>
    <x v="4"/>
    <x v="8"/>
  </r>
  <r>
    <x v="122"/>
    <x v="0"/>
    <d v="2023-02-27T00:00:00"/>
    <x v="927"/>
    <s v="HDST"/>
    <x v="8"/>
    <x v="4"/>
    <x v="1"/>
    <n v="2"/>
    <x v="5"/>
    <x v="4"/>
    <x v="8"/>
  </r>
  <r>
    <x v="122"/>
    <x v="0"/>
    <d v="2023-03-06T00:00:00"/>
    <x v="768"/>
    <s v="CBK"/>
    <x v="6"/>
    <x v="2"/>
    <x v="1"/>
    <n v="2"/>
    <x v="5"/>
    <x v="4"/>
    <x v="8"/>
  </r>
  <r>
    <x v="122"/>
    <x v="0"/>
    <d v="2023-03-12T00:00:00"/>
    <x v="1604"/>
    <s v="CLICC-MM"/>
    <x v="4"/>
    <x v="2"/>
    <x v="1"/>
    <n v="2"/>
    <x v="5"/>
    <x v="4"/>
    <x v="8"/>
  </r>
  <r>
    <x v="122"/>
    <x v="0"/>
    <d v="2023-03-06T00:00:00"/>
    <x v="853"/>
    <s v="CBK"/>
    <x v="6"/>
    <x v="2"/>
    <x v="1"/>
    <n v="2"/>
    <x v="5"/>
    <x v="4"/>
    <x v="8"/>
  </r>
  <r>
    <x v="122"/>
    <x v="1"/>
    <d v="2023-02-27T00:00:00"/>
    <x v="1229"/>
    <s v="HDST"/>
    <x v="8"/>
    <x v="4"/>
    <x v="1"/>
    <n v="2"/>
    <x v="5"/>
    <x v="4"/>
    <x v="8"/>
  </r>
  <r>
    <x v="122"/>
    <x v="1"/>
    <d v="2023-02-27T00:00:00"/>
    <x v="718"/>
    <s v="MACCHRG"/>
    <x v="9"/>
    <x v="1"/>
    <x v="1"/>
    <n v="2"/>
    <x v="5"/>
    <x v="4"/>
    <x v="8"/>
  </r>
  <r>
    <x v="122"/>
    <x v="1"/>
    <d v="2023-02-27T00:00:00"/>
    <x v="1267"/>
    <s v="WALLADPT"/>
    <x v="3"/>
    <x v="1"/>
    <x v="1"/>
    <n v="2"/>
    <x v="5"/>
    <x v="4"/>
    <x v="8"/>
  </r>
  <r>
    <x v="122"/>
    <x v="1"/>
    <d v="2023-02-27T00:00:00"/>
    <x v="1301"/>
    <s v="IPHONE"/>
    <x v="1"/>
    <x v="1"/>
    <x v="1"/>
    <n v="2"/>
    <x v="5"/>
    <x v="4"/>
    <x v="8"/>
  </r>
  <r>
    <x v="122"/>
    <x v="1"/>
    <d v="2023-02-27T00:00:00"/>
    <x v="20"/>
    <s v="IPHONE"/>
    <x v="1"/>
    <x v="1"/>
    <x v="1"/>
    <n v="2"/>
    <x v="5"/>
    <x v="4"/>
    <x v="8"/>
  </r>
  <r>
    <x v="122"/>
    <x v="1"/>
    <d v="2023-02-27T00:00:00"/>
    <x v="727"/>
    <s v="OMNI"/>
    <x v="15"/>
    <x v="1"/>
    <x v="1"/>
    <n v="2"/>
    <x v="5"/>
    <x v="4"/>
    <x v="8"/>
  </r>
  <r>
    <x v="122"/>
    <x v="0"/>
    <d v="2023-02-27T00:00:00"/>
    <x v="1528"/>
    <s v="MACUSBC"/>
    <x v="2"/>
    <x v="1"/>
    <x v="1"/>
    <n v="2"/>
    <x v="5"/>
    <x v="4"/>
    <x v="8"/>
  </r>
  <r>
    <x v="122"/>
    <x v="1"/>
    <d v="2023-02-27T00:00:00"/>
    <x v="1177"/>
    <s v="WALLADPT"/>
    <x v="3"/>
    <x v="1"/>
    <x v="1"/>
    <n v="2"/>
    <x v="5"/>
    <x v="4"/>
    <x v="8"/>
  </r>
  <r>
    <x v="122"/>
    <x v="1"/>
    <d v="2023-02-27T00:00:00"/>
    <x v="679"/>
    <s v="BOEIPHONE"/>
    <x v="1"/>
    <x v="1"/>
    <x v="1"/>
    <n v="2"/>
    <x v="5"/>
    <x v="4"/>
    <x v="8"/>
  </r>
  <r>
    <x v="122"/>
    <x v="1"/>
    <d v="2023-03-02T00:00:00"/>
    <x v="1572"/>
    <s v="CALC"/>
    <x v="16"/>
    <x v="4"/>
    <x v="1"/>
    <n v="2"/>
    <x v="5"/>
    <x v="4"/>
    <x v="8"/>
  </r>
  <r>
    <x v="122"/>
    <x v="1"/>
    <d v="2023-03-13T00:00:00"/>
    <x v="664"/>
    <s v="CLICC-ML"/>
    <x v="7"/>
    <x v="2"/>
    <x v="1"/>
    <n v="2"/>
    <x v="5"/>
    <x v="4"/>
    <x v="8"/>
  </r>
  <r>
    <x v="122"/>
    <x v="0"/>
    <d v="2023-03-06T00:00:00"/>
    <x v="449"/>
    <s v="CBK"/>
    <x v="6"/>
    <x v="2"/>
    <x v="1"/>
    <n v="2"/>
    <x v="5"/>
    <x v="4"/>
    <x v="8"/>
  </r>
  <r>
    <x v="122"/>
    <x v="1"/>
    <d v="2023-03-06T00:00:00"/>
    <x v="298"/>
    <s v="CBK"/>
    <x v="6"/>
    <x v="2"/>
    <x v="1"/>
    <n v="2"/>
    <x v="5"/>
    <x v="4"/>
    <x v="8"/>
  </r>
  <r>
    <x v="122"/>
    <x v="1"/>
    <d v="2023-02-27T00:00:00"/>
    <x v="1534"/>
    <s v="MACUSBC"/>
    <x v="2"/>
    <x v="1"/>
    <x v="1"/>
    <n v="2"/>
    <x v="5"/>
    <x v="4"/>
    <x v="8"/>
  </r>
  <r>
    <x v="122"/>
    <x v="1"/>
    <d v="2023-02-27T00:00:00"/>
    <x v="895"/>
    <s v="WALLADPT"/>
    <x v="3"/>
    <x v="1"/>
    <x v="1"/>
    <n v="2"/>
    <x v="5"/>
    <x v="4"/>
    <x v="8"/>
  </r>
  <r>
    <x v="122"/>
    <x v="1"/>
    <d v="2023-02-27T00:00:00"/>
    <x v="185"/>
    <s v="IPHONE"/>
    <x v="1"/>
    <x v="1"/>
    <x v="1"/>
    <n v="2"/>
    <x v="5"/>
    <x v="4"/>
    <x v="8"/>
  </r>
  <r>
    <x v="122"/>
    <x v="1"/>
    <d v="2023-03-13T00:00:00"/>
    <x v="1468"/>
    <s v="CLICC-MM"/>
    <x v="4"/>
    <x v="2"/>
    <x v="1"/>
    <n v="2"/>
    <x v="5"/>
    <x v="4"/>
    <x v="8"/>
  </r>
  <r>
    <x v="122"/>
    <x v="0"/>
    <d v="2023-03-06T00:00:00"/>
    <x v="860"/>
    <s v="CBK"/>
    <x v="6"/>
    <x v="2"/>
    <x v="1"/>
    <n v="2"/>
    <x v="5"/>
    <x v="4"/>
    <x v="8"/>
  </r>
  <r>
    <x v="122"/>
    <x v="1"/>
    <d v="2023-02-27T00:00:00"/>
    <x v="1523"/>
    <s v="WALLADPT"/>
    <x v="3"/>
    <x v="1"/>
    <x v="1"/>
    <n v="2"/>
    <x v="5"/>
    <x v="4"/>
    <x v="8"/>
  </r>
  <r>
    <x v="122"/>
    <x v="1"/>
    <d v="2023-02-27T00:00:00"/>
    <x v="2"/>
    <s v="IPHONE"/>
    <x v="1"/>
    <x v="1"/>
    <x v="1"/>
    <n v="2"/>
    <x v="5"/>
    <x v="4"/>
    <x v="8"/>
  </r>
  <r>
    <x v="122"/>
    <x v="1"/>
    <d v="2023-02-27T00:00:00"/>
    <x v="394"/>
    <s v="WALLADPT"/>
    <x v="3"/>
    <x v="1"/>
    <x v="1"/>
    <n v="2"/>
    <x v="5"/>
    <x v="4"/>
    <x v="8"/>
  </r>
  <r>
    <x v="122"/>
    <x v="1"/>
    <d v="2023-02-27T00:00:00"/>
    <x v="310"/>
    <s v="HPUSBC"/>
    <x v="12"/>
    <x v="1"/>
    <x v="1"/>
    <n v="2"/>
    <x v="5"/>
    <x v="4"/>
    <x v="8"/>
  </r>
  <r>
    <x v="122"/>
    <x v="1"/>
    <d v="2023-02-27T00:00:00"/>
    <x v="393"/>
    <s v="IPHONE"/>
    <x v="1"/>
    <x v="1"/>
    <x v="1"/>
    <n v="2"/>
    <x v="5"/>
    <x v="4"/>
    <x v="8"/>
  </r>
  <r>
    <x v="122"/>
    <x v="0"/>
    <d v="2023-02-27T00:00:00"/>
    <x v="1505"/>
    <s v="HDST"/>
    <x v="8"/>
    <x v="4"/>
    <x v="1"/>
    <n v="2"/>
    <x v="5"/>
    <x v="4"/>
    <x v="8"/>
  </r>
  <r>
    <x v="122"/>
    <x v="1"/>
    <d v="2023-03-06T00:00:00"/>
    <x v="1206"/>
    <s v="HP"/>
    <x v="18"/>
    <x v="2"/>
    <x v="1"/>
    <n v="2"/>
    <x v="5"/>
    <x v="4"/>
    <x v="8"/>
  </r>
  <r>
    <x v="122"/>
    <x v="1"/>
    <d v="2023-03-13T00:00:00"/>
    <x v="1605"/>
    <s v="CLICC-MM"/>
    <x v="4"/>
    <x v="2"/>
    <x v="1"/>
    <n v="2"/>
    <x v="5"/>
    <x v="4"/>
    <x v="8"/>
  </r>
  <r>
    <x v="122"/>
    <x v="0"/>
    <d v="2023-02-27T00:00:00"/>
    <x v="1318"/>
    <s v="WALLADPT"/>
    <x v="3"/>
    <x v="1"/>
    <x v="1"/>
    <n v="2"/>
    <x v="5"/>
    <x v="4"/>
    <x v="8"/>
  </r>
  <r>
    <x v="122"/>
    <x v="0"/>
    <d v="2023-02-27T00:00:00"/>
    <x v="497"/>
    <s v="IPHONE"/>
    <x v="1"/>
    <x v="1"/>
    <x v="1"/>
    <n v="2"/>
    <x v="5"/>
    <x v="4"/>
    <x v="8"/>
  </r>
  <r>
    <x v="122"/>
    <x v="0"/>
    <d v="2023-03-06T00:00:00"/>
    <x v="821"/>
    <s v="CBK"/>
    <x v="6"/>
    <x v="2"/>
    <x v="1"/>
    <n v="2"/>
    <x v="5"/>
    <x v="4"/>
    <x v="8"/>
  </r>
  <r>
    <x v="122"/>
    <x v="1"/>
    <d v="2023-02-27T00:00:00"/>
    <x v="1550"/>
    <s v="MACUSBC"/>
    <x v="2"/>
    <x v="1"/>
    <x v="1"/>
    <n v="2"/>
    <x v="5"/>
    <x v="4"/>
    <x v="8"/>
  </r>
  <r>
    <x v="122"/>
    <x v="3"/>
    <d v="2023-03-06T00:00:00"/>
    <x v="1023"/>
    <s v="CLICC-ML"/>
    <x v="7"/>
    <x v="2"/>
    <x v="1"/>
    <n v="2"/>
    <x v="5"/>
    <x v="4"/>
    <x v="8"/>
  </r>
  <r>
    <x v="122"/>
    <x v="1"/>
    <d v="2023-02-27T00:00:00"/>
    <x v="927"/>
    <s v="HDST"/>
    <x v="8"/>
    <x v="4"/>
    <x v="1"/>
    <n v="2"/>
    <x v="5"/>
    <x v="4"/>
    <x v="8"/>
  </r>
  <r>
    <x v="122"/>
    <x v="0"/>
    <d v="2023-02-27T00:00:00"/>
    <x v="1318"/>
    <s v="WALLADPT"/>
    <x v="3"/>
    <x v="1"/>
    <x v="1"/>
    <n v="2"/>
    <x v="5"/>
    <x v="4"/>
    <x v="8"/>
  </r>
  <r>
    <x v="122"/>
    <x v="0"/>
    <d v="2023-02-27T00:00:00"/>
    <x v="497"/>
    <s v="IPHONE"/>
    <x v="1"/>
    <x v="1"/>
    <x v="1"/>
    <n v="2"/>
    <x v="5"/>
    <x v="4"/>
    <x v="8"/>
  </r>
  <r>
    <x v="122"/>
    <x v="1"/>
    <d v="2023-03-10T00:00:00"/>
    <x v="1519"/>
    <s v="FAC"/>
    <x v="4"/>
    <x v="2"/>
    <x v="1"/>
    <n v="2"/>
    <x v="5"/>
    <x v="4"/>
    <x v="8"/>
  </r>
  <r>
    <x v="122"/>
    <x v="1"/>
    <d v="2023-03-06T00:00:00"/>
    <x v="124"/>
    <s v="CLICC-ML"/>
    <x v="7"/>
    <x v="2"/>
    <x v="1"/>
    <n v="2"/>
    <x v="5"/>
    <x v="4"/>
    <x v="8"/>
  </r>
  <r>
    <x v="122"/>
    <x v="0"/>
    <d v="2023-02-27T00:00:00"/>
    <x v="1305"/>
    <s v="OMNI"/>
    <x v="15"/>
    <x v="1"/>
    <x v="1"/>
    <n v="2"/>
    <x v="5"/>
    <x v="4"/>
    <x v="8"/>
  </r>
  <r>
    <x v="122"/>
    <x v="1"/>
    <d v="2023-02-27T00:00:00"/>
    <x v="1586"/>
    <s v="MACUSBC"/>
    <x v="2"/>
    <x v="1"/>
    <x v="1"/>
    <n v="2"/>
    <x v="5"/>
    <x v="4"/>
    <x v="8"/>
  </r>
  <r>
    <x v="122"/>
    <x v="1"/>
    <d v="2023-02-27T00:00:00"/>
    <x v="441"/>
    <s v="MACCHRG"/>
    <x v="9"/>
    <x v="1"/>
    <x v="1"/>
    <n v="2"/>
    <x v="5"/>
    <x v="4"/>
    <x v="8"/>
  </r>
  <r>
    <x v="122"/>
    <x v="1"/>
    <d v="2023-02-27T00:00:00"/>
    <x v="854"/>
    <s v="WALLADPT"/>
    <x v="3"/>
    <x v="1"/>
    <x v="1"/>
    <n v="2"/>
    <x v="5"/>
    <x v="4"/>
    <x v="8"/>
  </r>
  <r>
    <x v="122"/>
    <x v="1"/>
    <d v="2023-02-27T00:00:00"/>
    <x v="430"/>
    <s v="IPHONE"/>
    <x v="1"/>
    <x v="1"/>
    <x v="1"/>
    <n v="2"/>
    <x v="5"/>
    <x v="4"/>
    <x v="8"/>
  </r>
  <r>
    <x v="122"/>
    <x v="0"/>
    <d v="2023-03-20T00:00:00"/>
    <x v="958"/>
    <s v="CLICC-MM"/>
    <x v="4"/>
    <x v="2"/>
    <x v="1"/>
    <n v="2"/>
    <x v="5"/>
    <x v="4"/>
    <x v="8"/>
  </r>
  <r>
    <x v="122"/>
    <x v="1"/>
    <d v="2023-03-12T00:00:00"/>
    <x v="1606"/>
    <s v="CLICC-MM"/>
    <x v="4"/>
    <x v="2"/>
    <x v="1"/>
    <n v="2"/>
    <x v="5"/>
    <x v="4"/>
    <x v="8"/>
  </r>
  <r>
    <x v="122"/>
    <x v="1"/>
    <d v="2023-03-13T00:00:00"/>
    <x v="851"/>
    <s v="CLICC-ML"/>
    <x v="7"/>
    <x v="2"/>
    <x v="1"/>
    <n v="2"/>
    <x v="5"/>
    <x v="4"/>
    <x v="8"/>
  </r>
  <r>
    <x v="122"/>
    <x v="1"/>
    <d v="2023-02-27T00:00:00"/>
    <x v="1586"/>
    <s v="MACUSBC"/>
    <x v="2"/>
    <x v="1"/>
    <x v="1"/>
    <n v="2"/>
    <x v="5"/>
    <x v="4"/>
    <x v="8"/>
  </r>
  <r>
    <x v="122"/>
    <x v="1"/>
    <d v="2023-02-27T00:00:00"/>
    <x v="1205"/>
    <s v="HPUSBC"/>
    <x v="12"/>
    <x v="1"/>
    <x v="1"/>
    <n v="2"/>
    <x v="5"/>
    <x v="4"/>
    <x v="8"/>
  </r>
  <r>
    <x v="122"/>
    <x v="1"/>
    <d v="2023-03-06T00:00:00"/>
    <x v="602"/>
    <s v="HP"/>
    <x v="18"/>
    <x v="2"/>
    <x v="1"/>
    <n v="2"/>
    <x v="5"/>
    <x v="4"/>
    <x v="8"/>
  </r>
  <r>
    <x v="122"/>
    <x v="1"/>
    <d v="2023-03-06T00:00:00"/>
    <x v="556"/>
    <s v="CLICC-MM"/>
    <x v="4"/>
    <x v="2"/>
    <x v="1"/>
    <n v="2"/>
    <x v="5"/>
    <x v="4"/>
    <x v="8"/>
  </r>
  <r>
    <x v="122"/>
    <x v="1"/>
    <d v="2023-03-06T00:00:00"/>
    <x v="1607"/>
    <s v="CBK"/>
    <x v="6"/>
    <x v="2"/>
    <x v="1"/>
    <n v="2"/>
    <x v="5"/>
    <x v="4"/>
    <x v="8"/>
  </r>
  <r>
    <x v="122"/>
    <x v="1"/>
    <d v="2023-03-06T00:00:00"/>
    <x v="1070"/>
    <s v="CBK"/>
    <x v="6"/>
    <x v="2"/>
    <x v="1"/>
    <n v="2"/>
    <x v="5"/>
    <x v="4"/>
    <x v="8"/>
  </r>
  <r>
    <x v="122"/>
    <x v="1"/>
    <d v="2023-02-27T00:00:00"/>
    <x v="1523"/>
    <s v="WALLADPT"/>
    <x v="3"/>
    <x v="1"/>
    <x v="1"/>
    <n v="2"/>
    <x v="5"/>
    <x v="4"/>
    <x v="8"/>
  </r>
  <r>
    <x v="122"/>
    <x v="1"/>
    <d v="2023-02-27T00:00:00"/>
    <x v="524"/>
    <s v="IPHONE"/>
    <x v="1"/>
    <x v="1"/>
    <x v="1"/>
    <n v="2"/>
    <x v="5"/>
    <x v="4"/>
    <x v="8"/>
  </r>
  <r>
    <x v="122"/>
    <x v="1"/>
    <d v="2023-02-27T00:00:00"/>
    <x v="1093"/>
    <s v="WALLADPT"/>
    <x v="3"/>
    <x v="1"/>
    <x v="1"/>
    <n v="2"/>
    <x v="5"/>
    <x v="4"/>
    <x v="8"/>
  </r>
  <r>
    <x v="122"/>
    <x v="1"/>
    <d v="2023-02-27T00:00:00"/>
    <x v="668"/>
    <s v="IPHONE"/>
    <x v="1"/>
    <x v="1"/>
    <x v="1"/>
    <n v="2"/>
    <x v="5"/>
    <x v="4"/>
    <x v="8"/>
  </r>
  <r>
    <x v="122"/>
    <x v="1"/>
    <d v="2023-03-13T00:00:00"/>
    <x v="1510"/>
    <s v="CLICC-MM"/>
    <x v="4"/>
    <x v="2"/>
    <x v="1"/>
    <n v="2"/>
    <x v="5"/>
    <x v="4"/>
    <x v="8"/>
  </r>
  <r>
    <x v="122"/>
    <x v="1"/>
    <d v="2023-03-06T00:00:00"/>
    <x v="1608"/>
    <s v="CLICC-MM"/>
    <x v="4"/>
    <x v="2"/>
    <x v="1"/>
    <n v="2"/>
    <x v="5"/>
    <x v="4"/>
    <x v="8"/>
  </r>
  <r>
    <x v="122"/>
    <x v="1"/>
    <d v="2023-03-07T00:00:00"/>
    <x v="923"/>
    <s v="CLICC-ML"/>
    <x v="7"/>
    <x v="2"/>
    <x v="1"/>
    <n v="2"/>
    <x v="5"/>
    <x v="4"/>
    <x v="8"/>
  </r>
  <r>
    <x v="122"/>
    <x v="0"/>
    <d v="2023-02-27T00:00:00"/>
    <x v="333"/>
    <s v="WALLADPT"/>
    <x v="3"/>
    <x v="1"/>
    <x v="1"/>
    <n v="2"/>
    <x v="5"/>
    <x v="4"/>
    <x v="8"/>
  </r>
  <r>
    <x v="122"/>
    <x v="0"/>
    <d v="2023-02-27T00:00:00"/>
    <x v="285"/>
    <s v="IPHONE"/>
    <x v="1"/>
    <x v="1"/>
    <x v="1"/>
    <n v="2"/>
    <x v="5"/>
    <x v="4"/>
    <x v="8"/>
  </r>
  <r>
    <x v="122"/>
    <x v="0"/>
    <d v="2023-03-06T00:00:00"/>
    <x v="816"/>
    <s v="CBK"/>
    <x v="6"/>
    <x v="2"/>
    <x v="1"/>
    <n v="2"/>
    <x v="5"/>
    <x v="4"/>
    <x v="8"/>
  </r>
  <r>
    <x v="123"/>
    <x v="1"/>
    <d v="2023-03-03T00:00:00"/>
    <x v="1509"/>
    <s v="CALC"/>
    <x v="16"/>
    <x v="4"/>
    <x v="1"/>
    <n v="2"/>
    <x v="5"/>
    <x v="5"/>
    <x v="8"/>
  </r>
  <r>
    <x v="123"/>
    <x v="0"/>
    <d v="2023-03-07T00:00:00"/>
    <x v="821"/>
    <s v="CBK"/>
    <x v="6"/>
    <x v="2"/>
    <x v="1"/>
    <n v="2"/>
    <x v="5"/>
    <x v="5"/>
    <x v="8"/>
  </r>
  <r>
    <x v="123"/>
    <x v="1"/>
    <d v="2023-02-28T00:00:00"/>
    <x v="1530"/>
    <s v="MACUSBC"/>
    <x v="2"/>
    <x v="1"/>
    <x v="1"/>
    <n v="2"/>
    <x v="5"/>
    <x v="5"/>
    <x v="8"/>
  </r>
  <r>
    <x v="123"/>
    <x v="0"/>
    <d v="2023-03-07T00:00:00"/>
    <x v="1070"/>
    <s v="CBK"/>
    <x v="6"/>
    <x v="2"/>
    <x v="1"/>
    <n v="2"/>
    <x v="5"/>
    <x v="5"/>
    <x v="8"/>
  </r>
  <r>
    <x v="123"/>
    <x v="1"/>
    <d v="2023-02-28T00:00:00"/>
    <x v="1528"/>
    <s v="MACUSBC"/>
    <x v="2"/>
    <x v="1"/>
    <x v="1"/>
    <n v="2"/>
    <x v="5"/>
    <x v="5"/>
    <x v="8"/>
  </r>
  <r>
    <x v="123"/>
    <x v="2"/>
    <d v="2023-03-07T00:00:00"/>
    <x v="853"/>
    <s v="CBK"/>
    <x v="6"/>
    <x v="2"/>
    <x v="1"/>
    <n v="2"/>
    <x v="5"/>
    <x v="5"/>
    <x v="8"/>
  </r>
  <r>
    <x v="123"/>
    <x v="1"/>
    <d v="2023-03-07T00:00:00"/>
    <x v="1609"/>
    <s v="FAC"/>
    <x v="4"/>
    <x v="2"/>
    <x v="1"/>
    <n v="2"/>
    <x v="5"/>
    <x v="5"/>
    <x v="8"/>
  </r>
  <r>
    <x v="123"/>
    <x v="1"/>
    <d v="2023-02-28T00:00:00"/>
    <x v="1215"/>
    <s v="HPUSBC"/>
    <x v="12"/>
    <x v="1"/>
    <x v="1"/>
    <n v="2"/>
    <x v="5"/>
    <x v="5"/>
    <x v="8"/>
  </r>
  <r>
    <x v="123"/>
    <x v="1"/>
    <d v="2023-02-28T00:00:00"/>
    <x v="357"/>
    <s v="WALLADPT"/>
    <x v="3"/>
    <x v="1"/>
    <x v="1"/>
    <n v="2"/>
    <x v="5"/>
    <x v="5"/>
    <x v="8"/>
  </r>
  <r>
    <x v="123"/>
    <x v="1"/>
    <d v="2023-02-28T00:00:00"/>
    <x v="262"/>
    <s v="IPHONE"/>
    <x v="1"/>
    <x v="1"/>
    <x v="1"/>
    <n v="2"/>
    <x v="5"/>
    <x v="5"/>
    <x v="8"/>
  </r>
  <r>
    <x v="123"/>
    <x v="1"/>
    <d v="2023-03-03T00:00:00"/>
    <x v="1090"/>
    <s v="CALC"/>
    <x v="16"/>
    <x v="4"/>
    <x v="1"/>
    <n v="2"/>
    <x v="5"/>
    <x v="5"/>
    <x v="8"/>
  </r>
  <r>
    <x v="123"/>
    <x v="0"/>
    <d v="2023-03-14T00:00:00"/>
    <x v="1610"/>
    <s v="HP"/>
    <x v="18"/>
    <x v="2"/>
    <x v="1"/>
    <n v="2"/>
    <x v="5"/>
    <x v="5"/>
    <x v="8"/>
  </r>
  <r>
    <x v="123"/>
    <x v="1"/>
    <d v="2023-03-07T00:00:00"/>
    <x v="1611"/>
    <s v="CLICC-MM"/>
    <x v="4"/>
    <x v="2"/>
    <x v="1"/>
    <n v="2"/>
    <x v="5"/>
    <x v="5"/>
    <x v="8"/>
  </r>
  <r>
    <x v="123"/>
    <x v="1"/>
    <d v="2023-02-28T00:00:00"/>
    <x v="718"/>
    <s v="MACCHRG"/>
    <x v="9"/>
    <x v="1"/>
    <x v="1"/>
    <n v="2"/>
    <x v="5"/>
    <x v="5"/>
    <x v="8"/>
  </r>
  <r>
    <x v="123"/>
    <x v="1"/>
    <d v="2023-02-28T00:00:00"/>
    <x v="1539"/>
    <s v="MACUSBC"/>
    <x v="2"/>
    <x v="1"/>
    <x v="1"/>
    <n v="2"/>
    <x v="5"/>
    <x v="5"/>
    <x v="8"/>
  </r>
  <r>
    <x v="123"/>
    <x v="1"/>
    <d v="2023-02-28T00:00:00"/>
    <x v="430"/>
    <s v="IPHONE"/>
    <x v="1"/>
    <x v="1"/>
    <x v="1"/>
    <n v="2"/>
    <x v="5"/>
    <x v="5"/>
    <x v="8"/>
  </r>
  <r>
    <x v="123"/>
    <x v="1"/>
    <d v="2023-02-28T00:00:00"/>
    <x v="1048"/>
    <s v="WALLADPT"/>
    <x v="3"/>
    <x v="1"/>
    <x v="1"/>
    <n v="2"/>
    <x v="5"/>
    <x v="5"/>
    <x v="8"/>
  </r>
  <r>
    <x v="123"/>
    <x v="1"/>
    <d v="2023-03-24T00:00:00"/>
    <x v="218"/>
    <s v="CLICC-ML"/>
    <x v="7"/>
    <x v="2"/>
    <x v="1"/>
    <n v="2"/>
    <x v="5"/>
    <x v="5"/>
    <x v="8"/>
  </r>
  <r>
    <x v="123"/>
    <x v="0"/>
    <d v="2023-03-14T00:00:00"/>
    <x v="821"/>
    <s v="CBK"/>
    <x v="6"/>
    <x v="2"/>
    <x v="1"/>
    <n v="2"/>
    <x v="5"/>
    <x v="5"/>
    <x v="8"/>
  </r>
  <r>
    <x v="123"/>
    <x v="0"/>
    <d v="2023-02-28T00:00:00"/>
    <x v="1525"/>
    <s v="MACUSBC"/>
    <x v="2"/>
    <x v="1"/>
    <x v="1"/>
    <n v="2"/>
    <x v="5"/>
    <x v="5"/>
    <x v="8"/>
  </r>
  <r>
    <x v="123"/>
    <x v="0"/>
    <d v="2023-02-28T00:00:00"/>
    <x v="1134"/>
    <s v="HDMIC"/>
    <x v="0"/>
    <x v="0"/>
    <x v="1"/>
    <n v="2"/>
    <x v="5"/>
    <x v="5"/>
    <x v="8"/>
  </r>
  <r>
    <x v="123"/>
    <x v="1"/>
    <d v="2023-03-07T00:00:00"/>
    <x v="1139"/>
    <s v="HP"/>
    <x v="18"/>
    <x v="2"/>
    <x v="1"/>
    <n v="2"/>
    <x v="5"/>
    <x v="5"/>
    <x v="8"/>
  </r>
  <r>
    <x v="123"/>
    <x v="0"/>
    <d v="2023-02-28T00:00:00"/>
    <x v="1534"/>
    <s v="MACUSBC"/>
    <x v="2"/>
    <x v="1"/>
    <x v="1"/>
    <n v="2"/>
    <x v="5"/>
    <x v="5"/>
    <x v="8"/>
  </r>
  <r>
    <x v="123"/>
    <x v="1"/>
    <d v="2023-02-28T00:00:00"/>
    <x v="285"/>
    <s v="IPHONE"/>
    <x v="1"/>
    <x v="1"/>
    <x v="1"/>
    <n v="2"/>
    <x v="5"/>
    <x v="5"/>
    <x v="8"/>
  </r>
  <r>
    <x v="123"/>
    <x v="1"/>
    <d v="2023-02-28T00:00:00"/>
    <x v="854"/>
    <s v="WALLADPT"/>
    <x v="3"/>
    <x v="1"/>
    <x v="1"/>
    <n v="2"/>
    <x v="5"/>
    <x v="5"/>
    <x v="8"/>
  </r>
  <r>
    <x v="123"/>
    <x v="1"/>
    <d v="2023-02-28T00:00:00"/>
    <x v="1538"/>
    <s v="MACUSBC"/>
    <x v="2"/>
    <x v="1"/>
    <x v="1"/>
    <n v="2"/>
    <x v="5"/>
    <x v="5"/>
    <x v="8"/>
  </r>
  <r>
    <x v="123"/>
    <x v="1"/>
    <d v="2023-03-14T00:00:00"/>
    <x v="360"/>
    <s v="CBK"/>
    <x v="6"/>
    <x v="2"/>
    <x v="1"/>
    <n v="2"/>
    <x v="5"/>
    <x v="5"/>
    <x v="8"/>
  </r>
  <r>
    <x v="123"/>
    <x v="1"/>
    <d v="2023-02-28T00:00:00"/>
    <x v="1279"/>
    <s v="OMNI"/>
    <x v="15"/>
    <x v="1"/>
    <x v="1"/>
    <n v="2"/>
    <x v="5"/>
    <x v="5"/>
    <x v="8"/>
  </r>
  <r>
    <x v="123"/>
    <x v="1"/>
    <d v="2023-02-28T00:00:00"/>
    <x v="1558"/>
    <s v="MACUSBC"/>
    <x v="2"/>
    <x v="1"/>
    <x v="1"/>
    <n v="2"/>
    <x v="5"/>
    <x v="5"/>
    <x v="8"/>
  </r>
  <r>
    <x v="123"/>
    <x v="2"/>
    <d v="2023-03-03T00:00:00"/>
    <x v="1509"/>
    <s v="CALC"/>
    <x v="16"/>
    <x v="4"/>
    <x v="1"/>
    <n v="2"/>
    <x v="5"/>
    <x v="5"/>
    <x v="8"/>
  </r>
  <r>
    <x v="123"/>
    <x v="1"/>
    <d v="2023-03-03T00:00:00"/>
    <x v="1092"/>
    <s v="CALC"/>
    <x v="16"/>
    <x v="4"/>
    <x v="1"/>
    <n v="2"/>
    <x v="5"/>
    <x v="5"/>
    <x v="8"/>
  </r>
  <r>
    <x v="123"/>
    <x v="0"/>
    <d v="2023-02-28T00:00:00"/>
    <x v="668"/>
    <s v="IPHONE"/>
    <x v="1"/>
    <x v="1"/>
    <x v="1"/>
    <n v="2"/>
    <x v="5"/>
    <x v="5"/>
    <x v="8"/>
  </r>
  <r>
    <x v="123"/>
    <x v="1"/>
    <d v="2023-02-28T00:00:00"/>
    <x v="1531"/>
    <s v="MACUSBC"/>
    <x v="2"/>
    <x v="1"/>
    <x v="1"/>
    <n v="2"/>
    <x v="5"/>
    <x v="5"/>
    <x v="8"/>
  </r>
  <r>
    <x v="123"/>
    <x v="1"/>
    <d v="2023-02-28T00:00:00"/>
    <x v="394"/>
    <s v="WALLADPT"/>
    <x v="3"/>
    <x v="1"/>
    <x v="1"/>
    <n v="2"/>
    <x v="5"/>
    <x v="5"/>
    <x v="8"/>
  </r>
  <r>
    <x v="123"/>
    <x v="1"/>
    <d v="2023-02-28T00:00:00"/>
    <x v="393"/>
    <s v="IPHONE"/>
    <x v="1"/>
    <x v="1"/>
    <x v="1"/>
    <n v="2"/>
    <x v="5"/>
    <x v="5"/>
    <x v="8"/>
  </r>
  <r>
    <x v="123"/>
    <x v="1"/>
    <d v="2023-02-28T00:00:00"/>
    <x v="1562"/>
    <s v="MACUSBC"/>
    <x v="2"/>
    <x v="1"/>
    <x v="1"/>
    <n v="2"/>
    <x v="5"/>
    <x v="5"/>
    <x v="8"/>
  </r>
  <r>
    <x v="123"/>
    <x v="0"/>
    <d v="2023-02-28T00:00:00"/>
    <x v="503"/>
    <s v="WALLADPT"/>
    <x v="3"/>
    <x v="1"/>
    <x v="1"/>
    <n v="2"/>
    <x v="5"/>
    <x v="5"/>
    <x v="8"/>
  </r>
  <r>
    <x v="123"/>
    <x v="0"/>
    <d v="2023-02-28T00:00:00"/>
    <x v="67"/>
    <s v="IPHONE"/>
    <x v="1"/>
    <x v="1"/>
    <x v="1"/>
    <n v="2"/>
    <x v="5"/>
    <x v="5"/>
    <x v="8"/>
  </r>
  <r>
    <x v="123"/>
    <x v="1"/>
    <d v="2023-03-07T00:00:00"/>
    <x v="158"/>
    <s v="CLICC-ML"/>
    <x v="7"/>
    <x v="2"/>
    <x v="1"/>
    <n v="2"/>
    <x v="5"/>
    <x v="5"/>
    <x v="8"/>
  </r>
  <r>
    <x v="123"/>
    <x v="1"/>
    <d v="2023-02-28T00:00:00"/>
    <x v="1586"/>
    <s v="MACUSBC"/>
    <x v="2"/>
    <x v="1"/>
    <x v="1"/>
    <n v="2"/>
    <x v="5"/>
    <x v="5"/>
    <x v="8"/>
  </r>
  <r>
    <x v="123"/>
    <x v="1"/>
    <d v="2023-02-28T00:00:00"/>
    <x v="1000"/>
    <s v="VGA"/>
    <x v="13"/>
    <x v="0"/>
    <x v="1"/>
    <n v="2"/>
    <x v="5"/>
    <x v="5"/>
    <x v="8"/>
  </r>
  <r>
    <x v="123"/>
    <x v="1"/>
    <d v="2023-02-28T00:00:00"/>
    <x v="1530"/>
    <s v="MACUSBC"/>
    <x v="2"/>
    <x v="1"/>
    <x v="1"/>
    <n v="2"/>
    <x v="5"/>
    <x v="5"/>
    <x v="8"/>
  </r>
  <r>
    <x v="123"/>
    <x v="1"/>
    <d v="2023-03-07T00:00:00"/>
    <x v="1612"/>
    <s v="CBK"/>
    <x v="6"/>
    <x v="2"/>
    <x v="1"/>
    <n v="2"/>
    <x v="5"/>
    <x v="5"/>
    <x v="8"/>
  </r>
  <r>
    <x v="123"/>
    <x v="1"/>
    <d v="2023-02-28T00:00:00"/>
    <x v="854"/>
    <s v="WALLADPT"/>
    <x v="3"/>
    <x v="1"/>
    <x v="1"/>
    <n v="2"/>
    <x v="5"/>
    <x v="5"/>
    <x v="8"/>
  </r>
  <r>
    <x v="123"/>
    <x v="1"/>
    <d v="2023-02-28T00:00:00"/>
    <x v="524"/>
    <s v="IPHONE"/>
    <x v="1"/>
    <x v="1"/>
    <x v="1"/>
    <n v="2"/>
    <x v="5"/>
    <x v="5"/>
    <x v="8"/>
  </r>
  <r>
    <x v="123"/>
    <x v="1"/>
    <d v="2023-02-28T00:00:00"/>
    <x v="1523"/>
    <s v="WALLADPT"/>
    <x v="3"/>
    <x v="1"/>
    <x v="1"/>
    <n v="2"/>
    <x v="5"/>
    <x v="5"/>
    <x v="8"/>
  </r>
  <r>
    <x v="123"/>
    <x v="1"/>
    <d v="2023-02-28T00:00:00"/>
    <x v="1503"/>
    <s v="IPHONE"/>
    <x v="1"/>
    <x v="1"/>
    <x v="1"/>
    <n v="2"/>
    <x v="5"/>
    <x v="5"/>
    <x v="8"/>
  </r>
  <r>
    <x v="123"/>
    <x v="1"/>
    <d v="2023-03-14T00:00:00"/>
    <x v="1202"/>
    <s v="HP"/>
    <x v="18"/>
    <x v="2"/>
    <x v="1"/>
    <n v="2"/>
    <x v="5"/>
    <x v="5"/>
    <x v="8"/>
  </r>
  <r>
    <x v="123"/>
    <x v="1"/>
    <d v="2023-03-07T00:00:00"/>
    <x v="1216"/>
    <s v="HP"/>
    <x v="18"/>
    <x v="2"/>
    <x v="1"/>
    <n v="2"/>
    <x v="5"/>
    <x v="5"/>
    <x v="8"/>
  </r>
  <r>
    <x v="123"/>
    <x v="1"/>
    <d v="2023-02-28T00:00:00"/>
    <x v="1613"/>
    <s v="IPADK"/>
    <x v="4"/>
    <x v="2"/>
    <x v="1"/>
    <n v="2"/>
    <x v="5"/>
    <x v="5"/>
    <x v="8"/>
  </r>
  <r>
    <x v="123"/>
    <x v="1"/>
    <d v="2023-03-14T00:00:00"/>
    <x v="1614"/>
    <s v="CLICC-MM"/>
    <x v="4"/>
    <x v="2"/>
    <x v="1"/>
    <n v="2"/>
    <x v="5"/>
    <x v="5"/>
    <x v="8"/>
  </r>
  <r>
    <x v="123"/>
    <x v="1"/>
    <d v="2023-02-28T00:00:00"/>
    <x v="1045"/>
    <s v="UVGA"/>
    <x v="10"/>
    <x v="0"/>
    <x v="1"/>
    <n v="2"/>
    <x v="5"/>
    <x v="5"/>
    <x v="8"/>
  </r>
  <r>
    <x v="123"/>
    <x v="0"/>
    <d v="2023-02-28T00:00:00"/>
    <x v="591"/>
    <s v="ANDROID"/>
    <x v="19"/>
    <x v="1"/>
    <x v="1"/>
    <n v="2"/>
    <x v="5"/>
    <x v="5"/>
    <x v="8"/>
  </r>
  <r>
    <x v="123"/>
    <x v="0"/>
    <d v="2023-03-07T00:00:00"/>
    <x v="877"/>
    <s v="CBK"/>
    <x v="6"/>
    <x v="2"/>
    <x v="1"/>
    <n v="2"/>
    <x v="5"/>
    <x v="5"/>
    <x v="8"/>
  </r>
  <r>
    <x v="123"/>
    <x v="0"/>
    <d v="2023-02-28T00:00:00"/>
    <x v="398"/>
    <s v="UVGA"/>
    <x v="10"/>
    <x v="0"/>
    <x v="1"/>
    <n v="2"/>
    <x v="5"/>
    <x v="5"/>
    <x v="8"/>
  </r>
  <r>
    <x v="123"/>
    <x v="1"/>
    <d v="2023-03-14T00:00:00"/>
    <x v="819"/>
    <s v="CLICC-ML"/>
    <x v="7"/>
    <x v="2"/>
    <x v="1"/>
    <n v="2"/>
    <x v="5"/>
    <x v="5"/>
    <x v="8"/>
  </r>
  <r>
    <x v="123"/>
    <x v="1"/>
    <d v="2023-02-28T00:00:00"/>
    <x v="1215"/>
    <s v="HPUSBC"/>
    <x v="12"/>
    <x v="1"/>
    <x v="1"/>
    <n v="2"/>
    <x v="5"/>
    <x v="5"/>
    <x v="8"/>
  </r>
  <r>
    <x v="123"/>
    <x v="1"/>
    <d v="2023-03-07T00:00:00"/>
    <x v="1615"/>
    <s v="CBK"/>
    <x v="6"/>
    <x v="2"/>
    <x v="1"/>
    <n v="2"/>
    <x v="5"/>
    <x v="5"/>
    <x v="8"/>
  </r>
  <r>
    <x v="123"/>
    <x v="0"/>
    <d v="2023-02-28T00:00:00"/>
    <x v="1538"/>
    <s v="MACUSBC"/>
    <x v="2"/>
    <x v="1"/>
    <x v="1"/>
    <n v="2"/>
    <x v="5"/>
    <x v="5"/>
    <x v="8"/>
  </r>
  <r>
    <x v="123"/>
    <x v="1"/>
    <d v="2023-03-07T00:00:00"/>
    <x v="600"/>
    <s v="HP"/>
    <x v="18"/>
    <x v="2"/>
    <x v="1"/>
    <n v="2"/>
    <x v="5"/>
    <x v="5"/>
    <x v="8"/>
  </r>
  <r>
    <x v="123"/>
    <x v="2"/>
    <d v="2023-02-28T00:00:00"/>
    <x v="1616"/>
    <s v="OMNI"/>
    <x v="15"/>
    <x v="1"/>
    <x v="1"/>
    <n v="2"/>
    <x v="5"/>
    <x v="5"/>
    <x v="8"/>
  </r>
  <r>
    <x v="123"/>
    <x v="2"/>
    <d v="2023-02-28T00:00:00"/>
    <x v="1184"/>
    <s v="OMNI"/>
    <x v="15"/>
    <x v="1"/>
    <x v="1"/>
    <n v="2"/>
    <x v="5"/>
    <x v="5"/>
    <x v="8"/>
  </r>
  <r>
    <x v="123"/>
    <x v="0"/>
    <d v="2023-02-28T00:00:00"/>
    <x v="1406"/>
    <s v="UVGA"/>
    <x v="10"/>
    <x v="0"/>
    <x v="1"/>
    <n v="2"/>
    <x v="5"/>
    <x v="5"/>
    <x v="8"/>
  </r>
  <r>
    <x v="123"/>
    <x v="2"/>
    <d v="2023-02-28T00:00:00"/>
    <x v="1616"/>
    <s v="OMNI"/>
    <x v="15"/>
    <x v="1"/>
    <x v="1"/>
    <n v="2"/>
    <x v="5"/>
    <x v="5"/>
    <x v="8"/>
  </r>
  <r>
    <x v="123"/>
    <x v="0"/>
    <d v="2023-03-14T00:00:00"/>
    <x v="798"/>
    <s v="CLICC-MM"/>
    <x v="4"/>
    <x v="2"/>
    <x v="1"/>
    <n v="2"/>
    <x v="5"/>
    <x v="5"/>
    <x v="8"/>
  </r>
  <r>
    <x v="123"/>
    <x v="2"/>
    <d v="2023-02-28T00:00:00"/>
    <x v="1262"/>
    <s v="OMNI"/>
    <x v="15"/>
    <x v="1"/>
    <x v="1"/>
    <n v="2"/>
    <x v="5"/>
    <x v="5"/>
    <x v="8"/>
  </r>
  <r>
    <x v="123"/>
    <x v="2"/>
    <d v="2023-02-28T00:00:00"/>
    <x v="1617"/>
    <s v="OMNI"/>
    <x v="15"/>
    <x v="1"/>
    <x v="1"/>
    <n v="2"/>
    <x v="5"/>
    <x v="5"/>
    <x v="8"/>
  </r>
  <r>
    <x v="123"/>
    <x v="1"/>
    <d v="2023-03-07T00:00:00"/>
    <x v="700"/>
    <s v="CLICC-ML"/>
    <x v="7"/>
    <x v="2"/>
    <x v="1"/>
    <n v="2"/>
    <x v="5"/>
    <x v="5"/>
    <x v="8"/>
  </r>
  <r>
    <x v="123"/>
    <x v="1"/>
    <d v="2023-02-28T00:00:00"/>
    <x v="568"/>
    <s v="WALLADPT"/>
    <x v="3"/>
    <x v="1"/>
    <x v="1"/>
    <n v="2"/>
    <x v="5"/>
    <x v="5"/>
    <x v="8"/>
  </r>
  <r>
    <x v="123"/>
    <x v="1"/>
    <d v="2023-02-28T00:00:00"/>
    <x v="1321"/>
    <s v="IPHONE"/>
    <x v="1"/>
    <x v="1"/>
    <x v="1"/>
    <n v="2"/>
    <x v="5"/>
    <x v="5"/>
    <x v="8"/>
  </r>
  <r>
    <x v="123"/>
    <x v="2"/>
    <d v="2023-03-07T00:00:00"/>
    <x v="1333"/>
    <s v="CBK"/>
    <x v="6"/>
    <x v="2"/>
    <x v="1"/>
    <n v="2"/>
    <x v="5"/>
    <x v="5"/>
    <x v="8"/>
  </r>
  <r>
    <x v="123"/>
    <x v="2"/>
    <d v="2023-02-28T00:00:00"/>
    <x v="1057"/>
    <s v="ANKER"/>
    <x v="20"/>
    <x v="1"/>
    <x v="1"/>
    <n v="2"/>
    <x v="5"/>
    <x v="5"/>
    <x v="8"/>
  </r>
  <r>
    <x v="123"/>
    <x v="2"/>
    <d v="2023-02-28T00:00:00"/>
    <x v="743"/>
    <s v="ANKER"/>
    <x v="20"/>
    <x v="1"/>
    <x v="1"/>
    <n v="2"/>
    <x v="5"/>
    <x v="5"/>
    <x v="8"/>
  </r>
  <r>
    <x v="123"/>
    <x v="2"/>
    <d v="2023-02-28T00:00:00"/>
    <x v="5"/>
    <s v="WALLADPT"/>
    <x v="3"/>
    <x v="1"/>
    <x v="1"/>
    <n v="2"/>
    <x v="5"/>
    <x v="5"/>
    <x v="8"/>
  </r>
  <r>
    <x v="123"/>
    <x v="1"/>
    <d v="2023-03-14T00:00:00"/>
    <x v="820"/>
    <s v="CLICC-ML"/>
    <x v="7"/>
    <x v="2"/>
    <x v="1"/>
    <n v="2"/>
    <x v="5"/>
    <x v="5"/>
    <x v="8"/>
  </r>
  <r>
    <x v="123"/>
    <x v="1"/>
    <d v="2023-02-28T00:00:00"/>
    <x v="709"/>
    <s v="MACCHRG"/>
    <x v="9"/>
    <x v="1"/>
    <x v="1"/>
    <n v="2"/>
    <x v="5"/>
    <x v="5"/>
    <x v="8"/>
  </r>
  <r>
    <x v="123"/>
    <x v="1"/>
    <d v="2023-02-28T00:00:00"/>
    <x v="1530"/>
    <s v="MACUSBC"/>
    <x v="2"/>
    <x v="1"/>
    <x v="1"/>
    <n v="2"/>
    <x v="5"/>
    <x v="5"/>
    <x v="8"/>
  </r>
  <r>
    <x v="123"/>
    <x v="1"/>
    <d v="2023-03-03T00:00:00"/>
    <x v="435"/>
    <s v="CALC"/>
    <x v="16"/>
    <x v="4"/>
    <x v="1"/>
    <n v="2"/>
    <x v="5"/>
    <x v="5"/>
    <x v="8"/>
  </r>
  <r>
    <x v="123"/>
    <x v="1"/>
    <d v="2023-03-14T00:00:00"/>
    <x v="780"/>
    <s v="CLICC-ML"/>
    <x v="7"/>
    <x v="2"/>
    <x v="1"/>
    <n v="2"/>
    <x v="5"/>
    <x v="5"/>
    <x v="8"/>
  </r>
  <r>
    <x v="123"/>
    <x v="1"/>
    <d v="2023-03-03T00:00:00"/>
    <x v="969"/>
    <s v="CALC"/>
    <x v="16"/>
    <x v="4"/>
    <x v="1"/>
    <n v="2"/>
    <x v="5"/>
    <x v="5"/>
    <x v="8"/>
  </r>
  <r>
    <x v="123"/>
    <x v="1"/>
    <d v="2023-02-28T00:00:00"/>
    <x v="498"/>
    <s v="WALLADPT"/>
    <x v="3"/>
    <x v="1"/>
    <x v="1"/>
    <n v="2"/>
    <x v="5"/>
    <x v="5"/>
    <x v="8"/>
  </r>
  <r>
    <x v="123"/>
    <x v="1"/>
    <d v="2023-02-28T00:00:00"/>
    <x v="524"/>
    <s v="IPHONE"/>
    <x v="1"/>
    <x v="1"/>
    <x v="1"/>
    <n v="2"/>
    <x v="5"/>
    <x v="5"/>
    <x v="8"/>
  </r>
  <r>
    <x v="123"/>
    <x v="0"/>
    <d v="2023-02-28T00:00:00"/>
    <x v="1539"/>
    <s v="MACUSBC"/>
    <x v="2"/>
    <x v="1"/>
    <x v="1"/>
    <n v="2"/>
    <x v="5"/>
    <x v="5"/>
    <x v="8"/>
  </r>
  <r>
    <x v="123"/>
    <x v="1"/>
    <d v="2023-02-28T00:00:00"/>
    <x v="1080"/>
    <s v="OMNI"/>
    <x v="15"/>
    <x v="1"/>
    <x v="1"/>
    <n v="2"/>
    <x v="5"/>
    <x v="5"/>
    <x v="8"/>
  </r>
  <r>
    <x v="123"/>
    <x v="1"/>
    <d v="2023-02-28T00:00:00"/>
    <x v="1538"/>
    <s v="MACUSBC"/>
    <x v="2"/>
    <x v="1"/>
    <x v="1"/>
    <n v="2"/>
    <x v="5"/>
    <x v="5"/>
    <x v="8"/>
  </r>
  <r>
    <x v="123"/>
    <x v="1"/>
    <d v="2023-02-28T00:00:00"/>
    <x v="1550"/>
    <s v="MACUSBC"/>
    <x v="2"/>
    <x v="1"/>
    <x v="1"/>
    <n v="2"/>
    <x v="5"/>
    <x v="5"/>
    <x v="8"/>
  </r>
  <r>
    <x v="123"/>
    <x v="0"/>
    <d v="2023-03-14T00:00:00"/>
    <x v="599"/>
    <s v="CLICC-ML"/>
    <x v="7"/>
    <x v="2"/>
    <x v="1"/>
    <n v="2"/>
    <x v="5"/>
    <x v="5"/>
    <x v="8"/>
  </r>
  <r>
    <x v="123"/>
    <x v="1"/>
    <d v="2023-03-07T00:00:00"/>
    <x v="463"/>
    <s v="CBK"/>
    <x v="6"/>
    <x v="2"/>
    <x v="1"/>
    <n v="2"/>
    <x v="5"/>
    <x v="5"/>
    <x v="8"/>
  </r>
  <r>
    <x v="123"/>
    <x v="1"/>
    <d v="2023-02-28T00:00:00"/>
    <x v="1267"/>
    <s v="WALLADPT"/>
    <x v="3"/>
    <x v="1"/>
    <x v="1"/>
    <n v="2"/>
    <x v="5"/>
    <x v="5"/>
    <x v="8"/>
  </r>
  <r>
    <x v="123"/>
    <x v="1"/>
    <d v="2023-02-28T00:00:00"/>
    <x v="497"/>
    <s v="IPHONE"/>
    <x v="1"/>
    <x v="1"/>
    <x v="1"/>
    <n v="2"/>
    <x v="5"/>
    <x v="5"/>
    <x v="8"/>
  </r>
  <r>
    <x v="123"/>
    <x v="1"/>
    <d v="2023-02-28T00:00:00"/>
    <x v="285"/>
    <s v="IPHONE"/>
    <x v="1"/>
    <x v="1"/>
    <x v="1"/>
    <n v="2"/>
    <x v="5"/>
    <x v="5"/>
    <x v="8"/>
  </r>
  <r>
    <x v="123"/>
    <x v="1"/>
    <d v="2023-02-28T00:00:00"/>
    <x v="732"/>
    <s v="WALLADPT"/>
    <x v="3"/>
    <x v="1"/>
    <x v="1"/>
    <n v="2"/>
    <x v="5"/>
    <x v="5"/>
    <x v="8"/>
  </r>
  <r>
    <x v="123"/>
    <x v="1"/>
    <d v="2023-03-07T00:00:00"/>
    <x v="392"/>
    <s v="CBK"/>
    <x v="6"/>
    <x v="2"/>
    <x v="1"/>
    <n v="2"/>
    <x v="5"/>
    <x v="5"/>
    <x v="8"/>
  </r>
  <r>
    <x v="123"/>
    <x v="0"/>
    <d v="2023-03-07T00:00:00"/>
    <x v="768"/>
    <s v="CBK"/>
    <x v="6"/>
    <x v="2"/>
    <x v="1"/>
    <n v="2"/>
    <x v="5"/>
    <x v="5"/>
    <x v="8"/>
  </r>
  <r>
    <x v="123"/>
    <x v="1"/>
    <d v="2023-02-28T00:00:00"/>
    <x v="678"/>
    <s v="MACCHRG"/>
    <x v="9"/>
    <x v="1"/>
    <x v="1"/>
    <n v="2"/>
    <x v="5"/>
    <x v="5"/>
    <x v="8"/>
  </r>
  <r>
    <x v="123"/>
    <x v="1"/>
    <d v="2023-02-28T00:00:00"/>
    <x v="1186"/>
    <s v="OMNI"/>
    <x v="15"/>
    <x v="1"/>
    <x v="1"/>
    <n v="2"/>
    <x v="5"/>
    <x v="5"/>
    <x v="8"/>
  </r>
  <r>
    <x v="123"/>
    <x v="0"/>
    <d v="2023-03-07T00:00:00"/>
    <x v="1422"/>
    <s v="CBK"/>
    <x v="6"/>
    <x v="2"/>
    <x v="1"/>
    <n v="2"/>
    <x v="5"/>
    <x v="5"/>
    <x v="8"/>
  </r>
  <r>
    <x v="123"/>
    <x v="1"/>
    <d v="2023-03-14T00:00:00"/>
    <x v="582"/>
    <s v="CLICC-ML"/>
    <x v="7"/>
    <x v="2"/>
    <x v="1"/>
    <n v="2"/>
    <x v="5"/>
    <x v="5"/>
    <x v="8"/>
  </r>
  <r>
    <x v="123"/>
    <x v="1"/>
    <d v="2023-02-28T00:00:00"/>
    <x v="1528"/>
    <s v="MACUSBC"/>
    <x v="2"/>
    <x v="1"/>
    <x v="1"/>
    <n v="2"/>
    <x v="5"/>
    <x v="5"/>
    <x v="8"/>
  </r>
  <r>
    <x v="123"/>
    <x v="1"/>
    <d v="2023-02-28T00:00:00"/>
    <x v="883"/>
    <s v="IPHONE"/>
    <x v="1"/>
    <x v="1"/>
    <x v="1"/>
    <n v="2"/>
    <x v="5"/>
    <x v="5"/>
    <x v="8"/>
  </r>
  <r>
    <x v="123"/>
    <x v="1"/>
    <d v="2023-02-28T00:00:00"/>
    <x v="1279"/>
    <s v="OMNI"/>
    <x v="15"/>
    <x v="1"/>
    <x v="1"/>
    <n v="2"/>
    <x v="5"/>
    <x v="5"/>
    <x v="8"/>
  </r>
  <r>
    <x v="123"/>
    <x v="1"/>
    <d v="2023-03-07T00:00:00"/>
    <x v="504"/>
    <s v="CBK"/>
    <x v="6"/>
    <x v="2"/>
    <x v="1"/>
    <n v="2"/>
    <x v="5"/>
    <x v="5"/>
    <x v="8"/>
  </r>
  <r>
    <x v="123"/>
    <x v="1"/>
    <d v="2023-02-28T00:00:00"/>
    <x v="20"/>
    <s v="IPHONE"/>
    <x v="1"/>
    <x v="1"/>
    <x v="1"/>
    <n v="2"/>
    <x v="5"/>
    <x v="5"/>
    <x v="8"/>
  </r>
  <r>
    <x v="123"/>
    <x v="1"/>
    <d v="2023-02-28T00:00:00"/>
    <x v="1258"/>
    <s v="WALLADPT"/>
    <x v="3"/>
    <x v="1"/>
    <x v="1"/>
    <n v="2"/>
    <x v="5"/>
    <x v="5"/>
    <x v="8"/>
  </r>
  <r>
    <x v="123"/>
    <x v="1"/>
    <d v="2023-02-28T00:00:00"/>
    <x v="974"/>
    <s v="OMNI"/>
    <x v="15"/>
    <x v="1"/>
    <x v="1"/>
    <n v="2"/>
    <x v="5"/>
    <x v="5"/>
    <x v="8"/>
  </r>
  <r>
    <x v="123"/>
    <x v="0"/>
    <d v="2023-02-28T00:00:00"/>
    <x v="498"/>
    <s v="WALLADPT"/>
    <x v="3"/>
    <x v="1"/>
    <x v="1"/>
    <n v="2"/>
    <x v="5"/>
    <x v="5"/>
    <x v="8"/>
  </r>
  <r>
    <x v="123"/>
    <x v="0"/>
    <d v="2023-02-28T00:00:00"/>
    <x v="524"/>
    <s v="IPHONE"/>
    <x v="1"/>
    <x v="1"/>
    <x v="1"/>
    <n v="2"/>
    <x v="5"/>
    <x v="5"/>
    <x v="8"/>
  </r>
  <r>
    <x v="123"/>
    <x v="0"/>
    <d v="2023-03-07T00:00:00"/>
    <x v="328"/>
    <s v="CBK"/>
    <x v="6"/>
    <x v="2"/>
    <x v="1"/>
    <n v="2"/>
    <x v="5"/>
    <x v="5"/>
    <x v="8"/>
  </r>
  <r>
    <x v="123"/>
    <x v="1"/>
    <d v="2023-02-28T00:00:00"/>
    <x v="822"/>
    <s v="WALLADPT"/>
    <x v="3"/>
    <x v="1"/>
    <x v="1"/>
    <n v="2"/>
    <x v="5"/>
    <x v="5"/>
    <x v="8"/>
  </r>
  <r>
    <x v="123"/>
    <x v="1"/>
    <d v="2023-02-28T00:00:00"/>
    <x v="185"/>
    <s v="IPHONE"/>
    <x v="1"/>
    <x v="1"/>
    <x v="1"/>
    <n v="2"/>
    <x v="5"/>
    <x v="5"/>
    <x v="8"/>
  </r>
  <r>
    <x v="123"/>
    <x v="0"/>
    <d v="2023-02-28T00:00:00"/>
    <x v="1539"/>
    <s v="MACUSBC"/>
    <x v="2"/>
    <x v="1"/>
    <x v="1"/>
    <n v="2"/>
    <x v="5"/>
    <x v="5"/>
    <x v="8"/>
  </r>
  <r>
    <x v="123"/>
    <x v="1"/>
    <d v="2023-03-07T00:00:00"/>
    <x v="1618"/>
    <s v="CBK"/>
    <x v="6"/>
    <x v="2"/>
    <x v="1"/>
    <n v="2"/>
    <x v="5"/>
    <x v="5"/>
    <x v="8"/>
  </r>
  <r>
    <x v="123"/>
    <x v="1"/>
    <d v="2023-02-28T00:00:00"/>
    <x v="1532"/>
    <s v="MACUSBC"/>
    <x v="2"/>
    <x v="1"/>
    <x v="1"/>
    <n v="2"/>
    <x v="5"/>
    <x v="5"/>
    <x v="8"/>
  </r>
  <r>
    <x v="123"/>
    <x v="1"/>
    <d v="2023-02-28T00:00:00"/>
    <x v="1205"/>
    <s v="HPUSBC"/>
    <x v="12"/>
    <x v="1"/>
    <x v="1"/>
    <n v="2"/>
    <x v="5"/>
    <x v="5"/>
    <x v="8"/>
  </r>
  <r>
    <x v="123"/>
    <x v="1"/>
    <d v="2023-02-28T00:00:00"/>
    <x v="806"/>
    <s v="IPHONE"/>
    <x v="1"/>
    <x v="1"/>
    <x v="1"/>
    <n v="2"/>
    <x v="5"/>
    <x v="5"/>
    <x v="8"/>
  </r>
  <r>
    <x v="123"/>
    <x v="0"/>
    <d v="2023-03-03T00:00:00"/>
    <x v="966"/>
    <s v="CALC"/>
    <x v="16"/>
    <x v="4"/>
    <x v="1"/>
    <n v="2"/>
    <x v="5"/>
    <x v="5"/>
    <x v="8"/>
  </r>
  <r>
    <x v="123"/>
    <x v="1"/>
    <d v="2023-03-12T00:00:00"/>
    <x v="319"/>
    <s v="CLICC-ML"/>
    <x v="7"/>
    <x v="2"/>
    <x v="1"/>
    <n v="2"/>
    <x v="5"/>
    <x v="5"/>
    <x v="8"/>
  </r>
  <r>
    <x v="123"/>
    <x v="1"/>
    <d v="2023-02-28T00:00:00"/>
    <x v="1531"/>
    <s v="MACUSBC"/>
    <x v="2"/>
    <x v="1"/>
    <x v="1"/>
    <n v="2"/>
    <x v="5"/>
    <x v="5"/>
    <x v="8"/>
  </r>
  <r>
    <x v="123"/>
    <x v="1"/>
    <d v="2023-02-28T00:00:00"/>
    <x v="854"/>
    <s v="WALLADPT"/>
    <x v="3"/>
    <x v="1"/>
    <x v="1"/>
    <n v="2"/>
    <x v="5"/>
    <x v="5"/>
    <x v="8"/>
  </r>
  <r>
    <x v="123"/>
    <x v="1"/>
    <d v="2023-03-14T00:00:00"/>
    <x v="866"/>
    <s v="CLICC-ML"/>
    <x v="7"/>
    <x v="2"/>
    <x v="1"/>
    <n v="2"/>
    <x v="5"/>
    <x v="5"/>
    <x v="8"/>
  </r>
  <r>
    <x v="123"/>
    <x v="0"/>
    <d v="2023-02-28T00:00:00"/>
    <x v="961"/>
    <s v="MACCHRG"/>
    <x v="9"/>
    <x v="1"/>
    <x v="1"/>
    <n v="2"/>
    <x v="5"/>
    <x v="5"/>
    <x v="8"/>
  </r>
  <r>
    <x v="123"/>
    <x v="1"/>
    <d v="2023-02-28T00:00:00"/>
    <x v="548"/>
    <s v="IPHONE"/>
    <x v="1"/>
    <x v="1"/>
    <x v="1"/>
    <n v="2"/>
    <x v="5"/>
    <x v="5"/>
    <x v="8"/>
  </r>
  <r>
    <x v="123"/>
    <x v="1"/>
    <d v="2023-02-28T00:00:00"/>
    <x v="1305"/>
    <s v="OMNI"/>
    <x v="15"/>
    <x v="1"/>
    <x v="1"/>
    <n v="2"/>
    <x v="5"/>
    <x v="5"/>
    <x v="8"/>
  </r>
  <r>
    <x v="123"/>
    <x v="1"/>
    <d v="2023-02-28T00:00:00"/>
    <x v="1035"/>
    <s v="IPHONE"/>
    <x v="1"/>
    <x v="1"/>
    <x v="1"/>
    <n v="2"/>
    <x v="5"/>
    <x v="5"/>
    <x v="8"/>
  </r>
  <r>
    <x v="123"/>
    <x v="3"/>
    <d v="2023-03-09T00:00:00"/>
    <x v="624"/>
    <s v="CBK"/>
    <x v="6"/>
    <x v="2"/>
    <x v="1"/>
    <n v="2"/>
    <x v="5"/>
    <x v="5"/>
    <x v="8"/>
  </r>
  <r>
    <x v="123"/>
    <x v="0"/>
    <d v="2023-02-28T00:00:00"/>
    <x v="398"/>
    <s v="UVGA"/>
    <x v="10"/>
    <x v="0"/>
    <x v="1"/>
    <n v="2"/>
    <x v="5"/>
    <x v="5"/>
    <x v="8"/>
  </r>
  <r>
    <x v="123"/>
    <x v="1"/>
    <d v="2023-03-14T00:00:00"/>
    <x v="560"/>
    <s v="HP"/>
    <x v="18"/>
    <x v="2"/>
    <x v="1"/>
    <n v="2"/>
    <x v="5"/>
    <x v="5"/>
    <x v="8"/>
  </r>
  <r>
    <x v="123"/>
    <x v="1"/>
    <d v="2023-02-28T00:00:00"/>
    <x v="1533"/>
    <s v="MACUSBC"/>
    <x v="2"/>
    <x v="1"/>
    <x v="1"/>
    <n v="2"/>
    <x v="5"/>
    <x v="5"/>
    <x v="8"/>
  </r>
  <r>
    <x v="123"/>
    <x v="2"/>
    <d v="2023-02-28T00:00:00"/>
    <x v="1569"/>
    <s v="HDST"/>
    <x v="8"/>
    <x v="4"/>
    <x v="1"/>
    <n v="2"/>
    <x v="5"/>
    <x v="5"/>
    <x v="8"/>
  </r>
  <r>
    <x v="123"/>
    <x v="0"/>
    <d v="2023-02-28T00:00:00"/>
    <x v="786"/>
    <s v="OMNI"/>
    <x v="15"/>
    <x v="1"/>
    <x v="1"/>
    <n v="2"/>
    <x v="5"/>
    <x v="5"/>
    <x v="8"/>
  </r>
  <r>
    <x v="123"/>
    <x v="1"/>
    <d v="2023-03-08T00:00:00"/>
    <x v="1577"/>
    <s v="HP"/>
    <x v="18"/>
    <x v="2"/>
    <x v="1"/>
    <n v="2"/>
    <x v="5"/>
    <x v="5"/>
    <x v="8"/>
  </r>
  <r>
    <x v="123"/>
    <x v="0"/>
    <d v="2023-02-28T00:00:00"/>
    <x v="285"/>
    <s v="IPHONE"/>
    <x v="1"/>
    <x v="1"/>
    <x v="1"/>
    <n v="2"/>
    <x v="5"/>
    <x v="5"/>
    <x v="8"/>
  </r>
  <r>
    <x v="123"/>
    <x v="0"/>
    <d v="2023-02-28T00:00:00"/>
    <x v="68"/>
    <s v="MACCHRG"/>
    <x v="9"/>
    <x v="1"/>
    <x v="1"/>
    <n v="2"/>
    <x v="5"/>
    <x v="5"/>
    <x v="8"/>
  </r>
  <r>
    <x v="123"/>
    <x v="0"/>
    <d v="2023-02-28T00:00:00"/>
    <x v="883"/>
    <s v="IPHONE"/>
    <x v="1"/>
    <x v="1"/>
    <x v="1"/>
    <n v="2"/>
    <x v="5"/>
    <x v="5"/>
    <x v="8"/>
  </r>
  <r>
    <x v="123"/>
    <x v="1"/>
    <d v="2023-03-14T00:00:00"/>
    <x v="1397"/>
    <s v="CLICC-ML"/>
    <x v="7"/>
    <x v="2"/>
    <x v="1"/>
    <n v="2"/>
    <x v="5"/>
    <x v="5"/>
    <x v="8"/>
  </r>
  <r>
    <x v="123"/>
    <x v="1"/>
    <d v="2023-03-14T00:00:00"/>
    <x v="454"/>
    <s v="CLICC-ML"/>
    <x v="7"/>
    <x v="2"/>
    <x v="1"/>
    <n v="2"/>
    <x v="5"/>
    <x v="5"/>
    <x v="8"/>
  </r>
  <r>
    <x v="123"/>
    <x v="3"/>
    <d v="2023-02-28T00:00:00"/>
    <x v="1505"/>
    <s v="HDST"/>
    <x v="8"/>
    <x v="4"/>
    <x v="1"/>
    <n v="2"/>
    <x v="5"/>
    <x v="5"/>
    <x v="8"/>
  </r>
  <r>
    <x v="123"/>
    <x v="1"/>
    <d v="2023-03-07T00:00:00"/>
    <x v="583"/>
    <s v="CLICC-ML"/>
    <x v="7"/>
    <x v="2"/>
    <x v="1"/>
    <n v="2"/>
    <x v="5"/>
    <x v="5"/>
    <x v="8"/>
  </r>
  <r>
    <x v="123"/>
    <x v="1"/>
    <d v="2023-02-28T00:00:00"/>
    <x v="891"/>
    <s v="OMNI"/>
    <x v="15"/>
    <x v="1"/>
    <x v="1"/>
    <n v="2"/>
    <x v="5"/>
    <x v="5"/>
    <x v="8"/>
  </r>
  <r>
    <x v="123"/>
    <x v="1"/>
    <d v="2023-03-07T00:00:00"/>
    <x v="1619"/>
    <s v="CLICC-MM"/>
    <x v="4"/>
    <x v="2"/>
    <x v="1"/>
    <n v="2"/>
    <x v="5"/>
    <x v="5"/>
    <x v="8"/>
  </r>
  <r>
    <x v="123"/>
    <x v="1"/>
    <d v="2023-03-07T00:00:00"/>
    <x v="1563"/>
    <s v="HP"/>
    <x v="18"/>
    <x v="2"/>
    <x v="1"/>
    <n v="2"/>
    <x v="5"/>
    <x v="5"/>
    <x v="8"/>
  </r>
  <r>
    <x v="123"/>
    <x v="0"/>
    <d v="2023-03-14T00:00:00"/>
    <x v="159"/>
    <s v="CLICC-MM"/>
    <x v="4"/>
    <x v="2"/>
    <x v="1"/>
    <n v="2"/>
    <x v="5"/>
    <x v="5"/>
    <x v="8"/>
  </r>
  <r>
    <x v="123"/>
    <x v="1"/>
    <d v="2023-02-28T00:00:00"/>
    <x v="357"/>
    <s v="WALLADPT"/>
    <x v="3"/>
    <x v="1"/>
    <x v="1"/>
    <n v="2"/>
    <x v="5"/>
    <x v="5"/>
    <x v="8"/>
  </r>
  <r>
    <x v="123"/>
    <x v="1"/>
    <d v="2023-02-28T00:00:00"/>
    <x v="262"/>
    <s v="IPHONE"/>
    <x v="1"/>
    <x v="1"/>
    <x v="1"/>
    <n v="2"/>
    <x v="5"/>
    <x v="5"/>
    <x v="8"/>
  </r>
  <r>
    <x v="123"/>
    <x v="1"/>
    <d v="2023-03-07T00:00:00"/>
    <x v="392"/>
    <s v="CBK"/>
    <x v="6"/>
    <x v="2"/>
    <x v="1"/>
    <n v="2"/>
    <x v="5"/>
    <x v="5"/>
    <x v="8"/>
  </r>
  <r>
    <x v="123"/>
    <x v="1"/>
    <d v="2023-03-07T00:00:00"/>
    <x v="1620"/>
    <s v="HP"/>
    <x v="18"/>
    <x v="2"/>
    <x v="1"/>
    <n v="2"/>
    <x v="5"/>
    <x v="5"/>
    <x v="8"/>
  </r>
  <r>
    <x v="123"/>
    <x v="1"/>
    <d v="2023-03-14T00:00:00"/>
    <x v="700"/>
    <s v="CLICC-ML"/>
    <x v="7"/>
    <x v="2"/>
    <x v="1"/>
    <n v="2"/>
    <x v="5"/>
    <x v="5"/>
    <x v="8"/>
  </r>
  <r>
    <x v="123"/>
    <x v="1"/>
    <d v="2023-03-07T00:00:00"/>
    <x v="849"/>
    <s v="CLICC-ML"/>
    <x v="7"/>
    <x v="2"/>
    <x v="1"/>
    <n v="2"/>
    <x v="5"/>
    <x v="5"/>
    <x v="8"/>
  </r>
  <r>
    <x v="123"/>
    <x v="0"/>
    <d v="2023-02-28T00:00:00"/>
    <x v="1134"/>
    <s v="HDMIC"/>
    <x v="0"/>
    <x v="0"/>
    <x v="1"/>
    <n v="2"/>
    <x v="5"/>
    <x v="5"/>
    <x v="8"/>
  </r>
  <r>
    <x v="123"/>
    <x v="1"/>
    <d v="2023-02-28T00:00:00"/>
    <x v="1534"/>
    <s v="MACUSBC"/>
    <x v="2"/>
    <x v="1"/>
    <x v="1"/>
    <n v="2"/>
    <x v="5"/>
    <x v="5"/>
    <x v="8"/>
  </r>
  <r>
    <x v="123"/>
    <x v="1"/>
    <d v="2023-03-14T00:00:00"/>
    <x v="779"/>
    <s v="CLICC-ML"/>
    <x v="7"/>
    <x v="2"/>
    <x v="1"/>
    <n v="2"/>
    <x v="5"/>
    <x v="5"/>
    <x v="8"/>
  </r>
  <r>
    <x v="123"/>
    <x v="1"/>
    <d v="2023-02-28T00:00:00"/>
    <x v="548"/>
    <s v="IPHONE"/>
    <x v="1"/>
    <x v="1"/>
    <x v="1"/>
    <n v="2"/>
    <x v="5"/>
    <x v="5"/>
    <x v="8"/>
  </r>
  <r>
    <x v="123"/>
    <x v="1"/>
    <d v="2023-02-28T00:00:00"/>
    <x v="1417"/>
    <s v="HPUSBC"/>
    <x v="12"/>
    <x v="1"/>
    <x v="1"/>
    <n v="2"/>
    <x v="5"/>
    <x v="5"/>
    <x v="8"/>
  </r>
  <r>
    <x v="123"/>
    <x v="1"/>
    <d v="2023-02-28T00:00:00"/>
    <x v="1534"/>
    <s v="MACUSBC"/>
    <x v="2"/>
    <x v="1"/>
    <x v="1"/>
    <n v="2"/>
    <x v="5"/>
    <x v="5"/>
    <x v="8"/>
  </r>
  <r>
    <x v="123"/>
    <x v="1"/>
    <d v="2023-02-28T00:00:00"/>
    <x v="524"/>
    <s v="IPHONE"/>
    <x v="1"/>
    <x v="1"/>
    <x v="1"/>
    <n v="2"/>
    <x v="5"/>
    <x v="5"/>
    <x v="8"/>
  </r>
  <r>
    <x v="123"/>
    <x v="1"/>
    <d v="2023-02-28T00:00:00"/>
    <x v="498"/>
    <s v="WALLADPT"/>
    <x v="3"/>
    <x v="1"/>
    <x v="1"/>
    <n v="2"/>
    <x v="5"/>
    <x v="5"/>
    <x v="8"/>
  </r>
  <r>
    <x v="124"/>
    <x v="1"/>
    <d v="2023-03-01T00:00:00"/>
    <x v="1534"/>
    <s v="MACUSBC"/>
    <x v="2"/>
    <x v="1"/>
    <x v="1"/>
    <n v="3"/>
    <x v="6"/>
    <x v="6"/>
    <x v="8"/>
  </r>
  <r>
    <x v="124"/>
    <x v="2"/>
    <d v="2023-03-01T00:00:00"/>
    <x v="1539"/>
    <s v="MACUSBC"/>
    <x v="2"/>
    <x v="1"/>
    <x v="1"/>
    <n v="3"/>
    <x v="6"/>
    <x v="6"/>
    <x v="8"/>
  </r>
  <r>
    <x v="124"/>
    <x v="2"/>
    <d v="2023-03-01T00:00:00"/>
    <x v="727"/>
    <s v="OMNI"/>
    <x v="15"/>
    <x v="1"/>
    <x v="1"/>
    <n v="3"/>
    <x v="6"/>
    <x v="6"/>
    <x v="8"/>
  </r>
  <r>
    <x v="124"/>
    <x v="2"/>
    <d v="2023-03-01T00:00:00"/>
    <x v="712"/>
    <s v="OMNI"/>
    <x v="15"/>
    <x v="1"/>
    <x v="1"/>
    <n v="3"/>
    <x v="6"/>
    <x v="6"/>
    <x v="8"/>
  </r>
  <r>
    <x v="124"/>
    <x v="2"/>
    <d v="2023-03-01T00:00:00"/>
    <x v="728"/>
    <s v="OMNI"/>
    <x v="15"/>
    <x v="1"/>
    <x v="1"/>
    <n v="3"/>
    <x v="6"/>
    <x v="6"/>
    <x v="8"/>
  </r>
  <r>
    <x v="124"/>
    <x v="2"/>
    <d v="2023-03-01T00:00:00"/>
    <x v="720"/>
    <s v="OMNI"/>
    <x v="15"/>
    <x v="1"/>
    <x v="1"/>
    <n v="3"/>
    <x v="6"/>
    <x v="6"/>
    <x v="8"/>
  </r>
  <r>
    <x v="124"/>
    <x v="2"/>
    <d v="2023-03-01T00:00:00"/>
    <x v="795"/>
    <s v="OMNI"/>
    <x v="15"/>
    <x v="1"/>
    <x v="1"/>
    <n v="3"/>
    <x v="6"/>
    <x v="6"/>
    <x v="8"/>
  </r>
  <r>
    <x v="124"/>
    <x v="1"/>
    <d v="2023-03-01T00:00:00"/>
    <x v="398"/>
    <s v="UVGA"/>
    <x v="10"/>
    <x v="0"/>
    <x v="1"/>
    <n v="3"/>
    <x v="6"/>
    <x v="6"/>
    <x v="8"/>
  </r>
  <r>
    <x v="124"/>
    <x v="1"/>
    <d v="2023-03-01T00:00:00"/>
    <x v="1569"/>
    <s v="HDST"/>
    <x v="8"/>
    <x v="4"/>
    <x v="1"/>
    <n v="3"/>
    <x v="6"/>
    <x v="6"/>
    <x v="8"/>
  </r>
  <r>
    <x v="124"/>
    <x v="1"/>
    <d v="2023-03-01T00:00:00"/>
    <x v="1591"/>
    <s v="UHDMI"/>
    <x v="14"/>
    <x v="0"/>
    <x v="1"/>
    <n v="3"/>
    <x v="6"/>
    <x v="6"/>
    <x v="8"/>
  </r>
  <r>
    <x v="124"/>
    <x v="1"/>
    <d v="2023-03-01T00:00:00"/>
    <x v="1205"/>
    <s v="HPUSBC"/>
    <x v="12"/>
    <x v="1"/>
    <x v="1"/>
    <n v="3"/>
    <x v="6"/>
    <x v="6"/>
    <x v="8"/>
  </r>
  <r>
    <x v="124"/>
    <x v="0"/>
    <d v="2023-03-08T00:00:00"/>
    <x v="318"/>
    <s v="CBK"/>
    <x v="6"/>
    <x v="2"/>
    <x v="1"/>
    <n v="3"/>
    <x v="6"/>
    <x v="6"/>
    <x v="8"/>
  </r>
  <r>
    <x v="124"/>
    <x v="1"/>
    <d v="2023-03-01T00:00:00"/>
    <x v="1533"/>
    <s v="MACUSBC"/>
    <x v="2"/>
    <x v="1"/>
    <x v="1"/>
    <n v="3"/>
    <x v="6"/>
    <x v="6"/>
    <x v="8"/>
  </r>
  <r>
    <x v="124"/>
    <x v="1"/>
    <d v="2023-03-01T00:00:00"/>
    <x v="854"/>
    <s v="WALLADPT"/>
    <x v="3"/>
    <x v="1"/>
    <x v="1"/>
    <n v="3"/>
    <x v="6"/>
    <x v="6"/>
    <x v="8"/>
  </r>
  <r>
    <x v="124"/>
    <x v="1"/>
    <d v="2023-03-01T00:00:00"/>
    <x v="2"/>
    <s v="IPHONE"/>
    <x v="1"/>
    <x v="1"/>
    <x v="1"/>
    <n v="3"/>
    <x v="6"/>
    <x v="6"/>
    <x v="8"/>
  </r>
  <r>
    <x v="124"/>
    <x v="0"/>
    <d v="2023-03-01T00:00:00"/>
    <x v="1531"/>
    <s v="MACUSBC"/>
    <x v="2"/>
    <x v="1"/>
    <x v="1"/>
    <n v="3"/>
    <x v="6"/>
    <x v="6"/>
    <x v="8"/>
  </r>
  <r>
    <x v="124"/>
    <x v="1"/>
    <d v="2023-03-15T00:00:00"/>
    <x v="73"/>
    <s v="CLICC-ML"/>
    <x v="7"/>
    <x v="2"/>
    <x v="1"/>
    <n v="3"/>
    <x v="6"/>
    <x v="6"/>
    <x v="8"/>
  </r>
  <r>
    <x v="124"/>
    <x v="2"/>
    <d v="2023-03-08T00:00:00"/>
    <x v="600"/>
    <s v="HP"/>
    <x v="18"/>
    <x v="2"/>
    <x v="1"/>
    <n v="3"/>
    <x v="6"/>
    <x v="6"/>
    <x v="8"/>
  </r>
  <r>
    <x v="124"/>
    <x v="3"/>
    <d v="2023-03-01T00:00:00"/>
    <x v="1238"/>
    <s v="UVGA"/>
    <x v="10"/>
    <x v="0"/>
    <x v="1"/>
    <n v="3"/>
    <x v="6"/>
    <x v="6"/>
    <x v="8"/>
  </r>
  <r>
    <x v="124"/>
    <x v="1"/>
    <d v="2023-03-01T00:00:00"/>
    <x v="1532"/>
    <s v="MACUSBC"/>
    <x v="2"/>
    <x v="1"/>
    <x v="1"/>
    <n v="3"/>
    <x v="6"/>
    <x v="6"/>
    <x v="8"/>
  </r>
  <r>
    <x v="124"/>
    <x v="1"/>
    <d v="2023-03-08T00:00:00"/>
    <x v="1596"/>
    <s v="CLICC-MM"/>
    <x v="4"/>
    <x v="2"/>
    <x v="1"/>
    <n v="3"/>
    <x v="6"/>
    <x v="6"/>
    <x v="8"/>
  </r>
  <r>
    <x v="124"/>
    <x v="1"/>
    <d v="2023-03-01T00:00:00"/>
    <x v="696"/>
    <s v="OMNI"/>
    <x v="15"/>
    <x v="1"/>
    <x v="1"/>
    <n v="3"/>
    <x v="6"/>
    <x v="6"/>
    <x v="8"/>
  </r>
  <r>
    <x v="124"/>
    <x v="1"/>
    <d v="2023-03-01T00:00:00"/>
    <x v="1530"/>
    <s v="MACUSBC"/>
    <x v="2"/>
    <x v="1"/>
    <x v="1"/>
    <n v="3"/>
    <x v="6"/>
    <x v="6"/>
    <x v="8"/>
  </r>
  <r>
    <x v="124"/>
    <x v="0"/>
    <d v="2023-03-01T00:00:00"/>
    <x v="1229"/>
    <s v="HDST"/>
    <x v="8"/>
    <x v="4"/>
    <x v="1"/>
    <n v="3"/>
    <x v="6"/>
    <x v="6"/>
    <x v="8"/>
  </r>
  <r>
    <x v="124"/>
    <x v="0"/>
    <d v="2023-03-08T00:00:00"/>
    <x v="1070"/>
    <s v="CBK"/>
    <x v="6"/>
    <x v="2"/>
    <x v="1"/>
    <n v="3"/>
    <x v="6"/>
    <x v="6"/>
    <x v="8"/>
  </r>
  <r>
    <x v="124"/>
    <x v="0"/>
    <d v="2023-03-01T00:00:00"/>
    <x v="1015"/>
    <s v="UHDMI"/>
    <x v="14"/>
    <x v="0"/>
    <x v="1"/>
    <n v="3"/>
    <x v="6"/>
    <x v="6"/>
    <x v="8"/>
  </r>
  <r>
    <x v="124"/>
    <x v="0"/>
    <d v="2023-03-01T00:00:00"/>
    <x v="1084"/>
    <s v="HDMIC"/>
    <x v="0"/>
    <x v="0"/>
    <x v="1"/>
    <n v="3"/>
    <x v="6"/>
    <x v="6"/>
    <x v="8"/>
  </r>
  <r>
    <x v="124"/>
    <x v="1"/>
    <d v="2023-03-15T00:00:00"/>
    <x v="719"/>
    <s v="CLICC-ML"/>
    <x v="7"/>
    <x v="2"/>
    <x v="1"/>
    <n v="3"/>
    <x v="6"/>
    <x v="6"/>
    <x v="8"/>
  </r>
  <r>
    <x v="124"/>
    <x v="1"/>
    <d v="2023-05-30T00:00:00"/>
    <x v="708"/>
    <s v="AD"/>
    <x v="5"/>
    <x v="3"/>
    <x v="1"/>
    <n v="3"/>
    <x v="6"/>
    <x v="6"/>
    <x v="8"/>
  </r>
  <r>
    <x v="124"/>
    <x v="1"/>
    <d v="2023-03-08T00:00:00"/>
    <x v="1367"/>
    <s v="CBK"/>
    <x v="6"/>
    <x v="2"/>
    <x v="1"/>
    <n v="3"/>
    <x v="6"/>
    <x v="6"/>
    <x v="8"/>
  </r>
  <r>
    <x v="124"/>
    <x v="1"/>
    <d v="2023-03-01T00:00:00"/>
    <x v="1523"/>
    <s v="WALLADPT"/>
    <x v="3"/>
    <x v="1"/>
    <x v="1"/>
    <n v="3"/>
    <x v="6"/>
    <x v="6"/>
    <x v="8"/>
  </r>
  <r>
    <x v="124"/>
    <x v="1"/>
    <d v="2023-03-01T00:00:00"/>
    <x v="524"/>
    <s v="IPHONE"/>
    <x v="1"/>
    <x v="1"/>
    <x v="1"/>
    <n v="3"/>
    <x v="6"/>
    <x v="6"/>
    <x v="8"/>
  </r>
  <r>
    <x v="124"/>
    <x v="1"/>
    <d v="2023-03-01T00:00:00"/>
    <x v="1503"/>
    <s v="IPHONE"/>
    <x v="1"/>
    <x v="1"/>
    <x v="1"/>
    <n v="3"/>
    <x v="6"/>
    <x v="6"/>
    <x v="8"/>
  </r>
  <r>
    <x v="124"/>
    <x v="0"/>
    <d v="2023-03-08T00:00:00"/>
    <x v="324"/>
    <s v="CBK"/>
    <x v="6"/>
    <x v="2"/>
    <x v="1"/>
    <n v="3"/>
    <x v="6"/>
    <x v="6"/>
    <x v="8"/>
  </r>
  <r>
    <x v="124"/>
    <x v="1"/>
    <d v="2023-03-01T00:00:00"/>
    <x v="1134"/>
    <s v="HDMIC"/>
    <x v="0"/>
    <x v="0"/>
    <x v="1"/>
    <n v="3"/>
    <x v="6"/>
    <x v="6"/>
    <x v="8"/>
  </r>
  <r>
    <x v="124"/>
    <x v="1"/>
    <d v="2023-03-01T00:00:00"/>
    <x v="883"/>
    <s v="IPHONE"/>
    <x v="1"/>
    <x v="1"/>
    <x v="1"/>
    <n v="3"/>
    <x v="6"/>
    <x v="6"/>
    <x v="8"/>
  </r>
  <r>
    <x v="124"/>
    <x v="1"/>
    <d v="2023-03-01T00:00:00"/>
    <x v="1301"/>
    <s v="IPHONE"/>
    <x v="1"/>
    <x v="1"/>
    <x v="1"/>
    <n v="3"/>
    <x v="6"/>
    <x v="6"/>
    <x v="8"/>
  </r>
  <r>
    <x v="124"/>
    <x v="1"/>
    <d v="2023-03-01T00:00:00"/>
    <x v="1258"/>
    <s v="WALLADPT"/>
    <x v="3"/>
    <x v="1"/>
    <x v="1"/>
    <n v="3"/>
    <x v="6"/>
    <x v="6"/>
    <x v="8"/>
  </r>
  <r>
    <x v="124"/>
    <x v="1"/>
    <d v="2023-03-01T00:00:00"/>
    <x v="498"/>
    <s v="WALLADPT"/>
    <x v="3"/>
    <x v="1"/>
    <x v="1"/>
    <n v="3"/>
    <x v="6"/>
    <x v="6"/>
    <x v="8"/>
  </r>
  <r>
    <x v="124"/>
    <x v="1"/>
    <d v="2023-03-01T00:00:00"/>
    <x v="935"/>
    <s v="ANDROID"/>
    <x v="19"/>
    <x v="1"/>
    <x v="1"/>
    <n v="3"/>
    <x v="6"/>
    <x v="6"/>
    <x v="8"/>
  </r>
  <r>
    <x v="124"/>
    <x v="1"/>
    <d v="2023-03-08T00:00:00"/>
    <x v="1621"/>
    <s v="HP"/>
    <x v="18"/>
    <x v="2"/>
    <x v="1"/>
    <n v="3"/>
    <x v="6"/>
    <x v="6"/>
    <x v="8"/>
  </r>
  <r>
    <x v="124"/>
    <x v="1"/>
    <d v="2023-03-15T00:00:00"/>
    <x v="1622"/>
    <s v="HP"/>
    <x v="18"/>
    <x v="2"/>
    <x v="1"/>
    <n v="3"/>
    <x v="6"/>
    <x v="6"/>
    <x v="8"/>
  </r>
  <r>
    <x v="124"/>
    <x v="1"/>
    <d v="2023-03-01T00:00:00"/>
    <x v="549"/>
    <s v="UVGA"/>
    <x v="10"/>
    <x v="0"/>
    <x v="1"/>
    <n v="3"/>
    <x v="6"/>
    <x v="6"/>
    <x v="8"/>
  </r>
  <r>
    <x v="124"/>
    <x v="0"/>
    <d v="2023-03-01T00:00:00"/>
    <x v="68"/>
    <s v="MACCHRG"/>
    <x v="9"/>
    <x v="1"/>
    <x v="1"/>
    <n v="3"/>
    <x v="6"/>
    <x v="6"/>
    <x v="8"/>
  </r>
  <r>
    <x v="124"/>
    <x v="1"/>
    <d v="2023-03-01T00:00:00"/>
    <x v="1209"/>
    <s v="HPUSBC"/>
    <x v="12"/>
    <x v="1"/>
    <x v="1"/>
    <n v="3"/>
    <x v="6"/>
    <x v="6"/>
    <x v="8"/>
  </r>
  <r>
    <x v="124"/>
    <x v="1"/>
    <d v="2023-03-04T00:00:00"/>
    <x v="435"/>
    <s v="CALC"/>
    <x v="16"/>
    <x v="4"/>
    <x v="1"/>
    <n v="3"/>
    <x v="6"/>
    <x v="6"/>
    <x v="8"/>
  </r>
  <r>
    <x v="124"/>
    <x v="1"/>
    <d v="2023-03-04T00:00:00"/>
    <x v="1007"/>
    <s v="CALC"/>
    <x v="16"/>
    <x v="4"/>
    <x v="1"/>
    <n v="3"/>
    <x v="6"/>
    <x v="6"/>
    <x v="8"/>
  </r>
  <r>
    <x v="124"/>
    <x v="1"/>
    <d v="2023-03-01T00:00:00"/>
    <x v="357"/>
    <s v="WALLADPT"/>
    <x v="3"/>
    <x v="1"/>
    <x v="1"/>
    <n v="3"/>
    <x v="6"/>
    <x v="6"/>
    <x v="8"/>
  </r>
  <r>
    <x v="124"/>
    <x v="1"/>
    <d v="2023-03-01T00:00:00"/>
    <x v="262"/>
    <s v="IPHONE"/>
    <x v="1"/>
    <x v="1"/>
    <x v="1"/>
    <n v="3"/>
    <x v="6"/>
    <x v="6"/>
    <x v="8"/>
  </r>
  <r>
    <x v="124"/>
    <x v="1"/>
    <d v="2023-03-01T00:00:00"/>
    <x v="310"/>
    <s v="HPUSBC"/>
    <x v="12"/>
    <x v="1"/>
    <x v="1"/>
    <n v="3"/>
    <x v="6"/>
    <x v="6"/>
    <x v="8"/>
  </r>
  <r>
    <x v="124"/>
    <x v="1"/>
    <d v="2023-03-01T00:00:00"/>
    <x v="397"/>
    <s v="OMNI"/>
    <x v="15"/>
    <x v="1"/>
    <x v="1"/>
    <n v="3"/>
    <x v="6"/>
    <x v="6"/>
    <x v="8"/>
  </r>
  <r>
    <x v="124"/>
    <x v="1"/>
    <d v="2023-03-01T00:00:00"/>
    <x v="445"/>
    <s v="IPHONE"/>
    <x v="1"/>
    <x v="1"/>
    <x v="1"/>
    <n v="3"/>
    <x v="6"/>
    <x v="6"/>
    <x v="8"/>
  </r>
  <r>
    <x v="124"/>
    <x v="1"/>
    <d v="2023-03-01T00:00:00"/>
    <x v="883"/>
    <s v="IPHONE"/>
    <x v="1"/>
    <x v="1"/>
    <x v="1"/>
    <n v="3"/>
    <x v="6"/>
    <x v="6"/>
    <x v="8"/>
  </r>
  <r>
    <x v="124"/>
    <x v="1"/>
    <d v="2023-03-01T00:00:00"/>
    <x v="688"/>
    <s v="HDST"/>
    <x v="8"/>
    <x v="4"/>
    <x v="1"/>
    <n v="3"/>
    <x v="6"/>
    <x v="6"/>
    <x v="8"/>
  </r>
  <r>
    <x v="124"/>
    <x v="1"/>
    <d v="2023-03-01T00:00:00"/>
    <x v="822"/>
    <s v="WALLADPT"/>
    <x v="3"/>
    <x v="1"/>
    <x v="1"/>
    <n v="3"/>
    <x v="6"/>
    <x v="6"/>
    <x v="8"/>
  </r>
  <r>
    <x v="124"/>
    <x v="1"/>
    <d v="2023-03-01T00:00:00"/>
    <x v="430"/>
    <s v="IPHONE"/>
    <x v="1"/>
    <x v="1"/>
    <x v="1"/>
    <n v="3"/>
    <x v="6"/>
    <x v="6"/>
    <x v="8"/>
  </r>
  <r>
    <x v="124"/>
    <x v="1"/>
    <d v="2023-03-01T00:00:00"/>
    <x v="1586"/>
    <s v="MACUSBC"/>
    <x v="2"/>
    <x v="1"/>
    <x v="1"/>
    <n v="3"/>
    <x v="6"/>
    <x v="6"/>
    <x v="8"/>
  </r>
  <r>
    <x v="124"/>
    <x v="1"/>
    <d v="2023-03-01T00:00:00"/>
    <x v="1530"/>
    <s v="MACUSBC"/>
    <x v="2"/>
    <x v="1"/>
    <x v="1"/>
    <n v="3"/>
    <x v="6"/>
    <x v="6"/>
    <x v="8"/>
  </r>
  <r>
    <x v="124"/>
    <x v="1"/>
    <d v="2023-03-08T00:00:00"/>
    <x v="877"/>
    <s v="CBK"/>
    <x v="6"/>
    <x v="2"/>
    <x v="1"/>
    <n v="3"/>
    <x v="6"/>
    <x v="6"/>
    <x v="8"/>
  </r>
  <r>
    <x v="124"/>
    <x v="0"/>
    <d v="2023-03-01T00:00:00"/>
    <x v="1205"/>
    <s v="HPUSBC"/>
    <x v="12"/>
    <x v="1"/>
    <x v="1"/>
    <n v="3"/>
    <x v="6"/>
    <x v="6"/>
    <x v="8"/>
  </r>
  <r>
    <x v="124"/>
    <x v="1"/>
    <d v="2023-03-08T00:00:00"/>
    <x v="1345"/>
    <s v="CLICC-ML"/>
    <x v="7"/>
    <x v="2"/>
    <x v="1"/>
    <n v="3"/>
    <x v="6"/>
    <x v="6"/>
    <x v="8"/>
  </r>
  <r>
    <x v="124"/>
    <x v="1"/>
    <d v="2023-03-08T00:00:00"/>
    <x v="504"/>
    <s v="CBK"/>
    <x v="6"/>
    <x v="2"/>
    <x v="1"/>
    <n v="3"/>
    <x v="6"/>
    <x v="6"/>
    <x v="8"/>
  </r>
  <r>
    <x v="124"/>
    <x v="1"/>
    <d v="2023-03-08T00:00:00"/>
    <x v="504"/>
    <s v="CBK"/>
    <x v="6"/>
    <x v="2"/>
    <x v="1"/>
    <n v="3"/>
    <x v="6"/>
    <x v="6"/>
    <x v="8"/>
  </r>
  <r>
    <x v="124"/>
    <x v="1"/>
    <d v="2023-03-15T00:00:00"/>
    <x v="848"/>
    <s v="CLICC-ML"/>
    <x v="7"/>
    <x v="2"/>
    <x v="1"/>
    <n v="3"/>
    <x v="6"/>
    <x v="6"/>
    <x v="8"/>
  </r>
  <r>
    <x v="124"/>
    <x v="1"/>
    <d v="2023-03-08T00:00:00"/>
    <x v="504"/>
    <s v="CBK"/>
    <x v="6"/>
    <x v="2"/>
    <x v="1"/>
    <n v="3"/>
    <x v="6"/>
    <x v="6"/>
    <x v="8"/>
  </r>
  <r>
    <x v="124"/>
    <x v="1"/>
    <d v="2023-03-08T00:00:00"/>
    <x v="504"/>
    <s v="CBK"/>
    <x v="6"/>
    <x v="2"/>
    <x v="1"/>
    <n v="3"/>
    <x v="6"/>
    <x v="6"/>
    <x v="8"/>
  </r>
  <r>
    <x v="124"/>
    <x v="1"/>
    <d v="2023-03-01T00:00:00"/>
    <x v="1134"/>
    <s v="HDMIC"/>
    <x v="0"/>
    <x v="0"/>
    <x v="1"/>
    <n v="3"/>
    <x v="6"/>
    <x v="6"/>
    <x v="8"/>
  </r>
  <r>
    <x v="124"/>
    <x v="1"/>
    <d v="2023-03-01T00:00:00"/>
    <x v="1534"/>
    <s v="MACUSBC"/>
    <x v="2"/>
    <x v="1"/>
    <x v="1"/>
    <n v="3"/>
    <x v="6"/>
    <x v="6"/>
    <x v="8"/>
  </r>
  <r>
    <x v="124"/>
    <x v="1"/>
    <d v="2023-03-08T00:00:00"/>
    <x v="504"/>
    <s v="CBK"/>
    <x v="6"/>
    <x v="2"/>
    <x v="1"/>
    <n v="3"/>
    <x v="6"/>
    <x v="6"/>
    <x v="8"/>
  </r>
  <r>
    <x v="124"/>
    <x v="1"/>
    <d v="2023-03-08T00:00:00"/>
    <x v="504"/>
    <s v="CBK"/>
    <x v="6"/>
    <x v="2"/>
    <x v="1"/>
    <n v="3"/>
    <x v="6"/>
    <x v="6"/>
    <x v="8"/>
  </r>
  <r>
    <x v="124"/>
    <x v="1"/>
    <d v="2023-03-01T00:00:00"/>
    <x v="1084"/>
    <s v="HDMIC"/>
    <x v="0"/>
    <x v="0"/>
    <x v="1"/>
    <n v="3"/>
    <x v="6"/>
    <x v="6"/>
    <x v="8"/>
  </r>
  <r>
    <x v="124"/>
    <x v="0"/>
    <d v="2023-03-24T00:00:00"/>
    <x v="367"/>
    <s v="FAC"/>
    <x v="4"/>
    <x v="2"/>
    <x v="1"/>
    <n v="3"/>
    <x v="6"/>
    <x v="6"/>
    <x v="8"/>
  </r>
  <r>
    <x v="124"/>
    <x v="1"/>
    <d v="2023-03-01T00:00:00"/>
    <x v="1492"/>
    <s v="HDMIC"/>
    <x v="0"/>
    <x v="0"/>
    <x v="1"/>
    <n v="3"/>
    <x v="6"/>
    <x v="6"/>
    <x v="8"/>
  </r>
  <r>
    <x v="124"/>
    <x v="0"/>
    <d v="2023-03-08T00:00:00"/>
    <x v="1623"/>
    <s v="CLICC-MM"/>
    <x v="4"/>
    <x v="2"/>
    <x v="1"/>
    <n v="3"/>
    <x v="6"/>
    <x v="6"/>
    <x v="8"/>
  </r>
  <r>
    <x v="124"/>
    <x v="1"/>
    <d v="2023-03-01T00:00:00"/>
    <x v="1538"/>
    <s v="MACUSBC"/>
    <x v="2"/>
    <x v="1"/>
    <x v="1"/>
    <n v="3"/>
    <x v="6"/>
    <x v="6"/>
    <x v="8"/>
  </r>
  <r>
    <x v="124"/>
    <x v="1"/>
    <d v="2023-03-01T00:00:00"/>
    <x v="1417"/>
    <s v="HPUSBC"/>
    <x v="12"/>
    <x v="1"/>
    <x v="1"/>
    <n v="3"/>
    <x v="6"/>
    <x v="6"/>
    <x v="8"/>
  </r>
  <r>
    <x v="124"/>
    <x v="1"/>
    <d v="2023-03-08T00:00:00"/>
    <x v="399"/>
    <s v="CBK"/>
    <x v="6"/>
    <x v="2"/>
    <x v="1"/>
    <n v="3"/>
    <x v="6"/>
    <x v="6"/>
    <x v="8"/>
  </r>
  <r>
    <x v="124"/>
    <x v="1"/>
    <d v="2023-03-08T00:00:00"/>
    <x v="399"/>
    <s v="CBK"/>
    <x v="6"/>
    <x v="2"/>
    <x v="1"/>
    <n v="3"/>
    <x v="6"/>
    <x v="6"/>
    <x v="8"/>
  </r>
  <r>
    <x v="124"/>
    <x v="1"/>
    <d v="2023-03-08T00:00:00"/>
    <x v="399"/>
    <s v="CBK"/>
    <x v="6"/>
    <x v="2"/>
    <x v="1"/>
    <n v="3"/>
    <x v="6"/>
    <x v="6"/>
    <x v="8"/>
  </r>
  <r>
    <x v="124"/>
    <x v="1"/>
    <d v="2023-03-08T00:00:00"/>
    <x v="1624"/>
    <s v="CLICC-MM"/>
    <x v="4"/>
    <x v="2"/>
    <x v="1"/>
    <n v="3"/>
    <x v="6"/>
    <x v="6"/>
    <x v="8"/>
  </r>
  <r>
    <x v="124"/>
    <x v="1"/>
    <d v="2023-03-01T00:00:00"/>
    <x v="394"/>
    <s v="WALLADPT"/>
    <x v="3"/>
    <x v="1"/>
    <x v="1"/>
    <n v="3"/>
    <x v="6"/>
    <x v="6"/>
    <x v="8"/>
  </r>
  <r>
    <x v="124"/>
    <x v="1"/>
    <d v="2023-03-01T00:00:00"/>
    <x v="393"/>
    <s v="IPHONE"/>
    <x v="1"/>
    <x v="1"/>
    <x v="1"/>
    <n v="3"/>
    <x v="6"/>
    <x v="6"/>
    <x v="8"/>
  </r>
  <r>
    <x v="124"/>
    <x v="1"/>
    <d v="2023-03-01T00:00:00"/>
    <x v="498"/>
    <s v="WALLADPT"/>
    <x v="3"/>
    <x v="1"/>
    <x v="1"/>
    <n v="3"/>
    <x v="6"/>
    <x v="6"/>
    <x v="8"/>
  </r>
  <r>
    <x v="124"/>
    <x v="1"/>
    <d v="2023-03-01T00:00:00"/>
    <x v="935"/>
    <s v="ANDROID"/>
    <x v="19"/>
    <x v="1"/>
    <x v="1"/>
    <n v="3"/>
    <x v="6"/>
    <x v="6"/>
    <x v="8"/>
  </r>
  <r>
    <x v="124"/>
    <x v="1"/>
    <d v="2023-03-01T00:00:00"/>
    <x v="1528"/>
    <s v="MACUSBC"/>
    <x v="2"/>
    <x v="1"/>
    <x v="1"/>
    <n v="3"/>
    <x v="6"/>
    <x v="6"/>
    <x v="8"/>
  </r>
  <r>
    <x v="124"/>
    <x v="1"/>
    <d v="2023-03-01T00:00:00"/>
    <x v="1058"/>
    <s v="UHDMI"/>
    <x v="14"/>
    <x v="0"/>
    <x v="1"/>
    <n v="3"/>
    <x v="6"/>
    <x v="6"/>
    <x v="8"/>
  </r>
  <r>
    <x v="124"/>
    <x v="1"/>
    <d v="2023-03-08T00:00:00"/>
    <x v="328"/>
    <s v="CBK"/>
    <x v="6"/>
    <x v="2"/>
    <x v="1"/>
    <n v="3"/>
    <x v="6"/>
    <x v="6"/>
    <x v="8"/>
  </r>
  <r>
    <x v="124"/>
    <x v="0"/>
    <d v="2023-03-01T00:00:00"/>
    <x v="503"/>
    <s v="WALLADPT"/>
    <x v="3"/>
    <x v="1"/>
    <x v="1"/>
    <n v="3"/>
    <x v="6"/>
    <x v="6"/>
    <x v="8"/>
  </r>
  <r>
    <x v="124"/>
    <x v="0"/>
    <d v="2023-03-01T00:00:00"/>
    <x v="249"/>
    <s v="IPHONE"/>
    <x v="1"/>
    <x v="1"/>
    <x v="1"/>
    <n v="3"/>
    <x v="6"/>
    <x v="6"/>
    <x v="8"/>
  </r>
  <r>
    <x v="124"/>
    <x v="1"/>
    <d v="2023-03-01T00:00:00"/>
    <x v="1279"/>
    <s v="OMNI"/>
    <x v="15"/>
    <x v="1"/>
    <x v="1"/>
    <n v="3"/>
    <x v="6"/>
    <x v="6"/>
    <x v="8"/>
  </r>
  <r>
    <x v="124"/>
    <x v="1"/>
    <d v="2023-03-01T00:00:00"/>
    <x v="1503"/>
    <s v="IPHONE"/>
    <x v="1"/>
    <x v="1"/>
    <x v="1"/>
    <n v="3"/>
    <x v="6"/>
    <x v="6"/>
    <x v="8"/>
  </r>
  <r>
    <x v="124"/>
    <x v="1"/>
    <d v="2023-03-01T00:00:00"/>
    <x v="895"/>
    <s v="WALLADPT"/>
    <x v="3"/>
    <x v="1"/>
    <x v="1"/>
    <n v="3"/>
    <x v="6"/>
    <x v="6"/>
    <x v="8"/>
  </r>
  <r>
    <x v="124"/>
    <x v="1"/>
    <d v="2023-03-01T00:00:00"/>
    <x v="1143"/>
    <s v="WALLADPT"/>
    <x v="3"/>
    <x v="1"/>
    <x v="1"/>
    <n v="3"/>
    <x v="6"/>
    <x v="6"/>
    <x v="8"/>
  </r>
  <r>
    <x v="124"/>
    <x v="1"/>
    <d v="2023-03-01T00:00:00"/>
    <x v="1186"/>
    <s v="OMNI"/>
    <x v="15"/>
    <x v="1"/>
    <x v="1"/>
    <n v="3"/>
    <x v="6"/>
    <x v="6"/>
    <x v="8"/>
  </r>
  <r>
    <x v="124"/>
    <x v="0"/>
    <d v="2023-03-01T00:00:00"/>
    <x v="398"/>
    <s v="UVGA"/>
    <x v="10"/>
    <x v="0"/>
    <x v="1"/>
    <n v="3"/>
    <x v="6"/>
    <x v="6"/>
    <x v="8"/>
  </r>
  <r>
    <x v="124"/>
    <x v="0"/>
    <d v="2023-03-01T00:00:00"/>
    <x v="883"/>
    <s v="IPHONE"/>
    <x v="1"/>
    <x v="1"/>
    <x v="1"/>
    <n v="3"/>
    <x v="6"/>
    <x v="6"/>
    <x v="8"/>
  </r>
  <r>
    <x v="124"/>
    <x v="1"/>
    <d v="2023-03-01T00:00:00"/>
    <x v="1093"/>
    <s v="WALLADPT"/>
    <x v="3"/>
    <x v="1"/>
    <x v="1"/>
    <n v="3"/>
    <x v="6"/>
    <x v="6"/>
    <x v="8"/>
  </r>
  <r>
    <x v="124"/>
    <x v="1"/>
    <d v="2023-03-01T00:00:00"/>
    <x v="464"/>
    <s v="IPHONE"/>
    <x v="1"/>
    <x v="1"/>
    <x v="1"/>
    <n v="3"/>
    <x v="6"/>
    <x v="6"/>
    <x v="8"/>
  </r>
  <r>
    <x v="124"/>
    <x v="1"/>
    <d v="2023-03-01T00:00:00"/>
    <x v="913"/>
    <s v="IPHONE"/>
    <x v="1"/>
    <x v="1"/>
    <x v="1"/>
    <n v="3"/>
    <x v="6"/>
    <x v="6"/>
    <x v="8"/>
  </r>
  <r>
    <x v="124"/>
    <x v="1"/>
    <d v="2023-03-01T00:00:00"/>
    <x v="559"/>
    <s v="WALLADPT"/>
    <x v="3"/>
    <x v="1"/>
    <x v="1"/>
    <n v="3"/>
    <x v="6"/>
    <x v="6"/>
    <x v="8"/>
  </r>
  <r>
    <x v="124"/>
    <x v="1"/>
    <d v="2023-03-04T00:00:00"/>
    <x v="952"/>
    <s v="CALC"/>
    <x v="16"/>
    <x v="4"/>
    <x v="1"/>
    <n v="3"/>
    <x v="6"/>
    <x v="6"/>
    <x v="8"/>
  </r>
  <r>
    <x v="124"/>
    <x v="0"/>
    <d v="2023-03-01T00:00:00"/>
    <x v="1625"/>
    <s v="HDST"/>
    <x v="8"/>
    <x v="4"/>
    <x v="1"/>
    <n v="3"/>
    <x v="6"/>
    <x v="6"/>
    <x v="8"/>
  </r>
  <r>
    <x v="124"/>
    <x v="1"/>
    <d v="2023-03-15T00:00:00"/>
    <x v="1011"/>
    <s v="CBK"/>
    <x v="6"/>
    <x v="2"/>
    <x v="1"/>
    <n v="3"/>
    <x v="6"/>
    <x v="6"/>
    <x v="8"/>
  </r>
  <r>
    <x v="124"/>
    <x v="0"/>
    <d v="2023-03-01T00:00:00"/>
    <x v="1505"/>
    <s v="HDST"/>
    <x v="8"/>
    <x v="4"/>
    <x v="1"/>
    <n v="3"/>
    <x v="6"/>
    <x v="6"/>
    <x v="8"/>
  </r>
  <r>
    <x v="124"/>
    <x v="0"/>
    <d v="2023-03-15T00:00:00"/>
    <x v="1471"/>
    <s v="CLICC-MM"/>
    <x v="4"/>
    <x v="2"/>
    <x v="1"/>
    <n v="3"/>
    <x v="6"/>
    <x v="6"/>
    <x v="8"/>
  </r>
  <r>
    <x v="124"/>
    <x v="1"/>
    <d v="2023-03-01T00:00:00"/>
    <x v="1534"/>
    <s v="MACUSBC"/>
    <x v="2"/>
    <x v="1"/>
    <x v="1"/>
    <n v="3"/>
    <x v="6"/>
    <x v="6"/>
    <x v="8"/>
  </r>
  <r>
    <x v="124"/>
    <x v="1"/>
    <d v="2023-03-01T00:00:00"/>
    <x v="1177"/>
    <s v="WALLADPT"/>
    <x v="3"/>
    <x v="1"/>
    <x v="1"/>
    <n v="3"/>
    <x v="6"/>
    <x v="6"/>
    <x v="8"/>
  </r>
  <r>
    <x v="124"/>
    <x v="1"/>
    <d v="2023-03-01T00:00:00"/>
    <x v="679"/>
    <s v="BOEIPHONE"/>
    <x v="1"/>
    <x v="1"/>
    <x v="1"/>
    <n v="3"/>
    <x v="6"/>
    <x v="6"/>
    <x v="8"/>
  </r>
  <r>
    <x v="124"/>
    <x v="1"/>
    <d v="2023-03-01T00:00:00"/>
    <x v="1048"/>
    <s v="WALLADPT"/>
    <x v="3"/>
    <x v="1"/>
    <x v="1"/>
    <n v="3"/>
    <x v="6"/>
    <x v="6"/>
    <x v="8"/>
  </r>
  <r>
    <x v="124"/>
    <x v="1"/>
    <d v="2023-03-01T00:00:00"/>
    <x v="185"/>
    <s v="IPHONE"/>
    <x v="1"/>
    <x v="1"/>
    <x v="1"/>
    <n v="3"/>
    <x v="6"/>
    <x v="6"/>
    <x v="8"/>
  </r>
  <r>
    <x v="124"/>
    <x v="1"/>
    <d v="2023-03-08T00:00:00"/>
    <x v="1200"/>
    <s v="HP"/>
    <x v="18"/>
    <x v="2"/>
    <x v="1"/>
    <n v="3"/>
    <x v="6"/>
    <x v="6"/>
    <x v="8"/>
  </r>
  <r>
    <x v="124"/>
    <x v="1"/>
    <d v="2023-03-01T00:00:00"/>
    <x v="1048"/>
    <s v="WALLADPT"/>
    <x v="3"/>
    <x v="1"/>
    <x v="1"/>
    <n v="3"/>
    <x v="6"/>
    <x v="6"/>
    <x v="8"/>
  </r>
  <r>
    <x v="124"/>
    <x v="1"/>
    <d v="2023-03-01T00:00:00"/>
    <x v="185"/>
    <s v="IPHONE"/>
    <x v="1"/>
    <x v="1"/>
    <x v="1"/>
    <n v="3"/>
    <x v="6"/>
    <x v="6"/>
    <x v="8"/>
  </r>
  <r>
    <x v="124"/>
    <x v="1"/>
    <d v="2023-03-08T00:00:00"/>
    <x v="541"/>
    <s v="CBK"/>
    <x v="6"/>
    <x v="2"/>
    <x v="1"/>
    <n v="3"/>
    <x v="6"/>
    <x v="6"/>
    <x v="8"/>
  </r>
  <r>
    <x v="124"/>
    <x v="0"/>
    <d v="2023-03-01T00:00:00"/>
    <x v="1417"/>
    <s v="HPUSBC"/>
    <x v="12"/>
    <x v="1"/>
    <x v="1"/>
    <n v="3"/>
    <x v="6"/>
    <x v="6"/>
    <x v="8"/>
  </r>
  <r>
    <x v="124"/>
    <x v="0"/>
    <d v="2023-03-15T00:00:00"/>
    <x v="508"/>
    <s v="CLICC-MM"/>
    <x v="4"/>
    <x v="2"/>
    <x v="1"/>
    <n v="3"/>
    <x v="6"/>
    <x v="6"/>
    <x v="8"/>
  </r>
  <r>
    <x v="124"/>
    <x v="1"/>
    <d v="2023-03-04T00:00:00"/>
    <x v="952"/>
    <s v="CALC"/>
    <x v="16"/>
    <x v="4"/>
    <x v="1"/>
    <n v="3"/>
    <x v="6"/>
    <x v="6"/>
    <x v="8"/>
  </r>
  <r>
    <x v="124"/>
    <x v="1"/>
    <d v="2023-03-01T00:00:00"/>
    <x v="1134"/>
    <s v="HDMIC"/>
    <x v="0"/>
    <x v="0"/>
    <x v="1"/>
    <n v="3"/>
    <x v="6"/>
    <x v="6"/>
    <x v="8"/>
  </r>
  <r>
    <x v="124"/>
    <x v="1"/>
    <d v="2023-03-01T00:00:00"/>
    <x v="1626"/>
    <s v="UHDMI"/>
    <x v="14"/>
    <x v="0"/>
    <x v="1"/>
    <n v="3"/>
    <x v="6"/>
    <x v="6"/>
    <x v="8"/>
  </r>
  <r>
    <x v="124"/>
    <x v="1"/>
    <d v="2023-03-01T00:00:00"/>
    <x v="394"/>
    <s v="WALLADPT"/>
    <x v="3"/>
    <x v="1"/>
    <x v="1"/>
    <n v="3"/>
    <x v="6"/>
    <x v="6"/>
    <x v="8"/>
  </r>
  <r>
    <x v="124"/>
    <x v="1"/>
    <d v="2023-03-01T00:00:00"/>
    <x v="393"/>
    <s v="IPHONE"/>
    <x v="1"/>
    <x v="1"/>
    <x v="1"/>
    <n v="3"/>
    <x v="6"/>
    <x v="6"/>
    <x v="8"/>
  </r>
  <r>
    <x v="124"/>
    <x v="1"/>
    <d v="2023-03-12T00:00:00"/>
    <x v="1627"/>
    <s v="HP"/>
    <x v="18"/>
    <x v="2"/>
    <x v="1"/>
    <n v="3"/>
    <x v="6"/>
    <x v="6"/>
    <x v="8"/>
  </r>
  <r>
    <x v="124"/>
    <x v="1"/>
    <d v="2023-03-01T00:00:00"/>
    <x v="1550"/>
    <s v="MACUSBC"/>
    <x v="2"/>
    <x v="1"/>
    <x v="1"/>
    <n v="3"/>
    <x v="6"/>
    <x v="6"/>
    <x v="8"/>
  </r>
  <r>
    <x v="124"/>
    <x v="1"/>
    <d v="2023-03-01T00:00:00"/>
    <x v="310"/>
    <s v="HPUSBC"/>
    <x v="12"/>
    <x v="1"/>
    <x v="1"/>
    <n v="3"/>
    <x v="6"/>
    <x v="6"/>
    <x v="8"/>
  </r>
  <r>
    <x v="124"/>
    <x v="0"/>
    <d v="2023-03-01T00:00:00"/>
    <x v="369"/>
    <s v="WALLADPT"/>
    <x v="3"/>
    <x v="1"/>
    <x v="1"/>
    <n v="3"/>
    <x v="6"/>
    <x v="6"/>
    <x v="8"/>
  </r>
  <r>
    <x v="124"/>
    <x v="0"/>
    <d v="2023-03-01T00:00:00"/>
    <x v="368"/>
    <s v="IPHONE"/>
    <x v="1"/>
    <x v="1"/>
    <x v="1"/>
    <n v="3"/>
    <x v="6"/>
    <x v="6"/>
    <x v="8"/>
  </r>
  <r>
    <x v="124"/>
    <x v="0"/>
    <d v="2023-03-01T00:00:00"/>
    <x v="1143"/>
    <s v="WALLADPT"/>
    <x v="3"/>
    <x v="1"/>
    <x v="1"/>
    <n v="3"/>
    <x v="6"/>
    <x v="6"/>
    <x v="8"/>
  </r>
  <r>
    <x v="124"/>
    <x v="0"/>
    <d v="2023-03-01T00:00:00"/>
    <x v="2"/>
    <s v="IPHONE"/>
    <x v="1"/>
    <x v="1"/>
    <x v="1"/>
    <n v="3"/>
    <x v="6"/>
    <x v="6"/>
    <x v="8"/>
  </r>
  <r>
    <x v="124"/>
    <x v="1"/>
    <d v="2023-03-15T00:00:00"/>
    <x v="1435"/>
    <s v="HP"/>
    <x v="18"/>
    <x v="2"/>
    <x v="1"/>
    <n v="3"/>
    <x v="6"/>
    <x v="6"/>
    <x v="8"/>
  </r>
  <r>
    <x v="124"/>
    <x v="1"/>
    <d v="2023-03-01T00:00:00"/>
    <x v="263"/>
    <s v="WALLADPT"/>
    <x v="3"/>
    <x v="1"/>
    <x v="1"/>
    <n v="3"/>
    <x v="6"/>
    <x v="6"/>
    <x v="8"/>
  </r>
  <r>
    <x v="124"/>
    <x v="1"/>
    <d v="2023-03-02T00:00:00"/>
    <x v="1086"/>
    <s v="IPHONE"/>
    <x v="1"/>
    <x v="1"/>
    <x v="1"/>
    <n v="3"/>
    <x v="6"/>
    <x v="6"/>
    <x v="8"/>
  </r>
  <r>
    <x v="124"/>
    <x v="1"/>
    <d v="2023-03-08T00:00:00"/>
    <x v="1190"/>
    <s v="CBK"/>
    <x v="6"/>
    <x v="2"/>
    <x v="1"/>
    <n v="3"/>
    <x v="6"/>
    <x v="6"/>
    <x v="8"/>
  </r>
  <r>
    <x v="124"/>
    <x v="1"/>
    <d v="2023-03-01T00:00:00"/>
    <x v="1205"/>
    <s v="HPUSBC"/>
    <x v="12"/>
    <x v="1"/>
    <x v="1"/>
    <n v="3"/>
    <x v="6"/>
    <x v="6"/>
    <x v="8"/>
  </r>
  <r>
    <x v="124"/>
    <x v="1"/>
    <d v="2023-03-01T00:00:00"/>
    <x v="1528"/>
    <s v="MACUSBC"/>
    <x v="2"/>
    <x v="1"/>
    <x v="1"/>
    <n v="3"/>
    <x v="6"/>
    <x v="6"/>
    <x v="8"/>
  </r>
  <r>
    <x v="124"/>
    <x v="1"/>
    <d v="2023-03-02T00:00:00"/>
    <x v="1556"/>
    <s v="IPHONE"/>
    <x v="1"/>
    <x v="1"/>
    <x v="1"/>
    <n v="3"/>
    <x v="6"/>
    <x v="6"/>
    <x v="8"/>
  </r>
  <r>
    <x v="124"/>
    <x v="1"/>
    <d v="2023-03-08T00:00:00"/>
    <x v="652"/>
    <s v="CBK"/>
    <x v="6"/>
    <x v="2"/>
    <x v="1"/>
    <n v="3"/>
    <x v="6"/>
    <x v="6"/>
    <x v="8"/>
  </r>
  <r>
    <x v="124"/>
    <x v="1"/>
    <d v="2023-03-01T00:00:00"/>
    <x v="1533"/>
    <s v="MACUSBC"/>
    <x v="2"/>
    <x v="1"/>
    <x v="1"/>
    <n v="3"/>
    <x v="6"/>
    <x v="6"/>
    <x v="8"/>
  </r>
  <r>
    <x v="124"/>
    <x v="1"/>
    <d v="2023-03-01T00:00:00"/>
    <x v="310"/>
    <s v="HPUSBC"/>
    <x v="12"/>
    <x v="1"/>
    <x v="1"/>
    <n v="3"/>
    <x v="6"/>
    <x v="6"/>
    <x v="8"/>
  </r>
  <r>
    <x v="125"/>
    <x v="2"/>
    <d v="2023-03-02T00:00:00"/>
    <x v="1304"/>
    <s v="ANDROID"/>
    <x v="19"/>
    <x v="1"/>
    <x v="1"/>
    <n v="3"/>
    <x v="6"/>
    <x v="0"/>
    <x v="8"/>
  </r>
  <r>
    <x v="125"/>
    <x v="2"/>
    <d v="2023-03-02T00:00:00"/>
    <x v="1277"/>
    <s v="WALLADPT"/>
    <x v="3"/>
    <x v="1"/>
    <x v="1"/>
    <n v="3"/>
    <x v="6"/>
    <x v="0"/>
    <x v="8"/>
  </r>
  <r>
    <x v="125"/>
    <x v="1"/>
    <d v="2023-03-02T00:00:00"/>
    <x v="1531"/>
    <s v="MACUSBC"/>
    <x v="2"/>
    <x v="1"/>
    <x v="1"/>
    <n v="3"/>
    <x v="6"/>
    <x v="0"/>
    <x v="8"/>
  </r>
  <r>
    <x v="125"/>
    <x v="1"/>
    <d v="2023-03-02T00:00:00"/>
    <x v="1550"/>
    <s v="MACUSBC"/>
    <x v="2"/>
    <x v="1"/>
    <x v="1"/>
    <n v="3"/>
    <x v="6"/>
    <x v="0"/>
    <x v="8"/>
  </r>
  <r>
    <x v="125"/>
    <x v="1"/>
    <d v="2023-03-02T00:00:00"/>
    <x v="1530"/>
    <s v="MACUSBC"/>
    <x v="2"/>
    <x v="1"/>
    <x v="1"/>
    <n v="3"/>
    <x v="6"/>
    <x v="0"/>
    <x v="8"/>
  </r>
  <r>
    <x v="125"/>
    <x v="1"/>
    <d v="2023-03-02T00:00:00"/>
    <x v="1528"/>
    <s v="MACUSBC"/>
    <x v="2"/>
    <x v="1"/>
    <x v="1"/>
    <n v="3"/>
    <x v="6"/>
    <x v="0"/>
    <x v="8"/>
  </r>
  <r>
    <x v="125"/>
    <x v="0"/>
    <d v="2023-03-16T00:00:00"/>
    <x v="1353"/>
    <s v="CLICC-ML"/>
    <x v="7"/>
    <x v="2"/>
    <x v="1"/>
    <n v="3"/>
    <x v="6"/>
    <x v="0"/>
    <x v="8"/>
  </r>
  <r>
    <x v="125"/>
    <x v="0"/>
    <d v="2023-03-16T00:00:00"/>
    <x v="955"/>
    <s v="CBK"/>
    <x v="6"/>
    <x v="2"/>
    <x v="1"/>
    <n v="3"/>
    <x v="6"/>
    <x v="0"/>
    <x v="8"/>
  </r>
  <r>
    <x v="125"/>
    <x v="0"/>
    <d v="2023-03-02T00:00:00"/>
    <x v="1569"/>
    <s v="HDST"/>
    <x v="8"/>
    <x v="4"/>
    <x v="1"/>
    <n v="3"/>
    <x v="6"/>
    <x v="0"/>
    <x v="8"/>
  </r>
  <r>
    <x v="125"/>
    <x v="1"/>
    <d v="2023-03-02T00:00:00"/>
    <x v="713"/>
    <s v="HDST"/>
    <x v="8"/>
    <x v="4"/>
    <x v="1"/>
    <n v="3"/>
    <x v="6"/>
    <x v="0"/>
    <x v="8"/>
  </r>
  <r>
    <x v="125"/>
    <x v="0"/>
    <d v="2023-03-02T00:00:00"/>
    <x v="333"/>
    <s v="WALLADPT"/>
    <x v="3"/>
    <x v="1"/>
    <x v="1"/>
    <n v="3"/>
    <x v="6"/>
    <x v="0"/>
    <x v="8"/>
  </r>
  <r>
    <x v="125"/>
    <x v="0"/>
    <d v="2023-03-02T00:00:00"/>
    <x v="285"/>
    <s v="IPHONE"/>
    <x v="1"/>
    <x v="1"/>
    <x v="1"/>
    <n v="3"/>
    <x v="6"/>
    <x v="0"/>
    <x v="8"/>
  </r>
  <r>
    <x v="125"/>
    <x v="1"/>
    <d v="2023-03-02T00:00:00"/>
    <x v="1186"/>
    <s v="OMNI"/>
    <x v="15"/>
    <x v="1"/>
    <x v="1"/>
    <n v="3"/>
    <x v="6"/>
    <x v="0"/>
    <x v="8"/>
  </r>
  <r>
    <x v="125"/>
    <x v="1"/>
    <d v="2023-03-02T00:00:00"/>
    <x v="1533"/>
    <s v="MACUSBC"/>
    <x v="2"/>
    <x v="1"/>
    <x v="1"/>
    <n v="3"/>
    <x v="6"/>
    <x v="0"/>
    <x v="8"/>
  </r>
  <r>
    <x v="125"/>
    <x v="1"/>
    <d v="2023-03-02T00:00:00"/>
    <x v="1091"/>
    <s v="IPHONE"/>
    <x v="1"/>
    <x v="1"/>
    <x v="1"/>
    <n v="3"/>
    <x v="6"/>
    <x v="0"/>
    <x v="8"/>
  </r>
  <r>
    <x v="125"/>
    <x v="1"/>
    <d v="2023-03-16T00:00:00"/>
    <x v="1628"/>
    <s v="CLICC-MM"/>
    <x v="4"/>
    <x v="2"/>
    <x v="1"/>
    <n v="3"/>
    <x v="6"/>
    <x v="0"/>
    <x v="8"/>
  </r>
  <r>
    <x v="125"/>
    <x v="0"/>
    <d v="2023-03-02T00:00:00"/>
    <x v="1534"/>
    <s v="MACUSBC"/>
    <x v="2"/>
    <x v="1"/>
    <x v="1"/>
    <n v="3"/>
    <x v="6"/>
    <x v="0"/>
    <x v="8"/>
  </r>
  <r>
    <x v="125"/>
    <x v="0"/>
    <d v="2023-03-02T00:00:00"/>
    <x v="903"/>
    <s v="UHDMI"/>
    <x v="14"/>
    <x v="0"/>
    <x v="1"/>
    <n v="3"/>
    <x v="6"/>
    <x v="0"/>
    <x v="8"/>
  </r>
  <r>
    <x v="125"/>
    <x v="0"/>
    <d v="2023-03-02T00:00:00"/>
    <x v="1134"/>
    <s v="HDMIC"/>
    <x v="0"/>
    <x v="0"/>
    <x v="1"/>
    <n v="3"/>
    <x v="6"/>
    <x v="0"/>
    <x v="8"/>
  </r>
  <r>
    <x v="125"/>
    <x v="1"/>
    <d v="2023-03-16T00:00:00"/>
    <x v="1629"/>
    <s v="HP"/>
    <x v="18"/>
    <x v="2"/>
    <x v="1"/>
    <n v="3"/>
    <x v="6"/>
    <x v="0"/>
    <x v="8"/>
  </r>
  <r>
    <x v="125"/>
    <x v="1"/>
    <d v="2023-03-02T00:00:00"/>
    <x v="668"/>
    <s v="IPHONE"/>
    <x v="1"/>
    <x v="1"/>
    <x v="1"/>
    <n v="3"/>
    <x v="6"/>
    <x v="0"/>
    <x v="8"/>
  </r>
  <r>
    <x v="125"/>
    <x v="1"/>
    <d v="2023-03-02T00:00:00"/>
    <x v="1258"/>
    <s v="WALLADPT"/>
    <x v="3"/>
    <x v="1"/>
    <x v="1"/>
    <n v="3"/>
    <x v="6"/>
    <x v="0"/>
    <x v="8"/>
  </r>
  <r>
    <x v="125"/>
    <x v="0"/>
    <d v="2023-03-02T00:00:00"/>
    <x v="1586"/>
    <s v="MACUSBC"/>
    <x v="2"/>
    <x v="1"/>
    <x v="1"/>
    <n v="3"/>
    <x v="6"/>
    <x v="0"/>
    <x v="8"/>
  </r>
  <r>
    <x v="125"/>
    <x v="1"/>
    <d v="2023-03-16T00:00:00"/>
    <x v="1559"/>
    <s v="CLICC-MM"/>
    <x v="4"/>
    <x v="2"/>
    <x v="1"/>
    <n v="3"/>
    <x v="6"/>
    <x v="0"/>
    <x v="8"/>
  </r>
  <r>
    <x v="125"/>
    <x v="1"/>
    <d v="2023-03-02T00:00:00"/>
    <x v="1538"/>
    <s v="MACUSBC"/>
    <x v="2"/>
    <x v="1"/>
    <x v="1"/>
    <n v="3"/>
    <x v="6"/>
    <x v="0"/>
    <x v="8"/>
  </r>
  <r>
    <x v="125"/>
    <x v="1"/>
    <d v="2023-03-15T00:00:00"/>
    <x v="1630"/>
    <s v="CLICC-MM"/>
    <x v="4"/>
    <x v="2"/>
    <x v="1"/>
    <n v="3"/>
    <x v="6"/>
    <x v="0"/>
    <x v="8"/>
  </r>
  <r>
    <x v="125"/>
    <x v="1"/>
    <d v="2023-03-02T00:00:00"/>
    <x v="1080"/>
    <s v="OMNI"/>
    <x v="15"/>
    <x v="1"/>
    <x v="1"/>
    <n v="3"/>
    <x v="6"/>
    <x v="0"/>
    <x v="8"/>
  </r>
  <r>
    <x v="125"/>
    <x v="1"/>
    <d v="2023-03-02T00:00:00"/>
    <x v="1538"/>
    <s v="MACUSBC"/>
    <x v="2"/>
    <x v="1"/>
    <x v="1"/>
    <n v="3"/>
    <x v="6"/>
    <x v="0"/>
    <x v="8"/>
  </r>
  <r>
    <x v="125"/>
    <x v="0"/>
    <d v="2023-03-16T00:00:00"/>
    <x v="1631"/>
    <s v="CLICC-MM"/>
    <x v="4"/>
    <x v="2"/>
    <x v="1"/>
    <n v="3"/>
    <x v="6"/>
    <x v="0"/>
    <x v="8"/>
  </r>
  <r>
    <x v="125"/>
    <x v="1"/>
    <d v="2023-03-09T00:00:00"/>
    <x v="1332"/>
    <s v="CLICC-ML"/>
    <x v="7"/>
    <x v="2"/>
    <x v="1"/>
    <n v="3"/>
    <x v="6"/>
    <x v="0"/>
    <x v="8"/>
  </r>
  <r>
    <x v="125"/>
    <x v="1"/>
    <d v="2023-03-02T00:00:00"/>
    <x v="1229"/>
    <s v="HDST"/>
    <x v="8"/>
    <x v="4"/>
    <x v="1"/>
    <n v="3"/>
    <x v="6"/>
    <x v="0"/>
    <x v="8"/>
  </r>
  <r>
    <x v="125"/>
    <x v="1"/>
    <d v="2023-03-09T00:00:00"/>
    <x v="1540"/>
    <s v="CLICC-ML"/>
    <x v="7"/>
    <x v="2"/>
    <x v="1"/>
    <n v="3"/>
    <x v="6"/>
    <x v="0"/>
    <x v="8"/>
  </r>
  <r>
    <x v="125"/>
    <x v="1"/>
    <d v="2023-03-02T00:00:00"/>
    <x v="1198"/>
    <s v="UVGA"/>
    <x v="10"/>
    <x v="0"/>
    <x v="1"/>
    <n v="3"/>
    <x v="6"/>
    <x v="0"/>
    <x v="8"/>
  </r>
  <r>
    <x v="125"/>
    <x v="1"/>
    <d v="2023-03-02T00:00:00"/>
    <x v="1550"/>
    <s v="MACUSBC"/>
    <x v="2"/>
    <x v="1"/>
    <x v="1"/>
    <n v="3"/>
    <x v="6"/>
    <x v="0"/>
    <x v="8"/>
  </r>
  <r>
    <x v="125"/>
    <x v="1"/>
    <d v="2023-03-02T00:00:00"/>
    <x v="1205"/>
    <s v="HPUSBC"/>
    <x v="12"/>
    <x v="1"/>
    <x v="1"/>
    <n v="3"/>
    <x v="6"/>
    <x v="0"/>
    <x v="8"/>
  </r>
  <r>
    <x v="125"/>
    <x v="1"/>
    <d v="2023-03-02T00:00:00"/>
    <x v="310"/>
    <s v="HPUSBC"/>
    <x v="12"/>
    <x v="1"/>
    <x v="1"/>
    <n v="3"/>
    <x v="6"/>
    <x v="0"/>
    <x v="8"/>
  </r>
  <r>
    <x v="125"/>
    <x v="1"/>
    <d v="2023-03-02T00:00:00"/>
    <x v="692"/>
    <s v="OMNI"/>
    <x v="15"/>
    <x v="1"/>
    <x v="1"/>
    <n v="3"/>
    <x v="6"/>
    <x v="0"/>
    <x v="8"/>
  </r>
  <r>
    <x v="125"/>
    <x v="1"/>
    <d v="2023-03-02T00:00:00"/>
    <x v="369"/>
    <s v="WALLADPT"/>
    <x v="3"/>
    <x v="1"/>
    <x v="1"/>
    <n v="3"/>
    <x v="6"/>
    <x v="0"/>
    <x v="8"/>
  </r>
  <r>
    <x v="125"/>
    <x v="1"/>
    <d v="2023-03-02T00:00:00"/>
    <x v="368"/>
    <s v="IPHONE"/>
    <x v="1"/>
    <x v="1"/>
    <x v="1"/>
    <n v="3"/>
    <x v="6"/>
    <x v="0"/>
    <x v="8"/>
  </r>
  <r>
    <x v="125"/>
    <x v="1"/>
    <d v="2023-03-02T00:00:00"/>
    <x v="1417"/>
    <s v="HPUSBC"/>
    <x v="12"/>
    <x v="1"/>
    <x v="1"/>
    <n v="3"/>
    <x v="6"/>
    <x v="0"/>
    <x v="8"/>
  </r>
  <r>
    <x v="125"/>
    <x v="1"/>
    <d v="2023-03-02T00:00:00"/>
    <x v="1523"/>
    <s v="WALLADPT"/>
    <x v="3"/>
    <x v="1"/>
    <x v="1"/>
    <n v="3"/>
    <x v="6"/>
    <x v="0"/>
    <x v="8"/>
  </r>
  <r>
    <x v="125"/>
    <x v="1"/>
    <d v="2023-03-02T00:00:00"/>
    <x v="524"/>
    <s v="IPHONE"/>
    <x v="1"/>
    <x v="1"/>
    <x v="1"/>
    <n v="3"/>
    <x v="6"/>
    <x v="0"/>
    <x v="8"/>
  </r>
  <r>
    <x v="125"/>
    <x v="1"/>
    <d v="2023-03-02T00:00:00"/>
    <x v="1277"/>
    <s v="WALLADPT"/>
    <x v="3"/>
    <x v="1"/>
    <x v="1"/>
    <n v="3"/>
    <x v="6"/>
    <x v="0"/>
    <x v="8"/>
  </r>
  <r>
    <x v="125"/>
    <x v="1"/>
    <d v="2023-03-02T00:00:00"/>
    <x v="693"/>
    <s v="IPHONE"/>
    <x v="1"/>
    <x v="1"/>
    <x v="1"/>
    <n v="3"/>
    <x v="6"/>
    <x v="0"/>
    <x v="8"/>
  </r>
  <r>
    <x v="125"/>
    <x v="1"/>
    <d v="2023-03-02T00:00:00"/>
    <x v="1320"/>
    <s v="OMNI"/>
    <x v="15"/>
    <x v="1"/>
    <x v="1"/>
    <n v="3"/>
    <x v="6"/>
    <x v="0"/>
    <x v="8"/>
  </r>
  <r>
    <x v="125"/>
    <x v="1"/>
    <d v="2023-03-09T00:00:00"/>
    <x v="1632"/>
    <s v="HP"/>
    <x v="18"/>
    <x v="2"/>
    <x v="1"/>
    <n v="3"/>
    <x v="6"/>
    <x v="0"/>
    <x v="8"/>
  </r>
  <r>
    <x v="125"/>
    <x v="1"/>
    <d v="2023-03-02T00:00:00"/>
    <x v="1210"/>
    <s v="MSE"/>
    <x v="11"/>
    <x v="4"/>
    <x v="1"/>
    <n v="3"/>
    <x v="6"/>
    <x v="0"/>
    <x v="8"/>
  </r>
  <r>
    <x v="125"/>
    <x v="0"/>
    <d v="2023-03-02T00:00:00"/>
    <x v="935"/>
    <s v="ANDROID"/>
    <x v="19"/>
    <x v="1"/>
    <x v="1"/>
    <n v="3"/>
    <x v="6"/>
    <x v="0"/>
    <x v="8"/>
  </r>
  <r>
    <x v="125"/>
    <x v="1"/>
    <d v="2023-03-09T00:00:00"/>
    <x v="531"/>
    <s v="CBK"/>
    <x v="6"/>
    <x v="2"/>
    <x v="1"/>
    <n v="3"/>
    <x v="6"/>
    <x v="0"/>
    <x v="8"/>
  </r>
  <r>
    <x v="125"/>
    <x v="1"/>
    <d v="2023-03-02T00:00:00"/>
    <x v="919"/>
    <s v="UVGA"/>
    <x v="10"/>
    <x v="0"/>
    <x v="1"/>
    <n v="3"/>
    <x v="6"/>
    <x v="0"/>
    <x v="8"/>
  </r>
  <r>
    <x v="125"/>
    <x v="1"/>
    <d v="2023-03-02T00:00:00"/>
    <x v="1532"/>
    <s v="MACUSBC"/>
    <x v="2"/>
    <x v="1"/>
    <x v="1"/>
    <n v="3"/>
    <x v="6"/>
    <x v="0"/>
    <x v="8"/>
  </r>
  <r>
    <x v="125"/>
    <x v="1"/>
    <d v="2023-03-09T00:00:00"/>
    <x v="633"/>
    <s v="HP"/>
    <x v="18"/>
    <x v="2"/>
    <x v="1"/>
    <n v="3"/>
    <x v="6"/>
    <x v="0"/>
    <x v="8"/>
  </r>
  <r>
    <x v="125"/>
    <x v="1"/>
    <d v="2023-03-02T00:00:00"/>
    <x v="1474"/>
    <s v="OMNI"/>
    <x v="15"/>
    <x v="1"/>
    <x v="1"/>
    <n v="3"/>
    <x v="6"/>
    <x v="0"/>
    <x v="8"/>
  </r>
  <r>
    <x v="125"/>
    <x v="1"/>
    <d v="2023-03-16T00:00:00"/>
    <x v="730"/>
    <s v="CLICC-MM"/>
    <x v="4"/>
    <x v="2"/>
    <x v="1"/>
    <n v="3"/>
    <x v="6"/>
    <x v="0"/>
    <x v="8"/>
  </r>
  <r>
    <x v="125"/>
    <x v="1"/>
    <d v="2023-03-16T00:00:00"/>
    <x v="1246"/>
    <s v="HP"/>
    <x v="18"/>
    <x v="2"/>
    <x v="1"/>
    <n v="3"/>
    <x v="6"/>
    <x v="0"/>
    <x v="8"/>
  </r>
  <r>
    <x v="125"/>
    <x v="1"/>
    <d v="2023-03-02T00:00:00"/>
    <x v="310"/>
    <s v="HPUSBC"/>
    <x v="12"/>
    <x v="1"/>
    <x v="1"/>
    <n v="3"/>
    <x v="6"/>
    <x v="0"/>
    <x v="8"/>
  </r>
  <r>
    <x v="125"/>
    <x v="1"/>
    <d v="2023-03-09T00:00:00"/>
    <x v="983"/>
    <s v="CLICC-ML"/>
    <x v="7"/>
    <x v="2"/>
    <x v="1"/>
    <n v="3"/>
    <x v="6"/>
    <x v="0"/>
    <x v="8"/>
  </r>
  <r>
    <x v="125"/>
    <x v="1"/>
    <d v="2023-03-02T00:00:00"/>
    <x v="1539"/>
    <s v="MACUSBC"/>
    <x v="2"/>
    <x v="1"/>
    <x v="1"/>
    <n v="3"/>
    <x v="6"/>
    <x v="0"/>
    <x v="8"/>
  </r>
  <r>
    <x v="125"/>
    <x v="0"/>
    <d v="2023-03-02T00:00:00"/>
    <x v="333"/>
    <s v="WALLADPT"/>
    <x v="3"/>
    <x v="1"/>
    <x v="1"/>
    <n v="3"/>
    <x v="6"/>
    <x v="0"/>
    <x v="8"/>
  </r>
  <r>
    <x v="125"/>
    <x v="0"/>
    <d v="2023-03-02T00:00:00"/>
    <x v="67"/>
    <s v="IPHONE"/>
    <x v="1"/>
    <x v="1"/>
    <x v="1"/>
    <n v="3"/>
    <x v="6"/>
    <x v="0"/>
    <x v="8"/>
  </r>
  <r>
    <x v="125"/>
    <x v="0"/>
    <d v="2023-03-16T00:00:00"/>
    <x v="1394"/>
    <s v="HP"/>
    <x v="18"/>
    <x v="2"/>
    <x v="1"/>
    <n v="3"/>
    <x v="6"/>
    <x v="0"/>
    <x v="8"/>
  </r>
  <r>
    <x v="125"/>
    <x v="1"/>
    <d v="2023-03-02T00:00:00"/>
    <x v="1032"/>
    <s v="IPHONE"/>
    <x v="1"/>
    <x v="1"/>
    <x v="1"/>
    <n v="3"/>
    <x v="6"/>
    <x v="0"/>
    <x v="8"/>
  </r>
  <r>
    <x v="125"/>
    <x v="0"/>
    <d v="2023-03-02T00:00:00"/>
    <x v="285"/>
    <s v="IPHONE"/>
    <x v="1"/>
    <x v="1"/>
    <x v="1"/>
    <n v="3"/>
    <x v="6"/>
    <x v="0"/>
    <x v="8"/>
  </r>
  <r>
    <x v="125"/>
    <x v="1"/>
    <d v="2023-03-02T00:00:00"/>
    <x v="696"/>
    <s v="OMNI"/>
    <x v="15"/>
    <x v="1"/>
    <x v="1"/>
    <n v="3"/>
    <x v="6"/>
    <x v="0"/>
    <x v="8"/>
  </r>
  <r>
    <x v="125"/>
    <x v="1"/>
    <d v="2023-03-02T00:00:00"/>
    <x v="524"/>
    <s v="IPHONE"/>
    <x v="1"/>
    <x v="1"/>
    <x v="1"/>
    <n v="3"/>
    <x v="6"/>
    <x v="0"/>
    <x v="8"/>
  </r>
  <r>
    <x v="125"/>
    <x v="0"/>
    <d v="2023-03-02T00:00:00"/>
    <x v="1503"/>
    <s v="IPHONE"/>
    <x v="1"/>
    <x v="1"/>
    <x v="1"/>
    <n v="3"/>
    <x v="6"/>
    <x v="0"/>
    <x v="8"/>
  </r>
  <r>
    <x v="125"/>
    <x v="0"/>
    <d v="2023-03-02T00:00:00"/>
    <x v="310"/>
    <s v="HPUSBC"/>
    <x v="12"/>
    <x v="1"/>
    <x v="1"/>
    <n v="3"/>
    <x v="6"/>
    <x v="0"/>
    <x v="8"/>
  </r>
  <r>
    <x v="125"/>
    <x v="1"/>
    <d v="2023-03-02T00:00:00"/>
    <x v="263"/>
    <s v="WALLADPT"/>
    <x v="3"/>
    <x v="1"/>
    <x v="1"/>
    <n v="3"/>
    <x v="6"/>
    <x v="0"/>
    <x v="8"/>
  </r>
  <r>
    <x v="125"/>
    <x v="1"/>
    <d v="2023-03-09T00:00:00"/>
    <x v="1230"/>
    <s v="CBK"/>
    <x v="6"/>
    <x v="2"/>
    <x v="1"/>
    <n v="3"/>
    <x v="6"/>
    <x v="0"/>
    <x v="8"/>
  </r>
  <r>
    <x v="125"/>
    <x v="1"/>
    <d v="2023-03-16T00:00:00"/>
    <x v="829"/>
    <s v="CLICC-ML"/>
    <x v="7"/>
    <x v="2"/>
    <x v="1"/>
    <n v="3"/>
    <x v="6"/>
    <x v="0"/>
    <x v="8"/>
  </r>
  <r>
    <x v="125"/>
    <x v="0"/>
    <d v="2023-03-02T00:00:00"/>
    <x v="1258"/>
    <s v="WALLADPT"/>
    <x v="3"/>
    <x v="1"/>
    <x v="1"/>
    <n v="3"/>
    <x v="6"/>
    <x v="0"/>
    <x v="8"/>
  </r>
  <r>
    <x v="125"/>
    <x v="0"/>
    <d v="2023-03-02T00:00:00"/>
    <x v="913"/>
    <s v="IPHONE"/>
    <x v="1"/>
    <x v="1"/>
    <x v="1"/>
    <n v="3"/>
    <x v="6"/>
    <x v="0"/>
    <x v="8"/>
  </r>
  <r>
    <x v="125"/>
    <x v="0"/>
    <d v="2023-03-02T00:00:00"/>
    <x v="1376"/>
    <s v="WALLADPT"/>
    <x v="3"/>
    <x v="1"/>
    <x v="1"/>
    <n v="3"/>
    <x v="6"/>
    <x v="0"/>
    <x v="8"/>
  </r>
  <r>
    <x v="125"/>
    <x v="0"/>
    <d v="2023-03-02T00:00:00"/>
    <x v="668"/>
    <s v="IPHONE"/>
    <x v="1"/>
    <x v="1"/>
    <x v="1"/>
    <n v="3"/>
    <x v="6"/>
    <x v="0"/>
    <x v="8"/>
  </r>
  <r>
    <x v="125"/>
    <x v="0"/>
    <d v="2023-03-02T00:00:00"/>
    <x v="1523"/>
    <s v="WALLADPT"/>
    <x v="3"/>
    <x v="1"/>
    <x v="1"/>
    <n v="3"/>
    <x v="6"/>
    <x v="0"/>
    <x v="8"/>
  </r>
  <r>
    <x v="125"/>
    <x v="0"/>
    <d v="2023-03-02T00:00:00"/>
    <x v="2"/>
    <s v="IPHONE"/>
    <x v="1"/>
    <x v="1"/>
    <x v="1"/>
    <n v="3"/>
    <x v="6"/>
    <x v="0"/>
    <x v="8"/>
  </r>
  <r>
    <x v="125"/>
    <x v="1"/>
    <d v="2023-03-02T00:00:00"/>
    <x v="1277"/>
    <s v="WALLADPT"/>
    <x v="3"/>
    <x v="1"/>
    <x v="1"/>
    <n v="3"/>
    <x v="6"/>
    <x v="0"/>
    <x v="8"/>
  </r>
  <r>
    <x v="125"/>
    <x v="1"/>
    <d v="2023-03-02T00:00:00"/>
    <x v="1304"/>
    <s v="ANDROID"/>
    <x v="19"/>
    <x v="1"/>
    <x v="1"/>
    <n v="3"/>
    <x v="6"/>
    <x v="0"/>
    <x v="8"/>
  </r>
  <r>
    <x v="125"/>
    <x v="1"/>
    <d v="2023-03-02T00:00:00"/>
    <x v="1417"/>
    <s v="HPUSBC"/>
    <x v="12"/>
    <x v="1"/>
    <x v="1"/>
    <n v="3"/>
    <x v="6"/>
    <x v="0"/>
    <x v="8"/>
  </r>
  <r>
    <x v="125"/>
    <x v="1"/>
    <d v="2023-03-02T00:00:00"/>
    <x v="1532"/>
    <s v="MACUSBC"/>
    <x v="2"/>
    <x v="1"/>
    <x v="1"/>
    <n v="3"/>
    <x v="6"/>
    <x v="0"/>
    <x v="8"/>
  </r>
  <r>
    <x v="125"/>
    <x v="1"/>
    <d v="2023-03-09T00:00:00"/>
    <x v="1501"/>
    <s v="CBK"/>
    <x v="6"/>
    <x v="2"/>
    <x v="1"/>
    <n v="3"/>
    <x v="6"/>
    <x v="0"/>
    <x v="8"/>
  </r>
  <r>
    <x v="125"/>
    <x v="1"/>
    <d v="2023-03-02T00:00:00"/>
    <x v="1528"/>
    <s v="MACUSBC"/>
    <x v="2"/>
    <x v="1"/>
    <x v="1"/>
    <n v="3"/>
    <x v="6"/>
    <x v="0"/>
    <x v="8"/>
  </r>
  <r>
    <x v="125"/>
    <x v="1"/>
    <d v="2023-03-02T00:00:00"/>
    <x v="1225"/>
    <s v="WALLADPT"/>
    <x v="3"/>
    <x v="1"/>
    <x v="1"/>
    <n v="3"/>
    <x v="6"/>
    <x v="0"/>
    <x v="8"/>
  </r>
  <r>
    <x v="125"/>
    <x v="1"/>
    <d v="2023-03-02T00:00:00"/>
    <x v="693"/>
    <s v="IPHONE"/>
    <x v="1"/>
    <x v="1"/>
    <x v="1"/>
    <n v="3"/>
    <x v="6"/>
    <x v="0"/>
    <x v="8"/>
  </r>
  <r>
    <x v="125"/>
    <x v="1"/>
    <d v="2023-03-02T00:00:00"/>
    <x v="1526"/>
    <s v="OMNI"/>
    <x v="15"/>
    <x v="1"/>
    <x v="1"/>
    <n v="3"/>
    <x v="6"/>
    <x v="0"/>
    <x v="8"/>
  </r>
  <r>
    <x v="125"/>
    <x v="1"/>
    <d v="2023-03-02T00:00:00"/>
    <x v="368"/>
    <s v="IPHONE"/>
    <x v="1"/>
    <x v="1"/>
    <x v="1"/>
    <n v="3"/>
    <x v="6"/>
    <x v="0"/>
    <x v="8"/>
  </r>
  <r>
    <x v="125"/>
    <x v="1"/>
    <d v="2023-03-09T00:00:00"/>
    <x v="1351"/>
    <s v="CLICC-MM"/>
    <x v="4"/>
    <x v="2"/>
    <x v="1"/>
    <n v="3"/>
    <x v="6"/>
    <x v="0"/>
    <x v="8"/>
  </r>
  <r>
    <x v="125"/>
    <x v="1"/>
    <d v="2023-03-14T00:00:00"/>
    <x v="1633"/>
    <s v="HP"/>
    <x v="18"/>
    <x v="2"/>
    <x v="1"/>
    <n v="3"/>
    <x v="6"/>
    <x v="0"/>
    <x v="8"/>
  </r>
  <r>
    <x v="125"/>
    <x v="1"/>
    <d v="2023-03-02T00:00:00"/>
    <x v="1586"/>
    <s v="MACUSBC"/>
    <x v="2"/>
    <x v="1"/>
    <x v="1"/>
    <n v="3"/>
    <x v="6"/>
    <x v="0"/>
    <x v="8"/>
  </r>
  <r>
    <x v="125"/>
    <x v="1"/>
    <d v="2023-03-02T00:00:00"/>
    <x v="1186"/>
    <s v="OMNI"/>
    <x v="15"/>
    <x v="1"/>
    <x v="1"/>
    <n v="3"/>
    <x v="6"/>
    <x v="0"/>
    <x v="8"/>
  </r>
  <r>
    <x v="125"/>
    <x v="0"/>
    <d v="2023-03-16T00:00:00"/>
    <x v="1576"/>
    <s v="HP"/>
    <x v="18"/>
    <x v="2"/>
    <x v="1"/>
    <n v="3"/>
    <x v="6"/>
    <x v="0"/>
    <x v="8"/>
  </r>
  <r>
    <x v="125"/>
    <x v="1"/>
    <d v="2023-03-16T00:00:00"/>
    <x v="1404"/>
    <s v="CLICC-ML"/>
    <x v="7"/>
    <x v="2"/>
    <x v="1"/>
    <n v="3"/>
    <x v="6"/>
    <x v="0"/>
    <x v="8"/>
  </r>
  <r>
    <x v="125"/>
    <x v="2"/>
    <d v="2023-03-16T00:00:00"/>
    <x v="1579"/>
    <s v="HP"/>
    <x v="18"/>
    <x v="2"/>
    <x v="1"/>
    <n v="3"/>
    <x v="6"/>
    <x v="0"/>
    <x v="8"/>
  </r>
  <r>
    <x v="125"/>
    <x v="1"/>
    <d v="2023-03-12T00:00:00"/>
    <x v="537"/>
    <s v="CLICC-ML"/>
    <x v="7"/>
    <x v="2"/>
    <x v="1"/>
    <n v="3"/>
    <x v="6"/>
    <x v="0"/>
    <x v="8"/>
  </r>
  <r>
    <x v="125"/>
    <x v="0"/>
    <d v="2023-03-02T00:00:00"/>
    <x v="1229"/>
    <s v="HDST"/>
    <x v="8"/>
    <x v="4"/>
    <x v="1"/>
    <n v="3"/>
    <x v="6"/>
    <x v="0"/>
    <x v="8"/>
  </r>
  <r>
    <x v="125"/>
    <x v="1"/>
    <d v="2023-03-02T00:00:00"/>
    <x v="430"/>
    <s v="IPHONE"/>
    <x v="1"/>
    <x v="1"/>
    <x v="1"/>
    <n v="3"/>
    <x v="6"/>
    <x v="0"/>
    <x v="8"/>
  </r>
  <r>
    <x v="125"/>
    <x v="1"/>
    <d v="2023-03-02T00:00:00"/>
    <x v="822"/>
    <s v="WALLADPT"/>
    <x v="3"/>
    <x v="1"/>
    <x v="1"/>
    <n v="3"/>
    <x v="6"/>
    <x v="0"/>
    <x v="8"/>
  </r>
  <r>
    <x v="125"/>
    <x v="1"/>
    <d v="2023-03-02T00:00:00"/>
    <x v="1528"/>
    <s v="MACUSBC"/>
    <x v="2"/>
    <x v="1"/>
    <x v="1"/>
    <n v="3"/>
    <x v="6"/>
    <x v="0"/>
    <x v="8"/>
  </r>
  <r>
    <x v="125"/>
    <x v="1"/>
    <d v="2023-03-02T00:00:00"/>
    <x v="1048"/>
    <s v="WALLADPT"/>
    <x v="3"/>
    <x v="1"/>
    <x v="1"/>
    <n v="3"/>
    <x v="6"/>
    <x v="0"/>
    <x v="8"/>
  </r>
  <r>
    <x v="125"/>
    <x v="1"/>
    <d v="2023-03-02T00:00:00"/>
    <x v="498"/>
    <s v="WALLADPT"/>
    <x v="3"/>
    <x v="1"/>
    <x v="1"/>
    <n v="3"/>
    <x v="6"/>
    <x v="0"/>
    <x v="8"/>
  </r>
  <r>
    <x v="125"/>
    <x v="1"/>
    <d v="2023-03-02T00:00:00"/>
    <x v="524"/>
    <s v="IPHONE"/>
    <x v="1"/>
    <x v="1"/>
    <x v="1"/>
    <n v="3"/>
    <x v="6"/>
    <x v="0"/>
    <x v="8"/>
  </r>
  <r>
    <x v="125"/>
    <x v="1"/>
    <d v="2023-03-02T00:00:00"/>
    <x v="249"/>
    <s v="IPHONE"/>
    <x v="1"/>
    <x v="1"/>
    <x v="1"/>
    <n v="3"/>
    <x v="6"/>
    <x v="0"/>
    <x v="8"/>
  </r>
  <r>
    <x v="125"/>
    <x v="1"/>
    <d v="2023-03-02T00:00:00"/>
    <x v="503"/>
    <s v="WALLADPT"/>
    <x v="3"/>
    <x v="1"/>
    <x v="1"/>
    <n v="3"/>
    <x v="6"/>
    <x v="0"/>
    <x v="8"/>
  </r>
  <r>
    <x v="125"/>
    <x v="0"/>
    <d v="2023-03-02T00:00:00"/>
    <x v="1530"/>
    <s v="MACUSBC"/>
    <x v="2"/>
    <x v="1"/>
    <x v="1"/>
    <n v="3"/>
    <x v="6"/>
    <x v="0"/>
    <x v="8"/>
  </r>
  <r>
    <x v="125"/>
    <x v="1"/>
    <d v="2023-03-02T00:00:00"/>
    <x v="5"/>
    <s v="WALLADPT"/>
    <x v="3"/>
    <x v="1"/>
    <x v="1"/>
    <n v="3"/>
    <x v="6"/>
    <x v="0"/>
    <x v="8"/>
  </r>
  <r>
    <x v="125"/>
    <x v="1"/>
    <d v="2023-03-02T00:00:00"/>
    <x v="524"/>
    <s v="IPHONE"/>
    <x v="1"/>
    <x v="1"/>
    <x v="1"/>
    <n v="3"/>
    <x v="6"/>
    <x v="0"/>
    <x v="8"/>
  </r>
  <r>
    <x v="125"/>
    <x v="1"/>
    <d v="2023-03-02T00:00:00"/>
    <x v="1143"/>
    <s v="WALLADPT"/>
    <x v="3"/>
    <x v="1"/>
    <x v="1"/>
    <n v="3"/>
    <x v="6"/>
    <x v="0"/>
    <x v="8"/>
  </r>
  <r>
    <x v="125"/>
    <x v="1"/>
    <d v="2023-03-02T00:00:00"/>
    <x v="185"/>
    <s v="IPHONE"/>
    <x v="1"/>
    <x v="1"/>
    <x v="1"/>
    <n v="3"/>
    <x v="6"/>
    <x v="0"/>
    <x v="8"/>
  </r>
  <r>
    <x v="125"/>
    <x v="1"/>
    <d v="2023-03-02T00:00:00"/>
    <x v="1533"/>
    <s v="MACUSBC"/>
    <x v="2"/>
    <x v="1"/>
    <x v="1"/>
    <n v="3"/>
    <x v="6"/>
    <x v="0"/>
    <x v="8"/>
  </r>
  <r>
    <x v="125"/>
    <x v="1"/>
    <d v="2023-03-02T00:00:00"/>
    <x v="1538"/>
    <s v="MACUSBC"/>
    <x v="2"/>
    <x v="1"/>
    <x v="1"/>
    <n v="3"/>
    <x v="6"/>
    <x v="0"/>
    <x v="8"/>
  </r>
  <r>
    <x v="125"/>
    <x v="1"/>
    <d v="2023-03-02T00:00:00"/>
    <x v="1532"/>
    <s v="MACUSBC"/>
    <x v="2"/>
    <x v="1"/>
    <x v="1"/>
    <n v="3"/>
    <x v="6"/>
    <x v="0"/>
    <x v="8"/>
  </r>
  <r>
    <x v="125"/>
    <x v="1"/>
    <d v="2023-03-09T00:00:00"/>
    <x v="1405"/>
    <s v="CBK"/>
    <x v="6"/>
    <x v="2"/>
    <x v="1"/>
    <n v="3"/>
    <x v="6"/>
    <x v="0"/>
    <x v="8"/>
  </r>
  <r>
    <x v="125"/>
    <x v="1"/>
    <d v="2023-03-02T00:00:00"/>
    <x v="249"/>
    <s v="IPHONE"/>
    <x v="1"/>
    <x v="1"/>
    <x v="1"/>
    <n v="3"/>
    <x v="6"/>
    <x v="0"/>
    <x v="8"/>
  </r>
  <r>
    <x v="125"/>
    <x v="1"/>
    <d v="2023-03-02T00:00:00"/>
    <x v="333"/>
    <s v="WALLADPT"/>
    <x v="3"/>
    <x v="1"/>
    <x v="1"/>
    <n v="3"/>
    <x v="6"/>
    <x v="0"/>
    <x v="8"/>
  </r>
  <r>
    <x v="125"/>
    <x v="1"/>
    <d v="2023-03-02T00:00:00"/>
    <x v="822"/>
    <s v="WALLADPT"/>
    <x v="3"/>
    <x v="1"/>
    <x v="1"/>
    <n v="3"/>
    <x v="6"/>
    <x v="0"/>
    <x v="8"/>
  </r>
  <r>
    <x v="125"/>
    <x v="1"/>
    <d v="2023-03-02T00:00:00"/>
    <x v="430"/>
    <s v="IPHONE"/>
    <x v="1"/>
    <x v="1"/>
    <x v="1"/>
    <n v="3"/>
    <x v="6"/>
    <x v="0"/>
    <x v="8"/>
  </r>
  <r>
    <x v="125"/>
    <x v="1"/>
    <d v="2023-03-02T00:00:00"/>
    <x v="1536"/>
    <s v="MACUSBC"/>
    <x v="2"/>
    <x v="1"/>
    <x v="1"/>
    <n v="3"/>
    <x v="6"/>
    <x v="0"/>
    <x v="8"/>
  </r>
  <r>
    <x v="125"/>
    <x v="1"/>
    <d v="2023-03-02T00:00:00"/>
    <x v="263"/>
    <s v="WALLADPT"/>
    <x v="3"/>
    <x v="1"/>
    <x v="1"/>
    <n v="3"/>
    <x v="6"/>
    <x v="0"/>
    <x v="8"/>
  </r>
  <r>
    <x v="125"/>
    <x v="1"/>
    <d v="2023-03-09T00:00:00"/>
    <x v="1577"/>
    <s v="HP"/>
    <x v="18"/>
    <x v="2"/>
    <x v="1"/>
    <n v="3"/>
    <x v="6"/>
    <x v="0"/>
    <x v="8"/>
  </r>
  <r>
    <x v="125"/>
    <x v="0"/>
    <d v="2023-03-02T00:00:00"/>
    <x v="895"/>
    <s v="WALLADPT"/>
    <x v="3"/>
    <x v="1"/>
    <x v="1"/>
    <n v="3"/>
    <x v="6"/>
    <x v="0"/>
    <x v="8"/>
  </r>
  <r>
    <x v="125"/>
    <x v="0"/>
    <d v="2023-03-02T00:00:00"/>
    <x v="1503"/>
    <s v="IPHONE"/>
    <x v="1"/>
    <x v="1"/>
    <x v="1"/>
    <n v="3"/>
    <x v="6"/>
    <x v="0"/>
    <x v="8"/>
  </r>
  <r>
    <x v="125"/>
    <x v="1"/>
    <d v="2023-03-02T00:00:00"/>
    <x v="919"/>
    <s v="UVGA"/>
    <x v="10"/>
    <x v="0"/>
    <x v="1"/>
    <n v="3"/>
    <x v="6"/>
    <x v="0"/>
    <x v="8"/>
  </r>
  <r>
    <x v="125"/>
    <x v="1"/>
    <d v="2023-03-02T00:00:00"/>
    <x v="1224"/>
    <s v="MSE"/>
    <x v="11"/>
    <x v="4"/>
    <x v="1"/>
    <n v="3"/>
    <x v="6"/>
    <x v="0"/>
    <x v="8"/>
  </r>
  <r>
    <x v="125"/>
    <x v="1"/>
    <d v="2023-03-02T00:00:00"/>
    <x v="1210"/>
    <s v="MSE"/>
    <x v="11"/>
    <x v="4"/>
    <x v="1"/>
    <n v="3"/>
    <x v="6"/>
    <x v="0"/>
    <x v="8"/>
  </r>
  <r>
    <x v="126"/>
    <x v="0"/>
    <d v="2023-03-10T00:00:00"/>
    <x v="1634"/>
    <s v="HP"/>
    <x v="18"/>
    <x v="2"/>
    <x v="1"/>
    <n v="3"/>
    <x v="6"/>
    <x v="1"/>
    <x v="8"/>
  </r>
  <r>
    <x v="126"/>
    <x v="1"/>
    <d v="2023-03-06T00:00:00"/>
    <x v="972"/>
    <s v="CALC"/>
    <x v="16"/>
    <x v="4"/>
    <x v="1"/>
    <n v="3"/>
    <x v="6"/>
    <x v="1"/>
    <x v="8"/>
  </r>
  <r>
    <x v="126"/>
    <x v="1"/>
    <d v="2023-03-10T00:00:00"/>
    <x v="1037"/>
    <s v="CLICC-MM"/>
    <x v="4"/>
    <x v="2"/>
    <x v="1"/>
    <n v="3"/>
    <x v="6"/>
    <x v="1"/>
    <x v="8"/>
  </r>
  <r>
    <x v="126"/>
    <x v="1"/>
    <d v="2023-03-03T00:00:00"/>
    <x v="1562"/>
    <s v="MACUSBC"/>
    <x v="2"/>
    <x v="1"/>
    <x v="1"/>
    <n v="3"/>
    <x v="6"/>
    <x v="1"/>
    <x v="8"/>
  </r>
  <r>
    <x v="126"/>
    <x v="1"/>
    <d v="2023-03-10T00:00:00"/>
    <x v="1635"/>
    <s v="HP"/>
    <x v="18"/>
    <x v="2"/>
    <x v="1"/>
    <n v="3"/>
    <x v="6"/>
    <x v="1"/>
    <x v="8"/>
  </r>
  <r>
    <x v="126"/>
    <x v="0"/>
    <d v="2023-03-17T00:00:00"/>
    <x v="789"/>
    <s v="CLICC-ML"/>
    <x v="7"/>
    <x v="2"/>
    <x v="1"/>
    <n v="3"/>
    <x v="6"/>
    <x v="1"/>
    <x v="8"/>
  </r>
  <r>
    <x v="126"/>
    <x v="1"/>
    <d v="2023-03-10T00:00:00"/>
    <x v="860"/>
    <s v="CBK"/>
    <x v="6"/>
    <x v="2"/>
    <x v="1"/>
    <n v="3"/>
    <x v="6"/>
    <x v="1"/>
    <x v="8"/>
  </r>
  <r>
    <x v="126"/>
    <x v="1"/>
    <d v="2023-03-03T00:00:00"/>
    <x v="1586"/>
    <s v="MACUSBC"/>
    <x v="2"/>
    <x v="1"/>
    <x v="1"/>
    <n v="3"/>
    <x v="6"/>
    <x v="1"/>
    <x v="8"/>
  </r>
  <r>
    <x v="126"/>
    <x v="1"/>
    <d v="2023-03-17T00:00:00"/>
    <x v="46"/>
    <s v="CBK"/>
    <x v="6"/>
    <x v="2"/>
    <x v="1"/>
    <n v="3"/>
    <x v="6"/>
    <x v="1"/>
    <x v="8"/>
  </r>
  <r>
    <x v="126"/>
    <x v="1"/>
    <d v="2023-03-03T00:00:00"/>
    <x v="713"/>
    <s v="HDST"/>
    <x v="8"/>
    <x v="4"/>
    <x v="1"/>
    <n v="3"/>
    <x v="6"/>
    <x v="1"/>
    <x v="8"/>
  </r>
  <r>
    <x v="126"/>
    <x v="0"/>
    <d v="2023-03-03T00:00:00"/>
    <x v="1538"/>
    <s v="MACUSBC"/>
    <x v="2"/>
    <x v="1"/>
    <x v="1"/>
    <n v="3"/>
    <x v="6"/>
    <x v="1"/>
    <x v="8"/>
  </r>
  <r>
    <x v="126"/>
    <x v="1"/>
    <d v="2023-03-10T00:00:00"/>
    <x v="1636"/>
    <s v="HP"/>
    <x v="18"/>
    <x v="2"/>
    <x v="1"/>
    <n v="3"/>
    <x v="6"/>
    <x v="1"/>
    <x v="8"/>
  </r>
  <r>
    <x v="126"/>
    <x v="1"/>
    <d v="2023-03-06T00:00:00"/>
    <x v="982"/>
    <s v="CALC"/>
    <x v="16"/>
    <x v="4"/>
    <x v="1"/>
    <n v="3"/>
    <x v="6"/>
    <x v="1"/>
    <x v="8"/>
  </r>
  <r>
    <x v="126"/>
    <x v="1"/>
    <d v="2023-03-03T00:00:00"/>
    <x v="1637"/>
    <s v="MACCHRG"/>
    <x v="9"/>
    <x v="1"/>
    <x v="1"/>
    <n v="3"/>
    <x v="6"/>
    <x v="1"/>
    <x v="8"/>
  </r>
  <r>
    <x v="126"/>
    <x v="2"/>
    <d v="2023-03-03T00:00:00"/>
    <x v="1414"/>
    <s v="ANDROID"/>
    <x v="19"/>
    <x v="1"/>
    <x v="1"/>
    <n v="3"/>
    <x v="6"/>
    <x v="1"/>
    <x v="8"/>
  </r>
  <r>
    <x v="126"/>
    <x v="1"/>
    <d v="2023-03-03T00:00:00"/>
    <x v="1528"/>
    <s v="MACUSBC"/>
    <x v="2"/>
    <x v="1"/>
    <x v="1"/>
    <n v="3"/>
    <x v="6"/>
    <x v="1"/>
    <x v="8"/>
  </r>
  <r>
    <x v="126"/>
    <x v="1"/>
    <d v="2023-03-03T00:00:00"/>
    <x v="822"/>
    <s v="WALLADPT"/>
    <x v="3"/>
    <x v="1"/>
    <x v="1"/>
    <n v="3"/>
    <x v="6"/>
    <x v="1"/>
    <x v="8"/>
  </r>
  <r>
    <x v="126"/>
    <x v="1"/>
    <d v="2023-03-03T00:00:00"/>
    <x v="2"/>
    <s v="IPHONE"/>
    <x v="1"/>
    <x v="1"/>
    <x v="1"/>
    <n v="3"/>
    <x v="6"/>
    <x v="1"/>
    <x v="8"/>
  </r>
  <r>
    <x v="126"/>
    <x v="1"/>
    <d v="2023-03-10T00:00:00"/>
    <x v="1638"/>
    <s v="HP"/>
    <x v="18"/>
    <x v="2"/>
    <x v="1"/>
    <n v="3"/>
    <x v="6"/>
    <x v="1"/>
    <x v="8"/>
  </r>
  <r>
    <x v="126"/>
    <x v="1"/>
    <d v="2023-03-03T00:00:00"/>
    <x v="5"/>
    <s v="WALLADPT"/>
    <x v="3"/>
    <x v="1"/>
    <x v="1"/>
    <n v="3"/>
    <x v="6"/>
    <x v="1"/>
    <x v="8"/>
  </r>
  <r>
    <x v="126"/>
    <x v="1"/>
    <d v="2023-03-03T00:00:00"/>
    <x v="1503"/>
    <s v="IPHONE"/>
    <x v="1"/>
    <x v="1"/>
    <x v="1"/>
    <n v="3"/>
    <x v="6"/>
    <x v="1"/>
    <x v="8"/>
  </r>
  <r>
    <x v="126"/>
    <x v="1"/>
    <d v="2023-03-03T00:00:00"/>
    <x v="961"/>
    <s v="MACCHRG"/>
    <x v="9"/>
    <x v="1"/>
    <x v="1"/>
    <n v="3"/>
    <x v="6"/>
    <x v="1"/>
    <x v="8"/>
  </r>
  <r>
    <x v="126"/>
    <x v="1"/>
    <d v="2023-03-03T00:00:00"/>
    <x v="1235"/>
    <s v="HDST"/>
    <x v="8"/>
    <x v="4"/>
    <x v="1"/>
    <n v="3"/>
    <x v="6"/>
    <x v="1"/>
    <x v="8"/>
  </r>
  <r>
    <x v="126"/>
    <x v="1"/>
    <d v="2023-03-15T00:00:00"/>
    <x v="1195"/>
    <s v="HP"/>
    <x v="18"/>
    <x v="2"/>
    <x v="1"/>
    <n v="3"/>
    <x v="6"/>
    <x v="1"/>
    <x v="8"/>
  </r>
  <r>
    <x v="126"/>
    <x v="0"/>
    <d v="2023-03-06T00:00:00"/>
    <x v="1639"/>
    <s v="CALC"/>
    <x v="16"/>
    <x v="4"/>
    <x v="1"/>
    <n v="3"/>
    <x v="6"/>
    <x v="1"/>
    <x v="8"/>
  </r>
  <r>
    <x v="126"/>
    <x v="1"/>
    <d v="2023-03-17T00:00:00"/>
    <x v="1640"/>
    <s v="CLICC-MM"/>
    <x v="4"/>
    <x v="2"/>
    <x v="1"/>
    <n v="3"/>
    <x v="6"/>
    <x v="1"/>
    <x v="8"/>
  </r>
  <r>
    <x v="126"/>
    <x v="1"/>
    <d v="2023-03-10T00:00:00"/>
    <x v="1427"/>
    <s v="HP"/>
    <x v="18"/>
    <x v="2"/>
    <x v="1"/>
    <n v="3"/>
    <x v="6"/>
    <x v="1"/>
    <x v="8"/>
  </r>
  <r>
    <x v="126"/>
    <x v="1"/>
    <d v="2023-03-17T00:00:00"/>
    <x v="863"/>
    <s v="CLICC-ML"/>
    <x v="7"/>
    <x v="2"/>
    <x v="1"/>
    <n v="3"/>
    <x v="6"/>
    <x v="1"/>
    <x v="8"/>
  </r>
  <r>
    <x v="126"/>
    <x v="1"/>
    <d v="2023-03-17T00:00:00"/>
    <x v="1410"/>
    <s v="HP"/>
    <x v="18"/>
    <x v="2"/>
    <x v="1"/>
    <n v="3"/>
    <x v="6"/>
    <x v="1"/>
    <x v="8"/>
  </r>
  <r>
    <x v="126"/>
    <x v="1"/>
    <d v="2023-03-06T00:00:00"/>
    <x v="972"/>
    <s v="CALC"/>
    <x v="16"/>
    <x v="4"/>
    <x v="1"/>
    <n v="3"/>
    <x v="6"/>
    <x v="1"/>
    <x v="8"/>
  </r>
  <r>
    <x v="126"/>
    <x v="0"/>
    <d v="2023-03-06T00:00:00"/>
    <x v="605"/>
    <s v="CALC"/>
    <x v="16"/>
    <x v="4"/>
    <x v="1"/>
    <n v="3"/>
    <x v="6"/>
    <x v="1"/>
    <x v="8"/>
  </r>
  <r>
    <x v="126"/>
    <x v="1"/>
    <d v="2023-03-03T00:00:00"/>
    <x v="1474"/>
    <s v="OMNI"/>
    <x v="15"/>
    <x v="1"/>
    <x v="1"/>
    <n v="3"/>
    <x v="6"/>
    <x v="1"/>
    <x v="8"/>
  </r>
  <r>
    <x v="126"/>
    <x v="1"/>
    <d v="2023-03-03T00:00:00"/>
    <x v="696"/>
    <s v="OMNI"/>
    <x v="15"/>
    <x v="1"/>
    <x v="1"/>
    <n v="3"/>
    <x v="6"/>
    <x v="1"/>
    <x v="8"/>
  </r>
  <r>
    <x v="126"/>
    <x v="0"/>
    <d v="2023-03-03T00:00:00"/>
    <x v="1058"/>
    <s v="UHDMI"/>
    <x v="14"/>
    <x v="0"/>
    <x v="1"/>
    <n v="3"/>
    <x v="6"/>
    <x v="1"/>
    <x v="8"/>
  </r>
  <r>
    <x v="126"/>
    <x v="1"/>
    <d v="2023-03-03T00:00:00"/>
    <x v="1586"/>
    <s v="MACUSBC"/>
    <x v="2"/>
    <x v="1"/>
    <x v="1"/>
    <n v="3"/>
    <x v="6"/>
    <x v="1"/>
    <x v="8"/>
  </r>
  <r>
    <x v="126"/>
    <x v="1"/>
    <d v="2023-03-03T00:00:00"/>
    <x v="1539"/>
    <s v="MACUSBC"/>
    <x v="2"/>
    <x v="1"/>
    <x v="1"/>
    <n v="3"/>
    <x v="6"/>
    <x v="1"/>
    <x v="8"/>
  </r>
  <r>
    <x v="126"/>
    <x v="0"/>
    <d v="2023-03-16T00:00:00"/>
    <x v="1216"/>
    <s v="HP"/>
    <x v="18"/>
    <x v="2"/>
    <x v="1"/>
    <n v="3"/>
    <x v="6"/>
    <x v="1"/>
    <x v="8"/>
  </r>
  <r>
    <x v="126"/>
    <x v="1"/>
    <d v="2023-03-03T00:00:00"/>
    <x v="1035"/>
    <s v="IPHONE"/>
    <x v="1"/>
    <x v="1"/>
    <x v="1"/>
    <n v="3"/>
    <x v="6"/>
    <x v="1"/>
    <x v="8"/>
  </r>
  <r>
    <x v="126"/>
    <x v="1"/>
    <d v="2023-03-03T00:00:00"/>
    <x v="397"/>
    <s v="OMNI"/>
    <x v="15"/>
    <x v="1"/>
    <x v="1"/>
    <n v="3"/>
    <x v="6"/>
    <x v="1"/>
    <x v="8"/>
  </r>
  <r>
    <x v="126"/>
    <x v="1"/>
    <d v="2023-03-03T00:00:00"/>
    <x v="263"/>
    <s v="WALLADPT"/>
    <x v="3"/>
    <x v="1"/>
    <x v="1"/>
    <n v="3"/>
    <x v="6"/>
    <x v="1"/>
    <x v="8"/>
  </r>
  <r>
    <x v="126"/>
    <x v="0"/>
    <d v="2023-03-10T00:00:00"/>
    <x v="1031"/>
    <s v="CBK"/>
    <x v="6"/>
    <x v="2"/>
    <x v="1"/>
    <n v="3"/>
    <x v="6"/>
    <x v="1"/>
    <x v="8"/>
  </r>
  <r>
    <x v="126"/>
    <x v="0"/>
    <d v="2023-03-10T00:00:00"/>
    <x v="1340"/>
    <s v="CLICC-ML"/>
    <x v="7"/>
    <x v="2"/>
    <x v="1"/>
    <n v="3"/>
    <x v="6"/>
    <x v="1"/>
    <x v="8"/>
  </r>
  <r>
    <x v="126"/>
    <x v="1"/>
    <d v="2023-03-03T00:00:00"/>
    <x v="548"/>
    <s v="IPHONE"/>
    <x v="1"/>
    <x v="1"/>
    <x v="1"/>
    <n v="3"/>
    <x v="6"/>
    <x v="1"/>
    <x v="8"/>
  </r>
  <r>
    <x v="126"/>
    <x v="1"/>
    <d v="2023-03-03T00:00:00"/>
    <x v="1305"/>
    <s v="OMNI"/>
    <x v="15"/>
    <x v="1"/>
    <x v="1"/>
    <n v="3"/>
    <x v="6"/>
    <x v="1"/>
    <x v="8"/>
  </r>
  <r>
    <x v="126"/>
    <x v="1"/>
    <d v="2023-03-03T00:00:00"/>
    <x v="1225"/>
    <s v="WALLADPT"/>
    <x v="3"/>
    <x v="1"/>
    <x v="1"/>
    <n v="3"/>
    <x v="6"/>
    <x v="1"/>
    <x v="8"/>
  </r>
  <r>
    <x v="126"/>
    <x v="1"/>
    <d v="2023-03-03T00:00:00"/>
    <x v="751"/>
    <s v="IPHONE"/>
    <x v="1"/>
    <x v="1"/>
    <x v="1"/>
    <n v="3"/>
    <x v="6"/>
    <x v="1"/>
    <x v="8"/>
  </r>
  <r>
    <x v="126"/>
    <x v="1"/>
    <d v="2023-03-17T00:00:00"/>
    <x v="970"/>
    <s v="CLICC-ML"/>
    <x v="7"/>
    <x v="2"/>
    <x v="1"/>
    <n v="3"/>
    <x v="6"/>
    <x v="1"/>
    <x v="8"/>
  </r>
  <r>
    <x v="126"/>
    <x v="1"/>
    <d v="2023-03-10T00:00:00"/>
    <x v="1054"/>
    <s v="CBK"/>
    <x v="6"/>
    <x v="2"/>
    <x v="1"/>
    <n v="3"/>
    <x v="6"/>
    <x v="1"/>
    <x v="8"/>
  </r>
  <r>
    <x v="126"/>
    <x v="1"/>
    <d v="2023-03-06T00:00:00"/>
    <x v="972"/>
    <s v="CALC"/>
    <x v="16"/>
    <x v="4"/>
    <x v="1"/>
    <n v="3"/>
    <x v="6"/>
    <x v="1"/>
    <x v="8"/>
  </r>
  <r>
    <x v="126"/>
    <x v="1"/>
    <d v="2023-03-03T00:00:00"/>
    <x v="310"/>
    <s v="HPUSBC"/>
    <x v="12"/>
    <x v="1"/>
    <x v="1"/>
    <n v="3"/>
    <x v="6"/>
    <x v="1"/>
    <x v="8"/>
  </r>
  <r>
    <x v="126"/>
    <x v="1"/>
    <d v="2023-03-16T00:00:00"/>
    <x v="1330"/>
    <s v="HP"/>
    <x v="18"/>
    <x v="2"/>
    <x v="1"/>
    <n v="3"/>
    <x v="6"/>
    <x v="1"/>
    <x v="8"/>
  </r>
  <r>
    <x v="126"/>
    <x v="1"/>
    <d v="2023-03-03T00:00:00"/>
    <x v="1376"/>
    <s v="WALLADPT"/>
    <x v="3"/>
    <x v="1"/>
    <x v="1"/>
    <n v="3"/>
    <x v="6"/>
    <x v="1"/>
    <x v="8"/>
  </r>
  <r>
    <x v="126"/>
    <x v="1"/>
    <d v="2023-03-03T00:00:00"/>
    <x v="693"/>
    <s v="IPHONE"/>
    <x v="1"/>
    <x v="1"/>
    <x v="1"/>
    <n v="3"/>
    <x v="6"/>
    <x v="1"/>
    <x v="8"/>
  </r>
  <r>
    <x v="126"/>
    <x v="1"/>
    <d v="2023-03-10T00:00:00"/>
    <x v="656"/>
    <s v="CLICC-ML"/>
    <x v="7"/>
    <x v="2"/>
    <x v="1"/>
    <n v="3"/>
    <x v="6"/>
    <x v="1"/>
    <x v="8"/>
  </r>
  <r>
    <x v="126"/>
    <x v="1"/>
    <d v="2023-03-10T00:00:00"/>
    <x v="1345"/>
    <s v="CLICC-ML"/>
    <x v="7"/>
    <x v="2"/>
    <x v="1"/>
    <n v="3"/>
    <x v="6"/>
    <x v="1"/>
    <x v="8"/>
  </r>
  <r>
    <x v="126"/>
    <x v="1"/>
    <d v="2023-03-03T00:00:00"/>
    <x v="854"/>
    <s v="WALLADPT"/>
    <x v="3"/>
    <x v="1"/>
    <x v="1"/>
    <n v="3"/>
    <x v="6"/>
    <x v="1"/>
    <x v="8"/>
  </r>
  <r>
    <x v="126"/>
    <x v="1"/>
    <d v="2023-03-03T00:00:00"/>
    <x v="524"/>
    <s v="IPHONE"/>
    <x v="1"/>
    <x v="1"/>
    <x v="1"/>
    <n v="3"/>
    <x v="6"/>
    <x v="1"/>
    <x v="8"/>
  </r>
  <r>
    <x v="126"/>
    <x v="1"/>
    <d v="2023-03-15T00:00:00"/>
    <x v="1144"/>
    <s v="HP"/>
    <x v="18"/>
    <x v="2"/>
    <x v="1"/>
    <n v="3"/>
    <x v="6"/>
    <x v="1"/>
    <x v="8"/>
  </r>
  <r>
    <x v="126"/>
    <x v="1"/>
    <d v="2023-03-03T00:00:00"/>
    <x v="397"/>
    <s v="OMNI"/>
    <x v="15"/>
    <x v="1"/>
    <x v="1"/>
    <n v="3"/>
    <x v="6"/>
    <x v="1"/>
    <x v="8"/>
  </r>
  <r>
    <x v="126"/>
    <x v="1"/>
    <d v="2023-03-03T00:00:00"/>
    <x v="1035"/>
    <s v="IPHONE"/>
    <x v="1"/>
    <x v="1"/>
    <x v="1"/>
    <n v="3"/>
    <x v="6"/>
    <x v="1"/>
    <x v="8"/>
  </r>
  <r>
    <x v="126"/>
    <x v="1"/>
    <d v="2023-03-17T00:00:00"/>
    <x v="776"/>
    <s v="CLICC-ML"/>
    <x v="7"/>
    <x v="2"/>
    <x v="1"/>
    <n v="3"/>
    <x v="6"/>
    <x v="1"/>
    <x v="8"/>
  </r>
  <r>
    <x v="126"/>
    <x v="1"/>
    <d v="2023-03-17T00:00:00"/>
    <x v="1641"/>
    <s v="HP"/>
    <x v="18"/>
    <x v="2"/>
    <x v="1"/>
    <n v="3"/>
    <x v="6"/>
    <x v="1"/>
    <x v="8"/>
  </r>
  <r>
    <x v="126"/>
    <x v="1"/>
    <d v="2023-03-10T00:00:00"/>
    <x v="1563"/>
    <s v="HP"/>
    <x v="18"/>
    <x v="2"/>
    <x v="1"/>
    <n v="3"/>
    <x v="6"/>
    <x v="1"/>
    <x v="8"/>
  </r>
  <r>
    <x v="126"/>
    <x v="3"/>
    <d v="2023-03-03T00:00:00"/>
    <x v="285"/>
    <s v="IPHONE"/>
    <x v="1"/>
    <x v="1"/>
    <x v="1"/>
    <n v="3"/>
    <x v="6"/>
    <x v="1"/>
    <x v="8"/>
  </r>
  <r>
    <x v="126"/>
    <x v="3"/>
    <d v="2023-03-03T00:00:00"/>
    <x v="333"/>
    <s v="WALLADPT"/>
    <x v="3"/>
    <x v="1"/>
    <x v="1"/>
    <n v="3"/>
    <x v="6"/>
    <x v="1"/>
    <x v="8"/>
  </r>
  <r>
    <x v="126"/>
    <x v="1"/>
    <d v="2023-03-10T00:00:00"/>
    <x v="1642"/>
    <s v="CBK"/>
    <x v="6"/>
    <x v="2"/>
    <x v="1"/>
    <n v="3"/>
    <x v="6"/>
    <x v="1"/>
    <x v="8"/>
  </r>
  <r>
    <x v="126"/>
    <x v="1"/>
    <d v="2023-03-10T00:00:00"/>
    <x v="962"/>
    <s v="CBK"/>
    <x v="6"/>
    <x v="2"/>
    <x v="1"/>
    <n v="3"/>
    <x v="6"/>
    <x v="1"/>
    <x v="8"/>
  </r>
  <r>
    <x v="126"/>
    <x v="0"/>
    <d v="2023-03-17T00:00:00"/>
    <x v="1131"/>
    <s v="HP"/>
    <x v="18"/>
    <x v="2"/>
    <x v="1"/>
    <n v="3"/>
    <x v="6"/>
    <x v="1"/>
    <x v="8"/>
  </r>
  <r>
    <x v="126"/>
    <x v="1"/>
    <d v="2023-03-03T00:00:00"/>
    <x v="1569"/>
    <s v="HDST"/>
    <x v="8"/>
    <x v="4"/>
    <x v="1"/>
    <n v="3"/>
    <x v="6"/>
    <x v="1"/>
    <x v="8"/>
  </r>
  <r>
    <x v="126"/>
    <x v="0"/>
    <d v="2023-03-17T00:00:00"/>
    <x v="1643"/>
    <s v="CLICC-MM"/>
    <x v="4"/>
    <x v="2"/>
    <x v="1"/>
    <n v="3"/>
    <x v="6"/>
    <x v="1"/>
    <x v="8"/>
  </r>
  <r>
    <x v="126"/>
    <x v="1"/>
    <d v="2023-03-10T00:00:00"/>
    <x v="1644"/>
    <s v="CLICC-MM"/>
    <x v="4"/>
    <x v="2"/>
    <x v="1"/>
    <n v="3"/>
    <x v="6"/>
    <x v="1"/>
    <x v="8"/>
  </r>
  <r>
    <x v="126"/>
    <x v="1"/>
    <d v="2023-03-03T00:00:00"/>
    <x v="1225"/>
    <s v="WALLADPT"/>
    <x v="3"/>
    <x v="1"/>
    <x v="1"/>
    <n v="3"/>
    <x v="6"/>
    <x v="1"/>
    <x v="8"/>
  </r>
  <r>
    <x v="126"/>
    <x v="1"/>
    <d v="2023-03-03T00:00:00"/>
    <x v="751"/>
    <s v="IPHONE"/>
    <x v="1"/>
    <x v="1"/>
    <x v="1"/>
    <n v="3"/>
    <x v="6"/>
    <x v="1"/>
    <x v="8"/>
  </r>
  <r>
    <x v="126"/>
    <x v="1"/>
    <d v="2023-03-10T00:00:00"/>
    <x v="1645"/>
    <s v="CLICC-ML"/>
    <x v="7"/>
    <x v="2"/>
    <x v="1"/>
    <n v="3"/>
    <x v="6"/>
    <x v="1"/>
    <x v="8"/>
  </r>
  <r>
    <x v="126"/>
    <x v="0"/>
    <d v="2023-03-10T00:00:00"/>
    <x v="857"/>
    <s v="CBK"/>
    <x v="6"/>
    <x v="2"/>
    <x v="1"/>
    <n v="3"/>
    <x v="6"/>
    <x v="1"/>
    <x v="8"/>
  </r>
  <r>
    <x v="126"/>
    <x v="0"/>
    <d v="2023-03-03T00:00:00"/>
    <x v="48"/>
    <s v="HDST"/>
    <x v="8"/>
    <x v="4"/>
    <x v="1"/>
    <n v="3"/>
    <x v="6"/>
    <x v="1"/>
    <x v="8"/>
  </r>
  <r>
    <x v="126"/>
    <x v="1"/>
    <d v="2023-03-03T00:00:00"/>
    <x v="891"/>
    <s v="OMNI"/>
    <x v="15"/>
    <x v="1"/>
    <x v="1"/>
    <n v="3"/>
    <x v="6"/>
    <x v="1"/>
    <x v="8"/>
  </r>
  <r>
    <x v="126"/>
    <x v="1"/>
    <d v="2023-03-17T00:00:00"/>
    <x v="1646"/>
    <s v="CLICC-MM"/>
    <x v="4"/>
    <x v="2"/>
    <x v="1"/>
    <n v="3"/>
    <x v="6"/>
    <x v="1"/>
    <x v="8"/>
  </r>
  <r>
    <x v="126"/>
    <x v="1"/>
    <d v="2023-03-17T00:00:00"/>
    <x v="1647"/>
    <s v="CLICC-MM"/>
    <x v="4"/>
    <x v="2"/>
    <x v="1"/>
    <n v="3"/>
    <x v="6"/>
    <x v="1"/>
    <x v="8"/>
  </r>
  <r>
    <x v="126"/>
    <x v="0"/>
    <d v="2023-03-03T00:00:00"/>
    <x v="668"/>
    <s v="IPHONE"/>
    <x v="1"/>
    <x v="1"/>
    <x v="1"/>
    <n v="3"/>
    <x v="6"/>
    <x v="1"/>
    <x v="8"/>
  </r>
  <r>
    <x v="126"/>
    <x v="0"/>
    <d v="2023-03-03T00:00:00"/>
    <x v="1277"/>
    <s v="WALLADPT"/>
    <x v="3"/>
    <x v="1"/>
    <x v="1"/>
    <n v="3"/>
    <x v="6"/>
    <x v="1"/>
    <x v="8"/>
  </r>
  <r>
    <x v="126"/>
    <x v="1"/>
    <d v="2023-03-03T00:00:00"/>
    <x v="1318"/>
    <s v="WALLADPT"/>
    <x v="3"/>
    <x v="1"/>
    <x v="1"/>
    <n v="3"/>
    <x v="6"/>
    <x v="1"/>
    <x v="8"/>
  </r>
  <r>
    <x v="126"/>
    <x v="1"/>
    <d v="2023-03-03T00:00:00"/>
    <x v="913"/>
    <s v="IPHONE"/>
    <x v="1"/>
    <x v="1"/>
    <x v="1"/>
    <n v="3"/>
    <x v="6"/>
    <x v="1"/>
    <x v="8"/>
  </r>
  <r>
    <x v="126"/>
    <x v="0"/>
    <d v="2023-03-17T00:00:00"/>
    <x v="648"/>
    <s v="CLICC-ML"/>
    <x v="7"/>
    <x v="2"/>
    <x v="1"/>
    <n v="3"/>
    <x v="6"/>
    <x v="1"/>
    <x v="8"/>
  </r>
  <r>
    <x v="126"/>
    <x v="0"/>
    <d v="2023-03-17T00:00:00"/>
    <x v="808"/>
    <s v="HP"/>
    <x v="18"/>
    <x v="2"/>
    <x v="1"/>
    <n v="3"/>
    <x v="6"/>
    <x v="1"/>
    <x v="8"/>
  </r>
  <r>
    <x v="126"/>
    <x v="0"/>
    <d v="2023-03-03T00:00:00"/>
    <x v="262"/>
    <s v="IPHONE"/>
    <x v="1"/>
    <x v="1"/>
    <x v="1"/>
    <n v="3"/>
    <x v="6"/>
    <x v="1"/>
    <x v="8"/>
  </r>
  <r>
    <x v="126"/>
    <x v="0"/>
    <d v="2023-03-03T00:00:00"/>
    <x v="356"/>
    <s v="WALLADPT"/>
    <x v="3"/>
    <x v="1"/>
    <x v="1"/>
    <n v="3"/>
    <x v="6"/>
    <x v="1"/>
    <x v="8"/>
  </r>
  <r>
    <x v="126"/>
    <x v="0"/>
    <d v="2023-03-16T00:00:00"/>
    <x v="1648"/>
    <s v="CLICC-MM"/>
    <x v="4"/>
    <x v="2"/>
    <x v="1"/>
    <n v="3"/>
    <x v="6"/>
    <x v="1"/>
    <x v="8"/>
  </r>
  <r>
    <x v="126"/>
    <x v="0"/>
    <d v="2023-03-17T00:00:00"/>
    <x v="1649"/>
    <s v="CLICC-MM"/>
    <x v="4"/>
    <x v="2"/>
    <x v="1"/>
    <n v="3"/>
    <x v="6"/>
    <x v="1"/>
    <x v="8"/>
  </r>
  <r>
    <x v="127"/>
    <x v="1"/>
    <d v="2023-03-17T00:00:00"/>
    <x v="1206"/>
    <s v="HP"/>
    <x v="18"/>
    <x v="2"/>
    <x v="1"/>
    <n v="3"/>
    <x v="6"/>
    <x v="2"/>
    <x v="8"/>
  </r>
  <r>
    <x v="127"/>
    <x v="1"/>
    <d v="2023-03-18T00:00:00"/>
    <x v="1469"/>
    <s v="CLICC-MM"/>
    <x v="4"/>
    <x v="2"/>
    <x v="1"/>
    <n v="3"/>
    <x v="6"/>
    <x v="2"/>
    <x v="8"/>
  </r>
  <r>
    <x v="127"/>
    <x v="1"/>
    <d v="2023-03-04T00:00:00"/>
    <x v="1601"/>
    <s v="MACUSBC"/>
    <x v="2"/>
    <x v="1"/>
    <x v="1"/>
    <n v="3"/>
    <x v="6"/>
    <x v="2"/>
    <x v="8"/>
  </r>
  <r>
    <x v="127"/>
    <x v="3"/>
    <d v="2023-03-11T00:00:00"/>
    <x v="371"/>
    <s v="CBK"/>
    <x v="6"/>
    <x v="2"/>
    <x v="1"/>
    <n v="3"/>
    <x v="6"/>
    <x v="2"/>
    <x v="8"/>
  </r>
  <r>
    <x v="127"/>
    <x v="1"/>
    <d v="2023-03-18T00:00:00"/>
    <x v="85"/>
    <s v="CLICC-ML"/>
    <x v="7"/>
    <x v="2"/>
    <x v="1"/>
    <n v="3"/>
    <x v="6"/>
    <x v="2"/>
    <x v="8"/>
  </r>
  <r>
    <x v="127"/>
    <x v="1"/>
    <d v="2023-03-18T00:00:00"/>
    <x v="1403"/>
    <s v="HP"/>
    <x v="18"/>
    <x v="2"/>
    <x v="1"/>
    <n v="3"/>
    <x v="6"/>
    <x v="2"/>
    <x v="8"/>
  </r>
  <r>
    <x v="127"/>
    <x v="1"/>
    <d v="2023-03-11T00:00:00"/>
    <x v="1300"/>
    <s v="HP"/>
    <x v="18"/>
    <x v="2"/>
    <x v="1"/>
    <n v="3"/>
    <x v="6"/>
    <x v="2"/>
    <x v="8"/>
  </r>
  <r>
    <x v="127"/>
    <x v="1"/>
    <d v="2023-03-18T00:00:00"/>
    <x v="971"/>
    <s v="CLICC-ML"/>
    <x v="7"/>
    <x v="2"/>
    <x v="1"/>
    <n v="3"/>
    <x v="6"/>
    <x v="2"/>
    <x v="8"/>
  </r>
  <r>
    <x v="127"/>
    <x v="1"/>
    <d v="2023-03-04T00:00:00"/>
    <x v="1225"/>
    <s v="WALLADPT"/>
    <x v="3"/>
    <x v="1"/>
    <x v="1"/>
    <n v="3"/>
    <x v="6"/>
    <x v="2"/>
    <x v="8"/>
  </r>
  <r>
    <x v="127"/>
    <x v="1"/>
    <d v="2023-03-04T00:00:00"/>
    <x v="751"/>
    <s v="IPHONE"/>
    <x v="1"/>
    <x v="1"/>
    <x v="1"/>
    <n v="3"/>
    <x v="6"/>
    <x v="2"/>
    <x v="8"/>
  </r>
  <r>
    <x v="127"/>
    <x v="1"/>
    <d v="2023-03-11T00:00:00"/>
    <x v="845"/>
    <s v="CLICC-ML"/>
    <x v="7"/>
    <x v="2"/>
    <x v="1"/>
    <n v="3"/>
    <x v="6"/>
    <x v="2"/>
    <x v="8"/>
  </r>
  <r>
    <x v="127"/>
    <x v="1"/>
    <d v="2023-03-04T00:00:00"/>
    <x v="548"/>
    <s v="IPHONE"/>
    <x v="1"/>
    <x v="1"/>
    <x v="1"/>
    <n v="3"/>
    <x v="6"/>
    <x v="2"/>
    <x v="8"/>
  </r>
  <r>
    <x v="127"/>
    <x v="0"/>
    <d v="2023-03-11T00:00:00"/>
    <x v="1070"/>
    <s v="CBK"/>
    <x v="6"/>
    <x v="2"/>
    <x v="1"/>
    <n v="3"/>
    <x v="6"/>
    <x v="2"/>
    <x v="8"/>
  </r>
  <r>
    <x v="127"/>
    <x v="0"/>
    <d v="2023-03-04T00:00:00"/>
    <x v="1566"/>
    <s v="MSE"/>
    <x v="11"/>
    <x v="4"/>
    <x v="1"/>
    <n v="3"/>
    <x v="6"/>
    <x v="2"/>
    <x v="8"/>
  </r>
  <r>
    <x v="128"/>
    <x v="1"/>
    <d v="2023-03-19T00:00:00"/>
    <x v="790"/>
    <s v="CLICC-ML"/>
    <x v="7"/>
    <x v="2"/>
    <x v="1"/>
    <n v="3"/>
    <x v="6"/>
    <x v="3"/>
    <x v="8"/>
  </r>
  <r>
    <x v="128"/>
    <x v="1"/>
    <d v="2023-03-05T00:00:00"/>
    <x v="668"/>
    <s v="IPHONE"/>
    <x v="1"/>
    <x v="1"/>
    <x v="1"/>
    <n v="3"/>
    <x v="6"/>
    <x v="3"/>
    <x v="8"/>
  </r>
  <r>
    <x v="128"/>
    <x v="1"/>
    <d v="2023-03-05T00:00:00"/>
    <x v="1225"/>
    <s v="WALLADPT"/>
    <x v="3"/>
    <x v="1"/>
    <x v="1"/>
    <n v="3"/>
    <x v="6"/>
    <x v="3"/>
    <x v="8"/>
  </r>
  <r>
    <x v="128"/>
    <x v="1"/>
    <d v="2023-03-05T00:00:00"/>
    <x v="1417"/>
    <s v="HPUSBC"/>
    <x v="12"/>
    <x v="1"/>
    <x v="1"/>
    <n v="3"/>
    <x v="6"/>
    <x v="3"/>
    <x v="8"/>
  </r>
  <r>
    <x v="128"/>
    <x v="0"/>
    <d v="2023-03-05T00:00:00"/>
    <x v="1492"/>
    <s v="HDMIC"/>
    <x v="0"/>
    <x v="0"/>
    <x v="1"/>
    <n v="3"/>
    <x v="6"/>
    <x v="3"/>
    <x v="8"/>
  </r>
  <r>
    <x v="128"/>
    <x v="0"/>
    <d v="2023-03-05T00:00:00"/>
    <x v="751"/>
    <s v="IPHONE"/>
    <x v="1"/>
    <x v="1"/>
    <x v="1"/>
    <n v="3"/>
    <x v="6"/>
    <x v="3"/>
    <x v="8"/>
  </r>
  <r>
    <x v="128"/>
    <x v="0"/>
    <d v="2023-03-05T00:00:00"/>
    <x v="1277"/>
    <s v="WALLADPT"/>
    <x v="3"/>
    <x v="1"/>
    <x v="1"/>
    <n v="3"/>
    <x v="6"/>
    <x v="3"/>
    <x v="8"/>
  </r>
  <r>
    <x v="128"/>
    <x v="0"/>
    <d v="2023-03-05T00:00:00"/>
    <x v="1050"/>
    <s v="UHDMI"/>
    <x v="14"/>
    <x v="0"/>
    <x v="1"/>
    <n v="3"/>
    <x v="6"/>
    <x v="3"/>
    <x v="8"/>
  </r>
  <r>
    <x v="128"/>
    <x v="2"/>
    <d v="2023-03-19T00:00:00"/>
    <x v="853"/>
    <s v="CBK"/>
    <x v="6"/>
    <x v="2"/>
    <x v="1"/>
    <n v="3"/>
    <x v="6"/>
    <x v="3"/>
    <x v="8"/>
  </r>
  <r>
    <x v="128"/>
    <x v="1"/>
    <d v="2023-03-19T00:00:00"/>
    <x v="327"/>
    <s v="CBK"/>
    <x v="6"/>
    <x v="2"/>
    <x v="1"/>
    <n v="3"/>
    <x v="6"/>
    <x v="3"/>
    <x v="8"/>
  </r>
  <r>
    <x v="128"/>
    <x v="1"/>
    <d v="2023-03-19T00:00:00"/>
    <x v="1555"/>
    <s v="HP"/>
    <x v="18"/>
    <x v="2"/>
    <x v="1"/>
    <n v="3"/>
    <x v="6"/>
    <x v="3"/>
    <x v="8"/>
  </r>
  <r>
    <x v="128"/>
    <x v="0"/>
    <d v="2023-03-05T00:00:00"/>
    <x v="1650"/>
    <s v="ANDROID"/>
    <x v="19"/>
    <x v="1"/>
    <x v="1"/>
    <n v="3"/>
    <x v="6"/>
    <x v="3"/>
    <x v="8"/>
  </r>
  <r>
    <x v="128"/>
    <x v="1"/>
    <d v="2023-03-05T00:00:00"/>
    <x v="554"/>
    <s v="IPHONE"/>
    <x v="1"/>
    <x v="1"/>
    <x v="1"/>
    <n v="3"/>
    <x v="6"/>
    <x v="3"/>
    <x v="8"/>
  </r>
  <r>
    <x v="128"/>
    <x v="1"/>
    <d v="2023-03-05T00:00:00"/>
    <x v="1558"/>
    <s v="MACUSBC"/>
    <x v="2"/>
    <x v="1"/>
    <x v="1"/>
    <n v="3"/>
    <x v="6"/>
    <x v="3"/>
    <x v="8"/>
  </r>
  <r>
    <x v="128"/>
    <x v="1"/>
    <d v="2023-03-05T00:00:00"/>
    <x v="1562"/>
    <s v="MACUSBC"/>
    <x v="2"/>
    <x v="1"/>
    <x v="1"/>
    <n v="3"/>
    <x v="6"/>
    <x v="3"/>
    <x v="8"/>
  </r>
  <r>
    <x v="129"/>
    <x v="0"/>
    <d v="2023-03-13T00:00:00"/>
    <x v="870"/>
    <s v="CBK"/>
    <x v="6"/>
    <x v="2"/>
    <x v="1"/>
    <n v="3"/>
    <x v="6"/>
    <x v="4"/>
    <x v="9"/>
  </r>
  <r>
    <x v="129"/>
    <x v="0"/>
    <d v="2023-03-20T00:00:00"/>
    <x v="1592"/>
    <s v="HP"/>
    <x v="18"/>
    <x v="2"/>
    <x v="1"/>
    <n v="3"/>
    <x v="6"/>
    <x v="4"/>
    <x v="9"/>
  </r>
  <r>
    <x v="129"/>
    <x v="1"/>
    <d v="2023-03-13T00:00:00"/>
    <x v="1201"/>
    <s v="HP"/>
    <x v="18"/>
    <x v="2"/>
    <x v="1"/>
    <n v="3"/>
    <x v="6"/>
    <x v="4"/>
    <x v="9"/>
  </r>
  <r>
    <x v="129"/>
    <x v="1"/>
    <d v="2023-03-20T00:00:00"/>
    <x v="740"/>
    <s v="CLICC-ML"/>
    <x v="7"/>
    <x v="2"/>
    <x v="1"/>
    <n v="3"/>
    <x v="6"/>
    <x v="4"/>
    <x v="9"/>
  </r>
  <r>
    <x v="129"/>
    <x v="1"/>
    <d v="2023-03-06T00:00:00"/>
    <x v="1533"/>
    <s v="MACUSBC"/>
    <x v="2"/>
    <x v="1"/>
    <x v="1"/>
    <n v="3"/>
    <x v="6"/>
    <x v="4"/>
    <x v="9"/>
  </r>
  <r>
    <x v="129"/>
    <x v="0"/>
    <d v="2023-03-06T00:00:00"/>
    <x v="1505"/>
    <s v="HDST"/>
    <x v="8"/>
    <x v="4"/>
    <x v="1"/>
    <n v="3"/>
    <x v="6"/>
    <x v="4"/>
    <x v="9"/>
  </r>
  <r>
    <x v="129"/>
    <x v="1"/>
    <d v="2023-03-06T00:00:00"/>
    <x v="709"/>
    <s v="MACCHRG"/>
    <x v="9"/>
    <x v="1"/>
    <x v="1"/>
    <n v="3"/>
    <x v="6"/>
    <x v="4"/>
    <x v="9"/>
  </r>
  <r>
    <x v="129"/>
    <x v="1"/>
    <d v="2023-03-20T00:00:00"/>
    <x v="997"/>
    <s v="CLICC-ML"/>
    <x v="7"/>
    <x v="2"/>
    <x v="1"/>
    <n v="3"/>
    <x v="6"/>
    <x v="4"/>
    <x v="9"/>
  </r>
  <r>
    <x v="129"/>
    <x v="0"/>
    <d v="2023-03-06T00:00:00"/>
    <x v="1323"/>
    <s v="MACCHRG"/>
    <x v="9"/>
    <x v="1"/>
    <x v="1"/>
    <n v="3"/>
    <x v="6"/>
    <x v="4"/>
    <x v="9"/>
  </r>
  <r>
    <x v="129"/>
    <x v="1"/>
    <d v="2023-03-06T00:00:00"/>
    <x v="1586"/>
    <s v="MACUSBC"/>
    <x v="2"/>
    <x v="1"/>
    <x v="1"/>
    <n v="3"/>
    <x v="6"/>
    <x v="4"/>
    <x v="9"/>
  </r>
  <r>
    <x v="129"/>
    <x v="0"/>
    <d v="2023-03-20T00:00:00"/>
    <x v="1597"/>
    <s v="HP"/>
    <x v="18"/>
    <x v="2"/>
    <x v="1"/>
    <n v="3"/>
    <x v="6"/>
    <x v="4"/>
    <x v="9"/>
  </r>
  <r>
    <x v="129"/>
    <x v="1"/>
    <d v="2023-03-06T00:00:00"/>
    <x v="1534"/>
    <s v="MACUSBC"/>
    <x v="2"/>
    <x v="1"/>
    <x v="1"/>
    <n v="3"/>
    <x v="6"/>
    <x v="4"/>
    <x v="9"/>
  </r>
  <r>
    <x v="129"/>
    <x v="0"/>
    <d v="2023-03-06T00:00:00"/>
    <x v="1586"/>
    <s v="MACUSBC"/>
    <x v="2"/>
    <x v="1"/>
    <x v="1"/>
    <n v="3"/>
    <x v="6"/>
    <x v="4"/>
    <x v="9"/>
  </r>
  <r>
    <x v="129"/>
    <x v="1"/>
    <d v="2023-03-06T00:00:00"/>
    <x v="1532"/>
    <s v="MACUSBC"/>
    <x v="2"/>
    <x v="1"/>
    <x v="1"/>
    <n v="3"/>
    <x v="6"/>
    <x v="4"/>
    <x v="9"/>
  </r>
  <r>
    <x v="129"/>
    <x v="0"/>
    <d v="2023-03-13T00:00:00"/>
    <x v="877"/>
    <s v="CBK"/>
    <x v="6"/>
    <x v="2"/>
    <x v="1"/>
    <n v="3"/>
    <x v="6"/>
    <x v="4"/>
    <x v="9"/>
  </r>
  <r>
    <x v="129"/>
    <x v="1"/>
    <d v="2023-03-06T00:00:00"/>
    <x v="1258"/>
    <s v="WALLADPT"/>
    <x v="3"/>
    <x v="1"/>
    <x v="1"/>
    <n v="3"/>
    <x v="6"/>
    <x v="4"/>
    <x v="9"/>
  </r>
  <r>
    <x v="129"/>
    <x v="1"/>
    <d v="2023-03-06T00:00:00"/>
    <x v="751"/>
    <s v="IPHONE"/>
    <x v="1"/>
    <x v="1"/>
    <x v="1"/>
    <n v="3"/>
    <x v="6"/>
    <x v="4"/>
    <x v="9"/>
  </r>
  <r>
    <x v="129"/>
    <x v="1"/>
    <d v="2023-03-13T00:00:00"/>
    <x v="1518"/>
    <s v="CLICC-MM"/>
    <x v="4"/>
    <x v="2"/>
    <x v="1"/>
    <n v="3"/>
    <x v="6"/>
    <x v="4"/>
    <x v="9"/>
  </r>
  <r>
    <x v="129"/>
    <x v="1"/>
    <d v="2023-03-06T00:00:00"/>
    <x v="549"/>
    <s v="UVGA"/>
    <x v="10"/>
    <x v="0"/>
    <x v="1"/>
    <n v="3"/>
    <x v="6"/>
    <x v="4"/>
    <x v="9"/>
  </r>
  <r>
    <x v="129"/>
    <x v="0"/>
    <d v="2023-03-06T00:00:00"/>
    <x v="1566"/>
    <s v="MSE"/>
    <x v="11"/>
    <x v="4"/>
    <x v="1"/>
    <n v="3"/>
    <x v="6"/>
    <x v="4"/>
    <x v="9"/>
  </r>
  <r>
    <x v="129"/>
    <x v="0"/>
    <d v="2023-03-06T00:00:00"/>
    <x v="310"/>
    <s v="HPUSBC"/>
    <x v="12"/>
    <x v="1"/>
    <x v="1"/>
    <n v="3"/>
    <x v="6"/>
    <x v="4"/>
    <x v="9"/>
  </r>
  <r>
    <x v="129"/>
    <x v="0"/>
    <d v="2023-03-06T00:00:00"/>
    <x v="1320"/>
    <s v="OMNI"/>
    <x v="15"/>
    <x v="1"/>
    <x v="1"/>
    <n v="3"/>
    <x v="6"/>
    <x v="4"/>
    <x v="9"/>
  </r>
  <r>
    <x v="129"/>
    <x v="1"/>
    <d v="2023-03-06T00:00:00"/>
    <x v="1186"/>
    <s v="OMNI"/>
    <x v="15"/>
    <x v="1"/>
    <x v="1"/>
    <n v="3"/>
    <x v="6"/>
    <x v="4"/>
    <x v="9"/>
  </r>
  <r>
    <x v="129"/>
    <x v="1"/>
    <d v="2023-03-06T00:00:00"/>
    <x v="2"/>
    <s v="IPHONE"/>
    <x v="1"/>
    <x v="1"/>
    <x v="1"/>
    <n v="3"/>
    <x v="6"/>
    <x v="4"/>
    <x v="9"/>
  </r>
  <r>
    <x v="129"/>
    <x v="0"/>
    <d v="2023-03-19T00:00:00"/>
    <x v="538"/>
    <s v="HP"/>
    <x v="18"/>
    <x v="2"/>
    <x v="1"/>
    <n v="3"/>
    <x v="6"/>
    <x v="4"/>
    <x v="9"/>
  </r>
  <r>
    <x v="129"/>
    <x v="1"/>
    <d v="2023-03-06T00:00:00"/>
    <x v="1530"/>
    <s v="MACUSBC"/>
    <x v="2"/>
    <x v="1"/>
    <x v="1"/>
    <n v="3"/>
    <x v="6"/>
    <x v="4"/>
    <x v="9"/>
  </r>
  <r>
    <x v="129"/>
    <x v="1"/>
    <d v="2023-03-13T00:00:00"/>
    <x v="870"/>
    <s v="CBK"/>
    <x v="6"/>
    <x v="2"/>
    <x v="1"/>
    <n v="3"/>
    <x v="6"/>
    <x v="4"/>
    <x v="9"/>
  </r>
  <r>
    <x v="129"/>
    <x v="1"/>
    <d v="2023-03-13T00:00:00"/>
    <x v="236"/>
    <s v="CLICC-ML"/>
    <x v="7"/>
    <x v="2"/>
    <x v="1"/>
    <n v="3"/>
    <x v="6"/>
    <x v="4"/>
    <x v="9"/>
  </r>
  <r>
    <x v="129"/>
    <x v="1"/>
    <d v="2023-03-20T00:00:00"/>
    <x v="1651"/>
    <s v="CLICC-MM"/>
    <x v="4"/>
    <x v="2"/>
    <x v="1"/>
    <n v="3"/>
    <x v="6"/>
    <x v="4"/>
    <x v="9"/>
  </r>
  <r>
    <x v="129"/>
    <x v="3"/>
    <d v="2023-03-06T00:00:00"/>
    <x v="333"/>
    <s v="WALLADPT"/>
    <x v="3"/>
    <x v="1"/>
    <x v="1"/>
    <n v="3"/>
    <x v="6"/>
    <x v="4"/>
    <x v="9"/>
  </r>
  <r>
    <x v="129"/>
    <x v="3"/>
    <d v="2023-03-06T00:00:00"/>
    <x v="285"/>
    <s v="IPHONE"/>
    <x v="1"/>
    <x v="1"/>
    <x v="1"/>
    <n v="3"/>
    <x v="6"/>
    <x v="4"/>
    <x v="9"/>
  </r>
  <r>
    <x v="129"/>
    <x v="1"/>
    <d v="2023-03-06T00:00:00"/>
    <x v="431"/>
    <s v="WALLADPT"/>
    <x v="3"/>
    <x v="1"/>
    <x v="1"/>
    <n v="3"/>
    <x v="6"/>
    <x v="4"/>
    <x v="9"/>
  </r>
  <r>
    <x v="129"/>
    <x v="1"/>
    <d v="2023-03-06T00:00:00"/>
    <x v="634"/>
    <s v="IPHONE"/>
    <x v="1"/>
    <x v="1"/>
    <x v="1"/>
    <n v="3"/>
    <x v="6"/>
    <x v="4"/>
    <x v="9"/>
  </r>
  <r>
    <x v="129"/>
    <x v="1"/>
    <d v="2023-03-06T00:00:00"/>
    <x v="696"/>
    <s v="OMNI"/>
    <x v="15"/>
    <x v="1"/>
    <x v="1"/>
    <n v="3"/>
    <x v="6"/>
    <x v="4"/>
    <x v="9"/>
  </r>
  <r>
    <x v="129"/>
    <x v="1"/>
    <d v="2023-03-20T00:00:00"/>
    <x v="803"/>
    <s v="HP"/>
    <x v="18"/>
    <x v="2"/>
    <x v="1"/>
    <n v="3"/>
    <x v="6"/>
    <x v="4"/>
    <x v="9"/>
  </r>
  <r>
    <x v="129"/>
    <x v="1"/>
    <d v="2023-03-06T00:00:00"/>
    <x v="263"/>
    <s v="WALLADPT"/>
    <x v="3"/>
    <x v="1"/>
    <x v="1"/>
    <n v="3"/>
    <x v="6"/>
    <x v="4"/>
    <x v="9"/>
  </r>
  <r>
    <x v="129"/>
    <x v="1"/>
    <d v="2023-03-06T00:00:00"/>
    <x v="1087"/>
    <s v="IPHONE"/>
    <x v="1"/>
    <x v="1"/>
    <x v="1"/>
    <n v="3"/>
    <x v="6"/>
    <x v="4"/>
    <x v="9"/>
  </r>
  <r>
    <x v="129"/>
    <x v="1"/>
    <d v="2023-03-06T00:00:00"/>
    <x v="1534"/>
    <s v="MACUSBC"/>
    <x v="2"/>
    <x v="1"/>
    <x v="1"/>
    <n v="3"/>
    <x v="6"/>
    <x v="4"/>
    <x v="9"/>
  </r>
  <r>
    <x v="129"/>
    <x v="1"/>
    <d v="2023-03-06T00:00:00"/>
    <x v="1528"/>
    <s v="MACUSBC"/>
    <x v="2"/>
    <x v="1"/>
    <x v="1"/>
    <n v="3"/>
    <x v="6"/>
    <x v="4"/>
    <x v="9"/>
  </r>
  <r>
    <x v="129"/>
    <x v="1"/>
    <d v="2023-03-06T00:00:00"/>
    <x v="185"/>
    <s v="IPHONE"/>
    <x v="1"/>
    <x v="1"/>
    <x v="1"/>
    <n v="3"/>
    <x v="6"/>
    <x v="4"/>
    <x v="9"/>
  </r>
  <r>
    <x v="129"/>
    <x v="1"/>
    <d v="2023-03-06T00:00:00"/>
    <x v="1048"/>
    <s v="WALLADPT"/>
    <x v="3"/>
    <x v="1"/>
    <x v="1"/>
    <n v="3"/>
    <x v="6"/>
    <x v="4"/>
    <x v="9"/>
  </r>
  <r>
    <x v="129"/>
    <x v="1"/>
    <d v="2023-03-06T00:00:00"/>
    <x v="1084"/>
    <s v="HDMIC"/>
    <x v="0"/>
    <x v="0"/>
    <x v="1"/>
    <n v="3"/>
    <x v="6"/>
    <x v="4"/>
    <x v="9"/>
  </r>
  <r>
    <x v="129"/>
    <x v="1"/>
    <d v="2023-03-06T00:00:00"/>
    <x v="1531"/>
    <s v="MACUSBC"/>
    <x v="2"/>
    <x v="1"/>
    <x v="1"/>
    <n v="3"/>
    <x v="6"/>
    <x v="4"/>
    <x v="9"/>
  </r>
  <r>
    <x v="129"/>
    <x v="1"/>
    <d v="2023-03-06T00:00:00"/>
    <x v="1050"/>
    <s v="UHDMI"/>
    <x v="14"/>
    <x v="0"/>
    <x v="1"/>
    <n v="3"/>
    <x v="6"/>
    <x v="4"/>
    <x v="9"/>
  </r>
  <r>
    <x v="129"/>
    <x v="1"/>
    <d v="2023-03-06T00:00:00"/>
    <x v="1229"/>
    <s v="HDST"/>
    <x v="8"/>
    <x v="4"/>
    <x v="1"/>
    <n v="3"/>
    <x v="6"/>
    <x v="4"/>
    <x v="9"/>
  </r>
  <r>
    <x v="129"/>
    <x v="1"/>
    <d v="2023-03-20T00:00:00"/>
    <x v="825"/>
    <s v="CLICC-ML"/>
    <x v="7"/>
    <x v="2"/>
    <x v="1"/>
    <n v="3"/>
    <x v="6"/>
    <x v="4"/>
    <x v="9"/>
  </r>
  <r>
    <x v="129"/>
    <x v="1"/>
    <d v="2023-03-06T00:00:00"/>
    <x v="1080"/>
    <s v="OMNI"/>
    <x v="15"/>
    <x v="1"/>
    <x v="1"/>
    <n v="3"/>
    <x v="6"/>
    <x v="4"/>
    <x v="9"/>
  </r>
  <r>
    <x v="129"/>
    <x v="1"/>
    <d v="2023-03-06T00:00:00"/>
    <x v="1376"/>
    <s v="WALLADPT"/>
    <x v="3"/>
    <x v="1"/>
    <x v="1"/>
    <n v="3"/>
    <x v="6"/>
    <x v="4"/>
    <x v="9"/>
  </r>
  <r>
    <x v="129"/>
    <x v="1"/>
    <d v="2023-03-06T00:00:00"/>
    <x v="913"/>
    <s v="IPHONE"/>
    <x v="1"/>
    <x v="1"/>
    <x v="1"/>
    <n v="3"/>
    <x v="6"/>
    <x v="4"/>
    <x v="9"/>
  </r>
  <r>
    <x v="129"/>
    <x v="0"/>
    <d v="2023-03-06T00:00:00"/>
    <x v="279"/>
    <s v="HDST"/>
    <x v="8"/>
    <x v="4"/>
    <x v="1"/>
    <n v="3"/>
    <x v="6"/>
    <x v="4"/>
    <x v="9"/>
  </r>
  <r>
    <x v="129"/>
    <x v="2"/>
    <d v="2023-03-13T00:00:00"/>
    <x v="1052"/>
    <s v="CBK"/>
    <x v="6"/>
    <x v="2"/>
    <x v="1"/>
    <n v="3"/>
    <x v="6"/>
    <x v="4"/>
    <x v="9"/>
  </r>
  <r>
    <x v="129"/>
    <x v="1"/>
    <d v="2023-03-06T00:00:00"/>
    <x v="1531"/>
    <s v="MACUSBC"/>
    <x v="2"/>
    <x v="1"/>
    <x v="1"/>
    <n v="3"/>
    <x v="6"/>
    <x v="4"/>
    <x v="9"/>
  </r>
  <r>
    <x v="129"/>
    <x v="1"/>
    <d v="2023-03-06T00:00:00"/>
    <x v="185"/>
    <s v="IPHONE"/>
    <x v="1"/>
    <x v="1"/>
    <x v="1"/>
    <n v="3"/>
    <x v="6"/>
    <x v="4"/>
    <x v="9"/>
  </r>
  <r>
    <x v="129"/>
    <x v="1"/>
    <d v="2023-03-06T00:00:00"/>
    <x v="963"/>
    <s v="WALLADPT"/>
    <x v="3"/>
    <x v="1"/>
    <x v="1"/>
    <n v="3"/>
    <x v="6"/>
    <x v="4"/>
    <x v="9"/>
  </r>
  <r>
    <x v="129"/>
    <x v="0"/>
    <d v="2023-03-06T00:00:00"/>
    <x v="394"/>
    <s v="WALLADPT"/>
    <x v="3"/>
    <x v="1"/>
    <x v="1"/>
    <n v="3"/>
    <x v="6"/>
    <x v="4"/>
    <x v="9"/>
  </r>
  <r>
    <x v="129"/>
    <x v="0"/>
    <d v="2023-03-06T00:00:00"/>
    <x v="393"/>
    <s v="IPHONE"/>
    <x v="1"/>
    <x v="1"/>
    <x v="1"/>
    <n v="3"/>
    <x v="6"/>
    <x v="4"/>
    <x v="9"/>
  </r>
  <r>
    <x v="129"/>
    <x v="1"/>
    <d v="2023-03-13T00:00:00"/>
    <x v="1652"/>
    <s v="HP"/>
    <x v="18"/>
    <x v="2"/>
    <x v="1"/>
    <n v="3"/>
    <x v="6"/>
    <x v="4"/>
    <x v="9"/>
  </r>
  <r>
    <x v="129"/>
    <x v="1"/>
    <d v="2023-03-06T00:00:00"/>
    <x v="1532"/>
    <s v="MACUSBC"/>
    <x v="2"/>
    <x v="1"/>
    <x v="1"/>
    <n v="3"/>
    <x v="6"/>
    <x v="4"/>
    <x v="9"/>
  </r>
  <r>
    <x v="129"/>
    <x v="0"/>
    <d v="2023-03-06T00:00:00"/>
    <x v="1637"/>
    <s v="MACCHRG"/>
    <x v="9"/>
    <x v="1"/>
    <x v="1"/>
    <n v="3"/>
    <x v="6"/>
    <x v="4"/>
    <x v="9"/>
  </r>
  <r>
    <x v="129"/>
    <x v="1"/>
    <d v="2023-03-06T00:00:00"/>
    <x v="1417"/>
    <s v="HPUSBC"/>
    <x v="12"/>
    <x v="1"/>
    <x v="1"/>
    <n v="3"/>
    <x v="6"/>
    <x v="4"/>
    <x v="9"/>
  </r>
  <r>
    <x v="129"/>
    <x v="0"/>
    <d v="2023-03-06T00:00:00"/>
    <x v="591"/>
    <s v="ANDROID"/>
    <x v="19"/>
    <x v="1"/>
    <x v="1"/>
    <n v="3"/>
    <x v="6"/>
    <x v="4"/>
    <x v="9"/>
  </r>
  <r>
    <x v="129"/>
    <x v="1"/>
    <d v="2023-03-06T00:00:00"/>
    <x v="356"/>
    <s v="WALLADPT"/>
    <x v="3"/>
    <x v="1"/>
    <x v="1"/>
    <n v="3"/>
    <x v="6"/>
    <x v="4"/>
    <x v="9"/>
  </r>
  <r>
    <x v="129"/>
    <x v="1"/>
    <d v="2023-03-06T00:00:00"/>
    <x v="368"/>
    <s v="IPHONE"/>
    <x v="1"/>
    <x v="1"/>
    <x v="1"/>
    <n v="3"/>
    <x v="6"/>
    <x v="4"/>
    <x v="9"/>
  </r>
  <r>
    <x v="129"/>
    <x v="1"/>
    <d v="2023-03-06T00:00:00"/>
    <x v="1528"/>
    <s v="MACUSBC"/>
    <x v="2"/>
    <x v="1"/>
    <x v="1"/>
    <n v="3"/>
    <x v="6"/>
    <x v="4"/>
    <x v="9"/>
  </r>
  <r>
    <x v="129"/>
    <x v="1"/>
    <d v="2023-03-06T00:00:00"/>
    <x v="263"/>
    <s v="WALLADPT"/>
    <x v="3"/>
    <x v="1"/>
    <x v="1"/>
    <n v="3"/>
    <x v="6"/>
    <x v="4"/>
    <x v="9"/>
  </r>
  <r>
    <x v="129"/>
    <x v="1"/>
    <d v="2023-03-06T00:00:00"/>
    <x v="1087"/>
    <s v="IPHONE"/>
    <x v="1"/>
    <x v="1"/>
    <x v="1"/>
    <n v="3"/>
    <x v="6"/>
    <x v="4"/>
    <x v="9"/>
  </r>
  <r>
    <x v="129"/>
    <x v="1"/>
    <d v="2023-03-06T00:00:00"/>
    <x v="1368"/>
    <s v="HPUSBC"/>
    <x v="12"/>
    <x v="1"/>
    <x v="1"/>
    <n v="3"/>
    <x v="6"/>
    <x v="4"/>
    <x v="9"/>
  </r>
  <r>
    <x v="129"/>
    <x v="1"/>
    <d v="2023-03-13T00:00:00"/>
    <x v="468"/>
    <s v="CLICC-ML"/>
    <x v="7"/>
    <x v="2"/>
    <x v="1"/>
    <n v="3"/>
    <x v="6"/>
    <x v="4"/>
    <x v="9"/>
  </r>
  <r>
    <x v="129"/>
    <x v="0"/>
    <d v="2023-03-06T00:00:00"/>
    <x v="464"/>
    <s v="IPHONE"/>
    <x v="1"/>
    <x v="1"/>
    <x v="1"/>
    <n v="3"/>
    <x v="6"/>
    <x v="4"/>
    <x v="9"/>
  </r>
  <r>
    <x v="129"/>
    <x v="0"/>
    <d v="2023-03-06T00:00:00"/>
    <x v="1423"/>
    <s v="WALLADPT"/>
    <x v="3"/>
    <x v="1"/>
    <x v="1"/>
    <n v="3"/>
    <x v="6"/>
    <x v="4"/>
    <x v="9"/>
  </r>
  <r>
    <x v="129"/>
    <x v="0"/>
    <d v="2023-03-06T00:00:00"/>
    <x v="1530"/>
    <s v="MACUSBC"/>
    <x v="2"/>
    <x v="1"/>
    <x v="1"/>
    <n v="3"/>
    <x v="6"/>
    <x v="4"/>
    <x v="9"/>
  </r>
  <r>
    <x v="129"/>
    <x v="1"/>
    <d v="2023-03-06T00:00:00"/>
    <x v="1550"/>
    <s v="MACUSBC"/>
    <x v="2"/>
    <x v="1"/>
    <x v="1"/>
    <n v="3"/>
    <x v="6"/>
    <x v="4"/>
    <x v="9"/>
  </r>
  <r>
    <x v="129"/>
    <x v="1"/>
    <d v="2023-03-20T00:00:00"/>
    <x v="993"/>
    <s v="CLICC-ML"/>
    <x v="7"/>
    <x v="2"/>
    <x v="1"/>
    <n v="3"/>
    <x v="6"/>
    <x v="4"/>
    <x v="9"/>
  </r>
  <r>
    <x v="129"/>
    <x v="0"/>
    <d v="2023-03-13T00:00:00"/>
    <x v="860"/>
    <s v="CBK"/>
    <x v="6"/>
    <x v="2"/>
    <x v="1"/>
    <n v="3"/>
    <x v="6"/>
    <x v="4"/>
    <x v="9"/>
  </r>
  <r>
    <x v="129"/>
    <x v="1"/>
    <d v="2023-03-06T00:00:00"/>
    <x v="1539"/>
    <s v="MACUSBC"/>
    <x v="2"/>
    <x v="1"/>
    <x v="1"/>
    <n v="3"/>
    <x v="6"/>
    <x v="4"/>
    <x v="9"/>
  </r>
  <r>
    <x v="129"/>
    <x v="1"/>
    <d v="2023-03-06T00:00:00"/>
    <x v="1532"/>
    <s v="MACUSBC"/>
    <x v="2"/>
    <x v="1"/>
    <x v="1"/>
    <n v="3"/>
    <x v="6"/>
    <x v="4"/>
    <x v="9"/>
  </r>
  <r>
    <x v="129"/>
    <x v="1"/>
    <d v="2023-03-20T00:00:00"/>
    <x v="124"/>
    <s v="CLICC-ML"/>
    <x v="7"/>
    <x v="2"/>
    <x v="1"/>
    <n v="3"/>
    <x v="6"/>
    <x v="4"/>
    <x v="9"/>
  </r>
  <r>
    <x v="129"/>
    <x v="1"/>
    <d v="2023-03-06T00:00:00"/>
    <x v="895"/>
    <s v="WALLADPT"/>
    <x v="3"/>
    <x v="1"/>
    <x v="1"/>
    <n v="3"/>
    <x v="6"/>
    <x v="4"/>
    <x v="9"/>
  </r>
  <r>
    <x v="129"/>
    <x v="1"/>
    <d v="2023-03-06T00:00:00"/>
    <x v="524"/>
    <s v="IPHONE"/>
    <x v="1"/>
    <x v="1"/>
    <x v="1"/>
    <n v="3"/>
    <x v="6"/>
    <x v="4"/>
    <x v="9"/>
  </r>
  <r>
    <x v="129"/>
    <x v="1"/>
    <d v="2023-03-06T00:00:00"/>
    <x v="430"/>
    <s v="IPHONE"/>
    <x v="1"/>
    <x v="1"/>
    <x v="1"/>
    <n v="3"/>
    <x v="6"/>
    <x v="4"/>
    <x v="9"/>
  </r>
  <r>
    <x v="129"/>
    <x v="1"/>
    <d v="2023-03-06T00:00:00"/>
    <x v="5"/>
    <s v="WALLADPT"/>
    <x v="3"/>
    <x v="1"/>
    <x v="1"/>
    <n v="3"/>
    <x v="6"/>
    <x v="4"/>
    <x v="9"/>
  </r>
  <r>
    <x v="129"/>
    <x v="1"/>
    <d v="2023-03-19T00:00:00"/>
    <x v="1653"/>
    <s v="CLICC-MM"/>
    <x v="4"/>
    <x v="2"/>
    <x v="1"/>
    <n v="3"/>
    <x v="6"/>
    <x v="4"/>
    <x v="9"/>
  </r>
  <r>
    <x v="129"/>
    <x v="1"/>
    <d v="2023-03-14T00:00:00"/>
    <x v="1654"/>
    <s v="HP"/>
    <x v="18"/>
    <x v="2"/>
    <x v="1"/>
    <n v="3"/>
    <x v="6"/>
    <x v="4"/>
    <x v="9"/>
  </r>
  <r>
    <x v="129"/>
    <x v="0"/>
    <d v="2023-03-06T00:00:00"/>
    <x v="1087"/>
    <s v="IPHONE"/>
    <x v="1"/>
    <x v="1"/>
    <x v="1"/>
    <n v="3"/>
    <x v="6"/>
    <x v="4"/>
    <x v="9"/>
  </r>
  <r>
    <x v="129"/>
    <x v="0"/>
    <d v="2023-03-06T00:00:00"/>
    <x v="263"/>
    <s v="WALLADPT"/>
    <x v="3"/>
    <x v="1"/>
    <x v="1"/>
    <n v="3"/>
    <x v="6"/>
    <x v="4"/>
    <x v="9"/>
  </r>
  <r>
    <x v="129"/>
    <x v="0"/>
    <d v="2023-03-06T00:00:00"/>
    <x v="1503"/>
    <s v="IPHONE"/>
    <x v="1"/>
    <x v="1"/>
    <x v="1"/>
    <n v="3"/>
    <x v="6"/>
    <x v="4"/>
    <x v="9"/>
  </r>
  <r>
    <x v="129"/>
    <x v="0"/>
    <d v="2023-03-06T00:00:00"/>
    <x v="1523"/>
    <s v="WALLADPT"/>
    <x v="3"/>
    <x v="1"/>
    <x v="1"/>
    <n v="3"/>
    <x v="6"/>
    <x v="4"/>
    <x v="9"/>
  </r>
  <r>
    <x v="129"/>
    <x v="1"/>
    <d v="2023-03-06T00:00:00"/>
    <x v="1277"/>
    <s v="WALLADPT"/>
    <x v="3"/>
    <x v="1"/>
    <x v="1"/>
    <n v="3"/>
    <x v="6"/>
    <x v="4"/>
    <x v="9"/>
  </r>
  <r>
    <x v="129"/>
    <x v="1"/>
    <d v="2023-03-06T00:00:00"/>
    <x v="1301"/>
    <s v="IPHONE"/>
    <x v="1"/>
    <x v="1"/>
    <x v="1"/>
    <n v="3"/>
    <x v="6"/>
    <x v="4"/>
    <x v="9"/>
  </r>
  <r>
    <x v="129"/>
    <x v="1"/>
    <d v="2023-03-20T00:00:00"/>
    <x v="1168"/>
    <s v="HP"/>
    <x v="18"/>
    <x v="2"/>
    <x v="1"/>
    <n v="3"/>
    <x v="6"/>
    <x v="4"/>
    <x v="9"/>
  </r>
  <r>
    <x v="129"/>
    <x v="1"/>
    <d v="2023-03-13T00:00:00"/>
    <x v="473"/>
    <s v="CLICC-ML"/>
    <x v="7"/>
    <x v="2"/>
    <x v="1"/>
    <n v="3"/>
    <x v="6"/>
    <x v="4"/>
    <x v="9"/>
  </r>
  <r>
    <x v="129"/>
    <x v="1"/>
    <d v="2023-03-06T00:00:00"/>
    <x v="431"/>
    <s v="WALLADPT"/>
    <x v="3"/>
    <x v="1"/>
    <x v="1"/>
    <n v="3"/>
    <x v="6"/>
    <x v="4"/>
    <x v="9"/>
  </r>
  <r>
    <x v="129"/>
    <x v="1"/>
    <d v="2023-03-06T00:00:00"/>
    <x v="497"/>
    <s v="IPHONE"/>
    <x v="1"/>
    <x v="1"/>
    <x v="1"/>
    <n v="3"/>
    <x v="6"/>
    <x v="4"/>
    <x v="9"/>
  </r>
  <r>
    <x v="129"/>
    <x v="1"/>
    <d v="2023-03-06T00:00:00"/>
    <x v="249"/>
    <s v="IPHONE"/>
    <x v="1"/>
    <x v="1"/>
    <x v="1"/>
    <n v="3"/>
    <x v="6"/>
    <x v="4"/>
    <x v="9"/>
  </r>
  <r>
    <x v="129"/>
    <x v="1"/>
    <d v="2023-03-06T00:00:00"/>
    <x v="1575"/>
    <s v="HDST"/>
    <x v="8"/>
    <x v="4"/>
    <x v="1"/>
    <n v="3"/>
    <x v="6"/>
    <x v="4"/>
    <x v="9"/>
  </r>
  <r>
    <x v="129"/>
    <x v="1"/>
    <d v="2023-03-06T00:00:00"/>
    <x v="1533"/>
    <s v="MACUSBC"/>
    <x v="2"/>
    <x v="1"/>
    <x v="1"/>
    <n v="3"/>
    <x v="6"/>
    <x v="4"/>
    <x v="9"/>
  </r>
  <r>
    <x v="129"/>
    <x v="1"/>
    <d v="2023-03-13T00:00:00"/>
    <x v="176"/>
    <s v="CLICC-ML"/>
    <x v="7"/>
    <x v="2"/>
    <x v="1"/>
    <n v="3"/>
    <x v="6"/>
    <x v="4"/>
    <x v="9"/>
  </r>
  <r>
    <x v="129"/>
    <x v="1"/>
    <d v="2023-03-06T00:00:00"/>
    <x v="919"/>
    <s v="UVGA"/>
    <x v="10"/>
    <x v="0"/>
    <x v="1"/>
    <n v="3"/>
    <x v="6"/>
    <x v="4"/>
    <x v="9"/>
  </r>
  <r>
    <x v="129"/>
    <x v="1"/>
    <d v="2023-03-13T00:00:00"/>
    <x v="837"/>
    <s v="CLICC-ML"/>
    <x v="7"/>
    <x v="2"/>
    <x v="1"/>
    <n v="3"/>
    <x v="6"/>
    <x v="4"/>
    <x v="9"/>
  </r>
  <r>
    <x v="129"/>
    <x v="0"/>
    <d v="2023-03-06T00:00:00"/>
    <x v="497"/>
    <s v="IPHONE"/>
    <x v="1"/>
    <x v="1"/>
    <x v="1"/>
    <n v="3"/>
    <x v="6"/>
    <x v="4"/>
    <x v="9"/>
  </r>
  <r>
    <x v="129"/>
    <x v="0"/>
    <d v="2023-03-06T00:00:00"/>
    <x v="1258"/>
    <s v="WALLADPT"/>
    <x v="3"/>
    <x v="1"/>
    <x v="1"/>
    <n v="3"/>
    <x v="6"/>
    <x v="4"/>
    <x v="9"/>
  </r>
  <r>
    <x v="129"/>
    <x v="1"/>
    <d v="2023-03-06T00:00:00"/>
    <x v="402"/>
    <s v="IPHONE"/>
    <x v="1"/>
    <x v="1"/>
    <x v="1"/>
    <n v="3"/>
    <x v="6"/>
    <x v="4"/>
    <x v="9"/>
  </r>
  <r>
    <x v="129"/>
    <x v="1"/>
    <d v="2023-03-06T00:00:00"/>
    <x v="397"/>
    <s v="OMNI"/>
    <x v="15"/>
    <x v="1"/>
    <x v="1"/>
    <n v="3"/>
    <x v="6"/>
    <x v="4"/>
    <x v="9"/>
  </r>
  <r>
    <x v="129"/>
    <x v="1"/>
    <d v="2023-03-20T00:00:00"/>
    <x v="1655"/>
    <s v="CLICC-MM"/>
    <x v="4"/>
    <x v="2"/>
    <x v="1"/>
    <n v="3"/>
    <x v="6"/>
    <x v="4"/>
    <x v="9"/>
  </r>
  <r>
    <x v="129"/>
    <x v="0"/>
    <d v="2023-03-20T00:00:00"/>
    <x v="738"/>
    <s v="CLICC-ML"/>
    <x v="7"/>
    <x v="2"/>
    <x v="1"/>
    <n v="3"/>
    <x v="6"/>
    <x v="4"/>
    <x v="9"/>
  </r>
  <r>
    <x v="129"/>
    <x v="1"/>
    <d v="2023-03-06T00:00:00"/>
    <x v="1323"/>
    <s v="MACCHRG"/>
    <x v="9"/>
    <x v="1"/>
    <x v="1"/>
    <n v="3"/>
    <x v="6"/>
    <x v="4"/>
    <x v="9"/>
  </r>
  <r>
    <x v="129"/>
    <x v="1"/>
    <d v="2023-03-13T00:00:00"/>
    <x v="985"/>
    <s v="CLICC-ML"/>
    <x v="7"/>
    <x v="2"/>
    <x v="1"/>
    <n v="3"/>
    <x v="6"/>
    <x v="4"/>
    <x v="9"/>
  </r>
  <r>
    <x v="129"/>
    <x v="1"/>
    <d v="2023-03-06T00:00:00"/>
    <x v="1279"/>
    <s v="OMNI"/>
    <x v="15"/>
    <x v="1"/>
    <x v="1"/>
    <n v="3"/>
    <x v="6"/>
    <x v="4"/>
    <x v="9"/>
  </r>
  <r>
    <x v="129"/>
    <x v="0"/>
    <d v="2023-03-06T00:00:00"/>
    <x v="1656"/>
    <s v="LABMSE"/>
    <x v="11"/>
    <x v="4"/>
    <x v="1"/>
    <n v="3"/>
    <x v="6"/>
    <x v="4"/>
    <x v="9"/>
  </r>
  <r>
    <x v="129"/>
    <x v="1"/>
    <d v="2023-03-06T00:00:00"/>
    <x v="310"/>
    <s v="HPUSBC"/>
    <x v="12"/>
    <x v="1"/>
    <x v="1"/>
    <n v="3"/>
    <x v="6"/>
    <x v="4"/>
    <x v="9"/>
  </r>
  <r>
    <x v="129"/>
    <x v="1"/>
    <d v="2023-03-06T00:00:00"/>
    <x v="786"/>
    <s v="OMNI"/>
    <x v="15"/>
    <x v="1"/>
    <x v="1"/>
    <n v="3"/>
    <x v="6"/>
    <x v="4"/>
    <x v="9"/>
  </r>
  <r>
    <x v="129"/>
    <x v="1"/>
    <d v="2023-03-06T00:00:00"/>
    <x v="684"/>
    <s v="IPHONE"/>
    <x v="1"/>
    <x v="1"/>
    <x v="1"/>
    <n v="3"/>
    <x v="6"/>
    <x v="4"/>
    <x v="9"/>
  </r>
  <r>
    <x v="129"/>
    <x v="1"/>
    <d v="2023-03-06T00:00:00"/>
    <x v="1386"/>
    <s v="WALLADPT"/>
    <x v="3"/>
    <x v="1"/>
    <x v="1"/>
    <n v="3"/>
    <x v="6"/>
    <x v="4"/>
    <x v="9"/>
  </r>
  <r>
    <x v="129"/>
    <x v="1"/>
    <d v="2023-03-06T00:00:00"/>
    <x v="430"/>
    <s v="IPHONE"/>
    <x v="1"/>
    <x v="1"/>
    <x v="1"/>
    <n v="3"/>
    <x v="6"/>
    <x v="4"/>
    <x v="9"/>
  </r>
  <r>
    <x v="129"/>
    <x v="1"/>
    <d v="2023-03-06T00:00:00"/>
    <x v="883"/>
    <s v="IPHONE"/>
    <x v="1"/>
    <x v="1"/>
    <x v="1"/>
    <n v="3"/>
    <x v="6"/>
    <x v="4"/>
    <x v="9"/>
  </r>
  <r>
    <x v="129"/>
    <x v="1"/>
    <d v="2023-03-13T00:00:00"/>
    <x v="774"/>
    <s v="HP"/>
    <x v="18"/>
    <x v="2"/>
    <x v="1"/>
    <n v="3"/>
    <x v="6"/>
    <x v="4"/>
    <x v="9"/>
  </r>
  <r>
    <x v="129"/>
    <x v="1"/>
    <d v="2023-03-06T00:00:00"/>
    <x v="1569"/>
    <s v="HDST"/>
    <x v="8"/>
    <x v="4"/>
    <x v="1"/>
    <n v="3"/>
    <x v="6"/>
    <x v="4"/>
    <x v="9"/>
  </r>
  <r>
    <x v="129"/>
    <x v="0"/>
    <d v="2023-03-13T00:00:00"/>
    <x v="860"/>
    <s v="CBK"/>
    <x v="6"/>
    <x v="2"/>
    <x v="1"/>
    <n v="3"/>
    <x v="6"/>
    <x v="4"/>
    <x v="9"/>
  </r>
  <r>
    <x v="129"/>
    <x v="1"/>
    <d v="2023-03-06T00:00:00"/>
    <x v="1423"/>
    <s v="WALLADPT"/>
    <x v="3"/>
    <x v="1"/>
    <x v="1"/>
    <n v="3"/>
    <x v="6"/>
    <x v="4"/>
    <x v="9"/>
  </r>
  <r>
    <x v="129"/>
    <x v="1"/>
    <d v="2023-03-06T00:00:00"/>
    <x v="464"/>
    <s v="IPHONE"/>
    <x v="1"/>
    <x v="1"/>
    <x v="1"/>
    <n v="3"/>
    <x v="6"/>
    <x v="4"/>
    <x v="9"/>
  </r>
  <r>
    <x v="129"/>
    <x v="1"/>
    <d v="2023-03-06T00:00:00"/>
    <x v="1531"/>
    <s v="MACUSBC"/>
    <x v="2"/>
    <x v="1"/>
    <x v="1"/>
    <n v="3"/>
    <x v="6"/>
    <x v="4"/>
    <x v="9"/>
  </r>
  <r>
    <x v="129"/>
    <x v="1"/>
    <d v="2023-03-06T00:00:00"/>
    <x v="524"/>
    <s v="IPHONE"/>
    <x v="1"/>
    <x v="1"/>
    <x v="1"/>
    <n v="3"/>
    <x v="6"/>
    <x v="4"/>
    <x v="9"/>
  </r>
  <r>
    <x v="129"/>
    <x v="1"/>
    <d v="2023-03-06T00:00:00"/>
    <x v="1143"/>
    <s v="WALLADPT"/>
    <x v="3"/>
    <x v="1"/>
    <x v="1"/>
    <n v="3"/>
    <x v="6"/>
    <x v="4"/>
    <x v="9"/>
  </r>
  <r>
    <x v="129"/>
    <x v="1"/>
    <d v="2023-03-06T00:00:00"/>
    <x v="1386"/>
    <s v="WALLADPT"/>
    <x v="3"/>
    <x v="1"/>
    <x v="1"/>
    <n v="3"/>
    <x v="6"/>
    <x v="4"/>
    <x v="9"/>
  </r>
  <r>
    <x v="129"/>
    <x v="1"/>
    <d v="2023-03-06T00:00:00"/>
    <x v="430"/>
    <s v="IPHONE"/>
    <x v="1"/>
    <x v="1"/>
    <x v="1"/>
    <n v="3"/>
    <x v="6"/>
    <x v="4"/>
    <x v="9"/>
  </r>
  <r>
    <x v="129"/>
    <x v="1"/>
    <d v="2023-03-06T00:00:00"/>
    <x v="1533"/>
    <s v="MACUSBC"/>
    <x v="2"/>
    <x v="1"/>
    <x v="1"/>
    <n v="3"/>
    <x v="6"/>
    <x v="4"/>
    <x v="9"/>
  </r>
  <r>
    <x v="129"/>
    <x v="1"/>
    <d v="2023-03-06T00:00:00"/>
    <x v="1417"/>
    <s v="HPUSBC"/>
    <x v="12"/>
    <x v="1"/>
    <x v="1"/>
    <n v="3"/>
    <x v="6"/>
    <x v="4"/>
    <x v="9"/>
  </r>
  <r>
    <x v="129"/>
    <x v="1"/>
    <d v="2023-03-06T00:00:00"/>
    <x v="1209"/>
    <s v="HPUSBC"/>
    <x v="12"/>
    <x v="1"/>
    <x v="1"/>
    <n v="3"/>
    <x v="6"/>
    <x v="4"/>
    <x v="9"/>
  </r>
  <r>
    <x v="129"/>
    <x v="0"/>
    <d v="2023-03-13T00:00:00"/>
    <x v="707"/>
    <s v="CLICC-ML"/>
    <x v="7"/>
    <x v="2"/>
    <x v="1"/>
    <n v="3"/>
    <x v="6"/>
    <x v="4"/>
    <x v="9"/>
  </r>
  <r>
    <x v="129"/>
    <x v="0"/>
    <d v="2023-03-20T00:00:00"/>
    <x v="1201"/>
    <s v="HP"/>
    <x v="18"/>
    <x v="2"/>
    <x v="1"/>
    <n v="3"/>
    <x v="6"/>
    <x v="4"/>
    <x v="9"/>
  </r>
  <r>
    <x v="129"/>
    <x v="1"/>
    <d v="2023-03-06T00:00:00"/>
    <x v="402"/>
    <s v="IPHONE"/>
    <x v="1"/>
    <x v="1"/>
    <x v="1"/>
    <n v="3"/>
    <x v="6"/>
    <x v="4"/>
    <x v="9"/>
  </r>
  <r>
    <x v="129"/>
    <x v="1"/>
    <d v="2023-03-07T00:00:00"/>
    <x v="1335"/>
    <s v="IPHONE"/>
    <x v="1"/>
    <x v="1"/>
    <x v="1"/>
    <n v="3"/>
    <x v="6"/>
    <x v="4"/>
    <x v="9"/>
  </r>
  <r>
    <x v="129"/>
    <x v="1"/>
    <d v="2023-03-06T00:00:00"/>
    <x v="1528"/>
    <s v="MACUSBC"/>
    <x v="2"/>
    <x v="1"/>
    <x v="1"/>
    <n v="3"/>
    <x v="6"/>
    <x v="4"/>
    <x v="9"/>
  </r>
  <r>
    <x v="129"/>
    <x v="1"/>
    <d v="2023-03-06T00:00:00"/>
    <x v="524"/>
    <s v="IPHONE"/>
    <x v="1"/>
    <x v="1"/>
    <x v="1"/>
    <n v="3"/>
    <x v="6"/>
    <x v="4"/>
    <x v="9"/>
  </r>
  <r>
    <x v="129"/>
    <x v="1"/>
    <d v="2023-03-06T00:00:00"/>
    <x v="1143"/>
    <s v="WALLADPT"/>
    <x v="3"/>
    <x v="1"/>
    <x v="1"/>
    <n v="3"/>
    <x v="6"/>
    <x v="4"/>
    <x v="9"/>
  </r>
  <r>
    <x v="129"/>
    <x v="0"/>
    <d v="2023-03-06T00:00:00"/>
    <x v="1534"/>
    <s v="MACUSBC"/>
    <x v="2"/>
    <x v="1"/>
    <x v="1"/>
    <n v="3"/>
    <x v="6"/>
    <x v="4"/>
    <x v="9"/>
  </r>
  <r>
    <x v="129"/>
    <x v="0"/>
    <d v="2023-03-13T00:00:00"/>
    <x v="328"/>
    <s v="CBK"/>
    <x v="6"/>
    <x v="2"/>
    <x v="1"/>
    <n v="3"/>
    <x v="6"/>
    <x v="4"/>
    <x v="9"/>
  </r>
  <r>
    <x v="129"/>
    <x v="1"/>
    <d v="2023-03-06T00:00:00"/>
    <x v="1586"/>
    <s v="MACUSBC"/>
    <x v="2"/>
    <x v="1"/>
    <x v="1"/>
    <n v="3"/>
    <x v="6"/>
    <x v="4"/>
    <x v="9"/>
  </r>
  <r>
    <x v="130"/>
    <x v="0"/>
    <d v="2023-03-07T00:00:00"/>
    <x v="1586"/>
    <s v="MACUSBC"/>
    <x v="2"/>
    <x v="1"/>
    <x v="1"/>
    <n v="3"/>
    <x v="6"/>
    <x v="5"/>
    <x v="9"/>
  </r>
  <r>
    <x v="130"/>
    <x v="1"/>
    <d v="2023-03-07T00:00:00"/>
    <x v="1258"/>
    <s v="WALLADPT"/>
    <x v="3"/>
    <x v="1"/>
    <x v="1"/>
    <n v="3"/>
    <x v="6"/>
    <x v="5"/>
    <x v="9"/>
  </r>
  <r>
    <x v="130"/>
    <x v="1"/>
    <d v="2023-03-07T00:00:00"/>
    <x v="464"/>
    <s v="IPHONE"/>
    <x v="1"/>
    <x v="1"/>
    <x v="1"/>
    <n v="3"/>
    <x v="6"/>
    <x v="5"/>
    <x v="9"/>
  </r>
  <r>
    <x v="130"/>
    <x v="0"/>
    <d v="2023-03-21T00:00:00"/>
    <x v="1580"/>
    <s v="HP"/>
    <x v="18"/>
    <x v="2"/>
    <x v="1"/>
    <n v="3"/>
    <x v="6"/>
    <x v="5"/>
    <x v="9"/>
  </r>
  <r>
    <x v="130"/>
    <x v="0"/>
    <d v="2023-03-21T00:00:00"/>
    <x v="1657"/>
    <s v="HP"/>
    <x v="18"/>
    <x v="2"/>
    <x v="1"/>
    <n v="3"/>
    <x v="6"/>
    <x v="5"/>
    <x v="9"/>
  </r>
  <r>
    <x v="130"/>
    <x v="1"/>
    <d v="2023-03-21T00:00:00"/>
    <x v="1343"/>
    <s v="CLICC-ML"/>
    <x v="7"/>
    <x v="2"/>
    <x v="1"/>
    <n v="3"/>
    <x v="6"/>
    <x v="5"/>
    <x v="9"/>
  </r>
  <r>
    <x v="130"/>
    <x v="1"/>
    <d v="2023-03-21T00:00:00"/>
    <x v="1106"/>
    <s v="HP"/>
    <x v="18"/>
    <x v="2"/>
    <x v="1"/>
    <n v="3"/>
    <x v="6"/>
    <x v="5"/>
    <x v="9"/>
  </r>
  <r>
    <x v="130"/>
    <x v="0"/>
    <d v="2023-03-07T00:00:00"/>
    <x v="1084"/>
    <s v="HDMIC"/>
    <x v="0"/>
    <x v="0"/>
    <x v="1"/>
    <n v="3"/>
    <x v="6"/>
    <x v="5"/>
    <x v="9"/>
  </r>
  <r>
    <x v="130"/>
    <x v="1"/>
    <d v="2023-03-07T00:00:00"/>
    <x v="1533"/>
    <s v="MACUSBC"/>
    <x v="2"/>
    <x v="1"/>
    <x v="1"/>
    <n v="3"/>
    <x v="6"/>
    <x v="5"/>
    <x v="9"/>
  </r>
  <r>
    <x v="130"/>
    <x v="1"/>
    <d v="2023-03-21T00:00:00"/>
    <x v="514"/>
    <s v="FAC"/>
    <x v="4"/>
    <x v="2"/>
    <x v="1"/>
    <n v="3"/>
    <x v="6"/>
    <x v="5"/>
    <x v="9"/>
  </r>
  <r>
    <x v="130"/>
    <x v="0"/>
    <d v="2023-03-07T00:00:00"/>
    <x v="249"/>
    <s v="IPHONE"/>
    <x v="1"/>
    <x v="1"/>
    <x v="1"/>
    <n v="3"/>
    <x v="6"/>
    <x v="5"/>
    <x v="9"/>
  </r>
  <r>
    <x v="130"/>
    <x v="1"/>
    <d v="2023-03-07T00:00:00"/>
    <x v="1528"/>
    <s v="MACUSBC"/>
    <x v="2"/>
    <x v="1"/>
    <x v="1"/>
    <n v="3"/>
    <x v="6"/>
    <x v="5"/>
    <x v="9"/>
  </r>
  <r>
    <x v="130"/>
    <x v="1"/>
    <d v="2023-03-16T00:00:00"/>
    <x v="938"/>
    <s v="CLICC-MM"/>
    <x v="4"/>
    <x v="2"/>
    <x v="1"/>
    <n v="3"/>
    <x v="6"/>
    <x v="5"/>
    <x v="9"/>
  </r>
  <r>
    <x v="130"/>
    <x v="1"/>
    <d v="2023-03-10T00:00:00"/>
    <x v="969"/>
    <s v="CALC"/>
    <x v="16"/>
    <x v="4"/>
    <x v="1"/>
    <n v="3"/>
    <x v="6"/>
    <x v="5"/>
    <x v="9"/>
  </r>
  <r>
    <x v="130"/>
    <x v="1"/>
    <d v="2023-03-14T00:00:00"/>
    <x v="392"/>
    <s v="CBK"/>
    <x v="6"/>
    <x v="2"/>
    <x v="1"/>
    <n v="3"/>
    <x v="6"/>
    <x v="5"/>
    <x v="9"/>
  </r>
  <r>
    <x v="130"/>
    <x v="1"/>
    <d v="2023-03-07T00:00:00"/>
    <x v="1531"/>
    <s v="MACUSBC"/>
    <x v="2"/>
    <x v="1"/>
    <x v="1"/>
    <n v="3"/>
    <x v="6"/>
    <x v="5"/>
    <x v="9"/>
  </r>
  <r>
    <x v="130"/>
    <x v="0"/>
    <d v="2023-03-07T00:00:00"/>
    <x v="1550"/>
    <s v="MACUSBC"/>
    <x v="2"/>
    <x v="1"/>
    <x v="1"/>
    <n v="3"/>
    <x v="6"/>
    <x v="5"/>
    <x v="9"/>
  </r>
  <r>
    <x v="130"/>
    <x v="0"/>
    <d v="2023-03-07T00:00:00"/>
    <x v="991"/>
    <s v="UVGA"/>
    <x v="10"/>
    <x v="0"/>
    <x v="1"/>
    <n v="3"/>
    <x v="6"/>
    <x v="5"/>
    <x v="9"/>
  </r>
  <r>
    <x v="130"/>
    <x v="0"/>
    <d v="2023-03-07T00:00:00"/>
    <x v="704"/>
    <s v="HDMIC"/>
    <x v="0"/>
    <x v="0"/>
    <x v="1"/>
    <n v="3"/>
    <x v="6"/>
    <x v="5"/>
    <x v="9"/>
  </r>
  <r>
    <x v="130"/>
    <x v="1"/>
    <d v="2023-03-21T00:00:00"/>
    <x v="520"/>
    <s v="CLICC-ML"/>
    <x v="7"/>
    <x v="2"/>
    <x v="1"/>
    <n v="3"/>
    <x v="6"/>
    <x v="5"/>
    <x v="9"/>
  </r>
  <r>
    <x v="130"/>
    <x v="0"/>
    <d v="2023-03-07T00:00:00"/>
    <x v="366"/>
    <s v="UHDMI"/>
    <x v="14"/>
    <x v="0"/>
    <x v="1"/>
    <n v="3"/>
    <x v="6"/>
    <x v="5"/>
    <x v="9"/>
  </r>
  <r>
    <x v="130"/>
    <x v="1"/>
    <d v="2023-03-07T00:00:00"/>
    <x v="684"/>
    <s v="IPHONE"/>
    <x v="1"/>
    <x v="1"/>
    <x v="1"/>
    <n v="3"/>
    <x v="6"/>
    <x v="5"/>
    <x v="9"/>
  </r>
  <r>
    <x v="130"/>
    <x v="1"/>
    <d v="2023-03-07T00:00:00"/>
    <x v="397"/>
    <s v="OMNI"/>
    <x v="15"/>
    <x v="1"/>
    <x v="1"/>
    <n v="3"/>
    <x v="6"/>
    <x v="5"/>
    <x v="9"/>
  </r>
  <r>
    <x v="130"/>
    <x v="0"/>
    <d v="2023-03-21T00:00:00"/>
    <x v="843"/>
    <s v="CLICC-ML"/>
    <x v="7"/>
    <x v="2"/>
    <x v="1"/>
    <n v="3"/>
    <x v="6"/>
    <x v="5"/>
    <x v="9"/>
  </r>
  <r>
    <x v="130"/>
    <x v="1"/>
    <d v="2023-03-07T00:00:00"/>
    <x v="1386"/>
    <s v="WALLADPT"/>
    <x v="3"/>
    <x v="1"/>
    <x v="1"/>
    <n v="3"/>
    <x v="6"/>
    <x v="5"/>
    <x v="9"/>
  </r>
  <r>
    <x v="130"/>
    <x v="1"/>
    <d v="2023-03-07T00:00:00"/>
    <x v="1536"/>
    <s v="MACUSBC"/>
    <x v="2"/>
    <x v="1"/>
    <x v="1"/>
    <n v="3"/>
    <x v="6"/>
    <x v="5"/>
    <x v="9"/>
  </r>
  <r>
    <x v="130"/>
    <x v="1"/>
    <d v="2023-03-07T00:00:00"/>
    <x v="524"/>
    <s v="IPHONE"/>
    <x v="1"/>
    <x v="1"/>
    <x v="1"/>
    <n v="3"/>
    <x v="6"/>
    <x v="5"/>
    <x v="9"/>
  </r>
  <r>
    <x v="130"/>
    <x v="1"/>
    <d v="2023-03-07T00:00:00"/>
    <x v="1279"/>
    <s v="OMNI"/>
    <x v="15"/>
    <x v="1"/>
    <x v="1"/>
    <n v="3"/>
    <x v="6"/>
    <x v="5"/>
    <x v="9"/>
  </r>
  <r>
    <x v="130"/>
    <x v="1"/>
    <d v="2023-03-14T00:00:00"/>
    <x v="1286"/>
    <s v="HP"/>
    <x v="18"/>
    <x v="2"/>
    <x v="1"/>
    <n v="3"/>
    <x v="6"/>
    <x v="5"/>
    <x v="9"/>
  </r>
  <r>
    <x v="130"/>
    <x v="1"/>
    <d v="2023-03-20T00:00:00"/>
    <x v="1658"/>
    <s v="CLICC-MM"/>
    <x v="4"/>
    <x v="2"/>
    <x v="1"/>
    <n v="3"/>
    <x v="6"/>
    <x v="5"/>
    <x v="9"/>
  </r>
  <r>
    <x v="130"/>
    <x v="1"/>
    <d v="2023-03-20T00:00:00"/>
    <x v="1659"/>
    <s v="CLICC-MM"/>
    <x v="4"/>
    <x v="2"/>
    <x v="1"/>
    <n v="3"/>
    <x v="6"/>
    <x v="5"/>
    <x v="9"/>
  </r>
  <r>
    <x v="130"/>
    <x v="1"/>
    <d v="2023-03-07T00:00:00"/>
    <x v="185"/>
    <s v="IPHONE"/>
    <x v="1"/>
    <x v="1"/>
    <x v="1"/>
    <n v="3"/>
    <x v="6"/>
    <x v="5"/>
    <x v="9"/>
  </r>
  <r>
    <x v="130"/>
    <x v="1"/>
    <d v="2023-03-07T00:00:00"/>
    <x v="1523"/>
    <s v="WALLADPT"/>
    <x v="3"/>
    <x v="1"/>
    <x v="1"/>
    <n v="3"/>
    <x v="6"/>
    <x v="5"/>
    <x v="9"/>
  </r>
  <r>
    <x v="130"/>
    <x v="1"/>
    <d v="2023-03-07T00:00:00"/>
    <x v="1534"/>
    <s v="MACUSBC"/>
    <x v="2"/>
    <x v="1"/>
    <x v="1"/>
    <n v="3"/>
    <x v="6"/>
    <x v="5"/>
    <x v="9"/>
  </r>
  <r>
    <x v="130"/>
    <x v="1"/>
    <d v="2023-03-14T00:00:00"/>
    <x v="1621"/>
    <s v="HP"/>
    <x v="18"/>
    <x v="2"/>
    <x v="1"/>
    <n v="3"/>
    <x v="6"/>
    <x v="5"/>
    <x v="9"/>
  </r>
  <r>
    <x v="130"/>
    <x v="1"/>
    <d v="2023-03-20T00:00:00"/>
    <x v="494"/>
    <s v="CLICC-ML"/>
    <x v="7"/>
    <x v="2"/>
    <x v="1"/>
    <n v="3"/>
    <x v="6"/>
    <x v="5"/>
    <x v="9"/>
  </r>
  <r>
    <x v="130"/>
    <x v="1"/>
    <d v="2023-03-07T00:00:00"/>
    <x v="1533"/>
    <s v="MACUSBC"/>
    <x v="2"/>
    <x v="1"/>
    <x v="1"/>
    <n v="3"/>
    <x v="6"/>
    <x v="5"/>
    <x v="9"/>
  </r>
  <r>
    <x v="130"/>
    <x v="1"/>
    <d v="2023-03-07T00:00:00"/>
    <x v="709"/>
    <s v="MACCHRG"/>
    <x v="9"/>
    <x v="1"/>
    <x v="1"/>
    <n v="3"/>
    <x v="6"/>
    <x v="5"/>
    <x v="9"/>
  </r>
  <r>
    <x v="130"/>
    <x v="1"/>
    <d v="2023-03-07T00:00:00"/>
    <x v="1532"/>
    <s v="MACUSBC"/>
    <x v="2"/>
    <x v="1"/>
    <x v="1"/>
    <n v="3"/>
    <x v="6"/>
    <x v="5"/>
    <x v="9"/>
  </r>
  <r>
    <x v="130"/>
    <x v="1"/>
    <d v="2023-03-07T00:00:00"/>
    <x v="879"/>
    <s v="OMNI"/>
    <x v="15"/>
    <x v="1"/>
    <x v="1"/>
    <n v="3"/>
    <x v="6"/>
    <x v="5"/>
    <x v="9"/>
  </r>
  <r>
    <x v="130"/>
    <x v="0"/>
    <d v="2023-03-07T00:00:00"/>
    <x v="250"/>
    <s v="WALLADPT"/>
    <x v="3"/>
    <x v="1"/>
    <x v="1"/>
    <n v="3"/>
    <x v="6"/>
    <x v="5"/>
    <x v="9"/>
  </r>
  <r>
    <x v="130"/>
    <x v="0"/>
    <d v="2023-03-07T00:00:00"/>
    <x v="285"/>
    <s v="IPHONE"/>
    <x v="1"/>
    <x v="1"/>
    <x v="1"/>
    <n v="3"/>
    <x v="6"/>
    <x v="5"/>
    <x v="9"/>
  </r>
  <r>
    <x v="130"/>
    <x v="1"/>
    <d v="2023-03-07T00:00:00"/>
    <x v="1601"/>
    <s v="MACUSBC"/>
    <x v="2"/>
    <x v="1"/>
    <x v="1"/>
    <n v="3"/>
    <x v="6"/>
    <x v="5"/>
    <x v="9"/>
  </r>
  <r>
    <x v="130"/>
    <x v="1"/>
    <d v="2023-03-21T00:00:00"/>
    <x v="788"/>
    <s v="CLICC-ML"/>
    <x v="7"/>
    <x v="2"/>
    <x v="1"/>
    <n v="3"/>
    <x v="6"/>
    <x v="5"/>
    <x v="9"/>
  </r>
  <r>
    <x v="130"/>
    <x v="1"/>
    <d v="2023-03-07T00:00:00"/>
    <x v="991"/>
    <s v="UVGA"/>
    <x v="10"/>
    <x v="0"/>
    <x v="1"/>
    <n v="3"/>
    <x v="6"/>
    <x v="5"/>
    <x v="9"/>
  </r>
  <r>
    <x v="130"/>
    <x v="1"/>
    <d v="2023-03-07T00:00:00"/>
    <x v="1558"/>
    <s v="MACUSBC"/>
    <x v="2"/>
    <x v="1"/>
    <x v="1"/>
    <n v="3"/>
    <x v="6"/>
    <x v="5"/>
    <x v="9"/>
  </r>
  <r>
    <x v="130"/>
    <x v="1"/>
    <d v="2023-03-07T00:00:00"/>
    <x v="1116"/>
    <s v="OMNI"/>
    <x v="15"/>
    <x v="1"/>
    <x v="1"/>
    <n v="3"/>
    <x v="6"/>
    <x v="5"/>
    <x v="9"/>
  </r>
  <r>
    <x v="130"/>
    <x v="1"/>
    <d v="2023-03-07T00:00:00"/>
    <x v="1258"/>
    <s v="WALLADPT"/>
    <x v="3"/>
    <x v="1"/>
    <x v="1"/>
    <n v="3"/>
    <x v="6"/>
    <x v="5"/>
    <x v="9"/>
  </r>
  <r>
    <x v="130"/>
    <x v="2"/>
    <d v="2023-03-14T00:00:00"/>
    <x v="1294"/>
    <s v="HP"/>
    <x v="18"/>
    <x v="2"/>
    <x v="1"/>
    <n v="3"/>
    <x v="6"/>
    <x v="5"/>
    <x v="9"/>
  </r>
  <r>
    <x v="130"/>
    <x v="1"/>
    <d v="2023-03-14T00:00:00"/>
    <x v="1660"/>
    <s v="CLICC-MM"/>
    <x v="4"/>
    <x v="2"/>
    <x v="1"/>
    <n v="3"/>
    <x v="6"/>
    <x v="5"/>
    <x v="9"/>
  </r>
  <r>
    <x v="130"/>
    <x v="1"/>
    <d v="2023-03-21T00:00:00"/>
    <x v="581"/>
    <s v="CLICC-ML"/>
    <x v="7"/>
    <x v="2"/>
    <x v="1"/>
    <n v="3"/>
    <x v="6"/>
    <x v="5"/>
    <x v="9"/>
  </r>
  <r>
    <x v="130"/>
    <x v="1"/>
    <d v="2023-03-07T00:00:00"/>
    <x v="1526"/>
    <s v="OMNI"/>
    <x v="15"/>
    <x v="1"/>
    <x v="1"/>
    <n v="3"/>
    <x v="6"/>
    <x v="5"/>
    <x v="9"/>
  </r>
  <r>
    <x v="130"/>
    <x v="1"/>
    <d v="2023-03-21T00:00:00"/>
    <x v="957"/>
    <s v="CLICC-ML"/>
    <x v="7"/>
    <x v="2"/>
    <x v="1"/>
    <n v="3"/>
    <x v="6"/>
    <x v="5"/>
    <x v="9"/>
  </r>
  <r>
    <x v="130"/>
    <x v="1"/>
    <d v="2023-03-07T00:00:00"/>
    <x v="1153"/>
    <s v="WALLADPT"/>
    <x v="3"/>
    <x v="1"/>
    <x v="1"/>
    <n v="3"/>
    <x v="6"/>
    <x v="5"/>
    <x v="9"/>
  </r>
  <r>
    <x v="130"/>
    <x v="1"/>
    <d v="2023-03-07T00:00:00"/>
    <x v="567"/>
    <s v="IPHONE"/>
    <x v="1"/>
    <x v="1"/>
    <x v="1"/>
    <n v="3"/>
    <x v="6"/>
    <x v="5"/>
    <x v="9"/>
  </r>
  <r>
    <x v="130"/>
    <x v="0"/>
    <d v="2023-03-20T00:00:00"/>
    <x v="1339"/>
    <s v="CLICC-ML"/>
    <x v="7"/>
    <x v="2"/>
    <x v="1"/>
    <n v="3"/>
    <x v="6"/>
    <x v="5"/>
    <x v="9"/>
  </r>
  <r>
    <x v="130"/>
    <x v="0"/>
    <d v="2023-03-07T00:00:00"/>
    <x v="497"/>
    <s v="IPHONE"/>
    <x v="1"/>
    <x v="1"/>
    <x v="1"/>
    <n v="3"/>
    <x v="6"/>
    <x v="5"/>
    <x v="9"/>
  </r>
  <r>
    <x v="130"/>
    <x v="0"/>
    <d v="2023-03-07T00:00:00"/>
    <x v="1277"/>
    <s v="WALLADPT"/>
    <x v="3"/>
    <x v="1"/>
    <x v="1"/>
    <n v="3"/>
    <x v="6"/>
    <x v="5"/>
    <x v="9"/>
  </r>
  <r>
    <x v="130"/>
    <x v="1"/>
    <d v="2023-03-07T00:00:00"/>
    <x v="895"/>
    <s v="WALLADPT"/>
    <x v="3"/>
    <x v="1"/>
    <x v="1"/>
    <n v="3"/>
    <x v="6"/>
    <x v="5"/>
    <x v="9"/>
  </r>
  <r>
    <x v="130"/>
    <x v="1"/>
    <d v="2023-03-07T00:00:00"/>
    <x v="1503"/>
    <s v="IPHONE"/>
    <x v="1"/>
    <x v="1"/>
    <x v="1"/>
    <n v="3"/>
    <x v="6"/>
    <x v="5"/>
    <x v="9"/>
  </r>
  <r>
    <x v="130"/>
    <x v="0"/>
    <d v="2023-03-07T00:00:00"/>
    <x v="1534"/>
    <s v="MACUSBC"/>
    <x v="2"/>
    <x v="1"/>
    <x v="1"/>
    <n v="3"/>
    <x v="6"/>
    <x v="5"/>
    <x v="9"/>
  </r>
  <r>
    <x v="130"/>
    <x v="1"/>
    <d v="2023-03-07T00:00:00"/>
    <x v="1329"/>
    <s v="ANDROID"/>
    <x v="19"/>
    <x v="1"/>
    <x v="1"/>
    <n v="3"/>
    <x v="6"/>
    <x v="5"/>
    <x v="9"/>
  </r>
  <r>
    <x v="130"/>
    <x v="1"/>
    <d v="2023-03-07T00:00:00"/>
    <x v="1376"/>
    <s v="WALLADPT"/>
    <x v="3"/>
    <x v="1"/>
    <x v="1"/>
    <n v="3"/>
    <x v="6"/>
    <x v="5"/>
    <x v="9"/>
  </r>
  <r>
    <x v="130"/>
    <x v="1"/>
    <d v="2023-03-07T00:00:00"/>
    <x v="464"/>
    <s v="IPHONE"/>
    <x v="1"/>
    <x v="1"/>
    <x v="1"/>
    <n v="3"/>
    <x v="6"/>
    <x v="5"/>
    <x v="9"/>
  </r>
  <r>
    <x v="130"/>
    <x v="0"/>
    <d v="2023-03-21T00:00:00"/>
    <x v="1066"/>
    <s v="CBK"/>
    <x v="6"/>
    <x v="2"/>
    <x v="1"/>
    <n v="3"/>
    <x v="6"/>
    <x v="5"/>
    <x v="9"/>
  </r>
  <r>
    <x v="130"/>
    <x v="1"/>
    <d v="2023-03-07T00:00:00"/>
    <x v="961"/>
    <s v="MACCHRG"/>
    <x v="9"/>
    <x v="1"/>
    <x v="1"/>
    <n v="3"/>
    <x v="6"/>
    <x v="5"/>
    <x v="9"/>
  </r>
  <r>
    <x v="130"/>
    <x v="1"/>
    <d v="2023-03-14T00:00:00"/>
    <x v="877"/>
    <s v="CBK"/>
    <x v="6"/>
    <x v="2"/>
    <x v="1"/>
    <n v="3"/>
    <x v="6"/>
    <x v="5"/>
    <x v="9"/>
  </r>
  <r>
    <x v="130"/>
    <x v="1"/>
    <d v="2023-03-07T00:00:00"/>
    <x v="879"/>
    <s v="OMNI"/>
    <x v="15"/>
    <x v="1"/>
    <x v="1"/>
    <n v="3"/>
    <x v="6"/>
    <x v="5"/>
    <x v="9"/>
  </r>
  <r>
    <x v="130"/>
    <x v="0"/>
    <d v="2023-03-07T00:00:00"/>
    <x v="1539"/>
    <s v="MACUSBC"/>
    <x v="2"/>
    <x v="1"/>
    <x v="1"/>
    <n v="3"/>
    <x v="6"/>
    <x v="5"/>
    <x v="9"/>
  </r>
  <r>
    <x v="130"/>
    <x v="1"/>
    <d v="2023-03-14T00:00:00"/>
    <x v="722"/>
    <s v="HP"/>
    <x v="18"/>
    <x v="2"/>
    <x v="1"/>
    <n v="3"/>
    <x v="6"/>
    <x v="5"/>
    <x v="9"/>
  </r>
  <r>
    <x v="130"/>
    <x v="1"/>
    <d v="2023-03-07T00:00:00"/>
    <x v="1523"/>
    <s v="WALLADPT"/>
    <x v="3"/>
    <x v="1"/>
    <x v="1"/>
    <n v="3"/>
    <x v="6"/>
    <x v="5"/>
    <x v="9"/>
  </r>
  <r>
    <x v="130"/>
    <x v="1"/>
    <d v="2023-03-07T00:00:00"/>
    <x v="935"/>
    <s v="ANDROID"/>
    <x v="19"/>
    <x v="1"/>
    <x v="1"/>
    <n v="3"/>
    <x v="6"/>
    <x v="5"/>
    <x v="9"/>
  </r>
  <r>
    <x v="130"/>
    <x v="1"/>
    <d v="2023-03-07T00:00:00"/>
    <x v="895"/>
    <s v="WALLADPT"/>
    <x v="3"/>
    <x v="1"/>
    <x v="1"/>
    <n v="3"/>
    <x v="6"/>
    <x v="5"/>
    <x v="9"/>
  </r>
  <r>
    <x v="130"/>
    <x v="1"/>
    <d v="2023-03-07T00:00:00"/>
    <x v="1503"/>
    <s v="IPHONE"/>
    <x v="1"/>
    <x v="1"/>
    <x v="1"/>
    <n v="3"/>
    <x v="6"/>
    <x v="5"/>
    <x v="9"/>
  </r>
  <r>
    <x v="130"/>
    <x v="1"/>
    <d v="2023-03-07T00:00:00"/>
    <x v="1229"/>
    <s v="HDST"/>
    <x v="8"/>
    <x v="4"/>
    <x v="1"/>
    <n v="3"/>
    <x v="6"/>
    <x v="5"/>
    <x v="9"/>
  </r>
  <r>
    <x v="130"/>
    <x v="0"/>
    <d v="2023-03-07T00:00:00"/>
    <x v="393"/>
    <s v="IPHONE"/>
    <x v="1"/>
    <x v="1"/>
    <x v="1"/>
    <n v="3"/>
    <x v="6"/>
    <x v="5"/>
    <x v="9"/>
  </r>
  <r>
    <x v="130"/>
    <x v="0"/>
    <d v="2023-03-07T00:00:00"/>
    <x v="394"/>
    <s v="WALLADPT"/>
    <x v="3"/>
    <x v="1"/>
    <x v="1"/>
    <n v="3"/>
    <x v="6"/>
    <x v="5"/>
    <x v="9"/>
  </r>
  <r>
    <x v="130"/>
    <x v="1"/>
    <d v="2023-03-21T00:00:00"/>
    <x v="1543"/>
    <s v="CLICC-MM"/>
    <x v="4"/>
    <x v="2"/>
    <x v="1"/>
    <n v="3"/>
    <x v="6"/>
    <x v="5"/>
    <x v="9"/>
  </r>
  <r>
    <x v="130"/>
    <x v="1"/>
    <d v="2023-03-14T00:00:00"/>
    <x v="1661"/>
    <s v="CLICC-MM"/>
    <x v="4"/>
    <x v="2"/>
    <x v="1"/>
    <n v="3"/>
    <x v="6"/>
    <x v="5"/>
    <x v="9"/>
  </r>
  <r>
    <x v="130"/>
    <x v="1"/>
    <d v="2023-03-14T00:00:00"/>
    <x v="1662"/>
    <s v="CLICC-MM"/>
    <x v="4"/>
    <x v="2"/>
    <x v="1"/>
    <n v="3"/>
    <x v="6"/>
    <x v="5"/>
    <x v="9"/>
  </r>
  <r>
    <x v="130"/>
    <x v="1"/>
    <d v="2023-03-07T00:00:00"/>
    <x v="936"/>
    <s v="WALLADPT"/>
    <x v="3"/>
    <x v="1"/>
    <x v="1"/>
    <n v="3"/>
    <x v="6"/>
    <x v="5"/>
    <x v="9"/>
  </r>
  <r>
    <x v="130"/>
    <x v="1"/>
    <d v="2023-03-07T00:00:00"/>
    <x v="981"/>
    <s v="ANDROID"/>
    <x v="19"/>
    <x v="1"/>
    <x v="1"/>
    <n v="3"/>
    <x v="6"/>
    <x v="5"/>
    <x v="9"/>
  </r>
  <r>
    <x v="130"/>
    <x v="0"/>
    <d v="2023-03-07T00:00:00"/>
    <x v="1462"/>
    <s v="UVGA"/>
    <x v="10"/>
    <x v="0"/>
    <x v="1"/>
    <n v="3"/>
    <x v="6"/>
    <x v="5"/>
    <x v="9"/>
  </r>
  <r>
    <x v="130"/>
    <x v="0"/>
    <d v="2023-03-21T00:00:00"/>
    <x v="1401"/>
    <s v="CLICC-ML"/>
    <x v="7"/>
    <x v="2"/>
    <x v="1"/>
    <n v="3"/>
    <x v="6"/>
    <x v="5"/>
    <x v="9"/>
  </r>
  <r>
    <x v="130"/>
    <x v="1"/>
    <d v="2023-03-07T00:00:00"/>
    <x v="704"/>
    <s v="HDMIC"/>
    <x v="0"/>
    <x v="0"/>
    <x v="1"/>
    <n v="3"/>
    <x v="6"/>
    <x v="5"/>
    <x v="9"/>
  </r>
  <r>
    <x v="130"/>
    <x v="1"/>
    <d v="2023-03-07T00:00:00"/>
    <x v="366"/>
    <s v="UHDMI"/>
    <x v="14"/>
    <x v="0"/>
    <x v="1"/>
    <n v="3"/>
    <x v="6"/>
    <x v="5"/>
    <x v="9"/>
  </r>
  <r>
    <x v="130"/>
    <x v="0"/>
    <d v="2023-03-07T00:00:00"/>
    <x v="1531"/>
    <s v="MACUSBC"/>
    <x v="2"/>
    <x v="1"/>
    <x v="1"/>
    <n v="3"/>
    <x v="6"/>
    <x v="5"/>
    <x v="9"/>
  </r>
  <r>
    <x v="130"/>
    <x v="1"/>
    <d v="2023-03-07T00:00:00"/>
    <x v="1474"/>
    <s v="OMNI"/>
    <x v="15"/>
    <x v="1"/>
    <x v="1"/>
    <n v="3"/>
    <x v="6"/>
    <x v="5"/>
    <x v="9"/>
  </r>
  <r>
    <x v="130"/>
    <x v="1"/>
    <d v="2023-03-07T00:00:00"/>
    <x v="1087"/>
    <s v="IPHONE"/>
    <x v="1"/>
    <x v="1"/>
    <x v="1"/>
    <n v="3"/>
    <x v="6"/>
    <x v="5"/>
    <x v="9"/>
  </r>
  <r>
    <x v="130"/>
    <x v="1"/>
    <d v="2023-03-07T00:00:00"/>
    <x v="1198"/>
    <s v="UVGA"/>
    <x v="10"/>
    <x v="0"/>
    <x v="1"/>
    <n v="3"/>
    <x v="6"/>
    <x v="5"/>
    <x v="9"/>
  </r>
  <r>
    <x v="130"/>
    <x v="1"/>
    <d v="2023-03-07T00:00:00"/>
    <x v="1084"/>
    <s v="HDMIC"/>
    <x v="0"/>
    <x v="0"/>
    <x v="1"/>
    <n v="3"/>
    <x v="6"/>
    <x v="5"/>
    <x v="9"/>
  </r>
  <r>
    <x v="130"/>
    <x v="1"/>
    <d v="2023-03-21T00:00:00"/>
    <x v="41"/>
    <s v="CLICC-ML"/>
    <x v="7"/>
    <x v="2"/>
    <x v="1"/>
    <n v="3"/>
    <x v="6"/>
    <x v="5"/>
    <x v="9"/>
  </r>
  <r>
    <x v="130"/>
    <x v="1"/>
    <d v="2023-03-07T00:00:00"/>
    <x v="1122"/>
    <s v="UHDMI"/>
    <x v="14"/>
    <x v="0"/>
    <x v="1"/>
    <n v="3"/>
    <x v="6"/>
    <x v="5"/>
    <x v="9"/>
  </r>
  <r>
    <x v="130"/>
    <x v="1"/>
    <d v="2023-03-07T00:00:00"/>
    <x v="1320"/>
    <s v="OMNI"/>
    <x v="15"/>
    <x v="1"/>
    <x v="1"/>
    <n v="3"/>
    <x v="6"/>
    <x v="5"/>
    <x v="9"/>
  </r>
  <r>
    <x v="130"/>
    <x v="0"/>
    <d v="2023-03-07T00:00:00"/>
    <x v="1215"/>
    <s v="HPUSBC"/>
    <x v="12"/>
    <x v="1"/>
    <x v="1"/>
    <n v="3"/>
    <x v="6"/>
    <x v="5"/>
    <x v="9"/>
  </r>
  <r>
    <x v="130"/>
    <x v="1"/>
    <d v="2023-03-07T00:00:00"/>
    <x v="1033"/>
    <s v="UHDMI"/>
    <x v="14"/>
    <x v="0"/>
    <x v="1"/>
    <n v="3"/>
    <x v="6"/>
    <x v="5"/>
    <x v="9"/>
  </r>
  <r>
    <x v="130"/>
    <x v="1"/>
    <d v="2023-03-07T00:00:00"/>
    <x v="1115"/>
    <s v="HDMIC"/>
    <x v="0"/>
    <x v="0"/>
    <x v="1"/>
    <n v="3"/>
    <x v="6"/>
    <x v="5"/>
    <x v="9"/>
  </r>
  <r>
    <x v="130"/>
    <x v="1"/>
    <d v="2023-03-14T00:00:00"/>
    <x v="532"/>
    <s v="CLICC-ML"/>
    <x v="7"/>
    <x v="2"/>
    <x v="1"/>
    <n v="3"/>
    <x v="6"/>
    <x v="5"/>
    <x v="9"/>
  </r>
  <r>
    <x v="130"/>
    <x v="1"/>
    <d v="2023-03-21T00:00:00"/>
    <x v="1663"/>
    <s v="HP"/>
    <x v="18"/>
    <x v="2"/>
    <x v="1"/>
    <n v="3"/>
    <x v="6"/>
    <x v="5"/>
    <x v="9"/>
  </r>
  <r>
    <x v="130"/>
    <x v="1"/>
    <d v="2023-03-07T00:00:00"/>
    <x v="1209"/>
    <s v="HPUSBC"/>
    <x v="12"/>
    <x v="1"/>
    <x v="1"/>
    <n v="3"/>
    <x v="6"/>
    <x v="5"/>
    <x v="9"/>
  </r>
  <r>
    <x v="130"/>
    <x v="1"/>
    <d v="2023-03-07T00:00:00"/>
    <x v="1523"/>
    <s v="WALLADPT"/>
    <x v="3"/>
    <x v="1"/>
    <x v="1"/>
    <n v="3"/>
    <x v="6"/>
    <x v="5"/>
    <x v="9"/>
  </r>
  <r>
    <x v="130"/>
    <x v="0"/>
    <d v="2023-03-07T00:00:00"/>
    <x v="369"/>
    <s v="WALLADPT"/>
    <x v="3"/>
    <x v="1"/>
    <x v="1"/>
    <n v="3"/>
    <x v="6"/>
    <x v="5"/>
    <x v="9"/>
  </r>
  <r>
    <x v="130"/>
    <x v="0"/>
    <d v="2023-03-07T00:00:00"/>
    <x v="368"/>
    <s v="IPHONE"/>
    <x v="1"/>
    <x v="1"/>
    <x v="1"/>
    <n v="3"/>
    <x v="6"/>
    <x v="5"/>
    <x v="9"/>
  </r>
  <r>
    <x v="130"/>
    <x v="0"/>
    <d v="2023-03-07T00:00:00"/>
    <x v="1368"/>
    <s v="HPUSBC"/>
    <x v="12"/>
    <x v="1"/>
    <x v="1"/>
    <n v="3"/>
    <x v="6"/>
    <x v="5"/>
    <x v="9"/>
  </r>
  <r>
    <x v="130"/>
    <x v="5"/>
    <d v="2023-03-07T00:00:00"/>
    <x v="1664"/>
    <s v="CBK"/>
    <x v="6"/>
    <x v="2"/>
    <x v="1"/>
    <n v="3"/>
    <x v="6"/>
    <x v="5"/>
    <x v="9"/>
  </r>
  <r>
    <x v="130"/>
    <x v="1"/>
    <d v="2023-03-07T00:00:00"/>
    <x v="1528"/>
    <s v="MACUSBC"/>
    <x v="2"/>
    <x v="1"/>
    <x v="1"/>
    <n v="3"/>
    <x v="6"/>
    <x v="5"/>
    <x v="9"/>
  </r>
  <r>
    <x v="130"/>
    <x v="1"/>
    <d v="2023-03-07T00:00:00"/>
    <x v="1015"/>
    <s v="UHDMI"/>
    <x v="14"/>
    <x v="0"/>
    <x v="1"/>
    <n v="3"/>
    <x v="6"/>
    <x v="5"/>
    <x v="9"/>
  </r>
  <r>
    <x v="130"/>
    <x v="1"/>
    <d v="2023-03-07T00:00:00"/>
    <x v="1492"/>
    <s v="HDMIC"/>
    <x v="0"/>
    <x v="0"/>
    <x v="1"/>
    <n v="3"/>
    <x v="6"/>
    <x v="5"/>
    <x v="9"/>
  </r>
  <r>
    <x v="130"/>
    <x v="0"/>
    <d v="2023-03-07T00:00:00"/>
    <x v="1048"/>
    <s v="WALLADPT"/>
    <x v="3"/>
    <x v="1"/>
    <x v="1"/>
    <n v="3"/>
    <x v="6"/>
    <x v="5"/>
    <x v="9"/>
  </r>
  <r>
    <x v="130"/>
    <x v="0"/>
    <d v="2023-03-07T00:00:00"/>
    <x v="185"/>
    <s v="IPHONE"/>
    <x v="1"/>
    <x v="1"/>
    <x v="1"/>
    <n v="3"/>
    <x v="6"/>
    <x v="5"/>
    <x v="9"/>
  </r>
  <r>
    <x v="130"/>
    <x v="1"/>
    <d v="2023-03-21T00:00:00"/>
    <x v="850"/>
    <s v="CLICC-ML"/>
    <x v="7"/>
    <x v="2"/>
    <x v="1"/>
    <n v="3"/>
    <x v="6"/>
    <x v="5"/>
    <x v="9"/>
  </r>
  <r>
    <x v="130"/>
    <x v="1"/>
    <d v="2023-03-07T00:00:00"/>
    <x v="1134"/>
    <s v="HDMIC"/>
    <x v="0"/>
    <x v="0"/>
    <x v="1"/>
    <n v="3"/>
    <x v="6"/>
    <x v="5"/>
    <x v="9"/>
  </r>
  <r>
    <x v="130"/>
    <x v="1"/>
    <d v="2023-03-07T00:00:00"/>
    <x v="1179"/>
    <s v="UHDMI"/>
    <x v="14"/>
    <x v="0"/>
    <x v="1"/>
    <n v="3"/>
    <x v="6"/>
    <x v="5"/>
    <x v="9"/>
  </r>
  <r>
    <x v="130"/>
    <x v="0"/>
    <d v="2023-03-14T00:00:00"/>
    <x v="1665"/>
    <s v="CLICC-MM"/>
    <x v="4"/>
    <x v="2"/>
    <x v="1"/>
    <n v="3"/>
    <x v="6"/>
    <x v="5"/>
    <x v="9"/>
  </r>
  <r>
    <x v="130"/>
    <x v="1"/>
    <d v="2023-03-21T00:00:00"/>
    <x v="1507"/>
    <s v="CLICC-MM"/>
    <x v="4"/>
    <x v="2"/>
    <x v="1"/>
    <n v="3"/>
    <x v="6"/>
    <x v="5"/>
    <x v="9"/>
  </r>
  <r>
    <x v="130"/>
    <x v="1"/>
    <d v="2023-03-14T00:00:00"/>
    <x v="777"/>
    <s v="CLICC-ML"/>
    <x v="7"/>
    <x v="2"/>
    <x v="1"/>
    <n v="3"/>
    <x v="6"/>
    <x v="5"/>
    <x v="9"/>
  </r>
  <r>
    <x v="130"/>
    <x v="1"/>
    <d v="2023-03-07T00:00:00"/>
    <x v="1550"/>
    <s v="MACUSBC"/>
    <x v="2"/>
    <x v="1"/>
    <x v="1"/>
    <n v="3"/>
    <x v="6"/>
    <x v="5"/>
    <x v="9"/>
  </r>
  <r>
    <x v="130"/>
    <x v="1"/>
    <d v="2023-03-07T00:00:00"/>
    <x v="2"/>
    <s v="IPHONE"/>
    <x v="1"/>
    <x v="1"/>
    <x v="1"/>
    <n v="3"/>
    <x v="6"/>
    <x v="5"/>
    <x v="9"/>
  </r>
  <r>
    <x v="130"/>
    <x v="1"/>
    <d v="2023-03-07T00:00:00"/>
    <x v="704"/>
    <s v="HDMIC"/>
    <x v="0"/>
    <x v="0"/>
    <x v="1"/>
    <n v="3"/>
    <x v="6"/>
    <x v="5"/>
    <x v="9"/>
  </r>
  <r>
    <x v="130"/>
    <x v="0"/>
    <d v="2023-03-07T00:00:00"/>
    <x v="285"/>
    <s v="IPHONE"/>
    <x v="1"/>
    <x v="1"/>
    <x v="1"/>
    <n v="3"/>
    <x v="6"/>
    <x v="5"/>
    <x v="9"/>
  </r>
  <r>
    <x v="130"/>
    <x v="1"/>
    <d v="2023-03-14T00:00:00"/>
    <x v="1598"/>
    <s v="HP"/>
    <x v="18"/>
    <x v="2"/>
    <x v="1"/>
    <n v="3"/>
    <x v="6"/>
    <x v="5"/>
    <x v="9"/>
  </r>
  <r>
    <x v="130"/>
    <x v="1"/>
    <d v="2023-03-07T00:00:00"/>
    <x v="394"/>
    <s v="WALLADPT"/>
    <x v="3"/>
    <x v="1"/>
    <x v="1"/>
    <n v="3"/>
    <x v="6"/>
    <x v="5"/>
    <x v="9"/>
  </r>
  <r>
    <x v="130"/>
    <x v="1"/>
    <d v="2023-03-07T00:00:00"/>
    <x v="393"/>
    <s v="IPHONE"/>
    <x v="1"/>
    <x v="1"/>
    <x v="1"/>
    <n v="3"/>
    <x v="6"/>
    <x v="5"/>
    <x v="9"/>
  </r>
  <r>
    <x v="130"/>
    <x v="0"/>
    <d v="2023-03-07T00:00:00"/>
    <x v="1217"/>
    <s v="HDMIC"/>
    <x v="0"/>
    <x v="0"/>
    <x v="1"/>
    <n v="3"/>
    <x v="6"/>
    <x v="5"/>
    <x v="9"/>
  </r>
  <r>
    <x v="130"/>
    <x v="1"/>
    <d v="2023-03-21T00:00:00"/>
    <x v="1560"/>
    <s v="HP"/>
    <x v="18"/>
    <x v="2"/>
    <x v="1"/>
    <n v="3"/>
    <x v="6"/>
    <x v="5"/>
    <x v="9"/>
  </r>
  <r>
    <x v="130"/>
    <x v="0"/>
    <d v="2023-03-07T00:00:00"/>
    <x v="1536"/>
    <s v="MACUSBC"/>
    <x v="2"/>
    <x v="1"/>
    <x v="1"/>
    <n v="3"/>
    <x v="6"/>
    <x v="5"/>
    <x v="9"/>
  </r>
  <r>
    <x v="130"/>
    <x v="1"/>
    <d v="2023-03-21T00:00:00"/>
    <x v="826"/>
    <s v="CLICC-ML"/>
    <x v="7"/>
    <x v="2"/>
    <x v="1"/>
    <n v="3"/>
    <x v="6"/>
    <x v="5"/>
    <x v="9"/>
  </r>
  <r>
    <x v="130"/>
    <x v="1"/>
    <d v="2023-03-07T00:00:00"/>
    <x v="1528"/>
    <s v="MACUSBC"/>
    <x v="2"/>
    <x v="1"/>
    <x v="1"/>
    <n v="3"/>
    <x v="6"/>
    <x v="5"/>
    <x v="9"/>
  </r>
  <r>
    <x v="130"/>
    <x v="1"/>
    <d v="2023-03-20T00:00:00"/>
    <x v="1666"/>
    <s v="HP"/>
    <x v="18"/>
    <x v="2"/>
    <x v="1"/>
    <n v="3"/>
    <x v="6"/>
    <x v="5"/>
    <x v="9"/>
  </r>
  <r>
    <x v="130"/>
    <x v="1"/>
    <d v="2023-03-19T00:00:00"/>
    <x v="506"/>
    <s v="CLICC-ML"/>
    <x v="7"/>
    <x v="2"/>
    <x v="1"/>
    <n v="3"/>
    <x v="6"/>
    <x v="5"/>
    <x v="9"/>
  </r>
  <r>
    <x v="130"/>
    <x v="0"/>
    <d v="2023-03-07T00:00:00"/>
    <x v="1533"/>
    <s v="MACUSBC"/>
    <x v="2"/>
    <x v="1"/>
    <x v="1"/>
    <n v="3"/>
    <x v="6"/>
    <x v="5"/>
    <x v="9"/>
  </r>
  <r>
    <x v="130"/>
    <x v="1"/>
    <d v="2023-03-21T00:00:00"/>
    <x v="818"/>
    <s v="CLICC-ML"/>
    <x v="7"/>
    <x v="2"/>
    <x v="1"/>
    <n v="3"/>
    <x v="6"/>
    <x v="5"/>
    <x v="9"/>
  </r>
  <r>
    <x v="130"/>
    <x v="1"/>
    <d v="2023-03-21T00:00:00"/>
    <x v="1563"/>
    <s v="HP"/>
    <x v="18"/>
    <x v="2"/>
    <x v="1"/>
    <n v="3"/>
    <x v="6"/>
    <x v="5"/>
    <x v="9"/>
  </r>
  <r>
    <x v="130"/>
    <x v="0"/>
    <d v="2023-03-28T00:00:00"/>
    <x v="765"/>
    <s v="HP"/>
    <x v="18"/>
    <x v="2"/>
    <x v="1"/>
    <n v="3"/>
    <x v="6"/>
    <x v="5"/>
    <x v="9"/>
  </r>
  <r>
    <x v="130"/>
    <x v="1"/>
    <d v="2023-03-07T00:00:00"/>
    <x v="2"/>
    <s v="IPHONE"/>
    <x v="1"/>
    <x v="1"/>
    <x v="1"/>
    <n v="3"/>
    <x v="6"/>
    <x v="5"/>
    <x v="9"/>
  </r>
  <r>
    <x v="130"/>
    <x v="1"/>
    <d v="2023-03-07T00:00:00"/>
    <x v="1143"/>
    <s v="WALLADPT"/>
    <x v="3"/>
    <x v="1"/>
    <x v="1"/>
    <n v="3"/>
    <x v="6"/>
    <x v="5"/>
    <x v="9"/>
  </r>
  <r>
    <x v="130"/>
    <x v="1"/>
    <d v="2023-03-07T00:00:00"/>
    <x v="936"/>
    <s v="WALLADPT"/>
    <x v="3"/>
    <x v="1"/>
    <x v="1"/>
    <n v="3"/>
    <x v="6"/>
    <x v="5"/>
    <x v="9"/>
  </r>
  <r>
    <x v="130"/>
    <x v="1"/>
    <d v="2023-03-07T00:00:00"/>
    <x v="185"/>
    <s v="IPHONE"/>
    <x v="1"/>
    <x v="1"/>
    <x v="1"/>
    <n v="3"/>
    <x v="6"/>
    <x v="5"/>
    <x v="9"/>
  </r>
  <r>
    <x v="130"/>
    <x v="0"/>
    <d v="2023-03-07T00:00:00"/>
    <x v="5"/>
    <s v="WALLADPT"/>
    <x v="3"/>
    <x v="1"/>
    <x v="1"/>
    <n v="3"/>
    <x v="6"/>
    <x v="5"/>
    <x v="9"/>
  </r>
  <r>
    <x v="130"/>
    <x v="0"/>
    <d v="2023-03-07T00:00:00"/>
    <x v="1503"/>
    <s v="IPHONE"/>
    <x v="1"/>
    <x v="1"/>
    <x v="1"/>
    <n v="3"/>
    <x v="6"/>
    <x v="5"/>
    <x v="9"/>
  </r>
  <r>
    <x v="130"/>
    <x v="1"/>
    <d v="2023-03-07T00:00:00"/>
    <x v="1531"/>
    <s v="MACUSBC"/>
    <x v="2"/>
    <x v="1"/>
    <x v="1"/>
    <n v="3"/>
    <x v="6"/>
    <x v="5"/>
    <x v="9"/>
  </r>
  <r>
    <x v="130"/>
    <x v="1"/>
    <d v="2023-03-08T00:00:00"/>
    <x v="1556"/>
    <s v="IPHONE"/>
    <x v="1"/>
    <x v="1"/>
    <x v="1"/>
    <n v="3"/>
    <x v="6"/>
    <x v="5"/>
    <x v="9"/>
  </r>
  <r>
    <x v="130"/>
    <x v="0"/>
    <d v="2023-03-14T00:00:00"/>
    <x v="816"/>
    <s v="CBK"/>
    <x v="6"/>
    <x v="2"/>
    <x v="1"/>
    <n v="3"/>
    <x v="6"/>
    <x v="5"/>
    <x v="9"/>
  </r>
  <r>
    <x v="130"/>
    <x v="1"/>
    <d v="2023-03-14T00:00:00"/>
    <x v="434"/>
    <s v="CBK"/>
    <x v="6"/>
    <x v="2"/>
    <x v="1"/>
    <n v="3"/>
    <x v="6"/>
    <x v="5"/>
    <x v="9"/>
  </r>
  <r>
    <x v="130"/>
    <x v="1"/>
    <d v="2023-03-07T00:00:00"/>
    <x v="279"/>
    <s v="HDST"/>
    <x v="8"/>
    <x v="4"/>
    <x v="1"/>
    <n v="3"/>
    <x v="6"/>
    <x v="5"/>
    <x v="9"/>
  </r>
  <r>
    <x v="131"/>
    <x v="1"/>
    <d v="2023-03-21T00:00:00"/>
    <x v="1459"/>
    <s v="HP"/>
    <x v="18"/>
    <x v="2"/>
    <x v="1"/>
    <n v="3"/>
    <x v="6"/>
    <x v="6"/>
    <x v="9"/>
  </r>
  <r>
    <x v="131"/>
    <x v="1"/>
    <d v="2023-03-08T00:00:00"/>
    <x v="1318"/>
    <s v="WALLADPT"/>
    <x v="3"/>
    <x v="1"/>
    <x v="1"/>
    <n v="3"/>
    <x v="6"/>
    <x v="6"/>
    <x v="9"/>
  </r>
  <r>
    <x v="131"/>
    <x v="1"/>
    <d v="2023-03-08T00:00:00"/>
    <x v="1382"/>
    <s v="IPHONE"/>
    <x v="1"/>
    <x v="1"/>
    <x v="1"/>
    <n v="3"/>
    <x v="6"/>
    <x v="6"/>
    <x v="9"/>
  </r>
  <r>
    <x v="131"/>
    <x v="1"/>
    <d v="2023-03-22T00:00:00"/>
    <x v="894"/>
    <s v="CLICC-ML"/>
    <x v="7"/>
    <x v="2"/>
    <x v="1"/>
    <n v="3"/>
    <x v="6"/>
    <x v="6"/>
    <x v="9"/>
  </r>
  <r>
    <x v="131"/>
    <x v="1"/>
    <d v="2023-03-08T00:00:00"/>
    <x v="1462"/>
    <s v="UVGA"/>
    <x v="10"/>
    <x v="0"/>
    <x v="1"/>
    <n v="3"/>
    <x v="6"/>
    <x v="6"/>
    <x v="9"/>
  </r>
  <r>
    <x v="131"/>
    <x v="1"/>
    <d v="2023-03-08T00:00:00"/>
    <x v="1533"/>
    <s v="MACUSBC"/>
    <x v="2"/>
    <x v="1"/>
    <x v="1"/>
    <n v="3"/>
    <x v="6"/>
    <x v="6"/>
    <x v="9"/>
  </r>
  <r>
    <x v="131"/>
    <x v="1"/>
    <d v="2023-03-08T00:00:00"/>
    <x v="709"/>
    <s v="MACCHRG"/>
    <x v="9"/>
    <x v="1"/>
    <x v="1"/>
    <n v="3"/>
    <x v="6"/>
    <x v="6"/>
    <x v="9"/>
  </r>
  <r>
    <x v="131"/>
    <x v="0"/>
    <d v="2023-03-08T00:00:00"/>
    <x v="1533"/>
    <s v="MACUSBC"/>
    <x v="2"/>
    <x v="1"/>
    <x v="1"/>
    <n v="3"/>
    <x v="6"/>
    <x v="6"/>
    <x v="9"/>
  </r>
  <r>
    <x v="131"/>
    <x v="1"/>
    <d v="2023-03-15T00:00:00"/>
    <x v="1076"/>
    <s v="CBK"/>
    <x v="6"/>
    <x v="2"/>
    <x v="1"/>
    <n v="3"/>
    <x v="6"/>
    <x v="6"/>
    <x v="9"/>
  </r>
  <r>
    <x v="131"/>
    <x v="0"/>
    <d v="2023-03-08T00:00:00"/>
    <x v="1532"/>
    <s v="MACUSBC"/>
    <x v="2"/>
    <x v="1"/>
    <x v="1"/>
    <n v="3"/>
    <x v="6"/>
    <x v="6"/>
    <x v="9"/>
  </r>
  <r>
    <x v="131"/>
    <x v="1"/>
    <d v="2023-03-15T00:00:00"/>
    <x v="1553"/>
    <s v="HP"/>
    <x v="18"/>
    <x v="2"/>
    <x v="1"/>
    <n v="3"/>
    <x v="6"/>
    <x v="6"/>
    <x v="9"/>
  </r>
  <r>
    <x v="131"/>
    <x v="1"/>
    <d v="2023-03-08T00:00:00"/>
    <x v="1530"/>
    <s v="MACUSBC"/>
    <x v="2"/>
    <x v="1"/>
    <x v="1"/>
    <n v="3"/>
    <x v="6"/>
    <x v="6"/>
    <x v="9"/>
  </r>
  <r>
    <x v="131"/>
    <x v="1"/>
    <d v="2023-03-15T00:00:00"/>
    <x v="1393"/>
    <s v="CLICC-ML"/>
    <x v="7"/>
    <x v="2"/>
    <x v="1"/>
    <n v="3"/>
    <x v="6"/>
    <x v="6"/>
    <x v="9"/>
  </r>
  <r>
    <x v="131"/>
    <x v="0"/>
    <d v="2023-03-20T00:00:00"/>
    <x v="857"/>
    <s v="CBK"/>
    <x v="6"/>
    <x v="2"/>
    <x v="1"/>
    <n v="3"/>
    <x v="6"/>
    <x v="6"/>
    <x v="9"/>
  </r>
  <r>
    <x v="131"/>
    <x v="1"/>
    <d v="2023-03-22T00:00:00"/>
    <x v="680"/>
    <s v="CLICC-ML"/>
    <x v="7"/>
    <x v="2"/>
    <x v="1"/>
    <n v="3"/>
    <x v="6"/>
    <x v="6"/>
    <x v="9"/>
  </r>
  <r>
    <x v="131"/>
    <x v="1"/>
    <d v="2023-03-08T00:00:00"/>
    <x v="1048"/>
    <s v="WALLADPT"/>
    <x v="3"/>
    <x v="1"/>
    <x v="1"/>
    <n v="3"/>
    <x v="6"/>
    <x v="6"/>
    <x v="9"/>
  </r>
  <r>
    <x v="131"/>
    <x v="1"/>
    <d v="2023-03-08T00:00:00"/>
    <x v="185"/>
    <s v="IPHONE"/>
    <x v="1"/>
    <x v="1"/>
    <x v="1"/>
    <n v="3"/>
    <x v="6"/>
    <x v="6"/>
    <x v="9"/>
  </r>
  <r>
    <x v="131"/>
    <x v="0"/>
    <d v="2023-03-15T00:00:00"/>
    <x v="583"/>
    <s v="CLICC-ML"/>
    <x v="7"/>
    <x v="2"/>
    <x v="1"/>
    <n v="3"/>
    <x v="6"/>
    <x v="6"/>
    <x v="9"/>
  </r>
  <r>
    <x v="131"/>
    <x v="1"/>
    <d v="2023-03-08T00:00:00"/>
    <x v="1025"/>
    <s v="UVGA"/>
    <x v="10"/>
    <x v="0"/>
    <x v="1"/>
    <n v="3"/>
    <x v="6"/>
    <x v="6"/>
    <x v="9"/>
  </r>
  <r>
    <x v="131"/>
    <x v="1"/>
    <d v="2023-03-08T00:00:00"/>
    <x v="1667"/>
    <s v="VGAC"/>
    <x v="13"/>
    <x v="0"/>
    <x v="1"/>
    <n v="3"/>
    <x v="6"/>
    <x v="6"/>
    <x v="9"/>
  </r>
  <r>
    <x v="131"/>
    <x v="1"/>
    <d v="2023-03-08T00:00:00"/>
    <x v="1539"/>
    <s v="MACUSBC"/>
    <x v="2"/>
    <x v="1"/>
    <x v="1"/>
    <n v="3"/>
    <x v="6"/>
    <x v="6"/>
    <x v="9"/>
  </r>
  <r>
    <x v="131"/>
    <x v="1"/>
    <d v="2023-03-15T00:00:00"/>
    <x v="860"/>
    <s v="CBK"/>
    <x v="6"/>
    <x v="2"/>
    <x v="1"/>
    <n v="3"/>
    <x v="6"/>
    <x v="6"/>
    <x v="9"/>
  </r>
  <r>
    <x v="131"/>
    <x v="2"/>
    <d v="2023-03-15T00:00:00"/>
    <x v="504"/>
    <s v="CBK"/>
    <x v="6"/>
    <x v="2"/>
    <x v="1"/>
    <n v="3"/>
    <x v="6"/>
    <x v="6"/>
    <x v="9"/>
  </r>
  <r>
    <x v="131"/>
    <x v="1"/>
    <d v="2023-03-08T00:00:00"/>
    <x v="718"/>
    <s v="MACCHRG"/>
    <x v="9"/>
    <x v="1"/>
    <x v="1"/>
    <n v="3"/>
    <x v="6"/>
    <x v="6"/>
    <x v="9"/>
  </r>
  <r>
    <x v="131"/>
    <x v="1"/>
    <d v="2023-03-08T00:00:00"/>
    <x v="310"/>
    <s v="HPUSBC"/>
    <x v="12"/>
    <x v="1"/>
    <x v="1"/>
    <n v="3"/>
    <x v="6"/>
    <x v="6"/>
    <x v="9"/>
  </r>
  <r>
    <x v="131"/>
    <x v="1"/>
    <d v="2023-03-08T00:00:00"/>
    <x v="1532"/>
    <s v="MACUSBC"/>
    <x v="2"/>
    <x v="1"/>
    <x v="1"/>
    <n v="3"/>
    <x v="6"/>
    <x v="6"/>
    <x v="9"/>
  </r>
  <r>
    <x v="131"/>
    <x v="0"/>
    <d v="2023-03-21T00:00:00"/>
    <x v="1436"/>
    <s v="CLICC-MM"/>
    <x v="4"/>
    <x v="2"/>
    <x v="1"/>
    <n v="3"/>
    <x v="6"/>
    <x v="6"/>
    <x v="9"/>
  </r>
  <r>
    <x v="131"/>
    <x v="1"/>
    <d v="2023-03-22T00:00:00"/>
    <x v="1283"/>
    <s v="HP"/>
    <x v="18"/>
    <x v="2"/>
    <x v="1"/>
    <n v="3"/>
    <x v="6"/>
    <x v="6"/>
    <x v="9"/>
  </r>
  <r>
    <x v="131"/>
    <x v="1"/>
    <d v="2023-03-08T00:00:00"/>
    <x v="1531"/>
    <s v="MACUSBC"/>
    <x v="2"/>
    <x v="1"/>
    <x v="1"/>
    <n v="3"/>
    <x v="6"/>
    <x v="6"/>
    <x v="9"/>
  </r>
  <r>
    <x v="131"/>
    <x v="1"/>
    <d v="2023-03-08T00:00:00"/>
    <x v="1528"/>
    <s v="MACUSBC"/>
    <x v="2"/>
    <x v="1"/>
    <x v="1"/>
    <n v="3"/>
    <x v="6"/>
    <x v="6"/>
    <x v="9"/>
  </r>
  <r>
    <x v="131"/>
    <x v="1"/>
    <d v="2023-03-22T00:00:00"/>
    <x v="845"/>
    <s v="CLICC-ML"/>
    <x v="7"/>
    <x v="2"/>
    <x v="1"/>
    <n v="3"/>
    <x v="6"/>
    <x v="6"/>
    <x v="9"/>
  </r>
  <r>
    <x v="131"/>
    <x v="1"/>
    <d v="2023-03-08T00:00:00"/>
    <x v="1586"/>
    <s v="MACUSBC"/>
    <x v="2"/>
    <x v="1"/>
    <x v="1"/>
    <n v="3"/>
    <x v="6"/>
    <x v="6"/>
    <x v="9"/>
  </r>
  <r>
    <x v="131"/>
    <x v="1"/>
    <d v="2023-03-15T00:00:00"/>
    <x v="1668"/>
    <s v="CLICC-MM"/>
    <x v="4"/>
    <x v="2"/>
    <x v="1"/>
    <n v="3"/>
    <x v="6"/>
    <x v="6"/>
    <x v="9"/>
  </r>
  <r>
    <x v="131"/>
    <x v="1"/>
    <d v="2023-03-08T00:00:00"/>
    <x v="1526"/>
    <s v="OMNI"/>
    <x v="15"/>
    <x v="1"/>
    <x v="1"/>
    <n v="3"/>
    <x v="6"/>
    <x v="6"/>
    <x v="9"/>
  </r>
  <r>
    <x v="131"/>
    <x v="0"/>
    <d v="2023-03-08T00:00:00"/>
    <x v="1318"/>
    <s v="WALLADPT"/>
    <x v="3"/>
    <x v="1"/>
    <x v="1"/>
    <n v="3"/>
    <x v="6"/>
    <x v="6"/>
    <x v="9"/>
  </r>
  <r>
    <x v="131"/>
    <x v="0"/>
    <d v="2023-03-08T00:00:00"/>
    <x v="497"/>
    <s v="IPHONE"/>
    <x v="1"/>
    <x v="1"/>
    <x v="1"/>
    <n v="3"/>
    <x v="6"/>
    <x v="6"/>
    <x v="9"/>
  </r>
  <r>
    <x v="131"/>
    <x v="0"/>
    <d v="2023-03-08T00:00:00"/>
    <x v="1335"/>
    <s v="IPHONE"/>
    <x v="1"/>
    <x v="1"/>
    <x v="1"/>
    <n v="3"/>
    <x v="6"/>
    <x v="6"/>
    <x v="9"/>
  </r>
  <r>
    <x v="131"/>
    <x v="1"/>
    <d v="2023-03-08T00:00:00"/>
    <x v="1209"/>
    <s v="HPUSBC"/>
    <x v="12"/>
    <x v="1"/>
    <x v="1"/>
    <n v="3"/>
    <x v="6"/>
    <x v="6"/>
    <x v="9"/>
  </r>
  <r>
    <x v="131"/>
    <x v="1"/>
    <d v="2023-03-08T00:00:00"/>
    <x v="1215"/>
    <s v="HPUSBC"/>
    <x v="12"/>
    <x v="1"/>
    <x v="1"/>
    <n v="3"/>
    <x v="6"/>
    <x v="6"/>
    <x v="9"/>
  </r>
  <r>
    <x v="131"/>
    <x v="0"/>
    <d v="2023-03-15T00:00:00"/>
    <x v="860"/>
    <s v="CBK"/>
    <x v="6"/>
    <x v="2"/>
    <x v="1"/>
    <n v="3"/>
    <x v="6"/>
    <x v="6"/>
    <x v="9"/>
  </r>
  <r>
    <x v="131"/>
    <x v="1"/>
    <d v="2023-03-08T00:00:00"/>
    <x v="1376"/>
    <s v="WALLADPT"/>
    <x v="3"/>
    <x v="1"/>
    <x v="1"/>
    <n v="3"/>
    <x v="6"/>
    <x v="6"/>
    <x v="9"/>
  </r>
  <r>
    <x v="131"/>
    <x v="1"/>
    <d v="2023-03-08T00:00:00"/>
    <x v="751"/>
    <s v="IPHONE"/>
    <x v="1"/>
    <x v="1"/>
    <x v="1"/>
    <n v="3"/>
    <x v="6"/>
    <x v="6"/>
    <x v="9"/>
  </r>
  <r>
    <x v="131"/>
    <x v="1"/>
    <d v="2023-03-08T00:00:00"/>
    <x v="1569"/>
    <s v="HDST"/>
    <x v="8"/>
    <x v="4"/>
    <x v="1"/>
    <n v="3"/>
    <x v="6"/>
    <x v="6"/>
    <x v="9"/>
  </r>
  <r>
    <x v="131"/>
    <x v="1"/>
    <d v="2023-03-08T00:00:00"/>
    <x v="1025"/>
    <s v="UVGA"/>
    <x v="10"/>
    <x v="0"/>
    <x v="1"/>
    <n v="3"/>
    <x v="6"/>
    <x v="6"/>
    <x v="9"/>
  </r>
  <r>
    <x v="131"/>
    <x v="1"/>
    <d v="2023-03-22T00:00:00"/>
    <x v="962"/>
    <s v="CBK"/>
    <x v="6"/>
    <x v="2"/>
    <x v="1"/>
    <n v="3"/>
    <x v="6"/>
    <x v="6"/>
    <x v="9"/>
  </r>
  <r>
    <x v="131"/>
    <x v="1"/>
    <d v="2023-03-22T00:00:00"/>
    <x v="296"/>
    <s v="CLICC-ML"/>
    <x v="7"/>
    <x v="2"/>
    <x v="1"/>
    <n v="3"/>
    <x v="6"/>
    <x v="6"/>
    <x v="9"/>
  </r>
  <r>
    <x v="131"/>
    <x v="0"/>
    <d v="2023-03-08T00:00:00"/>
    <x v="1530"/>
    <s v="MACUSBC"/>
    <x v="2"/>
    <x v="1"/>
    <x v="1"/>
    <n v="3"/>
    <x v="6"/>
    <x v="6"/>
    <x v="9"/>
  </r>
  <r>
    <x v="131"/>
    <x v="0"/>
    <d v="2023-03-08T00:00:00"/>
    <x v="1536"/>
    <s v="MACUSBC"/>
    <x v="2"/>
    <x v="1"/>
    <x v="1"/>
    <n v="3"/>
    <x v="6"/>
    <x v="6"/>
    <x v="9"/>
  </r>
  <r>
    <x v="131"/>
    <x v="1"/>
    <d v="2023-03-08T00:00:00"/>
    <x v="1382"/>
    <s v="IPHONE"/>
    <x v="1"/>
    <x v="1"/>
    <x v="1"/>
    <n v="3"/>
    <x v="6"/>
    <x v="6"/>
    <x v="9"/>
  </r>
  <r>
    <x v="131"/>
    <x v="1"/>
    <d v="2023-03-08T00:00:00"/>
    <x v="1258"/>
    <s v="WALLADPT"/>
    <x v="3"/>
    <x v="1"/>
    <x v="1"/>
    <n v="3"/>
    <x v="6"/>
    <x v="6"/>
    <x v="9"/>
  </r>
  <r>
    <x v="131"/>
    <x v="1"/>
    <d v="2023-03-08T00:00:00"/>
    <x v="801"/>
    <s v="IPHONE"/>
    <x v="1"/>
    <x v="1"/>
    <x v="1"/>
    <n v="3"/>
    <x v="6"/>
    <x v="6"/>
    <x v="9"/>
  </r>
  <r>
    <x v="131"/>
    <x v="1"/>
    <d v="2023-03-08T00:00:00"/>
    <x v="751"/>
    <s v="IPHONE"/>
    <x v="1"/>
    <x v="1"/>
    <x v="1"/>
    <n v="3"/>
    <x v="6"/>
    <x v="6"/>
    <x v="9"/>
  </r>
  <r>
    <x v="131"/>
    <x v="1"/>
    <d v="2023-03-08T00:00:00"/>
    <x v="491"/>
    <s v="WALLADPT"/>
    <x v="3"/>
    <x v="1"/>
    <x v="1"/>
    <n v="3"/>
    <x v="6"/>
    <x v="6"/>
    <x v="9"/>
  </r>
  <r>
    <x v="131"/>
    <x v="1"/>
    <d v="2023-03-08T00:00:00"/>
    <x v="1277"/>
    <s v="WALLADPT"/>
    <x v="3"/>
    <x v="1"/>
    <x v="1"/>
    <n v="3"/>
    <x v="6"/>
    <x v="6"/>
    <x v="9"/>
  </r>
  <r>
    <x v="131"/>
    <x v="1"/>
    <d v="2023-03-08T00:00:00"/>
    <x v="464"/>
    <s v="IPHONE"/>
    <x v="1"/>
    <x v="1"/>
    <x v="1"/>
    <n v="3"/>
    <x v="6"/>
    <x v="6"/>
    <x v="9"/>
  </r>
  <r>
    <x v="131"/>
    <x v="1"/>
    <d v="2023-03-08T00:00:00"/>
    <x v="936"/>
    <s v="WALLADPT"/>
    <x v="3"/>
    <x v="1"/>
    <x v="1"/>
    <n v="3"/>
    <x v="6"/>
    <x v="6"/>
    <x v="9"/>
  </r>
  <r>
    <x v="131"/>
    <x v="1"/>
    <d v="2023-03-08T00:00:00"/>
    <x v="185"/>
    <s v="IPHONE"/>
    <x v="1"/>
    <x v="1"/>
    <x v="1"/>
    <n v="3"/>
    <x v="6"/>
    <x v="6"/>
    <x v="9"/>
  </r>
  <r>
    <x v="131"/>
    <x v="1"/>
    <d v="2023-03-08T00:00:00"/>
    <x v="497"/>
    <s v="IPHONE"/>
    <x v="1"/>
    <x v="1"/>
    <x v="1"/>
    <n v="3"/>
    <x v="6"/>
    <x v="6"/>
    <x v="9"/>
  </r>
  <r>
    <x v="131"/>
    <x v="1"/>
    <d v="2023-03-08T00:00:00"/>
    <x v="1534"/>
    <s v="MACUSBC"/>
    <x v="2"/>
    <x v="1"/>
    <x v="1"/>
    <n v="3"/>
    <x v="6"/>
    <x v="6"/>
    <x v="9"/>
  </r>
  <r>
    <x v="131"/>
    <x v="1"/>
    <d v="2023-03-08T00:00:00"/>
    <x v="1538"/>
    <s v="MACUSBC"/>
    <x v="2"/>
    <x v="1"/>
    <x v="1"/>
    <n v="3"/>
    <x v="6"/>
    <x v="6"/>
    <x v="9"/>
  </r>
  <r>
    <x v="131"/>
    <x v="1"/>
    <d v="2023-03-08T00:00:00"/>
    <x v="822"/>
    <s v="WALLADPT"/>
    <x v="3"/>
    <x v="1"/>
    <x v="1"/>
    <n v="3"/>
    <x v="6"/>
    <x v="6"/>
    <x v="9"/>
  </r>
  <r>
    <x v="131"/>
    <x v="1"/>
    <d v="2023-03-08T00:00:00"/>
    <x v="1503"/>
    <s v="IPHONE"/>
    <x v="1"/>
    <x v="1"/>
    <x v="1"/>
    <n v="3"/>
    <x v="6"/>
    <x v="6"/>
    <x v="9"/>
  </r>
  <r>
    <x v="131"/>
    <x v="1"/>
    <d v="2023-03-08T00:00:00"/>
    <x v="397"/>
    <s v="OMNI"/>
    <x v="15"/>
    <x v="1"/>
    <x v="1"/>
    <n v="3"/>
    <x v="6"/>
    <x v="6"/>
    <x v="9"/>
  </r>
  <r>
    <x v="131"/>
    <x v="1"/>
    <d v="2023-03-08T00:00:00"/>
    <x v="684"/>
    <s v="IPHONE"/>
    <x v="1"/>
    <x v="1"/>
    <x v="1"/>
    <n v="3"/>
    <x v="6"/>
    <x v="6"/>
    <x v="9"/>
  </r>
  <r>
    <x v="131"/>
    <x v="0"/>
    <d v="2023-03-08T00:00:00"/>
    <x v="402"/>
    <s v="IPHONE"/>
    <x v="1"/>
    <x v="1"/>
    <x v="1"/>
    <n v="3"/>
    <x v="6"/>
    <x v="6"/>
    <x v="9"/>
  </r>
  <r>
    <x v="131"/>
    <x v="1"/>
    <d v="2023-03-08T00:00:00"/>
    <x v="1105"/>
    <s v="ANDROID"/>
    <x v="19"/>
    <x v="1"/>
    <x v="1"/>
    <n v="3"/>
    <x v="6"/>
    <x v="6"/>
    <x v="9"/>
  </r>
  <r>
    <x v="131"/>
    <x v="1"/>
    <d v="2023-03-08T00:00:00"/>
    <x v="1048"/>
    <s v="WALLADPT"/>
    <x v="3"/>
    <x v="1"/>
    <x v="1"/>
    <n v="3"/>
    <x v="6"/>
    <x v="6"/>
    <x v="9"/>
  </r>
  <r>
    <x v="131"/>
    <x v="1"/>
    <d v="2023-03-08T00:00:00"/>
    <x v="1186"/>
    <s v="OMNI"/>
    <x v="15"/>
    <x v="1"/>
    <x v="1"/>
    <n v="3"/>
    <x v="6"/>
    <x v="6"/>
    <x v="9"/>
  </r>
  <r>
    <x v="131"/>
    <x v="1"/>
    <d v="2023-03-08T00:00:00"/>
    <x v="368"/>
    <s v="IPHONE"/>
    <x v="1"/>
    <x v="1"/>
    <x v="1"/>
    <n v="3"/>
    <x v="6"/>
    <x v="6"/>
    <x v="9"/>
  </r>
  <r>
    <x v="131"/>
    <x v="1"/>
    <d v="2023-03-08T00:00:00"/>
    <x v="1417"/>
    <s v="HPUSBC"/>
    <x v="12"/>
    <x v="1"/>
    <x v="1"/>
    <n v="3"/>
    <x v="6"/>
    <x v="6"/>
    <x v="9"/>
  </r>
  <r>
    <x v="131"/>
    <x v="1"/>
    <d v="2023-03-08T00:00:00"/>
    <x v="355"/>
    <s v="IPHONE"/>
    <x v="1"/>
    <x v="1"/>
    <x v="1"/>
    <n v="3"/>
    <x v="6"/>
    <x v="6"/>
    <x v="9"/>
  </r>
  <r>
    <x v="131"/>
    <x v="1"/>
    <d v="2023-03-08T00:00:00"/>
    <x v="1498"/>
    <s v="WALLADPT"/>
    <x v="3"/>
    <x v="1"/>
    <x v="1"/>
    <n v="3"/>
    <x v="6"/>
    <x v="6"/>
    <x v="9"/>
  </r>
  <r>
    <x v="131"/>
    <x v="1"/>
    <d v="2023-03-08T00:00:00"/>
    <x v="1001"/>
    <s v="IPHONE"/>
    <x v="1"/>
    <x v="1"/>
    <x v="1"/>
    <n v="3"/>
    <x v="6"/>
    <x v="6"/>
    <x v="9"/>
  </r>
  <r>
    <x v="131"/>
    <x v="2"/>
    <d v="2023-03-15T00:00:00"/>
    <x v="860"/>
    <s v="CBK"/>
    <x v="6"/>
    <x v="2"/>
    <x v="1"/>
    <n v="3"/>
    <x v="6"/>
    <x v="6"/>
    <x v="9"/>
  </r>
  <r>
    <x v="131"/>
    <x v="1"/>
    <d v="2023-03-08T00:00:00"/>
    <x v="1550"/>
    <s v="MACUSBC"/>
    <x v="2"/>
    <x v="1"/>
    <x v="1"/>
    <n v="3"/>
    <x v="6"/>
    <x v="6"/>
    <x v="9"/>
  </r>
  <r>
    <x v="131"/>
    <x v="1"/>
    <d v="2023-03-15T00:00:00"/>
    <x v="916"/>
    <s v="CLICC-ML"/>
    <x v="7"/>
    <x v="2"/>
    <x v="1"/>
    <n v="3"/>
    <x v="6"/>
    <x v="6"/>
    <x v="9"/>
  </r>
  <r>
    <x v="131"/>
    <x v="1"/>
    <d v="2023-03-08T00:00:00"/>
    <x v="1265"/>
    <s v="HPUSBC"/>
    <x v="12"/>
    <x v="1"/>
    <x v="1"/>
    <n v="3"/>
    <x v="6"/>
    <x v="6"/>
    <x v="9"/>
  </r>
  <r>
    <x v="131"/>
    <x v="1"/>
    <d v="2023-03-08T00:00:00"/>
    <x v="1531"/>
    <s v="MACUSBC"/>
    <x v="2"/>
    <x v="1"/>
    <x v="1"/>
    <n v="3"/>
    <x v="6"/>
    <x v="6"/>
    <x v="9"/>
  </r>
  <r>
    <x v="131"/>
    <x v="1"/>
    <d v="2023-03-15T00:00:00"/>
    <x v="400"/>
    <s v="CBK"/>
    <x v="6"/>
    <x v="2"/>
    <x v="1"/>
    <n v="3"/>
    <x v="6"/>
    <x v="6"/>
    <x v="9"/>
  </r>
  <r>
    <x v="131"/>
    <x v="1"/>
    <d v="2023-03-15T00:00:00"/>
    <x v="1188"/>
    <s v="HP"/>
    <x v="18"/>
    <x v="2"/>
    <x v="1"/>
    <n v="3"/>
    <x v="6"/>
    <x v="6"/>
    <x v="9"/>
  </r>
  <r>
    <x v="131"/>
    <x v="1"/>
    <d v="2023-03-22T00:00:00"/>
    <x v="1076"/>
    <s v="CBK"/>
    <x v="6"/>
    <x v="2"/>
    <x v="1"/>
    <n v="3"/>
    <x v="6"/>
    <x v="6"/>
    <x v="9"/>
  </r>
  <r>
    <x v="131"/>
    <x v="1"/>
    <d v="2023-03-08T00:00:00"/>
    <x v="1143"/>
    <s v="WALLADPT"/>
    <x v="3"/>
    <x v="1"/>
    <x v="1"/>
    <n v="3"/>
    <x v="6"/>
    <x v="6"/>
    <x v="9"/>
  </r>
  <r>
    <x v="131"/>
    <x v="1"/>
    <d v="2023-03-08T00:00:00"/>
    <x v="2"/>
    <s v="IPHONE"/>
    <x v="1"/>
    <x v="1"/>
    <x v="1"/>
    <n v="3"/>
    <x v="6"/>
    <x v="6"/>
    <x v="9"/>
  </r>
  <r>
    <x v="131"/>
    <x v="1"/>
    <d v="2023-03-08T00:00:00"/>
    <x v="1320"/>
    <s v="OMNI"/>
    <x v="15"/>
    <x v="1"/>
    <x v="1"/>
    <n v="3"/>
    <x v="6"/>
    <x v="6"/>
    <x v="9"/>
  </r>
  <r>
    <x v="131"/>
    <x v="0"/>
    <d v="2023-03-08T00:00:00"/>
    <x v="1087"/>
    <s v="IPHONE"/>
    <x v="1"/>
    <x v="1"/>
    <x v="1"/>
    <n v="3"/>
    <x v="6"/>
    <x v="6"/>
    <x v="9"/>
  </r>
  <r>
    <x v="131"/>
    <x v="1"/>
    <d v="2023-03-15T00:00:00"/>
    <x v="161"/>
    <s v="CLICC-ML"/>
    <x v="7"/>
    <x v="2"/>
    <x v="1"/>
    <n v="3"/>
    <x v="6"/>
    <x v="6"/>
    <x v="9"/>
  </r>
  <r>
    <x v="131"/>
    <x v="1"/>
    <d v="2023-03-08T00:00:00"/>
    <x v="1586"/>
    <s v="MACUSBC"/>
    <x v="2"/>
    <x v="1"/>
    <x v="1"/>
    <n v="3"/>
    <x v="6"/>
    <x v="6"/>
    <x v="9"/>
  </r>
  <r>
    <x v="131"/>
    <x v="1"/>
    <d v="2023-03-08T00:00:00"/>
    <x v="1215"/>
    <s v="HPUSBC"/>
    <x v="12"/>
    <x v="1"/>
    <x v="1"/>
    <n v="3"/>
    <x v="6"/>
    <x v="6"/>
    <x v="9"/>
  </r>
  <r>
    <x v="131"/>
    <x v="1"/>
    <d v="2023-03-08T00:00:00"/>
    <x v="1569"/>
    <s v="HDST"/>
    <x v="8"/>
    <x v="4"/>
    <x v="1"/>
    <n v="3"/>
    <x v="6"/>
    <x v="6"/>
    <x v="9"/>
  </r>
  <r>
    <x v="131"/>
    <x v="1"/>
    <d v="2023-03-08T00:00:00"/>
    <x v="394"/>
    <s v="WALLADPT"/>
    <x v="3"/>
    <x v="1"/>
    <x v="1"/>
    <n v="3"/>
    <x v="6"/>
    <x v="6"/>
    <x v="9"/>
  </r>
  <r>
    <x v="131"/>
    <x v="1"/>
    <d v="2023-03-08T00:00:00"/>
    <x v="393"/>
    <s v="IPHONE"/>
    <x v="1"/>
    <x v="1"/>
    <x v="1"/>
    <n v="3"/>
    <x v="6"/>
    <x v="6"/>
    <x v="9"/>
  </r>
  <r>
    <x v="131"/>
    <x v="1"/>
    <d v="2023-03-08T00:00:00"/>
    <x v="498"/>
    <s v="WALLADPT"/>
    <x v="3"/>
    <x v="1"/>
    <x v="1"/>
    <n v="3"/>
    <x v="6"/>
    <x v="6"/>
    <x v="9"/>
  </r>
  <r>
    <x v="131"/>
    <x v="1"/>
    <d v="2023-03-08T00:00:00"/>
    <x v="430"/>
    <s v="IPHONE"/>
    <x v="1"/>
    <x v="1"/>
    <x v="1"/>
    <n v="3"/>
    <x v="6"/>
    <x v="6"/>
    <x v="9"/>
  </r>
  <r>
    <x v="131"/>
    <x v="1"/>
    <d v="2023-03-08T00:00:00"/>
    <x v="394"/>
    <s v="WALLADPT"/>
    <x v="3"/>
    <x v="1"/>
    <x v="1"/>
    <n v="3"/>
    <x v="6"/>
    <x v="6"/>
    <x v="9"/>
  </r>
  <r>
    <x v="131"/>
    <x v="0"/>
    <d v="2023-03-22T00:00:00"/>
    <x v="831"/>
    <s v="CLICC-ML"/>
    <x v="7"/>
    <x v="2"/>
    <x v="1"/>
    <n v="3"/>
    <x v="6"/>
    <x v="6"/>
    <x v="9"/>
  </r>
  <r>
    <x v="131"/>
    <x v="0"/>
    <d v="2023-03-08T00:00:00"/>
    <x v="688"/>
    <s v="HDST"/>
    <x v="8"/>
    <x v="4"/>
    <x v="1"/>
    <n v="3"/>
    <x v="6"/>
    <x v="6"/>
    <x v="9"/>
  </r>
  <r>
    <x v="131"/>
    <x v="1"/>
    <d v="2023-03-15T00:00:00"/>
    <x v="72"/>
    <s v="CLICC-ML"/>
    <x v="7"/>
    <x v="2"/>
    <x v="1"/>
    <n v="3"/>
    <x v="6"/>
    <x v="6"/>
    <x v="9"/>
  </r>
  <r>
    <x v="131"/>
    <x v="0"/>
    <d v="2023-03-08T00:00:00"/>
    <x v="1086"/>
    <s v="IPHONE"/>
    <x v="1"/>
    <x v="1"/>
    <x v="1"/>
    <n v="3"/>
    <x v="6"/>
    <x v="6"/>
    <x v="9"/>
  </r>
  <r>
    <x v="131"/>
    <x v="1"/>
    <d v="2023-03-08T00:00:00"/>
    <x v="1417"/>
    <s v="HPUSBC"/>
    <x v="12"/>
    <x v="1"/>
    <x v="1"/>
    <n v="3"/>
    <x v="6"/>
    <x v="6"/>
    <x v="9"/>
  </r>
  <r>
    <x v="131"/>
    <x v="0"/>
    <d v="2023-03-15T00:00:00"/>
    <x v="860"/>
    <s v="CBK"/>
    <x v="6"/>
    <x v="2"/>
    <x v="1"/>
    <n v="3"/>
    <x v="6"/>
    <x v="6"/>
    <x v="9"/>
  </r>
  <r>
    <x v="131"/>
    <x v="1"/>
    <d v="2023-03-08T00:00:00"/>
    <x v="1209"/>
    <s v="HPUSBC"/>
    <x v="12"/>
    <x v="1"/>
    <x v="1"/>
    <n v="3"/>
    <x v="6"/>
    <x v="6"/>
    <x v="9"/>
  </r>
  <r>
    <x v="131"/>
    <x v="1"/>
    <d v="2023-03-08T00:00:00"/>
    <x v="497"/>
    <s v="IPHONE"/>
    <x v="1"/>
    <x v="1"/>
    <x v="1"/>
    <n v="3"/>
    <x v="6"/>
    <x v="6"/>
    <x v="9"/>
  </r>
  <r>
    <x v="131"/>
    <x v="1"/>
    <d v="2023-03-08T00:00:00"/>
    <x v="1318"/>
    <s v="WALLADPT"/>
    <x v="3"/>
    <x v="1"/>
    <x v="1"/>
    <n v="3"/>
    <x v="6"/>
    <x v="6"/>
    <x v="9"/>
  </r>
  <r>
    <x v="131"/>
    <x v="0"/>
    <d v="2023-03-08T00:00:00"/>
    <x v="1115"/>
    <s v="HDMIC"/>
    <x v="0"/>
    <x v="0"/>
    <x v="1"/>
    <n v="3"/>
    <x v="6"/>
    <x v="6"/>
    <x v="9"/>
  </r>
  <r>
    <x v="131"/>
    <x v="1"/>
    <d v="2023-03-08T00:00:00"/>
    <x v="554"/>
    <s v="IPHONE"/>
    <x v="1"/>
    <x v="1"/>
    <x v="1"/>
    <n v="3"/>
    <x v="6"/>
    <x v="6"/>
    <x v="9"/>
  </r>
  <r>
    <x v="131"/>
    <x v="1"/>
    <d v="2023-03-08T00:00:00"/>
    <x v="1556"/>
    <s v="IPHONE"/>
    <x v="1"/>
    <x v="1"/>
    <x v="1"/>
    <n v="3"/>
    <x v="6"/>
    <x v="6"/>
    <x v="9"/>
  </r>
  <r>
    <x v="131"/>
    <x v="1"/>
    <d v="2023-03-08T00:00:00"/>
    <x v="1550"/>
    <s v="MACUSBC"/>
    <x v="2"/>
    <x v="1"/>
    <x v="1"/>
    <n v="3"/>
    <x v="6"/>
    <x v="6"/>
    <x v="9"/>
  </r>
  <r>
    <x v="131"/>
    <x v="1"/>
    <d v="2023-03-08T00:00:00"/>
    <x v="497"/>
    <s v="IPHONE"/>
    <x v="1"/>
    <x v="1"/>
    <x v="1"/>
    <n v="3"/>
    <x v="6"/>
    <x v="6"/>
    <x v="9"/>
  </r>
  <r>
    <x v="131"/>
    <x v="1"/>
    <d v="2023-03-08T00:00:00"/>
    <x v="1318"/>
    <s v="WALLADPT"/>
    <x v="3"/>
    <x v="1"/>
    <x v="1"/>
    <n v="3"/>
    <x v="6"/>
    <x v="6"/>
    <x v="9"/>
  </r>
  <r>
    <x v="131"/>
    <x v="2"/>
    <d v="2023-03-08T00:00:00"/>
    <x v="524"/>
    <s v="IPHONE"/>
    <x v="1"/>
    <x v="1"/>
    <x v="1"/>
    <n v="3"/>
    <x v="6"/>
    <x v="6"/>
    <x v="9"/>
  </r>
  <r>
    <x v="131"/>
    <x v="2"/>
    <d v="2023-03-08T00:00:00"/>
    <x v="1048"/>
    <s v="WALLADPT"/>
    <x v="3"/>
    <x v="1"/>
    <x v="1"/>
    <n v="3"/>
    <x v="6"/>
    <x v="6"/>
    <x v="9"/>
  </r>
  <r>
    <x v="131"/>
    <x v="1"/>
    <d v="2023-03-15T00:00:00"/>
    <x v="768"/>
    <s v="CBK"/>
    <x v="6"/>
    <x v="2"/>
    <x v="1"/>
    <n v="3"/>
    <x v="6"/>
    <x v="6"/>
    <x v="9"/>
  </r>
  <r>
    <x v="131"/>
    <x v="0"/>
    <d v="2023-03-08T00:00:00"/>
    <x v="1536"/>
    <s v="MACUSBC"/>
    <x v="2"/>
    <x v="1"/>
    <x v="1"/>
    <n v="3"/>
    <x v="6"/>
    <x v="6"/>
    <x v="9"/>
  </r>
  <r>
    <x v="131"/>
    <x v="0"/>
    <d v="2023-03-15T00:00:00"/>
    <x v="626"/>
    <s v="CLICC-ML"/>
    <x v="7"/>
    <x v="2"/>
    <x v="1"/>
    <n v="3"/>
    <x v="6"/>
    <x v="6"/>
    <x v="9"/>
  </r>
  <r>
    <x v="131"/>
    <x v="2"/>
    <d v="2023-03-15T00:00:00"/>
    <x v="399"/>
    <s v="CBK"/>
    <x v="6"/>
    <x v="2"/>
    <x v="1"/>
    <n v="3"/>
    <x v="6"/>
    <x v="6"/>
    <x v="9"/>
  </r>
  <r>
    <x v="131"/>
    <x v="1"/>
    <d v="2023-03-15T00:00:00"/>
    <x v="876"/>
    <s v="CBK"/>
    <x v="6"/>
    <x v="2"/>
    <x v="1"/>
    <n v="3"/>
    <x v="6"/>
    <x v="6"/>
    <x v="9"/>
  </r>
  <r>
    <x v="131"/>
    <x v="0"/>
    <d v="2023-03-08T00:00:00"/>
    <x v="1498"/>
    <s v="WALLADPT"/>
    <x v="3"/>
    <x v="1"/>
    <x v="1"/>
    <n v="3"/>
    <x v="6"/>
    <x v="6"/>
    <x v="9"/>
  </r>
  <r>
    <x v="131"/>
    <x v="0"/>
    <d v="2023-03-08T00:00:00"/>
    <x v="1087"/>
    <s v="IPHONE"/>
    <x v="1"/>
    <x v="1"/>
    <x v="1"/>
    <n v="3"/>
    <x v="6"/>
    <x v="6"/>
    <x v="9"/>
  </r>
  <r>
    <x v="131"/>
    <x v="1"/>
    <d v="2023-03-21T00:00:00"/>
    <x v="1221"/>
    <s v="HP"/>
    <x v="18"/>
    <x v="2"/>
    <x v="1"/>
    <n v="3"/>
    <x v="6"/>
    <x v="6"/>
    <x v="9"/>
  </r>
  <r>
    <x v="131"/>
    <x v="1"/>
    <d v="2023-03-08T00:00:00"/>
    <x v="1209"/>
    <s v="HPUSBC"/>
    <x v="12"/>
    <x v="1"/>
    <x v="1"/>
    <n v="3"/>
    <x v="6"/>
    <x v="6"/>
    <x v="9"/>
  </r>
  <r>
    <x v="131"/>
    <x v="0"/>
    <d v="2023-03-08T00:00:00"/>
    <x v="1143"/>
    <s v="WALLADPT"/>
    <x v="3"/>
    <x v="1"/>
    <x v="1"/>
    <n v="3"/>
    <x v="6"/>
    <x v="6"/>
    <x v="9"/>
  </r>
  <r>
    <x v="131"/>
    <x v="0"/>
    <d v="2023-03-08T00:00:00"/>
    <x v="2"/>
    <s v="IPHONE"/>
    <x v="1"/>
    <x v="1"/>
    <x v="1"/>
    <n v="3"/>
    <x v="6"/>
    <x v="6"/>
    <x v="9"/>
  </r>
  <r>
    <x v="131"/>
    <x v="1"/>
    <d v="2023-03-08T00:00:00"/>
    <x v="1177"/>
    <s v="WALLADPT"/>
    <x v="3"/>
    <x v="1"/>
    <x v="1"/>
    <n v="3"/>
    <x v="6"/>
    <x v="6"/>
    <x v="9"/>
  </r>
  <r>
    <x v="131"/>
    <x v="0"/>
    <d v="2023-03-08T00:00:00"/>
    <x v="185"/>
    <s v="IPHONE"/>
    <x v="1"/>
    <x v="1"/>
    <x v="1"/>
    <n v="3"/>
    <x v="6"/>
    <x v="6"/>
    <x v="9"/>
  </r>
  <r>
    <x v="131"/>
    <x v="0"/>
    <d v="2023-03-08T00:00:00"/>
    <x v="5"/>
    <s v="WALLADPT"/>
    <x v="3"/>
    <x v="1"/>
    <x v="1"/>
    <n v="3"/>
    <x v="6"/>
    <x v="6"/>
    <x v="9"/>
  </r>
  <r>
    <x v="131"/>
    <x v="1"/>
    <d v="2023-03-22T00:00:00"/>
    <x v="797"/>
    <s v="CBK"/>
    <x v="6"/>
    <x v="2"/>
    <x v="1"/>
    <n v="3"/>
    <x v="6"/>
    <x v="6"/>
    <x v="9"/>
  </r>
  <r>
    <x v="131"/>
    <x v="1"/>
    <d v="2023-03-08T00:00:00"/>
    <x v="684"/>
    <s v="IPHONE"/>
    <x v="1"/>
    <x v="1"/>
    <x v="1"/>
    <n v="3"/>
    <x v="6"/>
    <x v="6"/>
    <x v="9"/>
  </r>
  <r>
    <x v="131"/>
    <x v="0"/>
    <d v="2023-03-08T00:00:00"/>
    <x v="394"/>
    <s v="WALLADPT"/>
    <x v="3"/>
    <x v="1"/>
    <x v="1"/>
    <n v="3"/>
    <x v="6"/>
    <x v="6"/>
    <x v="9"/>
  </r>
  <r>
    <x v="131"/>
    <x v="0"/>
    <d v="2023-03-08T00:00:00"/>
    <x v="1586"/>
    <s v="MACUSBC"/>
    <x v="2"/>
    <x v="1"/>
    <x v="1"/>
    <n v="3"/>
    <x v="6"/>
    <x v="6"/>
    <x v="9"/>
  </r>
  <r>
    <x v="131"/>
    <x v="0"/>
    <d v="2023-03-08T00:00:00"/>
    <x v="393"/>
    <s v="IPHONE"/>
    <x v="1"/>
    <x v="1"/>
    <x v="1"/>
    <n v="3"/>
    <x v="6"/>
    <x v="6"/>
    <x v="9"/>
  </r>
  <r>
    <x v="131"/>
    <x v="0"/>
    <d v="2023-03-08T00:00:00"/>
    <x v="1534"/>
    <s v="MACUSBC"/>
    <x v="2"/>
    <x v="1"/>
    <x v="1"/>
    <n v="3"/>
    <x v="6"/>
    <x v="6"/>
    <x v="9"/>
  </r>
  <r>
    <x v="131"/>
    <x v="0"/>
    <d v="2023-03-08T00:00:00"/>
    <x v="936"/>
    <s v="WALLADPT"/>
    <x v="3"/>
    <x v="1"/>
    <x v="1"/>
    <n v="3"/>
    <x v="6"/>
    <x v="6"/>
    <x v="9"/>
  </r>
  <r>
    <x v="131"/>
    <x v="0"/>
    <d v="2023-03-08T00:00:00"/>
    <x v="2"/>
    <s v="IPHONE"/>
    <x v="1"/>
    <x v="1"/>
    <x v="1"/>
    <n v="3"/>
    <x v="6"/>
    <x v="6"/>
    <x v="9"/>
  </r>
  <r>
    <x v="131"/>
    <x v="1"/>
    <d v="2023-03-08T00:00:00"/>
    <x v="1533"/>
    <s v="MACUSBC"/>
    <x v="2"/>
    <x v="1"/>
    <x v="1"/>
    <n v="3"/>
    <x v="6"/>
    <x v="6"/>
    <x v="9"/>
  </r>
  <r>
    <x v="131"/>
    <x v="1"/>
    <d v="2023-03-09T00:00:00"/>
    <x v="554"/>
    <s v="IPHONE"/>
    <x v="1"/>
    <x v="1"/>
    <x v="1"/>
    <n v="3"/>
    <x v="6"/>
    <x v="6"/>
    <x v="9"/>
  </r>
  <r>
    <x v="131"/>
    <x v="1"/>
    <d v="2023-03-08T00:00:00"/>
    <x v="1143"/>
    <s v="WALLADPT"/>
    <x v="3"/>
    <x v="1"/>
    <x v="1"/>
    <n v="3"/>
    <x v="6"/>
    <x v="6"/>
    <x v="9"/>
  </r>
  <r>
    <x v="131"/>
    <x v="1"/>
    <d v="2023-03-08T00:00:00"/>
    <x v="524"/>
    <s v="IPHONE"/>
    <x v="1"/>
    <x v="1"/>
    <x v="1"/>
    <n v="3"/>
    <x v="6"/>
    <x v="6"/>
    <x v="9"/>
  </r>
  <r>
    <x v="131"/>
    <x v="1"/>
    <d v="2023-03-08T00:00:00"/>
    <x v="524"/>
    <s v="IPHONE"/>
    <x v="1"/>
    <x v="1"/>
    <x v="1"/>
    <n v="3"/>
    <x v="6"/>
    <x v="6"/>
    <x v="9"/>
  </r>
  <r>
    <x v="131"/>
    <x v="1"/>
    <d v="2023-03-08T00:00:00"/>
    <x v="1538"/>
    <s v="MACUSBC"/>
    <x v="2"/>
    <x v="1"/>
    <x v="1"/>
    <n v="3"/>
    <x v="6"/>
    <x v="6"/>
    <x v="9"/>
  </r>
  <r>
    <x v="131"/>
    <x v="1"/>
    <d v="2023-03-09T00:00:00"/>
    <x v="1562"/>
    <s v="MACUSBC"/>
    <x v="2"/>
    <x v="1"/>
    <x v="1"/>
    <n v="3"/>
    <x v="6"/>
    <x v="6"/>
    <x v="9"/>
  </r>
  <r>
    <x v="131"/>
    <x v="1"/>
    <d v="2023-03-09T00:00:00"/>
    <x v="1601"/>
    <s v="MACUSBC"/>
    <x v="2"/>
    <x v="1"/>
    <x v="1"/>
    <n v="3"/>
    <x v="6"/>
    <x v="6"/>
    <x v="9"/>
  </r>
  <r>
    <x v="131"/>
    <x v="1"/>
    <d v="2023-03-09T00:00:00"/>
    <x v="1558"/>
    <s v="MACUSBC"/>
    <x v="2"/>
    <x v="1"/>
    <x v="1"/>
    <n v="3"/>
    <x v="6"/>
    <x v="6"/>
    <x v="9"/>
  </r>
  <r>
    <x v="131"/>
    <x v="1"/>
    <d v="2023-03-09T00:00:00"/>
    <x v="1562"/>
    <s v="MACUSBC"/>
    <x v="2"/>
    <x v="1"/>
    <x v="1"/>
    <n v="3"/>
    <x v="6"/>
    <x v="6"/>
    <x v="9"/>
  </r>
  <r>
    <x v="131"/>
    <x v="1"/>
    <d v="2023-03-09T00:00:00"/>
    <x v="1601"/>
    <s v="MACUSBC"/>
    <x v="2"/>
    <x v="1"/>
    <x v="1"/>
    <n v="3"/>
    <x v="6"/>
    <x v="6"/>
    <x v="9"/>
  </r>
  <r>
    <x v="131"/>
    <x v="1"/>
    <d v="2023-03-09T00:00:00"/>
    <x v="806"/>
    <s v="IPHONE"/>
    <x v="1"/>
    <x v="1"/>
    <x v="1"/>
    <n v="3"/>
    <x v="6"/>
    <x v="6"/>
    <x v="9"/>
  </r>
  <r>
    <x v="132"/>
    <x v="1"/>
    <d v="2023-03-09T00:00:00"/>
    <x v="1032"/>
    <s v="IPHONE"/>
    <x v="1"/>
    <x v="1"/>
    <x v="1"/>
    <n v="3"/>
    <x v="6"/>
    <x v="0"/>
    <x v="9"/>
  </r>
  <r>
    <x v="132"/>
    <x v="1"/>
    <d v="2023-03-09T00:00:00"/>
    <x v="1586"/>
    <s v="MACUSBC"/>
    <x v="2"/>
    <x v="1"/>
    <x v="1"/>
    <n v="3"/>
    <x v="6"/>
    <x v="0"/>
    <x v="9"/>
  </r>
  <r>
    <x v="132"/>
    <x v="1"/>
    <d v="2023-03-09T00:00:00"/>
    <x v="2"/>
    <s v="IPHONE"/>
    <x v="1"/>
    <x v="1"/>
    <x v="1"/>
    <n v="3"/>
    <x v="6"/>
    <x v="0"/>
    <x v="9"/>
  </r>
  <r>
    <x v="132"/>
    <x v="1"/>
    <d v="2023-03-09T00:00:00"/>
    <x v="936"/>
    <s v="WALLADPT"/>
    <x v="3"/>
    <x v="1"/>
    <x v="1"/>
    <n v="3"/>
    <x v="6"/>
    <x v="0"/>
    <x v="9"/>
  </r>
  <r>
    <x v="132"/>
    <x v="0"/>
    <d v="2023-03-09T00:00:00"/>
    <x v="1538"/>
    <s v="MACUSBC"/>
    <x v="2"/>
    <x v="1"/>
    <x v="1"/>
    <n v="3"/>
    <x v="6"/>
    <x v="0"/>
    <x v="9"/>
  </r>
  <r>
    <x v="132"/>
    <x v="1"/>
    <d v="2023-03-16T00:00:00"/>
    <x v="1053"/>
    <s v="CBK"/>
    <x v="6"/>
    <x v="2"/>
    <x v="1"/>
    <n v="3"/>
    <x v="6"/>
    <x v="0"/>
    <x v="9"/>
  </r>
  <r>
    <x v="132"/>
    <x v="1"/>
    <d v="2023-03-09T00:00:00"/>
    <x v="1534"/>
    <s v="MACUSBC"/>
    <x v="2"/>
    <x v="1"/>
    <x v="1"/>
    <n v="3"/>
    <x v="6"/>
    <x v="0"/>
    <x v="9"/>
  </r>
  <r>
    <x v="132"/>
    <x v="1"/>
    <d v="2023-03-09T00:00:00"/>
    <x v="497"/>
    <s v="IPHONE"/>
    <x v="1"/>
    <x v="1"/>
    <x v="1"/>
    <n v="3"/>
    <x v="6"/>
    <x v="0"/>
    <x v="9"/>
  </r>
  <r>
    <x v="132"/>
    <x v="1"/>
    <d v="2023-03-09T00:00:00"/>
    <x v="1277"/>
    <s v="WALLADPT"/>
    <x v="3"/>
    <x v="1"/>
    <x v="1"/>
    <n v="3"/>
    <x v="6"/>
    <x v="0"/>
    <x v="9"/>
  </r>
  <r>
    <x v="132"/>
    <x v="3"/>
    <d v="2023-03-16T00:00:00"/>
    <x v="721"/>
    <s v="CLICC-ML"/>
    <x v="7"/>
    <x v="2"/>
    <x v="1"/>
    <n v="3"/>
    <x v="6"/>
    <x v="0"/>
    <x v="9"/>
  </r>
  <r>
    <x v="132"/>
    <x v="1"/>
    <d v="2023-03-22T00:00:00"/>
    <x v="513"/>
    <s v="CLICC-ML"/>
    <x v="7"/>
    <x v="2"/>
    <x v="1"/>
    <n v="3"/>
    <x v="6"/>
    <x v="0"/>
    <x v="9"/>
  </r>
  <r>
    <x v="132"/>
    <x v="3"/>
    <d v="2023-03-09T00:00:00"/>
    <x v="1024"/>
    <s v="UHDMI"/>
    <x v="14"/>
    <x v="0"/>
    <x v="1"/>
    <n v="3"/>
    <x v="6"/>
    <x v="0"/>
    <x v="9"/>
  </r>
  <r>
    <x v="132"/>
    <x v="1"/>
    <d v="2023-03-23T00:00:00"/>
    <x v="161"/>
    <s v="CLICC-ML"/>
    <x v="7"/>
    <x v="2"/>
    <x v="1"/>
    <n v="3"/>
    <x v="6"/>
    <x v="0"/>
    <x v="9"/>
  </r>
  <r>
    <x v="132"/>
    <x v="1"/>
    <d v="2023-03-16T00:00:00"/>
    <x v="1207"/>
    <s v="HP"/>
    <x v="18"/>
    <x v="2"/>
    <x v="1"/>
    <n v="3"/>
    <x v="6"/>
    <x v="0"/>
    <x v="9"/>
  </r>
  <r>
    <x v="132"/>
    <x v="1"/>
    <d v="2023-03-09T00:00:00"/>
    <x v="1534"/>
    <s v="MACUSBC"/>
    <x v="2"/>
    <x v="1"/>
    <x v="1"/>
    <n v="3"/>
    <x v="6"/>
    <x v="0"/>
    <x v="9"/>
  </r>
  <r>
    <x v="132"/>
    <x v="1"/>
    <d v="2023-03-09T00:00:00"/>
    <x v="1258"/>
    <s v="WALLADPT"/>
    <x v="3"/>
    <x v="1"/>
    <x v="1"/>
    <n v="3"/>
    <x v="6"/>
    <x v="0"/>
    <x v="9"/>
  </r>
  <r>
    <x v="132"/>
    <x v="1"/>
    <d v="2023-03-09T00:00:00"/>
    <x v="464"/>
    <s v="IPHONE"/>
    <x v="1"/>
    <x v="1"/>
    <x v="1"/>
    <n v="3"/>
    <x v="6"/>
    <x v="0"/>
    <x v="9"/>
  </r>
  <r>
    <x v="132"/>
    <x v="0"/>
    <d v="2023-03-16T00:00:00"/>
    <x v="399"/>
    <s v="CBK"/>
    <x v="6"/>
    <x v="2"/>
    <x v="1"/>
    <n v="3"/>
    <x v="6"/>
    <x v="0"/>
    <x v="9"/>
  </r>
  <r>
    <x v="132"/>
    <x v="1"/>
    <d v="2023-03-09T00:00:00"/>
    <x v="1558"/>
    <s v="MACUSBC"/>
    <x v="2"/>
    <x v="1"/>
    <x v="1"/>
    <n v="3"/>
    <x v="6"/>
    <x v="0"/>
    <x v="9"/>
  </r>
  <r>
    <x v="132"/>
    <x v="0"/>
    <d v="2023-03-23T00:00:00"/>
    <x v="1446"/>
    <s v="CLICC-MM"/>
    <x v="4"/>
    <x v="2"/>
    <x v="1"/>
    <n v="3"/>
    <x v="6"/>
    <x v="0"/>
    <x v="9"/>
  </r>
  <r>
    <x v="132"/>
    <x v="0"/>
    <d v="2023-03-16T00:00:00"/>
    <x v="860"/>
    <s v="CBK"/>
    <x v="6"/>
    <x v="2"/>
    <x v="1"/>
    <n v="3"/>
    <x v="6"/>
    <x v="0"/>
    <x v="9"/>
  </r>
  <r>
    <x v="132"/>
    <x v="0"/>
    <d v="2023-03-16T00:00:00"/>
    <x v="328"/>
    <s v="CBK"/>
    <x v="6"/>
    <x v="2"/>
    <x v="1"/>
    <n v="3"/>
    <x v="6"/>
    <x v="0"/>
    <x v="9"/>
  </r>
  <r>
    <x v="132"/>
    <x v="1"/>
    <d v="2023-03-09T00:00:00"/>
    <x v="961"/>
    <s v="MACCHRG"/>
    <x v="9"/>
    <x v="1"/>
    <x v="1"/>
    <n v="3"/>
    <x v="6"/>
    <x v="0"/>
    <x v="9"/>
  </r>
  <r>
    <x v="132"/>
    <x v="1"/>
    <d v="2023-03-09T00:00:00"/>
    <x v="1530"/>
    <s v="MACUSBC"/>
    <x v="2"/>
    <x v="1"/>
    <x v="1"/>
    <n v="3"/>
    <x v="6"/>
    <x v="0"/>
    <x v="9"/>
  </r>
  <r>
    <x v="132"/>
    <x v="1"/>
    <d v="2023-03-09T00:00:00"/>
    <x v="497"/>
    <s v="IPHONE"/>
    <x v="1"/>
    <x v="1"/>
    <x v="1"/>
    <n v="3"/>
    <x v="6"/>
    <x v="0"/>
    <x v="9"/>
  </r>
  <r>
    <x v="132"/>
    <x v="1"/>
    <d v="2023-03-09T00:00:00"/>
    <x v="431"/>
    <s v="WALLADPT"/>
    <x v="3"/>
    <x v="1"/>
    <x v="1"/>
    <n v="3"/>
    <x v="6"/>
    <x v="0"/>
    <x v="9"/>
  </r>
  <r>
    <x v="132"/>
    <x v="0"/>
    <d v="2023-03-16T00:00:00"/>
    <x v="258"/>
    <s v="CBK"/>
    <x v="6"/>
    <x v="2"/>
    <x v="1"/>
    <n v="3"/>
    <x v="6"/>
    <x v="0"/>
    <x v="9"/>
  </r>
  <r>
    <x v="132"/>
    <x v="1"/>
    <d v="2023-03-09T00:00:00"/>
    <x v="310"/>
    <s v="HPUSBC"/>
    <x v="12"/>
    <x v="1"/>
    <x v="1"/>
    <n v="3"/>
    <x v="6"/>
    <x v="0"/>
    <x v="9"/>
  </r>
  <r>
    <x v="132"/>
    <x v="1"/>
    <d v="2023-03-09T00:00:00"/>
    <x v="883"/>
    <s v="IPHONE"/>
    <x v="1"/>
    <x v="1"/>
    <x v="1"/>
    <n v="3"/>
    <x v="6"/>
    <x v="0"/>
    <x v="9"/>
  </r>
  <r>
    <x v="132"/>
    <x v="1"/>
    <d v="2023-03-16T00:00:00"/>
    <x v="893"/>
    <s v="CLICC-ML"/>
    <x v="7"/>
    <x v="2"/>
    <x v="1"/>
    <n v="3"/>
    <x v="6"/>
    <x v="0"/>
    <x v="9"/>
  </r>
  <r>
    <x v="132"/>
    <x v="1"/>
    <d v="2023-03-16T00:00:00"/>
    <x v="1268"/>
    <s v="CLICC-ML"/>
    <x v="7"/>
    <x v="2"/>
    <x v="1"/>
    <n v="3"/>
    <x v="6"/>
    <x v="0"/>
    <x v="9"/>
  </r>
  <r>
    <x v="132"/>
    <x v="1"/>
    <d v="2023-03-09T00:00:00"/>
    <x v="1301"/>
    <s v="IPHONE"/>
    <x v="1"/>
    <x v="1"/>
    <x v="1"/>
    <n v="3"/>
    <x v="6"/>
    <x v="0"/>
    <x v="9"/>
  </r>
  <r>
    <x v="132"/>
    <x v="1"/>
    <d v="2023-03-09T00:00:00"/>
    <x v="491"/>
    <s v="WALLADPT"/>
    <x v="3"/>
    <x v="1"/>
    <x v="1"/>
    <n v="3"/>
    <x v="6"/>
    <x v="0"/>
    <x v="9"/>
  </r>
  <r>
    <x v="132"/>
    <x v="0"/>
    <d v="2023-03-09T00:00:00"/>
    <x v="498"/>
    <s v="WALLADPT"/>
    <x v="3"/>
    <x v="1"/>
    <x v="1"/>
    <n v="3"/>
    <x v="6"/>
    <x v="0"/>
    <x v="9"/>
  </r>
  <r>
    <x v="132"/>
    <x v="0"/>
    <d v="2023-03-09T00:00:00"/>
    <x v="2"/>
    <s v="IPHONE"/>
    <x v="1"/>
    <x v="1"/>
    <x v="1"/>
    <n v="3"/>
    <x v="6"/>
    <x v="0"/>
    <x v="9"/>
  </r>
  <r>
    <x v="132"/>
    <x v="0"/>
    <d v="2023-03-23T00:00:00"/>
    <x v="1551"/>
    <s v="CLICC-MM"/>
    <x v="4"/>
    <x v="2"/>
    <x v="1"/>
    <n v="3"/>
    <x v="6"/>
    <x v="0"/>
    <x v="9"/>
  </r>
  <r>
    <x v="132"/>
    <x v="1"/>
    <d v="2023-03-09T00:00:00"/>
    <x v="1177"/>
    <s v="WALLADPT"/>
    <x v="3"/>
    <x v="1"/>
    <x v="1"/>
    <n v="3"/>
    <x v="6"/>
    <x v="0"/>
    <x v="9"/>
  </r>
  <r>
    <x v="132"/>
    <x v="1"/>
    <d v="2023-03-09T00:00:00"/>
    <x v="679"/>
    <s v="BOEIPHONE"/>
    <x v="1"/>
    <x v="1"/>
    <x v="1"/>
    <n v="3"/>
    <x v="6"/>
    <x v="0"/>
    <x v="9"/>
  </r>
  <r>
    <x v="132"/>
    <x v="0"/>
    <d v="2023-03-09T00:00:00"/>
    <x v="285"/>
    <s v="IPHONE"/>
    <x v="1"/>
    <x v="1"/>
    <x v="1"/>
    <n v="3"/>
    <x v="6"/>
    <x v="0"/>
    <x v="9"/>
  </r>
  <r>
    <x v="132"/>
    <x v="0"/>
    <d v="2023-03-09T00:00:00"/>
    <x v="732"/>
    <s v="WALLADPT"/>
    <x v="3"/>
    <x v="1"/>
    <x v="1"/>
    <n v="3"/>
    <x v="6"/>
    <x v="0"/>
    <x v="9"/>
  </r>
  <r>
    <x v="132"/>
    <x v="0"/>
    <d v="2023-03-16T00:00:00"/>
    <x v="160"/>
    <s v="CBK"/>
    <x v="6"/>
    <x v="2"/>
    <x v="1"/>
    <n v="3"/>
    <x v="6"/>
    <x v="0"/>
    <x v="9"/>
  </r>
  <r>
    <x v="132"/>
    <x v="0"/>
    <d v="2023-03-23T00:00:00"/>
    <x v="654"/>
    <s v="CLICC-ML"/>
    <x v="7"/>
    <x v="2"/>
    <x v="1"/>
    <n v="3"/>
    <x v="6"/>
    <x v="0"/>
    <x v="9"/>
  </r>
  <r>
    <x v="132"/>
    <x v="0"/>
    <d v="2023-03-16T00:00:00"/>
    <x v="460"/>
    <s v="CLICC-ML"/>
    <x v="7"/>
    <x v="2"/>
    <x v="1"/>
    <n v="3"/>
    <x v="6"/>
    <x v="0"/>
    <x v="9"/>
  </r>
  <r>
    <x v="132"/>
    <x v="0"/>
    <d v="2023-03-09T00:00:00"/>
    <x v="638"/>
    <s v="ANKER"/>
    <x v="20"/>
    <x v="1"/>
    <x v="1"/>
    <n v="3"/>
    <x v="6"/>
    <x v="0"/>
    <x v="9"/>
  </r>
  <r>
    <x v="132"/>
    <x v="0"/>
    <d v="2023-03-09T00:00:00"/>
    <x v="1550"/>
    <s v="MACUSBC"/>
    <x v="2"/>
    <x v="1"/>
    <x v="1"/>
    <n v="3"/>
    <x v="6"/>
    <x v="0"/>
    <x v="9"/>
  </r>
  <r>
    <x v="132"/>
    <x v="1"/>
    <d v="2023-03-09T00:00:00"/>
    <x v="1209"/>
    <s v="HPUSBC"/>
    <x v="12"/>
    <x v="1"/>
    <x v="1"/>
    <n v="3"/>
    <x v="6"/>
    <x v="0"/>
    <x v="9"/>
  </r>
  <r>
    <x v="132"/>
    <x v="1"/>
    <d v="2023-03-09T00:00:00"/>
    <x v="879"/>
    <s v="OMNI"/>
    <x v="15"/>
    <x v="1"/>
    <x v="1"/>
    <n v="3"/>
    <x v="6"/>
    <x v="0"/>
    <x v="9"/>
  </r>
  <r>
    <x v="132"/>
    <x v="1"/>
    <d v="2023-03-09T00:00:00"/>
    <x v="919"/>
    <s v="UVGA"/>
    <x v="10"/>
    <x v="0"/>
    <x v="1"/>
    <n v="3"/>
    <x v="6"/>
    <x v="0"/>
    <x v="9"/>
  </r>
  <r>
    <x v="132"/>
    <x v="1"/>
    <d v="2023-03-09T00:00:00"/>
    <x v="806"/>
    <s v="IPHONE"/>
    <x v="1"/>
    <x v="1"/>
    <x v="1"/>
    <n v="3"/>
    <x v="6"/>
    <x v="0"/>
    <x v="9"/>
  </r>
  <r>
    <x v="132"/>
    <x v="1"/>
    <d v="2023-03-09T00:00:00"/>
    <x v="1533"/>
    <s v="MACUSBC"/>
    <x v="2"/>
    <x v="1"/>
    <x v="1"/>
    <n v="3"/>
    <x v="6"/>
    <x v="0"/>
    <x v="9"/>
  </r>
  <r>
    <x v="132"/>
    <x v="1"/>
    <d v="2023-03-09T00:00:00"/>
    <x v="185"/>
    <s v="IPHONE"/>
    <x v="1"/>
    <x v="1"/>
    <x v="1"/>
    <n v="3"/>
    <x v="6"/>
    <x v="0"/>
    <x v="9"/>
  </r>
  <r>
    <x v="132"/>
    <x v="1"/>
    <d v="2023-03-09T00:00:00"/>
    <x v="936"/>
    <s v="WALLADPT"/>
    <x v="3"/>
    <x v="1"/>
    <x v="1"/>
    <n v="3"/>
    <x v="6"/>
    <x v="0"/>
    <x v="9"/>
  </r>
  <r>
    <x v="132"/>
    <x v="1"/>
    <d v="2023-03-23T00:00:00"/>
    <x v="499"/>
    <s v="CLICC-ML"/>
    <x v="7"/>
    <x v="2"/>
    <x v="1"/>
    <n v="3"/>
    <x v="6"/>
    <x v="0"/>
    <x v="9"/>
  </r>
  <r>
    <x v="132"/>
    <x v="1"/>
    <d v="2023-03-09T00:00:00"/>
    <x v="895"/>
    <s v="WALLADPT"/>
    <x v="3"/>
    <x v="1"/>
    <x v="1"/>
    <n v="3"/>
    <x v="6"/>
    <x v="0"/>
    <x v="9"/>
  </r>
  <r>
    <x v="132"/>
    <x v="1"/>
    <d v="2023-03-09T00:00:00"/>
    <x v="430"/>
    <s v="IPHONE"/>
    <x v="1"/>
    <x v="1"/>
    <x v="1"/>
    <n v="3"/>
    <x v="6"/>
    <x v="0"/>
    <x v="9"/>
  </r>
  <r>
    <x v="132"/>
    <x v="1"/>
    <d v="2023-03-23T00:00:00"/>
    <x v="595"/>
    <s v="CLICC-ML"/>
    <x v="7"/>
    <x v="2"/>
    <x v="1"/>
    <n v="3"/>
    <x v="6"/>
    <x v="0"/>
    <x v="9"/>
  </r>
  <r>
    <x v="132"/>
    <x v="1"/>
    <d v="2023-03-09T00:00:00"/>
    <x v="394"/>
    <s v="WALLADPT"/>
    <x v="3"/>
    <x v="1"/>
    <x v="1"/>
    <n v="3"/>
    <x v="6"/>
    <x v="0"/>
    <x v="9"/>
  </r>
  <r>
    <x v="132"/>
    <x v="1"/>
    <d v="2023-03-09T00:00:00"/>
    <x v="393"/>
    <s v="IPHONE"/>
    <x v="1"/>
    <x v="1"/>
    <x v="1"/>
    <n v="3"/>
    <x v="6"/>
    <x v="0"/>
    <x v="9"/>
  </r>
  <r>
    <x v="132"/>
    <x v="1"/>
    <d v="2023-03-09T00:00:00"/>
    <x v="1417"/>
    <s v="HPUSBC"/>
    <x v="12"/>
    <x v="1"/>
    <x v="1"/>
    <n v="3"/>
    <x v="6"/>
    <x v="0"/>
    <x v="9"/>
  </r>
  <r>
    <x v="132"/>
    <x v="1"/>
    <d v="2023-03-09T00:00:00"/>
    <x v="1536"/>
    <s v="MACUSBC"/>
    <x v="2"/>
    <x v="1"/>
    <x v="1"/>
    <n v="3"/>
    <x v="6"/>
    <x v="0"/>
    <x v="9"/>
  </r>
  <r>
    <x v="132"/>
    <x v="1"/>
    <d v="2023-03-16T00:00:00"/>
    <x v="1642"/>
    <s v="CBK"/>
    <x v="6"/>
    <x v="2"/>
    <x v="1"/>
    <n v="3"/>
    <x v="6"/>
    <x v="0"/>
    <x v="9"/>
  </r>
  <r>
    <x v="132"/>
    <x v="1"/>
    <d v="2023-03-09T00:00:00"/>
    <x v="891"/>
    <s v="OMNI"/>
    <x v="15"/>
    <x v="1"/>
    <x v="1"/>
    <n v="3"/>
    <x v="6"/>
    <x v="0"/>
    <x v="9"/>
  </r>
  <r>
    <x v="132"/>
    <x v="1"/>
    <d v="2023-03-09T00:00:00"/>
    <x v="1474"/>
    <s v="OMNI"/>
    <x v="15"/>
    <x v="1"/>
    <x v="1"/>
    <n v="3"/>
    <x v="6"/>
    <x v="0"/>
    <x v="9"/>
  </r>
  <r>
    <x v="132"/>
    <x v="1"/>
    <d v="2023-03-23T00:00:00"/>
    <x v="545"/>
    <s v="CLICC-MM"/>
    <x v="4"/>
    <x v="2"/>
    <x v="1"/>
    <n v="3"/>
    <x v="6"/>
    <x v="0"/>
    <x v="9"/>
  </r>
  <r>
    <x v="132"/>
    <x v="1"/>
    <d v="2023-03-16T00:00:00"/>
    <x v="1642"/>
    <s v="CBK"/>
    <x v="6"/>
    <x v="2"/>
    <x v="1"/>
    <n v="3"/>
    <x v="6"/>
    <x v="0"/>
    <x v="9"/>
  </r>
  <r>
    <x v="132"/>
    <x v="1"/>
    <d v="2023-03-09T00:00:00"/>
    <x v="1503"/>
    <s v="IPHONE"/>
    <x v="1"/>
    <x v="1"/>
    <x v="1"/>
    <n v="3"/>
    <x v="6"/>
    <x v="0"/>
    <x v="9"/>
  </r>
  <r>
    <x v="132"/>
    <x v="0"/>
    <d v="2023-03-16T00:00:00"/>
    <x v="877"/>
    <s v="CBK"/>
    <x v="6"/>
    <x v="2"/>
    <x v="1"/>
    <n v="3"/>
    <x v="6"/>
    <x v="0"/>
    <x v="9"/>
  </r>
  <r>
    <x v="132"/>
    <x v="1"/>
    <d v="2023-03-22T00:00:00"/>
    <x v="301"/>
    <s v="CBK"/>
    <x v="6"/>
    <x v="2"/>
    <x v="1"/>
    <n v="3"/>
    <x v="6"/>
    <x v="0"/>
    <x v="9"/>
  </r>
  <r>
    <x v="132"/>
    <x v="1"/>
    <d v="2023-03-09T00:00:00"/>
    <x v="1320"/>
    <s v="OMNI"/>
    <x v="15"/>
    <x v="1"/>
    <x v="1"/>
    <n v="3"/>
    <x v="6"/>
    <x v="0"/>
    <x v="9"/>
  </r>
  <r>
    <x v="132"/>
    <x v="1"/>
    <d v="2023-03-09T00:00:00"/>
    <x v="1539"/>
    <s v="MACUSBC"/>
    <x v="2"/>
    <x v="1"/>
    <x v="1"/>
    <n v="3"/>
    <x v="6"/>
    <x v="0"/>
    <x v="9"/>
  </r>
  <r>
    <x v="132"/>
    <x v="1"/>
    <d v="2023-03-16T00:00:00"/>
    <x v="32"/>
    <s v="CLICC-ML"/>
    <x v="7"/>
    <x v="2"/>
    <x v="1"/>
    <n v="3"/>
    <x v="6"/>
    <x v="0"/>
    <x v="9"/>
  </r>
  <r>
    <x v="132"/>
    <x v="0"/>
    <d v="2023-03-09T00:00:00"/>
    <x v="688"/>
    <s v="HDST"/>
    <x v="8"/>
    <x v="4"/>
    <x v="1"/>
    <n v="3"/>
    <x v="6"/>
    <x v="0"/>
    <x v="9"/>
  </r>
  <r>
    <x v="132"/>
    <x v="1"/>
    <d v="2023-03-09T00:00:00"/>
    <x v="430"/>
    <s v="IPHONE"/>
    <x v="1"/>
    <x v="1"/>
    <x v="1"/>
    <n v="3"/>
    <x v="6"/>
    <x v="0"/>
    <x v="9"/>
  </r>
  <r>
    <x v="132"/>
    <x v="1"/>
    <d v="2023-03-09T00:00:00"/>
    <x v="963"/>
    <s v="WALLADPT"/>
    <x v="3"/>
    <x v="1"/>
    <x v="1"/>
    <n v="3"/>
    <x v="6"/>
    <x v="0"/>
    <x v="9"/>
  </r>
  <r>
    <x v="132"/>
    <x v="1"/>
    <d v="2023-03-09T00:00:00"/>
    <x v="279"/>
    <s v="HDST"/>
    <x v="8"/>
    <x v="4"/>
    <x v="1"/>
    <n v="3"/>
    <x v="6"/>
    <x v="0"/>
    <x v="9"/>
  </r>
  <r>
    <x v="132"/>
    <x v="1"/>
    <d v="2023-03-09T00:00:00"/>
    <x v="961"/>
    <s v="MACCHRG"/>
    <x v="9"/>
    <x v="1"/>
    <x v="1"/>
    <n v="3"/>
    <x v="6"/>
    <x v="0"/>
    <x v="9"/>
  </r>
  <r>
    <x v="132"/>
    <x v="1"/>
    <d v="2023-03-16T00:00:00"/>
    <x v="918"/>
    <s v="CLICC-ML"/>
    <x v="7"/>
    <x v="2"/>
    <x v="1"/>
    <n v="3"/>
    <x v="6"/>
    <x v="0"/>
    <x v="9"/>
  </r>
  <r>
    <x v="132"/>
    <x v="1"/>
    <d v="2023-03-09T00:00:00"/>
    <x v="1531"/>
    <s v="MACUSBC"/>
    <x v="2"/>
    <x v="1"/>
    <x v="1"/>
    <n v="3"/>
    <x v="6"/>
    <x v="0"/>
    <x v="9"/>
  </r>
  <r>
    <x v="132"/>
    <x v="0"/>
    <d v="2023-03-09T00:00:00"/>
    <x v="1586"/>
    <s v="MACUSBC"/>
    <x v="2"/>
    <x v="1"/>
    <x v="1"/>
    <n v="3"/>
    <x v="6"/>
    <x v="0"/>
    <x v="9"/>
  </r>
  <r>
    <x v="132"/>
    <x v="0"/>
    <d v="2023-03-23T00:00:00"/>
    <x v="613"/>
    <s v="CLICC-MM"/>
    <x v="4"/>
    <x v="2"/>
    <x v="1"/>
    <n v="3"/>
    <x v="6"/>
    <x v="0"/>
    <x v="9"/>
  </r>
  <r>
    <x v="132"/>
    <x v="1"/>
    <d v="2023-03-16T00:00:00"/>
    <x v="299"/>
    <s v="CBK"/>
    <x v="6"/>
    <x v="2"/>
    <x v="1"/>
    <n v="3"/>
    <x v="6"/>
    <x v="0"/>
    <x v="9"/>
  </r>
  <r>
    <x v="132"/>
    <x v="2"/>
    <d v="2023-03-16T00:00:00"/>
    <x v="1669"/>
    <s v="CBK"/>
    <x v="6"/>
    <x v="2"/>
    <x v="1"/>
    <n v="3"/>
    <x v="6"/>
    <x v="0"/>
    <x v="9"/>
  </r>
  <r>
    <x v="132"/>
    <x v="1"/>
    <d v="2023-03-09T00:00:00"/>
    <x v="1278"/>
    <s v="OMNI"/>
    <x v="15"/>
    <x v="1"/>
    <x v="1"/>
    <n v="3"/>
    <x v="6"/>
    <x v="0"/>
    <x v="9"/>
  </r>
  <r>
    <x v="132"/>
    <x v="0"/>
    <d v="2023-03-09T00:00:00"/>
    <x v="1534"/>
    <s v="MACUSBC"/>
    <x v="2"/>
    <x v="1"/>
    <x v="1"/>
    <n v="3"/>
    <x v="6"/>
    <x v="0"/>
    <x v="9"/>
  </r>
  <r>
    <x v="132"/>
    <x v="1"/>
    <d v="2023-03-09T00:00:00"/>
    <x v="961"/>
    <s v="MACCHRG"/>
    <x v="9"/>
    <x v="1"/>
    <x v="1"/>
    <n v="3"/>
    <x v="6"/>
    <x v="0"/>
    <x v="9"/>
  </r>
  <r>
    <x v="132"/>
    <x v="1"/>
    <d v="2023-03-23T00:00:00"/>
    <x v="129"/>
    <s v="CLICC-ML"/>
    <x v="7"/>
    <x v="2"/>
    <x v="1"/>
    <n v="3"/>
    <x v="6"/>
    <x v="0"/>
    <x v="9"/>
  </r>
  <r>
    <x v="132"/>
    <x v="1"/>
    <d v="2023-03-09T00:00:00"/>
    <x v="1532"/>
    <s v="MACUSBC"/>
    <x v="2"/>
    <x v="1"/>
    <x v="1"/>
    <n v="3"/>
    <x v="6"/>
    <x v="0"/>
    <x v="9"/>
  </r>
  <r>
    <x v="132"/>
    <x v="1"/>
    <d v="2023-03-09T00:00:00"/>
    <x v="1062"/>
    <s v="UHDMI"/>
    <x v="14"/>
    <x v="0"/>
    <x v="1"/>
    <n v="3"/>
    <x v="6"/>
    <x v="0"/>
    <x v="9"/>
  </r>
  <r>
    <x v="132"/>
    <x v="1"/>
    <d v="2023-03-09T00:00:00"/>
    <x v="1115"/>
    <s v="HDMIC"/>
    <x v="0"/>
    <x v="0"/>
    <x v="1"/>
    <n v="3"/>
    <x v="6"/>
    <x v="0"/>
    <x v="9"/>
  </r>
  <r>
    <x v="132"/>
    <x v="0"/>
    <d v="2023-03-09T00:00:00"/>
    <x v="934"/>
    <s v="UHDMI"/>
    <x v="14"/>
    <x v="0"/>
    <x v="1"/>
    <n v="3"/>
    <x v="6"/>
    <x v="0"/>
    <x v="9"/>
  </r>
  <r>
    <x v="132"/>
    <x v="0"/>
    <d v="2023-03-09T00:00:00"/>
    <x v="704"/>
    <s v="HDMIC"/>
    <x v="0"/>
    <x v="0"/>
    <x v="1"/>
    <n v="3"/>
    <x v="6"/>
    <x v="0"/>
    <x v="9"/>
  </r>
  <r>
    <x v="132"/>
    <x v="1"/>
    <d v="2023-03-09T00:00:00"/>
    <x v="1091"/>
    <s v="IPHONE"/>
    <x v="1"/>
    <x v="1"/>
    <x v="1"/>
    <n v="3"/>
    <x v="6"/>
    <x v="0"/>
    <x v="9"/>
  </r>
  <r>
    <x v="132"/>
    <x v="1"/>
    <d v="2023-03-09T00:00:00"/>
    <x v="524"/>
    <s v="IPHONE"/>
    <x v="1"/>
    <x v="1"/>
    <x v="1"/>
    <n v="3"/>
    <x v="6"/>
    <x v="0"/>
    <x v="9"/>
  </r>
  <r>
    <x v="132"/>
    <x v="1"/>
    <d v="2023-03-16T00:00:00"/>
    <x v="477"/>
    <s v="CBK"/>
    <x v="6"/>
    <x v="2"/>
    <x v="1"/>
    <n v="3"/>
    <x v="6"/>
    <x v="0"/>
    <x v="9"/>
  </r>
  <r>
    <x v="132"/>
    <x v="1"/>
    <d v="2023-03-09T00:00:00"/>
    <x v="1186"/>
    <s v="OMNI"/>
    <x v="15"/>
    <x v="1"/>
    <x v="1"/>
    <n v="3"/>
    <x v="6"/>
    <x v="0"/>
    <x v="9"/>
  </r>
  <r>
    <x v="132"/>
    <x v="1"/>
    <d v="2023-03-09T00:00:00"/>
    <x v="1670"/>
    <s v="UVGA"/>
    <x v="10"/>
    <x v="0"/>
    <x v="1"/>
    <n v="3"/>
    <x v="6"/>
    <x v="0"/>
    <x v="9"/>
  </r>
  <r>
    <x v="132"/>
    <x v="1"/>
    <d v="2023-03-16T00:00:00"/>
    <x v="1501"/>
    <s v="CBK"/>
    <x v="6"/>
    <x v="2"/>
    <x v="1"/>
    <n v="3"/>
    <x v="6"/>
    <x v="0"/>
    <x v="9"/>
  </r>
  <r>
    <x v="132"/>
    <x v="0"/>
    <d v="2023-03-09T00:00:00"/>
    <x v="942"/>
    <s v="SUP"/>
    <x v="21"/>
    <x v="4"/>
    <x v="1"/>
    <n v="3"/>
    <x v="6"/>
    <x v="0"/>
    <x v="9"/>
  </r>
  <r>
    <x v="132"/>
    <x v="1"/>
    <d v="2023-03-09T00:00:00"/>
    <x v="1526"/>
    <s v="OMNI"/>
    <x v="15"/>
    <x v="1"/>
    <x v="1"/>
    <n v="3"/>
    <x v="6"/>
    <x v="0"/>
    <x v="9"/>
  </r>
  <r>
    <x v="132"/>
    <x v="1"/>
    <d v="2023-03-23T00:00:00"/>
    <x v="1114"/>
    <s v="CLICC-MM"/>
    <x v="4"/>
    <x v="2"/>
    <x v="1"/>
    <n v="3"/>
    <x v="6"/>
    <x v="0"/>
    <x v="9"/>
  </r>
  <r>
    <x v="132"/>
    <x v="1"/>
    <d v="2023-03-16T00:00:00"/>
    <x v="1136"/>
    <s v="HP"/>
    <x v="18"/>
    <x v="2"/>
    <x v="1"/>
    <n v="3"/>
    <x v="6"/>
    <x v="0"/>
    <x v="9"/>
  </r>
  <r>
    <x v="132"/>
    <x v="1"/>
    <d v="2023-03-09T00:00:00"/>
    <x v="491"/>
    <s v="WALLADPT"/>
    <x v="3"/>
    <x v="1"/>
    <x v="1"/>
    <n v="3"/>
    <x v="6"/>
    <x v="0"/>
    <x v="9"/>
  </r>
  <r>
    <x v="132"/>
    <x v="1"/>
    <d v="2023-03-09T00:00:00"/>
    <x v="464"/>
    <s v="IPHONE"/>
    <x v="1"/>
    <x v="1"/>
    <x v="1"/>
    <n v="3"/>
    <x v="6"/>
    <x v="0"/>
    <x v="9"/>
  </r>
  <r>
    <x v="132"/>
    <x v="1"/>
    <d v="2023-03-09T00:00:00"/>
    <x v="895"/>
    <s v="WALLADPT"/>
    <x v="3"/>
    <x v="1"/>
    <x v="1"/>
    <n v="3"/>
    <x v="6"/>
    <x v="0"/>
    <x v="9"/>
  </r>
  <r>
    <x v="132"/>
    <x v="1"/>
    <d v="2023-03-09T00:00:00"/>
    <x v="524"/>
    <s v="IPHONE"/>
    <x v="1"/>
    <x v="1"/>
    <x v="1"/>
    <n v="3"/>
    <x v="6"/>
    <x v="0"/>
    <x v="9"/>
  </r>
  <r>
    <x v="132"/>
    <x v="1"/>
    <d v="2023-03-09T00:00:00"/>
    <x v="1538"/>
    <s v="MACUSBC"/>
    <x v="2"/>
    <x v="1"/>
    <x v="1"/>
    <n v="3"/>
    <x v="6"/>
    <x v="0"/>
    <x v="9"/>
  </r>
  <r>
    <x v="132"/>
    <x v="3"/>
    <d v="2023-03-09T00:00:00"/>
    <x v="1388"/>
    <s v="HDMIC"/>
    <x v="0"/>
    <x v="0"/>
    <x v="1"/>
    <n v="3"/>
    <x v="6"/>
    <x v="0"/>
    <x v="9"/>
  </r>
  <r>
    <x v="132"/>
    <x v="0"/>
    <d v="2023-03-09T00:00:00"/>
    <x v="879"/>
    <s v="OMNI"/>
    <x v="15"/>
    <x v="1"/>
    <x v="1"/>
    <n v="3"/>
    <x v="6"/>
    <x v="0"/>
    <x v="9"/>
  </r>
  <r>
    <x v="132"/>
    <x v="0"/>
    <d v="2023-03-16T00:00:00"/>
    <x v="1671"/>
    <s v="HP"/>
    <x v="18"/>
    <x v="2"/>
    <x v="1"/>
    <n v="3"/>
    <x v="6"/>
    <x v="0"/>
    <x v="9"/>
  </r>
  <r>
    <x v="132"/>
    <x v="3"/>
    <d v="2023-03-09T00:00:00"/>
    <x v="285"/>
    <s v="IPHONE"/>
    <x v="1"/>
    <x v="1"/>
    <x v="1"/>
    <n v="3"/>
    <x v="6"/>
    <x v="0"/>
    <x v="9"/>
  </r>
  <r>
    <x v="132"/>
    <x v="3"/>
    <d v="2023-03-09T00:00:00"/>
    <x v="333"/>
    <s v="WALLADPT"/>
    <x v="3"/>
    <x v="1"/>
    <x v="1"/>
    <n v="3"/>
    <x v="6"/>
    <x v="0"/>
    <x v="9"/>
  </r>
  <r>
    <x v="132"/>
    <x v="0"/>
    <d v="2023-03-09T00:00:00"/>
    <x v="249"/>
    <s v="IPHONE"/>
    <x v="1"/>
    <x v="1"/>
    <x v="1"/>
    <n v="3"/>
    <x v="6"/>
    <x v="0"/>
    <x v="9"/>
  </r>
  <r>
    <x v="132"/>
    <x v="1"/>
    <d v="2023-03-16T00:00:00"/>
    <x v="633"/>
    <s v="HP"/>
    <x v="18"/>
    <x v="2"/>
    <x v="1"/>
    <n v="3"/>
    <x v="6"/>
    <x v="0"/>
    <x v="9"/>
  </r>
  <r>
    <x v="132"/>
    <x v="1"/>
    <d v="2023-03-09T00:00:00"/>
    <x v="1143"/>
    <s v="WALLADPT"/>
    <x v="3"/>
    <x v="1"/>
    <x v="1"/>
    <n v="3"/>
    <x v="6"/>
    <x v="0"/>
    <x v="9"/>
  </r>
  <r>
    <x v="132"/>
    <x v="1"/>
    <d v="2023-03-09T00:00:00"/>
    <x v="1503"/>
    <s v="IPHONE"/>
    <x v="1"/>
    <x v="1"/>
    <x v="1"/>
    <n v="3"/>
    <x v="6"/>
    <x v="0"/>
    <x v="9"/>
  </r>
  <r>
    <x v="132"/>
    <x v="1"/>
    <d v="2023-03-09T00:00:00"/>
    <x v="1215"/>
    <s v="HPUSBC"/>
    <x v="12"/>
    <x v="1"/>
    <x v="1"/>
    <n v="3"/>
    <x v="6"/>
    <x v="0"/>
    <x v="9"/>
  </r>
  <r>
    <x v="132"/>
    <x v="1"/>
    <d v="2023-03-09T00:00:00"/>
    <x v="1035"/>
    <s v="IPHONE"/>
    <x v="1"/>
    <x v="1"/>
    <x v="1"/>
    <n v="3"/>
    <x v="6"/>
    <x v="0"/>
    <x v="9"/>
  </r>
  <r>
    <x v="132"/>
    <x v="1"/>
    <d v="2023-03-09T00:00:00"/>
    <x v="883"/>
    <s v="IPHONE"/>
    <x v="1"/>
    <x v="1"/>
    <x v="1"/>
    <n v="3"/>
    <x v="6"/>
    <x v="0"/>
    <x v="9"/>
  </r>
  <r>
    <x v="132"/>
    <x v="3"/>
    <d v="2023-03-09T00:00:00"/>
    <x v="732"/>
    <s v="WALLADPT"/>
    <x v="3"/>
    <x v="1"/>
    <x v="1"/>
    <n v="3"/>
    <x v="6"/>
    <x v="0"/>
    <x v="9"/>
  </r>
  <r>
    <x v="132"/>
    <x v="3"/>
    <d v="2023-03-09T00:00:00"/>
    <x v="249"/>
    <s v="IPHONE"/>
    <x v="1"/>
    <x v="1"/>
    <x v="1"/>
    <n v="3"/>
    <x v="6"/>
    <x v="0"/>
    <x v="9"/>
  </r>
  <r>
    <x v="132"/>
    <x v="0"/>
    <d v="2023-03-09T00:00:00"/>
    <x v="688"/>
    <s v="HDST"/>
    <x v="8"/>
    <x v="4"/>
    <x v="1"/>
    <n v="3"/>
    <x v="6"/>
    <x v="0"/>
    <x v="9"/>
  </r>
  <r>
    <x v="132"/>
    <x v="1"/>
    <d v="2023-03-09T00:00:00"/>
    <x v="1449"/>
    <s v="ANDROID"/>
    <x v="19"/>
    <x v="1"/>
    <x v="1"/>
    <n v="3"/>
    <x v="6"/>
    <x v="0"/>
    <x v="9"/>
  </r>
  <r>
    <x v="132"/>
    <x v="1"/>
    <d v="2023-03-23T00:00:00"/>
    <x v="1409"/>
    <s v="CLICC-ML"/>
    <x v="7"/>
    <x v="2"/>
    <x v="1"/>
    <n v="3"/>
    <x v="6"/>
    <x v="0"/>
    <x v="9"/>
  </r>
  <r>
    <x v="132"/>
    <x v="1"/>
    <d v="2023-03-09T00:00:00"/>
    <x v="1115"/>
    <s v="HDMIC"/>
    <x v="0"/>
    <x v="0"/>
    <x v="1"/>
    <n v="3"/>
    <x v="6"/>
    <x v="0"/>
    <x v="9"/>
  </r>
  <r>
    <x v="132"/>
    <x v="1"/>
    <d v="2023-03-16T00:00:00"/>
    <x v="1504"/>
    <s v="CLICC-ML"/>
    <x v="7"/>
    <x v="2"/>
    <x v="1"/>
    <n v="3"/>
    <x v="6"/>
    <x v="0"/>
    <x v="9"/>
  </r>
  <r>
    <x v="132"/>
    <x v="0"/>
    <d v="2023-03-23T00:00:00"/>
    <x v="888"/>
    <s v="CLICC-ML"/>
    <x v="7"/>
    <x v="2"/>
    <x v="1"/>
    <n v="3"/>
    <x v="6"/>
    <x v="0"/>
    <x v="9"/>
  </r>
  <r>
    <x v="132"/>
    <x v="1"/>
    <d v="2023-03-09T00:00:00"/>
    <x v="704"/>
    <s v="HDMIC"/>
    <x v="0"/>
    <x v="0"/>
    <x v="1"/>
    <n v="3"/>
    <x v="6"/>
    <x v="0"/>
    <x v="9"/>
  </r>
  <r>
    <x v="132"/>
    <x v="1"/>
    <d v="2023-03-23T00:00:00"/>
    <x v="1672"/>
    <s v="CLICC-MM"/>
    <x v="4"/>
    <x v="2"/>
    <x v="1"/>
    <n v="3"/>
    <x v="6"/>
    <x v="0"/>
    <x v="9"/>
  </r>
  <r>
    <x v="132"/>
    <x v="1"/>
    <d v="2023-03-23T00:00:00"/>
    <x v="371"/>
    <s v="CBK"/>
    <x v="6"/>
    <x v="2"/>
    <x v="1"/>
    <n v="3"/>
    <x v="6"/>
    <x v="0"/>
    <x v="9"/>
  </r>
  <r>
    <x v="132"/>
    <x v="1"/>
    <d v="2023-03-09T00:00:00"/>
    <x v="1259"/>
    <s v="MACCHRG"/>
    <x v="9"/>
    <x v="1"/>
    <x v="1"/>
    <n v="3"/>
    <x v="6"/>
    <x v="0"/>
    <x v="9"/>
  </r>
  <r>
    <x v="132"/>
    <x v="0"/>
    <d v="2023-03-23T00:00:00"/>
    <x v="1673"/>
    <s v="CLICC-MM"/>
    <x v="4"/>
    <x v="2"/>
    <x v="1"/>
    <n v="3"/>
    <x v="6"/>
    <x v="0"/>
    <x v="9"/>
  </r>
  <r>
    <x v="132"/>
    <x v="1"/>
    <d v="2023-03-09T00:00:00"/>
    <x v="1533"/>
    <s v="MACUSBC"/>
    <x v="2"/>
    <x v="1"/>
    <x v="1"/>
    <n v="3"/>
    <x v="6"/>
    <x v="0"/>
    <x v="9"/>
  </r>
  <r>
    <x v="132"/>
    <x v="1"/>
    <d v="2023-03-10T00:00:00"/>
    <x v="1674"/>
    <s v="MACUSBC"/>
    <x v="2"/>
    <x v="1"/>
    <x v="1"/>
    <n v="3"/>
    <x v="6"/>
    <x v="0"/>
    <x v="9"/>
  </r>
  <r>
    <x v="132"/>
    <x v="1"/>
    <d v="2023-03-10T00:00:00"/>
    <x v="1562"/>
    <s v="MACUSBC"/>
    <x v="2"/>
    <x v="1"/>
    <x v="1"/>
    <n v="3"/>
    <x v="6"/>
    <x v="0"/>
    <x v="9"/>
  </r>
  <r>
    <x v="132"/>
    <x v="1"/>
    <d v="2023-03-10T00:00:00"/>
    <x v="1601"/>
    <s v="MACUSBC"/>
    <x v="2"/>
    <x v="1"/>
    <x v="1"/>
    <n v="3"/>
    <x v="6"/>
    <x v="0"/>
    <x v="9"/>
  </r>
  <r>
    <x v="132"/>
    <x v="1"/>
    <d v="2023-03-16T00:00:00"/>
    <x v="467"/>
    <s v="CBK"/>
    <x v="6"/>
    <x v="2"/>
    <x v="1"/>
    <n v="3"/>
    <x v="6"/>
    <x v="0"/>
    <x v="9"/>
  </r>
  <r>
    <x v="132"/>
    <x v="1"/>
    <d v="2023-03-10T00:00:00"/>
    <x v="1001"/>
    <s v="IPHONE"/>
    <x v="1"/>
    <x v="1"/>
    <x v="1"/>
    <n v="3"/>
    <x v="6"/>
    <x v="0"/>
    <x v="9"/>
  </r>
  <r>
    <x v="132"/>
    <x v="1"/>
    <d v="2023-03-10T00:00:00"/>
    <x v="1675"/>
    <s v="ANDROID"/>
    <x v="19"/>
    <x v="1"/>
    <x v="1"/>
    <n v="3"/>
    <x v="6"/>
    <x v="0"/>
    <x v="9"/>
  </r>
  <r>
    <x v="132"/>
    <x v="1"/>
    <d v="2023-03-09T00:00:00"/>
    <x v="895"/>
    <s v="WALLADPT"/>
    <x v="3"/>
    <x v="1"/>
    <x v="1"/>
    <n v="3"/>
    <x v="6"/>
    <x v="0"/>
    <x v="9"/>
  </r>
  <r>
    <x v="132"/>
    <x v="1"/>
    <d v="2023-03-09T00:00:00"/>
    <x v="1503"/>
    <s v="IPHONE"/>
    <x v="1"/>
    <x v="1"/>
    <x v="1"/>
    <n v="3"/>
    <x v="6"/>
    <x v="0"/>
    <x v="9"/>
  </r>
  <r>
    <x v="133"/>
    <x v="1"/>
    <d v="2023-03-10T00:00:00"/>
    <x v="431"/>
    <s v="WALLADPT"/>
    <x v="3"/>
    <x v="1"/>
    <x v="1"/>
    <n v="3"/>
    <x v="6"/>
    <x v="1"/>
    <x v="9"/>
  </r>
  <r>
    <x v="133"/>
    <x v="1"/>
    <d v="2023-03-10T00:00:00"/>
    <x v="464"/>
    <s v="IPHONE"/>
    <x v="1"/>
    <x v="1"/>
    <x v="1"/>
    <n v="3"/>
    <x v="6"/>
    <x v="1"/>
    <x v="9"/>
  </r>
  <r>
    <x v="133"/>
    <x v="1"/>
    <d v="2023-03-13T00:00:00"/>
    <x v="1161"/>
    <s v="CALC"/>
    <x v="16"/>
    <x v="4"/>
    <x v="1"/>
    <n v="3"/>
    <x v="6"/>
    <x v="1"/>
    <x v="9"/>
  </r>
  <r>
    <x v="133"/>
    <x v="1"/>
    <d v="2023-03-17T00:00:00"/>
    <x v="1676"/>
    <s v="CLICC-MM"/>
    <x v="4"/>
    <x v="2"/>
    <x v="1"/>
    <n v="3"/>
    <x v="6"/>
    <x v="1"/>
    <x v="9"/>
  </r>
  <r>
    <x v="133"/>
    <x v="0"/>
    <d v="2023-03-10T00:00:00"/>
    <x v="1677"/>
    <s v="ANKER"/>
    <x v="20"/>
    <x v="1"/>
    <x v="1"/>
    <n v="3"/>
    <x v="6"/>
    <x v="1"/>
    <x v="9"/>
  </r>
  <r>
    <x v="133"/>
    <x v="0"/>
    <d v="2023-03-10T00:00:00"/>
    <x v="1550"/>
    <s v="MACUSBC"/>
    <x v="2"/>
    <x v="1"/>
    <x v="1"/>
    <n v="3"/>
    <x v="6"/>
    <x v="1"/>
    <x v="9"/>
  </r>
  <r>
    <x v="133"/>
    <x v="1"/>
    <d v="2023-03-24T00:00:00"/>
    <x v="443"/>
    <s v="CLICC-ML"/>
    <x v="7"/>
    <x v="2"/>
    <x v="1"/>
    <n v="3"/>
    <x v="6"/>
    <x v="1"/>
    <x v="9"/>
  </r>
  <r>
    <x v="133"/>
    <x v="1"/>
    <d v="2023-03-23T00:00:00"/>
    <x v="1577"/>
    <s v="HP"/>
    <x v="18"/>
    <x v="2"/>
    <x v="1"/>
    <n v="3"/>
    <x v="6"/>
    <x v="1"/>
    <x v="9"/>
  </r>
  <r>
    <x v="133"/>
    <x v="1"/>
    <d v="2023-03-10T00:00:00"/>
    <x v="1533"/>
    <s v="MACUSBC"/>
    <x v="2"/>
    <x v="1"/>
    <x v="1"/>
    <n v="3"/>
    <x v="6"/>
    <x v="1"/>
    <x v="9"/>
  </r>
  <r>
    <x v="133"/>
    <x v="1"/>
    <d v="2023-03-10T00:00:00"/>
    <x v="1556"/>
    <s v="IPHONE"/>
    <x v="1"/>
    <x v="1"/>
    <x v="1"/>
    <n v="3"/>
    <x v="6"/>
    <x v="1"/>
    <x v="9"/>
  </r>
  <r>
    <x v="133"/>
    <x v="0"/>
    <d v="2023-03-10T00:00:00"/>
    <x v="1536"/>
    <s v="MACUSBC"/>
    <x v="2"/>
    <x v="1"/>
    <x v="1"/>
    <n v="3"/>
    <x v="6"/>
    <x v="1"/>
    <x v="9"/>
  </r>
  <r>
    <x v="133"/>
    <x v="0"/>
    <d v="2023-03-10T00:00:00"/>
    <x v="1534"/>
    <s v="MACUSBC"/>
    <x v="2"/>
    <x v="1"/>
    <x v="1"/>
    <n v="3"/>
    <x v="6"/>
    <x v="1"/>
    <x v="9"/>
  </r>
  <r>
    <x v="133"/>
    <x v="0"/>
    <d v="2023-03-10T00:00:00"/>
    <x v="1503"/>
    <s v="IPHONE"/>
    <x v="1"/>
    <x v="1"/>
    <x v="1"/>
    <n v="3"/>
    <x v="6"/>
    <x v="1"/>
    <x v="9"/>
  </r>
  <r>
    <x v="133"/>
    <x v="0"/>
    <d v="2023-03-10T00:00:00"/>
    <x v="5"/>
    <s v="WALLADPT"/>
    <x v="3"/>
    <x v="1"/>
    <x v="1"/>
    <n v="3"/>
    <x v="6"/>
    <x v="1"/>
    <x v="9"/>
  </r>
  <r>
    <x v="133"/>
    <x v="1"/>
    <d v="2023-03-17T00:00:00"/>
    <x v="477"/>
    <s v="CBK"/>
    <x v="6"/>
    <x v="2"/>
    <x v="1"/>
    <n v="3"/>
    <x v="6"/>
    <x v="1"/>
    <x v="9"/>
  </r>
  <r>
    <x v="133"/>
    <x v="0"/>
    <d v="2023-03-10T00:00:00"/>
    <x v="679"/>
    <s v="BOEIPHONE"/>
    <x v="1"/>
    <x v="1"/>
    <x v="1"/>
    <n v="3"/>
    <x v="6"/>
    <x v="1"/>
    <x v="9"/>
  </r>
  <r>
    <x v="133"/>
    <x v="0"/>
    <d v="2023-03-10T00:00:00"/>
    <x v="1177"/>
    <s v="WALLADPT"/>
    <x v="3"/>
    <x v="1"/>
    <x v="1"/>
    <n v="3"/>
    <x v="6"/>
    <x v="1"/>
    <x v="9"/>
  </r>
  <r>
    <x v="133"/>
    <x v="0"/>
    <d v="2023-03-10T00:00:00"/>
    <x v="333"/>
    <s v="WALLADPT"/>
    <x v="3"/>
    <x v="1"/>
    <x v="1"/>
    <n v="3"/>
    <x v="6"/>
    <x v="1"/>
    <x v="9"/>
  </r>
  <r>
    <x v="133"/>
    <x v="0"/>
    <d v="2023-03-10T00:00:00"/>
    <x v="285"/>
    <s v="IPHONE"/>
    <x v="1"/>
    <x v="1"/>
    <x v="1"/>
    <n v="3"/>
    <x v="6"/>
    <x v="1"/>
    <x v="9"/>
  </r>
  <r>
    <x v="133"/>
    <x v="1"/>
    <d v="2023-03-10T00:00:00"/>
    <x v="895"/>
    <s v="WALLADPT"/>
    <x v="3"/>
    <x v="1"/>
    <x v="1"/>
    <n v="3"/>
    <x v="6"/>
    <x v="1"/>
    <x v="9"/>
  </r>
  <r>
    <x v="133"/>
    <x v="1"/>
    <d v="2023-03-10T00:00:00"/>
    <x v="430"/>
    <s v="IPHONE"/>
    <x v="1"/>
    <x v="1"/>
    <x v="1"/>
    <n v="3"/>
    <x v="6"/>
    <x v="1"/>
    <x v="9"/>
  </r>
  <r>
    <x v="133"/>
    <x v="2"/>
    <d v="2023-03-10T00:00:00"/>
    <x v="1530"/>
    <s v="MACUSBC"/>
    <x v="2"/>
    <x v="1"/>
    <x v="1"/>
    <n v="3"/>
    <x v="6"/>
    <x v="1"/>
    <x v="9"/>
  </r>
  <r>
    <x v="133"/>
    <x v="0"/>
    <d v="2023-03-10T00:00:00"/>
    <x v="1058"/>
    <s v="UHDMI"/>
    <x v="14"/>
    <x v="0"/>
    <x v="1"/>
    <n v="3"/>
    <x v="6"/>
    <x v="1"/>
    <x v="9"/>
  </r>
  <r>
    <x v="133"/>
    <x v="1"/>
    <d v="2023-03-10T00:00:00"/>
    <x v="1538"/>
    <s v="MACUSBC"/>
    <x v="2"/>
    <x v="1"/>
    <x v="1"/>
    <n v="3"/>
    <x v="6"/>
    <x v="1"/>
    <x v="9"/>
  </r>
  <r>
    <x v="133"/>
    <x v="1"/>
    <d v="2023-03-10T00:00:00"/>
    <x v="963"/>
    <s v="WALLADPT"/>
    <x v="3"/>
    <x v="1"/>
    <x v="1"/>
    <n v="3"/>
    <x v="6"/>
    <x v="1"/>
    <x v="9"/>
  </r>
  <r>
    <x v="133"/>
    <x v="1"/>
    <d v="2023-03-10T00:00:00"/>
    <x v="185"/>
    <s v="IPHONE"/>
    <x v="1"/>
    <x v="1"/>
    <x v="1"/>
    <n v="3"/>
    <x v="6"/>
    <x v="1"/>
    <x v="9"/>
  </r>
  <r>
    <x v="133"/>
    <x v="1"/>
    <d v="2023-03-10T00:00:00"/>
    <x v="1215"/>
    <s v="HPUSBC"/>
    <x v="12"/>
    <x v="1"/>
    <x v="1"/>
    <n v="3"/>
    <x v="6"/>
    <x v="1"/>
    <x v="9"/>
  </r>
  <r>
    <x v="133"/>
    <x v="1"/>
    <d v="2023-03-10T00:00:00"/>
    <x v="1080"/>
    <s v="OMNI"/>
    <x v="15"/>
    <x v="1"/>
    <x v="1"/>
    <n v="3"/>
    <x v="6"/>
    <x v="1"/>
    <x v="9"/>
  </r>
  <r>
    <x v="133"/>
    <x v="1"/>
    <d v="2023-03-17T00:00:00"/>
    <x v="946"/>
    <s v="CLICC-ML"/>
    <x v="7"/>
    <x v="2"/>
    <x v="1"/>
    <n v="3"/>
    <x v="6"/>
    <x v="1"/>
    <x v="9"/>
  </r>
  <r>
    <x v="133"/>
    <x v="1"/>
    <d v="2023-03-10T00:00:00"/>
    <x v="369"/>
    <s v="WALLADPT"/>
    <x v="3"/>
    <x v="1"/>
    <x v="1"/>
    <n v="3"/>
    <x v="6"/>
    <x v="1"/>
    <x v="9"/>
  </r>
  <r>
    <x v="133"/>
    <x v="1"/>
    <d v="2023-03-10T00:00:00"/>
    <x v="355"/>
    <s v="IPHONE"/>
    <x v="1"/>
    <x v="1"/>
    <x v="1"/>
    <n v="3"/>
    <x v="6"/>
    <x v="1"/>
    <x v="9"/>
  </r>
  <r>
    <x v="133"/>
    <x v="1"/>
    <d v="2023-03-10T00:00:00"/>
    <x v="1417"/>
    <s v="HPUSBC"/>
    <x v="12"/>
    <x v="1"/>
    <x v="1"/>
    <n v="3"/>
    <x v="6"/>
    <x v="1"/>
    <x v="9"/>
  </r>
  <r>
    <x v="133"/>
    <x v="0"/>
    <d v="2023-03-10T00:00:00"/>
    <x v="1024"/>
    <s v="UHDMI"/>
    <x v="14"/>
    <x v="0"/>
    <x v="1"/>
    <n v="3"/>
    <x v="6"/>
    <x v="1"/>
    <x v="9"/>
  </r>
  <r>
    <x v="133"/>
    <x v="0"/>
    <d v="2023-03-10T00:00:00"/>
    <x v="366"/>
    <s v="UHDMI"/>
    <x v="14"/>
    <x v="0"/>
    <x v="1"/>
    <n v="3"/>
    <x v="6"/>
    <x v="1"/>
    <x v="9"/>
  </r>
  <r>
    <x v="133"/>
    <x v="0"/>
    <d v="2023-03-10T00:00:00"/>
    <x v="397"/>
    <s v="OMNI"/>
    <x v="15"/>
    <x v="1"/>
    <x v="1"/>
    <n v="3"/>
    <x v="6"/>
    <x v="1"/>
    <x v="9"/>
  </r>
  <r>
    <x v="133"/>
    <x v="1"/>
    <d v="2023-03-10T00:00:00"/>
    <x v="356"/>
    <s v="WALLADPT"/>
    <x v="3"/>
    <x v="1"/>
    <x v="1"/>
    <n v="3"/>
    <x v="6"/>
    <x v="1"/>
    <x v="9"/>
  </r>
  <r>
    <x v="133"/>
    <x v="1"/>
    <d v="2023-03-10T00:00:00"/>
    <x v="368"/>
    <s v="IPHONE"/>
    <x v="1"/>
    <x v="1"/>
    <x v="1"/>
    <n v="3"/>
    <x v="6"/>
    <x v="1"/>
    <x v="9"/>
  </r>
  <r>
    <x v="133"/>
    <x v="3"/>
    <d v="2023-03-10T00:00:00"/>
    <x v="1533"/>
    <s v="MACUSBC"/>
    <x v="2"/>
    <x v="1"/>
    <x v="1"/>
    <n v="3"/>
    <x v="6"/>
    <x v="1"/>
    <x v="9"/>
  </r>
  <r>
    <x v="133"/>
    <x v="0"/>
    <d v="2023-03-10T00:00:00"/>
    <x v="1586"/>
    <s v="MACUSBC"/>
    <x v="2"/>
    <x v="1"/>
    <x v="1"/>
    <n v="3"/>
    <x v="6"/>
    <x v="1"/>
    <x v="9"/>
  </r>
  <r>
    <x v="133"/>
    <x v="0"/>
    <d v="2023-03-24T00:00:00"/>
    <x v="1678"/>
    <s v="CLICC-MM"/>
    <x v="4"/>
    <x v="2"/>
    <x v="1"/>
    <n v="3"/>
    <x v="6"/>
    <x v="1"/>
    <x v="9"/>
  </r>
  <r>
    <x v="133"/>
    <x v="0"/>
    <d v="2023-03-10T00:00:00"/>
    <x v="732"/>
    <s v="WALLADPT"/>
    <x v="3"/>
    <x v="1"/>
    <x v="1"/>
    <n v="3"/>
    <x v="6"/>
    <x v="1"/>
    <x v="9"/>
  </r>
  <r>
    <x v="133"/>
    <x v="0"/>
    <d v="2023-03-10T00:00:00"/>
    <x v="249"/>
    <s v="IPHONE"/>
    <x v="1"/>
    <x v="1"/>
    <x v="1"/>
    <n v="3"/>
    <x v="6"/>
    <x v="1"/>
    <x v="9"/>
  </r>
  <r>
    <x v="133"/>
    <x v="1"/>
    <d v="2023-03-17T00:00:00"/>
    <x v="258"/>
    <s v="CBK"/>
    <x v="6"/>
    <x v="2"/>
    <x v="1"/>
    <n v="3"/>
    <x v="6"/>
    <x v="1"/>
    <x v="9"/>
  </r>
  <r>
    <x v="133"/>
    <x v="1"/>
    <d v="2023-03-10T00:00:00"/>
    <x v="1637"/>
    <s v="MACCHRG"/>
    <x v="9"/>
    <x v="1"/>
    <x v="1"/>
    <n v="3"/>
    <x v="6"/>
    <x v="1"/>
    <x v="9"/>
  </r>
  <r>
    <x v="133"/>
    <x v="1"/>
    <d v="2023-03-10T00:00:00"/>
    <x v="1536"/>
    <s v="MACUSBC"/>
    <x v="2"/>
    <x v="1"/>
    <x v="1"/>
    <n v="3"/>
    <x v="6"/>
    <x v="1"/>
    <x v="9"/>
  </r>
  <r>
    <x v="133"/>
    <x v="0"/>
    <d v="2023-03-10T00:00:00"/>
    <x v="285"/>
    <s v="IPHONE"/>
    <x v="1"/>
    <x v="1"/>
    <x v="1"/>
    <n v="3"/>
    <x v="6"/>
    <x v="1"/>
    <x v="9"/>
  </r>
  <r>
    <x v="133"/>
    <x v="0"/>
    <d v="2023-03-10T00:00:00"/>
    <x v="333"/>
    <s v="WALLADPT"/>
    <x v="3"/>
    <x v="1"/>
    <x v="1"/>
    <n v="3"/>
    <x v="6"/>
    <x v="1"/>
    <x v="9"/>
  </r>
  <r>
    <x v="133"/>
    <x v="1"/>
    <d v="2023-03-10T00:00:00"/>
    <x v="1538"/>
    <s v="MACUSBC"/>
    <x v="2"/>
    <x v="1"/>
    <x v="1"/>
    <n v="3"/>
    <x v="6"/>
    <x v="1"/>
    <x v="9"/>
  </r>
  <r>
    <x v="133"/>
    <x v="1"/>
    <d v="2023-03-10T00:00:00"/>
    <x v="430"/>
    <s v="IPHONE"/>
    <x v="1"/>
    <x v="1"/>
    <x v="1"/>
    <n v="3"/>
    <x v="6"/>
    <x v="1"/>
    <x v="9"/>
  </r>
  <r>
    <x v="133"/>
    <x v="1"/>
    <d v="2023-03-10T00:00:00"/>
    <x v="498"/>
    <s v="WALLADPT"/>
    <x v="3"/>
    <x v="1"/>
    <x v="1"/>
    <n v="3"/>
    <x v="6"/>
    <x v="1"/>
    <x v="9"/>
  </r>
  <r>
    <x v="133"/>
    <x v="0"/>
    <d v="2023-03-10T00:00:00"/>
    <x v="1492"/>
    <s v="HDMIC"/>
    <x v="0"/>
    <x v="0"/>
    <x v="1"/>
    <n v="3"/>
    <x v="6"/>
    <x v="1"/>
    <x v="9"/>
  </r>
  <r>
    <x v="133"/>
    <x v="0"/>
    <d v="2023-03-10T00:00:00"/>
    <x v="1033"/>
    <s v="UHDMI"/>
    <x v="14"/>
    <x v="0"/>
    <x v="1"/>
    <n v="3"/>
    <x v="6"/>
    <x v="1"/>
    <x v="9"/>
  </r>
  <r>
    <x v="133"/>
    <x v="1"/>
    <d v="2023-03-24T00:00:00"/>
    <x v="1481"/>
    <s v="HP"/>
    <x v="18"/>
    <x v="2"/>
    <x v="1"/>
    <n v="3"/>
    <x v="6"/>
    <x v="1"/>
    <x v="9"/>
  </r>
  <r>
    <x v="133"/>
    <x v="1"/>
    <d v="2023-03-10T00:00:00"/>
    <x v="1539"/>
    <s v="MACUSBC"/>
    <x v="2"/>
    <x v="1"/>
    <x v="1"/>
    <n v="3"/>
    <x v="6"/>
    <x v="1"/>
    <x v="9"/>
  </r>
  <r>
    <x v="133"/>
    <x v="1"/>
    <d v="2023-03-17T00:00:00"/>
    <x v="399"/>
    <s v="CBK"/>
    <x v="6"/>
    <x v="2"/>
    <x v="1"/>
    <n v="3"/>
    <x v="6"/>
    <x v="1"/>
    <x v="9"/>
  </r>
  <r>
    <x v="133"/>
    <x v="0"/>
    <d v="2023-03-10T00:00:00"/>
    <x v="1575"/>
    <s v="HDST"/>
    <x v="8"/>
    <x v="4"/>
    <x v="1"/>
    <n v="3"/>
    <x v="6"/>
    <x v="1"/>
    <x v="9"/>
  </r>
  <r>
    <x v="133"/>
    <x v="1"/>
    <d v="2023-03-10T00:00:00"/>
    <x v="1209"/>
    <s v="HPUSBC"/>
    <x v="12"/>
    <x v="1"/>
    <x v="1"/>
    <n v="3"/>
    <x v="6"/>
    <x v="1"/>
    <x v="9"/>
  </r>
  <r>
    <x v="133"/>
    <x v="1"/>
    <d v="2023-03-17T00:00:00"/>
    <x v="968"/>
    <s v="CLICC-ML"/>
    <x v="7"/>
    <x v="2"/>
    <x v="1"/>
    <n v="3"/>
    <x v="6"/>
    <x v="1"/>
    <x v="9"/>
  </r>
  <r>
    <x v="133"/>
    <x v="1"/>
    <d v="2023-03-17T00:00:00"/>
    <x v="1297"/>
    <s v="HP"/>
    <x v="18"/>
    <x v="2"/>
    <x v="1"/>
    <n v="3"/>
    <x v="6"/>
    <x v="1"/>
    <x v="9"/>
  </r>
  <r>
    <x v="133"/>
    <x v="1"/>
    <d v="2023-03-10T00:00:00"/>
    <x v="5"/>
    <s v="WALLADPT"/>
    <x v="3"/>
    <x v="1"/>
    <x v="1"/>
    <n v="3"/>
    <x v="6"/>
    <x v="1"/>
    <x v="9"/>
  </r>
  <r>
    <x v="133"/>
    <x v="1"/>
    <d v="2023-03-10T00:00:00"/>
    <x v="1503"/>
    <s v="IPHONE"/>
    <x v="1"/>
    <x v="1"/>
    <x v="1"/>
    <n v="3"/>
    <x v="6"/>
    <x v="1"/>
    <x v="9"/>
  </r>
  <r>
    <x v="133"/>
    <x v="0"/>
    <d v="2023-03-24T00:00:00"/>
    <x v="878"/>
    <s v="CLICC-ML"/>
    <x v="7"/>
    <x v="2"/>
    <x v="1"/>
    <n v="3"/>
    <x v="6"/>
    <x v="1"/>
    <x v="9"/>
  </r>
  <r>
    <x v="133"/>
    <x v="1"/>
    <d v="2023-03-10T00:00:00"/>
    <x v="185"/>
    <s v="IPHONE"/>
    <x v="1"/>
    <x v="1"/>
    <x v="1"/>
    <n v="3"/>
    <x v="6"/>
    <x v="1"/>
    <x v="9"/>
  </r>
  <r>
    <x v="133"/>
    <x v="1"/>
    <d v="2023-03-10T00:00:00"/>
    <x v="498"/>
    <s v="WALLADPT"/>
    <x v="3"/>
    <x v="1"/>
    <x v="1"/>
    <n v="3"/>
    <x v="6"/>
    <x v="1"/>
    <x v="9"/>
  </r>
  <r>
    <x v="134"/>
    <x v="0"/>
    <d v="2023-03-11T00:00:00"/>
    <x v="333"/>
    <s v="WALLADPT"/>
    <x v="3"/>
    <x v="1"/>
    <x v="1"/>
    <n v="3"/>
    <x v="6"/>
    <x v="2"/>
    <x v="9"/>
  </r>
  <r>
    <x v="134"/>
    <x v="0"/>
    <d v="2023-03-11T00:00:00"/>
    <x v="285"/>
    <s v="IPHONE"/>
    <x v="1"/>
    <x v="1"/>
    <x v="1"/>
    <n v="3"/>
    <x v="6"/>
    <x v="2"/>
    <x v="9"/>
  </r>
  <r>
    <x v="134"/>
    <x v="1"/>
    <d v="2023-03-18T00:00:00"/>
    <x v="995"/>
    <s v="CLICC-ML"/>
    <x v="7"/>
    <x v="2"/>
    <x v="1"/>
    <n v="3"/>
    <x v="6"/>
    <x v="2"/>
    <x v="9"/>
  </r>
  <r>
    <x v="134"/>
    <x v="1"/>
    <d v="2023-03-11T00:00:00"/>
    <x v="1534"/>
    <s v="MACUSBC"/>
    <x v="2"/>
    <x v="1"/>
    <x v="1"/>
    <n v="3"/>
    <x v="6"/>
    <x v="2"/>
    <x v="9"/>
  </r>
  <r>
    <x v="134"/>
    <x v="1"/>
    <d v="2023-03-18T00:00:00"/>
    <x v="860"/>
    <s v="CBK"/>
    <x v="6"/>
    <x v="2"/>
    <x v="1"/>
    <n v="3"/>
    <x v="6"/>
    <x v="2"/>
    <x v="9"/>
  </r>
  <r>
    <x v="134"/>
    <x v="1"/>
    <d v="2023-03-11T00:00:00"/>
    <x v="883"/>
    <s v="IPHONE"/>
    <x v="1"/>
    <x v="1"/>
    <x v="1"/>
    <n v="3"/>
    <x v="6"/>
    <x v="2"/>
    <x v="9"/>
  </r>
  <r>
    <x v="134"/>
    <x v="1"/>
    <d v="2023-03-24T00:00:00"/>
    <x v="49"/>
    <s v="CLICC-ML"/>
    <x v="7"/>
    <x v="2"/>
    <x v="1"/>
    <n v="3"/>
    <x v="6"/>
    <x v="2"/>
    <x v="9"/>
  </r>
  <r>
    <x v="134"/>
    <x v="1"/>
    <d v="2023-03-18T00:00:00"/>
    <x v="1679"/>
    <s v="CLICC-MM"/>
    <x v="4"/>
    <x v="2"/>
    <x v="1"/>
    <n v="3"/>
    <x v="6"/>
    <x v="2"/>
    <x v="9"/>
  </r>
  <r>
    <x v="134"/>
    <x v="0"/>
    <d v="2023-03-18T00:00:00"/>
    <x v="995"/>
    <s v="CLICC-ML"/>
    <x v="7"/>
    <x v="2"/>
    <x v="1"/>
    <n v="3"/>
    <x v="6"/>
    <x v="2"/>
    <x v="9"/>
  </r>
  <r>
    <x v="134"/>
    <x v="0"/>
    <d v="2023-03-11T00:00:00"/>
    <x v="249"/>
    <s v="IPHONE"/>
    <x v="1"/>
    <x v="1"/>
    <x v="1"/>
    <n v="3"/>
    <x v="6"/>
    <x v="2"/>
    <x v="9"/>
  </r>
  <r>
    <x v="134"/>
    <x v="0"/>
    <d v="2023-03-11T00:00:00"/>
    <x v="732"/>
    <s v="WALLADPT"/>
    <x v="3"/>
    <x v="1"/>
    <x v="1"/>
    <n v="3"/>
    <x v="6"/>
    <x v="2"/>
    <x v="9"/>
  </r>
  <r>
    <x v="134"/>
    <x v="1"/>
    <d v="2023-03-24T00:00:00"/>
    <x v="1680"/>
    <s v="HP"/>
    <x v="18"/>
    <x v="2"/>
    <x v="1"/>
    <n v="3"/>
    <x v="6"/>
    <x v="2"/>
    <x v="9"/>
  </r>
  <r>
    <x v="134"/>
    <x v="1"/>
    <d v="2023-03-24T00:00:00"/>
    <x v="840"/>
    <s v="CLICC-ML"/>
    <x v="7"/>
    <x v="2"/>
    <x v="1"/>
    <n v="3"/>
    <x v="6"/>
    <x v="2"/>
    <x v="9"/>
  </r>
  <r>
    <x v="134"/>
    <x v="1"/>
    <d v="2023-03-11T00:00:00"/>
    <x v="1558"/>
    <s v="MACUSBC"/>
    <x v="2"/>
    <x v="1"/>
    <x v="1"/>
    <n v="3"/>
    <x v="6"/>
    <x v="2"/>
    <x v="9"/>
  </r>
  <r>
    <x v="135"/>
    <x v="1"/>
    <d v="2023-03-12T00:00:00"/>
    <x v="1681"/>
    <s v="HDMIC"/>
    <x v="0"/>
    <x v="0"/>
    <x v="1"/>
    <n v="3"/>
    <x v="6"/>
    <x v="3"/>
    <x v="9"/>
  </r>
  <r>
    <x v="135"/>
    <x v="1"/>
    <d v="2023-03-19T00:00:00"/>
    <x v="1682"/>
    <s v="CLICC-MM"/>
    <x v="4"/>
    <x v="2"/>
    <x v="1"/>
    <n v="3"/>
    <x v="6"/>
    <x v="3"/>
    <x v="9"/>
  </r>
  <r>
    <x v="135"/>
    <x v="1"/>
    <d v="2023-03-24T00:00:00"/>
    <x v="1683"/>
    <s v="CLICC-MM"/>
    <x v="4"/>
    <x v="2"/>
    <x v="1"/>
    <n v="3"/>
    <x v="6"/>
    <x v="3"/>
    <x v="9"/>
  </r>
  <r>
    <x v="135"/>
    <x v="1"/>
    <d v="2023-03-12T00:00:00"/>
    <x v="524"/>
    <s v="IPHONE"/>
    <x v="1"/>
    <x v="1"/>
    <x v="1"/>
    <n v="3"/>
    <x v="6"/>
    <x v="3"/>
    <x v="9"/>
  </r>
  <r>
    <x v="135"/>
    <x v="1"/>
    <d v="2023-03-12T00:00:00"/>
    <x v="1386"/>
    <s v="WALLADPT"/>
    <x v="3"/>
    <x v="1"/>
    <x v="1"/>
    <n v="3"/>
    <x v="6"/>
    <x v="3"/>
    <x v="9"/>
  </r>
  <r>
    <x v="135"/>
    <x v="1"/>
    <d v="2023-03-19T00:00:00"/>
    <x v="721"/>
    <s v="CLICC-ML"/>
    <x v="7"/>
    <x v="2"/>
    <x v="1"/>
    <n v="3"/>
    <x v="6"/>
    <x v="3"/>
    <x v="9"/>
  </r>
  <r>
    <x v="135"/>
    <x v="1"/>
    <d v="2023-03-19T00:00:00"/>
    <x v="404"/>
    <s v="CBK"/>
    <x v="6"/>
    <x v="2"/>
    <x v="1"/>
    <n v="3"/>
    <x v="6"/>
    <x v="3"/>
    <x v="9"/>
  </r>
  <r>
    <x v="135"/>
    <x v="1"/>
    <d v="2023-03-12T00:00:00"/>
    <x v="1492"/>
    <s v="HDMIC"/>
    <x v="0"/>
    <x v="0"/>
    <x v="1"/>
    <n v="3"/>
    <x v="6"/>
    <x v="3"/>
    <x v="9"/>
  </r>
  <r>
    <x v="135"/>
    <x v="0"/>
    <d v="2023-03-12T00:00:00"/>
    <x v="1534"/>
    <s v="MACUSBC"/>
    <x v="2"/>
    <x v="1"/>
    <x v="1"/>
    <n v="3"/>
    <x v="6"/>
    <x v="3"/>
    <x v="9"/>
  </r>
  <r>
    <x v="135"/>
    <x v="1"/>
    <d v="2023-03-12T00:00:00"/>
    <x v="1388"/>
    <s v="HDMIC"/>
    <x v="0"/>
    <x v="0"/>
    <x v="1"/>
    <n v="3"/>
    <x v="6"/>
    <x v="3"/>
    <x v="9"/>
  </r>
  <r>
    <x v="135"/>
    <x v="1"/>
    <d v="2023-03-12T00:00:00"/>
    <x v="1503"/>
    <s v="IPHONE"/>
    <x v="1"/>
    <x v="1"/>
    <x v="1"/>
    <n v="3"/>
    <x v="6"/>
    <x v="3"/>
    <x v="9"/>
  </r>
  <r>
    <x v="135"/>
    <x v="1"/>
    <d v="2023-03-12T00:00:00"/>
    <x v="5"/>
    <s v="WALLADPT"/>
    <x v="3"/>
    <x v="1"/>
    <x v="1"/>
    <n v="3"/>
    <x v="6"/>
    <x v="3"/>
    <x v="9"/>
  </r>
  <r>
    <x v="135"/>
    <x v="1"/>
    <d v="2023-03-19T00:00:00"/>
    <x v="1070"/>
    <s v="CBK"/>
    <x v="6"/>
    <x v="2"/>
    <x v="1"/>
    <n v="3"/>
    <x v="6"/>
    <x v="3"/>
    <x v="9"/>
  </r>
  <r>
    <x v="135"/>
    <x v="1"/>
    <d v="2023-03-12T00:00:00"/>
    <x v="1086"/>
    <s v="IPHONE"/>
    <x v="1"/>
    <x v="1"/>
    <x v="1"/>
    <n v="3"/>
    <x v="6"/>
    <x v="3"/>
    <x v="9"/>
  </r>
  <r>
    <x v="135"/>
    <x v="1"/>
    <d v="2023-03-12T00:00:00"/>
    <x v="1091"/>
    <s v="IPHONE"/>
    <x v="1"/>
    <x v="1"/>
    <x v="1"/>
    <n v="3"/>
    <x v="6"/>
    <x v="3"/>
    <x v="9"/>
  </r>
  <r>
    <x v="135"/>
    <x v="1"/>
    <d v="2023-03-19T00:00:00"/>
    <x v="258"/>
    <s v="CBK"/>
    <x v="6"/>
    <x v="2"/>
    <x v="1"/>
    <n v="3"/>
    <x v="6"/>
    <x v="3"/>
    <x v="9"/>
  </r>
  <r>
    <x v="135"/>
    <x v="1"/>
    <d v="2023-03-24T00:00:00"/>
    <x v="882"/>
    <s v="CLICC-ML"/>
    <x v="7"/>
    <x v="2"/>
    <x v="1"/>
    <n v="3"/>
    <x v="6"/>
    <x v="3"/>
    <x v="9"/>
  </r>
  <r>
    <x v="135"/>
    <x v="3"/>
    <d v="2023-03-19T00:00:00"/>
    <x v="1078"/>
    <s v="CBK"/>
    <x v="6"/>
    <x v="2"/>
    <x v="1"/>
    <n v="3"/>
    <x v="6"/>
    <x v="3"/>
    <x v="9"/>
  </r>
  <r>
    <x v="135"/>
    <x v="1"/>
    <d v="2023-03-12T00:00:00"/>
    <x v="355"/>
    <s v="IPHONE"/>
    <x v="1"/>
    <x v="1"/>
    <x v="1"/>
    <n v="3"/>
    <x v="6"/>
    <x v="3"/>
    <x v="9"/>
  </r>
  <r>
    <x v="135"/>
    <x v="1"/>
    <d v="2023-03-12T00:00:00"/>
    <x v="1215"/>
    <s v="HPUSBC"/>
    <x v="12"/>
    <x v="1"/>
    <x v="1"/>
    <n v="3"/>
    <x v="6"/>
    <x v="3"/>
    <x v="9"/>
  </r>
  <r>
    <x v="135"/>
    <x v="1"/>
    <d v="2023-03-12T00:00:00"/>
    <x v="355"/>
    <s v="IPHONE"/>
    <x v="1"/>
    <x v="1"/>
    <x v="1"/>
    <n v="3"/>
    <x v="6"/>
    <x v="3"/>
    <x v="9"/>
  </r>
  <r>
    <x v="135"/>
    <x v="1"/>
    <d v="2023-03-12T00:00:00"/>
    <x v="369"/>
    <s v="WALLADPT"/>
    <x v="3"/>
    <x v="1"/>
    <x v="1"/>
    <n v="3"/>
    <x v="6"/>
    <x v="3"/>
    <x v="9"/>
  </r>
  <r>
    <x v="135"/>
    <x v="1"/>
    <d v="2023-03-12T00:00:00"/>
    <x v="1674"/>
    <s v="MACUSBC"/>
    <x v="2"/>
    <x v="1"/>
    <x v="1"/>
    <n v="3"/>
    <x v="6"/>
    <x v="3"/>
    <x v="9"/>
  </r>
  <r>
    <x v="135"/>
    <x v="1"/>
    <d v="2023-03-12T00:00:00"/>
    <x v="1601"/>
    <s v="MACUSBC"/>
    <x v="2"/>
    <x v="1"/>
    <x v="1"/>
    <n v="3"/>
    <x v="6"/>
    <x v="3"/>
    <x v="9"/>
  </r>
  <r>
    <x v="135"/>
    <x v="1"/>
    <d v="2023-03-19T00:00:00"/>
    <x v="860"/>
    <s v="CBK"/>
    <x v="6"/>
    <x v="2"/>
    <x v="1"/>
    <n v="3"/>
    <x v="6"/>
    <x v="3"/>
    <x v="9"/>
  </r>
  <r>
    <x v="135"/>
    <x v="0"/>
    <d v="2023-03-12T00:00:00"/>
    <x v="1032"/>
    <s v="IPHONE"/>
    <x v="1"/>
    <x v="1"/>
    <x v="1"/>
    <n v="3"/>
    <x v="6"/>
    <x v="3"/>
    <x v="9"/>
  </r>
  <r>
    <x v="135"/>
    <x v="1"/>
    <d v="2023-03-12T00:00:00"/>
    <x v="1558"/>
    <s v="MACUSBC"/>
    <x v="2"/>
    <x v="1"/>
    <x v="1"/>
    <n v="3"/>
    <x v="6"/>
    <x v="3"/>
    <x v="9"/>
  </r>
  <r>
    <x v="136"/>
    <x v="1"/>
    <d v="2023-03-13T00:00:00"/>
    <x v="1556"/>
    <s v="IPHONE"/>
    <x v="1"/>
    <x v="1"/>
    <x v="1"/>
    <n v="3"/>
    <x v="6"/>
    <x v="4"/>
    <x v="10"/>
  </r>
  <r>
    <x v="136"/>
    <x v="1"/>
    <d v="2023-03-13T00:00:00"/>
    <x v="1258"/>
    <s v="WALLADPT"/>
    <x v="3"/>
    <x v="1"/>
    <x v="1"/>
    <n v="3"/>
    <x v="6"/>
    <x v="4"/>
    <x v="10"/>
  </r>
  <r>
    <x v="136"/>
    <x v="1"/>
    <d v="2023-03-13T00:00:00"/>
    <x v="497"/>
    <s v="IPHONE"/>
    <x v="1"/>
    <x v="1"/>
    <x v="1"/>
    <n v="3"/>
    <x v="6"/>
    <x v="4"/>
    <x v="10"/>
  </r>
  <r>
    <x v="136"/>
    <x v="1"/>
    <d v="2023-03-13T00:00:00"/>
    <x v="1025"/>
    <s v="UVGA"/>
    <x v="10"/>
    <x v="0"/>
    <x v="1"/>
    <n v="3"/>
    <x v="6"/>
    <x v="4"/>
    <x v="10"/>
  </r>
  <r>
    <x v="136"/>
    <x v="2"/>
    <d v="2023-03-20T00:00:00"/>
    <x v="399"/>
    <s v="CBK"/>
    <x v="6"/>
    <x v="2"/>
    <x v="1"/>
    <n v="3"/>
    <x v="6"/>
    <x v="4"/>
    <x v="10"/>
  </r>
  <r>
    <x v="136"/>
    <x v="1"/>
    <d v="2023-03-20T00:00:00"/>
    <x v="1389"/>
    <s v="CLICC-MM"/>
    <x v="4"/>
    <x v="2"/>
    <x v="1"/>
    <n v="3"/>
    <x v="6"/>
    <x v="4"/>
    <x v="10"/>
  </r>
  <r>
    <x v="136"/>
    <x v="1"/>
    <d v="2023-03-16T00:00:00"/>
    <x v="972"/>
    <s v="CALC"/>
    <x v="16"/>
    <x v="4"/>
    <x v="1"/>
    <n v="3"/>
    <x v="6"/>
    <x v="4"/>
    <x v="10"/>
  </r>
  <r>
    <x v="136"/>
    <x v="0"/>
    <d v="2023-03-13T00:00:00"/>
    <x v="1532"/>
    <s v="MACUSBC"/>
    <x v="2"/>
    <x v="1"/>
    <x v="1"/>
    <n v="3"/>
    <x v="6"/>
    <x v="4"/>
    <x v="10"/>
  </r>
  <r>
    <x v="136"/>
    <x v="1"/>
    <d v="2023-03-13T00:00:00"/>
    <x v="2"/>
    <s v="IPHONE"/>
    <x v="1"/>
    <x v="1"/>
    <x v="1"/>
    <n v="3"/>
    <x v="6"/>
    <x v="4"/>
    <x v="10"/>
  </r>
  <r>
    <x v="136"/>
    <x v="1"/>
    <d v="2023-03-13T00:00:00"/>
    <x v="498"/>
    <s v="WALLADPT"/>
    <x v="3"/>
    <x v="1"/>
    <x v="1"/>
    <n v="3"/>
    <x v="6"/>
    <x v="4"/>
    <x v="10"/>
  </r>
  <r>
    <x v="136"/>
    <x v="0"/>
    <d v="2023-03-27T00:00:00"/>
    <x v="1219"/>
    <s v="HP"/>
    <x v="18"/>
    <x v="2"/>
    <x v="1"/>
    <n v="3"/>
    <x v="6"/>
    <x v="4"/>
    <x v="10"/>
  </r>
  <r>
    <x v="136"/>
    <x v="1"/>
    <d v="2023-03-13T00:00:00"/>
    <x v="185"/>
    <s v="IPHONE"/>
    <x v="1"/>
    <x v="1"/>
    <x v="1"/>
    <n v="3"/>
    <x v="6"/>
    <x v="4"/>
    <x v="10"/>
  </r>
  <r>
    <x v="136"/>
    <x v="1"/>
    <d v="2023-03-13T00:00:00"/>
    <x v="1523"/>
    <s v="WALLADPT"/>
    <x v="3"/>
    <x v="1"/>
    <x v="1"/>
    <n v="3"/>
    <x v="6"/>
    <x v="4"/>
    <x v="10"/>
  </r>
  <r>
    <x v="136"/>
    <x v="0"/>
    <d v="2023-03-13T00:00:00"/>
    <x v="732"/>
    <s v="WALLADPT"/>
    <x v="3"/>
    <x v="1"/>
    <x v="1"/>
    <n v="3"/>
    <x v="6"/>
    <x v="4"/>
    <x v="10"/>
  </r>
  <r>
    <x v="136"/>
    <x v="0"/>
    <d v="2023-03-13T00:00:00"/>
    <x v="249"/>
    <s v="IPHONE"/>
    <x v="1"/>
    <x v="1"/>
    <x v="1"/>
    <n v="3"/>
    <x v="6"/>
    <x v="4"/>
    <x v="10"/>
  </r>
  <r>
    <x v="136"/>
    <x v="1"/>
    <d v="2023-03-13T00:00:00"/>
    <x v="963"/>
    <s v="WALLADPT"/>
    <x v="3"/>
    <x v="1"/>
    <x v="1"/>
    <n v="3"/>
    <x v="6"/>
    <x v="4"/>
    <x v="10"/>
  </r>
  <r>
    <x v="136"/>
    <x v="1"/>
    <d v="2023-03-13T00:00:00"/>
    <x v="524"/>
    <s v="IPHONE"/>
    <x v="1"/>
    <x v="1"/>
    <x v="1"/>
    <n v="3"/>
    <x v="6"/>
    <x v="4"/>
    <x v="10"/>
  </r>
  <r>
    <x v="136"/>
    <x v="1"/>
    <d v="2023-03-20T00:00:00"/>
    <x v="683"/>
    <s v="CBK"/>
    <x v="6"/>
    <x v="2"/>
    <x v="1"/>
    <n v="3"/>
    <x v="6"/>
    <x v="4"/>
    <x v="10"/>
  </r>
  <r>
    <x v="136"/>
    <x v="0"/>
    <d v="2023-03-13T00:00:00"/>
    <x v="1534"/>
    <s v="MACUSBC"/>
    <x v="2"/>
    <x v="1"/>
    <x v="1"/>
    <n v="3"/>
    <x v="6"/>
    <x v="4"/>
    <x v="10"/>
  </r>
  <r>
    <x v="136"/>
    <x v="0"/>
    <d v="2023-03-27T00:00:00"/>
    <x v="1146"/>
    <s v="HP"/>
    <x v="18"/>
    <x v="2"/>
    <x v="1"/>
    <n v="3"/>
    <x v="6"/>
    <x v="4"/>
    <x v="10"/>
  </r>
  <r>
    <x v="136"/>
    <x v="3"/>
    <d v="2023-03-13T00:00:00"/>
    <x v="1058"/>
    <s v="UHDMI"/>
    <x v="14"/>
    <x v="0"/>
    <x v="1"/>
    <n v="3"/>
    <x v="6"/>
    <x v="4"/>
    <x v="10"/>
  </r>
  <r>
    <x v="136"/>
    <x v="1"/>
    <d v="2023-03-27T00:00:00"/>
    <x v="851"/>
    <s v="CLICC-ML"/>
    <x v="7"/>
    <x v="2"/>
    <x v="1"/>
    <n v="3"/>
    <x v="6"/>
    <x v="4"/>
    <x v="10"/>
  </r>
  <r>
    <x v="136"/>
    <x v="1"/>
    <d v="2023-03-27T00:00:00"/>
    <x v="1426"/>
    <s v="HP"/>
    <x v="18"/>
    <x v="2"/>
    <x v="1"/>
    <n v="3"/>
    <x v="6"/>
    <x v="4"/>
    <x v="10"/>
  </r>
  <r>
    <x v="136"/>
    <x v="1"/>
    <d v="2023-03-13T00:00:00"/>
    <x v="961"/>
    <s v="MACCHRG"/>
    <x v="9"/>
    <x v="1"/>
    <x v="1"/>
    <n v="3"/>
    <x v="6"/>
    <x v="4"/>
    <x v="10"/>
  </r>
  <r>
    <x v="136"/>
    <x v="1"/>
    <d v="2023-03-20T00:00:00"/>
    <x v="392"/>
    <s v="CBK"/>
    <x v="6"/>
    <x v="2"/>
    <x v="1"/>
    <n v="3"/>
    <x v="6"/>
    <x v="4"/>
    <x v="10"/>
  </r>
  <r>
    <x v="136"/>
    <x v="0"/>
    <d v="2023-03-20T00:00:00"/>
    <x v="504"/>
    <s v="CBK"/>
    <x v="6"/>
    <x v="2"/>
    <x v="1"/>
    <n v="3"/>
    <x v="6"/>
    <x v="4"/>
    <x v="10"/>
  </r>
  <r>
    <x v="136"/>
    <x v="0"/>
    <d v="2023-03-13T00:00:00"/>
    <x v="1420"/>
    <s v="HDST"/>
    <x v="8"/>
    <x v="4"/>
    <x v="1"/>
    <n v="3"/>
    <x v="6"/>
    <x v="4"/>
    <x v="10"/>
  </r>
  <r>
    <x v="136"/>
    <x v="1"/>
    <d v="2023-03-20T00:00:00"/>
    <x v="655"/>
    <s v="CBK"/>
    <x v="6"/>
    <x v="2"/>
    <x v="1"/>
    <n v="3"/>
    <x v="6"/>
    <x v="4"/>
    <x v="10"/>
  </r>
  <r>
    <x v="136"/>
    <x v="1"/>
    <d v="2023-03-13T00:00:00"/>
    <x v="883"/>
    <s v="IPHONE"/>
    <x v="1"/>
    <x v="1"/>
    <x v="1"/>
    <n v="3"/>
    <x v="6"/>
    <x v="4"/>
    <x v="10"/>
  </r>
  <r>
    <x v="136"/>
    <x v="1"/>
    <d v="2023-03-27T00:00:00"/>
    <x v="1684"/>
    <s v="CLICC-MM"/>
    <x v="4"/>
    <x v="2"/>
    <x v="1"/>
    <n v="3"/>
    <x v="6"/>
    <x v="4"/>
    <x v="10"/>
  </r>
  <r>
    <x v="136"/>
    <x v="0"/>
    <d v="2023-03-20T00:00:00"/>
    <x v="336"/>
    <s v="CBK"/>
    <x v="6"/>
    <x v="2"/>
    <x v="1"/>
    <n v="3"/>
    <x v="6"/>
    <x v="4"/>
    <x v="10"/>
  </r>
  <r>
    <x v="136"/>
    <x v="1"/>
    <d v="2023-03-13T00:00:00"/>
    <x v="991"/>
    <s v="UVGA"/>
    <x v="10"/>
    <x v="0"/>
    <x v="1"/>
    <n v="3"/>
    <x v="6"/>
    <x v="4"/>
    <x v="10"/>
  </r>
  <r>
    <x v="136"/>
    <x v="1"/>
    <d v="2023-03-27T00:00:00"/>
    <x v="1685"/>
    <s v="CLICC-MM"/>
    <x v="4"/>
    <x v="2"/>
    <x v="1"/>
    <n v="3"/>
    <x v="6"/>
    <x v="4"/>
    <x v="10"/>
  </r>
  <r>
    <x v="136"/>
    <x v="1"/>
    <d v="2023-03-13T00:00:00"/>
    <x v="1539"/>
    <s v="MACUSBC"/>
    <x v="2"/>
    <x v="1"/>
    <x v="1"/>
    <n v="3"/>
    <x v="6"/>
    <x v="4"/>
    <x v="10"/>
  </r>
  <r>
    <x v="136"/>
    <x v="1"/>
    <d v="2023-03-13T00:00:00"/>
    <x v="965"/>
    <s v="ANDROID"/>
    <x v="19"/>
    <x v="1"/>
    <x v="1"/>
    <n v="3"/>
    <x v="6"/>
    <x v="4"/>
    <x v="10"/>
  </r>
  <r>
    <x v="136"/>
    <x v="1"/>
    <d v="2023-03-13T00:00:00"/>
    <x v="638"/>
    <s v="ANKER"/>
    <x v="20"/>
    <x v="1"/>
    <x v="1"/>
    <n v="3"/>
    <x v="6"/>
    <x v="4"/>
    <x v="10"/>
  </r>
  <r>
    <x v="136"/>
    <x v="1"/>
    <d v="2023-03-13T00:00:00"/>
    <x v="464"/>
    <s v="IPHONE"/>
    <x v="1"/>
    <x v="1"/>
    <x v="1"/>
    <n v="3"/>
    <x v="6"/>
    <x v="4"/>
    <x v="10"/>
  </r>
  <r>
    <x v="136"/>
    <x v="1"/>
    <d v="2023-03-13T00:00:00"/>
    <x v="1674"/>
    <s v="MACUSBC"/>
    <x v="2"/>
    <x v="1"/>
    <x v="1"/>
    <n v="3"/>
    <x v="6"/>
    <x v="4"/>
    <x v="10"/>
  </r>
  <r>
    <x v="136"/>
    <x v="1"/>
    <d v="2023-03-13T00:00:00"/>
    <x v="981"/>
    <s v="ANDROID"/>
    <x v="19"/>
    <x v="1"/>
    <x v="1"/>
    <n v="3"/>
    <x v="6"/>
    <x v="4"/>
    <x v="10"/>
  </r>
  <r>
    <x v="136"/>
    <x v="1"/>
    <d v="2023-03-13T00:00:00"/>
    <x v="1536"/>
    <s v="MACUSBC"/>
    <x v="2"/>
    <x v="1"/>
    <x v="1"/>
    <n v="3"/>
    <x v="6"/>
    <x v="4"/>
    <x v="10"/>
  </r>
  <r>
    <x v="136"/>
    <x v="0"/>
    <d v="2023-03-27T00:00:00"/>
    <x v="872"/>
    <s v="CBK"/>
    <x v="6"/>
    <x v="2"/>
    <x v="1"/>
    <n v="3"/>
    <x v="6"/>
    <x v="4"/>
    <x v="10"/>
  </r>
  <r>
    <x v="136"/>
    <x v="1"/>
    <d v="2023-03-20T00:00:00"/>
    <x v="1165"/>
    <s v="HP"/>
    <x v="18"/>
    <x v="2"/>
    <x v="1"/>
    <n v="3"/>
    <x v="6"/>
    <x v="4"/>
    <x v="10"/>
  </r>
  <r>
    <x v="136"/>
    <x v="1"/>
    <d v="2023-03-13T00:00:00"/>
    <x v="1532"/>
    <s v="MACUSBC"/>
    <x v="2"/>
    <x v="1"/>
    <x v="1"/>
    <n v="3"/>
    <x v="6"/>
    <x v="4"/>
    <x v="10"/>
  </r>
  <r>
    <x v="136"/>
    <x v="1"/>
    <d v="2023-03-13T00:00:00"/>
    <x v="1530"/>
    <s v="MACUSBC"/>
    <x v="2"/>
    <x v="1"/>
    <x v="1"/>
    <n v="3"/>
    <x v="6"/>
    <x v="4"/>
    <x v="10"/>
  </r>
  <r>
    <x v="136"/>
    <x v="1"/>
    <d v="2023-03-20T00:00:00"/>
    <x v="1686"/>
    <s v="CLICC-MM"/>
    <x v="4"/>
    <x v="2"/>
    <x v="1"/>
    <n v="3"/>
    <x v="6"/>
    <x v="4"/>
    <x v="10"/>
  </r>
  <r>
    <x v="136"/>
    <x v="1"/>
    <d v="2023-03-23T00:00:00"/>
    <x v="1687"/>
    <s v="CLICC-MM"/>
    <x v="4"/>
    <x v="2"/>
    <x v="1"/>
    <n v="3"/>
    <x v="6"/>
    <x v="4"/>
    <x v="10"/>
  </r>
  <r>
    <x v="136"/>
    <x v="1"/>
    <d v="2023-03-24T00:00:00"/>
    <x v="937"/>
    <s v="CLICC-ML"/>
    <x v="7"/>
    <x v="2"/>
    <x v="1"/>
    <n v="3"/>
    <x v="6"/>
    <x v="4"/>
    <x v="10"/>
  </r>
  <r>
    <x v="136"/>
    <x v="0"/>
    <d v="2023-03-13T00:00:00"/>
    <x v="1143"/>
    <s v="WALLADPT"/>
    <x v="3"/>
    <x v="1"/>
    <x v="1"/>
    <n v="3"/>
    <x v="6"/>
    <x v="4"/>
    <x v="10"/>
  </r>
  <r>
    <x v="136"/>
    <x v="0"/>
    <d v="2023-03-13T00:00:00"/>
    <x v="430"/>
    <s v="IPHONE"/>
    <x v="1"/>
    <x v="1"/>
    <x v="1"/>
    <n v="3"/>
    <x v="6"/>
    <x v="4"/>
    <x v="10"/>
  </r>
  <r>
    <x v="136"/>
    <x v="0"/>
    <d v="2023-03-13T00:00:00"/>
    <x v="1323"/>
    <s v="MACCHRG"/>
    <x v="9"/>
    <x v="1"/>
    <x v="1"/>
    <n v="3"/>
    <x v="6"/>
    <x v="4"/>
    <x v="10"/>
  </r>
  <r>
    <x v="136"/>
    <x v="0"/>
    <d v="2023-03-13T00:00:00"/>
    <x v="732"/>
    <s v="WALLADPT"/>
    <x v="3"/>
    <x v="1"/>
    <x v="1"/>
    <n v="3"/>
    <x v="6"/>
    <x v="4"/>
    <x v="10"/>
  </r>
  <r>
    <x v="136"/>
    <x v="0"/>
    <d v="2023-03-13T00:00:00"/>
    <x v="249"/>
    <s v="IPHONE"/>
    <x v="1"/>
    <x v="1"/>
    <x v="1"/>
    <n v="3"/>
    <x v="6"/>
    <x v="4"/>
    <x v="10"/>
  </r>
  <r>
    <x v="136"/>
    <x v="1"/>
    <d v="2023-03-20T00:00:00"/>
    <x v="1173"/>
    <s v="HP"/>
    <x v="18"/>
    <x v="2"/>
    <x v="1"/>
    <n v="3"/>
    <x v="6"/>
    <x v="4"/>
    <x v="10"/>
  </r>
  <r>
    <x v="136"/>
    <x v="1"/>
    <d v="2023-03-13T00:00:00"/>
    <x v="1277"/>
    <s v="WALLADPT"/>
    <x v="3"/>
    <x v="1"/>
    <x v="1"/>
    <n v="3"/>
    <x v="6"/>
    <x v="4"/>
    <x v="10"/>
  </r>
  <r>
    <x v="136"/>
    <x v="1"/>
    <d v="2023-03-13T00:00:00"/>
    <x v="1301"/>
    <s v="IPHONE"/>
    <x v="1"/>
    <x v="1"/>
    <x v="1"/>
    <n v="3"/>
    <x v="6"/>
    <x v="4"/>
    <x v="10"/>
  </r>
  <r>
    <x v="136"/>
    <x v="1"/>
    <d v="2023-03-13T00:00:00"/>
    <x v="1538"/>
    <s v="MACUSBC"/>
    <x v="2"/>
    <x v="1"/>
    <x v="1"/>
    <n v="3"/>
    <x v="6"/>
    <x v="4"/>
    <x v="10"/>
  </r>
  <r>
    <x v="136"/>
    <x v="0"/>
    <d v="2023-03-13T00:00:00"/>
    <x v="709"/>
    <s v="MACCHRG"/>
    <x v="9"/>
    <x v="1"/>
    <x v="1"/>
    <n v="3"/>
    <x v="6"/>
    <x v="4"/>
    <x v="10"/>
  </r>
  <r>
    <x v="136"/>
    <x v="0"/>
    <d v="2023-03-13T00:00:00"/>
    <x v="431"/>
    <s v="WALLADPT"/>
    <x v="3"/>
    <x v="1"/>
    <x v="1"/>
    <n v="3"/>
    <x v="6"/>
    <x v="4"/>
    <x v="10"/>
  </r>
  <r>
    <x v="136"/>
    <x v="0"/>
    <d v="2023-03-13T00:00:00"/>
    <x v="1382"/>
    <s v="IPHONE"/>
    <x v="1"/>
    <x v="1"/>
    <x v="1"/>
    <n v="3"/>
    <x v="6"/>
    <x v="4"/>
    <x v="10"/>
  </r>
  <r>
    <x v="136"/>
    <x v="3"/>
    <d v="2023-03-13T00:00:00"/>
    <x v="333"/>
    <s v="WALLADPT"/>
    <x v="3"/>
    <x v="1"/>
    <x v="1"/>
    <n v="3"/>
    <x v="6"/>
    <x v="4"/>
    <x v="10"/>
  </r>
  <r>
    <x v="136"/>
    <x v="3"/>
    <d v="2023-03-13T00:00:00"/>
    <x v="285"/>
    <s v="IPHONE"/>
    <x v="1"/>
    <x v="1"/>
    <x v="1"/>
    <n v="3"/>
    <x v="6"/>
    <x v="4"/>
    <x v="10"/>
  </r>
  <r>
    <x v="136"/>
    <x v="1"/>
    <d v="2023-03-20T00:00:00"/>
    <x v="781"/>
    <s v="CLICC-ML"/>
    <x v="7"/>
    <x v="2"/>
    <x v="1"/>
    <n v="3"/>
    <x v="6"/>
    <x v="4"/>
    <x v="10"/>
  </r>
  <r>
    <x v="136"/>
    <x v="2"/>
    <d v="2023-03-20T00:00:00"/>
    <x v="324"/>
    <s v="CBK"/>
    <x v="6"/>
    <x v="2"/>
    <x v="1"/>
    <n v="3"/>
    <x v="6"/>
    <x v="4"/>
    <x v="10"/>
  </r>
  <r>
    <x v="136"/>
    <x v="1"/>
    <d v="2023-03-13T00:00:00"/>
    <x v="1258"/>
    <s v="WALLADPT"/>
    <x v="3"/>
    <x v="1"/>
    <x v="1"/>
    <n v="3"/>
    <x v="6"/>
    <x v="4"/>
    <x v="10"/>
  </r>
  <r>
    <x v="136"/>
    <x v="1"/>
    <d v="2023-03-13T00:00:00"/>
    <x v="464"/>
    <s v="IPHONE"/>
    <x v="1"/>
    <x v="1"/>
    <x v="1"/>
    <n v="3"/>
    <x v="6"/>
    <x v="4"/>
    <x v="10"/>
  </r>
  <r>
    <x v="136"/>
    <x v="1"/>
    <d v="2023-03-13T00:00:00"/>
    <x v="801"/>
    <s v="IPHONE"/>
    <x v="1"/>
    <x v="1"/>
    <x v="1"/>
    <n v="3"/>
    <x v="6"/>
    <x v="4"/>
    <x v="10"/>
  </r>
  <r>
    <x v="136"/>
    <x v="1"/>
    <d v="2023-03-13T00:00:00"/>
    <x v="497"/>
    <s v="IPHONE"/>
    <x v="1"/>
    <x v="1"/>
    <x v="1"/>
    <n v="3"/>
    <x v="6"/>
    <x v="4"/>
    <x v="10"/>
  </r>
  <r>
    <x v="136"/>
    <x v="1"/>
    <d v="2023-03-13T00:00:00"/>
    <x v="1423"/>
    <s v="WALLADPT"/>
    <x v="3"/>
    <x v="1"/>
    <x v="1"/>
    <n v="3"/>
    <x v="6"/>
    <x v="4"/>
    <x v="10"/>
  </r>
  <r>
    <x v="136"/>
    <x v="1"/>
    <d v="2023-03-13T00:00:00"/>
    <x v="393"/>
    <s v="IPHONE"/>
    <x v="1"/>
    <x v="1"/>
    <x v="1"/>
    <n v="3"/>
    <x v="6"/>
    <x v="4"/>
    <x v="10"/>
  </r>
  <r>
    <x v="136"/>
    <x v="1"/>
    <d v="2023-03-13T00:00:00"/>
    <x v="1080"/>
    <s v="OMNI"/>
    <x v="15"/>
    <x v="1"/>
    <x v="1"/>
    <n v="3"/>
    <x v="6"/>
    <x v="4"/>
    <x v="10"/>
  </r>
  <r>
    <x v="136"/>
    <x v="0"/>
    <d v="2023-03-13T00:00:00"/>
    <x v="68"/>
    <s v="MACCHRG"/>
    <x v="9"/>
    <x v="1"/>
    <x v="1"/>
    <n v="3"/>
    <x v="6"/>
    <x v="4"/>
    <x v="10"/>
  </r>
  <r>
    <x v="136"/>
    <x v="0"/>
    <d v="2023-03-20T00:00:00"/>
    <x v="1326"/>
    <s v="CLICC-ML"/>
    <x v="7"/>
    <x v="2"/>
    <x v="1"/>
    <n v="3"/>
    <x v="6"/>
    <x v="4"/>
    <x v="10"/>
  </r>
  <r>
    <x v="136"/>
    <x v="1"/>
    <d v="2023-03-13T00:00:00"/>
    <x v="1209"/>
    <s v="HPUSBC"/>
    <x v="12"/>
    <x v="1"/>
    <x v="1"/>
    <n v="3"/>
    <x v="6"/>
    <x v="4"/>
    <x v="10"/>
  </r>
  <r>
    <x v="136"/>
    <x v="1"/>
    <d v="2023-03-27T00:00:00"/>
    <x v="1688"/>
    <s v="CLICC-MM"/>
    <x v="4"/>
    <x v="2"/>
    <x v="1"/>
    <n v="3"/>
    <x v="6"/>
    <x v="4"/>
    <x v="10"/>
  </r>
  <r>
    <x v="136"/>
    <x v="1"/>
    <d v="2023-03-13T00:00:00"/>
    <x v="185"/>
    <s v="IPHONE"/>
    <x v="1"/>
    <x v="1"/>
    <x v="1"/>
    <n v="3"/>
    <x v="6"/>
    <x v="4"/>
    <x v="10"/>
  </r>
  <r>
    <x v="136"/>
    <x v="1"/>
    <d v="2023-03-13T00:00:00"/>
    <x v="1523"/>
    <s v="WALLADPT"/>
    <x v="3"/>
    <x v="1"/>
    <x v="1"/>
    <n v="3"/>
    <x v="6"/>
    <x v="4"/>
    <x v="10"/>
  </r>
  <r>
    <x v="136"/>
    <x v="3"/>
    <d v="2023-03-13T00:00:00"/>
    <x v="1625"/>
    <s v="HDST"/>
    <x v="8"/>
    <x v="4"/>
    <x v="1"/>
    <n v="3"/>
    <x v="6"/>
    <x v="4"/>
    <x v="10"/>
  </r>
  <r>
    <x v="136"/>
    <x v="1"/>
    <d v="2023-03-13T00:00:00"/>
    <x v="431"/>
    <s v="WALLADPT"/>
    <x v="3"/>
    <x v="1"/>
    <x v="1"/>
    <n v="3"/>
    <x v="6"/>
    <x v="4"/>
    <x v="10"/>
  </r>
  <r>
    <x v="136"/>
    <x v="1"/>
    <d v="2023-03-13T00:00:00"/>
    <x v="464"/>
    <s v="IPHONE"/>
    <x v="1"/>
    <x v="1"/>
    <x v="1"/>
    <n v="3"/>
    <x v="6"/>
    <x v="4"/>
    <x v="10"/>
  </r>
  <r>
    <x v="136"/>
    <x v="0"/>
    <d v="2023-03-13T00:00:00"/>
    <x v="1024"/>
    <s v="UHDMI"/>
    <x v="14"/>
    <x v="0"/>
    <x v="1"/>
    <n v="3"/>
    <x v="6"/>
    <x v="4"/>
    <x v="10"/>
  </r>
  <r>
    <x v="136"/>
    <x v="0"/>
    <d v="2023-03-13T00:00:00"/>
    <x v="704"/>
    <s v="HDMIC"/>
    <x v="0"/>
    <x v="0"/>
    <x v="1"/>
    <n v="3"/>
    <x v="6"/>
    <x v="4"/>
    <x v="10"/>
  </r>
  <r>
    <x v="136"/>
    <x v="0"/>
    <d v="2023-03-24T00:00:00"/>
    <x v="1442"/>
    <s v="CLICC-MM"/>
    <x v="4"/>
    <x v="2"/>
    <x v="1"/>
    <n v="3"/>
    <x v="6"/>
    <x v="4"/>
    <x v="10"/>
  </r>
  <r>
    <x v="136"/>
    <x v="1"/>
    <d v="2023-03-13T00:00:00"/>
    <x v="498"/>
    <s v="WALLADPT"/>
    <x v="3"/>
    <x v="1"/>
    <x v="1"/>
    <n v="3"/>
    <x v="6"/>
    <x v="4"/>
    <x v="10"/>
  </r>
  <r>
    <x v="136"/>
    <x v="1"/>
    <d v="2023-03-13T00:00:00"/>
    <x v="2"/>
    <s v="IPHONE"/>
    <x v="1"/>
    <x v="1"/>
    <x v="1"/>
    <n v="3"/>
    <x v="6"/>
    <x v="4"/>
    <x v="10"/>
  </r>
  <r>
    <x v="136"/>
    <x v="0"/>
    <d v="2023-03-27T00:00:00"/>
    <x v="1620"/>
    <s v="HP"/>
    <x v="18"/>
    <x v="2"/>
    <x v="1"/>
    <n v="3"/>
    <x v="6"/>
    <x v="4"/>
    <x v="10"/>
  </r>
  <r>
    <x v="136"/>
    <x v="1"/>
    <d v="2023-03-27T00:00:00"/>
    <x v="828"/>
    <s v="CLICC-ML"/>
    <x v="7"/>
    <x v="2"/>
    <x v="1"/>
    <n v="3"/>
    <x v="6"/>
    <x v="4"/>
    <x v="10"/>
  </r>
  <r>
    <x v="136"/>
    <x v="1"/>
    <d v="2023-03-27T00:00:00"/>
    <x v="889"/>
    <s v="CLICC-ML"/>
    <x v="7"/>
    <x v="2"/>
    <x v="1"/>
    <n v="3"/>
    <x v="6"/>
    <x v="4"/>
    <x v="10"/>
  </r>
  <r>
    <x v="136"/>
    <x v="1"/>
    <d v="2023-03-13T00:00:00"/>
    <x v="1586"/>
    <s v="MACUSBC"/>
    <x v="2"/>
    <x v="1"/>
    <x v="1"/>
    <n v="3"/>
    <x v="6"/>
    <x v="4"/>
    <x v="10"/>
  </r>
  <r>
    <x v="136"/>
    <x v="1"/>
    <d v="2023-03-27T00:00:00"/>
    <x v="1594"/>
    <s v="HP"/>
    <x v="18"/>
    <x v="2"/>
    <x v="1"/>
    <n v="3"/>
    <x v="6"/>
    <x v="4"/>
    <x v="10"/>
  </r>
  <r>
    <x v="136"/>
    <x v="1"/>
    <d v="2023-03-13T00:00:00"/>
    <x v="1386"/>
    <s v="WALLADPT"/>
    <x v="3"/>
    <x v="1"/>
    <x v="1"/>
    <n v="3"/>
    <x v="6"/>
    <x v="4"/>
    <x v="10"/>
  </r>
  <r>
    <x v="136"/>
    <x v="1"/>
    <d v="2023-03-27T00:00:00"/>
    <x v="1689"/>
    <s v="HP"/>
    <x v="18"/>
    <x v="2"/>
    <x v="1"/>
    <n v="3"/>
    <x v="6"/>
    <x v="4"/>
    <x v="10"/>
  </r>
  <r>
    <x v="136"/>
    <x v="1"/>
    <d v="2023-03-13T00:00:00"/>
    <x v="1575"/>
    <s v="HDST"/>
    <x v="8"/>
    <x v="4"/>
    <x v="1"/>
    <n v="3"/>
    <x v="6"/>
    <x v="4"/>
    <x v="10"/>
  </r>
  <r>
    <x v="136"/>
    <x v="1"/>
    <d v="2023-03-20T00:00:00"/>
    <x v="1338"/>
    <s v="HP"/>
    <x v="18"/>
    <x v="2"/>
    <x v="1"/>
    <n v="3"/>
    <x v="6"/>
    <x v="4"/>
    <x v="10"/>
  </r>
  <r>
    <x v="136"/>
    <x v="1"/>
    <d v="2023-03-13T00:00:00"/>
    <x v="1229"/>
    <s v="HDST"/>
    <x v="8"/>
    <x v="4"/>
    <x v="1"/>
    <n v="3"/>
    <x v="6"/>
    <x v="4"/>
    <x v="10"/>
  </r>
  <r>
    <x v="136"/>
    <x v="0"/>
    <d v="2023-03-27T00:00:00"/>
    <x v="1495"/>
    <s v="CLICC-MM"/>
    <x v="4"/>
    <x v="2"/>
    <x v="1"/>
    <n v="3"/>
    <x v="6"/>
    <x v="4"/>
    <x v="10"/>
  </r>
  <r>
    <x v="136"/>
    <x v="1"/>
    <d v="2023-03-13T00:00:00"/>
    <x v="1533"/>
    <s v="MACUSBC"/>
    <x v="2"/>
    <x v="1"/>
    <x v="1"/>
    <n v="3"/>
    <x v="6"/>
    <x v="4"/>
    <x v="10"/>
  </r>
  <r>
    <x v="136"/>
    <x v="1"/>
    <d v="2023-03-20T00:00:00"/>
    <x v="868"/>
    <s v="CBK"/>
    <x v="6"/>
    <x v="2"/>
    <x v="1"/>
    <n v="3"/>
    <x v="6"/>
    <x v="4"/>
    <x v="10"/>
  </r>
  <r>
    <x v="136"/>
    <x v="0"/>
    <d v="2023-03-13T00:00:00"/>
    <x v="1305"/>
    <s v="OMNI"/>
    <x v="15"/>
    <x v="1"/>
    <x v="1"/>
    <n v="3"/>
    <x v="6"/>
    <x v="4"/>
    <x v="10"/>
  </r>
  <r>
    <x v="136"/>
    <x v="1"/>
    <d v="2023-03-13T00:00:00"/>
    <x v="1215"/>
    <s v="HPUSBC"/>
    <x v="12"/>
    <x v="1"/>
    <x v="1"/>
    <n v="3"/>
    <x v="6"/>
    <x v="4"/>
    <x v="10"/>
  </r>
  <r>
    <x v="136"/>
    <x v="1"/>
    <d v="2023-03-27T00:00:00"/>
    <x v="1188"/>
    <s v="HP"/>
    <x v="18"/>
    <x v="2"/>
    <x v="1"/>
    <n v="3"/>
    <x v="6"/>
    <x v="4"/>
    <x v="10"/>
  </r>
  <r>
    <x v="136"/>
    <x v="1"/>
    <d v="2023-03-24T00:00:00"/>
    <x v="42"/>
    <s v="CLICC-ML"/>
    <x v="7"/>
    <x v="2"/>
    <x v="1"/>
    <n v="3"/>
    <x v="6"/>
    <x v="4"/>
    <x v="10"/>
  </r>
  <r>
    <x v="136"/>
    <x v="0"/>
    <d v="2023-03-13T00:00:00"/>
    <x v="68"/>
    <s v="MACCHRG"/>
    <x v="9"/>
    <x v="1"/>
    <x v="1"/>
    <n v="3"/>
    <x v="6"/>
    <x v="4"/>
    <x v="10"/>
  </r>
  <r>
    <x v="136"/>
    <x v="0"/>
    <d v="2023-03-13T00:00:00"/>
    <x v="249"/>
    <s v="IPHONE"/>
    <x v="1"/>
    <x v="1"/>
    <x v="1"/>
    <n v="3"/>
    <x v="6"/>
    <x v="4"/>
    <x v="10"/>
  </r>
  <r>
    <x v="136"/>
    <x v="1"/>
    <d v="2023-03-27T00:00:00"/>
    <x v="1244"/>
    <s v="CBK"/>
    <x v="6"/>
    <x v="2"/>
    <x v="1"/>
    <n v="3"/>
    <x v="6"/>
    <x v="4"/>
    <x v="10"/>
  </r>
  <r>
    <x v="136"/>
    <x v="0"/>
    <d v="2023-03-13T00:00:00"/>
    <x v="936"/>
    <s v="WALLADPT"/>
    <x v="3"/>
    <x v="1"/>
    <x v="1"/>
    <n v="3"/>
    <x v="6"/>
    <x v="4"/>
    <x v="10"/>
  </r>
  <r>
    <x v="136"/>
    <x v="0"/>
    <d v="2023-03-13T00:00:00"/>
    <x v="976"/>
    <s v="ANDROID"/>
    <x v="19"/>
    <x v="1"/>
    <x v="1"/>
    <n v="3"/>
    <x v="6"/>
    <x v="4"/>
    <x v="10"/>
  </r>
  <r>
    <x v="136"/>
    <x v="1"/>
    <d v="2023-03-13T00:00:00"/>
    <x v="891"/>
    <s v="OMNI"/>
    <x v="15"/>
    <x v="1"/>
    <x v="1"/>
    <n v="3"/>
    <x v="6"/>
    <x v="4"/>
    <x v="10"/>
  </r>
  <r>
    <x v="136"/>
    <x v="0"/>
    <d v="2023-03-13T00:00:00"/>
    <x v="1530"/>
    <s v="MACUSBC"/>
    <x v="2"/>
    <x v="1"/>
    <x v="1"/>
    <n v="3"/>
    <x v="6"/>
    <x v="4"/>
    <x v="10"/>
  </r>
  <r>
    <x v="136"/>
    <x v="1"/>
    <d v="2023-03-13T00:00:00"/>
    <x v="709"/>
    <s v="MACCHRG"/>
    <x v="9"/>
    <x v="1"/>
    <x v="1"/>
    <n v="3"/>
    <x v="6"/>
    <x v="4"/>
    <x v="10"/>
  </r>
  <r>
    <x v="136"/>
    <x v="1"/>
    <d v="2023-03-13T00:00:00"/>
    <x v="1532"/>
    <s v="MACUSBC"/>
    <x v="2"/>
    <x v="1"/>
    <x v="1"/>
    <n v="3"/>
    <x v="6"/>
    <x v="4"/>
    <x v="10"/>
  </r>
  <r>
    <x v="136"/>
    <x v="1"/>
    <d v="2023-03-27T00:00:00"/>
    <x v="1690"/>
    <s v="CLICC-MM"/>
    <x v="4"/>
    <x v="2"/>
    <x v="1"/>
    <n v="3"/>
    <x v="6"/>
    <x v="4"/>
    <x v="10"/>
  </r>
  <r>
    <x v="136"/>
    <x v="1"/>
    <d v="2023-03-13T00:00:00"/>
    <x v="1215"/>
    <s v="HPUSBC"/>
    <x v="12"/>
    <x v="1"/>
    <x v="1"/>
    <n v="3"/>
    <x v="6"/>
    <x v="4"/>
    <x v="10"/>
  </r>
  <r>
    <x v="136"/>
    <x v="1"/>
    <d v="2023-03-13T00:00:00"/>
    <x v="1259"/>
    <s v="MACCHRG"/>
    <x v="9"/>
    <x v="1"/>
    <x v="1"/>
    <n v="3"/>
    <x v="6"/>
    <x v="4"/>
    <x v="10"/>
  </r>
  <r>
    <x v="136"/>
    <x v="1"/>
    <d v="2023-03-27T00:00:00"/>
    <x v="833"/>
    <s v="CLICC-ML"/>
    <x v="7"/>
    <x v="2"/>
    <x v="1"/>
    <n v="3"/>
    <x v="6"/>
    <x v="4"/>
    <x v="10"/>
  </r>
  <r>
    <x v="136"/>
    <x v="1"/>
    <d v="2023-03-13T00:00:00"/>
    <x v="1538"/>
    <s v="MACUSBC"/>
    <x v="2"/>
    <x v="1"/>
    <x v="1"/>
    <n v="3"/>
    <x v="6"/>
    <x v="4"/>
    <x v="10"/>
  </r>
  <r>
    <x v="136"/>
    <x v="1"/>
    <d v="2023-03-27T00:00:00"/>
    <x v="1691"/>
    <s v="CLICC-MM"/>
    <x v="4"/>
    <x v="2"/>
    <x v="1"/>
    <n v="3"/>
    <x v="6"/>
    <x v="4"/>
    <x v="10"/>
  </r>
  <r>
    <x v="136"/>
    <x v="0"/>
    <d v="2023-03-20T00:00:00"/>
    <x v="577"/>
    <s v="FAC"/>
    <x v="4"/>
    <x v="2"/>
    <x v="1"/>
    <n v="3"/>
    <x v="6"/>
    <x v="4"/>
    <x v="10"/>
  </r>
  <r>
    <x v="136"/>
    <x v="1"/>
    <d v="2023-03-13T00:00:00"/>
    <x v="1209"/>
    <s v="HPUSBC"/>
    <x v="12"/>
    <x v="1"/>
    <x v="1"/>
    <n v="3"/>
    <x v="6"/>
    <x v="4"/>
    <x v="10"/>
  </r>
  <r>
    <x v="136"/>
    <x v="1"/>
    <d v="2023-03-13T00:00:00"/>
    <x v="497"/>
    <s v="IPHONE"/>
    <x v="1"/>
    <x v="1"/>
    <x v="1"/>
    <n v="3"/>
    <x v="6"/>
    <x v="4"/>
    <x v="10"/>
  </r>
  <r>
    <x v="136"/>
    <x v="1"/>
    <d v="2023-03-13T00:00:00"/>
    <x v="1423"/>
    <s v="WALLADPT"/>
    <x v="3"/>
    <x v="1"/>
    <x v="1"/>
    <n v="3"/>
    <x v="6"/>
    <x v="4"/>
    <x v="10"/>
  </r>
  <r>
    <x v="136"/>
    <x v="0"/>
    <d v="2023-03-13T00:00:00"/>
    <x v="704"/>
    <s v="HDMIC"/>
    <x v="0"/>
    <x v="0"/>
    <x v="1"/>
    <n v="3"/>
    <x v="6"/>
    <x v="4"/>
    <x v="10"/>
  </r>
  <r>
    <x v="136"/>
    <x v="1"/>
    <d v="2023-03-13T00:00:00"/>
    <x v="1492"/>
    <s v="HDMIC"/>
    <x v="0"/>
    <x v="0"/>
    <x v="1"/>
    <n v="3"/>
    <x v="6"/>
    <x v="4"/>
    <x v="10"/>
  </r>
  <r>
    <x v="136"/>
    <x v="1"/>
    <d v="2023-03-13T00:00:00"/>
    <x v="1301"/>
    <s v="IPHONE"/>
    <x v="1"/>
    <x v="1"/>
    <x v="1"/>
    <n v="3"/>
    <x v="6"/>
    <x v="4"/>
    <x v="10"/>
  </r>
  <r>
    <x v="136"/>
    <x v="1"/>
    <d v="2023-03-13T00:00:00"/>
    <x v="431"/>
    <s v="WALLADPT"/>
    <x v="3"/>
    <x v="1"/>
    <x v="1"/>
    <n v="3"/>
    <x v="6"/>
    <x v="4"/>
    <x v="10"/>
  </r>
  <r>
    <x v="136"/>
    <x v="1"/>
    <d v="2023-03-13T00:00:00"/>
    <x v="1474"/>
    <s v="OMNI"/>
    <x v="15"/>
    <x v="1"/>
    <x v="1"/>
    <n v="3"/>
    <x v="6"/>
    <x v="4"/>
    <x v="10"/>
  </r>
  <r>
    <x v="136"/>
    <x v="1"/>
    <d v="2023-03-13T00:00:00"/>
    <x v="732"/>
    <s v="WALLADPT"/>
    <x v="3"/>
    <x v="1"/>
    <x v="1"/>
    <n v="3"/>
    <x v="6"/>
    <x v="4"/>
    <x v="10"/>
  </r>
  <r>
    <x v="136"/>
    <x v="1"/>
    <d v="2023-03-13T00:00:00"/>
    <x v="285"/>
    <s v="IPHONE"/>
    <x v="1"/>
    <x v="1"/>
    <x v="1"/>
    <n v="3"/>
    <x v="6"/>
    <x v="4"/>
    <x v="10"/>
  </r>
  <r>
    <x v="136"/>
    <x v="1"/>
    <d v="2023-03-20T00:00:00"/>
    <x v="1692"/>
    <s v="CLICC-MM"/>
    <x v="4"/>
    <x v="2"/>
    <x v="1"/>
    <n v="3"/>
    <x v="6"/>
    <x v="4"/>
    <x v="10"/>
  </r>
  <r>
    <x v="136"/>
    <x v="1"/>
    <d v="2023-03-20T00:00:00"/>
    <x v="176"/>
    <s v="CLICC-ML"/>
    <x v="7"/>
    <x v="2"/>
    <x v="1"/>
    <n v="3"/>
    <x v="6"/>
    <x v="4"/>
    <x v="10"/>
  </r>
  <r>
    <x v="136"/>
    <x v="1"/>
    <d v="2023-03-20T00:00:00"/>
    <x v="1125"/>
    <s v="CBK"/>
    <x v="6"/>
    <x v="2"/>
    <x v="1"/>
    <n v="3"/>
    <x v="6"/>
    <x v="4"/>
    <x v="10"/>
  </r>
  <r>
    <x v="136"/>
    <x v="2"/>
    <d v="2023-03-13T00:00:00"/>
    <x v="1531"/>
    <s v="MACUSBC"/>
    <x v="2"/>
    <x v="1"/>
    <x v="1"/>
    <n v="3"/>
    <x v="6"/>
    <x v="4"/>
    <x v="10"/>
  </r>
  <r>
    <x v="136"/>
    <x v="3"/>
    <d v="2023-03-20T00:00:00"/>
    <x v="479"/>
    <s v="CLICC-ML"/>
    <x v="7"/>
    <x v="2"/>
    <x v="1"/>
    <n v="3"/>
    <x v="6"/>
    <x v="4"/>
    <x v="10"/>
  </r>
  <r>
    <x v="136"/>
    <x v="3"/>
    <d v="2023-03-13T00:00:00"/>
    <x v="279"/>
    <s v="HDST"/>
    <x v="8"/>
    <x v="4"/>
    <x v="1"/>
    <n v="3"/>
    <x v="6"/>
    <x v="4"/>
    <x v="10"/>
  </r>
  <r>
    <x v="136"/>
    <x v="0"/>
    <d v="2023-03-13T00:00:00"/>
    <x v="369"/>
    <s v="WALLADPT"/>
    <x v="3"/>
    <x v="1"/>
    <x v="1"/>
    <n v="3"/>
    <x v="6"/>
    <x v="4"/>
    <x v="10"/>
  </r>
  <r>
    <x v="136"/>
    <x v="0"/>
    <d v="2023-03-13T00:00:00"/>
    <x v="355"/>
    <s v="IPHONE"/>
    <x v="1"/>
    <x v="1"/>
    <x v="1"/>
    <n v="3"/>
    <x v="6"/>
    <x v="4"/>
    <x v="10"/>
  </r>
  <r>
    <x v="136"/>
    <x v="1"/>
    <d v="2023-03-13T00:00:00"/>
    <x v="1386"/>
    <s v="WALLADPT"/>
    <x v="3"/>
    <x v="1"/>
    <x v="1"/>
    <n v="3"/>
    <x v="6"/>
    <x v="4"/>
    <x v="10"/>
  </r>
  <r>
    <x v="136"/>
    <x v="1"/>
    <d v="2023-03-13T00:00:00"/>
    <x v="185"/>
    <s v="IPHONE"/>
    <x v="1"/>
    <x v="1"/>
    <x v="1"/>
    <n v="3"/>
    <x v="6"/>
    <x v="4"/>
    <x v="10"/>
  </r>
  <r>
    <x v="136"/>
    <x v="1"/>
    <d v="2023-03-13T00:00:00"/>
    <x v="1087"/>
    <s v="IPHONE"/>
    <x v="1"/>
    <x v="1"/>
    <x v="1"/>
    <n v="3"/>
    <x v="6"/>
    <x v="4"/>
    <x v="10"/>
  </r>
  <r>
    <x v="136"/>
    <x v="1"/>
    <d v="2023-03-13T00:00:00"/>
    <x v="356"/>
    <s v="WALLADPT"/>
    <x v="3"/>
    <x v="1"/>
    <x v="1"/>
    <n v="3"/>
    <x v="6"/>
    <x v="4"/>
    <x v="10"/>
  </r>
  <r>
    <x v="136"/>
    <x v="1"/>
    <d v="2023-03-14T00:00:00"/>
    <x v="1562"/>
    <s v="MACUSBC"/>
    <x v="2"/>
    <x v="1"/>
    <x v="1"/>
    <n v="3"/>
    <x v="6"/>
    <x v="4"/>
    <x v="10"/>
  </r>
  <r>
    <x v="136"/>
    <x v="1"/>
    <d v="2023-03-20T00:00:00"/>
    <x v="1156"/>
    <s v="CBK"/>
    <x v="6"/>
    <x v="2"/>
    <x v="1"/>
    <n v="3"/>
    <x v="6"/>
    <x v="4"/>
    <x v="10"/>
  </r>
  <r>
    <x v="136"/>
    <x v="1"/>
    <d v="2023-03-13T00:00:00"/>
    <x v="678"/>
    <s v="MACCHRG"/>
    <x v="9"/>
    <x v="1"/>
    <x v="1"/>
    <n v="3"/>
    <x v="6"/>
    <x v="4"/>
    <x v="10"/>
  </r>
  <r>
    <x v="136"/>
    <x v="1"/>
    <d v="2023-03-13T00:00:00"/>
    <x v="498"/>
    <s v="WALLADPT"/>
    <x v="3"/>
    <x v="1"/>
    <x v="1"/>
    <n v="3"/>
    <x v="6"/>
    <x v="4"/>
    <x v="10"/>
  </r>
  <r>
    <x v="136"/>
    <x v="1"/>
    <d v="2023-03-13T00:00:00"/>
    <x v="2"/>
    <s v="IPHONE"/>
    <x v="1"/>
    <x v="1"/>
    <x v="1"/>
    <n v="3"/>
    <x v="6"/>
    <x v="4"/>
    <x v="10"/>
  </r>
  <r>
    <x v="136"/>
    <x v="1"/>
    <d v="2023-03-13T00:00:00"/>
    <x v="1177"/>
    <s v="WALLADPT"/>
    <x v="3"/>
    <x v="1"/>
    <x v="1"/>
    <n v="3"/>
    <x v="6"/>
    <x v="4"/>
    <x v="10"/>
  </r>
  <r>
    <x v="137"/>
    <x v="2"/>
    <d v="2023-03-21T00:00:00"/>
    <x v="324"/>
    <s v="CBK"/>
    <x v="6"/>
    <x v="2"/>
    <x v="1"/>
    <n v="3"/>
    <x v="6"/>
    <x v="5"/>
    <x v="10"/>
  </r>
  <r>
    <x v="137"/>
    <x v="1"/>
    <d v="2023-03-14T00:00:00"/>
    <x v="883"/>
    <s v="IPHONE"/>
    <x v="1"/>
    <x v="1"/>
    <x v="1"/>
    <n v="3"/>
    <x v="6"/>
    <x v="5"/>
    <x v="10"/>
  </r>
  <r>
    <x v="137"/>
    <x v="1"/>
    <d v="2023-03-21T00:00:00"/>
    <x v="1257"/>
    <s v="CBK"/>
    <x v="6"/>
    <x v="2"/>
    <x v="1"/>
    <n v="3"/>
    <x v="6"/>
    <x v="5"/>
    <x v="10"/>
  </r>
  <r>
    <x v="137"/>
    <x v="1"/>
    <d v="2023-03-14T00:00:00"/>
    <x v="1531"/>
    <s v="MACUSBC"/>
    <x v="2"/>
    <x v="1"/>
    <x v="1"/>
    <n v="3"/>
    <x v="6"/>
    <x v="5"/>
    <x v="10"/>
  </r>
  <r>
    <x v="137"/>
    <x v="1"/>
    <d v="2023-03-14T00:00:00"/>
    <x v="1534"/>
    <s v="MACUSBC"/>
    <x v="2"/>
    <x v="1"/>
    <x v="1"/>
    <n v="3"/>
    <x v="6"/>
    <x v="5"/>
    <x v="10"/>
  </r>
  <r>
    <x v="137"/>
    <x v="1"/>
    <d v="2023-03-21T00:00:00"/>
    <x v="468"/>
    <s v="CLICC-ML"/>
    <x v="7"/>
    <x v="2"/>
    <x v="1"/>
    <n v="3"/>
    <x v="6"/>
    <x v="5"/>
    <x v="10"/>
  </r>
  <r>
    <x v="137"/>
    <x v="1"/>
    <d v="2023-03-21T00:00:00"/>
    <x v="1693"/>
    <s v="CLICC-MM"/>
    <x v="4"/>
    <x v="2"/>
    <x v="1"/>
    <n v="3"/>
    <x v="6"/>
    <x v="5"/>
    <x v="10"/>
  </r>
  <r>
    <x v="137"/>
    <x v="0"/>
    <d v="2023-03-14T00:00:00"/>
    <x v="1533"/>
    <s v="MACUSBC"/>
    <x v="2"/>
    <x v="1"/>
    <x v="1"/>
    <n v="3"/>
    <x v="6"/>
    <x v="5"/>
    <x v="10"/>
  </r>
  <r>
    <x v="137"/>
    <x v="0"/>
    <d v="2023-03-14T00:00:00"/>
    <x v="704"/>
    <s v="HDMIC"/>
    <x v="0"/>
    <x v="0"/>
    <x v="1"/>
    <n v="3"/>
    <x v="6"/>
    <x v="5"/>
    <x v="10"/>
  </r>
  <r>
    <x v="137"/>
    <x v="0"/>
    <d v="2023-03-14T00:00:00"/>
    <x v="1015"/>
    <s v="UHDMI"/>
    <x v="14"/>
    <x v="0"/>
    <x v="1"/>
    <n v="3"/>
    <x v="6"/>
    <x v="5"/>
    <x v="10"/>
  </r>
  <r>
    <x v="137"/>
    <x v="2"/>
    <d v="2023-03-21T00:00:00"/>
    <x v="821"/>
    <s v="CBK"/>
    <x v="6"/>
    <x v="2"/>
    <x v="1"/>
    <n v="3"/>
    <x v="6"/>
    <x v="5"/>
    <x v="10"/>
  </r>
  <r>
    <x v="137"/>
    <x v="1"/>
    <d v="2023-03-28T00:00:00"/>
    <x v="1610"/>
    <s v="HP"/>
    <x v="18"/>
    <x v="2"/>
    <x v="1"/>
    <n v="3"/>
    <x v="6"/>
    <x v="5"/>
    <x v="10"/>
  </r>
  <r>
    <x v="137"/>
    <x v="1"/>
    <d v="2023-03-14T00:00:00"/>
    <x v="355"/>
    <s v="IPHONE"/>
    <x v="1"/>
    <x v="1"/>
    <x v="1"/>
    <n v="3"/>
    <x v="6"/>
    <x v="5"/>
    <x v="10"/>
  </r>
  <r>
    <x v="137"/>
    <x v="1"/>
    <d v="2023-03-14T00:00:00"/>
    <x v="369"/>
    <s v="WALLADPT"/>
    <x v="3"/>
    <x v="1"/>
    <x v="1"/>
    <n v="3"/>
    <x v="6"/>
    <x v="5"/>
    <x v="10"/>
  </r>
  <r>
    <x v="137"/>
    <x v="2"/>
    <d v="2023-03-14T00:00:00"/>
    <x v="1536"/>
    <s v="MACUSBC"/>
    <x v="2"/>
    <x v="1"/>
    <x v="1"/>
    <n v="3"/>
    <x v="6"/>
    <x v="5"/>
    <x v="10"/>
  </r>
  <r>
    <x v="137"/>
    <x v="1"/>
    <d v="2023-03-21T00:00:00"/>
    <x v="298"/>
    <s v="CBK"/>
    <x v="6"/>
    <x v="2"/>
    <x v="1"/>
    <n v="3"/>
    <x v="6"/>
    <x v="5"/>
    <x v="10"/>
  </r>
  <r>
    <x v="137"/>
    <x v="1"/>
    <d v="2023-03-21T00:00:00"/>
    <x v="721"/>
    <s v="CLICC-ML"/>
    <x v="7"/>
    <x v="2"/>
    <x v="1"/>
    <n v="3"/>
    <x v="6"/>
    <x v="5"/>
    <x v="10"/>
  </r>
  <r>
    <x v="137"/>
    <x v="1"/>
    <d v="2023-03-21T00:00:00"/>
    <x v="762"/>
    <s v="CLICC-ML"/>
    <x v="7"/>
    <x v="2"/>
    <x v="1"/>
    <n v="3"/>
    <x v="6"/>
    <x v="5"/>
    <x v="10"/>
  </r>
  <r>
    <x v="137"/>
    <x v="0"/>
    <d v="2023-03-14T00:00:00"/>
    <x v="68"/>
    <s v="MACCHRG"/>
    <x v="9"/>
    <x v="1"/>
    <x v="1"/>
    <n v="3"/>
    <x v="6"/>
    <x v="5"/>
    <x v="10"/>
  </r>
  <r>
    <x v="137"/>
    <x v="1"/>
    <d v="2023-03-21T00:00:00"/>
    <x v="47"/>
    <s v="CLICC-ML"/>
    <x v="7"/>
    <x v="2"/>
    <x v="1"/>
    <n v="3"/>
    <x v="6"/>
    <x v="5"/>
    <x v="10"/>
  </r>
  <r>
    <x v="137"/>
    <x v="0"/>
    <d v="2023-03-14T00:00:00"/>
    <x v="1538"/>
    <s v="MACUSBC"/>
    <x v="2"/>
    <x v="1"/>
    <x v="1"/>
    <n v="3"/>
    <x v="6"/>
    <x v="5"/>
    <x v="10"/>
  </r>
  <r>
    <x v="137"/>
    <x v="0"/>
    <d v="2023-03-14T00:00:00"/>
    <x v="1115"/>
    <s v="HDMIC"/>
    <x v="0"/>
    <x v="0"/>
    <x v="1"/>
    <n v="3"/>
    <x v="6"/>
    <x v="5"/>
    <x v="10"/>
  </r>
  <r>
    <x v="137"/>
    <x v="0"/>
    <d v="2023-03-14T00:00:00"/>
    <x v="1122"/>
    <s v="UHDMI"/>
    <x v="14"/>
    <x v="0"/>
    <x v="1"/>
    <n v="3"/>
    <x v="6"/>
    <x v="5"/>
    <x v="10"/>
  </r>
  <r>
    <x v="137"/>
    <x v="1"/>
    <d v="2023-03-14T00:00:00"/>
    <x v="1080"/>
    <s v="OMNI"/>
    <x v="15"/>
    <x v="1"/>
    <x v="1"/>
    <n v="3"/>
    <x v="6"/>
    <x v="5"/>
    <x v="10"/>
  </r>
  <r>
    <x v="137"/>
    <x v="1"/>
    <d v="2023-03-14T00:00:00"/>
    <x v="567"/>
    <s v="IPHONE"/>
    <x v="1"/>
    <x v="1"/>
    <x v="1"/>
    <n v="3"/>
    <x v="6"/>
    <x v="5"/>
    <x v="10"/>
  </r>
  <r>
    <x v="137"/>
    <x v="1"/>
    <d v="2023-03-14T00:00:00"/>
    <x v="1153"/>
    <s v="WALLADPT"/>
    <x v="3"/>
    <x v="1"/>
    <x v="1"/>
    <n v="3"/>
    <x v="6"/>
    <x v="5"/>
    <x v="10"/>
  </r>
  <r>
    <x v="137"/>
    <x v="1"/>
    <d v="2023-03-14T00:00:00"/>
    <x v="1001"/>
    <s v="IPHONE"/>
    <x v="1"/>
    <x v="1"/>
    <x v="1"/>
    <n v="3"/>
    <x v="6"/>
    <x v="5"/>
    <x v="10"/>
  </r>
  <r>
    <x v="137"/>
    <x v="1"/>
    <d v="2023-03-14T00:00:00"/>
    <x v="1534"/>
    <s v="MACUSBC"/>
    <x v="2"/>
    <x v="1"/>
    <x v="1"/>
    <n v="3"/>
    <x v="6"/>
    <x v="5"/>
    <x v="10"/>
  </r>
  <r>
    <x v="137"/>
    <x v="1"/>
    <d v="2023-03-14T00:00:00"/>
    <x v="1000"/>
    <s v="VGA"/>
    <x v="13"/>
    <x v="0"/>
    <x v="1"/>
    <n v="3"/>
    <x v="6"/>
    <x v="5"/>
    <x v="10"/>
  </r>
  <r>
    <x v="137"/>
    <x v="1"/>
    <d v="2023-03-14T00:00:00"/>
    <x v="1209"/>
    <s v="HPUSBC"/>
    <x v="12"/>
    <x v="1"/>
    <x v="1"/>
    <n v="3"/>
    <x v="6"/>
    <x v="5"/>
    <x v="10"/>
  </r>
  <r>
    <x v="137"/>
    <x v="1"/>
    <d v="2023-03-14T00:00:00"/>
    <x v="1532"/>
    <s v="MACUSBC"/>
    <x v="2"/>
    <x v="1"/>
    <x v="1"/>
    <n v="3"/>
    <x v="6"/>
    <x v="5"/>
    <x v="10"/>
  </r>
  <r>
    <x v="137"/>
    <x v="1"/>
    <d v="2023-03-21T00:00:00"/>
    <x v="1522"/>
    <s v="CLICC-MM"/>
    <x v="4"/>
    <x v="2"/>
    <x v="1"/>
    <n v="3"/>
    <x v="6"/>
    <x v="5"/>
    <x v="10"/>
  </r>
  <r>
    <x v="137"/>
    <x v="1"/>
    <d v="2023-03-14T00:00:00"/>
    <x v="883"/>
    <s v="IPHONE"/>
    <x v="1"/>
    <x v="1"/>
    <x v="1"/>
    <n v="3"/>
    <x v="6"/>
    <x v="5"/>
    <x v="10"/>
  </r>
  <r>
    <x v="137"/>
    <x v="1"/>
    <d v="2023-03-21T00:00:00"/>
    <x v="158"/>
    <s v="CLICC-ML"/>
    <x v="7"/>
    <x v="2"/>
    <x v="1"/>
    <n v="3"/>
    <x v="6"/>
    <x v="5"/>
    <x v="10"/>
  </r>
  <r>
    <x v="137"/>
    <x v="1"/>
    <d v="2023-03-23T00:00:00"/>
    <x v="671"/>
    <s v="CLICC-ML"/>
    <x v="7"/>
    <x v="2"/>
    <x v="1"/>
    <n v="3"/>
    <x v="6"/>
    <x v="5"/>
    <x v="10"/>
  </r>
  <r>
    <x v="137"/>
    <x v="1"/>
    <d v="2023-03-14T00:00:00"/>
    <x v="1536"/>
    <s v="MACUSBC"/>
    <x v="2"/>
    <x v="1"/>
    <x v="1"/>
    <n v="3"/>
    <x v="6"/>
    <x v="5"/>
    <x v="10"/>
  </r>
  <r>
    <x v="137"/>
    <x v="1"/>
    <d v="2023-03-14T00:00:00"/>
    <x v="1586"/>
    <s v="MACUSBC"/>
    <x v="2"/>
    <x v="1"/>
    <x v="1"/>
    <n v="3"/>
    <x v="6"/>
    <x v="5"/>
    <x v="10"/>
  </r>
  <r>
    <x v="137"/>
    <x v="1"/>
    <d v="2023-03-14T00:00:00"/>
    <x v="1530"/>
    <s v="MACUSBC"/>
    <x v="2"/>
    <x v="1"/>
    <x v="1"/>
    <n v="3"/>
    <x v="6"/>
    <x v="5"/>
    <x v="10"/>
  </r>
  <r>
    <x v="137"/>
    <x v="1"/>
    <d v="2023-03-14T00:00:00"/>
    <x v="491"/>
    <s v="WALLADPT"/>
    <x v="3"/>
    <x v="1"/>
    <x v="1"/>
    <n v="3"/>
    <x v="6"/>
    <x v="5"/>
    <x v="10"/>
  </r>
  <r>
    <x v="137"/>
    <x v="1"/>
    <d v="2023-03-14T00:00:00"/>
    <x v="1301"/>
    <s v="IPHONE"/>
    <x v="1"/>
    <x v="1"/>
    <x v="1"/>
    <n v="3"/>
    <x v="6"/>
    <x v="5"/>
    <x v="10"/>
  </r>
  <r>
    <x v="137"/>
    <x v="1"/>
    <d v="2023-03-14T00:00:00"/>
    <x v="1539"/>
    <s v="MACUSBC"/>
    <x v="2"/>
    <x v="1"/>
    <x v="1"/>
    <n v="3"/>
    <x v="6"/>
    <x v="5"/>
    <x v="10"/>
  </r>
  <r>
    <x v="137"/>
    <x v="1"/>
    <d v="2023-03-14T00:00:00"/>
    <x v="891"/>
    <s v="OMNI"/>
    <x v="15"/>
    <x v="1"/>
    <x v="1"/>
    <n v="3"/>
    <x v="6"/>
    <x v="5"/>
    <x v="10"/>
  </r>
  <r>
    <x v="137"/>
    <x v="0"/>
    <d v="2023-03-21T00:00:00"/>
    <x v="1694"/>
    <s v="CLICC-MM"/>
    <x v="4"/>
    <x v="2"/>
    <x v="1"/>
    <n v="3"/>
    <x v="6"/>
    <x v="5"/>
    <x v="10"/>
  </r>
  <r>
    <x v="137"/>
    <x v="1"/>
    <d v="2023-03-21T00:00:00"/>
    <x v="299"/>
    <s v="CBK"/>
    <x v="6"/>
    <x v="2"/>
    <x v="1"/>
    <n v="3"/>
    <x v="6"/>
    <x v="5"/>
    <x v="10"/>
  </r>
  <r>
    <x v="137"/>
    <x v="1"/>
    <d v="2023-03-28T00:00:00"/>
    <x v="1612"/>
    <s v="CBK"/>
    <x v="6"/>
    <x v="2"/>
    <x v="1"/>
    <n v="3"/>
    <x v="6"/>
    <x v="5"/>
    <x v="10"/>
  </r>
  <r>
    <x v="137"/>
    <x v="1"/>
    <d v="2023-03-14T00:00:00"/>
    <x v="453"/>
    <s v="HDST"/>
    <x v="8"/>
    <x v="4"/>
    <x v="1"/>
    <n v="3"/>
    <x v="6"/>
    <x v="5"/>
    <x v="10"/>
  </r>
  <r>
    <x v="137"/>
    <x v="1"/>
    <d v="2023-03-21T00:00:00"/>
    <x v="1004"/>
    <s v="CLICC-ML"/>
    <x v="7"/>
    <x v="2"/>
    <x v="1"/>
    <n v="3"/>
    <x v="6"/>
    <x v="5"/>
    <x v="10"/>
  </r>
  <r>
    <x v="137"/>
    <x v="1"/>
    <d v="2023-03-21T00:00:00"/>
    <x v="319"/>
    <s v="CLICC-ML"/>
    <x v="7"/>
    <x v="2"/>
    <x v="1"/>
    <n v="3"/>
    <x v="6"/>
    <x v="5"/>
    <x v="10"/>
  </r>
  <r>
    <x v="137"/>
    <x v="1"/>
    <d v="2023-03-14T00:00:00"/>
    <x v="1143"/>
    <s v="WALLADPT"/>
    <x v="3"/>
    <x v="1"/>
    <x v="1"/>
    <n v="3"/>
    <x v="6"/>
    <x v="5"/>
    <x v="10"/>
  </r>
  <r>
    <x v="137"/>
    <x v="1"/>
    <d v="2023-03-14T00:00:00"/>
    <x v="185"/>
    <s v="IPHONE"/>
    <x v="1"/>
    <x v="1"/>
    <x v="1"/>
    <n v="3"/>
    <x v="6"/>
    <x v="5"/>
    <x v="10"/>
  </r>
  <r>
    <x v="137"/>
    <x v="0"/>
    <d v="2023-03-14T00:00:00"/>
    <x v="786"/>
    <s v="OMNI"/>
    <x v="15"/>
    <x v="1"/>
    <x v="1"/>
    <n v="3"/>
    <x v="6"/>
    <x v="5"/>
    <x v="10"/>
  </r>
  <r>
    <x v="137"/>
    <x v="0"/>
    <d v="2023-03-14T00:00:00"/>
    <x v="678"/>
    <s v="MACCHRG"/>
    <x v="9"/>
    <x v="1"/>
    <x v="1"/>
    <n v="3"/>
    <x v="6"/>
    <x v="5"/>
    <x v="10"/>
  </r>
  <r>
    <x v="137"/>
    <x v="1"/>
    <d v="2023-03-21T00:00:00"/>
    <x v="866"/>
    <s v="CLICC-ML"/>
    <x v="7"/>
    <x v="2"/>
    <x v="1"/>
    <n v="3"/>
    <x v="6"/>
    <x v="5"/>
    <x v="10"/>
  </r>
  <r>
    <x v="137"/>
    <x v="1"/>
    <d v="2023-03-14T00:00:00"/>
    <x v="430"/>
    <s v="IPHONE"/>
    <x v="1"/>
    <x v="1"/>
    <x v="1"/>
    <n v="3"/>
    <x v="6"/>
    <x v="5"/>
    <x v="10"/>
  </r>
  <r>
    <x v="137"/>
    <x v="1"/>
    <d v="2023-03-14T00:00:00"/>
    <x v="936"/>
    <s v="WALLADPT"/>
    <x v="3"/>
    <x v="1"/>
    <x v="1"/>
    <n v="3"/>
    <x v="6"/>
    <x v="5"/>
    <x v="10"/>
  </r>
  <r>
    <x v="137"/>
    <x v="1"/>
    <d v="2023-03-14T00:00:00"/>
    <x v="1601"/>
    <s v="MACUSBC"/>
    <x v="2"/>
    <x v="1"/>
    <x v="1"/>
    <n v="3"/>
    <x v="6"/>
    <x v="5"/>
    <x v="10"/>
  </r>
  <r>
    <x v="137"/>
    <x v="1"/>
    <d v="2023-03-14T00:00:00"/>
    <x v="1179"/>
    <s v="UHDMI"/>
    <x v="14"/>
    <x v="0"/>
    <x v="1"/>
    <n v="3"/>
    <x v="6"/>
    <x v="5"/>
    <x v="10"/>
  </r>
  <r>
    <x v="137"/>
    <x v="1"/>
    <d v="2023-03-14T00:00:00"/>
    <x v="1115"/>
    <s v="HDMIC"/>
    <x v="0"/>
    <x v="0"/>
    <x v="1"/>
    <n v="3"/>
    <x v="6"/>
    <x v="5"/>
    <x v="10"/>
  </r>
  <r>
    <x v="137"/>
    <x v="1"/>
    <d v="2023-03-14T00:00:00"/>
    <x v="1210"/>
    <s v="MSE"/>
    <x v="11"/>
    <x v="4"/>
    <x v="1"/>
    <n v="3"/>
    <x v="6"/>
    <x v="5"/>
    <x v="10"/>
  </r>
  <r>
    <x v="137"/>
    <x v="1"/>
    <d v="2023-03-14T00:00:00"/>
    <x v="1538"/>
    <s v="MACUSBC"/>
    <x v="2"/>
    <x v="1"/>
    <x v="1"/>
    <n v="3"/>
    <x v="6"/>
    <x v="5"/>
    <x v="10"/>
  </r>
  <r>
    <x v="137"/>
    <x v="1"/>
    <d v="2023-03-21T00:00:00"/>
    <x v="925"/>
    <s v="CBK"/>
    <x v="6"/>
    <x v="2"/>
    <x v="1"/>
    <n v="3"/>
    <x v="6"/>
    <x v="5"/>
    <x v="10"/>
  </r>
  <r>
    <x v="137"/>
    <x v="1"/>
    <d v="2023-03-14T00:00:00"/>
    <x v="1279"/>
    <s v="OMNI"/>
    <x v="15"/>
    <x v="1"/>
    <x v="1"/>
    <n v="3"/>
    <x v="6"/>
    <x v="5"/>
    <x v="10"/>
  </r>
  <r>
    <x v="137"/>
    <x v="1"/>
    <d v="2023-03-14T00:00:00"/>
    <x v="1526"/>
    <s v="OMNI"/>
    <x v="15"/>
    <x v="1"/>
    <x v="1"/>
    <n v="3"/>
    <x v="6"/>
    <x v="5"/>
    <x v="10"/>
  </r>
  <r>
    <x v="137"/>
    <x v="1"/>
    <d v="2023-03-28T00:00:00"/>
    <x v="664"/>
    <s v="CLICC-ML"/>
    <x v="7"/>
    <x v="2"/>
    <x v="1"/>
    <n v="3"/>
    <x v="6"/>
    <x v="5"/>
    <x v="10"/>
  </r>
  <r>
    <x v="137"/>
    <x v="1"/>
    <d v="2023-03-27T00:00:00"/>
    <x v="930"/>
    <s v="HP"/>
    <x v="18"/>
    <x v="2"/>
    <x v="1"/>
    <n v="3"/>
    <x v="6"/>
    <x v="5"/>
    <x v="10"/>
  </r>
  <r>
    <x v="137"/>
    <x v="1"/>
    <d v="2023-03-21T00:00:00"/>
    <x v="832"/>
    <s v="CLICC-ML"/>
    <x v="7"/>
    <x v="2"/>
    <x v="1"/>
    <n v="3"/>
    <x v="6"/>
    <x v="5"/>
    <x v="10"/>
  </r>
  <r>
    <x v="137"/>
    <x v="0"/>
    <d v="2023-03-14T00:00:00"/>
    <x v="2"/>
    <s v="IPHONE"/>
    <x v="1"/>
    <x v="1"/>
    <x v="1"/>
    <n v="3"/>
    <x v="6"/>
    <x v="5"/>
    <x v="10"/>
  </r>
  <r>
    <x v="137"/>
    <x v="0"/>
    <d v="2023-03-14T00:00:00"/>
    <x v="895"/>
    <s v="WALLADPT"/>
    <x v="3"/>
    <x v="1"/>
    <x v="1"/>
    <n v="3"/>
    <x v="6"/>
    <x v="5"/>
    <x v="10"/>
  </r>
  <r>
    <x v="137"/>
    <x v="1"/>
    <d v="2023-03-14T00:00:00"/>
    <x v="1530"/>
    <s v="MACUSBC"/>
    <x v="2"/>
    <x v="1"/>
    <x v="1"/>
    <n v="3"/>
    <x v="6"/>
    <x v="5"/>
    <x v="10"/>
  </r>
  <r>
    <x v="137"/>
    <x v="1"/>
    <d v="2023-03-14T00:00:00"/>
    <x v="1259"/>
    <s v="MACCHRG"/>
    <x v="9"/>
    <x v="1"/>
    <x v="1"/>
    <n v="3"/>
    <x v="6"/>
    <x v="5"/>
    <x v="10"/>
  </r>
  <r>
    <x v="137"/>
    <x v="1"/>
    <d v="2023-03-14T00:00:00"/>
    <x v="1558"/>
    <s v="MACUSBC"/>
    <x v="2"/>
    <x v="1"/>
    <x v="1"/>
    <n v="3"/>
    <x v="6"/>
    <x v="5"/>
    <x v="10"/>
  </r>
  <r>
    <x v="137"/>
    <x v="1"/>
    <d v="2023-03-14T00:00:00"/>
    <x v="1674"/>
    <s v="MACUSBC"/>
    <x v="2"/>
    <x v="1"/>
    <x v="1"/>
    <n v="3"/>
    <x v="6"/>
    <x v="5"/>
    <x v="10"/>
  </r>
  <r>
    <x v="137"/>
    <x v="1"/>
    <d v="2023-03-14T00:00:00"/>
    <x v="1325"/>
    <s v="WALLADPT"/>
    <x v="3"/>
    <x v="1"/>
    <x v="1"/>
    <n v="3"/>
    <x v="6"/>
    <x v="5"/>
    <x v="10"/>
  </r>
  <r>
    <x v="137"/>
    <x v="1"/>
    <d v="2023-03-14T00:00:00"/>
    <x v="497"/>
    <s v="IPHONE"/>
    <x v="1"/>
    <x v="1"/>
    <x v="1"/>
    <n v="3"/>
    <x v="6"/>
    <x v="5"/>
    <x v="10"/>
  </r>
  <r>
    <x v="137"/>
    <x v="1"/>
    <d v="2023-03-14T00:00:00"/>
    <x v="1601"/>
    <s v="MACUSBC"/>
    <x v="2"/>
    <x v="1"/>
    <x v="1"/>
    <n v="3"/>
    <x v="6"/>
    <x v="5"/>
    <x v="10"/>
  </r>
  <r>
    <x v="137"/>
    <x v="1"/>
    <d v="2023-03-14T00:00:00"/>
    <x v="445"/>
    <s v="IPHONE"/>
    <x v="1"/>
    <x v="1"/>
    <x v="1"/>
    <n v="3"/>
    <x v="6"/>
    <x v="5"/>
    <x v="10"/>
  </r>
  <r>
    <x v="137"/>
    <x v="1"/>
    <d v="2023-03-14T00:00:00"/>
    <x v="1305"/>
    <s v="OMNI"/>
    <x v="15"/>
    <x v="1"/>
    <x v="1"/>
    <n v="3"/>
    <x v="6"/>
    <x v="5"/>
    <x v="10"/>
  </r>
  <r>
    <x v="137"/>
    <x v="1"/>
    <d v="2023-03-14T00:00:00"/>
    <x v="1530"/>
    <s v="MACUSBC"/>
    <x v="2"/>
    <x v="1"/>
    <x v="1"/>
    <n v="3"/>
    <x v="6"/>
    <x v="5"/>
    <x v="10"/>
  </r>
  <r>
    <x v="137"/>
    <x v="1"/>
    <d v="2023-03-14T00:00:00"/>
    <x v="1301"/>
    <s v="IPHONE"/>
    <x v="1"/>
    <x v="1"/>
    <x v="1"/>
    <n v="3"/>
    <x v="6"/>
    <x v="5"/>
    <x v="10"/>
  </r>
  <r>
    <x v="137"/>
    <x v="1"/>
    <d v="2023-03-14T00:00:00"/>
    <x v="1306"/>
    <s v="WALLADPT"/>
    <x v="3"/>
    <x v="1"/>
    <x v="1"/>
    <n v="3"/>
    <x v="6"/>
    <x v="5"/>
    <x v="10"/>
  </r>
  <r>
    <x v="137"/>
    <x v="1"/>
    <d v="2023-03-14T00:00:00"/>
    <x v="704"/>
    <s v="HDMIC"/>
    <x v="0"/>
    <x v="0"/>
    <x v="1"/>
    <n v="3"/>
    <x v="6"/>
    <x v="5"/>
    <x v="10"/>
  </r>
  <r>
    <x v="137"/>
    <x v="1"/>
    <d v="2023-03-14T00:00:00"/>
    <x v="934"/>
    <s v="UHDMI"/>
    <x v="14"/>
    <x v="0"/>
    <x v="1"/>
    <n v="3"/>
    <x v="6"/>
    <x v="5"/>
    <x v="10"/>
  </r>
  <r>
    <x v="137"/>
    <x v="1"/>
    <d v="2023-03-14T00:00:00"/>
    <x v="185"/>
    <s v="IPHONE"/>
    <x v="1"/>
    <x v="1"/>
    <x v="1"/>
    <n v="3"/>
    <x v="6"/>
    <x v="5"/>
    <x v="10"/>
  </r>
  <r>
    <x v="137"/>
    <x v="1"/>
    <d v="2023-03-14T00:00:00"/>
    <x v="1143"/>
    <s v="WALLADPT"/>
    <x v="3"/>
    <x v="1"/>
    <x v="1"/>
    <n v="3"/>
    <x v="6"/>
    <x v="5"/>
    <x v="10"/>
  </r>
  <r>
    <x v="137"/>
    <x v="0"/>
    <d v="2023-03-14T00:00:00"/>
    <x v="1492"/>
    <s v="HDMIC"/>
    <x v="0"/>
    <x v="0"/>
    <x v="1"/>
    <n v="3"/>
    <x v="6"/>
    <x v="5"/>
    <x v="10"/>
  </r>
  <r>
    <x v="137"/>
    <x v="0"/>
    <d v="2023-03-14T00:00:00"/>
    <x v="1215"/>
    <s v="HPUSBC"/>
    <x v="12"/>
    <x v="1"/>
    <x v="1"/>
    <n v="3"/>
    <x v="6"/>
    <x v="5"/>
    <x v="10"/>
  </r>
  <r>
    <x v="137"/>
    <x v="1"/>
    <d v="2023-03-21T00:00:00"/>
    <x v="983"/>
    <s v="CLICC-ML"/>
    <x v="7"/>
    <x v="2"/>
    <x v="1"/>
    <n v="3"/>
    <x v="6"/>
    <x v="5"/>
    <x v="10"/>
  </r>
  <r>
    <x v="137"/>
    <x v="0"/>
    <d v="2023-03-14T00:00:00"/>
    <x v="1534"/>
    <s v="MACUSBC"/>
    <x v="2"/>
    <x v="1"/>
    <x v="1"/>
    <n v="3"/>
    <x v="6"/>
    <x v="5"/>
    <x v="10"/>
  </r>
  <r>
    <x v="137"/>
    <x v="1"/>
    <d v="2023-03-14T00:00:00"/>
    <x v="1533"/>
    <s v="MACUSBC"/>
    <x v="2"/>
    <x v="1"/>
    <x v="1"/>
    <n v="3"/>
    <x v="6"/>
    <x v="5"/>
    <x v="10"/>
  </r>
  <r>
    <x v="137"/>
    <x v="1"/>
    <d v="2023-06-12T00:00:00"/>
    <x v="1101"/>
    <s v="AD"/>
    <x v="5"/>
    <x v="3"/>
    <x v="1"/>
    <n v="3"/>
    <x v="6"/>
    <x v="5"/>
    <x v="10"/>
  </r>
  <r>
    <x v="137"/>
    <x v="1"/>
    <d v="2023-03-14T00:00:00"/>
    <x v="963"/>
    <s v="WALLADPT"/>
    <x v="3"/>
    <x v="1"/>
    <x v="1"/>
    <n v="3"/>
    <x v="6"/>
    <x v="5"/>
    <x v="10"/>
  </r>
  <r>
    <x v="137"/>
    <x v="1"/>
    <d v="2023-03-14T00:00:00"/>
    <x v="524"/>
    <s v="IPHONE"/>
    <x v="1"/>
    <x v="1"/>
    <x v="1"/>
    <n v="3"/>
    <x v="6"/>
    <x v="5"/>
    <x v="10"/>
  </r>
  <r>
    <x v="137"/>
    <x v="1"/>
    <d v="2023-03-14T00:00:00"/>
    <x v="1050"/>
    <s v="UHDMI"/>
    <x v="14"/>
    <x v="0"/>
    <x v="1"/>
    <n v="3"/>
    <x v="6"/>
    <x v="5"/>
    <x v="10"/>
  </r>
  <r>
    <x v="137"/>
    <x v="1"/>
    <d v="2023-03-14T00:00:00"/>
    <x v="597"/>
    <s v="HDMIC"/>
    <x v="0"/>
    <x v="0"/>
    <x v="1"/>
    <n v="3"/>
    <x v="6"/>
    <x v="5"/>
    <x v="10"/>
  </r>
  <r>
    <x v="137"/>
    <x v="1"/>
    <d v="2023-03-14T00:00:00"/>
    <x v="554"/>
    <s v="IPHONE"/>
    <x v="1"/>
    <x v="1"/>
    <x v="1"/>
    <n v="3"/>
    <x v="6"/>
    <x v="5"/>
    <x v="10"/>
  </r>
  <r>
    <x v="137"/>
    <x v="1"/>
    <d v="2023-03-24T00:00:00"/>
    <x v="1303"/>
    <s v="CLICC-ML"/>
    <x v="7"/>
    <x v="2"/>
    <x v="1"/>
    <n v="3"/>
    <x v="6"/>
    <x v="5"/>
    <x v="10"/>
  </r>
  <r>
    <x v="137"/>
    <x v="1"/>
    <d v="2023-03-28T00:00:00"/>
    <x v="721"/>
    <s v="CLICC-ML"/>
    <x v="7"/>
    <x v="2"/>
    <x v="1"/>
    <n v="3"/>
    <x v="6"/>
    <x v="5"/>
    <x v="10"/>
  </r>
  <r>
    <x v="137"/>
    <x v="1"/>
    <d v="2023-03-14T00:00:00"/>
    <x v="1278"/>
    <s v="OMNI"/>
    <x v="15"/>
    <x v="1"/>
    <x v="1"/>
    <n v="3"/>
    <x v="6"/>
    <x v="5"/>
    <x v="10"/>
  </r>
  <r>
    <x v="137"/>
    <x v="1"/>
    <d v="2023-03-14T00:00:00"/>
    <x v="883"/>
    <s v="IPHONE"/>
    <x v="1"/>
    <x v="1"/>
    <x v="1"/>
    <n v="3"/>
    <x v="6"/>
    <x v="5"/>
    <x v="10"/>
  </r>
  <r>
    <x v="137"/>
    <x v="1"/>
    <d v="2023-03-21T00:00:00"/>
    <x v="1695"/>
    <s v="HP"/>
    <x v="18"/>
    <x v="2"/>
    <x v="1"/>
    <n v="3"/>
    <x v="6"/>
    <x v="5"/>
    <x v="10"/>
  </r>
  <r>
    <x v="137"/>
    <x v="1"/>
    <d v="2023-03-14T00:00:00"/>
    <x v="1032"/>
    <s v="IPHONE"/>
    <x v="1"/>
    <x v="1"/>
    <x v="1"/>
    <n v="3"/>
    <x v="6"/>
    <x v="5"/>
    <x v="10"/>
  </r>
  <r>
    <x v="137"/>
    <x v="0"/>
    <d v="2023-03-14T00:00:00"/>
    <x v="398"/>
    <s v="UVGA"/>
    <x v="10"/>
    <x v="0"/>
    <x v="1"/>
    <n v="3"/>
    <x v="6"/>
    <x v="5"/>
    <x v="10"/>
  </r>
  <r>
    <x v="137"/>
    <x v="1"/>
    <d v="2023-03-14T00:00:00"/>
    <x v="369"/>
    <s v="WALLADPT"/>
    <x v="3"/>
    <x v="1"/>
    <x v="1"/>
    <n v="3"/>
    <x v="6"/>
    <x v="5"/>
    <x v="10"/>
  </r>
  <r>
    <x v="137"/>
    <x v="1"/>
    <d v="2023-03-14T00:00:00"/>
    <x v="355"/>
    <s v="IPHONE"/>
    <x v="1"/>
    <x v="1"/>
    <x v="1"/>
    <n v="3"/>
    <x v="6"/>
    <x v="5"/>
    <x v="10"/>
  </r>
  <r>
    <x v="137"/>
    <x v="0"/>
    <d v="2023-03-14T00:00:00"/>
    <x v="1306"/>
    <s v="WALLADPT"/>
    <x v="3"/>
    <x v="1"/>
    <x v="1"/>
    <n v="3"/>
    <x v="6"/>
    <x v="5"/>
    <x v="10"/>
  </r>
  <r>
    <x v="137"/>
    <x v="1"/>
    <d v="2023-03-14T00:00:00"/>
    <x v="1267"/>
    <s v="WALLADPT"/>
    <x v="3"/>
    <x v="1"/>
    <x v="1"/>
    <n v="3"/>
    <x v="6"/>
    <x v="5"/>
    <x v="10"/>
  </r>
  <r>
    <x v="137"/>
    <x v="1"/>
    <d v="2023-03-14T00:00:00"/>
    <x v="1301"/>
    <s v="IPHONE"/>
    <x v="1"/>
    <x v="1"/>
    <x v="1"/>
    <n v="3"/>
    <x v="6"/>
    <x v="5"/>
    <x v="10"/>
  </r>
  <r>
    <x v="137"/>
    <x v="0"/>
    <d v="2023-03-28T00:00:00"/>
    <x v="454"/>
    <s v="CLICC-ML"/>
    <x v="7"/>
    <x v="2"/>
    <x v="1"/>
    <n v="3"/>
    <x v="6"/>
    <x v="5"/>
    <x v="10"/>
  </r>
  <r>
    <x v="137"/>
    <x v="1"/>
    <d v="2023-03-28T00:00:00"/>
    <x v="1567"/>
    <s v="CLICC-MM"/>
    <x v="4"/>
    <x v="2"/>
    <x v="1"/>
    <n v="3"/>
    <x v="6"/>
    <x v="5"/>
    <x v="10"/>
  </r>
  <r>
    <x v="137"/>
    <x v="0"/>
    <d v="2023-03-14T00:00:00"/>
    <x v="68"/>
    <s v="MACCHRG"/>
    <x v="9"/>
    <x v="1"/>
    <x v="1"/>
    <n v="3"/>
    <x v="6"/>
    <x v="5"/>
    <x v="10"/>
  </r>
  <r>
    <x v="137"/>
    <x v="0"/>
    <d v="2023-03-14T00:00:00"/>
    <x v="249"/>
    <s v="IPHONE"/>
    <x v="1"/>
    <x v="1"/>
    <x v="1"/>
    <n v="3"/>
    <x v="6"/>
    <x v="5"/>
    <x v="10"/>
  </r>
  <r>
    <x v="137"/>
    <x v="1"/>
    <d v="2023-03-14T00:00:00"/>
    <x v="1586"/>
    <s v="MACUSBC"/>
    <x v="2"/>
    <x v="1"/>
    <x v="1"/>
    <n v="3"/>
    <x v="6"/>
    <x v="5"/>
    <x v="10"/>
  </r>
  <r>
    <x v="137"/>
    <x v="1"/>
    <d v="2023-03-14T00:00:00"/>
    <x v="1177"/>
    <s v="WALLADPT"/>
    <x v="3"/>
    <x v="1"/>
    <x v="1"/>
    <n v="3"/>
    <x v="6"/>
    <x v="5"/>
    <x v="10"/>
  </r>
  <r>
    <x v="137"/>
    <x v="1"/>
    <d v="2023-03-14T00:00:00"/>
    <x v="679"/>
    <s v="BOEIPHONE"/>
    <x v="1"/>
    <x v="1"/>
    <x v="1"/>
    <n v="3"/>
    <x v="6"/>
    <x v="5"/>
    <x v="10"/>
  </r>
  <r>
    <x v="137"/>
    <x v="0"/>
    <d v="2023-03-28T00:00:00"/>
    <x v="1696"/>
    <s v="CLICC-MM"/>
    <x v="4"/>
    <x v="2"/>
    <x v="1"/>
    <n v="3"/>
    <x v="6"/>
    <x v="5"/>
    <x v="10"/>
  </r>
  <r>
    <x v="137"/>
    <x v="1"/>
    <d v="2023-03-14T00:00:00"/>
    <x v="696"/>
    <s v="OMNI"/>
    <x v="15"/>
    <x v="1"/>
    <x v="1"/>
    <n v="3"/>
    <x v="6"/>
    <x v="5"/>
    <x v="10"/>
  </r>
  <r>
    <x v="137"/>
    <x v="1"/>
    <d v="2023-03-14T00:00:00"/>
    <x v="1532"/>
    <s v="MACUSBC"/>
    <x v="2"/>
    <x v="1"/>
    <x v="1"/>
    <n v="3"/>
    <x v="6"/>
    <x v="5"/>
    <x v="10"/>
  </r>
  <r>
    <x v="137"/>
    <x v="1"/>
    <d v="2023-03-14T00:00:00"/>
    <x v="279"/>
    <s v="HDST"/>
    <x v="8"/>
    <x v="4"/>
    <x v="1"/>
    <n v="3"/>
    <x v="6"/>
    <x v="5"/>
    <x v="10"/>
  </r>
  <r>
    <x v="137"/>
    <x v="0"/>
    <d v="2023-03-14T00:00:00"/>
    <x v="445"/>
    <s v="IPHONE"/>
    <x v="1"/>
    <x v="1"/>
    <x v="1"/>
    <n v="3"/>
    <x v="6"/>
    <x v="5"/>
    <x v="10"/>
  </r>
  <r>
    <x v="137"/>
    <x v="1"/>
    <d v="2023-03-14T00:00:00"/>
    <x v="1586"/>
    <s v="MACUSBC"/>
    <x v="2"/>
    <x v="1"/>
    <x v="1"/>
    <n v="3"/>
    <x v="6"/>
    <x v="5"/>
    <x v="10"/>
  </r>
  <r>
    <x v="138"/>
    <x v="1"/>
    <d v="2023-03-15T00:00:00"/>
    <x v="1558"/>
    <s v="MACUSBC"/>
    <x v="2"/>
    <x v="1"/>
    <x v="1"/>
    <n v="3"/>
    <x v="6"/>
    <x v="6"/>
    <x v="10"/>
  </r>
  <r>
    <x v="138"/>
    <x v="0"/>
    <d v="2023-03-22T00:00:00"/>
    <x v="392"/>
    <s v="CBK"/>
    <x v="6"/>
    <x v="2"/>
    <x v="1"/>
    <n v="3"/>
    <x v="6"/>
    <x v="6"/>
    <x v="10"/>
  </r>
  <r>
    <x v="138"/>
    <x v="0"/>
    <d v="2023-03-15T00:00:00"/>
    <x v="1532"/>
    <s v="MACUSBC"/>
    <x v="2"/>
    <x v="1"/>
    <x v="1"/>
    <n v="3"/>
    <x v="6"/>
    <x v="6"/>
    <x v="10"/>
  </r>
  <r>
    <x v="138"/>
    <x v="1"/>
    <d v="2023-03-15T00:00:00"/>
    <x v="1209"/>
    <s v="HPUSBC"/>
    <x v="12"/>
    <x v="1"/>
    <x v="1"/>
    <n v="3"/>
    <x v="6"/>
    <x v="6"/>
    <x v="10"/>
  </r>
  <r>
    <x v="138"/>
    <x v="1"/>
    <d v="2023-03-22T00:00:00"/>
    <x v="1197"/>
    <s v="HP"/>
    <x v="18"/>
    <x v="2"/>
    <x v="1"/>
    <n v="3"/>
    <x v="6"/>
    <x v="6"/>
    <x v="10"/>
  </r>
  <r>
    <x v="138"/>
    <x v="1"/>
    <d v="2023-03-15T00:00:00"/>
    <x v="883"/>
    <s v="IPHONE"/>
    <x v="1"/>
    <x v="1"/>
    <x v="1"/>
    <n v="3"/>
    <x v="6"/>
    <x v="6"/>
    <x v="10"/>
  </r>
  <r>
    <x v="138"/>
    <x v="1"/>
    <d v="2023-03-15T00:00:00"/>
    <x v="1533"/>
    <s v="MACUSBC"/>
    <x v="2"/>
    <x v="1"/>
    <x v="1"/>
    <n v="3"/>
    <x v="6"/>
    <x v="6"/>
    <x v="10"/>
  </r>
  <r>
    <x v="138"/>
    <x v="0"/>
    <d v="2023-03-22T00:00:00"/>
    <x v="909"/>
    <s v="CLICC-ML"/>
    <x v="7"/>
    <x v="2"/>
    <x v="1"/>
    <n v="3"/>
    <x v="6"/>
    <x v="6"/>
    <x v="10"/>
  </r>
  <r>
    <x v="138"/>
    <x v="1"/>
    <d v="2023-03-29T00:00:00"/>
    <x v="1041"/>
    <s v="CBK"/>
    <x v="6"/>
    <x v="2"/>
    <x v="1"/>
    <n v="3"/>
    <x v="6"/>
    <x v="6"/>
    <x v="10"/>
  </r>
  <r>
    <x v="138"/>
    <x v="1"/>
    <d v="2023-03-15T00:00:00"/>
    <x v="709"/>
    <s v="MACCHRG"/>
    <x v="9"/>
    <x v="1"/>
    <x v="1"/>
    <n v="3"/>
    <x v="6"/>
    <x v="6"/>
    <x v="10"/>
  </r>
  <r>
    <x v="138"/>
    <x v="1"/>
    <d v="2023-03-15T00:00:00"/>
    <x v="1534"/>
    <s v="MACUSBC"/>
    <x v="2"/>
    <x v="1"/>
    <x v="1"/>
    <n v="3"/>
    <x v="6"/>
    <x v="6"/>
    <x v="10"/>
  </r>
  <r>
    <x v="138"/>
    <x v="0"/>
    <d v="2023-03-15T00:00:00"/>
    <x v="678"/>
    <s v="MACCHRG"/>
    <x v="9"/>
    <x v="1"/>
    <x v="1"/>
    <n v="3"/>
    <x v="6"/>
    <x v="6"/>
    <x v="10"/>
  </r>
  <r>
    <x v="138"/>
    <x v="1"/>
    <d v="2023-03-15T00:00:00"/>
    <x v="279"/>
    <s v="HDST"/>
    <x v="8"/>
    <x v="4"/>
    <x v="1"/>
    <n v="3"/>
    <x v="6"/>
    <x v="6"/>
    <x v="10"/>
  </r>
  <r>
    <x v="138"/>
    <x v="1"/>
    <d v="2023-03-15T00:00:00"/>
    <x v="453"/>
    <s v="HDST"/>
    <x v="8"/>
    <x v="4"/>
    <x v="1"/>
    <n v="3"/>
    <x v="6"/>
    <x v="6"/>
    <x v="10"/>
  </r>
  <r>
    <x v="138"/>
    <x v="1"/>
    <d v="2023-03-15T00:00:00"/>
    <x v="48"/>
    <s v="HDST"/>
    <x v="8"/>
    <x v="4"/>
    <x v="1"/>
    <n v="3"/>
    <x v="6"/>
    <x v="6"/>
    <x v="10"/>
  </r>
  <r>
    <x v="138"/>
    <x v="1"/>
    <d v="2023-03-29T00:00:00"/>
    <x v="1634"/>
    <s v="HP"/>
    <x v="18"/>
    <x v="2"/>
    <x v="1"/>
    <n v="3"/>
    <x v="6"/>
    <x v="6"/>
    <x v="10"/>
  </r>
  <r>
    <x v="138"/>
    <x v="1"/>
    <d v="2023-03-18T00:00:00"/>
    <x v="1017"/>
    <s v="CALC"/>
    <x v="16"/>
    <x v="4"/>
    <x v="1"/>
    <n v="3"/>
    <x v="6"/>
    <x v="6"/>
    <x v="10"/>
  </r>
  <r>
    <x v="138"/>
    <x v="1"/>
    <d v="2023-03-22T00:00:00"/>
    <x v="1002"/>
    <s v="CLICC-ML"/>
    <x v="7"/>
    <x v="2"/>
    <x v="1"/>
    <n v="3"/>
    <x v="6"/>
    <x v="6"/>
    <x v="10"/>
  </r>
  <r>
    <x v="138"/>
    <x v="0"/>
    <d v="2023-03-15T00:00:00"/>
    <x v="1538"/>
    <s v="MACUSBC"/>
    <x v="2"/>
    <x v="1"/>
    <x v="1"/>
    <n v="3"/>
    <x v="6"/>
    <x v="6"/>
    <x v="10"/>
  </r>
  <r>
    <x v="138"/>
    <x v="1"/>
    <d v="2023-03-15T00:00:00"/>
    <x v="1143"/>
    <s v="WALLADPT"/>
    <x v="3"/>
    <x v="1"/>
    <x v="1"/>
    <n v="3"/>
    <x v="6"/>
    <x v="6"/>
    <x v="10"/>
  </r>
  <r>
    <x v="138"/>
    <x v="1"/>
    <d v="2023-03-15T00:00:00"/>
    <x v="185"/>
    <s v="IPHONE"/>
    <x v="1"/>
    <x v="1"/>
    <x v="1"/>
    <n v="3"/>
    <x v="6"/>
    <x v="6"/>
    <x v="10"/>
  </r>
  <r>
    <x v="138"/>
    <x v="0"/>
    <d v="2023-03-27T00:00:00"/>
    <x v="1540"/>
    <s v="CLICC-ML"/>
    <x v="7"/>
    <x v="2"/>
    <x v="1"/>
    <n v="3"/>
    <x v="6"/>
    <x v="6"/>
    <x v="10"/>
  </r>
  <r>
    <x v="138"/>
    <x v="1"/>
    <d v="2023-03-15T00:00:00"/>
    <x v="1569"/>
    <s v="HDST"/>
    <x v="8"/>
    <x v="4"/>
    <x v="1"/>
    <n v="3"/>
    <x v="6"/>
    <x v="6"/>
    <x v="10"/>
  </r>
  <r>
    <x v="138"/>
    <x v="0"/>
    <d v="2023-03-29T00:00:00"/>
    <x v="446"/>
    <s v="CLICC-MM"/>
    <x v="4"/>
    <x v="2"/>
    <x v="1"/>
    <n v="3"/>
    <x v="6"/>
    <x v="6"/>
    <x v="10"/>
  </r>
  <r>
    <x v="138"/>
    <x v="1"/>
    <d v="2023-03-15T00:00:00"/>
    <x v="524"/>
    <s v="IPHONE"/>
    <x v="1"/>
    <x v="1"/>
    <x v="1"/>
    <n v="3"/>
    <x v="6"/>
    <x v="6"/>
    <x v="10"/>
  </r>
  <r>
    <x v="138"/>
    <x v="1"/>
    <d v="2023-03-15T00:00:00"/>
    <x v="963"/>
    <s v="WALLADPT"/>
    <x v="3"/>
    <x v="1"/>
    <x v="1"/>
    <n v="3"/>
    <x v="6"/>
    <x v="6"/>
    <x v="10"/>
  </r>
  <r>
    <x v="138"/>
    <x v="0"/>
    <d v="2023-03-15T00:00:00"/>
    <x v="1235"/>
    <s v="HDST"/>
    <x v="8"/>
    <x v="4"/>
    <x v="1"/>
    <n v="3"/>
    <x v="6"/>
    <x v="6"/>
    <x v="10"/>
  </r>
  <r>
    <x v="138"/>
    <x v="3"/>
    <d v="2023-03-23T00:00:00"/>
    <x v="392"/>
    <s v="CBK"/>
    <x v="6"/>
    <x v="2"/>
    <x v="1"/>
    <n v="3"/>
    <x v="6"/>
    <x v="6"/>
    <x v="10"/>
  </r>
  <r>
    <x v="138"/>
    <x v="0"/>
    <d v="2023-03-15T00:00:00"/>
    <x v="398"/>
    <s v="UVGA"/>
    <x v="10"/>
    <x v="0"/>
    <x v="1"/>
    <n v="3"/>
    <x v="6"/>
    <x v="6"/>
    <x v="10"/>
  </r>
  <r>
    <x v="138"/>
    <x v="0"/>
    <d v="2023-03-28T00:00:00"/>
    <x v="945"/>
    <s v="CLICC-ML"/>
    <x v="7"/>
    <x v="2"/>
    <x v="1"/>
    <n v="3"/>
    <x v="6"/>
    <x v="6"/>
    <x v="10"/>
  </r>
  <r>
    <x v="138"/>
    <x v="0"/>
    <d v="2023-03-15T00:00:00"/>
    <x v="1533"/>
    <s v="MACUSBC"/>
    <x v="2"/>
    <x v="1"/>
    <x v="1"/>
    <n v="3"/>
    <x v="6"/>
    <x v="6"/>
    <x v="10"/>
  </r>
  <r>
    <x v="138"/>
    <x v="1"/>
    <d v="2023-03-15T00:00:00"/>
    <x v="1586"/>
    <s v="MACUSBC"/>
    <x v="2"/>
    <x v="1"/>
    <x v="1"/>
    <n v="3"/>
    <x v="6"/>
    <x v="6"/>
    <x v="10"/>
  </r>
  <r>
    <x v="138"/>
    <x v="1"/>
    <d v="2023-03-15T00:00:00"/>
    <x v="895"/>
    <s v="WALLADPT"/>
    <x v="3"/>
    <x v="1"/>
    <x v="1"/>
    <n v="3"/>
    <x v="6"/>
    <x v="6"/>
    <x v="10"/>
  </r>
  <r>
    <x v="138"/>
    <x v="1"/>
    <d v="2023-03-15T00:00:00"/>
    <x v="430"/>
    <s v="IPHONE"/>
    <x v="1"/>
    <x v="1"/>
    <x v="1"/>
    <n v="3"/>
    <x v="6"/>
    <x v="6"/>
    <x v="10"/>
  </r>
  <r>
    <x v="138"/>
    <x v="2"/>
    <d v="2023-03-22T00:00:00"/>
    <x v="477"/>
    <s v="CBK"/>
    <x v="6"/>
    <x v="2"/>
    <x v="1"/>
    <n v="3"/>
    <x v="6"/>
    <x v="6"/>
    <x v="10"/>
  </r>
  <r>
    <x v="138"/>
    <x v="1"/>
    <d v="2023-03-22T00:00:00"/>
    <x v="1697"/>
    <s v="HP"/>
    <x v="18"/>
    <x v="2"/>
    <x v="1"/>
    <n v="3"/>
    <x v="6"/>
    <x v="6"/>
    <x v="10"/>
  </r>
  <r>
    <x v="138"/>
    <x v="1"/>
    <d v="2023-03-22T00:00:00"/>
    <x v="707"/>
    <s v="CLICC-ML"/>
    <x v="7"/>
    <x v="2"/>
    <x v="1"/>
    <n v="3"/>
    <x v="6"/>
    <x v="6"/>
    <x v="10"/>
  </r>
  <r>
    <x v="138"/>
    <x v="1"/>
    <d v="2023-03-29T00:00:00"/>
    <x v="1598"/>
    <s v="HP"/>
    <x v="18"/>
    <x v="2"/>
    <x v="1"/>
    <n v="3"/>
    <x v="6"/>
    <x v="6"/>
    <x v="10"/>
  </r>
  <r>
    <x v="138"/>
    <x v="1"/>
    <d v="2023-03-15T00:00:00"/>
    <x v="883"/>
    <s v="IPHONE"/>
    <x v="1"/>
    <x v="1"/>
    <x v="1"/>
    <n v="3"/>
    <x v="6"/>
    <x v="6"/>
    <x v="10"/>
  </r>
  <r>
    <x v="138"/>
    <x v="0"/>
    <d v="2023-03-22T00:00:00"/>
    <x v="876"/>
    <s v="CBK"/>
    <x v="6"/>
    <x v="2"/>
    <x v="1"/>
    <n v="3"/>
    <x v="6"/>
    <x v="6"/>
    <x v="10"/>
  </r>
  <r>
    <x v="138"/>
    <x v="1"/>
    <d v="2023-03-15T00:00:00"/>
    <x v="1538"/>
    <s v="MACUSBC"/>
    <x v="2"/>
    <x v="1"/>
    <x v="1"/>
    <n v="3"/>
    <x v="6"/>
    <x v="6"/>
    <x v="10"/>
  </r>
  <r>
    <x v="138"/>
    <x v="0"/>
    <d v="2023-03-15T00:00:00"/>
    <x v="801"/>
    <s v="IPHONE"/>
    <x v="1"/>
    <x v="1"/>
    <x v="1"/>
    <n v="3"/>
    <x v="6"/>
    <x v="6"/>
    <x v="10"/>
  </r>
  <r>
    <x v="138"/>
    <x v="0"/>
    <d v="2023-03-15T00:00:00"/>
    <x v="1301"/>
    <s v="IPHONE"/>
    <x v="1"/>
    <x v="1"/>
    <x v="1"/>
    <n v="3"/>
    <x v="6"/>
    <x v="6"/>
    <x v="10"/>
  </r>
  <r>
    <x v="138"/>
    <x v="0"/>
    <d v="2023-03-15T00:00:00"/>
    <x v="431"/>
    <s v="WALLADPT"/>
    <x v="3"/>
    <x v="1"/>
    <x v="1"/>
    <n v="3"/>
    <x v="6"/>
    <x v="6"/>
    <x v="10"/>
  </r>
  <r>
    <x v="138"/>
    <x v="1"/>
    <d v="2023-03-29T00:00:00"/>
    <x v="1627"/>
    <s v="HP"/>
    <x v="18"/>
    <x v="2"/>
    <x v="1"/>
    <n v="3"/>
    <x v="6"/>
    <x v="6"/>
    <x v="10"/>
  </r>
  <r>
    <x v="138"/>
    <x v="0"/>
    <d v="2023-03-15T00:00:00"/>
    <x v="1534"/>
    <s v="MACUSBC"/>
    <x v="2"/>
    <x v="1"/>
    <x v="1"/>
    <n v="3"/>
    <x v="6"/>
    <x v="6"/>
    <x v="10"/>
  </r>
  <r>
    <x v="138"/>
    <x v="0"/>
    <d v="2023-03-15T00:00:00"/>
    <x v="1569"/>
    <s v="HDST"/>
    <x v="8"/>
    <x v="4"/>
    <x v="1"/>
    <n v="3"/>
    <x v="6"/>
    <x v="6"/>
    <x v="10"/>
  </r>
  <r>
    <x v="138"/>
    <x v="1"/>
    <d v="2023-03-15T00:00:00"/>
    <x v="185"/>
    <s v="IPHONE"/>
    <x v="1"/>
    <x v="1"/>
    <x v="1"/>
    <n v="3"/>
    <x v="6"/>
    <x v="6"/>
    <x v="10"/>
  </r>
  <r>
    <x v="138"/>
    <x v="1"/>
    <d v="2023-03-15T00:00:00"/>
    <x v="1143"/>
    <s v="WALLADPT"/>
    <x v="3"/>
    <x v="1"/>
    <x v="1"/>
    <n v="3"/>
    <x v="6"/>
    <x v="6"/>
    <x v="10"/>
  </r>
  <r>
    <x v="138"/>
    <x v="1"/>
    <d v="2023-03-15T00:00:00"/>
    <x v="497"/>
    <s v="IPHONE"/>
    <x v="1"/>
    <x v="1"/>
    <x v="1"/>
    <n v="3"/>
    <x v="6"/>
    <x v="6"/>
    <x v="10"/>
  </r>
  <r>
    <x v="138"/>
    <x v="1"/>
    <d v="2023-03-15T00:00:00"/>
    <x v="1267"/>
    <s v="WALLADPT"/>
    <x v="3"/>
    <x v="1"/>
    <x v="1"/>
    <n v="3"/>
    <x v="6"/>
    <x v="6"/>
    <x v="10"/>
  </r>
  <r>
    <x v="138"/>
    <x v="0"/>
    <d v="2023-03-15T00:00:00"/>
    <x v="333"/>
    <s v="WALLADPT"/>
    <x v="3"/>
    <x v="1"/>
    <x v="1"/>
    <n v="3"/>
    <x v="6"/>
    <x v="6"/>
    <x v="10"/>
  </r>
  <r>
    <x v="138"/>
    <x v="0"/>
    <d v="2023-03-15T00:00:00"/>
    <x v="249"/>
    <s v="IPHONE"/>
    <x v="1"/>
    <x v="1"/>
    <x v="1"/>
    <n v="3"/>
    <x v="6"/>
    <x v="6"/>
    <x v="10"/>
  </r>
  <r>
    <x v="138"/>
    <x v="0"/>
    <d v="2023-03-15T00:00:00"/>
    <x v="854"/>
    <s v="WALLADPT"/>
    <x v="3"/>
    <x v="1"/>
    <x v="1"/>
    <n v="3"/>
    <x v="6"/>
    <x v="6"/>
    <x v="10"/>
  </r>
  <r>
    <x v="138"/>
    <x v="0"/>
    <d v="2023-03-15T00:00:00"/>
    <x v="2"/>
    <s v="IPHONE"/>
    <x v="1"/>
    <x v="1"/>
    <x v="1"/>
    <n v="3"/>
    <x v="6"/>
    <x v="6"/>
    <x v="10"/>
  </r>
  <r>
    <x v="138"/>
    <x v="1"/>
    <d v="2023-03-15T00:00:00"/>
    <x v="1532"/>
    <s v="MACUSBC"/>
    <x v="2"/>
    <x v="1"/>
    <x v="1"/>
    <n v="3"/>
    <x v="6"/>
    <x v="6"/>
    <x v="10"/>
  </r>
  <r>
    <x v="138"/>
    <x v="2"/>
    <d v="2023-03-22T00:00:00"/>
    <x v="156"/>
    <s v="CBK"/>
    <x v="6"/>
    <x v="2"/>
    <x v="1"/>
    <n v="3"/>
    <x v="6"/>
    <x v="6"/>
    <x v="10"/>
  </r>
  <r>
    <x v="138"/>
    <x v="1"/>
    <d v="2023-03-15T00:00:00"/>
    <x v="445"/>
    <s v="IPHONE"/>
    <x v="1"/>
    <x v="1"/>
    <x v="1"/>
    <n v="3"/>
    <x v="6"/>
    <x v="6"/>
    <x v="10"/>
  </r>
  <r>
    <x v="138"/>
    <x v="1"/>
    <d v="2023-03-27T00:00:00"/>
    <x v="580"/>
    <s v="CLICC-ML"/>
    <x v="7"/>
    <x v="2"/>
    <x v="1"/>
    <n v="3"/>
    <x v="6"/>
    <x v="6"/>
    <x v="10"/>
  </r>
  <r>
    <x v="138"/>
    <x v="1"/>
    <d v="2023-03-29T00:00:00"/>
    <x v="780"/>
    <s v="CLICC-ML"/>
    <x v="7"/>
    <x v="2"/>
    <x v="1"/>
    <n v="3"/>
    <x v="6"/>
    <x v="6"/>
    <x v="10"/>
  </r>
  <r>
    <x v="138"/>
    <x v="1"/>
    <d v="2023-03-15T00:00:00"/>
    <x v="961"/>
    <s v="MACCHRG"/>
    <x v="9"/>
    <x v="1"/>
    <x v="1"/>
    <n v="3"/>
    <x v="6"/>
    <x v="6"/>
    <x v="10"/>
  </r>
  <r>
    <x v="138"/>
    <x v="1"/>
    <d v="2023-03-29T00:00:00"/>
    <x v="719"/>
    <s v="CLICC-ML"/>
    <x v="7"/>
    <x v="2"/>
    <x v="1"/>
    <n v="3"/>
    <x v="6"/>
    <x v="6"/>
    <x v="10"/>
  </r>
  <r>
    <x v="138"/>
    <x v="0"/>
    <d v="2023-03-15T00:00:00"/>
    <x v="1209"/>
    <s v="HPUSBC"/>
    <x v="12"/>
    <x v="1"/>
    <x v="1"/>
    <n v="3"/>
    <x v="6"/>
    <x v="6"/>
    <x v="10"/>
  </r>
  <r>
    <x v="138"/>
    <x v="0"/>
    <d v="2023-03-15T00:00:00"/>
    <x v="1215"/>
    <s v="HPUSBC"/>
    <x v="12"/>
    <x v="1"/>
    <x v="1"/>
    <n v="3"/>
    <x v="6"/>
    <x v="6"/>
    <x v="10"/>
  </r>
  <r>
    <x v="138"/>
    <x v="2"/>
    <d v="2023-03-15T00:00:00"/>
    <x v="1388"/>
    <s v="HDMIC"/>
    <x v="0"/>
    <x v="0"/>
    <x v="1"/>
    <n v="3"/>
    <x v="6"/>
    <x v="6"/>
    <x v="10"/>
  </r>
  <r>
    <x v="138"/>
    <x v="1"/>
    <d v="2023-03-15T00:00:00"/>
    <x v="704"/>
    <s v="HDMIC"/>
    <x v="0"/>
    <x v="0"/>
    <x v="1"/>
    <n v="3"/>
    <x v="6"/>
    <x v="6"/>
    <x v="10"/>
  </r>
  <r>
    <x v="138"/>
    <x v="1"/>
    <d v="2023-03-15T00:00:00"/>
    <x v="934"/>
    <s v="UHDMI"/>
    <x v="14"/>
    <x v="0"/>
    <x v="1"/>
    <n v="3"/>
    <x v="6"/>
    <x v="6"/>
    <x v="10"/>
  </r>
  <r>
    <x v="138"/>
    <x v="1"/>
    <d v="2023-03-15T00:00:00"/>
    <x v="1532"/>
    <s v="MACUSBC"/>
    <x v="2"/>
    <x v="1"/>
    <x v="1"/>
    <n v="3"/>
    <x v="6"/>
    <x v="6"/>
    <x v="10"/>
  </r>
  <r>
    <x v="138"/>
    <x v="0"/>
    <d v="2023-03-15T00:00:00"/>
    <x v="544"/>
    <s v="OMNI"/>
    <x v="15"/>
    <x v="1"/>
    <x v="1"/>
    <n v="3"/>
    <x v="6"/>
    <x v="6"/>
    <x v="10"/>
  </r>
  <r>
    <x v="138"/>
    <x v="1"/>
    <d v="2023-03-15T00:00:00"/>
    <x v="1082"/>
    <s v="UVGA"/>
    <x v="10"/>
    <x v="0"/>
    <x v="1"/>
    <n v="3"/>
    <x v="6"/>
    <x v="6"/>
    <x v="10"/>
  </r>
  <r>
    <x v="138"/>
    <x v="1"/>
    <d v="2023-03-15T00:00:00"/>
    <x v="1698"/>
    <s v="VGAC"/>
    <x v="13"/>
    <x v="0"/>
    <x v="1"/>
    <n v="3"/>
    <x v="6"/>
    <x v="6"/>
    <x v="10"/>
  </r>
  <r>
    <x v="138"/>
    <x v="1"/>
    <d v="2023-03-15T00:00:00"/>
    <x v="1674"/>
    <s v="MACUSBC"/>
    <x v="2"/>
    <x v="1"/>
    <x v="1"/>
    <n v="3"/>
    <x v="6"/>
    <x v="6"/>
    <x v="10"/>
  </r>
  <r>
    <x v="138"/>
    <x v="1"/>
    <d v="2023-03-15T00:00:00"/>
    <x v="1601"/>
    <s v="MACUSBC"/>
    <x v="2"/>
    <x v="1"/>
    <x v="1"/>
    <n v="3"/>
    <x v="6"/>
    <x v="6"/>
    <x v="10"/>
  </r>
  <r>
    <x v="138"/>
    <x v="1"/>
    <d v="2023-03-15T00:00:00"/>
    <x v="1558"/>
    <s v="MACUSBC"/>
    <x v="2"/>
    <x v="1"/>
    <x v="1"/>
    <n v="3"/>
    <x v="6"/>
    <x v="6"/>
    <x v="10"/>
  </r>
  <r>
    <x v="138"/>
    <x v="1"/>
    <d v="2023-03-22T00:00:00"/>
    <x v="1699"/>
    <s v="HP"/>
    <x v="18"/>
    <x v="2"/>
    <x v="1"/>
    <n v="3"/>
    <x v="6"/>
    <x v="6"/>
    <x v="10"/>
  </r>
  <r>
    <x v="138"/>
    <x v="1"/>
    <d v="2023-03-15T00:00:00"/>
    <x v="68"/>
    <s v="MACCHRG"/>
    <x v="9"/>
    <x v="1"/>
    <x v="1"/>
    <n v="3"/>
    <x v="6"/>
    <x v="6"/>
    <x v="10"/>
  </r>
  <r>
    <x v="138"/>
    <x v="1"/>
    <d v="2023-03-15T00:00:00"/>
    <x v="1674"/>
    <s v="MACUSBC"/>
    <x v="2"/>
    <x v="1"/>
    <x v="1"/>
    <n v="3"/>
    <x v="6"/>
    <x v="6"/>
    <x v="10"/>
  </r>
  <r>
    <x v="138"/>
    <x v="1"/>
    <d v="2023-03-22T00:00:00"/>
    <x v="1023"/>
    <s v="CLICC-ML"/>
    <x v="7"/>
    <x v="2"/>
    <x v="1"/>
    <n v="3"/>
    <x v="6"/>
    <x v="6"/>
    <x v="10"/>
  </r>
  <r>
    <x v="138"/>
    <x v="1"/>
    <d v="2023-03-22T00:00:00"/>
    <x v="1638"/>
    <s v="HP"/>
    <x v="18"/>
    <x v="2"/>
    <x v="1"/>
    <n v="3"/>
    <x v="6"/>
    <x v="6"/>
    <x v="10"/>
  </r>
  <r>
    <x v="138"/>
    <x v="1"/>
    <d v="2023-03-15T00:00:00"/>
    <x v="950"/>
    <s v="WALLADPT"/>
    <x v="3"/>
    <x v="1"/>
    <x v="1"/>
    <n v="3"/>
    <x v="6"/>
    <x v="6"/>
    <x v="10"/>
  </r>
  <r>
    <x v="138"/>
    <x v="1"/>
    <d v="2023-03-15T00:00:00"/>
    <x v="524"/>
    <s v="IPHONE"/>
    <x v="1"/>
    <x v="1"/>
    <x v="1"/>
    <n v="3"/>
    <x v="6"/>
    <x v="6"/>
    <x v="10"/>
  </r>
  <r>
    <x v="138"/>
    <x v="0"/>
    <d v="2023-03-15T00:00:00"/>
    <x v="1462"/>
    <s v="UVGA"/>
    <x v="10"/>
    <x v="0"/>
    <x v="1"/>
    <n v="3"/>
    <x v="6"/>
    <x v="6"/>
    <x v="10"/>
  </r>
  <r>
    <x v="138"/>
    <x v="1"/>
    <d v="2023-03-29T00:00:00"/>
    <x v="401"/>
    <s v="CLICC-ML"/>
    <x v="7"/>
    <x v="2"/>
    <x v="1"/>
    <n v="3"/>
    <x v="6"/>
    <x v="6"/>
    <x v="10"/>
  </r>
  <r>
    <x v="138"/>
    <x v="0"/>
    <d v="2023-03-15T00:00:00"/>
    <x v="68"/>
    <s v="MACCHRG"/>
    <x v="9"/>
    <x v="1"/>
    <x v="1"/>
    <n v="3"/>
    <x v="6"/>
    <x v="6"/>
    <x v="10"/>
  </r>
  <r>
    <x v="138"/>
    <x v="0"/>
    <d v="2023-03-15T00:00:00"/>
    <x v="249"/>
    <s v="IPHONE"/>
    <x v="1"/>
    <x v="1"/>
    <x v="1"/>
    <n v="3"/>
    <x v="6"/>
    <x v="6"/>
    <x v="10"/>
  </r>
  <r>
    <x v="138"/>
    <x v="0"/>
    <d v="2023-03-15T00:00:00"/>
    <x v="1265"/>
    <s v="HPUSBC"/>
    <x v="12"/>
    <x v="1"/>
    <x v="1"/>
    <n v="3"/>
    <x v="6"/>
    <x v="6"/>
    <x v="10"/>
  </r>
  <r>
    <x v="138"/>
    <x v="1"/>
    <d v="2023-03-15T00:00:00"/>
    <x v="1601"/>
    <s v="MACUSBC"/>
    <x v="2"/>
    <x v="1"/>
    <x v="1"/>
    <n v="3"/>
    <x v="6"/>
    <x v="6"/>
    <x v="10"/>
  </r>
  <r>
    <x v="138"/>
    <x v="1"/>
    <d v="2023-03-15T00:00:00"/>
    <x v="895"/>
    <s v="WALLADPT"/>
    <x v="3"/>
    <x v="1"/>
    <x v="1"/>
    <n v="3"/>
    <x v="6"/>
    <x v="6"/>
    <x v="10"/>
  </r>
  <r>
    <x v="138"/>
    <x v="1"/>
    <d v="2023-03-15T00:00:00"/>
    <x v="430"/>
    <s v="IPHONE"/>
    <x v="1"/>
    <x v="1"/>
    <x v="1"/>
    <n v="3"/>
    <x v="6"/>
    <x v="6"/>
    <x v="10"/>
  </r>
  <r>
    <x v="138"/>
    <x v="0"/>
    <d v="2023-03-15T00:00:00"/>
    <x v="1215"/>
    <s v="HPUSBC"/>
    <x v="12"/>
    <x v="1"/>
    <x v="1"/>
    <n v="3"/>
    <x v="6"/>
    <x v="6"/>
    <x v="10"/>
  </r>
  <r>
    <x v="138"/>
    <x v="0"/>
    <d v="2023-03-15T00:00:00"/>
    <x v="310"/>
    <s v="HPUSBC"/>
    <x v="12"/>
    <x v="1"/>
    <x v="1"/>
    <n v="3"/>
    <x v="6"/>
    <x v="6"/>
    <x v="10"/>
  </r>
  <r>
    <x v="138"/>
    <x v="1"/>
    <d v="2023-03-29T00:00:00"/>
    <x v="1700"/>
    <s v="HP"/>
    <x v="18"/>
    <x v="2"/>
    <x v="1"/>
    <n v="3"/>
    <x v="6"/>
    <x v="6"/>
    <x v="10"/>
  </r>
  <r>
    <x v="138"/>
    <x v="1"/>
    <d v="2023-03-15T00:00:00"/>
    <x v="1532"/>
    <s v="MACUSBC"/>
    <x v="2"/>
    <x v="1"/>
    <x v="1"/>
    <n v="3"/>
    <x v="6"/>
    <x v="6"/>
    <x v="10"/>
  </r>
  <r>
    <x v="138"/>
    <x v="1"/>
    <d v="2023-03-15T00:00:00"/>
    <x v="554"/>
    <s v="IPHONE"/>
    <x v="1"/>
    <x v="1"/>
    <x v="1"/>
    <n v="3"/>
    <x v="6"/>
    <x v="6"/>
    <x v="10"/>
  </r>
  <r>
    <x v="138"/>
    <x v="1"/>
    <d v="2023-03-15T00:00:00"/>
    <x v="713"/>
    <s v="HDST"/>
    <x v="8"/>
    <x v="4"/>
    <x v="1"/>
    <n v="3"/>
    <x v="6"/>
    <x v="6"/>
    <x v="10"/>
  </r>
  <r>
    <x v="138"/>
    <x v="1"/>
    <d v="2023-03-15T00:00:00"/>
    <x v="1701"/>
    <s v="OMNI"/>
    <x v="15"/>
    <x v="1"/>
    <x v="1"/>
    <n v="3"/>
    <x v="6"/>
    <x v="6"/>
    <x v="10"/>
  </r>
  <r>
    <x v="138"/>
    <x v="1"/>
    <d v="2023-03-15T00:00:00"/>
    <x v="1534"/>
    <s v="MACUSBC"/>
    <x v="2"/>
    <x v="1"/>
    <x v="1"/>
    <n v="3"/>
    <x v="6"/>
    <x v="6"/>
    <x v="10"/>
  </r>
  <r>
    <x v="138"/>
    <x v="0"/>
    <d v="2023-03-15T00:00:00"/>
    <x v="1267"/>
    <s v="WALLADPT"/>
    <x v="3"/>
    <x v="1"/>
    <x v="1"/>
    <n v="3"/>
    <x v="6"/>
    <x v="6"/>
    <x v="10"/>
  </r>
  <r>
    <x v="138"/>
    <x v="0"/>
    <d v="2023-03-15T00:00:00"/>
    <x v="497"/>
    <s v="IPHONE"/>
    <x v="1"/>
    <x v="1"/>
    <x v="1"/>
    <n v="3"/>
    <x v="6"/>
    <x v="6"/>
    <x v="10"/>
  </r>
  <r>
    <x v="138"/>
    <x v="1"/>
    <d v="2023-03-22T00:00:00"/>
    <x v="774"/>
    <s v="HP"/>
    <x v="18"/>
    <x v="2"/>
    <x v="1"/>
    <n v="3"/>
    <x v="6"/>
    <x v="6"/>
    <x v="10"/>
  </r>
  <r>
    <x v="138"/>
    <x v="1"/>
    <d v="2023-03-15T00:00:00"/>
    <x v="692"/>
    <s v="OMNI"/>
    <x v="15"/>
    <x v="1"/>
    <x v="1"/>
    <n v="3"/>
    <x v="6"/>
    <x v="6"/>
    <x v="10"/>
  </r>
  <r>
    <x v="138"/>
    <x v="1"/>
    <d v="2023-03-22T00:00:00"/>
    <x v="1300"/>
    <s v="HP"/>
    <x v="18"/>
    <x v="2"/>
    <x v="1"/>
    <n v="3"/>
    <x v="6"/>
    <x v="6"/>
    <x v="10"/>
  </r>
  <r>
    <x v="138"/>
    <x v="1"/>
    <d v="2023-03-22T00:00:00"/>
    <x v="32"/>
    <s v="CLICC-ML"/>
    <x v="7"/>
    <x v="2"/>
    <x v="1"/>
    <n v="3"/>
    <x v="6"/>
    <x v="6"/>
    <x v="10"/>
  </r>
  <r>
    <x v="138"/>
    <x v="1"/>
    <d v="2023-03-22T00:00:00"/>
    <x v="1654"/>
    <s v="HP"/>
    <x v="18"/>
    <x v="2"/>
    <x v="1"/>
    <n v="3"/>
    <x v="6"/>
    <x v="6"/>
    <x v="10"/>
  </r>
  <r>
    <x v="138"/>
    <x v="1"/>
    <d v="2023-03-15T00:00:00"/>
    <x v="1265"/>
    <s v="HPUSBC"/>
    <x v="12"/>
    <x v="1"/>
    <x v="1"/>
    <n v="3"/>
    <x v="6"/>
    <x v="6"/>
    <x v="10"/>
  </r>
  <r>
    <x v="138"/>
    <x v="0"/>
    <d v="2023-03-15T00:00:00"/>
    <x v="497"/>
    <s v="IPHONE"/>
    <x v="1"/>
    <x v="1"/>
    <x v="1"/>
    <n v="3"/>
    <x v="6"/>
    <x v="6"/>
    <x v="10"/>
  </r>
  <r>
    <x v="138"/>
    <x v="0"/>
    <d v="2023-03-15T00:00:00"/>
    <x v="1267"/>
    <s v="WALLADPT"/>
    <x v="3"/>
    <x v="1"/>
    <x v="1"/>
    <n v="3"/>
    <x v="6"/>
    <x v="6"/>
    <x v="10"/>
  </r>
  <r>
    <x v="138"/>
    <x v="1"/>
    <d v="2023-03-15T00:00:00"/>
    <x v="963"/>
    <s v="WALLADPT"/>
    <x v="3"/>
    <x v="1"/>
    <x v="1"/>
    <n v="3"/>
    <x v="6"/>
    <x v="6"/>
    <x v="10"/>
  </r>
  <r>
    <x v="138"/>
    <x v="1"/>
    <d v="2023-03-15T00:00:00"/>
    <x v="185"/>
    <s v="IPHONE"/>
    <x v="1"/>
    <x v="1"/>
    <x v="1"/>
    <n v="3"/>
    <x v="6"/>
    <x v="6"/>
    <x v="10"/>
  </r>
  <r>
    <x v="138"/>
    <x v="0"/>
    <d v="2023-03-15T00:00:00"/>
    <x v="678"/>
    <s v="MACCHRG"/>
    <x v="9"/>
    <x v="1"/>
    <x v="1"/>
    <n v="3"/>
    <x v="6"/>
    <x v="6"/>
    <x v="10"/>
  </r>
  <r>
    <x v="138"/>
    <x v="0"/>
    <d v="2023-03-27T00:00:00"/>
    <x v="615"/>
    <s v="CLICC-MM"/>
    <x v="4"/>
    <x v="2"/>
    <x v="1"/>
    <n v="3"/>
    <x v="6"/>
    <x v="6"/>
    <x v="10"/>
  </r>
  <r>
    <x v="138"/>
    <x v="0"/>
    <d v="2023-03-15T00:00:00"/>
    <x v="1209"/>
    <s v="HPUSBC"/>
    <x v="12"/>
    <x v="1"/>
    <x v="1"/>
    <n v="3"/>
    <x v="6"/>
    <x v="6"/>
    <x v="10"/>
  </r>
  <r>
    <x v="138"/>
    <x v="1"/>
    <d v="2023-03-15T00:00:00"/>
    <x v="1368"/>
    <s v="HPUSBC"/>
    <x v="12"/>
    <x v="1"/>
    <x v="1"/>
    <n v="3"/>
    <x v="6"/>
    <x v="6"/>
    <x v="10"/>
  </r>
  <r>
    <x v="138"/>
    <x v="1"/>
    <d v="2023-03-15T00:00:00"/>
    <x v="1569"/>
    <s v="HDST"/>
    <x v="8"/>
    <x v="4"/>
    <x v="1"/>
    <n v="3"/>
    <x v="6"/>
    <x v="6"/>
    <x v="10"/>
  </r>
  <r>
    <x v="138"/>
    <x v="1"/>
    <d v="2023-03-15T00:00:00"/>
    <x v="1503"/>
    <s v="IPHONE"/>
    <x v="1"/>
    <x v="1"/>
    <x v="1"/>
    <n v="3"/>
    <x v="6"/>
    <x v="6"/>
    <x v="10"/>
  </r>
  <r>
    <x v="138"/>
    <x v="1"/>
    <d v="2023-03-15T00:00:00"/>
    <x v="5"/>
    <s v="WALLADPT"/>
    <x v="3"/>
    <x v="1"/>
    <x v="1"/>
    <n v="3"/>
    <x v="6"/>
    <x v="6"/>
    <x v="10"/>
  </r>
  <r>
    <x v="138"/>
    <x v="1"/>
    <d v="2023-03-22T00:00:00"/>
    <x v="297"/>
    <s v="CLICC-ML"/>
    <x v="7"/>
    <x v="2"/>
    <x v="1"/>
    <n v="3"/>
    <x v="6"/>
    <x v="6"/>
    <x v="10"/>
  </r>
  <r>
    <x v="138"/>
    <x v="0"/>
    <d v="2023-03-15T00:00:00"/>
    <x v="1474"/>
    <s v="OMNI"/>
    <x v="15"/>
    <x v="1"/>
    <x v="1"/>
    <n v="3"/>
    <x v="6"/>
    <x v="6"/>
    <x v="10"/>
  </r>
  <r>
    <x v="138"/>
    <x v="1"/>
    <d v="2023-03-15T00:00:00"/>
    <x v="1534"/>
    <s v="MACUSBC"/>
    <x v="2"/>
    <x v="1"/>
    <x v="1"/>
    <n v="3"/>
    <x v="6"/>
    <x v="6"/>
    <x v="10"/>
  </r>
  <r>
    <x v="138"/>
    <x v="3"/>
    <d v="2023-03-15T00:00:00"/>
    <x v="1505"/>
    <s v="HDST"/>
    <x v="8"/>
    <x v="4"/>
    <x v="1"/>
    <n v="3"/>
    <x v="6"/>
    <x v="6"/>
    <x v="10"/>
  </r>
  <r>
    <x v="138"/>
    <x v="1"/>
    <d v="2023-03-15T00:00:00"/>
    <x v="1586"/>
    <s v="MACUSBC"/>
    <x v="2"/>
    <x v="1"/>
    <x v="1"/>
    <n v="3"/>
    <x v="6"/>
    <x v="6"/>
    <x v="10"/>
  </r>
  <r>
    <x v="138"/>
    <x v="1"/>
    <d v="2023-03-15T00:00:00"/>
    <x v="936"/>
    <s v="WALLADPT"/>
    <x v="3"/>
    <x v="1"/>
    <x v="1"/>
    <n v="3"/>
    <x v="6"/>
    <x v="6"/>
    <x v="10"/>
  </r>
  <r>
    <x v="138"/>
    <x v="1"/>
    <d v="2023-03-15T00:00:00"/>
    <x v="285"/>
    <s v="IPHONE"/>
    <x v="1"/>
    <x v="1"/>
    <x v="1"/>
    <n v="3"/>
    <x v="6"/>
    <x v="6"/>
    <x v="10"/>
  </r>
  <r>
    <x v="138"/>
    <x v="1"/>
    <d v="2023-03-16T00:00:00"/>
    <x v="1558"/>
    <s v="MACUSBC"/>
    <x v="2"/>
    <x v="1"/>
    <x v="1"/>
    <n v="3"/>
    <x v="6"/>
    <x v="6"/>
    <x v="10"/>
  </r>
  <r>
    <x v="138"/>
    <x v="1"/>
    <d v="2023-03-16T00:00:00"/>
    <x v="1674"/>
    <s v="MACUSBC"/>
    <x v="2"/>
    <x v="1"/>
    <x v="1"/>
    <n v="3"/>
    <x v="6"/>
    <x v="6"/>
    <x v="10"/>
  </r>
  <r>
    <x v="138"/>
    <x v="1"/>
    <d v="2023-03-16T00:00:00"/>
    <x v="1601"/>
    <s v="MACUSBC"/>
    <x v="2"/>
    <x v="1"/>
    <x v="1"/>
    <n v="3"/>
    <x v="6"/>
    <x v="6"/>
    <x v="10"/>
  </r>
  <r>
    <x v="138"/>
    <x v="0"/>
    <d v="2023-03-16T00:00:00"/>
    <x v="1032"/>
    <s v="IPHONE"/>
    <x v="1"/>
    <x v="1"/>
    <x v="1"/>
    <n v="3"/>
    <x v="6"/>
    <x v="6"/>
    <x v="10"/>
  </r>
  <r>
    <x v="139"/>
    <x v="1"/>
    <d v="2023-03-16T00:00:00"/>
    <x v="1558"/>
    <s v="MACUSBC"/>
    <x v="2"/>
    <x v="1"/>
    <x v="1"/>
    <n v="3"/>
    <x v="6"/>
    <x v="0"/>
    <x v="10"/>
  </r>
  <r>
    <x v="139"/>
    <x v="1"/>
    <d v="2023-03-16T00:00:00"/>
    <x v="1674"/>
    <s v="MACUSBC"/>
    <x v="2"/>
    <x v="1"/>
    <x v="1"/>
    <n v="3"/>
    <x v="6"/>
    <x v="0"/>
    <x v="10"/>
  </r>
  <r>
    <x v="139"/>
    <x v="0"/>
    <d v="2023-03-16T00:00:00"/>
    <x v="1032"/>
    <s v="IPHONE"/>
    <x v="1"/>
    <x v="1"/>
    <x v="1"/>
    <n v="3"/>
    <x v="6"/>
    <x v="0"/>
    <x v="10"/>
  </r>
  <r>
    <x v="139"/>
    <x v="1"/>
    <d v="2023-03-16T00:00:00"/>
    <x v="1586"/>
    <s v="MACUSBC"/>
    <x v="2"/>
    <x v="1"/>
    <x v="1"/>
    <n v="3"/>
    <x v="6"/>
    <x v="0"/>
    <x v="10"/>
  </r>
  <r>
    <x v="139"/>
    <x v="1"/>
    <d v="2023-03-23T00:00:00"/>
    <x v="1595"/>
    <s v="HP"/>
    <x v="18"/>
    <x v="2"/>
    <x v="1"/>
    <n v="3"/>
    <x v="6"/>
    <x v="0"/>
    <x v="10"/>
  </r>
  <r>
    <x v="139"/>
    <x v="1"/>
    <d v="2023-03-16T00:00:00"/>
    <x v="883"/>
    <s v="IPHONE"/>
    <x v="1"/>
    <x v="1"/>
    <x v="1"/>
    <n v="3"/>
    <x v="6"/>
    <x v="0"/>
    <x v="10"/>
  </r>
  <r>
    <x v="139"/>
    <x v="0"/>
    <d v="2023-03-16T00:00:00"/>
    <x v="709"/>
    <s v="MACCHRG"/>
    <x v="9"/>
    <x v="1"/>
    <x v="1"/>
    <n v="3"/>
    <x v="6"/>
    <x v="0"/>
    <x v="10"/>
  </r>
  <r>
    <x v="139"/>
    <x v="0"/>
    <d v="2023-03-16T00:00:00"/>
    <x v="1533"/>
    <s v="MACUSBC"/>
    <x v="2"/>
    <x v="1"/>
    <x v="1"/>
    <n v="3"/>
    <x v="6"/>
    <x v="0"/>
    <x v="10"/>
  </r>
  <r>
    <x v="139"/>
    <x v="1"/>
    <d v="2023-03-16T00:00:00"/>
    <x v="854"/>
    <s v="WALLADPT"/>
    <x v="3"/>
    <x v="1"/>
    <x v="1"/>
    <n v="3"/>
    <x v="6"/>
    <x v="0"/>
    <x v="10"/>
  </r>
  <r>
    <x v="139"/>
    <x v="1"/>
    <d v="2023-03-16T00:00:00"/>
    <x v="430"/>
    <s v="IPHONE"/>
    <x v="1"/>
    <x v="1"/>
    <x v="1"/>
    <n v="3"/>
    <x v="6"/>
    <x v="0"/>
    <x v="10"/>
  </r>
  <r>
    <x v="139"/>
    <x v="0"/>
    <d v="2023-03-16T00:00:00"/>
    <x v="1462"/>
    <s v="UVGA"/>
    <x v="10"/>
    <x v="0"/>
    <x v="1"/>
    <n v="3"/>
    <x v="6"/>
    <x v="0"/>
    <x v="10"/>
  </r>
  <r>
    <x v="139"/>
    <x v="0"/>
    <d v="2023-03-16T00:00:00"/>
    <x v="497"/>
    <s v="IPHONE"/>
    <x v="1"/>
    <x v="1"/>
    <x v="1"/>
    <n v="3"/>
    <x v="6"/>
    <x v="0"/>
    <x v="10"/>
  </r>
  <r>
    <x v="139"/>
    <x v="1"/>
    <d v="2023-03-16T00:00:00"/>
    <x v="1267"/>
    <s v="WALLADPT"/>
    <x v="3"/>
    <x v="1"/>
    <x v="1"/>
    <n v="3"/>
    <x v="6"/>
    <x v="0"/>
    <x v="10"/>
  </r>
  <r>
    <x v="139"/>
    <x v="1"/>
    <d v="2023-03-16T00:00:00"/>
    <x v="464"/>
    <s v="IPHONE"/>
    <x v="1"/>
    <x v="1"/>
    <x v="1"/>
    <n v="3"/>
    <x v="6"/>
    <x v="0"/>
    <x v="10"/>
  </r>
  <r>
    <x v="139"/>
    <x v="1"/>
    <d v="2023-03-16T00:00:00"/>
    <x v="1301"/>
    <s v="IPHONE"/>
    <x v="1"/>
    <x v="1"/>
    <x v="1"/>
    <n v="3"/>
    <x v="6"/>
    <x v="0"/>
    <x v="10"/>
  </r>
  <r>
    <x v="139"/>
    <x v="1"/>
    <d v="2023-03-16T00:00:00"/>
    <x v="1515"/>
    <s v="WALLADPT"/>
    <x v="3"/>
    <x v="1"/>
    <x v="1"/>
    <n v="3"/>
    <x v="6"/>
    <x v="0"/>
    <x v="10"/>
  </r>
  <r>
    <x v="139"/>
    <x v="1"/>
    <d v="2023-03-19T00:00:00"/>
    <x v="1090"/>
    <s v="CALC"/>
    <x v="16"/>
    <x v="4"/>
    <x v="1"/>
    <n v="3"/>
    <x v="6"/>
    <x v="0"/>
    <x v="10"/>
  </r>
  <r>
    <x v="139"/>
    <x v="1"/>
    <d v="2023-03-23T00:00:00"/>
    <x v="1702"/>
    <s v="HP"/>
    <x v="18"/>
    <x v="2"/>
    <x v="1"/>
    <n v="3"/>
    <x v="6"/>
    <x v="0"/>
    <x v="10"/>
  </r>
  <r>
    <x v="139"/>
    <x v="0"/>
    <d v="2023-03-19T00:00:00"/>
    <x v="969"/>
    <s v="CALC"/>
    <x v="16"/>
    <x v="4"/>
    <x v="1"/>
    <n v="3"/>
    <x v="6"/>
    <x v="0"/>
    <x v="10"/>
  </r>
  <r>
    <x v="139"/>
    <x v="1"/>
    <d v="2023-03-23T00:00:00"/>
    <x v="656"/>
    <s v="CLICC-ML"/>
    <x v="7"/>
    <x v="2"/>
    <x v="1"/>
    <n v="3"/>
    <x v="6"/>
    <x v="0"/>
    <x v="10"/>
  </r>
  <r>
    <x v="139"/>
    <x v="1"/>
    <d v="2023-03-23T00:00:00"/>
    <x v="1156"/>
    <s v="CBK"/>
    <x v="6"/>
    <x v="2"/>
    <x v="1"/>
    <n v="3"/>
    <x v="6"/>
    <x v="0"/>
    <x v="10"/>
  </r>
  <r>
    <x v="139"/>
    <x v="1"/>
    <d v="2023-03-19T00:00:00"/>
    <x v="1089"/>
    <s v="CALC"/>
    <x v="16"/>
    <x v="4"/>
    <x v="1"/>
    <n v="3"/>
    <x v="6"/>
    <x v="0"/>
    <x v="10"/>
  </r>
  <r>
    <x v="139"/>
    <x v="0"/>
    <d v="2023-03-16T00:00:00"/>
    <x v="1538"/>
    <s v="MACUSBC"/>
    <x v="2"/>
    <x v="1"/>
    <x v="1"/>
    <n v="3"/>
    <x v="6"/>
    <x v="0"/>
    <x v="10"/>
  </r>
  <r>
    <x v="139"/>
    <x v="1"/>
    <d v="2023-03-16T00:00:00"/>
    <x v="1536"/>
    <s v="MACUSBC"/>
    <x v="2"/>
    <x v="1"/>
    <x v="1"/>
    <n v="3"/>
    <x v="6"/>
    <x v="0"/>
    <x v="10"/>
  </r>
  <r>
    <x v="139"/>
    <x v="1"/>
    <d v="2023-03-16T00:00:00"/>
    <x v="356"/>
    <s v="WALLADPT"/>
    <x v="3"/>
    <x v="1"/>
    <x v="1"/>
    <n v="3"/>
    <x v="6"/>
    <x v="0"/>
    <x v="10"/>
  </r>
  <r>
    <x v="139"/>
    <x v="1"/>
    <d v="2023-03-16T00:00:00"/>
    <x v="1087"/>
    <s v="IPHONE"/>
    <x v="1"/>
    <x v="1"/>
    <x v="1"/>
    <n v="3"/>
    <x v="6"/>
    <x v="0"/>
    <x v="10"/>
  </r>
  <r>
    <x v="139"/>
    <x v="1"/>
    <d v="2023-03-23T00:00:00"/>
    <x v="676"/>
    <s v="CLICC-ML"/>
    <x v="7"/>
    <x v="2"/>
    <x v="1"/>
    <n v="3"/>
    <x v="6"/>
    <x v="0"/>
    <x v="10"/>
  </r>
  <r>
    <x v="139"/>
    <x v="1"/>
    <d v="2023-03-16T00:00:00"/>
    <x v="1267"/>
    <s v="WALLADPT"/>
    <x v="3"/>
    <x v="1"/>
    <x v="1"/>
    <n v="3"/>
    <x v="6"/>
    <x v="0"/>
    <x v="10"/>
  </r>
  <r>
    <x v="139"/>
    <x v="1"/>
    <d v="2023-03-16T00:00:00"/>
    <x v="634"/>
    <s v="IPHONE"/>
    <x v="1"/>
    <x v="1"/>
    <x v="1"/>
    <n v="3"/>
    <x v="6"/>
    <x v="0"/>
    <x v="10"/>
  </r>
  <r>
    <x v="139"/>
    <x v="1"/>
    <d v="2023-03-23T00:00:00"/>
    <x v="1404"/>
    <s v="CLICC-ML"/>
    <x v="7"/>
    <x v="2"/>
    <x v="1"/>
    <n v="3"/>
    <x v="6"/>
    <x v="0"/>
    <x v="10"/>
  </r>
  <r>
    <x v="139"/>
    <x v="1"/>
    <d v="2023-03-16T00:00:00"/>
    <x v="1534"/>
    <s v="MACUSBC"/>
    <x v="2"/>
    <x v="1"/>
    <x v="1"/>
    <n v="3"/>
    <x v="6"/>
    <x v="0"/>
    <x v="10"/>
  </r>
  <r>
    <x v="139"/>
    <x v="0"/>
    <d v="2023-03-23T00:00:00"/>
    <x v="870"/>
    <s v="CBK"/>
    <x v="6"/>
    <x v="2"/>
    <x v="1"/>
    <n v="3"/>
    <x v="6"/>
    <x v="0"/>
    <x v="10"/>
  </r>
  <r>
    <x v="139"/>
    <x v="1"/>
    <d v="2023-03-23T00:00:00"/>
    <x v="1374"/>
    <s v="CLICC-MM"/>
    <x v="4"/>
    <x v="2"/>
    <x v="1"/>
    <n v="3"/>
    <x v="6"/>
    <x v="0"/>
    <x v="10"/>
  </r>
  <r>
    <x v="139"/>
    <x v="1"/>
    <d v="2023-03-23T00:00:00"/>
    <x v="1621"/>
    <s v="HP"/>
    <x v="18"/>
    <x v="2"/>
    <x v="1"/>
    <n v="3"/>
    <x v="6"/>
    <x v="0"/>
    <x v="10"/>
  </r>
  <r>
    <x v="139"/>
    <x v="1"/>
    <d v="2023-03-16T00:00:00"/>
    <x v="431"/>
    <s v="WALLADPT"/>
    <x v="3"/>
    <x v="1"/>
    <x v="1"/>
    <n v="3"/>
    <x v="6"/>
    <x v="0"/>
    <x v="10"/>
  </r>
  <r>
    <x v="139"/>
    <x v="1"/>
    <d v="2023-03-16T00:00:00"/>
    <x v="464"/>
    <s v="IPHONE"/>
    <x v="1"/>
    <x v="1"/>
    <x v="1"/>
    <n v="3"/>
    <x v="6"/>
    <x v="0"/>
    <x v="10"/>
  </r>
  <r>
    <x v="139"/>
    <x v="1"/>
    <d v="2023-03-23T00:00:00"/>
    <x v="316"/>
    <s v="CLICC-ML"/>
    <x v="7"/>
    <x v="2"/>
    <x v="1"/>
    <n v="3"/>
    <x v="6"/>
    <x v="0"/>
    <x v="10"/>
  </r>
  <r>
    <x v="139"/>
    <x v="1"/>
    <d v="2023-03-16T00:00:00"/>
    <x v="1210"/>
    <s v="MSE"/>
    <x v="11"/>
    <x v="4"/>
    <x v="1"/>
    <n v="3"/>
    <x v="6"/>
    <x v="0"/>
    <x v="10"/>
  </r>
  <r>
    <x v="139"/>
    <x v="1"/>
    <d v="2023-03-23T00:00:00"/>
    <x v="914"/>
    <s v="CLICC-ML"/>
    <x v="7"/>
    <x v="2"/>
    <x v="1"/>
    <n v="3"/>
    <x v="6"/>
    <x v="0"/>
    <x v="10"/>
  </r>
  <r>
    <x v="139"/>
    <x v="1"/>
    <d v="2023-03-23T00:00:00"/>
    <x v="1496"/>
    <s v="CLICC-ML"/>
    <x v="7"/>
    <x v="2"/>
    <x v="1"/>
    <n v="3"/>
    <x v="6"/>
    <x v="0"/>
    <x v="10"/>
  </r>
  <r>
    <x v="139"/>
    <x v="1"/>
    <d v="2023-03-30T00:00:00"/>
    <x v="1636"/>
    <s v="HP"/>
    <x v="18"/>
    <x v="2"/>
    <x v="1"/>
    <n v="3"/>
    <x v="6"/>
    <x v="0"/>
    <x v="10"/>
  </r>
  <r>
    <x v="139"/>
    <x v="1"/>
    <d v="2023-03-16T00:00:00"/>
    <x v="732"/>
    <s v="WALLADPT"/>
    <x v="3"/>
    <x v="1"/>
    <x v="1"/>
    <n v="3"/>
    <x v="6"/>
    <x v="0"/>
    <x v="10"/>
  </r>
  <r>
    <x v="139"/>
    <x v="1"/>
    <d v="2023-03-16T00:00:00"/>
    <x v="249"/>
    <s v="IPHONE"/>
    <x v="1"/>
    <x v="1"/>
    <x v="1"/>
    <n v="3"/>
    <x v="6"/>
    <x v="0"/>
    <x v="10"/>
  </r>
  <r>
    <x v="139"/>
    <x v="0"/>
    <d v="2023-03-23T00:00:00"/>
    <x v="1652"/>
    <s v="HP"/>
    <x v="18"/>
    <x v="2"/>
    <x v="1"/>
    <n v="3"/>
    <x v="6"/>
    <x v="0"/>
    <x v="10"/>
  </r>
  <r>
    <x v="139"/>
    <x v="1"/>
    <d v="2023-03-16T00:00:00"/>
    <x v="1586"/>
    <s v="MACUSBC"/>
    <x v="2"/>
    <x v="1"/>
    <x v="1"/>
    <n v="3"/>
    <x v="6"/>
    <x v="0"/>
    <x v="10"/>
  </r>
  <r>
    <x v="139"/>
    <x v="1"/>
    <d v="2023-03-19T00:00:00"/>
    <x v="966"/>
    <s v="CALC"/>
    <x v="16"/>
    <x v="4"/>
    <x v="1"/>
    <n v="3"/>
    <x v="6"/>
    <x v="0"/>
    <x v="10"/>
  </r>
  <r>
    <x v="139"/>
    <x v="0"/>
    <d v="2023-03-23T00:00:00"/>
    <x v="536"/>
    <s v="CBK"/>
    <x v="6"/>
    <x v="2"/>
    <x v="1"/>
    <n v="3"/>
    <x v="6"/>
    <x v="0"/>
    <x v="10"/>
  </r>
  <r>
    <x v="139"/>
    <x v="1"/>
    <d v="2023-03-23T00:00:00"/>
    <x v="949"/>
    <s v="CLICC-ML"/>
    <x v="7"/>
    <x v="2"/>
    <x v="1"/>
    <n v="3"/>
    <x v="6"/>
    <x v="0"/>
    <x v="10"/>
  </r>
  <r>
    <x v="139"/>
    <x v="1"/>
    <d v="2023-03-16T00:00:00"/>
    <x v="356"/>
    <s v="WALLADPT"/>
    <x v="3"/>
    <x v="1"/>
    <x v="1"/>
    <n v="3"/>
    <x v="6"/>
    <x v="0"/>
    <x v="10"/>
  </r>
  <r>
    <x v="139"/>
    <x v="1"/>
    <d v="2023-03-16T00:00:00"/>
    <x v="1087"/>
    <s v="IPHONE"/>
    <x v="1"/>
    <x v="1"/>
    <x v="1"/>
    <n v="3"/>
    <x v="6"/>
    <x v="0"/>
    <x v="10"/>
  </r>
  <r>
    <x v="139"/>
    <x v="1"/>
    <d v="2023-03-19T00:00:00"/>
    <x v="982"/>
    <s v="CALC"/>
    <x v="16"/>
    <x v="4"/>
    <x v="1"/>
    <n v="3"/>
    <x v="6"/>
    <x v="0"/>
    <x v="10"/>
  </r>
  <r>
    <x v="139"/>
    <x v="1"/>
    <d v="2023-03-30T00:00:00"/>
    <x v="1589"/>
    <s v="HP"/>
    <x v="18"/>
    <x v="2"/>
    <x v="1"/>
    <n v="3"/>
    <x v="6"/>
    <x v="0"/>
    <x v="10"/>
  </r>
  <r>
    <x v="139"/>
    <x v="0"/>
    <d v="2023-03-30T00:00:00"/>
    <x v="1703"/>
    <s v="HP"/>
    <x v="18"/>
    <x v="2"/>
    <x v="1"/>
    <n v="3"/>
    <x v="6"/>
    <x v="0"/>
    <x v="10"/>
  </r>
  <r>
    <x v="139"/>
    <x v="1"/>
    <d v="2023-03-16T00:00:00"/>
    <x v="1235"/>
    <s v="HDST"/>
    <x v="8"/>
    <x v="4"/>
    <x v="1"/>
    <n v="3"/>
    <x v="6"/>
    <x v="0"/>
    <x v="10"/>
  </r>
  <r>
    <x v="139"/>
    <x v="1"/>
    <d v="2023-03-16T00:00:00"/>
    <x v="1301"/>
    <s v="IPHONE"/>
    <x v="1"/>
    <x v="1"/>
    <x v="1"/>
    <n v="3"/>
    <x v="6"/>
    <x v="0"/>
    <x v="10"/>
  </r>
  <r>
    <x v="139"/>
    <x v="1"/>
    <d v="2023-03-16T00:00:00"/>
    <x v="1515"/>
    <s v="WALLADPT"/>
    <x v="3"/>
    <x v="1"/>
    <x v="1"/>
    <n v="3"/>
    <x v="6"/>
    <x v="0"/>
    <x v="10"/>
  </r>
  <r>
    <x v="139"/>
    <x v="1"/>
    <d v="2023-03-23T00:00:00"/>
    <x v="1704"/>
    <s v="CBK"/>
    <x v="6"/>
    <x v="2"/>
    <x v="1"/>
    <n v="3"/>
    <x v="6"/>
    <x v="0"/>
    <x v="10"/>
  </r>
  <r>
    <x v="139"/>
    <x v="0"/>
    <d v="2023-03-16T00:00:00"/>
    <x v="883"/>
    <s v="IPHONE"/>
    <x v="1"/>
    <x v="1"/>
    <x v="1"/>
    <n v="3"/>
    <x v="6"/>
    <x v="0"/>
    <x v="10"/>
  </r>
  <r>
    <x v="139"/>
    <x v="1"/>
    <d v="2023-03-16T00:00:00"/>
    <x v="1538"/>
    <s v="MACUSBC"/>
    <x v="2"/>
    <x v="1"/>
    <x v="1"/>
    <n v="3"/>
    <x v="6"/>
    <x v="0"/>
    <x v="10"/>
  </r>
  <r>
    <x v="139"/>
    <x v="1"/>
    <d v="2023-03-16T00:00:00"/>
    <x v="1569"/>
    <s v="HDST"/>
    <x v="8"/>
    <x v="4"/>
    <x v="1"/>
    <n v="3"/>
    <x v="6"/>
    <x v="0"/>
    <x v="10"/>
  </r>
  <r>
    <x v="139"/>
    <x v="1"/>
    <d v="2023-03-16T00:00:00"/>
    <x v="1503"/>
    <s v="IPHONE"/>
    <x v="1"/>
    <x v="1"/>
    <x v="1"/>
    <n v="3"/>
    <x v="6"/>
    <x v="0"/>
    <x v="10"/>
  </r>
  <r>
    <x v="139"/>
    <x v="1"/>
    <d v="2023-03-16T00:00:00"/>
    <x v="936"/>
    <s v="WALLADPT"/>
    <x v="3"/>
    <x v="1"/>
    <x v="1"/>
    <n v="3"/>
    <x v="6"/>
    <x v="0"/>
    <x v="10"/>
  </r>
  <r>
    <x v="139"/>
    <x v="3"/>
    <d v="2023-03-23T00:00:00"/>
    <x v="877"/>
    <s v="CBK"/>
    <x v="6"/>
    <x v="2"/>
    <x v="1"/>
    <n v="3"/>
    <x v="6"/>
    <x v="0"/>
    <x v="10"/>
  </r>
  <r>
    <x v="139"/>
    <x v="1"/>
    <d v="2023-03-16T00:00:00"/>
    <x v="1082"/>
    <s v="UVGA"/>
    <x v="10"/>
    <x v="0"/>
    <x v="1"/>
    <n v="3"/>
    <x v="6"/>
    <x v="0"/>
    <x v="10"/>
  </r>
  <r>
    <x v="139"/>
    <x v="0"/>
    <d v="2023-03-16T00:00:00"/>
    <x v="1637"/>
    <s v="MACCHRG"/>
    <x v="9"/>
    <x v="1"/>
    <x v="1"/>
    <n v="3"/>
    <x v="6"/>
    <x v="0"/>
    <x v="10"/>
  </r>
  <r>
    <x v="139"/>
    <x v="0"/>
    <d v="2023-03-30T00:00:00"/>
    <x v="1332"/>
    <s v="CLICC-ML"/>
    <x v="7"/>
    <x v="2"/>
    <x v="1"/>
    <n v="3"/>
    <x v="6"/>
    <x v="0"/>
    <x v="10"/>
  </r>
  <r>
    <x v="139"/>
    <x v="1"/>
    <d v="2023-03-16T00:00:00"/>
    <x v="1186"/>
    <s v="OMNI"/>
    <x v="15"/>
    <x v="1"/>
    <x v="1"/>
    <n v="3"/>
    <x v="6"/>
    <x v="0"/>
    <x v="10"/>
  </r>
  <r>
    <x v="139"/>
    <x v="0"/>
    <d v="2023-03-16T00:00:00"/>
    <x v="704"/>
    <s v="HDMIC"/>
    <x v="0"/>
    <x v="0"/>
    <x v="1"/>
    <n v="3"/>
    <x v="6"/>
    <x v="0"/>
    <x v="10"/>
  </r>
  <r>
    <x v="139"/>
    <x v="1"/>
    <d v="2023-03-16T00:00:00"/>
    <x v="1024"/>
    <s v="UHDMI"/>
    <x v="14"/>
    <x v="0"/>
    <x v="1"/>
    <n v="3"/>
    <x v="6"/>
    <x v="0"/>
    <x v="10"/>
  </r>
  <r>
    <x v="139"/>
    <x v="1"/>
    <d v="2023-03-16T00:00:00"/>
    <x v="597"/>
    <s v="HDMIC"/>
    <x v="0"/>
    <x v="0"/>
    <x v="1"/>
    <n v="3"/>
    <x v="6"/>
    <x v="0"/>
    <x v="10"/>
  </r>
  <r>
    <x v="139"/>
    <x v="1"/>
    <d v="2023-03-23T00:00:00"/>
    <x v="899"/>
    <s v="CLICC-MM"/>
    <x v="4"/>
    <x v="2"/>
    <x v="1"/>
    <n v="3"/>
    <x v="6"/>
    <x v="0"/>
    <x v="10"/>
  </r>
  <r>
    <x v="139"/>
    <x v="1"/>
    <d v="2023-03-23T00:00:00"/>
    <x v="1014"/>
    <s v="CLICC-ML"/>
    <x v="7"/>
    <x v="2"/>
    <x v="1"/>
    <n v="3"/>
    <x v="6"/>
    <x v="0"/>
    <x v="10"/>
  </r>
  <r>
    <x v="139"/>
    <x v="1"/>
    <d v="2023-03-23T00:00:00"/>
    <x v="1118"/>
    <s v="CBK"/>
    <x v="6"/>
    <x v="2"/>
    <x v="1"/>
    <n v="3"/>
    <x v="6"/>
    <x v="0"/>
    <x v="10"/>
  </r>
  <r>
    <x v="139"/>
    <x v="1"/>
    <d v="2023-03-16T00:00:00"/>
    <x v="891"/>
    <s v="OMNI"/>
    <x v="15"/>
    <x v="1"/>
    <x v="1"/>
    <n v="3"/>
    <x v="6"/>
    <x v="0"/>
    <x v="10"/>
  </r>
  <r>
    <x v="139"/>
    <x v="1"/>
    <d v="2023-03-16T00:00:00"/>
    <x v="1526"/>
    <s v="OMNI"/>
    <x v="15"/>
    <x v="1"/>
    <x v="1"/>
    <n v="3"/>
    <x v="6"/>
    <x v="0"/>
    <x v="10"/>
  </r>
  <r>
    <x v="139"/>
    <x v="0"/>
    <d v="2023-03-16T00:00:00"/>
    <x v="1275"/>
    <s v="HPUSBC"/>
    <x v="12"/>
    <x v="1"/>
    <x v="1"/>
    <n v="3"/>
    <x v="6"/>
    <x v="0"/>
    <x v="10"/>
  </r>
  <r>
    <x v="139"/>
    <x v="0"/>
    <d v="2023-03-16T00:00:00"/>
    <x v="310"/>
    <s v="HPUSBC"/>
    <x v="12"/>
    <x v="1"/>
    <x v="1"/>
    <n v="3"/>
    <x v="6"/>
    <x v="0"/>
    <x v="10"/>
  </r>
  <r>
    <x v="139"/>
    <x v="1"/>
    <d v="2023-03-23T00:00:00"/>
    <x v="1705"/>
    <s v="CLICC-MM"/>
    <x v="4"/>
    <x v="2"/>
    <x v="1"/>
    <n v="3"/>
    <x v="6"/>
    <x v="0"/>
    <x v="10"/>
  </r>
  <r>
    <x v="139"/>
    <x v="1"/>
    <d v="2023-03-16T00:00:00"/>
    <x v="895"/>
    <s v="WALLADPT"/>
    <x v="3"/>
    <x v="1"/>
    <x v="1"/>
    <n v="3"/>
    <x v="6"/>
    <x v="0"/>
    <x v="10"/>
  </r>
  <r>
    <x v="139"/>
    <x v="1"/>
    <d v="2023-03-16T00:00:00"/>
    <x v="1503"/>
    <s v="IPHONE"/>
    <x v="1"/>
    <x v="1"/>
    <x v="1"/>
    <n v="3"/>
    <x v="6"/>
    <x v="0"/>
    <x v="10"/>
  </r>
  <r>
    <x v="139"/>
    <x v="0"/>
    <d v="2023-03-16T00:00:00"/>
    <x v="285"/>
    <s v="IPHONE"/>
    <x v="1"/>
    <x v="1"/>
    <x v="1"/>
    <n v="3"/>
    <x v="6"/>
    <x v="0"/>
    <x v="10"/>
  </r>
  <r>
    <x v="139"/>
    <x v="0"/>
    <d v="2023-03-16T00:00:00"/>
    <x v="326"/>
    <s v="WALLADPT"/>
    <x v="3"/>
    <x v="1"/>
    <x v="1"/>
    <n v="3"/>
    <x v="6"/>
    <x v="0"/>
    <x v="10"/>
  </r>
  <r>
    <x v="139"/>
    <x v="1"/>
    <d v="2023-03-16T00:00:00"/>
    <x v="1368"/>
    <s v="HPUSBC"/>
    <x v="12"/>
    <x v="1"/>
    <x v="1"/>
    <n v="3"/>
    <x v="6"/>
    <x v="0"/>
    <x v="10"/>
  </r>
  <r>
    <x v="139"/>
    <x v="1"/>
    <d v="2023-03-23T00:00:00"/>
    <x v="829"/>
    <s v="CLICC-ML"/>
    <x v="7"/>
    <x v="2"/>
    <x v="1"/>
    <n v="3"/>
    <x v="6"/>
    <x v="0"/>
    <x v="10"/>
  </r>
  <r>
    <x v="139"/>
    <x v="1"/>
    <d v="2023-03-16T00:00:00"/>
    <x v="5"/>
    <s v="WALLADPT"/>
    <x v="3"/>
    <x v="1"/>
    <x v="1"/>
    <n v="3"/>
    <x v="6"/>
    <x v="0"/>
    <x v="10"/>
  </r>
  <r>
    <x v="139"/>
    <x v="1"/>
    <d v="2023-03-16T00:00:00"/>
    <x v="524"/>
    <s v="IPHONE"/>
    <x v="1"/>
    <x v="1"/>
    <x v="1"/>
    <n v="3"/>
    <x v="6"/>
    <x v="0"/>
    <x v="10"/>
  </r>
  <r>
    <x v="139"/>
    <x v="1"/>
    <d v="2023-03-16T00:00:00"/>
    <x v="1536"/>
    <s v="MACUSBC"/>
    <x v="2"/>
    <x v="1"/>
    <x v="1"/>
    <n v="3"/>
    <x v="6"/>
    <x v="0"/>
    <x v="10"/>
  </r>
  <r>
    <x v="139"/>
    <x v="0"/>
    <d v="2023-03-16T00:00:00"/>
    <x v="1581"/>
    <s v="OMNI"/>
    <x v="15"/>
    <x v="1"/>
    <x v="1"/>
    <n v="3"/>
    <x v="6"/>
    <x v="0"/>
    <x v="10"/>
  </r>
  <r>
    <x v="139"/>
    <x v="0"/>
    <d v="2023-03-16T00:00:00"/>
    <x v="709"/>
    <s v="MACCHRG"/>
    <x v="9"/>
    <x v="1"/>
    <x v="1"/>
    <n v="3"/>
    <x v="6"/>
    <x v="0"/>
    <x v="10"/>
  </r>
  <r>
    <x v="139"/>
    <x v="1"/>
    <d v="2023-03-23T00:00:00"/>
    <x v="1549"/>
    <s v="CLICC-MM"/>
    <x v="4"/>
    <x v="2"/>
    <x v="1"/>
    <n v="3"/>
    <x v="6"/>
    <x v="0"/>
    <x v="10"/>
  </r>
  <r>
    <x v="139"/>
    <x v="0"/>
    <d v="2023-03-16T00:00:00"/>
    <x v="883"/>
    <s v="IPHONE"/>
    <x v="1"/>
    <x v="1"/>
    <x v="1"/>
    <n v="3"/>
    <x v="6"/>
    <x v="0"/>
    <x v="10"/>
  </r>
  <r>
    <x v="139"/>
    <x v="1"/>
    <d v="2023-03-23T00:00:00"/>
    <x v="1706"/>
    <s v="CBK"/>
    <x v="6"/>
    <x v="2"/>
    <x v="1"/>
    <n v="3"/>
    <x v="6"/>
    <x v="0"/>
    <x v="10"/>
  </r>
  <r>
    <x v="139"/>
    <x v="0"/>
    <d v="2023-03-16T00:00:00"/>
    <x v="544"/>
    <s v="OMNI"/>
    <x v="15"/>
    <x v="1"/>
    <x v="1"/>
    <n v="3"/>
    <x v="6"/>
    <x v="0"/>
    <x v="10"/>
  </r>
  <r>
    <x v="139"/>
    <x v="1"/>
    <d v="2023-03-16T00:00:00"/>
    <x v="491"/>
    <s v="WALLADPT"/>
    <x v="3"/>
    <x v="1"/>
    <x v="1"/>
    <n v="3"/>
    <x v="6"/>
    <x v="0"/>
    <x v="10"/>
  </r>
  <r>
    <x v="139"/>
    <x v="1"/>
    <d v="2023-03-16T00:00:00"/>
    <x v="634"/>
    <s v="IPHONE"/>
    <x v="1"/>
    <x v="1"/>
    <x v="1"/>
    <n v="3"/>
    <x v="6"/>
    <x v="0"/>
    <x v="10"/>
  </r>
  <r>
    <x v="139"/>
    <x v="1"/>
    <d v="2023-03-16T00:00:00"/>
    <x v="1707"/>
    <s v="OMNI"/>
    <x v="15"/>
    <x v="1"/>
    <x v="1"/>
    <n v="3"/>
    <x v="6"/>
    <x v="0"/>
    <x v="10"/>
  </r>
  <r>
    <x v="139"/>
    <x v="1"/>
    <d v="2023-03-16T00:00:00"/>
    <x v="1258"/>
    <s v="WALLADPT"/>
    <x v="3"/>
    <x v="1"/>
    <x v="1"/>
    <n v="3"/>
    <x v="6"/>
    <x v="0"/>
    <x v="10"/>
  </r>
  <r>
    <x v="139"/>
    <x v="1"/>
    <d v="2023-03-16T00:00:00"/>
    <x v="1382"/>
    <s v="IPHONE"/>
    <x v="1"/>
    <x v="1"/>
    <x v="1"/>
    <n v="3"/>
    <x v="6"/>
    <x v="0"/>
    <x v="10"/>
  </r>
  <r>
    <x v="139"/>
    <x v="1"/>
    <d v="2023-03-16T00:00:00"/>
    <x v="936"/>
    <s v="WALLADPT"/>
    <x v="3"/>
    <x v="1"/>
    <x v="1"/>
    <n v="3"/>
    <x v="6"/>
    <x v="0"/>
    <x v="10"/>
  </r>
  <r>
    <x v="139"/>
    <x v="1"/>
    <d v="2023-03-16T00:00:00"/>
    <x v="185"/>
    <s v="IPHONE"/>
    <x v="1"/>
    <x v="1"/>
    <x v="1"/>
    <n v="3"/>
    <x v="6"/>
    <x v="0"/>
    <x v="10"/>
  </r>
  <r>
    <x v="139"/>
    <x v="1"/>
    <d v="2023-03-23T00:00:00"/>
    <x v="924"/>
    <s v="CBK"/>
    <x v="6"/>
    <x v="2"/>
    <x v="1"/>
    <n v="3"/>
    <x v="6"/>
    <x v="0"/>
    <x v="10"/>
  </r>
  <r>
    <x v="139"/>
    <x v="1"/>
    <d v="2023-03-23T00:00:00"/>
    <x v="1353"/>
    <s v="CLICC-ML"/>
    <x v="7"/>
    <x v="2"/>
    <x v="1"/>
    <n v="3"/>
    <x v="6"/>
    <x v="0"/>
    <x v="10"/>
  </r>
  <r>
    <x v="139"/>
    <x v="1"/>
    <d v="2023-03-16T00:00:00"/>
    <x v="1086"/>
    <s v="IPHONE"/>
    <x v="1"/>
    <x v="1"/>
    <x v="1"/>
    <n v="3"/>
    <x v="6"/>
    <x v="0"/>
    <x v="10"/>
  </r>
  <r>
    <x v="139"/>
    <x v="1"/>
    <d v="2023-03-23T00:00:00"/>
    <x v="506"/>
    <s v="CLICC-ML"/>
    <x v="7"/>
    <x v="2"/>
    <x v="1"/>
    <n v="3"/>
    <x v="6"/>
    <x v="0"/>
    <x v="10"/>
  </r>
  <r>
    <x v="139"/>
    <x v="0"/>
    <d v="2023-03-30T00:00:00"/>
    <x v="1682"/>
    <s v="CLICC-MM"/>
    <x v="4"/>
    <x v="2"/>
    <x v="1"/>
    <n v="3"/>
    <x v="6"/>
    <x v="0"/>
    <x v="10"/>
  </r>
  <r>
    <x v="139"/>
    <x v="1"/>
    <d v="2023-03-16T00:00:00"/>
    <x v="1586"/>
    <s v="MACUSBC"/>
    <x v="2"/>
    <x v="1"/>
    <x v="1"/>
    <n v="3"/>
    <x v="6"/>
    <x v="0"/>
    <x v="10"/>
  </r>
  <r>
    <x v="139"/>
    <x v="1"/>
    <d v="2023-03-16T00:00:00"/>
    <x v="963"/>
    <s v="WALLADPT"/>
    <x v="3"/>
    <x v="1"/>
    <x v="1"/>
    <n v="3"/>
    <x v="6"/>
    <x v="0"/>
    <x v="10"/>
  </r>
  <r>
    <x v="139"/>
    <x v="1"/>
    <d v="2023-03-16T00:00:00"/>
    <x v="2"/>
    <s v="IPHONE"/>
    <x v="1"/>
    <x v="1"/>
    <x v="1"/>
    <n v="3"/>
    <x v="6"/>
    <x v="0"/>
    <x v="10"/>
  </r>
  <r>
    <x v="139"/>
    <x v="1"/>
    <d v="2023-03-16T00:00:00"/>
    <x v="696"/>
    <s v="OMNI"/>
    <x v="15"/>
    <x v="1"/>
    <x v="1"/>
    <n v="3"/>
    <x v="6"/>
    <x v="0"/>
    <x v="10"/>
  </r>
  <r>
    <x v="139"/>
    <x v="1"/>
    <d v="2023-03-16T00:00:00"/>
    <x v="497"/>
    <s v="IPHONE"/>
    <x v="1"/>
    <x v="1"/>
    <x v="1"/>
    <n v="3"/>
    <x v="6"/>
    <x v="0"/>
    <x v="10"/>
  </r>
  <r>
    <x v="139"/>
    <x v="1"/>
    <d v="2023-03-16T00:00:00"/>
    <x v="1267"/>
    <s v="WALLADPT"/>
    <x v="3"/>
    <x v="1"/>
    <x v="1"/>
    <n v="3"/>
    <x v="6"/>
    <x v="0"/>
    <x v="10"/>
  </r>
  <r>
    <x v="139"/>
    <x v="1"/>
    <d v="2023-03-23T00:00:00"/>
    <x v="1708"/>
    <s v="CBK"/>
    <x v="6"/>
    <x v="2"/>
    <x v="1"/>
    <n v="3"/>
    <x v="6"/>
    <x v="0"/>
    <x v="10"/>
  </r>
  <r>
    <x v="139"/>
    <x v="0"/>
    <d v="2023-03-16T00:00:00"/>
    <x v="1115"/>
    <s v="HDMIC"/>
    <x v="0"/>
    <x v="0"/>
    <x v="1"/>
    <n v="3"/>
    <x v="6"/>
    <x v="0"/>
    <x v="10"/>
  </r>
  <r>
    <x v="139"/>
    <x v="1"/>
    <d v="2023-03-30T00:00:00"/>
    <x v="1630"/>
    <s v="CLICC-MM"/>
    <x v="4"/>
    <x v="2"/>
    <x v="1"/>
    <n v="3"/>
    <x v="6"/>
    <x v="0"/>
    <x v="10"/>
  </r>
  <r>
    <x v="139"/>
    <x v="0"/>
    <d v="2023-03-23T00:00:00"/>
    <x v="1066"/>
    <s v="CBK"/>
    <x v="6"/>
    <x v="2"/>
    <x v="1"/>
    <n v="3"/>
    <x v="6"/>
    <x v="0"/>
    <x v="10"/>
  </r>
  <r>
    <x v="139"/>
    <x v="1"/>
    <d v="2023-03-16T00:00:00"/>
    <x v="521"/>
    <s v="HDST"/>
    <x v="8"/>
    <x v="4"/>
    <x v="1"/>
    <n v="3"/>
    <x v="6"/>
    <x v="0"/>
    <x v="10"/>
  </r>
  <r>
    <x v="139"/>
    <x v="1"/>
    <d v="2023-03-16T00:00:00"/>
    <x v="1423"/>
    <s v="WALLADPT"/>
    <x v="3"/>
    <x v="1"/>
    <x v="1"/>
    <n v="3"/>
    <x v="6"/>
    <x v="0"/>
    <x v="10"/>
  </r>
  <r>
    <x v="139"/>
    <x v="1"/>
    <d v="2023-03-16T00:00:00"/>
    <x v="751"/>
    <s v="IPHONE"/>
    <x v="1"/>
    <x v="1"/>
    <x v="1"/>
    <n v="3"/>
    <x v="6"/>
    <x v="0"/>
    <x v="10"/>
  </r>
  <r>
    <x v="139"/>
    <x v="1"/>
    <d v="2023-03-16T00:00:00"/>
    <x v="1368"/>
    <s v="HPUSBC"/>
    <x v="12"/>
    <x v="1"/>
    <x v="1"/>
    <n v="3"/>
    <x v="6"/>
    <x v="0"/>
    <x v="10"/>
  </r>
  <r>
    <x v="139"/>
    <x v="1"/>
    <d v="2023-03-23T00:00:00"/>
    <x v="72"/>
    <s v="CLICC-ML"/>
    <x v="7"/>
    <x v="2"/>
    <x v="1"/>
    <n v="3"/>
    <x v="6"/>
    <x v="0"/>
    <x v="10"/>
  </r>
  <r>
    <x v="139"/>
    <x v="1"/>
    <d v="2023-03-23T00:00:00"/>
    <x v="10"/>
    <s v="CBK"/>
    <x v="6"/>
    <x v="2"/>
    <x v="1"/>
    <n v="3"/>
    <x v="6"/>
    <x v="0"/>
    <x v="10"/>
  </r>
  <r>
    <x v="139"/>
    <x v="1"/>
    <d v="2023-03-23T00:00:00"/>
    <x v="848"/>
    <s v="CLICC-ML"/>
    <x v="7"/>
    <x v="2"/>
    <x v="1"/>
    <n v="3"/>
    <x v="6"/>
    <x v="0"/>
    <x v="10"/>
  </r>
  <r>
    <x v="139"/>
    <x v="1"/>
    <d v="2023-03-16T00:00:00"/>
    <x v="1177"/>
    <s v="WALLADPT"/>
    <x v="3"/>
    <x v="1"/>
    <x v="1"/>
    <n v="3"/>
    <x v="6"/>
    <x v="0"/>
    <x v="10"/>
  </r>
  <r>
    <x v="139"/>
    <x v="1"/>
    <d v="2023-03-16T00:00:00"/>
    <x v="1586"/>
    <s v="MACUSBC"/>
    <x v="2"/>
    <x v="1"/>
    <x v="1"/>
    <n v="3"/>
    <x v="6"/>
    <x v="0"/>
    <x v="10"/>
  </r>
  <r>
    <x v="139"/>
    <x v="1"/>
    <d v="2023-03-16T00:00:00"/>
    <x v="936"/>
    <s v="WALLADPT"/>
    <x v="3"/>
    <x v="1"/>
    <x v="1"/>
    <n v="3"/>
    <x v="6"/>
    <x v="0"/>
    <x v="10"/>
  </r>
  <r>
    <x v="139"/>
    <x v="1"/>
    <d v="2023-03-16T00:00:00"/>
    <x v="185"/>
    <s v="IPHONE"/>
    <x v="1"/>
    <x v="1"/>
    <x v="1"/>
    <n v="3"/>
    <x v="6"/>
    <x v="0"/>
    <x v="10"/>
  </r>
  <r>
    <x v="139"/>
    <x v="1"/>
    <d v="2023-03-23T00:00:00"/>
    <x v="1709"/>
    <s v="CLICC-MM"/>
    <x v="4"/>
    <x v="2"/>
    <x v="1"/>
    <n v="3"/>
    <x v="6"/>
    <x v="0"/>
    <x v="10"/>
  </r>
  <r>
    <x v="139"/>
    <x v="1"/>
    <d v="2023-03-23T00:00:00"/>
    <x v="1445"/>
    <s v="CLICC-MM"/>
    <x v="4"/>
    <x v="2"/>
    <x v="1"/>
    <n v="3"/>
    <x v="6"/>
    <x v="0"/>
    <x v="10"/>
  </r>
  <r>
    <x v="139"/>
    <x v="1"/>
    <d v="2023-03-30T00:00:00"/>
    <x v="1537"/>
    <s v="CLICC-MM"/>
    <x v="4"/>
    <x v="2"/>
    <x v="1"/>
    <n v="3"/>
    <x v="6"/>
    <x v="0"/>
    <x v="10"/>
  </r>
  <r>
    <x v="139"/>
    <x v="1"/>
    <d v="2023-03-16T00:00:00"/>
    <x v="1080"/>
    <s v="OMNI"/>
    <x v="15"/>
    <x v="1"/>
    <x v="1"/>
    <n v="3"/>
    <x v="6"/>
    <x v="0"/>
    <x v="10"/>
  </r>
  <r>
    <x v="139"/>
    <x v="1"/>
    <d v="2023-03-16T00:00:00"/>
    <x v="1279"/>
    <s v="OMNI"/>
    <x v="15"/>
    <x v="1"/>
    <x v="1"/>
    <n v="3"/>
    <x v="6"/>
    <x v="0"/>
    <x v="10"/>
  </r>
  <r>
    <x v="139"/>
    <x v="1"/>
    <d v="2023-03-16T00:00:00"/>
    <x v="883"/>
    <s v="IPHONE"/>
    <x v="1"/>
    <x v="1"/>
    <x v="1"/>
    <n v="3"/>
    <x v="6"/>
    <x v="0"/>
    <x v="10"/>
  </r>
  <r>
    <x v="139"/>
    <x v="0"/>
    <d v="2023-03-16T00:00:00"/>
    <x v="1505"/>
    <s v="HDST"/>
    <x v="8"/>
    <x v="4"/>
    <x v="1"/>
    <n v="3"/>
    <x v="6"/>
    <x v="0"/>
    <x v="10"/>
  </r>
  <r>
    <x v="139"/>
    <x v="0"/>
    <d v="2023-03-16T00:00:00"/>
    <x v="491"/>
    <s v="WALLADPT"/>
    <x v="3"/>
    <x v="1"/>
    <x v="1"/>
    <n v="3"/>
    <x v="6"/>
    <x v="0"/>
    <x v="10"/>
  </r>
  <r>
    <x v="139"/>
    <x v="0"/>
    <d v="2023-03-16T00:00:00"/>
    <x v="634"/>
    <s v="IPHONE"/>
    <x v="1"/>
    <x v="1"/>
    <x v="1"/>
    <n v="3"/>
    <x v="6"/>
    <x v="0"/>
    <x v="10"/>
  </r>
  <r>
    <x v="139"/>
    <x v="1"/>
    <d v="2023-03-16T00:00:00"/>
    <x v="728"/>
    <s v="OMNI"/>
    <x v="15"/>
    <x v="1"/>
    <x v="1"/>
    <n v="3"/>
    <x v="6"/>
    <x v="0"/>
    <x v="10"/>
  </r>
  <r>
    <x v="139"/>
    <x v="1"/>
    <d v="2023-03-16T00:00:00"/>
    <x v="441"/>
    <s v="MACCHRG"/>
    <x v="9"/>
    <x v="1"/>
    <x v="1"/>
    <n v="3"/>
    <x v="6"/>
    <x v="0"/>
    <x v="10"/>
  </r>
  <r>
    <x v="139"/>
    <x v="1"/>
    <d v="2023-03-16T00:00:00"/>
    <x v="2"/>
    <s v="IPHONE"/>
    <x v="1"/>
    <x v="1"/>
    <x v="1"/>
    <n v="3"/>
    <x v="6"/>
    <x v="0"/>
    <x v="10"/>
  </r>
  <r>
    <x v="139"/>
    <x v="0"/>
    <d v="2023-03-16T00:00:00"/>
    <x v="1511"/>
    <s v="HDST"/>
    <x v="8"/>
    <x v="4"/>
    <x v="1"/>
    <n v="3"/>
    <x v="6"/>
    <x v="0"/>
    <x v="10"/>
  </r>
  <r>
    <x v="139"/>
    <x v="0"/>
    <d v="2023-03-27T00:00:00"/>
    <x v="671"/>
    <s v="CLICC-ML"/>
    <x v="7"/>
    <x v="2"/>
    <x v="1"/>
    <n v="3"/>
    <x v="6"/>
    <x v="0"/>
    <x v="10"/>
  </r>
  <r>
    <x v="139"/>
    <x v="2"/>
    <d v="2023-03-30T00:00:00"/>
    <x v="1710"/>
    <s v="HP"/>
    <x v="18"/>
    <x v="2"/>
    <x v="1"/>
    <n v="3"/>
    <x v="6"/>
    <x v="0"/>
    <x v="10"/>
  </r>
  <r>
    <x v="139"/>
    <x v="0"/>
    <d v="2023-03-30T00:00:00"/>
    <x v="1711"/>
    <s v="CLICC-MM"/>
    <x v="4"/>
    <x v="2"/>
    <x v="1"/>
    <n v="3"/>
    <x v="6"/>
    <x v="0"/>
    <x v="10"/>
  </r>
  <r>
    <x v="139"/>
    <x v="1"/>
    <d v="2023-03-23T00:00:00"/>
    <x v="1270"/>
    <s v="HP"/>
    <x v="18"/>
    <x v="2"/>
    <x v="1"/>
    <n v="3"/>
    <x v="6"/>
    <x v="0"/>
    <x v="10"/>
  </r>
  <r>
    <x v="139"/>
    <x v="1"/>
    <d v="2023-03-16T00:00:00"/>
    <x v="974"/>
    <s v="OMNI"/>
    <x v="15"/>
    <x v="1"/>
    <x v="1"/>
    <n v="3"/>
    <x v="6"/>
    <x v="0"/>
    <x v="10"/>
  </r>
  <r>
    <x v="139"/>
    <x v="1"/>
    <d v="2023-03-16T00:00:00"/>
    <x v="445"/>
    <s v="IPHONE"/>
    <x v="1"/>
    <x v="1"/>
    <x v="1"/>
    <n v="3"/>
    <x v="6"/>
    <x v="0"/>
    <x v="10"/>
  </r>
  <r>
    <x v="139"/>
    <x v="1"/>
    <d v="2023-03-16T00:00:00"/>
    <x v="854"/>
    <s v="WALLADPT"/>
    <x v="3"/>
    <x v="1"/>
    <x v="1"/>
    <n v="3"/>
    <x v="6"/>
    <x v="0"/>
    <x v="10"/>
  </r>
  <r>
    <x v="139"/>
    <x v="1"/>
    <d v="2023-03-16T00:00:00"/>
    <x v="430"/>
    <s v="IPHONE"/>
    <x v="1"/>
    <x v="1"/>
    <x v="1"/>
    <n v="3"/>
    <x v="6"/>
    <x v="0"/>
    <x v="10"/>
  </r>
  <r>
    <x v="139"/>
    <x v="1"/>
    <d v="2023-03-16T00:00:00"/>
    <x v="751"/>
    <s v="IPHONE"/>
    <x v="1"/>
    <x v="1"/>
    <x v="1"/>
    <n v="3"/>
    <x v="6"/>
    <x v="0"/>
    <x v="10"/>
  </r>
  <r>
    <x v="139"/>
    <x v="1"/>
    <d v="2023-03-16T00:00:00"/>
    <x v="491"/>
    <s v="WALLADPT"/>
    <x v="3"/>
    <x v="1"/>
    <x v="1"/>
    <n v="3"/>
    <x v="6"/>
    <x v="0"/>
    <x v="10"/>
  </r>
  <r>
    <x v="139"/>
    <x v="1"/>
    <d v="2023-03-23T00:00:00"/>
    <x v="849"/>
    <s v="CLICC-ML"/>
    <x v="7"/>
    <x v="2"/>
    <x v="1"/>
    <n v="3"/>
    <x v="6"/>
    <x v="0"/>
    <x v="10"/>
  </r>
  <r>
    <x v="139"/>
    <x v="1"/>
    <d v="2023-03-16T00:00:00"/>
    <x v="1574"/>
    <s v="OMNI"/>
    <x v="15"/>
    <x v="1"/>
    <x v="1"/>
    <n v="3"/>
    <x v="6"/>
    <x v="0"/>
    <x v="10"/>
  </r>
  <r>
    <x v="139"/>
    <x v="1"/>
    <d v="2023-03-16T00:00:00"/>
    <x v="249"/>
    <s v="IPHONE"/>
    <x v="1"/>
    <x v="1"/>
    <x v="1"/>
    <n v="3"/>
    <x v="6"/>
    <x v="0"/>
    <x v="10"/>
  </r>
  <r>
    <x v="139"/>
    <x v="1"/>
    <d v="2023-03-16T00:00:00"/>
    <x v="285"/>
    <s v="IPHONE"/>
    <x v="1"/>
    <x v="1"/>
    <x v="1"/>
    <n v="3"/>
    <x v="6"/>
    <x v="0"/>
    <x v="10"/>
  </r>
  <r>
    <x v="139"/>
    <x v="0"/>
    <d v="2023-03-16T00:00:00"/>
    <x v="854"/>
    <s v="WALLADPT"/>
    <x v="3"/>
    <x v="1"/>
    <x v="1"/>
    <n v="3"/>
    <x v="6"/>
    <x v="0"/>
    <x v="10"/>
  </r>
  <r>
    <x v="139"/>
    <x v="0"/>
    <d v="2023-03-16T00:00:00"/>
    <x v="976"/>
    <s v="ANDROID"/>
    <x v="19"/>
    <x v="1"/>
    <x v="1"/>
    <n v="3"/>
    <x v="6"/>
    <x v="0"/>
    <x v="10"/>
  </r>
  <r>
    <x v="139"/>
    <x v="1"/>
    <d v="2023-03-16T00:00:00"/>
    <x v="1143"/>
    <s v="WALLADPT"/>
    <x v="3"/>
    <x v="1"/>
    <x v="1"/>
    <n v="3"/>
    <x v="6"/>
    <x v="0"/>
    <x v="10"/>
  </r>
  <r>
    <x v="139"/>
    <x v="1"/>
    <d v="2023-03-16T00:00:00"/>
    <x v="464"/>
    <s v="IPHONE"/>
    <x v="1"/>
    <x v="1"/>
    <x v="1"/>
    <n v="3"/>
    <x v="6"/>
    <x v="0"/>
    <x v="10"/>
  </r>
  <r>
    <x v="139"/>
    <x v="1"/>
    <d v="2023-03-16T00:00:00"/>
    <x v="431"/>
    <s v="WALLADPT"/>
    <x v="3"/>
    <x v="1"/>
    <x v="1"/>
    <n v="3"/>
    <x v="6"/>
    <x v="0"/>
    <x v="10"/>
  </r>
  <r>
    <x v="139"/>
    <x v="0"/>
    <d v="2023-03-16T00:00:00"/>
    <x v="397"/>
    <s v="OMNI"/>
    <x v="15"/>
    <x v="1"/>
    <x v="1"/>
    <n v="3"/>
    <x v="6"/>
    <x v="0"/>
    <x v="10"/>
  </r>
  <r>
    <x v="139"/>
    <x v="1"/>
    <d v="2023-03-23T00:00:00"/>
    <x v="336"/>
    <s v="CBK"/>
    <x v="6"/>
    <x v="2"/>
    <x v="1"/>
    <n v="3"/>
    <x v="6"/>
    <x v="0"/>
    <x v="10"/>
  </r>
  <r>
    <x v="139"/>
    <x v="0"/>
    <d v="2023-03-16T00:00:00"/>
    <x v="185"/>
    <s v="IPHONE"/>
    <x v="1"/>
    <x v="1"/>
    <x v="1"/>
    <n v="3"/>
    <x v="6"/>
    <x v="0"/>
    <x v="10"/>
  </r>
  <r>
    <x v="139"/>
    <x v="1"/>
    <d v="2023-03-27T00:00:00"/>
    <x v="452"/>
    <s v="CLICC-ML"/>
    <x v="7"/>
    <x v="2"/>
    <x v="1"/>
    <n v="3"/>
    <x v="6"/>
    <x v="0"/>
    <x v="10"/>
  </r>
  <r>
    <x v="139"/>
    <x v="1"/>
    <d v="2023-03-16T00:00:00"/>
    <x v="1036"/>
    <s v="OMNI"/>
    <x v="15"/>
    <x v="1"/>
    <x v="1"/>
    <n v="3"/>
    <x v="6"/>
    <x v="0"/>
    <x v="10"/>
  </r>
  <r>
    <x v="139"/>
    <x v="1"/>
    <d v="2023-03-16T00:00:00"/>
    <x v="684"/>
    <s v="IPHONE"/>
    <x v="1"/>
    <x v="1"/>
    <x v="1"/>
    <n v="3"/>
    <x v="6"/>
    <x v="0"/>
    <x v="10"/>
  </r>
  <r>
    <x v="139"/>
    <x v="1"/>
    <d v="2023-03-23T00:00:00"/>
    <x v="656"/>
    <s v="CLICC-ML"/>
    <x v="7"/>
    <x v="2"/>
    <x v="1"/>
    <n v="3"/>
    <x v="6"/>
    <x v="0"/>
    <x v="10"/>
  </r>
  <r>
    <x v="139"/>
    <x v="1"/>
    <d v="2023-03-16T00:00:00"/>
    <x v="936"/>
    <s v="WALLADPT"/>
    <x v="3"/>
    <x v="1"/>
    <x v="1"/>
    <n v="3"/>
    <x v="6"/>
    <x v="0"/>
    <x v="10"/>
  </r>
  <r>
    <x v="139"/>
    <x v="1"/>
    <d v="2023-03-16T00:00:00"/>
    <x v="430"/>
    <s v="IPHONE"/>
    <x v="1"/>
    <x v="1"/>
    <x v="1"/>
    <n v="3"/>
    <x v="6"/>
    <x v="0"/>
    <x v="10"/>
  </r>
  <r>
    <x v="139"/>
    <x v="1"/>
    <d v="2023-03-16T00:00:00"/>
    <x v="1532"/>
    <s v="MACUSBC"/>
    <x v="2"/>
    <x v="1"/>
    <x v="1"/>
    <n v="3"/>
    <x v="6"/>
    <x v="0"/>
    <x v="10"/>
  </r>
  <r>
    <x v="139"/>
    <x v="1"/>
    <d v="2023-03-16T00:00:00"/>
    <x v="1306"/>
    <s v="WALLADPT"/>
    <x v="3"/>
    <x v="1"/>
    <x v="1"/>
    <n v="3"/>
    <x v="6"/>
    <x v="0"/>
    <x v="10"/>
  </r>
  <r>
    <x v="139"/>
    <x v="1"/>
    <d v="2023-03-16T00:00:00"/>
    <x v="497"/>
    <s v="IPHONE"/>
    <x v="1"/>
    <x v="1"/>
    <x v="1"/>
    <n v="3"/>
    <x v="6"/>
    <x v="0"/>
    <x v="10"/>
  </r>
  <r>
    <x v="139"/>
    <x v="1"/>
    <d v="2023-03-17T00:00:00"/>
    <x v="554"/>
    <s v="IPHONE"/>
    <x v="1"/>
    <x v="1"/>
    <x v="1"/>
    <n v="3"/>
    <x v="6"/>
    <x v="0"/>
    <x v="10"/>
  </r>
  <r>
    <x v="139"/>
    <x v="1"/>
    <d v="2023-03-16T00:00:00"/>
    <x v="1586"/>
    <s v="MACUSBC"/>
    <x v="2"/>
    <x v="1"/>
    <x v="1"/>
    <n v="3"/>
    <x v="6"/>
    <x v="0"/>
    <x v="10"/>
  </r>
  <r>
    <x v="139"/>
    <x v="1"/>
    <d v="2023-03-16T00:00:00"/>
    <x v="1701"/>
    <s v="OMNI"/>
    <x v="15"/>
    <x v="1"/>
    <x v="1"/>
    <n v="3"/>
    <x v="6"/>
    <x v="0"/>
    <x v="10"/>
  </r>
  <r>
    <x v="139"/>
    <x v="1"/>
    <d v="2023-03-16T00:00:00"/>
    <x v="1536"/>
    <s v="MACUSBC"/>
    <x v="2"/>
    <x v="1"/>
    <x v="1"/>
    <n v="3"/>
    <x v="6"/>
    <x v="0"/>
    <x v="10"/>
  </r>
  <r>
    <x v="139"/>
    <x v="1"/>
    <d v="2023-03-16T00:00:00"/>
    <x v="1536"/>
    <s v="MACUSBC"/>
    <x v="2"/>
    <x v="1"/>
    <x v="1"/>
    <n v="3"/>
    <x v="6"/>
    <x v="0"/>
    <x v="10"/>
  </r>
  <r>
    <x v="139"/>
    <x v="1"/>
    <d v="2023-03-16T00:00:00"/>
    <x v="696"/>
    <s v="OMNI"/>
    <x v="15"/>
    <x v="1"/>
    <x v="1"/>
    <n v="3"/>
    <x v="6"/>
    <x v="0"/>
    <x v="10"/>
  </r>
  <r>
    <x v="139"/>
    <x v="1"/>
    <d v="2023-03-17T00:00:00"/>
    <x v="1601"/>
    <s v="MACUSBC"/>
    <x v="2"/>
    <x v="1"/>
    <x v="1"/>
    <n v="3"/>
    <x v="6"/>
    <x v="0"/>
    <x v="10"/>
  </r>
  <r>
    <x v="139"/>
    <x v="1"/>
    <d v="2023-03-17T00:00:00"/>
    <x v="554"/>
    <s v="IPHONE"/>
    <x v="1"/>
    <x v="1"/>
    <x v="1"/>
    <n v="3"/>
    <x v="6"/>
    <x v="0"/>
    <x v="10"/>
  </r>
  <r>
    <x v="140"/>
    <x v="1"/>
    <d v="2023-03-17T00:00:00"/>
    <x v="732"/>
    <s v="WALLADPT"/>
    <x v="3"/>
    <x v="1"/>
    <x v="1"/>
    <n v="3"/>
    <x v="6"/>
    <x v="1"/>
    <x v="10"/>
  </r>
  <r>
    <x v="140"/>
    <x v="1"/>
    <d v="2023-03-17T00:00:00"/>
    <x v="249"/>
    <s v="IPHONE"/>
    <x v="1"/>
    <x v="1"/>
    <x v="1"/>
    <n v="3"/>
    <x v="6"/>
    <x v="1"/>
    <x v="10"/>
  </r>
  <r>
    <x v="140"/>
    <x v="2"/>
    <d v="2023-03-24T00:00:00"/>
    <x v="870"/>
    <s v="CBK"/>
    <x v="6"/>
    <x v="2"/>
    <x v="1"/>
    <n v="3"/>
    <x v="6"/>
    <x v="1"/>
    <x v="10"/>
  </r>
  <r>
    <x v="140"/>
    <x v="1"/>
    <d v="2023-03-17T00:00:00"/>
    <x v="1536"/>
    <s v="MACUSBC"/>
    <x v="2"/>
    <x v="1"/>
    <x v="1"/>
    <n v="3"/>
    <x v="6"/>
    <x v="1"/>
    <x v="10"/>
  </r>
  <r>
    <x v="140"/>
    <x v="2"/>
    <d v="2023-03-24T00:00:00"/>
    <x v="1708"/>
    <s v="CBK"/>
    <x v="6"/>
    <x v="2"/>
    <x v="1"/>
    <n v="3"/>
    <x v="6"/>
    <x v="1"/>
    <x v="10"/>
  </r>
  <r>
    <x v="140"/>
    <x v="1"/>
    <d v="2023-03-24T00:00:00"/>
    <x v="910"/>
    <s v="CLICC-ML"/>
    <x v="7"/>
    <x v="2"/>
    <x v="1"/>
    <n v="3"/>
    <x v="6"/>
    <x v="1"/>
    <x v="10"/>
  </r>
  <r>
    <x v="140"/>
    <x v="2"/>
    <d v="2023-03-24T00:00:00"/>
    <x v="1294"/>
    <s v="HP"/>
    <x v="18"/>
    <x v="2"/>
    <x v="1"/>
    <n v="3"/>
    <x v="6"/>
    <x v="1"/>
    <x v="10"/>
  </r>
  <r>
    <x v="140"/>
    <x v="1"/>
    <d v="2023-03-17T00:00:00"/>
    <x v="1586"/>
    <s v="MACUSBC"/>
    <x v="2"/>
    <x v="1"/>
    <x v="1"/>
    <n v="3"/>
    <x v="6"/>
    <x v="1"/>
    <x v="10"/>
  </r>
  <r>
    <x v="140"/>
    <x v="1"/>
    <d v="2023-03-17T00:00:00"/>
    <x v="1115"/>
    <s v="HDMIC"/>
    <x v="0"/>
    <x v="0"/>
    <x v="1"/>
    <n v="3"/>
    <x v="6"/>
    <x v="1"/>
    <x v="10"/>
  </r>
  <r>
    <x v="140"/>
    <x v="1"/>
    <d v="2023-03-24T00:00:00"/>
    <x v="1712"/>
    <s v="HP"/>
    <x v="18"/>
    <x v="2"/>
    <x v="1"/>
    <n v="3"/>
    <x v="6"/>
    <x v="1"/>
    <x v="10"/>
  </r>
  <r>
    <x v="140"/>
    <x v="0"/>
    <d v="2023-03-17T00:00:00"/>
    <x v="1713"/>
    <s v="HPUSBC"/>
    <x v="12"/>
    <x v="1"/>
    <x v="1"/>
    <n v="3"/>
    <x v="6"/>
    <x v="1"/>
    <x v="10"/>
  </r>
  <r>
    <x v="140"/>
    <x v="1"/>
    <d v="2023-03-24T00:00:00"/>
    <x v="600"/>
    <s v="HP"/>
    <x v="18"/>
    <x v="2"/>
    <x v="1"/>
    <n v="3"/>
    <x v="6"/>
    <x v="1"/>
    <x v="10"/>
  </r>
  <r>
    <x v="140"/>
    <x v="1"/>
    <d v="2023-03-24T00:00:00"/>
    <x v="931"/>
    <s v="CBK"/>
    <x v="6"/>
    <x v="2"/>
    <x v="1"/>
    <n v="3"/>
    <x v="6"/>
    <x v="1"/>
    <x v="10"/>
  </r>
  <r>
    <x v="140"/>
    <x v="0"/>
    <d v="2023-03-24T00:00:00"/>
    <x v="989"/>
    <s v="CBK"/>
    <x v="6"/>
    <x v="2"/>
    <x v="1"/>
    <n v="3"/>
    <x v="6"/>
    <x v="1"/>
    <x v="10"/>
  </r>
  <r>
    <x v="140"/>
    <x v="1"/>
    <d v="2023-03-17T00:00:00"/>
    <x v="1533"/>
    <s v="MACUSBC"/>
    <x v="2"/>
    <x v="1"/>
    <x v="1"/>
    <n v="3"/>
    <x v="6"/>
    <x v="1"/>
    <x v="10"/>
  </r>
  <r>
    <x v="140"/>
    <x v="1"/>
    <d v="2023-03-17T00:00:00"/>
    <x v="1368"/>
    <s v="HPUSBC"/>
    <x v="12"/>
    <x v="1"/>
    <x v="1"/>
    <n v="3"/>
    <x v="6"/>
    <x v="1"/>
    <x v="10"/>
  </r>
  <r>
    <x v="140"/>
    <x v="0"/>
    <d v="2023-03-17T00:00:00"/>
    <x v="936"/>
    <s v="WALLADPT"/>
    <x v="3"/>
    <x v="1"/>
    <x v="1"/>
    <n v="3"/>
    <x v="6"/>
    <x v="1"/>
    <x v="10"/>
  </r>
  <r>
    <x v="140"/>
    <x v="0"/>
    <d v="2023-03-17T00:00:00"/>
    <x v="185"/>
    <s v="IPHONE"/>
    <x v="1"/>
    <x v="1"/>
    <x v="1"/>
    <n v="3"/>
    <x v="6"/>
    <x v="1"/>
    <x v="10"/>
  </r>
  <r>
    <x v="140"/>
    <x v="1"/>
    <d v="2023-03-17T00:00:00"/>
    <x v="441"/>
    <s v="MACCHRG"/>
    <x v="9"/>
    <x v="1"/>
    <x v="1"/>
    <n v="3"/>
    <x v="6"/>
    <x v="1"/>
    <x v="10"/>
  </r>
  <r>
    <x v="140"/>
    <x v="1"/>
    <d v="2023-03-24T00:00:00"/>
    <x v="1286"/>
    <s v="HP"/>
    <x v="18"/>
    <x v="2"/>
    <x v="1"/>
    <n v="3"/>
    <x v="6"/>
    <x v="1"/>
    <x v="10"/>
  </r>
  <r>
    <x v="140"/>
    <x v="1"/>
    <d v="2023-03-24T00:00:00"/>
    <x v="1270"/>
    <s v="HP"/>
    <x v="18"/>
    <x v="2"/>
    <x v="1"/>
    <n v="3"/>
    <x v="6"/>
    <x v="1"/>
    <x v="10"/>
  </r>
  <r>
    <x v="140"/>
    <x v="1"/>
    <d v="2023-03-17T00:00:00"/>
    <x v="1275"/>
    <s v="HPUSBC"/>
    <x v="12"/>
    <x v="1"/>
    <x v="1"/>
    <n v="3"/>
    <x v="6"/>
    <x v="1"/>
    <x v="10"/>
  </r>
  <r>
    <x v="140"/>
    <x v="1"/>
    <d v="2023-03-17T00:00:00"/>
    <x v="854"/>
    <s v="WALLADPT"/>
    <x v="3"/>
    <x v="1"/>
    <x v="1"/>
    <n v="3"/>
    <x v="6"/>
    <x v="1"/>
    <x v="10"/>
  </r>
  <r>
    <x v="140"/>
    <x v="1"/>
    <d v="2023-03-17T00:00:00"/>
    <x v="430"/>
    <s v="IPHONE"/>
    <x v="1"/>
    <x v="1"/>
    <x v="1"/>
    <n v="3"/>
    <x v="6"/>
    <x v="1"/>
    <x v="10"/>
  </r>
  <r>
    <x v="140"/>
    <x v="0"/>
    <d v="2023-03-24T00:00:00"/>
    <x v="504"/>
    <s v="CBK"/>
    <x v="6"/>
    <x v="2"/>
    <x v="1"/>
    <n v="3"/>
    <x v="6"/>
    <x v="1"/>
    <x v="10"/>
  </r>
  <r>
    <x v="140"/>
    <x v="0"/>
    <d v="2023-03-24T00:00:00"/>
    <x v="565"/>
    <s v="CBK"/>
    <x v="6"/>
    <x v="2"/>
    <x v="1"/>
    <n v="3"/>
    <x v="6"/>
    <x v="1"/>
    <x v="10"/>
  </r>
  <r>
    <x v="140"/>
    <x v="1"/>
    <d v="2023-03-17T00:00:00"/>
    <x v="1586"/>
    <s v="MACUSBC"/>
    <x v="2"/>
    <x v="1"/>
    <x v="1"/>
    <n v="3"/>
    <x v="6"/>
    <x v="1"/>
    <x v="10"/>
  </r>
  <r>
    <x v="140"/>
    <x v="1"/>
    <d v="2023-03-24T00:00:00"/>
    <x v="877"/>
    <s v="CBK"/>
    <x v="6"/>
    <x v="2"/>
    <x v="1"/>
    <n v="3"/>
    <x v="6"/>
    <x v="1"/>
    <x v="10"/>
  </r>
  <r>
    <x v="140"/>
    <x v="0"/>
    <d v="2023-03-31T00:00:00"/>
    <x v="560"/>
    <s v="HP"/>
    <x v="18"/>
    <x v="2"/>
    <x v="1"/>
    <n v="3"/>
    <x v="6"/>
    <x v="1"/>
    <x v="10"/>
  </r>
  <r>
    <x v="140"/>
    <x v="0"/>
    <d v="2023-03-31T00:00:00"/>
    <x v="1714"/>
    <s v="CLICC-MM"/>
    <x v="4"/>
    <x v="2"/>
    <x v="1"/>
    <n v="3"/>
    <x v="6"/>
    <x v="1"/>
    <x v="10"/>
  </r>
  <r>
    <x v="140"/>
    <x v="1"/>
    <d v="2023-03-24T00:00:00"/>
    <x v="1715"/>
    <s v="CBK"/>
    <x v="6"/>
    <x v="2"/>
    <x v="1"/>
    <n v="3"/>
    <x v="6"/>
    <x v="1"/>
    <x v="10"/>
  </r>
  <r>
    <x v="140"/>
    <x v="1"/>
    <d v="2023-03-17T00:00:00"/>
    <x v="1532"/>
    <s v="MACUSBC"/>
    <x v="2"/>
    <x v="1"/>
    <x v="1"/>
    <n v="3"/>
    <x v="6"/>
    <x v="1"/>
    <x v="10"/>
  </r>
  <r>
    <x v="140"/>
    <x v="1"/>
    <d v="2023-03-24T00:00:00"/>
    <x v="1642"/>
    <s v="CBK"/>
    <x v="6"/>
    <x v="2"/>
    <x v="1"/>
    <n v="3"/>
    <x v="6"/>
    <x v="1"/>
    <x v="10"/>
  </r>
  <r>
    <x v="140"/>
    <x v="1"/>
    <d v="2023-03-17T00:00:00"/>
    <x v="1091"/>
    <s v="IPHONE"/>
    <x v="1"/>
    <x v="1"/>
    <x v="1"/>
    <n v="3"/>
    <x v="6"/>
    <x v="1"/>
    <x v="10"/>
  </r>
  <r>
    <x v="140"/>
    <x v="1"/>
    <d v="2023-03-24T00:00:00"/>
    <x v="523"/>
    <s v="CBK"/>
    <x v="6"/>
    <x v="2"/>
    <x v="1"/>
    <n v="3"/>
    <x v="6"/>
    <x v="1"/>
    <x v="10"/>
  </r>
  <r>
    <x v="140"/>
    <x v="1"/>
    <d v="2023-03-17T00:00:00"/>
    <x v="679"/>
    <s v="BOEIPHONE"/>
    <x v="1"/>
    <x v="1"/>
    <x v="1"/>
    <n v="3"/>
    <x v="6"/>
    <x v="1"/>
    <x v="10"/>
  </r>
  <r>
    <x v="140"/>
    <x v="1"/>
    <d v="2023-03-17T00:00:00"/>
    <x v="1177"/>
    <s v="WALLADPT"/>
    <x v="3"/>
    <x v="1"/>
    <x v="1"/>
    <n v="3"/>
    <x v="6"/>
    <x v="1"/>
    <x v="10"/>
  </r>
  <r>
    <x v="140"/>
    <x v="1"/>
    <d v="2023-03-17T00:00:00"/>
    <x v="1586"/>
    <s v="MACUSBC"/>
    <x v="2"/>
    <x v="1"/>
    <x v="1"/>
    <n v="3"/>
    <x v="6"/>
    <x v="1"/>
    <x v="10"/>
  </r>
  <r>
    <x v="140"/>
    <x v="1"/>
    <d v="2023-03-17T00:00:00"/>
    <x v="1701"/>
    <s v="OMNI"/>
    <x v="15"/>
    <x v="1"/>
    <x v="1"/>
    <n v="3"/>
    <x v="6"/>
    <x v="1"/>
    <x v="10"/>
  </r>
  <r>
    <x v="140"/>
    <x v="1"/>
    <d v="2023-03-17T00:00:00"/>
    <x v="326"/>
    <s v="WALLADPT"/>
    <x v="3"/>
    <x v="1"/>
    <x v="1"/>
    <n v="3"/>
    <x v="6"/>
    <x v="1"/>
    <x v="10"/>
  </r>
  <r>
    <x v="140"/>
    <x v="1"/>
    <d v="2023-03-17T00:00:00"/>
    <x v="67"/>
    <s v="IPHONE"/>
    <x v="1"/>
    <x v="1"/>
    <x v="1"/>
    <n v="3"/>
    <x v="6"/>
    <x v="1"/>
    <x v="10"/>
  </r>
  <r>
    <x v="140"/>
    <x v="0"/>
    <d v="2023-03-17T00:00:00"/>
    <x v="1024"/>
    <s v="UHDMI"/>
    <x v="14"/>
    <x v="0"/>
    <x v="1"/>
    <n v="3"/>
    <x v="6"/>
    <x v="1"/>
    <x v="10"/>
  </r>
  <r>
    <x v="140"/>
    <x v="1"/>
    <d v="2023-03-24T00:00:00"/>
    <x v="914"/>
    <s v="CLICC-ML"/>
    <x v="7"/>
    <x v="2"/>
    <x v="1"/>
    <n v="3"/>
    <x v="6"/>
    <x v="1"/>
    <x v="10"/>
  </r>
  <r>
    <x v="140"/>
    <x v="1"/>
    <d v="2023-03-31T00:00:00"/>
    <x v="1716"/>
    <s v="CLICC-MM"/>
    <x v="4"/>
    <x v="2"/>
    <x v="1"/>
    <n v="3"/>
    <x v="6"/>
    <x v="1"/>
    <x v="10"/>
  </r>
  <r>
    <x v="140"/>
    <x v="1"/>
    <d v="2023-03-17T00:00:00"/>
    <x v="1532"/>
    <s v="MACUSBC"/>
    <x v="2"/>
    <x v="1"/>
    <x v="1"/>
    <n v="3"/>
    <x v="6"/>
    <x v="1"/>
    <x v="10"/>
  </r>
  <r>
    <x v="140"/>
    <x v="1"/>
    <d v="2023-03-24T00:00:00"/>
    <x v="1422"/>
    <s v="CBK"/>
    <x v="6"/>
    <x v="2"/>
    <x v="1"/>
    <n v="3"/>
    <x v="6"/>
    <x v="1"/>
    <x v="10"/>
  </r>
  <r>
    <x v="140"/>
    <x v="0"/>
    <d v="2023-03-17T00:00:00"/>
    <x v="1"/>
    <s v="IPHONE"/>
    <x v="1"/>
    <x v="1"/>
    <x v="1"/>
    <n v="3"/>
    <x v="6"/>
    <x v="1"/>
    <x v="10"/>
  </r>
  <r>
    <x v="140"/>
    <x v="0"/>
    <d v="2023-03-17T00:00:00"/>
    <x v="963"/>
    <s v="WALLADPT"/>
    <x v="3"/>
    <x v="1"/>
    <x v="1"/>
    <n v="3"/>
    <x v="6"/>
    <x v="1"/>
    <x v="10"/>
  </r>
  <r>
    <x v="140"/>
    <x v="0"/>
    <d v="2023-03-31T00:00:00"/>
    <x v="816"/>
    <s v="CBK"/>
    <x v="6"/>
    <x v="2"/>
    <x v="1"/>
    <n v="3"/>
    <x v="6"/>
    <x v="1"/>
    <x v="10"/>
  </r>
  <r>
    <x v="140"/>
    <x v="1"/>
    <d v="2023-03-24T00:00:00"/>
    <x v="924"/>
    <s v="CBK"/>
    <x v="6"/>
    <x v="2"/>
    <x v="1"/>
    <n v="3"/>
    <x v="6"/>
    <x v="1"/>
    <x v="10"/>
  </r>
  <r>
    <x v="140"/>
    <x v="1"/>
    <d v="2023-03-17T00:00:00"/>
    <x v="891"/>
    <s v="OMNI"/>
    <x v="15"/>
    <x v="1"/>
    <x v="1"/>
    <n v="3"/>
    <x v="6"/>
    <x v="1"/>
    <x v="10"/>
  </r>
  <r>
    <x v="140"/>
    <x v="1"/>
    <d v="2023-03-17T00:00:00"/>
    <x v="1001"/>
    <s v="IPHONE"/>
    <x v="1"/>
    <x v="1"/>
    <x v="1"/>
    <n v="3"/>
    <x v="6"/>
    <x v="1"/>
    <x v="10"/>
  </r>
  <r>
    <x v="140"/>
    <x v="1"/>
    <d v="2023-03-17T00:00:00"/>
    <x v="679"/>
    <s v="BOEIPHONE"/>
    <x v="1"/>
    <x v="1"/>
    <x v="1"/>
    <n v="3"/>
    <x v="6"/>
    <x v="1"/>
    <x v="10"/>
  </r>
  <r>
    <x v="140"/>
    <x v="1"/>
    <d v="2023-03-24T00:00:00"/>
    <x v="925"/>
    <s v="CBK"/>
    <x v="6"/>
    <x v="2"/>
    <x v="1"/>
    <n v="3"/>
    <x v="6"/>
    <x v="1"/>
    <x v="10"/>
  </r>
  <r>
    <x v="140"/>
    <x v="1"/>
    <d v="2023-03-17T00:00:00"/>
    <x v="1115"/>
    <s v="HDMIC"/>
    <x v="0"/>
    <x v="0"/>
    <x v="1"/>
    <n v="3"/>
    <x v="6"/>
    <x v="1"/>
    <x v="10"/>
  </r>
  <r>
    <x v="140"/>
    <x v="1"/>
    <d v="2023-03-17T00:00:00"/>
    <x v="934"/>
    <s v="UHDMI"/>
    <x v="14"/>
    <x v="0"/>
    <x v="1"/>
    <n v="3"/>
    <x v="6"/>
    <x v="1"/>
    <x v="10"/>
  </r>
  <r>
    <x v="140"/>
    <x v="1"/>
    <d v="2023-03-24T00:00:00"/>
    <x v="846"/>
    <s v="CLICC-ML"/>
    <x v="7"/>
    <x v="2"/>
    <x v="1"/>
    <n v="3"/>
    <x v="6"/>
    <x v="1"/>
    <x v="10"/>
  </r>
  <r>
    <x v="140"/>
    <x v="0"/>
    <d v="2023-03-30T00:00:00"/>
    <x v="624"/>
    <s v="CBK"/>
    <x v="6"/>
    <x v="2"/>
    <x v="1"/>
    <n v="3"/>
    <x v="6"/>
    <x v="1"/>
    <x v="10"/>
  </r>
  <r>
    <x v="140"/>
    <x v="1"/>
    <d v="2023-03-17T00:00:00"/>
    <x v="1306"/>
    <s v="WALLADPT"/>
    <x v="3"/>
    <x v="1"/>
    <x v="1"/>
    <n v="3"/>
    <x v="6"/>
    <x v="1"/>
    <x v="10"/>
  </r>
  <r>
    <x v="140"/>
    <x v="1"/>
    <d v="2023-03-17T00:00:00"/>
    <x v="497"/>
    <s v="IPHONE"/>
    <x v="1"/>
    <x v="1"/>
    <x v="1"/>
    <n v="3"/>
    <x v="6"/>
    <x v="1"/>
    <x v="10"/>
  </r>
  <r>
    <x v="140"/>
    <x v="1"/>
    <d v="2023-03-17T00:00:00"/>
    <x v="1368"/>
    <s v="HPUSBC"/>
    <x v="12"/>
    <x v="1"/>
    <x v="1"/>
    <n v="3"/>
    <x v="6"/>
    <x v="1"/>
    <x v="10"/>
  </r>
  <r>
    <x v="140"/>
    <x v="1"/>
    <d v="2023-03-24T00:00:00"/>
    <x v="14"/>
    <s v="CBK"/>
    <x v="6"/>
    <x v="2"/>
    <x v="1"/>
    <n v="3"/>
    <x v="6"/>
    <x v="1"/>
    <x v="10"/>
  </r>
  <r>
    <x v="140"/>
    <x v="1"/>
    <d v="2023-03-24T00:00:00"/>
    <x v="494"/>
    <s v="CLICC-ML"/>
    <x v="7"/>
    <x v="2"/>
    <x v="1"/>
    <n v="3"/>
    <x v="6"/>
    <x v="1"/>
    <x v="10"/>
  </r>
  <r>
    <x v="140"/>
    <x v="1"/>
    <d v="2023-03-24T00:00:00"/>
    <x v="1704"/>
    <s v="CBK"/>
    <x v="6"/>
    <x v="2"/>
    <x v="1"/>
    <n v="3"/>
    <x v="6"/>
    <x v="1"/>
    <x v="10"/>
  </r>
  <r>
    <x v="140"/>
    <x v="1"/>
    <d v="2023-03-24T00:00:00"/>
    <x v="747"/>
    <s v="FAC"/>
    <x v="4"/>
    <x v="2"/>
    <x v="1"/>
    <n v="3"/>
    <x v="6"/>
    <x v="1"/>
    <x v="10"/>
  </r>
  <r>
    <x v="140"/>
    <x v="1"/>
    <d v="2023-03-17T00:00:00"/>
    <x v="1258"/>
    <s v="WALLADPT"/>
    <x v="3"/>
    <x v="1"/>
    <x v="1"/>
    <n v="3"/>
    <x v="6"/>
    <x v="1"/>
    <x v="10"/>
  </r>
  <r>
    <x v="140"/>
    <x v="1"/>
    <d v="2023-03-17T00:00:00"/>
    <x v="20"/>
    <s v="IPHONE"/>
    <x v="1"/>
    <x v="1"/>
    <x v="1"/>
    <n v="3"/>
    <x v="6"/>
    <x v="1"/>
    <x v="10"/>
  </r>
  <r>
    <x v="140"/>
    <x v="0"/>
    <d v="2023-03-31T00:00:00"/>
    <x v="582"/>
    <s v="CLICC-ML"/>
    <x v="7"/>
    <x v="2"/>
    <x v="1"/>
    <n v="3"/>
    <x v="6"/>
    <x v="1"/>
    <x v="10"/>
  </r>
  <r>
    <x v="140"/>
    <x v="1"/>
    <d v="2023-03-17T00:00:00"/>
    <x v="1177"/>
    <s v="WALLADPT"/>
    <x v="3"/>
    <x v="1"/>
    <x v="1"/>
    <n v="3"/>
    <x v="6"/>
    <x v="1"/>
    <x v="10"/>
  </r>
  <r>
    <x v="140"/>
    <x v="1"/>
    <d v="2023-03-17T00:00:00"/>
    <x v="355"/>
    <s v="IPHONE"/>
    <x v="1"/>
    <x v="1"/>
    <x v="1"/>
    <n v="3"/>
    <x v="6"/>
    <x v="1"/>
    <x v="10"/>
  </r>
  <r>
    <x v="140"/>
    <x v="1"/>
    <d v="2023-03-17T00:00:00"/>
    <x v="1035"/>
    <s v="IPHONE"/>
    <x v="1"/>
    <x v="1"/>
    <x v="1"/>
    <n v="3"/>
    <x v="6"/>
    <x v="1"/>
    <x v="10"/>
  </r>
  <r>
    <x v="140"/>
    <x v="1"/>
    <d v="2023-03-17T00:00:00"/>
    <x v="974"/>
    <s v="OMNI"/>
    <x v="15"/>
    <x v="1"/>
    <x v="1"/>
    <n v="3"/>
    <x v="6"/>
    <x v="1"/>
    <x v="10"/>
  </r>
  <r>
    <x v="140"/>
    <x v="1"/>
    <d v="2023-03-17T00:00:00"/>
    <x v="393"/>
    <s v="IPHONE"/>
    <x v="1"/>
    <x v="1"/>
    <x v="1"/>
    <n v="3"/>
    <x v="6"/>
    <x v="1"/>
    <x v="10"/>
  </r>
  <r>
    <x v="140"/>
    <x v="1"/>
    <d v="2023-03-17T00:00:00"/>
    <x v="369"/>
    <s v="WALLADPT"/>
    <x v="3"/>
    <x v="1"/>
    <x v="1"/>
    <n v="3"/>
    <x v="6"/>
    <x v="1"/>
    <x v="10"/>
  </r>
  <r>
    <x v="140"/>
    <x v="1"/>
    <d v="2023-03-17T00:00:00"/>
    <x v="1279"/>
    <s v="OMNI"/>
    <x v="15"/>
    <x v="1"/>
    <x v="1"/>
    <n v="3"/>
    <x v="6"/>
    <x v="1"/>
    <x v="10"/>
  </r>
  <r>
    <x v="140"/>
    <x v="1"/>
    <d v="2023-03-17T00:00:00"/>
    <x v="879"/>
    <s v="OMNI"/>
    <x v="15"/>
    <x v="1"/>
    <x v="1"/>
    <n v="3"/>
    <x v="6"/>
    <x v="1"/>
    <x v="10"/>
  </r>
  <r>
    <x v="140"/>
    <x v="0"/>
    <d v="2023-03-17T00:00:00"/>
    <x v="854"/>
    <s v="WALLADPT"/>
    <x v="3"/>
    <x v="1"/>
    <x v="1"/>
    <n v="3"/>
    <x v="6"/>
    <x v="1"/>
    <x v="10"/>
  </r>
  <r>
    <x v="140"/>
    <x v="0"/>
    <d v="2023-03-17T00:00:00"/>
    <x v="430"/>
    <s v="IPHONE"/>
    <x v="1"/>
    <x v="1"/>
    <x v="1"/>
    <n v="3"/>
    <x v="6"/>
    <x v="1"/>
    <x v="10"/>
  </r>
  <r>
    <x v="140"/>
    <x v="1"/>
    <d v="2023-06-15T00:00:00"/>
    <x v="341"/>
    <s v="AD"/>
    <x v="5"/>
    <x v="3"/>
    <x v="1"/>
    <n v="3"/>
    <x v="6"/>
    <x v="1"/>
    <x v="10"/>
  </r>
  <r>
    <x v="140"/>
    <x v="0"/>
    <d v="2023-03-24T00:00:00"/>
    <x v="1717"/>
    <s v="CBK"/>
    <x v="6"/>
    <x v="2"/>
    <x v="1"/>
    <n v="3"/>
    <x v="6"/>
    <x v="1"/>
    <x v="10"/>
  </r>
  <r>
    <x v="140"/>
    <x v="1"/>
    <d v="2023-03-17T00:00:00"/>
    <x v="521"/>
    <s v="HDST"/>
    <x v="8"/>
    <x v="4"/>
    <x v="1"/>
    <n v="3"/>
    <x v="6"/>
    <x v="1"/>
    <x v="10"/>
  </r>
  <r>
    <x v="140"/>
    <x v="1"/>
    <d v="2023-03-17T00:00:00"/>
    <x v="960"/>
    <s v="WALLADPT"/>
    <x v="3"/>
    <x v="1"/>
    <x v="1"/>
    <n v="3"/>
    <x v="6"/>
    <x v="1"/>
    <x v="10"/>
  </r>
  <r>
    <x v="140"/>
    <x v="1"/>
    <d v="2023-03-17T00:00:00"/>
    <x v="285"/>
    <s v="IPHONE"/>
    <x v="1"/>
    <x v="1"/>
    <x v="1"/>
    <n v="3"/>
    <x v="6"/>
    <x v="1"/>
    <x v="10"/>
  </r>
  <r>
    <x v="140"/>
    <x v="1"/>
    <d v="2023-03-24T00:00:00"/>
    <x v="1715"/>
    <s v="CBK"/>
    <x v="6"/>
    <x v="2"/>
    <x v="1"/>
    <n v="3"/>
    <x v="6"/>
    <x v="1"/>
    <x v="10"/>
  </r>
  <r>
    <x v="140"/>
    <x v="1"/>
    <d v="2023-03-24T00:00:00"/>
    <x v="789"/>
    <s v="CLICC-ML"/>
    <x v="7"/>
    <x v="2"/>
    <x v="1"/>
    <n v="3"/>
    <x v="6"/>
    <x v="1"/>
    <x v="10"/>
  </r>
  <r>
    <x v="140"/>
    <x v="1"/>
    <d v="2023-03-24T00:00:00"/>
    <x v="1718"/>
    <s v="CLICC-MM"/>
    <x v="4"/>
    <x v="2"/>
    <x v="1"/>
    <n v="3"/>
    <x v="6"/>
    <x v="1"/>
    <x v="10"/>
  </r>
  <r>
    <x v="140"/>
    <x v="0"/>
    <d v="2023-03-17T00:00:00"/>
    <x v="1533"/>
    <s v="MACUSBC"/>
    <x v="2"/>
    <x v="1"/>
    <x v="1"/>
    <n v="3"/>
    <x v="6"/>
    <x v="1"/>
    <x v="10"/>
  </r>
  <r>
    <x v="140"/>
    <x v="0"/>
    <d v="2023-03-17T00:00:00"/>
    <x v="453"/>
    <s v="HDST"/>
    <x v="8"/>
    <x v="4"/>
    <x v="1"/>
    <n v="3"/>
    <x v="6"/>
    <x v="1"/>
    <x v="10"/>
  </r>
  <r>
    <x v="140"/>
    <x v="0"/>
    <d v="2023-03-17T00:00:00"/>
    <x v="1586"/>
    <s v="MACUSBC"/>
    <x v="2"/>
    <x v="1"/>
    <x v="1"/>
    <n v="3"/>
    <x v="6"/>
    <x v="1"/>
    <x v="10"/>
  </r>
  <r>
    <x v="140"/>
    <x v="1"/>
    <d v="2023-03-17T00:00:00"/>
    <x v="884"/>
    <s v="WALLADPT"/>
    <x v="3"/>
    <x v="1"/>
    <x v="1"/>
    <n v="3"/>
    <x v="6"/>
    <x v="1"/>
    <x v="10"/>
  </r>
  <r>
    <x v="140"/>
    <x v="1"/>
    <d v="2023-03-17T00:00:00"/>
    <x v="2"/>
    <s v="IPHONE"/>
    <x v="1"/>
    <x v="1"/>
    <x v="1"/>
    <n v="3"/>
    <x v="6"/>
    <x v="1"/>
    <x v="10"/>
  </r>
  <r>
    <x v="140"/>
    <x v="1"/>
    <d v="2023-03-17T00:00:00"/>
    <x v="1536"/>
    <s v="MACUSBC"/>
    <x v="2"/>
    <x v="1"/>
    <x v="1"/>
    <n v="3"/>
    <x v="6"/>
    <x v="1"/>
    <x v="10"/>
  </r>
  <r>
    <x v="140"/>
    <x v="1"/>
    <d v="2023-03-17T00:00:00"/>
    <x v="1209"/>
    <s v="HPUSBC"/>
    <x v="12"/>
    <x v="1"/>
    <x v="1"/>
    <n v="3"/>
    <x v="6"/>
    <x v="1"/>
    <x v="10"/>
  </r>
  <r>
    <x v="140"/>
    <x v="1"/>
    <d v="2023-03-17T00:00:00"/>
    <x v="1423"/>
    <s v="WALLADPT"/>
    <x v="3"/>
    <x v="1"/>
    <x v="1"/>
    <n v="3"/>
    <x v="6"/>
    <x v="1"/>
    <x v="10"/>
  </r>
  <r>
    <x v="140"/>
    <x v="1"/>
    <d v="2023-03-17T00:00:00"/>
    <x v="20"/>
    <s v="IPHONE"/>
    <x v="1"/>
    <x v="1"/>
    <x v="1"/>
    <n v="3"/>
    <x v="6"/>
    <x v="1"/>
    <x v="10"/>
  </r>
  <r>
    <x v="140"/>
    <x v="2"/>
    <d v="2023-03-24T00:00:00"/>
    <x v="1719"/>
    <s v="CLICC-MM"/>
    <x v="4"/>
    <x v="2"/>
    <x v="1"/>
    <n v="3"/>
    <x v="6"/>
    <x v="1"/>
    <x v="10"/>
  </r>
  <r>
    <x v="140"/>
    <x v="2"/>
    <d v="2023-03-17T00:00:00"/>
    <x v="1143"/>
    <s v="WALLADPT"/>
    <x v="3"/>
    <x v="1"/>
    <x v="1"/>
    <n v="3"/>
    <x v="6"/>
    <x v="1"/>
    <x v="10"/>
  </r>
  <r>
    <x v="140"/>
    <x v="2"/>
    <d v="2023-03-17T00:00:00"/>
    <x v="185"/>
    <s v="IPHONE"/>
    <x v="1"/>
    <x v="1"/>
    <x v="1"/>
    <n v="3"/>
    <x v="6"/>
    <x v="1"/>
    <x v="10"/>
  </r>
  <r>
    <x v="140"/>
    <x v="2"/>
    <d v="2023-03-17T00:00:00"/>
    <x v="919"/>
    <s v="UVGA"/>
    <x v="10"/>
    <x v="0"/>
    <x v="1"/>
    <n v="3"/>
    <x v="6"/>
    <x v="1"/>
    <x v="10"/>
  </r>
  <r>
    <x v="140"/>
    <x v="1"/>
    <d v="2023-03-17T00:00:00"/>
    <x v="1265"/>
    <s v="HPUSBC"/>
    <x v="12"/>
    <x v="1"/>
    <x v="1"/>
    <n v="3"/>
    <x v="6"/>
    <x v="1"/>
    <x v="10"/>
  </r>
  <r>
    <x v="140"/>
    <x v="1"/>
    <d v="2023-03-24T00:00:00"/>
    <x v="970"/>
    <s v="CLICC-ML"/>
    <x v="7"/>
    <x v="2"/>
    <x v="1"/>
    <n v="3"/>
    <x v="6"/>
    <x v="1"/>
    <x v="10"/>
  </r>
  <r>
    <x v="140"/>
    <x v="1"/>
    <d v="2023-03-17T00:00:00"/>
    <x v="1259"/>
    <s v="MACCHRG"/>
    <x v="9"/>
    <x v="1"/>
    <x v="1"/>
    <n v="3"/>
    <x v="6"/>
    <x v="1"/>
    <x v="10"/>
  </r>
  <r>
    <x v="140"/>
    <x v="1"/>
    <d v="2023-03-17T00:00:00"/>
    <x v="1035"/>
    <s v="IPHONE"/>
    <x v="1"/>
    <x v="1"/>
    <x v="1"/>
    <n v="3"/>
    <x v="6"/>
    <x v="1"/>
    <x v="10"/>
  </r>
  <r>
    <x v="140"/>
    <x v="1"/>
    <d v="2023-03-17T00:00:00"/>
    <x v="974"/>
    <s v="OMNI"/>
    <x v="15"/>
    <x v="1"/>
    <x v="1"/>
    <n v="3"/>
    <x v="6"/>
    <x v="1"/>
    <x v="10"/>
  </r>
  <r>
    <x v="140"/>
    <x v="0"/>
    <d v="2023-03-30T00:00:00"/>
    <x v="1529"/>
    <s v="CLICC-MM"/>
    <x v="4"/>
    <x v="2"/>
    <x v="1"/>
    <n v="3"/>
    <x v="6"/>
    <x v="1"/>
    <x v="10"/>
  </r>
  <r>
    <x v="140"/>
    <x v="1"/>
    <d v="2023-03-24T00:00:00"/>
    <x v="1173"/>
    <s v="HP"/>
    <x v="18"/>
    <x v="2"/>
    <x v="1"/>
    <n v="3"/>
    <x v="6"/>
    <x v="1"/>
    <x v="10"/>
  </r>
  <r>
    <x v="140"/>
    <x v="1"/>
    <d v="2023-03-17T00:00:00"/>
    <x v="709"/>
    <s v="MACCHRG"/>
    <x v="9"/>
    <x v="1"/>
    <x v="1"/>
    <n v="3"/>
    <x v="6"/>
    <x v="1"/>
    <x v="10"/>
  </r>
  <r>
    <x v="140"/>
    <x v="1"/>
    <d v="2023-03-17T00:00:00"/>
    <x v="1532"/>
    <s v="MACUSBC"/>
    <x v="2"/>
    <x v="1"/>
    <x v="1"/>
    <n v="3"/>
    <x v="6"/>
    <x v="1"/>
    <x v="10"/>
  </r>
  <r>
    <x v="140"/>
    <x v="1"/>
    <d v="2023-03-24T00:00:00"/>
    <x v="1712"/>
    <s v="HP"/>
    <x v="18"/>
    <x v="2"/>
    <x v="1"/>
    <n v="3"/>
    <x v="6"/>
    <x v="1"/>
    <x v="10"/>
  </r>
  <r>
    <x v="140"/>
    <x v="0"/>
    <d v="2023-03-17T00:00:00"/>
    <x v="684"/>
    <s v="IPHONE"/>
    <x v="1"/>
    <x v="1"/>
    <x v="1"/>
    <n v="3"/>
    <x v="6"/>
    <x v="1"/>
    <x v="10"/>
  </r>
  <r>
    <x v="140"/>
    <x v="1"/>
    <d v="2023-03-24T00:00:00"/>
    <x v="479"/>
    <s v="CLICC-ML"/>
    <x v="7"/>
    <x v="2"/>
    <x v="1"/>
    <n v="3"/>
    <x v="6"/>
    <x v="1"/>
    <x v="10"/>
  </r>
  <r>
    <x v="140"/>
    <x v="1"/>
    <d v="2023-03-24T00:00:00"/>
    <x v="1473"/>
    <s v="CLICC-MM"/>
    <x v="4"/>
    <x v="2"/>
    <x v="1"/>
    <n v="3"/>
    <x v="6"/>
    <x v="1"/>
    <x v="10"/>
  </r>
  <r>
    <x v="140"/>
    <x v="1"/>
    <d v="2023-03-17T00:00:00"/>
    <x v="1177"/>
    <s v="WALLADPT"/>
    <x v="3"/>
    <x v="1"/>
    <x v="1"/>
    <n v="3"/>
    <x v="6"/>
    <x v="1"/>
    <x v="10"/>
  </r>
  <r>
    <x v="140"/>
    <x v="1"/>
    <d v="2023-03-17T00:00:00"/>
    <x v="679"/>
    <s v="BOEIPHONE"/>
    <x v="1"/>
    <x v="1"/>
    <x v="1"/>
    <n v="3"/>
    <x v="6"/>
    <x v="1"/>
    <x v="10"/>
  </r>
  <r>
    <x v="140"/>
    <x v="0"/>
    <d v="2023-03-31T00:00:00"/>
    <x v="1520"/>
    <s v="CLICC-MM"/>
    <x v="4"/>
    <x v="2"/>
    <x v="1"/>
    <n v="3"/>
    <x v="6"/>
    <x v="1"/>
    <x v="10"/>
  </r>
  <r>
    <x v="140"/>
    <x v="1"/>
    <d v="2023-03-24T00:00:00"/>
    <x v="918"/>
    <s v="CLICC-ML"/>
    <x v="7"/>
    <x v="2"/>
    <x v="1"/>
    <n v="3"/>
    <x v="6"/>
    <x v="1"/>
    <x v="10"/>
  </r>
  <r>
    <x v="140"/>
    <x v="1"/>
    <d v="2023-03-24T00:00:00"/>
    <x v="523"/>
    <s v="CBK"/>
    <x v="6"/>
    <x v="2"/>
    <x v="1"/>
    <n v="3"/>
    <x v="6"/>
    <x v="1"/>
    <x v="10"/>
  </r>
  <r>
    <x v="140"/>
    <x v="1"/>
    <d v="2023-03-24T00:00:00"/>
    <x v="473"/>
    <s v="CLICC-ML"/>
    <x v="7"/>
    <x v="2"/>
    <x v="1"/>
    <n v="3"/>
    <x v="6"/>
    <x v="1"/>
    <x v="10"/>
  </r>
  <r>
    <x v="140"/>
    <x v="1"/>
    <d v="2023-03-24T00:00:00"/>
    <x v="523"/>
    <s v="CBK"/>
    <x v="6"/>
    <x v="2"/>
    <x v="1"/>
    <n v="3"/>
    <x v="6"/>
    <x v="1"/>
    <x v="10"/>
  </r>
  <r>
    <x v="140"/>
    <x v="1"/>
    <d v="2023-03-24T00:00:00"/>
    <x v="1518"/>
    <s v="CLICC-MM"/>
    <x v="4"/>
    <x v="2"/>
    <x v="1"/>
    <n v="3"/>
    <x v="6"/>
    <x v="1"/>
    <x v="10"/>
  </r>
  <r>
    <x v="140"/>
    <x v="1"/>
    <d v="2023-03-24T00:00:00"/>
    <x v="702"/>
    <s v="CLICC-MM"/>
    <x v="4"/>
    <x v="2"/>
    <x v="1"/>
    <n v="3"/>
    <x v="6"/>
    <x v="1"/>
    <x v="10"/>
  </r>
  <r>
    <x v="140"/>
    <x v="1"/>
    <d v="2023-03-20T00:00:00"/>
    <x v="972"/>
    <s v="CALC"/>
    <x v="16"/>
    <x v="4"/>
    <x v="1"/>
    <n v="3"/>
    <x v="6"/>
    <x v="1"/>
    <x v="10"/>
  </r>
  <r>
    <x v="140"/>
    <x v="0"/>
    <d v="2023-03-17T00:00:00"/>
    <x v="1368"/>
    <s v="HPUSBC"/>
    <x v="12"/>
    <x v="1"/>
    <x v="1"/>
    <n v="3"/>
    <x v="6"/>
    <x v="1"/>
    <x v="10"/>
  </r>
  <r>
    <x v="140"/>
    <x v="1"/>
    <d v="2023-03-17T00:00:00"/>
    <x v="310"/>
    <s v="HPUSBC"/>
    <x v="12"/>
    <x v="1"/>
    <x v="1"/>
    <n v="3"/>
    <x v="6"/>
    <x v="1"/>
    <x v="10"/>
  </r>
  <r>
    <x v="140"/>
    <x v="1"/>
    <d v="2023-03-17T00:00:00"/>
    <x v="1177"/>
    <s v="WALLADPT"/>
    <x v="3"/>
    <x v="1"/>
    <x v="1"/>
    <n v="3"/>
    <x v="6"/>
    <x v="1"/>
    <x v="10"/>
  </r>
  <r>
    <x v="140"/>
    <x v="1"/>
    <d v="2023-03-17T00:00:00"/>
    <x v="679"/>
    <s v="BOEIPHONE"/>
    <x v="1"/>
    <x v="1"/>
    <x v="1"/>
    <n v="3"/>
    <x v="6"/>
    <x v="1"/>
    <x v="10"/>
  </r>
  <r>
    <x v="140"/>
    <x v="0"/>
    <d v="2023-03-24T00:00:00"/>
    <x v="614"/>
    <s v="CLICC-MM"/>
    <x v="4"/>
    <x v="2"/>
    <x v="1"/>
    <n v="3"/>
    <x v="6"/>
    <x v="1"/>
    <x v="10"/>
  </r>
  <r>
    <x v="140"/>
    <x v="0"/>
    <d v="2023-03-24T00:00:00"/>
    <x v="1573"/>
    <s v="CLICC-MM"/>
    <x v="4"/>
    <x v="2"/>
    <x v="1"/>
    <n v="3"/>
    <x v="6"/>
    <x v="1"/>
    <x v="10"/>
  </r>
  <r>
    <x v="140"/>
    <x v="1"/>
    <d v="2023-03-29T00:00:00"/>
    <x v="1720"/>
    <s v="CLICC-MM"/>
    <x v="4"/>
    <x v="2"/>
    <x v="1"/>
    <n v="3"/>
    <x v="6"/>
    <x v="1"/>
    <x v="10"/>
  </r>
  <r>
    <x v="140"/>
    <x v="0"/>
    <d v="2023-03-18T00:00:00"/>
    <x v="285"/>
    <s v="IPHONE"/>
    <x v="1"/>
    <x v="1"/>
    <x v="1"/>
    <n v="3"/>
    <x v="6"/>
    <x v="1"/>
    <x v="10"/>
  </r>
  <r>
    <x v="140"/>
    <x v="0"/>
    <d v="2023-03-18T00:00:00"/>
    <x v="250"/>
    <s v="WALLADPT"/>
    <x v="3"/>
    <x v="1"/>
    <x v="1"/>
    <n v="3"/>
    <x v="6"/>
    <x v="1"/>
    <x v="10"/>
  </r>
  <r>
    <x v="140"/>
    <x v="1"/>
    <d v="2023-03-24T00:00:00"/>
    <x v="599"/>
    <s v="CLICC-ML"/>
    <x v="7"/>
    <x v="2"/>
    <x v="1"/>
    <n v="3"/>
    <x v="6"/>
    <x v="1"/>
    <x v="10"/>
  </r>
  <r>
    <x v="140"/>
    <x v="1"/>
    <d v="2023-03-17T00:00:00"/>
    <x v="1275"/>
    <s v="HPUSBC"/>
    <x v="12"/>
    <x v="1"/>
    <x v="1"/>
    <n v="3"/>
    <x v="6"/>
    <x v="1"/>
    <x v="10"/>
  </r>
  <r>
    <x v="140"/>
    <x v="0"/>
    <d v="2023-03-31T00:00:00"/>
    <x v="897"/>
    <s v="CBK"/>
    <x v="6"/>
    <x v="2"/>
    <x v="1"/>
    <n v="3"/>
    <x v="6"/>
    <x v="1"/>
    <x v="10"/>
  </r>
  <r>
    <x v="140"/>
    <x v="1"/>
    <d v="2023-03-17T00:00:00"/>
    <x v="854"/>
    <s v="WALLADPT"/>
    <x v="3"/>
    <x v="1"/>
    <x v="1"/>
    <n v="3"/>
    <x v="6"/>
    <x v="1"/>
    <x v="10"/>
  </r>
  <r>
    <x v="140"/>
    <x v="1"/>
    <d v="2023-03-17T00:00:00"/>
    <x v="185"/>
    <s v="IPHONE"/>
    <x v="1"/>
    <x v="1"/>
    <x v="1"/>
    <n v="3"/>
    <x v="6"/>
    <x v="1"/>
    <x v="10"/>
  </r>
  <r>
    <x v="140"/>
    <x v="1"/>
    <d v="2023-03-31T00:00:00"/>
    <x v="1340"/>
    <s v="CLICC-ML"/>
    <x v="7"/>
    <x v="2"/>
    <x v="1"/>
    <n v="3"/>
    <x v="6"/>
    <x v="1"/>
    <x v="10"/>
  </r>
  <r>
    <x v="140"/>
    <x v="1"/>
    <d v="2023-03-17T00:00:00"/>
    <x v="355"/>
    <s v="IPHONE"/>
    <x v="1"/>
    <x v="1"/>
    <x v="1"/>
    <n v="3"/>
    <x v="6"/>
    <x v="1"/>
    <x v="10"/>
  </r>
  <r>
    <x v="140"/>
    <x v="1"/>
    <d v="2023-03-24T00:00:00"/>
    <x v="819"/>
    <s v="CLICC-ML"/>
    <x v="7"/>
    <x v="2"/>
    <x v="1"/>
    <n v="3"/>
    <x v="6"/>
    <x v="1"/>
    <x v="10"/>
  </r>
  <r>
    <x v="140"/>
    <x v="1"/>
    <d v="2023-03-24T00:00:00"/>
    <x v="1602"/>
    <s v="CLICC-MM"/>
    <x v="4"/>
    <x v="2"/>
    <x v="1"/>
    <n v="3"/>
    <x v="6"/>
    <x v="1"/>
    <x v="10"/>
  </r>
  <r>
    <x v="140"/>
    <x v="1"/>
    <d v="2023-03-31T00:00:00"/>
    <x v="820"/>
    <s v="CLICC-ML"/>
    <x v="7"/>
    <x v="2"/>
    <x v="1"/>
    <n v="3"/>
    <x v="6"/>
    <x v="1"/>
    <x v="10"/>
  </r>
  <r>
    <x v="140"/>
    <x v="1"/>
    <d v="2023-03-24T00:00:00"/>
    <x v="1352"/>
    <s v="CLICC-MM"/>
    <x v="4"/>
    <x v="2"/>
    <x v="1"/>
    <n v="3"/>
    <x v="6"/>
    <x v="1"/>
    <x v="10"/>
  </r>
  <r>
    <x v="140"/>
    <x v="1"/>
    <d v="2023-03-17T00:00:00"/>
    <x v="1533"/>
    <s v="MACUSBC"/>
    <x v="2"/>
    <x v="1"/>
    <x v="1"/>
    <n v="3"/>
    <x v="6"/>
    <x v="1"/>
    <x v="10"/>
  </r>
  <r>
    <x v="140"/>
    <x v="1"/>
    <d v="2023-03-17T00:00:00"/>
    <x v="976"/>
    <s v="ANDROID"/>
    <x v="19"/>
    <x v="1"/>
    <x v="1"/>
    <n v="3"/>
    <x v="6"/>
    <x v="1"/>
    <x v="10"/>
  </r>
  <r>
    <x v="140"/>
    <x v="1"/>
    <d v="2023-03-17T00:00:00"/>
    <x v="919"/>
    <s v="UVGA"/>
    <x v="10"/>
    <x v="0"/>
    <x v="1"/>
    <n v="3"/>
    <x v="6"/>
    <x v="1"/>
    <x v="10"/>
  </r>
  <r>
    <x v="140"/>
    <x v="1"/>
    <d v="2023-03-17T00:00:00"/>
    <x v="331"/>
    <s v="HPUSBC"/>
    <x v="12"/>
    <x v="1"/>
    <x v="1"/>
    <n v="3"/>
    <x v="6"/>
    <x v="1"/>
    <x v="10"/>
  </r>
  <r>
    <x v="140"/>
    <x v="1"/>
    <d v="2023-03-17T00:00:00"/>
    <x v="369"/>
    <s v="WALLADPT"/>
    <x v="3"/>
    <x v="1"/>
    <x v="1"/>
    <n v="3"/>
    <x v="6"/>
    <x v="1"/>
    <x v="10"/>
  </r>
  <r>
    <x v="140"/>
    <x v="1"/>
    <d v="2023-03-17T00:00:00"/>
    <x v="393"/>
    <s v="IPHONE"/>
    <x v="1"/>
    <x v="1"/>
    <x v="1"/>
    <n v="3"/>
    <x v="6"/>
    <x v="1"/>
    <x v="10"/>
  </r>
  <r>
    <x v="140"/>
    <x v="1"/>
    <d v="2023-03-17T00:00:00"/>
    <x v="1558"/>
    <s v="MACUSBC"/>
    <x v="2"/>
    <x v="1"/>
    <x v="1"/>
    <n v="3"/>
    <x v="6"/>
    <x v="1"/>
    <x v="10"/>
  </r>
  <r>
    <x v="140"/>
    <x v="1"/>
    <d v="2023-03-18T00:00:00"/>
    <x v="285"/>
    <s v="IPHONE"/>
    <x v="1"/>
    <x v="1"/>
    <x v="1"/>
    <n v="3"/>
    <x v="6"/>
    <x v="1"/>
    <x v="10"/>
  </r>
  <r>
    <x v="140"/>
    <x v="1"/>
    <d v="2023-03-18T00:00:00"/>
    <x v="250"/>
    <s v="WALLADPT"/>
    <x v="3"/>
    <x v="1"/>
    <x v="1"/>
    <n v="3"/>
    <x v="6"/>
    <x v="1"/>
    <x v="10"/>
  </r>
  <r>
    <x v="140"/>
    <x v="1"/>
    <d v="2023-03-17T00:00:00"/>
    <x v="960"/>
    <s v="WALLADPT"/>
    <x v="3"/>
    <x v="1"/>
    <x v="1"/>
    <n v="3"/>
    <x v="6"/>
    <x v="1"/>
    <x v="10"/>
  </r>
  <r>
    <x v="140"/>
    <x v="1"/>
    <d v="2023-03-17T00:00:00"/>
    <x v="854"/>
    <s v="WALLADPT"/>
    <x v="3"/>
    <x v="1"/>
    <x v="1"/>
    <n v="3"/>
    <x v="6"/>
    <x v="1"/>
    <x v="10"/>
  </r>
  <r>
    <x v="140"/>
    <x v="1"/>
    <d v="2023-03-17T00:00:00"/>
    <x v="2"/>
    <s v="IPHONE"/>
    <x v="1"/>
    <x v="1"/>
    <x v="1"/>
    <n v="3"/>
    <x v="6"/>
    <x v="1"/>
    <x v="10"/>
  </r>
  <r>
    <x v="140"/>
    <x v="1"/>
    <d v="2023-03-17T00:00:00"/>
    <x v="1536"/>
    <s v="MACUSBC"/>
    <x v="2"/>
    <x v="1"/>
    <x v="1"/>
    <n v="3"/>
    <x v="6"/>
    <x v="1"/>
    <x v="10"/>
  </r>
  <r>
    <x v="140"/>
    <x v="1"/>
    <d v="2023-03-17T00:00:00"/>
    <x v="1674"/>
    <s v="MACUSBC"/>
    <x v="2"/>
    <x v="1"/>
    <x v="1"/>
    <n v="3"/>
    <x v="6"/>
    <x v="1"/>
    <x v="10"/>
  </r>
  <r>
    <x v="140"/>
    <x v="1"/>
    <d v="2023-03-17T00:00:00"/>
    <x v="1601"/>
    <s v="MACUSBC"/>
    <x v="2"/>
    <x v="1"/>
    <x v="1"/>
    <n v="3"/>
    <x v="6"/>
    <x v="1"/>
    <x v="10"/>
  </r>
  <r>
    <x v="140"/>
    <x v="1"/>
    <d v="2023-03-17T00:00:00"/>
    <x v="1032"/>
    <s v="IPHONE"/>
    <x v="1"/>
    <x v="1"/>
    <x v="1"/>
    <n v="3"/>
    <x v="6"/>
    <x v="1"/>
    <x v="10"/>
  </r>
  <r>
    <x v="140"/>
    <x v="1"/>
    <d v="2023-03-17T00:00:00"/>
    <x v="1533"/>
    <s v="MACUSBC"/>
    <x v="2"/>
    <x v="1"/>
    <x v="1"/>
    <n v="3"/>
    <x v="6"/>
    <x v="1"/>
    <x v="10"/>
  </r>
  <r>
    <x v="140"/>
    <x v="1"/>
    <d v="2023-03-17T00:00:00"/>
    <x v="1586"/>
    <s v="MACUSBC"/>
    <x v="2"/>
    <x v="1"/>
    <x v="1"/>
    <n v="3"/>
    <x v="6"/>
    <x v="1"/>
    <x v="10"/>
  </r>
  <r>
    <x v="140"/>
    <x v="1"/>
    <d v="2023-03-17T00:00:00"/>
    <x v="356"/>
    <s v="WALLADPT"/>
    <x v="3"/>
    <x v="1"/>
    <x v="1"/>
    <n v="3"/>
    <x v="6"/>
    <x v="1"/>
    <x v="10"/>
  </r>
  <r>
    <x v="140"/>
    <x v="1"/>
    <d v="2023-03-17T00:00:00"/>
    <x v="1087"/>
    <s v="IPHONE"/>
    <x v="1"/>
    <x v="1"/>
    <x v="1"/>
    <n v="3"/>
    <x v="6"/>
    <x v="1"/>
    <x v="10"/>
  </r>
  <r>
    <x v="141"/>
    <x v="0"/>
    <d v="2023-03-25T00:00:00"/>
    <x v="1098"/>
    <s v="CBK"/>
    <x v="6"/>
    <x v="2"/>
    <x v="1"/>
    <n v="3"/>
    <x v="6"/>
    <x v="2"/>
    <x v="10"/>
  </r>
  <r>
    <x v="141"/>
    <x v="1"/>
    <d v="2023-03-18T00:00:00"/>
    <x v="1515"/>
    <s v="WALLADPT"/>
    <x v="3"/>
    <x v="1"/>
    <x v="1"/>
    <n v="3"/>
    <x v="6"/>
    <x v="2"/>
    <x v="10"/>
  </r>
  <r>
    <x v="141"/>
    <x v="1"/>
    <d v="2023-03-18T00:00:00"/>
    <x v="693"/>
    <s v="IPHONE"/>
    <x v="1"/>
    <x v="1"/>
    <x v="1"/>
    <n v="3"/>
    <x v="6"/>
    <x v="2"/>
    <x v="10"/>
  </r>
  <r>
    <x v="141"/>
    <x v="1"/>
    <d v="2023-03-18T00:00:00"/>
    <x v="356"/>
    <s v="WALLADPT"/>
    <x v="3"/>
    <x v="1"/>
    <x v="1"/>
    <n v="3"/>
    <x v="6"/>
    <x v="2"/>
    <x v="10"/>
  </r>
  <r>
    <x v="141"/>
    <x v="1"/>
    <d v="2023-03-18T00:00:00"/>
    <x v="1087"/>
    <s v="IPHONE"/>
    <x v="1"/>
    <x v="1"/>
    <x v="1"/>
    <n v="3"/>
    <x v="6"/>
    <x v="2"/>
    <x v="10"/>
  </r>
  <r>
    <x v="141"/>
    <x v="3"/>
    <d v="2023-03-24T00:00:00"/>
    <x v="523"/>
    <s v="CBK"/>
    <x v="6"/>
    <x v="2"/>
    <x v="1"/>
    <n v="3"/>
    <x v="6"/>
    <x v="2"/>
    <x v="10"/>
  </r>
  <r>
    <x v="141"/>
    <x v="1"/>
    <d v="2023-03-18T00:00:00"/>
    <x v="934"/>
    <s v="UHDMI"/>
    <x v="14"/>
    <x v="0"/>
    <x v="1"/>
    <n v="3"/>
    <x v="6"/>
    <x v="2"/>
    <x v="10"/>
  </r>
  <r>
    <x v="141"/>
    <x v="1"/>
    <d v="2023-03-18T00:00:00"/>
    <x v="1115"/>
    <s v="HDMIC"/>
    <x v="0"/>
    <x v="0"/>
    <x v="1"/>
    <n v="3"/>
    <x v="6"/>
    <x v="2"/>
    <x v="10"/>
  </r>
  <r>
    <x v="141"/>
    <x v="1"/>
    <d v="2023-03-18T00:00:00"/>
    <x v="398"/>
    <s v="UVGA"/>
    <x v="10"/>
    <x v="0"/>
    <x v="1"/>
    <n v="3"/>
    <x v="6"/>
    <x v="2"/>
    <x v="10"/>
  </r>
  <r>
    <x v="141"/>
    <x v="1"/>
    <d v="2023-03-31T00:00:00"/>
    <x v="837"/>
    <s v="CLICC-ML"/>
    <x v="7"/>
    <x v="2"/>
    <x v="1"/>
    <n v="3"/>
    <x v="6"/>
    <x v="2"/>
    <x v="10"/>
  </r>
  <r>
    <x v="141"/>
    <x v="1"/>
    <d v="2023-03-22T00:00:00"/>
    <x v="1553"/>
    <s v="HP"/>
    <x v="18"/>
    <x v="2"/>
    <x v="1"/>
    <n v="3"/>
    <x v="6"/>
    <x v="2"/>
    <x v="10"/>
  </r>
  <r>
    <x v="141"/>
    <x v="1"/>
    <d v="2023-03-31T00:00:00"/>
    <x v="985"/>
    <s v="CLICC-ML"/>
    <x v="7"/>
    <x v="2"/>
    <x v="1"/>
    <n v="3"/>
    <x v="6"/>
    <x v="2"/>
    <x v="10"/>
  </r>
  <r>
    <x v="141"/>
    <x v="1"/>
    <d v="2023-03-18T00:00:00"/>
    <x v="1515"/>
    <s v="WALLADPT"/>
    <x v="3"/>
    <x v="1"/>
    <x v="1"/>
    <n v="3"/>
    <x v="6"/>
    <x v="2"/>
    <x v="10"/>
  </r>
  <r>
    <x v="141"/>
    <x v="1"/>
    <d v="2023-03-18T00:00:00"/>
    <x v="497"/>
    <s v="IPHONE"/>
    <x v="1"/>
    <x v="1"/>
    <x v="1"/>
    <n v="3"/>
    <x v="6"/>
    <x v="2"/>
    <x v="10"/>
  </r>
  <r>
    <x v="141"/>
    <x v="0"/>
    <d v="2023-03-24T00:00:00"/>
    <x v="949"/>
    <s v="CLICC-ML"/>
    <x v="7"/>
    <x v="2"/>
    <x v="1"/>
    <n v="3"/>
    <x v="6"/>
    <x v="2"/>
    <x v="10"/>
  </r>
  <r>
    <x v="141"/>
    <x v="1"/>
    <d v="2023-03-24T00:00:00"/>
    <x v="47"/>
    <s v="CLICC-ML"/>
    <x v="7"/>
    <x v="2"/>
    <x v="1"/>
    <n v="3"/>
    <x v="6"/>
    <x v="2"/>
    <x v="10"/>
  </r>
  <r>
    <x v="141"/>
    <x v="1"/>
    <d v="2023-03-18T00:00:00"/>
    <x v="453"/>
    <s v="HDST"/>
    <x v="8"/>
    <x v="4"/>
    <x v="1"/>
    <n v="3"/>
    <x v="6"/>
    <x v="2"/>
    <x v="10"/>
  </r>
  <r>
    <x v="141"/>
    <x v="1"/>
    <d v="2023-03-29T00:00:00"/>
    <x v="1721"/>
    <s v="CBK"/>
    <x v="6"/>
    <x v="2"/>
    <x v="1"/>
    <n v="3"/>
    <x v="6"/>
    <x v="2"/>
    <x v="10"/>
  </r>
  <r>
    <x v="141"/>
    <x v="1"/>
    <d v="2023-03-25T00:00:00"/>
    <x v="46"/>
    <s v="CBK"/>
    <x v="6"/>
    <x v="2"/>
    <x v="1"/>
    <n v="3"/>
    <x v="6"/>
    <x v="2"/>
    <x v="10"/>
  </r>
  <r>
    <x v="141"/>
    <x v="1"/>
    <d v="2023-03-18T00:00:00"/>
    <x v="285"/>
    <s v="IPHONE"/>
    <x v="1"/>
    <x v="1"/>
    <x v="1"/>
    <n v="3"/>
    <x v="6"/>
    <x v="2"/>
    <x v="10"/>
  </r>
  <r>
    <x v="141"/>
    <x v="1"/>
    <d v="2023-03-18T00:00:00"/>
    <x v="1279"/>
    <s v="OMNI"/>
    <x v="15"/>
    <x v="1"/>
    <x v="1"/>
    <n v="3"/>
    <x v="6"/>
    <x v="2"/>
    <x v="10"/>
  </r>
  <r>
    <x v="141"/>
    <x v="0"/>
    <d v="2023-03-18T00:00:00"/>
    <x v="554"/>
    <s v="IPHONE"/>
    <x v="1"/>
    <x v="1"/>
    <x v="1"/>
    <n v="3"/>
    <x v="6"/>
    <x v="2"/>
    <x v="10"/>
  </r>
  <r>
    <x v="141"/>
    <x v="1"/>
    <d v="2023-03-24T00:00:00"/>
    <x v="565"/>
    <s v="CBK"/>
    <x v="6"/>
    <x v="2"/>
    <x v="1"/>
    <n v="3"/>
    <x v="6"/>
    <x v="2"/>
    <x v="10"/>
  </r>
  <r>
    <x v="141"/>
    <x v="1"/>
    <d v="2023-03-18T00:00:00"/>
    <x v="1086"/>
    <s v="IPHONE"/>
    <x v="1"/>
    <x v="1"/>
    <x v="1"/>
    <n v="3"/>
    <x v="6"/>
    <x v="2"/>
    <x v="10"/>
  </r>
  <r>
    <x v="142"/>
    <x v="0"/>
    <d v="2023-03-22T00:00:00"/>
    <x v="982"/>
    <s v="CALC"/>
    <x v="16"/>
    <x v="4"/>
    <x v="1"/>
    <n v="3"/>
    <x v="6"/>
    <x v="3"/>
    <x v="10"/>
  </r>
  <r>
    <x v="142"/>
    <x v="1"/>
    <d v="2023-03-24T00:00:00"/>
    <x v="1504"/>
    <s v="CLICC-ML"/>
    <x v="7"/>
    <x v="2"/>
    <x v="1"/>
    <n v="3"/>
    <x v="6"/>
    <x v="3"/>
    <x v="10"/>
  </r>
  <r>
    <x v="142"/>
    <x v="1"/>
    <d v="2023-03-19T00:00:00"/>
    <x v="1586"/>
    <s v="MACUSBC"/>
    <x v="2"/>
    <x v="1"/>
    <x v="1"/>
    <n v="3"/>
    <x v="6"/>
    <x v="3"/>
    <x v="10"/>
  </r>
  <r>
    <x v="142"/>
    <x v="1"/>
    <d v="2023-03-22T00:00:00"/>
    <x v="969"/>
    <s v="CALC"/>
    <x v="16"/>
    <x v="4"/>
    <x v="1"/>
    <n v="3"/>
    <x v="6"/>
    <x v="3"/>
    <x v="10"/>
  </r>
  <r>
    <x v="142"/>
    <x v="1"/>
    <d v="2023-03-24T00:00:00"/>
    <x v="1722"/>
    <s v="CBK"/>
    <x v="6"/>
    <x v="2"/>
    <x v="1"/>
    <n v="3"/>
    <x v="6"/>
    <x v="3"/>
    <x v="10"/>
  </r>
  <r>
    <x v="142"/>
    <x v="1"/>
    <d v="2023-03-19T00:00:00"/>
    <x v="1532"/>
    <s v="MACUSBC"/>
    <x v="2"/>
    <x v="1"/>
    <x v="1"/>
    <n v="3"/>
    <x v="6"/>
    <x v="3"/>
    <x v="10"/>
  </r>
  <r>
    <x v="142"/>
    <x v="0"/>
    <d v="2023-03-26T00:00:00"/>
    <x v="399"/>
    <s v="CBK"/>
    <x v="6"/>
    <x v="2"/>
    <x v="1"/>
    <n v="3"/>
    <x v="6"/>
    <x v="3"/>
    <x v="10"/>
  </r>
  <r>
    <x v="142"/>
    <x v="1"/>
    <d v="2023-03-24T00:00:00"/>
    <x v="533"/>
    <s v="CBK"/>
    <x v="6"/>
    <x v="2"/>
    <x v="1"/>
    <n v="3"/>
    <x v="6"/>
    <x v="3"/>
    <x v="10"/>
  </r>
  <r>
    <x v="142"/>
    <x v="1"/>
    <d v="2023-03-31T00:00:00"/>
    <x v="997"/>
    <s v="CLICC-ML"/>
    <x v="7"/>
    <x v="2"/>
    <x v="1"/>
    <n v="3"/>
    <x v="6"/>
    <x v="3"/>
    <x v="10"/>
  </r>
  <r>
    <x v="142"/>
    <x v="1"/>
    <d v="2023-03-19T00:00:00"/>
    <x v="326"/>
    <s v="WALLADPT"/>
    <x v="3"/>
    <x v="1"/>
    <x v="1"/>
    <n v="3"/>
    <x v="6"/>
    <x v="3"/>
    <x v="10"/>
  </r>
  <r>
    <x v="142"/>
    <x v="1"/>
    <d v="2023-03-19T00:00:00"/>
    <x v="285"/>
    <s v="IPHONE"/>
    <x v="1"/>
    <x v="1"/>
    <x v="1"/>
    <n v="3"/>
    <x v="6"/>
    <x v="3"/>
    <x v="10"/>
  </r>
  <r>
    <x v="142"/>
    <x v="1"/>
    <d v="2023-03-30T00:00:00"/>
    <x v="158"/>
    <s v="CLICC-ML"/>
    <x v="7"/>
    <x v="2"/>
    <x v="1"/>
    <n v="3"/>
    <x v="6"/>
    <x v="3"/>
    <x v="10"/>
  </r>
  <r>
    <x v="142"/>
    <x v="1"/>
    <d v="2023-03-31T00:00:00"/>
    <x v="73"/>
    <s v="CLICC-ML"/>
    <x v="7"/>
    <x v="2"/>
    <x v="1"/>
    <n v="3"/>
    <x v="6"/>
    <x v="3"/>
    <x v="10"/>
  </r>
  <r>
    <x v="142"/>
    <x v="1"/>
    <d v="2023-03-22T00:00:00"/>
    <x v="1017"/>
    <s v="CALC"/>
    <x v="16"/>
    <x v="4"/>
    <x v="1"/>
    <n v="3"/>
    <x v="6"/>
    <x v="3"/>
    <x v="10"/>
  </r>
  <r>
    <x v="142"/>
    <x v="0"/>
    <d v="2023-03-26T00:00:00"/>
    <x v="467"/>
    <s v="CBK"/>
    <x v="6"/>
    <x v="2"/>
    <x v="1"/>
    <n v="3"/>
    <x v="6"/>
    <x v="3"/>
    <x v="10"/>
  </r>
  <r>
    <x v="142"/>
    <x v="1"/>
    <d v="2023-03-24T00:00:00"/>
    <x v="460"/>
    <s v="CLICC-ML"/>
    <x v="7"/>
    <x v="2"/>
    <x v="1"/>
    <n v="3"/>
    <x v="6"/>
    <x v="3"/>
    <x v="10"/>
  </r>
  <r>
    <x v="142"/>
    <x v="1"/>
    <d v="2023-03-22T00:00:00"/>
    <x v="966"/>
    <s v="CALC"/>
    <x v="16"/>
    <x v="4"/>
    <x v="1"/>
    <n v="3"/>
    <x v="6"/>
    <x v="3"/>
    <x v="10"/>
  </r>
  <r>
    <x v="142"/>
    <x v="1"/>
    <d v="2023-03-19T00:00:00"/>
    <x v="936"/>
    <s v="WALLADPT"/>
    <x v="3"/>
    <x v="1"/>
    <x v="1"/>
    <n v="3"/>
    <x v="6"/>
    <x v="3"/>
    <x v="10"/>
  </r>
  <r>
    <x v="142"/>
    <x v="1"/>
    <d v="2023-03-19T00:00:00"/>
    <x v="1"/>
    <s v="IPHONE"/>
    <x v="1"/>
    <x v="1"/>
    <x v="1"/>
    <n v="3"/>
    <x v="6"/>
    <x v="3"/>
    <x v="10"/>
  </r>
  <r>
    <x v="142"/>
    <x v="1"/>
    <d v="2023-03-24T00:00:00"/>
    <x v="1397"/>
    <s v="CLICC-ML"/>
    <x v="7"/>
    <x v="2"/>
    <x v="1"/>
    <n v="3"/>
    <x v="6"/>
    <x v="3"/>
    <x v="10"/>
  </r>
  <r>
    <x v="142"/>
    <x v="1"/>
    <d v="2023-03-22T00:00:00"/>
    <x v="550"/>
    <s v="CALC"/>
    <x v="16"/>
    <x v="4"/>
    <x v="1"/>
    <n v="3"/>
    <x v="6"/>
    <x v="3"/>
    <x v="10"/>
  </r>
  <r>
    <x v="142"/>
    <x v="1"/>
    <d v="2023-03-22T00:00:00"/>
    <x v="1639"/>
    <s v="CALC"/>
    <x v="16"/>
    <x v="4"/>
    <x v="1"/>
    <n v="3"/>
    <x v="6"/>
    <x v="3"/>
    <x v="10"/>
  </r>
  <r>
    <x v="142"/>
    <x v="1"/>
    <d v="2023-03-22T00:00:00"/>
    <x v="952"/>
    <s v="CALC"/>
    <x v="16"/>
    <x v="4"/>
    <x v="1"/>
    <n v="3"/>
    <x v="6"/>
    <x v="3"/>
    <x v="10"/>
  </r>
  <r>
    <x v="142"/>
    <x v="1"/>
    <d v="2023-03-22T00:00:00"/>
    <x v="972"/>
    <s v="CALC"/>
    <x v="16"/>
    <x v="4"/>
    <x v="1"/>
    <n v="3"/>
    <x v="6"/>
    <x v="3"/>
    <x v="10"/>
  </r>
  <r>
    <x v="142"/>
    <x v="1"/>
    <d v="2023-03-19T00:00:00"/>
    <x v="704"/>
    <s v="HDMIC"/>
    <x v="0"/>
    <x v="0"/>
    <x v="1"/>
    <n v="3"/>
    <x v="6"/>
    <x v="3"/>
    <x v="10"/>
  </r>
  <r>
    <x v="142"/>
    <x v="1"/>
    <d v="2023-03-22T00:00:00"/>
    <x v="435"/>
    <s v="CALC"/>
    <x v="16"/>
    <x v="4"/>
    <x v="1"/>
    <n v="3"/>
    <x v="6"/>
    <x v="3"/>
    <x v="10"/>
  </r>
  <r>
    <x v="142"/>
    <x v="1"/>
    <d v="2023-03-31T00:00:00"/>
    <x v="1723"/>
    <s v="CLICC-MM"/>
    <x v="4"/>
    <x v="2"/>
    <x v="1"/>
    <n v="3"/>
    <x v="6"/>
    <x v="3"/>
    <x v="10"/>
  </r>
  <r>
    <x v="142"/>
    <x v="0"/>
    <d v="2023-03-26T00:00:00"/>
    <x v="1129"/>
    <s v="CBK"/>
    <x v="6"/>
    <x v="2"/>
    <x v="1"/>
    <n v="3"/>
    <x v="6"/>
    <x v="3"/>
    <x v="10"/>
  </r>
  <r>
    <x v="142"/>
    <x v="1"/>
    <d v="2023-03-26T00:00:00"/>
    <x v="877"/>
    <s v="CBK"/>
    <x v="6"/>
    <x v="2"/>
    <x v="1"/>
    <n v="3"/>
    <x v="6"/>
    <x v="3"/>
    <x v="10"/>
  </r>
  <r>
    <x v="142"/>
    <x v="1"/>
    <d v="2023-03-22T00:00:00"/>
    <x v="1161"/>
    <s v="CALC"/>
    <x v="16"/>
    <x v="4"/>
    <x v="1"/>
    <n v="3"/>
    <x v="6"/>
    <x v="3"/>
    <x v="10"/>
  </r>
  <r>
    <x v="142"/>
    <x v="1"/>
    <d v="2023-03-26T00:00:00"/>
    <x v="877"/>
    <s v="CBK"/>
    <x v="6"/>
    <x v="2"/>
    <x v="1"/>
    <n v="3"/>
    <x v="6"/>
    <x v="3"/>
    <x v="10"/>
  </r>
  <r>
    <x v="142"/>
    <x v="0"/>
    <d v="2023-03-26T00:00:00"/>
    <x v="870"/>
    <s v="CBK"/>
    <x v="6"/>
    <x v="2"/>
    <x v="1"/>
    <n v="3"/>
    <x v="6"/>
    <x v="3"/>
    <x v="10"/>
  </r>
  <r>
    <x v="142"/>
    <x v="1"/>
    <d v="2023-03-26T00:00:00"/>
    <x v="327"/>
    <s v="CBK"/>
    <x v="6"/>
    <x v="2"/>
    <x v="1"/>
    <n v="3"/>
    <x v="6"/>
    <x v="3"/>
    <x v="10"/>
  </r>
  <r>
    <x v="142"/>
    <x v="1"/>
    <d v="2023-03-19T00:00:00"/>
    <x v="1558"/>
    <s v="MACUSBC"/>
    <x v="2"/>
    <x v="1"/>
    <x v="1"/>
    <n v="3"/>
    <x v="6"/>
    <x v="3"/>
    <x v="10"/>
  </r>
  <r>
    <x v="143"/>
    <x v="2"/>
    <d v="2023-03-27T00:00:00"/>
    <x v="46"/>
    <s v="CBK"/>
    <x v="6"/>
    <x v="2"/>
    <x v="1"/>
    <n v="3"/>
    <x v="6"/>
    <x v="4"/>
    <x v="11"/>
  </r>
  <r>
    <x v="143"/>
    <x v="1"/>
    <d v="2023-03-23T00:00:00"/>
    <x v="982"/>
    <s v="CALC"/>
    <x v="16"/>
    <x v="4"/>
    <x v="1"/>
    <n v="3"/>
    <x v="6"/>
    <x v="4"/>
    <x v="11"/>
  </r>
  <r>
    <x v="143"/>
    <x v="3"/>
    <d v="2023-03-27T00:00:00"/>
    <x v="750"/>
    <s v="CBK"/>
    <x v="6"/>
    <x v="2"/>
    <x v="1"/>
    <n v="3"/>
    <x v="6"/>
    <x v="4"/>
    <x v="11"/>
  </r>
  <r>
    <x v="143"/>
    <x v="0"/>
    <d v="2023-03-21T00:00:00"/>
    <x v="750"/>
    <s v="CBK"/>
    <x v="6"/>
    <x v="2"/>
    <x v="1"/>
    <n v="3"/>
    <x v="6"/>
    <x v="4"/>
    <x v="11"/>
  </r>
  <r>
    <x v="143"/>
    <x v="0"/>
    <d v="2023-03-20T00:00:00"/>
    <x v="628"/>
    <s v="CBK"/>
    <x v="6"/>
    <x v="2"/>
    <x v="1"/>
    <n v="3"/>
    <x v="6"/>
    <x v="4"/>
    <x v="11"/>
  </r>
  <r>
    <x v="143"/>
    <x v="0"/>
    <d v="2023-03-20T00:00:00"/>
    <x v="1040"/>
    <s v="CBK"/>
    <x v="6"/>
    <x v="2"/>
    <x v="1"/>
    <n v="3"/>
    <x v="6"/>
    <x v="4"/>
    <x v="11"/>
  </r>
  <r>
    <x v="143"/>
    <x v="0"/>
    <d v="2023-03-20T00:00:00"/>
    <x v="463"/>
    <s v="CBK"/>
    <x v="6"/>
    <x v="2"/>
    <x v="1"/>
    <n v="3"/>
    <x v="6"/>
    <x v="4"/>
    <x v="11"/>
  </r>
  <r>
    <x v="143"/>
    <x v="0"/>
    <d v="2023-03-20T00:00:00"/>
    <x v="1288"/>
    <s v="CBK"/>
    <x v="6"/>
    <x v="2"/>
    <x v="1"/>
    <n v="3"/>
    <x v="6"/>
    <x v="4"/>
    <x v="11"/>
  </r>
  <r>
    <x v="143"/>
    <x v="1"/>
    <d v="2023-03-23T00:00:00"/>
    <x v="1509"/>
    <s v="CALC"/>
    <x v="16"/>
    <x v="4"/>
    <x v="1"/>
    <n v="3"/>
    <x v="6"/>
    <x v="4"/>
    <x v="11"/>
  </r>
  <r>
    <x v="143"/>
    <x v="0"/>
    <d v="2023-03-27T00:00:00"/>
    <x v="392"/>
    <s v="CBK"/>
    <x v="6"/>
    <x v="2"/>
    <x v="1"/>
    <n v="3"/>
    <x v="6"/>
    <x v="4"/>
    <x v="11"/>
  </r>
  <r>
    <x v="143"/>
    <x v="0"/>
    <d v="2023-03-20T00:00:00"/>
    <x v="1586"/>
    <s v="MACUSBC"/>
    <x v="2"/>
    <x v="1"/>
    <x v="1"/>
    <n v="3"/>
    <x v="6"/>
    <x v="4"/>
    <x v="11"/>
  </r>
  <r>
    <x v="143"/>
    <x v="0"/>
    <d v="2023-03-20T00:00:00"/>
    <x v="453"/>
    <s v="HDST"/>
    <x v="8"/>
    <x v="4"/>
    <x v="1"/>
    <n v="3"/>
    <x v="6"/>
    <x v="4"/>
    <x v="11"/>
  </r>
  <r>
    <x v="143"/>
    <x v="0"/>
    <d v="2023-03-27T00:00:00"/>
    <x v="921"/>
    <s v="CBK"/>
    <x v="6"/>
    <x v="2"/>
    <x v="1"/>
    <n v="3"/>
    <x v="6"/>
    <x v="4"/>
    <x v="11"/>
  </r>
  <r>
    <x v="143"/>
    <x v="0"/>
    <d v="2023-03-27T00:00:00"/>
    <x v="1159"/>
    <s v="CBK"/>
    <x v="6"/>
    <x v="2"/>
    <x v="1"/>
    <n v="3"/>
    <x v="6"/>
    <x v="4"/>
    <x v="11"/>
  </r>
  <r>
    <x v="143"/>
    <x v="1"/>
    <d v="2023-03-20T00:00:00"/>
    <x v="310"/>
    <s v="HPUSBC"/>
    <x v="12"/>
    <x v="1"/>
    <x v="1"/>
    <n v="3"/>
    <x v="6"/>
    <x v="4"/>
    <x v="11"/>
  </r>
  <r>
    <x v="143"/>
    <x v="1"/>
    <d v="2023-03-20T00:00:00"/>
    <x v="185"/>
    <s v="IPHONE"/>
    <x v="1"/>
    <x v="1"/>
    <x v="1"/>
    <n v="3"/>
    <x v="6"/>
    <x v="4"/>
    <x v="11"/>
  </r>
  <r>
    <x v="143"/>
    <x v="1"/>
    <d v="2023-03-20T00:00:00"/>
    <x v="1143"/>
    <s v="WALLADPT"/>
    <x v="3"/>
    <x v="1"/>
    <x v="1"/>
    <n v="3"/>
    <x v="6"/>
    <x v="4"/>
    <x v="11"/>
  </r>
  <r>
    <x v="143"/>
    <x v="1"/>
    <d v="2023-03-27T00:00:00"/>
    <x v="860"/>
    <s v="CBK"/>
    <x v="6"/>
    <x v="2"/>
    <x v="1"/>
    <n v="3"/>
    <x v="6"/>
    <x v="4"/>
    <x v="11"/>
  </r>
  <r>
    <x v="143"/>
    <x v="1"/>
    <d v="2023-03-20T00:00:00"/>
    <x v="961"/>
    <s v="MACCHRG"/>
    <x v="9"/>
    <x v="1"/>
    <x v="1"/>
    <n v="3"/>
    <x v="6"/>
    <x v="4"/>
    <x v="11"/>
  </r>
  <r>
    <x v="143"/>
    <x v="1"/>
    <d v="2023-03-27T00:00:00"/>
    <x v="655"/>
    <s v="CBK"/>
    <x v="6"/>
    <x v="2"/>
    <x v="1"/>
    <n v="3"/>
    <x v="6"/>
    <x v="4"/>
    <x v="11"/>
  </r>
  <r>
    <x v="143"/>
    <x v="1"/>
    <d v="2023-03-20T00:00:00"/>
    <x v="597"/>
    <s v="HDMIC"/>
    <x v="0"/>
    <x v="0"/>
    <x v="1"/>
    <n v="3"/>
    <x v="6"/>
    <x v="4"/>
    <x v="11"/>
  </r>
  <r>
    <x v="143"/>
    <x v="0"/>
    <d v="2023-03-27T00:00:00"/>
    <x v="1724"/>
    <s v="CBK"/>
    <x v="6"/>
    <x v="2"/>
    <x v="1"/>
    <n v="3"/>
    <x v="6"/>
    <x v="4"/>
    <x v="11"/>
  </r>
  <r>
    <x v="143"/>
    <x v="1"/>
    <d v="2023-03-20T00:00:00"/>
    <x v="1533"/>
    <s v="MACUSBC"/>
    <x v="2"/>
    <x v="1"/>
    <x v="1"/>
    <n v="3"/>
    <x v="6"/>
    <x v="4"/>
    <x v="11"/>
  </r>
  <r>
    <x v="143"/>
    <x v="0"/>
    <d v="2023-04-03T00:00:00"/>
    <x v="1725"/>
    <s v="CLICC-MM"/>
    <x v="4"/>
    <x v="2"/>
    <x v="1"/>
    <n v="3"/>
    <x v="6"/>
    <x v="4"/>
    <x v="11"/>
  </r>
  <r>
    <x v="143"/>
    <x v="1"/>
    <d v="2023-03-20T00:00:00"/>
    <x v="249"/>
    <s v="IPHONE"/>
    <x v="1"/>
    <x v="1"/>
    <x v="1"/>
    <n v="3"/>
    <x v="6"/>
    <x v="4"/>
    <x v="11"/>
  </r>
  <r>
    <x v="143"/>
    <x v="1"/>
    <d v="2023-03-20T00:00:00"/>
    <x v="250"/>
    <s v="WALLADPT"/>
    <x v="3"/>
    <x v="1"/>
    <x v="1"/>
    <n v="3"/>
    <x v="6"/>
    <x v="4"/>
    <x v="11"/>
  </r>
  <r>
    <x v="143"/>
    <x v="1"/>
    <d v="2023-03-27T00:00:00"/>
    <x v="85"/>
    <s v="CLICC-ML"/>
    <x v="7"/>
    <x v="2"/>
    <x v="1"/>
    <n v="3"/>
    <x v="6"/>
    <x v="4"/>
    <x v="11"/>
  </r>
  <r>
    <x v="143"/>
    <x v="0"/>
    <d v="2023-03-20T00:00:00"/>
    <x v="1726"/>
    <s v="OLDMACCHRG"/>
    <x v="22"/>
    <x v="1"/>
    <x v="1"/>
    <n v="3"/>
    <x v="6"/>
    <x v="4"/>
    <x v="11"/>
  </r>
  <r>
    <x v="143"/>
    <x v="0"/>
    <d v="2023-03-20T00:00:00"/>
    <x v="974"/>
    <s v="OMNI"/>
    <x v="15"/>
    <x v="1"/>
    <x v="1"/>
    <n v="3"/>
    <x v="6"/>
    <x v="4"/>
    <x v="11"/>
  </r>
  <r>
    <x v="143"/>
    <x v="0"/>
    <d v="2023-03-20T00:00:00"/>
    <x v="68"/>
    <s v="MACCHRG"/>
    <x v="9"/>
    <x v="1"/>
    <x v="1"/>
    <n v="3"/>
    <x v="6"/>
    <x v="4"/>
    <x v="11"/>
  </r>
  <r>
    <x v="143"/>
    <x v="1"/>
    <d v="2023-03-23T00:00:00"/>
    <x v="1092"/>
    <s v="CALC"/>
    <x v="16"/>
    <x v="4"/>
    <x v="1"/>
    <n v="3"/>
    <x v="6"/>
    <x v="4"/>
    <x v="11"/>
  </r>
  <r>
    <x v="143"/>
    <x v="0"/>
    <d v="2023-03-27T00:00:00"/>
    <x v="1727"/>
    <s v="CLICC-MM"/>
    <x v="4"/>
    <x v="2"/>
    <x v="1"/>
    <n v="3"/>
    <x v="6"/>
    <x v="4"/>
    <x v="11"/>
  </r>
  <r>
    <x v="143"/>
    <x v="1"/>
    <d v="2023-03-20T00:00:00"/>
    <x v="1082"/>
    <s v="UVGA"/>
    <x v="10"/>
    <x v="0"/>
    <x v="1"/>
    <n v="3"/>
    <x v="6"/>
    <x v="4"/>
    <x v="11"/>
  </r>
  <r>
    <x v="143"/>
    <x v="1"/>
    <d v="2023-03-23T00:00:00"/>
    <x v="1007"/>
    <s v="CALC"/>
    <x v="16"/>
    <x v="4"/>
    <x v="1"/>
    <n v="3"/>
    <x v="6"/>
    <x v="4"/>
    <x v="11"/>
  </r>
  <r>
    <x v="143"/>
    <x v="1"/>
    <d v="2023-03-23T00:00:00"/>
    <x v="550"/>
    <s v="CALC"/>
    <x v="16"/>
    <x v="4"/>
    <x v="1"/>
    <n v="3"/>
    <x v="6"/>
    <x v="4"/>
    <x v="11"/>
  </r>
  <r>
    <x v="143"/>
    <x v="2"/>
    <d v="2023-03-20T00:00:00"/>
    <x v="326"/>
    <s v="WALLADPT"/>
    <x v="3"/>
    <x v="1"/>
    <x v="1"/>
    <n v="3"/>
    <x v="6"/>
    <x v="4"/>
    <x v="11"/>
  </r>
  <r>
    <x v="143"/>
    <x v="2"/>
    <d v="2023-03-20T00:00:00"/>
    <x v="285"/>
    <s v="IPHONE"/>
    <x v="1"/>
    <x v="1"/>
    <x v="1"/>
    <n v="3"/>
    <x v="6"/>
    <x v="4"/>
    <x v="11"/>
  </r>
  <r>
    <x v="143"/>
    <x v="0"/>
    <d v="2023-03-20T00:00:00"/>
    <x v="963"/>
    <s v="WALLADPT"/>
    <x v="3"/>
    <x v="1"/>
    <x v="1"/>
    <n v="3"/>
    <x v="6"/>
    <x v="4"/>
    <x v="11"/>
  </r>
  <r>
    <x v="143"/>
    <x v="0"/>
    <d v="2023-03-20T00:00:00"/>
    <x v="2"/>
    <s v="IPHONE"/>
    <x v="1"/>
    <x v="1"/>
    <x v="1"/>
    <n v="3"/>
    <x v="6"/>
    <x v="4"/>
    <x v="11"/>
  </r>
  <r>
    <x v="143"/>
    <x v="1"/>
    <d v="2023-03-27T00:00:00"/>
    <x v="768"/>
    <s v="CBK"/>
    <x v="6"/>
    <x v="2"/>
    <x v="1"/>
    <n v="3"/>
    <x v="6"/>
    <x v="4"/>
    <x v="11"/>
  </r>
  <r>
    <x v="143"/>
    <x v="3"/>
    <d v="2023-03-20T00:00:00"/>
    <x v="333"/>
    <s v="WALLADPT"/>
    <x v="3"/>
    <x v="1"/>
    <x v="1"/>
    <n v="3"/>
    <x v="6"/>
    <x v="4"/>
    <x v="11"/>
  </r>
  <r>
    <x v="143"/>
    <x v="3"/>
    <d v="2023-03-20T00:00:00"/>
    <x v="67"/>
    <s v="IPHONE"/>
    <x v="1"/>
    <x v="1"/>
    <x v="1"/>
    <n v="3"/>
    <x v="6"/>
    <x v="4"/>
    <x v="11"/>
  </r>
  <r>
    <x v="143"/>
    <x v="1"/>
    <d v="2023-03-27T00:00:00"/>
    <x v="1269"/>
    <s v="CBK"/>
    <x v="6"/>
    <x v="2"/>
    <x v="1"/>
    <n v="3"/>
    <x v="6"/>
    <x v="4"/>
    <x v="11"/>
  </r>
  <r>
    <x v="143"/>
    <x v="0"/>
    <d v="2023-03-23T00:00:00"/>
    <x v="1572"/>
    <s v="CALC"/>
    <x v="16"/>
    <x v="4"/>
    <x v="1"/>
    <n v="3"/>
    <x v="6"/>
    <x v="4"/>
    <x v="11"/>
  </r>
  <r>
    <x v="143"/>
    <x v="1"/>
    <d v="2023-03-27T00:00:00"/>
    <x v="1028"/>
    <s v="CBK"/>
    <x v="6"/>
    <x v="2"/>
    <x v="1"/>
    <n v="3"/>
    <x v="6"/>
    <x v="4"/>
    <x v="11"/>
  </r>
  <r>
    <x v="143"/>
    <x v="3"/>
    <d v="2023-03-27T00:00:00"/>
    <x v="327"/>
    <s v="CBK"/>
    <x v="6"/>
    <x v="2"/>
    <x v="1"/>
    <n v="3"/>
    <x v="6"/>
    <x v="4"/>
    <x v="11"/>
  </r>
  <r>
    <x v="143"/>
    <x v="1"/>
    <d v="2023-03-20T00:00:00"/>
    <x v="1235"/>
    <s v="HDST"/>
    <x v="8"/>
    <x v="4"/>
    <x v="1"/>
    <n v="3"/>
    <x v="6"/>
    <x v="4"/>
    <x v="11"/>
  </r>
  <r>
    <x v="143"/>
    <x v="0"/>
    <d v="2023-03-20T00:00:00"/>
    <x v="1536"/>
    <s v="MACUSBC"/>
    <x v="2"/>
    <x v="1"/>
    <x v="1"/>
    <n v="3"/>
    <x v="6"/>
    <x v="4"/>
    <x v="11"/>
  </r>
  <r>
    <x v="143"/>
    <x v="0"/>
    <d v="2023-03-27T00:00:00"/>
    <x v="328"/>
    <s v="CBK"/>
    <x v="6"/>
    <x v="2"/>
    <x v="1"/>
    <n v="3"/>
    <x v="6"/>
    <x v="4"/>
    <x v="11"/>
  </r>
  <r>
    <x v="143"/>
    <x v="0"/>
    <d v="2023-03-20T00:00:00"/>
    <x v="1515"/>
    <s v="WALLADPT"/>
    <x v="3"/>
    <x v="1"/>
    <x v="1"/>
    <n v="3"/>
    <x v="6"/>
    <x v="4"/>
    <x v="11"/>
  </r>
  <r>
    <x v="143"/>
    <x v="0"/>
    <d v="2023-03-20T00:00:00"/>
    <x v="751"/>
    <s v="IPHONE"/>
    <x v="1"/>
    <x v="1"/>
    <x v="1"/>
    <n v="3"/>
    <x v="6"/>
    <x v="4"/>
    <x v="11"/>
  </r>
  <r>
    <x v="143"/>
    <x v="1"/>
    <d v="2023-03-27T00:00:00"/>
    <x v="1076"/>
    <s v="CBK"/>
    <x v="6"/>
    <x v="2"/>
    <x v="1"/>
    <n v="3"/>
    <x v="6"/>
    <x v="4"/>
    <x v="11"/>
  </r>
  <r>
    <x v="143"/>
    <x v="1"/>
    <d v="2023-04-03T00:00:00"/>
    <x v="781"/>
    <s v="CLICC-ML"/>
    <x v="7"/>
    <x v="2"/>
    <x v="1"/>
    <n v="3"/>
    <x v="6"/>
    <x v="4"/>
    <x v="11"/>
  </r>
  <r>
    <x v="143"/>
    <x v="0"/>
    <d v="2023-03-20T00:00:00"/>
    <x v="1258"/>
    <s v="WALLADPT"/>
    <x v="3"/>
    <x v="1"/>
    <x v="1"/>
    <n v="3"/>
    <x v="6"/>
    <x v="4"/>
    <x v="11"/>
  </r>
  <r>
    <x v="143"/>
    <x v="0"/>
    <d v="2023-03-20T00:00:00"/>
    <x v="1382"/>
    <s v="IPHONE"/>
    <x v="1"/>
    <x v="1"/>
    <x v="1"/>
    <n v="3"/>
    <x v="6"/>
    <x v="4"/>
    <x v="11"/>
  </r>
  <r>
    <x v="143"/>
    <x v="1"/>
    <d v="2023-03-20T00:00:00"/>
    <x v="854"/>
    <s v="WALLADPT"/>
    <x v="3"/>
    <x v="1"/>
    <x v="1"/>
    <n v="3"/>
    <x v="6"/>
    <x v="4"/>
    <x v="11"/>
  </r>
  <r>
    <x v="143"/>
    <x v="1"/>
    <d v="2023-03-20T00:00:00"/>
    <x v="430"/>
    <s v="IPHONE"/>
    <x v="1"/>
    <x v="1"/>
    <x v="1"/>
    <n v="3"/>
    <x v="6"/>
    <x v="4"/>
    <x v="11"/>
  </r>
  <r>
    <x v="143"/>
    <x v="1"/>
    <d v="2023-03-23T00:00:00"/>
    <x v="1509"/>
    <s v="CALC"/>
    <x v="16"/>
    <x v="4"/>
    <x v="1"/>
    <n v="3"/>
    <x v="6"/>
    <x v="4"/>
    <x v="11"/>
  </r>
  <r>
    <x v="143"/>
    <x v="1"/>
    <d v="2023-03-27T00:00:00"/>
    <x v="298"/>
    <s v="CBK"/>
    <x v="6"/>
    <x v="2"/>
    <x v="1"/>
    <n v="3"/>
    <x v="6"/>
    <x v="4"/>
    <x v="11"/>
  </r>
  <r>
    <x v="143"/>
    <x v="1"/>
    <d v="2023-03-23T00:00:00"/>
    <x v="966"/>
    <s v="CALC"/>
    <x v="16"/>
    <x v="4"/>
    <x v="1"/>
    <n v="3"/>
    <x v="6"/>
    <x v="4"/>
    <x v="11"/>
  </r>
  <r>
    <x v="143"/>
    <x v="1"/>
    <d v="2023-03-23T00:00:00"/>
    <x v="982"/>
    <s v="CALC"/>
    <x v="16"/>
    <x v="4"/>
    <x v="1"/>
    <n v="3"/>
    <x v="6"/>
    <x v="4"/>
    <x v="11"/>
  </r>
  <r>
    <x v="143"/>
    <x v="1"/>
    <d v="2023-03-27T00:00:00"/>
    <x v="1645"/>
    <s v="CLICC-ML"/>
    <x v="7"/>
    <x v="2"/>
    <x v="1"/>
    <n v="3"/>
    <x v="6"/>
    <x v="4"/>
    <x v="11"/>
  </r>
  <r>
    <x v="143"/>
    <x v="1"/>
    <d v="2023-03-23T00:00:00"/>
    <x v="1089"/>
    <s v="CALC"/>
    <x v="16"/>
    <x v="4"/>
    <x v="1"/>
    <n v="3"/>
    <x v="6"/>
    <x v="4"/>
    <x v="11"/>
  </r>
  <r>
    <x v="143"/>
    <x v="0"/>
    <d v="2023-03-20T00:00:00"/>
    <x v="67"/>
    <s v="IPHONE"/>
    <x v="1"/>
    <x v="1"/>
    <x v="1"/>
    <n v="3"/>
    <x v="6"/>
    <x v="4"/>
    <x v="11"/>
  </r>
  <r>
    <x v="143"/>
    <x v="0"/>
    <d v="2023-03-20T00:00:00"/>
    <x v="68"/>
    <s v="MACCHRG"/>
    <x v="9"/>
    <x v="1"/>
    <x v="1"/>
    <n v="3"/>
    <x v="6"/>
    <x v="4"/>
    <x v="11"/>
  </r>
  <r>
    <x v="143"/>
    <x v="1"/>
    <d v="2023-03-23T00:00:00"/>
    <x v="966"/>
    <s v="CALC"/>
    <x v="16"/>
    <x v="4"/>
    <x v="1"/>
    <n v="3"/>
    <x v="6"/>
    <x v="4"/>
    <x v="11"/>
  </r>
  <r>
    <x v="143"/>
    <x v="0"/>
    <d v="2023-03-27T00:00:00"/>
    <x v="360"/>
    <s v="CBK"/>
    <x v="6"/>
    <x v="2"/>
    <x v="1"/>
    <n v="3"/>
    <x v="6"/>
    <x v="4"/>
    <x v="11"/>
  </r>
  <r>
    <x v="143"/>
    <x v="0"/>
    <d v="2023-03-23T00:00:00"/>
    <x v="1572"/>
    <s v="CALC"/>
    <x v="16"/>
    <x v="4"/>
    <x v="1"/>
    <n v="3"/>
    <x v="6"/>
    <x v="4"/>
    <x v="11"/>
  </r>
  <r>
    <x v="143"/>
    <x v="0"/>
    <d v="2023-03-27T00:00:00"/>
    <x v="1599"/>
    <s v="CLICC-MM"/>
    <x v="4"/>
    <x v="2"/>
    <x v="1"/>
    <n v="3"/>
    <x v="6"/>
    <x v="4"/>
    <x v="11"/>
  </r>
  <r>
    <x v="143"/>
    <x v="1"/>
    <d v="2023-03-27T00:00:00"/>
    <x v="818"/>
    <s v="CLICC-ML"/>
    <x v="7"/>
    <x v="2"/>
    <x v="1"/>
    <n v="3"/>
    <x v="6"/>
    <x v="4"/>
    <x v="11"/>
  </r>
  <r>
    <x v="143"/>
    <x v="1"/>
    <d v="2023-03-27T00:00:00"/>
    <x v="21"/>
    <s v="CLICC-ML"/>
    <x v="7"/>
    <x v="2"/>
    <x v="1"/>
    <n v="3"/>
    <x v="6"/>
    <x v="4"/>
    <x v="11"/>
  </r>
  <r>
    <x v="143"/>
    <x v="1"/>
    <d v="2023-03-20T00:00:00"/>
    <x v="884"/>
    <s v="WALLADPT"/>
    <x v="3"/>
    <x v="1"/>
    <x v="1"/>
    <n v="3"/>
    <x v="6"/>
    <x v="4"/>
    <x v="11"/>
  </r>
  <r>
    <x v="143"/>
    <x v="1"/>
    <d v="2023-04-03T00:00:00"/>
    <x v="129"/>
    <s v="CLICC-ML"/>
    <x v="7"/>
    <x v="2"/>
    <x v="1"/>
    <n v="3"/>
    <x v="6"/>
    <x v="4"/>
    <x v="11"/>
  </r>
  <r>
    <x v="143"/>
    <x v="0"/>
    <d v="2023-03-20T00:00:00"/>
    <x v="249"/>
    <s v="IPHONE"/>
    <x v="1"/>
    <x v="1"/>
    <x v="1"/>
    <n v="3"/>
    <x v="6"/>
    <x v="4"/>
    <x v="11"/>
  </r>
  <r>
    <x v="143"/>
    <x v="1"/>
    <d v="2023-03-20T00:00:00"/>
    <x v="879"/>
    <s v="OMNI"/>
    <x v="15"/>
    <x v="1"/>
    <x v="1"/>
    <n v="3"/>
    <x v="6"/>
    <x v="4"/>
    <x v="11"/>
  </r>
  <r>
    <x v="143"/>
    <x v="1"/>
    <d v="2023-03-27T00:00:00"/>
    <x v="1178"/>
    <s v="HP"/>
    <x v="18"/>
    <x v="2"/>
    <x v="1"/>
    <n v="3"/>
    <x v="6"/>
    <x v="4"/>
    <x v="11"/>
  </r>
  <r>
    <x v="143"/>
    <x v="1"/>
    <d v="2023-03-20T00:00:00"/>
    <x v="540"/>
    <s v="IPHONE"/>
    <x v="1"/>
    <x v="1"/>
    <x v="1"/>
    <n v="3"/>
    <x v="6"/>
    <x v="4"/>
    <x v="11"/>
  </r>
  <r>
    <x v="143"/>
    <x v="1"/>
    <d v="2023-03-31T00:00:00"/>
    <x v="1728"/>
    <s v="HP"/>
    <x v="18"/>
    <x v="2"/>
    <x v="1"/>
    <n v="3"/>
    <x v="6"/>
    <x v="4"/>
    <x v="11"/>
  </r>
  <r>
    <x v="143"/>
    <x v="1"/>
    <d v="2023-03-30T00:00:00"/>
    <x v="1622"/>
    <s v="HP"/>
    <x v="18"/>
    <x v="2"/>
    <x v="1"/>
    <n v="3"/>
    <x v="6"/>
    <x v="4"/>
    <x v="11"/>
  </r>
  <r>
    <x v="143"/>
    <x v="1"/>
    <d v="2023-03-20T00:00:00"/>
    <x v="368"/>
    <s v="IPHONE"/>
    <x v="1"/>
    <x v="1"/>
    <x v="1"/>
    <n v="3"/>
    <x v="6"/>
    <x v="4"/>
    <x v="11"/>
  </r>
  <r>
    <x v="143"/>
    <x v="1"/>
    <d v="2023-03-20T00:00:00"/>
    <x v="1279"/>
    <s v="OMNI"/>
    <x v="15"/>
    <x v="1"/>
    <x v="1"/>
    <n v="3"/>
    <x v="6"/>
    <x v="4"/>
    <x v="11"/>
  </r>
  <r>
    <x v="143"/>
    <x v="1"/>
    <d v="2023-03-20T00:00:00"/>
    <x v="1536"/>
    <s v="MACUSBC"/>
    <x v="2"/>
    <x v="1"/>
    <x v="1"/>
    <n v="3"/>
    <x v="6"/>
    <x v="4"/>
    <x v="11"/>
  </r>
  <r>
    <x v="143"/>
    <x v="1"/>
    <d v="2023-03-27T00:00:00"/>
    <x v="588"/>
    <s v="CLICC-ML"/>
    <x v="7"/>
    <x v="2"/>
    <x v="1"/>
    <n v="3"/>
    <x v="6"/>
    <x v="4"/>
    <x v="11"/>
  </r>
  <r>
    <x v="143"/>
    <x v="1"/>
    <d v="2023-03-20T00:00:00"/>
    <x v="1116"/>
    <s v="OMNI"/>
    <x v="15"/>
    <x v="1"/>
    <x v="1"/>
    <n v="3"/>
    <x v="6"/>
    <x v="4"/>
    <x v="11"/>
  </r>
  <r>
    <x v="143"/>
    <x v="1"/>
    <d v="2023-03-20T00:00:00"/>
    <x v="185"/>
    <s v="IPHONE"/>
    <x v="1"/>
    <x v="1"/>
    <x v="1"/>
    <n v="3"/>
    <x v="6"/>
    <x v="4"/>
    <x v="11"/>
  </r>
  <r>
    <x v="143"/>
    <x v="1"/>
    <d v="2023-03-27T00:00:00"/>
    <x v="860"/>
    <s v="CBK"/>
    <x v="6"/>
    <x v="2"/>
    <x v="1"/>
    <n v="3"/>
    <x v="6"/>
    <x v="4"/>
    <x v="11"/>
  </r>
  <r>
    <x v="143"/>
    <x v="1"/>
    <d v="2023-03-20T00:00:00"/>
    <x v="1275"/>
    <s v="HPUSBC"/>
    <x v="12"/>
    <x v="1"/>
    <x v="1"/>
    <n v="3"/>
    <x v="6"/>
    <x v="4"/>
    <x v="11"/>
  </r>
  <r>
    <x v="143"/>
    <x v="1"/>
    <d v="2023-03-31T00:00:00"/>
    <x v="925"/>
    <s v="CBK"/>
    <x v="6"/>
    <x v="2"/>
    <x v="1"/>
    <n v="3"/>
    <x v="6"/>
    <x v="4"/>
    <x v="11"/>
  </r>
  <r>
    <x v="143"/>
    <x v="1"/>
    <d v="2023-03-23T00:00:00"/>
    <x v="1092"/>
    <s v="CALC"/>
    <x v="16"/>
    <x v="4"/>
    <x v="1"/>
    <n v="3"/>
    <x v="6"/>
    <x v="4"/>
    <x v="11"/>
  </r>
  <r>
    <x v="143"/>
    <x v="1"/>
    <d v="2023-03-20T00:00:00"/>
    <x v="1539"/>
    <s v="MACUSBC"/>
    <x v="2"/>
    <x v="1"/>
    <x v="1"/>
    <n v="3"/>
    <x v="6"/>
    <x v="4"/>
    <x v="11"/>
  </r>
  <r>
    <x v="143"/>
    <x v="1"/>
    <d v="2023-03-27T00:00:00"/>
    <x v="295"/>
    <s v="CLICC-ML"/>
    <x v="7"/>
    <x v="2"/>
    <x v="1"/>
    <n v="3"/>
    <x v="6"/>
    <x v="4"/>
    <x v="11"/>
  </r>
  <r>
    <x v="143"/>
    <x v="0"/>
    <d v="2023-03-27T00:00:00"/>
    <x v="979"/>
    <s v="CLICC-MM"/>
    <x v="4"/>
    <x v="2"/>
    <x v="1"/>
    <n v="3"/>
    <x v="6"/>
    <x v="4"/>
    <x v="11"/>
  </r>
  <r>
    <x v="143"/>
    <x v="0"/>
    <d v="2023-03-27T00:00:00"/>
    <x v="782"/>
    <s v="FAC"/>
    <x v="4"/>
    <x v="2"/>
    <x v="1"/>
    <n v="3"/>
    <x v="6"/>
    <x v="4"/>
    <x v="11"/>
  </r>
  <r>
    <x v="143"/>
    <x v="0"/>
    <d v="2023-03-27T00:00:00"/>
    <x v="1202"/>
    <s v="HP"/>
    <x v="18"/>
    <x v="2"/>
    <x v="1"/>
    <n v="3"/>
    <x v="6"/>
    <x v="4"/>
    <x v="11"/>
  </r>
  <r>
    <x v="143"/>
    <x v="1"/>
    <d v="2023-03-20T00:00:00"/>
    <x v="1729"/>
    <s v="OMNI"/>
    <x v="15"/>
    <x v="1"/>
    <x v="1"/>
    <n v="3"/>
    <x v="6"/>
    <x v="4"/>
    <x v="11"/>
  </r>
  <r>
    <x v="143"/>
    <x v="1"/>
    <d v="2023-03-23T00:00:00"/>
    <x v="1090"/>
    <s v="CALC"/>
    <x v="16"/>
    <x v="4"/>
    <x v="1"/>
    <n v="3"/>
    <x v="6"/>
    <x v="4"/>
    <x v="11"/>
  </r>
  <r>
    <x v="143"/>
    <x v="1"/>
    <d v="2023-03-27T00:00:00"/>
    <x v="1156"/>
    <s v="CBK"/>
    <x v="6"/>
    <x v="2"/>
    <x v="1"/>
    <n v="3"/>
    <x v="6"/>
    <x v="4"/>
    <x v="11"/>
  </r>
  <r>
    <x v="143"/>
    <x v="1"/>
    <d v="2023-03-20T00:00:00"/>
    <x v="310"/>
    <s v="HPUSBC"/>
    <x v="12"/>
    <x v="1"/>
    <x v="1"/>
    <n v="3"/>
    <x v="6"/>
    <x v="4"/>
    <x v="11"/>
  </r>
  <r>
    <x v="143"/>
    <x v="1"/>
    <d v="2023-03-20T00:00:00"/>
    <x v="1095"/>
    <s v="ANKER"/>
    <x v="20"/>
    <x v="1"/>
    <x v="1"/>
    <n v="3"/>
    <x v="6"/>
    <x v="4"/>
    <x v="11"/>
  </r>
  <r>
    <x v="143"/>
    <x v="0"/>
    <d v="2023-03-20T00:00:00"/>
    <x v="1210"/>
    <s v="MSE"/>
    <x v="11"/>
    <x v="4"/>
    <x v="1"/>
    <n v="3"/>
    <x v="6"/>
    <x v="4"/>
    <x v="11"/>
  </r>
  <r>
    <x v="143"/>
    <x v="1"/>
    <d v="2023-03-20T00:00:00"/>
    <x v="1730"/>
    <s v="VGAC"/>
    <x v="13"/>
    <x v="0"/>
    <x v="1"/>
    <n v="3"/>
    <x v="6"/>
    <x v="4"/>
    <x v="11"/>
  </r>
  <r>
    <x v="143"/>
    <x v="1"/>
    <d v="2023-03-20T00:00:00"/>
    <x v="919"/>
    <s v="UVGA"/>
    <x v="10"/>
    <x v="0"/>
    <x v="1"/>
    <n v="3"/>
    <x v="6"/>
    <x v="4"/>
    <x v="11"/>
  </r>
  <r>
    <x v="143"/>
    <x v="1"/>
    <d v="2023-03-20T00:00:00"/>
    <x v="1701"/>
    <s v="OMNI"/>
    <x v="15"/>
    <x v="1"/>
    <x v="1"/>
    <n v="3"/>
    <x v="6"/>
    <x v="4"/>
    <x v="11"/>
  </r>
  <r>
    <x v="143"/>
    <x v="1"/>
    <d v="2023-03-20T00:00:00"/>
    <x v="1586"/>
    <s v="MACUSBC"/>
    <x v="2"/>
    <x v="1"/>
    <x v="1"/>
    <n v="3"/>
    <x v="6"/>
    <x v="4"/>
    <x v="11"/>
  </r>
  <r>
    <x v="143"/>
    <x v="1"/>
    <d v="2023-03-20T00:00:00"/>
    <x v="963"/>
    <s v="WALLADPT"/>
    <x v="3"/>
    <x v="1"/>
    <x v="1"/>
    <n v="3"/>
    <x v="6"/>
    <x v="4"/>
    <x v="11"/>
  </r>
  <r>
    <x v="143"/>
    <x v="1"/>
    <d v="2023-03-20T00:00:00"/>
    <x v="2"/>
    <s v="IPHONE"/>
    <x v="1"/>
    <x v="1"/>
    <x v="1"/>
    <n v="3"/>
    <x v="6"/>
    <x v="4"/>
    <x v="11"/>
  </r>
  <r>
    <x v="143"/>
    <x v="4"/>
    <d v="2023-03-20T00:00:00"/>
    <x v="1260"/>
    <s v="OLDMACCHRG"/>
    <x v="22"/>
    <x v="1"/>
    <x v="1"/>
    <n v="3"/>
    <x v="6"/>
    <x v="4"/>
    <x v="11"/>
  </r>
  <r>
    <x v="143"/>
    <x v="4"/>
    <d v="2023-03-20T00:00:00"/>
    <x v="68"/>
    <s v="MACCHRG"/>
    <x v="9"/>
    <x v="1"/>
    <x v="1"/>
    <n v="3"/>
    <x v="6"/>
    <x v="4"/>
    <x v="11"/>
  </r>
  <r>
    <x v="143"/>
    <x v="1"/>
    <d v="2023-03-23T00:00:00"/>
    <x v="1007"/>
    <s v="CALC"/>
    <x v="16"/>
    <x v="4"/>
    <x v="1"/>
    <n v="3"/>
    <x v="6"/>
    <x v="4"/>
    <x v="11"/>
  </r>
  <r>
    <x v="144"/>
    <x v="1"/>
    <d v="2023-03-28T00:00:00"/>
    <x v="258"/>
    <s v="CBK"/>
    <x v="6"/>
    <x v="2"/>
    <x v="1"/>
    <n v="3"/>
    <x v="6"/>
    <x v="5"/>
    <x v="11"/>
  </r>
  <r>
    <x v="144"/>
    <x v="1"/>
    <d v="2023-03-28T00:00:00"/>
    <x v="984"/>
    <s v="CLICC-ML"/>
    <x v="7"/>
    <x v="2"/>
    <x v="1"/>
    <n v="3"/>
    <x v="6"/>
    <x v="5"/>
    <x v="11"/>
  </r>
  <r>
    <x v="144"/>
    <x v="0"/>
    <d v="2023-03-21T00:00:00"/>
    <x v="1143"/>
    <s v="WALLADPT"/>
    <x v="3"/>
    <x v="1"/>
    <x v="1"/>
    <n v="3"/>
    <x v="6"/>
    <x v="5"/>
    <x v="11"/>
  </r>
  <r>
    <x v="144"/>
    <x v="0"/>
    <d v="2023-03-21T00:00:00"/>
    <x v="1503"/>
    <s v="IPHONE"/>
    <x v="1"/>
    <x v="1"/>
    <x v="1"/>
    <n v="3"/>
    <x v="6"/>
    <x v="5"/>
    <x v="11"/>
  </r>
  <r>
    <x v="144"/>
    <x v="0"/>
    <d v="2023-03-21T00:00:00"/>
    <x v="1536"/>
    <s v="MACUSBC"/>
    <x v="2"/>
    <x v="1"/>
    <x v="1"/>
    <n v="3"/>
    <x v="6"/>
    <x v="5"/>
    <x v="11"/>
  </r>
  <r>
    <x v="144"/>
    <x v="1"/>
    <d v="2023-03-21T00:00:00"/>
    <x v="1258"/>
    <s v="WALLADPT"/>
    <x v="3"/>
    <x v="1"/>
    <x v="1"/>
    <n v="3"/>
    <x v="6"/>
    <x v="5"/>
    <x v="11"/>
  </r>
  <r>
    <x v="144"/>
    <x v="1"/>
    <d v="2023-03-21T00:00:00"/>
    <x v="693"/>
    <s v="IPHONE"/>
    <x v="1"/>
    <x v="1"/>
    <x v="1"/>
    <n v="3"/>
    <x v="6"/>
    <x v="5"/>
    <x v="11"/>
  </r>
  <r>
    <x v="144"/>
    <x v="0"/>
    <d v="2023-03-28T00:00:00"/>
    <x v="1731"/>
    <s v="HP"/>
    <x v="18"/>
    <x v="2"/>
    <x v="1"/>
    <n v="3"/>
    <x v="6"/>
    <x v="5"/>
    <x v="11"/>
  </r>
  <r>
    <x v="144"/>
    <x v="0"/>
    <d v="2023-03-21T00:00:00"/>
    <x v="1539"/>
    <s v="MACUSBC"/>
    <x v="2"/>
    <x v="1"/>
    <x v="1"/>
    <n v="3"/>
    <x v="6"/>
    <x v="5"/>
    <x v="11"/>
  </r>
  <r>
    <x v="144"/>
    <x v="0"/>
    <d v="2023-03-28T00:00:00"/>
    <x v="1633"/>
    <s v="HP"/>
    <x v="18"/>
    <x v="2"/>
    <x v="1"/>
    <n v="3"/>
    <x v="6"/>
    <x v="5"/>
    <x v="11"/>
  </r>
  <r>
    <x v="144"/>
    <x v="1"/>
    <d v="2023-03-28T00:00:00"/>
    <x v="1410"/>
    <s v="HP"/>
    <x v="18"/>
    <x v="2"/>
    <x v="1"/>
    <n v="3"/>
    <x v="6"/>
    <x v="5"/>
    <x v="11"/>
  </r>
  <r>
    <x v="144"/>
    <x v="1"/>
    <d v="2023-03-21T00:00:00"/>
    <x v="1515"/>
    <s v="WALLADPT"/>
    <x v="3"/>
    <x v="1"/>
    <x v="1"/>
    <n v="3"/>
    <x v="6"/>
    <x v="5"/>
    <x v="11"/>
  </r>
  <r>
    <x v="144"/>
    <x v="1"/>
    <d v="2023-03-21T00:00:00"/>
    <x v="1301"/>
    <s v="IPHONE"/>
    <x v="1"/>
    <x v="1"/>
    <x v="1"/>
    <n v="3"/>
    <x v="6"/>
    <x v="5"/>
    <x v="11"/>
  </r>
  <r>
    <x v="144"/>
    <x v="1"/>
    <d v="2023-03-28T00:00:00"/>
    <x v="825"/>
    <s v="CLICC-ML"/>
    <x v="7"/>
    <x v="2"/>
    <x v="1"/>
    <n v="3"/>
    <x v="6"/>
    <x v="5"/>
    <x v="11"/>
  </r>
  <r>
    <x v="144"/>
    <x v="1"/>
    <d v="2023-03-24T00:00:00"/>
    <x v="1090"/>
    <s v="CALC"/>
    <x v="16"/>
    <x v="4"/>
    <x v="1"/>
    <n v="3"/>
    <x v="6"/>
    <x v="5"/>
    <x v="11"/>
  </r>
  <r>
    <x v="144"/>
    <x v="1"/>
    <d v="2023-03-31T00:00:00"/>
    <x v="106"/>
    <s v="CLICC-ML"/>
    <x v="7"/>
    <x v="2"/>
    <x v="1"/>
    <n v="3"/>
    <x v="6"/>
    <x v="5"/>
    <x v="11"/>
  </r>
  <r>
    <x v="144"/>
    <x v="1"/>
    <d v="2023-03-24T00:00:00"/>
    <x v="1059"/>
    <s v="CALC"/>
    <x v="16"/>
    <x v="4"/>
    <x v="1"/>
    <n v="3"/>
    <x v="6"/>
    <x v="5"/>
    <x v="11"/>
  </r>
  <r>
    <x v="144"/>
    <x v="0"/>
    <d v="2023-03-24T00:00:00"/>
    <x v="966"/>
    <s v="CALC"/>
    <x v="16"/>
    <x v="4"/>
    <x v="1"/>
    <n v="3"/>
    <x v="6"/>
    <x v="5"/>
    <x v="11"/>
  </r>
  <r>
    <x v="144"/>
    <x v="0"/>
    <d v="2023-03-24T00:00:00"/>
    <x v="1572"/>
    <s v="CALC"/>
    <x v="16"/>
    <x v="4"/>
    <x v="1"/>
    <n v="3"/>
    <x v="6"/>
    <x v="5"/>
    <x v="11"/>
  </r>
  <r>
    <x v="144"/>
    <x v="0"/>
    <d v="2023-03-21T00:00:00"/>
    <x v="521"/>
    <s v="HDST"/>
    <x v="8"/>
    <x v="4"/>
    <x v="1"/>
    <n v="3"/>
    <x v="6"/>
    <x v="5"/>
    <x v="11"/>
  </r>
  <r>
    <x v="144"/>
    <x v="1"/>
    <d v="2023-03-21T00:00:00"/>
    <x v="1732"/>
    <s v="ANDROID"/>
    <x v="19"/>
    <x v="1"/>
    <x v="1"/>
    <n v="3"/>
    <x v="6"/>
    <x v="5"/>
    <x v="11"/>
  </r>
  <r>
    <x v="144"/>
    <x v="0"/>
    <d v="2023-03-28T00:00:00"/>
    <x v="957"/>
    <s v="CLICC-ML"/>
    <x v="7"/>
    <x v="2"/>
    <x v="1"/>
    <n v="3"/>
    <x v="6"/>
    <x v="5"/>
    <x v="11"/>
  </r>
  <r>
    <x v="144"/>
    <x v="0"/>
    <d v="2023-03-24T00:00:00"/>
    <x v="1092"/>
    <s v="CALC"/>
    <x v="16"/>
    <x v="4"/>
    <x v="1"/>
    <n v="3"/>
    <x v="6"/>
    <x v="5"/>
    <x v="11"/>
  </r>
  <r>
    <x v="144"/>
    <x v="0"/>
    <d v="2023-03-21T00:00:00"/>
    <x v="1505"/>
    <s v="HDST"/>
    <x v="8"/>
    <x v="4"/>
    <x v="1"/>
    <n v="3"/>
    <x v="6"/>
    <x v="5"/>
    <x v="11"/>
  </r>
  <r>
    <x v="144"/>
    <x v="0"/>
    <d v="2023-03-31T00:00:00"/>
    <x v="740"/>
    <s v="CLICC-ML"/>
    <x v="7"/>
    <x v="2"/>
    <x v="1"/>
    <n v="3"/>
    <x v="6"/>
    <x v="5"/>
    <x v="11"/>
  </r>
  <r>
    <x v="144"/>
    <x v="0"/>
    <d v="2023-03-28T00:00:00"/>
    <x v="1697"/>
    <s v="HP"/>
    <x v="18"/>
    <x v="2"/>
    <x v="1"/>
    <n v="3"/>
    <x v="6"/>
    <x v="5"/>
    <x v="11"/>
  </r>
  <r>
    <x v="144"/>
    <x v="1"/>
    <d v="2023-03-28T00:00:00"/>
    <x v="328"/>
    <s v="CBK"/>
    <x v="6"/>
    <x v="2"/>
    <x v="1"/>
    <n v="3"/>
    <x v="6"/>
    <x v="5"/>
    <x v="11"/>
  </r>
  <r>
    <x v="144"/>
    <x v="1"/>
    <d v="2023-03-24T00:00:00"/>
    <x v="605"/>
    <s v="CALC"/>
    <x v="16"/>
    <x v="4"/>
    <x v="1"/>
    <n v="3"/>
    <x v="6"/>
    <x v="5"/>
    <x v="11"/>
  </r>
  <r>
    <x v="144"/>
    <x v="1"/>
    <d v="2023-03-21T00:00:00"/>
    <x v="1550"/>
    <s v="MACUSBC"/>
    <x v="2"/>
    <x v="1"/>
    <x v="1"/>
    <n v="3"/>
    <x v="6"/>
    <x v="5"/>
    <x v="11"/>
  </r>
  <r>
    <x v="144"/>
    <x v="0"/>
    <d v="2023-03-28T00:00:00"/>
    <x v="782"/>
    <s v="FAC"/>
    <x v="4"/>
    <x v="2"/>
    <x v="1"/>
    <n v="3"/>
    <x v="6"/>
    <x v="5"/>
    <x v="11"/>
  </r>
  <r>
    <x v="144"/>
    <x v="1"/>
    <d v="2023-03-28T00:00:00"/>
    <x v="792"/>
    <s v="CLICC-ML"/>
    <x v="7"/>
    <x v="2"/>
    <x v="1"/>
    <n v="3"/>
    <x v="6"/>
    <x v="5"/>
    <x v="11"/>
  </r>
  <r>
    <x v="144"/>
    <x v="1"/>
    <d v="2023-03-28T00:00:00"/>
    <x v="707"/>
    <s v="CLICC-ML"/>
    <x v="7"/>
    <x v="2"/>
    <x v="1"/>
    <n v="3"/>
    <x v="6"/>
    <x v="5"/>
    <x v="11"/>
  </r>
  <r>
    <x v="144"/>
    <x v="1"/>
    <d v="2023-03-21T00:00:00"/>
    <x v="1701"/>
    <s v="OMNI"/>
    <x v="15"/>
    <x v="1"/>
    <x v="1"/>
    <n v="3"/>
    <x v="6"/>
    <x v="5"/>
    <x v="11"/>
  </r>
  <r>
    <x v="144"/>
    <x v="1"/>
    <d v="2023-03-21T00:00:00"/>
    <x v="751"/>
    <s v="IPHONE"/>
    <x v="1"/>
    <x v="1"/>
    <x v="1"/>
    <n v="3"/>
    <x v="6"/>
    <x v="5"/>
    <x v="11"/>
  </r>
  <r>
    <x v="144"/>
    <x v="1"/>
    <d v="2023-03-21T00:00:00"/>
    <x v="1423"/>
    <s v="WALLADPT"/>
    <x v="3"/>
    <x v="1"/>
    <x v="1"/>
    <n v="3"/>
    <x v="6"/>
    <x v="5"/>
    <x v="11"/>
  </r>
  <r>
    <x v="144"/>
    <x v="1"/>
    <d v="2023-03-28T00:00:00"/>
    <x v="1285"/>
    <s v="CLICC-ML"/>
    <x v="7"/>
    <x v="2"/>
    <x v="1"/>
    <n v="3"/>
    <x v="6"/>
    <x v="5"/>
    <x v="11"/>
  </r>
  <r>
    <x v="144"/>
    <x v="0"/>
    <d v="2023-03-21T00:00:00"/>
    <x v="68"/>
    <s v="MACCHRG"/>
    <x v="9"/>
    <x v="1"/>
    <x v="1"/>
    <n v="3"/>
    <x v="6"/>
    <x v="5"/>
    <x v="11"/>
  </r>
  <r>
    <x v="144"/>
    <x v="2"/>
    <d v="2023-03-21T00:00:00"/>
    <x v="453"/>
    <s v="HDST"/>
    <x v="8"/>
    <x v="4"/>
    <x v="1"/>
    <n v="3"/>
    <x v="6"/>
    <x v="5"/>
    <x v="11"/>
  </r>
  <r>
    <x v="144"/>
    <x v="0"/>
    <d v="2023-04-03T00:00:00"/>
    <x v="1733"/>
    <s v="CLICC-MM"/>
    <x v="4"/>
    <x v="2"/>
    <x v="1"/>
    <n v="3"/>
    <x v="6"/>
    <x v="5"/>
    <x v="11"/>
  </r>
  <r>
    <x v="144"/>
    <x v="1"/>
    <d v="2023-03-28T00:00:00"/>
    <x v="532"/>
    <s v="CLICC-ML"/>
    <x v="7"/>
    <x v="2"/>
    <x v="1"/>
    <n v="3"/>
    <x v="6"/>
    <x v="5"/>
    <x v="11"/>
  </r>
  <r>
    <x v="144"/>
    <x v="1"/>
    <d v="2023-03-21T00:00:00"/>
    <x v="597"/>
    <s v="HDMIC"/>
    <x v="0"/>
    <x v="0"/>
    <x v="1"/>
    <n v="3"/>
    <x v="6"/>
    <x v="5"/>
    <x v="11"/>
  </r>
  <r>
    <x v="144"/>
    <x v="1"/>
    <d v="2023-03-21T00:00:00"/>
    <x v="1179"/>
    <s v="UHDMI"/>
    <x v="14"/>
    <x v="0"/>
    <x v="1"/>
    <n v="3"/>
    <x v="6"/>
    <x v="5"/>
    <x v="11"/>
  </r>
  <r>
    <x v="144"/>
    <x v="1"/>
    <d v="2023-03-21T00:00:00"/>
    <x v="711"/>
    <s v="HDMIC"/>
    <x v="0"/>
    <x v="0"/>
    <x v="1"/>
    <n v="3"/>
    <x v="6"/>
    <x v="5"/>
    <x v="11"/>
  </r>
  <r>
    <x v="144"/>
    <x v="1"/>
    <d v="2023-03-21T00:00:00"/>
    <x v="1532"/>
    <s v="MACUSBC"/>
    <x v="2"/>
    <x v="1"/>
    <x v="1"/>
    <n v="3"/>
    <x v="6"/>
    <x v="5"/>
    <x v="11"/>
  </r>
  <r>
    <x v="144"/>
    <x v="0"/>
    <d v="2023-03-21T00:00:00"/>
    <x v="1586"/>
    <s v="MACUSBC"/>
    <x v="2"/>
    <x v="1"/>
    <x v="1"/>
    <n v="3"/>
    <x v="6"/>
    <x v="5"/>
    <x v="11"/>
  </r>
  <r>
    <x v="144"/>
    <x v="1"/>
    <d v="2023-03-21T00:00:00"/>
    <x v="883"/>
    <s v="IPHONE"/>
    <x v="1"/>
    <x v="1"/>
    <x v="1"/>
    <n v="3"/>
    <x v="6"/>
    <x v="5"/>
    <x v="11"/>
  </r>
  <r>
    <x v="144"/>
    <x v="1"/>
    <d v="2023-03-21T00:00:00"/>
    <x v="1335"/>
    <s v="IPHONE"/>
    <x v="1"/>
    <x v="1"/>
    <x v="1"/>
    <n v="3"/>
    <x v="6"/>
    <x v="5"/>
    <x v="11"/>
  </r>
  <r>
    <x v="144"/>
    <x v="1"/>
    <d v="2023-03-21T00:00:00"/>
    <x v="1275"/>
    <s v="HPUSBC"/>
    <x v="12"/>
    <x v="1"/>
    <x v="1"/>
    <n v="3"/>
    <x v="6"/>
    <x v="5"/>
    <x v="11"/>
  </r>
  <r>
    <x v="144"/>
    <x v="1"/>
    <d v="2023-03-21T00:00:00"/>
    <x v="713"/>
    <s v="HDST"/>
    <x v="8"/>
    <x v="4"/>
    <x v="1"/>
    <n v="3"/>
    <x v="6"/>
    <x v="5"/>
    <x v="11"/>
  </r>
  <r>
    <x v="144"/>
    <x v="1"/>
    <d v="2023-03-24T00:00:00"/>
    <x v="1007"/>
    <s v="CALC"/>
    <x v="16"/>
    <x v="4"/>
    <x v="1"/>
    <n v="3"/>
    <x v="6"/>
    <x v="5"/>
    <x v="11"/>
  </r>
  <r>
    <x v="144"/>
    <x v="1"/>
    <d v="2023-03-28T00:00:00"/>
    <x v="520"/>
    <s v="CLICC-ML"/>
    <x v="7"/>
    <x v="2"/>
    <x v="1"/>
    <n v="3"/>
    <x v="6"/>
    <x v="5"/>
    <x v="11"/>
  </r>
  <r>
    <x v="144"/>
    <x v="1"/>
    <d v="2023-03-21T00:00:00"/>
    <x v="1423"/>
    <s v="WALLADPT"/>
    <x v="3"/>
    <x v="1"/>
    <x v="1"/>
    <n v="3"/>
    <x v="6"/>
    <x v="5"/>
    <x v="11"/>
  </r>
  <r>
    <x v="144"/>
    <x v="1"/>
    <d v="2023-03-21T00:00:00"/>
    <x v="913"/>
    <s v="IPHONE"/>
    <x v="1"/>
    <x v="1"/>
    <x v="1"/>
    <n v="3"/>
    <x v="6"/>
    <x v="5"/>
    <x v="11"/>
  </r>
  <r>
    <x v="144"/>
    <x v="1"/>
    <d v="2023-03-21T00:00:00"/>
    <x v="795"/>
    <s v="OMNI"/>
    <x v="15"/>
    <x v="1"/>
    <x v="1"/>
    <n v="3"/>
    <x v="6"/>
    <x v="5"/>
    <x v="11"/>
  </r>
  <r>
    <x v="144"/>
    <x v="0"/>
    <d v="2023-03-28T00:00:00"/>
    <x v="765"/>
    <s v="HP"/>
    <x v="18"/>
    <x v="2"/>
    <x v="1"/>
    <n v="3"/>
    <x v="6"/>
    <x v="5"/>
    <x v="11"/>
  </r>
  <r>
    <x v="144"/>
    <x v="1"/>
    <d v="2023-03-21T00:00:00"/>
    <x v="1536"/>
    <s v="MACUSBC"/>
    <x v="2"/>
    <x v="1"/>
    <x v="1"/>
    <n v="3"/>
    <x v="6"/>
    <x v="5"/>
    <x v="11"/>
  </r>
  <r>
    <x v="144"/>
    <x v="1"/>
    <d v="2023-03-21T00:00:00"/>
    <x v="430"/>
    <s v="IPHONE"/>
    <x v="1"/>
    <x v="1"/>
    <x v="1"/>
    <n v="3"/>
    <x v="6"/>
    <x v="5"/>
    <x v="11"/>
  </r>
  <r>
    <x v="144"/>
    <x v="1"/>
    <d v="2023-03-21T00:00:00"/>
    <x v="963"/>
    <s v="WALLADPT"/>
    <x v="3"/>
    <x v="1"/>
    <x v="1"/>
    <n v="3"/>
    <x v="6"/>
    <x v="5"/>
    <x v="11"/>
  </r>
  <r>
    <x v="144"/>
    <x v="1"/>
    <d v="2023-06-19T00:00:00"/>
    <x v="1411"/>
    <s v="AD"/>
    <x v="5"/>
    <x v="3"/>
    <x v="1"/>
    <n v="3"/>
    <x v="6"/>
    <x v="5"/>
    <x v="11"/>
  </r>
  <r>
    <x v="144"/>
    <x v="3"/>
    <d v="2023-03-21T00:00:00"/>
    <x v="1625"/>
    <s v="HDST"/>
    <x v="8"/>
    <x v="4"/>
    <x v="1"/>
    <n v="3"/>
    <x v="6"/>
    <x v="5"/>
    <x v="11"/>
  </r>
  <r>
    <x v="144"/>
    <x v="1"/>
    <d v="2023-03-24T00:00:00"/>
    <x v="1161"/>
    <s v="CALC"/>
    <x v="16"/>
    <x v="4"/>
    <x v="1"/>
    <n v="3"/>
    <x v="6"/>
    <x v="5"/>
    <x v="11"/>
  </r>
  <r>
    <x v="144"/>
    <x v="1"/>
    <d v="2023-03-21T00:00:00"/>
    <x v="883"/>
    <s v="IPHONE"/>
    <x v="1"/>
    <x v="1"/>
    <x v="1"/>
    <n v="3"/>
    <x v="6"/>
    <x v="5"/>
    <x v="11"/>
  </r>
  <r>
    <x v="144"/>
    <x v="1"/>
    <d v="2023-03-24T00:00:00"/>
    <x v="969"/>
    <s v="CALC"/>
    <x v="16"/>
    <x v="4"/>
    <x v="1"/>
    <n v="3"/>
    <x v="6"/>
    <x v="5"/>
    <x v="11"/>
  </r>
  <r>
    <x v="144"/>
    <x v="0"/>
    <d v="2023-03-21T00:00:00"/>
    <x v="1185"/>
    <s v="HPUSBC"/>
    <x v="12"/>
    <x v="1"/>
    <x v="1"/>
    <n v="3"/>
    <x v="6"/>
    <x v="5"/>
    <x v="11"/>
  </r>
  <r>
    <x v="144"/>
    <x v="1"/>
    <d v="2023-03-24T00:00:00"/>
    <x v="966"/>
    <s v="CALC"/>
    <x v="16"/>
    <x v="4"/>
    <x v="1"/>
    <n v="3"/>
    <x v="6"/>
    <x v="5"/>
    <x v="11"/>
  </r>
  <r>
    <x v="144"/>
    <x v="1"/>
    <d v="2023-03-21T00:00:00"/>
    <x v="743"/>
    <s v="ANKER"/>
    <x v="20"/>
    <x v="1"/>
    <x v="1"/>
    <n v="3"/>
    <x v="6"/>
    <x v="5"/>
    <x v="11"/>
  </r>
  <r>
    <x v="144"/>
    <x v="1"/>
    <d v="2023-03-21T00:00:00"/>
    <x v="801"/>
    <s v="IPHONE"/>
    <x v="1"/>
    <x v="1"/>
    <x v="1"/>
    <n v="3"/>
    <x v="6"/>
    <x v="5"/>
    <x v="11"/>
  </r>
  <r>
    <x v="144"/>
    <x v="1"/>
    <d v="2023-03-21T00:00:00"/>
    <x v="1532"/>
    <s v="MACUSBC"/>
    <x v="2"/>
    <x v="1"/>
    <x v="1"/>
    <n v="3"/>
    <x v="6"/>
    <x v="5"/>
    <x v="11"/>
  </r>
  <r>
    <x v="144"/>
    <x v="1"/>
    <d v="2023-03-21T00:00:00"/>
    <x v="548"/>
    <s v="IPHONE"/>
    <x v="1"/>
    <x v="1"/>
    <x v="1"/>
    <n v="3"/>
    <x v="6"/>
    <x v="5"/>
    <x v="11"/>
  </r>
  <r>
    <x v="144"/>
    <x v="1"/>
    <d v="2023-03-21T00:00:00"/>
    <x v="974"/>
    <s v="OMNI"/>
    <x v="15"/>
    <x v="1"/>
    <x v="1"/>
    <n v="3"/>
    <x v="6"/>
    <x v="5"/>
    <x v="11"/>
  </r>
  <r>
    <x v="144"/>
    <x v="0"/>
    <d v="2023-03-21T00:00:00"/>
    <x v="441"/>
    <s v="MACCHRG"/>
    <x v="9"/>
    <x v="1"/>
    <x v="1"/>
    <n v="3"/>
    <x v="6"/>
    <x v="5"/>
    <x v="11"/>
  </r>
  <r>
    <x v="144"/>
    <x v="1"/>
    <d v="2023-03-21T00:00:00"/>
    <x v="393"/>
    <s v="IPHONE"/>
    <x v="1"/>
    <x v="1"/>
    <x v="1"/>
    <n v="3"/>
    <x v="6"/>
    <x v="5"/>
    <x v="11"/>
  </r>
  <r>
    <x v="144"/>
    <x v="1"/>
    <d v="2023-03-21T00:00:00"/>
    <x v="369"/>
    <s v="WALLADPT"/>
    <x v="3"/>
    <x v="1"/>
    <x v="1"/>
    <n v="3"/>
    <x v="6"/>
    <x v="5"/>
    <x v="11"/>
  </r>
  <r>
    <x v="144"/>
    <x v="1"/>
    <d v="2023-03-21T00:00:00"/>
    <x v="679"/>
    <s v="BOEIPHONE"/>
    <x v="1"/>
    <x v="1"/>
    <x v="1"/>
    <n v="3"/>
    <x v="6"/>
    <x v="5"/>
    <x v="11"/>
  </r>
  <r>
    <x v="144"/>
    <x v="1"/>
    <d v="2023-03-21T00:00:00"/>
    <x v="1177"/>
    <s v="WALLADPT"/>
    <x v="3"/>
    <x v="1"/>
    <x v="1"/>
    <n v="3"/>
    <x v="6"/>
    <x v="5"/>
    <x v="11"/>
  </r>
  <r>
    <x v="145"/>
    <x v="1"/>
    <d v="2023-03-22T00:00:00"/>
    <x v="1503"/>
    <s v="IPHONE"/>
    <x v="1"/>
    <x v="1"/>
    <x v="1"/>
    <n v="3"/>
    <x v="6"/>
    <x v="6"/>
    <x v="11"/>
  </r>
  <r>
    <x v="145"/>
    <x v="1"/>
    <d v="2023-03-22T00:00:00"/>
    <x v="1515"/>
    <s v="WALLADPT"/>
    <x v="3"/>
    <x v="1"/>
    <x v="1"/>
    <n v="3"/>
    <x v="6"/>
    <x v="6"/>
    <x v="11"/>
  </r>
  <r>
    <x v="145"/>
    <x v="1"/>
    <d v="2023-03-22T00:00:00"/>
    <x v="1382"/>
    <s v="IPHONE"/>
    <x v="1"/>
    <x v="1"/>
    <x v="1"/>
    <n v="3"/>
    <x v="6"/>
    <x v="6"/>
    <x v="11"/>
  </r>
  <r>
    <x v="145"/>
    <x v="0"/>
    <d v="2023-03-22T00:00:00"/>
    <x v="483"/>
    <s v="HPUSBC"/>
    <x v="12"/>
    <x v="1"/>
    <x v="1"/>
    <n v="3"/>
    <x v="6"/>
    <x v="6"/>
    <x v="11"/>
  </r>
  <r>
    <x v="145"/>
    <x v="0"/>
    <d v="2023-03-22T00:00:00"/>
    <x v="884"/>
    <s v="WALLADPT"/>
    <x v="3"/>
    <x v="1"/>
    <x v="1"/>
    <n v="3"/>
    <x v="6"/>
    <x v="6"/>
    <x v="11"/>
  </r>
  <r>
    <x v="145"/>
    <x v="0"/>
    <d v="2023-03-22T00:00:00"/>
    <x v="430"/>
    <s v="IPHONE"/>
    <x v="1"/>
    <x v="1"/>
    <x v="1"/>
    <n v="3"/>
    <x v="6"/>
    <x v="6"/>
    <x v="11"/>
  </r>
  <r>
    <x v="145"/>
    <x v="1"/>
    <d v="2023-03-22T00:00:00"/>
    <x v="895"/>
    <s v="WALLADPT"/>
    <x v="3"/>
    <x v="1"/>
    <x v="1"/>
    <n v="3"/>
    <x v="6"/>
    <x v="6"/>
    <x v="11"/>
  </r>
  <r>
    <x v="145"/>
    <x v="1"/>
    <d v="2023-03-22T00:00:00"/>
    <x v="2"/>
    <s v="IPHONE"/>
    <x v="1"/>
    <x v="1"/>
    <x v="1"/>
    <n v="3"/>
    <x v="6"/>
    <x v="6"/>
    <x v="11"/>
  </r>
  <r>
    <x v="145"/>
    <x v="0"/>
    <d v="2023-03-22T00:00:00"/>
    <x v="1734"/>
    <s v="MACCHRG"/>
    <x v="9"/>
    <x v="1"/>
    <x v="1"/>
    <n v="3"/>
    <x v="6"/>
    <x v="6"/>
    <x v="11"/>
  </r>
  <r>
    <x v="145"/>
    <x v="1"/>
    <d v="2023-03-22T00:00:00"/>
    <x v="1143"/>
    <s v="WALLADPT"/>
    <x v="3"/>
    <x v="1"/>
    <x v="1"/>
    <n v="3"/>
    <x v="6"/>
    <x v="6"/>
    <x v="11"/>
  </r>
  <r>
    <x v="145"/>
    <x v="1"/>
    <d v="2023-03-22T00:00:00"/>
    <x v="1"/>
    <s v="IPHONE"/>
    <x v="1"/>
    <x v="1"/>
    <x v="1"/>
    <n v="3"/>
    <x v="6"/>
    <x v="6"/>
    <x v="11"/>
  </r>
  <r>
    <x v="145"/>
    <x v="1"/>
    <d v="2023-03-29T00:00:00"/>
    <x v="1699"/>
    <s v="HP"/>
    <x v="18"/>
    <x v="2"/>
    <x v="1"/>
    <n v="3"/>
    <x v="6"/>
    <x v="6"/>
    <x v="11"/>
  </r>
  <r>
    <x v="145"/>
    <x v="1"/>
    <d v="2023-03-22T00:00:00"/>
    <x v="1539"/>
    <s v="MACUSBC"/>
    <x v="2"/>
    <x v="1"/>
    <x v="1"/>
    <n v="3"/>
    <x v="6"/>
    <x v="6"/>
    <x v="11"/>
  </r>
  <r>
    <x v="145"/>
    <x v="1"/>
    <d v="2023-03-22T00:00:00"/>
    <x v="1536"/>
    <s v="MACUSBC"/>
    <x v="2"/>
    <x v="1"/>
    <x v="1"/>
    <n v="3"/>
    <x v="6"/>
    <x v="6"/>
    <x v="11"/>
  </r>
  <r>
    <x v="145"/>
    <x v="1"/>
    <d v="2023-03-22T00:00:00"/>
    <x v="711"/>
    <s v="HDMIC"/>
    <x v="0"/>
    <x v="0"/>
    <x v="1"/>
    <n v="3"/>
    <x v="6"/>
    <x v="6"/>
    <x v="11"/>
  </r>
  <r>
    <x v="145"/>
    <x v="1"/>
    <d v="2023-03-22T00:00:00"/>
    <x v="692"/>
    <s v="OMNI"/>
    <x v="15"/>
    <x v="1"/>
    <x v="1"/>
    <n v="3"/>
    <x v="6"/>
    <x v="6"/>
    <x v="11"/>
  </r>
  <r>
    <x v="145"/>
    <x v="1"/>
    <d v="2023-03-29T00:00:00"/>
    <x v="867"/>
    <s v="CBK"/>
    <x v="6"/>
    <x v="2"/>
    <x v="1"/>
    <n v="3"/>
    <x v="6"/>
    <x v="6"/>
    <x v="11"/>
  </r>
  <r>
    <x v="145"/>
    <x v="1"/>
    <d v="2023-03-22T00:00:00"/>
    <x v="1277"/>
    <s v="WALLADPT"/>
    <x v="3"/>
    <x v="1"/>
    <x v="1"/>
    <n v="3"/>
    <x v="6"/>
    <x v="6"/>
    <x v="11"/>
  </r>
  <r>
    <x v="145"/>
    <x v="1"/>
    <d v="2023-03-22T00:00:00"/>
    <x v="1382"/>
    <s v="IPHONE"/>
    <x v="1"/>
    <x v="1"/>
    <x v="1"/>
    <n v="3"/>
    <x v="6"/>
    <x v="6"/>
    <x v="11"/>
  </r>
  <r>
    <x v="145"/>
    <x v="1"/>
    <d v="2023-03-22T00:00:00"/>
    <x v="879"/>
    <s v="OMNI"/>
    <x v="15"/>
    <x v="1"/>
    <x v="1"/>
    <n v="3"/>
    <x v="6"/>
    <x v="6"/>
    <x v="11"/>
  </r>
  <r>
    <x v="145"/>
    <x v="0"/>
    <d v="2023-03-22T00:00:00"/>
    <x v="1674"/>
    <s v="MACUSBC"/>
    <x v="2"/>
    <x v="1"/>
    <x v="1"/>
    <n v="3"/>
    <x v="6"/>
    <x v="6"/>
    <x v="11"/>
  </r>
  <r>
    <x v="145"/>
    <x v="0"/>
    <d v="2023-03-22T00:00:00"/>
    <x v="1538"/>
    <s v="MACUSBC"/>
    <x v="2"/>
    <x v="1"/>
    <x v="1"/>
    <n v="3"/>
    <x v="6"/>
    <x v="6"/>
    <x v="11"/>
  </r>
  <r>
    <x v="145"/>
    <x v="1"/>
    <d v="2023-03-22T00:00:00"/>
    <x v="1185"/>
    <s v="HPUSBC"/>
    <x v="12"/>
    <x v="1"/>
    <x v="1"/>
    <n v="3"/>
    <x v="6"/>
    <x v="6"/>
    <x v="11"/>
  </r>
  <r>
    <x v="145"/>
    <x v="0"/>
    <d v="2023-03-22T00:00:00"/>
    <x v="919"/>
    <s v="UVGA"/>
    <x v="10"/>
    <x v="0"/>
    <x v="1"/>
    <n v="3"/>
    <x v="6"/>
    <x v="6"/>
    <x v="11"/>
  </r>
  <r>
    <x v="145"/>
    <x v="1"/>
    <d v="2023-04-12T00:00:00"/>
    <x v="995"/>
    <s v="CLICC-ML"/>
    <x v="7"/>
    <x v="2"/>
    <x v="1"/>
    <n v="3"/>
    <x v="6"/>
    <x v="6"/>
    <x v="11"/>
  </r>
  <r>
    <x v="145"/>
    <x v="1"/>
    <d v="2023-03-29T00:00:00"/>
    <x v="1404"/>
    <s v="CLICC-ML"/>
    <x v="7"/>
    <x v="2"/>
    <x v="1"/>
    <n v="3"/>
    <x v="6"/>
    <x v="6"/>
    <x v="11"/>
  </r>
  <r>
    <x v="145"/>
    <x v="1"/>
    <d v="2023-06-20T00:00:00"/>
    <x v="271"/>
    <s v="AD"/>
    <x v="5"/>
    <x v="3"/>
    <x v="1"/>
    <n v="3"/>
    <x v="6"/>
    <x v="6"/>
    <x v="11"/>
  </r>
  <r>
    <x v="145"/>
    <x v="0"/>
    <d v="2023-03-22T00:00:00"/>
    <x v="749"/>
    <s v="IPHONE"/>
    <x v="1"/>
    <x v="1"/>
    <x v="1"/>
    <n v="3"/>
    <x v="6"/>
    <x v="6"/>
    <x v="11"/>
  </r>
  <r>
    <x v="145"/>
    <x v="1"/>
    <d v="2023-03-29T00:00:00"/>
    <x v="41"/>
    <s v="CLICC-ML"/>
    <x v="7"/>
    <x v="2"/>
    <x v="1"/>
    <n v="3"/>
    <x v="6"/>
    <x v="6"/>
    <x v="11"/>
  </r>
  <r>
    <x v="145"/>
    <x v="1"/>
    <d v="2023-03-22T00:00:00"/>
    <x v="521"/>
    <s v="HDST"/>
    <x v="8"/>
    <x v="4"/>
    <x v="1"/>
    <n v="3"/>
    <x v="6"/>
    <x v="6"/>
    <x v="11"/>
  </r>
  <r>
    <x v="145"/>
    <x v="1"/>
    <d v="2023-03-29T00:00:00"/>
    <x v="47"/>
    <s v="CLICC-ML"/>
    <x v="7"/>
    <x v="2"/>
    <x v="1"/>
    <n v="3"/>
    <x v="6"/>
    <x v="6"/>
    <x v="11"/>
  </r>
  <r>
    <x v="145"/>
    <x v="1"/>
    <d v="2023-03-29T00:00:00"/>
    <x v="1587"/>
    <s v="CLICC-MM"/>
    <x v="4"/>
    <x v="2"/>
    <x v="1"/>
    <n v="3"/>
    <x v="6"/>
    <x v="6"/>
    <x v="11"/>
  </r>
  <r>
    <x v="145"/>
    <x v="0"/>
    <d v="2023-06-20T00:00:00"/>
    <x v="52"/>
    <s v="AD"/>
    <x v="5"/>
    <x v="3"/>
    <x v="1"/>
    <n v="3"/>
    <x v="6"/>
    <x v="6"/>
    <x v="11"/>
  </r>
  <r>
    <x v="145"/>
    <x v="1"/>
    <d v="2023-03-22T00:00:00"/>
    <x v="1532"/>
    <s v="MACUSBC"/>
    <x v="2"/>
    <x v="1"/>
    <x v="1"/>
    <n v="3"/>
    <x v="6"/>
    <x v="6"/>
    <x v="11"/>
  </r>
  <r>
    <x v="145"/>
    <x v="1"/>
    <d v="2023-03-24T00:00:00"/>
    <x v="966"/>
    <s v="CALC"/>
    <x v="16"/>
    <x v="4"/>
    <x v="1"/>
    <n v="3"/>
    <x v="6"/>
    <x v="6"/>
    <x v="11"/>
  </r>
  <r>
    <x v="145"/>
    <x v="1"/>
    <d v="2023-03-22T00:00:00"/>
    <x v="936"/>
    <s v="WALLADPT"/>
    <x v="3"/>
    <x v="1"/>
    <x v="1"/>
    <n v="3"/>
    <x v="6"/>
    <x v="6"/>
    <x v="11"/>
  </r>
  <r>
    <x v="145"/>
    <x v="1"/>
    <d v="2023-03-22T00:00:00"/>
    <x v="935"/>
    <s v="ANDROID"/>
    <x v="19"/>
    <x v="1"/>
    <x v="1"/>
    <n v="3"/>
    <x v="6"/>
    <x v="6"/>
    <x v="11"/>
  </r>
  <r>
    <x v="145"/>
    <x v="0"/>
    <d v="2023-03-22T00:00:00"/>
    <x v="1539"/>
    <s v="MACUSBC"/>
    <x v="2"/>
    <x v="1"/>
    <x v="1"/>
    <n v="3"/>
    <x v="6"/>
    <x v="6"/>
    <x v="11"/>
  </r>
  <r>
    <x v="145"/>
    <x v="1"/>
    <d v="2023-03-24T00:00:00"/>
    <x v="972"/>
    <s v="CALC"/>
    <x v="16"/>
    <x v="4"/>
    <x v="1"/>
    <n v="3"/>
    <x v="6"/>
    <x v="6"/>
    <x v="11"/>
  </r>
  <r>
    <x v="145"/>
    <x v="3"/>
    <d v="2023-03-29T00:00:00"/>
    <x v="860"/>
    <s v="CBK"/>
    <x v="6"/>
    <x v="2"/>
    <x v="1"/>
    <n v="3"/>
    <x v="6"/>
    <x v="6"/>
    <x v="11"/>
  </r>
  <r>
    <x v="145"/>
    <x v="1"/>
    <d v="2023-03-22T00:00:00"/>
    <x v="1586"/>
    <s v="MACUSBC"/>
    <x v="2"/>
    <x v="1"/>
    <x v="1"/>
    <n v="3"/>
    <x v="6"/>
    <x v="6"/>
    <x v="11"/>
  </r>
  <r>
    <x v="145"/>
    <x v="0"/>
    <d v="2023-03-22T00:00:00"/>
    <x v="1105"/>
    <s v="ANDROID"/>
    <x v="19"/>
    <x v="1"/>
    <x v="1"/>
    <n v="3"/>
    <x v="6"/>
    <x v="6"/>
    <x v="11"/>
  </r>
  <r>
    <x v="145"/>
    <x v="0"/>
    <d v="2023-03-22T00:00:00"/>
    <x v="1105"/>
    <s v="ANDROID"/>
    <x v="19"/>
    <x v="1"/>
    <x v="1"/>
    <n v="3"/>
    <x v="6"/>
    <x v="6"/>
    <x v="11"/>
  </r>
  <r>
    <x v="145"/>
    <x v="1"/>
    <d v="2023-03-29T00:00:00"/>
    <x v="328"/>
    <s v="CBK"/>
    <x v="6"/>
    <x v="2"/>
    <x v="1"/>
    <n v="3"/>
    <x v="6"/>
    <x v="6"/>
    <x v="11"/>
  </r>
  <r>
    <x v="145"/>
    <x v="1"/>
    <d v="2023-03-22T00:00:00"/>
    <x v="1115"/>
    <s v="HDMIC"/>
    <x v="0"/>
    <x v="0"/>
    <x v="1"/>
    <n v="3"/>
    <x v="6"/>
    <x v="6"/>
    <x v="11"/>
  </r>
  <r>
    <x v="145"/>
    <x v="1"/>
    <d v="2023-03-29T00:00:00"/>
    <x v="939"/>
    <s v="CLICC-ML"/>
    <x v="7"/>
    <x v="2"/>
    <x v="1"/>
    <n v="3"/>
    <x v="6"/>
    <x v="6"/>
    <x v="11"/>
  </r>
  <r>
    <x v="145"/>
    <x v="1"/>
    <d v="2023-03-29T00:00:00"/>
    <x v="460"/>
    <s v="CLICC-ML"/>
    <x v="7"/>
    <x v="2"/>
    <x v="1"/>
    <n v="3"/>
    <x v="6"/>
    <x v="6"/>
    <x v="11"/>
  </r>
  <r>
    <x v="145"/>
    <x v="0"/>
    <d v="2023-03-24T00:00:00"/>
    <x v="1089"/>
    <s v="CALC"/>
    <x v="16"/>
    <x v="4"/>
    <x v="1"/>
    <n v="3"/>
    <x v="6"/>
    <x v="6"/>
    <x v="11"/>
  </r>
  <r>
    <x v="145"/>
    <x v="1"/>
    <d v="2023-04-03T00:00:00"/>
    <x v="1654"/>
    <s v="HP"/>
    <x v="18"/>
    <x v="2"/>
    <x v="1"/>
    <n v="3"/>
    <x v="6"/>
    <x v="6"/>
    <x v="11"/>
  </r>
  <r>
    <x v="145"/>
    <x v="0"/>
    <d v="2023-03-22T00:00:00"/>
    <x v="1674"/>
    <s v="MACUSBC"/>
    <x v="2"/>
    <x v="1"/>
    <x v="1"/>
    <n v="3"/>
    <x v="6"/>
    <x v="6"/>
    <x v="11"/>
  </r>
  <r>
    <x v="145"/>
    <x v="1"/>
    <d v="2023-06-20T00:00:00"/>
    <x v="472"/>
    <s v="AD"/>
    <x v="5"/>
    <x v="3"/>
    <x v="1"/>
    <n v="3"/>
    <x v="6"/>
    <x v="6"/>
    <x v="11"/>
  </r>
  <r>
    <x v="145"/>
    <x v="0"/>
    <d v="2023-03-29T00:00:00"/>
    <x v="59"/>
    <s v="CLICC-ML"/>
    <x v="7"/>
    <x v="2"/>
    <x v="1"/>
    <n v="3"/>
    <x v="6"/>
    <x v="6"/>
    <x v="11"/>
  </r>
  <r>
    <x v="145"/>
    <x v="0"/>
    <d v="2023-03-29T00:00:00"/>
    <x v="1671"/>
    <s v="HP"/>
    <x v="18"/>
    <x v="2"/>
    <x v="1"/>
    <n v="3"/>
    <x v="6"/>
    <x v="6"/>
    <x v="11"/>
  </r>
  <r>
    <x v="145"/>
    <x v="0"/>
    <d v="2023-03-22T00:00:00"/>
    <x v="1210"/>
    <s v="MSE"/>
    <x v="11"/>
    <x v="4"/>
    <x v="1"/>
    <n v="3"/>
    <x v="6"/>
    <x v="6"/>
    <x v="11"/>
  </r>
  <r>
    <x v="145"/>
    <x v="1"/>
    <d v="2023-03-22T00:00:00"/>
    <x v="1539"/>
    <s v="MACUSBC"/>
    <x v="2"/>
    <x v="1"/>
    <x v="1"/>
    <n v="3"/>
    <x v="6"/>
    <x v="6"/>
    <x v="11"/>
  </r>
  <r>
    <x v="145"/>
    <x v="0"/>
    <d v="2023-03-30T00:00:00"/>
    <x v="452"/>
    <s v="CLICC-ML"/>
    <x v="7"/>
    <x v="2"/>
    <x v="1"/>
    <n v="3"/>
    <x v="6"/>
    <x v="6"/>
    <x v="11"/>
  </r>
  <r>
    <x v="145"/>
    <x v="0"/>
    <d v="2023-03-22T00:00:00"/>
    <x v="1335"/>
    <s v="IPHONE"/>
    <x v="1"/>
    <x v="1"/>
    <x v="1"/>
    <n v="3"/>
    <x v="6"/>
    <x v="6"/>
    <x v="11"/>
  </r>
  <r>
    <x v="145"/>
    <x v="1"/>
    <d v="2023-03-22T00:00:00"/>
    <x v="801"/>
    <s v="IPHONE"/>
    <x v="1"/>
    <x v="1"/>
    <x v="1"/>
    <n v="3"/>
    <x v="6"/>
    <x v="6"/>
    <x v="11"/>
  </r>
  <r>
    <x v="145"/>
    <x v="1"/>
    <d v="2023-03-22T00:00:00"/>
    <x v="1318"/>
    <s v="WALLADPT"/>
    <x v="3"/>
    <x v="1"/>
    <x v="1"/>
    <n v="3"/>
    <x v="6"/>
    <x v="6"/>
    <x v="11"/>
  </r>
  <r>
    <x v="145"/>
    <x v="1"/>
    <d v="2023-03-22T00:00:00"/>
    <x v="673"/>
    <s v="IPHONE"/>
    <x v="1"/>
    <x v="1"/>
    <x v="1"/>
    <n v="3"/>
    <x v="6"/>
    <x v="6"/>
    <x v="11"/>
  </r>
  <r>
    <x v="145"/>
    <x v="1"/>
    <d v="2023-03-25T00:00:00"/>
    <x v="1572"/>
    <s v="CALC"/>
    <x v="16"/>
    <x v="4"/>
    <x v="1"/>
    <n v="3"/>
    <x v="6"/>
    <x v="6"/>
    <x v="11"/>
  </r>
  <r>
    <x v="145"/>
    <x v="0"/>
    <d v="2023-03-29T00:00:00"/>
    <x v="1343"/>
    <s v="CLICC-ML"/>
    <x v="7"/>
    <x v="2"/>
    <x v="1"/>
    <n v="3"/>
    <x v="6"/>
    <x v="6"/>
    <x v="11"/>
  </r>
  <r>
    <x v="145"/>
    <x v="1"/>
    <d v="2023-03-22T00:00:00"/>
    <x v="801"/>
    <s v="IPHONE"/>
    <x v="1"/>
    <x v="1"/>
    <x v="1"/>
    <n v="3"/>
    <x v="6"/>
    <x v="6"/>
    <x v="11"/>
  </r>
  <r>
    <x v="145"/>
    <x v="1"/>
    <d v="2023-03-29T00:00:00"/>
    <x v="1735"/>
    <s v="CLICC-MM"/>
    <x v="4"/>
    <x v="2"/>
    <x v="1"/>
    <n v="3"/>
    <x v="6"/>
    <x v="6"/>
    <x v="11"/>
  </r>
  <r>
    <x v="145"/>
    <x v="0"/>
    <d v="2023-03-23T00:00:00"/>
    <x v="250"/>
    <s v="WALLADPT"/>
    <x v="3"/>
    <x v="1"/>
    <x v="1"/>
    <n v="3"/>
    <x v="6"/>
    <x v="6"/>
    <x v="11"/>
  </r>
  <r>
    <x v="145"/>
    <x v="0"/>
    <d v="2023-03-23T00:00:00"/>
    <x v="67"/>
    <s v="IPHONE"/>
    <x v="1"/>
    <x v="1"/>
    <x v="1"/>
    <n v="3"/>
    <x v="6"/>
    <x v="6"/>
    <x v="11"/>
  </r>
  <r>
    <x v="145"/>
    <x v="1"/>
    <d v="2023-03-22T00:00:00"/>
    <x v="1538"/>
    <s v="MACUSBC"/>
    <x v="2"/>
    <x v="1"/>
    <x v="1"/>
    <n v="3"/>
    <x v="6"/>
    <x v="6"/>
    <x v="11"/>
  </r>
  <r>
    <x v="145"/>
    <x v="1"/>
    <d v="2023-06-20T00:00:00"/>
    <x v="142"/>
    <s v="AD"/>
    <x v="5"/>
    <x v="3"/>
    <x v="1"/>
    <n v="3"/>
    <x v="6"/>
    <x v="6"/>
    <x v="11"/>
  </r>
  <r>
    <x v="145"/>
    <x v="1"/>
    <d v="2023-03-22T00:00:00"/>
    <x v="285"/>
    <s v="IPHONE"/>
    <x v="1"/>
    <x v="1"/>
    <x v="1"/>
    <n v="3"/>
    <x v="6"/>
    <x v="6"/>
    <x v="11"/>
  </r>
  <r>
    <x v="145"/>
    <x v="1"/>
    <d v="2023-03-22T00:00:00"/>
    <x v="960"/>
    <s v="WALLADPT"/>
    <x v="3"/>
    <x v="1"/>
    <x v="1"/>
    <n v="3"/>
    <x v="6"/>
    <x v="6"/>
    <x v="11"/>
  </r>
  <r>
    <x v="145"/>
    <x v="1"/>
    <d v="2023-03-29T00:00:00"/>
    <x v="922"/>
    <s v="CLICC-ML"/>
    <x v="7"/>
    <x v="2"/>
    <x v="1"/>
    <n v="3"/>
    <x v="6"/>
    <x v="6"/>
    <x v="11"/>
  </r>
  <r>
    <x v="145"/>
    <x v="1"/>
    <d v="2023-03-22T00:00:00"/>
    <x v="1569"/>
    <s v="HDST"/>
    <x v="8"/>
    <x v="4"/>
    <x v="1"/>
    <n v="3"/>
    <x v="6"/>
    <x v="6"/>
    <x v="11"/>
  </r>
  <r>
    <x v="145"/>
    <x v="1"/>
    <d v="2023-03-29T00:00:00"/>
    <x v="1736"/>
    <s v="HP"/>
    <x v="18"/>
    <x v="2"/>
    <x v="1"/>
    <n v="3"/>
    <x v="6"/>
    <x v="6"/>
    <x v="11"/>
  </r>
  <r>
    <x v="145"/>
    <x v="1"/>
    <d v="2023-03-23T00:00:00"/>
    <x v="711"/>
    <s v="HDMIC"/>
    <x v="0"/>
    <x v="0"/>
    <x v="1"/>
    <n v="3"/>
    <x v="6"/>
    <x v="6"/>
    <x v="11"/>
  </r>
  <r>
    <x v="145"/>
    <x v="1"/>
    <d v="2023-03-23T00:00:00"/>
    <x v="1122"/>
    <s v="UHDMI"/>
    <x v="14"/>
    <x v="0"/>
    <x v="1"/>
    <n v="3"/>
    <x v="6"/>
    <x v="6"/>
    <x v="11"/>
  </r>
  <r>
    <x v="145"/>
    <x v="1"/>
    <d v="2023-06-20T00:00:00"/>
    <x v="660"/>
    <s v="AD"/>
    <x v="5"/>
    <x v="3"/>
    <x v="1"/>
    <n v="3"/>
    <x v="6"/>
    <x v="6"/>
    <x v="11"/>
  </r>
  <r>
    <x v="145"/>
    <x v="1"/>
    <d v="2023-03-22T00:00:00"/>
    <x v="1"/>
    <s v="IPHONE"/>
    <x v="1"/>
    <x v="1"/>
    <x v="1"/>
    <n v="3"/>
    <x v="6"/>
    <x v="6"/>
    <x v="11"/>
  </r>
  <r>
    <x v="145"/>
    <x v="1"/>
    <d v="2023-03-22T00:00:00"/>
    <x v="1143"/>
    <s v="WALLADPT"/>
    <x v="3"/>
    <x v="1"/>
    <x v="1"/>
    <n v="3"/>
    <x v="6"/>
    <x v="6"/>
    <x v="11"/>
  </r>
  <r>
    <x v="145"/>
    <x v="1"/>
    <d v="2023-03-23T00:00:00"/>
    <x v="1674"/>
    <s v="MACUSBC"/>
    <x v="2"/>
    <x v="1"/>
    <x v="1"/>
    <n v="3"/>
    <x v="6"/>
    <x v="6"/>
    <x v="11"/>
  </r>
  <r>
    <x v="145"/>
    <x v="1"/>
    <d v="2023-03-22T00:00:00"/>
    <x v="1"/>
    <s v="IPHONE"/>
    <x v="1"/>
    <x v="1"/>
    <x v="1"/>
    <n v="3"/>
    <x v="6"/>
    <x v="6"/>
    <x v="11"/>
  </r>
  <r>
    <x v="145"/>
    <x v="1"/>
    <d v="2023-03-22T00:00:00"/>
    <x v="1143"/>
    <s v="WALLADPT"/>
    <x v="3"/>
    <x v="1"/>
    <x v="1"/>
    <n v="3"/>
    <x v="6"/>
    <x v="6"/>
    <x v="11"/>
  </r>
  <r>
    <x v="146"/>
    <x v="2"/>
    <d v="2023-03-23T00:00:00"/>
    <x v="1514"/>
    <s v="OMNI"/>
    <x v="15"/>
    <x v="1"/>
    <x v="1"/>
    <n v="3"/>
    <x v="6"/>
    <x v="0"/>
    <x v="11"/>
  </r>
  <r>
    <x v="146"/>
    <x v="2"/>
    <d v="2023-03-23T00:00:00"/>
    <x v="1116"/>
    <s v="OMNI"/>
    <x v="15"/>
    <x v="1"/>
    <x v="1"/>
    <n v="3"/>
    <x v="6"/>
    <x v="0"/>
    <x v="11"/>
  </r>
  <r>
    <x v="146"/>
    <x v="2"/>
    <d v="2023-03-23T00:00:00"/>
    <x v="1737"/>
    <s v="ANKER"/>
    <x v="20"/>
    <x v="1"/>
    <x v="1"/>
    <n v="3"/>
    <x v="6"/>
    <x v="0"/>
    <x v="11"/>
  </r>
  <r>
    <x v="146"/>
    <x v="1"/>
    <d v="2023-03-23T00:00:00"/>
    <x v="1"/>
    <s v="IPHONE"/>
    <x v="1"/>
    <x v="1"/>
    <x v="1"/>
    <n v="3"/>
    <x v="6"/>
    <x v="0"/>
    <x v="11"/>
  </r>
  <r>
    <x v="146"/>
    <x v="1"/>
    <d v="2023-03-23T00:00:00"/>
    <x v="1048"/>
    <s v="WALLADPT"/>
    <x v="3"/>
    <x v="1"/>
    <x v="1"/>
    <n v="3"/>
    <x v="6"/>
    <x v="0"/>
    <x v="11"/>
  </r>
  <r>
    <x v="146"/>
    <x v="2"/>
    <d v="2023-03-23T00:00:00"/>
    <x v="883"/>
    <s v="IPHONE"/>
    <x v="1"/>
    <x v="1"/>
    <x v="1"/>
    <n v="3"/>
    <x v="6"/>
    <x v="0"/>
    <x v="11"/>
  </r>
  <r>
    <x v="146"/>
    <x v="2"/>
    <d v="2023-03-23T00:00:00"/>
    <x v="1737"/>
    <s v="ANKER"/>
    <x v="20"/>
    <x v="1"/>
    <x v="1"/>
    <n v="3"/>
    <x v="6"/>
    <x v="0"/>
    <x v="11"/>
  </r>
  <r>
    <x v="146"/>
    <x v="1"/>
    <d v="2023-03-23T00:00:00"/>
    <x v="1523"/>
    <s v="WALLADPT"/>
    <x v="3"/>
    <x v="1"/>
    <x v="1"/>
    <n v="3"/>
    <x v="6"/>
    <x v="0"/>
    <x v="11"/>
  </r>
  <r>
    <x v="146"/>
    <x v="1"/>
    <d v="2023-03-23T00:00:00"/>
    <x v="185"/>
    <s v="IPHONE"/>
    <x v="1"/>
    <x v="1"/>
    <x v="1"/>
    <n v="3"/>
    <x v="6"/>
    <x v="0"/>
    <x v="11"/>
  </r>
  <r>
    <x v="146"/>
    <x v="0"/>
    <d v="2023-03-23T00:00:00"/>
    <x v="1210"/>
    <s v="MSE"/>
    <x v="11"/>
    <x v="4"/>
    <x v="1"/>
    <n v="3"/>
    <x v="6"/>
    <x v="0"/>
    <x v="11"/>
  </r>
  <r>
    <x v="146"/>
    <x v="1"/>
    <d v="2023-03-24T00:00:00"/>
    <x v="1092"/>
    <s v="CALC"/>
    <x v="16"/>
    <x v="4"/>
    <x v="1"/>
    <n v="3"/>
    <x v="6"/>
    <x v="0"/>
    <x v="11"/>
  </r>
  <r>
    <x v="146"/>
    <x v="0"/>
    <d v="2023-03-30T00:00:00"/>
    <x v="1408"/>
    <s v="CLICC-ML"/>
    <x v="7"/>
    <x v="2"/>
    <x v="1"/>
    <n v="3"/>
    <x v="6"/>
    <x v="0"/>
    <x v="11"/>
  </r>
  <r>
    <x v="146"/>
    <x v="1"/>
    <d v="2023-03-23T00:00:00"/>
    <x v="1258"/>
    <s v="WALLADPT"/>
    <x v="3"/>
    <x v="1"/>
    <x v="1"/>
    <n v="3"/>
    <x v="6"/>
    <x v="0"/>
    <x v="11"/>
  </r>
  <r>
    <x v="146"/>
    <x v="1"/>
    <d v="2023-03-23T00:00:00"/>
    <x v="1382"/>
    <s v="IPHONE"/>
    <x v="1"/>
    <x v="1"/>
    <x v="1"/>
    <n v="3"/>
    <x v="6"/>
    <x v="0"/>
    <x v="11"/>
  </r>
  <r>
    <x v="146"/>
    <x v="1"/>
    <d v="2023-03-23T00:00:00"/>
    <x v="1586"/>
    <s v="MACUSBC"/>
    <x v="2"/>
    <x v="1"/>
    <x v="1"/>
    <n v="3"/>
    <x v="6"/>
    <x v="0"/>
    <x v="11"/>
  </r>
  <r>
    <x v="146"/>
    <x v="0"/>
    <d v="2023-03-30T00:00:00"/>
    <x v="1555"/>
    <s v="HP"/>
    <x v="18"/>
    <x v="2"/>
    <x v="1"/>
    <n v="3"/>
    <x v="6"/>
    <x v="0"/>
    <x v="11"/>
  </r>
  <r>
    <x v="146"/>
    <x v="2"/>
    <d v="2023-03-30T00:00:00"/>
    <x v="1738"/>
    <s v="CLICC-MM"/>
    <x v="4"/>
    <x v="2"/>
    <x v="1"/>
    <n v="3"/>
    <x v="6"/>
    <x v="0"/>
    <x v="11"/>
  </r>
  <r>
    <x v="146"/>
    <x v="0"/>
    <d v="2023-03-30T00:00:00"/>
    <x v="504"/>
    <s v="CBK"/>
    <x v="6"/>
    <x v="2"/>
    <x v="1"/>
    <n v="3"/>
    <x v="6"/>
    <x v="0"/>
    <x v="11"/>
  </r>
  <r>
    <x v="146"/>
    <x v="2"/>
    <d v="2023-03-30T00:00:00"/>
    <x v="1738"/>
    <s v="CLICC-MM"/>
    <x v="4"/>
    <x v="2"/>
    <x v="1"/>
    <n v="3"/>
    <x v="6"/>
    <x v="0"/>
    <x v="11"/>
  </r>
  <r>
    <x v="146"/>
    <x v="1"/>
    <d v="2023-03-30T00:00:00"/>
    <x v="1715"/>
    <s v="CBK"/>
    <x v="6"/>
    <x v="2"/>
    <x v="1"/>
    <n v="3"/>
    <x v="6"/>
    <x v="0"/>
    <x v="11"/>
  </r>
  <r>
    <x v="146"/>
    <x v="1"/>
    <d v="2023-03-30T00:00:00"/>
    <x v="319"/>
    <s v="CLICC-ML"/>
    <x v="7"/>
    <x v="2"/>
    <x v="1"/>
    <n v="3"/>
    <x v="6"/>
    <x v="0"/>
    <x v="11"/>
  </r>
  <r>
    <x v="146"/>
    <x v="1"/>
    <d v="2023-03-23T00:00:00"/>
    <x v="801"/>
    <s v="IPHONE"/>
    <x v="1"/>
    <x v="1"/>
    <x v="1"/>
    <n v="3"/>
    <x v="6"/>
    <x v="0"/>
    <x v="11"/>
  </r>
  <r>
    <x v="146"/>
    <x v="1"/>
    <d v="2023-03-30T00:00:00"/>
    <x v="477"/>
    <s v="CBK"/>
    <x v="6"/>
    <x v="2"/>
    <x v="1"/>
    <n v="3"/>
    <x v="6"/>
    <x v="0"/>
    <x v="11"/>
  </r>
  <r>
    <x v="146"/>
    <x v="1"/>
    <d v="2023-03-30T00:00:00"/>
    <x v="1393"/>
    <s v="CLICC-ML"/>
    <x v="7"/>
    <x v="2"/>
    <x v="1"/>
    <n v="3"/>
    <x v="6"/>
    <x v="0"/>
    <x v="11"/>
  </r>
  <r>
    <x v="146"/>
    <x v="1"/>
    <d v="2023-03-30T00:00:00"/>
    <x v="1303"/>
    <s v="CLICC-ML"/>
    <x v="7"/>
    <x v="2"/>
    <x v="1"/>
    <n v="3"/>
    <x v="6"/>
    <x v="0"/>
    <x v="11"/>
  </r>
  <r>
    <x v="146"/>
    <x v="1"/>
    <d v="2023-03-23T00:00:00"/>
    <x v="369"/>
    <s v="WALLADPT"/>
    <x v="3"/>
    <x v="1"/>
    <x v="1"/>
    <n v="3"/>
    <x v="6"/>
    <x v="0"/>
    <x v="11"/>
  </r>
  <r>
    <x v="146"/>
    <x v="1"/>
    <d v="2023-03-23T00:00:00"/>
    <x v="692"/>
    <s v="OMNI"/>
    <x v="15"/>
    <x v="1"/>
    <x v="1"/>
    <n v="3"/>
    <x v="6"/>
    <x v="0"/>
    <x v="11"/>
  </r>
  <r>
    <x v="146"/>
    <x v="1"/>
    <d v="2023-03-23T00:00:00"/>
    <x v="393"/>
    <s v="IPHONE"/>
    <x v="1"/>
    <x v="1"/>
    <x v="1"/>
    <n v="3"/>
    <x v="6"/>
    <x v="0"/>
    <x v="11"/>
  </r>
  <r>
    <x v="146"/>
    <x v="1"/>
    <d v="2023-03-24T00:00:00"/>
    <x v="605"/>
    <s v="CALC"/>
    <x v="16"/>
    <x v="4"/>
    <x v="1"/>
    <n v="3"/>
    <x v="6"/>
    <x v="0"/>
    <x v="11"/>
  </r>
  <r>
    <x v="146"/>
    <x v="5"/>
    <d v="2023-03-23T00:00:00"/>
    <x v="1266"/>
    <s v="CBK"/>
    <x v="6"/>
    <x v="2"/>
    <x v="1"/>
    <n v="3"/>
    <x v="6"/>
    <x v="0"/>
    <x v="11"/>
  </r>
  <r>
    <x v="146"/>
    <x v="0"/>
    <d v="2023-03-30T00:00:00"/>
    <x v="401"/>
    <s v="CLICC-ML"/>
    <x v="7"/>
    <x v="2"/>
    <x v="1"/>
    <n v="3"/>
    <x v="6"/>
    <x v="0"/>
    <x v="11"/>
  </r>
  <r>
    <x v="146"/>
    <x v="1"/>
    <d v="2023-03-30T00:00:00"/>
    <x v="1201"/>
    <s v="HP"/>
    <x v="18"/>
    <x v="2"/>
    <x v="1"/>
    <n v="3"/>
    <x v="6"/>
    <x v="0"/>
    <x v="11"/>
  </r>
  <r>
    <x v="146"/>
    <x v="1"/>
    <d v="2023-03-30T00:00:00"/>
    <x v="1353"/>
    <s v="CLICC-ML"/>
    <x v="7"/>
    <x v="2"/>
    <x v="1"/>
    <n v="3"/>
    <x v="6"/>
    <x v="0"/>
    <x v="11"/>
  </r>
  <r>
    <x v="146"/>
    <x v="0"/>
    <d v="2023-03-30T00:00:00"/>
    <x v="1206"/>
    <s v="HP"/>
    <x v="18"/>
    <x v="2"/>
    <x v="1"/>
    <n v="3"/>
    <x v="6"/>
    <x v="0"/>
    <x v="11"/>
  </r>
  <r>
    <x v="146"/>
    <x v="1"/>
    <d v="2023-03-23T00:00:00"/>
    <x v="1550"/>
    <s v="MACUSBC"/>
    <x v="2"/>
    <x v="1"/>
    <x v="1"/>
    <n v="3"/>
    <x v="6"/>
    <x v="0"/>
    <x v="11"/>
  </r>
  <r>
    <x v="146"/>
    <x v="1"/>
    <d v="2023-03-30T00:00:00"/>
    <x v="1563"/>
    <s v="HP"/>
    <x v="18"/>
    <x v="2"/>
    <x v="1"/>
    <n v="3"/>
    <x v="6"/>
    <x v="0"/>
    <x v="11"/>
  </r>
  <r>
    <x v="146"/>
    <x v="1"/>
    <d v="2023-03-23T00:00:00"/>
    <x v="483"/>
    <s v="HPUSBC"/>
    <x v="12"/>
    <x v="1"/>
    <x v="1"/>
    <n v="3"/>
    <x v="6"/>
    <x v="0"/>
    <x v="11"/>
  </r>
  <r>
    <x v="146"/>
    <x v="1"/>
    <d v="2023-03-23T00:00:00"/>
    <x v="185"/>
    <s v="IPHONE"/>
    <x v="1"/>
    <x v="1"/>
    <x v="1"/>
    <n v="3"/>
    <x v="6"/>
    <x v="0"/>
    <x v="11"/>
  </r>
  <r>
    <x v="146"/>
    <x v="1"/>
    <d v="2023-03-23T00:00:00"/>
    <x v="1523"/>
    <s v="WALLADPT"/>
    <x v="3"/>
    <x v="1"/>
    <x v="1"/>
    <n v="3"/>
    <x v="6"/>
    <x v="0"/>
    <x v="11"/>
  </r>
  <r>
    <x v="146"/>
    <x v="0"/>
    <d v="2023-03-30T00:00:00"/>
    <x v="893"/>
    <s v="CLICC-ML"/>
    <x v="7"/>
    <x v="2"/>
    <x v="1"/>
    <n v="3"/>
    <x v="6"/>
    <x v="0"/>
    <x v="11"/>
  </r>
  <r>
    <x v="146"/>
    <x v="1"/>
    <d v="2023-03-30T00:00:00"/>
    <x v="1739"/>
    <s v="CLICC-MM"/>
    <x v="4"/>
    <x v="2"/>
    <x v="1"/>
    <n v="3"/>
    <x v="6"/>
    <x v="0"/>
    <x v="11"/>
  </r>
  <r>
    <x v="146"/>
    <x v="1"/>
    <d v="2023-03-30T00:00:00"/>
    <x v="656"/>
    <s v="CLICC-ML"/>
    <x v="7"/>
    <x v="2"/>
    <x v="1"/>
    <n v="3"/>
    <x v="6"/>
    <x v="0"/>
    <x v="11"/>
  </r>
  <r>
    <x v="146"/>
    <x v="1"/>
    <d v="2023-03-24T00:00:00"/>
    <x v="952"/>
    <s v="CALC"/>
    <x v="16"/>
    <x v="4"/>
    <x v="1"/>
    <n v="3"/>
    <x v="6"/>
    <x v="0"/>
    <x v="11"/>
  </r>
  <r>
    <x v="146"/>
    <x v="1"/>
    <d v="2023-03-24T00:00:00"/>
    <x v="1089"/>
    <s v="CALC"/>
    <x v="16"/>
    <x v="4"/>
    <x v="1"/>
    <n v="3"/>
    <x v="6"/>
    <x v="0"/>
    <x v="11"/>
  </r>
  <r>
    <x v="146"/>
    <x v="1"/>
    <d v="2023-03-24T00:00:00"/>
    <x v="972"/>
    <s v="CALC"/>
    <x v="16"/>
    <x v="4"/>
    <x v="1"/>
    <n v="3"/>
    <x v="6"/>
    <x v="0"/>
    <x v="11"/>
  </r>
  <r>
    <x v="146"/>
    <x v="1"/>
    <d v="2023-03-24T00:00:00"/>
    <x v="966"/>
    <s v="CALC"/>
    <x v="16"/>
    <x v="4"/>
    <x v="1"/>
    <n v="3"/>
    <x v="6"/>
    <x v="0"/>
    <x v="11"/>
  </r>
  <r>
    <x v="146"/>
    <x v="1"/>
    <d v="2023-03-24T00:00:00"/>
    <x v="1090"/>
    <s v="CALC"/>
    <x v="16"/>
    <x v="4"/>
    <x v="1"/>
    <n v="3"/>
    <x v="6"/>
    <x v="0"/>
    <x v="11"/>
  </r>
  <r>
    <x v="146"/>
    <x v="1"/>
    <d v="2023-03-23T00:00:00"/>
    <x v="1321"/>
    <s v="IPHONE"/>
    <x v="1"/>
    <x v="1"/>
    <x v="1"/>
    <n v="3"/>
    <x v="6"/>
    <x v="0"/>
    <x v="11"/>
  </r>
  <r>
    <x v="146"/>
    <x v="1"/>
    <d v="2023-03-23T00:00:00"/>
    <x v="1153"/>
    <s v="WALLADPT"/>
    <x v="3"/>
    <x v="1"/>
    <x v="1"/>
    <n v="3"/>
    <x v="6"/>
    <x v="0"/>
    <x v="11"/>
  </r>
  <r>
    <x v="146"/>
    <x v="1"/>
    <d v="2023-06-21T00:00:00"/>
    <x v="50"/>
    <s v="AD"/>
    <x v="5"/>
    <x v="3"/>
    <x v="1"/>
    <n v="3"/>
    <x v="6"/>
    <x v="0"/>
    <x v="11"/>
  </r>
  <r>
    <x v="146"/>
    <x v="1"/>
    <d v="2023-03-24T00:00:00"/>
    <x v="1092"/>
    <s v="CALC"/>
    <x v="16"/>
    <x v="4"/>
    <x v="1"/>
    <n v="3"/>
    <x v="6"/>
    <x v="0"/>
    <x v="11"/>
  </r>
  <r>
    <x v="146"/>
    <x v="0"/>
    <d v="2023-03-23T00:00:00"/>
    <x v="67"/>
    <s v="IPHONE"/>
    <x v="1"/>
    <x v="1"/>
    <x v="1"/>
    <n v="3"/>
    <x v="6"/>
    <x v="0"/>
    <x v="11"/>
  </r>
  <r>
    <x v="146"/>
    <x v="0"/>
    <d v="2023-03-30T00:00:00"/>
    <x v="845"/>
    <s v="CLICC-ML"/>
    <x v="7"/>
    <x v="2"/>
    <x v="1"/>
    <n v="3"/>
    <x v="6"/>
    <x v="0"/>
    <x v="11"/>
  </r>
  <r>
    <x v="146"/>
    <x v="1"/>
    <d v="2023-03-30T00:00:00"/>
    <x v="1504"/>
    <s v="CLICC-ML"/>
    <x v="7"/>
    <x v="2"/>
    <x v="1"/>
    <n v="3"/>
    <x v="6"/>
    <x v="0"/>
    <x v="11"/>
  </r>
  <r>
    <x v="146"/>
    <x v="1"/>
    <d v="2023-03-23T00:00:00"/>
    <x v="483"/>
    <s v="HPUSBC"/>
    <x v="12"/>
    <x v="1"/>
    <x v="1"/>
    <n v="3"/>
    <x v="6"/>
    <x v="0"/>
    <x v="11"/>
  </r>
  <r>
    <x v="146"/>
    <x v="0"/>
    <d v="2023-03-30T00:00:00"/>
    <x v="914"/>
    <s v="CLICC-ML"/>
    <x v="7"/>
    <x v="2"/>
    <x v="1"/>
    <n v="3"/>
    <x v="6"/>
    <x v="0"/>
    <x v="11"/>
  </r>
  <r>
    <x v="146"/>
    <x v="0"/>
    <d v="2023-03-30T00:00:00"/>
    <x v="1361"/>
    <s v="CLICC-MM"/>
    <x v="4"/>
    <x v="2"/>
    <x v="1"/>
    <n v="3"/>
    <x v="6"/>
    <x v="0"/>
    <x v="11"/>
  </r>
  <r>
    <x v="146"/>
    <x v="1"/>
    <d v="2023-03-30T00:00:00"/>
    <x v="1740"/>
    <s v="CLICC-MM"/>
    <x v="4"/>
    <x v="2"/>
    <x v="1"/>
    <n v="3"/>
    <x v="6"/>
    <x v="0"/>
    <x v="11"/>
  </r>
  <r>
    <x v="146"/>
    <x v="1"/>
    <d v="2023-03-30T00:00:00"/>
    <x v="1597"/>
    <s v="HP"/>
    <x v="18"/>
    <x v="2"/>
    <x v="1"/>
    <n v="3"/>
    <x v="6"/>
    <x v="0"/>
    <x v="11"/>
  </r>
  <r>
    <x v="146"/>
    <x v="1"/>
    <d v="2023-03-30T00:00:00"/>
    <x v="1600"/>
    <s v="CLICC-MM"/>
    <x v="4"/>
    <x v="2"/>
    <x v="1"/>
    <n v="3"/>
    <x v="6"/>
    <x v="0"/>
    <x v="11"/>
  </r>
  <r>
    <x v="146"/>
    <x v="1"/>
    <d v="2023-03-30T00:00:00"/>
    <x v="846"/>
    <s v="CLICC-ML"/>
    <x v="7"/>
    <x v="2"/>
    <x v="1"/>
    <n v="3"/>
    <x v="6"/>
    <x v="0"/>
    <x v="11"/>
  </r>
  <r>
    <x v="146"/>
    <x v="1"/>
    <d v="2023-03-30T00:00:00"/>
    <x v="1741"/>
    <s v="CLICC-MM"/>
    <x v="4"/>
    <x v="2"/>
    <x v="1"/>
    <n v="3"/>
    <x v="6"/>
    <x v="0"/>
    <x v="11"/>
  </r>
  <r>
    <x v="146"/>
    <x v="1"/>
    <d v="2023-03-23T00:00:00"/>
    <x v="974"/>
    <s v="OMNI"/>
    <x v="15"/>
    <x v="1"/>
    <x v="1"/>
    <n v="3"/>
    <x v="6"/>
    <x v="0"/>
    <x v="11"/>
  </r>
  <r>
    <x v="146"/>
    <x v="1"/>
    <d v="2023-03-23T00:00:00"/>
    <x v="684"/>
    <s v="IPHONE"/>
    <x v="1"/>
    <x v="1"/>
    <x v="1"/>
    <n v="3"/>
    <x v="6"/>
    <x v="0"/>
    <x v="11"/>
  </r>
  <r>
    <x v="146"/>
    <x v="1"/>
    <d v="2023-03-24T00:00:00"/>
    <x v="952"/>
    <s v="CALC"/>
    <x v="16"/>
    <x v="4"/>
    <x v="1"/>
    <n v="3"/>
    <x v="6"/>
    <x v="0"/>
    <x v="11"/>
  </r>
  <r>
    <x v="146"/>
    <x v="0"/>
    <d v="2023-03-23T00:00:00"/>
    <x v="1569"/>
    <s v="HDST"/>
    <x v="8"/>
    <x v="4"/>
    <x v="1"/>
    <n v="3"/>
    <x v="6"/>
    <x v="0"/>
    <x v="11"/>
  </r>
  <r>
    <x v="146"/>
    <x v="1"/>
    <d v="2023-03-24T00:00:00"/>
    <x v="605"/>
    <s v="CALC"/>
    <x v="16"/>
    <x v="4"/>
    <x v="1"/>
    <n v="3"/>
    <x v="6"/>
    <x v="0"/>
    <x v="11"/>
  </r>
  <r>
    <x v="147"/>
    <x v="0"/>
    <d v="2023-03-24T00:00:00"/>
    <x v="1210"/>
    <s v="MSE"/>
    <x v="11"/>
    <x v="4"/>
    <x v="1"/>
    <n v="3"/>
    <x v="6"/>
    <x v="1"/>
    <x v="11"/>
  </r>
  <r>
    <x v="147"/>
    <x v="0"/>
    <d v="2023-03-24T00:00:00"/>
    <x v="1586"/>
    <s v="MACUSBC"/>
    <x v="2"/>
    <x v="1"/>
    <x v="1"/>
    <n v="3"/>
    <x v="6"/>
    <x v="1"/>
    <x v="11"/>
  </r>
  <r>
    <x v="147"/>
    <x v="0"/>
    <d v="2023-03-31T00:00:00"/>
    <x v="853"/>
    <s v="CBK"/>
    <x v="6"/>
    <x v="2"/>
    <x v="1"/>
    <n v="3"/>
    <x v="6"/>
    <x v="1"/>
    <x v="11"/>
  </r>
  <r>
    <x v="147"/>
    <x v="1"/>
    <d v="2023-03-24T00:00:00"/>
    <x v="1536"/>
    <s v="MACUSBC"/>
    <x v="2"/>
    <x v="1"/>
    <x v="1"/>
    <n v="3"/>
    <x v="6"/>
    <x v="1"/>
    <x v="11"/>
  </r>
  <r>
    <x v="147"/>
    <x v="0"/>
    <d v="2023-03-31T00:00:00"/>
    <x v="258"/>
    <s v="CBK"/>
    <x v="6"/>
    <x v="2"/>
    <x v="1"/>
    <n v="3"/>
    <x v="6"/>
    <x v="1"/>
    <x v="11"/>
  </r>
  <r>
    <x v="147"/>
    <x v="3"/>
    <d v="2023-03-31T00:00:00"/>
    <x v="1742"/>
    <s v="CBK"/>
    <x v="6"/>
    <x v="2"/>
    <x v="1"/>
    <n v="3"/>
    <x v="6"/>
    <x v="1"/>
    <x v="11"/>
  </r>
  <r>
    <x v="147"/>
    <x v="1"/>
    <d v="2023-03-24T00:00:00"/>
    <x v="1185"/>
    <s v="HPUSBC"/>
    <x v="12"/>
    <x v="1"/>
    <x v="1"/>
    <n v="3"/>
    <x v="6"/>
    <x v="1"/>
    <x v="11"/>
  </r>
  <r>
    <x v="147"/>
    <x v="1"/>
    <d v="2023-03-31T00:00:00"/>
    <x v="1641"/>
    <s v="HP"/>
    <x v="18"/>
    <x v="2"/>
    <x v="1"/>
    <n v="3"/>
    <x v="6"/>
    <x v="1"/>
    <x v="11"/>
  </r>
  <r>
    <x v="147"/>
    <x v="0"/>
    <d v="2023-03-31T00:00:00"/>
    <x v="1173"/>
    <s v="HP"/>
    <x v="18"/>
    <x v="2"/>
    <x v="1"/>
    <n v="3"/>
    <x v="6"/>
    <x v="1"/>
    <x v="11"/>
  </r>
  <r>
    <x v="147"/>
    <x v="0"/>
    <d v="2023-03-31T00:00:00"/>
    <x v="844"/>
    <s v="CLICC-ML"/>
    <x v="7"/>
    <x v="2"/>
    <x v="1"/>
    <n v="3"/>
    <x v="6"/>
    <x v="1"/>
    <x v="11"/>
  </r>
  <r>
    <x v="147"/>
    <x v="1"/>
    <d v="2023-03-27T00:00:00"/>
    <x v="966"/>
    <s v="CALC"/>
    <x v="16"/>
    <x v="4"/>
    <x v="1"/>
    <n v="3"/>
    <x v="6"/>
    <x v="1"/>
    <x v="11"/>
  </r>
  <r>
    <x v="147"/>
    <x v="1"/>
    <d v="2023-03-31T00:00:00"/>
    <x v="691"/>
    <s v="CLICC-ML"/>
    <x v="7"/>
    <x v="2"/>
    <x v="1"/>
    <n v="3"/>
    <x v="6"/>
    <x v="1"/>
    <x v="11"/>
  </r>
  <r>
    <x v="147"/>
    <x v="1"/>
    <d v="2023-03-24T00:00:00"/>
    <x v="713"/>
    <s v="HDST"/>
    <x v="8"/>
    <x v="4"/>
    <x v="1"/>
    <n v="3"/>
    <x v="6"/>
    <x v="1"/>
    <x v="11"/>
  </r>
  <r>
    <x v="147"/>
    <x v="0"/>
    <d v="2023-03-24T00:00:00"/>
    <x v="1550"/>
    <s v="MACUSBC"/>
    <x v="2"/>
    <x v="1"/>
    <x v="1"/>
    <n v="3"/>
    <x v="6"/>
    <x v="1"/>
    <x v="11"/>
  </r>
  <r>
    <x v="147"/>
    <x v="0"/>
    <d v="2023-03-31T00:00:00"/>
    <x v="1443"/>
    <s v="CLICC-MM"/>
    <x v="4"/>
    <x v="2"/>
    <x v="1"/>
    <n v="3"/>
    <x v="6"/>
    <x v="1"/>
    <x v="11"/>
  </r>
  <r>
    <x v="147"/>
    <x v="3"/>
    <d v="2023-03-31T00:00:00"/>
    <x v="843"/>
    <s v="CLICC-ML"/>
    <x v="7"/>
    <x v="2"/>
    <x v="1"/>
    <n v="3"/>
    <x v="6"/>
    <x v="1"/>
    <x v="11"/>
  </r>
  <r>
    <x v="147"/>
    <x v="0"/>
    <d v="2023-03-31T00:00:00"/>
    <x v="650"/>
    <s v="HP"/>
    <x v="18"/>
    <x v="2"/>
    <x v="1"/>
    <n v="3"/>
    <x v="6"/>
    <x v="1"/>
    <x v="11"/>
  </r>
  <r>
    <x v="147"/>
    <x v="0"/>
    <d v="2023-03-31T00:00:00"/>
    <x v="1743"/>
    <s v="CLICC-MM"/>
    <x v="4"/>
    <x v="2"/>
    <x v="1"/>
    <n v="3"/>
    <x v="6"/>
    <x v="1"/>
    <x v="11"/>
  </r>
  <r>
    <x v="147"/>
    <x v="1"/>
    <d v="2023-03-24T00:00:00"/>
    <x v="1048"/>
    <s v="WALLADPT"/>
    <x v="3"/>
    <x v="1"/>
    <x v="1"/>
    <n v="3"/>
    <x v="6"/>
    <x v="1"/>
    <x v="11"/>
  </r>
  <r>
    <x v="147"/>
    <x v="1"/>
    <d v="2023-03-24T00:00:00"/>
    <x v="2"/>
    <s v="IPHONE"/>
    <x v="1"/>
    <x v="1"/>
    <x v="1"/>
    <n v="3"/>
    <x v="6"/>
    <x v="1"/>
    <x v="11"/>
  </r>
  <r>
    <x v="147"/>
    <x v="1"/>
    <d v="2023-03-24T00:00:00"/>
    <x v="185"/>
    <s v="IPHONE"/>
    <x v="1"/>
    <x v="1"/>
    <x v="1"/>
    <n v="3"/>
    <x v="6"/>
    <x v="1"/>
    <x v="11"/>
  </r>
  <r>
    <x v="147"/>
    <x v="1"/>
    <d v="2023-03-31T00:00:00"/>
    <x v="1592"/>
    <s v="HP"/>
    <x v="18"/>
    <x v="2"/>
    <x v="1"/>
    <n v="3"/>
    <x v="6"/>
    <x v="1"/>
    <x v="11"/>
  </r>
  <r>
    <x v="147"/>
    <x v="1"/>
    <d v="2023-03-24T00:00:00"/>
    <x v="936"/>
    <s v="WALLADPT"/>
    <x v="3"/>
    <x v="1"/>
    <x v="1"/>
    <n v="3"/>
    <x v="6"/>
    <x v="1"/>
    <x v="11"/>
  </r>
  <r>
    <x v="147"/>
    <x v="0"/>
    <d v="2023-03-24T00:00:00"/>
    <x v="285"/>
    <s v="IPHONE"/>
    <x v="1"/>
    <x v="1"/>
    <x v="1"/>
    <n v="3"/>
    <x v="6"/>
    <x v="1"/>
    <x v="11"/>
  </r>
  <r>
    <x v="147"/>
    <x v="0"/>
    <d v="2023-03-24T00:00:00"/>
    <x v="732"/>
    <s v="WALLADPT"/>
    <x v="3"/>
    <x v="1"/>
    <x v="1"/>
    <n v="3"/>
    <x v="6"/>
    <x v="1"/>
    <x v="11"/>
  </r>
  <r>
    <x v="147"/>
    <x v="0"/>
    <d v="2023-03-24T00:00:00"/>
    <x v="464"/>
    <s v="IPHONE"/>
    <x v="1"/>
    <x v="1"/>
    <x v="1"/>
    <n v="3"/>
    <x v="6"/>
    <x v="1"/>
    <x v="11"/>
  </r>
  <r>
    <x v="147"/>
    <x v="0"/>
    <d v="2023-03-24T00:00:00"/>
    <x v="1523"/>
    <s v="WALLADPT"/>
    <x v="3"/>
    <x v="1"/>
    <x v="1"/>
    <n v="3"/>
    <x v="6"/>
    <x v="1"/>
    <x v="11"/>
  </r>
  <r>
    <x v="147"/>
    <x v="1"/>
    <d v="2023-03-31T00:00:00"/>
    <x v="1744"/>
    <s v="HP"/>
    <x v="18"/>
    <x v="2"/>
    <x v="1"/>
    <n v="3"/>
    <x v="6"/>
    <x v="1"/>
    <x v="11"/>
  </r>
  <r>
    <x v="147"/>
    <x v="1"/>
    <d v="2023-03-31T00:00:00"/>
    <x v="1627"/>
    <s v="HP"/>
    <x v="18"/>
    <x v="2"/>
    <x v="1"/>
    <n v="3"/>
    <x v="6"/>
    <x v="1"/>
    <x v="11"/>
  </r>
  <r>
    <x v="147"/>
    <x v="0"/>
    <d v="2023-03-31T00:00:00"/>
    <x v="1366"/>
    <s v="CLICC-MM"/>
    <x v="4"/>
    <x v="2"/>
    <x v="1"/>
    <n v="3"/>
    <x v="6"/>
    <x v="1"/>
    <x v="11"/>
  </r>
  <r>
    <x v="147"/>
    <x v="0"/>
    <d v="2023-03-31T00:00:00"/>
    <x v="1300"/>
    <s v="HP"/>
    <x v="18"/>
    <x v="2"/>
    <x v="1"/>
    <n v="3"/>
    <x v="6"/>
    <x v="1"/>
    <x v="11"/>
  </r>
  <r>
    <x v="147"/>
    <x v="0"/>
    <d v="2023-03-24T00:00:00"/>
    <x v="1217"/>
    <s v="HDMIC"/>
    <x v="0"/>
    <x v="0"/>
    <x v="1"/>
    <n v="3"/>
    <x v="6"/>
    <x v="1"/>
    <x v="11"/>
  </r>
  <r>
    <x v="147"/>
    <x v="1"/>
    <d v="2023-03-31T00:00:00"/>
    <x v="49"/>
    <s v="CLICC-ML"/>
    <x v="7"/>
    <x v="2"/>
    <x v="1"/>
    <n v="3"/>
    <x v="6"/>
    <x v="1"/>
    <x v="11"/>
  </r>
  <r>
    <x v="147"/>
    <x v="1"/>
    <d v="2023-03-31T00:00:00"/>
    <x v="1483"/>
    <s v="CLICC-MM"/>
    <x v="4"/>
    <x v="2"/>
    <x v="1"/>
    <n v="3"/>
    <x v="6"/>
    <x v="1"/>
    <x v="11"/>
  </r>
  <r>
    <x v="147"/>
    <x v="0"/>
    <d v="2023-03-31T00:00:00"/>
    <x v="1745"/>
    <s v="CLICC-MM"/>
    <x v="4"/>
    <x v="2"/>
    <x v="1"/>
    <n v="3"/>
    <x v="6"/>
    <x v="1"/>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E3F69D-9782-9B4F-A852-D098F42374A4}" name="DEVICE BAR" cacheId="3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evice">
  <location ref="BA3:BB8" firstHeaderRow="1" firstDataRow="1" firstDataCol="1"/>
  <pivotFields count="12">
    <pivotField numFmtId="14" showAll="0"/>
    <pivotField showAll="0">
      <items count="7">
        <item x="3"/>
        <item x="4"/>
        <item x="5"/>
        <item x="0"/>
        <item x="2"/>
        <item x="1"/>
        <item t="default"/>
      </items>
    </pivotField>
    <pivotField numFmtId="14" showAll="0"/>
    <pivotField dataField="1" showAll="0">
      <items count="1747">
        <item x="82"/>
        <item x="194"/>
        <item x="377"/>
        <item x="539"/>
        <item x="493"/>
        <item x="39"/>
        <item x="113"/>
        <item x="305"/>
        <item x="1370"/>
        <item x="94"/>
        <item x="239"/>
        <item x="1379"/>
        <item x="241"/>
        <item x="306"/>
        <item x="596"/>
        <item x="1349"/>
        <item x="71"/>
        <item x="1029"/>
        <item x="15"/>
        <item x="469"/>
        <item x="187"/>
        <item x="340"/>
        <item x="703"/>
        <item x="166"/>
        <item x="12"/>
        <item x="243"/>
        <item x="390"/>
        <item x="127"/>
        <item x="136"/>
        <item x="1101"/>
        <item x="11"/>
        <item x="307"/>
        <item x="142"/>
        <item x="212"/>
        <item x="348"/>
        <item x="268"/>
        <item x="784"/>
        <item x="575"/>
        <item x="294"/>
        <item x="23"/>
        <item x="174"/>
        <item x="964"/>
        <item x="227"/>
        <item x="603"/>
        <item x="420"/>
        <item x="267"/>
        <item x="474"/>
        <item x="416"/>
        <item x="148"/>
        <item x="43"/>
        <item x="146"/>
        <item x="220"/>
        <item x="214"/>
        <item x="663"/>
        <item x="466"/>
        <item x="708"/>
        <item x="273"/>
        <item x="69"/>
        <item x="275"/>
        <item x="22"/>
        <item x="414"/>
        <item x="342"/>
        <item x="170"/>
        <item x="27"/>
        <item x="502"/>
        <item x="337"/>
        <item x="256"/>
        <item x="33"/>
        <item x="507"/>
        <item x="572"/>
        <item x="1355"/>
        <item x="458"/>
        <item x="365"/>
        <item x="164"/>
        <item x="586"/>
        <item x="269"/>
        <item x="436"/>
        <item x="177"/>
        <item x="86"/>
        <item x="302"/>
        <item x="425"/>
        <item x="229"/>
        <item x="259"/>
        <item x="17"/>
        <item x="37"/>
        <item x="1421"/>
        <item x="288"/>
        <item x="660"/>
        <item x="118"/>
        <item x="152"/>
        <item x="470"/>
        <item x="438"/>
        <item x="266"/>
        <item x="64"/>
        <item x="372"/>
        <item x="225"/>
        <item x="132"/>
        <item x="547"/>
        <item x="107"/>
        <item x="1460"/>
        <item x="202"/>
        <item x="1378"/>
        <item x="7"/>
        <item x="200"/>
        <item x="237"/>
        <item x="80"/>
        <item x="627"/>
        <item x="278"/>
        <item x="115"/>
        <item x="35"/>
        <item x="210"/>
        <item x="192"/>
        <item x="206"/>
        <item x="1392"/>
        <item x="78"/>
        <item x="300"/>
        <item x="281"/>
        <item x="359"/>
        <item x="150"/>
        <item x="304"/>
        <item x="44"/>
        <item x="122"/>
        <item x="29"/>
        <item x="144"/>
        <item x="475"/>
        <item x="480"/>
        <item x="485"/>
        <item x="1400"/>
        <item x="456"/>
        <item x="181"/>
        <item x="111"/>
        <item x="364"/>
        <item x="487"/>
        <item x="396"/>
        <item x="125"/>
        <item x="457"/>
        <item x="346"/>
        <item x="1387"/>
        <item x="481"/>
        <item x="103"/>
        <item x="26"/>
        <item x="270"/>
        <item x="609"/>
        <item x="179"/>
        <item x="423"/>
        <item x="60"/>
        <item x="265"/>
        <item x="88"/>
        <item x="84"/>
        <item x="321"/>
        <item x="387"/>
        <item x="90"/>
        <item x="183"/>
        <item x="422"/>
        <item x="1372"/>
        <item x="140"/>
        <item x="97"/>
        <item x="381"/>
        <item x="282"/>
        <item x="120"/>
        <item x="385"/>
        <item x="234"/>
        <item x="482"/>
        <item x="172"/>
        <item x="383"/>
        <item x="162"/>
        <item x="204"/>
        <item x="245"/>
        <item x="168"/>
        <item x="630"/>
        <item x="62"/>
        <item x="418"/>
        <item x="1081"/>
        <item x="617"/>
        <item x="620"/>
        <item x="134"/>
        <item x="1413"/>
        <item x="272"/>
        <item x="312"/>
        <item x="284"/>
        <item x="117"/>
        <item x="516"/>
        <item x="362"/>
        <item x="471"/>
        <item x="341"/>
        <item x="1438"/>
        <item x="395"/>
        <item x="361"/>
        <item x="261"/>
        <item x="92"/>
        <item x="896"/>
        <item x="496"/>
        <item x="54"/>
        <item x="276"/>
        <item x="223"/>
        <item x="154"/>
        <item x="196"/>
        <item x="465"/>
        <item x="343"/>
        <item x="484"/>
        <item x="472"/>
        <item x="629"/>
        <item x="428"/>
        <item x="407"/>
        <item x="1411"/>
        <item x="492"/>
        <item x="264"/>
        <item x="287"/>
        <item x="378"/>
        <item x="413"/>
        <item x="52"/>
        <item x="313"/>
        <item x="308"/>
        <item x="271"/>
        <item x="109"/>
        <item x="216"/>
        <item x="198"/>
        <item x="105"/>
        <item x="311"/>
        <item x="138"/>
        <item x="928"/>
        <item x="410"/>
        <item x="349"/>
        <item x="535"/>
        <item x="56"/>
        <item x="1357"/>
        <item x="255"/>
        <item x="208"/>
        <item x="101"/>
        <item x="325"/>
        <item x="50"/>
        <item x="232"/>
        <item x="488"/>
        <item x="19"/>
        <item x="280"/>
        <item x="99"/>
        <item x="252"/>
        <item x="408"/>
        <item x="375"/>
        <item x="352"/>
        <item x="130"/>
        <item x="1437"/>
        <item x="292"/>
        <item x="886"/>
        <item x="421"/>
        <item x="1430"/>
        <item x="24"/>
        <item x="1398"/>
        <item x="1371"/>
        <item x="190"/>
        <item x="1396"/>
        <item x="96"/>
        <item x="954"/>
        <item x="917"/>
        <item x="1414"/>
        <item x="1490"/>
        <item x="1157"/>
        <item x="1732"/>
        <item x="1145"/>
        <item x="1482"/>
        <item x="1304"/>
        <item x="1484"/>
        <item x="981"/>
        <item x="965"/>
        <item x="1449"/>
        <item x="1105"/>
        <item x="976"/>
        <item x="935"/>
        <item x="1650"/>
        <item x="1329"/>
        <item x="591"/>
        <item x="1675"/>
        <item x="1737"/>
        <item x="638"/>
        <item x="1677"/>
        <item x="716"/>
        <item x="1057"/>
        <item x="1095"/>
        <item x="1096"/>
        <item x="743"/>
        <item x="500"/>
        <item x="679"/>
        <item x="1090"/>
        <item x="1089"/>
        <item x="1007"/>
        <item x="1017"/>
        <item x="952"/>
        <item x="972"/>
        <item x="435"/>
        <item x="982"/>
        <item x="966"/>
        <item x="969"/>
        <item x="973"/>
        <item x="550"/>
        <item x="1572"/>
        <item x="1313"/>
        <item x="1059"/>
        <item x="1152"/>
        <item x="1237"/>
        <item x="1509"/>
        <item x="1085"/>
        <item x="1092"/>
        <item x="1161"/>
        <item x="785"/>
        <item x="1172"/>
        <item x="1094"/>
        <item x="605"/>
        <item x="1639"/>
        <item x="235"/>
        <item x="191"/>
        <item x="25"/>
        <item x="53"/>
        <item x="13"/>
        <item x="163"/>
        <item x="201"/>
        <item x="100"/>
        <item x="143"/>
        <item x="155"/>
        <item x="224"/>
        <item x="215"/>
        <item x="188"/>
        <item x="151"/>
        <item x="573"/>
        <item x="141"/>
        <item x="240"/>
        <item x="153"/>
        <item x="55"/>
        <item x="587"/>
        <item x="119"/>
        <item x="173"/>
        <item x="197"/>
        <item x="40"/>
        <item x="426"/>
        <item x="112"/>
        <item x="149"/>
        <item x="63"/>
        <item x="195"/>
        <item x="636"/>
        <item x="439"/>
        <item x="246"/>
        <item x="322"/>
        <item x="437"/>
        <item x="89"/>
        <item x="303"/>
        <item x="145"/>
        <item x="384"/>
        <item x="28"/>
        <item x="128"/>
        <item x="347"/>
        <item x="182"/>
        <item x="424"/>
        <item x="566"/>
        <item x="104"/>
        <item x="87"/>
        <item x="193"/>
        <item x="57"/>
        <item x="131"/>
        <item x="415"/>
        <item x="244"/>
        <item x="230"/>
        <item x="133"/>
        <item x="137"/>
        <item x="226"/>
        <item x="98"/>
        <item x="8"/>
        <item x="207"/>
        <item x="242"/>
        <item x="114"/>
        <item x="386"/>
        <item x="221"/>
        <item x="228"/>
        <item x="199"/>
        <item x="253"/>
        <item x="81"/>
        <item x="95"/>
        <item x="411"/>
        <item x="45"/>
        <item x="563"/>
        <item x="180"/>
        <item x="108"/>
        <item x="51"/>
        <item x="38"/>
        <item x="18"/>
        <item x="121"/>
        <item x="388"/>
        <item x="102"/>
        <item x="169"/>
        <item x="36"/>
        <item x="569"/>
        <item x="211"/>
        <item x="578"/>
        <item x="34"/>
        <item x="184"/>
        <item x="209"/>
        <item x="203"/>
        <item x="93"/>
        <item x="116"/>
        <item x="123"/>
        <item x="135"/>
        <item x="379"/>
        <item x="419"/>
        <item x="289"/>
        <item x="562"/>
        <item x="79"/>
        <item x="167"/>
        <item x="139"/>
        <item x="175"/>
        <item x="126"/>
        <item x="417"/>
        <item x="205"/>
        <item x="314"/>
        <item x="178"/>
        <item x="576"/>
        <item x="217"/>
        <item x="30"/>
        <item x="309"/>
        <item x="238"/>
        <item x="147"/>
        <item x="171"/>
        <item x="233"/>
        <item x="65"/>
        <item x="429"/>
        <item x="213"/>
        <item x="91"/>
        <item x="83"/>
        <item x="490"/>
        <item x="165"/>
        <item x="1108"/>
        <item x="1111"/>
        <item x="1103"/>
        <item x="1250"/>
        <item x="1107"/>
        <item x="1088"/>
        <item x="1117"/>
        <item x="1113"/>
        <item x="1121"/>
        <item x="1120"/>
        <item x="1140"/>
        <item x="1132"/>
        <item x="1148"/>
        <item x="1472"/>
        <item x="1722"/>
        <item x="1742"/>
        <item x="1603"/>
        <item x="1717"/>
        <item x="1612"/>
        <item x="1708"/>
        <item x="1706"/>
        <item x="1642"/>
        <item x="1704"/>
        <item x="1419"/>
        <item x="1288"/>
        <item x="1040"/>
        <item x="463"/>
        <item x="750"/>
        <item x="628"/>
        <item x="1715"/>
        <item x="1721"/>
        <item x="1724"/>
        <item x="1669"/>
        <item x="1615"/>
        <item x="1266"/>
        <item x="1664"/>
        <item x="1477"/>
        <item x="1452"/>
        <item x="1585"/>
        <item x="925"/>
        <item x="324"/>
        <item x="462"/>
        <item x="1618"/>
        <item x="902"/>
        <item x="565"/>
        <item x="1159"/>
        <item x="298"/>
        <item x="14"/>
        <item x="517"/>
        <item x="1333"/>
        <item x="1448"/>
        <item x="1439"/>
        <item x="370"/>
        <item x="512"/>
        <item x="1428"/>
        <item x="873"/>
        <item x="404"/>
        <item x="1476"/>
        <item x="1364"/>
        <item x="1486"/>
        <item x="376"/>
        <item x="874"/>
        <item x="75"/>
        <item x="353"/>
        <item x="579"/>
        <item x="46"/>
        <item x="371"/>
        <item x="354"/>
        <item x="1513"/>
        <item x="450"/>
        <item x="157"/>
        <item x="251"/>
        <item x="219"/>
        <item x="10"/>
        <item x="531"/>
        <item x="1488"/>
        <item x="447"/>
        <item x="536"/>
        <item x="406"/>
        <item x="274"/>
        <item x="427"/>
        <item x="389"/>
        <item x="759"/>
        <item x="400"/>
        <item x="448"/>
        <item x="254"/>
        <item x="1547"/>
        <item x="449"/>
        <item x="681"/>
        <item x="761"/>
        <item x="1405"/>
        <item x="478"/>
        <item x="652"/>
        <item x="373"/>
        <item x="551"/>
        <item x="1418"/>
        <item x="797"/>
        <item x="770"/>
        <item x="301"/>
        <item x="1016"/>
        <item x="1192"/>
        <item x="870"/>
        <item x="399"/>
        <item x="821"/>
        <item x="872"/>
        <item x="853"/>
        <item x="336"/>
        <item x="327"/>
        <item x="504"/>
        <item x="816"/>
        <item x="868"/>
        <item x="867"/>
        <item x="655"/>
        <item x="328"/>
        <item x="859"/>
        <item x="392"/>
        <item x="258"/>
        <item x="877"/>
        <item x="860"/>
        <item x="911"/>
        <item x="1422"/>
        <item x="768"/>
        <item x="857"/>
        <item x="541"/>
        <item x="852"/>
        <item x="871"/>
        <item x="865"/>
        <item x="318"/>
        <item x="624"/>
        <item x="477"/>
        <item x="674"/>
        <item x="955"/>
        <item x="858"/>
        <item x="855"/>
        <item x="876"/>
        <item x="1501"/>
        <item x="1467"/>
        <item x="1607"/>
        <item x="1554"/>
        <item x="1220"/>
        <item x="1112"/>
        <item x="1416"/>
        <item x="644"/>
        <item x="552"/>
        <item x="160"/>
        <item x="434"/>
        <item x="1561"/>
        <item x="1497"/>
        <item x="623"/>
        <item x="1356"/>
        <item x="1506"/>
        <item x="1315"/>
        <item x="74"/>
        <item x="442"/>
        <item x="543"/>
        <item x="758"/>
        <item x="1375"/>
        <item x="156"/>
        <item x="1450"/>
        <item x="291"/>
        <item x="299"/>
        <item x="363"/>
        <item x="1451"/>
        <item x="382"/>
        <item x="1367"/>
        <item x="775"/>
        <item x="687"/>
        <item x="1377"/>
        <item x="1508"/>
        <item x="1342"/>
        <item x="247"/>
        <item x="642"/>
        <item x="699"/>
        <item x="941"/>
        <item x="959"/>
        <item x="1052"/>
        <item x="1053"/>
        <item x="1078"/>
        <item x="1098"/>
        <item x="1129"/>
        <item x="1155"/>
        <item x="1163"/>
        <item x="1189"/>
        <item x="1233"/>
        <item x="1234"/>
        <item x="1248"/>
        <item x="1254"/>
        <item x="1261"/>
        <item x="1280"/>
        <item x="1295"/>
        <item x="1311"/>
        <item x="360"/>
        <item x="467"/>
        <item x="522"/>
        <item x="988"/>
        <item x="989"/>
        <item x="931"/>
        <item x="1011"/>
        <item x="1013"/>
        <item x="1021"/>
        <item x="978"/>
        <item x="1118"/>
        <item x="1031"/>
        <item x="943"/>
        <item x="1125"/>
        <item x="1135"/>
        <item x="1156"/>
        <item x="1158"/>
        <item x="1039"/>
        <item x="1041"/>
        <item x="1072"/>
        <item x="1028"/>
        <item x="1027"/>
        <item x="1038"/>
        <item x="998"/>
        <item x="1009"/>
        <item x="897"/>
        <item x="1012"/>
        <item x="921"/>
        <item x="932"/>
        <item x="956"/>
        <item x="1018"/>
        <item x="948"/>
        <item x="912"/>
        <item x="962"/>
        <item x="924"/>
        <item x="1008"/>
        <item x="1126"/>
        <item x="1127"/>
        <item x="1049"/>
        <item x="1076"/>
        <item x="1034"/>
        <item x="1070"/>
        <item x="1054"/>
        <item x="1066"/>
        <item x="1071"/>
        <item x="1073"/>
        <item x="533"/>
        <item x="646"/>
        <item x="683"/>
        <item x="523"/>
        <item x="817"/>
        <item x="248"/>
        <item x="772"/>
        <item x="773"/>
        <item x="830"/>
        <item x="1141"/>
        <item x="1190"/>
        <item x="1230"/>
        <item x="1236"/>
        <item x="1244"/>
        <item x="1257"/>
        <item x="1269"/>
        <item x="1281"/>
        <item x="1282"/>
        <item x="1004"/>
        <item x="889"/>
        <item x="1023"/>
        <item x="880"/>
        <item x="648"/>
        <item x="846"/>
        <item x="818"/>
        <item x="820"/>
        <item x="863"/>
        <item x="866"/>
        <item x="21"/>
        <item x="906"/>
        <item x="161"/>
        <item x="85"/>
        <item x="847"/>
        <item x="848"/>
        <item x="218"/>
        <item x="158"/>
        <item x="957"/>
        <item x="839"/>
        <item x="845"/>
        <item x="861"/>
        <item x="968"/>
        <item x="31"/>
        <item x="526"/>
        <item x="907"/>
        <item x="825"/>
        <item x="680"/>
        <item x="1504"/>
        <item x="831"/>
        <item x="840"/>
        <item x="985"/>
        <item x="499"/>
        <item x="997"/>
        <item x="599"/>
        <item x="574"/>
        <item x="994"/>
        <item x="992"/>
        <item x="851"/>
        <item x="752"/>
        <item x="409"/>
        <item x="494"/>
        <item x="893"/>
        <item x="1175"/>
        <item x="1014"/>
        <item x="824"/>
        <item x="47"/>
        <item x="176"/>
        <item x="350"/>
        <item x="459"/>
        <item x="72"/>
        <item x="900"/>
        <item x="1002"/>
        <item x="443"/>
        <item x="329"/>
        <item x="862"/>
        <item x="59"/>
        <item x="61"/>
        <item x="850"/>
        <item x="829"/>
        <item x="882"/>
        <item x="479"/>
        <item x="734"/>
        <item x="1496"/>
        <item x="837"/>
        <item x="844"/>
        <item x="832"/>
        <item x="894"/>
        <item x="519"/>
        <item x="1006"/>
        <item x="1005"/>
        <item x="452"/>
        <item x="815"/>
        <item x="460"/>
        <item x="656"/>
        <item x="49"/>
        <item x="995"/>
        <item x="73"/>
        <item x="967"/>
        <item x="236"/>
        <item x="124"/>
        <item x="32"/>
        <item x="707"/>
        <item x="41"/>
        <item x="671"/>
        <item x="42"/>
        <item x="1003"/>
        <item x="983"/>
        <item x="129"/>
        <item x="996"/>
        <item x="789"/>
        <item x="1060"/>
        <item x="1268"/>
        <item x="1285"/>
        <item x="1404"/>
        <item x="1303"/>
        <item x="1456"/>
        <item x="1336"/>
        <item x="1332"/>
        <item x="1326"/>
        <item x="1343"/>
        <item x="1339"/>
        <item x="1344"/>
        <item x="1408"/>
        <item x="1340"/>
        <item x="1334"/>
        <item x="1345"/>
        <item x="1409"/>
        <item x="1393"/>
        <item x="1353"/>
        <item x="1401"/>
        <item x="1391"/>
        <item x="1397"/>
        <item x="741"/>
        <item x="691"/>
        <item x="946"/>
        <item x="664"/>
        <item x="953"/>
        <item x="525"/>
        <item x="513"/>
        <item x="779"/>
        <item x="802"/>
        <item x="828"/>
        <item x="909"/>
        <item x="520"/>
        <item x="939"/>
        <item x="534"/>
        <item x="583"/>
        <item x="971"/>
        <item x="748"/>
        <item x="582"/>
        <item x="736"/>
        <item x="738"/>
        <item x="910"/>
        <item x="489"/>
        <item x="812"/>
        <item x="781"/>
        <item x="1540"/>
        <item x="740"/>
        <item x="878"/>
        <item x="721"/>
        <item x="676"/>
        <item x="595"/>
        <item x="506"/>
        <item x="945"/>
        <item x="929"/>
        <item x="719"/>
        <item x="581"/>
        <item x="970"/>
        <item x="916"/>
        <item x="106"/>
        <item x="532"/>
        <item x="915"/>
        <item x="819"/>
        <item x="528"/>
        <item x="518"/>
        <item x="319"/>
        <item x="826"/>
        <item x="890"/>
        <item x="645"/>
        <item x="297"/>
        <item x="807"/>
        <item x="947"/>
        <item x="588"/>
        <item x="401"/>
        <item x="951"/>
        <item x="295"/>
        <item x="66"/>
        <item x="601"/>
        <item x="70"/>
        <item x="833"/>
        <item x="923"/>
        <item x="849"/>
        <item x="922"/>
        <item x="888"/>
        <item x="926"/>
        <item x="937"/>
        <item x="557"/>
        <item x="580"/>
        <item x="790"/>
        <item x="537"/>
        <item x="705"/>
        <item x="296"/>
        <item x="788"/>
        <item x="476"/>
        <item x="914"/>
        <item x="345"/>
        <item x="780"/>
        <item x="762"/>
        <item x="792"/>
        <item x="984"/>
        <item x="1645"/>
        <item x="918"/>
        <item x="993"/>
        <item x="454"/>
        <item x="735"/>
        <item x="626"/>
        <item x="405"/>
        <item x="316"/>
        <item x="473"/>
        <item x="694"/>
        <item x="776"/>
        <item x="468"/>
        <item x="700"/>
        <item x="461"/>
        <item x="611"/>
        <item x="843"/>
        <item x="949"/>
        <item x="777"/>
        <item x="766"/>
        <item x="654"/>
        <item x="1549"/>
        <item x="1443"/>
        <item x="1363"/>
        <item x="1686"/>
        <item x="1350"/>
        <item x="1360"/>
        <item x="1718"/>
        <item x="702"/>
        <item x="1389"/>
        <item x="1434"/>
        <item x="1444"/>
        <item x="1494"/>
        <item x="1362"/>
        <item x="1445"/>
        <item x="1351"/>
        <item x="1361"/>
        <item x="1119"/>
        <item x="1365"/>
        <item x="1374"/>
        <item x="1415"/>
        <item x="1510"/>
        <item x="1366"/>
        <item x="1470"/>
        <item x="1381"/>
        <item x="1354"/>
        <item x="1373"/>
        <item x="323"/>
        <item x="1457"/>
        <item x="1395"/>
        <item x="1412"/>
        <item x="1352"/>
        <item x="1385"/>
        <item x="1390"/>
        <item x="1407"/>
        <item x="1458"/>
        <item x="1399"/>
        <item x="1446"/>
        <item x="1151"/>
        <item x="1442"/>
        <item x="1436"/>
        <item x="1468"/>
        <item x="1512"/>
        <item x="1465"/>
        <item x="1716"/>
        <item x="1042"/>
        <item x="1705"/>
        <item x="1662"/>
        <item x="1644"/>
        <item x="1473"/>
        <item x="1685"/>
        <item x="1725"/>
        <item x="1653"/>
        <item x="1044"/>
        <item x="1735"/>
        <item x="1631"/>
        <item x="1659"/>
        <item x="1543"/>
        <item x="1692"/>
        <item x="1719"/>
        <item x="1507"/>
        <item x="987"/>
        <item x="1647"/>
        <item x="1723"/>
        <item x="1520"/>
        <item x="1714"/>
        <item x="1678"/>
        <item x="1696"/>
        <item x="1682"/>
        <item x="1495"/>
        <item x="1243"/>
        <item x="1628"/>
        <item x="1684"/>
        <item x="1739"/>
        <item x="1648"/>
        <item x="1733"/>
        <item x="1527"/>
        <item x="1672"/>
        <item x="613"/>
        <item x="1640"/>
        <item x="1649"/>
        <item x="1651"/>
        <item x="1643"/>
        <item x="1665"/>
        <item x="1646"/>
        <item x="1741"/>
        <item x="277"/>
        <item x="1687"/>
        <item x="1658"/>
        <item x="1630"/>
        <item x="1673"/>
        <item x="1611"/>
        <item x="1743"/>
        <item x="1245"/>
        <item x="1683"/>
        <item x="1690"/>
        <item x="1568"/>
        <item x="1567"/>
        <item x="1624"/>
        <item x="1727"/>
        <item x="1668"/>
        <item x="451"/>
        <item x="1709"/>
        <item x="1590"/>
        <item x="1564"/>
        <item x="1518"/>
        <item x="1661"/>
        <item x="1478"/>
        <item x="545"/>
        <item x="1655"/>
        <item x="1691"/>
        <item x="1660"/>
        <item x="1623"/>
        <item x="290"/>
        <item x="1516"/>
        <item x="1571"/>
        <item x="1604"/>
        <item x="615"/>
        <item x="1529"/>
        <item x="799"/>
        <item x="1600"/>
        <item x="1521"/>
        <item x="1522"/>
        <item x="558"/>
        <item x="1524"/>
        <item x="1619"/>
        <item x="1587"/>
        <item x="1676"/>
        <item x="1249"/>
        <item x="1545"/>
        <item x="1614"/>
        <item x="1565"/>
        <item x="1596"/>
        <item x="771"/>
        <item x="1583"/>
        <item x="1252"/>
        <item x="1738"/>
        <item x="1720"/>
        <item x="6"/>
        <item x="1602"/>
        <item x="1469"/>
        <item x="1608"/>
        <item x="1582"/>
        <item x="1694"/>
        <item x="1123"/>
        <item x="1573"/>
        <item x="1557"/>
        <item x="1551"/>
        <item x="1606"/>
        <item x="1584"/>
        <item x="1559"/>
        <item x="1605"/>
        <item x="1688"/>
        <item x="1466"/>
        <item x="1231"/>
        <item x="1679"/>
        <item x="1483"/>
        <item x="1471"/>
        <item x="1599"/>
        <item x="1711"/>
        <item x="1552"/>
        <item x="1693"/>
        <item x="1537"/>
        <item x="1022"/>
        <item x="1740"/>
        <item x="1745"/>
        <item x="505"/>
        <item x="374"/>
        <item x="283"/>
        <item x="510"/>
        <item x="793"/>
        <item x="1289"/>
        <item x="1212"/>
        <item x="690"/>
        <item x="1171"/>
        <item x="739"/>
        <item x="805"/>
        <item x="672"/>
        <item x="556"/>
        <item x="823"/>
        <item x="798"/>
        <item x="958"/>
        <item x="1251"/>
        <item x="260"/>
        <item x="1324"/>
        <item x="508"/>
        <item x="509"/>
        <item x="892"/>
        <item x="730"/>
        <item x="1309"/>
        <item x="570"/>
        <item x="380"/>
        <item x="864"/>
        <item x="58"/>
        <item x="1187"/>
        <item x="1242"/>
        <item x="1255"/>
        <item x="1256"/>
        <item x="1226"/>
        <item x="1110"/>
        <item x="744"/>
        <item x="1228"/>
        <item x="446"/>
        <item x="614"/>
        <item x="589"/>
        <item x="440"/>
        <item x="669"/>
        <item x="986"/>
        <item x="542"/>
        <item x="1142"/>
        <item x="756"/>
        <item x="899"/>
        <item x="975"/>
        <item x="904"/>
        <item x="1099"/>
        <item x="887"/>
        <item x="358"/>
        <item x="1149"/>
        <item x="1124"/>
        <item x="320"/>
        <item x="1037"/>
        <item x="1204"/>
        <item x="763"/>
        <item x="1241"/>
        <item x="444"/>
        <item x="979"/>
        <item x="1169"/>
        <item x="1213"/>
        <item x="546"/>
        <item x="938"/>
        <item x="1133"/>
        <item x="1183"/>
        <item x="1160"/>
        <item x="701"/>
        <item x="1276"/>
        <item x="515"/>
        <item x="159"/>
        <item x="990"/>
        <item x="1010"/>
        <item x="1097"/>
        <item x="1114"/>
        <item x="1239"/>
        <item x="682"/>
        <item x="527"/>
        <item x="1068"/>
        <item x="592"/>
        <item x="585"/>
        <item x="1056"/>
        <item x="514"/>
        <item x="733"/>
        <item x="631"/>
        <item x="661"/>
        <item x="610"/>
        <item x="796"/>
        <item x="1065"/>
        <item x="621"/>
        <item x="1055"/>
        <item x="604"/>
        <item x="432"/>
        <item x="1609"/>
        <item x="632"/>
        <item x="649"/>
        <item x="647"/>
        <item x="1067"/>
        <item x="835"/>
        <item x="813"/>
        <item x="725"/>
        <item x="754"/>
        <item x="757"/>
        <item x="731"/>
        <item x="745"/>
        <item x="842"/>
        <item x="553"/>
        <item x="433"/>
        <item x="1308"/>
        <item x="875"/>
        <item x="662"/>
        <item x="1519"/>
        <item x="940"/>
        <item x="367"/>
        <item x="1319"/>
        <item x="695"/>
        <item x="689"/>
        <item x="723"/>
        <item x="616"/>
        <item x="737"/>
        <item x="814"/>
        <item x="1047"/>
        <item x="665"/>
        <item x="639"/>
        <item x="659"/>
        <item x="782"/>
        <item x="670"/>
        <item x="1341"/>
        <item x="1074"/>
        <item x="1296"/>
        <item x="804"/>
        <item x="577"/>
        <item x="729"/>
        <item x="710"/>
        <item x="800"/>
        <item x="905"/>
        <item x="293"/>
        <item x="787"/>
        <item x="747"/>
        <item x="881"/>
        <item x="1061"/>
        <item x="1331"/>
        <item x="1069"/>
        <item x="637"/>
        <item x="1542"/>
        <item x="1588"/>
        <item x="1570"/>
        <item x="619"/>
        <item x="809"/>
        <item x="1064"/>
        <item x="555"/>
        <item x="0"/>
        <item x="1115"/>
        <item x="742"/>
        <item x="495"/>
        <item x="977"/>
        <item x="597"/>
        <item x="1479"/>
        <item x="704"/>
        <item x="1217"/>
        <item x="1084"/>
        <item x="1492"/>
        <item x="908"/>
        <item x="706"/>
        <item x="1317"/>
        <item x="711"/>
        <item x="1134"/>
        <item x="764"/>
        <item x="16"/>
        <item x="1681"/>
        <item x="841"/>
        <item x="1464"/>
        <item x="1150"/>
        <item x="501"/>
        <item x="1388"/>
        <item x="927"/>
        <item x="48"/>
        <item x="1569"/>
        <item x="486"/>
        <item x="521"/>
        <item x="1229"/>
        <item x="688"/>
        <item x="1420"/>
        <item x="1575"/>
        <item x="1299"/>
        <item x="726"/>
        <item x="453"/>
        <item x="713"/>
        <item x="279"/>
        <item x="1043"/>
        <item x="590"/>
        <item x="1625"/>
        <item x="1505"/>
        <item x="1358"/>
        <item x="1511"/>
        <item x="1463"/>
        <item x="1235"/>
        <item x="1663"/>
        <item x="1699"/>
        <item x="1610"/>
        <item x="1641"/>
        <item x="1695"/>
        <item x="1712"/>
        <item x="1689"/>
        <item x="1595"/>
        <item x="1703"/>
        <item x="1652"/>
        <item x="1621"/>
        <item x="1635"/>
        <item x="1633"/>
        <item x="1594"/>
        <item x="1555"/>
        <item x="1629"/>
        <item x="1728"/>
        <item x="1553"/>
        <item x="1563"/>
        <item x="1680"/>
        <item x="1589"/>
        <item x="1627"/>
        <item x="1697"/>
        <item x="1702"/>
        <item x="1592"/>
        <item x="1657"/>
        <item x="1744"/>
        <item x="1671"/>
        <item x="1666"/>
        <item x="1598"/>
        <item x="1654"/>
        <item x="1636"/>
        <item x="1700"/>
        <item x="1736"/>
        <item x="1560"/>
        <item x="1580"/>
        <item x="1634"/>
        <item x="1579"/>
        <item x="1620"/>
        <item x="1597"/>
        <item x="1731"/>
        <item x="1576"/>
        <item x="1638"/>
        <item x="1622"/>
        <item x="1577"/>
        <item x="1710"/>
        <item x="1181"/>
        <item x="1359"/>
        <item x="538"/>
        <item x="1182"/>
        <item x="1291"/>
        <item x="1283"/>
        <item x="1219"/>
        <item x="1314"/>
        <item x="722"/>
        <item x="774"/>
        <item x="1491"/>
        <item x="1369"/>
        <item x="1307"/>
        <item x="1338"/>
        <item x="602"/>
        <item x="1302"/>
        <item x="1109"/>
        <item x="1272"/>
        <item x="1144"/>
        <item x="1131"/>
        <item x="564"/>
        <item x="1207"/>
        <item x="1247"/>
        <item x="1221"/>
        <item x="1284"/>
        <item x="1290"/>
        <item x="633"/>
        <item x="618"/>
        <item x="1300"/>
        <item x="1440"/>
        <item x="1218"/>
        <item x="1178"/>
        <item x="1136"/>
        <item x="1137"/>
        <item x="1170"/>
        <item x="791"/>
        <item x="1202"/>
        <item x="612"/>
        <item x="1200"/>
        <item x="1310"/>
        <item x="560"/>
        <item x="1208"/>
        <item x="608"/>
        <item x="1459"/>
        <item x="808"/>
        <item x="1130"/>
        <item x="1104"/>
        <item x="1481"/>
        <item x="1346"/>
        <item x="755"/>
        <item x="1216"/>
        <item x="930"/>
        <item x="1297"/>
        <item x="1713"/>
        <item x="635"/>
        <item x="1394"/>
        <item x="653"/>
        <item x="1197"/>
        <item x="1166"/>
        <item x="1632"/>
        <item x="1271"/>
        <item x="724"/>
        <item x="640"/>
        <item x="698"/>
        <item x="1165"/>
        <item x="1147"/>
        <item x="594"/>
        <item x="1410"/>
        <item x="765"/>
        <item x="607"/>
        <item x="1293"/>
        <item x="1286"/>
        <item x="1162"/>
        <item x="1223"/>
        <item x="1188"/>
        <item x="1263"/>
        <item x="1424"/>
        <item x="1176"/>
        <item x="1193"/>
        <item x="1201"/>
        <item x="1425"/>
        <item x="1330"/>
        <item x="715"/>
        <item x="1196"/>
        <item x="1312"/>
        <item x="1214"/>
        <item x="571"/>
        <item x="1499"/>
        <item x="1435"/>
        <item x="1106"/>
        <item x="1203"/>
        <item x="600"/>
        <item x="1138"/>
        <item x="1139"/>
        <item x="1402"/>
        <item x="1403"/>
        <item x="1298"/>
        <item x="1102"/>
        <item x="1227"/>
        <item x="1246"/>
        <item x="783"/>
        <item x="561"/>
        <item x="650"/>
        <item x="1253"/>
        <item x="1427"/>
        <item x="1328"/>
        <item x="677"/>
        <item x="1206"/>
        <item x="1146"/>
        <item x="1273"/>
        <item x="1195"/>
        <item x="1173"/>
        <item x="1426"/>
        <item x="1240"/>
        <item x="1429"/>
        <item x="1294"/>
        <item x="803"/>
        <item x="1180"/>
        <item x="1270"/>
        <item x="1168"/>
        <item x="1380"/>
        <item x="657"/>
        <item x="310"/>
        <item x="1417"/>
        <item x="529"/>
        <item x="483"/>
        <item x="331"/>
        <item x="1265"/>
        <item x="1368"/>
        <item x="1500"/>
        <item x="1215"/>
        <item x="1275"/>
        <item x="1199"/>
        <item x="1209"/>
        <item x="1205"/>
        <item x="1185"/>
        <item x="1174"/>
        <item x="1613"/>
        <item x="901"/>
        <item x="1475"/>
        <item x="675"/>
        <item x="584"/>
        <item x="1431"/>
        <item x="1433"/>
        <item x="1432"/>
        <item x="1083"/>
        <item x="684"/>
        <item x="1035"/>
        <item x="548"/>
        <item x="445"/>
        <item x="1337"/>
        <item x="749"/>
        <item x="402"/>
        <item x="1548"/>
        <item x="1454"/>
        <item x="355"/>
        <item x="1087"/>
        <item x="262"/>
        <item x="393"/>
        <item x="368"/>
        <item x="1321"/>
        <item x="567"/>
        <item x="20"/>
        <item x="455"/>
        <item x="751"/>
        <item x="651"/>
        <item x="673"/>
        <item x="693"/>
        <item x="1382"/>
        <item x="634"/>
        <item x="497"/>
        <item x="430"/>
        <item x="913"/>
        <item x="464"/>
        <item x="1301"/>
        <item x="686"/>
        <item x="540"/>
        <item x="806"/>
        <item x="1032"/>
        <item x="554"/>
        <item x="1556"/>
        <item x="1503"/>
        <item x="1"/>
        <item x="524"/>
        <item x="76"/>
        <item x="185"/>
        <item x="2"/>
        <item x="4"/>
        <item x="668"/>
        <item x="67"/>
        <item x="285"/>
        <item x="249"/>
        <item x="898"/>
        <item x="1128"/>
        <item x="1335"/>
        <item x="810"/>
        <item x="1001"/>
        <item x="1019"/>
        <item x="1020"/>
        <item x="1051"/>
        <item x="1046"/>
        <item x="1077"/>
        <item x="1079"/>
        <item x="1086"/>
        <item x="1091"/>
        <item x="767"/>
        <item x="794"/>
        <item x="778"/>
        <item x="883"/>
        <item x="885"/>
        <item x="801"/>
        <item x="1656"/>
        <item x="836"/>
        <item x="834"/>
        <item x="1637"/>
        <item x="1292"/>
        <item x="1441"/>
        <item x="1734"/>
        <item x="1546"/>
        <item x="1211"/>
        <item x="1167"/>
        <item x="1259"/>
        <item x="351"/>
        <item x="1541"/>
        <item x="709"/>
        <item x="678"/>
        <item x="222"/>
        <item x="317"/>
        <item x="714"/>
        <item x="944"/>
        <item x="746"/>
        <item x="441"/>
        <item x="717"/>
        <item x="769"/>
        <item x="827"/>
        <item x="961"/>
        <item x="718"/>
        <item x="1480"/>
        <item x="685"/>
        <item x="1274"/>
        <item x="1323"/>
        <item x="1287"/>
        <item x="286"/>
        <item x="391"/>
        <item x="68"/>
        <item x="753"/>
        <item x="1030"/>
        <item x="606"/>
        <item x="1550"/>
        <item x="511"/>
        <item x="1539"/>
        <item x="332"/>
        <item x="1525"/>
        <item x="330"/>
        <item x="1530"/>
        <item x="338"/>
        <item x="1532"/>
        <item x="530"/>
        <item x="315"/>
        <item x="412"/>
        <item x="1558"/>
        <item x="856"/>
        <item x="1562"/>
        <item x="980"/>
        <item x="1232"/>
        <item x="811"/>
        <item x="1674"/>
        <item x="1383"/>
        <item x="1601"/>
        <item x="1384"/>
        <item x="1538"/>
        <item x="9"/>
        <item x="1531"/>
        <item x="110"/>
        <item x="1534"/>
        <item x="231"/>
        <item x="1533"/>
        <item x="189"/>
        <item x="1536"/>
        <item x="3"/>
        <item x="1528"/>
        <item x="339"/>
        <item x="1194"/>
        <item x="1586"/>
        <item x="1566"/>
        <item x="1535"/>
        <item x="1222"/>
        <item x="257"/>
        <item x="1224"/>
        <item x="1210"/>
        <item x="1578"/>
        <item x="1164"/>
        <item x="1485"/>
        <item x="1347"/>
        <item x="1544"/>
        <item x="1726"/>
        <item x="1260"/>
        <item x="1574"/>
        <item x="1581"/>
        <item x="544"/>
        <item x="1729"/>
        <item x="1026"/>
        <item x="1316"/>
        <item x="920"/>
        <item x="641"/>
        <item x="891"/>
        <item x="1278"/>
        <item x="1320"/>
        <item x="1526"/>
        <item x="1279"/>
        <item x="692"/>
        <item x="1080"/>
        <item x="1474"/>
        <item x="1186"/>
        <item x="879"/>
        <item x="1036"/>
        <item x="974"/>
        <item x="1305"/>
        <item x="397"/>
        <item x="838"/>
        <item x="786"/>
        <item x="643"/>
        <item x="622"/>
        <item x="720"/>
        <item x="933"/>
        <item x="1707"/>
        <item x="696"/>
        <item x="727"/>
        <item x="728"/>
        <item x="795"/>
        <item x="712"/>
        <item x="697"/>
        <item x="1514"/>
        <item x="1116"/>
        <item x="1264"/>
        <item x="1701"/>
        <item x="1617"/>
        <item x="1184"/>
        <item x="1616"/>
        <item x="1262"/>
        <item x="942"/>
        <item x="1191"/>
        <item x="1593"/>
        <item x="1100"/>
        <item x="403"/>
        <item x="1453"/>
        <item x="1591"/>
        <item x="1626"/>
        <item x="366"/>
        <item x="1058"/>
        <item x="1122"/>
        <item x="934"/>
        <item x="1179"/>
        <item x="999"/>
        <item x="1493"/>
        <item x="1015"/>
        <item x="903"/>
        <item x="1033"/>
        <item x="1024"/>
        <item x="1050"/>
        <item x="1062"/>
        <item x="1075"/>
        <item x="344"/>
        <item x="549"/>
        <item x="1670"/>
        <item x="1348"/>
        <item x="1487"/>
        <item x="398"/>
        <item x="186"/>
        <item x="1406"/>
        <item x="334"/>
        <item x="1461"/>
        <item x="1082"/>
        <item x="991"/>
        <item x="1462"/>
        <item x="1045"/>
        <item x="1238"/>
        <item x="869"/>
        <item x="919"/>
        <item x="1198"/>
        <item x="1025"/>
        <item x="598"/>
        <item x="1447"/>
        <item x="625"/>
        <item x="760"/>
        <item x="1322"/>
        <item x="666"/>
        <item x="1502"/>
        <item x="658"/>
        <item x="1000"/>
        <item x="335"/>
        <item x="593"/>
        <item x="1327"/>
        <item x="1698"/>
        <item x="1489"/>
        <item x="1667"/>
        <item x="1063"/>
        <item x="667"/>
        <item x="1730"/>
        <item x="1154"/>
        <item x="1517"/>
        <item x="1455"/>
        <item x="263"/>
        <item x="1498"/>
        <item x="356"/>
        <item x="394"/>
        <item x="1177"/>
        <item x="369"/>
        <item x="357"/>
        <item x="568"/>
        <item x="1153"/>
        <item x="5"/>
        <item x="77"/>
        <item x="960"/>
        <item x="503"/>
        <item x="333"/>
        <item x="250"/>
        <item x="326"/>
        <item x="732"/>
        <item x="431"/>
        <item x="498"/>
        <item x="491"/>
        <item x="559"/>
        <item x="1325"/>
        <item x="1267"/>
        <item x="1306"/>
        <item x="1423"/>
        <item x="1376"/>
        <item x="1277"/>
        <item x="1515"/>
        <item x="1093"/>
        <item x="1225"/>
        <item x="1318"/>
        <item x="1258"/>
        <item x="1386"/>
        <item x="963"/>
        <item x="822"/>
        <item x="936"/>
        <item x="854"/>
        <item x="895"/>
        <item x="884"/>
        <item x="1143"/>
        <item x="1048"/>
        <item x="950"/>
        <item x="1523"/>
        <item t="default"/>
      </items>
    </pivotField>
    <pivotField showAll="0"/>
    <pivotField axis="axisRow" showAll="0">
      <items count="24">
        <item h="1" x="19"/>
        <item h="1" x="20"/>
        <item h="1" x="17"/>
        <item h="1" x="16"/>
        <item x="6"/>
        <item h="1" x="5"/>
        <item h="1" x="0"/>
        <item h="1" x="8"/>
        <item x="18"/>
        <item h="1" x="12"/>
        <item x="4"/>
        <item h="1" x="1"/>
        <item x="7"/>
        <item h="1" x="9"/>
        <item h="1" x="2"/>
        <item h="1" x="11"/>
        <item h="1" x="22"/>
        <item h="1" x="15"/>
        <item h="1" x="21"/>
        <item h="1" x="14"/>
        <item h="1" x="10"/>
        <item h="1" x="13"/>
        <item h="1" x="3"/>
        <item t="default"/>
      </items>
    </pivotField>
    <pivotField showAll="0">
      <items count="6">
        <item x="4"/>
        <item x="0"/>
        <item x="1"/>
        <item x="2"/>
        <item x="3"/>
        <item t="default"/>
      </items>
    </pivotField>
    <pivotField showAll="0">
      <items count="3">
        <item x="0"/>
        <item x="1"/>
        <item t="default"/>
      </items>
    </pivotField>
    <pivotField showAll="0"/>
    <pivotField showAll="0">
      <items count="8">
        <item x="4"/>
        <item x="5"/>
        <item x="6"/>
        <item x="1"/>
        <item x="2"/>
        <item x="3"/>
        <item x="0"/>
        <item t="default"/>
      </items>
    </pivotField>
    <pivotField showAll="0">
      <items count="8">
        <item x="3"/>
        <item x="4"/>
        <item x="5"/>
        <item x="6"/>
        <item x="0"/>
        <item x="1"/>
        <item x="2"/>
        <item t="default"/>
      </items>
    </pivotField>
    <pivotField showAll="0">
      <items count="13">
        <item x="11"/>
        <item x="0"/>
        <item x="1"/>
        <item x="10"/>
        <item x="2"/>
        <item x="3"/>
        <item x="4"/>
        <item x="5"/>
        <item x="6"/>
        <item x="7"/>
        <item x="8"/>
        <item x="9"/>
        <item t="default"/>
      </items>
    </pivotField>
  </pivotFields>
  <rowFields count="1">
    <field x="5"/>
  </rowFields>
  <rowItems count="5">
    <i>
      <x v="4"/>
    </i>
    <i>
      <x v="8"/>
    </i>
    <i>
      <x v="10"/>
    </i>
    <i>
      <x v="12"/>
    </i>
    <i t="grand">
      <x/>
    </i>
  </rowItems>
  <colItems count="1">
    <i/>
  </colItems>
  <dataFields count="1">
    <dataField name="Transactions" fld="3"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CBF22B-858E-0F44-A3CE-85E7CCBCAF5A}" name="GENERAL PATRON" cacheId="3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W3:AX10" firstHeaderRow="1" firstDataRow="1" firstDataCol="1"/>
  <pivotFields count="12">
    <pivotField numFmtId="14" showAll="0"/>
    <pivotField axis="axisRow" showAll="0" sortType="ascending">
      <items count="7">
        <item x="3"/>
        <item x="4"/>
        <item x="5"/>
        <item x="0"/>
        <item x="2"/>
        <item x="1"/>
        <item t="default"/>
      </items>
      <autoSortScope>
        <pivotArea dataOnly="0" outline="0" fieldPosition="0">
          <references count="1">
            <reference field="4294967294" count="1" selected="0">
              <x v="0"/>
            </reference>
          </references>
        </pivotArea>
      </autoSortScope>
    </pivotField>
    <pivotField numFmtId="14" showAll="0"/>
    <pivotField dataField="1" showAll="0">
      <items count="1747">
        <item x="82"/>
        <item x="194"/>
        <item x="377"/>
        <item x="539"/>
        <item x="493"/>
        <item x="39"/>
        <item x="113"/>
        <item x="305"/>
        <item x="1370"/>
        <item x="94"/>
        <item x="239"/>
        <item x="1379"/>
        <item x="241"/>
        <item x="306"/>
        <item x="596"/>
        <item x="1349"/>
        <item x="71"/>
        <item x="1029"/>
        <item x="15"/>
        <item x="469"/>
        <item x="187"/>
        <item x="340"/>
        <item x="703"/>
        <item x="166"/>
        <item x="12"/>
        <item x="243"/>
        <item x="390"/>
        <item x="127"/>
        <item x="136"/>
        <item x="1101"/>
        <item x="11"/>
        <item x="307"/>
        <item x="142"/>
        <item x="212"/>
        <item x="348"/>
        <item x="268"/>
        <item x="784"/>
        <item x="575"/>
        <item x="294"/>
        <item x="23"/>
        <item x="174"/>
        <item x="964"/>
        <item x="227"/>
        <item x="603"/>
        <item x="420"/>
        <item x="267"/>
        <item x="474"/>
        <item x="416"/>
        <item x="148"/>
        <item x="43"/>
        <item x="146"/>
        <item x="220"/>
        <item x="214"/>
        <item x="663"/>
        <item x="466"/>
        <item x="708"/>
        <item x="273"/>
        <item x="69"/>
        <item x="275"/>
        <item x="22"/>
        <item x="414"/>
        <item x="342"/>
        <item x="170"/>
        <item x="27"/>
        <item x="502"/>
        <item x="337"/>
        <item x="256"/>
        <item x="33"/>
        <item x="507"/>
        <item x="572"/>
        <item x="1355"/>
        <item x="458"/>
        <item x="365"/>
        <item x="164"/>
        <item x="586"/>
        <item x="269"/>
        <item x="436"/>
        <item x="177"/>
        <item x="86"/>
        <item x="302"/>
        <item x="425"/>
        <item x="229"/>
        <item x="259"/>
        <item x="17"/>
        <item x="37"/>
        <item x="1421"/>
        <item x="288"/>
        <item x="660"/>
        <item x="118"/>
        <item x="152"/>
        <item x="470"/>
        <item x="438"/>
        <item x="266"/>
        <item x="64"/>
        <item x="372"/>
        <item x="225"/>
        <item x="132"/>
        <item x="547"/>
        <item x="107"/>
        <item x="1460"/>
        <item x="202"/>
        <item x="1378"/>
        <item x="7"/>
        <item x="200"/>
        <item x="237"/>
        <item x="80"/>
        <item x="627"/>
        <item x="278"/>
        <item x="115"/>
        <item x="35"/>
        <item x="210"/>
        <item x="192"/>
        <item x="206"/>
        <item x="1392"/>
        <item x="78"/>
        <item x="300"/>
        <item x="281"/>
        <item x="359"/>
        <item x="150"/>
        <item x="304"/>
        <item x="44"/>
        <item x="122"/>
        <item x="29"/>
        <item x="144"/>
        <item x="475"/>
        <item x="480"/>
        <item x="485"/>
        <item x="1400"/>
        <item x="456"/>
        <item x="181"/>
        <item x="111"/>
        <item x="364"/>
        <item x="487"/>
        <item x="396"/>
        <item x="125"/>
        <item x="457"/>
        <item x="346"/>
        <item x="1387"/>
        <item x="481"/>
        <item x="103"/>
        <item x="26"/>
        <item x="270"/>
        <item x="609"/>
        <item x="179"/>
        <item x="423"/>
        <item x="60"/>
        <item x="265"/>
        <item x="88"/>
        <item x="84"/>
        <item x="321"/>
        <item x="387"/>
        <item x="90"/>
        <item x="183"/>
        <item x="422"/>
        <item x="1372"/>
        <item x="140"/>
        <item x="97"/>
        <item x="381"/>
        <item x="282"/>
        <item x="120"/>
        <item x="385"/>
        <item x="234"/>
        <item x="482"/>
        <item x="172"/>
        <item x="383"/>
        <item x="162"/>
        <item x="204"/>
        <item x="245"/>
        <item x="168"/>
        <item x="630"/>
        <item x="62"/>
        <item x="418"/>
        <item x="1081"/>
        <item x="617"/>
        <item x="620"/>
        <item x="134"/>
        <item x="1413"/>
        <item x="272"/>
        <item x="312"/>
        <item x="284"/>
        <item x="117"/>
        <item x="516"/>
        <item x="362"/>
        <item x="471"/>
        <item x="341"/>
        <item x="1438"/>
        <item x="395"/>
        <item x="361"/>
        <item x="261"/>
        <item x="92"/>
        <item x="896"/>
        <item x="496"/>
        <item x="54"/>
        <item x="276"/>
        <item x="223"/>
        <item x="154"/>
        <item x="196"/>
        <item x="465"/>
        <item x="343"/>
        <item x="484"/>
        <item x="472"/>
        <item x="629"/>
        <item x="428"/>
        <item x="407"/>
        <item x="1411"/>
        <item x="492"/>
        <item x="264"/>
        <item x="287"/>
        <item x="378"/>
        <item x="413"/>
        <item x="52"/>
        <item x="313"/>
        <item x="308"/>
        <item x="271"/>
        <item x="109"/>
        <item x="216"/>
        <item x="198"/>
        <item x="105"/>
        <item x="311"/>
        <item x="138"/>
        <item x="928"/>
        <item x="410"/>
        <item x="349"/>
        <item x="535"/>
        <item x="56"/>
        <item x="1357"/>
        <item x="255"/>
        <item x="208"/>
        <item x="101"/>
        <item x="325"/>
        <item x="50"/>
        <item x="232"/>
        <item x="488"/>
        <item x="19"/>
        <item x="280"/>
        <item x="99"/>
        <item x="252"/>
        <item x="408"/>
        <item x="375"/>
        <item x="352"/>
        <item x="130"/>
        <item x="1437"/>
        <item x="292"/>
        <item x="886"/>
        <item x="421"/>
        <item x="1430"/>
        <item x="24"/>
        <item x="1398"/>
        <item x="1371"/>
        <item x="190"/>
        <item x="1396"/>
        <item x="96"/>
        <item x="954"/>
        <item x="917"/>
        <item x="1414"/>
        <item x="1490"/>
        <item x="1157"/>
        <item x="1732"/>
        <item x="1145"/>
        <item x="1482"/>
        <item x="1304"/>
        <item x="1484"/>
        <item x="981"/>
        <item x="965"/>
        <item x="1449"/>
        <item x="1105"/>
        <item x="976"/>
        <item x="935"/>
        <item x="1650"/>
        <item x="1329"/>
        <item x="591"/>
        <item x="1675"/>
        <item x="1737"/>
        <item x="638"/>
        <item x="1677"/>
        <item x="716"/>
        <item x="1057"/>
        <item x="1095"/>
        <item x="1096"/>
        <item x="743"/>
        <item x="500"/>
        <item x="679"/>
        <item x="1090"/>
        <item x="1089"/>
        <item x="1007"/>
        <item x="1017"/>
        <item x="952"/>
        <item x="972"/>
        <item x="435"/>
        <item x="982"/>
        <item x="966"/>
        <item x="969"/>
        <item x="973"/>
        <item x="550"/>
        <item x="1572"/>
        <item x="1313"/>
        <item x="1059"/>
        <item x="1152"/>
        <item x="1237"/>
        <item x="1509"/>
        <item x="1085"/>
        <item x="1092"/>
        <item x="1161"/>
        <item x="785"/>
        <item x="1172"/>
        <item x="1094"/>
        <item x="605"/>
        <item x="1639"/>
        <item x="235"/>
        <item x="191"/>
        <item x="25"/>
        <item x="53"/>
        <item x="13"/>
        <item x="163"/>
        <item x="201"/>
        <item x="100"/>
        <item x="143"/>
        <item x="155"/>
        <item x="224"/>
        <item x="215"/>
        <item x="188"/>
        <item x="151"/>
        <item x="573"/>
        <item x="141"/>
        <item x="240"/>
        <item x="153"/>
        <item x="55"/>
        <item x="587"/>
        <item x="119"/>
        <item x="173"/>
        <item x="197"/>
        <item x="40"/>
        <item x="426"/>
        <item x="112"/>
        <item x="149"/>
        <item x="63"/>
        <item x="195"/>
        <item x="636"/>
        <item x="439"/>
        <item x="246"/>
        <item x="322"/>
        <item x="437"/>
        <item x="89"/>
        <item x="303"/>
        <item x="145"/>
        <item x="384"/>
        <item x="28"/>
        <item x="128"/>
        <item x="347"/>
        <item x="182"/>
        <item x="424"/>
        <item x="566"/>
        <item x="104"/>
        <item x="87"/>
        <item x="193"/>
        <item x="57"/>
        <item x="131"/>
        <item x="415"/>
        <item x="244"/>
        <item x="230"/>
        <item x="133"/>
        <item x="137"/>
        <item x="226"/>
        <item x="98"/>
        <item x="8"/>
        <item x="207"/>
        <item x="242"/>
        <item x="114"/>
        <item x="386"/>
        <item x="221"/>
        <item x="228"/>
        <item x="199"/>
        <item x="253"/>
        <item x="81"/>
        <item x="95"/>
        <item x="411"/>
        <item x="45"/>
        <item x="563"/>
        <item x="180"/>
        <item x="108"/>
        <item x="51"/>
        <item x="38"/>
        <item x="18"/>
        <item x="121"/>
        <item x="388"/>
        <item x="102"/>
        <item x="169"/>
        <item x="36"/>
        <item x="569"/>
        <item x="211"/>
        <item x="578"/>
        <item x="34"/>
        <item x="184"/>
        <item x="209"/>
        <item x="203"/>
        <item x="93"/>
        <item x="116"/>
        <item x="123"/>
        <item x="135"/>
        <item x="379"/>
        <item x="419"/>
        <item x="289"/>
        <item x="562"/>
        <item x="79"/>
        <item x="167"/>
        <item x="139"/>
        <item x="175"/>
        <item x="126"/>
        <item x="417"/>
        <item x="205"/>
        <item x="314"/>
        <item x="178"/>
        <item x="576"/>
        <item x="217"/>
        <item x="30"/>
        <item x="309"/>
        <item x="238"/>
        <item x="147"/>
        <item x="171"/>
        <item x="233"/>
        <item x="65"/>
        <item x="429"/>
        <item x="213"/>
        <item x="91"/>
        <item x="83"/>
        <item x="490"/>
        <item x="165"/>
        <item x="1108"/>
        <item x="1111"/>
        <item x="1103"/>
        <item x="1250"/>
        <item x="1107"/>
        <item x="1088"/>
        <item x="1117"/>
        <item x="1113"/>
        <item x="1121"/>
        <item x="1120"/>
        <item x="1140"/>
        <item x="1132"/>
        <item x="1148"/>
        <item x="1472"/>
        <item x="1722"/>
        <item x="1742"/>
        <item x="1603"/>
        <item x="1717"/>
        <item x="1612"/>
        <item x="1708"/>
        <item x="1706"/>
        <item x="1642"/>
        <item x="1704"/>
        <item x="1419"/>
        <item x="1288"/>
        <item x="1040"/>
        <item x="463"/>
        <item x="750"/>
        <item x="628"/>
        <item x="1715"/>
        <item x="1721"/>
        <item x="1724"/>
        <item x="1669"/>
        <item x="1615"/>
        <item x="1266"/>
        <item x="1664"/>
        <item x="1477"/>
        <item x="1452"/>
        <item x="1585"/>
        <item x="925"/>
        <item x="324"/>
        <item x="462"/>
        <item x="1618"/>
        <item x="902"/>
        <item x="565"/>
        <item x="1159"/>
        <item x="298"/>
        <item x="14"/>
        <item x="517"/>
        <item x="1333"/>
        <item x="1448"/>
        <item x="1439"/>
        <item x="370"/>
        <item x="512"/>
        <item x="1428"/>
        <item x="873"/>
        <item x="404"/>
        <item x="1476"/>
        <item x="1364"/>
        <item x="1486"/>
        <item x="376"/>
        <item x="874"/>
        <item x="75"/>
        <item x="353"/>
        <item x="579"/>
        <item x="46"/>
        <item x="371"/>
        <item x="354"/>
        <item x="1513"/>
        <item x="450"/>
        <item x="157"/>
        <item x="251"/>
        <item x="219"/>
        <item x="10"/>
        <item x="531"/>
        <item x="1488"/>
        <item x="447"/>
        <item x="536"/>
        <item x="406"/>
        <item x="274"/>
        <item x="427"/>
        <item x="389"/>
        <item x="759"/>
        <item x="400"/>
        <item x="448"/>
        <item x="254"/>
        <item x="1547"/>
        <item x="449"/>
        <item x="681"/>
        <item x="761"/>
        <item x="1405"/>
        <item x="478"/>
        <item x="652"/>
        <item x="373"/>
        <item x="551"/>
        <item x="1418"/>
        <item x="797"/>
        <item x="770"/>
        <item x="301"/>
        <item x="1016"/>
        <item x="1192"/>
        <item x="870"/>
        <item x="399"/>
        <item x="821"/>
        <item x="872"/>
        <item x="853"/>
        <item x="336"/>
        <item x="327"/>
        <item x="504"/>
        <item x="816"/>
        <item x="868"/>
        <item x="867"/>
        <item x="655"/>
        <item x="328"/>
        <item x="859"/>
        <item x="392"/>
        <item x="258"/>
        <item x="877"/>
        <item x="860"/>
        <item x="911"/>
        <item x="1422"/>
        <item x="768"/>
        <item x="857"/>
        <item x="541"/>
        <item x="852"/>
        <item x="871"/>
        <item x="865"/>
        <item x="318"/>
        <item x="624"/>
        <item x="477"/>
        <item x="674"/>
        <item x="955"/>
        <item x="858"/>
        <item x="855"/>
        <item x="876"/>
        <item x="1501"/>
        <item x="1467"/>
        <item x="1607"/>
        <item x="1554"/>
        <item x="1220"/>
        <item x="1112"/>
        <item x="1416"/>
        <item x="644"/>
        <item x="552"/>
        <item x="160"/>
        <item x="434"/>
        <item x="1561"/>
        <item x="1497"/>
        <item x="623"/>
        <item x="1356"/>
        <item x="1506"/>
        <item x="1315"/>
        <item x="74"/>
        <item x="442"/>
        <item x="543"/>
        <item x="758"/>
        <item x="1375"/>
        <item x="156"/>
        <item x="1450"/>
        <item x="291"/>
        <item x="299"/>
        <item x="363"/>
        <item x="1451"/>
        <item x="382"/>
        <item x="1367"/>
        <item x="775"/>
        <item x="687"/>
        <item x="1377"/>
        <item x="1508"/>
        <item x="1342"/>
        <item x="247"/>
        <item x="642"/>
        <item x="699"/>
        <item x="941"/>
        <item x="959"/>
        <item x="1052"/>
        <item x="1053"/>
        <item x="1078"/>
        <item x="1098"/>
        <item x="1129"/>
        <item x="1155"/>
        <item x="1163"/>
        <item x="1189"/>
        <item x="1233"/>
        <item x="1234"/>
        <item x="1248"/>
        <item x="1254"/>
        <item x="1261"/>
        <item x="1280"/>
        <item x="1295"/>
        <item x="1311"/>
        <item x="360"/>
        <item x="467"/>
        <item x="522"/>
        <item x="988"/>
        <item x="989"/>
        <item x="931"/>
        <item x="1011"/>
        <item x="1013"/>
        <item x="1021"/>
        <item x="978"/>
        <item x="1118"/>
        <item x="1031"/>
        <item x="943"/>
        <item x="1125"/>
        <item x="1135"/>
        <item x="1156"/>
        <item x="1158"/>
        <item x="1039"/>
        <item x="1041"/>
        <item x="1072"/>
        <item x="1028"/>
        <item x="1027"/>
        <item x="1038"/>
        <item x="998"/>
        <item x="1009"/>
        <item x="897"/>
        <item x="1012"/>
        <item x="921"/>
        <item x="932"/>
        <item x="956"/>
        <item x="1018"/>
        <item x="948"/>
        <item x="912"/>
        <item x="962"/>
        <item x="924"/>
        <item x="1008"/>
        <item x="1126"/>
        <item x="1127"/>
        <item x="1049"/>
        <item x="1076"/>
        <item x="1034"/>
        <item x="1070"/>
        <item x="1054"/>
        <item x="1066"/>
        <item x="1071"/>
        <item x="1073"/>
        <item x="533"/>
        <item x="646"/>
        <item x="683"/>
        <item x="523"/>
        <item x="817"/>
        <item x="248"/>
        <item x="772"/>
        <item x="773"/>
        <item x="830"/>
        <item x="1141"/>
        <item x="1190"/>
        <item x="1230"/>
        <item x="1236"/>
        <item x="1244"/>
        <item x="1257"/>
        <item x="1269"/>
        <item x="1281"/>
        <item x="1282"/>
        <item x="1004"/>
        <item x="889"/>
        <item x="1023"/>
        <item x="880"/>
        <item x="648"/>
        <item x="846"/>
        <item x="818"/>
        <item x="820"/>
        <item x="863"/>
        <item x="866"/>
        <item x="21"/>
        <item x="906"/>
        <item x="161"/>
        <item x="85"/>
        <item x="847"/>
        <item x="848"/>
        <item x="218"/>
        <item x="158"/>
        <item x="957"/>
        <item x="839"/>
        <item x="845"/>
        <item x="861"/>
        <item x="968"/>
        <item x="31"/>
        <item x="526"/>
        <item x="907"/>
        <item x="825"/>
        <item x="680"/>
        <item x="1504"/>
        <item x="831"/>
        <item x="840"/>
        <item x="985"/>
        <item x="499"/>
        <item x="997"/>
        <item x="599"/>
        <item x="574"/>
        <item x="994"/>
        <item x="992"/>
        <item x="851"/>
        <item x="752"/>
        <item x="409"/>
        <item x="494"/>
        <item x="893"/>
        <item x="1175"/>
        <item x="1014"/>
        <item x="824"/>
        <item x="47"/>
        <item x="176"/>
        <item x="350"/>
        <item x="459"/>
        <item x="72"/>
        <item x="900"/>
        <item x="1002"/>
        <item x="443"/>
        <item x="329"/>
        <item x="862"/>
        <item x="59"/>
        <item x="61"/>
        <item x="850"/>
        <item x="829"/>
        <item x="882"/>
        <item x="479"/>
        <item x="734"/>
        <item x="1496"/>
        <item x="837"/>
        <item x="844"/>
        <item x="832"/>
        <item x="894"/>
        <item x="519"/>
        <item x="1006"/>
        <item x="1005"/>
        <item x="452"/>
        <item x="815"/>
        <item x="460"/>
        <item x="656"/>
        <item x="49"/>
        <item x="995"/>
        <item x="73"/>
        <item x="967"/>
        <item x="236"/>
        <item x="124"/>
        <item x="32"/>
        <item x="707"/>
        <item x="41"/>
        <item x="671"/>
        <item x="42"/>
        <item x="1003"/>
        <item x="983"/>
        <item x="129"/>
        <item x="996"/>
        <item x="789"/>
        <item x="1060"/>
        <item x="1268"/>
        <item x="1285"/>
        <item x="1404"/>
        <item x="1303"/>
        <item x="1456"/>
        <item x="1336"/>
        <item x="1332"/>
        <item x="1326"/>
        <item x="1343"/>
        <item x="1339"/>
        <item x="1344"/>
        <item x="1408"/>
        <item x="1340"/>
        <item x="1334"/>
        <item x="1345"/>
        <item x="1409"/>
        <item x="1393"/>
        <item x="1353"/>
        <item x="1401"/>
        <item x="1391"/>
        <item x="1397"/>
        <item x="741"/>
        <item x="691"/>
        <item x="946"/>
        <item x="664"/>
        <item x="953"/>
        <item x="525"/>
        <item x="513"/>
        <item x="779"/>
        <item x="802"/>
        <item x="828"/>
        <item x="909"/>
        <item x="520"/>
        <item x="939"/>
        <item x="534"/>
        <item x="583"/>
        <item x="971"/>
        <item x="748"/>
        <item x="582"/>
        <item x="736"/>
        <item x="738"/>
        <item x="910"/>
        <item x="489"/>
        <item x="812"/>
        <item x="781"/>
        <item x="1540"/>
        <item x="740"/>
        <item x="878"/>
        <item x="721"/>
        <item x="676"/>
        <item x="595"/>
        <item x="506"/>
        <item x="945"/>
        <item x="929"/>
        <item x="719"/>
        <item x="581"/>
        <item x="970"/>
        <item x="916"/>
        <item x="106"/>
        <item x="532"/>
        <item x="915"/>
        <item x="819"/>
        <item x="528"/>
        <item x="518"/>
        <item x="319"/>
        <item x="826"/>
        <item x="890"/>
        <item x="645"/>
        <item x="297"/>
        <item x="807"/>
        <item x="947"/>
        <item x="588"/>
        <item x="401"/>
        <item x="951"/>
        <item x="295"/>
        <item x="66"/>
        <item x="601"/>
        <item x="70"/>
        <item x="833"/>
        <item x="923"/>
        <item x="849"/>
        <item x="922"/>
        <item x="888"/>
        <item x="926"/>
        <item x="937"/>
        <item x="557"/>
        <item x="580"/>
        <item x="790"/>
        <item x="537"/>
        <item x="705"/>
        <item x="296"/>
        <item x="788"/>
        <item x="476"/>
        <item x="914"/>
        <item x="345"/>
        <item x="780"/>
        <item x="762"/>
        <item x="792"/>
        <item x="984"/>
        <item x="1645"/>
        <item x="918"/>
        <item x="993"/>
        <item x="454"/>
        <item x="735"/>
        <item x="626"/>
        <item x="405"/>
        <item x="316"/>
        <item x="473"/>
        <item x="694"/>
        <item x="776"/>
        <item x="468"/>
        <item x="700"/>
        <item x="461"/>
        <item x="611"/>
        <item x="843"/>
        <item x="949"/>
        <item x="777"/>
        <item x="766"/>
        <item x="654"/>
        <item x="1549"/>
        <item x="1443"/>
        <item x="1363"/>
        <item x="1686"/>
        <item x="1350"/>
        <item x="1360"/>
        <item x="1718"/>
        <item x="702"/>
        <item x="1389"/>
        <item x="1434"/>
        <item x="1444"/>
        <item x="1494"/>
        <item x="1362"/>
        <item x="1445"/>
        <item x="1351"/>
        <item x="1361"/>
        <item x="1119"/>
        <item x="1365"/>
        <item x="1374"/>
        <item x="1415"/>
        <item x="1510"/>
        <item x="1366"/>
        <item x="1470"/>
        <item x="1381"/>
        <item x="1354"/>
        <item x="1373"/>
        <item x="323"/>
        <item x="1457"/>
        <item x="1395"/>
        <item x="1412"/>
        <item x="1352"/>
        <item x="1385"/>
        <item x="1390"/>
        <item x="1407"/>
        <item x="1458"/>
        <item x="1399"/>
        <item x="1446"/>
        <item x="1151"/>
        <item x="1442"/>
        <item x="1436"/>
        <item x="1468"/>
        <item x="1512"/>
        <item x="1465"/>
        <item x="1716"/>
        <item x="1042"/>
        <item x="1705"/>
        <item x="1662"/>
        <item x="1644"/>
        <item x="1473"/>
        <item x="1685"/>
        <item x="1725"/>
        <item x="1653"/>
        <item x="1044"/>
        <item x="1735"/>
        <item x="1631"/>
        <item x="1659"/>
        <item x="1543"/>
        <item x="1692"/>
        <item x="1719"/>
        <item x="1507"/>
        <item x="987"/>
        <item x="1647"/>
        <item x="1723"/>
        <item x="1520"/>
        <item x="1714"/>
        <item x="1678"/>
        <item x="1696"/>
        <item x="1682"/>
        <item x="1495"/>
        <item x="1243"/>
        <item x="1628"/>
        <item x="1684"/>
        <item x="1739"/>
        <item x="1648"/>
        <item x="1733"/>
        <item x="1527"/>
        <item x="1672"/>
        <item x="613"/>
        <item x="1640"/>
        <item x="1649"/>
        <item x="1651"/>
        <item x="1643"/>
        <item x="1665"/>
        <item x="1646"/>
        <item x="1741"/>
        <item x="277"/>
        <item x="1687"/>
        <item x="1658"/>
        <item x="1630"/>
        <item x="1673"/>
        <item x="1611"/>
        <item x="1743"/>
        <item x="1245"/>
        <item x="1683"/>
        <item x="1690"/>
        <item x="1568"/>
        <item x="1567"/>
        <item x="1624"/>
        <item x="1727"/>
        <item x="1668"/>
        <item x="451"/>
        <item x="1709"/>
        <item x="1590"/>
        <item x="1564"/>
        <item x="1518"/>
        <item x="1661"/>
        <item x="1478"/>
        <item x="545"/>
        <item x="1655"/>
        <item x="1691"/>
        <item x="1660"/>
        <item x="1623"/>
        <item x="290"/>
        <item x="1516"/>
        <item x="1571"/>
        <item x="1604"/>
        <item x="615"/>
        <item x="1529"/>
        <item x="799"/>
        <item x="1600"/>
        <item x="1521"/>
        <item x="1522"/>
        <item x="558"/>
        <item x="1524"/>
        <item x="1619"/>
        <item x="1587"/>
        <item x="1676"/>
        <item x="1249"/>
        <item x="1545"/>
        <item x="1614"/>
        <item x="1565"/>
        <item x="1596"/>
        <item x="771"/>
        <item x="1583"/>
        <item x="1252"/>
        <item x="1738"/>
        <item x="1720"/>
        <item x="6"/>
        <item x="1602"/>
        <item x="1469"/>
        <item x="1608"/>
        <item x="1582"/>
        <item x="1694"/>
        <item x="1123"/>
        <item x="1573"/>
        <item x="1557"/>
        <item x="1551"/>
        <item x="1606"/>
        <item x="1584"/>
        <item x="1559"/>
        <item x="1605"/>
        <item x="1688"/>
        <item x="1466"/>
        <item x="1231"/>
        <item x="1679"/>
        <item x="1483"/>
        <item x="1471"/>
        <item x="1599"/>
        <item x="1711"/>
        <item x="1552"/>
        <item x="1693"/>
        <item x="1537"/>
        <item x="1022"/>
        <item x="1740"/>
        <item x="1745"/>
        <item x="505"/>
        <item x="374"/>
        <item x="283"/>
        <item x="510"/>
        <item x="793"/>
        <item x="1289"/>
        <item x="1212"/>
        <item x="690"/>
        <item x="1171"/>
        <item x="739"/>
        <item x="805"/>
        <item x="672"/>
        <item x="556"/>
        <item x="823"/>
        <item x="798"/>
        <item x="958"/>
        <item x="1251"/>
        <item x="260"/>
        <item x="1324"/>
        <item x="508"/>
        <item x="509"/>
        <item x="892"/>
        <item x="730"/>
        <item x="1309"/>
        <item x="570"/>
        <item x="380"/>
        <item x="864"/>
        <item x="58"/>
        <item x="1187"/>
        <item x="1242"/>
        <item x="1255"/>
        <item x="1256"/>
        <item x="1226"/>
        <item x="1110"/>
        <item x="744"/>
        <item x="1228"/>
        <item x="446"/>
        <item x="614"/>
        <item x="589"/>
        <item x="440"/>
        <item x="669"/>
        <item x="986"/>
        <item x="542"/>
        <item x="1142"/>
        <item x="756"/>
        <item x="899"/>
        <item x="975"/>
        <item x="904"/>
        <item x="1099"/>
        <item x="887"/>
        <item x="358"/>
        <item x="1149"/>
        <item x="1124"/>
        <item x="320"/>
        <item x="1037"/>
        <item x="1204"/>
        <item x="763"/>
        <item x="1241"/>
        <item x="444"/>
        <item x="979"/>
        <item x="1169"/>
        <item x="1213"/>
        <item x="546"/>
        <item x="938"/>
        <item x="1133"/>
        <item x="1183"/>
        <item x="1160"/>
        <item x="701"/>
        <item x="1276"/>
        <item x="515"/>
        <item x="159"/>
        <item x="990"/>
        <item x="1010"/>
        <item x="1097"/>
        <item x="1114"/>
        <item x="1239"/>
        <item x="682"/>
        <item x="527"/>
        <item x="1068"/>
        <item x="592"/>
        <item x="585"/>
        <item x="1056"/>
        <item x="514"/>
        <item x="733"/>
        <item x="631"/>
        <item x="661"/>
        <item x="610"/>
        <item x="796"/>
        <item x="1065"/>
        <item x="621"/>
        <item x="1055"/>
        <item x="604"/>
        <item x="432"/>
        <item x="1609"/>
        <item x="632"/>
        <item x="649"/>
        <item x="647"/>
        <item x="1067"/>
        <item x="835"/>
        <item x="813"/>
        <item x="725"/>
        <item x="754"/>
        <item x="757"/>
        <item x="731"/>
        <item x="745"/>
        <item x="842"/>
        <item x="553"/>
        <item x="433"/>
        <item x="1308"/>
        <item x="875"/>
        <item x="662"/>
        <item x="1519"/>
        <item x="940"/>
        <item x="367"/>
        <item x="1319"/>
        <item x="695"/>
        <item x="689"/>
        <item x="723"/>
        <item x="616"/>
        <item x="737"/>
        <item x="814"/>
        <item x="1047"/>
        <item x="665"/>
        <item x="639"/>
        <item x="659"/>
        <item x="782"/>
        <item x="670"/>
        <item x="1341"/>
        <item x="1074"/>
        <item x="1296"/>
        <item x="804"/>
        <item x="577"/>
        <item x="729"/>
        <item x="710"/>
        <item x="800"/>
        <item x="905"/>
        <item x="293"/>
        <item x="787"/>
        <item x="747"/>
        <item x="881"/>
        <item x="1061"/>
        <item x="1331"/>
        <item x="1069"/>
        <item x="637"/>
        <item x="1542"/>
        <item x="1588"/>
        <item x="1570"/>
        <item x="619"/>
        <item x="809"/>
        <item x="1064"/>
        <item x="555"/>
        <item x="0"/>
        <item x="1115"/>
        <item x="742"/>
        <item x="495"/>
        <item x="977"/>
        <item x="597"/>
        <item x="1479"/>
        <item x="704"/>
        <item x="1217"/>
        <item x="1084"/>
        <item x="1492"/>
        <item x="908"/>
        <item x="706"/>
        <item x="1317"/>
        <item x="711"/>
        <item x="1134"/>
        <item x="764"/>
        <item x="16"/>
        <item x="1681"/>
        <item x="841"/>
        <item x="1464"/>
        <item x="1150"/>
        <item x="501"/>
        <item x="1388"/>
        <item x="927"/>
        <item x="48"/>
        <item x="1569"/>
        <item x="486"/>
        <item x="521"/>
        <item x="1229"/>
        <item x="688"/>
        <item x="1420"/>
        <item x="1575"/>
        <item x="1299"/>
        <item x="726"/>
        <item x="453"/>
        <item x="713"/>
        <item x="279"/>
        <item x="1043"/>
        <item x="590"/>
        <item x="1625"/>
        <item x="1505"/>
        <item x="1358"/>
        <item x="1511"/>
        <item x="1463"/>
        <item x="1235"/>
        <item x="1663"/>
        <item x="1699"/>
        <item x="1610"/>
        <item x="1641"/>
        <item x="1695"/>
        <item x="1712"/>
        <item x="1689"/>
        <item x="1595"/>
        <item x="1703"/>
        <item x="1652"/>
        <item x="1621"/>
        <item x="1635"/>
        <item x="1633"/>
        <item x="1594"/>
        <item x="1555"/>
        <item x="1629"/>
        <item x="1728"/>
        <item x="1553"/>
        <item x="1563"/>
        <item x="1680"/>
        <item x="1589"/>
        <item x="1627"/>
        <item x="1697"/>
        <item x="1702"/>
        <item x="1592"/>
        <item x="1657"/>
        <item x="1744"/>
        <item x="1671"/>
        <item x="1666"/>
        <item x="1598"/>
        <item x="1654"/>
        <item x="1636"/>
        <item x="1700"/>
        <item x="1736"/>
        <item x="1560"/>
        <item x="1580"/>
        <item x="1634"/>
        <item x="1579"/>
        <item x="1620"/>
        <item x="1597"/>
        <item x="1731"/>
        <item x="1576"/>
        <item x="1638"/>
        <item x="1622"/>
        <item x="1577"/>
        <item x="1710"/>
        <item x="1181"/>
        <item x="1359"/>
        <item x="538"/>
        <item x="1182"/>
        <item x="1291"/>
        <item x="1283"/>
        <item x="1219"/>
        <item x="1314"/>
        <item x="722"/>
        <item x="774"/>
        <item x="1491"/>
        <item x="1369"/>
        <item x="1307"/>
        <item x="1338"/>
        <item x="602"/>
        <item x="1302"/>
        <item x="1109"/>
        <item x="1272"/>
        <item x="1144"/>
        <item x="1131"/>
        <item x="564"/>
        <item x="1207"/>
        <item x="1247"/>
        <item x="1221"/>
        <item x="1284"/>
        <item x="1290"/>
        <item x="633"/>
        <item x="618"/>
        <item x="1300"/>
        <item x="1440"/>
        <item x="1218"/>
        <item x="1178"/>
        <item x="1136"/>
        <item x="1137"/>
        <item x="1170"/>
        <item x="791"/>
        <item x="1202"/>
        <item x="612"/>
        <item x="1200"/>
        <item x="1310"/>
        <item x="560"/>
        <item x="1208"/>
        <item x="608"/>
        <item x="1459"/>
        <item x="808"/>
        <item x="1130"/>
        <item x="1104"/>
        <item x="1481"/>
        <item x="1346"/>
        <item x="755"/>
        <item x="1216"/>
        <item x="930"/>
        <item x="1297"/>
        <item x="1713"/>
        <item x="635"/>
        <item x="1394"/>
        <item x="653"/>
        <item x="1197"/>
        <item x="1166"/>
        <item x="1632"/>
        <item x="1271"/>
        <item x="724"/>
        <item x="640"/>
        <item x="698"/>
        <item x="1165"/>
        <item x="1147"/>
        <item x="594"/>
        <item x="1410"/>
        <item x="765"/>
        <item x="607"/>
        <item x="1293"/>
        <item x="1286"/>
        <item x="1162"/>
        <item x="1223"/>
        <item x="1188"/>
        <item x="1263"/>
        <item x="1424"/>
        <item x="1176"/>
        <item x="1193"/>
        <item x="1201"/>
        <item x="1425"/>
        <item x="1330"/>
        <item x="715"/>
        <item x="1196"/>
        <item x="1312"/>
        <item x="1214"/>
        <item x="571"/>
        <item x="1499"/>
        <item x="1435"/>
        <item x="1106"/>
        <item x="1203"/>
        <item x="600"/>
        <item x="1138"/>
        <item x="1139"/>
        <item x="1402"/>
        <item x="1403"/>
        <item x="1298"/>
        <item x="1102"/>
        <item x="1227"/>
        <item x="1246"/>
        <item x="783"/>
        <item x="561"/>
        <item x="650"/>
        <item x="1253"/>
        <item x="1427"/>
        <item x="1328"/>
        <item x="677"/>
        <item x="1206"/>
        <item x="1146"/>
        <item x="1273"/>
        <item x="1195"/>
        <item x="1173"/>
        <item x="1426"/>
        <item x="1240"/>
        <item x="1429"/>
        <item x="1294"/>
        <item x="803"/>
        <item x="1180"/>
        <item x="1270"/>
        <item x="1168"/>
        <item x="1380"/>
        <item x="657"/>
        <item x="310"/>
        <item x="1417"/>
        <item x="529"/>
        <item x="483"/>
        <item x="331"/>
        <item x="1265"/>
        <item x="1368"/>
        <item x="1500"/>
        <item x="1215"/>
        <item x="1275"/>
        <item x="1199"/>
        <item x="1209"/>
        <item x="1205"/>
        <item x="1185"/>
        <item x="1174"/>
        <item x="1613"/>
        <item x="901"/>
        <item x="1475"/>
        <item x="675"/>
        <item x="584"/>
        <item x="1431"/>
        <item x="1433"/>
        <item x="1432"/>
        <item x="1083"/>
        <item x="684"/>
        <item x="1035"/>
        <item x="548"/>
        <item x="445"/>
        <item x="1337"/>
        <item x="749"/>
        <item x="402"/>
        <item x="1548"/>
        <item x="1454"/>
        <item x="355"/>
        <item x="1087"/>
        <item x="262"/>
        <item x="393"/>
        <item x="368"/>
        <item x="1321"/>
        <item x="567"/>
        <item x="20"/>
        <item x="455"/>
        <item x="751"/>
        <item x="651"/>
        <item x="673"/>
        <item x="693"/>
        <item x="1382"/>
        <item x="634"/>
        <item x="497"/>
        <item x="430"/>
        <item x="913"/>
        <item x="464"/>
        <item x="1301"/>
        <item x="686"/>
        <item x="540"/>
        <item x="806"/>
        <item x="1032"/>
        <item x="554"/>
        <item x="1556"/>
        <item x="1503"/>
        <item x="1"/>
        <item x="524"/>
        <item x="76"/>
        <item x="185"/>
        <item x="2"/>
        <item x="4"/>
        <item x="668"/>
        <item x="67"/>
        <item x="285"/>
        <item x="249"/>
        <item x="898"/>
        <item x="1128"/>
        <item x="1335"/>
        <item x="810"/>
        <item x="1001"/>
        <item x="1019"/>
        <item x="1020"/>
        <item x="1051"/>
        <item x="1046"/>
        <item x="1077"/>
        <item x="1079"/>
        <item x="1086"/>
        <item x="1091"/>
        <item x="767"/>
        <item x="794"/>
        <item x="778"/>
        <item x="883"/>
        <item x="885"/>
        <item x="801"/>
        <item x="1656"/>
        <item x="836"/>
        <item x="834"/>
        <item x="1637"/>
        <item x="1292"/>
        <item x="1441"/>
        <item x="1734"/>
        <item x="1546"/>
        <item x="1211"/>
        <item x="1167"/>
        <item x="1259"/>
        <item x="351"/>
        <item x="1541"/>
        <item x="709"/>
        <item x="678"/>
        <item x="222"/>
        <item x="317"/>
        <item x="714"/>
        <item x="944"/>
        <item x="746"/>
        <item x="441"/>
        <item x="717"/>
        <item x="769"/>
        <item x="827"/>
        <item x="961"/>
        <item x="718"/>
        <item x="1480"/>
        <item x="685"/>
        <item x="1274"/>
        <item x="1323"/>
        <item x="1287"/>
        <item x="286"/>
        <item x="391"/>
        <item x="68"/>
        <item x="753"/>
        <item x="1030"/>
        <item x="606"/>
        <item x="1550"/>
        <item x="511"/>
        <item x="1539"/>
        <item x="332"/>
        <item x="1525"/>
        <item x="330"/>
        <item x="1530"/>
        <item x="338"/>
        <item x="1532"/>
        <item x="530"/>
        <item x="315"/>
        <item x="412"/>
        <item x="1558"/>
        <item x="856"/>
        <item x="1562"/>
        <item x="980"/>
        <item x="1232"/>
        <item x="811"/>
        <item x="1674"/>
        <item x="1383"/>
        <item x="1601"/>
        <item x="1384"/>
        <item x="1538"/>
        <item x="9"/>
        <item x="1531"/>
        <item x="110"/>
        <item x="1534"/>
        <item x="231"/>
        <item x="1533"/>
        <item x="189"/>
        <item x="1536"/>
        <item x="3"/>
        <item x="1528"/>
        <item x="339"/>
        <item x="1194"/>
        <item x="1586"/>
        <item x="1566"/>
        <item x="1535"/>
        <item x="1222"/>
        <item x="257"/>
        <item x="1224"/>
        <item x="1210"/>
        <item x="1578"/>
        <item x="1164"/>
        <item x="1485"/>
        <item x="1347"/>
        <item x="1544"/>
        <item x="1726"/>
        <item x="1260"/>
        <item x="1574"/>
        <item x="1581"/>
        <item x="544"/>
        <item x="1729"/>
        <item x="1026"/>
        <item x="1316"/>
        <item x="920"/>
        <item x="641"/>
        <item x="891"/>
        <item x="1278"/>
        <item x="1320"/>
        <item x="1526"/>
        <item x="1279"/>
        <item x="692"/>
        <item x="1080"/>
        <item x="1474"/>
        <item x="1186"/>
        <item x="879"/>
        <item x="1036"/>
        <item x="974"/>
        <item x="1305"/>
        <item x="397"/>
        <item x="838"/>
        <item x="786"/>
        <item x="643"/>
        <item x="622"/>
        <item x="720"/>
        <item x="933"/>
        <item x="1707"/>
        <item x="696"/>
        <item x="727"/>
        <item x="728"/>
        <item x="795"/>
        <item x="712"/>
        <item x="697"/>
        <item x="1514"/>
        <item x="1116"/>
        <item x="1264"/>
        <item x="1701"/>
        <item x="1617"/>
        <item x="1184"/>
        <item x="1616"/>
        <item x="1262"/>
        <item x="942"/>
        <item x="1191"/>
        <item x="1593"/>
        <item x="1100"/>
        <item x="403"/>
        <item x="1453"/>
        <item x="1591"/>
        <item x="1626"/>
        <item x="366"/>
        <item x="1058"/>
        <item x="1122"/>
        <item x="934"/>
        <item x="1179"/>
        <item x="999"/>
        <item x="1493"/>
        <item x="1015"/>
        <item x="903"/>
        <item x="1033"/>
        <item x="1024"/>
        <item x="1050"/>
        <item x="1062"/>
        <item x="1075"/>
        <item x="344"/>
        <item x="549"/>
        <item x="1670"/>
        <item x="1348"/>
        <item x="1487"/>
        <item x="398"/>
        <item x="186"/>
        <item x="1406"/>
        <item x="334"/>
        <item x="1461"/>
        <item x="1082"/>
        <item x="991"/>
        <item x="1462"/>
        <item x="1045"/>
        <item x="1238"/>
        <item x="869"/>
        <item x="919"/>
        <item x="1198"/>
        <item x="1025"/>
        <item x="598"/>
        <item x="1447"/>
        <item x="625"/>
        <item x="760"/>
        <item x="1322"/>
        <item x="666"/>
        <item x="1502"/>
        <item x="658"/>
        <item x="1000"/>
        <item x="335"/>
        <item x="593"/>
        <item x="1327"/>
        <item x="1698"/>
        <item x="1489"/>
        <item x="1667"/>
        <item x="1063"/>
        <item x="667"/>
        <item x="1730"/>
        <item x="1154"/>
        <item x="1517"/>
        <item x="1455"/>
        <item x="263"/>
        <item x="1498"/>
        <item x="356"/>
        <item x="394"/>
        <item x="1177"/>
        <item x="369"/>
        <item x="357"/>
        <item x="568"/>
        <item x="1153"/>
        <item x="5"/>
        <item x="77"/>
        <item x="960"/>
        <item x="503"/>
        <item x="333"/>
        <item x="250"/>
        <item x="326"/>
        <item x="732"/>
        <item x="431"/>
        <item x="498"/>
        <item x="491"/>
        <item x="559"/>
        <item x="1325"/>
        <item x="1267"/>
        <item x="1306"/>
        <item x="1423"/>
        <item x="1376"/>
        <item x="1277"/>
        <item x="1515"/>
        <item x="1093"/>
        <item x="1225"/>
        <item x="1318"/>
        <item x="1258"/>
        <item x="1386"/>
        <item x="963"/>
        <item x="822"/>
        <item x="936"/>
        <item x="854"/>
        <item x="895"/>
        <item x="884"/>
        <item x="1143"/>
        <item x="1048"/>
        <item x="950"/>
        <item x="1523"/>
        <item t="default"/>
      </items>
    </pivotField>
    <pivotField showAll="0"/>
    <pivotField showAll="0">
      <items count="24">
        <item x="19"/>
        <item x="20"/>
        <item x="17"/>
        <item x="16"/>
        <item x="6"/>
        <item x="5"/>
        <item x="0"/>
        <item x="8"/>
        <item x="18"/>
        <item x="12"/>
        <item x="4"/>
        <item x="1"/>
        <item x="7"/>
        <item x="9"/>
        <item x="2"/>
        <item x="11"/>
        <item x="22"/>
        <item x="15"/>
        <item x="21"/>
        <item x="14"/>
        <item x="10"/>
        <item x="13"/>
        <item x="3"/>
        <item t="default"/>
      </items>
    </pivotField>
    <pivotField showAll="0">
      <items count="6">
        <item x="4"/>
        <item x="0"/>
        <item x="1"/>
        <item x="2"/>
        <item x="3"/>
        <item t="default"/>
      </items>
    </pivotField>
    <pivotField showAll="0">
      <items count="3">
        <item x="0"/>
        <item x="1"/>
        <item t="default"/>
      </items>
    </pivotField>
    <pivotField showAll="0"/>
    <pivotField showAll="0">
      <items count="8">
        <item x="4"/>
        <item x="5"/>
        <item x="6"/>
        <item x="1"/>
        <item x="2"/>
        <item x="3"/>
        <item x="0"/>
        <item t="default"/>
      </items>
    </pivotField>
    <pivotField showAll="0">
      <items count="8">
        <item x="3"/>
        <item x="4"/>
        <item x="5"/>
        <item x="6"/>
        <item x="0"/>
        <item x="1"/>
        <item x="2"/>
        <item t="default"/>
      </items>
    </pivotField>
    <pivotField showAll="0">
      <items count="13">
        <item x="11"/>
        <item x="0"/>
        <item x="1"/>
        <item x="10"/>
        <item x="2"/>
        <item x="3"/>
        <item x="4"/>
        <item x="5"/>
        <item x="6"/>
        <item x="7"/>
        <item x="8"/>
        <item x="9"/>
        <item t="default"/>
      </items>
    </pivotField>
  </pivotFields>
  <rowFields count="1">
    <field x="1"/>
  </rowFields>
  <rowItems count="7">
    <i>
      <x v="1"/>
    </i>
    <i>
      <x v="2"/>
    </i>
    <i>
      <x/>
    </i>
    <i>
      <x v="4"/>
    </i>
    <i>
      <x v="3"/>
    </i>
    <i>
      <x v="5"/>
    </i>
    <i t="grand">
      <x/>
    </i>
  </rowItems>
  <colItems count="1">
    <i/>
  </colItems>
  <dataFields count="1">
    <dataField name="Count of Barcode" fld="3" subtotal="count" baseField="0" baseItem="0"/>
  </dataFields>
  <chartFormats count="7">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3" format="11">
      <pivotArea type="data" outline="0" fieldPosition="0">
        <references count="2">
          <reference field="4294967294" count="1" selected="0">
            <x v="0"/>
          </reference>
          <reference field="1" count="1" selected="0">
            <x v="0"/>
          </reference>
        </references>
      </pivotArea>
    </chartFormat>
    <chartFormat chart="3" format="12">
      <pivotArea type="data" outline="0" fieldPosition="0">
        <references count="2">
          <reference field="4294967294" count="1" selected="0">
            <x v="0"/>
          </reference>
          <reference field="1" count="1" selected="0">
            <x v="4"/>
          </reference>
        </references>
      </pivotArea>
    </chartFormat>
    <chartFormat chart="3" format="13">
      <pivotArea type="data" outline="0" fieldPosition="0">
        <references count="2">
          <reference field="4294967294" count="1" selected="0">
            <x v="0"/>
          </reference>
          <reference field="1" count="1" selected="0">
            <x v="3"/>
          </reference>
        </references>
      </pivotArea>
    </chartFormat>
    <chartFormat chart="3" format="14">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ECED93-E3A0-3340-8535-1EB398489E3B}" name="WEEKDAY ONLY" cacheId="3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M3:AN116" firstHeaderRow="1" firstDataRow="1" firstDataCol="1"/>
  <pivotFields count="12">
    <pivotField axis="axisRow" numFmtId="14" showAll="0">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t="default"/>
      </items>
    </pivotField>
    <pivotField showAll="0">
      <items count="7">
        <item x="3"/>
        <item x="4"/>
        <item x="5"/>
        <item x="0"/>
        <item x="2"/>
        <item x="1"/>
        <item t="default"/>
      </items>
    </pivotField>
    <pivotField numFmtId="14" showAll="0"/>
    <pivotField showAll="0"/>
    <pivotField dataField="1" showAll="0"/>
    <pivotField showAll="0">
      <items count="24">
        <item x="19"/>
        <item x="20"/>
        <item x="17"/>
        <item x="16"/>
        <item x="6"/>
        <item x="5"/>
        <item x="0"/>
        <item x="8"/>
        <item x="18"/>
        <item x="12"/>
        <item x="4"/>
        <item x="1"/>
        <item x="7"/>
        <item x="9"/>
        <item x="2"/>
        <item x="11"/>
        <item x="22"/>
        <item x="15"/>
        <item x="21"/>
        <item x="14"/>
        <item x="10"/>
        <item x="13"/>
        <item x="3"/>
        <item t="default"/>
      </items>
    </pivotField>
    <pivotField showAll="0">
      <items count="6">
        <item x="4"/>
        <item x="0"/>
        <item x="1"/>
        <item x="2"/>
        <item x="3"/>
        <item t="default"/>
      </items>
    </pivotField>
    <pivotField axis="axisRow" showAll="0">
      <items count="3">
        <item x="0"/>
        <item x="1"/>
        <item t="default"/>
      </items>
    </pivotField>
    <pivotField showAll="0"/>
    <pivotField showAll="0">
      <items count="8">
        <item x="4"/>
        <item x="5"/>
        <item x="6"/>
        <item x="1"/>
        <item x="2"/>
        <item x="3"/>
        <item x="0"/>
        <item t="default"/>
      </items>
    </pivotField>
    <pivotField showAll="0">
      <items count="8">
        <item h="1" x="3"/>
        <item x="4"/>
        <item x="5"/>
        <item x="6"/>
        <item x="0"/>
        <item x="1"/>
        <item h="1" x="2"/>
        <item t="default"/>
      </items>
    </pivotField>
    <pivotField showAll="0">
      <items count="13">
        <item x="11"/>
        <item x="0"/>
        <item x="1"/>
        <item x="10"/>
        <item x="2"/>
        <item x="3"/>
        <item x="4"/>
        <item x="5"/>
        <item x="6"/>
        <item x="7"/>
        <item x="8"/>
        <item x="9"/>
        <item t="default"/>
      </items>
    </pivotField>
  </pivotFields>
  <rowFields count="2">
    <field x="7"/>
    <field x="0"/>
  </rowFields>
  <rowItems count="113">
    <i>
      <x/>
    </i>
    <i r="1">
      <x/>
    </i>
    <i r="1">
      <x v="1"/>
    </i>
    <i r="1">
      <x v="4"/>
    </i>
    <i r="1">
      <x v="5"/>
    </i>
    <i r="1">
      <x v="6"/>
    </i>
    <i r="1">
      <x v="7"/>
    </i>
    <i r="1">
      <x v="8"/>
    </i>
    <i r="1">
      <x v="11"/>
    </i>
    <i r="1">
      <x v="12"/>
    </i>
    <i r="1">
      <x v="13"/>
    </i>
    <i r="1">
      <x v="14"/>
    </i>
    <i r="1">
      <x v="15"/>
    </i>
    <i r="1">
      <x v="18"/>
    </i>
    <i r="1">
      <x v="19"/>
    </i>
    <i r="1">
      <x v="20"/>
    </i>
    <i r="1">
      <x v="21"/>
    </i>
    <i r="1">
      <x v="22"/>
    </i>
    <i r="1">
      <x v="25"/>
    </i>
    <i r="1">
      <x v="26"/>
    </i>
    <i r="1">
      <x v="27"/>
    </i>
    <i r="1">
      <x v="28"/>
    </i>
    <i r="1">
      <x v="29"/>
    </i>
    <i r="1">
      <x v="32"/>
    </i>
    <i r="1">
      <x v="33"/>
    </i>
    <i r="1">
      <x v="34"/>
    </i>
    <i r="1">
      <x v="35"/>
    </i>
    <i r="1">
      <x v="36"/>
    </i>
    <i r="1">
      <x v="39"/>
    </i>
    <i r="1">
      <x v="40"/>
    </i>
    <i r="1">
      <x v="41"/>
    </i>
    <i r="1">
      <x v="42"/>
    </i>
    <i r="1">
      <x v="43"/>
    </i>
    <i r="1">
      <x v="46"/>
    </i>
    <i r="1">
      <x v="47"/>
    </i>
    <i r="1">
      <x v="48"/>
    </i>
    <i r="1">
      <x v="49"/>
    </i>
    <i r="1">
      <x v="50"/>
    </i>
    <i r="1">
      <x v="53"/>
    </i>
    <i r="1">
      <x v="54"/>
    </i>
    <i r="1">
      <x v="55"/>
    </i>
    <i r="1">
      <x v="56"/>
    </i>
    <i r="1">
      <x v="57"/>
    </i>
    <i r="1">
      <x v="60"/>
    </i>
    <i r="1">
      <x v="61"/>
    </i>
    <i r="1">
      <x v="62"/>
    </i>
    <i r="1">
      <x v="63"/>
    </i>
    <i r="1">
      <x v="64"/>
    </i>
    <i r="1">
      <x v="65"/>
    </i>
    <i r="1">
      <x v="66"/>
    </i>
    <i r="1">
      <x v="67"/>
    </i>
    <i r="1">
      <x v="70"/>
    </i>
    <i r="1">
      <x v="71"/>
    </i>
    <i r="1">
      <x v="72"/>
    </i>
    <i r="1">
      <x v="73"/>
    </i>
    <i r="1">
      <x v="74"/>
    </i>
    <i>
      <x v="1"/>
    </i>
    <i r="1">
      <x v="75"/>
    </i>
    <i r="1">
      <x v="76"/>
    </i>
    <i r="1">
      <x v="77"/>
    </i>
    <i r="1">
      <x v="78"/>
    </i>
    <i r="1">
      <x v="79"/>
    </i>
    <i r="1">
      <x v="81"/>
    </i>
    <i r="1">
      <x v="82"/>
    </i>
    <i r="1">
      <x v="83"/>
    </i>
    <i r="1">
      <x v="84"/>
    </i>
    <i r="1">
      <x v="85"/>
    </i>
    <i r="1">
      <x v="87"/>
    </i>
    <i r="1">
      <x v="88"/>
    </i>
    <i r="1">
      <x v="89"/>
    </i>
    <i r="1">
      <x v="90"/>
    </i>
    <i r="1">
      <x v="91"/>
    </i>
    <i r="1">
      <x v="94"/>
    </i>
    <i r="1">
      <x v="95"/>
    </i>
    <i r="1">
      <x v="96"/>
    </i>
    <i r="1">
      <x v="97"/>
    </i>
    <i r="1">
      <x v="98"/>
    </i>
    <i r="1">
      <x v="101"/>
    </i>
    <i r="1">
      <x v="102"/>
    </i>
    <i r="1">
      <x v="103"/>
    </i>
    <i r="1">
      <x v="104"/>
    </i>
    <i r="1">
      <x v="105"/>
    </i>
    <i r="1">
      <x v="108"/>
    </i>
    <i r="1">
      <x v="109"/>
    </i>
    <i r="1">
      <x v="110"/>
    </i>
    <i r="1">
      <x v="111"/>
    </i>
    <i r="1">
      <x v="112"/>
    </i>
    <i r="1">
      <x v="115"/>
    </i>
    <i r="1">
      <x v="116"/>
    </i>
    <i r="1">
      <x v="117"/>
    </i>
    <i r="1">
      <x v="118"/>
    </i>
    <i r="1">
      <x v="119"/>
    </i>
    <i r="1">
      <x v="122"/>
    </i>
    <i r="1">
      <x v="123"/>
    </i>
    <i r="1">
      <x v="124"/>
    </i>
    <i r="1">
      <x v="125"/>
    </i>
    <i r="1">
      <x v="126"/>
    </i>
    <i r="1">
      <x v="129"/>
    </i>
    <i r="1">
      <x v="130"/>
    </i>
    <i r="1">
      <x v="131"/>
    </i>
    <i r="1">
      <x v="132"/>
    </i>
    <i r="1">
      <x v="133"/>
    </i>
    <i r="1">
      <x v="136"/>
    </i>
    <i r="1">
      <x v="137"/>
    </i>
    <i r="1">
      <x v="138"/>
    </i>
    <i r="1">
      <x v="139"/>
    </i>
    <i r="1">
      <x v="140"/>
    </i>
    <i r="1">
      <x v="143"/>
    </i>
    <i r="1">
      <x v="144"/>
    </i>
    <i r="1">
      <x v="145"/>
    </i>
    <i r="1">
      <x v="146"/>
    </i>
    <i r="1">
      <x v="147"/>
    </i>
    <i t="grand">
      <x/>
    </i>
  </rowItems>
  <colItems count="1">
    <i/>
  </colItems>
  <dataFields count="1">
    <dataField name="Count of Unique BarCode" fld="4" subtotal="count" baseField="0" baseItem="0"/>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152F4D-652D-7B40-AAC7-F1F33FB1FD58}" name="DEVICEONLY" cacheId="3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G3:AH148" firstHeaderRow="1" firstDataRow="1" firstDataCol="1"/>
  <pivotFields count="12">
    <pivotField axis="axisRow" numFmtId="14" showAll="0">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t="default"/>
      </items>
    </pivotField>
    <pivotField showAll="0">
      <items count="7">
        <item x="3"/>
        <item x="4"/>
        <item x="5"/>
        <item x="0"/>
        <item x="2"/>
        <item x="1"/>
        <item t="default"/>
      </items>
    </pivotField>
    <pivotField numFmtId="14" showAll="0"/>
    <pivotField dataField="1" showAll="0"/>
    <pivotField showAll="0"/>
    <pivotField showAll="0">
      <items count="24">
        <item h="1" x="19"/>
        <item h="1" x="20"/>
        <item h="1" x="17"/>
        <item h="1" x="16"/>
        <item x="6"/>
        <item h="1" x="5"/>
        <item h="1" x="0"/>
        <item h="1" x="8"/>
        <item x="18"/>
        <item h="1" x="12"/>
        <item x="4"/>
        <item h="1" x="1"/>
        <item x="7"/>
        <item h="1" x="9"/>
        <item h="1" x="2"/>
        <item h="1" x="11"/>
        <item h="1" x="22"/>
        <item h="1" x="15"/>
        <item h="1" x="21"/>
        <item h="1" x="14"/>
        <item h="1" x="10"/>
        <item h="1" x="13"/>
        <item h="1" x="3"/>
        <item t="default"/>
      </items>
    </pivotField>
    <pivotField showAll="0"/>
    <pivotField axis="axisRow" showAll="0">
      <items count="3">
        <item x="0"/>
        <item x="1"/>
        <item t="default"/>
      </items>
    </pivotField>
    <pivotField showAll="0"/>
    <pivotField showAll="0">
      <items count="8">
        <item x="4"/>
        <item x="5"/>
        <item x="6"/>
        <item x="1"/>
        <item x="2"/>
        <item x="3"/>
        <item x="0"/>
        <item t="default"/>
      </items>
    </pivotField>
    <pivotField showAll="0">
      <items count="8">
        <item x="3"/>
        <item x="4"/>
        <item x="5"/>
        <item x="6"/>
        <item x="0"/>
        <item x="1"/>
        <item x="2"/>
        <item t="default"/>
      </items>
    </pivotField>
    <pivotField showAll="0">
      <items count="13">
        <item x="11"/>
        <item x="0"/>
        <item x="1"/>
        <item x="10"/>
        <item x="2"/>
        <item x="3"/>
        <item x="4"/>
        <item x="5"/>
        <item x="6"/>
        <item x="7"/>
        <item x="8"/>
        <item x="9"/>
        <item t="default"/>
      </items>
    </pivotField>
  </pivotFields>
  <rowFields count="2">
    <field x="7"/>
    <field x="0"/>
  </rowFields>
  <rowItems count="145">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5"/>
    </i>
    <i r="1">
      <x v="26"/>
    </i>
    <i r="1">
      <x v="27"/>
    </i>
    <i r="1">
      <x v="28"/>
    </i>
    <i r="1">
      <x v="29"/>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9"/>
    </i>
    <i r="1">
      <x v="70"/>
    </i>
    <i r="1">
      <x v="71"/>
    </i>
    <i r="1">
      <x v="72"/>
    </i>
    <i r="1">
      <x v="73"/>
    </i>
    <i r="1">
      <x v="74"/>
    </i>
    <i>
      <x v="1"/>
    </i>
    <i r="1">
      <x v="75"/>
    </i>
    <i r="1">
      <x v="76"/>
    </i>
    <i r="1">
      <x v="77"/>
    </i>
    <i r="1">
      <x v="78"/>
    </i>
    <i r="1">
      <x v="79"/>
    </i>
    <i r="1">
      <x v="80"/>
    </i>
    <i r="1">
      <x v="81"/>
    </i>
    <i r="1">
      <x v="82"/>
    </i>
    <i r="1">
      <x v="83"/>
    </i>
    <i r="1">
      <x v="84"/>
    </i>
    <i r="1">
      <x v="85"/>
    </i>
    <i r="1">
      <x v="86"/>
    </i>
    <i r="1">
      <x v="87"/>
    </i>
    <i r="1">
      <x v="88"/>
    </i>
    <i r="1">
      <x v="89"/>
    </i>
    <i r="1">
      <x v="90"/>
    </i>
    <i r="1">
      <x v="91"/>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t="grand">
      <x/>
    </i>
  </rowItems>
  <colItems count="1">
    <i/>
  </colItems>
  <dataFields count="1">
    <dataField name="Count of Barcode" fld="3" subtotal="count"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C79727-0441-124C-A261-D7FCDBE8C44F}" name="PivotTable29" cacheId="3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Quarter">
  <location ref="W3:X154" firstHeaderRow="1" firstDataRow="1" firstDataCol="1"/>
  <pivotFields count="12">
    <pivotField axis="axisRow" numFmtId="14" showAll="0">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t="default"/>
      </items>
    </pivotField>
    <pivotField showAll="0">
      <items count="7">
        <item x="3"/>
        <item x="4"/>
        <item x="5"/>
        <item x="0"/>
        <item x="2"/>
        <item x="1"/>
        <item t="default"/>
      </items>
    </pivotField>
    <pivotField numFmtId="14" showAll="0"/>
    <pivotField dataField="1" showAll="0"/>
    <pivotField showAll="0"/>
    <pivotField showAll="0">
      <items count="24">
        <item x="19"/>
        <item x="20"/>
        <item x="17"/>
        <item x="16"/>
        <item x="6"/>
        <item x="5"/>
        <item x="0"/>
        <item x="8"/>
        <item x="18"/>
        <item x="12"/>
        <item x="4"/>
        <item x="1"/>
        <item x="7"/>
        <item x="9"/>
        <item x="2"/>
        <item x="11"/>
        <item x="22"/>
        <item x="15"/>
        <item x="21"/>
        <item x="14"/>
        <item x="10"/>
        <item x="13"/>
        <item x="3"/>
        <item t="default"/>
      </items>
    </pivotField>
    <pivotField showAll="0">
      <items count="6">
        <item x="4"/>
        <item x="0"/>
        <item x="1"/>
        <item x="2"/>
        <item x="3"/>
        <item t="default"/>
      </items>
    </pivotField>
    <pivotField axis="axisRow" showAll="0">
      <items count="3">
        <item x="0"/>
        <item x="1"/>
        <item t="default"/>
      </items>
    </pivotField>
    <pivotField showAll="0"/>
    <pivotField showAll="0">
      <items count="8">
        <item x="4"/>
        <item x="5"/>
        <item x="6"/>
        <item x="1"/>
        <item x="2"/>
        <item x="3"/>
        <item x="0"/>
        <item t="default"/>
      </items>
    </pivotField>
    <pivotField showAll="0">
      <items count="8">
        <item x="3"/>
        <item x="4"/>
        <item x="5"/>
        <item x="6"/>
        <item x="0"/>
        <item x="1"/>
        <item x="2"/>
        <item t="default"/>
      </items>
    </pivotField>
    <pivotField showAll="0">
      <items count="13">
        <item x="11"/>
        <item x="0"/>
        <item x="1"/>
        <item x="10"/>
        <item x="2"/>
        <item x="3"/>
        <item x="4"/>
        <item x="5"/>
        <item x="6"/>
        <item x="7"/>
        <item x="8"/>
        <item x="9"/>
        <item t="default"/>
      </items>
    </pivotField>
  </pivotFields>
  <rowFields count="2">
    <field x="7"/>
    <field x="0"/>
  </rowFields>
  <rowItems count="15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x v="1"/>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t="grand">
      <x/>
    </i>
  </rowItems>
  <colItems count="1">
    <i/>
  </colItems>
  <dataFields count="1">
    <dataField name="Transaction"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EE932792-EF15-FD4B-8221-F359DBB8618B}" sourceName="Day">
  <pivotTables>
    <pivotTable tabId="2" name="WEEKDAY ONLY"/>
  </pivotTables>
  <data>
    <tabular pivotCacheId="1007180793">
      <items count="7">
        <i x="3"/>
        <i x="4" s="1"/>
        <i x="5" s="1"/>
        <i x="6" s="1"/>
        <i x="0" s="1"/>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D3E21CA-3CDC-3547-851D-700830FC84CA}" sourceName="Type">
  <pivotTables>
    <pivotTable tabId="2" name="DEVICEONLY"/>
  </pivotTables>
  <data>
    <tabular pivotCacheId="1007180793">
      <items count="23">
        <i x="19"/>
        <i x="20"/>
        <i x="17"/>
        <i x="16"/>
        <i x="6" s="1"/>
        <i x="5"/>
        <i x="0"/>
        <i x="8"/>
        <i x="18" s="1"/>
        <i x="12"/>
        <i x="4" s="1"/>
        <i x="1"/>
        <i x="7" s="1"/>
        <i x="9"/>
        <i x="2"/>
        <i x="11"/>
        <i x="22"/>
        <i x="15"/>
        <i x="21"/>
        <i x="14"/>
        <i x="10"/>
        <i x="13"/>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1" xr10:uid="{8090601F-B1BB-FD48-A245-1D425D2E9291}" sourceName="Week">
  <pivotTables>
    <pivotTable tabId="2" name="GENERAL PATRON"/>
    <pivotTable tabId="2" name="DEVICEONLY"/>
    <pivotTable tabId="2" name="PivotTable29"/>
    <pivotTable tabId="2" name="WEEKDAY ONLY"/>
  </pivotTables>
  <data>
    <tabular pivotCacheId="1007180793">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eral_Patron_Group1" xr10:uid="{7D78CBB0-6B75-BF42-A5E3-A2B3FF791D31}" sourceName="General Patron Group">
  <pivotTables>
    <pivotTable tabId="2" name="GENERAL PATRON"/>
  </pivotTables>
  <data>
    <tabular pivotCacheId="1007180793">
      <items count="6">
        <i x="3" s="1"/>
        <i x="4" s="1"/>
        <i x="5" s="1"/>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148D3839-B981-DA44-AEEB-A96BA7A92DC9}" sourceName="Quarter">
  <pivotTables>
    <pivotTable tabId="2" name="DEVICE BAR"/>
    <pivotTable tabId="2" name="WEEKDAY ONLY"/>
    <pivotTable tabId="2" name="PivotTable29"/>
    <pivotTable tabId="2" name="DEVICEONLY"/>
    <pivotTable tabId="2" name="GENERAL PATRON"/>
  </pivotTables>
  <data>
    <tabular pivotCacheId="1007180793">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93F4D4A0-DBDA-874E-946C-481410C5664B}" sourceName="Month">
  <pivotTables>
    <pivotTable tabId="2" name="DEVICE BAR"/>
    <pivotTable tabId="2" name="WEEKDAY ONLY"/>
    <pivotTable tabId="2" name="PivotTable29"/>
    <pivotTable tabId="2" name="DEVICEONLY"/>
    <pivotTable tabId="2" name="GENERAL PATRON"/>
  </pivotTables>
  <data>
    <tabular pivotCacheId="1007180793">
      <items count="7">
        <i x="4" s="1"/>
        <i x="5" s="1"/>
        <i x="6" s="1"/>
        <i x="1" s="1"/>
        <i x="2" s="1"/>
        <i x="3"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1" xr10:uid="{CC31BD30-270C-564A-8177-7DF9D840274E}" sourceName="Day">
  <pivotTables>
    <pivotTable tabId="2" name="DEVICE BAR"/>
    <pivotTable tabId="2" name="PivotTable29"/>
    <pivotTable tabId="2" name="DEVICEONLY"/>
    <pivotTable tabId="2" name="GENERAL PATRON"/>
  </pivotTables>
  <data>
    <tabular pivotCacheId="1007180793">
      <items count="7">
        <i x="3" s="1"/>
        <i x="4" s="1"/>
        <i x="5" s="1"/>
        <i x="6" s="1"/>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 xr10:uid="{ABBDDBB8-C7CA-7143-B9AF-43B25B8D8D4B}" sourceName="Week">
  <pivotTables>
    <pivotTable tabId="2" name="DEVICE BAR"/>
  </pivotTables>
  <data>
    <tabular pivotCacheId="1007180793">
      <items count="12">
        <i x="0" s="1"/>
        <i x="1" s="1"/>
        <i x="2" s="1"/>
        <i x="3" s="1"/>
        <i x="4" s="1"/>
        <i x="5" s="1"/>
        <i x="6" s="1"/>
        <i x="7" s="1"/>
        <i x="8" s="1"/>
        <i x="9" s="1"/>
        <i x="10" s="1"/>
        <i x="1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2" xr10:uid="{5CBD468F-65AA-BD43-8DD5-A0FD72BB5F86}" sourceName="Type">
  <pivotTables>
    <pivotTable tabId="2" name="WEEKDAY ONLY"/>
    <pivotTable tabId="2" name="PivotTable29"/>
    <pivotTable tabId="2" name="GENERAL PATRON"/>
  </pivotTables>
  <data>
    <tabular pivotCacheId="1007180793">
      <items count="23">
        <i x="19" s="1"/>
        <i x="20" s="1"/>
        <i x="17" s="1"/>
        <i x="16" s="1"/>
        <i x="6" s="1"/>
        <i x="5" s="1"/>
        <i x="0" s="1"/>
        <i x="8" s="1"/>
        <i x="18" s="1"/>
        <i x="12" s="1"/>
        <i x="4" s="1"/>
        <i x="1" s="1"/>
        <i x="7" s="1"/>
        <i x="9" s="1"/>
        <i x="2" s="1"/>
        <i x="11" s="1"/>
        <i x="22" s="1"/>
        <i x="15" s="1"/>
        <i x="21" s="1"/>
        <i x="14" s="1"/>
        <i x="10" s="1"/>
        <i x="13" s="1"/>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eral_Type1" xr10:uid="{86623905-79D7-CB49-83A0-9215DED59003}" sourceName="General Type">
  <pivotTables>
    <pivotTable tabId="2" name="WEEKDAY ONLY"/>
    <pivotTable tabId="2" name="PivotTable29"/>
    <pivotTable tabId="2" name="GENERAL PATRON"/>
  </pivotTables>
  <data>
    <tabular pivotCacheId="1007180793">
      <items count="5">
        <i x="4" s="1"/>
        <i x="0" s="1"/>
        <i x="1" s="1"/>
        <i x="2" s="1"/>
        <i x="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eral_Patron_Group2" xr10:uid="{3F479623-9AB5-FF4E-99F5-6D31B70C3AE9}" sourceName="General Patron Group">
  <pivotTables>
    <pivotTable tabId="2" name="DEVICE BAR"/>
    <pivotTable tabId="2" name="DEVICEONLY"/>
    <pivotTable tabId="2" name="PivotTable29"/>
    <pivotTable tabId="2" name="WEEKDAY ONLY"/>
  </pivotTables>
  <data>
    <tabular pivotCacheId="1007180793">
      <items count="6">
        <i x="3" s="1"/>
        <i x="4" s="1"/>
        <i x="5"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5" xr10:uid="{A78B04CC-2EE1-444C-A33D-5D5E04634F38}" cache="Slicer_Week1" caption="Week" rowHeight="251883"/>
  <slicer name="Quarter 5" xr10:uid="{5ADE8323-1EBF-5348-9722-77747B1A42F3}" cache="Slicer_Quarter" caption="Quarter" rowHeight="251883"/>
  <slicer name="Month 5" xr10:uid="{1C720B0C-8839-FB41-8AEB-29F74E27EED1}" cache="Slicer_Month1" caption="Month" rowHeight="251883"/>
  <slicer name="Day 5" xr10:uid="{428DB26F-34A0-A945-B4DE-C9821D18DA3D}" cache="Slicer_Day1" caption="Day" rowHeight="251883"/>
  <slicer name="Type 4" xr10:uid="{17C043BD-601C-174B-8C71-71C2D8C243C0}" cache="Slicer_Type2" caption="Type" columnCount="6" rowHeight="251883"/>
  <slicer name="General Type 3" xr10:uid="{D5407E82-80CB-C44E-9BF6-F6F3B9476DA2}" cache="Slicer_General_Type1" caption="General Type" columnCount="2" rowHeight="251883"/>
  <slicer name="General Patron Group 5" xr10:uid="{BA6F5D12-A51F-7343-9863-8AE30067A266}" cache="Slicer_General_Patron_Group2" caption="General Patron Group" columnCount="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6" xr10:uid="{691DB7D6-B9D3-C04C-99E2-9D3F24498957}" cache="Slicer_Week1" caption="Week" rowHeight="251883"/>
  <slicer name="Quarter 6" xr10:uid="{98A16BC3-99CD-1B48-BDEE-81556886056B}" cache="Slicer_Quarter" caption="Quarter" rowHeight="251883"/>
  <slicer name="Month 6" xr10:uid="{1B270A53-A7A8-0040-918C-9CDBD4D52770}" cache="Slicer_Month1" caption="Month" rowHeight="251883"/>
  <slicer name="Day 6" xr10:uid="{9ED7D75A-8262-624F-A7A9-5879344579A4}" cache="Slicer_Day1" caption="Day" rowHeight="251883"/>
  <slicer name="Type 5" xr10:uid="{ECAA3725-2FE0-6545-8F90-3D4E47F0CC37}" cache="Slicer_Type2" caption="Type" columnCount="6" rowHeight="251883"/>
  <slicer name="General Type 4" xr10:uid="{266CE813-BEE6-2C42-9DAE-78ADB0274BAC}" cache="Slicer_General_Type1" caption="General Type" columnCount="2" rowHeight="251883"/>
  <slicer name="General Patron Group 6" xr10:uid="{BA274F55-55F3-CF49-875C-DC54B93C6B95}" cache="Slicer_General_Patron_Group2" caption="General Patron Group" columnCount="2"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2" xr10:uid="{A9F9664F-8A26-5A42-991B-21406281E79C}" cache="Slicer_Day" caption="Day (WEEKDAY ONLY)" rowHeight="251883"/>
  <slicer name="Type 1" xr10:uid="{D29C5C91-DA8B-1246-B14E-02EAED8487FD}" cache="Slicer_Type" caption="Type (DEVICE ONLY)" startItem="6" rowHeight="251883"/>
  <slicer name="Week 3" xr10:uid="{0D0AB362-D239-F44E-90C2-281BA1387A75}" cache="Slicer_Week1" caption="Week" rowHeight="251883"/>
  <slicer name="Week 1" xr10:uid="{E4F51196-7308-5D41-8CAB-48312C4746B5}" cache="Slicer_Week1" caption="Week" rowHeight="251883"/>
  <slicer name="Week" xr10:uid="{82A88616-176F-5D43-89A8-7890AD4AEA31}" cache="Slicer_Week1" caption="Week" rowHeight="251883"/>
  <slicer name="Week 2" xr10:uid="{453F3E29-3EEE-AA48-8358-D850B02F1622}" cache="Slicer_Week1" caption="Week" rowHeight="251883"/>
  <slicer name="General Patron Group 3" xr10:uid="{7A963B54-A450-ED44-B315-762FF0DE0BE6}" cache="Slicer_General_Patron_Group1" caption="General Patron Group" rowHeight="251883"/>
  <slicer name="Quarter 4" xr10:uid="{1AD61387-171B-4442-8193-64864BF43A7B}" cache="Slicer_Quarter" caption="Quarter" rowHeight="251883"/>
  <slicer name="Quarter 2" xr10:uid="{E01F0F62-07A9-E244-9BC1-85610ECD8D26}" cache="Slicer_Quarter" caption="Quarter" rowHeight="251883"/>
  <slicer name="Quarter" xr10:uid="{8670BB19-9CC9-0D42-A9B7-145B5584AE57}" cache="Slicer_Quarter" caption="Quarter" rowHeight="251883"/>
  <slicer name="Quarter 1" xr10:uid="{761F99FE-A193-1340-9D34-CF52FDAF3125}" cache="Slicer_Quarter" caption="Quarter" rowHeight="251883"/>
  <slicer name="Quarter 3" xr10:uid="{A717A6D9-101D-AD43-8FD3-C26A228285C1}" cache="Slicer_Quarter" caption="Quarter" rowHeight="251883"/>
  <slicer name="Month 4" xr10:uid="{7530C659-5EF8-0E46-B3A2-4ED3FA9FAB2F}" cache="Slicer_Month1" caption="Month" rowHeight="251883"/>
  <slicer name="Month 3" xr10:uid="{C07354E2-C26E-3943-A972-44B4C88D0954}" cache="Slicer_Month1" caption="Month" rowHeight="251883"/>
  <slicer name="Month 1" xr10:uid="{396A8A95-FFEA-9944-B3DF-08B673AF9F06}" cache="Slicer_Month1" caption="Month" rowHeight="251883"/>
  <slicer name="Month 2" xr10:uid="{1E4B0BEF-395B-B44B-A1D0-67D920E4AD09}" cache="Slicer_Month1" caption="Month" rowHeight="251883"/>
  <slicer name="Month" xr10:uid="{69145FC1-49F1-4841-98C8-3E46DD99F62A}" cache="Slicer_Month1" caption="Month" rowHeight="251883"/>
  <slicer name="Day 4" xr10:uid="{5EF7B1DE-DD35-C848-869A-899A7431D2FB}" cache="Slicer_Day1" caption="Day" rowHeight="251883"/>
  <slicer name="Day 1" xr10:uid="{C813688C-ABFF-7945-88A5-2F09ABE2B2FD}" cache="Slicer_Day1" caption="Day" rowHeight="251883"/>
  <slicer name="Day" xr10:uid="{462B7D15-976F-A748-A185-8441DBF2A18B}" cache="Slicer_Day1" caption="Day" rowHeight="251883"/>
  <slicer name="Day 3" xr10:uid="{D6F8AF4F-A866-804C-A01A-034D8FC58B69}" cache="Slicer_Day1" caption="Day" rowHeight="251883"/>
  <slicer name="Week 4" xr10:uid="{5ACCACED-7DBF-6040-81D0-A41F9C29F734}" cache="Slicer_Week" caption="Week" rowHeight="251883"/>
  <slicer name="Type 2" xr10:uid="{56AEDB1C-9C3E-C340-BF6E-9C1324790996}" cache="Slicer_Type2" caption="Type" rowHeight="251883"/>
  <slicer name="Type" xr10:uid="{55CEDFFA-A347-E542-A1FB-DD1D425B65FF}" cache="Slicer_Type2" caption="Type" rowHeight="251883"/>
  <slicer name="Type 3" xr10:uid="{BD588D18-9250-7F49-924F-AC1C0C30CF72}" cache="Slicer_Type2" caption="Type" rowHeight="251883"/>
  <slicer name="General Type 1" xr10:uid="{DC532880-73C9-7C4F-AFD1-E7CC58E444E0}" cache="Slicer_General_Type1" caption="General Type" rowHeight="251883"/>
  <slicer name="General Type" xr10:uid="{7498E208-44EF-B040-82B8-3C2FDA20F703}" cache="Slicer_General_Type1" caption="General Type" rowHeight="251883"/>
  <slicer name="General Type 2" xr10:uid="{8B46D41B-E5A3-3C47-84A2-04415ECFC4D8}" cache="Slicer_General_Type1" caption="General Type" rowHeight="251883"/>
  <slicer name="General Patron Group 4" xr10:uid="{11DC0DDE-26B7-E54B-8035-9350F13F2B78}" cache="Slicer_General_Patron_Group2" caption="General Patron Group" rowHeight="251883"/>
  <slicer name="General Patron Group 1" xr10:uid="{4368736F-82F7-C349-A3C5-8F16486BCF83}" cache="Slicer_General_Patron_Group2" caption="General Patron Group" rowHeight="251883"/>
  <slicer name="General Patron Group" xr10:uid="{931A8C2C-53A9-0042-9EA1-397013572102}" cache="Slicer_General_Patron_Group2" caption="General Patron Group" rowHeight="251883"/>
  <slicer name="General Patron Group 2" xr10:uid="{42242CB0-1F8A-064B-8D14-3577DD4DBD31}" cache="Slicer_General_Patron_Group2" caption="General Patron Group"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C9E11B-E2F3-7A49-8589-F837A2B726BA}" name="Table6" displayName="Table6" ref="A1:L11831" totalsRowShown="0">
  <autoFilter ref="A1:L11831" xr:uid="{4775CBA8-9680-BA48-BF08-862EB41890A8}"/>
  <tableColumns count="12">
    <tableColumn id="1" xr3:uid="{62F0ACC4-507C-5144-AFF2-BD5B080EA717}" name="Loan Date" dataDxfId="1"/>
    <tableColumn id="2" xr3:uid="{FD43D960-9CC5-7C4B-961E-0D2991F75B8C}" name="General Patron Group"/>
    <tableColumn id="3" xr3:uid="{E2DC22DC-B96B-2F4A-BDDB-8E487AE549DB}" name="Due Date" dataDxfId="0"/>
    <tableColumn id="4" xr3:uid="{4479A232-6A98-E84B-8552-6DD31C10EB22}" name="Barcode"/>
    <tableColumn id="5" xr3:uid="{0F7B1030-EA69-FA4C-BD81-B1380AD1E3B2}" name="Unique BarCode"/>
    <tableColumn id="6" xr3:uid="{3B778215-E765-084A-ABD1-68A641CC2758}" name="Type"/>
    <tableColumn id="7" xr3:uid="{DBB4A36F-E65B-5E4B-85F1-F59575BE0ADC}" name="General Type"/>
    <tableColumn id="8" xr3:uid="{27B94E05-48EB-134A-B2FE-54E6C8E54DC6}" name="Quarter"/>
    <tableColumn id="9" xr3:uid="{2191B04D-BF14-8741-9EFA-A5247BA57CA4}" name="Numeric Month">
      <calculatedColumnFormula>MONTH(Table6[[#This Row],[Loan Date]])</calculatedColumnFormula>
    </tableColumn>
    <tableColumn id="12" xr3:uid="{E2C8BC96-7A44-114D-B039-6643436F63C2}" name="Month"/>
    <tableColumn id="10" xr3:uid="{EBFB7636-E030-5A43-B027-3D05691397F9}" name="Day">
      <calculatedColumnFormula>_xlfn.XLOOKUP(Table6[[#This Row],[Loan Date]],$Q$5:$Q$152,$R$5:$R$152)</calculatedColumnFormula>
    </tableColumn>
    <tableColumn id="11" xr3:uid="{98AF33A6-5FA8-9246-8232-B409BCD0E98C}" name="Week">
      <calculatedColumnFormula>_xlfn.XLOOKUP(Table6[[#This Row],[Loan Date]],$Q$5:$Q$152,$S$5:$S$152)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4.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D5321-599F-FE4C-BE74-B89E3BE0DC8E}">
  <sheetPr codeName="Sheet1"/>
  <dimension ref="A1"/>
  <sheetViews>
    <sheetView showGridLines="0" zoomScaleNormal="100" workbookViewId="0">
      <selection activeCell="E65" sqref="E65"/>
    </sheetView>
  </sheetViews>
  <sheetFormatPr baseColWidth="10" defaultRowHeight="16" x14ac:dyDescent="0.2"/>
  <cols>
    <col min="1" max="16384" width="10.83203125" style="20"/>
  </cols>
  <sheetData>
    <row r="1" s="17" customFormat="1" ht="52" customHeight="1"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542E-BE3F-6E46-A250-DBD7E0579008}">
  <sheetPr codeName="Sheet5"/>
  <dimension ref="D1:K62"/>
  <sheetViews>
    <sheetView showGridLines="0" tabSelected="1" zoomScaleNormal="100" workbookViewId="0">
      <selection activeCell="G54" sqref="G54"/>
    </sheetView>
  </sheetViews>
  <sheetFormatPr baseColWidth="10" defaultRowHeight="16" x14ac:dyDescent="0.2"/>
  <cols>
    <col min="1" max="16384" width="10.83203125" style="20"/>
  </cols>
  <sheetData>
    <row r="1" s="17" customFormat="1" ht="52" customHeight="1" x14ac:dyDescent="0.2"/>
    <row r="31" spans="4:11" x14ac:dyDescent="0.2">
      <c r="D31"/>
      <c r="E31" t="s">
        <v>1852</v>
      </c>
      <c r="F31" t="s">
        <v>1835</v>
      </c>
      <c r="G31" t="s">
        <v>1836</v>
      </c>
      <c r="H31" t="s">
        <v>1837</v>
      </c>
      <c r="I31" t="s">
        <v>1838</v>
      </c>
      <c r="J31" t="s">
        <v>1839</v>
      </c>
      <c r="K31" t="s">
        <v>1840</v>
      </c>
    </row>
    <row r="32" spans="4:11" x14ac:dyDescent="0.2">
      <c r="D32">
        <v>1</v>
      </c>
      <c r="E32" s="25"/>
      <c r="F32">
        <f>'F22 + W23 Cleaned Data'!U14</f>
        <v>8</v>
      </c>
      <c r="G32">
        <f>'F22 + W23 Cleaned Data'!U45</f>
        <v>122</v>
      </c>
      <c r="H32">
        <f>GETPIVOTDATA("Barcode",'F22 + W23 Cleaned Data'!$W$3,"Loan Date",DATE(2022,12,1),"Quarter","F22")</f>
        <v>90</v>
      </c>
      <c r="I32" s="26"/>
      <c r="J32">
        <v>157</v>
      </c>
      <c r="K32">
        <v>137</v>
      </c>
    </row>
    <row r="33" spans="4:11" x14ac:dyDescent="0.2">
      <c r="D33">
        <v>2</v>
      </c>
      <c r="E33" s="25"/>
      <c r="F33">
        <f>'F22 + W23 Cleaned Data'!U15</f>
        <v>1</v>
      </c>
      <c r="G33">
        <f>'F22 + W23 Cleaned Data'!U46</f>
        <v>106</v>
      </c>
      <c r="H33">
        <f>GETPIVOTDATA("Barcode",'F22 + W23 Cleaned Data'!$W$3,"Loan Date",DATE(2022,12,1),"Quarter","F22")</f>
        <v>90</v>
      </c>
      <c r="I33" s="26"/>
      <c r="J33">
        <v>112</v>
      </c>
      <c r="K33">
        <v>124</v>
      </c>
    </row>
    <row r="34" spans="4:11" x14ac:dyDescent="0.2">
      <c r="D34">
        <v>3</v>
      </c>
      <c r="E34" s="25"/>
      <c r="F34">
        <f>'F22 + W23 Cleaned Data'!U16</f>
        <v>94</v>
      </c>
      <c r="G34">
        <f>'F22 + W23 Cleaned Data'!U47</f>
        <v>87</v>
      </c>
      <c r="H34">
        <f>GETPIVOTDATA("Barcode",'F22 + W23 Cleaned Data'!$W$3,"Loan Date",DATE(2022,12,1),"Quarter","F22")</f>
        <v>90</v>
      </c>
      <c r="I34" s="26"/>
      <c r="J34">
        <v>101</v>
      </c>
      <c r="K34">
        <v>89</v>
      </c>
    </row>
    <row r="35" spans="4:11" x14ac:dyDescent="0.2">
      <c r="D35">
        <v>4</v>
      </c>
      <c r="E35" s="25"/>
      <c r="F35">
        <f>'F22 + W23 Cleaned Data'!U17</f>
        <v>93</v>
      </c>
      <c r="G35">
        <f>'F22 + W23 Cleaned Data'!U48</f>
        <v>92</v>
      </c>
      <c r="H35">
        <f>GETPIVOTDATA("Barcode",'F22 + W23 Cleaned Data'!$W$3,"Loan Date",DATE(2022,12,1),"Quarter","F22")</f>
        <v>90</v>
      </c>
      <c r="I35" s="26"/>
      <c r="J35">
        <v>2</v>
      </c>
      <c r="K35">
        <v>14</v>
      </c>
    </row>
    <row r="36" spans="4:11" x14ac:dyDescent="0.2">
      <c r="D36">
        <v>5</v>
      </c>
      <c r="E36" s="25"/>
      <c r="F36">
        <f>'F22 + W23 Cleaned Data'!U18</f>
        <v>97</v>
      </c>
      <c r="G36">
        <f>'F22 + W23 Cleaned Data'!U49</f>
        <v>5</v>
      </c>
      <c r="H36">
        <f>GETPIVOTDATA("Barcode",'F22 + W23 Cleaned Data'!$W$3,"Loan Date",DATE(2022,12,1),"Quarter","F22")</f>
        <v>90</v>
      </c>
      <c r="I36" s="26"/>
      <c r="J36">
        <v>5</v>
      </c>
      <c r="K36">
        <v>15</v>
      </c>
    </row>
    <row r="37" spans="4:11" x14ac:dyDescent="0.2">
      <c r="D37">
        <v>6</v>
      </c>
      <c r="E37" s="25"/>
      <c r="F37">
        <f>'F22 + W23 Cleaned Data'!U19</f>
        <v>103</v>
      </c>
      <c r="G37">
        <f>'F22 + W23 Cleaned Data'!U50</f>
        <v>5</v>
      </c>
      <c r="H37">
        <f>GETPIVOTDATA("Barcode",'F22 + W23 Cleaned Data'!$W$3,"Loan Date",DATE(2022,12,1),"Quarter","F22")</f>
        <v>90</v>
      </c>
      <c r="I37" s="26"/>
      <c r="J37">
        <v>137</v>
      </c>
      <c r="K37">
        <v>138</v>
      </c>
    </row>
    <row r="38" spans="4:11" x14ac:dyDescent="0.2">
      <c r="D38">
        <v>7</v>
      </c>
      <c r="E38" s="25"/>
      <c r="F38">
        <f>'F22 + W23 Cleaned Data'!U20</f>
        <v>55</v>
      </c>
      <c r="G38">
        <f>'F22 + W23 Cleaned Data'!U51</f>
        <v>117</v>
      </c>
      <c r="H38">
        <f>GETPIVOTDATA("Barcode",'F22 + W23 Cleaned Data'!$W$3,"Loan Date",DATE(2022,12,1),"Quarter","F22")</f>
        <v>90</v>
      </c>
      <c r="I38" s="26"/>
      <c r="J38">
        <v>132</v>
      </c>
      <c r="K38">
        <v>145</v>
      </c>
    </row>
    <row r="39" spans="4:11" x14ac:dyDescent="0.2">
      <c r="D39">
        <v>8</v>
      </c>
      <c r="E39" s="25"/>
      <c r="F39">
        <f>'F22 + W23 Cleaned Data'!U21</f>
        <v>2</v>
      </c>
      <c r="G39">
        <f>'F22 + W23 Cleaned Data'!U52</f>
        <v>102</v>
      </c>
      <c r="H39">
        <f>GETPIVOTDATA("Barcode",'F22 + W23 Cleaned Data'!$W$3,"Loan Date",DATE(2022,12,1),"Quarter","F22")</f>
        <v>90</v>
      </c>
      <c r="I39" s="26"/>
      <c r="J39">
        <v>134</v>
      </c>
      <c r="K39">
        <v>145</v>
      </c>
    </row>
    <row r="40" spans="4:11" x14ac:dyDescent="0.2">
      <c r="D40">
        <v>9</v>
      </c>
      <c r="E40" s="25"/>
      <c r="F40">
        <f>'F22 + W23 Cleaned Data'!U22</f>
        <v>2</v>
      </c>
      <c r="G40">
        <f>'F22 + W23 Cleaned Data'!U53</f>
        <v>116</v>
      </c>
      <c r="H40">
        <f>GETPIVOTDATA("Barcode",'F22 + W23 Cleaned Data'!$W$3,"Loan Date",DATE(2022,12,1),"Quarter","F22")</f>
        <v>90</v>
      </c>
      <c r="I40">
        <v>100</v>
      </c>
      <c r="J40">
        <v>142</v>
      </c>
      <c r="K40">
        <v>140</v>
      </c>
    </row>
    <row r="41" spans="4:11" x14ac:dyDescent="0.2">
      <c r="D41">
        <v>10</v>
      </c>
      <c r="E41" s="25"/>
      <c r="F41">
        <f>'F22 + W23 Cleaned Data'!U23</f>
        <v>123</v>
      </c>
      <c r="G41">
        <f>'F22 + W23 Cleaned Data'!U54</f>
        <v>86</v>
      </c>
      <c r="H41" s="25"/>
      <c r="I41">
        <v>110</v>
      </c>
      <c r="J41">
        <v>97</v>
      </c>
      <c r="K41">
        <v>64</v>
      </c>
    </row>
    <row r="42" spans="4:11" x14ac:dyDescent="0.2">
      <c r="D42">
        <v>11</v>
      </c>
      <c r="E42" s="25"/>
      <c r="F42">
        <f>'F22 + W23 Cleaned Data'!U24</f>
        <v>134</v>
      </c>
      <c r="G42">
        <f>'F22 + W23 Cleaned Data'!U55</f>
        <v>7</v>
      </c>
      <c r="H42" s="25"/>
      <c r="I42">
        <v>106</v>
      </c>
      <c r="J42">
        <v>12</v>
      </c>
      <c r="K42">
        <v>14</v>
      </c>
    </row>
    <row r="43" spans="4:11" x14ac:dyDescent="0.2">
      <c r="D43">
        <v>12</v>
      </c>
      <c r="E43" s="25"/>
      <c r="F43">
        <f>'F22 + W23 Cleaned Data'!U25</f>
        <v>111</v>
      </c>
      <c r="G43">
        <f>'F22 + W23 Cleaned Data'!U56</f>
        <v>5</v>
      </c>
      <c r="H43" s="25"/>
      <c r="I43">
        <v>100</v>
      </c>
      <c r="J43">
        <v>10</v>
      </c>
      <c r="K43">
        <v>27</v>
      </c>
    </row>
    <row r="44" spans="4:11" x14ac:dyDescent="0.2">
      <c r="D44">
        <v>13</v>
      </c>
      <c r="E44" s="25"/>
      <c r="F44">
        <f>'F22 + W23 Cleaned Data'!U26</f>
        <v>114</v>
      </c>
      <c r="G44">
        <f>'F22 + W23 Cleaned Data'!U57</f>
        <v>2</v>
      </c>
      <c r="H44" s="25"/>
      <c r="I44">
        <v>81</v>
      </c>
      <c r="J44">
        <v>143</v>
      </c>
      <c r="K44">
        <v>145</v>
      </c>
    </row>
    <row r="45" spans="4:11" x14ac:dyDescent="0.2">
      <c r="D45">
        <v>14</v>
      </c>
      <c r="E45" s="25"/>
      <c r="F45">
        <f>'F22 + W23 Cleaned Data'!U27</f>
        <v>70</v>
      </c>
      <c r="G45">
        <f>'F22 + W23 Cleaned Data'!U58</f>
        <v>109</v>
      </c>
      <c r="H45" s="25"/>
      <c r="I45" s="26"/>
      <c r="J45">
        <v>113</v>
      </c>
      <c r="K45">
        <v>119</v>
      </c>
    </row>
    <row r="46" spans="4:11" x14ac:dyDescent="0.2">
      <c r="D46">
        <v>15</v>
      </c>
      <c r="E46" s="25"/>
      <c r="F46">
        <f>'F22 + W23 Cleaned Data'!U28</f>
        <v>8</v>
      </c>
      <c r="G46">
        <f>'F22 + W23 Cleaned Data'!U59</f>
        <v>102</v>
      </c>
      <c r="H46" s="25"/>
      <c r="I46">
        <v>1</v>
      </c>
      <c r="J46">
        <v>158</v>
      </c>
      <c r="K46">
        <v>127</v>
      </c>
    </row>
    <row r="47" spans="4:11" x14ac:dyDescent="0.2">
      <c r="D47">
        <v>16</v>
      </c>
      <c r="E47" s="25"/>
      <c r="F47">
        <f>'F22 + W23 Cleaned Data'!U29</f>
        <v>4</v>
      </c>
      <c r="G47">
        <f>'F22 + W23 Cleaned Data'!U60</f>
        <v>98</v>
      </c>
      <c r="H47" s="25"/>
      <c r="I47">
        <v>12</v>
      </c>
      <c r="J47">
        <v>126</v>
      </c>
      <c r="K47">
        <v>178</v>
      </c>
    </row>
    <row r="48" spans="4:11" x14ac:dyDescent="0.2">
      <c r="D48">
        <v>17</v>
      </c>
      <c r="E48" s="25"/>
      <c r="F48">
        <f>'F22 + W23 Cleaned Data'!U30</f>
        <v>105</v>
      </c>
      <c r="G48">
        <f>'F22 + W23 Cleaned Data'!U61</f>
        <v>82</v>
      </c>
      <c r="H48" s="25"/>
      <c r="I48">
        <v>121</v>
      </c>
      <c r="J48">
        <v>79</v>
      </c>
      <c r="K48">
        <v>161</v>
      </c>
    </row>
    <row r="49" spans="4:11" x14ac:dyDescent="0.2">
      <c r="D49">
        <v>18</v>
      </c>
      <c r="E49" s="25"/>
      <c r="F49">
        <f>'F22 + W23 Cleaned Data'!U31</f>
        <v>105</v>
      </c>
      <c r="G49">
        <f>'F22 + W23 Cleaned Data'!U62</f>
        <v>63</v>
      </c>
      <c r="H49" s="25"/>
      <c r="I49">
        <v>110</v>
      </c>
      <c r="J49">
        <v>2</v>
      </c>
      <c r="K49">
        <v>24</v>
      </c>
    </row>
    <row r="50" spans="4:11" x14ac:dyDescent="0.2">
      <c r="D50">
        <v>19</v>
      </c>
      <c r="E50" s="25"/>
      <c r="F50">
        <f>'F22 + W23 Cleaned Data'!U32</f>
        <v>91</v>
      </c>
      <c r="G50">
        <f>'F22 + W23 Cleaned Data'!U63</f>
        <v>2</v>
      </c>
      <c r="H50" s="25"/>
      <c r="I50">
        <v>98</v>
      </c>
      <c r="J50">
        <v>15</v>
      </c>
      <c r="K50">
        <v>34</v>
      </c>
    </row>
    <row r="51" spans="4:11" x14ac:dyDescent="0.2">
      <c r="D51">
        <v>20</v>
      </c>
      <c r="E51" s="25"/>
      <c r="F51">
        <f>'F22 + W23 Cleaned Data'!U33</f>
        <v>90</v>
      </c>
      <c r="G51">
        <f>'F22 + W23 Cleaned Data'!U64</f>
        <v>6</v>
      </c>
      <c r="H51" s="25"/>
      <c r="I51">
        <v>82</v>
      </c>
      <c r="J51">
        <v>16</v>
      </c>
      <c r="K51">
        <v>109</v>
      </c>
    </row>
    <row r="52" spans="4:11" x14ac:dyDescent="0.2">
      <c r="D52">
        <v>21</v>
      </c>
      <c r="E52" s="25"/>
      <c r="F52">
        <f>'F22 + W23 Cleaned Data'!U34</f>
        <v>86</v>
      </c>
      <c r="G52">
        <f>'F22 + W23 Cleaned Data'!U65</f>
        <v>81</v>
      </c>
      <c r="H52" s="25"/>
      <c r="I52" s="26"/>
      <c r="J52">
        <v>156</v>
      </c>
      <c r="K52">
        <v>74</v>
      </c>
    </row>
    <row r="53" spans="4:11" x14ac:dyDescent="0.2">
      <c r="D53">
        <v>22</v>
      </c>
      <c r="E53">
        <f>'F22 + W23 Cleaned Data'!U5</f>
        <v>256</v>
      </c>
      <c r="F53">
        <f>'F22 + W23 Cleaned Data'!U35</f>
        <v>4</v>
      </c>
      <c r="G53">
        <f>'F22 + W23 Cleaned Data'!U66</f>
        <v>56</v>
      </c>
      <c r="H53" s="25"/>
      <c r="I53">
        <v>7</v>
      </c>
      <c r="J53">
        <v>140</v>
      </c>
      <c r="K53">
        <v>76</v>
      </c>
    </row>
    <row r="54" spans="4:11" x14ac:dyDescent="0.2">
      <c r="D54">
        <v>23</v>
      </c>
      <c r="E54">
        <f>'F22 + W23 Cleaned Data'!U6</f>
        <v>85</v>
      </c>
      <c r="F54">
        <f>'F22 + W23 Cleaned Data'!U36</f>
        <v>7</v>
      </c>
      <c r="G54">
        <f>'F22 + W23 Cleaned Data'!U67</f>
        <v>41</v>
      </c>
      <c r="H54" s="25"/>
      <c r="I54">
        <v>97</v>
      </c>
      <c r="J54">
        <v>128</v>
      </c>
      <c r="K54">
        <v>66</v>
      </c>
    </row>
    <row r="55" spans="4:11" x14ac:dyDescent="0.2">
      <c r="D55">
        <v>24</v>
      </c>
      <c r="E55">
        <f>'F22 + W23 Cleaned Data'!U7</f>
        <v>3</v>
      </c>
      <c r="F55">
        <f>'F22 + W23 Cleaned Data'!U37</f>
        <v>100</v>
      </c>
      <c r="G55" s="25"/>
      <c r="H55" s="25"/>
      <c r="I55">
        <v>102</v>
      </c>
      <c r="J55">
        <v>67</v>
      </c>
      <c r="K55">
        <v>35</v>
      </c>
    </row>
    <row r="56" spans="4:11" x14ac:dyDescent="0.2">
      <c r="D56">
        <v>25</v>
      </c>
      <c r="E56">
        <f>'F22 + W23 Cleaned Data'!U8</f>
        <v>5</v>
      </c>
      <c r="F56">
        <f>'F22 + W23 Cleaned Data'!U38</f>
        <v>116</v>
      </c>
      <c r="G56" s="25"/>
      <c r="H56" s="25"/>
      <c r="I56">
        <v>100</v>
      </c>
      <c r="J56">
        <v>10</v>
      </c>
      <c r="K56" s="26"/>
    </row>
    <row r="57" spans="4:11" x14ac:dyDescent="0.2">
      <c r="D57">
        <v>26</v>
      </c>
      <c r="E57">
        <f>'F22 + W23 Cleaned Data'!U9</f>
        <v>179</v>
      </c>
      <c r="F57">
        <f>'F22 + W23 Cleaned Data'!U39</f>
        <v>106</v>
      </c>
      <c r="G57" s="25"/>
      <c r="H57" s="25"/>
      <c r="I57">
        <v>112</v>
      </c>
      <c r="J57">
        <v>10</v>
      </c>
      <c r="K57" s="26"/>
    </row>
    <row r="58" spans="4:11" x14ac:dyDescent="0.2">
      <c r="D58">
        <v>27</v>
      </c>
      <c r="E58">
        <f>'F22 + W23 Cleaned Data'!U10</f>
        <v>120</v>
      </c>
      <c r="F58">
        <f>'F22 + W23 Cleaned Data'!U40</f>
        <v>112</v>
      </c>
      <c r="G58" s="25"/>
      <c r="H58" s="25"/>
      <c r="I58">
        <v>86</v>
      </c>
      <c r="J58">
        <v>121</v>
      </c>
      <c r="K58" s="26"/>
    </row>
    <row r="59" spans="4:11" x14ac:dyDescent="0.2">
      <c r="D59">
        <v>28</v>
      </c>
      <c r="E59">
        <f>'F22 + W23 Cleaned Data'!U11</f>
        <v>108</v>
      </c>
      <c r="F59">
        <f>'F22 + W23 Cleaned Data'!U41</f>
        <v>78</v>
      </c>
      <c r="G59">
        <f>GETPIVOTDATA("Barcode",'F22 + W23 Cleaned Data'!$W$3,"Loan Date",DATE(2022,11,28),"Quarter","F22")</f>
        <v>128</v>
      </c>
      <c r="H59" s="25"/>
      <c r="I59">
        <v>1</v>
      </c>
      <c r="J59">
        <v>156</v>
      </c>
      <c r="K59" s="26"/>
    </row>
    <row r="60" spans="4:11" x14ac:dyDescent="0.2">
      <c r="D60">
        <v>29</v>
      </c>
      <c r="E60">
        <f>'F22 + W23 Cleaned Data'!U12</f>
        <v>92</v>
      </c>
      <c r="F60">
        <f>'F22 + W23 Cleaned Data'!U42</f>
        <v>6</v>
      </c>
      <c r="G60">
        <f>GETPIVOTDATA("Barcode",'F22 + W23 Cleaned Data'!$W$3,"Loan Date",DATE(2022,11,28),"Quarter","F22")</f>
        <v>128</v>
      </c>
      <c r="H60" s="25"/>
      <c r="I60">
        <v>6</v>
      </c>
      <c r="J60" s="26"/>
      <c r="K60" s="26"/>
    </row>
    <row r="61" spans="4:11" x14ac:dyDescent="0.2">
      <c r="D61">
        <v>30</v>
      </c>
      <c r="E61">
        <f>'F22 + W23 Cleaned Data'!U13</f>
        <v>73</v>
      </c>
      <c r="F61">
        <f>'F22 + W23 Cleaned Data'!U43</f>
        <v>3</v>
      </c>
      <c r="G61">
        <f>GETPIVOTDATA("Barcode",'F22 + W23 Cleaned Data'!$W$3,"Loan Date",DATE(2022,11,28),"Quarter","F22")</f>
        <v>128</v>
      </c>
      <c r="H61" s="25"/>
      <c r="I61">
        <v>123</v>
      </c>
      <c r="J61" s="26"/>
      <c r="K61" s="26"/>
    </row>
    <row r="62" spans="4:11" x14ac:dyDescent="0.2">
      <c r="D62">
        <v>31</v>
      </c>
      <c r="E62" s="25"/>
      <c r="F62">
        <f>'F22 + W23 Cleaned Data'!U44</f>
        <v>110</v>
      </c>
      <c r="G62" s="25"/>
      <c r="H62" s="25"/>
      <c r="I62">
        <v>111</v>
      </c>
      <c r="J62" s="26"/>
      <c r="K62" s="26"/>
    </row>
  </sheetData>
  <conditionalFormatting sqref="E53:E61 F32:F62 G32:G54 G59:G61 H32:H40">
    <cfRule type="colorScale" priority="4">
      <colorScale>
        <cfvo type="min"/>
        <cfvo type="percentile" val="50"/>
        <cfvo type="max"/>
        <color rgb="FF63BE7B"/>
        <color rgb="FFFFEB84"/>
        <color rgb="FFF8696B"/>
      </colorScale>
    </cfRule>
  </conditionalFormatting>
  <conditionalFormatting sqref="E53:G54 E55:F58 F41:G52 E54:E61 F33:F62 G33:G54 E59:G61 F32:H40">
    <cfRule type="colorScale" priority="2">
      <colorScale>
        <cfvo type="min"/>
        <cfvo type="percentile" val="50"/>
        <cfvo type="max"/>
        <color rgb="FF63BE7B"/>
        <color rgb="FFFFEB84"/>
        <color rgb="FFF8696B"/>
      </colorScale>
    </cfRule>
    <cfRule type="colorScale" priority="3">
      <colorScale>
        <cfvo type="min"/>
        <cfvo type="max"/>
        <color rgb="FFFCFCFF"/>
        <color rgb="FF63BE7B"/>
      </colorScale>
    </cfRule>
  </conditionalFormatting>
  <conditionalFormatting sqref="I40:I44 I46:I51 I53:I62 J32:J59 K32:K55">
    <cfRule type="colorScale" priority="1">
      <colorScale>
        <cfvo type="min"/>
        <cfvo type="percentile" val="50"/>
        <cfvo type="max"/>
        <color rgb="FF63BE7B"/>
        <color rgb="FFFFEB84"/>
        <color rgb="FFF8696B"/>
      </colorScale>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D9BF9-4CC8-D449-8835-24977467B30E}">
  <sheetPr codeName="Sheet6"/>
  <dimension ref="A1"/>
  <sheetViews>
    <sheetView showGridLines="0" zoomScaleNormal="100" workbookViewId="0"/>
  </sheetViews>
  <sheetFormatPr baseColWidth="10" defaultRowHeight="16" x14ac:dyDescent="0.2"/>
  <cols>
    <col min="1" max="16384" width="10.83203125" style="20"/>
  </cols>
  <sheetData>
    <row r="1" s="17" customFormat="1" ht="52" customHeight="1"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747C9-A06D-1A41-8FD0-F9C3C8D4F8D2}">
  <sheetPr codeName="Sheet4"/>
  <dimension ref="A1:BB11831"/>
  <sheetViews>
    <sheetView topLeftCell="P28" zoomScaleNormal="100" workbookViewId="0">
      <selection activeCell="U154" sqref="U154"/>
    </sheetView>
  </sheetViews>
  <sheetFormatPr baseColWidth="10" defaultRowHeight="16" x14ac:dyDescent="0.2"/>
  <cols>
    <col min="1" max="1" width="11.83203125" style="1" customWidth="1"/>
    <col min="2" max="2" width="21.33203125" customWidth="1"/>
    <col min="3" max="3" width="11.33203125" style="1" customWidth="1"/>
    <col min="4" max="4" width="15" bestFit="1" customWidth="1"/>
    <col min="5" max="5" width="16.6640625" customWidth="1"/>
    <col min="6" max="6" width="14.33203125" bestFit="1" customWidth="1"/>
    <col min="7" max="7" width="14.5" customWidth="1"/>
    <col min="12" max="12" width="17.1640625" bestFit="1" customWidth="1"/>
    <col min="13" max="13" width="16.6640625" bestFit="1" customWidth="1"/>
    <col min="14" max="14" width="10.83203125" customWidth="1"/>
    <col min="22" max="22" width="14" bestFit="1" customWidth="1"/>
    <col min="23" max="23" width="13.1640625" bestFit="1" customWidth="1"/>
    <col min="24" max="24" width="10.6640625" bestFit="1" customWidth="1"/>
    <col min="30" max="30" width="18.5" bestFit="1" customWidth="1"/>
    <col min="31" max="31" width="15.83203125" bestFit="1" customWidth="1"/>
    <col min="33" max="33" width="13.1640625" bestFit="1" customWidth="1"/>
    <col min="34" max="34" width="15.1640625" bestFit="1" customWidth="1"/>
    <col min="39" max="39" width="13.1640625" bestFit="1" customWidth="1"/>
    <col min="40" max="40" width="22" bestFit="1" customWidth="1"/>
    <col min="49" max="49" width="18" bestFit="1" customWidth="1"/>
    <col min="50" max="50" width="15.1640625" bestFit="1" customWidth="1"/>
    <col min="53" max="54" width="11.5" bestFit="1" customWidth="1"/>
    <col min="57" max="57" width="13" bestFit="1" customWidth="1"/>
    <col min="58" max="58" width="15.1640625" bestFit="1" customWidth="1"/>
  </cols>
  <sheetData>
    <row r="1" spans="1:54" x14ac:dyDescent="0.2">
      <c r="A1" s="1" t="s">
        <v>1798</v>
      </c>
      <c r="B1" t="s">
        <v>1806</v>
      </c>
      <c r="C1" s="1" t="s">
        <v>1805</v>
      </c>
      <c r="D1" t="s">
        <v>1804</v>
      </c>
      <c r="E1" t="s">
        <v>1803</v>
      </c>
      <c r="F1" t="s">
        <v>1802</v>
      </c>
      <c r="G1" t="s">
        <v>1801</v>
      </c>
      <c r="H1" t="s">
        <v>1800</v>
      </c>
      <c r="I1" t="s">
        <v>1833</v>
      </c>
      <c r="J1" t="s">
        <v>1799</v>
      </c>
      <c r="K1" t="s">
        <v>1828</v>
      </c>
      <c r="L1" t="s">
        <v>1829</v>
      </c>
    </row>
    <row r="2" spans="1:54" ht="17" thickBot="1" x14ac:dyDescent="0.25">
      <c r="A2" s="1">
        <v>44826</v>
      </c>
      <c r="B2" t="s">
        <v>5</v>
      </c>
      <c r="C2" s="1">
        <v>44826</v>
      </c>
      <c r="D2" t="s">
        <v>1537</v>
      </c>
      <c r="E2" t="s">
        <v>12</v>
      </c>
      <c r="F2" t="s">
        <v>12</v>
      </c>
      <c r="G2" t="s">
        <v>11</v>
      </c>
      <c r="H2" t="s">
        <v>1282</v>
      </c>
      <c r="I2">
        <f>MONTH(Table6[[#This Row],[Loan Date]])</f>
        <v>9</v>
      </c>
      <c r="J2" t="str">
        <f>_xlfn.XLOOKUP(Table6[[#This Row],[Numeric Month]],$N$5:$N$11,$O$5:$O$11)</f>
        <v>Sept</v>
      </c>
      <c r="K2" t="str">
        <f>_xlfn.XLOOKUP(Table6[[#This Row],[Loan Date]],$Q$5:$Q$152,$R$5:$R$152)</f>
        <v>Thursday</v>
      </c>
      <c r="L2" t="str">
        <f>_xlfn.XLOOKUP(Table6[[#This Row],[Loan Date]],$Q$5:$Q$152,$S$5:$S$152)</f>
        <v>Week 0</v>
      </c>
      <c r="AD2" s="22" t="s">
        <v>1842</v>
      </c>
      <c r="AE2" s="22"/>
      <c r="AG2" t="s">
        <v>1847</v>
      </c>
      <c r="AM2" t="s">
        <v>1848</v>
      </c>
      <c r="AW2" t="s">
        <v>1849</v>
      </c>
      <c r="BA2" t="s">
        <v>1850</v>
      </c>
    </row>
    <row r="3" spans="1:54" x14ac:dyDescent="0.2">
      <c r="A3" s="1">
        <v>44826</v>
      </c>
      <c r="B3" t="s">
        <v>5</v>
      </c>
      <c r="C3" s="1">
        <v>44826</v>
      </c>
      <c r="D3" t="s">
        <v>116</v>
      </c>
      <c r="E3" t="s">
        <v>23</v>
      </c>
      <c r="F3" t="s">
        <v>23</v>
      </c>
      <c r="G3" t="s">
        <v>20</v>
      </c>
      <c r="H3" t="s">
        <v>1282</v>
      </c>
      <c r="I3">
        <f>MONTH(Table6[[#This Row],[Loan Date]])</f>
        <v>9</v>
      </c>
      <c r="J3" t="str">
        <f>_xlfn.XLOOKUP(Table6[[#This Row],[Numeric Month]],$N$5:$N$11,$O$5:$O$11)</f>
        <v>Sept</v>
      </c>
      <c r="K3" t="str">
        <f>_xlfn.XLOOKUP(Table6[[#This Row],[Loan Date]],$Q$5:$Q$152,$R$5:$R$152)</f>
        <v>Thursday</v>
      </c>
      <c r="L3" t="str">
        <f>_xlfn.XLOOKUP(Table6[[#This Row],[Loan Date]],$Q$5:$Q$152,$S$5:$S$152)</f>
        <v>Week 0</v>
      </c>
      <c r="N3" s="11" t="s">
        <v>1832</v>
      </c>
      <c r="O3" s="13"/>
      <c r="Q3" s="11" t="s">
        <v>1807</v>
      </c>
      <c r="R3" s="12"/>
      <c r="S3" s="13"/>
      <c r="W3" s="3" t="s">
        <v>1800</v>
      </c>
      <c r="X3" t="s">
        <v>1841</v>
      </c>
      <c r="AD3" t="s">
        <v>1843</v>
      </c>
      <c r="AE3" s="24">
        <f>GETPIVOTDATA("Barcode",$W$3)</f>
        <v>11830</v>
      </c>
      <c r="AG3" s="3" t="s">
        <v>1830</v>
      </c>
      <c r="AH3" t="s">
        <v>1831</v>
      </c>
      <c r="AM3" s="3" t="s">
        <v>1830</v>
      </c>
      <c r="AN3" t="s">
        <v>1846</v>
      </c>
      <c r="AW3" s="3" t="s">
        <v>1830</v>
      </c>
      <c r="AX3" t="s">
        <v>1831</v>
      </c>
      <c r="BA3" s="3" t="s">
        <v>1</v>
      </c>
      <c r="BB3" t="s">
        <v>1851</v>
      </c>
    </row>
    <row r="4" spans="1:54" x14ac:dyDescent="0.2">
      <c r="A4" s="1">
        <v>44826</v>
      </c>
      <c r="B4" t="s">
        <v>7</v>
      </c>
      <c r="C4" s="1">
        <v>44826</v>
      </c>
      <c r="D4" t="s">
        <v>30</v>
      </c>
      <c r="E4" t="s">
        <v>23</v>
      </c>
      <c r="F4" t="s">
        <v>23</v>
      </c>
      <c r="G4" t="s">
        <v>20</v>
      </c>
      <c r="H4" t="s">
        <v>1282</v>
      </c>
      <c r="I4">
        <f>MONTH(Table6[[#This Row],[Loan Date]])</f>
        <v>9</v>
      </c>
      <c r="J4" t="str">
        <f>_xlfn.XLOOKUP(Table6[[#This Row],[Numeric Month]],$N$5:$N$11,$O$5:$O$11)</f>
        <v>Sept</v>
      </c>
      <c r="K4" t="str">
        <f>_xlfn.XLOOKUP(Table6[[#This Row],[Loan Date]],$Q$5:$Q$152,$R$5:$R$152)</f>
        <v>Thursday</v>
      </c>
      <c r="L4" t="str">
        <f>_xlfn.XLOOKUP(Table6[[#This Row],[Loan Date]],$Q$5:$Q$152,$S$5:$S$152)</f>
        <v>Week 0</v>
      </c>
      <c r="N4" s="14" t="s">
        <v>1833</v>
      </c>
      <c r="O4" s="16" t="s">
        <v>1799</v>
      </c>
      <c r="Q4" s="14" t="s">
        <v>1827</v>
      </c>
      <c r="R4" s="15" t="s">
        <v>1828</v>
      </c>
      <c r="S4" s="16" t="s">
        <v>1829</v>
      </c>
      <c r="W4" s="2" t="s">
        <v>1282</v>
      </c>
      <c r="X4" s="18">
        <v>5327</v>
      </c>
      <c r="AD4" t="s">
        <v>1844</v>
      </c>
      <c r="AE4" s="24">
        <f>GETPIVOTDATA("Barcode",$AG$3)</f>
        <v>3881</v>
      </c>
      <c r="AG4" s="2" t="s">
        <v>1282</v>
      </c>
      <c r="AH4" s="18">
        <v>1848</v>
      </c>
      <c r="AM4" s="2" t="s">
        <v>1282</v>
      </c>
      <c r="AN4" s="18">
        <v>5234</v>
      </c>
      <c r="AW4" s="2" t="s">
        <v>220</v>
      </c>
      <c r="AX4" s="18">
        <v>9</v>
      </c>
      <c r="BA4" s="2" t="s">
        <v>51</v>
      </c>
      <c r="BB4" s="18">
        <v>1368</v>
      </c>
    </row>
    <row r="5" spans="1:54" x14ac:dyDescent="0.2">
      <c r="A5" s="1">
        <v>44826</v>
      </c>
      <c r="B5" t="s">
        <v>5</v>
      </c>
      <c r="C5" s="1">
        <v>44826</v>
      </c>
      <c r="D5" t="s">
        <v>923</v>
      </c>
      <c r="E5" t="s">
        <v>37</v>
      </c>
      <c r="F5" t="s">
        <v>37</v>
      </c>
      <c r="G5" t="s">
        <v>20</v>
      </c>
      <c r="H5" t="s">
        <v>1282</v>
      </c>
      <c r="I5">
        <f>MONTH(Table6[[#This Row],[Loan Date]])</f>
        <v>9</v>
      </c>
      <c r="J5" t="str">
        <f>_xlfn.XLOOKUP(Table6[[#This Row],[Numeric Month]],$N$5:$N$11,$O$5:$O$11)</f>
        <v>Sept</v>
      </c>
      <c r="K5" t="str">
        <f>_xlfn.XLOOKUP(Table6[[#This Row],[Loan Date]],$Q$5:$Q$152,$R$5:$R$152)</f>
        <v>Thursday</v>
      </c>
      <c r="L5" t="str">
        <f>_xlfn.XLOOKUP(Table6[[#This Row],[Loan Date]],$Q$5:$Q$152,$S$5:$S$152)</f>
        <v>Week 0</v>
      </c>
      <c r="N5" s="5">
        <v>9</v>
      </c>
      <c r="O5" s="6" t="s">
        <v>1834</v>
      </c>
      <c r="Q5" s="7">
        <v>44826</v>
      </c>
      <c r="R5" s="4" t="s">
        <v>1811</v>
      </c>
      <c r="S5" s="6" t="s">
        <v>1815</v>
      </c>
      <c r="U5">
        <f>GETPIVOTDATA("Barcode",$W$3,"Loan Date",DATE(2022,9,22),"Quarter","F22")</f>
        <v>256</v>
      </c>
      <c r="W5" s="21">
        <v>44826</v>
      </c>
      <c r="X5" s="18">
        <v>256</v>
      </c>
      <c r="AD5" t="s">
        <v>1845</v>
      </c>
      <c r="AE5" s="23">
        <f>(GETPIVOTDATA("Barcode",$W$3,"Quarter","W23")-GETPIVOTDATA("Barcode",$W$3,"Quarter","F22"))/GETPIVOTDATA("Barcode",$W$3,"Quarter","F22")</f>
        <v>0.22076215505913271</v>
      </c>
      <c r="AG5" s="21">
        <v>44826</v>
      </c>
      <c r="AH5" s="18">
        <v>34</v>
      </c>
      <c r="AM5" s="21">
        <v>44826</v>
      </c>
      <c r="AN5" s="18">
        <v>256</v>
      </c>
      <c r="AW5" s="2" t="s">
        <v>96</v>
      </c>
      <c r="AX5" s="18">
        <v>13</v>
      </c>
      <c r="BA5" s="2" t="s">
        <v>14</v>
      </c>
      <c r="BB5" s="18">
        <v>695</v>
      </c>
    </row>
    <row r="6" spans="1:54" x14ac:dyDescent="0.2">
      <c r="A6" s="1">
        <v>44826</v>
      </c>
      <c r="B6" t="s">
        <v>7</v>
      </c>
      <c r="C6" s="1">
        <v>44826</v>
      </c>
      <c r="D6" t="s">
        <v>1491</v>
      </c>
      <c r="E6" t="s">
        <v>23</v>
      </c>
      <c r="F6" t="s">
        <v>23</v>
      </c>
      <c r="G6" t="s">
        <v>20</v>
      </c>
      <c r="H6" t="s">
        <v>1282</v>
      </c>
      <c r="I6">
        <f>MONTH(Table6[[#This Row],[Loan Date]])</f>
        <v>9</v>
      </c>
      <c r="J6" t="str">
        <f>_xlfn.XLOOKUP(Table6[[#This Row],[Numeric Month]],$N$5:$N$11,$O$5:$O$11)</f>
        <v>Sept</v>
      </c>
      <c r="K6" t="str">
        <f>_xlfn.XLOOKUP(Table6[[#This Row],[Loan Date]],$Q$5:$Q$152,$R$5:$R$152)</f>
        <v>Thursday</v>
      </c>
      <c r="L6" t="str">
        <f>_xlfn.XLOOKUP(Table6[[#This Row],[Loan Date]],$Q$5:$Q$152,$S$5:$S$152)</f>
        <v>Week 0</v>
      </c>
      <c r="N6" s="5">
        <v>10</v>
      </c>
      <c r="O6" s="6" t="s">
        <v>1835</v>
      </c>
      <c r="Q6" s="7">
        <v>44827</v>
      </c>
      <c r="R6" s="4" t="s">
        <v>1812</v>
      </c>
      <c r="S6" s="6" t="s">
        <v>1815</v>
      </c>
      <c r="U6">
        <f>GETPIVOTDATA("Barcode",$W$3,"Loan Date",DATE(2022,9,23),"Quarter","F22")</f>
        <v>85</v>
      </c>
      <c r="W6" s="21">
        <v>44827</v>
      </c>
      <c r="X6" s="18">
        <v>85</v>
      </c>
      <c r="AG6" s="21">
        <v>44827</v>
      </c>
      <c r="AH6" s="18">
        <v>25</v>
      </c>
      <c r="AM6" s="21">
        <v>44827</v>
      </c>
      <c r="AN6" s="18">
        <v>85</v>
      </c>
      <c r="AW6" s="2" t="s">
        <v>35</v>
      </c>
      <c r="AX6" s="18">
        <v>118</v>
      </c>
      <c r="BA6" s="2" t="s">
        <v>2</v>
      </c>
      <c r="BB6" s="18">
        <v>703</v>
      </c>
    </row>
    <row r="7" spans="1:54" x14ac:dyDescent="0.2">
      <c r="A7" s="1">
        <v>44826</v>
      </c>
      <c r="B7" t="s">
        <v>7</v>
      </c>
      <c r="C7" s="1">
        <v>44826</v>
      </c>
      <c r="D7" t="s">
        <v>409</v>
      </c>
      <c r="E7" t="s">
        <v>21</v>
      </c>
      <c r="F7" t="s">
        <v>21</v>
      </c>
      <c r="G7" t="s">
        <v>20</v>
      </c>
      <c r="H7" t="s">
        <v>1282</v>
      </c>
      <c r="I7">
        <f>MONTH(Table6[[#This Row],[Loan Date]])</f>
        <v>9</v>
      </c>
      <c r="J7" t="str">
        <f>_xlfn.XLOOKUP(Table6[[#This Row],[Numeric Month]],$N$5:$N$11,$O$5:$O$11)</f>
        <v>Sept</v>
      </c>
      <c r="K7" t="str">
        <f>_xlfn.XLOOKUP(Table6[[#This Row],[Loan Date]],$Q$5:$Q$152,$R$5:$R$152)</f>
        <v>Thursday</v>
      </c>
      <c r="L7" t="str">
        <f>_xlfn.XLOOKUP(Table6[[#This Row],[Loan Date]],$Q$5:$Q$152,$S$5:$S$152)</f>
        <v>Week 0</v>
      </c>
      <c r="N7" s="5">
        <v>11</v>
      </c>
      <c r="O7" s="6" t="s">
        <v>1836</v>
      </c>
      <c r="Q7" s="7">
        <v>44828</v>
      </c>
      <c r="R7" s="4" t="s">
        <v>1814</v>
      </c>
      <c r="S7" s="6" t="s">
        <v>1815</v>
      </c>
      <c r="U7">
        <f>GETPIVOTDATA("Barcode",$W$3,"Loan Date",DATE(2022,9,24),"Quarter","F22")</f>
        <v>3</v>
      </c>
      <c r="W7" s="21">
        <v>44828</v>
      </c>
      <c r="X7" s="18">
        <v>3</v>
      </c>
      <c r="AG7" s="21">
        <v>44828</v>
      </c>
      <c r="AH7" s="18">
        <v>2</v>
      </c>
      <c r="AM7" s="21">
        <v>44830</v>
      </c>
      <c r="AN7" s="18">
        <v>179</v>
      </c>
      <c r="AW7" s="2" t="s">
        <v>107</v>
      </c>
      <c r="AX7" s="18">
        <v>184</v>
      </c>
      <c r="BA7" s="2" t="s">
        <v>8</v>
      </c>
      <c r="BB7" s="18">
        <v>1115</v>
      </c>
    </row>
    <row r="8" spans="1:54" x14ac:dyDescent="0.2">
      <c r="A8" s="1">
        <v>44826</v>
      </c>
      <c r="B8" t="s">
        <v>7</v>
      </c>
      <c r="C8" s="1">
        <v>44840</v>
      </c>
      <c r="D8" t="s">
        <v>1797</v>
      </c>
      <c r="E8" t="s">
        <v>3</v>
      </c>
      <c r="F8" t="s">
        <v>2</v>
      </c>
      <c r="G8" t="s">
        <v>1</v>
      </c>
      <c r="H8" t="s">
        <v>1282</v>
      </c>
      <c r="I8">
        <f>MONTH(Table6[[#This Row],[Loan Date]])</f>
        <v>9</v>
      </c>
      <c r="J8" t="str">
        <f>_xlfn.XLOOKUP(Table6[[#This Row],[Numeric Month]],$N$5:$N$11,$O$5:$O$11)</f>
        <v>Sept</v>
      </c>
      <c r="K8" t="str">
        <f>_xlfn.XLOOKUP(Table6[[#This Row],[Loan Date]],$Q$5:$Q$152,$R$5:$R$152)</f>
        <v>Thursday</v>
      </c>
      <c r="L8" t="str">
        <f>_xlfn.XLOOKUP(Table6[[#This Row],[Loan Date]],$Q$5:$Q$152,$S$5:$S$152)</f>
        <v>Week 0</v>
      </c>
      <c r="N8" s="5">
        <v>12</v>
      </c>
      <c r="O8" s="6" t="s">
        <v>1837</v>
      </c>
      <c r="Q8" s="7">
        <v>44829</v>
      </c>
      <c r="R8" s="4" t="s">
        <v>1813</v>
      </c>
      <c r="S8" s="6" t="s">
        <v>1815</v>
      </c>
      <c r="U8">
        <f>GETPIVOTDATA("Barcode",$W$3,"Loan Date",DATE(2022,9,25),"Quarter","F22")</f>
        <v>5</v>
      </c>
      <c r="W8" s="21">
        <v>44829</v>
      </c>
      <c r="X8" s="18">
        <v>5</v>
      </c>
      <c r="AG8" s="21">
        <v>44829</v>
      </c>
      <c r="AH8" s="18">
        <v>3</v>
      </c>
      <c r="AM8" s="21">
        <v>44831</v>
      </c>
      <c r="AN8" s="18">
        <v>120</v>
      </c>
      <c r="AW8" s="2" t="s">
        <v>5</v>
      </c>
      <c r="AX8" s="18">
        <v>3120</v>
      </c>
      <c r="BA8" s="2" t="s">
        <v>1717</v>
      </c>
      <c r="BB8" s="18">
        <v>3881</v>
      </c>
    </row>
    <row r="9" spans="1:54" x14ac:dyDescent="0.2">
      <c r="A9" s="1">
        <v>44826</v>
      </c>
      <c r="B9" t="s">
        <v>7</v>
      </c>
      <c r="C9" s="1">
        <v>44916</v>
      </c>
      <c r="D9" t="s">
        <v>1221</v>
      </c>
      <c r="E9" t="s">
        <v>80</v>
      </c>
      <c r="F9" t="s">
        <v>79</v>
      </c>
      <c r="G9" t="s">
        <v>79</v>
      </c>
      <c r="H9" t="s">
        <v>1282</v>
      </c>
      <c r="I9">
        <f>MONTH(Table6[[#This Row],[Loan Date]])</f>
        <v>9</v>
      </c>
      <c r="J9" t="str">
        <f>_xlfn.XLOOKUP(Table6[[#This Row],[Numeric Month]],$N$5:$N$11,$O$5:$O$11)</f>
        <v>Sept</v>
      </c>
      <c r="K9" t="str">
        <f>_xlfn.XLOOKUP(Table6[[#This Row],[Loan Date]],$Q$5:$Q$152,$R$5:$R$152)</f>
        <v>Thursday</v>
      </c>
      <c r="L9" t="str">
        <f>_xlfn.XLOOKUP(Table6[[#This Row],[Loan Date]],$Q$5:$Q$152,$S$5:$S$152)</f>
        <v>Week 0</v>
      </c>
      <c r="N9" s="5">
        <v>1</v>
      </c>
      <c r="O9" s="6" t="s">
        <v>1838</v>
      </c>
      <c r="Q9" s="7">
        <v>44830</v>
      </c>
      <c r="R9" s="4" t="s">
        <v>1808</v>
      </c>
      <c r="S9" s="6" t="s">
        <v>1816</v>
      </c>
      <c r="U9">
        <f>GETPIVOTDATA("Barcode",$W$3,"Loan Date",DATE(2022,9,26),"Quarter","F22")</f>
        <v>179</v>
      </c>
      <c r="W9" s="21">
        <v>44830</v>
      </c>
      <c r="X9" s="18">
        <v>179</v>
      </c>
      <c r="AG9" s="21">
        <v>44830</v>
      </c>
      <c r="AH9" s="18">
        <v>47</v>
      </c>
      <c r="AM9" s="21">
        <v>44832</v>
      </c>
      <c r="AN9" s="18">
        <v>108</v>
      </c>
      <c r="AW9" s="2" t="s">
        <v>7</v>
      </c>
      <c r="AX9" s="18">
        <v>8386</v>
      </c>
    </row>
    <row r="10" spans="1:54" x14ac:dyDescent="0.2">
      <c r="A10" s="1">
        <v>44826</v>
      </c>
      <c r="B10" t="s">
        <v>7</v>
      </c>
      <c r="C10" s="1">
        <v>44916</v>
      </c>
      <c r="D10" t="s">
        <v>1796</v>
      </c>
      <c r="E10" t="s">
        <v>1371</v>
      </c>
      <c r="F10" t="s">
        <v>79</v>
      </c>
      <c r="G10" t="s">
        <v>79</v>
      </c>
      <c r="H10" t="s">
        <v>1282</v>
      </c>
      <c r="I10">
        <f>MONTH(Table6[[#This Row],[Loan Date]])</f>
        <v>9</v>
      </c>
      <c r="J10" t="str">
        <f>_xlfn.XLOOKUP(Table6[[#This Row],[Numeric Month]],$N$5:$N$11,$O$5:$O$11)</f>
        <v>Sept</v>
      </c>
      <c r="K10" t="str">
        <f>_xlfn.XLOOKUP(Table6[[#This Row],[Loan Date]],$Q$5:$Q$152,$R$5:$R$152)</f>
        <v>Thursday</v>
      </c>
      <c r="L10" t="str">
        <f>_xlfn.XLOOKUP(Table6[[#This Row],[Loan Date]],$Q$5:$Q$152,$S$5:$S$152)</f>
        <v>Week 0</v>
      </c>
      <c r="N10" s="5">
        <v>2</v>
      </c>
      <c r="O10" s="6" t="s">
        <v>1839</v>
      </c>
      <c r="Q10" s="7">
        <v>44831</v>
      </c>
      <c r="R10" s="4" t="s">
        <v>1809</v>
      </c>
      <c r="S10" s="6" t="s">
        <v>1816</v>
      </c>
      <c r="U10">
        <f>GETPIVOTDATA("Barcode",$W$3,"Loan Date",DATE(2022,9,27),"Quarter","F22")</f>
        <v>120</v>
      </c>
      <c r="W10" s="21">
        <v>44831</v>
      </c>
      <c r="X10" s="18">
        <v>120</v>
      </c>
      <c r="AG10" s="21">
        <v>44831</v>
      </c>
      <c r="AH10" s="18">
        <v>32</v>
      </c>
      <c r="AM10" s="21">
        <v>44833</v>
      </c>
      <c r="AN10" s="18">
        <v>92</v>
      </c>
      <c r="AW10" s="2" t="s">
        <v>1717</v>
      </c>
      <c r="AX10" s="18">
        <v>11830</v>
      </c>
    </row>
    <row r="11" spans="1:54" ht="17" thickBot="1" x14ac:dyDescent="0.25">
      <c r="A11" s="1">
        <v>44826</v>
      </c>
      <c r="B11" t="s">
        <v>5</v>
      </c>
      <c r="C11" s="1">
        <v>44826</v>
      </c>
      <c r="D11" t="s">
        <v>952</v>
      </c>
      <c r="E11" t="s">
        <v>37</v>
      </c>
      <c r="F11" t="s">
        <v>37</v>
      </c>
      <c r="G11" t="s">
        <v>20</v>
      </c>
      <c r="H11" t="s">
        <v>1282</v>
      </c>
      <c r="I11">
        <f>MONTH(Table6[[#This Row],[Loan Date]])</f>
        <v>9</v>
      </c>
      <c r="J11" t="str">
        <f>_xlfn.XLOOKUP(Table6[[#This Row],[Numeric Month]],$N$5:$N$11,$O$5:$O$11)</f>
        <v>Sept</v>
      </c>
      <c r="K11" t="str">
        <f>_xlfn.XLOOKUP(Table6[[#This Row],[Loan Date]],$Q$5:$Q$152,$R$5:$R$152)</f>
        <v>Thursday</v>
      </c>
      <c r="L11" t="str">
        <f>_xlfn.XLOOKUP(Table6[[#This Row],[Loan Date]],$Q$5:$Q$152,$S$5:$S$152)</f>
        <v>Week 0</v>
      </c>
      <c r="N11" s="19">
        <v>3</v>
      </c>
      <c r="O11" s="10" t="s">
        <v>1840</v>
      </c>
      <c r="Q11" s="7">
        <v>44832</v>
      </c>
      <c r="R11" s="4" t="s">
        <v>1810</v>
      </c>
      <c r="S11" s="6" t="s">
        <v>1816</v>
      </c>
      <c r="U11">
        <f>GETPIVOTDATA("Barcode",$W$3,"Loan Date",DATE(2022,9,28),"Quarter","F22")</f>
        <v>108</v>
      </c>
      <c r="W11" s="21">
        <v>44832</v>
      </c>
      <c r="X11" s="18">
        <v>108</v>
      </c>
      <c r="AG11" s="21">
        <v>44832</v>
      </c>
      <c r="AH11" s="18">
        <v>34</v>
      </c>
      <c r="AM11" s="21">
        <v>44834</v>
      </c>
      <c r="AN11" s="18">
        <v>73</v>
      </c>
    </row>
    <row r="12" spans="1:54" x14ac:dyDescent="0.2">
      <c r="A12" s="1">
        <v>44826</v>
      </c>
      <c r="B12" t="s">
        <v>7</v>
      </c>
      <c r="C12" s="1">
        <v>44833</v>
      </c>
      <c r="D12" t="s">
        <v>396</v>
      </c>
      <c r="E12" t="s">
        <v>52</v>
      </c>
      <c r="F12" t="s">
        <v>51</v>
      </c>
      <c r="G12" t="s">
        <v>1</v>
      </c>
      <c r="H12" t="s">
        <v>1282</v>
      </c>
      <c r="I12">
        <f>MONTH(Table6[[#This Row],[Loan Date]])</f>
        <v>9</v>
      </c>
      <c r="J12" t="str">
        <f>_xlfn.XLOOKUP(Table6[[#This Row],[Numeric Month]],$N$5:$N$11,$O$5:$O$11)</f>
        <v>Sept</v>
      </c>
      <c r="K12" t="str">
        <f>_xlfn.XLOOKUP(Table6[[#This Row],[Loan Date]],$Q$5:$Q$152,$R$5:$R$152)</f>
        <v>Thursday</v>
      </c>
      <c r="L12" t="str">
        <f>_xlfn.XLOOKUP(Table6[[#This Row],[Loan Date]],$Q$5:$Q$152,$S$5:$S$152)</f>
        <v>Week 0</v>
      </c>
      <c r="Q12" s="7">
        <v>44833</v>
      </c>
      <c r="R12" s="4" t="s">
        <v>1811</v>
      </c>
      <c r="S12" s="6" t="s">
        <v>1816</v>
      </c>
      <c r="U12">
        <f>GETPIVOTDATA("Barcode",$W$3,"Loan Date",DATE(2022,9,29),"Quarter","F22")</f>
        <v>92</v>
      </c>
      <c r="W12" s="21">
        <v>44833</v>
      </c>
      <c r="X12" s="18">
        <v>92</v>
      </c>
      <c r="AG12" s="21">
        <v>44833</v>
      </c>
      <c r="AH12" s="18">
        <v>26</v>
      </c>
      <c r="AM12" s="21">
        <v>44837</v>
      </c>
      <c r="AN12" s="18">
        <v>94</v>
      </c>
    </row>
    <row r="13" spans="1:54" x14ac:dyDescent="0.2">
      <c r="A13" s="1">
        <v>44826</v>
      </c>
      <c r="B13" t="s">
        <v>7</v>
      </c>
      <c r="C13" s="1">
        <v>44916</v>
      </c>
      <c r="D13" t="s">
        <v>1560</v>
      </c>
      <c r="E13" t="s">
        <v>80</v>
      </c>
      <c r="F13" t="s">
        <v>79</v>
      </c>
      <c r="G13" t="s">
        <v>79</v>
      </c>
      <c r="H13" t="s">
        <v>1282</v>
      </c>
      <c r="I13">
        <f>MONTH(Table6[[#This Row],[Loan Date]])</f>
        <v>9</v>
      </c>
      <c r="J13" t="str">
        <f>_xlfn.XLOOKUP(Table6[[#This Row],[Numeric Month]],$N$5:$N$11,$O$5:$O$11)</f>
        <v>Sept</v>
      </c>
      <c r="K13" t="str">
        <f>_xlfn.XLOOKUP(Table6[[#This Row],[Loan Date]],$Q$5:$Q$152,$R$5:$R$152)</f>
        <v>Thursday</v>
      </c>
      <c r="L13" t="str">
        <f>_xlfn.XLOOKUP(Table6[[#This Row],[Loan Date]],$Q$5:$Q$152,$S$5:$S$152)</f>
        <v>Week 0</v>
      </c>
      <c r="Q13" s="7">
        <v>44834</v>
      </c>
      <c r="R13" s="4" t="s">
        <v>1812</v>
      </c>
      <c r="S13" s="6" t="s">
        <v>1816</v>
      </c>
      <c r="U13">
        <f>GETPIVOTDATA("Barcode",$W$3,"Loan Date",DATE(2022,9,30),"Quarter","F22")</f>
        <v>73</v>
      </c>
      <c r="W13" s="21">
        <v>44834</v>
      </c>
      <c r="X13" s="18">
        <v>73</v>
      </c>
      <c r="AG13" s="21">
        <v>44834</v>
      </c>
      <c r="AH13" s="18">
        <v>27</v>
      </c>
      <c r="AM13" s="21">
        <v>44838</v>
      </c>
      <c r="AN13" s="18">
        <v>93</v>
      </c>
    </row>
    <row r="14" spans="1:54" x14ac:dyDescent="0.2">
      <c r="A14" s="1">
        <v>44826</v>
      </c>
      <c r="B14" t="s">
        <v>7</v>
      </c>
      <c r="C14" s="1">
        <v>44916</v>
      </c>
      <c r="D14" t="s">
        <v>1126</v>
      </c>
      <c r="E14" t="s">
        <v>80</v>
      </c>
      <c r="F14" t="s">
        <v>79</v>
      </c>
      <c r="G14" t="s">
        <v>79</v>
      </c>
      <c r="H14" t="s">
        <v>1282</v>
      </c>
      <c r="I14">
        <f>MONTH(Table6[[#This Row],[Loan Date]])</f>
        <v>9</v>
      </c>
      <c r="J14" t="str">
        <f>_xlfn.XLOOKUP(Table6[[#This Row],[Numeric Month]],$N$5:$N$11,$O$5:$O$11)</f>
        <v>Sept</v>
      </c>
      <c r="K14" t="str">
        <f>_xlfn.XLOOKUP(Table6[[#This Row],[Loan Date]],$Q$5:$Q$152,$R$5:$R$152)</f>
        <v>Thursday</v>
      </c>
      <c r="L14" t="str">
        <f>_xlfn.XLOOKUP(Table6[[#This Row],[Loan Date]],$Q$5:$Q$152,$S$5:$S$152)</f>
        <v>Week 0</v>
      </c>
      <c r="Q14" s="7">
        <v>44835</v>
      </c>
      <c r="R14" s="4" t="s">
        <v>1814</v>
      </c>
      <c r="S14" s="6" t="s">
        <v>1816</v>
      </c>
      <c r="U14">
        <f>GETPIVOTDATA("Barcode",$W$3,"Loan Date",DATE(2022,10,1),"Quarter","F22")</f>
        <v>8</v>
      </c>
      <c r="W14" s="21">
        <v>44835</v>
      </c>
      <c r="X14" s="18">
        <v>8</v>
      </c>
      <c r="AG14" s="21">
        <v>44835</v>
      </c>
      <c r="AH14" s="18">
        <v>3</v>
      </c>
      <c r="AM14" s="21">
        <v>44839</v>
      </c>
      <c r="AN14" s="18">
        <v>97</v>
      </c>
    </row>
    <row r="15" spans="1:54" x14ac:dyDescent="0.2">
      <c r="A15" s="1">
        <v>44826</v>
      </c>
      <c r="B15" t="s">
        <v>7</v>
      </c>
      <c r="C15" s="1">
        <v>44916</v>
      </c>
      <c r="D15" t="s">
        <v>1795</v>
      </c>
      <c r="E15" t="s">
        <v>1371</v>
      </c>
      <c r="F15" t="s">
        <v>79</v>
      </c>
      <c r="G15" t="s">
        <v>79</v>
      </c>
      <c r="H15" t="s">
        <v>1282</v>
      </c>
      <c r="I15">
        <f>MONTH(Table6[[#This Row],[Loan Date]])</f>
        <v>9</v>
      </c>
      <c r="J15" t="str">
        <f>_xlfn.XLOOKUP(Table6[[#This Row],[Numeric Month]],$N$5:$N$11,$O$5:$O$11)</f>
        <v>Sept</v>
      </c>
      <c r="K15" t="str">
        <f>_xlfn.XLOOKUP(Table6[[#This Row],[Loan Date]],$Q$5:$Q$152,$R$5:$R$152)</f>
        <v>Thursday</v>
      </c>
      <c r="L15" t="str">
        <f>_xlfn.XLOOKUP(Table6[[#This Row],[Loan Date]],$Q$5:$Q$152,$S$5:$S$152)</f>
        <v>Week 0</v>
      </c>
      <c r="Q15" s="7">
        <v>44836</v>
      </c>
      <c r="R15" s="4" t="s">
        <v>1813</v>
      </c>
      <c r="S15" s="6" t="s">
        <v>1816</v>
      </c>
      <c r="U15">
        <f>GETPIVOTDATA("Barcode",$W$3,"Loan Date",DATE(2022,10,2),"Quarter","F22")</f>
        <v>1</v>
      </c>
      <c r="W15" s="21">
        <v>44836</v>
      </c>
      <c r="X15" s="18">
        <v>1</v>
      </c>
      <c r="AG15" s="21">
        <v>44836</v>
      </c>
      <c r="AH15" s="18">
        <v>1</v>
      </c>
      <c r="AM15" s="21">
        <v>44840</v>
      </c>
      <c r="AN15" s="18">
        <v>103</v>
      </c>
    </row>
    <row r="16" spans="1:54" x14ac:dyDescent="0.2">
      <c r="A16" s="1">
        <v>44826</v>
      </c>
      <c r="B16" t="s">
        <v>7</v>
      </c>
      <c r="C16" s="1">
        <v>44834</v>
      </c>
      <c r="D16" t="s">
        <v>353</v>
      </c>
      <c r="E16" t="s">
        <v>52</v>
      </c>
      <c r="F16" t="s">
        <v>51</v>
      </c>
      <c r="G16" t="s">
        <v>1</v>
      </c>
      <c r="H16" t="s">
        <v>1282</v>
      </c>
      <c r="I16">
        <f>MONTH(Table6[[#This Row],[Loan Date]])</f>
        <v>9</v>
      </c>
      <c r="J16" t="str">
        <f>_xlfn.XLOOKUP(Table6[[#This Row],[Numeric Month]],$N$5:$N$11,$O$5:$O$11)</f>
        <v>Sept</v>
      </c>
      <c r="K16" t="str">
        <f>_xlfn.XLOOKUP(Table6[[#This Row],[Loan Date]],$Q$5:$Q$152,$R$5:$R$152)</f>
        <v>Thursday</v>
      </c>
      <c r="L16" t="str">
        <f>_xlfn.XLOOKUP(Table6[[#This Row],[Loan Date]],$Q$5:$Q$152,$S$5:$S$152)</f>
        <v>Week 0</v>
      </c>
      <c r="Q16" s="7">
        <v>44837</v>
      </c>
      <c r="R16" s="4" t="s">
        <v>1808</v>
      </c>
      <c r="S16" s="6" t="s">
        <v>1817</v>
      </c>
      <c r="U16">
        <f>GETPIVOTDATA("Barcode",$W$3,"Loan Date",DATE(2022,10,3),"Quarter","F22")</f>
        <v>94</v>
      </c>
      <c r="W16" s="21">
        <v>44837</v>
      </c>
      <c r="X16" s="18">
        <v>94</v>
      </c>
      <c r="AG16" s="21">
        <v>44837</v>
      </c>
      <c r="AH16" s="18">
        <v>44</v>
      </c>
      <c r="AM16" s="21">
        <v>44841</v>
      </c>
      <c r="AN16" s="18">
        <v>55</v>
      </c>
    </row>
    <row r="17" spans="1:40" x14ac:dyDescent="0.2">
      <c r="A17" s="1">
        <v>44826</v>
      </c>
      <c r="B17" t="s">
        <v>7</v>
      </c>
      <c r="C17" s="1">
        <v>44916</v>
      </c>
      <c r="D17" t="s">
        <v>1129</v>
      </c>
      <c r="E17" t="s">
        <v>80</v>
      </c>
      <c r="F17" t="s">
        <v>79</v>
      </c>
      <c r="G17" t="s">
        <v>79</v>
      </c>
      <c r="H17" t="s">
        <v>1282</v>
      </c>
      <c r="I17">
        <f>MONTH(Table6[[#This Row],[Loan Date]])</f>
        <v>9</v>
      </c>
      <c r="J17" t="str">
        <f>_xlfn.XLOOKUP(Table6[[#This Row],[Numeric Month]],$N$5:$N$11,$O$5:$O$11)</f>
        <v>Sept</v>
      </c>
      <c r="K17" t="str">
        <f>_xlfn.XLOOKUP(Table6[[#This Row],[Loan Date]],$Q$5:$Q$152,$R$5:$R$152)</f>
        <v>Thursday</v>
      </c>
      <c r="L17" t="str">
        <f>_xlfn.XLOOKUP(Table6[[#This Row],[Loan Date]],$Q$5:$Q$152,$S$5:$S$152)</f>
        <v>Week 0</v>
      </c>
      <c r="Q17" s="7">
        <v>44838</v>
      </c>
      <c r="R17" s="4" t="s">
        <v>1809</v>
      </c>
      <c r="S17" s="6" t="s">
        <v>1817</v>
      </c>
      <c r="U17">
        <f>GETPIVOTDATA("Barcode",$W$3,"Loan Date",DATE(2022,10,4),"Quarter","F22")</f>
        <v>93</v>
      </c>
      <c r="W17" s="21">
        <v>44838</v>
      </c>
      <c r="X17" s="18">
        <v>93</v>
      </c>
      <c r="AG17" s="21">
        <v>44838</v>
      </c>
      <c r="AH17" s="18">
        <v>20</v>
      </c>
      <c r="AM17" s="21">
        <v>44844</v>
      </c>
      <c r="AN17" s="18">
        <v>123</v>
      </c>
    </row>
    <row r="18" spans="1:40" x14ac:dyDescent="0.2">
      <c r="A18" s="1">
        <v>44826</v>
      </c>
      <c r="B18" t="s">
        <v>5</v>
      </c>
      <c r="C18" s="1">
        <v>44826</v>
      </c>
      <c r="D18" t="s">
        <v>1406</v>
      </c>
      <c r="E18" t="s">
        <v>12</v>
      </c>
      <c r="F18" t="s">
        <v>12</v>
      </c>
      <c r="G18" t="s">
        <v>11</v>
      </c>
      <c r="H18" t="s">
        <v>1282</v>
      </c>
      <c r="I18">
        <f>MONTH(Table6[[#This Row],[Loan Date]])</f>
        <v>9</v>
      </c>
      <c r="J18" t="str">
        <f>_xlfn.XLOOKUP(Table6[[#This Row],[Numeric Month]],$N$5:$N$11,$O$5:$O$11)</f>
        <v>Sept</v>
      </c>
      <c r="K18" t="str">
        <f>_xlfn.XLOOKUP(Table6[[#This Row],[Loan Date]],$Q$5:$Q$152,$R$5:$R$152)</f>
        <v>Thursday</v>
      </c>
      <c r="L18" t="str">
        <f>_xlfn.XLOOKUP(Table6[[#This Row],[Loan Date]],$Q$5:$Q$152,$S$5:$S$152)</f>
        <v>Week 0</v>
      </c>
      <c r="Q18" s="7">
        <v>44839</v>
      </c>
      <c r="R18" s="4" t="s">
        <v>1810</v>
      </c>
      <c r="S18" s="6" t="s">
        <v>1817</v>
      </c>
      <c r="U18">
        <f>GETPIVOTDATA("Barcode",$W$3,"Loan Date",DATE(2022,10,5),"Quarter","F22")</f>
        <v>97</v>
      </c>
      <c r="W18" s="21">
        <v>44839</v>
      </c>
      <c r="X18" s="18">
        <v>97</v>
      </c>
      <c r="AG18" s="21">
        <v>44839</v>
      </c>
      <c r="AH18" s="18">
        <v>42</v>
      </c>
      <c r="AM18" s="21">
        <v>44845</v>
      </c>
      <c r="AN18" s="18">
        <v>134</v>
      </c>
    </row>
    <row r="19" spans="1:40" x14ac:dyDescent="0.2">
      <c r="A19" s="1">
        <v>44826</v>
      </c>
      <c r="B19" t="s">
        <v>7</v>
      </c>
      <c r="C19" s="1">
        <v>44916</v>
      </c>
      <c r="D19" t="s">
        <v>1794</v>
      </c>
      <c r="E19" t="s">
        <v>80</v>
      </c>
      <c r="F19" t="s">
        <v>79</v>
      </c>
      <c r="G19" t="s">
        <v>79</v>
      </c>
      <c r="H19" t="s">
        <v>1282</v>
      </c>
      <c r="I19">
        <f>MONTH(Table6[[#This Row],[Loan Date]])</f>
        <v>9</v>
      </c>
      <c r="J19" t="str">
        <f>_xlfn.XLOOKUP(Table6[[#This Row],[Numeric Month]],$N$5:$N$11,$O$5:$O$11)</f>
        <v>Sept</v>
      </c>
      <c r="K19" t="str">
        <f>_xlfn.XLOOKUP(Table6[[#This Row],[Loan Date]],$Q$5:$Q$152,$R$5:$R$152)</f>
        <v>Thursday</v>
      </c>
      <c r="L19" t="str">
        <f>_xlfn.XLOOKUP(Table6[[#This Row],[Loan Date]],$Q$5:$Q$152,$S$5:$S$152)</f>
        <v>Week 0</v>
      </c>
      <c r="Q19" s="7">
        <v>44840</v>
      </c>
      <c r="R19" s="4" t="s">
        <v>1811</v>
      </c>
      <c r="S19" s="6" t="s">
        <v>1817</v>
      </c>
      <c r="U19">
        <f>GETPIVOTDATA("Barcode",$W$3,"Loan Date",DATE(2022,10,6),"Quarter","F22")</f>
        <v>103</v>
      </c>
      <c r="W19" s="21">
        <v>44840</v>
      </c>
      <c r="X19" s="18">
        <v>103</v>
      </c>
      <c r="AG19" s="21">
        <v>44840</v>
      </c>
      <c r="AH19" s="18">
        <v>30</v>
      </c>
      <c r="AM19" s="21">
        <v>44846</v>
      </c>
      <c r="AN19" s="18">
        <v>111</v>
      </c>
    </row>
    <row r="20" spans="1:40" x14ac:dyDescent="0.2">
      <c r="A20" s="1">
        <v>44826</v>
      </c>
      <c r="B20" t="s">
        <v>7</v>
      </c>
      <c r="C20" s="1">
        <v>44916</v>
      </c>
      <c r="D20" t="s">
        <v>1793</v>
      </c>
      <c r="E20" t="s">
        <v>1371</v>
      </c>
      <c r="F20" t="s">
        <v>79</v>
      </c>
      <c r="G20" t="s">
        <v>79</v>
      </c>
      <c r="H20" t="s">
        <v>1282</v>
      </c>
      <c r="I20">
        <f>MONTH(Table6[[#This Row],[Loan Date]])</f>
        <v>9</v>
      </c>
      <c r="J20" t="str">
        <f>_xlfn.XLOOKUP(Table6[[#This Row],[Numeric Month]],$N$5:$N$11,$O$5:$O$11)</f>
        <v>Sept</v>
      </c>
      <c r="K20" t="str">
        <f>_xlfn.XLOOKUP(Table6[[#This Row],[Loan Date]],$Q$5:$Q$152,$R$5:$R$152)</f>
        <v>Thursday</v>
      </c>
      <c r="L20" t="str">
        <f>_xlfn.XLOOKUP(Table6[[#This Row],[Loan Date]],$Q$5:$Q$152,$S$5:$S$152)</f>
        <v>Week 0</v>
      </c>
      <c r="Q20" s="7">
        <v>44841</v>
      </c>
      <c r="R20" s="4" t="s">
        <v>1812</v>
      </c>
      <c r="S20" s="6" t="s">
        <v>1817</v>
      </c>
      <c r="U20">
        <f>GETPIVOTDATA("Barcode",$W$3,"Loan Date",DATE(2022,10,7),"Quarter","F22")</f>
        <v>55</v>
      </c>
      <c r="W20" s="21">
        <v>44841</v>
      </c>
      <c r="X20" s="18">
        <v>55</v>
      </c>
      <c r="AG20" s="21">
        <v>44841</v>
      </c>
      <c r="AH20" s="18">
        <v>19</v>
      </c>
      <c r="AM20" s="21">
        <v>44847</v>
      </c>
      <c r="AN20" s="18">
        <v>114</v>
      </c>
    </row>
    <row r="21" spans="1:40" x14ac:dyDescent="0.2">
      <c r="A21" s="1">
        <v>44826</v>
      </c>
      <c r="B21" t="s">
        <v>7</v>
      </c>
      <c r="C21" s="1">
        <v>44916</v>
      </c>
      <c r="D21" t="s">
        <v>1333</v>
      </c>
      <c r="E21" t="s">
        <v>80</v>
      </c>
      <c r="F21" t="s">
        <v>79</v>
      </c>
      <c r="G21" t="s">
        <v>79</v>
      </c>
      <c r="H21" t="s">
        <v>1282</v>
      </c>
      <c r="I21">
        <f>MONTH(Table6[[#This Row],[Loan Date]])</f>
        <v>9</v>
      </c>
      <c r="J21" t="str">
        <f>_xlfn.XLOOKUP(Table6[[#This Row],[Numeric Month]],$N$5:$N$11,$O$5:$O$11)</f>
        <v>Sept</v>
      </c>
      <c r="K21" t="str">
        <f>_xlfn.XLOOKUP(Table6[[#This Row],[Loan Date]],$Q$5:$Q$152,$R$5:$R$152)</f>
        <v>Thursday</v>
      </c>
      <c r="L21" t="str">
        <f>_xlfn.XLOOKUP(Table6[[#This Row],[Loan Date]],$Q$5:$Q$152,$S$5:$S$152)</f>
        <v>Week 0</v>
      </c>
      <c r="Q21" s="7">
        <v>44842</v>
      </c>
      <c r="R21" s="4" t="s">
        <v>1814</v>
      </c>
      <c r="S21" s="6" t="s">
        <v>1817</v>
      </c>
      <c r="U21">
        <f>GETPIVOTDATA("Barcode",$W$3,"Loan Date",DATE(2022,10,8),"Quarter","F22")</f>
        <v>2</v>
      </c>
      <c r="W21" s="21">
        <v>44842</v>
      </c>
      <c r="X21" s="18">
        <v>2</v>
      </c>
      <c r="AG21" s="21">
        <v>44842</v>
      </c>
      <c r="AH21" s="18">
        <v>2</v>
      </c>
      <c r="AM21" s="21">
        <v>44848</v>
      </c>
      <c r="AN21" s="18">
        <v>70</v>
      </c>
    </row>
    <row r="22" spans="1:40" x14ac:dyDescent="0.2">
      <c r="A22" s="1">
        <v>44826</v>
      </c>
      <c r="B22" t="s">
        <v>7</v>
      </c>
      <c r="C22" s="1">
        <v>44826</v>
      </c>
      <c r="D22" t="s">
        <v>343</v>
      </c>
      <c r="E22" t="s">
        <v>23</v>
      </c>
      <c r="F22" t="s">
        <v>23</v>
      </c>
      <c r="G22" t="s">
        <v>20</v>
      </c>
      <c r="H22" t="s">
        <v>1282</v>
      </c>
      <c r="I22">
        <f>MONTH(Table6[[#This Row],[Loan Date]])</f>
        <v>9</v>
      </c>
      <c r="J22" t="str">
        <f>_xlfn.XLOOKUP(Table6[[#This Row],[Numeric Month]],$N$5:$N$11,$O$5:$O$11)</f>
        <v>Sept</v>
      </c>
      <c r="K22" t="str">
        <f>_xlfn.XLOOKUP(Table6[[#This Row],[Loan Date]],$Q$5:$Q$152,$R$5:$R$152)</f>
        <v>Thursday</v>
      </c>
      <c r="L22" t="str">
        <f>_xlfn.XLOOKUP(Table6[[#This Row],[Loan Date]],$Q$5:$Q$152,$S$5:$S$152)</f>
        <v>Week 0</v>
      </c>
      <c r="Q22" s="7">
        <v>44843</v>
      </c>
      <c r="R22" s="4" t="s">
        <v>1813</v>
      </c>
      <c r="S22" s="6" t="s">
        <v>1817</v>
      </c>
      <c r="U22">
        <f>GETPIVOTDATA("Barcode",$W$3,"Loan Date",DATE(2022,10,9),"Quarter","F22")</f>
        <v>2</v>
      </c>
      <c r="W22" s="21">
        <v>44843</v>
      </c>
      <c r="X22" s="18">
        <v>2</v>
      </c>
      <c r="AG22" s="21">
        <v>44843</v>
      </c>
      <c r="AH22" s="18">
        <v>2</v>
      </c>
      <c r="AM22" s="21">
        <v>44851</v>
      </c>
      <c r="AN22" s="18">
        <v>105</v>
      </c>
    </row>
    <row r="23" spans="1:40" x14ac:dyDescent="0.2">
      <c r="A23" s="1">
        <v>44826</v>
      </c>
      <c r="B23" t="s">
        <v>7</v>
      </c>
      <c r="C23" s="1">
        <v>44826</v>
      </c>
      <c r="D23" t="s">
        <v>923</v>
      </c>
      <c r="E23" t="s">
        <v>37</v>
      </c>
      <c r="F23" t="s">
        <v>37</v>
      </c>
      <c r="G23" t="s">
        <v>20</v>
      </c>
      <c r="H23" t="s">
        <v>1282</v>
      </c>
      <c r="I23">
        <f>MONTH(Table6[[#This Row],[Loan Date]])</f>
        <v>9</v>
      </c>
      <c r="J23" t="str">
        <f>_xlfn.XLOOKUP(Table6[[#This Row],[Numeric Month]],$N$5:$N$11,$O$5:$O$11)</f>
        <v>Sept</v>
      </c>
      <c r="K23" t="str">
        <f>_xlfn.XLOOKUP(Table6[[#This Row],[Loan Date]],$Q$5:$Q$152,$R$5:$R$152)</f>
        <v>Thursday</v>
      </c>
      <c r="L23" t="str">
        <f>_xlfn.XLOOKUP(Table6[[#This Row],[Loan Date]],$Q$5:$Q$152,$S$5:$S$152)</f>
        <v>Week 0</v>
      </c>
      <c r="Q23" s="7">
        <v>44844</v>
      </c>
      <c r="R23" s="4" t="s">
        <v>1808</v>
      </c>
      <c r="S23" s="6" t="s">
        <v>1818</v>
      </c>
      <c r="U23">
        <f>GETPIVOTDATA("Barcode",$W$3,"Loan Date",DATE(2022,10,10),"Quarter","F22")</f>
        <v>123</v>
      </c>
      <c r="W23" s="21">
        <v>44844</v>
      </c>
      <c r="X23" s="18">
        <v>123</v>
      </c>
      <c r="AG23" s="21">
        <v>44844</v>
      </c>
      <c r="AH23" s="18">
        <v>69</v>
      </c>
      <c r="AM23" s="21">
        <v>44852</v>
      </c>
      <c r="AN23" s="18">
        <v>105</v>
      </c>
    </row>
    <row r="24" spans="1:40" x14ac:dyDescent="0.2">
      <c r="A24" s="1">
        <v>44826</v>
      </c>
      <c r="B24" t="s">
        <v>7</v>
      </c>
      <c r="C24" s="1">
        <v>44826</v>
      </c>
      <c r="D24" t="s">
        <v>409</v>
      </c>
      <c r="E24" t="s">
        <v>21</v>
      </c>
      <c r="F24" t="s">
        <v>21</v>
      </c>
      <c r="G24" t="s">
        <v>20</v>
      </c>
      <c r="H24" t="s">
        <v>1282</v>
      </c>
      <c r="I24">
        <f>MONTH(Table6[[#This Row],[Loan Date]])</f>
        <v>9</v>
      </c>
      <c r="J24" t="str">
        <f>_xlfn.XLOOKUP(Table6[[#This Row],[Numeric Month]],$N$5:$N$11,$O$5:$O$11)</f>
        <v>Sept</v>
      </c>
      <c r="K24" t="str">
        <f>_xlfn.XLOOKUP(Table6[[#This Row],[Loan Date]],$Q$5:$Q$152,$R$5:$R$152)</f>
        <v>Thursday</v>
      </c>
      <c r="L24" t="str">
        <f>_xlfn.XLOOKUP(Table6[[#This Row],[Loan Date]],$Q$5:$Q$152,$S$5:$S$152)</f>
        <v>Week 0</v>
      </c>
      <c r="Q24" s="7">
        <v>44845</v>
      </c>
      <c r="R24" s="4" t="s">
        <v>1809</v>
      </c>
      <c r="S24" s="6" t="s">
        <v>1818</v>
      </c>
      <c r="U24">
        <f>GETPIVOTDATA("Barcode",$W$3,"Loan Date",DATE(2022,10,11),"Quarter","F22")</f>
        <v>134</v>
      </c>
      <c r="W24" s="21">
        <v>44845</v>
      </c>
      <c r="X24" s="18">
        <v>134</v>
      </c>
      <c r="AG24" s="21">
        <v>44845</v>
      </c>
      <c r="AH24" s="18">
        <v>81</v>
      </c>
      <c r="AM24" s="21">
        <v>44853</v>
      </c>
      <c r="AN24" s="18">
        <v>91</v>
      </c>
    </row>
    <row r="25" spans="1:40" x14ac:dyDescent="0.2">
      <c r="A25" s="1">
        <v>44826</v>
      </c>
      <c r="B25" t="s">
        <v>7</v>
      </c>
      <c r="C25" s="1">
        <v>44840</v>
      </c>
      <c r="D25" t="s">
        <v>243</v>
      </c>
      <c r="E25" t="s">
        <v>9</v>
      </c>
      <c r="F25" t="s">
        <v>8</v>
      </c>
      <c r="G25" t="s">
        <v>1</v>
      </c>
      <c r="H25" t="s">
        <v>1282</v>
      </c>
      <c r="I25">
        <f>MONTH(Table6[[#This Row],[Loan Date]])</f>
        <v>9</v>
      </c>
      <c r="J25" t="str">
        <f>_xlfn.XLOOKUP(Table6[[#This Row],[Numeric Month]],$N$5:$N$11,$O$5:$O$11)</f>
        <v>Sept</v>
      </c>
      <c r="K25" t="str">
        <f>_xlfn.XLOOKUP(Table6[[#This Row],[Loan Date]],$Q$5:$Q$152,$R$5:$R$152)</f>
        <v>Thursday</v>
      </c>
      <c r="L25" t="str">
        <f>_xlfn.XLOOKUP(Table6[[#This Row],[Loan Date]],$Q$5:$Q$152,$S$5:$S$152)</f>
        <v>Week 0</v>
      </c>
      <c r="Q25" s="7">
        <v>44846</v>
      </c>
      <c r="R25" s="4" t="s">
        <v>1810</v>
      </c>
      <c r="S25" s="6" t="s">
        <v>1818</v>
      </c>
      <c r="U25">
        <f>GETPIVOTDATA("Barcode",$W$3,"Loan Date",DATE(2022,10,12),"Quarter","F22")</f>
        <v>111</v>
      </c>
      <c r="W25" s="21">
        <v>44846</v>
      </c>
      <c r="X25" s="18">
        <v>111</v>
      </c>
      <c r="AG25" s="21">
        <v>44846</v>
      </c>
      <c r="AH25" s="18">
        <v>47</v>
      </c>
      <c r="AM25" s="21">
        <v>44854</v>
      </c>
      <c r="AN25" s="18">
        <v>90</v>
      </c>
    </row>
    <row r="26" spans="1:40" x14ac:dyDescent="0.2">
      <c r="A26" s="1">
        <v>44826</v>
      </c>
      <c r="B26" t="s">
        <v>7</v>
      </c>
      <c r="C26" s="1">
        <v>44999</v>
      </c>
      <c r="D26" t="s">
        <v>1268</v>
      </c>
      <c r="E26" t="s">
        <v>80</v>
      </c>
      <c r="F26" t="s">
        <v>79</v>
      </c>
      <c r="G26" t="s">
        <v>79</v>
      </c>
      <c r="H26" t="s">
        <v>1282</v>
      </c>
      <c r="I26">
        <f>MONTH(Table6[[#This Row],[Loan Date]])</f>
        <v>9</v>
      </c>
      <c r="J26" t="str">
        <f>_xlfn.XLOOKUP(Table6[[#This Row],[Numeric Month]],$N$5:$N$11,$O$5:$O$11)</f>
        <v>Sept</v>
      </c>
      <c r="K26" t="str">
        <f>_xlfn.XLOOKUP(Table6[[#This Row],[Loan Date]],$Q$5:$Q$152,$R$5:$R$152)</f>
        <v>Thursday</v>
      </c>
      <c r="L26" t="str">
        <f>_xlfn.XLOOKUP(Table6[[#This Row],[Loan Date]],$Q$5:$Q$152,$S$5:$S$152)</f>
        <v>Week 0</v>
      </c>
      <c r="Q26" s="7">
        <v>44847</v>
      </c>
      <c r="R26" s="4" t="s">
        <v>1811</v>
      </c>
      <c r="S26" s="6" t="s">
        <v>1818</v>
      </c>
      <c r="U26">
        <f>GETPIVOTDATA("Barcode",$W$3,"Loan Date",DATE(2022,10,13),"Quarter","F22")</f>
        <v>114</v>
      </c>
      <c r="W26" s="21">
        <v>44847</v>
      </c>
      <c r="X26" s="18">
        <v>114</v>
      </c>
      <c r="AG26" s="21">
        <v>44847</v>
      </c>
      <c r="AH26" s="18">
        <v>51</v>
      </c>
      <c r="AM26" s="21">
        <v>44855</v>
      </c>
      <c r="AN26" s="18">
        <v>86</v>
      </c>
    </row>
    <row r="27" spans="1:40" x14ac:dyDescent="0.2">
      <c r="A27" s="1">
        <v>44826</v>
      </c>
      <c r="B27" t="s">
        <v>7</v>
      </c>
      <c r="C27" s="1">
        <v>44916</v>
      </c>
      <c r="D27" t="s">
        <v>1792</v>
      </c>
      <c r="E27" t="s">
        <v>80</v>
      </c>
      <c r="F27" t="s">
        <v>79</v>
      </c>
      <c r="G27" t="s">
        <v>79</v>
      </c>
      <c r="H27" t="s">
        <v>1282</v>
      </c>
      <c r="I27">
        <f>MONTH(Table6[[#This Row],[Loan Date]])</f>
        <v>9</v>
      </c>
      <c r="J27" t="str">
        <f>_xlfn.XLOOKUP(Table6[[#This Row],[Numeric Month]],$N$5:$N$11,$O$5:$O$11)</f>
        <v>Sept</v>
      </c>
      <c r="K27" t="str">
        <f>_xlfn.XLOOKUP(Table6[[#This Row],[Loan Date]],$Q$5:$Q$152,$R$5:$R$152)</f>
        <v>Thursday</v>
      </c>
      <c r="L27" t="str">
        <f>_xlfn.XLOOKUP(Table6[[#This Row],[Loan Date]],$Q$5:$Q$152,$S$5:$S$152)</f>
        <v>Week 0</v>
      </c>
      <c r="Q27" s="7">
        <v>44848</v>
      </c>
      <c r="R27" s="4" t="s">
        <v>1812</v>
      </c>
      <c r="S27" s="6" t="s">
        <v>1818</v>
      </c>
      <c r="U27">
        <f>GETPIVOTDATA("Barcode",$W$3,"Loan Date",DATE(2022,10,14),"Quarter","F22")</f>
        <v>70</v>
      </c>
      <c r="W27" s="21">
        <v>44848</v>
      </c>
      <c r="X27" s="18">
        <v>70</v>
      </c>
      <c r="AG27" s="21">
        <v>44848</v>
      </c>
      <c r="AH27" s="18">
        <v>29</v>
      </c>
      <c r="AM27" s="21">
        <v>44858</v>
      </c>
      <c r="AN27" s="18">
        <v>100</v>
      </c>
    </row>
    <row r="28" spans="1:40" x14ac:dyDescent="0.2">
      <c r="A28" s="1">
        <v>44826</v>
      </c>
      <c r="B28" t="s">
        <v>7</v>
      </c>
      <c r="C28" s="1">
        <v>44916</v>
      </c>
      <c r="D28" t="s">
        <v>1791</v>
      </c>
      <c r="E28" t="s">
        <v>80</v>
      </c>
      <c r="F28" t="s">
        <v>79</v>
      </c>
      <c r="G28" t="s">
        <v>79</v>
      </c>
      <c r="H28" t="s">
        <v>1282</v>
      </c>
      <c r="I28">
        <f>MONTH(Table6[[#This Row],[Loan Date]])</f>
        <v>9</v>
      </c>
      <c r="J28" t="str">
        <f>_xlfn.XLOOKUP(Table6[[#This Row],[Numeric Month]],$N$5:$N$11,$O$5:$O$11)</f>
        <v>Sept</v>
      </c>
      <c r="K28" t="str">
        <f>_xlfn.XLOOKUP(Table6[[#This Row],[Loan Date]],$Q$5:$Q$152,$R$5:$R$152)</f>
        <v>Thursday</v>
      </c>
      <c r="L28" t="str">
        <f>_xlfn.XLOOKUP(Table6[[#This Row],[Loan Date]],$Q$5:$Q$152,$S$5:$S$152)</f>
        <v>Week 0</v>
      </c>
      <c r="Q28" s="7">
        <v>44849</v>
      </c>
      <c r="R28" s="4" t="s">
        <v>1814</v>
      </c>
      <c r="S28" s="6" t="s">
        <v>1818</v>
      </c>
      <c r="U28">
        <f>GETPIVOTDATA("Barcode",$W$3,"Loan Date",DATE(2022,10,15),"Quarter","F22")</f>
        <v>8</v>
      </c>
      <c r="W28" s="21">
        <v>44849</v>
      </c>
      <c r="X28" s="18">
        <v>8</v>
      </c>
      <c r="AG28" s="21">
        <v>44849</v>
      </c>
      <c r="AH28" s="18">
        <v>4</v>
      </c>
      <c r="AM28" s="21">
        <v>44859</v>
      </c>
      <c r="AN28" s="18">
        <v>116</v>
      </c>
    </row>
    <row r="29" spans="1:40" x14ac:dyDescent="0.2">
      <c r="A29" s="1">
        <v>44826</v>
      </c>
      <c r="B29" t="s">
        <v>7</v>
      </c>
      <c r="C29" s="1">
        <v>44916</v>
      </c>
      <c r="D29" t="s">
        <v>1790</v>
      </c>
      <c r="E29" t="s">
        <v>1371</v>
      </c>
      <c r="F29" t="s">
        <v>79</v>
      </c>
      <c r="G29" t="s">
        <v>79</v>
      </c>
      <c r="H29" t="s">
        <v>1282</v>
      </c>
      <c r="I29">
        <f>MONTH(Table6[[#This Row],[Loan Date]])</f>
        <v>9</v>
      </c>
      <c r="J29" t="str">
        <f>_xlfn.XLOOKUP(Table6[[#This Row],[Numeric Month]],$N$5:$N$11,$O$5:$O$11)</f>
        <v>Sept</v>
      </c>
      <c r="K29" t="str">
        <f>_xlfn.XLOOKUP(Table6[[#This Row],[Loan Date]],$Q$5:$Q$152,$R$5:$R$152)</f>
        <v>Thursday</v>
      </c>
      <c r="L29" t="str">
        <f>_xlfn.XLOOKUP(Table6[[#This Row],[Loan Date]],$Q$5:$Q$152,$S$5:$S$152)</f>
        <v>Week 0</v>
      </c>
      <c r="Q29" s="7">
        <v>44850</v>
      </c>
      <c r="R29" s="4" t="s">
        <v>1813</v>
      </c>
      <c r="S29" s="6" t="s">
        <v>1818</v>
      </c>
      <c r="U29">
        <f>GETPIVOTDATA("Barcode",$W$3,"Loan Date",DATE(2022,10,16),"Quarter","F22")</f>
        <v>4</v>
      </c>
      <c r="W29" s="21">
        <v>44850</v>
      </c>
      <c r="X29" s="18">
        <v>4</v>
      </c>
      <c r="AG29" s="21">
        <v>44851</v>
      </c>
      <c r="AH29" s="18">
        <v>35</v>
      </c>
      <c r="AM29" s="21">
        <v>44860</v>
      </c>
      <c r="AN29" s="18">
        <v>106</v>
      </c>
    </row>
    <row r="30" spans="1:40" x14ac:dyDescent="0.2">
      <c r="A30" s="1">
        <v>44826</v>
      </c>
      <c r="B30" t="s">
        <v>7</v>
      </c>
      <c r="C30" s="1">
        <v>44826</v>
      </c>
      <c r="D30" t="s">
        <v>923</v>
      </c>
      <c r="E30" t="s">
        <v>37</v>
      </c>
      <c r="F30" t="s">
        <v>37</v>
      </c>
      <c r="G30" t="s">
        <v>20</v>
      </c>
      <c r="H30" t="s">
        <v>1282</v>
      </c>
      <c r="I30">
        <f>MONTH(Table6[[#This Row],[Loan Date]])</f>
        <v>9</v>
      </c>
      <c r="J30" t="str">
        <f>_xlfn.XLOOKUP(Table6[[#This Row],[Numeric Month]],$N$5:$N$11,$O$5:$O$11)</f>
        <v>Sept</v>
      </c>
      <c r="K30" t="str">
        <f>_xlfn.XLOOKUP(Table6[[#This Row],[Loan Date]],$Q$5:$Q$152,$R$5:$R$152)</f>
        <v>Thursday</v>
      </c>
      <c r="L30" t="str">
        <f>_xlfn.XLOOKUP(Table6[[#This Row],[Loan Date]],$Q$5:$Q$152,$S$5:$S$152)</f>
        <v>Week 0</v>
      </c>
      <c r="Q30" s="7">
        <v>44851</v>
      </c>
      <c r="R30" s="4" t="s">
        <v>1808</v>
      </c>
      <c r="S30" s="6" t="s">
        <v>1819</v>
      </c>
      <c r="U30">
        <f>GETPIVOTDATA("Barcode",$W$3,"Loan Date",DATE(2022,10,17),"Quarter","F22")</f>
        <v>105</v>
      </c>
      <c r="W30" s="21">
        <v>44851</v>
      </c>
      <c r="X30" s="18">
        <v>105</v>
      </c>
      <c r="AG30" s="21">
        <v>44852</v>
      </c>
      <c r="AH30" s="18">
        <v>46</v>
      </c>
      <c r="AM30" s="21">
        <v>44861</v>
      </c>
      <c r="AN30" s="18">
        <v>112</v>
      </c>
    </row>
    <row r="31" spans="1:40" x14ac:dyDescent="0.2">
      <c r="A31" s="1">
        <v>44826</v>
      </c>
      <c r="B31" t="s">
        <v>7</v>
      </c>
      <c r="C31" s="1">
        <v>44916</v>
      </c>
      <c r="D31" t="s">
        <v>1789</v>
      </c>
      <c r="E31" t="s">
        <v>80</v>
      </c>
      <c r="F31" t="s">
        <v>79</v>
      </c>
      <c r="G31" t="s">
        <v>79</v>
      </c>
      <c r="H31" t="s">
        <v>1282</v>
      </c>
      <c r="I31">
        <f>MONTH(Table6[[#This Row],[Loan Date]])</f>
        <v>9</v>
      </c>
      <c r="J31" t="str">
        <f>_xlfn.XLOOKUP(Table6[[#This Row],[Numeric Month]],$N$5:$N$11,$O$5:$O$11)</f>
        <v>Sept</v>
      </c>
      <c r="K31" t="str">
        <f>_xlfn.XLOOKUP(Table6[[#This Row],[Loan Date]],$Q$5:$Q$152,$R$5:$R$152)</f>
        <v>Thursday</v>
      </c>
      <c r="L31" t="str">
        <f>_xlfn.XLOOKUP(Table6[[#This Row],[Loan Date]],$Q$5:$Q$152,$S$5:$S$152)</f>
        <v>Week 0</v>
      </c>
      <c r="Q31" s="7">
        <v>44852</v>
      </c>
      <c r="R31" s="4" t="s">
        <v>1809</v>
      </c>
      <c r="S31" s="6" t="s">
        <v>1819</v>
      </c>
      <c r="U31">
        <f>GETPIVOTDATA("Barcode",$W$3,"Loan Date",DATE(2022,10,18),"Quarter","F22")</f>
        <v>105</v>
      </c>
      <c r="W31" s="21">
        <v>44852</v>
      </c>
      <c r="X31" s="18">
        <v>105</v>
      </c>
      <c r="AG31" s="21">
        <v>44853</v>
      </c>
      <c r="AH31" s="18">
        <v>32</v>
      </c>
      <c r="AM31" s="21">
        <v>44862</v>
      </c>
      <c r="AN31" s="18">
        <v>78</v>
      </c>
    </row>
    <row r="32" spans="1:40" x14ac:dyDescent="0.2">
      <c r="A32" s="1">
        <v>44826</v>
      </c>
      <c r="B32" t="s">
        <v>7</v>
      </c>
      <c r="C32" s="1">
        <v>44916</v>
      </c>
      <c r="D32" t="s">
        <v>1185</v>
      </c>
      <c r="E32" t="s">
        <v>80</v>
      </c>
      <c r="F32" t="s">
        <v>79</v>
      </c>
      <c r="G32" t="s">
        <v>79</v>
      </c>
      <c r="H32" t="s">
        <v>1282</v>
      </c>
      <c r="I32">
        <f>MONTH(Table6[[#This Row],[Loan Date]])</f>
        <v>9</v>
      </c>
      <c r="J32" t="str">
        <f>_xlfn.XLOOKUP(Table6[[#This Row],[Numeric Month]],$N$5:$N$11,$O$5:$O$11)</f>
        <v>Sept</v>
      </c>
      <c r="K32" t="str">
        <f>_xlfn.XLOOKUP(Table6[[#This Row],[Loan Date]],$Q$5:$Q$152,$R$5:$R$152)</f>
        <v>Thursday</v>
      </c>
      <c r="L32" t="str">
        <f>_xlfn.XLOOKUP(Table6[[#This Row],[Loan Date]],$Q$5:$Q$152,$S$5:$S$152)</f>
        <v>Week 0</v>
      </c>
      <c r="Q32" s="7">
        <v>44853</v>
      </c>
      <c r="R32" s="4" t="s">
        <v>1810</v>
      </c>
      <c r="S32" s="6" t="s">
        <v>1819</v>
      </c>
      <c r="U32">
        <f>GETPIVOTDATA("Barcode",$W$3,"Loan Date",DATE(2022,10,19),"Quarter","F22")</f>
        <v>91</v>
      </c>
      <c r="W32" s="21">
        <v>44853</v>
      </c>
      <c r="X32" s="18">
        <v>91</v>
      </c>
      <c r="AG32" s="21">
        <v>44854</v>
      </c>
      <c r="AH32" s="18">
        <v>29</v>
      </c>
      <c r="AM32" s="21">
        <v>44865</v>
      </c>
      <c r="AN32" s="18">
        <v>110</v>
      </c>
    </row>
    <row r="33" spans="1:40" x14ac:dyDescent="0.2">
      <c r="A33" s="1">
        <v>44826</v>
      </c>
      <c r="B33" t="s">
        <v>7</v>
      </c>
      <c r="C33" s="1">
        <v>44916</v>
      </c>
      <c r="D33" t="s">
        <v>1788</v>
      </c>
      <c r="E33" t="s">
        <v>1371</v>
      </c>
      <c r="F33" t="s">
        <v>79</v>
      </c>
      <c r="G33" t="s">
        <v>79</v>
      </c>
      <c r="H33" t="s">
        <v>1282</v>
      </c>
      <c r="I33">
        <f>MONTH(Table6[[#This Row],[Loan Date]])</f>
        <v>9</v>
      </c>
      <c r="J33" t="str">
        <f>_xlfn.XLOOKUP(Table6[[#This Row],[Numeric Month]],$N$5:$N$11,$O$5:$O$11)</f>
        <v>Sept</v>
      </c>
      <c r="K33" t="str">
        <f>_xlfn.XLOOKUP(Table6[[#This Row],[Loan Date]],$Q$5:$Q$152,$R$5:$R$152)</f>
        <v>Thursday</v>
      </c>
      <c r="L33" t="str">
        <f>_xlfn.XLOOKUP(Table6[[#This Row],[Loan Date]],$Q$5:$Q$152,$S$5:$S$152)</f>
        <v>Week 0</v>
      </c>
      <c r="Q33" s="7">
        <v>44854</v>
      </c>
      <c r="R33" s="4" t="s">
        <v>1811</v>
      </c>
      <c r="S33" s="6" t="s">
        <v>1819</v>
      </c>
      <c r="U33">
        <f>GETPIVOTDATA("Barcode",$W$3,"Loan Date",DATE(2022,10,20),"Quarter","F22")</f>
        <v>90</v>
      </c>
      <c r="W33" s="21">
        <v>44854</v>
      </c>
      <c r="X33" s="18">
        <v>90</v>
      </c>
      <c r="AG33" s="21">
        <v>44855</v>
      </c>
      <c r="AH33" s="18">
        <v>42</v>
      </c>
      <c r="AM33" s="21">
        <v>44866</v>
      </c>
      <c r="AN33" s="18">
        <v>122</v>
      </c>
    </row>
    <row r="34" spans="1:40" x14ac:dyDescent="0.2">
      <c r="A34" s="1">
        <v>44826</v>
      </c>
      <c r="B34" t="s">
        <v>7</v>
      </c>
      <c r="C34" s="1">
        <v>44916</v>
      </c>
      <c r="D34" t="s">
        <v>1787</v>
      </c>
      <c r="E34" t="s">
        <v>80</v>
      </c>
      <c r="F34" t="s">
        <v>79</v>
      </c>
      <c r="G34" t="s">
        <v>79</v>
      </c>
      <c r="H34" t="s">
        <v>1282</v>
      </c>
      <c r="I34">
        <f>MONTH(Table6[[#This Row],[Loan Date]])</f>
        <v>9</v>
      </c>
      <c r="J34" t="str">
        <f>_xlfn.XLOOKUP(Table6[[#This Row],[Numeric Month]],$N$5:$N$11,$O$5:$O$11)</f>
        <v>Sept</v>
      </c>
      <c r="K34" t="str">
        <f>_xlfn.XLOOKUP(Table6[[#This Row],[Loan Date]],$Q$5:$Q$152,$R$5:$R$152)</f>
        <v>Thursday</v>
      </c>
      <c r="L34" t="str">
        <f>_xlfn.XLOOKUP(Table6[[#This Row],[Loan Date]],$Q$5:$Q$152,$S$5:$S$152)</f>
        <v>Week 0</v>
      </c>
      <c r="Q34" s="7">
        <v>44855</v>
      </c>
      <c r="R34" s="4" t="s">
        <v>1812</v>
      </c>
      <c r="S34" s="6" t="s">
        <v>1819</v>
      </c>
      <c r="U34">
        <f>GETPIVOTDATA("Barcode",$W$3,"Loan Date",DATE(2022,10,21),"Quarter","F22")</f>
        <v>86</v>
      </c>
      <c r="W34" s="21">
        <v>44855</v>
      </c>
      <c r="X34" s="18">
        <v>86</v>
      </c>
      <c r="AG34" s="21">
        <v>44858</v>
      </c>
      <c r="AH34" s="18">
        <v>41</v>
      </c>
      <c r="AM34" s="21">
        <v>44867</v>
      </c>
      <c r="AN34" s="18">
        <v>106</v>
      </c>
    </row>
    <row r="35" spans="1:40" x14ac:dyDescent="0.2">
      <c r="A35" s="1">
        <v>44826</v>
      </c>
      <c r="B35" t="s">
        <v>7</v>
      </c>
      <c r="C35" s="1">
        <v>44916</v>
      </c>
      <c r="D35" t="s">
        <v>1786</v>
      </c>
      <c r="E35" t="s">
        <v>1371</v>
      </c>
      <c r="F35" t="s">
        <v>79</v>
      </c>
      <c r="G35" t="s">
        <v>79</v>
      </c>
      <c r="H35" t="s">
        <v>1282</v>
      </c>
      <c r="I35">
        <f>MONTH(Table6[[#This Row],[Loan Date]])</f>
        <v>9</v>
      </c>
      <c r="J35" t="str">
        <f>_xlfn.XLOOKUP(Table6[[#This Row],[Numeric Month]],$N$5:$N$11,$O$5:$O$11)</f>
        <v>Sept</v>
      </c>
      <c r="K35" t="str">
        <f>_xlfn.XLOOKUP(Table6[[#This Row],[Loan Date]],$Q$5:$Q$152,$R$5:$R$152)</f>
        <v>Thursday</v>
      </c>
      <c r="L35" t="str">
        <f>_xlfn.XLOOKUP(Table6[[#This Row],[Loan Date]],$Q$5:$Q$152,$S$5:$S$152)</f>
        <v>Week 0</v>
      </c>
      <c r="Q35" s="7">
        <v>44856</v>
      </c>
      <c r="R35" s="4" t="s">
        <v>1814</v>
      </c>
      <c r="S35" s="6" t="s">
        <v>1819</v>
      </c>
      <c r="U35">
        <f>GETPIVOTDATA("Barcode",$W$3,"Loan Date",DATE(2022,10,22),"Quarter","F22")</f>
        <v>4</v>
      </c>
      <c r="W35" s="21">
        <v>44856</v>
      </c>
      <c r="X35" s="18">
        <v>4</v>
      </c>
      <c r="AG35" s="21">
        <v>44859</v>
      </c>
      <c r="AH35" s="18">
        <v>37</v>
      </c>
      <c r="AM35" s="21">
        <v>44868</v>
      </c>
      <c r="AN35" s="18">
        <v>87</v>
      </c>
    </row>
    <row r="36" spans="1:40" x14ac:dyDescent="0.2">
      <c r="A36" s="1">
        <v>44826</v>
      </c>
      <c r="B36" t="s">
        <v>5</v>
      </c>
      <c r="C36" s="1">
        <v>44840</v>
      </c>
      <c r="D36" t="s">
        <v>1055</v>
      </c>
      <c r="E36" t="s">
        <v>9</v>
      </c>
      <c r="F36" t="s">
        <v>8</v>
      </c>
      <c r="G36" t="s">
        <v>1</v>
      </c>
      <c r="H36" t="s">
        <v>1282</v>
      </c>
      <c r="I36">
        <f>MONTH(Table6[[#This Row],[Loan Date]])</f>
        <v>9</v>
      </c>
      <c r="J36" t="str">
        <f>_xlfn.XLOOKUP(Table6[[#This Row],[Numeric Month]],$N$5:$N$11,$O$5:$O$11)</f>
        <v>Sept</v>
      </c>
      <c r="K36" t="str">
        <f>_xlfn.XLOOKUP(Table6[[#This Row],[Loan Date]],$Q$5:$Q$152,$R$5:$R$152)</f>
        <v>Thursday</v>
      </c>
      <c r="L36" t="str">
        <f>_xlfn.XLOOKUP(Table6[[#This Row],[Loan Date]],$Q$5:$Q$152,$S$5:$S$152)</f>
        <v>Week 0</v>
      </c>
      <c r="Q36" s="7">
        <v>44857</v>
      </c>
      <c r="R36" s="4" t="s">
        <v>1813</v>
      </c>
      <c r="S36" s="6" t="s">
        <v>1819</v>
      </c>
      <c r="U36">
        <f>GETPIVOTDATA("Barcode",$W$3,"Loan Date",DATE(2022,10,23),"Quarter","F22")</f>
        <v>7</v>
      </c>
      <c r="W36" s="21">
        <v>44857</v>
      </c>
      <c r="X36" s="18">
        <v>7</v>
      </c>
      <c r="AG36" s="21">
        <v>44860</v>
      </c>
      <c r="AH36" s="18">
        <v>40</v>
      </c>
      <c r="AM36" s="21">
        <v>44869</v>
      </c>
      <c r="AN36" s="18">
        <v>92</v>
      </c>
    </row>
    <row r="37" spans="1:40" x14ac:dyDescent="0.2">
      <c r="A37" s="1">
        <v>44826</v>
      </c>
      <c r="B37" t="s">
        <v>7</v>
      </c>
      <c r="C37" s="1">
        <v>44833</v>
      </c>
      <c r="D37" t="s">
        <v>437</v>
      </c>
      <c r="E37" t="s">
        <v>9</v>
      </c>
      <c r="F37" t="s">
        <v>8</v>
      </c>
      <c r="G37" t="s">
        <v>1</v>
      </c>
      <c r="H37" t="s">
        <v>1282</v>
      </c>
      <c r="I37">
        <f>MONTH(Table6[[#This Row],[Loan Date]])</f>
        <v>9</v>
      </c>
      <c r="J37" t="str">
        <f>_xlfn.XLOOKUP(Table6[[#This Row],[Numeric Month]],$N$5:$N$11,$O$5:$O$11)</f>
        <v>Sept</v>
      </c>
      <c r="K37" t="str">
        <f>_xlfn.XLOOKUP(Table6[[#This Row],[Loan Date]],$Q$5:$Q$152,$R$5:$R$152)</f>
        <v>Thursday</v>
      </c>
      <c r="L37" t="str">
        <f>_xlfn.XLOOKUP(Table6[[#This Row],[Loan Date]],$Q$5:$Q$152,$S$5:$S$152)</f>
        <v>Week 0</v>
      </c>
      <c r="Q37" s="7">
        <v>44858</v>
      </c>
      <c r="R37" s="4" t="s">
        <v>1808</v>
      </c>
      <c r="S37" s="6" t="s">
        <v>1820</v>
      </c>
      <c r="U37">
        <f>GETPIVOTDATA("Barcode",$W$3,"Loan Date",DATE(2022,10,24),"Quarter","F22")</f>
        <v>100</v>
      </c>
      <c r="W37" s="21">
        <v>44858</v>
      </c>
      <c r="X37" s="18">
        <v>100</v>
      </c>
      <c r="AG37" s="21">
        <v>44861</v>
      </c>
      <c r="AH37" s="18">
        <v>33</v>
      </c>
      <c r="AM37" s="21">
        <v>44872</v>
      </c>
      <c r="AN37" s="18">
        <v>117</v>
      </c>
    </row>
    <row r="38" spans="1:40" x14ac:dyDescent="0.2">
      <c r="A38" s="1">
        <v>44826</v>
      </c>
      <c r="B38" t="s">
        <v>7</v>
      </c>
      <c r="C38" s="1">
        <v>44916</v>
      </c>
      <c r="D38" t="s">
        <v>1785</v>
      </c>
      <c r="E38" t="s">
        <v>80</v>
      </c>
      <c r="F38" t="s">
        <v>79</v>
      </c>
      <c r="G38" t="s">
        <v>79</v>
      </c>
      <c r="H38" t="s">
        <v>1282</v>
      </c>
      <c r="I38">
        <f>MONTH(Table6[[#This Row],[Loan Date]])</f>
        <v>9</v>
      </c>
      <c r="J38" t="str">
        <f>_xlfn.XLOOKUP(Table6[[#This Row],[Numeric Month]],$N$5:$N$11,$O$5:$O$11)</f>
        <v>Sept</v>
      </c>
      <c r="K38" t="str">
        <f>_xlfn.XLOOKUP(Table6[[#This Row],[Loan Date]],$Q$5:$Q$152,$R$5:$R$152)</f>
        <v>Thursday</v>
      </c>
      <c r="L38" t="str">
        <f>_xlfn.XLOOKUP(Table6[[#This Row],[Loan Date]],$Q$5:$Q$152,$S$5:$S$152)</f>
        <v>Week 0</v>
      </c>
      <c r="Q38" s="7">
        <v>44859</v>
      </c>
      <c r="R38" s="4" t="s">
        <v>1809</v>
      </c>
      <c r="S38" s="6" t="s">
        <v>1820</v>
      </c>
      <c r="U38">
        <f>GETPIVOTDATA("Barcode",$W$3,"Loan Date",DATE(2022,10,25),"Quarter","F22")</f>
        <v>116</v>
      </c>
      <c r="W38" s="21">
        <v>44859</v>
      </c>
      <c r="X38" s="18">
        <v>116</v>
      </c>
      <c r="AG38" s="21">
        <v>44862</v>
      </c>
      <c r="AH38" s="18">
        <v>22</v>
      </c>
      <c r="AM38" s="21">
        <v>44873</v>
      </c>
      <c r="AN38" s="18">
        <v>102</v>
      </c>
    </row>
    <row r="39" spans="1:40" x14ac:dyDescent="0.2">
      <c r="A39" s="1">
        <v>44826</v>
      </c>
      <c r="B39" t="s">
        <v>7</v>
      </c>
      <c r="C39" s="1">
        <v>44916</v>
      </c>
      <c r="D39" t="s">
        <v>1784</v>
      </c>
      <c r="E39" t="s">
        <v>1371</v>
      </c>
      <c r="F39" t="s">
        <v>79</v>
      </c>
      <c r="G39" t="s">
        <v>79</v>
      </c>
      <c r="H39" t="s">
        <v>1282</v>
      </c>
      <c r="I39">
        <f>MONTH(Table6[[#This Row],[Loan Date]])</f>
        <v>9</v>
      </c>
      <c r="J39" t="str">
        <f>_xlfn.XLOOKUP(Table6[[#This Row],[Numeric Month]],$N$5:$N$11,$O$5:$O$11)</f>
        <v>Sept</v>
      </c>
      <c r="K39" t="str">
        <f>_xlfn.XLOOKUP(Table6[[#This Row],[Loan Date]],$Q$5:$Q$152,$R$5:$R$152)</f>
        <v>Thursday</v>
      </c>
      <c r="L39" t="str">
        <f>_xlfn.XLOOKUP(Table6[[#This Row],[Loan Date]],$Q$5:$Q$152,$S$5:$S$152)</f>
        <v>Week 0</v>
      </c>
      <c r="Q39" s="7">
        <v>44860</v>
      </c>
      <c r="R39" s="4" t="s">
        <v>1810</v>
      </c>
      <c r="S39" s="6" t="s">
        <v>1820</v>
      </c>
      <c r="U39">
        <f>GETPIVOTDATA("Barcode",$W$3,"Loan Date",DATE(2022,10,26),"Quarter","F22")</f>
        <v>106</v>
      </c>
      <c r="W39" s="21">
        <v>44860</v>
      </c>
      <c r="X39" s="18">
        <v>106</v>
      </c>
      <c r="AG39" s="21">
        <v>44863</v>
      </c>
      <c r="AH39" s="18">
        <v>4</v>
      </c>
      <c r="AM39" s="21">
        <v>44874</v>
      </c>
      <c r="AN39" s="18">
        <v>116</v>
      </c>
    </row>
    <row r="40" spans="1:40" x14ac:dyDescent="0.2">
      <c r="A40" s="1">
        <v>44826</v>
      </c>
      <c r="B40" t="s">
        <v>7</v>
      </c>
      <c r="C40" s="1">
        <v>44916</v>
      </c>
      <c r="D40" t="s">
        <v>1783</v>
      </c>
      <c r="E40" t="s">
        <v>80</v>
      </c>
      <c r="F40" t="s">
        <v>79</v>
      </c>
      <c r="G40" t="s">
        <v>79</v>
      </c>
      <c r="H40" t="s">
        <v>1282</v>
      </c>
      <c r="I40">
        <f>MONTH(Table6[[#This Row],[Loan Date]])</f>
        <v>9</v>
      </c>
      <c r="J40" t="str">
        <f>_xlfn.XLOOKUP(Table6[[#This Row],[Numeric Month]],$N$5:$N$11,$O$5:$O$11)</f>
        <v>Sept</v>
      </c>
      <c r="K40" t="str">
        <f>_xlfn.XLOOKUP(Table6[[#This Row],[Loan Date]],$Q$5:$Q$152,$R$5:$R$152)</f>
        <v>Thursday</v>
      </c>
      <c r="L40" t="str">
        <f>_xlfn.XLOOKUP(Table6[[#This Row],[Loan Date]],$Q$5:$Q$152,$S$5:$S$152)</f>
        <v>Week 0</v>
      </c>
      <c r="Q40" s="7">
        <v>44861</v>
      </c>
      <c r="R40" s="4" t="s">
        <v>1811</v>
      </c>
      <c r="S40" s="6" t="s">
        <v>1820</v>
      </c>
      <c r="U40">
        <f>GETPIVOTDATA("Barcode",$W$3,"Loan Date",DATE(2022,10,27),"Quarter","F22")</f>
        <v>112</v>
      </c>
      <c r="W40" s="21">
        <v>44861</v>
      </c>
      <c r="X40" s="18">
        <v>112</v>
      </c>
      <c r="AG40" s="21">
        <v>44864</v>
      </c>
      <c r="AH40" s="18">
        <v>2</v>
      </c>
      <c r="AM40" s="21">
        <v>44875</v>
      </c>
      <c r="AN40" s="18">
        <v>86</v>
      </c>
    </row>
    <row r="41" spans="1:40" x14ac:dyDescent="0.2">
      <c r="A41" s="1">
        <v>44826</v>
      </c>
      <c r="B41" t="s">
        <v>7</v>
      </c>
      <c r="C41" s="1">
        <v>44916</v>
      </c>
      <c r="D41" t="s">
        <v>1782</v>
      </c>
      <c r="E41" t="s">
        <v>1371</v>
      </c>
      <c r="F41" t="s">
        <v>79</v>
      </c>
      <c r="G41" t="s">
        <v>79</v>
      </c>
      <c r="H41" t="s">
        <v>1282</v>
      </c>
      <c r="I41">
        <f>MONTH(Table6[[#This Row],[Loan Date]])</f>
        <v>9</v>
      </c>
      <c r="J41" t="str">
        <f>_xlfn.XLOOKUP(Table6[[#This Row],[Numeric Month]],$N$5:$N$11,$O$5:$O$11)</f>
        <v>Sept</v>
      </c>
      <c r="K41" t="str">
        <f>_xlfn.XLOOKUP(Table6[[#This Row],[Loan Date]],$Q$5:$Q$152,$R$5:$R$152)</f>
        <v>Thursday</v>
      </c>
      <c r="L41" t="str">
        <f>_xlfn.XLOOKUP(Table6[[#This Row],[Loan Date]],$Q$5:$Q$152,$S$5:$S$152)</f>
        <v>Week 0</v>
      </c>
      <c r="Q41" s="7">
        <v>44862</v>
      </c>
      <c r="R41" s="4" t="s">
        <v>1812</v>
      </c>
      <c r="S41" s="6" t="s">
        <v>1820</v>
      </c>
      <c r="U41">
        <f>GETPIVOTDATA("Barcode",$W$3,"Loan Date",DATE(2022,10,28),"Quarter","F22")</f>
        <v>78</v>
      </c>
      <c r="W41" s="21">
        <v>44862</v>
      </c>
      <c r="X41" s="18">
        <v>78</v>
      </c>
      <c r="AG41" s="21">
        <v>44865</v>
      </c>
      <c r="AH41" s="18">
        <v>46</v>
      </c>
      <c r="AM41" s="21">
        <v>44876</v>
      </c>
      <c r="AN41" s="18">
        <v>7</v>
      </c>
    </row>
    <row r="42" spans="1:40" x14ac:dyDescent="0.2">
      <c r="A42" s="1">
        <v>44826</v>
      </c>
      <c r="B42" t="s">
        <v>7</v>
      </c>
      <c r="C42" s="1">
        <v>44916</v>
      </c>
      <c r="D42" t="s">
        <v>1246</v>
      </c>
      <c r="E42" t="s">
        <v>80</v>
      </c>
      <c r="F42" t="s">
        <v>79</v>
      </c>
      <c r="G42" t="s">
        <v>79</v>
      </c>
      <c r="H42" t="s">
        <v>1282</v>
      </c>
      <c r="I42">
        <f>MONTH(Table6[[#This Row],[Loan Date]])</f>
        <v>9</v>
      </c>
      <c r="J42" t="str">
        <f>_xlfn.XLOOKUP(Table6[[#This Row],[Numeric Month]],$N$5:$N$11,$O$5:$O$11)</f>
        <v>Sept</v>
      </c>
      <c r="K42" t="str">
        <f>_xlfn.XLOOKUP(Table6[[#This Row],[Loan Date]],$Q$5:$Q$152,$R$5:$R$152)</f>
        <v>Thursday</v>
      </c>
      <c r="L42" t="str">
        <f>_xlfn.XLOOKUP(Table6[[#This Row],[Loan Date]],$Q$5:$Q$152,$S$5:$S$152)</f>
        <v>Week 0</v>
      </c>
      <c r="Q42" s="7">
        <v>44863</v>
      </c>
      <c r="R42" s="4" t="s">
        <v>1814</v>
      </c>
      <c r="S42" s="6" t="s">
        <v>1820</v>
      </c>
      <c r="U42">
        <f>GETPIVOTDATA("Barcode",$W$3,"Loan Date",DATE(2022,10,29),"Quarter","F22")</f>
        <v>6</v>
      </c>
      <c r="W42" s="21">
        <v>44863</v>
      </c>
      <c r="X42" s="18">
        <v>6</v>
      </c>
      <c r="AG42" s="21">
        <v>44866</v>
      </c>
      <c r="AH42" s="18">
        <v>41</v>
      </c>
      <c r="AM42" s="21">
        <v>44879</v>
      </c>
      <c r="AN42" s="18">
        <v>109</v>
      </c>
    </row>
    <row r="43" spans="1:40" x14ac:dyDescent="0.2">
      <c r="A43" s="1">
        <v>44826</v>
      </c>
      <c r="B43" t="s">
        <v>7</v>
      </c>
      <c r="C43" s="1">
        <v>44916</v>
      </c>
      <c r="D43" t="s">
        <v>1781</v>
      </c>
      <c r="E43" t="s">
        <v>1371</v>
      </c>
      <c r="F43" t="s">
        <v>79</v>
      </c>
      <c r="G43" t="s">
        <v>79</v>
      </c>
      <c r="H43" t="s">
        <v>1282</v>
      </c>
      <c r="I43">
        <f>MONTH(Table6[[#This Row],[Loan Date]])</f>
        <v>9</v>
      </c>
      <c r="J43" t="str">
        <f>_xlfn.XLOOKUP(Table6[[#This Row],[Numeric Month]],$N$5:$N$11,$O$5:$O$11)</f>
        <v>Sept</v>
      </c>
      <c r="K43" t="str">
        <f>_xlfn.XLOOKUP(Table6[[#This Row],[Loan Date]],$Q$5:$Q$152,$R$5:$R$152)</f>
        <v>Thursday</v>
      </c>
      <c r="L43" t="str">
        <f>_xlfn.XLOOKUP(Table6[[#This Row],[Loan Date]],$Q$5:$Q$152,$S$5:$S$152)</f>
        <v>Week 0</v>
      </c>
      <c r="Q43" s="7">
        <v>44864</v>
      </c>
      <c r="R43" s="4" t="s">
        <v>1813</v>
      </c>
      <c r="S43" s="6" t="s">
        <v>1820</v>
      </c>
      <c r="U43">
        <f>GETPIVOTDATA("Barcode",$W$3,"Loan Date",DATE(2022,10,30),"Quarter","F22")</f>
        <v>3</v>
      </c>
      <c r="W43" s="21">
        <v>44864</v>
      </c>
      <c r="X43" s="18">
        <v>3</v>
      </c>
      <c r="AG43" s="21">
        <v>44867</v>
      </c>
      <c r="AH43" s="18">
        <v>31</v>
      </c>
      <c r="AM43" s="21">
        <v>44880</v>
      </c>
      <c r="AN43" s="18">
        <v>102</v>
      </c>
    </row>
    <row r="44" spans="1:40" x14ac:dyDescent="0.2">
      <c r="A44" s="1">
        <v>44826</v>
      </c>
      <c r="B44" t="s">
        <v>7</v>
      </c>
      <c r="C44" s="1">
        <v>44916</v>
      </c>
      <c r="D44" t="s">
        <v>1135</v>
      </c>
      <c r="E44" t="s">
        <v>80</v>
      </c>
      <c r="F44" t="s">
        <v>79</v>
      </c>
      <c r="G44" t="s">
        <v>79</v>
      </c>
      <c r="H44" t="s">
        <v>1282</v>
      </c>
      <c r="I44">
        <f>MONTH(Table6[[#This Row],[Loan Date]])</f>
        <v>9</v>
      </c>
      <c r="J44" t="str">
        <f>_xlfn.XLOOKUP(Table6[[#This Row],[Numeric Month]],$N$5:$N$11,$O$5:$O$11)</f>
        <v>Sept</v>
      </c>
      <c r="K44" t="str">
        <f>_xlfn.XLOOKUP(Table6[[#This Row],[Loan Date]],$Q$5:$Q$152,$R$5:$R$152)</f>
        <v>Thursday</v>
      </c>
      <c r="L44" t="str">
        <f>_xlfn.XLOOKUP(Table6[[#This Row],[Loan Date]],$Q$5:$Q$152,$S$5:$S$152)</f>
        <v>Week 0</v>
      </c>
      <c r="Q44" s="7">
        <v>44865</v>
      </c>
      <c r="R44" s="4" t="s">
        <v>1808</v>
      </c>
      <c r="S44" s="6" t="s">
        <v>1821</v>
      </c>
      <c r="U44">
        <f>GETPIVOTDATA("Barcode",$W$3,"Loan Date",DATE(2022,10,31),"Quarter","F22")</f>
        <v>110</v>
      </c>
      <c r="W44" s="21">
        <v>44865</v>
      </c>
      <c r="X44" s="18">
        <v>110</v>
      </c>
      <c r="AG44" s="21">
        <v>44868</v>
      </c>
      <c r="AH44" s="18">
        <v>35</v>
      </c>
      <c r="AM44" s="21">
        <v>44881</v>
      </c>
      <c r="AN44" s="18">
        <v>98</v>
      </c>
    </row>
    <row r="45" spans="1:40" x14ac:dyDescent="0.2">
      <c r="A45" s="1">
        <v>44826</v>
      </c>
      <c r="B45" t="s">
        <v>7</v>
      </c>
      <c r="C45" s="1">
        <v>44916</v>
      </c>
      <c r="D45" t="s">
        <v>1780</v>
      </c>
      <c r="E45" t="s">
        <v>1371</v>
      </c>
      <c r="F45" t="s">
        <v>79</v>
      </c>
      <c r="G45" t="s">
        <v>79</v>
      </c>
      <c r="H45" t="s">
        <v>1282</v>
      </c>
      <c r="I45">
        <f>MONTH(Table6[[#This Row],[Loan Date]])</f>
        <v>9</v>
      </c>
      <c r="J45" t="str">
        <f>_xlfn.XLOOKUP(Table6[[#This Row],[Numeric Month]],$N$5:$N$11,$O$5:$O$11)</f>
        <v>Sept</v>
      </c>
      <c r="K45" t="str">
        <f>_xlfn.XLOOKUP(Table6[[#This Row],[Loan Date]],$Q$5:$Q$152,$R$5:$R$152)</f>
        <v>Thursday</v>
      </c>
      <c r="L45" t="str">
        <f>_xlfn.XLOOKUP(Table6[[#This Row],[Loan Date]],$Q$5:$Q$152,$S$5:$S$152)</f>
        <v>Week 0</v>
      </c>
      <c r="Q45" s="7">
        <v>44866</v>
      </c>
      <c r="R45" s="4" t="s">
        <v>1809</v>
      </c>
      <c r="S45" s="6" t="s">
        <v>1821</v>
      </c>
      <c r="U45">
        <f>GETPIVOTDATA("Barcode",$W$3,"Loan Date",DATE(2022,11,1),"Quarter","F22")</f>
        <v>122</v>
      </c>
      <c r="W45" s="21">
        <v>44866</v>
      </c>
      <c r="X45" s="18">
        <v>122</v>
      </c>
      <c r="AG45" s="21">
        <v>44869</v>
      </c>
      <c r="AH45" s="18">
        <v>34</v>
      </c>
      <c r="AM45" s="21">
        <v>44882</v>
      </c>
      <c r="AN45" s="18">
        <v>82</v>
      </c>
    </row>
    <row r="46" spans="1:40" x14ac:dyDescent="0.2">
      <c r="A46" s="1">
        <v>44826</v>
      </c>
      <c r="B46" t="s">
        <v>7</v>
      </c>
      <c r="C46" s="1">
        <v>44833</v>
      </c>
      <c r="D46" t="s">
        <v>157</v>
      </c>
      <c r="E46" t="s">
        <v>9</v>
      </c>
      <c r="F46" t="s">
        <v>8</v>
      </c>
      <c r="G46" t="s">
        <v>1</v>
      </c>
      <c r="H46" t="s">
        <v>1282</v>
      </c>
      <c r="I46">
        <f>MONTH(Table6[[#This Row],[Loan Date]])</f>
        <v>9</v>
      </c>
      <c r="J46" t="str">
        <f>_xlfn.XLOOKUP(Table6[[#This Row],[Numeric Month]],$N$5:$N$11,$O$5:$O$11)</f>
        <v>Sept</v>
      </c>
      <c r="K46" t="str">
        <f>_xlfn.XLOOKUP(Table6[[#This Row],[Loan Date]],$Q$5:$Q$152,$R$5:$R$152)</f>
        <v>Thursday</v>
      </c>
      <c r="L46" t="str">
        <f>_xlfn.XLOOKUP(Table6[[#This Row],[Loan Date]],$Q$5:$Q$152,$S$5:$S$152)</f>
        <v>Week 0</v>
      </c>
      <c r="Q46" s="7">
        <v>44867</v>
      </c>
      <c r="R46" s="4" t="s">
        <v>1810</v>
      </c>
      <c r="S46" s="6" t="s">
        <v>1821</v>
      </c>
      <c r="U46">
        <f>GETPIVOTDATA("Barcode",$W$3,"Loan Date",DATE(2022,11,2),"Quarter","F22")</f>
        <v>106</v>
      </c>
      <c r="W46" s="21">
        <v>44867</v>
      </c>
      <c r="X46" s="18">
        <v>106</v>
      </c>
      <c r="AG46" s="21">
        <v>44870</v>
      </c>
      <c r="AH46" s="18">
        <v>3</v>
      </c>
      <c r="AM46" s="21">
        <v>44883</v>
      </c>
      <c r="AN46" s="18">
        <v>63</v>
      </c>
    </row>
    <row r="47" spans="1:40" x14ac:dyDescent="0.2">
      <c r="A47" s="1">
        <v>44826</v>
      </c>
      <c r="B47" t="s">
        <v>7</v>
      </c>
      <c r="C47" s="1">
        <v>44833</v>
      </c>
      <c r="D47" t="s">
        <v>508</v>
      </c>
      <c r="E47" t="s">
        <v>9</v>
      </c>
      <c r="F47" t="s">
        <v>8</v>
      </c>
      <c r="G47" t="s">
        <v>1</v>
      </c>
      <c r="H47" t="s">
        <v>1282</v>
      </c>
      <c r="I47">
        <f>MONTH(Table6[[#This Row],[Loan Date]])</f>
        <v>9</v>
      </c>
      <c r="J47" t="str">
        <f>_xlfn.XLOOKUP(Table6[[#This Row],[Numeric Month]],$N$5:$N$11,$O$5:$O$11)</f>
        <v>Sept</v>
      </c>
      <c r="K47" t="str">
        <f>_xlfn.XLOOKUP(Table6[[#This Row],[Loan Date]],$Q$5:$Q$152,$R$5:$R$152)</f>
        <v>Thursday</v>
      </c>
      <c r="L47" t="str">
        <f>_xlfn.XLOOKUP(Table6[[#This Row],[Loan Date]],$Q$5:$Q$152,$S$5:$S$152)</f>
        <v>Week 0</v>
      </c>
      <c r="Q47" s="7">
        <v>44868</v>
      </c>
      <c r="R47" s="4" t="s">
        <v>1811</v>
      </c>
      <c r="S47" s="6" t="s">
        <v>1821</v>
      </c>
      <c r="U47">
        <f>GETPIVOTDATA("Barcode",$W$3,"Loan Date",DATE(2022,11,3),"Quarter","F22")</f>
        <v>87</v>
      </c>
      <c r="W47" s="21">
        <v>44868</v>
      </c>
      <c r="X47" s="18">
        <v>87</v>
      </c>
      <c r="AG47" s="21">
        <v>44871</v>
      </c>
      <c r="AH47" s="18">
        <v>1</v>
      </c>
      <c r="AM47" s="21">
        <v>44886</v>
      </c>
      <c r="AN47" s="18">
        <v>81</v>
      </c>
    </row>
    <row r="48" spans="1:40" x14ac:dyDescent="0.2">
      <c r="A48" s="1">
        <v>44826</v>
      </c>
      <c r="B48" t="s">
        <v>7</v>
      </c>
      <c r="C48" s="1">
        <v>44916</v>
      </c>
      <c r="D48" t="s">
        <v>1779</v>
      </c>
      <c r="E48" t="s">
        <v>80</v>
      </c>
      <c r="F48" t="s">
        <v>79</v>
      </c>
      <c r="G48" t="s">
        <v>79</v>
      </c>
      <c r="H48" t="s">
        <v>1282</v>
      </c>
      <c r="I48">
        <f>MONTH(Table6[[#This Row],[Loan Date]])</f>
        <v>9</v>
      </c>
      <c r="J48" t="str">
        <f>_xlfn.XLOOKUP(Table6[[#This Row],[Numeric Month]],$N$5:$N$11,$O$5:$O$11)</f>
        <v>Sept</v>
      </c>
      <c r="K48" t="str">
        <f>_xlfn.XLOOKUP(Table6[[#This Row],[Loan Date]],$Q$5:$Q$152,$R$5:$R$152)</f>
        <v>Thursday</v>
      </c>
      <c r="L48" t="str">
        <f>_xlfn.XLOOKUP(Table6[[#This Row],[Loan Date]],$Q$5:$Q$152,$S$5:$S$152)</f>
        <v>Week 0</v>
      </c>
      <c r="Q48" s="7">
        <v>44869</v>
      </c>
      <c r="R48" s="4" t="s">
        <v>1812</v>
      </c>
      <c r="S48" s="6" t="s">
        <v>1821</v>
      </c>
      <c r="U48">
        <f>GETPIVOTDATA("Barcode",$W$3,"Loan Date",DATE(2022,11,4),"Quarter","F22")</f>
        <v>92</v>
      </c>
      <c r="W48" s="21">
        <v>44869</v>
      </c>
      <c r="X48" s="18">
        <v>92</v>
      </c>
      <c r="AG48" s="21">
        <v>44872</v>
      </c>
      <c r="AH48" s="18">
        <v>46</v>
      </c>
      <c r="AM48" s="21">
        <v>44887</v>
      </c>
      <c r="AN48" s="18">
        <v>56</v>
      </c>
    </row>
    <row r="49" spans="1:40" x14ac:dyDescent="0.2">
      <c r="A49" s="1">
        <v>44826</v>
      </c>
      <c r="B49" t="s">
        <v>7</v>
      </c>
      <c r="C49" s="1">
        <v>44916</v>
      </c>
      <c r="D49" t="s">
        <v>1778</v>
      </c>
      <c r="E49" t="s">
        <v>80</v>
      </c>
      <c r="F49" t="s">
        <v>79</v>
      </c>
      <c r="G49" t="s">
        <v>79</v>
      </c>
      <c r="H49" t="s">
        <v>1282</v>
      </c>
      <c r="I49">
        <f>MONTH(Table6[[#This Row],[Loan Date]])</f>
        <v>9</v>
      </c>
      <c r="J49" t="str">
        <f>_xlfn.XLOOKUP(Table6[[#This Row],[Numeric Month]],$N$5:$N$11,$O$5:$O$11)</f>
        <v>Sept</v>
      </c>
      <c r="K49" t="str">
        <f>_xlfn.XLOOKUP(Table6[[#This Row],[Loan Date]],$Q$5:$Q$152,$R$5:$R$152)</f>
        <v>Thursday</v>
      </c>
      <c r="L49" t="str">
        <f>_xlfn.XLOOKUP(Table6[[#This Row],[Loan Date]],$Q$5:$Q$152,$S$5:$S$152)</f>
        <v>Week 0</v>
      </c>
      <c r="Q49" s="7">
        <v>44870</v>
      </c>
      <c r="R49" s="4" t="s">
        <v>1814</v>
      </c>
      <c r="S49" s="6" t="s">
        <v>1821</v>
      </c>
      <c r="U49">
        <f>GETPIVOTDATA("Barcode",$W$3,"Loan Date",DATE(2022,11,5),"Quarter","F22")</f>
        <v>5</v>
      </c>
      <c r="W49" s="21">
        <v>44870</v>
      </c>
      <c r="X49" s="18">
        <v>5</v>
      </c>
      <c r="AG49" s="21">
        <v>44873</v>
      </c>
      <c r="AH49" s="18">
        <v>29</v>
      </c>
      <c r="AM49" s="21">
        <v>44888</v>
      </c>
      <c r="AN49" s="18">
        <v>41</v>
      </c>
    </row>
    <row r="50" spans="1:40" x14ac:dyDescent="0.2">
      <c r="A50" s="1">
        <v>44826</v>
      </c>
      <c r="B50" t="s">
        <v>7</v>
      </c>
      <c r="C50" s="1">
        <v>44916</v>
      </c>
      <c r="D50" t="s">
        <v>1777</v>
      </c>
      <c r="E50" t="s">
        <v>1371</v>
      </c>
      <c r="F50" t="s">
        <v>79</v>
      </c>
      <c r="G50" t="s">
        <v>79</v>
      </c>
      <c r="H50" t="s">
        <v>1282</v>
      </c>
      <c r="I50">
        <f>MONTH(Table6[[#This Row],[Loan Date]])</f>
        <v>9</v>
      </c>
      <c r="J50" t="str">
        <f>_xlfn.XLOOKUP(Table6[[#This Row],[Numeric Month]],$N$5:$N$11,$O$5:$O$11)</f>
        <v>Sept</v>
      </c>
      <c r="K50" t="str">
        <f>_xlfn.XLOOKUP(Table6[[#This Row],[Loan Date]],$Q$5:$Q$152,$R$5:$R$152)</f>
        <v>Thursday</v>
      </c>
      <c r="L50" t="str">
        <f>_xlfn.XLOOKUP(Table6[[#This Row],[Loan Date]],$Q$5:$Q$152,$S$5:$S$152)</f>
        <v>Week 0</v>
      </c>
      <c r="Q50" s="7">
        <v>44871</v>
      </c>
      <c r="R50" s="4" t="s">
        <v>1813</v>
      </c>
      <c r="S50" s="6" t="s">
        <v>1821</v>
      </c>
      <c r="U50">
        <f>GETPIVOTDATA("Barcode",$W$3,"Loan Date",DATE(2022,11,6),"Quarter","F22")</f>
        <v>5</v>
      </c>
      <c r="W50" s="21">
        <v>44871</v>
      </c>
      <c r="X50" s="18">
        <v>5</v>
      </c>
      <c r="AG50" s="21">
        <v>44874</v>
      </c>
      <c r="AH50" s="18">
        <v>33</v>
      </c>
      <c r="AM50" s="21">
        <v>44893</v>
      </c>
      <c r="AN50" s="18">
        <v>128</v>
      </c>
    </row>
    <row r="51" spans="1:40" x14ac:dyDescent="0.2">
      <c r="A51" s="1">
        <v>44826</v>
      </c>
      <c r="B51" t="s">
        <v>7</v>
      </c>
      <c r="C51" s="1">
        <v>44833</v>
      </c>
      <c r="D51" t="s">
        <v>279</v>
      </c>
      <c r="E51" t="s">
        <v>52</v>
      </c>
      <c r="F51" t="s">
        <v>51</v>
      </c>
      <c r="G51" t="s">
        <v>1</v>
      </c>
      <c r="H51" t="s">
        <v>1282</v>
      </c>
      <c r="I51">
        <f>MONTH(Table6[[#This Row],[Loan Date]])</f>
        <v>9</v>
      </c>
      <c r="J51" t="str">
        <f>_xlfn.XLOOKUP(Table6[[#This Row],[Numeric Month]],$N$5:$N$11,$O$5:$O$11)</f>
        <v>Sept</v>
      </c>
      <c r="K51" t="str">
        <f>_xlfn.XLOOKUP(Table6[[#This Row],[Loan Date]],$Q$5:$Q$152,$R$5:$R$152)</f>
        <v>Thursday</v>
      </c>
      <c r="L51" t="str">
        <f>_xlfn.XLOOKUP(Table6[[#This Row],[Loan Date]],$Q$5:$Q$152,$S$5:$S$152)</f>
        <v>Week 0</v>
      </c>
      <c r="Q51" s="7">
        <v>44872</v>
      </c>
      <c r="R51" s="4" t="s">
        <v>1808</v>
      </c>
      <c r="S51" s="6" t="s">
        <v>1822</v>
      </c>
      <c r="U51">
        <f>GETPIVOTDATA("Barcode",$W$3,"Loan Date",DATE(2022,11,7),"Quarter","F22")</f>
        <v>117</v>
      </c>
      <c r="W51" s="21">
        <v>44872</v>
      </c>
      <c r="X51" s="18">
        <v>117</v>
      </c>
      <c r="AG51" s="21">
        <v>44875</v>
      </c>
      <c r="AH51" s="18">
        <v>27</v>
      </c>
      <c r="AM51" s="21">
        <v>44894</v>
      </c>
      <c r="AN51" s="18">
        <v>113</v>
      </c>
    </row>
    <row r="52" spans="1:40" x14ac:dyDescent="0.2">
      <c r="A52" s="1">
        <v>44826</v>
      </c>
      <c r="B52" t="s">
        <v>7</v>
      </c>
      <c r="C52" s="1">
        <v>44840</v>
      </c>
      <c r="D52" t="s">
        <v>155</v>
      </c>
      <c r="E52" t="s">
        <v>9</v>
      </c>
      <c r="F52" t="s">
        <v>8</v>
      </c>
      <c r="G52" t="s">
        <v>1</v>
      </c>
      <c r="H52" t="s">
        <v>1282</v>
      </c>
      <c r="I52">
        <f>MONTH(Table6[[#This Row],[Loan Date]])</f>
        <v>9</v>
      </c>
      <c r="J52" t="str">
        <f>_xlfn.XLOOKUP(Table6[[#This Row],[Numeric Month]],$N$5:$N$11,$O$5:$O$11)</f>
        <v>Sept</v>
      </c>
      <c r="K52" t="str">
        <f>_xlfn.XLOOKUP(Table6[[#This Row],[Loan Date]],$Q$5:$Q$152,$R$5:$R$152)</f>
        <v>Thursday</v>
      </c>
      <c r="L52" t="str">
        <f>_xlfn.XLOOKUP(Table6[[#This Row],[Loan Date]],$Q$5:$Q$152,$S$5:$S$152)</f>
        <v>Week 0</v>
      </c>
      <c r="Q52" s="7">
        <v>44873</v>
      </c>
      <c r="R52" s="4" t="s">
        <v>1809</v>
      </c>
      <c r="S52" s="6" t="s">
        <v>1822</v>
      </c>
      <c r="U52">
        <f>GETPIVOTDATA("Barcode",$W$3,"Loan Date",DATE(2022,11,8),"Quarter","F22")</f>
        <v>102</v>
      </c>
      <c r="W52" s="21">
        <v>44873</v>
      </c>
      <c r="X52" s="18">
        <v>102</v>
      </c>
      <c r="AG52" s="21">
        <v>44876</v>
      </c>
      <c r="AH52" s="18">
        <v>4</v>
      </c>
      <c r="AM52" s="21">
        <v>44895</v>
      </c>
      <c r="AN52" s="18">
        <v>105</v>
      </c>
    </row>
    <row r="53" spans="1:40" x14ac:dyDescent="0.2">
      <c r="A53" s="1">
        <v>44826</v>
      </c>
      <c r="B53" t="s">
        <v>5</v>
      </c>
      <c r="C53" s="1">
        <v>44826</v>
      </c>
      <c r="D53" t="s">
        <v>457</v>
      </c>
      <c r="E53" t="s">
        <v>41</v>
      </c>
      <c r="F53" t="s">
        <v>40</v>
      </c>
      <c r="G53" t="s">
        <v>39</v>
      </c>
      <c r="H53" t="s">
        <v>1282</v>
      </c>
      <c r="I53">
        <f>MONTH(Table6[[#This Row],[Loan Date]])</f>
        <v>9</v>
      </c>
      <c r="J53" t="str">
        <f>_xlfn.XLOOKUP(Table6[[#This Row],[Numeric Month]],$N$5:$N$11,$O$5:$O$11)</f>
        <v>Sept</v>
      </c>
      <c r="K53" t="str">
        <f>_xlfn.XLOOKUP(Table6[[#This Row],[Loan Date]],$Q$5:$Q$152,$R$5:$R$152)</f>
        <v>Thursday</v>
      </c>
      <c r="L53" t="str">
        <f>_xlfn.XLOOKUP(Table6[[#This Row],[Loan Date]],$Q$5:$Q$152,$S$5:$S$152)</f>
        <v>Week 0</v>
      </c>
      <c r="Q53" s="7">
        <v>44874</v>
      </c>
      <c r="R53" s="4" t="s">
        <v>1810</v>
      </c>
      <c r="S53" s="6" t="s">
        <v>1822</v>
      </c>
      <c r="U53">
        <f>GETPIVOTDATA("Barcode",$W$3,"Loan Date",DATE(2022,11,9),"Quarter","F22")</f>
        <v>116</v>
      </c>
      <c r="W53" s="21">
        <v>44874</v>
      </c>
      <c r="X53" s="18">
        <v>116</v>
      </c>
      <c r="AG53" s="21">
        <v>44877</v>
      </c>
      <c r="AH53" s="18">
        <v>2</v>
      </c>
      <c r="AM53" s="21">
        <v>44896</v>
      </c>
      <c r="AN53" s="18">
        <v>90</v>
      </c>
    </row>
    <row r="54" spans="1:40" x14ac:dyDescent="0.2">
      <c r="A54" s="1">
        <v>44826</v>
      </c>
      <c r="B54" t="s">
        <v>7</v>
      </c>
      <c r="C54" s="1">
        <v>44833</v>
      </c>
      <c r="D54" t="s">
        <v>10</v>
      </c>
      <c r="E54" t="s">
        <v>9</v>
      </c>
      <c r="F54" t="s">
        <v>8</v>
      </c>
      <c r="G54" t="s">
        <v>1</v>
      </c>
      <c r="H54" t="s">
        <v>1282</v>
      </c>
      <c r="I54">
        <f>MONTH(Table6[[#This Row],[Loan Date]])</f>
        <v>9</v>
      </c>
      <c r="J54" t="str">
        <f>_xlfn.XLOOKUP(Table6[[#This Row],[Numeric Month]],$N$5:$N$11,$O$5:$O$11)</f>
        <v>Sept</v>
      </c>
      <c r="K54" t="str">
        <f>_xlfn.XLOOKUP(Table6[[#This Row],[Loan Date]],$Q$5:$Q$152,$R$5:$R$152)</f>
        <v>Thursday</v>
      </c>
      <c r="L54" t="str">
        <f>_xlfn.XLOOKUP(Table6[[#This Row],[Loan Date]],$Q$5:$Q$152,$S$5:$S$152)</f>
        <v>Week 0</v>
      </c>
      <c r="Q54" s="7">
        <v>44875</v>
      </c>
      <c r="R54" s="4" t="s">
        <v>1811</v>
      </c>
      <c r="S54" s="6" t="s">
        <v>1822</v>
      </c>
      <c r="U54">
        <f>GETPIVOTDATA("Barcode",$W$3,"Loan Date",DATE(2022,11,10),"Quarter","F22")</f>
        <v>86</v>
      </c>
      <c r="W54" s="21">
        <v>44875</v>
      </c>
      <c r="X54" s="18">
        <v>86</v>
      </c>
      <c r="AG54" s="21">
        <v>44878</v>
      </c>
      <c r="AH54" s="18">
        <v>2</v>
      </c>
      <c r="AM54" s="21">
        <v>44897</v>
      </c>
      <c r="AN54" s="18">
        <v>74</v>
      </c>
    </row>
    <row r="55" spans="1:40" x14ac:dyDescent="0.2">
      <c r="A55" s="1">
        <v>44826</v>
      </c>
      <c r="B55" t="s">
        <v>7</v>
      </c>
      <c r="C55" s="1">
        <v>44916</v>
      </c>
      <c r="D55" t="s">
        <v>81</v>
      </c>
      <c r="E55" t="s">
        <v>80</v>
      </c>
      <c r="F55" t="s">
        <v>79</v>
      </c>
      <c r="G55" t="s">
        <v>79</v>
      </c>
      <c r="H55" t="s">
        <v>1282</v>
      </c>
      <c r="I55">
        <f>MONTH(Table6[[#This Row],[Loan Date]])</f>
        <v>9</v>
      </c>
      <c r="J55" t="str">
        <f>_xlfn.XLOOKUP(Table6[[#This Row],[Numeric Month]],$N$5:$N$11,$O$5:$O$11)</f>
        <v>Sept</v>
      </c>
      <c r="K55" t="str">
        <f>_xlfn.XLOOKUP(Table6[[#This Row],[Loan Date]],$Q$5:$Q$152,$R$5:$R$152)</f>
        <v>Thursday</v>
      </c>
      <c r="L55" t="str">
        <f>_xlfn.XLOOKUP(Table6[[#This Row],[Loan Date]],$Q$5:$Q$152,$S$5:$S$152)</f>
        <v>Week 0</v>
      </c>
      <c r="Q55" s="7">
        <v>44876</v>
      </c>
      <c r="R55" s="4" t="s">
        <v>1812</v>
      </c>
      <c r="S55" s="6" t="s">
        <v>1822</v>
      </c>
      <c r="U55">
        <f>GETPIVOTDATA("Barcode",$W$3,"Loan Date",DATE(2022,11,11),"Quarter","F22")</f>
        <v>7</v>
      </c>
      <c r="W55" s="21">
        <v>44876</v>
      </c>
      <c r="X55" s="18">
        <v>7</v>
      </c>
      <c r="AG55" s="21">
        <v>44879</v>
      </c>
      <c r="AH55" s="18">
        <v>41</v>
      </c>
      <c r="AM55" s="21">
        <v>44900</v>
      </c>
      <c r="AN55" s="18">
        <v>72</v>
      </c>
    </row>
    <row r="56" spans="1:40" x14ac:dyDescent="0.2">
      <c r="A56" s="1">
        <v>44826</v>
      </c>
      <c r="B56" t="s">
        <v>7</v>
      </c>
      <c r="C56" s="1">
        <v>44916</v>
      </c>
      <c r="D56" t="s">
        <v>1776</v>
      </c>
      <c r="E56" t="s">
        <v>1371</v>
      </c>
      <c r="F56" t="s">
        <v>79</v>
      </c>
      <c r="G56" t="s">
        <v>79</v>
      </c>
      <c r="H56" t="s">
        <v>1282</v>
      </c>
      <c r="I56">
        <f>MONTH(Table6[[#This Row],[Loan Date]])</f>
        <v>9</v>
      </c>
      <c r="J56" t="str">
        <f>_xlfn.XLOOKUP(Table6[[#This Row],[Numeric Month]],$N$5:$N$11,$O$5:$O$11)</f>
        <v>Sept</v>
      </c>
      <c r="K56" t="str">
        <f>_xlfn.XLOOKUP(Table6[[#This Row],[Loan Date]],$Q$5:$Q$152,$R$5:$R$152)</f>
        <v>Thursday</v>
      </c>
      <c r="L56" t="str">
        <f>_xlfn.XLOOKUP(Table6[[#This Row],[Loan Date]],$Q$5:$Q$152,$S$5:$S$152)</f>
        <v>Week 0</v>
      </c>
      <c r="Q56" s="7">
        <v>44877</v>
      </c>
      <c r="R56" s="4" t="s">
        <v>1814</v>
      </c>
      <c r="S56" s="6" t="s">
        <v>1822</v>
      </c>
      <c r="U56">
        <f>GETPIVOTDATA("Barcode",$W$3,"Loan Date",DATE(2022,11,12),"Quarter","F22")</f>
        <v>5</v>
      </c>
      <c r="W56" s="21">
        <v>44877</v>
      </c>
      <c r="X56" s="18">
        <v>5</v>
      </c>
      <c r="AG56" s="21">
        <v>44880</v>
      </c>
      <c r="AH56" s="18">
        <v>34</v>
      </c>
      <c r="AM56" s="21">
        <v>44901</v>
      </c>
      <c r="AN56" s="18">
        <v>49</v>
      </c>
    </row>
    <row r="57" spans="1:40" x14ac:dyDescent="0.2">
      <c r="A57" s="1">
        <v>44826</v>
      </c>
      <c r="B57" t="s">
        <v>7</v>
      </c>
      <c r="C57" s="1">
        <v>45001</v>
      </c>
      <c r="D57" t="s">
        <v>153</v>
      </c>
      <c r="E57" t="s">
        <v>80</v>
      </c>
      <c r="F57" t="s">
        <v>79</v>
      </c>
      <c r="G57" t="s">
        <v>79</v>
      </c>
      <c r="H57" t="s">
        <v>1282</v>
      </c>
      <c r="I57">
        <f>MONTH(Table6[[#This Row],[Loan Date]])</f>
        <v>9</v>
      </c>
      <c r="J57" t="str">
        <f>_xlfn.XLOOKUP(Table6[[#This Row],[Numeric Month]],$N$5:$N$11,$O$5:$O$11)</f>
        <v>Sept</v>
      </c>
      <c r="K57" t="str">
        <f>_xlfn.XLOOKUP(Table6[[#This Row],[Loan Date]],$Q$5:$Q$152,$R$5:$R$152)</f>
        <v>Thursday</v>
      </c>
      <c r="L57" t="str">
        <f>_xlfn.XLOOKUP(Table6[[#This Row],[Loan Date]],$Q$5:$Q$152,$S$5:$S$152)</f>
        <v>Week 0</v>
      </c>
      <c r="Q57" s="7">
        <v>44878</v>
      </c>
      <c r="R57" s="4" t="s">
        <v>1813</v>
      </c>
      <c r="S57" s="6" t="s">
        <v>1822</v>
      </c>
      <c r="U57">
        <f>GETPIVOTDATA("Barcode",$W$3,"Loan Date",DATE(2022,11,13),"Quarter","F22")</f>
        <v>2</v>
      </c>
      <c r="W57" s="21">
        <v>44878</v>
      </c>
      <c r="X57" s="18">
        <v>2</v>
      </c>
      <c r="AG57" s="21">
        <v>44881</v>
      </c>
      <c r="AH57" s="18">
        <v>30</v>
      </c>
      <c r="AM57" s="21">
        <v>44902</v>
      </c>
      <c r="AN57" s="18">
        <v>63</v>
      </c>
    </row>
    <row r="58" spans="1:40" x14ac:dyDescent="0.2">
      <c r="A58" s="1">
        <v>44826</v>
      </c>
      <c r="B58" t="s">
        <v>7</v>
      </c>
      <c r="C58" s="1">
        <v>45001</v>
      </c>
      <c r="D58" t="s">
        <v>1775</v>
      </c>
      <c r="E58" t="s">
        <v>1371</v>
      </c>
      <c r="F58" t="s">
        <v>79</v>
      </c>
      <c r="G58" t="s">
        <v>79</v>
      </c>
      <c r="H58" t="s">
        <v>1282</v>
      </c>
      <c r="I58">
        <f>MONTH(Table6[[#This Row],[Loan Date]])</f>
        <v>9</v>
      </c>
      <c r="J58" t="str">
        <f>_xlfn.XLOOKUP(Table6[[#This Row],[Numeric Month]],$N$5:$N$11,$O$5:$O$11)</f>
        <v>Sept</v>
      </c>
      <c r="K58" t="str">
        <f>_xlfn.XLOOKUP(Table6[[#This Row],[Loan Date]],$Q$5:$Q$152,$R$5:$R$152)</f>
        <v>Thursday</v>
      </c>
      <c r="L58" t="str">
        <f>_xlfn.XLOOKUP(Table6[[#This Row],[Loan Date]],$Q$5:$Q$152,$S$5:$S$152)</f>
        <v>Week 0</v>
      </c>
      <c r="Q58" s="7">
        <v>44879</v>
      </c>
      <c r="R58" s="4" t="s">
        <v>1808</v>
      </c>
      <c r="S58" s="6" t="s">
        <v>1823</v>
      </c>
      <c r="U58">
        <f>GETPIVOTDATA("Barcode",$W$3,"Loan Date",DATE(2022,11,14),"Quarter","F22")</f>
        <v>109</v>
      </c>
      <c r="W58" s="21">
        <v>44879</v>
      </c>
      <c r="X58" s="18">
        <v>109</v>
      </c>
      <c r="AG58" s="21">
        <v>44882</v>
      </c>
      <c r="AH58" s="18">
        <v>29</v>
      </c>
      <c r="AM58" s="21">
        <v>44903</v>
      </c>
      <c r="AN58" s="18">
        <v>43</v>
      </c>
    </row>
    <row r="59" spans="1:40" x14ac:dyDescent="0.2">
      <c r="A59" s="1">
        <v>44826</v>
      </c>
      <c r="B59" t="s">
        <v>7</v>
      </c>
      <c r="C59" s="1">
        <v>44916</v>
      </c>
      <c r="D59" t="s">
        <v>1774</v>
      </c>
      <c r="E59" t="s">
        <v>80</v>
      </c>
      <c r="F59" t="s">
        <v>79</v>
      </c>
      <c r="G59" t="s">
        <v>79</v>
      </c>
      <c r="H59" t="s">
        <v>1282</v>
      </c>
      <c r="I59">
        <f>MONTH(Table6[[#This Row],[Loan Date]])</f>
        <v>9</v>
      </c>
      <c r="J59" t="str">
        <f>_xlfn.XLOOKUP(Table6[[#This Row],[Numeric Month]],$N$5:$N$11,$O$5:$O$11)</f>
        <v>Sept</v>
      </c>
      <c r="K59" t="str">
        <f>_xlfn.XLOOKUP(Table6[[#This Row],[Loan Date]],$Q$5:$Q$152,$R$5:$R$152)</f>
        <v>Thursday</v>
      </c>
      <c r="L59" t="str">
        <f>_xlfn.XLOOKUP(Table6[[#This Row],[Loan Date]],$Q$5:$Q$152,$S$5:$S$152)</f>
        <v>Week 0</v>
      </c>
      <c r="Q59" s="7">
        <v>44880</v>
      </c>
      <c r="R59" s="4" t="s">
        <v>1809</v>
      </c>
      <c r="S59" s="6" t="s">
        <v>1823</v>
      </c>
      <c r="U59">
        <f>GETPIVOTDATA("Barcode",$W$3,"Loan Date",DATE(2022,11,15),"Quarter","F22")</f>
        <v>102</v>
      </c>
      <c r="W59" s="21">
        <v>44880</v>
      </c>
      <c r="X59" s="18">
        <v>102</v>
      </c>
      <c r="AG59" s="21">
        <v>44883</v>
      </c>
      <c r="AH59" s="18">
        <v>20</v>
      </c>
      <c r="AM59" s="21">
        <v>44904</v>
      </c>
      <c r="AN59" s="18">
        <v>24</v>
      </c>
    </row>
    <row r="60" spans="1:40" x14ac:dyDescent="0.2">
      <c r="A60" s="1">
        <v>44826</v>
      </c>
      <c r="B60" t="s">
        <v>7</v>
      </c>
      <c r="C60" s="1">
        <v>44916</v>
      </c>
      <c r="D60" t="s">
        <v>1773</v>
      </c>
      <c r="E60" t="s">
        <v>1371</v>
      </c>
      <c r="F60" t="s">
        <v>79</v>
      </c>
      <c r="G60" t="s">
        <v>79</v>
      </c>
      <c r="H60" t="s">
        <v>1282</v>
      </c>
      <c r="I60">
        <f>MONTH(Table6[[#This Row],[Loan Date]])</f>
        <v>9</v>
      </c>
      <c r="J60" t="str">
        <f>_xlfn.XLOOKUP(Table6[[#This Row],[Numeric Month]],$N$5:$N$11,$O$5:$O$11)</f>
        <v>Sept</v>
      </c>
      <c r="K60" t="str">
        <f>_xlfn.XLOOKUP(Table6[[#This Row],[Loan Date]],$Q$5:$Q$152,$R$5:$R$152)</f>
        <v>Thursday</v>
      </c>
      <c r="L60" t="str">
        <f>_xlfn.XLOOKUP(Table6[[#This Row],[Loan Date]],$Q$5:$Q$152,$S$5:$S$152)</f>
        <v>Week 0</v>
      </c>
      <c r="Q60" s="7">
        <v>44881</v>
      </c>
      <c r="R60" s="4" t="s">
        <v>1810</v>
      </c>
      <c r="S60" s="6" t="s">
        <v>1823</v>
      </c>
      <c r="U60">
        <f>GETPIVOTDATA("Barcode",$W$3,"Loan Date",DATE(2022,11,16),"Quarter","F22")</f>
        <v>98</v>
      </c>
      <c r="W60" s="21">
        <v>44881</v>
      </c>
      <c r="X60" s="18">
        <v>98</v>
      </c>
      <c r="AG60" s="21">
        <v>44884</v>
      </c>
      <c r="AH60" s="18">
        <v>2</v>
      </c>
      <c r="AM60" s="2" t="s">
        <v>0</v>
      </c>
      <c r="AN60" s="18">
        <v>6294</v>
      </c>
    </row>
    <row r="61" spans="1:40" x14ac:dyDescent="0.2">
      <c r="A61" s="1">
        <v>44826</v>
      </c>
      <c r="B61" t="s">
        <v>7</v>
      </c>
      <c r="C61" s="1">
        <v>44916</v>
      </c>
      <c r="D61" t="s">
        <v>1772</v>
      </c>
      <c r="E61" t="s">
        <v>80</v>
      </c>
      <c r="F61" t="s">
        <v>79</v>
      </c>
      <c r="G61" t="s">
        <v>79</v>
      </c>
      <c r="H61" t="s">
        <v>1282</v>
      </c>
      <c r="I61">
        <f>MONTH(Table6[[#This Row],[Loan Date]])</f>
        <v>9</v>
      </c>
      <c r="J61" t="str">
        <f>_xlfn.XLOOKUP(Table6[[#This Row],[Numeric Month]],$N$5:$N$11,$O$5:$O$11)</f>
        <v>Sept</v>
      </c>
      <c r="K61" t="str">
        <f>_xlfn.XLOOKUP(Table6[[#This Row],[Loan Date]],$Q$5:$Q$152,$R$5:$R$152)</f>
        <v>Thursday</v>
      </c>
      <c r="L61" t="str">
        <f>_xlfn.XLOOKUP(Table6[[#This Row],[Loan Date]],$Q$5:$Q$152,$S$5:$S$152)</f>
        <v>Week 0</v>
      </c>
      <c r="Q61" s="7">
        <v>44882</v>
      </c>
      <c r="R61" s="4" t="s">
        <v>1811</v>
      </c>
      <c r="S61" s="6" t="s">
        <v>1823</v>
      </c>
      <c r="U61">
        <f>GETPIVOTDATA("Barcode",$W$3,"Loan Date",DATE(2022,11,17),"Quarter","F22")</f>
        <v>82</v>
      </c>
      <c r="W61" s="21">
        <v>44882</v>
      </c>
      <c r="X61" s="18">
        <v>82</v>
      </c>
      <c r="AG61" s="21">
        <v>44885</v>
      </c>
      <c r="AH61" s="18">
        <v>4</v>
      </c>
      <c r="AM61" s="21">
        <v>44935</v>
      </c>
      <c r="AN61" s="18">
        <v>116</v>
      </c>
    </row>
    <row r="62" spans="1:40" x14ac:dyDescent="0.2">
      <c r="A62" s="1">
        <v>44826</v>
      </c>
      <c r="B62" t="s">
        <v>7</v>
      </c>
      <c r="C62" s="1">
        <v>44916</v>
      </c>
      <c r="D62" t="s">
        <v>1771</v>
      </c>
      <c r="E62" t="s">
        <v>1371</v>
      </c>
      <c r="F62" t="s">
        <v>79</v>
      </c>
      <c r="G62" t="s">
        <v>79</v>
      </c>
      <c r="H62" t="s">
        <v>1282</v>
      </c>
      <c r="I62">
        <f>MONTH(Table6[[#This Row],[Loan Date]])</f>
        <v>9</v>
      </c>
      <c r="J62" t="str">
        <f>_xlfn.XLOOKUP(Table6[[#This Row],[Numeric Month]],$N$5:$N$11,$O$5:$O$11)</f>
        <v>Sept</v>
      </c>
      <c r="K62" t="str">
        <f>_xlfn.XLOOKUP(Table6[[#This Row],[Loan Date]],$Q$5:$Q$152,$R$5:$R$152)</f>
        <v>Thursday</v>
      </c>
      <c r="L62" t="str">
        <f>_xlfn.XLOOKUP(Table6[[#This Row],[Loan Date]],$Q$5:$Q$152,$S$5:$S$152)</f>
        <v>Week 0</v>
      </c>
      <c r="Q62" s="7">
        <v>44883</v>
      </c>
      <c r="R62" s="4" t="s">
        <v>1812</v>
      </c>
      <c r="S62" s="6" t="s">
        <v>1823</v>
      </c>
      <c r="U62">
        <f>GETPIVOTDATA("Barcode",$W$3,"Loan Date",DATE(2022,11,18),"Quarter","F22")</f>
        <v>63</v>
      </c>
      <c r="W62" s="21">
        <v>44883</v>
      </c>
      <c r="X62" s="18">
        <v>63</v>
      </c>
      <c r="AG62" s="21">
        <v>44886</v>
      </c>
      <c r="AH62" s="18">
        <v>35</v>
      </c>
      <c r="AM62" s="21">
        <v>44936</v>
      </c>
      <c r="AN62" s="18">
        <v>160</v>
      </c>
    </row>
    <row r="63" spans="1:40" x14ac:dyDescent="0.2">
      <c r="A63" s="1">
        <v>44826</v>
      </c>
      <c r="B63" t="s">
        <v>5</v>
      </c>
      <c r="C63" s="1">
        <v>44904</v>
      </c>
      <c r="D63" t="s">
        <v>891</v>
      </c>
      <c r="E63" t="s">
        <v>3</v>
      </c>
      <c r="F63" t="s">
        <v>2</v>
      </c>
      <c r="G63" t="s">
        <v>1</v>
      </c>
      <c r="H63" t="s">
        <v>1282</v>
      </c>
      <c r="I63">
        <f>MONTH(Table6[[#This Row],[Loan Date]])</f>
        <v>9</v>
      </c>
      <c r="J63" t="str">
        <f>_xlfn.XLOOKUP(Table6[[#This Row],[Numeric Month]],$N$5:$N$11,$O$5:$O$11)</f>
        <v>Sept</v>
      </c>
      <c r="K63" t="str">
        <f>_xlfn.XLOOKUP(Table6[[#This Row],[Loan Date]],$Q$5:$Q$152,$R$5:$R$152)</f>
        <v>Thursday</v>
      </c>
      <c r="L63" t="str">
        <f>_xlfn.XLOOKUP(Table6[[#This Row],[Loan Date]],$Q$5:$Q$152,$S$5:$S$152)</f>
        <v>Week 0</v>
      </c>
      <c r="Q63" s="7">
        <v>44884</v>
      </c>
      <c r="R63" s="4" t="s">
        <v>1814</v>
      </c>
      <c r="S63" s="6" t="s">
        <v>1823</v>
      </c>
      <c r="U63">
        <f>GETPIVOTDATA("Barcode",$W$3,"Loan Date",DATE(2022,11,19),"Quarter","F22")</f>
        <v>2</v>
      </c>
      <c r="W63" s="21">
        <v>44884</v>
      </c>
      <c r="X63" s="18">
        <v>2</v>
      </c>
      <c r="AG63" s="21">
        <v>44887</v>
      </c>
      <c r="AH63" s="18">
        <v>20</v>
      </c>
      <c r="AM63" s="21">
        <v>44937</v>
      </c>
      <c r="AN63" s="18">
        <v>118</v>
      </c>
    </row>
    <row r="64" spans="1:40" x14ac:dyDescent="0.2">
      <c r="A64" s="1">
        <v>44826</v>
      </c>
      <c r="B64" t="s">
        <v>7</v>
      </c>
      <c r="C64" s="1">
        <v>44833</v>
      </c>
      <c r="D64" t="s">
        <v>140</v>
      </c>
      <c r="E64" t="s">
        <v>9</v>
      </c>
      <c r="F64" t="s">
        <v>8</v>
      </c>
      <c r="G64" t="s">
        <v>1</v>
      </c>
      <c r="H64" t="s">
        <v>1282</v>
      </c>
      <c r="I64">
        <f>MONTH(Table6[[#This Row],[Loan Date]])</f>
        <v>9</v>
      </c>
      <c r="J64" t="str">
        <f>_xlfn.XLOOKUP(Table6[[#This Row],[Numeric Month]],$N$5:$N$11,$O$5:$O$11)</f>
        <v>Sept</v>
      </c>
      <c r="K64" t="str">
        <f>_xlfn.XLOOKUP(Table6[[#This Row],[Loan Date]],$Q$5:$Q$152,$R$5:$R$152)</f>
        <v>Thursday</v>
      </c>
      <c r="L64" t="str">
        <f>_xlfn.XLOOKUP(Table6[[#This Row],[Loan Date]],$Q$5:$Q$152,$S$5:$S$152)</f>
        <v>Week 0</v>
      </c>
      <c r="Q64" s="7">
        <v>44885</v>
      </c>
      <c r="R64" s="4" t="s">
        <v>1813</v>
      </c>
      <c r="S64" s="6" t="s">
        <v>1823</v>
      </c>
      <c r="U64">
        <f>GETPIVOTDATA("Barcode",$W$3,"Loan Date",DATE(2022,11,20),"Quarter","F22")</f>
        <v>6</v>
      </c>
      <c r="W64" s="21">
        <v>44885</v>
      </c>
      <c r="X64" s="18">
        <v>6</v>
      </c>
      <c r="AG64" s="21">
        <v>44888</v>
      </c>
      <c r="AH64" s="18">
        <v>19</v>
      </c>
      <c r="AM64" s="21">
        <v>44938</v>
      </c>
      <c r="AN64" s="18">
        <v>124</v>
      </c>
    </row>
    <row r="65" spans="1:40" x14ac:dyDescent="0.2">
      <c r="A65" s="1">
        <v>44826</v>
      </c>
      <c r="B65" t="s">
        <v>7</v>
      </c>
      <c r="C65" s="1">
        <v>44916</v>
      </c>
      <c r="D65" t="s">
        <v>1121</v>
      </c>
      <c r="E65" t="s">
        <v>80</v>
      </c>
      <c r="F65" t="s">
        <v>79</v>
      </c>
      <c r="G65" t="s">
        <v>79</v>
      </c>
      <c r="H65" t="s">
        <v>1282</v>
      </c>
      <c r="I65">
        <f>MONTH(Table6[[#This Row],[Loan Date]])</f>
        <v>9</v>
      </c>
      <c r="J65" t="str">
        <f>_xlfn.XLOOKUP(Table6[[#This Row],[Numeric Month]],$N$5:$N$11,$O$5:$O$11)</f>
        <v>Sept</v>
      </c>
      <c r="K65" t="str">
        <f>_xlfn.XLOOKUP(Table6[[#This Row],[Loan Date]],$Q$5:$Q$152,$R$5:$R$152)</f>
        <v>Thursday</v>
      </c>
      <c r="L65" t="str">
        <f>_xlfn.XLOOKUP(Table6[[#This Row],[Loan Date]],$Q$5:$Q$152,$S$5:$S$152)</f>
        <v>Week 0</v>
      </c>
      <c r="Q65" s="7">
        <v>44886</v>
      </c>
      <c r="R65" s="4" t="s">
        <v>1808</v>
      </c>
      <c r="S65" s="6" t="s">
        <v>1824</v>
      </c>
      <c r="U65">
        <f>GETPIVOTDATA("Barcode",$W$3,"Loan Date",DATE(2022,11,21),"Quarter","F22")</f>
        <v>81</v>
      </c>
      <c r="W65" s="21">
        <v>44886</v>
      </c>
      <c r="X65" s="18">
        <v>81</v>
      </c>
      <c r="AG65" s="21">
        <v>44893</v>
      </c>
      <c r="AH65" s="18">
        <v>54</v>
      </c>
      <c r="AM65" s="21">
        <v>44939</v>
      </c>
      <c r="AN65" s="18">
        <v>100</v>
      </c>
    </row>
    <row r="66" spans="1:40" x14ac:dyDescent="0.2">
      <c r="A66" s="1">
        <v>44826</v>
      </c>
      <c r="B66" t="s">
        <v>7</v>
      </c>
      <c r="C66" s="1">
        <v>44840</v>
      </c>
      <c r="D66" t="s">
        <v>1075</v>
      </c>
      <c r="E66" t="s">
        <v>9</v>
      </c>
      <c r="F66" t="s">
        <v>8</v>
      </c>
      <c r="G66" t="s">
        <v>1</v>
      </c>
      <c r="H66" t="s">
        <v>1282</v>
      </c>
      <c r="I66">
        <f>MONTH(Table6[[#This Row],[Loan Date]])</f>
        <v>9</v>
      </c>
      <c r="J66" t="str">
        <f>_xlfn.XLOOKUP(Table6[[#This Row],[Numeric Month]],$N$5:$N$11,$O$5:$O$11)</f>
        <v>Sept</v>
      </c>
      <c r="K66" t="str">
        <f>_xlfn.XLOOKUP(Table6[[#This Row],[Loan Date]],$Q$5:$Q$152,$R$5:$R$152)</f>
        <v>Thursday</v>
      </c>
      <c r="L66" t="str">
        <f>_xlfn.XLOOKUP(Table6[[#This Row],[Loan Date]],$Q$5:$Q$152,$S$5:$S$152)</f>
        <v>Week 0</v>
      </c>
      <c r="N66" t="s">
        <v>1815</v>
      </c>
      <c r="Q66" s="7">
        <v>44887</v>
      </c>
      <c r="R66" s="4" t="s">
        <v>1809</v>
      </c>
      <c r="S66" s="6" t="s">
        <v>1824</v>
      </c>
      <c r="U66">
        <f>GETPIVOTDATA("Barcode",$W$3,"Loan Date",DATE(2022,11,22),"Quarter","F22")</f>
        <v>56</v>
      </c>
      <c r="W66" s="21">
        <v>44887</v>
      </c>
      <c r="X66" s="18">
        <v>56</v>
      </c>
      <c r="AG66" s="21">
        <v>44894</v>
      </c>
      <c r="AH66" s="18">
        <v>34</v>
      </c>
      <c r="AM66" s="21">
        <v>44942</v>
      </c>
      <c r="AN66" s="18">
        <v>12</v>
      </c>
    </row>
    <row r="67" spans="1:40" x14ac:dyDescent="0.2">
      <c r="A67" s="1">
        <v>44826</v>
      </c>
      <c r="B67" t="s">
        <v>7</v>
      </c>
      <c r="C67" s="1">
        <v>44916</v>
      </c>
      <c r="D67" t="s">
        <v>1132</v>
      </c>
      <c r="E67" t="s">
        <v>80</v>
      </c>
      <c r="F67" t="s">
        <v>79</v>
      </c>
      <c r="G67" t="s">
        <v>79</v>
      </c>
      <c r="H67" t="s">
        <v>1282</v>
      </c>
      <c r="I67">
        <f>MONTH(Table6[[#This Row],[Loan Date]])</f>
        <v>9</v>
      </c>
      <c r="J67" t="str">
        <f>_xlfn.XLOOKUP(Table6[[#This Row],[Numeric Month]],$N$5:$N$11,$O$5:$O$11)</f>
        <v>Sept</v>
      </c>
      <c r="K67" t="str">
        <f>_xlfn.XLOOKUP(Table6[[#This Row],[Loan Date]],$Q$5:$Q$152,$R$5:$R$152)</f>
        <v>Thursday</v>
      </c>
      <c r="L67" t="str">
        <f>_xlfn.XLOOKUP(Table6[[#This Row],[Loan Date]],$Q$5:$Q$152,$S$5:$S$152)</f>
        <v>Week 0</v>
      </c>
      <c r="N67" t="s">
        <v>1816</v>
      </c>
      <c r="Q67" s="7">
        <v>44888</v>
      </c>
      <c r="R67" s="4" t="s">
        <v>1810</v>
      </c>
      <c r="S67" s="6" t="s">
        <v>1824</v>
      </c>
      <c r="U67">
        <f>GETPIVOTDATA("Barcode",$W$3,"Loan Date",DATE(2022,11,23),"Quarter","F22")</f>
        <v>41</v>
      </c>
      <c r="W67" s="21">
        <v>44888</v>
      </c>
      <c r="X67" s="18">
        <v>41</v>
      </c>
      <c r="AG67" s="21">
        <v>44895</v>
      </c>
      <c r="AH67" s="18">
        <v>37</v>
      </c>
      <c r="AM67" s="21">
        <v>44943</v>
      </c>
      <c r="AN67" s="18">
        <v>132</v>
      </c>
    </row>
    <row r="68" spans="1:40" x14ac:dyDescent="0.2">
      <c r="A68" s="1">
        <v>44826</v>
      </c>
      <c r="B68" t="s">
        <v>7</v>
      </c>
      <c r="C68" s="1">
        <v>44916</v>
      </c>
      <c r="D68" t="s">
        <v>1770</v>
      </c>
      <c r="E68" t="s">
        <v>1371</v>
      </c>
      <c r="F68" t="s">
        <v>79</v>
      </c>
      <c r="G68" t="s">
        <v>79</v>
      </c>
      <c r="H68" t="s">
        <v>1282</v>
      </c>
      <c r="I68">
        <f>MONTH(Table6[[#This Row],[Loan Date]])</f>
        <v>9</v>
      </c>
      <c r="J68" t="str">
        <f>_xlfn.XLOOKUP(Table6[[#This Row],[Numeric Month]],$N$5:$N$11,$O$5:$O$11)</f>
        <v>Sept</v>
      </c>
      <c r="K68" t="str">
        <f>_xlfn.XLOOKUP(Table6[[#This Row],[Loan Date]],$Q$5:$Q$152,$R$5:$R$152)</f>
        <v>Thursday</v>
      </c>
      <c r="L68" t="str">
        <f>_xlfn.XLOOKUP(Table6[[#This Row],[Loan Date]],$Q$5:$Q$152,$S$5:$S$152)</f>
        <v>Week 0</v>
      </c>
      <c r="N68" t="s">
        <v>1817</v>
      </c>
      <c r="Q68" s="7">
        <v>44893</v>
      </c>
      <c r="R68" s="4" t="s">
        <v>1808</v>
      </c>
      <c r="S68" s="6" t="s">
        <v>1825</v>
      </c>
      <c r="U68">
        <f>GETPIVOTDATA("Barcode",$W$3,"Loan Date",DATE(2022,11,28),"Quarter","F22")</f>
        <v>128</v>
      </c>
      <c r="W68" s="21">
        <v>44893</v>
      </c>
      <c r="X68" s="18">
        <v>128</v>
      </c>
      <c r="AG68" s="21">
        <v>44896</v>
      </c>
      <c r="AH68" s="18">
        <v>27</v>
      </c>
      <c r="AM68" s="21">
        <v>44944</v>
      </c>
      <c r="AN68" s="18">
        <v>115</v>
      </c>
    </row>
    <row r="69" spans="1:40" x14ac:dyDescent="0.2">
      <c r="A69" s="1">
        <v>44826</v>
      </c>
      <c r="B69" t="s">
        <v>7</v>
      </c>
      <c r="C69" s="1">
        <v>44916</v>
      </c>
      <c r="D69" t="s">
        <v>1199</v>
      </c>
      <c r="E69" t="s">
        <v>80</v>
      </c>
      <c r="F69" t="s">
        <v>79</v>
      </c>
      <c r="G69" t="s">
        <v>79</v>
      </c>
      <c r="H69" t="s">
        <v>1282</v>
      </c>
      <c r="I69">
        <f>MONTH(Table6[[#This Row],[Loan Date]])</f>
        <v>9</v>
      </c>
      <c r="J69" t="str">
        <f>_xlfn.XLOOKUP(Table6[[#This Row],[Numeric Month]],$N$5:$N$11,$O$5:$O$11)</f>
        <v>Sept</v>
      </c>
      <c r="K69" t="str">
        <f>_xlfn.XLOOKUP(Table6[[#This Row],[Loan Date]],$Q$5:$Q$152,$R$5:$R$152)</f>
        <v>Thursday</v>
      </c>
      <c r="L69" t="str">
        <f>_xlfn.XLOOKUP(Table6[[#This Row],[Loan Date]],$Q$5:$Q$152,$S$5:$S$152)</f>
        <v>Week 0</v>
      </c>
      <c r="N69" t="s">
        <v>1818</v>
      </c>
      <c r="Q69" s="7">
        <v>44894</v>
      </c>
      <c r="R69" s="4" t="s">
        <v>1809</v>
      </c>
      <c r="S69" s="6" t="s">
        <v>1825</v>
      </c>
      <c r="U69">
        <f>GETPIVOTDATA("Barcode",$W$3,"Loan Date",DATE(2022,11,29),"Quarter","F22")</f>
        <v>113</v>
      </c>
      <c r="W69" s="21">
        <v>44894</v>
      </c>
      <c r="X69" s="18">
        <v>113</v>
      </c>
      <c r="AG69" s="21">
        <v>44897</v>
      </c>
      <c r="AH69" s="18">
        <v>21</v>
      </c>
      <c r="AM69" s="21">
        <v>44945</v>
      </c>
      <c r="AN69" s="18">
        <v>102</v>
      </c>
    </row>
    <row r="70" spans="1:40" x14ac:dyDescent="0.2">
      <c r="A70" s="1">
        <v>44826</v>
      </c>
      <c r="B70" t="s">
        <v>7</v>
      </c>
      <c r="C70" s="1">
        <v>44916</v>
      </c>
      <c r="D70" t="s">
        <v>1769</v>
      </c>
      <c r="E70" t="s">
        <v>1371</v>
      </c>
      <c r="F70" t="s">
        <v>79</v>
      </c>
      <c r="G70" t="s">
        <v>79</v>
      </c>
      <c r="H70" t="s">
        <v>1282</v>
      </c>
      <c r="I70">
        <f>MONTH(Table6[[#This Row],[Loan Date]])</f>
        <v>9</v>
      </c>
      <c r="J70" t="str">
        <f>_xlfn.XLOOKUP(Table6[[#This Row],[Numeric Month]],$N$5:$N$11,$O$5:$O$11)</f>
        <v>Sept</v>
      </c>
      <c r="K70" t="str">
        <f>_xlfn.XLOOKUP(Table6[[#This Row],[Loan Date]],$Q$5:$Q$152,$R$5:$R$152)</f>
        <v>Thursday</v>
      </c>
      <c r="L70" t="str">
        <f>_xlfn.XLOOKUP(Table6[[#This Row],[Loan Date]],$Q$5:$Q$152,$S$5:$S$152)</f>
        <v>Week 0</v>
      </c>
      <c r="N70" t="s">
        <v>1819</v>
      </c>
      <c r="Q70" s="7">
        <v>44895</v>
      </c>
      <c r="R70" s="4" t="s">
        <v>1810</v>
      </c>
      <c r="S70" s="6" t="s">
        <v>1825</v>
      </c>
      <c r="U70">
        <f>GETPIVOTDATA("Barcode",$W$3,"Loan Date",DATE(2022,11,30),"Quarter","F22")</f>
        <v>105</v>
      </c>
      <c r="W70" s="21">
        <v>44895</v>
      </c>
      <c r="X70" s="18">
        <v>105</v>
      </c>
      <c r="AG70" s="21">
        <v>44899</v>
      </c>
      <c r="AH70" s="18">
        <v>3</v>
      </c>
      <c r="AM70" s="21">
        <v>44946</v>
      </c>
      <c r="AN70" s="18">
        <v>83</v>
      </c>
    </row>
    <row r="71" spans="1:40" x14ac:dyDescent="0.2">
      <c r="A71" s="1">
        <v>44826</v>
      </c>
      <c r="B71" t="s">
        <v>7</v>
      </c>
      <c r="C71" s="1">
        <v>44833</v>
      </c>
      <c r="D71" t="s">
        <v>1298</v>
      </c>
      <c r="E71" t="s">
        <v>9</v>
      </c>
      <c r="F71" t="s">
        <v>8</v>
      </c>
      <c r="G71" t="s">
        <v>1</v>
      </c>
      <c r="H71" t="s">
        <v>1282</v>
      </c>
      <c r="I71">
        <f>MONTH(Table6[[#This Row],[Loan Date]])</f>
        <v>9</v>
      </c>
      <c r="J71" t="str">
        <f>_xlfn.XLOOKUP(Table6[[#This Row],[Numeric Month]],$N$5:$N$11,$O$5:$O$11)</f>
        <v>Sept</v>
      </c>
      <c r="K71" t="str">
        <f>_xlfn.XLOOKUP(Table6[[#This Row],[Loan Date]],$Q$5:$Q$152,$R$5:$R$152)</f>
        <v>Thursday</v>
      </c>
      <c r="L71" t="str">
        <f>_xlfn.XLOOKUP(Table6[[#This Row],[Loan Date]],$Q$5:$Q$152,$S$5:$S$152)</f>
        <v>Week 0</v>
      </c>
      <c r="N71" t="s">
        <v>1820</v>
      </c>
      <c r="Q71" s="7">
        <v>44896</v>
      </c>
      <c r="R71" s="4" t="s">
        <v>1811</v>
      </c>
      <c r="S71" s="6" t="s">
        <v>1825</v>
      </c>
      <c r="U71">
        <f>GETPIVOTDATA("Barcode",$W$3,"Loan Date",DATE(2022,12,1),"Quarter","F22")</f>
        <v>90</v>
      </c>
      <c r="W71" s="21">
        <v>44896</v>
      </c>
      <c r="X71" s="18">
        <v>90</v>
      </c>
      <c r="AG71" s="21">
        <v>44900</v>
      </c>
      <c r="AH71" s="18">
        <v>28</v>
      </c>
      <c r="AM71" s="21">
        <v>44949</v>
      </c>
      <c r="AN71" s="18">
        <v>98</v>
      </c>
    </row>
    <row r="72" spans="1:40" x14ac:dyDescent="0.2">
      <c r="A72" s="1">
        <v>44826</v>
      </c>
      <c r="B72" t="s">
        <v>5</v>
      </c>
      <c r="C72" s="1">
        <v>44826</v>
      </c>
      <c r="D72" t="s">
        <v>77</v>
      </c>
      <c r="E72" t="s">
        <v>23</v>
      </c>
      <c r="F72" t="s">
        <v>23</v>
      </c>
      <c r="G72" t="s">
        <v>20</v>
      </c>
      <c r="H72" t="s">
        <v>1282</v>
      </c>
      <c r="I72">
        <f>MONTH(Table6[[#This Row],[Loan Date]])</f>
        <v>9</v>
      </c>
      <c r="J72" t="str">
        <f>_xlfn.XLOOKUP(Table6[[#This Row],[Numeric Month]],$N$5:$N$11,$O$5:$O$11)</f>
        <v>Sept</v>
      </c>
      <c r="K72" t="str">
        <f>_xlfn.XLOOKUP(Table6[[#This Row],[Loan Date]],$Q$5:$Q$152,$R$5:$R$152)</f>
        <v>Thursday</v>
      </c>
      <c r="L72" t="str">
        <f>_xlfn.XLOOKUP(Table6[[#This Row],[Loan Date]],$Q$5:$Q$152,$S$5:$S$152)</f>
        <v>Week 0</v>
      </c>
      <c r="N72" t="s">
        <v>1821</v>
      </c>
      <c r="Q72" s="7">
        <v>44897</v>
      </c>
      <c r="R72" s="4" t="s">
        <v>1812</v>
      </c>
      <c r="S72" s="6" t="s">
        <v>1825</v>
      </c>
      <c r="U72">
        <f>GETPIVOTDATA("Barcode",$W$3,"Loan Date",DATE(2022,12,2),"Quarter","F22")</f>
        <v>74</v>
      </c>
      <c r="W72" s="21">
        <v>44897</v>
      </c>
      <c r="X72" s="18">
        <v>74</v>
      </c>
      <c r="AG72" s="21">
        <v>44901</v>
      </c>
      <c r="AH72" s="18">
        <v>13</v>
      </c>
      <c r="AM72" s="21">
        <v>44950</v>
      </c>
      <c r="AN72" s="18">
        <v>103</v>
      </c>
    </row>
    <row r="73" spans="1:40" x14ac:dyDescent="0.2">
      <c r="A73" s="1">
        <v>44826</v>
      </c>
      <c r="B73" t="s">
        <v>5</v>
      </c>
      <c r="C73" s="1">
        <v>44826</v>
      </c>
      <c r="D73" t="s">
        <v>198</v>
      </c>
      <c r="E73" t="s">
        <v>168</v>
      </c>
      <c r="F73" t="s">
        <v>168</v>
      </c>
      <c r="G73" t="s">
        <v>20</v>
      </c>
      <c r="H73" t="s">
        <v>1282</v>
      </c>
      <c r="I73">
        <f>MONTH(Table6[[#This Row],[Loan Date]])</f>
        <v>9</v>
      </c>
      <c r="J73" t="str">
        <f>_xlfn.XLOOKUP(Table6[[#This Row],[Numeric Month]],$N$5:$N$11,$O$5:$O$11)</f>
        <v>Sept</v>
      </c>
      <c r="K73" t="str">
        <f>_xlfn.XLOOKUP(Table6[[#This Row],[Loan Date]],$Q$5:$Q$152,$R$5:$R$152)</f>
        <v>Thursday</v>
      </c>
      <c r="L73" t="str">
        <f>_xlfn.XLOOKUP(Table6[[#This Row],[Loan Date]],$Q$5:$Q$152,$S$5:$S$152)</f>
        <v>Week 0</v>
      </c>
      <c r="N73" t="s">
        <v>1822</v>
      </c>
      <c r="Q73" s="7">
        <v>44898</v>
      </c>
      <c r="R73" s="4" t="s">
        <v>1814</v>
      </c>
      <c r="S73" s="6" t="s">
        <v>1825</v>
      </c>
      <c r="U73">
        <f>GETPIVOTDATA("Barcode",$W$3,"Loan Date",DATE(2022,12,3),"Quarter","F22")</f>
        <v>6</v>
      </c>
      <c r="W73" s="21">
        <v>44898</v>
      </c>
      <c r="X73" s="18">
        <v>6</v>
      </c>
      <c r="AG73" s="21">
        <v>44902</v>
      </c>
      <c r="AH73" s="18">
        <v>14</v>
      </c>
      <c r="AM73" s="21">
        <v>44951</v>
      </c>
      <c r="AN73" s="18">
        <v>101</v>
      </c>
    </row>
    <row r="74" spans="1:40" x14ac:dyDescent="0.2">
      <c r="A74" s="1">
        <v>44826</v>
      </c>
      <c r="B74" t="s">
        <v>7</v>
      </c>
      <c r="C74" s="1">
        <v>44916</v>
      </c>
      <c r="D74" t="s">
        <v>1218</v>
      </c>
      <c r="E74" t="s">
        <v>80</v>
      </c>
      <c r="F74" t="s">
        <v>79</v>
      </c>
      <c r="G74" t="s">
        <v>79</v>
      </c>
      <c r="H74" t="s">
        <v>1282</v>
      </c>
      <c r="I74">
        <f>MONTH(Table6[[#This Row],[Loan Date]])</f>
        <v>9</v>
      </c>
      <c r="J74" t="str">
        <f>_xlfn.XLOOKUP(Table6[[#This Row],[Numeric Month]],$N$5:$N$11,$O$5:$O$11)</f>
        <v>Sept</v>
      </c>
      <c r="K74" t="str">
        <f>_xlfn.XLOOKUP(Table6[[#This Row],[Loan Date]],$Q$5:$Q$152,$R$5:$R$152)</f>
        <v>Thursday</v>
      </c>
      <c r="L74" t="str">
        <f>_xlfn.XLOOKUP(Table6[[#This Row],[Loan Date]],$Q$5:$Q$152,$S$5:$S$152)</f>
        <v>Week 0</v>
      </c>
      <c r="N74" t="s">
        <v>1823</v>
      </c>
      <c r="Q74" s="7">
        <v>44899</v>
      </c>
      <c r="R74" s="4" t="s">
        <v>1813</v>
      </c>
      <c r="S74" s="6" t="s">
        <v>1825</v>
      </c>
      <c r="U74">
        <f>GETPIVOTDATA("Barcode",$W$3,"Loan Date",DATE(2022,12,4),"Quarter","F22")</f>
        <v>9</v>
      </c>
      <c r="W74" s="21">
        <v>44899</v>
      </c>
      <c r="X74" s="18">
        <v>9</v>
      </c>
      <c r="AG74" s="21">
        <v>44903</v>
      </c>
      <c r="AH74" s="18">
        <v>8</v>
      </c>
      <c r="AM74" s="21">
        <v>44952</v>
      </c>
      <c r="AN74" s="18">
        <v>112</v>
      </c>
    </row>
    <row r="75" spans="1:40" x14ac:dyDescent="0.2">
      <c r="A75" s="1">
        <v>44826</v>
      </c>
      <c r="B75" t="s">
        <v>7</v>
      </c>
      <c r="C75" s="1">
        <v>44840</v>
      </c>
      <c r="D75" t="s">
        <v>1069</v>
      </c>
      <c r="E75" t="s">
        <v>9</v>
      </c>
      <c r="F75" t="s">
        <v>8</v>
      </c>
      <c r="G75" t="s">
        <v>1</v>
      </c>
      <c r="H75" t="s">
        <v>1282</v>
      </c>
      <c r="I75">
        <f>MONTH(Table6[[#This Row],[Loan Date]])</f>
        <v>9</v>
      </c>
      <c r="J75" t="str">
        <f>_xlfn.XLOOKUP(Table6[[#This Row],[Numeric Month]],$N$5:$N$11,$O$5:$O$11)</f>
        <v>Sept</v>
      </c>
      <c r="K75" t="str">
        <f>_xlfn.XLOOKUP(Table6[[#This Row],[Loan Date]],$Q$5:$Q$152,$R$5:$R$152)</f>
        <v>Thursday</v>
      </c>
      <c r="L75" t="str">
        <f>_xlfn.XLOOKUP(Table6[[#This Row],[Loan Date]],$Q$5:$Q$152,$S$5:$S$152)</f>
        <v>Week 0</v>
      </c>
      <c r="N75" t="s">
        <v>1824</v>
      </c>
      <c r="Q75" s="7">
        <v>44900</v>
      </c>
      <c r="R75" s="4" t="s">
        <v>1808</v>
      </c>
      <c r="S75" s="6" t="s">
        <v>1826</v>
      </c>
      <c r="U75">
        <f>GETPIVOTDATA("Barcode",$W$3,"Loan Date",DATE(2022,12,5),"Quarter","F22")</f>
        <v>72</v>
      </c>
      <c r="W75" s="21">
        <v>44900</v>
      </c>
      <c r="X75" s="18">
        <v>72</v>
      </c>
      <c r="AG75" s="21">
        <v>44904</v>
      </c>
      <c r="AH75" s="18">
        <v>4</v>
      </c>
      <c r="AM75" s="21">
        <v>44953</v>
      </c>
      <c r="AN75" s="18">
        <v>86</v>
      </c>
    </row>
    <row r="76" spans="1:40" x14ac:dyDescent="0.2">
      <c r="A76" s="1">
        <v>44826</v>
      </c>
      <c r="B76" t="s">
        <v>7</v>
      </c>
      <c r="C76" s="1">
        <v>44916</v>
      </c>
      <c r="D76" t="s">
        <v>1768</v>
      </c>
      <c r="E76" t="s">
        <v>80</v>
      </c>
      <c r="F76" t="s">
        <v>79</v>
      </c>
      <c r="G76" t="s">
        <v>79</v>
      </c>
      <c r="H76" t="s">
        <v>1282</v>
      </c>
      <c r="I76">
        <f>MONTH(Table6[[#This Row],[Loan Date]])</f>
        <v>9</v>
      </c>
      <c r="J76" t="str">
        <f>_xlfn.XLOOKUP(Table6[[#This Row],[Numeric Month]],$N$5:$N$11,$O$5:$O$11)</f>
        <v>Sept</v>
      </c>
      <c r="K76" t="str">
        <f>_xlfn.XLOOKUP(Table6[[#This Row],[Loan Date]],$Q$5:$Q$152,$R$5:$R$152)</f>
        <v>Thursday</v>
      </c>
      <c r="L76" t="str">
        <f>_xlfn.XLOOKUP(Table6[[#This Row],[Loan Date]],$Q$5:$Q$152,$S$5:$S$152)</f>
        <v>Week 0</v>
      </c>
      <c r="N76" t="s">
        <v>1825</v>
      </c>
      <c r="Q76" s="7">
        <v>44901</v>
      </c>
      <c r="R76" s="4" t="s">
        <v>1809</v>
      </c>
      <c r="S76" s="6" t="s">
        <v>1826</v>
      </c>
      <c r="U76">
        <f>GETPIVOTDATA("Barcode",$W$3,"Loan Date",DATE(2022,12,6),"Quarter","F22")</f>
        <v>49</v>
      </c>
      <c r="W76" s="21">
        <v>44901</v>
      </c>
      <c r="X76" s="18">
        <v>49</v>
      </c>
      <c r="AG76" s="2" t="s">
        <v>0</v>
      </c>
      <c r="AH76" s="18">
        <v>2033</v>
      </c>
      <c r="AM76" s="21">
        <v>44956</v>
      </c>
      <c r="AN76" s="18">
        <v>123</v>
      </c>
    </row>
    <row r="77" spans="1:40" x14ac:dyDescent="0.2">
      <c r="A77" s="1">
        <v>44826</v>
      </c>
      <c r="B77" t="s">
        <v>7</v>
      </c>
      <c r="C77" s="1">
        <v>44833</v>
      </c>
      <c r="D77" t="s">
        <v>397</v>
      </c>
      <c r="E77" t="s">
        <v>9</v>
      </c>
      <c r="F77" t="s">
        <v>8</v>
      </c>
      <c r="G77" t="s">
        <v>1</v>
      </c>
      <c r="H77" t="s">
        <v>1282</v>
      </c>
      <c r="I77">
        <f>MONTH(Table6[[#This Row],[Loan Date]])</f>
        <v>9</v>
      </c>
      <c r="J77" t="str">
        <f>_xlfn.XLOOKUP(Table6[[#This Row],[Numeric Month]],$N$5:$N$11,$O$5:$O$11)</f>
        <v>Sept</v>
      </c>
      <c r="K77" t="str">
        <f>_xlfn.XLOOKUP(Table6[[#This Row],[Loan Date]],$Q$5:$Q$152,$R$5:$R$152)</f>
        <v>Thursday</v>
      </c>
      <c r="L77" t="str">
        <f>_xlfn.XLOOKUP(Table6[[#This Row],[Loan Date]],$Q$5:$Q$152,$S$5:$S$152)</f>
        <v>Week 0</v>
      </c>
      <c r="N77" t="s">
        <v>1826</v>
      </c>
      <c r="Q77" s="7">
        <v>44902</v>
      </c>
      <c r="R77" s="4" t="s">
        <v>1810</v>
      </c>
      <c r="S77" s="6" t="s">
        <v>1826</v>
      </c>
      <c r="U77">
        <f>GETPIVOTDATA("Barcode",$W$3,"Loan Date",DATE(2022,12,7),"Quarter","F22")</f>
        <v>63</v>
      </c>
      <c r="W77" s="21">
        <v>44902</v>
      </c>
      <c r="X77" s="18">
        <v>63</v>
      </c>
      <c r="AG77" s="21">
        <v>44935</v>
      </c>
      <c r="AH77" s="18">
        <v>61</v>
      </c>
      <c r="AM77" s="21">
        <v>44957</v>
      </c>
      <c r="AN77" s="18">
        <v>111</v>
      </c>
    </row>
    <row r="78" spans="1:40" x14ac:dyDescent="0.2">
      <c r="A78" s="1">
        <v>44826</v>
      </c>
      <c r="B78" t="s">
        <v>7</v>
      </c>
      <c r="C78" s="1">
        <v>44833</v>
      </c>
      <c r="D78" t="s">
        <v>291</v>
      </c>
      <c r="E78" t="s">
        <v>9</v>
      </c>
      <c r="F78" t="s">
        <v>8</v>
      </c>
      <c r="G78" t="s">
        <v>1</v>
      </c>
      <c r="H78" t="s">
        <v>1282</v>
      </c>
      <c r="I78">
        <f>MONTH(Table6[[#This Row],[Loan Date]])</f>
        <v>9</v>
      </c>
      <c r="J78" t="str">
        <f>_xlfn.XLOOKUP(Table6[[#This Row],[Numeric Month]],$N$5:$N$11,$O$5:$O$11)</f>
        <v>Sept</v>
      </c>
      <c r="K78" t="str">
        <f>_xlfn.XLOOKUP(Table6[[#This Row],[Loan Date]],$Q$5:$Q$152,$R$5:$R$152)</f>
        <v>Thursday</v>
      </c>
      <c r="L78" t="str">
        <f>_xlfn.XLOOKUP(Table6[[#This Row],[Loan Date]],$Q$5:$Q$152,$S$5:$S$152)</f>
        <v>Week 0</v>
      </c>
      <c r="Q78" s="7">
        <v>44903</v>
      </c>
      <c r="R78" s="4" t="s">
        <v>1811</v>
      </c>
      <c r="S78" s="6" t="s">
        <v>1826</v>
      </c>
      <c r="U78">
        <f>GETPIVOTDATA("Barcode",$W$3,"Loan Date",DATE(2022,12,8),"Quarter","F22")</f>
        <v>43</v>
      </c>
      <c r="W78" s="21">
        <v>44903</v>
      </c>
      <c r="X78" s="18">
        <v>43</v>
      </c>
      <c r="AG78" s="21">
        <v>44936</v>
      </c>
      <c r="AH78" s="18">
        <v>50</v>
      </c>
      <c r="AM78" s="21">
        <v>44958</v>
      </c>
      <c r="AN78" s="18">
        <v>157</v>
      </c>
    </row>
    <row r="79" spans="1:40" x14ac:dyDescent="0.2">
      <c r="A79" s="1">
        <v>44826</v>
      </c>
      <c r="B79" t="s">
        <v>5</v>
      </c>
      <c r="C79" s="1">
        <v>44839</v>
      </c>
      <c r="D79" t="s">
        <v>794</v>
      </c>
      <c r="E79" t="s">
        <v>52</v>
      </c>
      <c r="F79" t="s">
        <v>51</v>
      </c>
      <c r="G79" t="s">
        <v>1</v>
      </c>
      <c r="H79" t="s">
        <v>1282</v>
      </c>
      <c r="I79">
        <f>MONTH(Table6[[#This Row],[Loan Date]])</f>
        <v>9</v>
      </c>
      <c r="J79" t="str">
        <f>_xlfn.XLOOKUP(Table6[[#This Row],[Numeric Month]],$N$5:$N$11,$O$5:$O$11)</f>
        <v>Sept</v>
      </c>
      <c r="K79" t="str">
        <f>_xlfn.XLOOKUP(Table6[[#This Row],[Loan Date]],$Q$5:$Q$152,$R$5:$R$152)</f>
        <v>Thursday</v>
      </c>
      <c r="L79" t="str">
        <f>_xlfn.XLOOKUP(Table6[[#This Row],[Loan Date]],$Q$5:$Q$152,$S$5:$S$152)</f>
        <v>Week 0</v>
      </c>
      <c r="Q79" s="7">
        <v>44904</v>
      </c>
      <c r="R79" s="4" t="s">
        <v>1812</v>
      </c>
      <c r="S79" s="6" t="s">
        <v>1826</v>
      </c>
      <c r="W79" s="21">
        <v>44904</v>
      </c>
      <c r="X79" s="18">
        <v>24</v>
      </c>
      <c r="AG79" s="21">
        <v>44937</v>
      </c>
      <c r="AH79" s="18">
        <v>37</v>
      </c>
      <c r="AM79" s="21">
        <v>44959</v>
      </c>
      <c r="AN79" s="18">
        <v>112</v>
      </c>
    </row>
    <row r="80" spans="1:40" x14ac:dyDescent="0.2">
      <c r="A80" s="1">
        <v>44826</v>
      </c>
      <c r="B80" t="s">
        <v>5</v>
      </c>
      <c r="C80" s="1">
        <v>44839</v>
      </c>
      <c r="D80" t="s">
        <v>852</v>
      </c>
      <c r="E80" t="s">
        <v>52</v>
      </c>
      <c r="F80" t="s">
        <v>51</v>
      </c>
      <c r="G80" t="s">
        <v>1</v>
      </c>
      <c r="H80" t="s">
        <v>1282</v>
      </c>
      <c r="I80">
        <f>MONTH(Table6[[#This Row],[Loan Date]])</f>
        <v>9</v>
      </c>
      <c r="J80" t="str">
        <f>_xlfn.XLOOKUP(Table6[[#This Row],[Numeric Month]],$N$5:$N$11,$O$5:$O$11)</f>
        <v>Sept</v>
      </c>
      <c r="K80" t="str">
        <f>_xlfn.XLOOKUP(Table6[[#This Row],[Loan Date]],$Q$5:$Q$152,$R$5:$R$152)</f>
        <v>Thursday</v>
      </c>
      <c r="L80" t="str">
        <f>_xlfn.XLOOKUP(Table6[[#This Row],[Loan Date]],$Q$5:$Q$152,$S$5:$S$152)</f>
        <v>Week 0</v>
      </c>
      <c r="Q80" s="7">
        <v>44935</v>
      </c>
      <c r="R80" s="4" t="s">
        <v>1808</v>
      </c>
      <c r="S80" s="6" t="s">
        <v>1816</v>
      </c>
      <c r="W80" s="2" t="s">
        <v>0</v>
      </c>
      <c r="X80" s="18">
        <v>6503</v>
      </c>
      <c r="AG80" s="21">
        <v>44938</v>
      </c>
      <c r="AH80" s="18">
        <v>41</v>
      </c>
      <c r="AM80" s="21">
        <v>44960</v>
      </c>
      <c r="AN80" s="18">
        <v>101</v>
      </c>
    </row>
    <row r="81" spans="1:40" x14ac:dyDescent="0.2">
      <c r="A81" s="1">
        <v>44826</v>
      </c>
      <c r="B81" t="s">
        <v>7</v>
      </c>
      <c r="C81" s="1">
        <v>44826</v>
      </c>
      <c r="D81" t="s">
        <v>1524</v>
      </c>
      <c r="E81" t="s">
        <v>23</v>
      </c>
      <c r="F81" t="s">
        <v>23</v>
      </c>
      <c r="G81" t="s">
        <v>20</v>
      </c>
      <c r="H81" t="s">
        <v>1282</v>
      </c>
      <c r="I81">
        <f>MONTH(Table6[[#This Row],[Loan Date]])</f>
        <v>9</v>
      </c>
      <c r="J81" t="str">
        <f>_xlfn.XLOOKUP(Table6[[#This Row],[Numeric Month]],$N$5:$N$11,$O$5:$O$11)</f>
        <v>Sept</v>
      </c>
      <c r="K81" t="str">
        <f>_xlfn.XLOOKUP(Table6[[#This Row],[Loan Date]],$Q$5:$Q$152,$R$5:$R$152)</f>
        <v>Thursday</v>
      </c>
      <c r="L81" t="str">
        <f>_xlfn.XLOOKUP(Table6[[#This Row],[Loan Date]],$Q$5:$Q$152,$S$5:$S$152)</f>
        <v>Week 0</v>
      </c>
      <c r="Q81" s="7">
        <v>44936</v>
      </c>
      <c r="R81" s="4" t="s">
        <v>1809</v>
      </c>
      <c r="S81" s="6" t="s">
        <v>1816</v>
      </c>
      <c r="U81">
        <f>GETPIVOTDATA("Barcode",$W$3,"Loan Date",DATE(2023,1,9),"Quarter","W23")</f>
        <v>116</v>
      </c>
      <c r="W81" s="21">
        <v>44935</v>
      </c>
      <c r="X81" s="18">
        <v>116</v>
      </c>
      <c r="AG81" s="21">
        <v>44939</v>
      </c>
      <c r="AH81" s="18">
        <v>34</v>
      </c>
      <c r="AM81" s="21">
        <v>44963</v>
      </c>
      <c r="AN81" s="18">
        <v>137</v>
      </c>
    </row>
    <row r="82" spans="1:40" x14ac:dyDescent="0.2">
      <c r="A82" s="1">
        <v>44826</v>
      </c>
      <c r="B82" t="s">
        <v>7</v>
      </c>
      <c r="C82" s="1">
        <v>44826</v>
      </c>
      <c r="D82" t="s">
        <v>1523</v>
      </c>
      <c r="E82" t="s">
        <v>21</v>
      </c>
      <c r="F82" t="s">
        <v>21</v>
      </c>
      <c r="G82" t="s">
        <v>20</v>
      </c>
      <c r="H82" t="s">
        <v>1282</v>
      </c>
      <c r="I82">
        <f>MONTH(Table6[[#This Row],[Loan Date]])</f>
        <v>9</v>
      </c>
      <c r="J82" t="str">
        <f>_xlfn.XLOOKUP(Table6[[#This Row],[Numeric Month]],$N$5:$N$11,$O$5:$O$11)</f>
        <v>Sept</v>
      </c>
      <c r="K82" t="str">
        <f>_xlfn.XLOOKUP(Table6[[#This Row],[Loan Date]],$Q$5:$Q$152,$R$5:$R$152)</f>
        <v>Thursday</v>
      </c>
      <c r="L82" t="str">
        <f>_xlfn.XLOOKUP(Table6[[#This Row],[Loan Date]],$Q$5:$Q$152,$S$5:$S$152)</f>
        <v>Week 0</v>
      </c>
      <c r="Q82" s="7">
        <v>44937</v>
      </c>
      <c r="R82" s="4" t="s">
        <v>1810</v>
      </c>
      <c r="S82" s="6" t="s">
        <v>1816</v>
      </c>
      <c r="U82">
        <f>GETPIVOTDATA("Barcode",$W$3,"Loan Date",DATE(2023,1,10),"Quarter","W23")</f>
        <v>160</v>
      </c>
      <c r="W82" s="21">
        <v>44936</v>
      </c>
      <c r="X82" s="18">
        <v>160</v>
      </c>
      <c r="AG82" s="21">
        <v>44941</v>
      </c>
      <c r="AH82" s="18">
        <v>1</v>
      </c>
      <c r="AM82" s="21">
        <v>44964</v>
      </c>
      <c r="AN82" s="18">
        <v>132</v>
      </c>
    </row>
    <row r="83" spans="1:40" x14ac:dyDescent="0.2">
      <c r="A83" s="1">
        <v>44826</v>
      </c>
      <c r="B83" t="s">
        <v>7</v>
      </c>
      <c r="C83" s="1">
        <v>44916</v>
      </c>
      <c r="D83" t="s">
        <v>1767</v>
      </c>
      <c r="E83" t="s">
        <v>80</v>
      </c>
      <c r="F83" t="s">
        <v>79</v>
      </c>
      <c r="G83" t="s">
        <v>79</v>
      </c>
      <c r="H83" t="s">
        <v>1282</v>
      </c>
      <c r="I83">
        <f>MONTH(Table6[[#This Row],[Loan Date]])</f>
        <v>9</v>
      </c>
      <c r="J83" t="str">
        <f>_xlfn.XLOOKUP(Table6[[#This Row],[Numeric Month]],$N$5:$N$11,$O$5:$O$11)</f>
        <v>Sept</v>
      </c>
      <c r="K83" t="str">
        <f>_xlfn.XLOOKUP(Table6[[#This Row],[Loan Date]],$Q$5:$Q$152,$R$5:$R$152)</f>
        <v>Thursday</v>
      </c>
      <c r="L83" t="str">
        <f>_xlfn.XLOOKUP(Table6[[#This Row],[Loan Date]],$Q$5:$Q$152,$S$5:$S$152)</f>
        <v>Week 0</v>
      </c>
      <c r="Q83" s="7">
        <v>44938</v>
      </c>
      <c r="R83" s="4" t="s">
        <v>1811</v>
      </c>
      <c r="S83" s="6" t="s">
        <v>1816</v>
      </c>
      <c r="U83">
        <f>GETPIVOTDATA("Barcode",$W$3,"Loan Date",DATE(2023,1,11),"Quarter","W23")</f>
        <v>118</v>
      </c>
      <c r="W83" s="21">
        <v>44937</v>
      </c>
      <c r="X83" s="18">
        <v>118</v>
      </c>
      <c r="AG83" s="21">
        <v>44942</v>
      </c>
      <c r="AH83" s="18">
        <v>6</v>
      </c>
      <c r="AM83" s="21">
        <v>44965</v>
      </c>
      <c r="AN83" s="18">
        <v>135</v>
      </c>
    </row>
    <row r="84" spans="1:40" x14ac:dyDescent="0.2">
      <c r="A84" s="1">
        <v>44826</v>
      </c>
      <c r="B84" t="s">
        <v>7</v>
      </c>
      <c r="C84" s="1">
        <v>44916</v>
      </c>
      <c r="D84" t="s">
        <v>1766</v>
      </c>
      <c r="E84" t="s">
        <v>1371</v>
      </c>
      <c r="F84" t="s">
        <v>79</v>
      </c>
      <c r="G84" t="s">
        <v>79</v>
      </c>
      <c r="H84" t="s">
        <v>1282</v>
      </c>
      <c r="I84">
        <f>MONTH(Table6[[#This Row],[Loan Date]])</f>
        <v>9</v>
      </c>
      <c r="J84" t="str">
        <f>_xlfn.XLOOKUP(Table6[[#This Row],[Numeric Month]],$N$5:$N$11,$O$5:$O$11)</f>
        <v>Sept</v>
      </c>
      <c r="K84" t="str">
        <f>_xlfn.XLOOKUP(Table6[[#This Row],[Loan Date]],$Q$5:$Q$152,$R$5:$R$152)</f>
        <v>Thursday</v>
      </c>
      <c r="L84" t="str">
        <f>_xlfn.XLOOKUP(Table6[[#This Row],[Loan Date]],$Q$5:$Q$152,$S$5:$S$152)</f>
        <v>Week 0</v>
      </c>
      <c r="Q84" s="7">
        <v>44939</v>
      </c>
      <c r="R84" s="4" t="s">
        <v>1812</v>
      </c>
      <c r="S84" s="6" t="s">
        <v>1816</v>
      </c>
      <c r="U84">
        <f>GETPIVOTDATA("Barcode",$W$3,"Loan Date",DATE(2023,1,12),"Quarter","W23")</f>
        <v>124</v>
      </c>
      <c r="W84" s="21">
        <v>44938</v>
      </c>
      <c r="X84" s="18">
        <v>124</v>
      </c>
      <c r="AG84" s="21">
        <v>44943</v>
      </c>
      <c r="AH84" s="18">
        <v>39</v>
      </c>
      <c r="AM84" s="21">
        <v>44966</v>
      </c>
      <c r="AN84" s="18">
        <v>142</v>
      </c>
    </row>
    <row r="85" spans="1:40" x14ac:dyDescent="0.2">
      <c r="A85" s="1">
        <v>44826</v>
      </c>
      <c r="B85" t="s">
        <v>7</v>
      </c>
      <c r="C85" s="1">
        <v>44916</v>
      </c>
      <c r="D85" t="s">
        <v>1200</v>
      </c>
      <c r="E85" t="s">
        <v>80</v>
      </c>
      <c r="F85" t="s">
        <v>79</v>
      </c>
      <c r="G85" t="s">
        <v>79</v>
      </c>
      <c r="H85" t="s">
        <v>1282</v>
      </c>
      <c r="I85">
        <f>MONTH(Table6[[#This Row],[Loan Date]])</f>
        <v>9</v>
      </c>
      <c r="J85" t="str">
        <f>_xlfn.XLOOKUP(Table6[[#This Row],[Numeric Month]],$N$5:$N$11,$O$5:$O$11)</f>
        <v>Sept</v>
      </c>
      <c r="K85" t="str">
        <f>_xlfn.XLOOKUP(Table6[[#This Row],[Loan Date]],$Q$5:$Q$152,$R$5:$R$152)</f>
        <v>Thursday</v>
      </c>
      <c r="L85" t="str">
        <f>_xlfn.XLOOKUP(Table6[[#This Row],[Loan Date]],$Q$5:$Q$152,$S$5:$S$152)</f>
        <v>Week 0</v>
      </c>
      <c r="Q85" s="7">
        <v>44941</v>
      </c>
      <c r="R85" s="4" t="s">
        <v>1813</v>
      </c>
      <c r="S85" s="6" t="s">
        <v>1816</v>
      </c>
      <c r="U85">
        <f>GETPIVOTDATA("Barcode",$W$3,"Loan Date",DATE(2023,1,13),"Quarter","W23")</f>
        <v>100</v>
      </c>
      <c r="W85" s="21">
        <v>44939</v>
      </c>
      <c r="X85" s="18">
        <v>100</v>
      </c>
      <c r="AG85" s="21">
        <v>44944</v>
      </c>
      <c r="AH85" s="18">
        <v>27</v>
      </c>
      <c r="AM85" s="21">
        <v>44967</v>
      </c>
      <c r="AN85" s="18">
        <v>97</v>
      </c>
    </row>
    <row r="86" spans="1:40" x14ac:dyDescent="0.2">
      <c r="A86" s="1">
        <v>44826</v>
      </c>
      <c r="B86" t="s">
        <v>7</v>
      </c>
      <c r="C86" s="1">
        <v>44916</v>
      </c>
      <c r="D86" t="s">
        <v>1765</v>
      </c>
      <c r="E86" t="s">
        <v>1371</v>
      </c>
      <c r="F86" t="s">
        <v>79</v>
      </c>
      <c r="G86" t="s">
        <v>79</v>
      </c>
      <c r="H86" t="s">
        <v>1282</v>
      </c>
      <c r="I86">
        <f>MONTH(Table6[[#This Row],[Loan Date]])</f>
        <v>9</v>
      </c>
      <c r="J86" t="str">
        <f>_xlfn.XLOOKUP(Table6[[#This Row],[Numeric Month]],$N$5:$N$11,$O$5:$O$11)</f>
        <v>Sept</v>
      </c>
      <c r="K86" t="str">
        <f>_xlfn.XLOOKUP(Table6[[#This Row],[Loan Date]],$Q$5:$Q$152,$R$5:$R$152)</f>
        <v>Thursday</v>
      </c>
      <c r="L86" t="str">
        <f>_xlfn.XLOOKUP(Table6[[#This Row],[Loan Date]],$Q$5:$Q$152,$S$5:$S$152)</f>
        <v>Week 0</v>
      </c>
      <c r="Q86" s="7">
        <v>44942</v>
      </c>
      <c r="R86" s="4" t="s">
        <v>1808</v>
      </c>
      <c r="S86" s="6" t="s">
        <v>1817</v>
      </c>
      <c r="U86">
        <f>GETPIVOTDATA("Barcode",$W$3,"Loan Date",DATE(2023,1,15),"Quarter","W23")</f>
        <v>1</v>
      </c>
      <c r="W86" s="21">
        <v>44941</v>
      </c>
      <c r="X86" s="18">
        <v>1</v>
      </c>
      <c r="AG86" s="21">
        <v>44945</v>
      </c>
      <c r="AH86" s="18">
        <v>28</v>
      </c>
      <c r="AM86" s="21">
        <v>44970</v>
      </c>
      <c r="AN86" s="18">
        <v>143</v>
      </c>
    </row>
    <row r="87" spans="1:40" x14ac:dyDescent="0.2">
      <c r="A87" s="1">
        <v>44826</v>
      </c>
      <c r="B87" t="s">
        <v>7</v>
      </c>
      <c r="C87" s="1">
        <v>44997</v>
      </c>
      <c r="D87" t="s">
        <v>1280</v>
      </c>
      <c r="E87" t="s">
        <v>80</v>
      </c>
      <c r="F87" t="s">
        <v>79</v>
      </c>
      <c r="G87" t="s">
        <v>79</v>
      </c>
      <c r="H87" t="s">
        <v>1282</v>
      </c>
      <c r="I87">
        <f>MONTH(Table6[[#This Row],[Loan Date]])</f>
        <v>9</v>
      </c>
      <c r="J87" t="str">
        <f>_xlfn.XLOOKUP(Table6[[#This Row],[Numeric Month]],$N$5:$N$11,$O$5:$O$11)</f>
        <v>Sept</v>
      </c>
      <c r="K87" t="str">
        <f>_xlfn.XLOOKUP(Table6[[#This Row],[Loan Date]],$Q$5:$Q$152,$R$5:$R$152)</f>
        <v>Thursday</v>
      </c>
      <c r="L87" t="str">
        <f>_xlfn.XLOOKUP(Table6[[#This Row],[Loan Date]],$Q$5:$Q$152,$S$5:$S$152)</f>
        <v>Week 0</v>
      </c>
      <c r="Q87" s="7">
        <v>44943</v>
      </c>
      <c r="R87" s="4" t="s">
        <v>1809</v>
      </c>
      <c r="S87" s="6" t="s">
        <v>1817</v>
      </c>
      <c r="U87">
        <f>GETPIVOTDATA("Barcode",$W$3,"Loan Date",DATE(2023,1,16),"Quarter","W23")</f>
        <v>12</v>
      </c>
      <c r="W87" s="21">
        <v>44942</v>
      </c>
      <c r="X87" s="18">
        <v>12</v>
      </c>
      <c r="AG87" s="21">
        <v>44946</v>
      </c>
      <c r="AH87" s="18">
        <v>36</v>
      </c>
      <c r="AM87" s="21">
        <v>44971</v>
      </c>
      <c r="AN87" s="18">
        <v>113</v>
      </c>
    </row>
    <row r="88" spans="1:40" x14ac:dyDescent="0.2">
      <c r="A88" s="1">
        <v>44826</v>
      </c>
      <c r="B88" t="s">
        <v>7</v>
      </c>
      <c r="C88" s="1">
        <v>44997</v>
      </c>
      <c r="D88" t="s">
        <v>1764</v>
      </c>
      <c r="E88" t="s">
        <v>1371</v>
      </c>
      <c r="F88" t="s">
        <v>79</v>
      </c>
      <c r="G88" t="s">
        <v>79</v>
      </c>
      <c r="H88" t="s">
        <v>1282</v>
      </c>
      <c r="I88">
        <f>MONTH(Table6[[#This Row],[Loan Date]])</f>
        <v>9</v>
      </c>
      <c r="J88" t="str">
        <f>_xlfn.XLOOKUP(Table6[[#This Row],[Numeric Month]],$N$5:$N$11,$O$5:$O$11)</f>
        <v>Sept</v>
      </c>
      <c r="K88" t="str">
        <f>_xlfn.XLOOKUP(Table6[[#This Row],[Loan Date]],$Q$5:$Q$152,$R$5:$R$152)</f>
        <v>Thursday</v>
      </c>
      <c r="L88" t="str">
        <f>_xlfn.XLOOKUP(Table6[[#This Row],[Loan Date]],$Q$5:$Q$152,$S$5:$S$152)</f>
        <v>Week 0</v>
      </c>
      <c r="Q88" s="7">
        <v>44944</v>
      </c>
      <c r="R88" s="4" t="s">
        <v>1810</v>
      </c>
      <c r="S88" s="6" t="s">
        <v>1817</v>
      </c>
      <c r="U88">
        <f>GETPIVOTDATA("Barcode",$W$3,"Loan Date",DATE(2023,1,17),"Quarter","W23")</f>
        <v>132</v>
      </c>
      <c r="W88" s="21">
        <v>44943</v>
      </c>
      <c r="X88" s="18">
        <v>132</v>
      </c>
      <c r="AG88" s="21">
        <v>44948</v>
      </c>
      <c r="AH88" s="18">
        <v>5</v>
      </c>
      <c r="AM88" s="21">
        <v>44972</v>
      </c>
      <c r="AN88" s="18">
        <v>158</v>
      </c>
    </row>
    <row r="89" spans="1:40" x14ac:dyDescent="0.2">
      <c r="A89" s="1">
        <v>44826</v>
      </c>
      <c r="B89" t="s">
        <v>7</v>
      </c>
      <c r="C89" s="1">
        <v>44916</v>
      </c>
      <c r="D89" t="s">
        <v>1183</v>
      </c>
      <c r="E89" t="s">
        <v>80</v>
      </c>
      <c r="F89" t="s">
        <v>79</v>
      </c>
      <c r="G89" t="s">
        <v>79</v>
      </c>
      <c r="H89" t="s">
        <v>1282</v>
      </c>
      <c r="I89">
        <f>MONTH(Table6[[#This Row],[Loan Date]])</f>
        <v>9</v>
      </c>
      <c r="J89" t="str">
        <f>_xlfn.XLOOKUP(Table6[[#This Row],[Numeric Month]],$N$5:$N$11,$O$5:$O$11)</f>
        <v>Sept</v>
      </c>
      <c r="K89" t="str">
        <f>_xlfn.XLOOKUP(Table6[[#This Row],[Loan Date]],$Q$5:$Q$152,$R$5:$R$152)</f>
        <v>Thursday</v>
      </c>
      <c r="L89" t="str">
        <f>_xlfn.XLOOKUP(Table6[[#This Row],[Loan Date]],$Q$5:$Q$152,$S$5:$S$152)</f>
        <v>Week 0</v>
      </c>
      <c r="Q89" s="7">
        <v>44945</v>
      </c>
      <c r="R89" s="4" t="s">
        <v>1811</v>
      </c>
      <c r="S89" s="6" t="s">
        <v>1817</v>
      </c>
      <c r="U89">
        <f>GETPIVOTDATA("Barcode",$W$3,"Loan Date",DATE(2023,1,18),"Quarter","W23")</f>
        <v>115</v>
      </c>
      <c r="W89" s="21">
        <v>44944</v>
      </c>
      <c r="X89" s="18">
        <v>115</v>
      </c>
      <c r="AG89" s="21">
        <v>44949</v>
      </c>
      <c r="AH89" s="18">
        <v>42</v>
      </c>
      <c r="AM89" s="21">
        <v>44973</v>
      </c>
      <c r="AN89" s="18">
        <v>126</v>
      </c>
    </row>
    <row r="90" spans="1:40" x14ac:dyDescent="0.2">
      <c r="A90" s="1">
        <v>44826</v>
      </c>
      <c r="B90" t="s">
        <v>7</v>
      </c>
      <c r="C90" s="1">
        <v>44833</v>
      </c>
      <c r="D90" t="s">
        <v>265</v>
      </c>
      <c r="E90" t="s">
        <v>9</v>
      </c>
      <c r="F90" t="s">
        <v>8</v>
      </c>
      <c r="G90" t="s">
        <v>1</v>
      </c>
      <c r="H90" t="s">
        <v>1282</v>
      </c>
      <c r="I90">
        <f>MONTH(Table6[[#This Row],[Loan Date]])</f>
        <v>9</v>
      </c>
      <c r="J90" t="str">
        <f>_xlfn.XLOOKUP(Table6[[#This Row],[Numeric Month]],$N$5:$N$11,$O$5:$O$11)</f>
        <v>Sept</v>
      </c>
      <c r="K90" t="str">
        <f>_xlfn.XLOOKUP(Table6[[#This Row],[Loan Date]],$Q$5:$Q$152,$R$5:$R$152)</f>
        <v>Thursday</v>
      </c>
      <c r="L90" t="str">
        <f>_xlfn.XLOOKUP(Table6[[#This Row],[Loan Date]],$Q$5:$Q$152,$S$5:$S$152)</f>
        <v>Week 0</v>
      </c>
      <c r="Q90" s="7">
        <v>44946</v>
      </c>
      <c r="R90" s="4" t="s">
        <v>1812</v>
      </c>
      <c r="S90" s="6" t="s">
        <v>1817</v>
      </c>
      <c r="U90">
        <f>GETPIVOTDATA("Barcode",$W$3,"Loan Date",DATE(2023,1,19),"Quarter","W23")</f>
        <v>102</v>
      </c>
      <c r="W90" s="21">
        <v>44945</v>
      </c>
      <c r="X90" s="18">
        <v>102</v>
      </c>
      <c r="AG90" s="21">
        <v>44950</v>
      </c>
      <c r="AH90" s="18">
        <v>34</v>
      </c>
      <c r="AM90" s="21">
        <v>44974</v>
      </c>
      <c r="AN90" s="18">
        <v>79</v>
      </c>
    </row>
    <row r="91" spans="1:40" x14ac:dyDescent="0.2">
      <c r="A91" s="1">
        <v>44826</v>
      </c>
      <c r="B91" t="s">
        <v>7</v>
      </c>
      <c r="C91" s="1">
        <v>44916</v>
      </c>
      <c r="D91" t="s">
        <v>1763</v>
      </c>
      <c r="E91" t="s">
        <v>80</v>
      </c>
      <c r="F91" t="s">
        <v>79</v>
      </c>
      <c r="G91" t="s">
        <v>79</v>
      </c>
      <c r="H91" t="s">
        <v>1282</v>
      </c>
      <c r="I91">
        <f>MONTH(Table6[[#This Row],[Loan Date]])</f>
        <v>9</v>
      </c>
      <c r="J91" t="str">
        <f>_xlfn.XLOOKUP(Table6[[#This Row],[Numeric Month]],$N$5:$N$11,$O$5:$O$11)</f>
        <v>Sept</v>
      </c>
      <c r="K91" t="str">
        <f>_xlfn.XLOOKUP(Table6[[#This Row],[Loan Date]],$Q$5:$Q$152,$R$5:$R$152)</f>
        <v>Thursday</v>
      </c>
      <c r="L91" t="str">
        <f>_xlfn.XLOOKUP(Table6[[#This Row],[Loan Date]],$Q$5:$Q$152,$S$5:$S$152)</f>
        <v>Week 0</v>
      </c>
      <c r="Q91" s="7">
        <v>44948</v>
      </c>
      <c r="R91" s="4" t="s">
        <v>1813</v>
      </c>
      <c r="S91" s="6" t="s">
        <v>1817</v>
      </c>
      <c r="U91">
        <f>GETPIVOTDATA("Barcode",$W$3,"Loan Date",DATE(2023,1,20),"Quarter","W23")</f>
        <v>83</v>
      </c>
      <c r="W91" s="21">
        <v>44946</v>
      </c>
      <c r="X91" s="18">
        <v>83</v>
      </c>
      <c r="AG91" s="21">
        <v>44951</v>
      </c>
      <c r="AH91" s="18">
        <v>31</v>
      </c>
      <c r="AM91" s="21">
        <v>44977</v>
      </c>
      <c r="AN91" s="18">
        <v>16</v>
      </c>
    </row>
    <row r="92" spans="1:40" x14ac:dyDescent="0.2">
      <c r="A92" s="1">
        <v>44826</v>
      </c>
      <c r="B92" t="s">
        <v>7</v>
      </c>
      <c r="C92" s="1">
        <v>44916</v>
      </c>
      <c r="D92" t="s">
        <v>1762</v>
      </c>
      <c r="E92" t="s">
        <v>1371</v>
      </c>
      <c r="F92" t="s">
        <v>79</v>
      </c>
      <c r="G92" t="s">
        <v>79</v>
      </c>
      <c r="H92" t="s">
        <v>1282</v>
      </c>
      <c r="I92">
        <f>MONTH(Table6[[#This Row],[Loan Date]])</f>
        <v>9</v>
      </c>
      <c r="J92" t="str">
        <f>_xlfn.XLOOKUP(Table6[[#This Row],[Numeric Month]],$N$5:$N$11,$O$5:$O$11)</f>
        <v>Sept</v>
      </c>
      <c r="K92" t="str">
        <f>_xlfn.XLOOKUP(Table6[[#This Row],[Loan Date]],$Q$5:$Q$152,$R$5:$R$152)</f>
        <v>Thursday</v>
      </c>
      <c r="L92" t="str">
        <f>_xlfn.XLOOKUP(Table6[[#This Row],[Loan Date]],$Q$5:$Q$152,$S$5:$S$152)</f>
        <v>Week 0</v>
      </c>
      <c r="Q92" s="7">
        <v>44949</v>
      </c>
      <c r="R92" s="4" t="s">
        <v>1808</v>
      </c>
      <c r="S92" s="6" t="s">
        <v>1818</v>
      </c>
      <c r="U92">
        <f>GETPIVOTDATA("Barcode",$W$3,"Loan Date",DATE(2023,1,22),"Quarter","W23")</f>
        <v>7</v>
      </c>
      <c r="W92" s="21">
        <v>44948</v>
      </c>
      <c r="X92" s="18">
        <v>7</v>
      </c>
      <c r="AG92" s="21">
        <v>44952</v>
      </c>
      <c r="AH92" s="18">
        <v>25</v>
      </c>
      <c r="AM92" s="21">
        <v>44978</v>
      </c>
      <c r="AN92" s="18">
        <v>156</v>
      </c>
    </row>
    <row r="93" spans="1:40" x14ac:dyDescent="0.2">
      <c r="A93" s="1">
        <v>44826</v>
      </c>
      <c r="B93" t="s">
        <v>7</v>
      </c>
      <c r="C93" s="1">
        <v>44916</v>
      </c>
      <c r="D93" t="s">
        <v>1761</v>
      </c>
      <c r="E93" t="s">
        <v>80</v>
      </c>
      <c r="F93" t="s">
        <v>79</v>
      </c>
      <c r="G93" t="s">
        <v>79</v>
      </c>
      <c r="H93" t="s">
        <v>1282</v>
      </c>
      <c r="I93">
        <f>MONTH(Table6[[#This Row],[Loan Date]])</f>
        <v>9</v>
      </c>
      <c r="J93" t="str">
        <f>_xlfn.XLOOKUP(Table6[[#This Row],[Numeric Month]],$N$5:$N$11,$O$5:$O$11)</f>
        <v>Sept</v>
      </c>
      <c r="K93" t="str">
        <f>_xlfn.XLOOKUP(Table6[[#This Row],[Loan Date]],$Q$5:$Q$152,$R$5:$R$152)</f>
        <v>Thursday</v>
      </c>
      <c r="L93" t="str">
        <f>_xlfn.XLOOKUP(Table6[[#This Row],[Loan Date]],$Q$5:$Q$152,$S$5:$S$152)</f>
        <v>Week 0</v>
      </c>
      <c r="Q93" s="7">
        <v>44950</v>
      </c>
      <c r="R93" s="4" t="s">
        <v>1809</v>
      </c>
      <c r="S93" s="6" t="s">
        <v>1818</v>
      </c>
      <c r="U93">
        <f>GETPIVOTDATA("Barcode",$W$3,"Loan Date",DATE(2023,1,23),"Quarter","W23")</f>
        <v>98</v>
      </c>
      <c r="W93" s="21">
        <v>44949</v>
      </c>
      <c r="X93" s="18">
        <v>98</v>
      </c>
      <c r="AG93" s="21">
        <v>44953</v>
      </c>
      <c r="AH93" s="18">
        <v>35</v>
      </c>
      <c r="AM93" s="21">
        <v>44979</v>
      </c>
      <c r="AN93" s="18">
        <v>140</v>
      </c>
    </row>
    <row r="94" spans="1:40" x14ac:dyDescent="0.2">
      <c r="A94" s="1">
        <v>44826</v>
      </c>
      <c r="B94" t="s">
        <v>7</v>
      </c>
      <c r="C94" s="1">
        <v>44916</v>
      </c>
      <c r="D94" t="s">
        <v>1760</v>
      </c>
      <c r="E94" t="s">
        <v>1371</v>
      </c>
      <c r="F94" t="s">
        <v>79</v>
      </c>
      <c r="G94" t="s">
        <v>79</v>
      </c>
      <c r="H94" t="s">
        <v>1282</v>
      </c>
      <c r="I94">
        <f>MONTH(Table6[[#This Row],[Loan Date]])</f>
        <v>9</v>
      </c>
      <c r="J94" t="str">
        <f>_xlfn.XLOOKUP(Table6[[#This Row],[Numeric Month]],$N$5:$N$11,$O$5:$O$11)</f>
        <v>Sept</v>
      </c>
      <c r="K94" t="str">
        <f>_xlfn.XLOOKUP(Table6[[#This Row],[Loan Date]],$Q$5:$Q$152,$R$5:$R$152)</f>
        <v>Thursday</v>
      </c>
      <c r="L94" t="str">
        <f>_xlfn.XLOOKUP(Table6[[#This Row],[Loan Date]],$Q$5:$Q$152,$S$5:$S$152)</f>
        <v>Week 0</v>
      </c>
      <c r="Q94" s="7">
        <v>44951</v>
      </c>
      <c r="R94" s="4" t="s">
        <v>1810</v>
      </c>
      <c r="S94" s="6" t="s">
        <v>1818</v>
      </c>
      <c r="U94">
        <f>GETPIVOTDATA("Barcode",$W$3,"Loan Date",DATE(2023,1,24),"Quarter","W23")</f>
        <v>103</v>
      </c>
      <c r="W94" s="21">
        <v>44950</v>
      </c>
      <c r="X94" s="18">
        <v>103</v>
      </c>
      <c r="AG94" s="21">
        <v>44955</v>
      </c>
      <c r="AH94" s="18">
        <v>4</v>
      </c>
      <c r="AM94" s="21">
        <v>44980</v>
      </c>
      <c r="AN94" s="18">
        <v>128</v>
      </c>
    </row>
    <row r="95" spans="1:40" x14ac:dyDescent="0.2">
      <c r="A95" s="1">
        <v>44826</v>
      </c>
      <c r="B95" t="s">
        <v>7</v>
      </c>
      <c r="C95" s="1">
        <v>44916</v>
      </c>
      <c r="D95" t="s">
        <v>1759</v>
      </c>
      <c r="E95" t="s">
        <v>80</v>
      </c>
      <c r="F95" t="s">
        <v>79</v>
      </c>
      <c r="G95" t="s">
        <v>79</v>
      </c>
      <c r="H95" t="s">
        <v>1282</v>
      </c>
      <c r="I95">
        <f>MONTH(Table6[[#This Row],[Loan Date]])</f>
        <v>9</v>
      </c>
      <c r="J95" t="str">
        <f>_xlfn.XLOOKUP(Table6[[#This Row],[Numeric Month]],$N$5:$N$11,$O$5:$O$11)</f>
        <v>Sept</v>
      </c>
      <c r="K95" t="str">
        <f>_xlfn.XLOOKUP(Table6[[#This Row],[Loan Date]],$Q$5:$Q$152,$R$5:$R$152)</f>
        <v>Thursday</v>
      </c>
      <c r="L95" t="str">
        <f>_xlfn.XLOOKUP(Table6[[#This Row],[Loan Date]],$Q$5:$Q$152,$S$5:$S$152)</f>
        <v>Week 0</v>
      </c>
      <c r="Q95" s="7">
        <v>44952</v>
      </c>
      <c r="R95" s="4" t="s">
        <v>1811</v>
      </c>
      <c r="S95" s="6" t="s">
        <v>1818</v>
      </c>
      <c r="U95">
        <f>GETPIVOTDATA("Barcode",$W$3,"Loan Date",DATE(2023,1,25),"Quarter","W23")</f>
        <v>101</v>
      </c>
      <c r="W95" s="21">
        <v>44951</v>
      </c>
      <c r="X95" s="18">
        <v>101</v>
      </c>
      <c r="AG95" s="21">
        <v>44956</v>
      </c>
      <c r="AH95" s="18">
        <v>36</v>
      </c>
      <c r="AM95" s="21">
        <v>44981</v>
      </c>
      <c r="AN95" s="18">
        <v>67</v>
      </c>
    </row>
    <row r="96" spans="1:40" x14ac:dyDescent="0.2">
      <c r="A96" s="1">
        <v>44826</v>
      </c>
      <c r="B96" t="s">
        <v>7</v>
      </c>
      <c r="C96" s="1">
        <v>44916</v>
      </c>
      <c r="D96" t="s">
        <v>1758</v>
      </c>
      <c r="E96" t="s">
        <v>1371</v>
      </c>
      <c r="F96" t="s">
        <v>79</v>
      </c>
      <c r="G96" t="s">
        <v>79</v>
      </c>
      <c r="H96" t="s">
        <v>1282</v>
      </c>
      <c r="I96">
        <f>MONTH(Table6[[#This Row],[Loan Date]])</f>
        <v>9</v>
      </c>
      <c r="J96" t="str">
        <f>_xlfn.XLOOKUP(Table6[[#This Row],[Numeric Month]],$N$5:$N$11,$O$5:$O$11)</f>
        <v>Sept</v>
      </c>
      <c r="K96" t="str">
        <f>_xlfn.XLOOKUP(Table6[[#This Row],[Loan Date]],$Q$5:$Q$152,$R$5:$R$152)</f>
        <v>Thursday</v>
      </c>
      <c r="L96" t="str">
        <f>_xlfn.XLOOKUP(Table6[[#This Row],[Loan Date]],$Q$5:$Q$152,$S$5:$S$152)</f>
        <v>Week 0</v>
      </c>
      <c r="Q96" s="7">
        <v>44953</v>
      </c>
      <c r="R96" s="4" t="s">
        <v>1812</v>
      </c>
      <c r="S96" s="6" t="s">
        <v>1818</v>
      </c>
      <c r="U96">
        <f>GETPIVOTDATA("Barcode",$W$3,"Loan Date",DATE(2023,1,26),"Quarter","W23")</f>
        <v>112</v>
      </c>
      <c r="W96" s="21">
        <v>44952</v>
      </c>
      <c r="X96" s="18">
        <v>112</v>
      </c>
      <c r="AG96" s="21">
        <v>44957</v>
      </c>
      <c r="AH96" s="18">
        <v>29</v>
      </c>
      <c r="AM96" s="21">
        <v>44984</v>
      </c>
      <c r="AN96" s="18">
        <v>121</v>
      </c>
    </row>
    <row r="97" spans="1:40" x14ac:dyDescent="0.2">
      <c r="A97" s="1">
        <v>44826</v>
      </c>
      <c r="B97" t="s">
        <v>7</v>
      </c>
      <c r="C97" s="1">
        <v>44916</v>
      </c>
      <c r="D97" t="s">
        <v>1757</v>
      </c>
      <c r="E97" t="s">
        <v>80</v>
      </c>
      <c r="F97" t="s">
        <v>79</v>
      </c>
      <c r="G97" t="s">
        <v>79</v>
      </c>
      <c r="H97" t="s">
        <v>1282</v>
      </c>
      <c r="I97">
        <f>MONTH(Table6[[#This Row],[Loan Date]])</f>
        <v>9</v>
      </c>
      <c r="J97" t="str">
        <f>_xlfn.XLOOKUP(Table6[[#This Row],[Numeric Month]],$N$5:$N$11,$O$5:$O$11)</f>
        <v>Sept</v>
      </c>
      <c r="K97" t="str">
        <f>_xlfn.XLOOKUP(Table6[[#This Row],[Loan Date]],$Q$5:$Q$152,$R$5:$R$152)</f>
        <v>Thursday</v>
      </c>
      <c r="L97" t="str">
        <f>_xlfn.XLOOKUP(Table6[[#This Row],[Loan Date]],$Q$5:$Q$152,$S$5:$S$152)</f>
        <v>Week 0</v>
      </c>
      <c r="Q97" s="7">
        <v>44954</v>
      </c>
      <c r="R97" s="4" t="s">
        <v>1814</v>
      </c>
      <c r="S97" s="6" t="s">
        <v>1818</v>
      </c>
      <c r="U97">
        <f>GETPIVOTDATA("Barcode",$W$3,"Loan Date",DATE(2023,1,27),"Quarter","W23")</f>
        <v>86</v>
      </c>
      <c r="W97" s="21">
        <v>44953</v>
      </c>
      <c r="X97" s="18">
        <v>86</v>
      </c>
      <c r="AG97" s="21">
        <v>44958</v>
      </c>
      <c r="AH97" s="18">
        <v>36</v>
      </c>
      <c r="AM97" s="21">
        <v>44985</v>
      </c>
      <c r="AN97" s="18">
        <v>156</v>
      </c>
    </row>
    <row r="98" spans="1:40" x14ac:dyDescent="0.2">
      <c r="A98" s="1">
        <v>44826</v>
      </c>
      <c r="B98" t="s">
        <v>7</v>
      </c>
      <c r="C98" s="1">
        <v>44916</v>
      </c>
      <c r="D98" t="s">
        <v>1756</v>
      </c>
      <c r="E98" t="s">
        <v>1371</v>
      </c>
      <c r="F98" t="s">
        <v>79</v>
      </c>
      <c r="G98" t="s">
        <v>79</v>
      </c>
      <c r="H98" t="s">
        <v>1282</v>
      </c>
      <c r="I98">
        <f>MONTH(Table6[[#This Row],[Loan Date]])</f>
        <v>9</v>
      </c>
      <c r="J98" t="str">
        <f>_xlfn.XLOOKUP(Table6[[#This Row],[Numeric Month]],$N$5:$N$11,$O$5:$O$11)</f>
        <v>Sept</v>
      </c>
      <c r="K98" t="str">
        <f>_xlfn.XLOOKUP(Table6[[#This Row],[Loan Date]],$Q$5:$Q$152,$R$5:$R$152)</f>
        <v>Thursday</v>
      </c>
      <c r="L98" t="str">
        <f>_xlfn.XLOOKUP(Table6[[#This Row],[Loan Date]],$Q$5:$Q$152,$S$5:$S$152)</f>
        <v>Week 0</v>
      </c>
      <c r="Q98" s="7">
        <v>44955</v>
      </c>
      <c r="R98" s="4" t="s">
        <v>1813</v>
      </c>
      <c r="S98" s="6" t="s">
        <v>1818</v>
      </c>
      <c r="U98">
        <f>GETPIVOTDATA("Barcode",$W$3,"Loan Date",DATE(2023,1,28),"Quarter","W23")</f>
        <v>1</v>
      </c>
      <c r="W98" s="21">
        <v>44954</v>
      </c>
      <c r="X98" s="18">
        <v>1</v>
      </c>
      <c r="AG98" s="21">
        <v>44959</v>
      </c>
      <c r="AH98" s="18">
        <v>29</v>
      </c>
      <c r="AM98" s="21">
        <v>44986</v>
      </c>
      <c r="AN98" s="18">
        <v>138</v>
      </c>
    </row>
    <row r="99" spans="1:40" x14ac:dyDescent="0.2">
      <c r="A99" s="1">
        <v>44826</v>
      </c>
      <c r="B99" t="s">
        <v>7</v>
      </c>
      <c r="C99" s="1">
        <v>44916</v>
      </c>
      <c r="D99" t="s">
        <v>1283</v>
      </c>
      <c r="E99" t="s">
        <v>80</v>
      </c>
      <c r="F99" t="s">
        <v>79</v>
      </c>
      <c r="G99" t="s">
        <v>79</v>
      </c>
      <c r="H99" t="s">
        <v>1282</v>
      </c>
      <c r="I99">
        <f>MONTH(Table6[[#This Row],[Loan Date]])</f>
        <v>9</v>
      </c>
      <c r="J99" t="str">
        <f>_xlfn.XLOOKUP(Table6[[#This Row],[Numeric Month]],$N$5:$N$11,$O$5:$O$11)</f>
        <v>Sept</v>
      </c>
      <c r="K99" t="str">
        <f>_xlfn.XLOOKUP(Table6[[#This Row],[Loan Date]],$Q$5:$Q$152,$R$5:$R$152)</f>
        <v>Thursday</v>
      </c>
      <c r="L99" t="str">
        <f>_xlfn.XLOOKUP(Table6[[#This Row],[Loan Date]],$Q$5:$Q$152,$S$5:$S$152)</f>
        <v>Week 0</v>
      </c>
      <c r="Q99" s="7">
        <v>44956</v>
      </c>
      <c r="R99" s="4" t="s">
        <v>1808</v>
      </c>
      <c r="S99" s="6" t="s">
        <v>1819</v>
      </c>
      <c r="U99">
        <f>GETPIVOTDATA("Barcode",$W$3,"Loan Date",DATE(2023,1,29),"Quarter","W23")</f>
        <v>6</v>
      </c>
      <c r="W99" s="21">
        <v>44955</v>
      </c>
      <c r="X99" s="18">
        <v>6</v>
      </c>
      <c r="AG99" s="21">
        <v>44960</v>
      </c>
      <c r="AH99" s="18">
        <v>34</v>
      </c>
      <c r="AM99" s="21">
        <v>44987</v>
      </c>
      <c r="AN99" s="18">
        <v>124</v>
      </c>
    </row>
    <row r="100" spans="1:40" x14ac:dyDescent="0.2">
      <c r="A100" s="1">
        <v>44826</v>
      </c>
      <c r="B100" t="s">
        <v>7</v>
      </c>
      <c r="C100" s="1">
        <v>44916</v>
      </c>
      <c r="D100" t="s">
        <v>1755</v>
      </c>
      <c r="E100" t="s">
        <v>1371</v>
      </c>
      <c r="F100" t="s">
        <v>79</v>
      </c>
      <c r="G100" t="s">
        <v>79</v>
      </c>
      <c r="H100" t="s">
        <v>1282</v>
      </c>
      <c r="I100">
        <f>MONTH(Table6[[#This Row],[Loan Date]])</f>
        <v>9</v>
      </c>
      <c r="J100" t="str">
        <f>_xlfn.XLOOKUP(Table6[[#This Row],[Numeric Month]],$N$5:$N$11,$O$5:$O$11)</f>
        <v>Sept</v>
      </c>
      <c r="K100" t="str">
        <f>_xlfn.XLOOKUP(Table6[[#This Row],[Loan Date]],$Q$5:$Q$152,$R$5:$R$152)</f>
        <v>Thursday</v>
      </c>
      <c r="L100" t="str">
        <f>_xlfn.XLOOKUP(Table6[[#This Row],[Loan Date]],$Q$5:$Q$152,$S$5:$S$152)</f>
        <v>Week 0</v>
      </c>
      <c r="Q100" s="7">
        <v>44957</v>
      </c>
      <c r="R100" s="4" t="s">
        <v>1809</v>
      </c>
      <c r="S100" s="6" t="s">
        <v>1819</v>
      </c>
      <c r="U100">
        <f>GETPIVOTDATA("Barcode",$W$3,"Loan Date",DATE(2023,1,30),"Quarter","W23")</f>
        <v>123</v>
      </c>
      <c r="W100" s="21">
        <v>44956</v>
      </c>
      <c r="X100" s="18">
        <v>123</v>
      </c>
      <c r="AG100" s="21">
        <v>44961</v>
      </c>
      <c r="AH100" s="18">
        <v>1</v>
      </c>
      <c r="AM100" s="21">
        <v>44988</v>
      </c>
      <c r="AN100" s="18">
        <v>89</v>
      </c>
    </row>
    <row r="101" spans="1:40" x14ac:dyDescent="0.2">
      <c r="A101" s="1">
        <v>44826</v>
      </c>
      <c r="B101" t="s">
        <v>7</v>
      </c>
      <c r="C101" s="1">
        <v>44916</v>
      </c>
      <c r="D101" t="s">
        <v>1754</v>
      </c>
      <c r="E101" t="s">
        <v>80</v>
      </c>
      <c r="F101" t="s">
        <v>79</v>
      </c>
      <c r="G101" t="s">
        <v>79</v>
      </c>
      <c r="H101" t="s">
        <v>1282</v>
      </c>
      <c r="I101">
        <f>MONTH(Table6[[#This Row],[Loan Date]])</f>
        <v>9</v>
      </c>
      <c r="J101" t="str">
        <f>_xlfn.XLOOKUP(Table6[[#This Row],[Numeric Month]],$N$5:$N$11,$O$5:$O$11)</f>
        <v>Sept</v>
      </c>
      <c r="K101" t="str">
        <f>_xlfn.XLOOKUP(Table6[[#This Row],[Loan Date]],$Q$5:$Q$152,$R$5:$R$152)</f>
        <v>Thursday</v>
      </c>
      <c r="L101" t="str">
        <f>_xlfn.XLOOKUP(Table6[[#This Row],[Loan Date]],$Q$5:$Q$152,$S$5:$S$152)</f>
        <v>Week 0</v>
      </c>
      <c r="Q101" s="7">
        <v>44958</v>
      </c>
      <c r="R101" s="4" t="s">
        <v>1810</v>
      </c>
      <c r="S101" s="6" t="s">
        <v>1819</v>
      </c>
      <c r="U101">
        <f>GETPIVOTDATA("Barcode",$W$3,"Loan Date",DATE(2023,1,31),"Quarter","W23")</f>
        <v>111</v>
      </c>
      <c r="W101" s="21">
        <v>44957</v>
      </c>
      <c r="X101" s="18">
        <v>111</v>
      </c>
      <c r="AG101" s="21">
        <v>44962</v>
      </c>
      <c r="AH101" s="18">
        <v>1</v>
      </c>
      <c r="AM101" s="21">
        <v>44991</v>
      </c>
      <c r="AN101" s="18">
        <v>138</v>
      </c>
    </row>
    <row r="102" spans="1:40" x14ac:dyDescent="0.2">
      <c r="A102" s="1">
        <v>44826</v>
      </c>
      <c r="B102" t="s">
        <v>7</v>
      </c>
      <c r="C102" s="1">
        <v>44916</v>
      </c>
      <c r="D102" t="s">
        <v>1753</v>
      </c>
      <c r="E102" t="s">
        <v>80</v>
      </c>
      <c r="F102" t="s">
        <v>79</v>
      </c>
      <c r="G102" t="s">
        <v>79</v>
      </c>
      <c r="H102" t="s">
        <v>1282</v>
      </c>
      <c r="I102">
        <f>MONTH(Table6[[#This Row],[Loan Date]])</f>
        <v>9</v>
      </c>
      <c r="J102" t="str">
        <f>_xlfn.XLOOKUP(Table6[[#This Row],[Numeric Month]],$N$5:$N$11,$O$5:$O$11)</f>
        <v>Sept</v>
      </c>
      <c r="K102" t="str">
        <f>_xlfn.XLOOKUP(Table6[[#This Row],[Loan Date]],$Q$5:$Q$152,$R$5:$R$152)</f>
        <v>Thursday</v>
      </c>
      <c r="L102" t="str">
        <f>_xlfn.XLOOKUP(Table6[[#This Row],[Loan Date]],$Q$5:$Q$152,$S$5:$S$152)</f>
        <v>Week 0</v>
      </c>
      <c r="Q102" s="7">
        <v>44959</v>
      </c>
      <c r="R102" s="4" t="s">
        <v>1811</v>
      </c>
      <c r="S102" s="6" t="s">
        <v>1819</v>
      </c>
      <c r="U102">
        <f>GETPIVOTDATA("Barcode",$W$3,"Loan Date",DATE(2023,2,1),"Quarter","W23")</f>
        <v>157</v>
      </c>
      <c r="W102" s="21">
        <v>44958</v>
      </c>
      <c r="X102" s="18">
        <v>157</v>
      </c>
      <c r="AG102" s="21">
        <v>44963</v>
      </c>
      <c r="AH102" s="18">
        <v>46</v>
      </c>
      <c r="AM102" s="21">
        <v>44992</v>
      </c>
      <c r="AN102" s="18">
        <v>145</v>
      </c>
    </row>
    <row r="103" spans="1:40" x14ac:dyDescent="0.2">
      <c r="A103" s="1">
        <v>44826</v>
      </c>
      <c r="B103" t="s">
        <v>7</v>
      </c>
      <c r="C103" s="1">
        <v>44916</v>
      </c>
      <c r="D103" t="s">
        <v>1752</v>
      </c>
      <c r="E103" t="s">
        <v>1371</v>
      </c>
      <c r="F103" t="s">
        <v>79</v>
      </c>
      <c r="G103" t="s">
        <v>79</v>
      </c>
      <c r="H103" t="s">
        <v>1282</v>
      </c>
      <c r="I103">
        <f>MONTH(Table6[[#This Row],[Loan Date]])</f>
        <v>9</v>
      </c>
      <c r="J103" t="str">
        <f>_xlfn.XLOOKUP(Table6[[#This Row],[Numeric Month]],$N$5:$N$11,$O$5:$O$11)</f>
        <v>Sept</v>
      </c>
      <c r="K103" t="str">
        <f>_xlfn.XLOOKUP(Table6[[#This Row],[Loan Date]],$Q$5:$Q$152,$R$5:$R$152)</f>
        <v>Thursday</v>
      </c>
      <c r="L103" t="str">
        <f>_xlfn.XLOOKUP(Table6[[#This Row],[Loan Date]],$Q$5:$Q$152,$S$5:$S$152)</f>
        <v>Week 0</v>
      </c>
      <c r="Q103" s="7">
        <v>44960</v>
      </c>
      <c r="R103" s="4" t="s">
        <v>1812</v>
      </c>
      <c r="S103" s="6" t="s">
        <v>1819</v>
      </c>
      <c r="U103">
        <f>GETPIVOTDATA("Barcode",$W$3,"Loan Date",DATE(2023,2,2),"Quarter","W23")</f>
        <v>112</v>
      </c>
      <c r="W103" s="21">
        <v>44959</v>
      </c>
      <c r="X103" s="18">
        <v>112</v>
      </c>
      <c r="AG103" s="21">
        <v>44964</v>
      </c>
      <c r="AH103" s="18">
        <v>36</v>
      </c>
      <c r="AM103" s="21">
        <v>44993</v>
      </c>
      <c r="AN103" s="18">
        <v>145</v>
      </c>
    </row>
    <row r="104" spans="1:40" x14ac:dyDescent="0.2">
      <c r="A104" s="1">
        <v>44826</v>
      </c>
      <c r="B104" t="s">
        <v>7</v>
      </c>
      <c r="C104" s="1">
        <v>44916</v>
      </c>
      <c r="D104" t="s">
        <v>1751</v>
      </c>
      <c r="E104" t="s">
        <v>80</v>
      </c>
      <c r="F104" t="s">
        <v>79</v>
      </c>
      <c r="G104" t="s">
        <v>79</v>
      </c>
      <c r="H104" t="s">
        <v>1282</v>
      </c>
      <c r="I104">
        <f>MONTH(Table6[[#This Row],[Loan Date]])</f>
        <v>9</v>
      </c>
      <c r="J104" t="str">
        <f>_xlfn.XLOOKUP(Table6[[#This Row],[Numeric Month]],$N$5:$N$11,$O$5:$O$11)</f>
        <v>Sept</v>
      </c>
      <c r="K104" t="str">
        <f>_xlfn.XLOOKUP(Table6[[#This Row],[Loan Date]],$Q$5:$Q$152,$R$5:$R$152)</f>
        <v>Thursday</v>
      </c>
      <c r="L104" t="str">
        <f>_xlfn.XLOOKUP(Table6[[#This Row],[Loan Date]],$Q$5:$Q$152,$S$5:$S$152)</f>
        <v>Week 0</v>
      </c>
      <c r="Q104" s="7">
        <v>44961</v>
      </c>
      <c r="R104" s="4" t="s">
        <v>1814</v>
      </c>
      <c r="S104" s="6" t="s">
        <v>1819</v>
      </c>
      <c r="U104">
        <f>GETPIVOTDATA("Barcode",$W$3,"Loan Date",DATE(2023,2,3),"Quarter","W23")</f>
        <v>101</v>
      </c>
      <c r="W104" s="21">
        <v>44960</v>
      </c>
      <c r="X104" s="18">
        <v>101</v>
      </c>
      <c r="AG104" s="21">
        <v>44965</v>
      </c>
      <c r="AH104" s="18">
        <v>35</v>
      </c>
      <c r="AM104" s="21">
        <v>44994</v>
      </c>
      <c r="AN104" s="18">
        <v>140</v>
      </c>
    </row>
    <row r="105" spans="1:40" x14ac:dyDescent="0.2">
      <c r="A105" s="1">
        <v>44826</v>
      </c>
      <c r="B105" t="s">
        <v>7</v>
      </c>
      <c r="C105" s="1">
        <v>44916</v>
      </c>
      <c r="D105" t="s">
        <v>1750</v>
      </c>
      <c r="E105" t="s">
        <v>1371</v>
      </c>
      <c r="F105" t="s">
        <v>79</v>
      </c>
      <c r="G105" t="s">
        <v>79</v>
      </c>
      <c r="H105" t="s">
        <v>1282</v>
      </c>
      <c r="I105">
        <f>MONTH(Table6[[#This Row],[Loan Date]])</f>
        <v>9</v>
      </c>
      <c r="J105" t="str">
        <f>_xlfn.XLOOKUP(Table6[[#This Row],[Numeric Month]],$N$5:$N$11,$O$5:$O$11)</f>
        <v>Sept</v>
      </c>
      <c r="K105" t="str">
        <f>_xlfn.XLOOKUP(Table6[[#This Row],[Loan Date]],$Q$5:$Q$152,$R$5:$R$152)</f>
        <v>Thursday</v>
      </c>
      <c r="L105" t="str">
        <f>_xlfn.XLOOKUP(Table6[[#This Row],[Loan Date]],$Q$5:$Q$152,$S$5:$S$152)</f>
        <v>Week 0</v>
      </c>
      <c r="Q105" s="7">
        <v>44962</v>
      </c>
      <c r="R105" s="4" t="s">
        <v>1813</v>
      </c>
      <c r="S105" s="6" t="s">
        <v>1819</v>
      </c>
      <c r="U105">
        <f>GETPIVOTDATA("Barcode",$W$3,"Loan Date",DATE(2023,2,4),"Quarter","W23")</f>
        <v>2</v>
      </c>
      <c r="W105" s="21">
        <v>44961</v>
      </c>
      <c r="X105" s="18">
        <v>2</v>
      </c>
      <c r="AG105" s="21">
        <v>44966</v>
      </c>
      <c r="AH105" s="18">
        <v>46</v>
      </c>
      <c r="AM105" s="21">
        <v>44995</v>
      </c>
      <c r="AN105" s="18">
        <v>64</v>
      </c>
    </row>
    <row r="106" spans="1:40" x14ac:dyDescent="0.2">
      <c r="A106" s="1">
        <v>44826</v>
      </c>
      <c r="B106" t="s">
        <v>7</v>
      </c>
      <c r="C106" s="1">
        <v>44916</v>
      </c>
      <c r="D106" t="s">
        <v>1259</v>
      </c>
      <c r="E106" t="s">
        <v>80</v>
      </c>
      <c r="F106" t="s">
        <v>79</v>
      </c>
      <c r="G106" t="s">
        <v>79</v>
      </c>
      <c r="H106" t="s">
        <v>1282</v>
      </c>
      <c r="I106">
        <f>MONTH(Table6[[#This Row],[Loan Date]])</f>
        <v>9</v>
      </c>
      <c r="J106" t="str">
        <f>_xlfn.XLOOKUP(Table6[[#This Row],[Numeric Month]],$N$5:$N$11,$O$5:$O$11)</f>
        <v>Sept</v>
      </c>
      <c r="K106" t="str">
        <f>_xlfn.XLOOKUP(Table6[[#This Row],[Loan Date]],$Q$5:$Q$152,$R$5:$R$152)</f>
        <v>Thursday</v>
      </c>
      <c r="L106" t="str">
        <f>_xlfn.XLOOKUP(Table6[[#This Row],[Loan Date]],$Q$5:$Q$152,$S$5:$S$152)</f>
        <v>Week 0</v>
      </c>
      <c r="Q106" s="7">
        <v>44963</v>
      </c>
      <c r="R106" s="4" t="s">
        <v>1808</v>
      </c>
      <c r="S106" s="6" t="s">
        <v>1820</v>
      </c>
      <c r="U106">
        <f>GETPIVOTDATA("Barcode",$W$3,"Loan Date",DATE(2023,2,5),"Quarter","W23")</f>
        <v>5</v>
      </c>
      <c r="W106" s="21">
        <v>44962</v>
      </c>
      <c r="X106" s="18">
        <v>5</v>
      </c>
      <c r="AG106" s="21">
        <v>44967</v>
      </c>
      <c r="AH106" s="18">
        <v>40</v>
      </c>
      <c r="AM106" s="21">
        <v>44998</v>
      </c>
      <c r="AN106" s="18">
        <v>145</v>
      </c>
    </row>
    <row r="107" spans="1:40" x14ac:dyDescent="0.2">
      <c r="A107" s="1">
        <v>44826</v>
      </c>
      <c r="B107" t="s">
        <v>7</v>
      </c>
      <c r="C107" s="1">
        <v>44916</v>
      </c>
      <c r="D107" t="s">
        <v>1749</v>
      </c>
      <c r="E107" t="s">
        <v>1371</v>
      </c>
      <c r="F107" t="s">
        <v>79</v>
      </c>
      <c r="G107" t="s">
        <v>79</v>
      </c>
      <c r="H107" t="s">
        <v>1282</v>
      </c>
      <c r="I107">
        <f>MONTH(Table6[[#This Row],[Loan Date]])</f>
        <v>9</v>
      </c>
      <c r="J107" t="str">
        <f>_xlfn.XLOOKUP(Table6[[#This Row],[Numeric Month]],$N$5:$N$11,$O$5:$O$11)</f>
        <v>Sept</v>
      </c>
      <c r="K107" t="str">
        <f>_xlfn.XLOOKUP(Table6[[#This Row],[Loan Date]],$Q$5:$Q$152,$R$5:$R$152)</f>
        <v>Thursday</v>
      </c>
      <c r="L107" t="str">
        <f>_xlfn.XLOOKUP(Table6[[#This Row],[Loan Date]],$Q$5:$Q$152,$S$5:$S$152)</f>
        <v>Week 0</v>
      </c>
      <c r="Q107" s="7">
        <v>44964</v>
      </c>
      <c r="R107" s="4" t="s">
        <v>1809</v>
      </c>
      <c r="S107" s="6" t="s">
        <v>1820</v>
      </c>
      <c r="U107">
        <f>GETPIVOTDATA("Barcode",$W$3,"Loan Date",DATE(2023,2,6),"Quarter","W23")</f>
        <v>137</v>
      </c>
      <c r="W107" s="21">
        <v>44963</v>
      </c>
      <c r="X107" s="18">
        <v>137</v>
      </c>
      <c r="AG107" s="21">
        <v>44968</v>
      </c>
      <c r="AH107" s="18">
        <v>5</v>
      </c>
      <c r="AM107" s="21">
        <v>44999</v>
      </c>
      <c r="AN107" s="18">
        <v>120</v>
      </c>
    </row>
    <row r="108" spans="1:40" x14ac:dyDescent="0.2">
      <c r="A108" s="1">
        <v>44826</v>
      </c>
      <c r="B108" t="s">
        <v>7</v>
      </c>
      <c r="C108" s="1">
        <v>44916</v>
      </c>
      <c r="D108" t="s">
        <v>1114</v>
      </c>
      <c r="E108" t="s">
        <v>80</v>
      </c>
      <c r="F108" t="s">
        <v>79</v>
      </c>
      <c r="G108" t="s">
        <v>79</v>
      </c>
      <c r="H108" t="s">
        <v>1282</v>
      </c>
      <c r="I108">
        <f>MONTH(Table6[[#This Row],[Loan Date]])</f>
        <v>9</v>
      </c>
      <c r="J108" t="str">
        <f>_xlfn.XLOOKUP(Table6[[#This Row],[Numeric Month]],$N$5:$N$11,$O$5:$O$11)</f>
        <v>Sept</v>
      </c>
      <c r="K108" t="str">
        <f>_xlfn.XLOOKUP(Table6[[#This Row],[Loan Date]],$Q$5:$Q$152,$R$5:$R$152)</f>
        <v>Thursday</v>
      </c>
      <c r="L108" t="str">
        <f>_xlfn.XLOOKUP(Table6[[#This Row],[Loan Date]],$Q$5:$Q$152,$S$5:$S$152)</f>
        <v>Week 0</v>
      </c>
      <c r="Q108" s="7">
        <v>44965</v>
      </c>
      <c r="R108" s="4" t="s">
        <v>1810</v>
      </c>
      <c r="S108" s="6" t="s">
        <v>1820</v>
      </c>
      <c r="U108">
        <f>GETPIVOTDATA("Barcode",$W$3,"Loan Date",DATE(2023,2,7),"Quarter","W23")</f>
        <v>132</v>
      </c>
      <c r="W108" s="21">
        <v>44964</v>
      </c>
      <c r="X108" s="18">
        <v>132</v>
      </c>
      <c r="AG108" s="21">
        <v>44969</v>
      </c>
      <c r="AH108" s="18">
        <v>3</v>
      </c>
      <c r="AM108" s="21">
        <v>45000</v>
      </c>
      <c r="AN108" s="18">
        <v>127</v>
      </c>
    </row>
    <row r="109" spans="1:40" x14ac:dyDescent="0.2">
      <c r="A109" s="1">
        <v>44826</v>
      </c>
      <c r="B109" t="s">
        <v>7</v>
      </c>
      <c r="C109" s="1">
        <v>44916</v>
      </c>
      <c r="D109" t="s">
        <v>1748</v>
      </c>
      <c r="E109" t="s">
        <v>1371</v>
      </c>
      <c r="F109" t="s">
        <v>79</v>
      </c>
      <c r="G109" t="s">
        <v>79</v>
      </c>
      <c r="H109" t="s">
        <v>1282</v>
      </c>
      <c r="I109">
        <f>MONTH(Table6[[#This Row],[Loan Date]])</f>
        <v>9</v>
      </c>
      <c r="J109" t="str">
        <f>_xlfn.XLOOKUP(Table6[[#This Row],[Numeric Month]],$N$5:$N$11,$O$5:$O$11)</f>
        <v>Sept</v>
      </c>
      <c r="K109" t="str">
        <f>_xlfn.XLOOKUP(Table6[[#This Row],[Loan Date]],$Q$5:$Q$152,$R$5:$R$152)</f>
        <v>Thursday</v>
      </c>
      <c r="L109" t="str">
        <f>_xlfn.XLOOKUP(Table6[[#This Row],[Loan Date]],$Q$5:$Q$152,$S$5:$S$152)</f>
        <v>Week 0</v>
      </c>
      <c r="Q109" s="7">
        <v>44966</v>
      </c>
      <c r="R109" s="4" t="s">
        <v>1811</v>
      </c>
      <c r="S109" s="6" t="s">
        <v>1820</v>
      </c>
      <c r="U109">
        <f>GETPIVOTDATA("Barcode",$W$3,"Loan Date",DATE(2023,2,8),"Quarter","W23")</f>
        <v>135</v>
      </c>
      <c r="W109" s="21">
        <v>44965</v>
      </c>
      <c r="X109" s="18">
        <v>135</v>
      </c>
      <c r="AG109" s="21">
        <v>44970</v>
      </c>
      <c r="AH109" s="18">
        <v>42</v>
      </c>
      <c r="AM109" s="21">
        <v>45001</v>
      </c>
      <c r="AN109" s="18">
        <v>178</v>
      </c>
    </row>
    <row r="110" spans="1:40" x14ac:dyDescent="0.2">
      <c r="A110" s="1">
        <v>44826</v>
      </c>
      <c r="B110" t="s">
        <v>7</v>
      </c>
      <c r="C110" s="1">
        <v>44916</v>
      </c>
      <c r="D110" t="s">
        <v>1188</v>
      </c>
      <c r="E110" t="s">
        <v>80</v>
      </c>
      <c r="F110" t="s">
        <v>79</v>
      </c>
      <c r="G110" t="s">
        <v>79</v>
      </c>
      <c r="H110" t="s">
        <v>1282</v>
      </c>
      <c r="I110">
        <f>MONTH(Table6[[#This Row],[Loan Date]])</f>
        <v>9</v>
      </c>
      <c r="J110" t="str">
        <f>_xlfn.XLOOKUP(Table6[[#This Row],[Numeric Month]],$N$5:$N$11,$O$5:$O$11)</f>
        <v>Sept</v>
      </c>
      <c r="K110" t="str">
        <f>_xlfn.XLOOKUP(Table6[[#This Row],[Loan Date]],$Q$5:$Q$152,$R$5:$R$152)</f>
        <v>Thursday</v>
      </c>
      <c r="L110" t="str">
        <f>_xlfn.XLOOKUP(Table6[[#This Row],[Loan Date]],$Q$5:$Q$152,$S$5:$S$152)</f>
        <v>Week 0</v>
      </c>
      <c r="Q110" s="7">
        <v>44967</v>
      </c>
      <c r="R110" s="4" t="s">
        <v>1812</v>
      </c>
      <c r="S110" s="6" t="s">
        <v>1820</v>
      </c>
      <c r="U110">
        <f>GETPIVOTDATA("Barcode",$W$3,"Loan Date",DATE(2023,2,9),"Quarter","W23")</f>
        <v>142</v>
      </c>
      <c r="W110" s="21">
        <v>44966</v>
      </c>
      <c r="X110" s="18">
        <v>142</v>
      </c>
      <c r="AG110" s="21">
        <v>44971</v>
      </c>
      <c r="AH110" s="18">
        <v>39</v>
      </c>
      <c r="AM110" s="21">
        <v>45002</v>
      </c>
      <c r="AN110" s="18">
        <v>162</v>
      </c>
    </row>
    <row r="111" spans="1:40" x14ac:dyDescent="0.2">
      <c r="A111" s="1">
        <v>44826</v>
      </c>
      <c r="B111" t="s">
        <v>7</v>
      </c>
      <c r="C111" s="1">
        <v>44833</v>
      </c>
      <c r="D111" t="s">
        <v>212</v>
      </c>
      <c r="E111" t="s">
        <v>9</v>
      </c>
      <c r="F111" t="s">
        <v>8</v>
      </c>
      <c r="G111" t="s">
        <v>1</v>
      </c>
      <c r="H111" t="s">
        <v>1282</v>
      </c>
      <c r="I111">
        <f>MONTH(Table6[[#This Row],[Loan Date]])</f>
        <v>9</v>
      </c>
      <c r="J111" t="str">
        <f>_xlfn.XLOOKUP(Table6[[#This Row],[Numeric Month]],$N$5:$N$11,$O$5:$O$11)</f>
        <v>Sept</v>
      </c>
      <c r="K111" t="str">
        <f>_xlfn.XLOOKUP(Table6[[#This Row],[Loan Date]],$Q$5:$Q$152,$R$5:$R$152)</f>
        <v>Thursday</v>
      </c>
      <c r="L111" t="str">
        <f>_xlfn.XLOOKUP(Table6[[#This Row],[Loan Date]],$Q$5:$Q$152,$S$5:$S$152)</f>
        <v>Week 0</v>
      </c>
      <c r="Q111" s="7">
        <v>44968</v>
      </c>
      <c r="R111" s="4" t="s">
        <v>1814</v>
      </c>
      <c r="S111" s="6" t="s">
        <v>1820</v>
      </c>
      <c r="U111">
        <f>GETPIVOTDATA("Barcode",$W$3,"Loan Date",DATE(2023,2,10),"Quarter","W23")</f>
        <v>97</v>
      </c>
      <c r="W111" s="21">
        <v>44967</v>
      </c>
      <c r="X111" s="18">
        <v>97</v>
      </c>
      <c r="AG111" s="21">
        <v>44972</v>
      </c>
      <c r="AH111" s="18">
        <v>31</v>
      </c>
      <c r="AM111" s="21">
        <v>45005</v>
      </c>
      <c r="AN111" s="18">
        <v>109</v>
      </c>
    </row>
    <row r="112" spans="1:40" x14ac:dyDescent="0.2">
      <c r="A112" s="1">
        <v>44826</v>
      </c>
      <c r="B112" t="s">
        <v>7</v>
      </c>
      <c r="C112" s="1">
        <v>44916</v>
      </c>
      <c r="D112" t="s">
        <v>1208</v>
      </c>
      <c r="E112" t="s">
        <v>80</v>
      </c>
      <c r="F112" t="s">
        <v>79</v>
      </c>
      <c r="G112" t="s">
        <v>79</v>
      </c>
      <c r="H112" t="s">
        <v>1282</v>
      </c>
      <c r="I112">
        <f>MONTH(Table6[[#This Row],[Loan Date]])</f>
        <v>9</v>
      </c>
      <c r="J112" t="str">
        <f>_xlfn.XLOOKUP(Table6[[#This Row],[Numeric Month]],$N$5:$N$11,$O$5:$O$11)</f>
        <v>Sept</v>
      </c>
      <c r="K112" t="str">
        <f>_xlfn.XLOOKUP(Table6[[#This Row],[Loan Date]],$Q$5:$Q$152,$R$5:$R$152)</f>
        <v>Thursday</v>
      </c>
      <c r="L112" t="str">
        <f>_xlfn.XLOOKUP(Table6[[#This Row],[Loan Date]],$Q$5:$Q$152,$S$5:$S$152)</f>
        <v>Week 0</v>
      </c>
      <c r="Q112" s="7">
        <v>44969</v>
      </c>
      <c r="R112" s="4" t="s">
        <v>1813</v>
      </c>
      <c r="S112" s="6" t="s">
        <v>1820</v>
      </c>
      <c r="U112">
        <f>GETPIVOTDATA("Barcode",$W$3,"Loan Date",DATE(2023,2,11),"Quarter","W23")</f>
        <v>12</v>
      </c>
      <c r="W112" s="21">
        <v>44968</v>
      </c>
      <c r="X112" s="18">
        <v>12</v>
      </c>
      <c r="AG112" s="21">
        <v>44973</v>
      </c>
      <c r="AH112" s="18">
        <v>36</v>
      </c>
      <c r="AM112" s="21">
        <v>45006</v>
      </c>
      <c r="AN112" s="18">
        <v>75</v>
      </c>
    </row>
    <row r="113" spans="1:40" x14ac:dyDescent="0.2">
      <c r="A113" s="1">
        <v>44826</v>
      </c>
      <c r="B113" t="s">
        <v>7</v>
      </c>
      <c r="C113" s="1">
        <v>44916</v>
      </c>
      <c r="D113" t="s">
        <v>1747</v>
      </c>
      <c r="E113" t="s">
        <v>1371</v>
      </c>
      <c r="F113" t="s">
        <v>79</v>
      </c>
      <c r="G113" t="s">
        <v>79</v>
      </c>
      <c r="H113" t="s">
        <v>1282</v>
      </c>
      <c r="I113">
        <f>MONTH(Table6[[#This Row],[Loan Date]])</f>
        <v>9</v>
      </c>
      <c r="J113" t="str">
        <f>_xlfn.XLOOKUP(Table6[[#This Row],[Numeric Month]],$N$5:$N$11,$O$5:$O$11)</f>
        <v>Sept</v>
      </c>
      <c r="K113" t="str">
        <f>_xlfn.XLOOKUP(Table6[[#This Row],[Loan Date]],$Q$5:$Q$152,$R$5:$R$152)</f>
        <v>Thursday</v>
      </c>
      <c r="L113" t="str">
        <f>_xlfn.XLOOKUP(Table6[[#This Row],[Loan Date]],$Q$5:$Q$152,$S$5:$S$152)</f>
        <v>Week 0</v>
      </c>
      <c r="Q113" s="7">
        <v>44970</v>
      </c>
      <c r="R113" s="4" t="s">
        <v>1808</v>
      </c>
      <c r="S113" s="6" t="s">
        <v>1821</v>
      </c>
      <c r="U113">
        <f>GETPIVOTDATA("Barcode",$W$3,"Loan Date",DATE(2023,2,12),"Quarter","W23")</f>
        <v>10</v>
      </c>
      <c r="W113" s="21">
        <v>44969</v>
      </c>
      <c r="X113" s="18">
        <v>10</v>
      </c>
      <c r="AG113" s="21">
        <v>44974</v>
      </c>
      <c r="AH113" s="18">
        <v>33</v>
      </c>
      <c r="AM113" s="21">
        <v>45007</v>
      </c>
      <c r="AN113" s="18">
        <v>81</v>
      </c>
    </row>
    <row r="114" spans="1:40" x14ac:dyDescent="0.2">
      <c r="A114" s="1">
        <v>44826</v>
      </c>
      <c r="B114" t="s">
        <v>7</v>
      </c>
      <c r="C114" s="1">
        <v>44916</v>
      </c>
      <c r="D114" t="s">
        <v>1142</v>
      </c>
      <c r="E114" t="s">
        <v>80</v>
      </c>
      <c r="F114" t="s">
        <v>79</v>
      </c>
      <c r="G114" t="s">
        <v>79</v>
      </c>
      <c r="H114" t="s">
        <v>1282</v>
      </c>
      <c r="I114">
        <f>MONTH(Table6[[#This Row],[Loan Date]])</f>
        <v>9</v>
      </c>
      <c r="J114" t="str">
        <f>_xlfn.XLOOKUP(Table6[[#This Row],[Numeric Month]],$N$5:$N$11,$O$5:$O$11)</f>
        <v>Sept</v>
      </c>
      <c r="K114" t="str">
        <f>_xlfn.XLOOKUP(Table6[[#This Row],[Loan Date]],$Q$5:$Q$152,$R$5:$R$152)</f>
        <v>Thursday</v>
      </c>
      <c r="L114" t="str">
        <f>_xlfn.XLOOKUP(Table6[[#This Row],[Loan Date]],$Q$5:$Q$152,$S$5:$S$152)</f>
        <v>Week 0</v>
      </c>
      <c r="Q114" s="7">
        <v>44971</v>
      </c>
      <c r="R114" s="4" t="s">
        <v>1809</v>
      </c>
      <c r="S114" s="6" t="s">
        <v>1821</v>
      </c>
      <c r="U114">
        <f>GETPIVOTDATA("Barcode",$W$3,"Loan Date",DATE(2023,2,13),"Quarter","W23")</f>
        <v>143</v>
      </c>
      <c r="W114" s="21">
        <v>44970</v>
      </c>
      <c r="X114" s="18">
        <v>143</v>
      </c>
      <c r="AG114" s="21">
        <v>44976</v>
      </c>
      <c r="AH114" s="18">
        <v>10</v>
      </c>
      <c r="AM114" s="21">
        <v>45008</v>
      </c>
      <c r="AN114" s="18">
        <v>67</v>
      </c>
    </row>
    <row r="115" spans="1:40" x14ac:dyDescent="0.2">
      <c r="A115" s="1">
        <v>44826</v>
      </c>
      <c r="B115" t="s">
        <v>7</v>
      </c>
      <c r="C115" s="1">
        <v>44826</v>
      </c>
      <c r="D115" t="s">
        <v>969</v>
      </c>
      <c r="E115" t="s">
        <v>37</v>
      </c>
      <c r="F115" t="s">
        <v>37</v>
      </c>
      <c r="G115" t="s">
        <v>20</v>
      </c>
      <c r="H115" t="s">
        <v>1282</v>
      </c>
      <c r="I115">
        <f>MONTH(Table6[[#This Row],[Loan Date]])</f>
        <v>9</v>
      </c>
      <c r="J115" t="str">
        <f>_xlfn.XLOOKUP(Table6[[#This Row],[Numeric Month]],$N$5:$N$11,$O$5:$O$11)</f>
        <v>Sept</v>
      </c>
      <c r="K115" t="str">
        <f>_xlfn.XLOOKUP(Table6[[#This Row],[Loan Date]],$Q$5:$Q$152,$R$5:$R$152)</f>
        <v>Thursday</v>
      </c>
      <c r="L115" t="str">
        <f>_xlfn.XLOOKUP(Table6[[#This Row],[Loan Date]],$Q$5:$Q$152,$S$5:$S$152)</f>
        <v>Week 0</v>
      </c>
      <c r="Q115" s="7">
        <v>44972</v>
      </c>
      <c r="R115" s="4" t="s">
        <v>1810</v>
      </c>
      <c r="S115" s="6" t="s">
        <v>1821</v>
      </c>
      <c r="U115">
        <f>GETPIVOTDATA("Barcode",$W$3,"Loan Date",DATE(2023,2,14),"Quarter","W23")</f>
        <v>113</v>
      </c>
      <c r="W115" s="21">
        <v>44971</v>
      </c>
      <c r="X115" s="18">
        <v>113</v>
      </c>
      <c r="AG115" s="21">
        <v>44977</v>
      </c>
      <c r="AH115" s="18">
        <v>10</v>
      </c>
      <c r="AM115" s="21">
        <v>45009</v>
      </c>
      <c r="AN115" s="18">
        <v>35</v>
      </c>
    </row>
    <row r="116" spans="1:40" x14ac:dyDescent="0.2">
      <c r="A116" s="1">
        <v>44826</v>
      </c>
      <c r="B116" t="s">
        <v>7</v>
      </c>
      <c r="C116" s="1">
        <v>44916</v>
      </c>
      <c r="D116" t="s">
        <v>1275</v>
      </c>
      <c r="E116" t="s">
        <v>80</v>
      </c>
      <c r="F116" t="s">
        <v>79</v>
      </c>
      <c r="G116" t="s">
        <v>79</v>
      </c>
      <c r="H116" t="s">
        <v>1282</v>
      </c>
      <c r="I116">
        <f>MONTH(Table6[[#This Row],[Loan Date]])</f>
        <v>9</v>
      </c>
      <c r="J116" t="str">
        <f>_xlfn.XLOOKUP(Table6[[#This Row],[Numeric Month]],$N$5:$N$11,$O$5:$O$11)</f>
        <v>Sept</v>
      </c>
      <c r="K116" t="str">
        <f>_xlfn.XLOOKUP(Table6[[#This Row],[Loan Date]],$Q$5:$Q$152,$R$5:$R$152)</f>
        <v>Thursday</v>
      </c>
      <c r="L116" t="str">
        <f>_xlfn.XLOOKUP(Table6[[#This Row],[Loan Date]],$Q$5:$Q$152,$S$5:$S$152)</f>
        <v>Week 0</v>
      </c>
      <c r="Q116" s="7">
        <v>44973</v>
      </c>
      <c r="R116" s="4" t="s">
        <v>1811</v>
      </c>
      <c r="S116" s="6" t="s">
        <v>1821</v>
      </c>
      <c r="U116">
        <f>GETPIVOTDATA("Barcode",$W$3,"Loan Date",DATE(2023,2,15),"Quarter","W23")</f>
        <v>158</v>
      </c>
      <c r="W116" s="21">
        <v>44972</v>
      </c>
      <c r="X116" s="18">
        <v>158</v>
      </c>
      <c r="AG116" s="21">
        <v>44978</v>
      </c>
      <c r="AH116" s="18">
        <v>49</v>
      </c>
      <c r="AM116" s="2" t="s">
        <v>1717</v>
      </c>
      <c r="AN116" s="18">
        <v>11528</v>
      </c>
    </row>
    <row r="117" spans="1:40" x14ac:dyDescent="0.2">
      <c r="A117" s="1">
        <v>44826</v>
      </c>
      <c r="B117" t="s">
        <v>7</v>
      </c>
      <c r="C117" s="1">
        <v>44916</v>
      </c>
      <c r="D117" t="s">
        <v>1746</v>
      </c>
      <c r="E117" t="s">
        <v>1371</v>
      </c>
      <c r="F117" t="s">
        <v>79</v>
      </c>
      <c r="G117" t="s">
        <v>79</v>
      </c>
      <c r="H117" t="s">
        <v>1282</v>
      </c>
      <c r="I117">
        <f>MONTH(Table6[[#This Row],[Loan Date]])</f>
        <v>9</v>
      </c>
      <c r="J117" t="str">
        <f>_xlfn.XLOOKUP(Table6[[#This Row],[Numeric Month]],$N$5:$N$11,$O$5:$O$11)</f>
        <v>Sept</v>
      </c>
      <c r="K117" t="str">
        <f>_xlfn.XLOOKUP(Table6[[#This Row],[Loan Date]],$Q$5:$Q$152,$R$5:$R$152)</f>
        <v>Thursday</v>
      </c>
      <c r="L117" t="str">
        <f>_xlfn.XLOOKUP(Table6[[#This Row],[Loan Date]],$Q$5:$Q$152,$S$5:$S$152)</f>
        <v>Week 0</v>
      </c>
      <c r="Q117" s="7">
        <v>44974</v>
      </c>
      <c r="R117" s="4" t="s">
        <v>1812</v>
      </c>
      <c r="S117" s="6" t="s">
        <v>1821</v>
      </c>
      <c r="U117">
        <f>GETPIVOTDATA("Barcode",$W$3,"Loan Date",DATE(2023,2,16),"Quarter","W23")</f>
        <v>126</v>
      </c>
      <c r="W117" s="21">
        <v>44973</v>
      </c>
      <c r="X117" s="18">
        <v>126</v>
      </c>
      <c r="AG117" s="21">
        <v>44979</v>
      </c>
      <c r="AH117" s="18">
        <v>36</v>
      </c>
    </row>
    <row r="118" spans="1:40" x14ac:dyDescent="0.2">
      <c r="A118" s="1">
        <v>44826</v>
      </c>
      <c r="B118" t="s">
        <v>7</v>
      </c>
      <c r="C118" s="1">
        <v>44916</v>
      </c>
      <c r="D118" t="s">
        <v>1745</v>
      </c>
      <c r="E118" t="s">
        <v>80</v>
      </c>
      <c r="F118" t="s">
        <v>79</v>
      </c>
      <c r="G118" t="s">
        <v>79</v>
      </c>
      <c r="H118" t="s">
        <v>1282</v>
      </c>
      <c r="I118">
        <f>MONTH(Table6[[#This Row],[Loan Date]])</f>
        <v>9</v>
      </c>
      <c r="J118" t="str">
        <f>_xlfn.XLOOKUP(Table6[[#This Row],[Numeric Month]],$N$5:$N$11,$O$5:$O$11)</f>
        <v>Sept</v>
      </c>
      <c r="K118" t="str">
        <f>_xlfn.XLOOKUP(Table6[[#This Row],[Loan Date]],$Q$5:$Q$152,$R$5:$R$152)</f>
        <v>Thursday</v>
      </c>
      <c r="L118" t="str">
        <f>_xlfn.XLOOKUP(Table6[[#This Row],[Loan Date]],$Q$5:$Q$152,$S$5:$S$152)</f>
        <v>Week 0</v>
      </c>
      <c r="Q118" s="7">
        <v>44975</v>
      </c>
      <c r="R118" s="4" t="s">
        <v>1814</v>
      </c>
      <c r="S118" s="6" t="s">
        <v>1821</v>
      </c>
      <c r="U118">
        <f>GETPIVOTDATA("Barcode",$W$3,"Loan Date",DATE(2023,2,17),"Quarter","W23")</f>
        <v>79</v>
      </c>
      <c r="W118" s="21">
        <v>44974</v>
      </c>
      <c r="X118" s="18">
        <v>79</v>
      </c>
      <c r="AG118" s="21">
        <v>44980</v>
      </c>
      <c r="AH118" s="18">
        <v>52</v>
      </c>
    </row>
    <row r="119" spans="1:40" x14ac:dyDescent="0.2">
      <c r="A119" s="1">
        <v>44826</v>
      </c>
      <c r="B119" t="s">
        <v>7</v>
      </c>
      <c r="C119" s="1">
        <v>44916</v>
      </c>
      <c r="D119" t="s">
        <v>1744</v>
      </c>
      <c r="E119" t="s">
        <v>1371</v>
      </c>
      <c r="F119" t="s">
        <v>79</v>
      </c>
      <c r="G119" t="s">
        <v>79</v>
      </c>
      <c r="H119" t="s">
        <v>1282</v>
      </c>
      <c r="I119">
        <f>MONTH(Table6[[#This Row],[Loan Date]])</f>
        <v>9</v>
      </c>
      <c r="J119" t="str">
        <f>_xlfn.XLOOKUP(Table6[[#This Row],[Numeric Month]],$N$5:$N$11,$O$5:$O$11)</f>
        <v>Sept</v>
      </c>
      <c r="K119" t="str">
        <f>_xlfn.XLOOKUP(Table6[[#This Row],[Loan Date]],$Q$5:$Q$152,$R$5:$R$152)</f>
        <v>Thursday</v>
      </c>
      <c r="L119" t="str">
        <f>_xlfn.XLOOKUP(Table6[[#This Row],[Loan Date]],$Q$5:$Q$152,$S$5:$S$152)</f>
        <v>Week 0</v>
      </c>
      <c r="Q119" s="7">
        <v>44976</v>
      </c>
      <c r="R119" s="4" t="s">
        <v>1813</v>
      </c>
      <c r="S119" s="6" t="s">
        <v>1821</v>
      </c>
      <c r="U119">
        <f>GETPIVOTDATA("Barcode",$W$3,"Loan Date",DATE(2023,2,18),"Quarter","W23")</f>
        <v>2</v>
      </c>
      <c r="W119" s="21">
        <v>44975</v>
      </c>
      <c r="X119" s="18">
        <v>2</v>
      </c>
      <c r="AG119" s="21">
        <v>44981</v>
      </c>
      <c r="AH119" s="18">
        <v>21</v>
      </c>
    </row>
    <row r="120" spans="1:40" x14ac:dyDescent="0.2">
      <c r="A120" s="1">
        <v>44826</v>
      </c>
      <c r="B120" t="s">
        <v>7</v>
      </c>
      <c r="C120" s="1">
        <v>44916</v>
      </c>
      <c r="D120" t="s">
        <v>1122</v>
      </c>
      <c r="E120" t="s">
        <v>80</v>
      </c>
      <c r="F120" t="s">
        <v>79</v>
      </c>
      <c r="G120" t="s">
        <v>79</v>
      </c>
      <c r="H120" t="s">
        <v>1282</v>
      </c>
      <c r="I120">
        <f>MONTH(Table6[[#This Row],[Loan Date]])</f>
        <v>9</v>
      </c>
      <c r="J120" t="str">
        <f>_xlfn.XLOOKUP(Table6[[#This Row],[Numeric Month]],$N$5:$N$11,$O$5:$O$11)</f>
        <v>Sept</v>
      </c>
      <c r="K120" t="str">
        <f>_xlfn.XLOOKUP(Table6[[#This Row],[Loan Date]],$Q$5:$Q$152,$R$5:$R$152)</f>
        <v>Thursday</v>
      </c>
      <c r="L120" t="str">
        <f>_xlfn.XLOOKUP(Table6[[#This Row],[Loan Date]],$Q$5:$Q$152,$S$5:$S$152)</f>
        <v>Week 0</v>
      </c>
      <c r="Q120" s="7">
        <v>44977</v>
      </c>
      <c r="R120" s="4" t="s">
        <v>1808</v>
      </c>
      <c r="S120" s="6" t="s">
        <v>1822</v>
      </c>
      <c r="U120">
        <f>GETPIVOTDATA("Barcode",$W$3,"Loan Date",DATE(2023,2,19),"Quarter","W23")</f>
        <v>15</v>
      </c>
      <c r="W120" s="21">
        <v>44976</v>
      </c>
      <c r="X120" s="18">
        <v>15</v>
      </c>
      <c r="AG120" s="21">
        <v>44982</v>
      </c>
      <c r="AH120" s="18">
        <v>4</v>
      </c>
    </row>
    <row r="121" spans="1:40" x14ac:dyDescent="0.2">
      <c r="A121" s="1">
        <v>44826</v>
      </c>
      <c r="B121" t="s">
        <v>7</v>
      </c>
      <c r="C121" s="1">
        <v>44916</v>
      </c>
      <c r="D121" t="s">
        <v>1743</v>
      </c>
      <c r="E121" t="s">
        <v>1371</v>
      </c>
      <c r="F121" t="s">
        <v>79</v>
      </c>
      <c r="G121" t="s">
        <v>79</v>
      </c>
      <c r="H121" t="s">
        <v>1282</v>
      </c>
      <c r="I121">
        <f>MONTH(Table6[[#This Row],[Loan Date]])</f>
        <v>9</v>
      </c>
      <c r="J121" t="str">
        <f>_xlfn.XLOOKUP(Table6[[#This Row],[Numeric Month]],$N$5:$N$11,$O$5:$O$11)</f>
        <v>Sept</v>
      </c>
      <c r="K121" t="str">
        <f>_xlfn.XLOOKUP(Table6[[#This Row],[Loan Date]],$Q$5:$Q$152,$R$5:$R$152)</f>
        <v>Thursday</v>
      </c>
      <c r="L121" t="str">
        <f>_xlfn.XLOOKUP(Table6[[#This Row],[Loan Date]],$Q$5:$Q$152,$S$5:$S$152)</f>
        <v>Week 0</v>
      </c>
      <c r="Q121" s="7">
        <v>44978</v>
      </c>
      <c r="R121" s="4" t="s">
        <v>1809</v>
      </c>
      <c r="S121" s="6" t="s">
        <v>1822</v>
      </c>
      <c r="U121">
        <f>GETPIVOTDATA("Barcode",$W$3,"Loan Date",DATE(2023,2,20),"Quarter","W23")</f>
        <v>16</v>
      </c>
      <c r="W121" s="21">
        <v>44977</v>
      </c>
      <c r="X121" s="18">
        <v>16</v>
      </c>
      <c r="AG121" s="21">
        <v>44983</v>
      </c>
      <c r="AH121" s="18">
        <v>5</v>
      </c>
    </row>
    <row r="122" spans="1:40" x14ac:dyDescent="0.2">
      <c r="A122" s="1">
        <v>44826</v>
      </c>
      <c r="B122" t="s">
        <v>7</v>
      </c>
      <c r="C122" s="1">
        <v>44916</v>
      </c>
      <c r="D122" t="s">
        <v>1210</v>
      </c>
      <c r="E122" t="s">
        <v>80</v>
      </c>
      <c r="F122" t="s">
        <v>79</v>
      </c>
      <c r="G122" t="s">
        <v>79</v>
      </c>
      <c r="H122" t="s">
        <v>1282</v>
      </c>
      <c r="I122">
        <f>MONTH(Table6[[#This Row],[Loan Date]])</f>
        <v>9</v>
      </c>
      <c r="J122" t="str">
        <f>_xlfn.XLOOKUP(Table6[[#This Row],[Numeric Month]],$N$5:$N$11,$O$5:$O$11)</f>
        <v>Sept</v>
      </c>
      <c r="K122" t="str">
        <f>_xlfn.XLOOKUP(Table6[[#This Row],[Loan Date]],$Q$5:$Q$152,$R$5:$R$152)</f>
        <v>Thursday</v>
      </c>
      <c r="L122" t="str">
        <f>_xlfn.XLOOKUP(Table6[[#This Row],[Loan Date]],$Q$5:$Q$152,$S$5:$S$152)</f>
        <v>Week 0</v>
      </c>
      <c r="Q122" s="7">
        <v>44979</v>
      </c>
      <c r="R122" s="4" t="s">
        <v>1810</v>
      </c>
      <c r="S122" s="6" t="s">
        <v>1822</v>
      </c>
      <c r="U122">
        <f>GETPIVOTDATA("Barcode",$W$3,"Loan Date",DATE(2023,2,21),"Quarter","W23")</f>
        <v>156</v>
      </c>
      <c r="W122" s="21">
        <v>44978</v>
      </c>
      <c r="X122" s="18">
        <v>156</v>
      </c>
      <c r="AG122" s="21">
        <v>44984</v>
      </c>
      <c r="AH122" s="18">
        <v>43</v>
      </c>
    </row>
    <row r="123" spans="1:40" x14ac:dyDescent="0.2">
      <c r="A123" s="1">
        <v>44826</v>
      </c>
      <c r="B123" t="s">
        <v>7</v>
      </c>
      <c r="C123" s="1">
        <v>44999</v>
      </c>
      <c r="D123" t="s">
        <v>1742</v>
      </c>
      <c r="E123" t="s">
        <v>80</v>
      </c>
      <c r="F123" t="s">
        <v>79</v>
      </c>
      <c r="G123" t="s">
        <v>79</v>
      </c>
      <c r="H123" t="s">
        <v>1282</v>
      </c>
      <c r="I123">
        <f>MONTH(Table6[[#This Row],[Loan Date]])</f>
        <v>9</v>
      </c>
      <c r="J123" t="str">
        <f>_xlfn.XLOOKUP(Table6[[#This Row],[Numeric Month]],$N$5:$N$11,$O$5:$O$11)</f>
        <v>Sept</v>
      </c>
      <c r="K123" t="str">
        <f>_xlfn.XLOOKUP(Table6[[#This Row],[Loan Date]],$Q$5:$Q$152,$R$5:$R$152)</f>
        <v>Thursday</v>
      </c>
      <c r="L123" t="str">
        <f>_xlfn.XLOOKUP(Table6[[#This Row],[Loan Date]],$Q$5:$Q$152,$S$5:$S$152)</f>
        <v>Week 0</v>
      </c>
      <c r="Q123" s="7">
        <v>44980</v>
      </c>
      <c r="R123" s="4" t="s">
        <v>1811</v>
      </c>
      <c r="S123" s="6" t="s">
        <v>1822</v>
      </c>
      <c r="U123">
        <f>GETPIVOTDATA("Barcode",$W$3,"Loan Date",DATE(2023,2,22),"Quarter","W23")</f>
        <v>140</v>
      </c>
      <c r="W123" s="21">
        <v>44979</v>
      </c>
      <c r="X123" s="18">
        <v>140</v>
      </c>
      <c r="AG123" s="21">
        <v>44985</v>
      </c>
      <c r="AH123" s="18">
        <v>50</v>
      </c>
    </row>
    <row r="124" spans="1:40" x14ac:dyDescent="0.2">
      <c r="A124" s="1">
        <v>44826</v>
      </c>
      <c r="B124" t="s">
        <v>7</v>
      </c>
      <c r="C124" s="1">
        <v>44999</v>
      </c>
      <c r="D124" t="s">
        <v>1741</v>
      </c>
      <c r="E124" t="s">
        <v>1371</v>
      </c>
      <c r="F124" t="s">
        <v>79</v>
      </c>
      <c r="G124" t="s">
        <v>79</v>
      </c>
      <c r="H124" t="s">
        <v>1282</v>
      </c>
      <c r="I124">
        <f>MONTH(Table6[[#This Row],[Loan Date]])</f>
        <v>9</v>
      </c>
      <c r="J124" t="str">
        <f>_xlfn.XLOOKUP(Table6[[#This Row],[Numeric Month]],$N$5:$N$11,$O$5:$O$11)</f>
        <v>Sept</v>
      </c>
      <c r="K124" t="str">
        <f>_xlfn.XLOOKUP(Table6[[#This Row],[Loan Date]],$Q$5:$Q$152,$R$5:$R$152)</f>
        <v>Thursday</v>
      </c>
      <c r="L124" t="str">
        <f>_xlfn.XLOOKUP(Table6[[#This Row],[Loan Date]],$Q$5:$Q$152,$S$5:$S$152)</f>
        <v>Week 0</v>
      </c>
      <c r="Q124" s="7">
        <v>44981</v>
      </c>
      <c r="R124" s="4" t="s">
        <v>1812</v>
      </c>
      <c r="S124" s="6" t="s">
        <v>1822</v>
      </c>
      <c r="U124">
        <f>GETPIVOTDATA("Barcode",$W$3,"Loan Date",DATE(2023,2,23),"Quarter","W23")</f>
        <v>128</v>
      </c>
      <c r="W124" s="21">
        <v>44980</v>
      </c>
      <c r="X124" s="18">
        <v>128</v>
      </c>
      <c r="AG124" s="21">
        <v>44986</v>
      </c>
      <c r="AH124" s="18">
        <v>35</v>
      </c>
    </row>
    <row r="125" spans="1:40" x14ac:dyDescent="0.2">
      <c r="A125" s="1">
        <v>44826</v>
      </c>
      <c r="B125" t="s">
        <v>7</v>
      </c>
      <c r="C125" s="1">
        <v>44916</v>
      </c>
      <c r="D125" t="s">
        <v>1253</v>
      </c>
      <c r="E125" t="s">
        <v>80</v>
      </c>
      <c r="F125" t="s">
        <v>79</v>
      </c>
      <c r="G125" t="s">
        <v>79</v>
      </c>
      <c r="H125" t="s">
        <v>1282</v>
      </c>
      <c r="I125">
        <f>MONTH(Table6[[#This Row],[Loan Date]])</f>
        <v>9</v>
      </c>
      <c r="J125" t="str">
        <f>_xlfn.XLOOKUP(Table6[[#This Row],[Numeric Month]],$N$5:$N$11,$O$5:$O$11)</f>
        <v>Sept</v>
      </c>
      <c r="K125" t="str">
        <f>_xlfn.XLOOKUP(Table6[[#This Row],[Loan Date]],$Q$5:$Q$152,$R$5:$R$152)</f>
        <v>Thursday</v>
      </c>
      <c r="L125" t="str">
        <f>_xlfn.XLOOKUP(Table6[[#This Row],[Loan Date]],$Q$5:$Q$152,$S$5:$S$152)</f>
        <v>Week 0</v>
      </c>
      <c r="Q125" s="7">
        <v>44982</v>
      </c>
      <c r="R125" s="4" t="s">
        <v>1814</v>
      </c>
      <c r="S125" s="6" t="s">
        <v>1822</v>
      </c>
      <c r="U125">
        <f>GETPIVOTDATA("Barcode",$W$3,"Loan Date",DATE(2023,2,24),"Quarter","W23")</f>
        <v>67</v>
      </c>
      <c r="W125" s="21">
        <v>44981</v>
      </c>
      <c r="X125" s="18">
        <v>67</v>
      </c>
      <c r="AG125" s="21">
        <v>44987</v>
      </c>
      <c r="AH125" s="18">
        <v>27</v>
      </c>
    </row>
    <row r="126" spans="1:40" x14ac:dyDescent="0.2">
      <c r="A126" s="1">
        <v>44826</v>
      </c>
      <c r="B126" t="s">
        <v>7</v>
      </c>
      <c r="C126" s="1">
        <v>44916</v>
      </c>
      <c r="D126" t="s">
        <v>1740</v>
      </c>
      <c r="E126" t="s">
        <v>1371</v>
      </c>
      <c r="F126" t="s">
        <v>79</v>
      </c>
      <c r="G126" t="s">
        <v>79</v>
      </c>
      <c r="H126" t="s">
        <v>1282</v>
      </c>
      <c r="I126">
        <f>MONTH(Table6[[#This Row],[Loan Date]])</f>
        <v>9</v>
      </c>
      <c r="J126" t="str">
        <f>_xlfn.XLOOKUP(Table6[[#This Row],[Numeric Month]],$N$5:$N$11,$O$5:$O$11)</f>
        <v>Sept</v>
      </c>
      <c r="K126" t="str">
        <f>_xlfn.XLOOKUP(Table6[[#This Row],[Loan Date]],$Q$5:$Q$152,$R$5:$R$152)</f>
        <v>Thursday</v>
      </c>
      <c r="L126" t="str">
        <f>_xlfn.XLOOKUP(Table6[[#This Row],[Loan Date]],$Q$5:$Q$152,$S$5:$S$152)</f>
        <v>Week 0</v>
      </c>
      <c r="Q126" s="7">
        <v>44983</v>
      </c>
      <c r="R126" s="4" t="s">
        <v>1813</v>
      </c>
      <c r="S126" s="6" t="s">
        <v>1822</v>
      </c>
      <c r="U126">
        <f>GETPIVOTDATA("Barcode",$W$3,"Loan Date",DATE(2023,2,25),"Quarter","W23")</f>
        <v>10</v>
      </c>
      <c r="W126" s="21">
        <v>44982</v>
      </c>
      <c r="X126" s="18">
        <v>10</v>
      </c>
      <c r="AG126" s="21">
        <v>44988</v>
      </c>
      <c r="AH126" s="18">
        <v>38</v>
      </c>
    </row>
    <row r="127" spans="1:40" x14ac:dyDescent="0.2">
      <c r="A127" s="1">
        <v>44826</v>
      </c>
      <c r="B127" t="s">
        <v>7</v>
      </c>
      <c r="C127" s="1">
        <v>44916</v>
      </c>
      <c r="D127" t="s">
        <v>1258</v>
      </c>
      <c r="E127" t="s">
        <v>80</v>
      </c>
      <c r="F127" t="s">
        <v>79</v>
      </c>
      <c r="G127" t="s">
        <v>79</v>
      </c>
      <c r="H127" t="s">
        <v>1282</v>
      </c>
      <c r="I127">
        <f>MONTH(Table6[[#This Row],[Loan Date]])</f>
        <v>9</v>
      </c>
      <c r="J127" t="str">
        <f>_xlfn.XLOOKUP(Table6[[#This Row],[Numeric Month]],$N$5:$N$11,$O$5:$O$11)</f>
        <v>Sept</v>
      </c>
      <c r="K127" t="str">
        <f>_xlfn.XLOOKUP(Table6[[#This Row],[Loan Date]],$Q$5:$Q$152,$R$5:$R$152)</f>
        <v>Thursday</v>
      </c>
      <c r="L127" t="str">
        <f>_xlfn.XLOOKUP(Table6[[#This Row],[Loan Date]],$Q$5:$Q$152,$S$5:$S$152)</f>
        <v>Week 0</v>
      </c>
      <c r="Q127" s="7">
        <v>44984</v>
      </c>
      <c r="R127" s="4" t="s">
        <v>1808</v>
      </c>
      <c r="S127" s="6" t="s">
        <v>1823</v>
      </c>
      <c r="U127">
        <f>GETPIVOTDATA("Barcode",$W$3,"Loan Date",DATE(2023,2,26),"Quarter","W23")</f>
        <v>10</v>
      </c>
      <c r="W127" s="21">
        <v>44983</v>
      </c>
      <c r="X127" s="18">
        <v>10</v>
      </c>
      <c r="AG127" s="21">
        <v>44989</v>
      </c>
      <c r="AH127" s="18">
        <v>9</v>
      </c>
    </row>
    <row r="128" spans="1:40" x14ac:dyDescent="0.2">
      <c r="A128" s="1">
        <v>44826</v>
      </c>
      <c r="B128" t="s">
        <v>7</v>
      </c>
      <c r="C128" s="1">
        <v>44916</v>
      </c>
      <c r="D128" t="s">
        <v>1739</v>
      </c>
      <c r="E128" t="s">
        <v>1371</v>
      </c>
      <c r="F128" t="s">
        <v>79</v>
      </c>
      <c r="G128" t="s">
        <v>79</v>
      </c>
      <c r="H128" t="s">
        <v>1282</v>
      </c>
      <c r="I128">
        <f>MONTH(Table6[[#This Row],[Loan Date]])</f>
        <v>9</v>
      </c>
      <c r="J128" t="str">
        <f>_xlfn.XLOOKUP(Table6[[#This Row],[Numeric Month]],$N$5:$N$11,$O$5:$O$11)</f>
        <v>Sept</v>
      </c>
      <c r="K128" t="str">
        <f>_xlfn.XLOOKUP(Table6[[#This Row],[Loan Date]],$Q$5:$Q$152,$R$5:$R$152)</f>
        <v>Thursday</v>
      </c>
      <c r="L128" t="str">
        <f>_xlfn.XLOOKUP(Table6[[#This Row],[Loan Date]],$Q$5:$Q$152,$S$5:$S$152)</f>
        <v>Week 0</v>
      </c>
      <c r="Q128" s="7">
        <v>44985</v>
      </c>
      <c r="R128" s="4" t="s">
        <v>1809</v>
      </c>
      <c r="S128" s="6" t="s">
        <v>1823</v>
      </c>
      <c r="U128">
        <f>GETPIVOTDATA("Barcode",$W$3,"Loan Date",DATE(2023,2,27),"Quarter","W23")</f>
        <v>121</v>
      </c>
      <c r="W128" s="21">
        <v>44984</v>
      </c>
      <c r="X128" s="18">
        <v>121</v>
      </c>
      <c r="AG128" s="21">
        <v>44990</v>
      </c>
      <c r="AH128" s="18">
        <v>4</v>
      </c>
    </row>
    <row r="129" spans="1:34" x14ac:dyDescent="0.2">
      <c r="A129" s="1">
        <v>44826</v>
      </c>
      <c r="B129" t="s">
        <v>7</v>
      </c>
      <c r="C129" s="1">
        <v>44840</v>
      </c>
      <c r="D129" t="s">
        <v>662</v>
      </c>
      <c r="E129" t="s">
        <v>9</v>
      </c>
      <c r="F129" t="s">
        <v>8</v>
      </c>
      <c r="G129" t="s">
        <v>1</v>
      </c>
      <c r="H129" t="s">
        <v>1282</v>
      </c>
      <c r="I129">
        <f>MONTH(Table6[[#This Row],[Loan Date]])</f>
        <v>9</v>
      </c>
      <c r="J129" t="str">
        <f>_xlfn.XLOOKUP(Table6[[#This Row],[Numeric Month]],$N$5:$N$11,$O$5:$O$11)</f>
        <v>Sept</v>
      </c>
      <c r="K129" t="str">
        <f>_xlfn.XLOOKUP(Table6[[#This Row],[Loan Date]],$Q$5:$Q$152,$R$5:$R$152)</f>
        <v>Thursday</v>
      </c>
      <c r="L129" t="str">
        <f>_xlfn.XLOOKUP(Table6[[#This Row],[Loan Date]],$Q$5:$Q$152,$S$5:$S$152)</f>
        <v>Week 0</v>
      </c>
      <c r="Q129" s="7">
        <v>44986</v>
      </c>
      <c r="R129" s="4" t="s">
        <v>1810</v>
      </c>
      <c r="S129" s="6" t="s">
        <v>1823</v>
      </c>
      <c r="U129">
        <f>GETPIVOTDATA("Barcode",$W$3,"Loan Date",DATE(2023,2,28),"Quarter","W23")</f>
        <v>156</v>
      </c>
      <c r="W129" s="21">
        <v>44985</v>
      </c>
      <c r="X129" s="18">
        <v>156</v>
      </c>
      <c r="AG129" s="21">
        <v>44991</v>
      </c>
      <c r="AH129" s="18">
        <v>34</v>
      </c>
    </row>
    <row r="130" spans="1:34" x14ac:dyDescent="0.2">
      <c r="A130" s="1">
        <v>44826</v>
      </c>
      <c r="B130" t="s">
        <v>7</v>
      </c>
      <c r="C130" s="1">
        <v>44916</v>
      </c>
      <c r="D130" t="s">
        <v>1228</v>
      </c>
      <c r="E130" t="s">
        <v>80</v>
      </c>
      <c r="F130" t="s">
        <v>79</v>
      </c>
      <c r="G130" t="s">
        <v>79</v>
      </c>
      <c r="H130" t="s">
        <v>1282</v>
      </c>
      <c r="I130">
        <f>MONTH(Table6[[#This Row],[Loan Date]])</f>
        <v>9</v>
      </c>
      <c r="J130" t="str">
        <f>_xlfn.XLOOKUP(Table6[[#This Row],[Numeric Month]],$N$5:$N$11,$O$5:$O$11)</f>
        <v>Sept</v>
      </c>
      <c r="K130" t="str">
        <f>_xlfn.XLOOKUP(Table6[[#This Row],[Loan Date]],$Q$5:$Q$152,$R$5:$R$152)</f>
        <v>Thursday</v>
      </c>
      <c r="L130" t="str">
        <f>_xlfn.XLOOKUP(Table6[[#This Row],[Loan Date]],$Q$5:$Q$152,$S$5:$S$152)</f>
        <v>Week 0</v>
      </c>
      <c r="Q130" s="7">
        <v>44987</v>
      </c>
      <c r="R130" s="4" t="s">
        <v>1811</v>
      </c>
      <c r="S130" s="6" t="s">
        <v>1823</v>
      </c>
      <c r="U130">
        <f>GETPIVOTDATA("Barcode",$W$3,"Loan Date",DATE(2023,3,1),"Quarter","W23")</f>
        <v>138</v>
      </c>
      <c r="W130" s="21">
        <v>44986</v>
      </c>
      <c r="X130" s="18">
        <v>138</v>
      </c>
      <c r="AG130" s="21">
        <v>44992</v>
      </c>
      <c r="AH130" s="18">
        <v>45</v>
      </c>
    </row>
    <row r="131" spans="1:34" x14ac:dyDescent="0.2">
      <c r="A131" s="1">
        <v>44826</v>
      </c>
      <c r="B131" t="s">
        <v>7</v>
      </c>
      <c r="C131" s="1">
        <v>44916</v>
      </c>
      <c r="D131" t="s">
        <v>1738</v>
      </c>
      <c r="E131" t="s">
        <v>1371</v>
      </c>
      <c r="F131" t="s">
        <v>79</v>
      </c>
      <c r="G131" t="s">
        <v>79</v>
      </c>
      <c r="H131" t="s">
        <v>1282</v>
      </c>
      <c r="I131">
        <f>MONTH(Table6[[#This Row],[Loan Date]])</f>
        <v>9</v>
      </c>
      <c r="J131" t="str">
        <f>_xlfn.XLOOKUP(Table6[[#This Row],[Numeric Month]],$N$5:$N$11,$O$5:$O$11)</f>
        <v>Sept</v>
      </c>
      <c r="K131" t="str">
        <f>_xlfn.XLOOKUP(Table6[[#This Row],[Loan Date]],$Q$5:$Q$152,$R$5:$R$152)</f>
        <v>Thursday</v>
      </c>
      <c r="L131" t="str">
        <f>_xlfn.XLOOKUP(Table6[[#This Row],[Loan Date]],$Q$5:$Q$152,$S$5:$S$152)</f>
        <v>Week 0</v>
      </c>
      <c r="Q131" s="7">
        <v>44988</v>
      </c>
      <c r="R131" s="4" t="s">
        <v>1812</v>
      </c>
      <c r="S131" s="6" t="s">
        <v>1823</v>
      </c>
      <c r="U131">
        <f>GETPIVOTDATA("Barcode",$W$3,"Loan Date",DATE(2023,3,2),"Quarter","W23")</f>
        <v>124</v>
      </c>
      <c r="W131" s="21">
        <v>44987</v>
      </c>
      <c r="X131" s="18">
        <v>124</v>
      </c>
      <c r="AG131" s="21">
        <v>44993</v>
      </c>
      <c r="AH131" s="18">
        <v>32</v>
      </c>
    </row>
    <row r="132" spans="1:34" x14ac:dyDescent="0.2">
      <c r="A132" s="1">
        <v>44826</v>
      </c>
      <c r="B132" t="s">
        <v>7</v>
      </c>
      <c r="C132" s="1">
        <v>44916</v>
      </c>
      <c r="D132" t="s">
        <v>1737</v>
      </c>
      <c r="E132" t="s">
        <v>80</v>
      </c>
      <c r="F132" t="s">
        <v>79</v>
      </c>
      <c r="G132" t="s">
        <v>79</v>
      </c>
      <c r="H132" t="s">
        <v>1282</v>
      </c>
      <c r="I132">
        <f>MONTH(Table6[[#This Row],[Loan Date]])</f>
        <v>9</v>
      </c>
      <c r="J132" t="str">
        <f>_xlfn.XLOOKUP(Table6[[#This Row],[Numeric Month]],$N$5:$N$11,$O$5:$O$11)</f>
        <v>Sept</v>
      </c>
      <c r="K132" t="str">
        <f>_xlfn.XLOOKUP(Table6[[#This Row],[Loan Date]],$Q$5:$Q$152,$R$5:$R$152)</f>
        <v>Thursday</v>
      </c>
      <c r="L132" t="str">
        <f>_xlfn.XLOOKUP(Table6[[#This Row],[Loan Date]],$Q$5:$Q$152,$S$5:$S$152)</f>
        <v>Week 0</v>
      </c>
      <c r="Q132" s="7">
        <v>44989</v>
      </c>
      <c r="R132" s="4" t="s">
        <v>1814</v>
      </c>
      <c r="S132" s="6" t="s">
        <v>1823</v>
      </c>
      <c r="U132">
        <f>GETPIVOTDATA("Barcode",$W$3,"Loan Date",DATE(2023,3,3),"Quarter","W23")</f>
        <v>89</v>
      </c>
      <c r="W132" s="21">
        <v>44988</v>
      </c>
      <c r="X132" s="18">
        <v>89</v>
      </c>
      <c r="AG132" s="21">
        <v>44994</v>
      </c>
      <c r="AH132" s="18">
        <v>42</v>
      </c>
    </row>
    <row r="133" spans="1:34" x14ac:dyDescent="0.2">
      <c r="A133" s="1">
        <v>44826</v>
      </c>
      <c r="B133" t="s">
        <v>7</v>
      </c>
      <c r="C133" s="1">
        <v>44916</v>
      </c>
      <c r="D133" t="s">
        <v>1736</v>
      </c>
      <c r="E133" t="s">
        <v>1371</v>
      </c>
      <c r="F133" t="s">
        <v>79</v>
      </c>
      <c r="G133" t="s">
        <v>79</v>
      </c>
      <c r="H133" t="s">
        <v>1282</v>
      </c>
      <c r="I133">
        <f>MONTH(Table6[[#This Row],[Loan Date]])</f>
        <v>9</v>
      </c>
      <c r="J133" t="str">
        <f>_xlfn.XLOOKUP(Table6[[#This Row],[Numeric Month]],$N$5:$N$11,$O$5:$O$11)</f>
        <v>Sept</v>
      </c>
      <c r="K133" t="str">
        <f>_xlfn.XLOOKUP(Table6[[#This Row],[Loan Date]],$Q$5:$Q$152,$R$5:$R$152)</f>
        <v>Thursday</v>
      </c>
      <c r="L133" t="str">
        <f>_xlfn.XLOOKUP(Table6[[#This Row],[Loan Date]],$Q$5:$Q$152,$S$5:$S$152)</f>
        <v>Week 0</v>
      </c>
      <c r="Q133" s="7">
        <v>44990</v>
      </c>
      <c r="R133" s="4" t="s">
        <v>1813</v>
      </c>
      <c r="S133" s="6" t="s">
        <v>1823</v>
      </c>
      <c r="U133">
        <f>GETPIVOTDATA("Barcode",$W$3,"Loan Date",DATE(2023,3,4),"Quarter","W23")</f>
        <v>14</v>
      </c>
      <c r="W133" s="21">
        <v>44989</v>
      </c>
      <c r="X133" s="18">
        <v>14</v>
      </c>
      <c r="AG133" s="21">
        <v>44995</v>
      </c>
      <c r="AH133" s="18">
        <v>12</v>
      </c>
    </row>
    <row r="134" spans="1:34" x14ac:dyDescent="0.2">
      <c r="A134" s="1">
        <v>44826</v>
      </c>
      <c r="B134" t="s">
        <v>7</v>
      </c>
      <c r="C134" s="1">
        <v>44844</v>
      </c>
      <c r="D134" t="s">
        <v>242</v>
      </c>
      <c r="E134" t="s">
        <v>9</v>
      </c>
      <c r="F134" t="s">
        <v>8</v>
      </c>
      <c r="G134" t="s">
        <v>1</v>
      </c>
      <c r="H134" t="s">
        <v>1282</v>
      </c>
      <c r="I134">
        <f>MONTH(Table6[[#This Row],[Loan Date]])</f>
        <v>9</v>
      </c>
      <c r="J134" t="str">
        <f>_xlfn.XLOOKUP(Table6[[#This Row],[Numeric Month]],$N$5:$N$11,$O$5:$O$11)</f>
        <v>Sept</v>
      </c>
      <c r="K134" t="str">
        <f>_xlfn.XLOOKUP(Table6[[#This Row],[Loan Date]],$Q$5:$Q$152,$R$5:$R$152)</f>
        <v>Thursday</v>
      </c>
      <c r="L134" t="str">
        <f>_xlfn.XLOOKUP(Table6[[#This Row],[Loan Date]],$Q$5:$Q$152,$S$5:$S$152)</f>
        <v>Week 0</v>
      </c>
      <c r="Q134" s="7">
        <v>44991</v>
      </c>
      <c r="R134" s="4" t="s">
        <v>1808</v>
      </c>
      <c r="S134" s="6" t="s">
        <v>1824</v>
      </c>
      <c r="U134">
        <f>GETPIVOTDATA("Barcode",$W$3,"Loan Date",DATE(2023,3,5),"Quarter","W23")</f>
        <v>15</v>
      </c>
      <c r="W134" s="21">
        <v>44990</v>
      </c>
      <c r="X134" s="18">
        <v>15</v>
      </c>
      <c r="AG134" s="21">
        <v>44996</v>
      </c>
      <c r="AH134" s="18">
        <v>7</v>
      </c>
    </row>
    <row r="135" spans="1:34" x14ac:dyDescent="0.2">
      <c r="A135" s="1">
        <v>44826</v>
      </c>
      <c r="B135" t="s">
        <v>7</v>
      </c>
      <c r="C135" s="1">
        <v>44916</v>
      </c>
      <c r="D135" t="s">
        <v>1735</v>
      </c>
      <c r="E135" t="s">
        <v>80</v>
      </c>
      <c r="F135" t="s">
        <v>79</v>
      </c>
      <c r="G135" t="s">
        <v>79</v>
      </c>
      <c r="H135" t="s">
        <v>1282</v>
      </c>
      <c r="I135">
        <f>MONTH(Table6[[#This Row],[Loan Date]])</f>
        <v>9</v>
      </c>
      <c r="J135" t="str">
        <f>_xlfn.XLOOKUP(Table6[[#This Row],[Numeric Month]],$N$5:$N$11,$O$5:$O$11)</f>
        <v>Sept</v>
      </c>
      <c r="K135" t="str">
        <f>_xlfn.XLOOKUP(Table6[[#This Row],[Loan Date]],$Q$5:$Q$152,$R$5:$R$152)</f>
        <v>Thursday</v>
      </c>
      <c r="L135" t="str">
        <f>_xlfn.XLOOKUP(Table6[[#This Row],[Loan Date]],$Q$5:$Q$152,$S$5:$S$152)</f>
        <v>Week 0</v>
      </c>
      <c r="Q135" s="7">
        <v>44992</v>
      </c>
      <c r="R135" s="4" t="s">
        <v>1809</v>
      </c>
      <c r="S135" s="6" t="s">
        <v>1824</v>
      </c>
      <c r="U135">
        <f>GETPIVOTDATA("Barcode",$W$3,"Loan Date",DATE(2023,3,6),"Quarter","W23")</f>
        <v>138</v>
      </c>
      <c r="W135" s="21">
        <v>44991</v>
      </c>
      <c r="X135" s="18">
        <v>138</v>
      </c>
      <c r="AG135" s="21">
        <v>44997</v>
      </c>
      <c r="AH135" s="18">
        <v>9</v>
      </c>
    </row>
    <row r="136" spans="1:34" x14ac:dyDescent="0.2">
      <c r="A136" s="1">
        <v>44826</v>
      </c>
      <c r="B136" t="s">
        <v>7</v>
      </c>
      <c r="C136" s="1">
        <v>44916</v>
      </c>
      <c r="D136" t="s">
        <v>1734</v>
      </c>
      <c r="E136" t="s">
        <v>1371</v>
      </c>
      <c r="F136" t="s">
        <v>79</v>
      </c>
      <c r="G136" t="s">
        <v>79</v>
      </c>
      <c r="H136" t="s">
        <v>1282</v>
      </c>
      <c r="I136">
        <f>MONTH(Table6[[#This Row],[Loan Date]])</f>
        <v>9</v>
      </c>
      <c r="J136" t="str">
        <f>_xlfn.XLOOKUP(Table6[[#This Row],[Numeric Month]],$N$5:$N$11,$O$5:$O$11)</f>
        <v>Sept</v>
      </c>
      <c r="K136" t="str">
        <f>_xlfn.XLOOKUP(Table6[[#This Row],[Loan Date]],$Q$5:$Q$152,$R$5:$R$152)</f>
        <v>Thursday</v>
      </c>
      <c r="L136" t="str">
        <f>_xlfn.XLOOKUP(Table6[[#This Row],[Loan Date]],$Q$5:$Q$152,$S$5:$S$152)</f>
        <v>Week 0</v>
      </c>
      <c r="Q136" s="7">
        <v>44993</v>
      </c>
      <c r="R136" s="4" t="s">
        <v>1810</v>
      </c>
      <c r="S136" s="6" t="s">
        <v>1824</v>
      </c>
      <c r="U136">
        <f>GETPIVOTDATA("Barcode",$W$3,"Loan Date",DATE(2023,3,7),"Quarter","W23")</f>
        <v>145</v>
      </c>
      <c r="W136" s="21">
        <v>44992</v>
      </c>
      <c r="X136" s="18">
        <v>145</v>
      </c>
      <c r="AG136" s="21">
        <v>44998</v>
      </c>
      <c r="AH136" s="18">
        <v>44</v>
      </c>
    </row>
    <row r="137" spans="1:34" x14ac:dyDescent="0.2">
      <c r="A137" s="1">
        <v>44826</v>
      </c>
      <c r="B137" t="s">
        <v>7</v>
      </c>
      <c r="C137" s="1">
        <v>44916</v>
      </c>
      <c r="D137" t="s">
        <v>1196</v>
      </c>
      <c r="E137" t="s">
        <v>80</v>
      </c>
      <c r="F137" t="s">
        <v>79</v>
      </c>
      <c r="G137" t="s">
        <v>79</v>
      </c>
      <c r="H137" t="s">
        <v>1282</v>
      </c>
      <c r="I137">
        <f>MONTH(Table6[[#This Row],[Loan Date]])</f>
        <v>9</v>
      </c>
      <c r="J137" t="str">
        <f>_xlfn.XLOOKUP(Table6[[#This Row],[Numeric Month]],$N$5:$N$11,$O$5:$O$11)</f>
        <v>Sept</v>
      </c>
      <c r="K137" t="str">
        <f>_xlfn.XLOOKUP(Table6[[#This Row],[Loan Date]],$Q$5:$Q$152,$R$5:$R$152)</f>
        <v>Thursday</v>
      </c>
      <c r="L137" t="str">
        <f>_xlfn.XLOOKUP(Table6[[#This Row],[Loan Date]],$Q$5:$Q$152,$S$5:$S$152)</f>
        <v>Week 0</v>
      </c>
      <c r="Q137" s="7">
        <v>44994</v>
      </c>
      <c r="R137" s="4" t="s">
        <v>1811</v>
      </c>
      <c r="S137" s="6" t="s">
        <v>1824</v>
      </c>
      <c r="U137">
        <f>GETPIVOTDATA("Barcode",$W$3,"Loan Date",DATE(2023,3,8),"Quarter","W23")</f>
        <v>145</v>
      </c>
      <c r="W137" s="21">
        <v>44993</v>
      </c>
      <c r="X137" s="18">
        <v>145</v>
      </c>
      <c r="AG137" s="21">
        <v>44999</v>
      </c>
      <c r="AH137" s="18">
        <v>30</v>
      </c>
    </row>
    <row r="138" spans="1:34" x14ac:dyDescent="0.2">
      <c r="A138" s="1">
        <v>44826</v>
      </c>
      <c r="B138" t="s">
        <v>7</v>
      </c>
      <c r="C138" s="1">
        <v>44916</v>
      </c>
      <c r="D138" t="s">
        <v>1733</v>
      </c>
      <c r="E138" t="s">
        <v>1371</v>
      </c>
      <c r="F138" t="s">
        <v>79</v>
      </c>
      <c r="G138" t="s">
        <v>79</v>
      </c>
      <c r="H138" t="s">
        <v>1282</v>
      </c>
      <c r="I138">
        <f>MONTH(Table6[[#This Row],[Loan Date]])</f>
        <v>9</v>
      </c>
      <c r="J138" t="str">
        <f>_xlfn.XLOOKUP(Table6[[#This Row],[Numeric Month]],$N$5:$N$11,$O$5:$O$11)</f>
        <v>Sept</v>
      </c>
      <c r="K138" t="str">
        <f>_xlfn.XLOOKUP(Table6[[#This Row],[Loan Date]],$Q$5:$Q$152,$R$5:$R$152)</f>
        <v>Thursday</v>
      </c>
      <c r="L138" t="str">
        <f>_xlfn.XLOOKUP(Table6[[#This Row],[Loan Date]],$Q$5:$Q$152,$S$5:$S$152)</f>
        <v>Week 0</v>
      </c>
      <c r="Q138" s="7">
        <v>44995</v>
      </c>
      <c r="R138" s="4" t="s">
        <v>1812</v>
      </c>
      <c r="S138" s="6" t="s">
        <v>1824</v>
      </c>
      <c r="U138">
        <f>GETPIVOTDATA("Barcode",$W$3,"Loan Date",DATE(2023,3,9),"Quarter","W23")</f>
        <v>140</v>
      </c>
      <c r="W138" s="21">
        <v>44994</v>
      </c>
      <c r="X138" s="18">
        <v>140</v>
      </c>
      <c r="AG138" s="21">
        <v>45000</v>
      </c>
      <c r="AH138" s="18">
        <v>31</v>
      </c>
    </row>
    <row r="139" spans="1:34" x14ac:dyDescent="0.2">
      <c r="A139" s="1">
        <v>44826</v>
      </c>
      <c r="B139" t="s">
        <v>7</v>
      </c>
      <c r="C139" s="1">
        <v>44916</v>
      </c>
      <c r="D139" t="s">
        <v>1732</v>
      </c>
      <c r="E139" t="s">
        <v>80</v>
      </c>
      <c r="F139" t="s">
        <v>79</v>
      </c>
      <c r="G139" t="s">
        <v>79</v>
      </c>
      <c r="H139" t="s">
        <v>1282</v>
      </c>
      <c r="I139">
        <f>MONTH(Table6[[#This Row],[Loan Date]])</f>
        <v>9</v>
      </c>
      <c r="J139" t="str">
        <f>_xlfn.XLOOKUP(Table6[[#This Row],[Numeric Month]],$N$5:$N$11,$O$5:$O$11)</f>
        <v>Sept</v>
      </c>
      <c r="K139" t="str">
        <f>_xlfn.XLOOKUP(Table6[[#This Row],[Loan Date]],$Q$5:$Q$152,$R$5:$R$152)</f>
        <v>Thursday</v>
      </c>
      <c r="L139" t="str">
        <f>_xlfn.XLOOKUP(Table6[[#This Row],[Loan Date]],$Q$5:$Q$152,$S$5:$S$152)</f>
        <v>Week 0</v>
      </c>
      <c r="Q139" s="7">
        <v>44996</v>
      </c>
      <c r="R139" s="4" t="s">
        <v>1814</v>
      </c>
      <c r="S139" s="6" t="s">
        <v>1824</v>
      </c>
      <c r="U139">
        <f>GETPIVOTDATA("Barcode",$W$3,"Loan Date",DATE(2023,3,10),"Quarter","W23")</f>
        <v>64</v>
      </c>
      <c r="W139" s="21">
        <v>44995</v>
      </c>
      <c r="X139" s="18">
        <v>64</v>
      </c>
      <c r="AG139" s="21">
        <v>45001</v>
      </c>
      <c r="AH139" s="18">
        <v>49</v>
      </c>
    </row>
    <row r="140" spans="1:34" x14ac:dyDescent="0.2">
      <c r="A140" s="1">
        <v>44826</v>
      </c>
      <c r="B140" t="s">
        <v>7</v>
      </c>
      <c r="C140" s="1">
        <v>44916</v>
      </c>
      <c r="D140" t="s">
        <v>1731</v>
      </c>
      <c r="E140" t="s">
        <v>1371</v>
      </c>
      <c r="F140" t="s">
        <v>79</v>
      </c>
      <c r="G140" t="s">
        <v>79</v>
      </c>
      <c r="H140" t="s">
        <v>1282</v>
      </c>
      <c r="I140">
        <f>MONTH(Table6[[#This Row],[Loan Date]])</f>
        <v>9</v>
      </c>
      <c r="J140" t="str">
        <f>_xlfn.XLOOKUP(Table6[[#This Row],[Numeric Month]],$N$5:$N$11,$O$5:$O$11)</f>
        <v>Sept</v>
      </c>
      <c r="K140" t="str">
        <f>_xlfn.XLOOKUP(Table6[[#This Row],[Loan Date]],$Q$5:$Q$152,$R$5:$R$152)</f>
        <v>Thursday</v>
      </c>
      <c r="L140" t="str">
        <f>_xlfn.XLOOKUP(Table6[[#This Row],[Loan Date]],$Q$5:$Q$152,$S$5:$S$152)</f>
        <v>Week 0</v>
      </c>
      <c r="Q140" s="7">
        <v>44997</v>
      </c>
      <c r="R140" s="4" t="s">
        <v>1813</v>
      </c>
      <c r="S140" s="6" t="s">
        <v>1824</v>
      </c>
      <c r="U140">
        <f>GETPIVOTDATA("Barcode",$W$3,"Loan Date",DATE(2023,3,11),"Quarter","W23")</f>
        <v>14</v>
      </c>
      <c r="W140" s="21">
        <v>44996</v>
      </c>
      <c r="X140" s="18">
        <v>14</v>
      </c>
      <c r="AG140" s="21">
        <v>45002</v>
      </c>
      <c r="AH140" s="18">
        <v>59</v>
      </c>
    </row>
    <row r="141" spans="1:34" x14ac:dyDescent="0.2">
      <c r="A141" s="1">
        <v>44826</v>
      </c>
      <c r="B141" t="s">
        <v>7</v>
      </c>
      <c r="C141" s="1">
        <v>44916</v>
      </c>
      <c r="D141" t="s">
        <v>1730</v>
      </c>
      <c r="E141" t="s">
        <v>80</v>
      </c>
      <c r="F141" t="s">
        <v>79</v>
      </c>
      <c r="G141" t="s">
        <v>79</v>
      </c>
      <c r="H141" t="s">
        <v>1282</v>
      </c>
      <c r="I141">
        <f>MONTH(Table6[[#This Row],[Loan Date]])</f>
        <v>9</v>
      </c>
      <c r="J141" t="str">
        <f>_xlfn.XLOOKUP(Table6[[#This Row],[Numeric Month]],$N$5:$N$11,$O$5:$O$11)</f>
        <v>Sept</v>
      </c>
      <c r="K141" t="str">
        <f>_xlfn.XLOOKUP(Table6[[#This Row],[Loan Date]],$Q$5:$Q$152,$R$5:$R$152)</f>
        <v>Thursday</v>
      </c>
      <c r="L141" t="str">
        <f>_xlfn.XLOOKUP(Table6[[#This Row],[Loan Date]],$Q$5:$Q$152,$S$5:$S$152)</f>
        <v>Week 0</v>
      </c>
      <c r="Q141" s="7">
        <v>44998</v>
      </c>
      <c r="R141" s="4" t="s">
        <v>1808</v>
      </c>
      <c r="S141" s="6" t="s">
        <v>1825</v>
      </c>
      <c r="U141">
        <f>GETPIVOTDATA("Barcode",$W$3,"Loan Date",DATE(2023,3,12),"Quarter","W23")</f>
        <v>27</v>
      </c>
      <c r="W141" s="21">
        <v>44997</v>
      </c>
      <c r="X141" s="18">
        <v>27</v>
      </c>
      <c r="AG141" s="21">
        <v>45003</v>
      </c>
      <c r="AH141" s="18">
        <v>10</v>
      </c>
    </row>
    <row r="142" spans="1:34" x14ac:dyDescent="0.2">
      <c r="A142" s="1">
        <v>44826</v>
      </c>
      <c r="B142" t="s">
        <v>7</v>
      </c>
      <c r="C142" s="1">
        <v>44916</v>
      </c>
      <c r="D142" t="s">
        <v>1729</v>
      </c>
      <c r="E142" t="s">
        <v>1371</v>
      </c>
      <c r="F142" t="s">
        <v>79</v>
      </c>
      <c r="G142" t="s">
        <v>79</v>
      </c>
      <c r="H142" t="s">
        <v>1282</v>
      </c>
      <c r="I142">
        <f>MONTH(Table6[[#This Row],[Loan Date]])</f>
        <v>9</v>
      </c>
      <c r="J142" t="str">
        <f>_xlfn.XLOOKUP(Table6[[#This Row],[Numeric Month]],$N$5:$N$11,$O$5:$O$11)</f>
        <v>Sept</v>
      </c>
      <c r="K142" t="str">
        <f>_xlfn.XLOOKUP(Table6[[#This Row],[Loan Date]],$Q$5:$Q$152,$R$5:$R$152)</f>
        <v>Thursday</v>
      </c>
      <c r="L142" t="str">
        <f>_xlfn.XLOOKUP(Table6[[#This Row],[Loan Date]],$Q$5:$Q$152,$S$5:$S$152)</f>
        <v>Week 0</v>
      </c>
      <c r="Q142" s="7">
        <v>44999</v>
      </c>
      <c r="R142" s="4" t="s">
        <v>1809</v>
      </c>
      <c r="S142" s="6" t="s">
        <v>1825</v>
      </c>
      <c r="U142">
        <f>GETPIVOTDATA("Barcode",$W$3,"Loan Date",DATE(2023,3,13),"Quarter","W23")</f>
        <v>145</v>
      </c>
      <c r="W142" s="21">
        <v>44998</v>
      </c>
      <c r="X142" s="18">
        <v>145</v>
      </c>
      <c r="AG142" s="21">
        <v>45004</v>
      </c>
      <c r="AH142" s="18">
        <v>16</v>
      </c>
    </row>
    <row r="143" spans="1:34" x14ac:dyDescent="0.2">
      <c r="A143" s="1">
        <v>44826</v>
      </c>
      <c r="B143" t="s">
        <v>7</v>
      </c>
      <c r="C143" s="1">
        <v>44916</v>
      </c>
      <c r="D143" t="s">
        <v>1143</v>
      </c>
      <c r="E143" t="s">
        <v>80</v>
      </c>
      <c r="F143" t="s">
        <v>79</v>
      </c>
      <c r="G143" t="s">
        <v>79</v>
      </c>
      <c r="H143" t="s">
        <v>1282</v>
      </c>
      <c r="I143">
        <f>MONTH(Table6[[#This Row],[Loan Date]])</f>
        <v>9</v>
      </c>
      <c r="J143" t="str">
        <f>_xlfn.XLOOKUP(Table6[[#This Row],[Numeric Month]],$N$5:$N$11,$O$5:$O$11)</f>
        <v>Sept</v>
      </c>
      <c r="K143" t="str">
        <f>_xlfn.XLOOKUP(Table6[[#This Row],[Loan Date]],$Q$5:$Q$152,$R$5:$R$152)</f>
        <v>Thursday</v>
      </c>
      <c r="L143" t="str">
        <f>_xlfn.XLOOKUP(Table6[[#This Row],[Loan Date]],$Q$5:$Q$152,$S$5:$S$152)</f>
        <v>Week 0</v>
      </c>
      <c r="Q143" s="7">
        <v>45000</v>
      </c>
      <c r="R143" s="4" t="s">
        <v>1810</v>
      </c>
      <c r="S143" s="6" t="s">
        <v>1825</v>
      </c>
      <c r="U143">
        <f>GETPIVOTDATA("Barcode",$W$3,"Loan Date",DATE(2023,3,14),"Quarter","W23")</f>
        <v>120</v>
      </c>
      <c r="W143" s="21">
        <v>44999</v>
      </c>
      <c r="X143" s="18">
        <v>120</v>
      </c>
      <c r="AG143" s="21">
        <v>45005</v>
      </c>
      <c r="AH143" s="18">
        <v>41</v>
      </c>
    </row>
    <row r="144" spans="1:34" x14ac:dyDescent="0.2">
      <c r="A144" s="1">
        <v>44826</v>
      </c>
      <c r="B144" t="s">
        <v>7</v>
      </c>
      <c r="C144" s="1">
        <v>44916</v>
      </c>
      <c r="D144" t="s">
        <v>1728</v>
      </c>
      <c r="E144" t="s">
        <v>1371</v>
      </c>
      <c r="F144" t="s">
        <v>79</v>
      </c>
      <c r="G144" t="s">
        <v>79</v>
      </c>
      <c r="H144" t="s">
        <v>1282</v>
      </c>
      <c r="I144">
        <f>MONTH(Table6[[#This Row],[Loan Date]])</f>
        <v>9</v>
      </c>
      <c r="J144" t="str">
        <f>_xlfn.XLOOKUP(Table6[[#This Row],[Numeric Month]],$N$5:$N$11,$O$5:$O$11)</f>
        <v>Sept</v>
      </c>
      <c r="K144" t="str">
        <f>_xlfn.XLOOKUP(Table6[[#This Row],[Loan Date]],$Q$5:$Q$152,$R$5:$R$152)</f>
        <v>Thursday</v>
      </c>
      <c r="L144" t="str">
        <f>_xlfn.XLOOKUP(Table6[[#This Row],[Loan Date]],$Q$5:$Q$152,$S$5:$S$152)</f>
        <v>Week 0</v>
      </c>
      <c r="Q144" s="7">
        <v>45001</v>
      </c>
      <c r="R144" s="4" t="s">
        <v>1811</v>
      </c>
      <c r="S144" s="6" t="s">
        <v>1825</v>
      </c>
      <c r="U144">
        <f>GETPIVOTDATA("Barcode",$W$3,"Loan Date",DATE(2023,3,15),"Quarter","W23")</f>
        <v>127</v>
      </c>
      <c r="W144" s="21">
        <v>45000</v>
      </c>
      <c r="X144" s="18">
        <v>127</v>
      </c>
      <c r="AG144" s="21">
        <v>45006</v>
      </c>
      <c r="AH144" s="18">
        <v>19</v>
      </c>
    </row>
    <row r="145" spans="1:34" x14ac:dyDescent="0.2">
      <c r="A145" s="1">
        <v>44826</v>
      </c>
      <c r="B145" t="s">
        <v>7</v>
      </c>
      <c r="C145" s="1">
        <v>44916</v>
      </c>
      <c r="D145" t="s">
        <v>1209</v>
      </c>
      <c r="E145" t="s">
        <v>80</v>
      </c>
      <c r="F145" t="s">
        <v>79</v>
      </c>
      <c r="G145" t="s">
        <v>79</v>
      </c>
      <c r="H145" t="s">
        <v>1282</v>
      </c>
      <c r="I145">
        <f>MONTH(Table6[[#This Row],[Loan Date]])</f>
        <v>9</v>
      </c>
      <c r="J145" t="str">
        <f>_xlfn.XLOOKUP(Table6[[#This Row],[Numeric Month]],$N$5:$N$11,$O$5:$O$11)</f>
        <v>Sept</v>
      </c>
      <c r="K145" t="str">
        <f>_xlfn.XLOOKUP(Table6[[#This Row],[Loan Date]],$Q$5:$Q$152,$R$5:$R$152)</f>
        <v>Thursday</v>
      </c>
      <c r="L145" t="str">
        <f>_xlfn.XLOOKUP(Table6[[#This Row],[Loan Date]],$Q$5:$Q$152,$S$5:$S$152)</f>
        <v>Week 0</v>
      </c>
      <c r="Q145" s="7">
        <v>45002</v>
      </c>
      <c r="R145" s="4" t="s">
        <v>1812</v>
      </c>
      <c r="S145" s="6" t="s">
        <v>1825</v>
      </c>
      <c r="U145">
        <f>GETPIVOTDATA("Barcode",$W$3,"Loan Date",DATE(2023,3,16),"Quarter","W23")</f>
        <v>178</v>
      </c>
      <c r="W145" s="21">
        <v>45001</v>
      </c>
      <c r="X145" s="18">
        <v>178</v>
      </c>
      <c r="AG145" s="21">
        <v>45007</v>
      </c>
      <c r="AH145" s="18">
        <v>19</v>
      </c>
    </row>
    <row r="146" spans="1:34" x14ac:dyDescent="0.2">
      <c r="A146" s="1">
        <v>44826</v>
      </c>
      <c r="B146" t="s">
        <v>7</v>
      </c>
      <c r="C146" s="1">
        <v>44916</v>
      </c>
      <c r="D146" t="s">
        <v>1727</v>
      </c>
      <c r="E146" t="s">
        <v>1371</v>
      </c>
      <c r="F146" t="s">
        <v>79</v>
      </c>
      <c r="G146" t="s">
        <v>79</v>
      </c>
      <c r="H146" t="s">
        <v>1282</v>
      </c>
      <c r="I146">
        <f>MONTH(Table6[[#This Row],[Loan Date]])</f>
        <v>9</v>
      </c>
      <c r="J146" t="str">
        <f>_xlfn.XLOOKUP(Table6[[#This Row],[Numeric Month]],$N$5:$N$11,$O$5:$O$11)</f>
        <v>Sept</v>
      </c>
      <c r="K146" t="str">
        <f>_xlfn.XLOOKUP(Table6[[#This Row],[Loan Date]],$Q$5:$Q$152,$R$5:$R$152)</f>
        <v>Thursday</v>
      </c>
      <c r="L146" t="str">
        <f>_xlfn.XLOOKUP(Table6[[#This Row],[Loan Date]],$Q$5:$Q$152,$S$5:$S$152)</f>
        <v>Week 0</v>
      </c>
      <c r="Q146" s="7">
        <v>45003</v>
      </c>
      <c r="R146" s="4" t="s">
        <v>1814</v>
      </c>
      <c r="S146" s="6" t="s">
        <v>1825</v>
      </c>
      <c r="U146">
        <f>GETPIVOTDATA("Barcode",$W$3,"Loan Date",DATE(2023,3,17),"Quarter","W23")</f>
        <v>162</v>
      </c>
      <c r="W146" s="21">
        <v>45002</v>
      </c>
      <c r="X146" s="18">
        <v>162</v>
      </c>
      <c r="AG146" s="21">
        <v>45008</v>
      </c>
      <c r="AH146" s="18">
        <v>28</v>
      </c>
    </row>
    <row r="147" spans="1:34" x14ac:dyDescent="0.2">
      <c r="A147" s="1">
        <v>44826</v>
      </c>
      <c r="B147" t="s">
        <v>7</v>
      </c>
      <c r="C147" s="1">
        <v>44916</v>
      </c>
      <c r="D147" t="s">
        <v>128</v>
      </c>
      <c r="E147" t="s">
        <v>80</v>
      </c>
      <c r="F147" t="s">
        <v>79</v>
      </c>
      <c r="G147" t="s">
        <v>79</v>
      </c>
      <c r="H147" t="s">
        <v>1282</v>
      </c>
      <c r="I147">
        <f>MONTH(Table6[[#This Row],[Loan Date]])</f>
        <v>9</v>
      </c>
      <c r="J147" t="str">
        <f>_xlfn.XLOOKUP(Table6[[#This Row],[Numeric Month]],$N$5:$N$11,$O$5:$O$11)</f>
        <v>Sept</v>
      </c>
      <c r="K147" t="str">
        <f>_xlfn.XLOOKUP(Table6[[#This Row],[Loan Date]],$Q$5:$Q$152,$R$5:$R$152)</f>
        <v>Thursday</v>
      </c>
      <c r="L147" t="str">
        <f>_xlfn.XLOOKUP(Table6[[#This Row],[Loan Date]],$Q$5:$Q$152,$S$5:$S$152)</f>
        <v>Week 0</v>
      </c>
      <c r="Q147" s="7">
        <v>45004</v>
      </c>
      <c r="R147" s="4" t="s">
        <v>1813</v>
      </c>
      <c r="S147" s="6" t="s">
        <v>1825</v>
      </c>
      <c r="U147">
        <f>GETPIVOTDATA("Barcode",$W$3,"Loan Date",DATE(2023,3,18),"Quarter","W23")</f>
        <v>24</v>
      </c>
      <c r="W147" s="21">
        <v>45003</v>
      </c>
      <c r="X147" s="18">
        <v>24</v>
      </c>
      <c r="AG147" s="21">
        <v>45009</v>
      </c>
      <c r="AH147" s="18">
        <v>19</v>
      </c>
    </row>
    <row r="148" spans="1:34" x14ac:dyDescent="0.2">
      <c r="A148" s="1">
        <v>44826</v>
      </c>
      <c r="B148" t="s">
        <v>7</v>
      </c>
      <c r="C148" s="1">
        <v>44916</v>
      </c>
      <c r="D148" t="s">
        <v>1726</v>
      </c>
      <c r="E148" t="s">
        <v>1371</v>
      </c>
      <c r="F148" t="s">
        <v>79</v>
      </c>
      <c r="G148" t="s">
        <v>79</v>
      </c>
      <c r="H148" t="s">
        <v>1282</v>
      </c>
      <c r="I148">
        <f>MONTH(Table6[[#This Row],[Loan Date]])</f>
        <v>9</v>
      </c>
      <c r="J148" t="str">
        <f>_xlfn.XLOOKUP(Table6[[#This Row],[Numeric Month]],$N$5:$N$11,$O$5:$O$11)</f>
        <v>Sept</v>
      </c>
      <c r="K148" t="str">
        <f>_xlfn.XLOOKUP(Table6[[#This Row],[Loan Date]],$Q$5:$Q$152,$R$5:$R$152)</f>
        <v>Thursday</v>
      </c>
      <c r="L148" t="str">
        <f>_xlfn.XLOOKUP(Table6[[#This Row],[Loan Date]],$Q$5:$Q$152,$S$5:$S$152)</f>
        <v>Week 0</v>
      </c>
      <c r="Q148" s="7">
        <v>45005</v>
      </c>
      <c r="R148" s="4" t="s">
        <v>1808</v>
      </c>
      <c r="S148" s="6" t="s">
        <v>1826</v>
      </c>
      <c r="U148">
        <f>GETPIVOTDATA("Barcode",$W$3,"Loan Date",DATE(2023,3,19),"Quarter","W23")</f>
        <v>34</v>
      </c>
      <c r="W148" s="21">
        <v>45004</v>
      </c>
      <c r="X148" s="18">
        <v>34</v>
      </c>
      <c r="AG148" s="2" t="s">
        <v>1717</v>
      </c>
      <c r="AH148" s="18">
        <v>3881</v>
      </c>
    </row>
    <row r="149" spans="1:34" x14ac:dyDescent="0.2">
      <c r="A149" s="1">
        <v>44826</v>
      </c>
      <c r="B149" t="s">
        <v>7</v>
      </c>
      <c r="C149" s="1">
        <v>44916</v>
      </c>
      <c r="D149" t="s">
        <v>1725</v>
      </c>
      <c r="E149" t="s">
        <v>80</v>
      </c>
      <c r="F149" t="s">
        <v>79</v>
      </c>
      <c r="G149" t="s">
        <v>79</v>
      </c>
      <c r="H149" t="s">
        <v>1282</v>
      </c>
      <c r="I149">
        <f>MONTH(Table6[[#This Row],[Loan Date]])</f>
        <v>9</v>
      </c>
      <c r="J149" t="str">
        <f>_xlfn.XLOOKUP(Table6[[#This Row],[Numeric Month]],$N$5:$N$11,$O$5:$O$11)</f>
        <v>Sept</v>
      </c>
      <c r="K149" t="str">
        <f>_xlfn.XLOOKUP(Table6[[#This Row],[Loan Date]],$Q$5:$Q$152,$R$5:$R$152)</f>
        <v>Thursday</v>
      </c>
      <c r="L149" t="str">
        <f>_xlfn.XLOOKUP(Table6[[#This Row],[Loan Date]],$Q$5:$Q$152,$S$5:$S$152)</f>
        <v>Week 0</v>
      </c>
      <c r="Q149" s="7">
        <v>45006</v>
      </c>
      <c r="R149" s="4" t="s">
        <v>1809</v>
      </c>
      <c r="S149" s="6" t="s">
        <v>1826</v>
      </c>
      <c r="U149">
        <f>GETPIVOTDATA("Barcode",$W$3,"Loan Date",DATE(2023,3,20),"Quarter","W23")</f>
        <v>109</v>
      </c>
      <c r="W149" s="21">
        <v>45005</v>
      </c>
      <c r="X149" s="18">
        <v>109</v>
      </c>
    </row>
    <row r="150" spans="1:34" x14ac:dyDescent="0.2">
      <c r="A150" s="1">
        <v>44826</v>
      </c>
      <c r="B150" t="s">
        <v>7</v>
      </c>
      <c r="C150" s="1">
        <v>44916</v>
      </c>
      <c r="D150" t="s">
        <v>1724</v>
      </c>
      <c r="E150" t="s">
        <v>1371</v>
      </c>
      <c r="F150" t="s">
        <v>79</v>
      </c>
      <c r="G150" t="s">
        <v>79</v>
      </c>
      <c r="H150" t="s">
        <v>1282</v>
      </c>
      <c r="I150">
        <f>MONTH(Table6[[#This Row],[Loan Date]])</f>
        <v>9</v>
      </c>
      <c r="J150" t="str">
        <f>_xlfn.XLOOKUP(Table6[[#This Row],[Numeric Month]],$N$5:$N$11,$O$5:$O$11)</f>
        <v>Sept</v>
      </c>
      <c r="K150" t="str">
        <f>_xlfn.XLOOKUP(Table6[[#This Row],[Loan Date]],$Q$5:$Q$152,$R$5:$R$152)</f>
        <v>Thursday</v>
      </c>
      <c r="L150" t="str">
        <f>_xlfn.XLOOKUP(Table6[[#This Row],[Loan Date]],$Q$5:$Q$152,$S$5:$S$152)</f>
        <v>Week 0</v>
      </c>
      <c r="Q150" s="7">
        <v>45007</v>
      </c>
      <c r="R150" s="4" t="s">
        <v>1810</v>
      </c>
      <c r="S150" s="6" t="s">
        <v>1826</v>
      </c>
      <c r="U150">
        <f>GETPIVOTDATA("Barcode",$W$3,"Loan Date",DATE(2023,3,21),"Quarter","W23")</f>
        <v>75</v>
      </c>
      <c r="W150" s="21">
        <v>45006</v>
      </c>
      <c r="X150" s="18">
        <v>75</v>
      </c>
    </row>
    <row r="151" spans="1:34" x14ac:dyDescent="0.2">
      <c r="A151" s="1">
        <v>44826</v>
      </c>
      <c r="B151" t="s">
        <v>7</v>
      </c>
      <c r="C151" s="1">
        <v>44916</v>
      </c>
      <c r="D151" t="s">
        <v>1263</v>
      </c>
      <c r="E151" t="s">
        <v>80</v>
      </c>
      <c r="F151" t="s">
        <v>79</v>
      </c>
      <c r="G151" t="s">
        <v>79</v>
      </c>
      <c r="H151" t="s">
        <v>1282</v>
      </c>
      <c r="I151">
        <f>MONTH(Table6[[#This Row],[Loan Date]])</f>
        <v>9</v>
      </c>
      <c r="J151" t="str">
        <f>_xlfn.XLOOKUP(Table6[[#This Row],[Numeric Month]],$N$5:$N$11,$O$5:$O$11)</f>
        <v>Sept</v>
      </c>
      <c r="K151" t="str">
        <f>_xlfn.XLOOKUP(Table6[[#This Row],[Loan Date]],$Q$5:$Q$152,$R$5:$R$152)</f>
        <v>Thursday</v>
      </c>
      <c r="L151" t="str">
        <f>_xlfn.XLOOKUP(Table6[[#This Row],[Loan Date]],$Q$5:$Q$152,$S$5:$S$152)</f>
        <v>Week 0</v>
      </c>
      <c r="Q151" s="7">
        <v>45008</v>
      </c>
      <c r="R151" s="4" t="s">
        <v>1811</v>
      </c>
      <c r="S151" s="6" t="s">
        <v>1826</v>
      </c>
      <c r="U151">
        <f>GETPIVOTDATA("Barcode",$W$3,"Loan Date",DATE(2023,3,22),"Quarter","W23")</f>
        <v>81</v>
      </c>
      <c r="W151" s="21">
        <v>45007</v>
      </c>
      <c r="X151" s="18">
        <v>81</v>
      </c>
    </row>
    <row r="152" spans="1:34" ht="17" thickBot="1" x14ac:dyDescent="0.25">
      <c r="A152" s="1">
        <v>44826</v>
      </c>
      <c r="B152" t="s">
        <v>7</v>
      </c>
      <c r="C152" s="1">
        <v>44916</v>
      </c>
      <c r="D152" t="s">
        <v>1723</v>
      </c>
      <c r="E152" t="s">
        <v>1371</v>
      </c>
      <c r="F152" t="s">
        <v>79</v>
      </c>
      <c r="G152" t="s">
        <v>79</v>
      </c>
      <c r="H152" t="s">
        <v>1282</v>
      </c>
      <c r="I152">
        <f>MONTH(Table6[[#This Row],[Loan Date]])</f>
        <v>9</v>
      </c>
      <c r="J152" t="str">
        <f>_xlfn.XLOOKUP(Table6[[#This Row],[Numeric Month]],$N$5:$N$11,$O$5:$O$11)</f>
        <v>Sept</v>
      </c>
      <c r="K152" t="str">
        <f>_xlfn.XLOOKUP(Table6[[#This Row],[Loan Date]],$Q$5:$Q$152,$R$5:$R$152)</f>
        <v>Thursday</v>
      </c>
      <c r="L152" t="str">
        <f>_xlfn.XLOOKUP(Table6[[#This Row],[Loan Date]],$Q$5:$Q$152,$S$5:$S$152)</f>
        <v>Week 0</v>
      </c>
      <c r="Q152" s="8">
        <v>45009</v>
      </c>
      <c r="R152" s="9" t="s">
        <v>1812</v>
      </c>
      <c r="S152" s="10" t="s">
        <v>1826</v>
      </c>
      <c r="U152">
        <f>GETPIVOTDATA("Barcode",$W$3,"Loan Date",DATE(2023,3,23),"Quarter","W23")</f>
        <v>67</v>
      </c>
      <c r="W152" s="21">
        <v>45008</v>
      </c>
      <c r="X152" s="18">
        <v>67</v>
      </c>
    </row>
    <row r="153" spans="1:34" x14ac:dyDescent="0.2">
      <c r="A153" s="1">
        <v>44826</v>
      </c>
      <c r="B153" t="s">
        <v>7</v>
      </c>
      <c r="C153" s="1">
        <v>44916</v>
      </c>
      <c r="D153" t="s">
        <v>1180</v>
      </c>
      <c r="E153" t="s">
        <v>80</v>
      </c>
      <c r="F153" t="s">
        <v>79</v>
      </c>
      <c r="G153" t="s">
        <v>79</v>
      </c>
      <c r="H153" t="s">
        <v>1282</v>
      </c>
      <c r="I153">
        <f>MONTH(Table6[[#This Row],[Loan Date]])</f>
        <v>9</v>
      </c>
      <c r="J153" t="str">
        <f>_xlfn.XLOOKUP(Table6[[#This Row],[Numeric Month]],$N$5:$N$11,$O$5:$O$11)</f>
        <v>Sept</v>
      </c>
      <c r="K153" t="str">
        <f>_xlfn.XLOOKUP(Table6[[#This Row],[Loan Date]],$Q$5:$Q$152,$R$5:$R$152)</f>
        <v>Thursday</v>
      </c>
      <c r="L153" t="str">
        <f>_xlfn.XLOOKUP(Table6[[#This Row],[Loan Date]],$Q$5:$Q$152,$S$5:$S$152)</f>
        <v>Week 0</v>
      </c>
      <c r="U153">
        <f>GETPIVOTDATA("Barcode",$W$3,"Loan Date",DATE(2023,3,24),"Quarter","W23")</f>
        <v>35</v>
      </c>
      <c r="W153" s="21">
        <v>45009</v>
      </c>
      <c r="X153" s="18">
        <v>35</v>
      </c>
    </row>
    <row r="154" spans="1:34" x14ac:dyDescent="0.2">
      <c r="A154" s="1">
        <v>44826</v>
      </c>
      <c r="B154" t="s">
        <v>7</v>
      </c>
      <c r="C154" s="1">
        <v>44916</v>
      </c>
      <c r="D154" t="s">
        <v>1722</v>
      </c>
      <c r="E154" t="s">
        <v>1371</v>
      </c>
      <c r="F154" t="s">
        <v>79</v>
      </c>
      <c r="G154" t="s">
        <v>79</v>
      </c>
      <c r="H154" t="s">
        <v>1282</v>
      </c>
      <c r="I154">
        <f>MONTH(Table6[[#This Row],[Loan Date]])</f>
        <v>9</v>
      </c>
      <c r="J154" t="str">
        <f>_xlfn.XLOOKUP(Table6[[#This Row],[Numeric Month]],$N$5:$N$11,$O$5:$O$11)</f>
        <v>Sept</v>
      </c>
      <c r="K154" t="str">
        <f>_xlfn.XLOOKUP(Table6[[#This Row],[Loan Date]],$Q$5:$Q$152,$R$5:$R$152)</f>
        <v>Thursday</v>
      </c>
      <c r="L154" t="str">
        <f>_xlfn.XLOOKUP(Table6[[#This Row],[Loan Date]],$Q$5:$Q$152,$S$5:$S$152)</f>
        <v>Week 0</v>
      </c>
      <c r="W154" s="2" t="s">
        <v>1717</v>
      </c>
      <c r="X154" s="18">
        <v>11830</v>
      </c>
    </row>
    <row r="155" spans="1:34" x14ac:dyDescent="0.2">
      <c r="A155" s="1">
        <v>44826</v>
      </c>
      <c r="B155" t="s">
        <v>7</v>
      </c>
      <c r="C155" s="1">
        <v>44916</v>
      </c>
      <c r="D155" t="s">
        <v>1260</v>
      </c>
      <c r="E155" t="s">
        <v>80</v>
      </c>
      <c r="F155" t="s">
        <v>79</v>
      </c>
      <c r="G155" t="s">
        <v>79</v>
      </c>
      <c r="H155" t="s">
        <v>1282</v>
      </c>
      <c r="I155">
        <f>MONTH(Table6[[#This Row],[Loan Date]])</f>
        <v>9</v>
      </c>
      <c r="J155" t="str">
        <f>_xlfn.XLOOKUP(Table6[[#This Row],[Numeric Month]],$N$5:$N$11,$O$5:$O$11)</f>
        <v>Sept</v>
      </c>
      <c r="K155" t="str">
        <f>_xlfn.XLOOKUP(Table6[[#This Row],[Loan Date]],$Q$5:$Q$152,$R$5:$R$152)</f>
        <v>Thursday</v>
      </c>
      <c r="L155" t="str">
        <f>_xlfn.XLOOKUP(Table6[[#This Row],[Loan Date]],$Q$5:$Q$152,$S$5:$S$152)</f>
        <v>Week 0</v>
      </c>
    </row>
    <row r="156" spans="1:34" x14ac:dyDescent="0.2">
      <c r="A156" s="1">
        <v>44826</v>
      </c>
      <c r="B156" t="s">
        <v>7</v>
      </c>
      <c r="C156" s="1">
        <v>44916</v>
      </c>
      <c r="D156" t="s">
        <v>1721</v>
      </c>
      <c r="E156" t="s">
        <v>1371</v>
      </c>
      <c r="F156" t="s">
        <v>79</v>
      </c>
      <c r="G156" t="s">
        <v>79</v>
      </c>
      <c r="H156" t="s">
        <v>1282</v>
      </c>
      <c r="I156">
        <f>MONTH(Table6[[#This Row],[Loan Date]])</f>
        <v>9</v>
      </c>
      <c r="J156" t="str">
        <f>_xlfn.XLOOKUP(Table6[[#This Row],[Numeric Month]],$N$5:$N$11,$O$5:$O$11)</f>
        <v>Sept</v>
      </c>
      <c r="K156" t="str">
        <f>_xlfn.XLOOKUP(Table6[[#This Row],[Loan Date]],$Q$5:$Q$152,$R$5:$R$152)</f>
        <v>Thursday</v>
      </c>
      <c r="L156" t="str">
        <f>_xlfn.XLOOKUP(Table6[[#This Row],[Loan Date]],$Q$5:$Q$152,$S$5:$S$152)</f>
        <v>Week 0</v>
      </c>
    </row>
    <row r="157" spans="1:34" x14ac:dyDescent="0.2">
      <c r="A157" s="1">
        <v>44826</v>
      </c>
      <c r="B157" t="s">
        <v>7</v>
      </c>
      <c r="C157" s="1">
        <v>44916</v>
      </c>
      <c r="D157" t="s">
        <v>1099</v>
      </c>
      <c r="E157" t="s">
        <v>80</v>
      </c>
      <c r="F157" t="s">
        <v>79</v>
      </c>
      <c r="G157" t="s">
        <v>79</v>
      </c>
      <c r="H157" t="s">
        <v>1282</v>
      </c>
      <c r="I157">
        <f>MONTH(Table6[[#This Row],[Loan Date]])</f>
        <v>9</v>
      </c>
      <c r="J157" t="str">
        <f>_xlfn.XLOOKUP(Table6[[#This Row],[Numeric Month]],$N$5:$N$11,$O$5:$O$11)</f>
        <v>Sept</v>
      </c>
      <c r="K157" t="str">
        <f>_xlfn.XLOOKUP(Table6[[#This Row],[Loan Date]],$Q$5:$Q$152,$R$5:$R$152)</f>
        <v>Thursday</v>
      </c>
      <c r="L157" t="str">
        <f>_xlfn.XLOOKUP(Table6[[#This Row],[Loan Date]],$Q$5:$Q$152,$S$5:$S$152)</f>
        <v>Week 0</v>
      </c>
    </row>
    <row r="158" spans="1:34" x14ac:dyDescent="0.2">
      <c r="A158" s="1">
        <v>44826</v>
      </c>
      <c r="B158" t="s">
        <v>7</v>
      </c>
      <c r="C158" s="1">
        <v>44916</v>
      </c>
      <c r="D158" t="s">
        <v>1720</v>
      </c>
      <c r="E158" t="s">
        <v>1371</v>
      </c>
      <c r="F158" t="s">
        <v>79</v>
      </c>
      <c r="G158" t="s">
        <v>79</v>
      </c>
      <c r="H158" t="s">
        <v>1282</v>
      </c>
      <c r="I158">
        <f>MONTH(Table6[[#This Row],[Loan Date]])</f>
        <v>9</v>
      </c>
      <c r="J158" t="str">
        <f>_xlfn.XLOOKUP(Table6[[#This Row],[Numeric Month]],$N$5:$N$11,$O$5:$O$11)</f>
        <v>Sept</v>
      </c>
      <c r="K158" t="str">
        <f>_xlfn.XLOOKUP(Table6[[#This Row],[Loan Date]],$Q$5:$Q$152,$R$5:$R$152)</f>
        <v>Thursday</v>
      </c>
      <c r="L158" t="str">
        <f>_xlfn.XLOOKUP(Table6[[#This Row],[Loan Date]],$Q$5:$Q$152,$S$5:$S$152)</f>
        <v>Week 0</v>
      </c>
    </row>
    <row r="159" spans="1:34" x14ac:dyDescent="0.2">
      <c r="A159" s="1">
        <v>44826</v>
      </c>
      <c r="B159" t="s">
        <v>7</v>
      </c>
      <c r="C159" s="1">
        <v>44916</v>
      </c>
      <c r="D159" t="s">
        <v>1719</v>
      </c>
      <c r="E159" t="s">
        <v>80</v>
      </c>
      <c r="F159" t="s">
        <v>79</v>
      </c>
      <c r="G159" t="s">
        <v>79</v>
      </c>
      <c r="H159" t="s">
        <v>1282</v>
      </c>
      <c r="I159">
        <f>MONTH(Table6[[#This Row],[Loan Date]])</f>
        <v>9</v>
      </c>
      <c r="J159" t="str">
        <f>_xlfn.XLOOKUP(Table6[[#This Row],[Numeric Month]],$N$5:$N$11,$O$5:$O$11)</f>
        <v>Sept</v>
      </c>
      <c r="K159" t="str">
        <f>_xlfn.XLOOKUP(Table6[[#This Row],[Loan Date]],$Q$5:$Q$152,$R$5:$R$152)</f>
        <v>Thursday</v>
      </c>
      <c r="L159" t="str">
        <f>_xlfn.XLOOKUP(Table6[[#This Row],[Loan Date]],$Q$5:$Q$152,$S$5:$S$152)</f>
        <v>Week 0</v>
      </c>
    </row>
    <row r="160" spans="1:34" x14ac:dyDescent="0.2">
      <c r="A160" s="1">
        <v>44826</v>
      </c>
      <c r="B160" t="s">
        <v>7</v>
      </c>
      <c r="C160" s="1">
        <v>44916</v>
      </c>
      <c r="D160" t="s">
        <v>1718</v>
      </c>
      <c r="E160" t="s">
        <v>1371</v>
      </c>
      <c r="F160" t="s">
        <v>79</v>
      </c>
      <c r="G160" t="s">
        <v>79</v>
      </c>
      <c r="H160" t="s">
        <v>1282</v>
      </c>
      <c r="I160">
        <f>MONTH(Table6[[#This Row],[Loan Date]])</f>
        <v>9</v>
      </c>
      <c r="J160" t="str">
        <f>_xlfn.XLOOKUP(Table6[[#This Row],[Numeric Month]],$N$5:$N$11,$O$5:$O$11)</f>
        <v>Sept</v>
      </c>
      <c r="K160" t="str">
        <f>_xlfn.XLOOKUP(Table6[[#This Row],[Loan Date]],$Q$5:$Q$152,$R$5:$R$152)</f>
        <v>Thursday</v>
      </c>
      <c r="L160" t="str">
        <f>_xlfn.XLOOKUP(Table6[[#This Row],[Loan Date]],$Q$5:$Q$152,$S$5:$S$152)</f>
        <v>Week 0</v>
      </c>
    </row>
    <row r="161" spans="1:12" x14ac:dyDescent="0.2">
      <c r="A161" s="1">
        <v>44826</v>
      </c>
      <c r="B161" t="s">
        <v>7</v>
      </c>
      <c r="C161" s="1">
        <v>44840</v>
      </c>
      <c r="D161" t="s">
        <v>449</v>
      </c>
      <c r="E161" t="s">
        <v>52</v>
      </c>
      <c r="F161" t="s">
        <v>51</v>
      </c>
      <c r="G161" t="s">
        <v>1</v>
      </c>
      <c r="H161" t="s">
        <v>1282</v>
      </c>
      <c r="I161">
        <f>MONTH(Table6[[#This Row],[Loan Date]])</f>
        <v>9</v>
      </c>
      <c r="J161" t="str">
        <f>_xlfn.XLOOKUP(Table6[[#This Row],[Numeric Month]],$N$5:$N$11,$O$5:$O$11)</f>
        <v>Sept</v>
      </c>
      <c r="K161" t="str">
        <f>_xlfn.XLOOKUP(Table6[[#This Row],[Loan Date]],$Q$5:$Q$152,$R$5:$R$152)</f>
        <v>Thursday</v>
      </c>
      <c r="L161" t="str">
        <f>_xlfn.XLOOKUP(Table6[[#This Row],[Loan Date]],$Q$5:$Q$152,$S$5:$S$152)</f>
        <v>Week 0</v>
      </c>
    </row>
    <row r="162" spans="1:12" x14ac:dyDescent="0.2">
      <c r="A162" s="1">
        <v>44826</v>
      </c>
      <c r="B162" t="s">
        <v>7</v>
      </c>
      <c r="C162" s="1">
        <v>44833</v>
      </c>
      <c r="D162" t="s">
        <v>991</v>
      </c>
      <c r="E162" t="s">
        <v>52</v>
      </c>
      <c r="F162" t="s">
        <v>51</v>
      </c>
      <c r="G162" t="s">
        <v>1</v>
      </c>
      <c r="H162" t="s">
        <v>1282</v>
      </c>
      <c r="I162">
        <f>MONTH(Table6[[#This Row],[Loan Date]])</f>
        <v>9</v>
      </c>
      <c r="J162" t="str">
        <f>_xlfn.XLOOKUP(Table6[[#This Row],[Numeric Month]],$N$5:$N$11,$O$5:$O$11)</f>
        <v>Sept</v>
      </c>
      <c r="K162" t="str">
        <f>_xlfn.XLOOKUP(Table6[[#This Row],[Loan Date]],$Q$5:$Q$152,$R$5:$R$152)</f>
        <v>Thursday</v>
      </c>
      <c r="L162" t="str">
        <f>_xlfn.XLOOKUP(Table6[[#This Row],[Loan Date]],$Q$5:$Q$152,$S$5:$S$152)</f>
        <v>Week 0</v>
      </c>
    </row>
    <row r="163" spans="1:12" x14ac:dyDescent="0.2">
      <c r="A163" s="1">
        <v>44826</v>
      </c>
      <c r="B163" t="s">
        <v>7</v>
      </c>
      <c r="C163" s="1">
        <v>44840</v>
      </c>
      <c r="D163" t="s">
        <v>292</v>
      </c>
      <c r="E163" t="s">
        <v>9</v>
      </c>
      <c r="F163" t="s">
        <v>8</v>
      </c>
      <c r="G163" t="s">
        <v>1</v>
      </c>
      <c r="H163" t="s">
        <v>1282</v>
      </c>
      <c r="I163">
        <f>MONTH(Table6[[#This Row],[Loan Date]])</f>
        <v>9</v>
      </c>
      <c r="J163" t="str">
        <f>_xlfn.XLOOKUP(Table6[[#This Row],[Numeric Month]],$N$5:$N$11,$O$5:$O$11)</f>
        <v>Sept</v>
      </c>
      <c r="K163" t="str">
        <f>_xlfn.XLOOKUP(Table6[[#This Row],[Loan Date]],$Q$5:$Q$152,$R$5:$R$152)</f>
        <v>Thursday</v>
      </c>
      <c r="L163" t="str">
        <f>_xlfn.XLOOKUP(Table6[[#This Row],[Loan Date]],$Q$5:$Q$152,$S$5:$S$152)</f>
        <v>Week 0</v>
      </c>
    </row>
    <row r="164" spans="1:12" x14ac:dyDescent="0.2">
      <c r="A164" s="1">
        <v>44826</v>
      </c>
      <c r="B164" t="s">
        <v>7</v>
      </c>
      <c r="C164" s="1">
        <v>44833</v>
      </c>
      <c r="D164" t="s">
        <v>750</v>
      </c>
      <c r="E164" t="s">
        <v>3</v>
      </c>
      <c r="F164" t="s">
        <v>2</v>
      </c>
      <c r="G164" t="s">
        <v>1</v>
      </c>
      <c r="H164" t="s">
        <v>1282</v>
      </c>
      <c r="I164">
        <f>MONTH(Table6[[#This Row],[Loan Date]])</f>
        <v>9</v>
      </c>
      <c r="J164" t="str">
        <f>_xlfn.XLOOKUP(Table6[[#This Row],[Numeric Month]],$N$5:$N$11,$O$5:$O$11)</f>
        <v>Sept</v>
      </c>
      <c r="K164" t="str">
        <f>_xlfn.XLOOKUP(Table6[[#This Row],[Loan Date]],$Q$5:$Q$152,$R$5:$R$152)</f>
        <v>Thursday</v>
      </c>
      <c r="L164" t="str">
        <f>_xlfn.XLOOKUP(Table6[[#This Row],[Loan Date]],$Q$5:$Q$152,$S$5:$S$152)</f>
        <v>Week 0</v>
      </c>
    </row>
    <row r="165" spans="1:12" x14ac:dyDescent="0.2">
      <c r="A165" s="1">
        <v>44826</v>
      </c>
      <c r="B165" t="s">
        <v>7</v>
      </c>
      <c r="C165" s="1">
        <v>44833</v>
      </c>
      <c r="D165" t="s">
        <v>594</v>
      </c>
      <c r="E165" t="s">
        <v>52</v>
      </c>
      <c r="F165" t="s">
        <v>51</v>
      </c>
      <c r="G165" t="s">
        <v>1</v>
      </c>
      <c r="H165" t="s">
        <v>1282</v>
      </c>
      <c r="I165">
        <f>MONTH(Table6[[#This Row],[Loan Date]])</f>
        <v>9</v>
      </c>
      <c r="J165" t="str">
        <f>_xlfn.XLOOKUP(Table6[[#This Row],[Numeric Month]],$N$5:$N$11,$O$5:$O$11)</f>
        <v>Sept</v>
      </c>
      <c r="K165" t="str">
        <f>_xlfn.XLOOKUP(Table6[[#This Row],[Loan Date]],$Q$5:$Q$152,$R$5:$R$152)</f>
        <v>Thursday</v>
      </c>
      <c r="L165" t="str">
        <f>_xlfn.XLOOKUP(Table6[[#This Row],[Loan Date]],$Q$5:$Q$152,$S$5:$S$152)</f>
        <v>Week 0</v>
      </c>
    </row>
    <row r="166" spans="1:12" x14ac:dyDescent="0.2">
      <c r="A166" s="1">
        <v>44826</v>
      </c>
      <c r="B166" t="s">
        <v>7</v>
      </c>
      <c r="C166" s="1">
        <v>44840</v>
      </c>
      <c r="D166" t="s">
        <v>599</v>
      </c>
      <c r="E166" t="s">
        <v>9</v>
      </c>
      <c r="F166" t="s">
        <v>8</v>
      </c>
      <c r="G166" t="s">
        <v>1</v>
      </c>
      <c r="H166" t="s">
        <v>1282</v>
      </c>
      <c r="I166">
        <f>MONTH(Table6[[#This Row],[Loan Date]])</f>
        <v>9</v>
      </c>
      <c r="J166" t="str">
        <f>_xlfn.XLOOKUP(Table6[[#This Row],[Numeric Month]],$N$5:$N$11,$O$5:$O$11)</f>
        <v>Sept</v>
      </c>
      <c r="K166" t="str">
        <f>_xlfn.XLOOKUP(Table6[[#This Row],[Loan Date]],$Q$5:$Q$152,$R$5:$R$152)</f>
        <v>Thursday</v>
      </c>
      <c r="L166" t="str">
        <f>_xlfn.XLOOKUP(Table6[[#This Row],[Loan Date]],$Q$5:$Q$152,$S$5:$S$152)</f>
        <v>Week 0</v>
      </c>
    </row>
    <row r="167" spans="1:12" x14ac:dyDescent="0.2">
      <c r="A167" s="1">
        <v>44826</v>
      </c>
      <c r="B167" t="s">
        <v>7</v>
      </c>
      <c r="C167" s="1">
        <v>44826</v>
      </c>
      <c r="D167" t="s">
        <v>969</v>
      </c>
      <c r="E167" t="s">
        <v>37</v>
      </c>
      <c r="F167" t="s">
        <v>37</v>
      </c>
      <c r="G167" t="s">
        <v>20</v>
      </c>
      <c r="H167" t="s">
        <v>1282</v>
      </c>
      <c r="I167">
        <f>MONTH(Table6[[#This Row],[Loan Date]])</f>
        <v>9</v>
      </c>
      <c r="J167" t="str">
        <f>_xlfn.XLOOKUP(Table6[[#This Row],[Numeric Month]],$N$5:$N$11,$O$5:$O$11)</f>
        <v>Sept</v>
      </c>
      <c r="K167" t="str">
        <f>_xlfn.XLOOKUP(Table6[[#This Row],[Loan Date]],$Q$5:$Q$152,$R$5:$R$152)</f>
        <v>Thursday</v>
      </c>
      <c r="L167" t="str">
        <f>_xlfn.XLOOKUP(Table6[[#This Row],[Loan Date]],$Q$5:$Q$152,$S$5:$S$152)</f>
        <v>Week 0</v>
      </c>
    </row>
    <row r="168" spans="1:12" x14ac:dyDescent="0.2">
      <c r="A168" s="1">
        <v>44826</v>
      </c>
      <c r="B168" t="s">
        <v>7</v>
      </c>
      <c r="C168" s="1">
        <v>44916</v>
      </c>
      <c r="D168" t="s">
        <v>1716</v>
      </c>
      <c r="E168" t="s">
        <v>80</v>
      </c>
      <c r="F168" t="s">
        <v>79</v>
      </c>
      <c r="G168" t="s">
        <v>79</v>
      </c>
      <c r="H168" t="s">
        <v>1282</v>
      </c>
      <c r="I168">
        <f>MONTH(Table6[[#This Row],[Loan Date]])</f>
        <v>9</v>
      </c>
      <c r="J168" t="str">
        <f>_xlfn.XLOOKUP(Table6[[#This Row],[Numeric Month]],$N$5:$N$11,$O$5:$O$11)</f>
        <v>Sept</v>
      </c>
      <c r="K168" t="str">
        <f>_xlfn.XLOOKUP(Table6[[#This Row],[Loan Date]],$Q$5:$Q$152,$R$5:$R$152)</f>
        <v>Thursday</v>
      </c>
      <c r="L168" t="str">
        <f>_xlfn.XLOOKUP(Table6[[#This Row],[Loan Date]],$Q$5:$Q$152,$S$5:$S$152)</f>
        <v>Week 0</v>
      </c>
    </row>
    <row r="169" spans="1:12" x14ac:dyDescent="0.2">
      <c r="A169" s="1">
        <v>44826</v>
      </c>
      <c r="B169" t="s">
        <v>7</v>
      </c>
      <c r="C169" s="1">
        <v>44916</v>
      </c>
      <c r="D169" t="s">
        <v>1715</v>
      </c>
      <c r="E169" t="s">
        <v>1371</v>
      </c>
      <c r="F169" t="s">
        <v>79</v>
      </c>
      <c r="G169" t="s">
        <v>79</v>
      </c>
      <c r="H169" t="s">
        <v>1282</v>
      </c>
      <c r="I169">
        <f>MONTH(Table6[[#This Row],[Loan Date]])</f>
        <v>9</v>
      </c>
      <c r="J169" t="str">
        <f>_xlfn.XLOOKUP(Table6[[#This Row],[Numeric Month]],$N$5:$N$11,$O$5:$O$11)</f>
        <v>Sept</v>
      </c>
      <c r="K169" t="str">
        <f>_xlfn.XLOOKUP(Table6[[#This Row],[Loan Date]],$Q$5:$Q$152,$R$5:$R$152)</f>
        <v>Thursday</v>
      </c>
      <c r="L169" t="str">
        <f>_xlfn.XLOOKUP(Table6[[#This Row],[Loan Date]],$Q$5:$Q$152,$S$5:$S$152)</f>
        <v>Week 0</v>
      </c>
    </row>
    <row r="170" spans="1:12" x14ac:dyDescent="0.2">
      <c r="A170" s="1">
        <v>44826</v>
      </c>
      <c r="B170" t="s">
        <v>7</v>
      </c>
      <c r="C170" s="1">
        <v>44939</v>
      </c>
      <c r="D170" t="s">
        <v>1265</v>
      </c>
      <c r="E170" t="s">
        <v>80</v>
      </c>
      <c r="F170" t="s">
        <v>79</v>
      </c>
      <c r="G170" t="s">
        <v>79</v>
      </c>
      <c r="H170" t="s">
        <v>1282</v>
      </c>
      <c r="I170">
        <f>MONTH(Table6[[#This Row],[Loan Date]])</f>
        <v>9</v>
      </c>
      <c r="J170" t="str">
        <f>_xlfn.XLOOKUP(Table6[[#This Row],[Numeric Month]],$N$5:$N$11,$O$5:$O$11)</f>
        <v>Sept</v>
      </c>
      <c r="K170" t="str">
        <f>_xlfn.XLOOKUP(Table6[[#This Row],[Loan Date]],$Q$5:$Q$152,$R$5:$R$152)</f>
        <v>Thursday</v>
      </c>
      <c r="L170" t="str">
        <f>_xlfn.XLOOKUP(Table6[[#This Row],[Loan Date]],$Q$5:$Q$152,$S$5:$S$152)</f>
        <v>Week 0</v>
      </c>
    </row>
    <row r="171" spans="1:12" x14ac:dyDescent="0.2">
      <c r="A171" s="1">
        <v>44826</v>
      </c>
      <c r="B171" t="s">
        <v>7</v>
      </c>
      <c r="C171" s="1">
        <v>44939</v>
      </c>
      <c r="D171" t="s">
        <v>1714</v>
      </c>
      <c r="E171" t="s">
        <v>1371</v>
      </c>
      <c r="F171" t="s">
        <v>79</v>
      </c>
      <c r="G171" t="s">
        <v>79</v>
      </c>
      <c r="H171" t="s">
        <v>1282</v>
      </c>
      <c r="I171">
        <f>MONTH(Table6[[#This Row],[Loan Date]])</f>
        <v>9</v>
      </c>
      <c r="J171" t="str">
        <f>_xlfn.XLOOKUP(Table6[[#This Row],[Numeric Month]],$N$5:$N$11,$O$5:$O$11)</f>
        <v>Sept</v>
      </c>
      <c r="K171" t="str">
        <f>_xlfn.XLOOKUP(Table6[[#This Row],[Loan Date]],$Q$5:$Q$152,$R$5:$R$152)</f>
        <v>Thursday</v>
      </c>
      <c r="L171" t="str">
        <f>_xlfn.XLOOKUP(Table6[[#This Row],[Loan Date]],$Q$5:$Q$152,$S$5:$S$152)</f>
        <v>Week 0</v>
      </c>
    </row>
    <row r="172" spans="1:12" x14ac:dyDescent="0.2">
      <c r="A172" s="1">
        <v>44826</v>
      </c>
      <c r="B172" t="s">
        <v>7</v>
      </c>
      <c r="C172" s="1">
        <v>44916</v>
      </c>
      <c r="D172" t="s">
        <v>1098</v>
      </c>
      <c r="E172" t="s">
        <v>80</v>
      </c>
      <c r="F172" t="s">
        <v>79</v>
      </c>
      <c r="G172" t="s">
        <v>79</v>
      </c>
      <c r="H172" t="s">
        <v>1282</v>
      </c>
      <c r="I172">
        <f>MONTH(Table6[[#This Row],[Loan Date]])</f>
        <v>9</v>
      </c>
      <c r="J172" t="str">
        <f>_xlfn.XLOOKUP(Table6[[#This Row],[Numeric Month]],$N$5:$N$11,$O$5:$O$11)</f>
        <v>Sept</v>
      </c>
      <c r="K172" t="str">
        <f>_xlfn.XLOOKUP(Table6[[#This Row],[Loan Date]],$Q$5:$Q$152,$R$5:$R$152)</f>
        <v>Thursday</v>
      </c>
      <c r="L172" t="str">
        <f>_xlfn.XLOOKUP(Table6[[#This Row],[Loan Date]],$Q$5:$Q$152,$S$5:$S$152)</f>
        <v>Week 0</v>
      </c>
    </row>
    <row r="173" spans="1:12" x14ac:dyDescent="0.2">
      <c r="A173" s="1">
        <v>44826</v>
      </c>
      <c r="B173" t="s">
        <v>7</v>
      </c>
      <c r="C173" s="1">
        <v>44916</v>
      </c>
      <c r="D173" t="s">
        <v>1713</v>
      </c>
      <c r="E173" t="s">
        <v>1371</v>
      </c>
      <c r="F173" t="s">
        <v>79</v>
      </c>
      <c r="G173" t="s">
        <v>79</v>
      </c>
      <c r="H173" t="s">
        <v>1282</v>
      </c>
      <c r="I173">
        <f>MONTH(Table6[[#This Row],[Loan Date]])</f>
        <v>9</v>
      </c>
      <c r="J173" t="str">
        <f>_xlfn.XLOOKUP(Table6[[#This Row],[Numeric Month]],$N$5:$N$11,$O$5:$O$11)</f>
        <v>Sept</v>
      </c>
      <c r="K173" t="str">
        <f>_xlfn.XLOOKUP(Table6[[#This Row],[Loan Date]],$Q$5:$Q$152,$R$5:$R$152)</f>
        <v>Thursday</v>
      </c>
      <c r="L173" t="str">
        <f>_xlfn.XLOOKUP(Table6[[#This Row],[Loan Date]],$Q$5:$Q$152,$S$5:$S$152)</f>
        <v>Week 0</v>
      </c>
    </row>
    <row r="174" spans="1:12" x14ac:dyDescent="0.2">
      <c r="A174" s="1">
        <v>44826</v>
      </c>
      <c r="B174" t="s">
        <v>7</v>
      </c>
      <c r="C174" s="1">
        <v>44916</v>
      </c>
      <c r="D174" t="s">
        <v>1272</v>
      </c>
      <c r="E174" t="s">
        <v>80</v>
      </c>
      <c r="F174" t="s">
        <v>79</v>
      </c>
      <c r="G174" t="s">
        <v>79</v>
      </c>
      <c r="H174" t="s">
        <v>1282</v>
      </c>
      <c r="I174">
        <f>MONTH(Table6[[#This Row],[Loan Date]])</f>
        <v>9</v>
      </c>
      <c r="J174" t="str">
        <f>_xlfn.XLOOKUP(Table6[[#This Row],[Numeric Month]],$N$5:$N$11,$O$5:$O$11)</f>
        <v>Sept</v>
      </c>
      <c r="K174" t="str">
        <f>_xlfn.XLOOKUP(Table6[[#This Row],[Loan Date]],$Q$5:$Q$152,$R$5:$R$152)</f>
        <v>Thursday</v>
      </c>
      <c r="L174" t="str">
        <f>_xlfn.XLOOKUP(Table6[[#This Row],[Loan Date]],$Q$5:$Q$152,$S$5:$S$152)</f>
        <v>Week 0</v>
      </c>
    </row>
    <row r="175" spans="1:12" x14ac:dyDescent="0.2">
      <c r="A175" s="1">
        <v>44826</v>
      </c>
      <c r="B175" t="s">
        <v>7</v>
      </c>
      <c r="C175" s="1">
        <v>44916</v>
      </c>
      <c r="D175" t="s">
        <v>1712</v>
      </c>
      <c r="E175" t="s">
        <v>1371</v>
      </c>
      <c r="F175" t="s">
        <v>79</v>
      </c>
      <c r="G175" t="s">
        <v>79</v>
      </c>
      <c r="H175" t="s">
        <v>1282</v>
      </c>
      <c r="I175">
        <f>MONTH(Table6[[#This Row],[Loan Date]])</f>
        <v>9</v>
      </c>
      <c r="J175" t="str">
        <f>_xlfn.XLOOKUP(Table6[[#This Row],[Numeric Month]],$N$5:$N$11,$O$5:$O$11)</f>
        <v>Sept</v>
      </c>
      <c r="K175" t="str">
        <f>_xlfn.XLOOKUP(Table6[[#This Row],[Loan Date]],$Q$5:$Q$152,$R$5:$R$152)</f>
        <v>Thursday</v>
      </c>
      <c r="L175" t="str">
        <f>_xlfn.XLOOKUP(Table6[[#This Row],[Loan Date]],$Q$5:$Q$152,$S$5:$S$152)</f>
        <v>Week 0</v>
      </c>
    </row>
    <row r="176" spans="1:12" x14ac:dyDescent="0.2">
      <c r="A176" s="1">
        <v>44826</v>
      </c>
      <c r="B176" t="s">
        <v>7</v>
      </c>
      <c r="C176" s="1">
        <v>44916</v>
      </c>
      <c r="D176" t="s">
        <v>1711</v>
      </c>
      <c r="E176" t="s">
        <v>80</v>
      </c>
      <c r="F176" t="s">
        <v>79</v>
      </c>
      <c r="G176" t="s">
        <v>79</v>
      </c>
      <c r="H176" t="s">
        <v>1282</v>
      </c>
      <c r="I176">
        <f>MONTH(Table6[[#This Row],[Loan Date]])</f>
        <v>9</v>
      </c>
      <c r="J176" t="str">
        <f>_xlfn.XLOOKUP(Table6[[#This Row],[Numeric Month]],$N$5:$N$11,$O$5:$O$11)</f>
        <v>Sept</v>
      </c>
      <c r="K176" t="str">
        <f>_xlfn.XLOOKUP(Table6[[#This Row],[Loan Date]],$Q$5:$Q$152,$R$5:$R$152)</f>
        <v>Thursday</v>
      </c>
      <c r="L176" t="str">
        <f>_xlfn.XLOOKUP(Table6[[#This Row],[Loan Date]],$Q$5:$Q$152,$S$5:$S$152)</f>
        <v>Week 0</v>
      </c>
    </row>
    <row r="177" spans="1:12" x14ac:dyDescent="0.2">
      <c r="A177" s="1">
        <v>44826</v>
      </c>
      <c r="B177" t="s">
        <v>7</v>
      </c>
      <c r="C177" s="1">
        <v>44916</v>
      </c>
      <c r="D177" t="s">
        <v>1710</v>
      </c>
      <c r="E177" t="s">
        <v>1371</v>
      </c>
      <c r="F177" t="s">
        <v>79</v>
      </c>
      <c r="G177" t="s">
        <v>79</v>
      </c>
      <c r="H177" t="s">
        <v>1282</v>
      </c>
      <c r="I177">
        <f>MONTH(Table6[[#This Row],[Loan Date]])</f>
        <v>9</v>
      </c>
      <c r="J177" t="str">
        <f>_xlfn.XLOOKUP(Table6[[#This Row],[Numeric Month]],$N$5:$N$11,$O$5:$O$11)</f>
        <v>Sept</v>
      </c>
      <c r="K177" t="str">
        <f>_xlfn.XLOOKUP(Table6[[#This Row],[Loan Date]],$Q$5:$Q$152,$R$5:$R$152)</f>
        <v>Thursday</v>
      </c>
      <c r="L177" t="str">
        <f>_xlfn.XLOOKUP(Table6[[#This Row],[Loan Date]],$Q$5:$Q$152,$S$5:$S$152)</f>
        <v>Week 0</v>
      </c>
    </row>
    <row r="178" spans="1:12" x14ac:dyDescent="0.2">
      <c r="A178" s="1">
        <v>44826</v>
      </c>
      <c r="B178" t="s">
        <v>7</v>
      </c>
      <c r="C178" s="1">
        <v>44916</v>
      </c>
      <c r="D178" t="s">
        <v>1709</v>
      </c>
      <c r="E178" t="s">
        <v>80</v>
      </c>
      <c r="F178" t="s">
        <v>79</v>
      </c>
      <c r="G178" t="s">
        <v>79</v>
      </c>
      <c r="H178" t="s">
        <v>1282</v>
      </c>
      <c r="I178">
        <f>MONTH(Table6[[#This Row],[Loan Date]])</f>
        <v>9</v>
      </c>
      <c r="J178" t="str">
        <f>_xlfn.XLOOKUP(Table6[[#This Row],[Numeric Month]],$N$5:$N$11,$O$5:$O$11)</f>
        <v>Sept</v>
      </c>
      <c r="K178" t="str">
        <f>_xlfn.XLOOKUP(Table6[[#This Row],[Loan Date]],$Q$5:$Q$152,$R$5:$R$152)</f>
        <v>Thursday</v>
      </c>
      <c r="L178" t="str">
        <f>_xlfn.XLOOKUP(Table6[[#This Row],[Loan Date]],$Q$5:$Q$152,$S$5:$S$152)</f>
        <v>Week 0</v>
      </c>
    </row>
    <row r="179" spans="1:12" x14ac:dyDescent="0.2">
      <c r="A179" s="1">
        <v>44826</v>
      </c>
      <c r="B179" t="s">
        <v>7</v>
      </c>
      <c r="C179" s="1">
        <v>44916</v>
      </c>
      <c r="D179" t="s">
        <v>1708</v>
      </c>
      <c r="E179" t="s">
        <v>1371</v>
      </c>
      <c r="F179" t="s">
        <v>79</v>
      </c>
      <c r="G179" t="s">
        <v>79</v>
      </c>
      <c r="H179" t="s">
        <v>1282</v>
      </c>
      <c r="I179">
        <f>MONTH(Table6[[#This Row],[Loan Date]])</f>
        <v>9</v>
      </c>
      <c r="J179" t="str">
        <f>_xlfn.XLOOKUP(Table6[[#This Row],[Numeric Month]],$N$5:$N$11,$O$5:$O$11)</f>
        <v>Sept</v>
      </c>
      <c r="K179" t="str">
        <f>_xlfn.XLOOKUP(Table6[[#This Row],[Loan Date]],$Q$5:$Q$152,$R$5:$R$152)</f>
        <v>Thursday</v>
      </c>
      <c r="L179" t="str">
        <f>_xlfn.XLOOKUP(Table6[[#This Row],[Loan Date]],$Q$5:$Q$152,$S$5:$S$152)</f>
        <v>Week 0</v>
      </c>
    </row>
    <row r="180" spans="1:12" x14ac:dyDescent="0.2">
      <c r="A180" s="1">
        <v>44826</v>
      </c>
      <c r="B180" t="s">
        <v>7</v>
      </c>
      <c r="C180" s="1">
        <v>44916</v>
      </c>
      <c r="D180" t="s">
        <v>1707</v>
      </c>
      <c r="E180" t="s">
        <v>80</v>
      </c>
      <c r="F180" t="s">
        <v>79</v>
      </c>
      <c r="G180" t="s">
        <v>79</v>
      </c>
      <c r="H180" t="s">
        <v>1282</v>
      </c>
      <c r="I180">
        <f>MONTH(Table6[[#This Row],[Loan Date]])</f>
        <v>9</v>
      </c>
      <c r="J180" t="str">
        <f>_xlfn.XLOOKUP(Table6[[#This Row],[Numeric Month]],$N$5:$N$11,$O$5:$O$11)</f>
        <v>Sept</v>
      </c>
      <c r="K180" t="str">
        <f>_xlfn.XLOOKUP(Table6[[#This Row],[Loan Date]],$Q$5:$Q$152,$R$5:$R$152)</f>
        <v>Thursday</v>
      </c>
      <c r="L180" t="str">
        <f>_xlfn.XLOOKUP(Table6[[#This Row],[Loan Date]],$Q$5:$Q$152,$S$5:$S$152)</f>
        <v>Week 0</v>
      </c>
    </row>
    <row r="181" spans="1:12" x14ac:dyDescent="0.2">
      <c r="A181" s="1">
        <v>44826</v>
      </c>
      <c r="B181" t="s">
        <v>7</v>
      </c>
      <c r="C181" s="1">
        <v>44916</v>
      </c>
      <c r="D181" t="s">
        <v>1706</v>
      </c>
      <c r="E181" t="s">
        <v>1371</v>
      </c>
      <c r="F181" t="s">
        <v>79</v>
      </c>
      <c r="G181" t="s">
        <v>79</v>
      </c>
      <c r="H181" t="s">
        <v>1282</v>
      </c>
      <c r="I181">
        <f>MONTH(Table6[[#This Row],[Loan Date]])</f>
        <v>9</v>
      </c>
      <c r="J181" t="str">
        <f>_xlfn.XLOOKUP(Table6[[#This Row],[Numeric Month]],$N$5:$N$11,$O$5:$O$11)</f>
        <v>Sept</v>
      </c>
      <c r="K181" t="str">
        <f>_xlfn.XLOOKUP(Table6[[#This Row],[Loan Date]],$Q$5:$Q$152,$R$5:$R$152)</f>
        <v>Thursday</v>
      </c>
      <c r="L181" t="str">
        <f>_xlfn.XLOOKUP(Table6[[#This Row],[Loan Date]],$Q$5:$Q$152,$S$5:$S$152)</f>
        <v>Week 0</v>
      </c>
    </row>
    <row r="182" spans="1:12" x14ac:dyDescent="0.2">
      <c r="A182" s="1">
        <v>44826</v>
      </c>
      <c r="B182" t="s">
        <v>5</v>
      </c>
      <c r="C182" s="1">
        <v>44833</v>
      </c>
      <c r="D182" t="s">
        <v>501</v>
      </c>
      <c r="E182" t="s">
        <v>9</v>
      </c>
      <c r="F182" t="s">
        <v>8</v>
      </c>
      <c r="G182" t="s">
        <v>1</v>
      </c>
      <c r="H182" t="s">
        <v>1282</v>
      </c>
      <c r="I182">
        <f>MONTH(Table6[[#This Row],[Loan Date]])</f>
        <v>9</v>
      </c>
      <c r="J182" t="str">
        <f>_xlfn.XLOOKUP(Table6[[#This Row],[Numeric Month]],$N$5:$N$11,$O$5:$O$11)</f>
        <v>Sept</v>
      </c>
      <c r="K182" t="str">
        <f>_xlfn.XLOOKUP(Table6[[#This Row],[Loan Date]],$Q$5:$Q$152,$R$5:$R$152)</f>
        <v>Thursday</v>
      </c>
      <c r="L182" t="str">
        <f>_xlfn.XLOOKUP(Table6[[#This Row],[Loan Date]],$Q$5:$Q$152,$S$5:$S$152)</f>
        <v>Week 0</v>
      </c>
    </row>
    <row r="183" spans="1:12" x14ac:dyDescent="0.2">
      <c r="A183" s="1">
        <v>44826</v>
      </c>
      <c r="B183" t="s">
        <v>7</v>
      </c>
      <c r="C183" s="1">
        <v>44916</v>
      </c>
      <c r="D183" t="s">
        <v>1201</v>
      </c>
      <c r="E183" t="s">
        <v>80</v>
      </c>
      <c r="F183" t="s">
        <v>79</v>
      </c>
      <c r="G183" t="s">
        <v>79</v>
      </c>
      <c r="H183" t="s">
        <v>1282</v>
      </c>
      <c r="I183">
        <f>MONTH(Table6[[#This Row],[Loan Date]])</f>
        <v>9</v>
      </c>
      <c r="J183" t="str">
        <f>_xlfn.XLOOKUP(Table6[[#This Row],[Numeric Month]],$N$5:$N$11,$O$5:$O$11)</f>
        <v>Sept</v>
      </c>
      <c r="K183" t="str">
        <f>_xlfn.XLOOKUP(Table6[[#This Row],[Loan Date]],$Q$5:$Q$152,$R$5:$R$152)</f>
        <v>Thursday</v>
      </c>
      <c r="L183" t="str">
        <f>_xlfn.XLOOKUP(Table6[[#This Row],[Loan Date]],$Q$5:$Q$152,$S$5:$S$152)</f>
        <v>Week 0</v>
      </c>
    </row>
    <row r="184" spans="1:12" x14ac:dyDescent="0.2">
      <c r="A184" s="1">
        <v>44826</v>
      </c>
      <c r="B184" t="s">
        <v>7</v>
      </c>
      <c r="C184" s="1">
        <v>44916</v>
      </c>
      <c r="D184" t="s">
        <v>1705</v>
      </c>
      <c r="E184" t="s">
        <v>1371</v>
      </c>
      <c r="F184" t="s">
        <v>79</v>
      </c>
      <c r="G184" t="s">
        <v>79</v>
      </c>
      <c r="H184" t="s">
        <v>1282</v>
      </c>
      <c r="I184">
        <f>MONTH(Table6[[#This Row],[Loan Date]])</f>
        <v>9</v>
      </c>
      <c r="J184" t="str">
        <f>_xlfn.XLOOKUP(Table6[[#This Row],[Numeric Month]],$N$5:$N$11,$O$5:$O$11)</f>
        <v>Sept</v>
      </c>
      <c r="K184" t="str">
        <f>_xlfn.XLOOKUP(Table6[[#This Row],[Loan Date]],$Q$5:$Q$152,$R$5:$R$152)</f>
        <v>Thursday</v>
      </c>
      <c r="L184" t="str">
        <f>_xlfn.XLOOKUP(Table6[[#This Row],[Loan Date]],$Q$5:$Q$152,$S$5:$S$152)</f>
        <v>Week 0</v>
      </c>
    </row>
    <row r="185" spans="1:12" x14ac:dyDescent="0.2">
      <c r="A185" s="1">
        <v>44826</v>
      </c>
      <c r="B185" t="s">
        <v>7</v>
      </c>
      <c r="C185" s="1">
        <v>44916</v>
      </c>
      <c r="D185" t="s">
        <v>1704</v>
      </c>
      <c r="E185" t="s">
        <v>80</v>
      </c>
      <c r="F185" t="s">
        <v>79</v>
      </c>
      <c r="G185" t="s">
        <v>79</v>
      </c>
      <c r="H185" t="s">
        <v>1282</v>
      </c>
      <c r="I185">
        <f>MONTH(Table6[[#This Row],[Loan Date]])</f>
        <v>9</v>
      </c>
      <c r="J185" t="str">
        <f>_xlfn.XLOOKUP(Table6[[#This Row],[Numeric Month]],$N$5:$N$11,$O$5:$O$11)</f>
        <v>Sept</v>
      </c>
      <c r="K185" t="str">
        <f>_xlfn.XLOOKUP(Table6[[#This Row],[Loan Date]],$Q$5:$Q$152,$R$5:$R$152)</f>
        <v>Thursday</v>
      </c>
      <c r="L185" t="str">
        <f>_xlfn.XLOOKUP(Table6[[#This Row],[Loan Date]],$Q$5:$Q$152,$S$5:$S$152)</f>
        <v>Week 0</v>
      </c>
    </row>
    <row r="186" spans="1:12" x14ac:dyDescent="0.2">
      <c r="A186" s="1">
        <v>44826</v>
      </c>
      <c r="B186" t="s">
        <v>7</v>
      </c>
      <c r="C186" s="1">
        <v>44916</v>
      </c>
      <c r="D186" t="s">
        <v>1703</v>
      </c>
      <c r="E186" t="s">
        <v>1371</v>
      </c>
      <c r="F186" t="s">
        <v>79</v>
      </c>
      <c r="G186" t="s">
        <v>79</v>
      </c>
      <c r="H186" t="s">
        <v>1282</v>
      </c>
      <c r="I186">
        <f>MONTH(Table6[[#This Row],[Loan Date]])</f>
        <v>9</v>
      </c>
      <c r="J186" t="str">
        <f>_xlfn.XLOOKUP(Table6[[#This Row],[Numeric Month]],$N$5:$N$11,$O$5:$O$11)</f>
        <v>Sept</v>
      </c>
      <c r="K186" t="str">
        <f>_xlfn.XLOOKUP(Table6[[#This Row],[Loan Date]],$Q$5:$Q$152,$R$5:$R$152)</f>
        <v>Thursday</v>
      </c>
      <c r="L186" t="str">
        <f>_xlfn.XLOOKUP(Table6[[#This Row],[Loan Date]],$Q$5:$Q$152,$S$5:$S$152)</f>
        <v>Week 0</v>
      </c>
    </row>
    <row r="187" spans="1:12" x14ac:dyDescent="0.2">
      <c r="A187" s="1">
        <v>44826</v>
      </c>
      <c r="B187" t="s">
        <v>7</v>
      </c>
      <c r="C187" s="1">
        <v>44916</v>
      </c>
      <c r="D187" t="s">
        <v>1702</v>
      </c>
      <c r="E187" t="s">
        <v>80</v>
      </c>
      <c r="F187" t="s">
        <v>79</v>
      </c>
      <c r="G187" t="s">
        <v>79</v>
      </c>
      <c r="H187" t="s">
        <v>1282</v>
      </c>
      <c r="I187">
        <f>MONTH(Table6[[#This Row],[Loan Date]])</f>
        <v>9</v>
      </c>
      <c r="J187" t="str">
        <f>_xlfn.XLOOKUP(Table6[[#This Row],[Numeric Month]],$N$5:$N$11,$O$5:$O$11)</f>
        <v>Sept</v>
      </c>
      <c r="K187" t="str">
        <f>_xlfn.XLOOKUP(Table6[[#This Row],[Loan Date]],$Q$5:$Q$152,$R$5:$R$152)</f>
        <v>Thursday</v>
      </c>
      <c r="L187" t="str">
        <f>_xlfn.XLOOKUP(Table6[[#This Row],[Loan Date]],$Q$5:$Q$152,$S$5:$S$152)</f>
        <v>Week 0</v>
      </c>
    </row>
    <row r="188" spans="1:12" x14ac:dyDescent="0.2">
      <c r="A188" s="1">
        <v>44826</v>
      </c>
      <c r="B188" t="s">
        <v>7</v>
      </c>
      <c r="C188" s="1">
        <v>44916</v>
      </c>
      <c r="D188" t="s">
        <v>1701</v>
      </c>
      <c r="E188" t="s">
        <v>1371</v>
      </c>
      <c r="F188" t="s">
        <v>79</v>
      </c>
      <c r="G188" t="s">
        <v>79</v>
      </c>
      <c r="H188" t="s">
        <v>1282</v>
      </c>
      <c r="I188">
        <f>MONTH(Table6[[#This Row],[Loan Date]])</f>
        <v>9</v>
      </c>
      <c r="J188" t="str">
        <f>_xlfn.XLOOKUP(Table6[[#This Row],[Numeric Month]],$N$5:$N$11,$O$5:$O$11)</f>
        <v>Sept</v>
      </c>
      <c r="K188" t="str">
        <f>_xlfn.XLOOKUP(Table6[[#This Row],[Loan Date]],$Q$5:$Q$152,$R$5:$R$152)</f>
        <v>Thursday</v>
      </c>
      <c r="L188" t="str">
        <f>_xlfn.XLOOKUP(Table6[[#This Row],[Loan Date]],$Q$5:$Q$152,$S$5:$S$152)</f>
        <v>Week 0</v>
      </c>
    </row>
    <row r="189" spans="1:12" x14ac:dyDescent="0.2">
      <c r="A189" s="1">
        <v>44826</v>
      </c>
      <c r="B189" t="s">
        <v>7</v>
      </c>
      <c r="C189" s="1">
        <v>44916</v>
      </c>
      <c r="D189" t="s">
        <v>1700</v>
      </c>
      <c r="E189" t="s">
        <v>80</v>
      </c>
      <c r="F189" t="s">
        <v>79</v>
      </c>
      <c r="G189" t="s">
        <v>79</v>
      </c>
      <c r="H189" t="s">
        <v>1282</v>
      </c>
      <c r="I189">
        <f>MONTH(Table6[[#This Row],[Loan Date]])</f>
        <v>9</v>
      </c>
      <c r="J189" t="str">
        <f>_xlfn.XLOOKUP(Table6[[#This Row],[Numeric Month]],$N$5:$N$11,$O$5:$O$11)</f>
        <v>Sept</v>
      </c>
      <c r="K189" t="str">
        <f>_xlfn.XLOOKUP(Table6[[#This Row],[Loan Date]],$Q$5:$Q$152,$R$5:$R$152)</f>
        <v>Thursday</v>
      </c>
      <c r="L189" t="str">
        <f>_xlfn.XLOOKUP(Table6[[#This Row],[Loan Date]],$Q$5:$Q$152,$S$5:$S$152)</f>
        <v>Week 0</v>
      </c>
    </row>
    <row r="190" spans="1:12" x14ac:dyDescent="0.2">
      <c r="A190" s="1">
        <v>44826</v>
      </c>
      <c r="B190" t="s">
        <v>7</v>
      </c>
      <c r="C190" s="1">
        <v>44916</v>
      </c>
      <c r="D190" t="s">
        <v>1699</v>
      </c>
      <c r="E190" t="s">
        <v>1371</v>
      </c>
      <c r="F190" t="s">
        <v>79</v>
      </c>
      <c r="G190" t="s">
        <v>79</v>
      </c>
      <c r="H190" t="s">
        <v>1282</v>
      </c>
      <c r="I190">
        <f>MONTH(Table6[[#This Row],[Loan Date]])</f>
        <v>9</v>
      </c>
      <c r="J190" t="str">
        <f>_xlfn.XLOOKUP(Table6[[#This Row],[Numeric Month]],$N$5:$N$11,$O$5:$O$11)</f>
        <v>Sept</v>
      </c>
      <c r="K190" t="str">
        <f>_xlfn.XLOOKUP(Table6[[#This Row],[Loan Date]],$Q$5:$Q$152,$R$5:$R$152)</f>
        <v>Thursday</v>
      </c>
      <c r="L190" t="str">
        <f>_xlfn.XLOOKUP(Table6[[#This Row],[Loan Date]],$Q$5:$Q$152,$S$5:$S$152)</f>
        <v>Week 0</v>
      </c>
    </row>
    <row r="191" spans="1:12" x14ac:dyDescent="0.2">
      <c r="A191" s="1">
        <v>44826</v>
      </c>
      <c r="B191" t="s">
        <v>5</v>
      </c>
      <c r="C191" s="1">
        <v>44826</v>
      </c>
      <c r="D191" t="s">
        <v>29</v>
      </c>
      <c r="E191" t="s">
        <v>23</v>
      </c>
      <c r="F191" t="s">
        <v>23</v>
      </c>
      <c r="G191" t="s">
        <v>20</v>
      </c>
      <c r="H191" t="s">
        <v>1282</v>
      </c>
      <c r="I191">
        <f>MONTH(Table6[[#This Row],[Loan Date]])</f>
        <v>9</v>
      </c>
      <c r="J191" t="str">
        <f>_xlfn.XLOOKUP(Table6[[#This Row],[Numeric Month]],$N$5:$N$11,$O$5:$O$11)</f>
        <v>Sept</v>
      </c>
      <c r="K191" t="str">
        <f>_xlfn.XLOOKUP(Table6[[#This Row],[Loan Date]],$Q$5:$Q$152,$R$5:$R$152)</f>
        <v>Thursday</v>
      </c>
      <c r="L191" t="str">
        <f>_xlfn.XLOOKUP(Table6[[#This Row],[Loan Date]],$Q$5:$Q$152,$S$5:$S$152)</f>
        <v>Week 0</v>
      </c>
    </row>
    <row r="192" spans="1:12" x14ac:dyDescent="0.2">
      <c r="A192" s="1">
        <v>44826</v>
      </c>
      <c r="B192" t="s">
        <v>5</v>
      </c>
      <c r="C192" s="1">
        <v>44826</v>
      </c>
      <c r="D192" t="s">
        <v>1508</v>
      </c>
      <c r="E192" t="s">
        <v>162</v>
      </c>
      <c r="F192" t="s">
        <v>162</v>
      </c>
      <c r="G192" t="s">
        <v>11</v>
      </c>
      <c r="H192" t="s">
        <v>1282</v>
      </c>
      <c r="I192">
        <f>MONTH(Table6[[#This Row],[Loan Date]])</f>
        <v>9</v>
      </c>
      <c r="J192" t="str">
        <f>_xlfn.XLOOKUP(Table6[[#This Row],[Numeric Month]],$N$5:$N$11,$O$5:$O$11)</f>
        <v>Sept</v>
      </c>
      <c r="K192" t="str">
        <f>_xlfn.XLOOKUP(Table6[[#This Row],[Loan Date]],$Q$5:$Q$152,$R$5:$R$152)</f>
        <v>Thursday</v>
      </c>
      <c r="L192" t="str">
        <f>_xlfn.XLOOKUP(Table6[[#This Row],[Loan Date]],$Q$5:$Q$152,$S$5:$S$152)</f>
        <v>Week 0</v>
      </c>
    </row>
    <row r="193" spans="1:12" x14ac:dyDescent="0.2">
      <c r="A193" s="1">
        <v>44826</v>
      </c>
      <c r="B193" t="s">
        <v>7</v>
      </c>
      <c r="C193" s="1">
        <v>44916</v>
      </c>
      <c r="D193" t="s">
        <v>1525</v>
      </c>
      <c r="E193" t="s">
        <v>80</v>
      </c>
      <c r="F193" t="s">
        <v>79</v>
      </c>
      <c r="G193" t="s">
        <v>79</v>
      </c>
      <c r="H193" t="s">
        <v>1282</v>
      </c>
      <c r="I193">
        <f>MONTH(Table6[[#This Row],[Loan Date]])</f>
        <v>9</v>
      </c>
      <c r="J193" t="str">
        <f>_xlfn.XLOOKUP(Table6[[#This Row],[Numeric Month]],$N$5:$N$11,$O$5:$O$11)</f>
        <v>Sept</v>
      </c>
      <c r="K193" t="str">
        <f>_xlfn.XLOOKUP(Table6[[#This Row],[Loan Date]],$Q$5:$Q$152,$R$5:$R$152)</f>
        <v>Thursday</v>
      </c>
      <c r="L193" t="str">
        <f>_xlfn.XLOOKUP(Table6[[#This Row],[Loan Date]],$Q$5:$Q$152,$S$5:$S$152)</f>
        <v>Week 0</v>
      </c>
    </row>
    <row r="194" spans="1:12" x14ac:dyDescent="0.2">
      <c r="A194" s="1">
        <v>44826</v>
      </c>
      <c r="B194" t="s">
        <v>7</v>
      </c>
      <c r="C194" s="1">
        <v>44916</v>
      </c>
      <c r="D194" t="s">
        <v>1544</v>
      </c>
      <c r="E194" t="s">
        <v>1371</v>
      </c>
      <c r="F194" t="s">
        <v>79</v>
      </c>
      <c r="G194" t="s">
        <v>79</v>
      </c>
      <c r="H194" t="s">
        <v>1282</v>
      </c>
      <c r="I194">
        <f>MONTH(Table6[[#This Row],[Loan Date]])</f>
        <v>9</v>
      </c>
      <c r="J194" t="str">
        <f>_xlfn.XLOOKUP(Table6[[#This Row],[Numeric Month]],$N$5:$N$11,$O$5:$O$11)</f>
        <v>Sept</v>
      </c>
      <c r="K194" t="str">
        <f>_xlfn.XLOOKUP(Table6[[#This Row],[Loan Date]],$Q$5:$Q$152,$R$5:$R$152)</f>
        <v>Thursday</v>
      </c>
      <c r="L194" t="str">
        <f>_xlfn.XLOOKUP(Table6[[#This Row],[Loan Date]],$Q$5:$Q$152,$S$5:$S$152)</f>
        <v>Week 0</v>
      </c>
    </row>
    <row r="195" spans="1:12" x14ac:dyDescent="0.2">
      <c r="A195" s="1">
        <v>44826</v>
      </c>
      <c r="B195" t="s">
        <v>5</v>
      </c>
      <c r="C195" s="1">
        <v>44826</v>
      </c>
      <c r="D195" t="s">
        <v>917</v>
      </c>
      <c r="E195" t="s">
        <v>37</v>
      </c>
      <c r="F195" t="s">
        <v>37</v>
      </c>
      <c r="G195" t="s">
        <v>20</v>
      </c>
      <c r="H195" t="s">
        <v>1282</v>
      </c>
      <c r="I195">
        <f>MONTH(Table6[[#This Row],[Loan Date]])</f>
        <v>9</v>
      </c>
      <c r="J195" t="str">
        <f>_xlfn.XLOOKUP(Table6[[#This Row],[Numeric Month]],$N$5:$N$11,$O$5:$O$11)</f>
        <v>Sept</v>
      </c>
      <c r="K195" t="str">
        <f>_xlfn.XLOOKUP(Table6[[#This Row],[Loan Date]],$Q$5:$Q$152,$R$5:$R$152)</f>
        <v>Thursday</v>
      </c>
      <c r="L195" t="str">
        <f>_xlfn.XLOOKUP(Table6[[#This Row],[Loan Date]],$Q$5:$Q$152,$S$5:$S$152)</f>
        <v>Week 0</v>
      </c>
    </row>
    <row r="196" spans="1:12" x14ac:dyDescent="0.2">
      <c r="A196" s="1">
        <v>44826</v>
      </c>
      <c r="B196" t="s">
        <v>7</v>
      </c>
      <c r="C196" s="1">
        <v>44916</v>
      </c>
      <c r="D196" t="s">
        <v>1279</v>
      </c>
      <c r="E196" t="s">
        <v>80</v>
      </c>
      <c r="F196" t="s">
        <v>79</v>
      </c>
      <c r="G196" t="s">
        <v>79</v>
      </c>
      <c r="H196" t="s">
        <v>1282</v>
      </c>
      <c r="I196">
        <f>MONTH(Table6[[#This Row],[Loan Date]])</f>
        <v>9</v>
      </c>
      <c r="J196" t="str">
        <f>_xlfn.XLOOKUP(Table6[[#This Row],[Numeric Month]],$N$5:$N$11,$O$5:$O$11)</f>
        <v>Sept</v>
      </c>
      <c r="K196" t="str">
        <f>_xlfn.XLOOKUP(Table6[[#This Row],[Loan Date]],$Q$5:$Q$152,$R$5:$R$152)</f>
        <v>Thursday</v>
      </c>
      <c r="L196" t="str">
        <f>_xlfn.XLOOKUP(Table6[[#This Row],[Loan Date]],$Q$5:$Q$152,$S$5:$S$152)</f>
        <v>Week 0</v>
      </c>
    </row>
    <row r="197" spans="1:12" x14ac:dyDescent="0.2">
      <c r="A197" s="1">
        <v>44826</v>
      </c>
      <c r="B197" t="s">
        <v>7</v>
      </c>
      <c r="C197" s="1">
        <v>44916</v>
      </c>
      <c r="D197" t="s">
        <v>1698</v>
      </c>
      <c r="E197" t="s">
        <v>1371</v>
      </c>
      <c r="F197" t="s">
        <v>79</v>
      </c>
      <c r="G197" t="s">
        <v>79</v>
      </c>
      <c r="H197" t="s">
        <v>1282</v>
      </c>
      <c r="I197">
        <f>MONTH(Table6[[#This Row],[Loan Date]])</f>
        <v>9</v>
      </c>
      <c r="J197" t="str">
        <f>_xlfn.XLOOKUP(Table6[[#This Row],[Numeric Month]],$N$5:$N$11,$O$5:$O$11)</f>
        <v>Sept</v>
      </c>
      <c r="K197" t="str">
        <f>_xlfn.XLOOKUP(Table6[[#This Row],[Loan Date]],$Q$5:$Q$152,$R$5:$R$152)</f>
        <v>Thursday</v>
      </c>
      <c r="L197" t="str">
        <f>_xlfn.XLOOKUP(Table6[[#This Row],[Loan Date]],$Q$5:$Q$152,$S$5:$S$152)</f>
        <v>Week 0</v>
      </c>
    </row>
    <row r="198" spans="1:12" x14ac:dyDescent="0.2">
      <c r="A198" s="1">
        <v>44826</v>
      </c>
      <c r="B198" t="s">
        <v>7</v>
      </c>
      <c r="C198" s="1">
        <v>44916</v>
      </c>
      <c r="D198" t="s">
        <v>1242</v>
      </c>
      <c r="E198" t="s">
        <v>80</v>
      </c>
      <c r="F198" t="s">
        <v>79</v>
      </c>
      <c r="G198" t="s">
        <v>79</v>
      </c>
      <c r="H198" t="s">
        <v>1282</v>
      </c>
      <c r="I198">
        <f>MONTH(Table6[[#This Row],[Loan Date]])</f>
        <v>9</v>
      </c>
      <c r="J198" t="str">
        <f>_xlfn.XLOOKUP(Table6[[#This Row],[Numeric Month]],$N$5:$N$11,$O$5:$O$11)</f>
        <v>Sept</v>
      </c>
      <c r="K198" t="str">
        <f>_xlfn.XLOOKUP(Table6[[#This Row],[Loan Date]],$Q$5:$Q$152,$R$5:$R$152)</f>
        <v>Thursday</v>
      </c>
      <c r="L198" t="str">
        <f>_xlfn.XLOOKUP(Table6[[#This Row],[Loan Date]],$Q$5:$Q$152,$S$5:$S$152)</f>
        <v>Week 0</v>
      </c>
    </row>
    <row r="199" spans="1:12" x14ac:dyDescent="0.2">
      <c r="A199" s="1">
        <v>44826</v>
      </c>
      <c r="B199" t="s">
        <v>7</v>
      </c>
      <c r="C199" s="1">
        <v>44916</v>
      </c>
      <c r="D199" t="s">
        <v>1697</v>
      </c>
      <c r="E199" t="s">
        <v>1371</v>
      </c>
      <c r="F199" t="s">
        <v>79</v>
      </c>
      <c r="G199" t="s">
        <v>79</v>
      </c>
      <c r="H199" t="s">
        <v>1282</v>
      </c>
      <c r="I199">
        <f>MONTH(Table6[[#This Row],[Loan Date]])</f>
        <v>9</v>
      </c>
      <c r="J199" t="str">
        <f>_xlfn.XLOOKUP(Table6[[#This Row],[Numeric Month]],$N$5:$N$11,$O$5:$O$11)</f>
        <v>Sept</v>
      </c>
      <c r="K199" t="str">
        <f>_xlfn.XLOOKUP(Table6[[#This Row],[Loan Date]],$Q$5:$Q$152,$R$5:$R$152)</f>
        <v>Thursday</v>
      </c>
      <c r="L199" t="str">
        <f>_xlfn.XLOOKUP(Table6[[#This Row],[Loan Date]],$Q$5:$Q$152,$S$5:$S$152)</f>
        <v>Week 0</v>
      </c>
    </row>
    <row r="200" spans="1:12" x14ac:dyDescent="0.2">
      <c r="A200" s="1">
        <v>44826</v>
      </c>
      <c r="B200" t="s">
        <v>7</v>
      </c>
      <c r="C200" s="1">
        <v>44916</v>
      </c>
      <c r="D200" t="s">
        <v>1696</v>
      </c>
      <c r="E200" t="s">
        <v>80</v>
      </c>
      <c r="F200" t="s">
        <v>79</v>
      </c>
      <c r="G200" t="s">
        <v>79</v>
      </c>
      <c r="H200" t="s">
        <v>1282</v>
      </c>
      <c r="I200">
        <f>MONTH(Table6[[#This Row],[Loan Date]])</f>
        <v>9</v>
      </c>
      <c r="J200" t="str">
        <f>_xlfn.XLOOKUP(Table6[[#This Row],[Numeric Month]],$N$5:$N$11,$O$5:$O$11)</f>
        <v>Sept</v>
      </c>
      <c r="K200" t="str">
        <f>_xlfn.XLOOKUP(Table6[[#This Row],[Loan Date]],$Q$5:$Q$152,$R$5:$R$152)</f>
        <v>Thursday</v>
      </c>
      <c r="L200" t="str">
        <f>_xlfn.XLOOKUP(Table6[[#This Row],[Loan Date]],$Q$5:$Q$152,$S$5:$S$152)</f>
        <v>Week 0</v>
      </c>
    </row>
    <row r="201" spans="1:12" x14ac:dyDescent="0.2">
      <c r="A201" s="1">
        <v>44826</v>
      </c>
      <c r="B201" t="s">
        <v>7</v>
      </c>
      <c r="C201" s="1">
        <v>44916</v>
      </c>
      <c r="D201" t="s">
        <v>1695</v>
      </c>
      <c r="E201" t="s">
        <v>1371</v>
      </c>
      <c r="F201" t="s">
        <v>79</v>
      </c>
      <c r="G201" t="s">
        <v>79</v>
      </c>
      <c r="H201" t="s">
        <v>1282</v>
      </c>
      <c r="I201">
        <f>MONTH(Table6[[#This Row],[Loan Date]])</f>
        <v>9</v>
      </c>
      <c r="J201" t="str">
        <f>_xlfn.XLOOKUP(Table6[[#This Row],[Numeric Month]],$N$5:$N$11,$O$5:$O$11)</f>
        <v>Sept</v>
      </c>
      <c r="K201" t="str">
        <f>_xlfn.XLOOKUP(Table6[[#This Row],[Loan Date]],$Q$5:$Q$152,$R$5:$R$152)</f>
        <v>Thursday</v>
      </c>
      <c r="L201" t="str">
        <f>_xlfn.XLOOKUP(Table6[[#This Row],[Loan Date]],$Q$5:$Q$152,$S$5:$S$152)</f>
        <v>Week 0</v>
      </c>
    </row>
    <row r="202" spans="1:12" x14ac:dyDescent="0.2">
      <c r="A202" s="1">
        <v>44826</v>
      </c>
      <c r="B202" t="s">
        <v>7</v>
      </c>
      <c r="C202" s="1">
        <v>44916</v>
      </c>
      <c r="D202" t="s">
        <v>1146</v>
      </c>
      <c r="E202" t="s">
        <v>80</v>
      </c>
      <c r="F202" t="s">
        <v>79</v>
      </c>
      <c r="G202" t="s">
        <v>79</v>
      </c>
      <c r="H202" t="s">
        <v>1282</v>
      </c>
      <c r="I202">
        <f>MONTH(Table6[[#This Row],[Loan Date]])</f>
        <v>9</v>
      </c>
      <c r="J202" t="str">
        <f>_xlfn.XLOOKUP(Table6[[#This Row],[Numeric Month]],$N$5:$N$11,$O$5:$O$11)</f>
        <v>Sept</v>
      </c>
      <c r="K202" t="str">
        <f>_xlfn.XLOOKUP(Table6[[#This Row],[Loan Date]],$Q$5:$Q$152,$R$5:$R$152)</f>
        <v>Thursday</v>
      </c>
      <c r="L202" t="str">
        <f>_xlfn.XLOOKUP(Table6[[#This Row],[Loan Date]],$Q$5:$Q$152,$S$5:$S$152)</f>
        <v>Week 0</v>
      </c>
    </row>
    <row r="203" spans="1:12" x14ac:dyDescent="0.2">
      <c r="A203" s="1">
        <v>44826</v>
      </c>
      <c r="B203" t="s">
        <v>7</v>
      </c>
      <c r="C203" s="1">
        <v>44916</v>
      </c>
      <c r="D203" t="s">
        <v>1694</v>
      </c>
      <c r="E203" t="s">
        <v>1371</v>
      </c>
      <c r="F203" t="s">
        <v>79</v>
      </c>
      <c r="G203" t="s">
        <v>79</v>
      </c>
      <c r="H203" t="s">
        <v>1282</v>
      </c>
      <c r="I203">
        <f>MONTH(Table6[[#This Row],[Loan Date]])</f>
        <v>9</v>
      </c>
      <c r="J203" t="str">
        <f>_xlfn.XLOOKUP(Table6[[#This Row],[Numeric Month]],$N$5:$N$11,$O$5:$O$11)</f>
        <v>Sept</v>
      </c>
      <c r="K203" t="str">
        <f>_xlfn.XLOOKUP(Table6[[#This Row],[Loan Date]],$Q$5:$Q$152,$R$5:$R$152)</f>
        <v>Thursday</v>
      </c>
      <c r="L203" t="str">
        <f>_xlfn.XLOOKUP(Table6[[#This Row],[Loan Date]],$Q$5:$Q$152,$S$5:$S$152)</f>
        <v>Week 0</v>
      </c>
    </row>
    <row r="204" spans="1:12" x14ac:dyDescent="0.2">
      <c r="A204" s="1">
        <v>44826</v>
      </c>
      <c r="B204" t="s">
        <v>7</v>
      </c>
      <c r="C204" s="1">
        <v>44916</v>
      </c>
      <c r="D204" t="s">
        <v>1693</v>
      </c>
      <c r="E204" t="s">
        <v>80</v>
      </c>
      <c r="F204" t="s">
        <v>79</v>
      </c>
      <c r="G204" t="s">
        <v>79</v>
      </c>
      <c r="H204" t="s">
        <v>1282</v>
      </c>
      <c r="I204">
        <f>MONTH(Table6[[#This Row],[Loan Date]])</f>
        <v>9</v>
      </c>
      <c r="J204" t="str">
        <f>_xlfn.XLOOKUP(Table6[[#This Row],[Numeric Month]],$N$5:$N$11,$O$5:$O$11)</f>
        <v>Sept</v>
      </c>
      <c r="K204" t="str">
        <f>_xlfn.XLOOKUP(Table6[[#This Row],[Loan Date]],$Q$5:$Q$152,$R$5:$R$152)</f>
        <v>Thursday</v>
      </c>
      <c r="L204" t="str">
        <f>_xlfn.XLOOKUP(Table6[[#This Row],[Loan Date]],$Q$5:$Q$152,$S$5:$S$152)</f>
        <v>Week 0</v>
      </c>
    </row>
    <row r="205" spans="1:12" x14ac:dyDescent="0.2">
      <c r="A205" s="1">
        <v>44826</v>
      </c>
      <c r="B205" t="s">
        <v>7</v>
      </c>
      <c r="C205" s="1">
        <v>44916</v>
      </c>
      <c r="D205" t="s">
        <v>1692</v>
      </c>
      <c r="E205" t="s">
        <v>1371</v>
      </c>
      <c r="F205" t="s">
        <v>79</v>
      </c>
      <c r="G205" t="s">
        <v>79</v>
      </c>
      <c r="H205" t="s">
        <v>1282</v>
      </c>
      <c r="I205">
        <f>MONTH(Table6[[#This Row],[Loan Date]])</f>
        <v>9</v>
      </c>
      <c r="J205" t="str">
        <f>_xlfn.XLOOKUP(Table6[[#This Row],[Numeric Month]],$N$5:$N$11,$O$5:$O$11)</f>
        <v>Sept</v>
      </c>
      <c r="K205" t="str">
        <f>_xlfn.XLOOKUP(Table6[[#This Row],[Loan Date]],$Q$5:$Q$152,$R$5:$R$152)</f>
        <v>Thursday</v>
      </c>
      <c r="L205" t="str">
        <f>_xlfn.XLOOKUP(Table6[[#This Row],[Loan Date]],$Q$5:$Q$152,$S$5:$S$152)</f>
        <v>Week 0</v>
      </c>
    </row>
    <row r="206" spans="1:12" x14ac:dyDescent="0.2">
      <c r="A206" s="1">
        <v>44826</v>
      </c>
      <c r="B206" t="s">
        <v>7</v>
      </c>
      <c r="C206" s="1">
        <v>44916</v>
      </c>
      <c r="D206" t="s">
        <v>1214</v>
      </c>
      <c r="E206" t="s">
        <v>80</v>
      </c>
      <c r="F206" t="s">
        <v>79</v>
      </c>
      <c r="G206" t="s">
        <v>79</v>
      </c>
      <c r="H206" t="s">
        <v>1282</v>
      </c>
      <c r="I206">
        <f>MONTH(Table6[[#This Row],[Loan Date]])</f>
        <v>9</v>
      </c>
      <c r="J206" t="str">
        <f>_xlfn.XLOOKUP(Table6[[#This Row],[Numeric Month]],$N$5:$N$11,$O$5:$O$11)</f>
        <v>Sept</v>
      </c>
      <c r="K206" t="str">
        <f>_xlfn.XLOOKUP(Table6[[#This Row],[Loan Date]],$Q$5:$Q$152,$R$5:$R$152)</f>
        <v>Thursday</v>
      </c>
      <c r="L206" t="str">
        <f>_xlfn.XLOOKUP(Table6[[#This Row],[Loan Date]],$Q$5:$Q$152,$S$5:$S$152)</f>
        <v>Week 0</v>
      </c>
    </row>
    <row r="207" spans="1:12" x14ac:dyDescent="0.2">
      <c r="A207" s="1">
        <v>44826</v>
      </c>
      <c r="B207" t="s">
        <v>7</v>
      </c>
      <c r="C207" s="1">
        <v>44916</v>
      </c>
      <c r="D207" t="s">
        <v>1691</v>
      </c>
      <c r="E207" t="s">
        <v>1371</v>
      </c>
      <c r="F207" t="s">
        <v>79</v>
      </c>
      <c r="G207" t="s">
        <v>79</v>
      </c>
      <c r="H207" t="s">
        <v>1282</v>
      </c>
      <c r="I207">
        <f>MONTH(Table6[[#This Row],[Loan Date]])</f>
        <v>9</v>
      </c>
      <c r="J207" t="str">
        <f>_xlfn.XLOOKUP(Table6[[#This Row],[Numeric Month]],$N$5:$N$11,$O$5:$O$11)</f>
        <v>Sept</v>
      </c>
      <c r="K207" t="str">
        <f>_xlfn.XLOOKUP(Table6[[#This Row],[Loan Date]],$Q$5:$Q$152,$R$5:$R$152)</f>
        <v>Thursday</v>
      </c>
      <c r="L207" t="str">
        <f>_xlfn.XLOOKUP(Table6[[#This Row],[Loan Date]],$Q$5:$Q$152,$S$5:$S$152)</f>
        <v>Week 0</v>
      </c>
    </row>
    <row r="208" spans="1:12" x14ac:dyDescent="0.2">
      <c r="A208" s="1">
        <v>44826</v>
      </c>
      <c r="B208" t="s">
        <v>7</v>
      </c>
      <c r="C208" s="1">
        <v>44916</v>
      </c>
      <c r="D208" t="s">
        <v>1254</v>
      </c>
      <c r="E208" t="s">
        <v>80</v>
      </c>
      <c r="F208" t="s">
        <v>79</v>
      </c>
      <c r="G208" t="s">
        <v>79</v>
      </c>
      <c r="H208" t="s">
        <v>1282</v>
      </c>
      <c r="I208">
        <f>MONTH(Table6[[#This Row],[Loan Date]])</f>
        <v>9</v>
      </c>
      <c r="J208" t="str">
        <f>_xlfn.XLOOKUP(Table6[[#This Row],[Numeric Month]],$N$5:$N$11,$O$5:$O$11)</f>
        <v>Sept</v>
      </c>
      <c r="K208" t="str">
        <f>_xlfn.XLOOKUP(Table6[[#This Row],[Loan Date]],$Q$5:$Q$152,$R$5:$R$152)</f>
        <v>Thursday</v>
      </c>
      <c r="L208" t="str">
        <f>_xlfn.XLOOKUP(Table6[[#This Row],[Loan Date]],$Q$5:$Q$152,$S$5:$S$152)</f>
        <v>Week 0</v>
      </c>
    </row>
    <row r="209" spans="1:12" x14ac:dyDescent="0.2">
      <c r="A209" s="1">
        <v>44826</v>
      </c>
      <c r="B209" t="s">
        <v>7</v>
      </c>
      <c r="C209" s="1">
        <v>44916</v>
      </c>
      <c r="D209" t="s">
        <v>1690</v>
      </c>
      <c r="E209" t="s">
        <v>1371</v>
      </c>
      <c r="F209" t="s">
        <v>79</v>
      </c>
      <c r="G209" t="s">
        <v>79</v>
      </c>
      <c r="H209" t="s">
        <v>1282</v>
      </c>
      <c r="I209">
        <f>MONTH(Table6[[#This Row],[Loan Date]])</f>
        <v>9</v>
      </c>
      <c r="J209" t="str">
        <f>_xlfn.XLOOKUP(Table6[[#This Row],[Numeric Month]],$N$5:$N$11,$O$5:$O$11)</f>
        <v>Sept</v>
      </c>
      <c r="K209" t="str">
        <f>_xlfn.XLOOKUP(Table6[[#This Row],[Loan Date]],$Q$5:$Q$152,$R$5:$R$152)</f>
        <v>Thursday</v>
      </c>
      <c r="L209" t="str">
        <f>_xlfn.XLOOKUP(Table6[[#This Row],[Loan Date]],$Q$5:$Q$152,$S$5:$S$152)</f>
        <v>Week 0</v>
      </c>
    </row>
    <row r="210" spans="1:12" x14ac:dyDescent="0.2">
      <c r="A210" s="1">
        <v>44826</v>
      </c>
      <c r="B210" t="s">
        <v>7</v>
      </c>
      <c r="C210" s="1">
        <v>44916</v>
      </c>
      <c r="D210" t="s">
        <v>1206</v>
      </c>
      <c r="E210" t="s">
        <v>80</v>
      </c>
      <c r="F210" t="s">
        <v>79</v>
      </c>
      <c r="G210" t="s">
        <v>79</v>
      </c>
      <c r="H210" t="s">
        <v>1282</v>
      </c>
      <c r="I210">
        <f>MONTH(Table6[[#This Row],[Loan Date]])</f>
        <v>9</v>
      </c>
      <c r="J210" t="str">
        <f>_xlfn.XLOOKUP(Table6[[#This Row],[Numeric Month]],$N$5:$N$11,$O$5:$O$11)</f>
        <v>Sept</v>
      </c>
      <c r="K210" t="str">
        <f>_xlfn.XLOOKUP(Table6[[#This Row],[Loan Date]],$Q$5:$Q$152,$R$5:$R$152)</f>
        <v>Thursday</v>
      </c>
      <c r="L210" t="str">
        <f>_xlfn.XLOOKUP(Table6[[#This Row],[Loan Date]],$Q$5:$Q$152,$S$5:$S$152)</f>
        <v>Week 0</v>
      </c>
    </row>
    <row r="211" spans="1:12" x14ac:dyDescent="0.2">
      <c r="A211" s="1">
        <v>44826</v>
      </c>
      <c r="B211" t="s">
        <v>7</v>
      </c>
      <c r="C211" s="1">
        <v>44916</v>
      </c>
      <c r="D211" t="s">
        <v>1689</v>
      </c>
      <c r="E211" t="s">
        <v>1371</v>
      </c>
      <c r="F211" t="s">
        <v>79</v>
      </c>
      <c r="G211" t="s">
        <v>79</v>
      </c>
      <c r="H211" t="s">
        <v>1282</v>
      </c>
      <c r="I211">
        <f>MONTH(Table6[[#This Row],[Loan Date]])</f>
        <v>9</v>
      </c>
      <c r="J211" t="str">
        <f>_xlfn.XLOOKUP(Table6[[#This Row],[Numeric Month]],$N$5:$N$11,$O$5:$O$11)</f>
        <v>Sept</v>
      </c>
      <c r="K211" t="str">
        <f>_xlfn.XLOOKUP(Table6[[#This Row],[Loan Date]],$Q$5:$Q$152,$R$5:$R$152)</f>
        <v>Thursday</v>
      </c>
      <c r="L211" t="str">
        <f>_xlfn.XLOOKUP(Table6[[#This Row],[Loan Date]],$Q$5:$Q$152,$S$5:$S$152)</f>
        <v>Week 0</v>
      </c>
    </row>
    <row r="212" spans="1:12" x14ac:dyDescent="0.2">
      <c r="A212" s="1">
        <v>44826</v>
      </c>
      <c r="B212" t="s">
        <v>7</v>
      </c>
      <c r="C212" s="1">
        <v>44916</v>
      </c>
      <c r="D212" t="s">
        <v>1688</v>
      </c>
      <c r="E212" t="s">
        <v>80</v>
      </c>
      <c r="F212" t="s">
        <v>79</v>
      </c>
      <c r="G212" t="s">
        <v>79</v>
      </c>
      <c r="H212" t="s">
        <v>1282</v>
      </c>
      <c r="I212">
        <f>MONTH(Table6[[#This Row],[Loan Date]])</f>
        <v>9</v>
      </c>
      <c r="J212" t="str">
        <f>_xlfn.XLOOKUP(Table6[[#This Row],[Numeric Month]],$N$5:$N$11,$O$5:$O$11)</f>
        <v>Sept</v>
      </c>
      <c r="K212" t="str">
        <f>_xlfn.XLOOKUP(Table6[[#This Row],[Loan Date]],$Q$5:$Q$152,$R$5:$R$152)</f>
        <v>Thursday</v>
      </c>
      <c r="L212" t="str">
        <f>_xlfn.XLOOKUP(Table6[[#This Row],[Loan Date]],$Q$5:$Q$152,$S$5:$S$152)</f>
        <v>Week 0</v>
      </c>
    </row>
    <row r="213" spans="1:12" x14ac:dyDescent="0.2">
      <c r="A213" s="1">
        <v>44826</v>
      </c>
      <c r="B213" t="s">
        <v>7</v>
      </c>
      <c r="C213" s="1">
        <v>44916</v>
      </c>
      <c r="D213" t="s">
        <v>1687</v>
      </c>
      <c r="E213" t="s">
        <v>1371</v>
      </c>
      <c r="F213" t="s">
        <v>79</v>
      </c>
      <c r="G213" t="s">
        <v>79</v>
      </c>
      <c r="H213" t="s">
        <v>1282</v>
      </c>
      <c r="I213">
        <f>MONTH(Table6[[#This Row],[Loan Date]])</f>
        <v>9</v>
      </c>
      <c r="J213" t="str">
        <f>_xlfn.XLOOKUP(Table6[[#This Row],[Numeric Month]],$N$5:$N$11,$O$5:$O$11)</f>
        <v>Sept</v>
      </c>
      <c r="K213" t="str">
        <f>_xlfn.XLOOKUP(Table6[[#This Row],[Loan Date]],$Q$5:$Q$152,$R$5:$R$152)</f>
        <v>Thursday</v>
      </c>
      <c r="L213" t="str">
        <f>_xlfn.XLOOKUP(Table6[[#This Row],[Loan Date]],$Q$5:$Q$152,$S$5:$S$152)</f>
        <v>Week 0</v>
      </c>
    </row>
    <row r="214" spans="1:12" x14ac:dyDescent="0.2">
      <c r="A214" s="1">
        <v>44826</v>
      </c>
      <c r="B214" t="s">
        <v>7</v>
      </c>
      <c r="C214" s="1">
        <v>44916</v>
      </c>
      <c r="D214" t="s">
        <v>1686</v>
      </c>
      <c r="E214" t="s">
        <v>80</v>
      </c>
      <c r="F214" t="s">
        <v>79</v>
      </c>
      <c r="G214" t="s">
        <v>79</v>
      </c>
      <c r="H214" t="s">
        <v>1282</v>
      </c>
      <c r="I214">
        <f>MONTH(Table6[[#This Row],[Loan Date]])</f>
        <v>9</v>
      </c>
      <c r="J214" t="str">
        <f>_xlfn.XLOOKUP(Table6[[#This Row],[Numeric Month]],$N$5:$N$11,$O$5:$O$11)</f>
        <v>Sept</v>
      </c>
      <c r="K214" t="str">
        <f>_xlfn.XLOOKUP(Table6[[#This Row],[Loan Date]],$Q$5:$Q$152,$R$5:$R$152)</f>
        <v>Thursday</v>
      </c>
      <c r="L214" t="str">
        <f>_xlfn.XLOOKUP(Table6[[#This Row],[Loan Date]],$Q$5:$Q$152,$S$5:$S$152)</f>
        <v>Week 0</v>
      </c>
    </row>
    <row r="215" spans="1:12" x14ac:dyDescent="0.2">
      <c r="A215" s="1">
        <v>44826</v>
      </c>
      <c r="B215" t="s">
        <v>7</v>
      </c>
      <c r="C215" s="1">
        <v>44916</v>
      </c>
      <c r="D215" t="s">
        <v>1685</v>
      </c>
      <c r="E215" t="s">
        <v>1371</v>
      </c>
      <c r="F215" t="s">
        <v>79</v>
      </c>
      <c r="G215" t="s">
        <v>79</v>
      </c>
      <c r="H215" t="s">
        <v>1282</v>
      </c>
      <c r="I215">
        <f>MONTH(Table6[[#This Row],[Loan Date]])</f>
        <v>9</v>
      </c>
      <c r="J215" t="str">
        <f>_xlfn.XLOOKUP(Table6[[#This Row],[Numeric Month]],$N$5:$N$11,$O$5:$O$11)</f>
        <v>Sept</v>
      </c>
      <c r="K215" t="str">
        <f>_xlfn.XLOOKUP(Table6[[#This Row],[Loan Date]],$Q$5:$Q$152,$R$5:$R$152)</f>
        <v>Thursday</v>
      </c>
      <c r="L215" t="str">
        <f>_xlfn.XLOOKUP(Table6[[#This Row],[Loan Date]],$Q$5:$Q$152,$S$5:$S$152)</f>
        <v>Week 0</v>
      </c>
    </row>
    <row r="216" spans="1:12" x14ac:dyDescent="0.2">
      <c r="A216" s="1">
        <v>44826</v>
      </c>
      <c r="B216" t="s">
        <v>5</v>
      </c>
      <c r="C216" s="1">
        <v>44826</v>
      </c>
      <c r="D216" t="s">
        <v>343</v>
      </c>
      <c r="E216" t="s">
        <v>23</v>
      </c>
      <c r="F216" t="s">
        <v>23</v>
      </c>
      <c r="G216" t="s">
        <v>20</v>
      </c>
      <c r="H216" t="s">
        <v>1282</v>
      </c>
      <c r="I216">
        <f>MONTH(Table6[[#This Row],[Loan Date]])</f>
        <v>9</v>
      </c>
      <c r="J216" t="str">
        <f>_xlfn.XLOOKUP(Table6[[#This Row],[Numeric Month]],$N$5:$N$11,$O$5:$O$11)</f>
        <v>Sept</v>
      </c>
      <c r="K216" t="str">
        <f>_xlfn.XLOOKUP(Table6[[#This Row],[Loan Date]],$Q$5:$Q$152,$R$5:$R$152)</f>
        <v>Thursday</v>
      </c>
      <c r="L216" t="str">
        <f>_xlfn.XLOOKUP(Table6[[#This Row],[Loan Date]],$Q$5:$Q$152,$S$5:$S$152)</f>
        <v>Week 0</v>
      </c>
    </row>
    <row r="217" spans="1:12" x14ac:dyDescent="0.2">
      <c r="A217" s="1">
        <v>44826</v>
      </c>
      <c r="B217" t="s">
        <v>5</v>
      </c>
      <c r="C217" s="1">
        <v>44826</v>
      </c>
      <c r="D217" t="s">
        <v>409</v>
      </c>
      <c r="E217" t="s">
        <v>21</v>
      </c>
      <c r="F217" t="s">
        <v>21</v>
      </c>
      <c r="G217" t="s">
        <v>20</v>
      </c>
      <c r="H217" t="s">
        <v>1282</v>
      </c>
      <c r="I217">
        <f>MONTH(Table6[[#This Row],[Loan Date]])</f>
        <v>9</v>
      </c>
      <c r="J217" t="str">
        <f>_xlfn.XLOOKUP(Table6[[#This Row],[Numeric Month]],$N$5:$N$11,$O$5:$O$11)</f>
        <v>Sept</v>
      </c>
      <c r="K217" t="str">
        <f>_xlfn.XLOOKUP(Table6[[#This Row],[Loan Date]],$Q$5:$Q$152,$R$5:$R$152)</f>
        <v>Thursday</v>
      </c>
      <c r="L217" t="str">
        <f>_xlfn.XLOOKUP(Table6[[#This Row],[Loan Date]],$Q$5:$Q$152,$S$5:$S$152)</f>
        <v>Week 0</v>
      </c>
    </row>
    <row r="218" spans="1:12" x14ac:dyDescent="0.2">
      <c r="A218" s="1">
        <v>44826</v>
      </c>
      <c r="B218" t="s">
        <v>7</v>
      </c>
      <c r="C218" s="1">
        <v>44916</v>
      </c>
      <c r="D218" t="s">
        <v>1684</v>
      </c>
      <c r="E218" t="s">
        <v>80</v>
      </c>
      <c r="F218" t="s">
        <v>79</v>
      </c>
      <c r="G218" t="s">
        <v>79</v>
      </c>
      <c r="H218" t="s">
        <v>1282</v>
      </c>
      <c r="I218">
        <f>MONTH(Table6[[#This Row],[Loan Date]])</f>
        <v>9</v>
      </c>
      <c r="J218" t="str">
        <f>_xlfn.XLOOKUP(Table6[[#This Row],[Numeric Month]],$N$5:$N$11,$O$5:$O$11)</f>
        <v>Sept</v>
      </c>
      <c r="K218" t="str">
        <f>_xlfn.XLOOKUP(Table6[[#This Row],[Loan Date]],$Q$5:$Q$152,$R$5:$R$152)</f>
        <v>Thursday</v>
      </c>
      <c r="L218" t="str">
        <f>_xlfn.XLOOKUP(Table6[[#This Row],[Loan Date]],$Q$5:$Q$152,$S$5:$S$152)</f>
        <v>Week 0</v>
      </c>
    </row>
    <row r="219" spans="1:12" x14ac:dyDescent="0.2">
      <c r="A219" s="1">
        <v>44826</v>
      </c>
      <c r="B219" t="s">
        <v>7</v>
      </c>
      <c r="C219" s="1">
        <v>44916</v>
      </c>
      <c r="D219" t="s">
        <v>1683</v>
      </c>
      <c r="E219" t="s">
        <v>1371</v>
      </c>
      <c r="F219" t="s">
        <v>79</v>
      </c>
      <c r="G219" t="s">
        <v>79</v>
      </c>
      <c r="H219" t="s">
        <v>1282</v>
      </c>
      <c r="I219">
        <f>MONTH(Table6[[#This Row],[Loan Date]])</f>
        <v>9</v>
      </c>
      <c r="J219" t="str">
        <f>_xlfn.XLOOKUP(Table6[[#This Row],[Numeric Month]],$N$5:$N$11,$O$5:$O$11)</f>
        <v>Sept</v>
      </c>
      <c r="K219" t="str">
        <f>_xlfn.XLOOKUP(Table6[[#This Row],[Loan Date]],$Q$5:$Q$152,$R$5:$R$152)</f>
        <v>Thursday</v>
      </c>
      <c r="L219" t="str">
        <f>_xlfn.XLOOKUP(Table6[[#This Row],[Loan Date]],$Q$5:$Q$152,$S$5:$S$152)</f>
        <v>Week 0</v>
      </c>
    </row>
    <row r="220" spans="1:12" x14ac:dyDescent="0.2">
      <c r="A220" s="1">
        <v>44826</v>
      </c>
      <c r="B220" t="s">
        <v>7</v>
      </c>
      <c r="C220" s="1">
        <v>44916</v>
      </c>
      <c r="D220" t="s">
        <v>1682</v>
      </c>
      <c r="E220" t="s">
        <v>80</v>
      </c>
      <c r="F220" t="s">
        <v>79</v>
      </c>
      <c r="G220" t="s">
        <v>79</v>
      </c>
      <c r="H220" t="s">
        <v>1282</v>
      </c>
      <c r="I220">
        <f>MONTH(Table6[[#This Row],[Loan Date]])</f>
        <v>9</v>
      </c>
      <c r="J220" t="str">
        <f>_xlfn.XLOOKUP(Table6[[#This Row],[Numeric Month]],$N$5:$N$11,$O$5:$O$11)</f>
        <v>Sept</v>
      </c>
      <c r="K220" t="str">
        <f>_xlfn.XLOOKUP(Table6[[#This Row],[Loan Date]],$Q$5:$Q$152,$R$5:$R$152)</f>
        <v>Thursday</v>
      </c>
      <c r="L220" t="str">
        <f>_xlfn.XLOOKUP(Table6[[#This Row],[Loan Date]],$Q$5:$Q$152,$S$5:$S$152)</f>
        <v>Week 0</v>
      </c>
    </row>
    <row r="221" spans="1:12" x14ac:dyDescent="0.2">
      <c r="A221" s="1">
        <v>44826</v>
      </c>
      <c r="B221" t="s">
        <v>7</v>
      </c>
      <c r="C221" s="1">
        <v>44916</v>
      </c>
      <c r="D221" t="s">
        <v>1681</v>
      </c>
      <c r="E221" t="s">
        <v>1371</v>
      </c>
      <c r="F221" t="s">
        <v>79</v>
      </c>
      <c r="G221" t="s">
        <v>79</v>
      </c>
      <c r="H221" t="s">
        <v>1282</v>
      </c>
      <c r="I221">
        <f>MONTH(Table6[[#This Row],[Loan Date]])</f>
        <v>9</v>
      </c>
      <c r="J221" t="str">
        <f>_xlfn.XLOOKUP(Table6[[#This Row],[Numeric Month]],$N$5:$N$11,$O$5:$O$11)</f>
        <v>Sept</v>
      </c>
      <c r="K221" t="str">
        <f>_xlfn.XLOOKUP(Table6[[#This Row],[Loan Date]],$Q$5:$Q$152,$R$5:$R$152)</f>
        <v>Thursday</v>
      </c>
      <c r="L221" t="str">
        <f>_xlfn.XLOOKUP(Table6[[#This Row],[Loan Date]],$Q$5:$Q$152,$S$5:$S$152)</f>
        <v>Week 0</v>
      </c>
    </row>
    <row r="222" spans="1:12" x14ac:dyDescent="0.2">
      <c r="A222" s="1">
        <v>44826</v>
      </c>
      <c r="B222" t="s">
        <v>7</v>
      </c>
      <c r="C222" s="1">
        <v>44916</v>
      </c>
      <c r="D222" t="s">
        <v>1680</v>
      </c>
      <c r="E222" t="s">
        <v>80</v>
      </c>
      <c r="F222" t="s">
        <v>79</v>
      </c>
      <c r="G222" t="s">
        <v>79</v>
      </c>
      <c r="H222" t="s">
        <v>1282</v>
      </c>
      <c r="I222">
        <f>MONTH(Table6[[#This Row],[Loan Date]])</f>
        <v>9</v>
      </c>
      <c r="J222" t="str">
        <f>_xlfn.XLOOKUP(Table6[[#This Row],[Numeric Month]],$N$5:$N$11,$O$5:$O$11)</f>
        <v>Sept</v>
      </c>
      <c r="K222" t="str">
        <f>_xlfn.XLOOKUP(Table6[[#This Row],[Loan Date]],$Q$5:$Q$152,$R$5:$R$152)</f>
        <v>Thursday</v>
      </c>
      <c r="L222" t="str">
        <f>_xlfn.XLOOKUP(Table6[[#This Row],[Loan Date]],$Q$5:$Q$152,$S$5:$S$152)</f>
        <v>Week 0</v>
      </c>
    </row>
    <row r="223" spans="1:12" x14ac:dyDescent="0.2">
      <c r="A223" s="1">
        <v>44826</v>
      </c>
      <c r="B223" t="s">
        <v>7</v>
      </c>
      <c r="C223" s="1">
        <v>44916</v>
      </c>
      <c r="D223" t="s">
        <v>1679</v>
      </c>
      <c r="E223" t="s">
        <v>1371</v>
      </c>
      <c r="F223" t="s">
        <v>79</v>
      </c>
      <c r="G223" t="s">
        <v>79</v>
      </c>
      <c r="H223" t="s">
        <v>1282</v>
      </c>
      <c r="I223">
        <f>MONTH(Table6[[#This Row],[Loan Date]])</f>
        <v>9</v>
      </c>
      <c r="J223" t="str">
        <f>_xlfn.XLOOKUP(Table6[[#This Row],[Numeric Month]],$N$5:$N$11,$O$5:$O$11)</f>
        <v>Sept</v>
      </c>
      <c r="K223" t="str">
        <f>_xlfn.XLOOKUP(Table6[[#This Row],[Loan Date]],$Q$5:$Q$152,$R$5:$R$152)</f>
        <v>Thursday</v>
      </c>
      <c r="L223" t="str">
        <f>_xlfn.XLOOKUP(Table6[[#This Row],[Loan Date]],$Q$5:$Q$152,$S$5:$S$152)</f>
        <v>Week 0</v>
      </c>
    </row>
    <row r="224" spans="1:12" x14ac:dyDescent="0.2">
      <c r="A224" s="1">
        <v>44826</v>
      </c>
      <c r="B224" t="s">
        <v>7</v>
      </c>
      <c r="C224" s="1">
        <v>44916</v>
      </c>
      <c r="D224" t="s">
        <v>1678</v>
      </c>
      <c r="E224" t="s">
        <v>80</v>
      </c>
      <c r="F224" t="s">
        <v>79</v>
      </c>
      <c r="G224" t="s">
        <v>79</v>
      </c>
      <c r="H224" t="s">
        <v>1282</v>
      </c>
      <c r="I224">
        <f>MONTH(Table6[[#This Row],[Loan Date]])</f>
        <v>9</v>
      </c>
      <c r="J224" t="str">
        <f>_xlfn.XLOOKUP(Table6[[#This Row],[Numeric Month]],$N$5:$N$11,$O$5:$O$11)</f>
        <v>Sept</v>
      </c>
      <c r="K224" t="str">
        <f>_xlfn.XLOOKUP(Table6[[#This Row],[Loan Date]],$Q$5:$Q$152,$R$5:$R$152)</f>
        <v>Thursday</v>
      </c>
      <c r="L224" t="str">
        <f>_xlfn.XLOOKUP(Table6[[#This Row],[Loan Date]],$Q$5:$Q$152,$S$5:$S$152)</f>
        <v>Week 0</v>
      </c>
    </row>
    <row r="225" spans="1:12" x14ac:dyDescent="0.2">
      <c r="A225" s="1">
        <v>44826</v>
      </c>
      <c r="B225" t="s">
        <v>7</v>
      </c>
      <c r="C225" s="1">
        <v>44916</v>
      </c>
      <c r="D225" t="s">
        <v>1677</v>
      </c>
      <c r="E225" t="s">
        <v>1371</v>
      </c>
      <c r="F225" t="s">
        <v>79</v>
      </c>
      <c r="G225" t="s">
        <v>79</v>
      </c>
      <c r="H225" t="s">
        <v>1282</v>
      </c>
      <c r="I225">
        <f>MONTH(Table6[[#This Row],[Loan Date]])</f>
        <v>9</v>
      </c>
      <c r="J225" t="str">
        <f>_xlfn.XLOOKUP(Table6[[#This Row],[Numeric Month]],$N$5:$N$11,$O$5:$O$11)</f>
        <v>Sept</v>
      </c>
      <c r="K225" t="str">
        <f>_xlfn.XLOOKUP(Table6[[#This Row],[Loan Date]],$Q$5:$Q$152,$R$5:$R$152)</f>
        <v>Thursday</v>
      </c>
      <c r="L225" t="str">
        <f>_xlfn.XLOOKUP(Table6[[#This Row],[Loan Date]],$Q$5:$Q$152,$S$5:$S$152)</f>
        <v>Week 0</v>
      </c>
    </row>
    <row r="226" spans="1:12" x14ac:dyDescent="0.2">
      <c r="A226" s="1">
        <v>44826</v>
      </c>
      <c r="B226" t="s">
        <v>5</v>
      </c>
      <c r="C226" s="1">
        <v>44833</v>
      </c>
      <c r="D226" t="s">
        <v>769</v>
      </c>
      <c r="E226" t="s">
        <v>9</v>
      </c>
      <c r="F226" t="s">
        <v>8</v>
      </c>
      <c r="G226" t="s">
        <v>1</v>
      </c>
      <c r="H226" t="s">
        <v>1282</v>
      </c>
      <c r="I226">
        <f>MONTH(Table6[[#This Row],[Loan Date]])</f>
        <v>9</v>
      </c>
      <c r="J226" t="str">
        <f>_xlfn.XLOOKUP(Table6[[#This Row],[Numeric Month]],$N$5:$N$11,$O$5:$O$11)</f>
        <v>Sept</v>
      </c>
      <c r="K226" t="str">
        <f>_xlfn.XLOOKUP(Table6[[#This Row],[Loan Date]],$Q$5:$Q$152,$R$5:$R$152)</f>
        <v>Thursday</v>
      </c>
      <c r="L226" t="str">
        <f>_xlfn.XLOOKUP(Table6[[#This Row],[Loan Date]],$Q$5:$Q$152,$S$5:$S$152)</f>
        <v>Week 0</v>
      </c>
    </row>
    <row r="227" spans="1:12" x14ac:dyDescent="0.2">
      <c r="A227" s="1">
        <v>44826</v>
      </c>
      <c r="B227" t="s">
        <v>7</v>
      </c>
      <c r="C227" s="1">
        <v>44840</v>
      </c>
      <c r="D227" t="s">
        <v>800</v>
      </c>
      <c r="E227" t="s">
        <v>52</v>
      </c>
      <c r="F227" t="s">
        <v>51</v>
      </c>
      <c r="G227" t="s">
        <v>1</v>
      </c>
      <c r="H227" t="s">
        <v>1282</v>
      </c>
      <c r="I227">
        <f>MONTH(Table6[[#This Row],[Loan Date]])</f>
        <v>9</v>
      </c>
      <c r="J227" t="str">
        <f>_xlfn.XLOOKUP(Table6[[#This Row],[Numeric Month]],$N$5:$N$11,$O$5:$O$11)</f>
        <v>Sept</v>
      </c>
      <c r="K227" t="str">
        <f>_xlfn.XLOOKUP(Table6[[#This Row],[Loan Date]],$Q$5:$Q$152,$R$5:$R$152)</f>
        <v>Thursday</v>
      </c>
      <c r="L227" t="str">
        <f>_xlfn.XLOOKUP(Table6[[#This Row],[Loan Date]],$Q$5:$Q$152,$S$5:$S$152)</f>
        <v>Week 0</v>
      </c>
    </row>
    <row r="228" spans="1:12" x14ac:dyDescent="0.2">
      <c r="A228" s="1">
        <v>44826</v>
      </c>
      <c r="B228" t="s">
        <v>5</v>
      </c>
      <c r="C228" s="1">
        <v>44826</v>
      </c>
      <c r="D228" t="s">
        <v>1524</v>
      </c>
      <c r="E228" t="s">
        <v>23</v>
      </c>
      <c r="F228" t="s">
        <v>23</v>
      </c>
      <c r="G228" t="s">
        <v>20</v>
      </c>
      <c r="H228" t="s">
        <v>1282</v>
      </c>
      <c r="I228">
        <f>MONTH(Table6[[#This Row],[Loan Date]])</f>
        <v>9</v>
      </c>
      <c r="J228" t="str">
        <f>_xlfn.XLOOKUP(Table6[[#This Row],[Numeric Month]],$N$5:$N$11,$O$5:$O$11)</f>
        <v>Sept</v>
      </c>
      <c r="K228" t="str">
        <f>_xlfn.XLOOKUP(Table6[[#This Row],[Loan Date]],$Q$5:$Q$152,$R$5:$R$152)</f>
        <v>Thursday</v>
      </c>
      <c r="L228" t="str">
        <f>_xlfn.XLOOKUP(Table6[[#This Row],[Loan Date]],$Q$5:$Q$152,$S$5:$S$152)</f>
        <v>Week 0</v>
      </c>
    </row>
    <row r="229" spans="1:12" x14ac:dyDescent="0.2">
      <c r="A229" s="1">
        <v>44826</v>
      </c>
      <c r="B229" t="s">
        <v>5</v>
      </c>
      <c r="C229" s="1">
        <v>44826</v>
      </c>
      <c r="D229" t="s">
        <v>409</v>
      </c>
      <c r="E229" t="s">
        <v>21</v>
      </c>
      <c r="F229" t="s">
        <v>21</v>
      </c>
      <c r="G229" t="s">
        <v>20</v>
      </c>
      <c r="H229" t="s">
        <v>1282</v>
      </c>
      <c r="I229">
        <f>MONTH(Table6[[#This Row],[Loan Date]])</f>
        <v>9</v>
      </c>
      <c r="J229" t="str">
        <f>_xlfn.XLOOKUP(Table6[[#This Row],[Numeric Month]],$N$5:$N$11,$O$5:$O$11)</f>
        <v>Sept</v>
      </c>
      <c r="K229" t="str">
        <f>_xlfn.XLOOKUP(Table6[[#This Row],[Loan Date]],$Q$5:$Q$152,$R$5:$R$152)</f>
        <v>Thursday</v>
      </c>
      <c r="L229" t="str">
        <f>_xlfn.XLOOKUP(Table6[[#This Row],[Loan Date]],$Q$5:$Q$152,$S$5:$S$152)</f>
        <v>Week 0</v>
      </c>
    </row>
    <row r="230" spans="1:12" x14ac:dyDescent="0.2">
      <c r="A230" s="1">
        <v>44826</v>
      </c>
      <c r="B230" t="s">
        <v>7</v>
      </c>
      <c r="C230" s="1">
        <v>44916</v>
      </c>
      <c r="D230" t="s">
        <v>1215</v>
      </c>
      <c r="E230" t="s">
        <v>80</v>
      </c>
      <c r="F230" t="s">
        <v>79</v>
      </c>
      <c r="G230" t="s">
        <v>79</v>
      </c>
      <c r="H230" t="s">
        <v>1282</v>
      </c>
      <c r="I230">
        <f>MONTH(Table6[[#This Row],[Loan Date]])</f>
        <v>9</v>
      </c>
      <c r="J230" t="str">
        <f>_xlfn.XLOOKUP(Table6[[#This Row],[Numeric Month]],$N$5:$N$11,$O$5:$O$11)</f>
        <v>Sept</v>
      </c>
      <c r="K230" t="str">
        <f>_xlfn.XLOOKUP(Table6[[#This Row],[Loan Date]],$Q$5:$Q$152,$R$5:$R$152)</f>
        <v>Thursday</v>
      </c>
      <c r="L230" t="str">
        <f>_xlfn.XLOOKUP(Table6[[#This Row],[Loan Date]],$Q$5:$Q$152,$S$5:$S$152)</f>
        <v>Week 0</v>
      </c>
    </row>
    <row r="231" spans="1:12" x14ac:dyDescent="0.2">
      <c r="A231" s="1">
        <v>44826</v>
      </c>
      <c r="B231" t="s">
        <v>7</v>
      </c>
      <c r="C231" s="1">
        <v>44916</v>
      </c>
      <c r="D231" t="s">
        <v>1676</v>
      </c>
      <c r="E231" t="s">
        <v>1371</v>
      </c>
      <c r="F231" t="s">
        <v>79</v>
      </c>
      <c r="G231" t="s">
        <v>79</v>
      </c>
      <c r="H231" t="s">
        <v>1282</v>
      </c>
      <c r="I231">
        <f>MONTH(Table6[[#This Row],[Loan Date]])</f>
        <v>9</v>
      </c>
      <c r="J231" t="str">
        <f>_xlfn.XLOOKUP(Table6[[#This Row],[Numeric Month]],$N$5:$N$11,$O$5:$O$11)</f>
        <v>Sept</v>
      </c>
      <c r="K231" t="str">
        <f>_xlfn.XLOOKUP(Table6[[#This Row],[Loan Date]],$Q$5:$Q$152,$R$5:$R$152)</f>
        <v>Thursday</v>
      </c>
      <c r="L231" t="str">
        <f>_xlfn.XLOOKUP(Table6[[#This Row],[Loan Date]],$Q$5:$Q$152,$S$5:$S$152)</f>
        <v>Week 0</v>
      </c>
    </row>
    <row r="232" spans="1:12" x14ac:dyDescent="0.2">
      <c r="A232" s="1">
        <v>44826</v>
      </c>
      <c r="B232" t="s">
        <v>7</v>
      </c>
      <c r="C232" s="1">
        <v>44826</v>
      </c>
      <c r="D232" t="s">
        <v>1169</v>
      </c>
      <c r="E232" t="s">
        <v>168</v>
      </c>
      <c r="F232" t="s">
        <v>168</v>
      </c>
      <c r="G232" t="s">
        <v>20</v>
      </c>
      <c r="H232" t="s">
        <v>1282</v>
      </c>
      <c r="I232">
        <f>MONTH(Table6[[#This Row],[Loan Date]])</f>
        <v>9</v>
      </c>
      <c r="J232" t="str">
        <f>_xlfn.XLOOKUP(Table6[[#This Row],[Numeric Month]],$N$5:$N$11,$O$5:$O$11)</f>
        <v>Sept</v>
      </c>
      <c r="K232" t="str">
        <f>_xlfn.XLOOKUP(Table6[[#This Row],[Loan Date]],$Q$5:$Q$152,$R$5:$R$152)</f>
        <v>Thursday</v>
      </c>
      <c r="L232" t="str">
        <f>_xlfn.XLOOKUP(Table6[[#This Row],[Loan Date]],$Q$5:$Q$152,$S$5:$S$152)</f>
        <v>Week 0</v>
      </c>
    </row>
    <row r="233" spans="1:12" x14ac:dyDescent="0.2">
      <c r="A233" s="1">
        <v>44826</v>
      </c>
      <c r="B233" t="s">
        <v>7</v>
      </c>
      <c r="C233" s="1">
        <v>44916</v>
      </c>
      <c r="D233" t="s">
        <v>1675</v>
      </c>
      <c r="E233" t="s">
        <v>80</v>
      </c>
      <c r="F233" t="s">
        <v>79</v>
      </c>
      <c r="G233" t="s">
        <v>79</v>
      </c>
      <c r="H233" t="s">
        <v>1282</v>
      </c>
      <c r="I233">
        <f>MONTH(Table6[[#This Row],[Loan Date]])</f>
        <v>9</v>
      </c>
      <c r="J233" t="str">
        <f>_xlfn.XLOOKUP(Table6[[#This Row],[Numeric Month]],$N$5:$N$11,$O$5:$O$11)</f>
        <v>Sept</v>
      </c>
      <c r="K233" t="str">
        <f>_xlfn.XLOOKUP(Table6[[#This Row],[Loan Date]],$Q$5:$Q$152,$R$5:$R$152)</f>
        <v>Thursday</v>
      </c>
      <c r="L233" t="str">
        <f>_xlfn.XLOOKUP(Table6[[#This Row],[Loan Date]],$Q$5:$Q$152,$S$5:$S$152)</f>
        <v>Week 0</v>
      </c>
    </row>
    <row r="234" spans="1:12" x14ac:dyDescent="0.2">
      <c r="A234" s="1">
        <v>44826</v>
      </c>
      <c r="B234" t="s">
        <v>7</v>
      </c>
      <c r="C234" s="1">
        <v>44916</v>
      </c>
      <c r="D234" t="s">
        <v>1674</v>
      </c>
      <c r="E234" t="s">
        <v>1371</v>
      </c>
      <c r="F234" t="s">
        <v>79</v>
      </c>
      <c r="G234" t="s">
        <v>79</v>
      </c>
      <c r="H234" t="s">
        <v>1282</v>
      </c>
      <c r="I234">
        <f>MONTH(Table6[[#This Row],[Loan Date]])</f>
        <v>9</v>
      </c>
      <c r="J234" t="str">
        <f>_xlfn.XLOOKUP(Table6[[#This Row],[Numeric Month]],$N$5:$N$11,$O$5:$O$11)</f>
        <v>Sept</v>
      </c>
      <c r="K234" t="str">
        <f>_xlfn.XLOOKUP(Table6[[#This Row],[Loan Date]],$Q$5:$Q$152,$R$5:$R$152)</f>
        <v>Thursday</v>
      </c>
      <c r="L234" t="str">
        <f>_xlfn.XLOOKUP(Table6[[#This Row],[Loan Date]],$Q$5:$Q$152,$S$5:$S$152)</f>
        <v>Week 0</v>
      </c>
    </row>
    <row r="235" spans="1:12" x14ac:dyDescent="0.2">
      <c r="A235" s="1">
        <v>44826</v>
      </c>
      <c r="B235" t="s">
        <v>7</v>
      </c>
      <c r="C235" s="1">
        <v>44916</v>
      </c>
      <c r="D235" t="s">
        <v>1152</v>
      </c>
      <c r="E235" t="s">
        <v>80</v>
      </c>
      <c r="F235" t="s">
        <v>79</v>
      </c>
      <c r="G235" t="s">
        <v>79</v>
      </c>
      <c r="H235" t="s">
        <v>1282</v>
      </c>
      <c r="I235">
        <f>MONTH(Table6[[#This Row],[Loan Date]])</f>
        <v>9</v>
      </c>
      <c r="J235" t="str">
        <f>_xlfn.XLOOKUP(Table6[[#This Row],[Numeric Month]],$N$5:$N$11,$O$5:$O$11)</f>
        <v>Sept</v>
      </c>
      <c r="K235" t="str">
        <f>_xlfn.XLOOKUP(Table6[[#This Row],[Loan Date]],$Q$5:$Q$152,$R$5:$R$152)</f>
        <v>Thursday</v>
      </c>
      <c r="L235" t="str">
        <f>_xlfn.XLOOKUP(Table6[[#This Row],[Loan Date]],$Q$5:$Q$152,$S$5:$S$152)</f>
        <v>Week 0</v>
      </c>
    </row>
    <row r="236" spans="1:12" x14ac:dyDescent="0.2">
      <c r="A236" s="1">
        <v>44826</v>
      </c>
      <c r="B236" t="s">
        <v>7</v>
      </c>
      <c r="C236" s="1">
        <v>44916</v>
      </c>
      <c r="D236" t="s">
        <v>1673</v>
      </c>
      <c r="E236" t="s">
        <v>1371</v>
      </c>
      <c r="F236" t="s">
        <v>79</v>
      </c>
      <c r="G236" t="s">
        <v>79</v>
      </c>
      <c r="H236" t="s">
        <v>1282</v>
      </c>
      <c r="I236">
        <f>MONTH(Table6[[#This Row],[Loan Date]])</f>
        <v>9</v>
      </c>
      <c r="J236" t="str">
        <f>_xlfn.XLOOKUP(Table6[[#This Row],[Numeric Month]],$N$5:$N$11,$O$5:$O$11)</f>
        <v>Sept</v>
      </c>
      <c r="K236" t="str">
        <f>_xlfn.XLOOKUP(Table6[[#This Row],[Loan Date]],$Q$5:$Q$152,$R$5:$R$152)</f>
        <v>Thursday</v>
      </c>
      <c r="L236" t="str">
        <f>_xlfn.XLOOKUP(Table6[[#This Row],[Loan Date]],$Q$5:$Q$152,$S$5:$S$152)</f>
        <v>Week 0</v>
      </c>
    </row>
    <row r="237" spans="1:12" x14ac:dyDescent="0.2">
      <c r="A237" s="1">
        <v>44826</v>
      </c>
      <c r="B237" t="s">
        <v>7</v>
      </c>
      <c r="C237" s="1">
        <v>44916</v>
      </c>
      <c r="D237" t="s">
        <v>1672</v>
      </c>
      <c r="E237" t="s">
        <v>80</v>
      </c>
      <c r="F237" t="s">
        <v>79</v>
      </c>
      <c r="G237" t="s">
        <v>79</v>
      </c>
      <c r="H237" t="s">
        <v>1282</v>
      </c>
      <c r="I237">
        <f>MONTH(Table6[[#This Row],[Loan Date]])</f>
        <v>9</v>
      </c>
      <c r="J237" t="str">
        <f>_xlfn.XLOOKUP(Table6[[#This Row],[Numeric Month]],$N$5:$N$11,$O$5:$O$11)</f>
        <v>Sept</v>
      </c>
      <c r="K237" t="str">
        <f>_xlfn.XLOOKUP(Table6[[#This Row],[Loan Date]],$Q$5:$Q$152,$R$5:$R$152)</f>
        <v>Thursday</v>
      </c>
      <c r="L237" t="str">
        <f>_xlfn.XLOOKUP(Table6[[#This Row],[Loan Date]],$Q$5:$Q$152,$S$5:$S$152)</f>
        <v>Week 0</v>
      </c>
    </row>
    <row r="238" spans="1:12" x14ac:dyDescent="0.2">
      <c r="A238" s="1">
        <v>44826</v>
      </c>
      <c r="B238" t="s">
        <v>7</v>
      </c>
      <c r="C238" s="1">
        <v>44916</v>
      </c>
      <c r="D238" t="s">
        <v>1671</v>
      </c>
      <c r="E238" t="s">
        <v>1371</v>
      </c>
      <c r="F238" t="s">
        <v>79</v>
      </c>
      <c r="G238" t="s">
        <v>79</v>
      </c>
      <c r="H238" t="s">
        <v>1282</v>
      </c>
      <c r="I238">
        <f>MONTH(Table6[[#This Row],[Loan Date]])</f>
        <v>9</v>
      </c>
      <c r="J238" t="str">
        <f>_xlfn.XLOOKUP(Table6[[#This Row],[Numeric Month]],$N$5:$N$11,$O$5:$O$11)</f>
        <v>Sept</v>
      </c>
      <c r="K238" t="str">
        <f>_xlfn.XLOOKUP(Table6[[#This Row],[Loan Date]],$Q$5:$Q$152,$R$5:$R$152)</f>
        <v>Thursday</v>
      </c>
      <c r="L238" t="str">
        <f>_xlfn.XLOOKUP(Table6[[#This Row],[Loan Date]],$Q$5:$Q$152,$S$5:$S$152)</f>
        <v>Week 0</v>
      </c>
    </row>
    <row r="239" spans="1:12" x14ac:dyDescent="0.2">
      <c r="A239" s="1">
        <v>44826</v>
      </c>
      <c r="B239" t="s">
        <v>7</v>
      </c>
      <c r="C239" s="1">
        <v>44916</v>
      </c>
      <c r="D239" t="s">
        <v>1281</v>
      </c>
      <c r="E239" t="s">
        <v>80</v>
      </c>
      <c r="F239" t="s">
        <v>79</v>
      </c>
      <c r="G239" t="s">
        <v>79</v>
      </c>
      <c r="H239" t="s">
        <v>1282</v>
      </c>
      <c r="I239">
        <f>MONTH(Table6[[#This Row],[Loan Date]])</f>
        <v>9</v>
      </c>
      <c r="J239" t="str">
        <f>_xlfn.XLOOKUP(Table6[[#This Row],[Numeric Month]],$N$5:$N$11,$O$5:$O$11)</f>
        <v>Sept</v>
      </c>
      <c r="K239" t="str">
        <f>_xlfn.XLOOKUP(Table6[[#This Row],[Loan Date]],$Q$5:$Q$152,$R$5:$R$152)</f>
        <v>Thursday</v>
      </c>
      <c r="L239" t="str">
        <f>_xlfn.XLOOKUP(Table6[[#This Row],[Loan Date]],$Q$5:$Q$152,$S$5:$S$152)</f>
        <v>Week 0</v>
      </c>
    </row>
    <row r="240" spans="1:12" x14ac:dyDescent="0.2">
      <c r="A240" s="1">
        <v>44826</v>
      </c>
      <c r="B240" t="s">
        <v>7</v>
      </c>
      <c r="C240" s="1">
        <v>44916</v>
      </c>
      <c r="D240" t="s">
        <v>1670</v>
      </c>
      <c r="E240" t="s">
        <v>1371</v>
      </c>
      <c r="F240" t="s">
        <v>79</v>
      </c>
      <c r="G240" t="s">
        <v>79</v>
      </c>
      <c r="H240" t="s">
        <v>1282</v>
      </c>
      <c r="I240">
        <f>MONTH(Table6[[#This Row],[Loan Date]])</f>
        <v>9</v>
      </c>
      <c r="J240" t="str">
        <f>_xlfn.XLOOKUP(Table6[[#This Row],[Numeric Month]],$N$5:$N$11,$O$5:$O$11)</f>
        <v>Sept</v>
      </c>
      <c r="K240" t="str">
        <f>_xlfn.XLOOKUP(Table6[[#This Row],[Loan Date]],$Q$5:$Q$152,$R$5:$R$152)</f>
        <v>Thursday</v>
      </c>
      <c r="L240" t="str">
        <f>_xlfn.XLOOKUP(Table6[[#This Row],[Loan Date]],$Q$5:$Q$152,$S$5:$S$152)</f>
        <v>Week 0</v>
      </c>
    </row>
    <row r="241" spans="1:12" x14ac:dyDescent="0.2">
      <c r="A241" s="1">
        <v>44826</v>
      </c>
      <c r="B241" t="s">
        <v>5</v>
      </c>
      <c r="C241" s="1">
        <v>44826</v>
      </c>
      <c r="D241" t="s">
        <v>913</v>
      </c>
      <c r="E241" t="s">
        <v>37</v>
      </c>
      <c r="F241" t="s">
        <v>37</v>
      </c>
      <c r="G241" t="s">
        <v>20</v>
      </c>
      <c r="H241" t="s">
        <v>1282</v>
      </c>
      <c r="I241">
        <f>MONTH(Table6[[#This Row],[Loan Date]])</f>
        <v>9</v>
      </c>
      <c r="J241" t="str">
        <f>_xlfn.XLOOKUP(Table6[[#This Row],[Numeric Month]],$N$5:$N$11,$O$5:$O$11)</f>
        <v>Sept</v>
      </c>
      <c r="K241" t="str">
        <f>_xlfn.XLOOKUP(Table6[[#This Row],[Loan Date]],$Q$5:$Q$152,$R$5:$R$152)</f>
        <v>Thursday</v>
      </c>
      <c r="L241" t="str">
        <f>_xlfn.XLOOKUP(Table6[[#This Row],[Loan Date]],$Q$5:$Q$152,$S$5:$S$152)</f>
        <v>Week 0</v>
      </c>
    </row>
    <row r="242" spans="1:12" x14ac:dyDescent="0.2">
      <c r="A242" s="1">
        <v>44826</v>
      </c>
      <c r="B242" t="s">
        <v>7</v>
      </c>
      <c r="C242" s="1">
        <v>44916</v>
      </c>
      <c r="D242" t="s">
        <v>1153</v>
      </c>
      <c r="E242" t="s">
        <v>80</v>
      </c>
      <c r="F242" t="s">
        <v>79</v>
      </c>
      <c r="G242" t="s">
        <v>79</v>
      </c>
      <c r="H242" t="s">
        <v>1282</v>
      </c>
      <c r="I242">
        <f>MONTH(Table6[[#This Row],[Loan Date]])</f>
        <v>9</v>
      </c>
      <c r="J242" t="str">
        <f>_xlfn.XLOOKUP(Table6[[#This Row],[Numeric Month]],$N$5:$N$11,$O$5:$O$11)</f>
        <v>Sept</v>
      </c>
      <c r="K242" t="str">
        <f>_xlfn.XLOOKUP(Table6[[#This Row],[Loan Date]],$Q$5:$Q$152,$R$5:$R$152)</f>
        <v>Thursday</v>
      </c>
      <c r="L242" t="str">
        <f>_xlfn.XLOOKUP(Table6[[#This Row],[Loan Date]],$Q$5:$Q$152,$S$5:$S$152)</f>
        <v>Week 0</v>
      </c>
    </row>
    <row r="243" spans="1:12" x14ac:dyDescent="0.2">
      <c r="A243" s="1">
        <v>44826</v>
      </c>
      <c r="B243" t="s">
        <v>7</v>
      </c>
      <c r="C243" s="1">
        <v>44916</v>
      </c>
      <c r="D243" t="s">
        <v>1669</v>
      </c>
      <c r="E243" t="s">
        <v>1371</v>
      </c>
      <c r="F243" t="s">
        <v>79</v>
      </c>
      <c r="G243" t="s">
        <v>79</v>
      </c>
      <c r="H243" t="s">
        <v>1282</v>
      </c>
      <c r="I243">
        <f>MONTH(Table6[[#This Row],[Loan Date]])</f>
        <v>9</v>
      </c>
      <c r="J243" t="str">
        <f>_xlfn.XLOOKUP(Table6[[#This Row],[Numeric Month]],$N$5:$N$11,$O$5:$O$11)</f>
        <v>Sept</v>
      </c>
      <c r="K243" t="str">
        <f>_xlfn.XLOOKUP(Table6[[#This Row],[Loan Date]],$Q$5:$Q$152,$R$5:$R$152)</f>
        <v>Thursday</v>
      </c>
      <c r="L243" t="str">
        <f>_xlfn.XLOOKUP(Table6[[#This Row],[Loan Date]],$Q$5:$Q$152,$S$5:$S$152)</f>
        <v>Week 0</v>
      </c>
    </row>
    <row r="244" spans="1:12" x14ac:dyDescent="0.2">
      <c r="A244" s="1">
        <v>44826</v>
      </c>
      <c r="B244" t="s">
        <v>7</v>
      </c>
      <c r="C244" s="1">
        <v>44916</v>
      </c>
      <c r="D244" t="s">
        <v>1174</v>
      </c>
      <c r="E244" t="s">
        <v>80</v>
      </c>
      <c r="F244" t="s">
        <v>79</v>
      </c>
      <c r="G244" t="s">
        <v>79</v>
      </c>
      <c r="H244" t="s">
        <v>1282</v>
      </c>
      <c r="I244">
        <f>MONTH(Table6[[#This Row],[Loan Date]])</f>
        <v>9</v>
      </c>
      <c r="J244" t="str">
        <f>_xlfn.XLOOKUP(Table6[[#This Row],[Numeric Month]],$N$5:$N$11,$O$5:$O$11)</f>
        <v>Sept</v>
      </c>
      <c r="K244" t="str">
        <f>_xlfn.XLOOKUP(Table6[[#This Row],[Loan Date]],$Q$5:$Q$152,$R$5:$R$152)</f>
        <v>Thursday</v>
      </c>
      <c r="L244" t="str">
        <f>_xlfn.XLOOKUP(Table6[[#This Row],[Loan Date]],$Q$5:$Q$152,$S$5:$S$152)</f>
        <v>Week 0</v>
      </c>
    </row>
    <row r="245" spans="1:12" x14ac:dyDescent="0.2">
      <c r="A245" s="1">
        <v>44826</v>
      </c>
      <c r="B245" t="s">
        <v>7</v>
      </c>
      <c r="C245" s="1">
        <v>44916</v>
      </c>
      <c r="D245" t="s">
        <v>1668</v>
      </c>
      <c r="E245" t="s">
        <v>1371</v>
      </c>
      <c r="F245" t="s">
        <v>79</v>
      </c>
      <c r="G245" t="s">
        <v>79</v>
      </c>
      <c r="H245" t="s">
        <v>1282</v>
      </c>
      <c r="I245">
        <f>MONTH(Table6[[#This Row],[Loan Date]])</f>
        <v>9</v>
      </c>
      <c r="J245" t="str">
        <f>_xlfn.XLOOKUP(Table6[[#This Row],[Numeric Month]],$N$5:$N$11,$O$5:$O$11)</f>
        <v>Sept</v>
      </c>
      <c r="K245" t="str">
        <f>_xlfn.XLOOKUP(Table6[[#This Row],[Loan Date]],$Q$5:$Q$152,$R$5:$R$152)</f>
        <v>Thursday</v>
      </c>
      <c r="L245" t="str">
        <f>_xlfn.XLOOKUP(Table6[[#This Row],[Loan Date]],$Q$5:$Q$152,$S$5:$S$152)</f>
        <v>Week 0</v>
      </c>
    </row>
    <row r="246" spans="1:12" x14ac:dyDescent="0.2">
      <c r="A246" s="1">
        <v>44826</v>
      </c>
      <c r="B246" t="s">
        <v>5</v>
      </c>
      <c r="C246" s="1">
        <v>44834</v>
      </c>
      <c r="D246" t="s">
        <v>668</v>
      </c>
      <c r="E246" t="s">
        <v>9</v>
      </c>
      <c r="F246" t="s">
        <v>8</v>
      </c>
      <c r="G246" t="s">
        <v>1</v>
      </c>
      <c r="H246" t="s">
        <v>1282</v>
      </c>
      <c r="I246">
        <f>MONTH(Table6[[#This Row],[Loan Date]])</f>
        <v>9</v>
      </c>
      <c r="J246" t="str">
        <f>_xlfn.XLOOKUP(Table6[[#This Row],[Numeric Month]],$N$5:$N$11,$O$5:$O$11)</f>
        <v>Sept</v>
      </c>
      <c r="K246" t="str">
        <f>_xlfn.XLOOKUP(Table6[[#This Row],[Loan Date]],$Q$5:$Q$152,$R$5:$R$152)</f>
        <v>Thursday</v>
      </c>
      <c r="L246" t="str">
        <f>_xlfn.XLOOKUP(Table6[[#This Row],[Loan Date]],$Q$5:$Q$152,$S$5:$S$152)</f>
        <v>Week 0</v>
      </c>
    </row>
    <row r="247" spans="1:12" x14ac:dyDescent="0.2">
      <c r="A247" s="1">
        <v>44826</v>
      </c>
      <c r="B247" t="s">
        <v>5</v>
      </c>
      <c r="C247" s="1">
        <v>44826</v>
      </c>
      <c r="D247" t="s">
        <v>343</v>
      </c>
      <c r="E247" t="s">
        <v>23</v>
      </c>
      <c r="F247" t="s">
        <v>23</v>
      </c>
      <c r="G247" t="s">
        <v>20</v>
      </c>
      <c r="H247" t="s">
        <v>1282</v>
      </c>
      <c r="I247">
        <f>MONTH(Table6[[#This Row],[Loan Date]])</f>
        <v>9</v>
      </c>
      <c r="J247" t="str">
        <f>_xlfn.XLOOKUP(Table6[[#This Row],[Numeric Month]],$N$5:$N$11,$O$5:$O$11)</f>
        <v>Sept</v>
      </c>
      <c r="K247" t="str">
        <f>_xlfn.XLOOKUP(Table6[[#This Row],[Loan Date]],$Q$5:$Q$152,$R$5:$R$152)</f>
        <v>Thursday</v>
      </c>
      <c r="L247" t="str">
        <f>_xlfn.XLOOKUP(Table6[[#This Row],[Loan Date]],$Q$5:$Q$152,$S$5:$S$152)</f>
        <v>Week 0</v>
      </c>
    </row>
    <row r="248" spans="1:12" x14ac:dyDescent="0.2">
      <c r="A248" s="1">
        <v>44826</v>
      </c>
      <c r="B248" t="s">
        <v>7</v>
      </c>
      <c r="C248" s="1">
        <v>44916</v>
      </c>
      <c r="D248" t="s">
        <v>1156</v>
      </c>
      <c r="E248" t="s">
        <v>80</v>
      </c>
      <c r="F248" t="s">
        <v>79</v>
      </c>
      <c r="G248" t="s">
        <v>79</v>
      </c>
      <c r="H248" t="s">
        <v>1282</v>
      </c>
      <c r="I248">
        <f>MONTH(Table6[[#This Row],[Loan Date]])</f>
        <v>9</v>
      </c>
      <c r="J248" t="str">
        <f>_xlfn.XLOOKUP(Table6[[#This Row],[Numeric Month]],$N$5:$N$11,$O$5:$O$11)</f>
        <v>Sept</v>
      </c>
      <c r="K248" t="str">
        <f>_xlfn.XLOOKUP(Table6[[#This Row],[Loan Date]],$Q$5:$Q$152,$R$5:$R$152)</f>
        <v>Thursday</v>
      </c>
      <c r="L248" t="str">
        <f>_xlfn.XLOOKUP(Table6[[#This Row],[Loan Date]],$Q$5:$Q$152,$S$5:$S$152)</f>
        <v>Week 0</v>
      </c>
    </row>
    <row r="249" spans="1:12" x14ac:dyDescent="0.2">
      <c r="A249" s="1">
        <v>44826</v>
      </c>
      <c r="B249" t="s">
        <v>7</v>
      </c>
      <c r="C249" s="1">
        <v>44916</v>
      </c>
      <c r="D249" t="s">
        <v>1667</v>
      </c>
      <c r="E249" t="s">
        <v>1371</v>
      </c>
      <c r="F249" t="s">
        <v>79</v>
      </c>
      <c r="G249" t="s">
        <v>79</v>
      </c>
      <c r="H249" t="s">
        <v>1282</v>
      </c>
      <c r="I249">
        <f>MONTH(Table6[[#This Row],[Loan Date]])</f>
        <v>9</v>
      </c>
      <c r="J249" t="str">
        <f>_xlfn.XLOOKUP(Table6[[#This Row],[Numeric Month]],$N$5:$N$11,$O$5:$O$11)</f>
        <v>Sept</v>
      </c>
      <c r="K249" t="str">
        <f>_xlfn.XLOOKUP(Table6[[#This Row],[Loan Date]],$Q$5:$Q$152,$R$5:$R$152)</f>
        <v>Thursday</v>
      </c>
      <c r="L249" t="str">
        <f>_xlfn.XLOOKUP(Table6[[#This Row],[Loan Date]],$Q$5:$Q$152,$S$5:$S$152)</f>
        <v>Week 0</v>
      </c>
    </row>
    <row r="250" spans="1:12" x14ac:dyDescent="0.2">
      <c r="A250" s="1">
        <v>44826</v>
      </c>
      <c r="B250" t="s">
        <v>7</v>
      </c>
      <c r="C250" s="1">
        <v>44916</v>
      </c>
      <c r="D250" t="s">
        <v>1245</v>
      </c>
      <c r="E250" t="s">
        <v>80</v>
      </c>
      <c r="F250" t="s">
        <v>79</v>
      </c>
      <c r="G250" t="s">
        <v>79</v>
      </c>
      <c r="H250" t="s">
        <v>1282</v>
      </c>
      <c r="I250">
        <f>MONTH(Table6[[#This Row],[Loan Date]])</f>
        <v>9</v>
      </c>
      <c r="J250" t="str">
        <f>_xlfn.XLOOKUP(Table6[[#This Row],[Numeric Month]],$N$5:$N$11,$O$5:$O$11)</f>
        <v>Sept</v>
      </c>
      <c r="K250" t="str">
        <f>_xlfn.XLOOKUP(Table6[[#This Row],[Loan Date]],$Q$5:$Q$152,$R$5:$R$152)</f>
        <v>Thursday</v>
      </c>
      <c r="L250" t="str">
        <f>_xlfn.XLOOKUP(Table6[[#This Row],[Loan Date]],$Q$5:$Q$152,$S$5:$S$152)</f>
        <v>Week 0</v>
      </c>
    </row>
    <row r="251" spans="1:12" x14ac:dyDescent="0.2">
      <c r="A251" s="1">
        <v>44826</v>
      </c>
      <c r="B251" t="s">
        <v>7</v>
      </c>
      <c r="C251" s="1">
        <v>44916</v>
      </c>
      <c r="D251" t="s">
        <v>1666</v>
      </c>
      <c r="E251" t="s">
        <v>1371</v>
      </c>
      <c r="F251" t="s">
        <v>79</v>
      </c>
      <c r="G251" t="s">
        <v>79</v>
      </c>
      <c r="H251" t="s">
        <v>1282</v>
      </c>
      <c r="I251">
        <f>MONTH(Table6[[#This Row],[Loan Date]])</f>
        <v>9</v>
      </c>
      <c r="J251" t="str">
        <f>_xlfn.XLOOKUP(Table6[[#This Row],[Numeric Month]],$N$5:$N$11,$O$5:$O$11)</f>
        <v>Sept</v>
      </c>
      <c r="K251" t="str">
        <f>_xlfn.XLOOKUP(Table6[[#This Row],[Loan Date]],$Q$5:$Q$152,$R$5:$R$152)</f>
        <v>Thursday</v>
      </c>
      <c r="L251" t="str">
        <f>_xlfn.XLOOKUP(Table6[[#This Row],[Loan Date]],$Q$5:$Q$152,$S$5:$S$152)</f>
        <v>Week 0</v>
      </c>
    </row>
    <row r="252" spans="1:12" x14ac:dyDescent="0.2">
      <c r="A252" s="1">
        <v>44826</v>
      </c>
      <c r="B252" t="s">
        <v>7</v>
      </c>
      <c r="C252" s="1">
        <v>44916</v>
      </c>
      <c r="D252" t="s">
        <v>1198</v>
      </c>
      <c r="E252" t="s">
        <v>80</v>
      </c>
      <c r="F252" t="s">
        <v>79</v>
      </c>
      <c r="G252" t="s">
        <v>79</v>
      </c>
      <c r="H252" t="s">
        <v>1282</v>
      </c>
      <c r="I252">
        <f>MONTH(Table6[[#This Row],[Loan Date]])</f>
        <v>9</v>
      </c>
      <c r="J252" t="str">
        <f>_xlfn.XLOOKUP(Table6[[#This Row],[Numeric Month]],$N$5:$N$11,$O$5:$O$11)</f>
        <v>Sept</v>
      </c>
      <c r="K252" t="str">
        <f>_xlfn.XLOOKUP(Table6[[#This Row],[Loan Date]],$Q$5:$Q$152,$R$5:$R$152)</f>
        <v>Thursday</v>
      </c>
      <c r="L252" t="str">
        <f>_xlfn.XLOOKUP(Table6[[#This Row],[Loan Date]],$Q$5:$Q$152,$S$5:$S$152)</f>
        <v>Week 0</v>
      </c>
    </row>
    <row r="253" spans="1:12" x14ac:dyDescent="0.2">
      <c r="A253" s="1">
        <v>44826</v>
      </c>
      <c r="B253" t="s">
        <v>7</v>
      </c>
      <c r="C253" s="1">
        <v>44916</v>
      </c>
      <c r="D253" t="s">
        <v>1665</v>
      </c>
      <c r="E253" t="s">
        <v>1371</v>
      </c>
      <c r="F253" t="s">
        <v>79</v>
      </c>
      <c r="G253" t="s">
        <v>79</v>
      </c>
      <c r="H253" t="s">
        <v>1282</v>
      </c>
      <c r="I253">
        <f>MONTH(Table6[[#This Row],[Loan Date]])</f>
        <v>9</v>
      </c>
      <c r="J253" t="str">
        <f>_xlfn.XLOOKUP(Table6[[#This Row],[Numeric Month]],$N$5:$N$11,$O$5:$O$11)</f>
        <v>Sept</v>
      </c>
      <c r="K253" t="str">
        <f>_xlfn.XLOOKUP(Table6[[#This Row],[Loan Date]],$Q$5:$Q$152,$R$5:$R$152)</f>
        <v>Thursday</v>
      </c>
      <c r="L253" t="str">
        <f>_xlfn.XLOOKUP(Table6[[#This Row],[Loan Date]],$Q$5:$Q$152,$S$5:$S$152)</f>
        <v>Week 0</v>
      </c>
    </row>
    <row r="254" spans="1:12" x14ac:dyDescent="0.2">
      <c r="A254" s="1">
        <v>44826</v>
      </c>
      <c r="B254" t="s">
        <v>7</v>
      </c>
      <c r="C254" s="1">
        <v>44916</v>
      </c>
      <c r="D254" t="s">
        <v>1664</v>
      </c>
      <c r="E254" t="s">
        <v>80</v>
      </c>
      <c r="F254" t="s">
        <v>79</v>
      </c>
      <c r="G254" t="s">
        <v>79</v>
      </c>
      <c r="H254" t="s">
        <v>1282</v>
      </c>
      <c r="I254">
        <f>MONTH(Table6[[#This Row],[Loan Date]])</f>
        <v>9</v>
      </c>
      <c r="J254" t="str">
        <f>_xlfn.XLOOKUP(Table6[[#This Row],[Numeric Month]],$N$5:$N$11,$O$5:$O$11)</f>
        <v>Sept</v>
      </c>
      <c r="K254" t="str">
        <f>_xlfn.XLOOKUP(Table6[[#This Row],[Loan Date]],$Q$5:$Q$152,$R$5:$R$152)</f>
        <v>Thursday</v>
      </c>
      <c r="L254" t="str">
        <f>_xlfn.XLOOKUP(Table6[[#This Row],[Loan Date]],$Q$5:$Q$152,$S$5:$S$152)</f>
        <v>Week 0</v>
      </c>
    </row>
    <row r="255" spans="1:12" x14ac:dyDescent="0.2">
      <c r="A255" s="1">
        <v>44826</v>
      </c>
      <c r="B255" t="s">
        <v>7</v>
      </c>
      <c r="C255" s="1">
        <v>44916</v>
      </c>
      <c r="D255" t="s">
        <v>1663</v>
      </c>
      <c r="E255" t="s">
        <v>1371</v>
      </c>
      <c r="F255" t="s">
        <v>79</v>
      </c>
      <c r="G255" t="s">
        <v>79</v>
      </c>
      <c r="H255" t="s">
        <v>1282</v>
      </c>
      <c r="I255">
        <f>MONTH(Table6[[#This Row],[Loan Date]])</f>
        <v>9</v>
      </c>
      <c r="J255" t="str">
        <f>_xlfn.XLOOKUP(Table6[[#This Row],[Numeric Month]],$N$5:$N$11,$O$5:$O$11)</f>
        <v>Sept</v>
      </c>
      <c r="K255" t="str">
        <f>_xlfn.XLOOKUP(Table6[[#This Row],[Loan Date]],$Q$5:$Q$152,$R$5:$R$152)</f>
        <v>Thursday</v>
      </c>
      <c r="L255" t="str">
        <f>_xlfn.XLOOKUP(Table6[[#This Row],[Loan Date]],$Q$5:$Q$152,$S$5:$S$152)</f>
        <v>Week 0</v>
      </c>
    </row>
    <row r="256" spans="1:12" x14ac:dyDescent="0.2">
      <c r="A256" s="1">
        <v>44826</v>
      </c>
      <c r="B256" t="s">
        <v>7</v>
      </c>
      <c r="C256" s="1">
        <v>44916</v>
      </c>
      <c r="D256" t="s">
        <v>1662</v>
      </c>
      <c r="E256" t="s">
        <v>80</v>
      </c>
      <c r="F256" t="s">
        <v>79</v>
      </c>
      <c r="G256" t="s">
        <v>79</v>
      </c>
      <c r="H256" t="s">
        <v>1282</v>
      </c>
      <c r="I256">
        <f>MONTH(Table6[[#This Row],[Loan Date]])</f>
        <v>9</v>
      </c>
      <c r="J256" t="str">
        <f>_xlfn.XLOOKUP(Table6[[#This Row],[Numeric Month]],$N$5:$N$11,$O$5:$O$11)</f>
        <v>Sept</v>
      </c>
      <c r="K256" t="str">
        <f>_xlfn.XLOOKUP(Table6[[#This Row],[Loan Date]],$Q$5:$Q$152,$R$5:$R$152)</f>
        <v>Thursday</v>
      </c>
      <c r="L256" t="str">
        <f>_xlfn.XLOOKUP(Table6[[#This Row],[Loan Date]],$Q$5:$Q$152,$S$5:$S$152)</f>
        <v>Week 0</v>
      </c>
    </row>
    <row r="257" spans="1:12" x14ac:dyDescent="0.2">
      <c r="A257" s="1">
        <v>44826</v>
      </c>
      <c r="B257" t="s">
        <v>7</v>
      </c>
      <c r="C257" s="1">
        <v>44916</v>
      </c>
      <c r="D257" t="s">
        <v>1661</v>
      </c>
      <c r="E257" t="s">
        <v>1371</v>
      </c>
      <c r="F257" t="s">
        <v>79</v>
      </c>
      <c r="G257" t="s">
        <v>79</v>
      </c>
      <c r="H257" t="s">
        <v>1282</v>
      </c>
      <c r="I257">
        <f>MONTH(Table6[[#This Row],[Loan Date]])</f>
        <v>9</v>
      </c>
      <c r="J257" t="str">
        <f>_xlfn.XLOOKUP(Table6[[#This Row],[Numeric Month]],$N$5:$N$11,$O$5:$O$11)</f>
        <v>Sept</v>
      </c>
      <c r="K257" t="str">
        <f>_xlfn.XLOOKUP(Table6[[#This Row],[Loan Date]],$Q$5:$Q$152,$R$5:$R$152)</f>
        <v>Thursday</v>
      </c>
      <c r="L257" t="str">
        <f>_xlfn.XLOOKUP(Table6[[#This Row],[Loan Date]],$Q$5:$Q$152,$S$5:$S$152)</f>
        <v>Week 0</v>
      </c>
    </row>
    <row r="258" spans="1:12" x14ac:dyDescent="0.2">
      <c r="A258" s="1">
        <v>44827</v>
      </c>
      <c r="B258" t="s">
        <v>107</v>
      </c>
      <c r="C258" s="1">
        <v>44834</v>
      </c>
      <c r="D258" t="s">
        <v>1660</v>
      </c>
      <c r="E258" t="s">
        <v>52</v>
      </c>
      <c r="F258" t="s">
        <v>51</v>
      </c>
      <c r="G258" t="s">
        <v>1</v>
      </c>
      <c r="H258" t="s">
        <v>1282</v>
      </c>
      <c r="I258">
        <f>MONTH(Table6[[#This Row],[Loan Date]])</f>
        <v>9</v>
      </c>
      <c r="J258" t="str">
        <f>_xlfn.XLOOKUP(Table6[[#This Row],[Numeric Month]],$N$5:$N$11,$O$5:$O$11)</f>
        <v>Sept</v>
      </c>
      <c r="K258" t="str">
        <f>_xlfn.XLOOKUP(Table6[[#This Row],[Loan Date]],$Q$5:$Q$152,$R$5:$R$152)</f>
        <v>Friday</v>
      </c>
      <c r="L258" t="str">
        <f>_xlfn.XLOOKUP(Table6[[#This Row],[Loan Date]],$Q$5:$Q$152,$S$5:$S$152)</f>
        <v>Week 0</v>
      </c>
    </row>
    <row r="259" spans="1:12" x14ac:dyDescent="0.2">
      <c r="A259" s="1">
        <v>44827</v>
      </c>
      <c r="B259" t="s">
        <v>107</v>
      </c>
      <c r="C259" s="1">
        <v>44834</v>
      </c>
      <c r="D259" t="s">
        <v>945</v>
      </c>
      <c r="E259" t="s">
        <v>52</v>
      </c>
      <c r="F259" t="s">
        <v>51</v>
      </c>
      <c r="G259" t="s">
        <v>1</v>
      </c>
      <c r="H259" t="s">
        <v>1282</v>
      </c>
      <c r="I259">
        <f>MONTH(Table6[[#This Row],[Loan Date]])</f>
        <v>9</v>
      </c>
      <c r="J259" t="str">
        <f>_xlfn.XLOOKUP(Table6[[#This Row],[Numeric Month]],$N$5:$N$11,$O$5:$O$11)</f>
        <v>Sept</v>
      </c>
      <c r="K259" t="str">
        <f>_xlfn.XLOOKUP(Table6[[#This Row],[Loan Date]],$Q$5:$Q$152,$R$5:$R$152)</f>
        <v>Friday</v>
      </c>
      <c r="L259" t="str">
        <f>_xlfn.XLOOKUP(Table6[[#This Row],[Loan Date]],$Q$5:$Q$152,$S$5:$S$152)</f>
        <v>Week 0</v>
      </c>
    </row>
    <row r="260" spans="1:12" x14ac:dyDescent="0.2">
      <c r="A260" s="1">
        <v>44827</v>
      </c>
      <c r="B260" t="s">
        <v>107</v>
      </c>
      <c r="C260" s="1">
        <v>44827</v>
      </c>
      <c r="D260" t="s">
        <v>241</v>
      </c>
      <c r="E260" t="s">
        <v>23</v>
      </c>
      <c r="F260" t="s">
        <v>23</v>
      </c>
      <c r="G260" t="s">
        <v>20</v>
      </c>
      <c r="H260" t="s">
        <v>1282</v>
      </c>
      <c r="I260">
        <f>MONTH(Table6[[#This Row],[Loan Date]])</f>
        <v>9</v>
      </c>
      <c r="J260" t="str">
        <f>_xlfn.XLOOKUP(Table6[[#This Row],[Numeric Month]],$N$5:$N$11,$O$5:$O$11)</f>
        <v>Sept</v>
      </c>
      <c r="K260" t="str">
        <f>_xlfn.XLOOKUP(Table6[[#This Row],[Loan Date]],$Q$5:$Q$152,$R$5:$R$152)</f>
        <v>Friday</v>
      </c>
      <c r="L260" t="str">
        <f>_xlfn.XLOOKUP(Table6[[#This Row],[Loan Date]],$Q$5:$Q$152,$S$5:$S$152)</f>
        <v>Week 0</v>
      </c>
    </row>
    <row r="261" spans="1:12" x14ac:dyDescent="0.2">
      <c r="A261" s="1">
        <v>44827</v>
      </c>
      <c r="B261" t="s">
        <v>107</v>
      </c>
      <c r="C261" s="1">
        <v>44827</v>
      </c>
      <c r="D261" t="s">
        <v>130</v>
      </c>
      <c r="E261" t="s">
        <v>21</v>
      </c>
      <c r="F261" t="s">
        <v>21</v>
      </c>
      <c r="G261" t="s">
        <v>20</v>
      </c>
      <c r="H261" t="s">
        <v>1282</v>
      </c>
      <c r="I261">
        <f>MONTH(Table6[[#This Row],[Loan Date]])</f>
        <v>9</v>
      </c>
      <c r="J261" t="str">
        <f>_xlfn.XLOOKUP(Table6[[#This Row],[Numeric Month]],$N$5:$N$11,$O$5:$O$11)</f>
        <v>Sept</v>
      </c>
      <c r="K261" t="str">
        <f>_xlfn.XLOOKUP(Table6[[#This Row],[Loan Date]],$Q$5:$Q$152,$R$5:$R$152)</f>
        <v>Friday</v>
      </c>
      <c r="L261" t="str">
        <f>_xlfn.XLOOKUP(Table6[[#This Row],[Loan Date]],$Q$5:$Q$152,$S$5:$S$152)</f>
        <v>Week 0</v>
      </c>
    </row>
    <row r="262" spans="1:12" x14ac:dyDescent="0.2">
      <c r="A262" s="1">
        <v>44827</v>
      </c>
      <c r="B262" t="s">
        <v>5</v>
      </c>
      <c r="C262" s="1">
        <v>44827</v>
      </c>
      <c r="D262" t="s">
        <v>1508</v>
      </c>
      <c r="E262" t="s">
        <v>162</v>
      </c>
      <c r="F262" t="s">
        <v>162</v>
      </c>
      <c r="G262" t="s">
        <v>11</v>
      </c>
      <c r="H262" t="s">
        <v>1282</v>
      </c>
      <c r="I262">
        <f>MONTH(Table6[[#This Row],[Loan Date]])</f>
        <v>9</v>
      </c>
      <c r="J262" t="str">
        <f>_xlfn.XLOOKUP(Table6[[#This Row],[Numeric Month]],$N$5:$N$11,$O$5:$O$11)</f>
        <v>Sept</v>
      </c>
      <c r="K262" t="str">
        <f>_xlfn.XLOOKUP(Table6[[#This Row],[Loan Date]],$Q$5:$Q$152,$R$5:$R$152)</f>
        <v>Friday</v>
      </c>
      <c r="L262" t="str">
        <f>_xlfn.XLOOKUP(Table6[[#This Row],[Loan Date]],$Q$5:$Q$152,$S$5:$S$152)</f>
        <v>Week 0</v>
      </c>
    </row>
    <row r="263" spans="1:12" x14ac:dyDescent="0.2">
      <c r="A263" s="1">
        <v>44827</v>
      </c>
      <c r="B263" t="s">
        <v>5</v>
      </c>
      <c r="C263" s="1">
        <v>44834</v>
      </c>
      <c r="D263" t="s">
        <v>865</v>
      </c>
      <c r="E263" t="s">
        <v>52</v>
      </c>
      <c r="F263" t="s">
        <v>51</v>
      </c>
      <c r="G263" t="s">
        <v>1</v>
      </c>
      <c r="H263" t="s">
        <v>1282</v>
      </c>
      <c r="I263">
        <f>MONTH(Table6[[#This Row],[Loan Date]])</f>
        <v>9</v>
      </c>
      <c r="J263" t="str">
        <f>_xlfn.XLOOKUP(Table6[[#This Row],[Numeric Month]],$N$5:$N$11,$O$5:$O$11)</f>
        <v>Sept</v>
      </c>
      <c r="K263" t="str">
        <f>_xlfn.XLOOKUP(Table6[[#This Row],[Loan Date]],$Q$5:$Q$152,$R$5:$R$152)</f>
        <v>Friday</v>
      </c>
      <c r="L263" t="str">
        <f>_xlfn.XLOOKUP(Table6[[#This Row],[Loan Date]],$Q$5:$Q$152,$S$5:$S$152)</f>
        <v>Week 0</v>
      </c>
    </row>
    <row r="264" spans="1:12" x14ac:dyDescent="0.2">
      <c r="A264" s="1">
        <v>44827</v>
      </c>
      <c r="B264" t="s">
        <v>5</v>
      </c>
      <c r="C264" s="1">
        <v>44827</v>
      </c>
      <c r="D264" t="s">
        <v>917</v>
      </c>
      <c r="E264" t="s">
        <v>37</v>
      </c>
      <c r="F264" t="s">
        <v>37</v>
      </c>
      <c r="G264" t="s">
        <v>20</v>
      </c>
      <c r="H264" t="s">
        <v>1282</v>
      </c>
      <c r="I264">
        <f>MONTH(Table6[[#This Row],[Loan Date]])</f>
        <v>9</v>
      </c>
      <c r="J264" t="str">
        <f>_xlfn.XLOOKUP(Table6[[#This Row],[Numeric Month]],$N$5:$N$11,$O$5:$O$11)</f>
        <v>Sept</v>
      </c>
      <c r="K264" t="str">
        <f>_xlfn.XLOOKUP(Table6[[#This Row],[Loan Date]],$Q$5:$Q$152,$R$5:$R$152)</f>
        <v>Friday</v>
      </c>
      <c r="L264" t="str">
        <f>_xlfn.XLOOKUP(Table6[[#This Row],[Loan Date]],$Q$5:$Q$152,$S$5:$S$152)</f>
        <v>Week 0</v>
      </c>
    </row>
    <row r="265" spans="1:12" x14ac:dyDescent="0.2">
      <c r="A265" s="1">
        <v>44827</v>
      </c>
      <c r="B265" t="s">
        <v>7</v>
      </c>
      <c r="C265" s="1">
        <v>44917</v>
      </c>
      <c r="D265" t="s">
        <v>1659</v>
      </c>
      <c r="E265" t="s">
        <v>80</v>
      </c>
      <c r="F265" t="s">
        <v>79</v>
      </c>
      <c r="G265" t="s">
        <v>79</v>
      </c>
      <c r="H265" t="s">
        <v>1282</v>
      </c>
      <c r="I265">
        <f>MONTH(Table6[[#This Row],[Loan Date]])</f>
        <v>9</v>
      </c>
      <c r="J265" t="str">
        <f>_xlfn.XLOOKUP(Table6[[#This Row],[Numeric Month]],$N$5:$N$11,$O$5:$O$11)</f>
        <v>Sept</v>
      </c>
      <c r="K265" t="str">
        <f>_xlfn.XLOOKUP(Table6[[#This Row],[Loan Date]],$Q$5:$Q$152,$R$5:$R$152)</f>
        <v>Friday</v>
      </c>
      <c r="L265" t="str">
        <f>_xlfn.XLOOKUP(Table6[[#This Row],[Loan Date]],$Q$5:$Q$152,$S$5:$S$152)</f>
        <v>Week 0</v>
      </c>
    </row>
    <row r="266" spans="1:12" x14ac:dyDescent="0.2">
      <c r="A266" s="1">
        <v>44827</v>
      </c>
      <c r="B266" t="s">
        <v>7</v>
      </c>
      <c r="C266" s="1">
        <v>44917</v>
      </c>
      <c r="D266" t="s">
        <v>1658</v>
      </c>
      <c r="E266" t="s">
        <v>1371</v>
      </c>
      <c r="F266" t="s">
        <v>79</v>
      </c>
      <c r="G266" t="s">
        <v>79</v>
      </c>
      <c r="H266" t="s">
        <v>1282</v>
      </c>
      <c r="I266">
        <f>MONTH(Table6[[#This Row],[Loan Date]])</f>
        <v>9</v>
      </c>
      <c r="J266" t="str">
        <f>_xlfn.XLOOKUP(Table6[[#This Row],[Numeric Month]],$N$5:$N$11,$O$5:$O$11)</f>
        <v>Sept</v>
      </c>
      <c r="K266" t="str">
        <f>_xlfn.XLOOKUP(Table6[[#This Row],[Loan Date]],$Q$5:$Q$152,$R$5:$R$152)</f>
        <v>Friday</v>
      </c>
      <c r="L266" t="str">
        <f>_xlfn.XLOOKUP(Table6[[#This Row],[Loan Date]],$Q$5:$Q$152,$S$5:$S$152)</f>
        <v>Week 0</v>
      </c>
    </row>
    <row r="267" spans="1:12" x14ac:dyDescent="0.2">
      <c r="A267" s="1">
        <v>44827</v>
      </c>
      <c r="B267" t="s">
        <v>7</v>
      </c>
      <c r="C267" s="1">
        <v>44834</v>
      </c>
      <c r="D267" t="s">
        <v>1436</v>
      </c>
      <c r="E267" t="s">
        <v>52</v>
      </c>
      <c r="F267" t="s">
        <v>51</v>
      </c>
      <c r="G267" t="s">
        <v>1</v>
      </c>
      <c r="H267" t="s">
        <v>1282</v>
      </c>
      <c r="I267">
        <f>MONTH(Table6[[#This Row],[Loan Date]])</f>
        <v>9</v>
      </c>
      <c r="J267" t="str">
        <f>_xlfn.XLOOKUP(Table6[[#This Row],[Numeric Month]],$N$5:$N$11,$O$5:$O$11)</f>
        <v>Sept</v>
      </c>
      <c r="K267" t="str">
        <f>_xlfn.XLOOKUP(Table6[[#This Row],[Loan Date]],$Q$5:$Q$152,$R$5:$R$152)</f>
        <v>Friday</v>
      </c>
      <c r="L267" t="str">
        <f>_xlfn.XLOOKUP(Table6[[#This Row],[Loan Date]],$Q$5:$Q$152,$S$5:$S$152)</f>
        <v>Week 0</v>
      </c>
    </row>
    <row r="268" spans="1:12" x14ac:dyDescent="0.2">
      <c r="A268" s="1">
        <v>44827</v>
      </c>
      <c r="B268" t="s">
        <v>7</v>
      </c>
      <c r="C268" s="1">
        <v>44827</v>
      </c>
      <c r="D268" t="s">
        <v>969</v>
      </c>
      <c r="E268" t="s">
        <v>37</v>
      </c>
      <c r="F268" t="s">
        <v>37</v>
      </c>
      <c r="G268" t="s">
        <v>20</v>
      </c>
      <c r="H268" t="s">
        <v>1282</v>
      </c>
      <c r="I268">
        <f>MONTH(Table6[[#This Row],[Loan Date]])</f>
        <v>9</v>
      </c>
      <c r="J268" t="str">
        <f>_xlfn.XLOOKUP(Table6[[#This Row],[Numeric Month]],$N$5:$N$11,$O$5:$O$11)</f>
        <v>Sept</v>
      </c>
      <c r="K268" t="str">
        <f>_xlfn.XLOOKUP(Table6[[#This Row],[Loan Date]],$Q$5:$Q$152,$R$5:$R$152)</f>
        <v>Friday</v>
      </c>
      <c r="L268" t="str">
        <f>_xlfn.XLOOKUP(Table6[[#This Row],[Loan Date]],$Q$5:$Q$152,$S$5:$S$152)</f>
        <v>Week 0</v>
      </c>
    </row>
    <row r="269" spans="1:12" x14ac:dyDescent="0.2">
      <c r="A269" s="1">
        <v>44827</v>
      </c>
      <c r="B269" t="s">
        <v>7</v>
      </c>
      <c r="C269" s="1">
        <v>44917</v>
      </c>
      <c r="D269" t="s">
        <v>1657</v>
      </c>
      <c r="E269" t="s">
        <v>80</v>
      </c>
      <c r="F269" t="s">
        <v>79</v>
      </c>
      <c r="G269" t="s">
        <v>79</v>
      </c>
      <c r="H269" t="s">
        <v>1282</v>
      </c>
      <c r="I269">
        <f>MONTH(Table6[[#This Row],[Loan Date]])</f>
        <v>9</v>
      </c>
      <c r="J269" t="str">
        <f>_xlfn.XLOOKUP(Table6[[#This Row],[Numeric Month]],$N$5:$N$11,$O$5:$O$11)</f>
        <v>Sept</v>
      </c>
      <c r="K269" t="str">
        <f>_xlfn.XLOOKUP(Table6[[#This Row],[Loan Date]],$Q$5:$Q$152,$R$5:$R$152)</f>
        <v>Friday</v>
      </c>
      <c r="L269" t="str">
        <f>_xlfn.XLOOKUP(Table6[[#This Row],[Loan Date]],$Q$5:$Q$152,$S$5:$S$152)</f>
        <v>Week 0</v>
      </c>
    </row>
    <row r="270" spans="1:12" x14ac:dyDescent="0.2">
      <c r="A270" s="1">
        <v>44827</v>
      </c>
      <c r="B270" t="s">
        <v>7</v>
      </c>
      <c r="C270" s="1">
        <v>44917</v>
      </c>
      <c r="D270" t="s">
        <v>1251</v>
      </c>
      <c r="E270" t="s">
        <v>80</v>
      </c>
      <c r="F270" t="s">
        <v>79</v>
      </c>
      <c r="G270" t="s">
        <v>79</v>
      </c>
      <c r="H270" t="s">
        <v>1282</v>
      </c>
      <c r="I270">
        <f>MONTH(Table6[[#This Row],[Loan Date]])</f>
        <v>9</v>
      </c>
      <c r="J270" t="str">
        <f>_xlfn.XLOOKUP(Table6[[#This Row],[Numeric Month]],$N$5:$N$11,$O$5:$O$11)</f>
        <v>Sept</v>
      </c>
      <c r="K270" t="str">
        <f>_xlfn.XLOOKUP(Table6[[#This Row],[Loan Date]],$Q$5:$Q$152,$R$5:$R$152)</f>
        <v>Friday</v>
      </c>
      <c r="L270" t="str">
        <f>_xlfn.XLOOKUP(Table6[[#This Row],[Loan Date]],$Q$5:$Q$152,$S$5:$S$152)</f>
        <v>Week 0</v>
      </c>
    </row>
    <row r="271" spans="1:12" x14ac:dyDescent="0.2">
      <c r="A271" s="1">
        <v>44827</v>
      </c>
      <c r="B271" t="s">
        <v>5</v>
      </c>
      <c r="C271" s="1">
        <v>44827</v>
      </c>
      <c r="D271" t="s">
        <v>1361</v>
      </c>
      <c r="E271" t="s">
        <v>59</v>
      </c>
      <c r="F271" t="s">
        <v>58</v>
      </c>
      <c r="G271" t="s">
        <v>39</v>
      </c>
      <c r="H271" t="s">
        <v>1282</v>
      </c>
      <c r="I271">
        <f>MONTH(Table6[[#This Row],[Loan Date]])</f>
        <v>9</v>
      </c>
      <c r="J271" t="str">
        <f>_xlfn.XLOOKUP(Table6[[#This Row],[Numeric Month]],$N$5:$N$11,$O$5:$O$11)</f>
        <v>Sept</v>
      </c>
      <c r="K271" t="str">
        <f>_xlfn.XLOOKUP(Table6[[#This Row],[Loan Date]],$Q$5:$Q$152,$R$5:$R$152)</f>
        <v>Friday</v>
      </c>
      <c r="L271" t="str">
        <f>_xlfn.XLOOKUP(Table6[[#This Row],[Loan Date]],$Q$5:$Q$152,$S$5:$S$152)</f>
        <v>Week 0</v>
      </c>
    </row>
    <row r="272" spans="1:12" x14ac:dyDescent="0.2">
      <c r="A272" s="1">
        <v>44827</v>
      </c>
      <c r="B272" t="s">
        <v>5</v>
      </c>
      <c r="C272" s="1">
        <v>44834</v>
      </c>
      <c r="D272" t="s">
        <v>54</v>
      </c>
      <c r="E272" t="s">
        <v>52</v>
      </c>
      <c r="F272" t="s">
        <v>51</v>
      </c>
      <c r="G272" t="s">
        <v>1</v>
      </c>
      <c r="H272" t="s">
        <v>1282</v>
      </c>
      <c r="I272">
        <f>MONTH(Table6[[#This Row],[Loan Date]])</f>
        <v>9</v>
      </c>
      <c r="J272" t="str">
        <f>_xlfn.XLOOKUP(Table6[[#This Row],[Numeric Month]],$N$5:$N$11,$O$5:$O$11)</f>
        <v>Sept</v>
      </c>
      <c r="K272" t="str">
        <f>_xlfn.XLOOKUP(Table6[[#This Row],[Loan Date]],$Q$5:$Q$152,$R$5:$R$152)</f>
        <v>Friday</v>
      </c>
      <c r="L272" t="str">
        <f>_xlfn.XLOOKUP(Table6[[#This Row],[Loan Date]],$Q$5:$Q$152,$S$5:$S$152)</f>
        <v>Week 0</v>
      </c>
    </row>
    <row r="273" spans="1:12" x14ac:dyDescent="0.2">
      <c r="A273" s="1">
        <v>44827</v>
      </c>
      <c r="B273" t="s">
        <v>7</v>
      </c>
      <c r="C273" s="1">
        <v>44917</v>
      </c>
      <c r="D273" t="s">
        <v>1213</v>
      </c>
      <c r="E273" t="s">
        <v>80</v>
      </c>
      <c r="F273" t="s">
        <v>79</v>
      </c>
      <c r="G273" t="s">
        <v>79</v>
      </c>
      <c r="H273" t="s">
        <v>1282</v>
      </c>
      <c r="I273">
        <f>MONTH(Table6[[#This Row],[Loan Date]])</f>
        <v>9</v>
      </c>
      <c r="J273" t="str">
        <f>_xlfn.XLOOKUP(Table6[[#This Row],[Numeric Month]],$N$5:$N$11,$O$5:$O$11)</f>
        <v>Sept</v>
      </c>
      <c r="K273" t="str">
        <f>_xlfn.XLOOKUP(Table6[[#This Row],[Loan Date]],$Q$5:$Q$152,$R$5:$R$152)</f>
        <v>Friday</v>
      </c>
      <c r="L273" t="str">
        <f>_xlfn.XLOOKUP(Table6[[#This Row],[Loan Date]],$Q$5:$Q$152,$S$5:$S$152)</f>
        <v>Week 0</v>
      </c>
    </row>
    <row r="274" spans="1:12" x14ac:dyDescent="0.2">
      <c r="A274" s="1">
        <v>44827</v>
      </c>
      <c r="B274" t="s">
        <v>5</v>
      </c>
      <c r="C274" s="1">
        <v>44841</v>
      </c>
      <c r="D274" t="s">
        <v>1656</v>
      </c>
      <c r="E274" t="s">
        <v>3</v>
      </c>
      <c r="F274" t="s">
        <v>2</v>
      </c>
      <c r="G274" t="s">
        <v>1</v>
      </c>
      <c r="H274" t="s">
        <v>1282</v>
      </c>
      <c r="I274">
        <f>MONTH(Table6[[#This Row],[Loan Date]])</f>
        <v>9</v>
      </c>
      <c r="J274" t="str">
        <f>_xlfn.XLOOKUP(Table6[[#This Row],[Numeric Month]],$N$5:$N$11,$O$5:$O$11)</f>
        <v>Sept</v>
      </c>
      <c r="K274" t="str">
        <f>_xlfn.XLOOKUP(Table6[[#This Row],[Loan Date]],$Q$5:$Q$152,$R$5:$R$152)</f>
        <v>Friday</v>
      </c>
      <c r="L274" t="str">
        <f>_xlfn.XLOOKUP(Table6[[#This Row],[Loan Date]],$Q$5:$Q$152,$S$5:$S$152)</f>
        <v>Week 0</v>
      </c>
    </row>
    <row r="275" spans="1:12" x14ac:dyDescent="0.2">
      <c r="A275" s="1">
        <v>44827</v>
      </c>
      <c r="B275" t="s">
        <v>7</v>
      </c>
      <c r="C275" s="1">
        <v>44917</v>
      </c>
      <c r="D275" t="s">
        <v>1194</v>
      </c>
      <c r="E275" t="s">
        <v>80</v>
      </c>
      <c r="F275" t="s">
        <v>79</v>
      </c>
      <c r="G275" t="s">
        <v>79</v>
      </c>
      <c r="H275" t="s">
        <v>1282</v>
      </c>
      <c r="I275">
        <f>MONTH(Table6[[#This Row],[Loan Date]])</f>
        <v>9</v>
      </c>
      <c r="J275" t="str">
        <f>_xlfn.XLOOKUP(Table6[[#This Row],[Numeric Month]],$N$5:$N$11,$O$5:$O$11)</f>
        <v>Sept</v>
      </c>
      <c r="K275" t="str">
        <f>_xlfn.XLOOKUP(Table6[[#This Row],[Loan Date]],$Q$5:$Q$152,$R$5:$R$152)</f>
        <v>Friday</v>
      </c>
      <c r="L275" t="str">
        <f>_xlfn.XLOOKUP(Table6[[#This Row],[Loan Date]],$Q$5:$Q$152,$S$5:$S$152)</f>
        <v>Week 0</v>
      </c>
    </row>
    <row r="276" spans="1:12" x14ac:dyDescent="0.2">
      <c r="A276" s="1">
        <v>44827</v>
      </c>
      <c r="B276" t="s">
        <v>7</v>
      </c>
      <c r="C276" s="1">
        <v>44827</v>
      </c>
      <c r="D276" t="s">
        <v>681</v>
      </c>
      <c r="E276" t="s">
        <v>23</v>
      </c>
      <c r="F276" t="s">
        <v>23</v>
      </c>
      <c r="G276" t="s">
        <v>20</v>
      </c>
      <c r="H276" t="s">
        <v>1282</v>
      </c>
      <c r="I276">
        <f>MONTH(Table6[[#This Row],[Loan Date]])</f>
        <v>9</v>
      </c>
      <c r="J276" t="str">
        <f>_xlfn.XLOOKUP(Table6[[#This Row],[Numeric Month]],$N$5:$N$11,$O$5:$O$11)</f>
        <v>Sept</v>
      </c>
      <c r="K276" t="str">
        <f>_xlfn.XLOOKUP(Table6[[#This Row],[Loan Date]],$Q$5:$Q$152,$R$5:$R$152)</f>
        <v>Friday</v>
      </c>
      <c r="L276" t="str">
        <f>_xlfn.XLOOKUP(Table6[[#This Row],[Loan Date]],$Q$5:$Q$152,$S$5:$S$152)</f>
        <v>Week 0</v>
      </c>
    </row>
    <row r="277" spans="1:12" x14ac:dyDescent="0.2">
      <c r="A277" s="1">
        <v>44827</v>
      </c>
      <c r="B277" t="s">
        <v>7</v>
      </c>
      <c r="C277" s="1">
        <v>44827</v>
      </c>
      <c r="D277" t="s">
        <v>660</v>
      </c>
      <c r="E277" t="s">
        <v>21</v>
      </c>
      <c r="F277" t="s">
        <v>21</v>
      </c>
      <c r="G277" t="s">
        <v>20</v>
      </c>
      <c r="H277" t="s">
        <v>1282</v>
      </c>
      <c r="I277">
        <f>MONTH(Table6[[#This Row],[Loan Date]])</f>
        <v>9</v>
      </c>
      <c r="J277" t="str">
        <f>_xlfn.XLOOKUP(Table6[[#This Row],[Numeric Month]],$N$5:$N$11,$O$5:$O$11)</f>
        <v>Sept</v>
      </c>
      <c r="K277" t="str">
        <f>_xlfn.XLOOKUP(Table6[[#This Row],[Loan Date]],$Q$5:$Q$152,$R$5:$R$152)</f>
        <v>Friday</v>
      </c>
      <c r="L277" t="str">
        <f>_xlfn.XLOOKUP(Table6[[#This Row],[Loan Date]],$Q$5:$Q$152,$S$5:$S$152)</f>
        <v>Week 0</v>
      </c>
    </row>
    <row r="278" spans="1:12" x14ac:dyDescent="0.2">
      <c r="A278" s="1">
        <v>44827</v>
      </c>
      <c r="B278" t="s">
        <v>7</v>
      </c>
      <c r="C278" s="1">
        <v>44917</v>
      </c>
      <c r="D278" t="s">
        <v>1655</v>
      </c>
      <c r="E278" t="s">
        <v>80</v>
      </c>
      <c r="F278" t="s">
        <v>79</v>
      </c>
      <c r="G278" t="s">
        <v>79</v>
      </c>
      <c r="H278" t="s">
        <v>1282</v>
      </c>
      <c r="I278">
        <f>MONTH(Table6[[#This Row],[Loan Date]])</f>
        <v>9</v>
      </c>
      <c r="J278" t="str">
        <f>_xlfn.XLOOKUP(Table6[[#This Row],[Numeric Month]],$N$5:$N$11,$O$5:$O$11)</f>
        <v>Sept</v>
      </c>
      <c r="K278" t="str">
        <f>_xlfn.XLOOKUP(Table6[[#This Row],[Loan Date]],$Q$5:$Q$152,$R$5:$R$152)</f>
        <v>Friday</v>
      </c>
      <c r="L278" t="str">
        <f>_xlfn.XLOOKUP(Table6[[#This Row],[Loan Date]],$Q$5:$Q$152,$S$5:$S$152)</f>
        <v>Week 0</v>
      </c>
    </row>
    <row r="279" spans="1:12" x14ac:dyDescent="0.2">
      <c r="A279" s="1">
        <v>44827</v>
      </c>
      <c r="B279" t="s">
        <v>7</v>
      </c>
      <c r="C279" s="1">
        <v>44917</v>
      </c>
      <c r="D279" t="s">
        <v>1654</v>
      </c>
      <c r="E279" t="s">
        <v>80</v>
      </c>
      <c r="F279" t="s">
        <v>79</v>
      </c>
      <c r="G279" t="s">
        <v>79</v>
      </c>
      <c r="H279" t="s">
        <v>1282</v>
      </c>
      <c r="I279">
        <f>MONTH(Table6[[#This Row],[Loan Date]])</f>
        <v>9</v>
      </c>
      <c r="J279" t="str">
        <f>_xlfn.XLOOKUP(Table6[[#This Row],[Numeric Month]],$N$5:$N$11,$O$5:$O$11)</f>
        <v>Sept</v>
      </c>
      <c r="K279" t="str">
        <f>_xlfn.XLOOKUP(Table6[[#This Row],[Loan Date]],$Q$5:$Q$152,$R$5:$R$152)</f>
        <v>Friday</v>
      </c>
      <c r="L279" t="str">
        <f>_xlfn.XLOOKUP(Table6[[#This Row],[Loan Date]],$Q$5:$Q$152,$S$5:$S$152)</f>
        <v>Week 0</v>
      </c>
    </row>
    <row r="280" spans="1:12" x14ac:dyDescent="0.2">
      <c r="A280" s="1">
        <v>44827</v>
      </c>
      <c r="B280" t="s">
        <v>7</v>
      </c>
      <c r="C280" s="1">
        <v>44917</v>
      </c>
      <c r="D280" t="s">
        <v>1266</v>
      </c>
      <c r="E280" t="s">
        <v>80</v>
      </c>
      <c r="F280" t="s">
        <v>79</v>
      </c>
      <c r="G280" t="s">
        <v>79</v>
      </c>
      <c r="H280" t="s">
        <v>1282</v>
      </c>
      <c r="I280">
        <f>MONTH(Table6[[#This Row],[Loan Date]])</f>
        <v>9</v>
      </c>
      <c r="J280" t="str">
        <f>_xlfn.XLOOKUP(Table6[[#This Row],[Numeric Month]],$N$5:$N$11,$O$5:$O$11)</f>
        <v>Sept</v>
      </c>
      <c r="K280" t="str">
        <f>_xlfn.XLOOKUP(Table6[[#This Row],[Loan Date]],$Q$5:$Q$152,$R$5:$R$152)</f>
        <v>Friday</v>
      </c>
      <c r="L280" t="str">
        <f>_xlfn.XLOOKUP(Table6[[#This Row],[Loan Date]],$Q$5:$Q$152,$S$5:$S$152)</f>
        <v>Week 0</v>
      </c>
    </row>
    <row r="281" spans="1:12" x14ac:dyDescent="0.2">
      <c r="A281" s="1">
        <v>44827</v>
      </c>
      <c r="B281" t="s">
        <v>7</v>
      </c>
      <c r="C281" s="1">
        <v>44917</v>
      </c>
      <c r="D281" t="s">
        <v>1653</v>
      </c>
      <c r="E281" t="s">
        <v>80</v>
      </c>
      <c r="F281" t="s">
        <v>79</v>
      </c>
      <c r="G281" t="s">
        <v>79</v>
      </c>
      <c r="H281" t="s">
        <v>1282</v>
      </c>
      <c r="I281">
        <f>MONTH(Table6[[#This Row],[Loan Date]])</f>
        <v>9</v>
      </c>
      <c r="J281" t="str">
        <f>_xlfn.XLOOKUP(Table6[[#This Row],[Numeric Month]],$N$5:$N$11,$O$5:$O$11)</f>
        <v>Sept</v>
      </c>
      <c r="K281" t="str">
        <f>_xlfn.XLOOKUP(Table6[[#This Row],[Loan Date]],$Q$5:$Q$152,$R$5:$R$152)</f>
        <v>Friday</v>
      </c>
      <c r="L281" t="str">
        <f>_xlfn.XLOOKUP(Table6[[#This Row],[Loan Date]],$Q$5:$Q$152,$S$5:$S$152)</f>
        <v>Week 0</v>
      </c>
    </row>
    <row r="282" spans="1:12" x14ac:dyDescent="0.2">
      <c r="A282" s="1">
        <v>44827</v>
      </c>
      <c r="B282" t="s">
        <v>7</v>
      </c>
      <c r="C282" s="1">
        <v>44917</v>
      </c>
      <c r="D282" t="s">
        <v>1652</v>
      </c>
      <c r="E282" t="s">
        <v>80</v>
      </c>
      <c r="F282" t="s">
        <v>79</v>
      </c>
      <c r="G282" t="s">
        <v>79</v>
      </c>
      <c r="H282" t="s">
        <v>1282</v>
      </c>
      <c r="I282">
        <f>MONTH(Table6[[#This Row],[Loan Date]])</f>
        <v>9</v>
      </c>
      <c r="J282" t="str">
        <f>_xlfn.XLOOKUP(Table6[[#This Row],[Numeric Month]],$N$5:$N$11,$O$5:$O$11)</f>
        <v>Sept</v>
      </c>
      <c r="K282" t="str">
        <f>_xlfn.XLOOKUP(Table6[[#This Row],[Loan Date]],$Q$5:$Q$152,$R$5:$R$152)</f>
        <v>Friday</v>
      </c>
      <c r="L282" t="str">
        <f>_xlfn.XLOOKUP(Table6[[#This Row],[Loan Date]],$Q$5:$Q$152,$S$5:$S$152)</f>
        <v>Week 0</v>
      </c>
    </row>
    <row r="283" spans="1:12" x14ac:dyDescent="0.2">
      <c r="A283" s="1">
        <v>44827</v>
      </c>
      <c r="B283" t="s">
        <v>7</v>
      </c>
      <c r="C283" s="1">
        <v>44917</v>
      </c>
      <c r="D283" t="s">
        <v>1252</v>
      </c>
      <c r="E283" t="s">
        <v>80</v>
      </c>
      <c r="F283" t="s">
        <v>79</v>
      </c>
      <c r="G283" t="s">
        <v>79</v>
      </c>
      <c r="H283" t="s">
        <v>1282</v>
      </c>
      <c r="I283">
        <f>MONTH(Table6[[#This Row],[Loan Date]])</f>
        <v>9</v>
      </c>
      <c r="J283" t="str">
        <f>_xlfn.XLOOKUP(Table6[[#This Row],[Numeric Month]],$N$5:$N$11,$O$5:$O$11)</f>
        <v>Sept</v>
      </c>
      <c r="K283" t="str">
        <f>_xlfn.XLOOKUP(Table6[[#This Row],[Loan Date]],$Q$5:$Q$152,$R$5:$R$152)</f>
        <v>Friday</v>
      </c>
      <c r="L283" t="str">
        <f>_xlfn.XLOOKUP(Table6[[#This Row],[Loan Date]],$Q$5:$Q$152,$S$5:$S$152)</f>
        <v>Week 0</v>
      </c>
    </row>
    <row r="284" spans="1:12" x14ac:dyDescent="0.2">
      <c r="A284" s="1">
        <v>44827</v>
      </c>
      <c r="B284" t="s">
        <v>7</v>
      </c>
      <c r="C284" s="1">
        <v>44917</v>
      </c>
      <c r="D284" t="s">
        <v>1651</v>
      </c>
      <c r="E284" t="s">
        <v>80</v>
      </c>
      <c r="F284" t="s">
        <v>79</v>
      </c>
      <c r="G284" t="s">
        <v>79</v>
      </c>
      <c r="H284" t="s">
        <v>1282</v>
      </c>
      <c r="I284">
        <f>MONTH(Table6[[#This Row],[Loan Date]])</f>
        <v>9</v>
      </c>
      <c r="J284" t="str">
        <f>_xlfn.XLOOKUP(Table6[[#This Row],[Numeric Month]],$N$5:$N$11,$O$5:$O$11)</f>
        <v>Sept</v>
      </c>
      <c r="K284" t="str">
        <f>_xlfn.XLOOKUP(Table6[[#This Row],[Loan Date]],$Q$5:$Q$152,$R$5:$R$152)</f>
        <v>Friday</v>
      </c>
      <c r="L284" t="str">
        <f>_xlfn.XLOOKUP(Table6[[#This Row],[Loan Date]],$Q$5:$Q$152,$S$5:$S$152)</f>
        <v>Week 0</v>
      </c>
    </row>
    <row r="285" spans="1:12" x14ac:dyDescent="0.2">
      <c r="A285" s="1">
        <v>44827</v>
      </c>
      <c r="B285" t="s">
        <v>7</v>
      </c>
      <c r="C285" s="1">
        <v>44917</v>
      </c>
      <c r="D285" t="s">
        <v>159</v>
      </c>
      <c r="E285" t="s">
        <v>80</v>
      </c>
      <c r="F285" t="s">
        <v>79</v>
      </c>
      <c r="G285" t="s">
        <v>79</v>
      </c>
      <c r="H285" t="s">
        <v>1282</v>
      </c>
      <c r="I285">
        <f>MONTH(Table6[[#This Row],[Loan Date]])</f>
        <v>9</v>
      </c>
      <c r="J285" t="str">
        <f>_xlfn.XLOOKUP(Table6[[#This Row],[Numeric Month]],$N$5:$N$11,$O$5:$O$11)</f>
        <v>Sept</v>
      </c>
      <c r="K285" t="str">
        <f>_xlfn.XLOOKUP(Table6[[#This Row],[Loan Date]],$Q$5:$Q$152,$R$5:$R$152)</f>
        <v>Friday</v>
      </c>
      <c r="L285" t="str">
        <f>_xlfn.XLOOKUP(Table6[[#This Row],[Loan Date]],$Q$5:$Q$152,$S$5:$S$152)</f>
        <v>Week 0</v>
      </c>
    </row>
    <row r="286" spans="1:12" x14ac:dyDescent="0.2">
      <c r="A286" s="1">
        <v>44827</v>
      </c>
      <c r="B286" t="s">
        <v>7</v>
      </c>
      <c r="C286" s="1">
        <v>44917</v>
      </c>
      <c r="D286" t="s">
        <v>1650</v>
      </c>
      <c r="E286" t="s">
        <v>80</v>
      </c>
      <c r="F286" t="s">
        <v>79</v>
      </c>
      <c r="G286" t="s">
        <v>79</v>
      </c>
      <c r="H286" t="s">
        <v>1282</v>
      </c>
      <c r="I286">
        <f>MONTH(Table6[[#This Row],[Loan Date]])</f>
        <v>9</v>
      </c>
      <c r="J286" t="str">
        <f>_xlfn.XLOOKUP(Table6[[#This Row],[Numeric Month]],$N$5:$N$11,$O$5:$O$11)</f>
        <v>Sept</v>
      </c>
      <c r="K286" t="str">
        <f>_xlfn.XLOOKUP(Table6[[#This Row],[Loan Date]],$Q$5:$Q$152,$R$5:$R$152)</f>
        <v>Friday</v>
      </c>
      <c r="L286" t="str">
        <f>_xlfn.XLOOKUP(Table6[[#This Row],[Loan Date]],$Q$5:$Q$152,$S$5:$S$152)</f>
        <v>Week 0</v>
      </c>
    </row>
    <row r="287" spans="1:12" x14ac:dyDescent="0.2">
      <c r="A287" s="1">
        <v>44827</v>
      </c>
      <c r="B287" t="s">
        <v>7</v>
      </c>
      <c r="C287" s="1">
        <v>44917</v>
      </c>
      <c r="D287" t="s">
        <v>1102</v>
      </c>
      <c r="E287" t="s">
        <v>80</v>
      </c>
      <c r="F287" t="s">
        <v>79</v>
      </c>
      <c r="G287" t="s">
        <v>79</v>
      </c>
      <c r="H287" t="s">
        <v>1282</v>
      </c>
      <c r="I287">
        <f>MONTH(Table6[[#This Row],[Loan Date]])</f>
        <v>9</v>
      </c>
      <c r="J287" t="str">
        <f>_xlfn.XLOOKUP(Table6[[#This Row],[Numeric Month]],$N$5:$N$11,$O$5:$O$11)</f>
        <v>Sept</v>
      </c>
      <c r="K287" t="str">
        <f>_xlfn.XLOOKUP(Table6[[#This Row],[Loan Date]],$Q$5:$Q$152,$R$5:$R$152)</f>
        <v>Friday</v>
      </c>
      <c r="L287" t="str">
        <f>_xlfn.XLOOKUP(Table6[[#This Row],[Loan Date]],$Q$5:$Q$152,$S$5:$S$152)</f>
        <v>Week 0</v>
      </c>
    </row>
    <row r="288" spans="1:12" x14ac:dyDescent="0.2">
      <c r="A288" s="1">
        <v>44827</v>
      </c>
      <c r="B288" t="s">
        <v>7</v>
      </c>
      <c r="C288" s="1">
        <v>44834</v>
      </c>
      <c r="D288" t="s">
        <v>1383</v>
      </c>
      <c r="E288" t="s">
        <v>52</v>
      </c>
      <c r="F288" t="s">
        <v>51</v>
      </c>
      <c r="G288" t="s">
        <v>1</v>
      </c>
      <c r="H288" t="s">
        <v>1282</v>
      </c>
      <c r="I288">
        <f>MONTH(Table6[[#This Row],[Loan Date]])</f>
        <v>9</v>
      </c>
      <c r="J288" t="str">
        <f>_xlfn.XLOOKUP(Table6[[#This Row],[Numeric Month]],$N$5:$N$11,$O$5:$O$11)</f>
        <v>Sept</v>
      </c>
      <c r="K288" t="str">
        <f>_xlfn.XLOOKUP(Table6[[#This Row],[Loan Date]],$Q$5:$Q$152,$R$5:$R$152)</f>
        <v>Friday</v>
      </c>
      <c r="L288" t="str">
        <f>_xlfn.XLOOKUP(Table6[[#This Row],[Loan Date]],$Q$5:$Q$152,$S$5:$S$152)</f>
        <v>Week 0</v>
      </c>
    </row>
    <row r="289" spans="1:12" x14ac:dyDescent="0.2">
      <c r="A289" s="1">
        <v>44827</v>
      </c>
      <c r="B289" t="s">
        <v>7</v>
      </c>
      <c r="C289" s="1">
        <v>44917</v>
      </c>
      <c r="D289" t="s">
        <v>1649</v>
      </c>
      <c r="E289" t="s">
        <v>80</v>
      </c>
      <c r="F289" t="s">
        <v>79</v>
      </c>
      <c r="G289" t="s">
        <v>79</v>
      </c>
      <c r="H289" t="s">
        <v>1282</v>
      </c>
      <c r="I289">
        <f>MONTH(Table6[[#This Row],[Loan Date]])</f>
        <v>9</v>
      </c>
      <c r="J289" t="str">
        <f>_xlfn.XLOOKUP(Table6[[#This Row],[Numeric Month]],$N$5:$N$11,$O$5:$O$11)</f>
        <v>Sept</v>
      </c>
      <c r="K289" t="str">
        <f>_xlfn.XLOOKUP(Table6[[#This Row],[Loan Date]],$Q$5:$Q$152,$R$5:$R$152)</f>
        <v>Friday</v>
      </c>
      <c r="L289" t="str">
        <f>_xlfn.XLOOKUP(Table6[[#This Row],[Loan Date]],$Q$5:$Q$152,$S$5:$S$152)</f>
        <v>Week 0</v>
      </c>
    </row>
    <row r="290" spans="1:12" x14ac:dyDescent="0.2">
      <c r="A290" s="1">
        <v>44827</v>
      </c>
      <c r="B290" t="s">
        <v>7</v>
      </c>
      <c r="C290" s="1">
        <v>44917</v>
      </c>
      <c r="D290" t="s">
        <v>1235</v>
      </c>
      <c r="E290" t="s">
        <v>80</v>
      </c>
      <c r="F290" t="s">
        <v>79</v>
      </c>
      <c r="G290" t="s">
        <v>79</v>
      </c>
      <c r="H290" t="s">
        <v>1282</v>
      </c>
      <c r="I290">
        <f>MONTH(Table6[[#This Row],[Loan Date]])</f>
        <v>9</v>
      </c>
      <c r="J290" t="str">
        <f>_xlfn.XLOOKUP(Table6[[#This Row],[Numeric Month]],$N$5:$N$11,$O$5:$O$11)</f>
        <v>Sept</v>
      </c>
      <c r="K290" t="str">
        <f>_xlfn.XLOOKUP(Table6[[#This Row],[Loan Date]],$Q$5:$Q$152,$R$5:$R$152)</f>
        <v>Friday</v>
      </c>
      <c r="L290" t="str">
        <f>_xlfn.XLOOKUP(Table6[[#This Row],[Loan Date]],$Q$5:$Q$152,$S$5:$S$152)</f>
        <v>Week 0</v>
      </c>
    </row>
    <row r="291" spans="1:12" x14ac:dyDescent="0.2">
      <c r="A291" s="1">
        <v>44827</v>
      </c>
      <c r="B291" t="s">
        <v>7</v>
      </c>
      <c r="C291" s="1">
        <v>44834</v>
      </c>
      <c r="D291" t="s">
        <v>1094</v>
      </c>
      <c r="E291" t="s">
        <v>3</v>
      </c>
      <c r="F291" t="s">
        <v>2</v>
      </c>
      <c r="G291" t="s">
        <v>1</v>
      </c>
      <c r="H291" t="s">
        <v>1282</v>
      </c>
      <c r="I291">
        <f>MONTH(Table6[[#This Row],[Loan Date]])</f>
        <v>9</v>
      </c>
      <c r="J291" t="str">
        <f>_xlfn.XLOOKUP(Table6[[#This Row],[Numeric Month]],$N$5:$N$11,$O$5:$O$11)</f>
        <v>Sept</v>
      </c>
      <c r="K291" t="str">
        <f>_xlfn.XLOOKUP(Table6[[#This Row],[Loan Date]],$Q$5:$Q$152,$R$5:$R$152)</f>
        <v>Friday</v>
      </c>
      <c r="L291" t="str">
        <f>_xlfn.XLOOKUP(Table6[[#This Row],[Loan Date]],$Q$5:$Q$152,$S$5:$S$152)</f>
        <v>Week 0</v>
      </c>
    </row>
    <row r="292" spans="1:12" x14ac:dyDescent="0.2">
      <c r="A292" s="1">
        <v>44827</v>
      </c>
      <c r="B292" t="s">
        <v>7</v>
      </c>
      <c r="C292" s="1">
        <v>44917</v>
      </c>
      <c r="D292" t="s">
        <v>1635</v>
      </c>
      <c r="E292" t="s">
        <v>80</v>
      </c>
      <c r="F292" t="s">
        <v>79</v>
      </c>
      <c r="G292" t="s">
        <v>79</v>
      </c>
      <c r="H292" t="s">
        <v>1282</v>
      </c>
      <c r="I292">
        <f>MONTH(Table6[[#This Row],[Loan Date]])</f>
        <v>9</v>
      </c>
      <c r="J292" t="str">
        <f>_xlfn.XLOOKUP(Table6[[#This Row],[Numeric Month]],$N$5:$N$11,$O$5:$O$11)</f>
        <v>Sept</v>
      </c>
      <c r="K292" t="str">
        <f>_xlfn.XLOOKUP(Table6[[#This Row],[Loan Date]],$Q$5:$Q$152,$R$5:$R$152)</f>
        <v>Friday</v>
      </c>
      <c r="L292" t="str">
        <f>_xlfn.XLOOKUP(Table6[[#This Row],[Loan Date]],$Q$5:$Q$152,$S$5:$S$152)</f>
        <v>Week 0</v>
      </c>
    </row>
    <row r="293" spans="1:12" x14ac:dyDescent="0.2">
      <c r="A293" s="1">
        <v>44827</v>
      </c>
      <c r="B293" t="s">
        <v>7</v>
      </c>
      <c r="C293" s="1">
        <v>44827</v>
      </c>
      <c r="D293" t="s">
        <v>458</v>
      </c>
      <c r="E293" t="s">
        <v>41</v>
      </c>
      <c r="F293" t="s">
        <v>40</v>
      </c>
      <c r="G293" t="s">
        <v>39</v>
      </c>
      <c r="H293" t="s">
        <v>1282</v>
      </c>
      <c r="I293">
        <f>MONTH(Table6[[#This Row],[Loan Date]])</f>
        <v>9</v>
      </c>
      <c r="J293" t="str">
        <f>_xlfn.XLOOKUP(Table6[[#This Row],[Numeric Month]],$N$5:$N$11,$O$5:$O$11)</f>
        <v>Sept</v>
      </c>
      <c r="K293" t="str">
        <f>_xlfn.XLOOKUP(Table6[[#This Row],[Loan Date]],$Q$5:$Q$152,$R$5:$R$152)</f>
        <v>Friday</v>
      </c>
      <c r="L293" t="str">
        <f>_xlfn.XLOOKUP(Table6[[#This Row],[Loan Date]],$Q$5:$Q$152,$S$5:$S$152)</f>
        <v>Week 0</v>
      </c>
    </row>
    <row r="294" spans="1:12" x14ac:dyDescent="0.2">
      <c r="A294" s="1">
        <v>44827</v>
      </c>
      <c r="B294" t="s">
        <v>7</v>
      </c>
      <c r="C294" s="1">
        <v>44917</v>
      </c>
      <c r="D294" t="s">
        <v>1648</v>
      </c>
      <c r="E294" t="s">
        <v>80</v>
      </c>
      <c r="F294" t="s">
        <v>79</v>
      </c>
      <c r="G294" t="s">
        <v>79</v>
      </c>
      <c r="H294" t="s">
        <v>1282</v>
      </c>
      <c r="I294">
        <f>MONTH(Table6[[#This Row],[Loan Date]])</f>
        <v>9</v>
      </c>
      <c r="J294" t="str">
        <f>_xlfn.XLOOKUP(Table6[[#This Row],[Numeric Month]],$N$5:$N$11,$O$5:$O$11)</f>
        <v>Sept</v>
      </c>
      <c r="K294" t="str">
        <f>_xlfn.XLOOKUP(Table6[[#This Row],[Loan Date]],$Q$5:$Q$152,$R$5:$R$152)</f>
        <v>Friday</v>
      </c>
      <c r="L294" t="str">
        <f>_xlfn.XLOOKUP(Table6[[#This Row],[Loan Date]],$Q$5:$Q$152,$S$5:$S$152)</f>
        <v>Week 0</v>
      </c>
    </row>
    <row r="295" spans="1:12" x14ac:dyDescent="0.2">
      <c r="A295" s="1">
        <v>44827</v>
      </c>
      <c r="B295" t="s">
        <v>7</v>
      </c>
      <c r="C295" s="1">
        <v>44917</v>
      </c>
      <c r="D295" t="s">
        <v>1068</v>
      </c>
      <c r="E295" t="s">
        <v>80</v>
      </c>
      <c r="F295" t="s">
        <v>79</v>
      </c>
      <c r="G295" t="s">
        <v>79</v>
      </c>
      <c r="H295" t="s">
        <v>1282</v>
      </c>
      <c r="I295">
        <f>MONTH(Table6[[#This Row],[Loan Date]])</f>
        <v>9</v>
      </c>
      <c r="J295" t="str">
        <f>_xlfn.XLOOKUP(Table6[[#This Row],[Numeric Month]],$N$5:$N$11,$O$5:$O$11)</f>
        <v>Sept</v>
      </c>
      <c r="K295" t="str">
        <f>_xlfn.XLOOKUP(Table6[[#This Row],[Loan Date]],$Q$5:$Q$152,$R$5:$R$152)</f>
        <v>Friday</v>
      </c>
      <c r="L295" t="str">
        <f>_xlfn.XLOOKUP(Table6[[#This Row],[Loan Date]],$Q$5:$Q$152,$S$5:$S$152)</f>
        <v>Week 0</v>
      </c>
    </row>
    <row r="296" spans="1:12" x14ac:dyDescent="0.2">
      <c r="A296" s="1">
        <v>44827</v>
      </c>
      <c r="B296" t="s">
        <v>7</v>
      </c>
      <c r="C296" s="1">
        <v>44917</v>
      </c>
      <c r="D296" t="s">
        <v>1148</v>
      </c>
      <c r="E296" t="s">
        <v>80</v>
      </c>
      <c r="F296" t="s">
        <v>79</v>
      </c>
      <c r="G296" t="s">
        <v>79</v>
      </c>
      <c r="H296" t="s">
        <v>1282</v>
      </c>
      <c r="I296">
        <f>MONTH(Table6[[#This Row],[Loan Date]])</f>
        <v>9</v>
      </c>
      <c r="J296" t="str">
        <f>_xlfn.XLOOKUP(Table6[[#This Row],[Numeric Month]],$N$5:$N$11,$O$5:$O$11)</f>
        <v>Sept</v>
      </c>
      <c r="K296" t="str">
        <f>_xlfn.XLOOKUP(Table6[[#This Row],[Loan Date]],$Q$5:$Q$152,$R$5:$R$152)</f>
        <v>Friday</v>
      </c>
      <c r="L296" t="str">
        <f>_xlfn.XLOOKUP(Table6[[#This Row],[Loan Date]],$Q$5:$Q$152,$S$5:$S$152)</f>
        <v>Week 0</v>
      </c>
    </row>
    <row r="297" spans="1:12" x14ac:dyDescent="0.2">
      <c r="A297" s="1">
        <v>44827</v>
      </c>
      <c r="B297" t="s">
        <v>5</v>
      </c>
      <c r="C297" s="1">
        <v>44904</v>
      </c>
      <c r="D297" t="s">
        <v>984</v>
      </c>
      <c r="E297" t="s">
        <v>3</v>
      </c>
      <c r="F297" t="s">
        <v>2</v>
      </c>
      <c r="G297" t="s">
        <v>1</v>
      </c>
      <c r="H297" t="s">
        <v>1282</v>
      </c>
      <c r="I297">
        <f>MONTH(Table6[[#This Row],[Loan Date]])</f>
        <v>9</v>
      </c>
      <c r="J297" t="str">
        <f>_xlfn.XLOOKUP(Table6[[#This Row],[Numeric Month]],$N$5:$N$11,$O$5:$O$11)</f>
        <v>Sept</v>
      </c>
      <c r="K297" t="str">
        <f>_xlfn.XLOOKUP(Table6[[#This Row],[Loan Date]],$Q$5:$Q$152,$R$5:$R$152)</f>
        <v>Friday</v>
      </c>
      <c r="L297" t="str">
        <f>_xlfn.XLOOKUP(Table6[[#This Row],[Loan Date]],$Q$5:$Q$152,$S$5:$S$152)</f>
        <v>Week 0</v>
      </c>
    </row>
    <row r="298" spans="1:12" x14ac:dyDescent="0.2">
      <c r="A298" s="1">
        <v>44827</v>
      </c>
      <c r="B298" t="s">
        <v>7</v>
      </c>
      <c r="C298" s="1">
        <v>44917</v>
      </c>
      <c r="D298" t="s">
        <v>1647</v>
      </c>
      <c r="E298" t="s">
        <v>80</v>
      </c>
      <c r="F298" t="s">
        <v>79</v>
      </c>
      <c r="G298" t="s">
        <v>79</v>
      </c>
      <c r="H298" t="s">
        <v>1282</v>
      </c>
      <c r="I298">
        <f>MONTH(Table6[[#This Row],[Loan Date]])</f>
        <v>9</v>
      </c>
      <c r="J298" t="str">
        <f>_xlfn.XLOOKUP(Table6[[#This Row],[Numeric Month]],$N$5:$N$11,$O$5:$O$11)</f>
        <v>Sept</v>
      </c>
      <c r="K298" t="str">
        <f>_xlfn.XLOOKUP(Table6[[#This Row],[Loan Date]],$Q$5:$Q$152,$R$5:$R$152)</f>
        <v>Friday</v>
      </c>
      <c r="L298" t="str">
        <f>_xlfn.XLOOKUP(Table6[[#This Row],[Loan Date]],$Q$5:$Q$152,$S$5:$S$152)</f>
        <v>Week 0</v>
      </c>
    </row>
    <row r="299" spans="1:12" x14ac:dyDescent="0.2">
      <c r="A299" s="1">
        <v>44827</v>
      </c>
      <c r="B299" t="s">
        <v>5</v>
      </c>
      <c r="C299" s="1">
        <v>44827</v>
      </c>
      <c r="D299" t="s">
        <v>26</v>
      </c>
      <c r="E299" t="s">
        <v>23</v>
      </c>
      <c r="F299" t="s">
        <v>23</v>
      </c>
      <c r="G299" t="s">
        <v>20</v>
      </c>
      <c r="H299" t="s">
        <v>1282</v>
      </c>
      <c r="I299">
        <f>MONTH(Table6[[#This Row],[Loan Date]])</f>
        <v>9</v>
      </c>
      <c r="J299" t="str">
        <f>_xlfn.XLOOKUP(Table6[[#This Row],[Numeric Month]],$N$5:$N$11,$O$5:$O$11)</f>
        <v>Sept</v>
      </c>
      <c r="K299" t="str">
        <f>_xlfn.XLOOKUP(Table6[[#This Row],[Loan Date]],$Q$5:$Q$152,$R$5:$R$152)</f>
        <v>Friday</v>
      </c>
      <c r="L299" t="str">
        <f>_xlfn.XLOOKUP(Table6[[#This Row],[Loan Date]],$Q$5:$Q$152,$S$5:$S$152)</f>
        <v>Week 0</v>
      </c>
    </row>
    <row r="300" spans="1:12" x14ac:dyDescent="0.2">
      <c r="A300" s="1">
        <v>44827</v>
      </c>
      <c r="B300" t="s">
        <v>5</v>
      </c>
      <c r="C300" s="1">
        <v>44827</v>
      </c>
      <c r="D300" t="s">
        <v>1646</v>
      </c>
      <c r="E300" t="s">
        <v>168</v>
      </c>
      <c r="F300" t="s">
        <v>168</v>
      </c>
      <c r="G300" t="s">
        <v>20</v>
      </c>
      <c r="H300" t="s">
        <v>1282</v>
      </c>
      <c r="I300">
        <f>MONTH(Table6[[#This Row],[Loan Date]])</f>
        <v>9</v>
      </c>
      <c r="J300" t="str">
        <f>_xlfn.XLOOKUP(Table6[[#This Row],[Numeric Month]],$N$5:$N$11,$O$5:$O$11)</f>
        <v>Sept</v>
      </c>
      <c r="K300" t="str">
        <f>_xlfn.XLOOKUP(Table6[[#This Row],[Loan Date]],$Q$5:$Q$152,$R$5:$R$152)</f>
        <v>Friday</v>
      </c>
      <c r="L300" t="str">
        <f>_xlfn.XLOOKUP(Table6[[#This Row],[Loan Date]],$Q$5:$Q$152,$S$5:$S$152)</f>
        <v>Week 0</v>
      </c>
    </row>
    <row r="301" spans="1:12" x14ac:dyDescent="0.2">
      <c r="A301" s="1">
        <v>44827</v>
      </c>
      <c r="B301" t="s">
        <v>7</v>
      </c>
      <c r="C301" s="1">
        <v>44917</v>
      </c>
      <c r="D301" t="s">
        <v>1645</v>
      </c>
      <c r="E301" t="s">
        <v>80</v>
      </c>
      <c r="F301" t="s">
        <v>79</v>
      </c>
      <c r="G301" t="s">
        <v>79</v>
      </c>
      <c r="H301" t="s">
        <v>1282</v>
      </c>
      <c r="I301">
        <f>MONTH(Table6[[#This Row],[Loan Date]])</f>
        <v>9</v>
      </c>
      <c r="J301" t="str">
        <f>_xlfn.XLOOKUP(Table6[[#This Row],[Numeric Month]],$N$5:$N$11,$O$5:$O$11)</f>
        <v>Sept</v>
      </c>
      <c r="K301" t="str">
        <f>_xlfn.XLOOKUP(Table6[[#This Row],[Loan Date]],$Q$5:$Q$152,$R$5:$R$152)</f>
        <v>Friday</v>
      </c>
      <c r="L301" t="str">
        <f>_xlfn.XLOOKUP(Table6[[#This Row],[Loan Date]],$Q$5:$Q$152,$S$5:$S$152)</f>
        <v>Week 0</v>
      </c>
    </row>
    <row r="302" spans="1:12" x14ac:dyDescent="0.2">
      <c r="A302" s="1">
        <v>44827</v>
      </c>
      <c r="B302" t="s">
        <v>7</v>
      </c>
      <c r="C302" s="1">
        <v>44917</v>
      </c>
      <c r="D302" t="s">
        <v>1151</v>
      </c>
      <c r="E302" t="s">
        <v>80</v>
      </c>
      <c r="F302" t="s">
        <v>79</v>
      </c>
      <c r="G302" t="s">
        <v>79</v>
      </c>
      <c r="H302" t="s">
        <v>1282</v>
      </c>
      <c r="I302">
        <f>MONTH(Table6[[#This Row],[Loan Date]])</f>
        <v>9</v>
      </c>
      <c r="J302" t="str">
        <f>_xlfn.XLOOKUP(Table6[[#This Row],[Numeric Month]],$N$5:$N$11,$O$5:$O$11)</f>
        <v>Sept</v>
      </c>
      <c r="K302" t="str">
        <f>_xlfn.XLOOKUP(Table6[[#This Row],[Loan Date]],$Q$5:$Q$152,$R$5:$R$152)</f>
        <v>Friday</v>
      </c>
      <c r="L302" t="str">
        <f>_xlfn.XLOOKUP(Table6[[#This Row],[Loan Date]],$Q$5:$Q$152,$S$5:$S$152)</f>
        <v>Week 0</v>
      </c>
    </row>
    <row r="303" spans="1:12" x14ac:dyDescent="0.2">
      <c r="A303" s="1">
        <v>44827</v>
      </c>
      <c r="B303" t="s">
        <v>7</v>
      </c>
      <c r="C303" s="1">
        <v>44917</v>
      </c>
      <c r="D303" t="s">
        <v>1644</v>
      </c>
      <c r="E303" t="s">
        <v>1371</v>
      </c>
      <c r="F303" t="s">
        <v>79</v>
      </c>
      <c r="G303" t="s">
        <v>79</v>
      </c>
      <c r="H303" t="s">
        <v>1282</v>
      </c>
      <c r="I303">
        <f>MONTH(Table6[[#This Row],[Loan Date]])</f>
        <v>9</v>
      </c>
      <c r="J303" t="str">
        <f>_xlfn.XLOOKUP(Table6[[#This Row],[Numeric Month]],$N$5:$N$11,$O$5:$O$11)</f>
        <v>Sept</v>
      </c>
      <c r="K303" t="str">
        <f>_xlfn.XLOOKUP(Table6[[#This Row],[Loan Date]],$Q$5:$Q$152,$R$5:$R$152)</f>
        <v>Friday</v>
      </c>
      <c r="L303" t="str">
        <f>_xlfn.XLOOKUP(Table6[[#This Row],[Loan Date]],$Q$5:$Q$152,$S$5:$S$152)</f>
        <v>Week 0</v>
      </c>
    </row>
    <row r="304" spans="1:12" x14ac:dyDescent="0.2">
      <c r="A304" s="1">
        <v>44827</v>
      </c>
      <c r="B304" t="s">
        <v>5</v>
      </c>
      <c r="C304" s="1">
        <v>44834</v>
      </c>
      <c r="D304" t="s">
        <v>54</v>
      </c>
      <c r="E304" t="s">
        <v>52</v>
      </c>
      <c r="F304" t="s">
        <v>51</v>
      </c>
      <c r="G304" t="s">
        <v>1</v>
      </c>
      <c r="H304" t="s">
        <v>1282</v>
      </c>
      <c r="I304">
        <f>MONTH(Table6[[#This Row],[Loan Date]])</f>
        <v>9</v>
      </c>
      <c r="J304" t="str">
        <f>_xlfn.XLOOKUP(Table6[[#This Row],[Numeric Month]],$N$5:$N$11,$O$5:$O$11)</f>
        <v>Sept</v>
      </c>
      <c r="K304" t="str">
        <f>_xlfn.XLOOKUP(Table6[[#This Row],[Loan Date]],$Q$5:$Q$152,$R$5:$R$152)</f>
        <v>Friday</v>
      </c>
      <c r="L304" t="str">
        <f>_xlfn.XLOOKUP(Table6[[#This Row],[Loan Date]],$Q$5:$Q$152,$S$5:$S$152)</f>
        <v>Week 0</v>
      </c>
    </row>
    <row r="305" spans="1:12" x14ac:dyDescent="0.2">
      <c r="A305" s="1">
        <v>44827</v>
      </c>
      <c r="B305" t="s">
        <v>5</v>
      </c>
      <c r="C305" s="1">
        <v>44834</v>
      </c>
      <c r="D305" t="s">
        <v>1551</v>
      </c>
      <c r="E305" t="s">
        <v>3</v>
      </c>
      <c r="F305" t="s">
        <v>2</v>
      </c>
      <c r="G305" t="s">
        <v>1</v>
      </c>
      <c r="H305" t="s">
        <v>1282</v>
      </c>
      <c r="I305">
        <f>MONTH(Table6[[#This Row],[Loan Date]])</f>
        <v>9</v>
      </c>
      <c r="J305" t="str">
        <f>_xlfn.XLOOKUP(Table6[[#This Row],[Numeric Month]],$N$5:$N$11,$O$5:$O$11)</f>
        <v>Sept</v>
      </c>
      <c r="K305" t="str">
        <f>_xlfn.XLOOKUP(Table6[[#This Row],[Loan Date]],$Q$5:$Q$152,$R$5:$R$152)</f>
        <v>Friday</v>
      </c>
      <c r="L305" t="str">
        <f>_xlfn.XLOOKUP(Table6[[#This Row],[Loan Date]],$Q$5:$Q$152,$S$5:$S$152)</f>
        <v>Week 0</v>
      </c>
    </row>
    <row r="306" spans="1:12" x14ac:dyDescent="0.2">
      <c r="A306" s="1">
        <v>44827</v>
      </c>
      <c r="B306" t="s">
        <v>7</v>
      </c>
      <c r="C306" s="1">
        <v>44834</v>
      </c>
      <c r="D306" t="s">
        <v>1632</v>
      </c>
      <c r="E306" t="s">
        <v>52</v>
      </c>
      <c r="F306" t="s">
        <v>51</v>
      </c>
      <c r="G306" t="s">
        <v>1</v>
      </c>
      <c r="H306" t="s">
        <v>1282</v>
      </c>
      <c r="I306">
        <f>MONTH(Table6[[#This Row],[Loan Date]])</f>
        <v>9</v>
      </c>
      <c r="J306" t="str">
        <f>_xlfn.XLOOKUP(Table6[[#This Row],[Numeric Month]],$N$5:$N$11,$O$5:$O$11)</f>
        <v>Sept</v>
      </c>
      <c r="K306" t="str">
        <f>_xlfn.XLOOKUP(Table6[[#This Row],[Loan Date]],$Q$5:$Q$152,$R$5:$R$152)</f>
        <v>Friday</v>
      </c>
      <c r="L306" t="str">
        <f>_xlfn.XLOOKUP(Table6[[#This Row],[Loan Date]],$Q$5:$Q$152,$S$5:$S$152)</f>
        <v>Week 0</v>
      </c>
    </row>
    <row r="307" spans="1:12" x14ac:dyDescent="0.2">
      <c r="A307" s="1">
        <v>44827</v>
      </c>
      <c r="B307" t="s">
        <v>7</v>
      </c>
      <c r="C307" s="1">
        <v>44917</v>
      </c>
      <c r="D307" t="s">
        <v>1166</v>
      </c>
      <c r="E307" t="s">
        <v>80</v>
      </c>
      <c r="F307" t="s">
        <v>79</v>
      </c>
      <c r="G307" t="s">
        <v>79</v>
      </c>
      <c r="H307" t="s">
        <v>1282</v>
      </c>
      <c r="I307">
        <f>MONTH(Table6[[#This Row],[Loan Date]])</f>
        <v>9</v>
      </c>
      <c r="J307" t="str">
        <f>_xlfn.XLOOKUP(Table6[[#This Row],[Numeric Month]],$N$5:$N$11,$O$5:$O$11)</f>
        <v>Sept</v>
      </c>
      <c r="K307" t="str">
        <f>_xlfn.XLOOKUP(Table6[[#This Row],[Loan Date]],$Q$5:$Q$152,$R$5:$R$152)</f>
        <v>Friday</v>
      </c>
      <c r="L307" t="str">
        <f>_xlfn.XLOOKUP(Table6[[#This Row],[Loan Date]],$Q$5:$Q$152,$S$5:$S$152)</f>
        <v>Week 0</v>
      </c>
    </row>
    <row r="308" spans="1:12" x14ac:dyDescent="0.2">
      <c r="A308" s="1">
        <v>44827</v>
      </c>
      <c r="B308" t="s">
        <v>7</v>
      </c>
      <c r="C308" s="1">
        <v>44854</v>
      </c>
      <c r="D308" t="s">
        <v>1643</v>
      </c>
      <c r="E308" t="s">
        <v>204</v>
      </c>
      <c r="F308" t="s">
        <v>2</v>
      </c>
      <c r="G308" t="s">
        <v>1</v>
      </c>
      <c r="H308" t="s">
        <v>1282</v>
      </c>
      <c r="I308">
        <f>MONTH(Table6[[#This Row],[Loan Date]])</f>
        <v>9</v>
      </c>
      <c r="J308" t="str">
        <f>_xlfn.XLOOKUP(Table6[[#This Row],[Numeric Month]],$N$5:$N$11,$O$5:$O$11)</f>
        <v>Sept</v>
      </c>
      <c r="K308" t="str">
        <f>_xlfn.XLOOKUP(Table6[[#This Row],[Loan Date]],$Q$5:$Q$152,$R$5:$R$152)</f>
        <v>Friday</v>
      </c>
      <c r="L308" t="str">
        <f>_xlfn.XLOOKUP(Table6[[#This Row],[Loan Date]],$Q$5:$Q$152,$S$5:$S$152)</f>
        <v>Week 0</v>
      </c>
    </row>
    <row r="309" spans="1:12" x14ac:dyDescent="0.2">
      <c r="A309" s="1">
        <v>44827</v>
      </c>
      <c r="B309" t="s">
        <v>7</v>
      </c>
      <c r="C309" s="1">
        <v>44917</v>
      </c>
      <c r="D309" t="s">
        <v>1642</v>
      </c>
      <c r="E309" t="s">
        <v>80</v>
      </c>
      <c r="F309" t="s">
        <v>79</v>
      </c>
      <c r="G309" t="s">
        <v>79</v>
      </c>
      <c r="H309" t="s">
        <v>1282</v>
      </c>
      <c r="I309">
        <f>MONTH(Table6[[#This Row],[Loan Date]])</f>
        <v>9</v>
      </c>
      <c r="J309" t="str">
        <f>_xlfn.XLOOKUP(Table6[[#This Row],[Numeric Month]],$N$5:$N$11,$O$5:$O$11)</f>
        <v>Sept</v>
      </c>
      <c r="K309" t="str">
        <f>_xlfn.XLOOKUP(Table6[[#This Row],[Loan Date]],$Q$5:$Q$152,$R$5:$R$152)</f>
        <v>Friday</v>
      </c>
      <c r="L309" t="str">
        <f>_xlfn.XLOOKUP(Table6[[#This Row],[Loan Date]],$Q$5:$Q$152,$S$5:$S$152)</f>
        <v>Week 0</v>
      </c>
    </row>
    <row r="310" spans="1:12" x14ac:dyDescent="0.2">
      <c r="A310" s="1">
        <v>44827</v>
      </c>
      <c r="B310" t="s">
        <v>7</v>
      </c>
      <c r="C310" s="1">
        <v>44841</v>
      </c>
      <c r="D310" t="s">
        <v>232</v>
      </c>
      <c r="E310" t="s">
        <v>9</v>
      </c>
      <c r="F310" t="s">
        <v>8</v>
      </c>
      <c r="G310" t="s">
        <v>1</v>
      </c>
      <c r="H310" t="s">
        <v>1282</v>
      </c>
      <c r="I310">
        <f>MONTH(Table6[[#This Row],[Loan Date]])</f>
        <v>9</v>
      </c>
      <c r="J310" t="str">
        <f>_xlfn.XLOOKUP(Table6[[#This Row],[Numeric Month]],$N$5:$N$11,$O$5:$O$11)</f>
        <v>Sept</v>
      </c>
      <c r="K310" t="str">
        <f>_xlfn.XLOOKUP(Table6[[#This Row],[Loan Date]],$Q$5:$Q$152,$R$5:$R$152)</f>
        <v>Friday</v>
      </c>
      <c r="L310" t="str">
        <f>_xlfn.XLOOKUP(Table6[[#This Row],[Loan Date]],$Q$5:$Q$152,$S$5:$S$152)</f>
        <v>Week 0</v>
      </c>
    </row>
    <row r="311" spans="1:12" x14ac:dyDescent="0.2">
      <c r="A311" s="1">
        <v>44827</v>
      </c>
      <c r="B311" t="s">
        <v>7</v>
      </c>
      <c r="C311" s="1">
        <v>44834</v>
      </c>
      <c r="D311" t="s">
        <v>611</v>
      </c>
      <c r="E311" t="s">
        <v>9</v>
      </c>
      <c r="F311" t="s">
        <v>8</v>
      </c>
      <c r="G311" t="s">
        <v>1</v>
      </c>
      <c r="H311" t="s">
        <v>1282</v>
      </c>
      <c r="I311">
        <f>MONTH(Table6[[#This Row],[Loan Date]])</f>
        <v>9</v>
      </c>
      <c r="J311" t="str">
        <f>_xlfn.XLOOKUP(Table6[[#This Row],[Numeric Month]],$N$5:$N$11,$O$5:$O$11)</f>
        <v>Sept</v>
      </c>
      <c r="K311" t="str">
        <f>_xlfn.XLOOKUP(Table6[[#This Row],[Loan Date]],$Q$5:$Q$152,$R$5:$R$152)</f>
        <v>Friday</v>
      </c>
      <c r="L311" t="str">
        <f>_xlfn.XLOOKUP(Table6[[#This Row],[Loan Date]],$Q$5:$Q$152,$S$5:$S$152)</f>
        <v>Week 0</v>
      </c>
    </row>
    <row r="312" spans="1:12" x14ac:dyDescent="0.2">
      <c r="A312" s="1">
        <v>44827</v>
      </c>
      <c r="B312" t="s">
        <v>7</v>
      </c>
      <c r="C312" s="1">
        <v>44841</v>
      </c>
      <c r="D312" t="s">
        <v>434</v>
      </c>
      <c r="E312" t="s">
        <v>9</v>
      </c>
      <c r="F312" t="s">
        <v>8</v>
      </c>
      <c r="G312" t="s">
        <v>1</v>
      </c>
      <c r="H312" t="s">
        <v>1282</v>
      </c>
      <c r="I312">
        <f>MONTH(Table6[[#This Row],[Loan Date]])</f>
        <v>9</v>
      </c>
      <c r="J312" t="str">
        <f>_xlfn.XLOOKUP(Table6[[#This Row],[Numeric Month]],$N$5:$N$11,$O$5:$O$11)</f>
        <v>Sept</v>
      </c>
      <c r="K312" t="str">
        <f>_xlfn.XLOOKUP(Table6[[#This Row],[Loan Date]],$Q$5:$Q$152,$R$5:$R$152)</f>
        <v>Friday</v>
      </c>
      <c r="L312" t="str">
        <f>_xlfn.XLOOKUP(Table6[[#This Row],[Loan Date]],$Q$5:$Q$152,$S$5:$S$152)</f>
        <v>Week 0</v>
      </c>
    </row>
    <row r="313" spans="1:12" x14ac:dyDescent="0.2">
      <c r="A313" s="1">
        <v>44827</v>
      </c>
      <c r="B313" t="s">
        <v>7</v>
      </c>
      <c r="C313" s="1">
        <v>44834</v>
      </c>
      <c r="D313" t="s">
        <v>249</v>
      </c>
      <c r="E313" t="s">
        <v>52</v>
      </c>
      <c r="F313" t="s">
        <v>51</v>
      </c>
      <c r="G313" t="s">
        <v>1</v>
      </c>
      <c r="H313" t="s">
        <v>1282</v>
      </c>
      <c r="I313">
        <f>MONTH(Table6[[#This Row],[Loan Date]])</f>
        <v>9</v>
      </c>
      <c r="J313" t="str">
        <f>_xlfn.XLOOKUP(Table6[[#This Row],[Numeric Month]],$N$5:$N$11,$O$5:$O$11)</f>
        <v>Sept</v>
      </c>
      <c r="K313" t="str">
        <f>_xlfn.XLOOKUP(Table6[[#This Row],[Loan Date]],$Q$5:$Q$152,$R$5:$R$152)</f>
        <v>Friday</v>
      </c>
      <c r="L313" t="str">
        <f>_xlfn.XLOOKUP(Table6[[#This Row],[Loan Date]],$Q$5:$Q$152,$S$5:$S$152)</f>
        <v>Week 0</v>
      </c>
    </row>
    <row r="314" spans="1:12" x14ac:dyDescent="0.2">
      <c r="A314" s="1">
        <v>44827</v>
      </c>
      <c r="B314" t="s">
        <v>7</v>
      </c>
      <c r="C314" s="1">
        <v>44876</v>
      </c>
      <c r="D314" t="s">
        <v>482</v>
      </c>
      <c r="E314" t="s">
        <v>52</v>
      </c>
      <c r="F314" t="s">
        <v>51</v>
      </c>
      <c r="G314" t="s">
        <v>1</v>
      </c>
      <c r="H314" t="s">
        <v>1282</v>
      </c>
      <c r="I314">
        <f>MONTH(Table6[[#This Row],[Loan Date]])</f>
        <v>9</v>
      </c>
      <c r="J314" t="str">
        <f>_xlfn.XLOOKUP(Table6[[#This Row],[Numeric Month]],$N$5:$N$11,$O$5:$O$11)</f>
        <v>Sept</v>
      </c>
      <c r="K314" t="str">
        <f>_xlfn.XLOOKUP(Table6[[#This Row],[Loan Date]],$Q$5:$Q$152,$R$5:$R$152)</f>
        <v>Friday</v>
      </c>
      <c r="L314" t="str">
        <f>_xlfn.XLOOKUP(Table6[[#This Row],[Loan Date]],$Q$5:$Q$152,$S$5:$S$152)</f>
        <v>Week 0</v>
      </c>
    </row>
    <row r="315" spans="1:12" x14ac:dyDescent="0.2">
      <c r="A315" s="1">
        <v>44827</v>
      </c>
      <c r="B315" t="s">
        <v>7</v>
      </c>
      <c r="C315" s="1">
        <v>44917</v>
      </c>
      <c r="D315" t="s">
        <v>1182</v>
      </c>
      <c r="E315" t="s">
        <v>80</v>
      </c>
      <c r="F315" t="s">
        <v>79</v>
      </c>
      <c r="G315" t="s">
        <v>79</v>
      </c>
      <c r="H315" t="s">
        <v>1282</v>
      </c>
      <c r="I315">
        <f>MONTH(Table6[[#This Row],[Loan Date]])</f>
        <v>9</v>
      </c>
      <c r="J315" t="str">
        <f>_xlfn.XLOOKUP(Table6[[#This Row],[Numeric Month]],$N$5:$N$11,$O$5:$O$11)</f>
        <v>Sept</v>
      </c>
      <c r="K315" t="str">
        <f>_xlfn.XLOOKUP(Table6[[#This Row],[Loan Date]],$Q$5:$Q$152,$R$5:$R$152)</f>
        <v>Friday</v>
      </c>
      <c r="L315" t="str">
        <f>_xlfn.XLOOKUP(Table6[[#This Row],[Loan Date]],$Q$5:$Q$152,$S$5:$S$152)</f>
        <v>Week 0</v>
      </c>
    </row>
    <row r="316" spans="1:12" x14ac:dyDescent="0.2">
      <c r="A316" s="1">
        <v>44827</v>
      </c>
      <c r="B316" t="s">
        <v>7</v>
      </c>
      <c r="C316" s="1">
        <v>44841</v>
      </c>
      <c r="D316" t="s">
        <v>587</v>
      </c>
      <c r="E316" t="s">
        <v>52</v>
      </c>
      <c r="F316" t="s">
        <v>51</v>
      </c>
      <c r="G316" t="s">
        <v>1</v>
      </c>
      <c r="H316" t="s">
        <v>1282</v>
      </c>
      <c r="I316">
        <f>MONTH(Table6[[#This Row],[Loan Date]])</f>
        <v>9</v>
      </c>
      <c r="J316" t="str">
        <f>_xlfn.XLOOKUP(Table6[[#This Row],[Numeric Month]],$N$5:$N$11,$O$5:$O$11)</f>
        <v>Sept</v>
      </c>
      <c r="K316" t="str">
        <f>_xlfn.XLOOKUP(Table6[[#This Row],[Loan Date]],$Q$5:$Q$152,$R$5:$R$152)</f>
        <v>Friday</v>
      </c>
      <c r="L316" t="str">
        <f>_xlfn.XLOOKUP(Table6[[#This Row],[Loan Date]],$Q$5:$Q$152,$S$5:$S$152)</f>
        <v>Week 0</v>
      </c>
    </row>
    <row r="317" spans="1:12" x14ac:dyDescent="0.2">
      <c r="A317" s="1">
        <v>44827</v>
      </c>
      <c r="B317" t="s">
        <v>7</v>
      </c>
      <c r="C317" s="1">
        <v>44917</v>
      </c>
      <c r="D317" t="s">
        <v>1641</v>
      </c>
      <c r="E317" t="s">
        <v>80</v>
      </c>
      <c r="F317" t="s">
        <v>79</v>
      </c>
      <c r="G317" t="s">
        <v>79</v>
      </c>
      <c r="H317" t="s">
        <v>1282</v>
      </c>
      <c r="I317">
        <f>MONTH(Table6[[#This Row],[Loan Date]])</f>
        <v>9</v>
      </c>
      <c r="J317" t="str">
        <f>_xlfn.XLOOKUP(Table6[[#This Row],[Numeric Month]],$N$5:$N$11,$O$5:$O$11)</f>
        <v>Sept</v>
      </c>
      <c r="K317" t="str">
        <f>_xlfn.XLOOKUP(Table6[[#This Row],[Loan Date]],$Q$5:$Q$152,$R$5:$R$152)</f>
        <v>Friday</v>
      </c>
      <c r="L317" t="str">
        <f>_xlfn.XLOOKUP(Table6[[#This Row],[Loan Date]],$Q$5:$Q$152,$S$5:$S$152)</f>
        <v>Week 0</v>
      </c>
    </row>
    <row r="318" spans="1:12" x14ac:dyDescent="0.2">
      <c r="A318" s="1">
        <v>44827</v>
      </c>
      <c r="B318" t="s">
        <v>7</v>
      </c>
      <c r="C318" s="1">
        <v>44917</v>
      </c>
      <c r="D318" t="s">
        <v>1640</v>
      </c>
      <c r="E318" t="s">
        <v>1371</v>
      </c>
      <c r="F318" t="s">
        <v>79</v>
      </c>
      <c r="G318" t="s">
        <v>79</v>
      </c>
      <c r="H318" t="s">
        <v>1282</v>
      </c>
      <c r="I318">
        <f>MONTH(Table6[[#This Row],[Loan Date]])</f>
        <v>9</v>
      </c>
      <c r="J318" t="str">
        <f>_xlfn.XLOOKUP(Table6[[#This Row],[Numeric Month]],$N$5:$N$11,$O$5:$O$11)</f>
        <v>Sept</v>
      </c>
      <c r="K318" t="str">
        <f>_xlfn.XLOOKUP(Table6[[#This Row],[Loan Date]],$Q$5:$Q$152,$R$5:$R$152)</f>
        <v>Friday</v>
      </c>
      <c r="L318" t="str">
        <f>_xlfn.XLOOKUP(Table6[[#This Row],[Loan Date]],$Q$5:$Q$152,$S$5:$S$152)</f>
        <v>Week 0</v>
      </c>
    </row>
    <row r="319" spans="1:12" x14ac:dyDescent="0.2">
      <c r="A319" s="1">
        <v>44827</v>
      </c>
      <c r="B319" t="s">
        <v>7</v>
      </c>
      <c r="C319" s="1">
        <v>44917</v>
      </c>
      <c r="D319" t="s">
        <v>1639</v>
      </c>
      <c r="E319" t="s">
        <v>80</v>
      </c>
      <c r="F319" t="s">
        <v>79</v>
      </c>
      <c r="G319" t="s">
        <v>79</v>
      </c>
      <c r="H319" t="s">
        <v>1282</v>
      </c>
      <c r="I319">
        <f>MONTH(Table6[[#This Row],[Loan Date]])</f>
        <v>9</v>
      </c>
      <c r="J319" t="str">
        <f>_xlfn.XLOOKUP(Table6[[#This Row],[Numeric Month]],$N$5:$N$11,$O$5:$O$11)</f>
        <v>Sept</v>
      </c>
      <c r="K319" t="str">
        <f>_xlfn.XLOOKUP(Table6[[#This Row],[Loan Date]],$Q$5:$Q$152,$R$5:$R$152)</f>
        <v>Friday</v>
      </c>
      <c r="L319" t="str">
        <f>_xlfn.XLOOKUP(Table6[[#This Row],[Loan Date]],$Q$5:$Q$152,$S$5:$S$152)</f>
        <v>Week 0</v>
      </c>
    </row>
    <row r="320" spans="1:12" x14ac:dyDescent="0.2">
      <c r="A320" s="1">
        <v>44827</v>
      </c>
      <c r="B320" t="s">
        <v>7</v>
      </c>
      <c r="C320" s="1">
        <v>44917</v>
      </c>
      <c r="D320" t="s">
        <v>1638</v>
      </c>
      <c r="E320" t="s">
        <v>80</v>
      </c>
      <c r="F320" t="s">
        <v>79</v>
      </c>
      <c r="G320" t="s">
        <v>79</v>
      </c>
      <c r="H320" t="s">
        <v>1282</v>
      </c>
      <c r="I320">
        <f>MONTH(Table6[[#This Row],[Loan Date]])</f>
        <v>9</v>
      </c>
      <c r="J320" t="str">
        <f>_xlfn.XLOOKUP(Table6[[#This Row],[Numeric Month]],$N$5:$N$11,$O$5:$O$11)</f>
        <v>Sept</v>
      </c>
      <c r="K320" t="str">
        <f>_xlfn.XLOOKUP(Table6[[#This Row],[Loan Date]],$Q$5:$Q$152,$R$5:$R$152)</f>
        <v>Friday</v>
      </c>
      <c r="L320" t="str">
        <f>_xlfn.XLOOKUP(Table6[[#This Row],[Loan Date]],$Q$5:$Q$152,$S$5:$S$152)</f>
        <v>Week 0</v>
      </c>
    </row>
    <row r="321" spans="1:12" x14ac:dyDescent="0.2">
      <c r="A321" s="1">
        <v>44827</v>
      </c>
      <c r="B321" t="s">
        <v>7</v>
      </c>
      <c r="C321" s="1">
        <v>44917</v>
      </c>
      <c r="D321" t="s">
        <v>1181</v>
      </c>
      <c r="E321" t="s">
        <v>80</v>
      </c>
      <c r="F321" t="s">
        <v>79</v>
      </c>
      <c r="G321" t="s">
        <v>79</v>
      </c>
      <c r="H321" t="s">
        <v>1282</v>
      </c>
      <c r="I321">
        <f>MONTH(Table6[[#This Row],[Loan Date]])</f>
        <v>9</v>
      </c>
      <c r="J321" t="str">
        <f>_xlfn.XLOOKUP(Table6[[#This Row],[Numeric Month]],$N$5:$N$11,$O$5:$O$11)</f>
        <v>Sept</v>
      </c>
      <c r="K321" t="str">
        <f>_xlfn.XLOOKUP(Table6[[#This Row],[Loan Date]],$Q$5:$Q$152,$R$5:$R$152)</f>
        <v>Friday</v>
      </c>
      <c r="L321" t="str">
        <f>_xlfn.XLOOKUP(Table6[[#This Row],[Loan Date]],$Q$5:$Q$152,$S$5:$S$152)</f>
        <v>Week 0</v>
      </c>
    </row>
    <row r="322" spans="1:12" x14ac:dyDescent="0.2">
      <c r="A322" s="1">
        <v>44827</v>
      </c>
      <c r="B322" t="s">
        <v>7</v>
      </c>
      <c r="C322" s="1">
        <v>44917</v>
      </c>
      <c r="D322" t="s">
        <v>1217</v>
      </c>
      <c r="E322" t="s">
        <v>80</v>
      </c>
      <c r="F322" t="s">
        <v>79</v>
      </c>
      <c r="G322" t="s">
        <v>79</v>
      </c>
      <c r="H322" t="s">
        <v>1282</v>
      </c>
      <c r="I322">
        <f>MONTH(Table6[[#This Row],[Loan Date]])</f>
        <v>9</v>
      </c>
      <c r="J322" t="str">
        <f>_xlfn.XLOOKUP(Table6[[#This Row],[Numeric Month]],$N$5:$N$11,$O$5:$O$11)</f>
        <v>Sept</v>
      </c>
      <c r="K322" t="str">
        <f>_xlfn.XLOOKUP(Table6[[#This Row],[Loan Date]],$Q$5:$Q$152,$R$5:$R$152)</f>
        <v>Friday</v>
      </c>
      <c r="L322" t="str">
        <f>_xlfn.XLOOKUP(Table6[[#This Row],[Loan Date]],$Q$5:$Q$152,$S$5:$S$152)</f>
        <v>Week 0</v>
      </c>
    </row>
    <row r="323" spans="1:12" x14ac:dyDescent="0.2">
      <c r="A323" s="1">
        <v>44827</v>
      </c>
      <c r="B323" t="s">
        <v>7</v>
      </c>
      <c r="C323" s="1">
        <v>44917</v>
      </c>
      <c r="D323" t="s">
        <v>1637</v>
      </c>
      <c r="E323" t="s">
        <v>80</v>
      </c>
      <c r="F323" t="s">
        <v>79</v>
      </c>
      <c r="G323" t="s">
        <v>79</v>
      </c>
      <c r="H323" t="s">
        <v>1282</v>
      </c>
      <c r="I323">
        <f>MONTH(Table6[[#This Row],[Loan Date]])</f>
        <v>9</v>
      </c>
      <c r="J323" t="str">
        <f>_xlfn.XLOOKUP(Table6[[#This Row],[Numeric Month]],$N$5:$N$11,$O$5:$O$11)</f>
        <v>Sept</v>
      </c>
      <c r="K323" t="str">
        <f>_xlfn.XLOOKUP(Table6[[#This Row],[Loan Date]],$Q$5:$Q$152,$R$5:$R$152)</f>
        <v>Friday</v>
      </c>
      <c r="L323" t="str">
        <f>_xlfn.XLOOKUP(Table6[[#This Row],[Loan Date]],$Q$5:$Q$152,$S$5:$S$152)</f>
        <v>Week 0</v>
      </c>
    </row>
    <row r="324" spans="1:12" x14ac:dyDescent="0.2">
      <c r="A324" s="1">
        <v>44827</v>
      </c>
      <c r="B324" t="s">
        <v>7</v>
      </c>
      <c r="C324" s="1">
        <v>44917</v>
      </c>
      <c r="D324" t="s">
        <v>1636</v>
      </c>
      <c r="E324" t="s">
        <v>1371</v>
      </c>
      <c r="F324" t="s">
        <v>79</v>
      </c>
      <c r="G324" t="s">
        <v>79</v>
      </c>
      <c r="H324" t="s">
        <v>1282</v>
      </c>
      <c r="I324">
        <f>MONTH(Table6[[#This Row],[Loan Date]])</f>
        <v>9</v>
      </c>
      <c r="J324" t="str">
        <f>_xlfn.XLOOKUP(Table6[[#This Row],[Numeric Month]],$N$5:$N$11,$O$5:$O$11)</f>
        <v>Sept</v>
      </c>
      <c r="K324" t="str">
        <f>_xlfn.XLOOKUP(Table6[[#This Row],[Loan Date]],$Q$5:$Q$152,$R$5:$R$152)</f>
        <v>Friday</v>
      </c>
      <c r="L324" t="str">
        <f>_xlfn.XLOOKUP(Table6[[#This Row],[Loan Date]],$Q$5:$Q$152,$S$5:$S$152)</f>
        <v>Week 0</v>
      </c>
    </row>
    <row r="325" spans="1:12" x14ac:dyDescent="0.2">
      <c r="A325" s="1">
        <v>44827</v>
      </c>
      <c r="B325" t="s">
        <v>7</v>
      </c>
      <c r="C325" s="1">
        <v>44827</v>
      </c>
      <c r="D325" t="s">
        <v>969</v>
      </c>
      <c r="E325" t="s">
        <v>37</v>
      </c>
      <c r="F325" t="s">
        <v>37</v>
      </c>
      <c r="G325" t="s">
        <v>20</v>
      </c>
      <c r="H325" t="s">
        <v>1282</v>
      </c>
      <c r="I325">
        <f>MONTH(Table6[[#This Row],[Loan Date]])</f>
        <v>9</v>
      </c>
      <c r="J325" t="str">
        <f>_xlfn.XLOOKUP(Table6[[#This Row],[Numeric Month]],$N$5:$N$11,$O$5:$O$11)</f>
        <v>Sept</v>
      </c>
      <c r="K325" t="str">
        <f>_xlfn.XLOOKUP(Table6[[#This Row],[Loan Date]],$Q$5:$Q$152,$R$5:$R$152)</f>
        <v>Friday</v>
      </c>
      <c r="L325" t="str">
        <f>_xlfn.XLOOKUP(Table6[[#This Row],[Loan Date]],$Q$5:$Q$152,$S$5:$S$152)</f>
        <v>Week 0</v>
      </c>
    </row>
    <row r="326" spans="1:12" x14ac:dyDescent="0.2">
      <c r="A326" s="1">
        <v>44827</v>
      </c>
      <c r="B326" t="s">
        <v>7</v>
      </c>
      <c r="C326" s="1">
        <v>44917</v>
      </c>
      <c r="D326" t="s">
        <v>1635</v>
      </c>
      <c r="E326" t="s">
        <v>80</v>
      </c>
      <c r="F326" t="s">
        <v>79</v>
      </c>
      <c r="G326" t="s">
        <v>79</v>
      </c>
      <c r="H326" t="s">
        <v>1282</v>
      </c>
      <c r="I326">
        <f>MONTH(Table6[[#This Row],[Loan Date]])</f>
        <v>9</v>
      </c>
      <c r="J326" t="str">
        <f>_xlfn.XLOOKUP(Table6[[#This Row],[Numeric Month]],$N$5:$N$11,$O$5:$O$11)</f>
        <v>Sept</v>
      </c>
      <c r="K326" t="str">
        <f>_xlfn.XLOOKUP(Table6[[#This Row],[Loan Date]],$Q$5:$Q$152,$R$5:$R$152)</f>
        <v>Friday</v>
      </c>
      <c r="L326" t="str">
        <f>_xlfn.XLOOKUP(Table6[[#This Row],[Loan Date]],$Q$5:$Q$152,$S$5:$S$152)</f>
        <v>Week 0</v>
      </c>
    </row>
    <row r="327" spans="1:12" x14ac:dyDescent="0.2">
      <c r="A327" s="1">
        <v>44827</v>
      </c>
      <c r="B327" t="s">
        <v>7</v>
      </c>
      <c r="C327" s="1">
        <v>44827</v>
      </c>
      <c r="D327" t="s">
        <v>227</v>
      </c>
      <c r="E327" t="s">
        <v>49</v>
      </c>
      <c r="F327" t="s">
        <v>49</v>
      </c>
      <c r="G327" t="s">
        <v>20</v>
      </c>
      <c r="H327" t="s">
        <v>1282</v>
      </c>
      <c r="I327">
        <f>MONTH(Table6[[#This Row],[Loan Date]])</f>
        <v>9</v>
      </c>
      <c r="J327" t="str">
        <f>_xlfn.XLOOKUP(Table6[[#This Row],[Numeric Month]],$N$5:$N$11,$O$5:$O$11)</f>
        <v>Sept</v>
      </c>
      <c r="K327" t="str">
        <f>_xlfn.XLOOKUP(Table6[[#This Row],[Loan Date]],$Q$5:$Q$152,$R$5:$R$152)</f>
        <v>Friday</v>
      </c>
      <c r="L327" t="str">
        <f>_xlfn.XLOOKUP(Table6[[#This Row],[Loan Date]],$Q$5:$Q$152,$S$5:$S$152)</f>
        <v>Week 0</v>
      </c>
    </row>
    <row r="328" spans="1:12" x14ac:dyDescent="0.2">
      <c r="A328" s="1">
        <v>44827</v>
      </c>
      <c r="B328" t="s">
        <v>7</v>
      </c>
      <c r="C328" s="1">
        <v>44917</v>
      </c>
      <c r="D328" t="s">
        <v>1243</v>
      </c>
      <c r="E328" t="s">
        <v>80</v>
      </c>
      <c r="F328" t="s">
        <v>79</v>
      </c>
      <c r="G328" t="s">
        <v>79</v>
      </c>
      <c r="H328" t="s">
        <v>1282</v>
      </c>
      <c r="I328">
        <f>MONTH(Table6[[#This Row],[Loan Date]])</f>
        <v>9</v>
      </c>
      <c r="J328" t="str">
        <f>_xlfn.XLOOKUP(Table6[[#This Row],[Numeric Month]],$N$5:$N$11,$O$5:$O$11)</f>
        <v>Sept</v>
      </c>
      <c r="K328" t="str">
        <f>_xlfn.XLOOKUP(Table6[[#This Row],[Loan Date]],$Q$5:$Q$152,$R$5:$R$152)</f>
        <v>Friday</v>
      </c>
      <c r="L328" t="str">
        <f>_xlfn.XLOOKUP(Table6[[#This Row],[Loan Date]],$Q$5:$Q$152,$S$5:$S$152)</f>
        <v>Week 0</v>
      </c>
    </row>
    <row r="329" spans="1:12" x14ac:dyDescent="0.2">
      <c r="A329" s="1">
        <v>44827</v>
      </c>
      <c r="B329" t="s">
        <v>7</v>
      </c>
      <c r="C329" s="1">
        <v>44917</v>
      </c>
      <c r="D329" t="s">
        <v>1271</v>
      </c>
      <c r="E329" t="s">
        <v>80</v>
      </c>
      <c r="F329" t="s">
        <v>79</v>
      </c>
      <c r="G329" t="s">
        <v>79</v>
      </c>
      <c r="H329" t="s">
        <v>1282</v>
      </c>
      <c r="I329">
        <f>MONTH(Table6[[#This Row],[Loan Date]])</f>
        <v>9</v>
      </c>
      <c r="J329" t="str">
        <f>_xlfn.XLOOKUP(Table6[[#This Row],[Numeric Month]],$N$5:$N$11,$O$5:$O$11)</f>
        <v>Sept</v>
      </c>
      <c r="K329" t="str">
        <f>_xlfn.XLOOKUP(Table6[[#This Row],[Loan Date]],$Q$5:$Q$152,$R$5:$R$152)</f>
        <v>Friday</v>
      </c>
      <c r="L329" t="str">
        <f>_xlfn.XLOOKUP(Table6[[#This Row],[Loan Date]],$Q$5:$Q$152,$S$5:$S$152)</f>
        <v>Week 0</v>
      </c>
    </row>
    <row r="330" spans="1:12" x14ac:dyDescent="0.2">
      <c r="A330" s="1">
        <v>44827</v>
      </c>
      <c r="B330" t="s">
        <v>7</v>
      </c>
      <c r="C330" s="1">
        <v>44917</v>
      </c>
      <c r="D330" t="s">
        <v>1219</v>
      </c>
      <c r="E330" t="s">
        <v>80</v>
      </c>
      <c r="F330" t="s">
        <v>79</v>
      </c>
      <c r="G330" t="s">
        <v>79</v>
      </c>
      <c r="H330" t="s">
        <v>1282</v>
      </c>
      <c r="I330">
        <f>MONTH(Table6[[#This Row],[Loan Date]])</f>
        <v>9</v>
      </c>
      <c r="J330" t="str">
        <f>_xlfn.XLOOKUP(Table6[[#This Row],[Numeric Month]],$N$5:$N$11,$O$5:$O$11)</f>
        <v>Sept</v>
      </c>
      <c r="K330" t="str">
        <f>_xlfn.XLOOKUP(Table6[[#This Row],[Loan Date]],$Q$5:$Q$152,$R$5:$R$152)</f>
        <v>Friday</v>
      </c>
      <c r="L330" t="str">
        <f>_xlfn.XLOOKUP(Table6[[#This Row],[Loan Date]],$Q$5:$Q$152,$S$5:$S$152)</f>
        <v>Week 0</v>
      </c>
    </row>
    <row r="331" spans="1:12" x14ac:dyDescent="0.2">
      <c r="A331" s="1">
        <v>44827</v>
      </c>
      <c r="B331" t="s">
        <v>7</v>
      </c>
      <c r="C331" s="1">
        <v>44917</v>
      </c>
      <c r="D331" t="s">
        <v>1634</v>
      </c>
      <c r="E331" t="s">
        <v>1371</v>
      </c>
      <c r="F331" t="s">
        <v>79</v>
      </c>
      <c r="G331" t="s">
        <v>79</v>
      </c>
      <c r="H331" t="s">
        <v>1282</v>
      </c>
      <c r="I331">
        <f>MONTH(Table6[[#This Row],[Loan Date]])</f>
        <v>9</v>
      </c>
      <c r="J331" t="str">
        <f>_xlfn.XLOOKUP(Table6[[#This Row],[Numeric Month]],$N$5:$N$11,$O$5:$O$11)</f>
        <v>Sept</v>
      </c>
      <c r="K331" t="str">
        <f>_xlfn.XLOOKUP(Table6[[#This Row],[Loan Date]],$Q$5:$Q$152,$R$5:$R$152)</f>
        <v>Friday</v>
      </c>
      <c r="L331" t="str">
        <f>_xlfn.XLOOKUP(Table6[[#This Row],[Loan Date]],$Q$5:$Q$152,$S$5:$S$152)</f>
        <v>Week 0</v>
      </c>
    </row>
    <row r="332" spans="1:12" x14ac:dyDescent="0.2">
      <c r="A332" s="1">
        <v>44827</v>
      </c>
      <c r="B332" t="s">
        <v>5</v>
      </c>
      <c r="C332" s="1">
        <v>44827</v>
      </c>
      <c r="D332" t="s">
        <v>1460</v>
      </c>
      <c r="E332" t="s">
        <v>37</v>
      </c>
      <c r="F332" t="s">
        <v>37</v>
      </c>
      <c r="G332" t="s">
        <v>20</v>
      </c>
      <c r="H332" t="s">
        <v>1282</v>
      </c>
      <c r="I332">
        <f>MONTH(Table6[[#This Row],[Loan Date]])</f>
        <v>9</v>
      </c>
      <c r="J332" t="str">
        <f>_xlfn.XLOOKUP(Table6[[#This Row],[Numeric Month]],$N$5:$N$11,$O$5:$O$11)</f>
        <v>Sept</v>
      </c>
      <c r="K332" t="str">
        <f>_xlfn.XLOOKUP(Table6[[#This Row],[Loan Date]],$Q$5:$Q$152,$R$5:$R$152)</f>
        <v>Friday</v>
      </c>
      <c r="L332" t="str">
        <f>_xlfn.XLOOKUP(Table6[[#This Row],[Loan Date]],$Q$5:$Q$152,$S$5:$S$152)</f>
        <v>Week 0</v>
      </c>
    </row>
    <row r="333" spans="1:12" x14ac:dyDescent="0.2">
      <c r="A333" s="1">
        <v>44827</v>
      </c>
      <c r="B333" t="s">
        <v>5</v>
      </c>
      <c r="C333" s="1">
        <v>44841</v>
      </c>
      <c r="D333" t="s">
        <v>425</v>
      </c>
      <c r="E333" t="s">
        <v>9</v>
      </c>
      <c r="F333" t="s">
        <v>8</v>
      </c>
      <c r="G333" t="s">
        <v>1</v>
      </c>
      <c r="H333" t="s">
        <v>1282</v>
      </c>
      <c r="I333">
        <f>MONTH(Table6[[#This Row],[Loan Date]])</f>
        <v>9</v>
      </c>
      <c r="J333" t="str">
        <f>_xlfn.XLOOKUP(Table6[[#This Row],[Numeric Month]],$N$5:$N$11,$O$5:$O$11)</f>
        <v>Sept</v>
      </c>
      <c r="K333" t="str">
        <f>_xlfn.XLOOKUP(Table6[[#This Row],[Loan Date]],$Q$5:$Q$152,$R$5:$R$152)</f>
        <v>Friday</v>
      </c>
      <c r="L333" t="str">
        <f>_xlfn.XLOOKUP(Table6[[#This Row],[Loan Date]],$Q$5:$Q$152,$S$5:$S$152)</f>
        <v>Week 0</v>
      </c>
    </row>
    <row r="334" spans="1:12" x14ac:dyDescent="0.2">
      <c r="A334" s="1">
        <v>44827</v>
      </c>
      <c r="B334" t="s">
        <v>7</v>
      </c>
      <c r="C334" s="1">
        <v>44827</v>
      </c>
      <c r="D334" t="s">
        <v>996</v>
      </c>
      <c r="E334" t="s">
        <v>168</v>
      </c>
      <c r="F334" t="s">
        <v>168</v>
      </c>
      <c r="G334" t="s">
        <v>20</v>
      </c>
      <c r="H334" t="s">
        <v>1282</v>
      </c>
      <c r="I334">
        <f>MONTH(Table6[[#This Row],[Loan Date]])</f>
        <v>9</v>
      </c>
      <c r="J334" t="str">
        <f>_xlfn.XLOOKUP(Table6[[#This Row],[Numeric Month]],$N$5:$N$11,$O$5:$O$11)</f>
        <v>Sept</v>
      </c>
      <c r="K334" t="str">
        <f>_xlfn.XLOOKUP(Table6[[#This Row],[Loan Date]],$Q$5:$Q$152,$R$5:$R$152)</f>
        <v>Friday</v>
      </c>
      <c r="L334" t="str">
        <f>_xlfn.XLOOKUP(Table6[[#This Row],[Loan Date]],$Q$5:$Q$152,$S$5:$S$152)</f>
        <v>Week 0</v>
      </c>
    </row>
    <row r="335" spans="1:12" x14ac:dyDescent="0.2">
      <c r="A335" s="1">
        <v>44827</v>
      </c>
      <c r="B335" t="s">
        <v>5</v>
      </c>
      <c r="C335" s="1">
        <v>44834</v>
      </c>
      <c r="D335" t="s">
        <v>743</v>
      </c>
      <c r="E335" t="s">
        <v>52</v>
      </c>
      <c r="F335" t="s">
        <v>51</v>
      </c>
      <c r="G335" t="s">
        <v>1</v>
      </c>
      <c r="H335" t="s">
        <v>1282</v>
      </c>
      <c r="I335">
        <f>MONTH(Table6[[#This Row],[Loan Date]])</f>
        <v>9</v>
      </c>
      <c r="J335" t="str">
        <f>_xlfn.XLOOKUP(Table6[[#This Row],[Numeric Month]],$N$5:$N$11,$O$5:$O$11)</f>
        <v>Sept</v>
      </c>
      <c r="K335" t="str">
        <f>_xlfn.XLOOKUP(Table6[[#This Row],[Loan Date]],$Q$5:$Q$152,$R$5:$R$152)</f>
        <v>Friday</v>
      </c>
      <c r="L335" t="str">
        <f>_xlfn.XLOOKUP(Table6[[#This Row],[Loan Date]],$Q$5:$Q$152,$S$5:$S$152)</f>
        <v>Week 0</v>
      </c>
    </row>
    <row r="336" spans="1:12" x14ac:dyDescent="0.2">
      <c r="A336" s="1">
        <v>44827</v>
      </c>
      <c r="B336" t="s">
        <v>5</v>
      </c>
      <c r="C336" s="1">
        <v>44841</v>
      </c>
      <c r="D336" t="s">
        <v>104</v>
      </c>
      <c r="E336" t="s">
        <v>9</v>
      </c>
      <c r="F336" t="s">
        <v>8</v>
      </c>
      <c r="G336" t="s">
        <v>1</v>
      </c>
      <c r="H336" t="s">
        <v>1282</v>
      </c>
      <c r="I336">
        <f>MONTH(Table6[[#This Row],[Loan Date]])</f>
        <v>9</v>
      </c>
      <c r="J336" t="str">
        <f>_xlfn.XLOOKUP(Table6[[#This Row],[Numeric Month]],$N$5:$N$11,$O$5:$O$11)</f>
        <v>Sept</v>
      </c>
      <c r="K336" t="str">
        <f>_xlfn.XLOOKUP(Table6[[#This Row],[Loan Date]],$Q$5:$Q$152,$R$5:$R$152)</f>
        <v>Friday</v>
      </c>
      <c r="L336" t="str">
        <f>_xlfn.XLOOKUP(Table6[[#This Row],[Loan Date]],$Q$5:$Q$152,$S$5:$S$152)</f>
        <v>Week 0</v>
      </c>
    </row>
    <row r="337" spans="1:12" x14ac:dyDescent="0.2">
      <c r="A337" s="1">
        <v>44827</v>
      </c>
      <c r="B337" t="s">
        <v>5</v>
      </c>
      <c r="C337" s="1">
        <v>44827</v>
      </c>
      <c r="D337" t="s">
        <v>1524</v>
      </c>
      <c r="E337" t="s">
        <v>23</v>
      </c>
      <c r="F337" t="s">
        <v>23</v>
      </c>
      <c r="G337" t="s">
        <v>20</v>
      </c>
      <c r="H337" t="s">
        <v>1282</v>
      </c>
      <c r="I337">
        <f>MONTH(Table6[[#This Row],[Loan Date]])</f>
        <v>9</v>
      </c>
      <c r="J337" t="str">
        <f>_xlfn.XLOOKUP(Table6[[#This Row],[Numeric Month]],$N$5:$N$11,$O$5:$O$11)</f>
        <v>Sept</v>
      </c>
      <c r="K337" t="str">
        <f>_xlfn.XLOOKUP(Table6[[#This Row],[Loan Date]],$Q$5:$Q$152,$R$5:$R$152)</f>
        <v>Friday</v>
      </c>
      <c r="L337" t="str">
        <f>_xlfn.XLOOKUP(Table6[[#This Row],[Loan Date]],$Q$5:$Q$152,$S$5:$S$152)</f>
        <v>Week 0</v>
      </c>
    </row>
    <row r="338" spans="1:12" x14ac:dyDescent="0.2">
      <c r="A338" s="1">
        <v>44827</v>
      </c>
      <c r="B338" t="s">
        <v>7</v>
      </c>
      <c r="C338" s="1">
        <v>44840</v>
      </c>
      <c r="D338" t="s">
        <v>1633</v>
      </c>
      <c r="E338" t="s">
        <v>3</v>
      </c>
      <c r="F338" t="s">
        <v>2</v>
      </c>
      <c r="G338" t="s">
        <v>1</v>
      </c>
      <c r="H338" t="s">
        <v>1282</v>
      </c>
      <c r="I338">
        <f>MONTH(Table6[[#This Row],[Loan Date]])</f>
        <v>9</v>
      </c>
      <c r="J338" t="str">
        <f>_xlfn.XLOOKUP(Table6[[#This Row],[Numeric Month]],$N$5:$N$11,$O$5:$O$11)</f>
        <v>Sept</v>
      </c>
      <c r="K338" t="str">
        <f>_xlfn.XLOOKUP(Table6[[#This Row],[Loan Date]],$Q$5:$Q$152,$R$5:$R$152)</f>
        <v>Friday</v>
      </c>
      <c r="L338" t="str">
        <f>_xlfn.XLOOKUP(Table6[[#This Row],[Loan Date]],$Q$5:$Q$152,$S$5:$S$152)</f>
        <v>Week 0</v>
      </c>
    </row>
    <row r="339" spans="1:12" x14ac:dyDescent="0.2">
      <c r="A339" s="1">
        <v>44827</v>
      </c>
      <c r="B339" t="s">
        <v>7</v>
      </c>
      <c r="C339" s="1">
        <v>44834</v>
      </c>
      <c r="D339" t="s">
        <v>1632</v>
      </c>
      <c r="E339" t="s">
        <v>52</v>
      </c>
      <c r="F339" t="s">
        <v>51</v>
      </c>
      <c r="G339" t="s">
        <v>1</v>
      </c>
      <c r="H339" t="s">
        <v>1282</v>
      </c>
      <c r="I339">
        <f>MONTH(Table6[[#This Row],[Loan Date]])</f>
        <v>9</v>
      </c>
      <c r="J339" t="str">
        <f>_xlfn.XLOOKUP(Table6[[#This Row],[Numeric Month]],$N$5:$N$11,$O$5:$O$11)</f>
        <v>Sept</v>
      </c>
      <c r="K339" t="str">
        <f>_xlfn.XLOOKUP(Table6[[#This Row],[Loan Date]],$Q$5:$Q$152,$R$5:$R$152)</f>
        <v>Friday</v>
      </c>
      <c r="L339" t="str">
        <f>_xlfn.XLOOKUP(Table6[[#This Row],[Loan Date]],$Q$5:$Q$152,$S$5:$S$152)</f>
        <v>Week 0</v>
      </c>
    </row>
    <row r="340" spans="1:12" x14ac:dyDescent="0.2">
      <c r="A340" s="1">
        <v>44827</v>
      </c>
      <c r="B340" t="s">
        <v>7</v>
      </c>
      <c r="C340" s="1">
        <v>44917</v>
      </c>
      <c r="D340" t="s">
        <v>1631</v>
      </c>
      <c r="E340" t="s">
        <v>80</v>
      </c>
      <c r="F340" t="s">
        <v>79</v>
      </c>
      <c r="G340" t="s">
        <v>79</v>
      </c>
      <c r="H340" t="s">
        <v>1282</v>
      </c>
      <c r="I340">
        <f>MONTH(Table6[[#This Row],[Loan Date]])</f>
        <v>9</v>
      </c>
      <c r="J340" t="str">
        <f>_xlfn.XLOOKUP(Table6[[#This Row],[Numeric Month]],$N$5:$N$11,$O$5:$O$11)</f>
        <v>Sept</v>
      </c>
      <c r="K340" t="str">
        <f>_xlfn.XLOOKUP(Table6[[#This Row],[Loan Date]],$Q$5:$Q$152,$R$5:$R$152)</f>
        <v>Friday</v>
      </c>
      <c r="L340" t="str">
        <f>_xlfn.XLOOKUP(Table6[[#This Row],[Loan Date]],$Q$5:$Q$152,$S$5:$S$152)</f>
        <v>Week 0</v>
      </c>
    </row>
    <row r="341" spans="1:12" x14ac:dyDescent="0.2">
      <c r="A341" s="1">
        <v>44827</v>
      </c>
      <c r="B341" t="s">
        <v>7</v>
      </c>
      <c r="C341" s="1">
        <v>44917</v>
      </c>
      <c r="D341" t="s">
        <v>1630</v>
      </c>
      <c r="E341" t="s">
        <v>1371</v>
      </c>
      <c r="F341" t="s">
        <v>79</v>
      </c>
      <c r="G341" t="s">
        <v>79</v>
      </c>
      <c r="H341" t="s">
        <v>1282</v>
      </c>
      <c r="I341">
        <f>MONTH(Table6[[#This Row],[Loan Date]])</f>
        <v>9</v>
      </c>
      <c r="J341" t="str">
        <f>_xlfn.XLOOKUP(Table6[[#This Row],[Numeric Month]],$N$5:$N$11,$O$5:$O$11)</f>
        <v>Sept</v>
      </c>
      <c r="K341" t="str">
        <f>_xlfn.XLOOKUP(Table6[[#This Row],[Loan Date]],$Q$5:$Q$152,$R$5:$R$152)</f>
        <v>Friday</v>
      </c>
      <c r="L341" t="str">
        <f>_xlfn.XLOOKUP(Table6[[#This Row],[Loan Date]],$Q$5:$Q$152,$S$5:$S$152)</f>
        <v>Week 0</v>
      </c>
    </row>
    <row r="342" spans="1:12" x14ac:dyDescent="0.2">
      <c r="A342" s="1">
        <v>44827</v>
      </c>
      <c r="B342" t="s">
        <v>5</v>
      </c>
      <c r="C342" s="1">
        <v>44839</v>
      </c>
      <c r="D342" t="s">
        <v>1057</v>
      </c>
      <c r="E342" t="s">
        <v>3</v>
      </c>
      <c r="F342" t="s">
        <v>2</v>
      </c>
      <c r="G342" t="s">
        <v>1</v>
      </c>
      <c r="H342" t="s">
        <v>1282</v>
      </c>
      <c r="I342">
        <f>MONTH(Table6[[#This Row],[Loan Date]])</f>
        <v>9</v>
      </c>
      <c r="J342" t="str">
        <f>_xlfn.XLOOKUP(Table6[[#This Row],[Numeric Month]],$N$5:$N$11,$O$5:$O$11)</f>
        <v>Sept</v>
      </c>
      <c r="K342" t="str">
        <f>_xlfn.XLOOKUP(Table6[[#This Row],[Loan Date]],$Q$5:$Q$152,$R$5:$R$152)</f>
        <v>Friday</v>
      </c>
      <c r="L342" t="str">
        <f>_xlfn.XLOOKUP(Table6[[#This Row],[Loan Date]],$Q$5:$Q$152,$S$5:$S$152)</f>
        <v>Week 0</v>
      </c>
    </row>
    <row r="343" spans="1:12" x14ac:dyDescent="0.2">
      <c r="A343" s="1">
        <v>44828</v>
      </c>
      <c r="B343" t="s">
        <v>35</v>
      </c>
      <c r="C343" s="1">
        <v>44834</v>
      </c>
      <c r="D343" t="s">
        <v>496</v>
      </c>
      <c r="E343" t="s">
        <v>52</v>
      </c>
      <c r="F343" t="s">
        <v>51</v>
      </c>
      <c r="G343" t="s">
        <v>1</v>
      </c>
      <c r="H343" t="s">
        <v>1282</v>
      </c>
      <c r="I343">
        <f>MONTH(Table6[[#This Row],[Loan Date]])</f>
        <v>9</v>
      </c>
      <c r="J343" t="str">
        <f>_xlfn.XLOOKUP(Table6[[#This Row],[Numeric Month]],$N$5:$N$11,$O$5:$O$11)</f>
        <v>Sept</v>
      </c>
      <c r="K343" t="str">
        <f>_xlfn.XLOOKUP(Table6[[#This Row],[Loan Date]],$Q$5:$Q$152,$R$5:$R$152)</f>
        <v>Saturday</v>
      </c>
      <c r="L343" t="str">
        <f>_xlfn.XLOOKUP(Table6[[#This Row],[Loan Date]],$Q$5:$Q$152,$S$5:$S$152)</f>
        <v>Week 0</v>
      </c>
    </row>
    <row r="344" spans="1:12" x14ac:dyDescent="0.2">
      <c r="A344" s="1">
        <v>44828</v>
      </c>
      <c r="B344" t="s">
        <v>5</v>
      </c>
      <c r="C344" s="1">
        <v>44835</v>
      </c>
      <c r="D344" t="s">
        <v>54</v>
      </c>
      <c r="E344" t="s">
        <v>52</v>
      </c>
      <c r="F344" t="s">
        <v>51</v>
      </c>
      <c r="G344" t="s">
        <v>1</v>
      </c>
      <c r="H344" t="s">
        <v>1282</v>
      </c>
      <c r="I344">
        <f>MONTH(Table6[[#This Row],[Loan Date]])</f>
        <v>9</v>
      </c>
      <c r="J344" t="str">
        <f>_xlfn.XLOOKUP(Table6[[#This Row],[Numeric Month]],$N$5:$N$11,$O$5:$O$11)</f>
        <v>Sept</v>
      </c>
      <c r="K344" t="str">
        <f>_xlfn.XLOOKUP(Table6[[#This Row],[Loan Date]],$Q$5:$Q$152,$R$5:$R$152)</f>
        <v>Saturday</v>
      </c>
      <c r="L344" t="str">
        <f>_xlfn.XLOOKUP(Table6[[#This Row],[Loan Date]],$Q$5:$Q$152,$S$5:$S$152)</f>
        <v>Week 0</v>
      </c>
    </row>
    <row r="345" spans="1:12" x14ac:dyDescent="0.2">
      <c r="A345" s="1">
        <v>44828</v>
      </c>
      <c r="B345" t="s">
        <v>7</v>
      </c>
      <c r="C345" s="1">
        <v>44918</v>
      </c>
      <c r="D345" t="s">
        <v>1233</v>
      </c>
      <c r="E345" t="s">
        <v>80</v>
      </c>
      <c r="F345" t="s">
        <v>79</v>
      </c>
      <c r="G345" t="s">
        <v>79</v>
      </c>
      <c r="H345" t="s">
        <v>1282</v>
      </c>
      <c r="I345">
        <f>MONTH(Table6[[#This Row],[Loan Date]])</f>
        <v>9</v>
      </c>
      <c r="J345" t="str">
        <f>_xlfn.XLOOKUP(Table6[[#This Row],[Numeric Month]],$N$5:$N$11,$O$5:$O$11)</f>
        <v>Sept</v>
      </c>
      <c r="K345" t="str">
        <f>_xlfn.XLOOKUP(Table6[[#This Row],[Loan Date]],$Q$5:$Q$152,$R$5:$R$152)</f>
        <v>Saturday</v>
      </c>
      <c r="L345" t="str">
        <f>_xlfn.XLOOKUP(Table6[[#This Row],[Loan Date]],$Q$5:$Q$152,$S$5:$S$152)</f>
        <v>Week 0</v>
      </c>
    </row>
    <row r="346" spans="1:12" x14ac:dyDescent="0.2">
      <c r="A346" s="1">
        <v>44829</v>
      </c>
      <c r="B346" t="s">
        <v>220</v>
      </c>
      <c r="C346" s="1">
        <v>44829</v>
      </c>
      <c r="D346" t="s">
        <v>496</v>
      </c>
      <c r="E346" t="s">
        <v>52</v>
      </c>
      <c r="F346" t="s">
        <v>51</v>
      </c>
      <c r="G346" t="s">
        <v>1</v>
      </c>
      <c r="H346" t="s">
        <v>1282</v>
      </c>
      <c r="I346">
        <f>MONTH(Table6[[#This Row],[Loan Date]])</f>
        <v>9</v>
      </c>
      <c r="J346" t="str">
        <f>_xlfn.XLOOKUP(Table6[[#This Row],[Numeric Month]],$N$5:$N$11,$O$5:$O$11)</f>
        <v>Sept</v>
      </c>
      <c r="K346" t="str">
        <f>_xlfn.XLOOKUP(Table6[[#This Row],[Loan Date]],$Q$5:$Q$152,$R$5:$R$152)</f>
        <v>Sunday</v>
      </c>
      <c r="L346" t="str">
        <f>_xlfn.XLOOKUP(Table6[[#This Row],[Loan Date]],$Q$5:$Q$152,$S$5:$S$152)</f>
        <v>Week 0</v>
      </c>
    </row>
    <row r="347" spans="1:12" x14ac:dyDescent="0.2">
      <c r="A347" s="1">
        <v>44829</v>
      </c>
      <c r="B347" t="s">
        <v>5</v>
      </c>
      <c r="C347" s="1">
        <v>44829</v>
      </c>
      <c r="D347" t="s">
        <v>77</v>
      </c>
      <c r="E347" t="s">
        <v>23</v>
      </c>
      <c r="F347" t="s">
        <v>23</v>
      </c>
      <c r="G347" t="s">
        <v>20</v>
      </c>
      <c r="H347" t="s">
        <v>1282</v>
      </c>
      <c r="I347">
        <f>MONTH(Table6[[#This Row],[Loan Date]])</f>
        <v>9</v>
      </c>
      <c r="J347" t="str">
        <f>_xlfn.XLOOKUP(Table6[[#This Row],[Numeric Month]],$N$5:$N$11,$O$5:$O$11)</f>
        <v>Sept</v>
      </c>
      <c r="K347" t="str">
        <f>_xlfn.XLOOKUP(Table6[[#This Row],[Loan Date]],$Q$5:$Q$152,$R$5:$R$152)</f>
        <v>Sunday</v>
      </c>
      <c r="L347" t="str">
        <f>_xlfn.XLOOKUP(Table6[[#This Row],[Loan Date]],$Q$5:$Q$152,$S$5:$S$152)</f>
        <v>Week 0</v>
      </c>
    </row>
    <row r="348" spans="1:12" x14ac:dyDescent="0.2">
      <c r="A348" s="1">
        <v>44829</v>
      </c>
      <c r="B348" t="s">
        <v>5</v>
      </c>
      <c r="C348" s="1">
        <v>44829</v>
      </c>
      <c r="D348" t="s">
        <v>260</v>
      </c>
      <c r="E348" t="s">
        <v>21</v>
      </c>
      <c r="F348" t="s">
        <v>21</v>
      </c>
      <c r="G348" t="s">
        <v>20</v>
      </c>
      <c r="H348" t="s">
        <v>1282</v>
      </c>
      <c r="I348">
        <f>MONTH(Table6[[#This Row],[Loan Date]])</f>
        <v>9</v>
      </c>
      <c r="J348" t="str">
        <f>_xlfn.XLOOKUP(Table6[[#This Row],[Numeric Month]],$N$5:$N$11,$O$5:$O$11)</f>
        <v>Sept</v>
      </c>
      <c r="K348" t="str">
        <f>_xlfn.XLOOKUP(Table6[[#This Row],[Loan Date]],$Q$5:$Q$152,$R$5:$R$152)</f>
        <v>Sunday</v>
      </c>
      <c r="L348" t="str">
        <f>_xlfn.XLOOKUP(Table6[[#This Row],[Loan Date]],$Q$5:$Q$152,$S$5:$S$152)</f>
        <v>Week 0</v>
      </c>
    </row>
    <row r="349" spans="1:12" x14ac:dyDescent="0.2">
      <c r="A349" s="1">
        <v>44829</v>
      </c>
      <c r="B349" t="s">
        <v>5</v>
      </c>
      <c r="C349" s="1">
        <v>44836</v>
      </c>
      <c r="D349" t="s">
        <v>255</v>
      </c>
      <c r="E349" t="s">
        <v>52</v>
      </c>
      <c r="F349" t="s">
        <v>51</v>
      </c>
      <c r="G349" t="s">
        <v>1</v>
      </c>
      <c r="H349" t="s">
        <v>1282</v>
      </c>
      <c r="I349">
        <f>MONTH(Table6[[#This Row],[Loan Date]])</f>
        <v>9</v>
      </c>
      <c r="J349" t="str">
        <f>_xlfn.XLOOKUP(Table6[[#This Row],[Numeric Month]],$N$5:$N$11,$O$5:$O$11)</f>
        <v>Sept</v>
      </c>
      <c r="K349" t="str">
        <f>_xlfn.XLOOKUP(Table6[[#This Row],[Loan Date]],$Q$5:$Q$152,$R$5:$R$152)</f>
        <v>Sunday</v>
      </c>
      <c r="L349" t="str">
        <f>_xlfn.XLOOKUP(Table6[[#This Row],[Loan Date]],$Q$5:$Q$152,$S$5:$S$152)</f>
        <v>Week 0</v>
      </c>
    </row>
    <row r="350" spans="1:12" x14ac:dyDescent="0.2">
      <c r="A350" s="1">
        <v>44829</v>
      </c>
      <c r="B350" t="s">
        <v>7</v>
      </c>
      <c r="C350" s="1">
        <v>44843</v>
      </c>
      <c r="D350" t="s">
        <v>146</v>
      </c>
      <c r="E350" t="s">
        <v>52</v>
      </c>
      <c r="F350" t="s">
        <v>51</v>
      </c>
      <c r="G350" t="s">
        <v>1</v>
      </c>
      <c r="H350" t="s">
        <v>1282</v>
      </c>
      <c r="I350">
        <f>MONTH(Table6[[#This Row],[Loan Date]])</f>
        <v>9</v>
      </c>
      <c r="J350" t="str">
        <f>_xlfn.XLOOKUP(Table6[[#This Row],[Numeric Month]],$N$5:$N$11,$O$5:$O$11)</f>
        <v>Sept</v>
      </c>
      <c r="K350" t="str">
        <f>_xlfn.XLOOKUP(Table6[[#This Row],[Loan Date]],$Q$5:$Q$152,$R$5:$R$152)</f>
        <v>Sunday</v>
      </c>
      <c r="L350" t="str">
        <f>_xlfn.XLOOKUP(Table6[[#This Row],[Loan Date]],$Q$5:$Q$152,$S$5:$S$152)</f>
        <v>Week 0</v>
      </c>
    </row>
    <row r="351" spans="1:12" x14ac:dyDescent="0.2">
      <c r="A351" s="1">
        <v>44830</v>
      </c>
      <c r="B351" t="s">
        <v>35</v>
      </c>
      <c r="C351" s="1">
        <v>44837</v>
      </c>
      <c r="D351" t="s">
        <v>807</v>
      </c>
      <c r="E351" t="s">
        <v>9</v>
      </c>
      <c r="F351" t="s">
        <v>8</v>
      </c>
      <c r="G351" t="s">
        <v>1</v>
      </c>
      <c r="H351" t="s">
        <v>1282</v>
      </c>
      <c r="I351">
        <f>MONTH(Table6[[#This Row],[Loan Date]])</f>
        <v>9</v>
      </c>
      <c r="J351" t="str">
        <f>_xlfn.XLOOKUP(Table6[[#This Row],[Numeric Month]],$N$5:$N$11,$O$5:$O$11)</f>
        <v>Sept</v>
      </c>
      <c r="K351" t="str">
        <f>_xlfn.XLOOKUP(Table6[[#This Row],[Loan Date]],$Q$5:$Q$152,$R$5:$R$152)</f>
        <v>Monday</v>
      </c>
      <c r="L351" t="str">
        <f>_xlfn.XLOOKUP(Table6[[#This Row],[Loan Date]],$Q$5:$Q$152,$S$5:$S$152)</f>
        <v>Week 1</v>
      </c>
    </row>
    <row r="352" spans="1:12" x14ac:dyDescent="0.2">
      <c r="A352" s="1">
        <v>44830</v>
      </c>
      <c r="B352" t="s">
        <v>35</v>
      </c>
      <c r="C352" s="1">
        <v>44830</v>
      </c>
      <c r="D352" t="s">
        <v>916</v>
      </c>
      <c r="E352" t="s">
        <v>37</v>
      </c>
      <c r="F352" t="s">
        <v>37</v>
      </c>
      <c r="G352" t="s">
        <v>20</v>
      </c>
      <c r="H352" t="s">
        <v>1282</v>
      </c>
      <c r="I352">
        <f>MONTH(Table6[[#This Row],[Loan Date]])</f>
        <v>9</v>
      </c>
      <c r="J352" t="str">
        <f>_xlfn.XLOOKUP(Table6[[#This Row],[Numeric Month]],$N$5:$N$11,$O$5:$O$11)</f>
        <v>Sept</v>
      </c>
      <c r="K352" t="str">
        <f>_xlfn.XLOOKUP(Table6[[#This Row],[Loan Date]],$Q$5:$Q$152,$R$5:$R$152)</f>
        <v>Monday</v>
      </c>
      <c r="L352" t="str">
        <f>_xlfn.XLOOKUP(Table6[[#This Row],[Loan Date]],$Q$5:$Q$152,$S$5:$S$152)</f>
        <v>Week 1</v>
      </c>
    </row>
    <row r="353" spans="1:12" x14ac:dyDescent="0.2">
      <c r="A353" s="1">
        <v>44830</v>
      </c>
      <c r="B353" t="s">
        <v>5</v>
      </c>
      <c r="C353" s="1">
        <v>44830</v>
      </c>
      <c r="D353" t="s">
        <v>314</v>
      </c>
      <c r="E353" t="s">
        <v>49</v>
      </c>
      <c r="F353" t="s">
        <v>49</v>
      </c>
      <c r="G353" t="s">
        <v>20</v>
      </c>
      <c r="H353" t="s">
        <v>1282</v>
      </c>
      <c r="I353">
        <f>MONTH(Table6[[#This Row],[Loan Date]])</f>
        <v>9</v>
      </c>
      <c r="J353" t="str">
        <f>_xlfn.XLOOKUP(Table6[[#This Row],[Numeric Month]],$N$5:$N$11,$O$5:$O$11)</f>
        <v>Sept</v>
      </c>
      <c r="K353" t="str">
        <f>_xlfn.XLOOKUP(Table6[[#This Row],[Loan Date]],$Q$5:$Q$152,$R$5:$R$152)</f>
        <v>Monday</v>
      </c>
      <c r="L353" t="str">
        <f>_xlfn.XLOOKUP(Table6[[#This Row],[Loan Date]],$Q$5:$Q$152,$S$5:$S$152)</f>
        <v>Week 1</v>
      </c>
    </row>
    <row r="354" spans="1:12" x14ac:dyDescent="0.2">
      <c r="A354" s="1">
        <v>44830</v>
      </c>
      <c r="B354" t="s">
        <v>5</v>
      </c>
      <c r="C354" s="1">
        <v>44830</v>
      </c>
      <c r="D354" t="s">
        <v>681</v>
      </c>
      <c r="E354" t="s">
        <v>23</v>
      </c>
      <c r="F354" t="s">
        <v>23</v>
      </c>
      <c r="G354" t="s">
        <v>20</v>
      </c>
      <c r="H354" t="s">
        <v>1282</v>
      </c>
      <c r="I354">
        <f>MONTH(Table6[[#This Row],[Loan Date]])</f>
        <v>9</v>
      </c>
      <c r="J354" t="str">
        <f>_xlfn.XLOOKUP(Table6[[#This Row],[Numeric Month]],$N$5:$N$11,$O$5:$O$11)</f>
        <v>Sept</v>
      </c>
      <c r="K354" t="str">
        <f>_xlfn.XLOOKUP(Table6[[#This Row],[Loan Date]],$Q$5:$Q$152,$R$5:$R$152)</f>
        <v>Monday</v>
      </c>
      <c r="L354" t="str">
        <f>_xlfn.XLOOKUP(Table6[[#This Row],[Loan Date]],$Q$5:$Q$152,$S$5:$S$152)</f>
        <v>Week 1</v>
      </c>
    </row>
    <row r="355" spans="1:12" x14ac:dyDescent="0.2">
      <c r="A355" s="1">
        <v>44830</v>
      </c>
      <c r="B355" t="s">
        <v>5</v>
      </c>
      <c r="C355" s="1">
        <v>44830</v>
      </c>
      <c r="D355" t="s">
        <v>660</v>
      </c>
      <c r="E355" t="s">
        <v>21</v>
      </c>
      <c r="F355" t="s">
        <v>21</v>
      </c>
      <c r="G355" t="s">
        <v>20</v>
      </c>
      <c r="H355" t="s">
        <v>1282</v>
      </c>
      <c r="I355">
        <f>MONTH(Table6[[#This Row],[Loan Date]])</f>
        <v>9</v>
      </c>
      <c r="J355" t="str">
        <f>_xlfn.XLOOKUP(Table6[[#This Row],[Numeric Month]],$N$5:$N$11,$O$5:$O$11)</f>
        <v>Sept</v>
      </c>
      <c r="K355" t="str">
        <f>_xlfn.XLOOKUP(Table6[[#This Row],[Loan Date]],$Q$5:$Q$152,$R$5:$R$152)</f>
        <v>Monday</v>
      </c>
      <c r="L355" t="str">
        <f>_xlfn.XLOOKUP(Table6[[#This Row],[Loan Date]],$Q$5:$Q$152,$S$5:$S$152)</f>
        <v>Week 1</v>
      </c>
    </row>
    <row r="356" spans="1:12" x14ac:dyDescent="0.2">
      <c r="A356" s="1">
        <v>44830</v>
      </c>
      <c r="B356" t="s">
        <v>5</v>
      </c>
      <c r="C356" s="1">
        <v>44830</v>
      </c>
      <c r="D356" t="s">
        <v>1508</v>
      </c>
      <c r="E356" t="s">
        <v>162</v>
      </c>
      <c r="F356" t="s">
        <v>162</v>
      </c>
      <c r="G356" t="s">
        <v>11</v>
      </c>
      <c r="H356" t="s">
        <v>1282</v>
      </c>
      <c r="I356">
        <f>MONTH(Table6[[#This Row],[Loan Date]])</f>
        <v>9</v>
      </c>
      <c r="J356" t="str">
        <f>_xlfn.XLOOKUP(Table6[[#This Row],[Numeric Month]],$N$5:$N$11,$O$5:$O$11)</f>
        <v>Sept</v>
      </c>
      <c r="K356" t="str">
        <f>_xlfn.XLOOKUP(Table6[[#This Row],[Loan Date]],$Q$5:$Q$152,$R$5:$R$152)</f>
        <v>Monday</v>
      </c>
      <c r="L356" t="str">
        <f>_xlfn.XLOOKUP(Table6[[#This Row],[Loan Date]],$Q$5:$Q$152,$S$5:$S$152)</f>
        <v>Week 1</v>
      </c>
    </row>
    <row r="357" spans="1:12" x14ac:dyDescent="0.2">
      <c r="A357" s="1">
        <v>44830</v>
      </c>
      <c r="B357" t="s">
        <v>5</v>
      </c>
      <c r="C357" s="1">
        <v>44830</v>
      </c>
      <c r="D357" t="s">
        <v>912</v>
      </c>
      <c r="E357" t="s">
        <v>37</v>
      </c>
      <c r="F357" t="s">
        <v>37</v>
      </c>
      <c r="G357" t="s">
        <v>20</v>
      </c>
      <c r="H357" t="s">
        <v>1282</v>
      </c>
      <c r="I357">
        <f>MONTH(Table6[[#This Row],[Loan Date]])</f>
        <v>9</v>
      </c>
      <c r="J357" t="str">
        <f>_xlfn.XLOOKUP(Table6[[#This Row],[Numeric Month]],$N$5:$N$11,$O$5:$O$11)</f>
        <v>Sept</v>
      </c>
      <c r="K357" t="str">
        <f>_xlfn.XLOOKUP(Table6[[#This Row],[Loan Date]],$Q$5:$Q$152,$R$5:$R$152)</f>
        <v>Monday</v>
      </c>
      <c r="L357" t="str">
        <f>_xlfn.XLOOKUP(Table6[[#This Row],[Loan Date]],$Q$5:$Q$152,$S$5:$S$152)</f>
        <v>Week 1</v>
      </c>
    </row>
    <row r="358" spans="1:12" x14ac:dyDescent="0.2">
      <c r="A358" s="1">
        <v>44830</v>
      </c>
      <c r="B358" t="s">
        <v>5</v>
      </c>
      <c r="C358" s="1">
        <v>44830</v>
      </c>
      <c r="D358" t="s">
        <v>26</v>
      </c>
      <c r="E358" t="s">
        <v>23</v>
      </c>
      <c r="F358" t="s">
        <v>23</v>
      </c>
      <c r="G358" t="s">
        <v>20</v>
      </c>
      <c r="H358" t="s">
        <v>1282</v>
      </c>
      <c r="I358">
        <f>MONTH(Table6[[#This Row],[Loan Date]])</f>
        <v>9</v>
      </c>
      <c r="J358" t="str">
        <f>_xlfn.XLOOKUP(Table6[[#This Row],[Numeric Month]],$N$5:$N$11,$O$5:$O$11)</f>
        <v>Sept</v>
      </c>
      <c r="K358" t="str">
        <f>_xlfn.XLOOKUP(Table6[[#This Row],[Loan Date]],$Q$5:$Q$152,$R$5:$R$152)</f>
        <v>Monday</v>
      </c>
      <c r="L358" t="str">
        <f>_xlfn.XLOOKUP(Table6[[#This Row],[Loan Date]],$Q$5:$Q$152,$S$5:$S$152)</f>
        <v>Week 1</v>
      </c>
    </row>
    <row r="359" spans="1:12" x14ac:dyDescent="0.2">
      <c r="A359" s="1">
        <v>44830</v>
      </c>
      <c r="B359" t="s">
        <v>5</v>
      </c>
      <c r="C359" s="1">
        <v>44830</v>
      </c>
      <c r="D359" t="s">
        <v>258</v>
      </c>
      <c r="E359" t="s">
        <v>21</v>
      </c>
      <c r="F359" t="s">
        <v>21</v>
      </c>
      <c r="G359" t="s">
        <v>20</v>
      </c>
      <c r="H359" t="s">
        <v>1282</v>
      </c>
      <c r="I359">
        <f>MONTH(Table6[[#This Row],[Loan Date]])</f>
        <v>9</v>
      </c>
      <c r="J359" t="str">
        <f>_xlfn.XLOOKUP(Table6[[#This Row],[Numeric Month]],$N$5:$N$11,$O$5:$O$11)</f>
        <v>Sept</v>
      </c>
      <c r="K359" t="str">
        <f>_xlfn.XLOOKUP(Table6[[#This Row],[Loan Date]],$Q$5:$Q$152,$R$5:$R$152)</f>
        <v>Monday</v>
      </c>
      <c r="L359" t="str">
        <f>_xlfn.XLOOKUP(Table6[[#This Row],[Loan Date]],$Q$5:$Q$152,$S$5:$S$152)</f>
        <v>Week 1</v>
      </c>
    </row>
    <row r="360" spans="1:12" x14ac:dyDescent="0.2">
      <c r="A360" s="1">
        <v>44830</v>
      </c>
      <c r="B360" t="s">
        <v>5</v>
      </c>
      <c r="C360" s="1">
        <v>44830</v>
      </c>
      <c r="D360" t="s">
        <v>1060</v>
      </c>
      <c r="E360" t="s">
        <v>162</v>
      </c>
      <c r="F360" t="s">
        <v>162</v>
      </c>
      <c r="G360" t="s">
        <v>11</v>
      </c>
      <c r="H360" t="s">
        <v>1282</v>
      </c>
      <c r="I360">
        <f>MONTH(Table6[[#This Row],[Loan Date]])</f>
        <v>9</v>
      </c>
      <c r="J360" t="str">
        <f>_xlfn.XLOOKUP(Table6[[#This Row],[Numeric Month]],$N$5:$N$11,$O$5:$O$11)</f>
        <v>Sept</v>
      </c>
      <c r="K360" t="str">
        <f>_xlfn.XLOOKUP(Table6[[#This Row],[Loan Date]],$Q$5:$Q$152,$R$5:$R$152)</f>
        <v>Monday</v>
      </c>
      <c r="L360" t="str">
        <f>_xlfn.XLOOKUP(Table6[[#This Row],[Loan Date]],$Q$5:$Q$152,$S$5:$S$152)</f>
        <v>Week 1</v>
      </c>
    </row>
    <row r="361" spans="1:12" x14ac:dyDescent="0.2">
      <c r="A361" s="1">
        <v>44830</v>
      </c>
      <c r="B361" t="s">
        <v>5</v>
      </c>
      <c r="C361" s="1">
        <v>44830</v>
      </c>
      <c r="D361" t="s">
        <v>1629</v>
      </c>
      <c r="E361" t="s">
        <v>485</v>
      </c>
      <c r="F361" t="s">
        <v>223</v>
      </c>
      <c r="G361" t="s">
        <v>11</v>
      </c>
      <c r="H361" t="s">
        <v>1282</v>
      </c>
      <c r="I361">
        <f>MONTH(Table6[[#This Row],[Loan Date]])</f>
        <v>9</v>
      </c>
      <c r="J361" t="str">
        <f>_xlfn.XLOOKUP(Table6[[#This Row],[Numeric Month]],$N$5:$N$11,$O$5:$O$11)</f>
        <v>Sept</v>
      </c>
      <c r="K361" t="str">
        <f>_xlfn.XLOOKUP(Table6[[#This Row],[Loan Date]],$Q$5:$Q$152,$R$5:$R$152)</f>
        <v>Monday</v>
      </c>
      <c r="L361" t="str">
        <f>_xlfn.XLOOKUP(Table6[[#This Row],[Loan Date]],$Q$5:$Q$152,$S$5:$S$152)</f>
        <v>Week 1</v>
      </c>
    </row>
    <row r="362" spans="1:12" x14ac:dyDescent="0.2">
      <c r="A362" s="1">
        <v>44830</v>
      </c>
      <c r="B362" t="s">
        <v>5</v>
      </c>
      <c r="C362" s="1">
        <v>44840</v>
      </c>
      <c r="D362" t="s">
        <v>378</v>
      </c>
      <c r="E362" t="s">
        <v>52</v>
      </c>
      <c r="F362" t="s">
        <v>51</v>
      </c>
      <c r="G362" t="s">
        <v>1</v>
      </c>
      <c r="H362" t="s">
        <v>1282</v>
      </c>
      <c r="I362">
        <f>MONTH(Table6[[#This Row],[Loan Date]])</f>
        <v>9</v>
      </c>
      <c r="J362" t="str">
        <f>_xlfn.XLOOKUP(Table6[[#This Row],[Numeric Month]],$N$5:$N$11,$O$5:$O$11)</f>
        <v>Sept</v>
      </c>
      <c r="K362" t="str">
        <f>_xlfn.XLOOKUP(Table6[[#This Row],[Loan Date]],$Q$5:$Q$152,$R$5:$R$152)</f>
        <v>Monday</v>
      </c>
      <c r="L362" t="str">
        <f>_xlfn.XLOOKUP(Table6[[#This Row],[Loan Date]],$Q$5:$Q$152,$S$5:$S$152)</f>
        <v>Week 1</v>
      </c>
    </row>
    <row r="363" spans="1:12" x14ac:dyDescent="0.2">
      <c r="A363" s="1">
        <v>44830</v>
      </c>
      <c r="B363" t="s">
        <v>5</v>
      </c>
      <c r="C363" s="1">
        <v>44830</v>
      </c>
      <c r="D363" t="s">
        <v>227</v>
      </c>
      <c r="E363" t="s">
        <v>49</v>
      </c>
      <c r="F363" t="s">
        <v>49</v>
      </c>
      <c r="G363" t="s">
        <v>20</v>
      </c>
      <c r="H363" t="s">
        <v>1282</v>
      </c>
      <c r="I363">
        <f>MONTH(Table6[[#This Row],[Loan Date]])</f>
        <v>9</v>
      </c>
      <c r="J363" t="str">
        <f>_xlfn.XLOOKUP(Table6[[#This Row],[Numeric Month]],$N$5:$N$11,$O$5:$O$11)</f>
        <v>Sept</v>
      </c>
      <c r="K363" t="str">
        <f>_xlfn.XLOOKUP(Table6[[#This Row],[Loan Date]],$Q$5:$Q$152,$R$5:$R$152)</f>
        <v>Monday</v>
      </c>
      <c r="L363" t="str">
        <f>_xlfn.XLOOKUP(Table6[[#This Row],[Loan Date]],$Q$5:$Q$152,$S$5:$S$152)</f>
        <v>Week 1</v>
      </c>
    </row>
    <row r="364" spans="1:12" x14ac:dyDescent="0.2">
      <c r="A364" s="1">
        <v>44830</v>
      </c>
      <c r="B364" t="s">
        <v>5</v>
      </c>
      <c r="C364" s="1">
        <v>44830</v>
      </c>
      <c r="D364" t="s">
        <v>30</v>
      </c>
      <c r="E364" t="s">
        <v>23</v>
      </c>
      <c r="F364" t="s">
        <v>23</v>
      </c>
      <c r="G364" t="s">
        <v>20</v>
      </c>
      <c r="H364" t="s">
        <v>1282</v>
      </c>
      <c r="I364">
        <f>MONTH(Table6[[#This Row],[Loan Date]])</f>
        <v>9</v>
      </c>
      <c r="J364" t="str">
        <f>_xlfn.XLOOKUP(Table6[[#This Row],[Numeric Month]],$N$5:$N$11,$O$5:$O$11)</f>
        <v>Sept</v>
      </c>
      <c r="K364" t="str">
        <f>_xlfn.XLOOKUP(Table6[[#This Row],[Loan Date]],$Q$5:$Q$152,$R$5:$R$152)</f>
        <v>Monday</v>
      </c>
      <c r="L364" t="str">
        <f>_xlfn.XLOOKUP(Table6[[#This Row],[Loan Date]],$Q$5:$Q$152,$S$5:$S$152)</f>
        <v>Week 1</v>
      </c>
    </row>
    <row r="365" spans="1:12" x14ac:dyDescent="0.2">
      <c r="A365" s="1">
        <v>44830</v>
      </c>
      <c r="B365" t="s">
        <v>5</v>
      </c>
      <c r="C365" s="1">
        <v>44830</v>
      </c>
      <c r="D365" t="s">
        <v>923</v>
      </c>
      <c r="E365" t="s">
        <v>37</v>
      </c>
      <c r="F365" t="s">
        <v>37</v>
      </c>
      <c r="G365" t="s">
        <v>20</v>
      </c>
      <c r="H365" t="s">
        <v>1282</v>
      </c>
      <c r="I365">
        <f>MONTH(Table6[[#This Row],[Loan Date]])</f>
        <v>9</v>
      </c>
      <c r="J365" t="str">
        <f>_xlfn.XLOOKUP(Table6[[#This Row],[Numeric Month]],$N$5:$N$11,$O$5:$O$11)</f>
        <v>Sept</v>
      </c>
      <c r="K365" t="str">
        <f>_xlfn.XLOOKUP(Table6[[#This Row],[Loan Date]],$Q$5:$Q$152,$R$5:$R$152)</f>
        <v>Monday</v>
      </c>
      <c r="L365" t="str">
        <f>_xlfn.XLOOKUP(Table6[[#This Row],[Loan Date]],$Q$5:$Q$152,$S$5:$S$152)</f>
        <v>Week 1</v>
      </c>
    </row>
    <row r="366" spans="1:12" x14ac:dyDescent="0.2">
      <c r="A366" s="1">
        <v>44830</v>
      </c>
      <c r="B366" t="s">
        <v>5</v>
      </c>
      <c r="C366" s="1">
        <v>44830</v>
      </c>
      <c r="D366" t="s">
        <v>1523</v>
      </c>
      <c r="E366" t="s">
        <v>21</v>
      </c>
      <c r="F366" t="s">
        <v>21</v>
      </c>
      <c r="G366" t="s">
        <v>20</v>
      </c>
      <c r="H366" t="s">
        <v>1282</v>
      </c>
      <c r="I366">
        <f>MONTH(Table6[[#This Row],[Loan Date]])</f>
        <v>9</v>
      </c>
      <c r="J366" t="str">
        <f>_xlfn.XLOOKUP(Table6[[#This Row],[Numeric Month]],$N$5:$N$11,$O$5:$O$11)</f>
        <v>Sept</v>
      </c>
      <c r="K366" t="str">
        <f>_xlfn.XLOOKUP(Table6[[#This Row],[Loan Date]],$Q$5:$Q$152,$R$5:$R$152)</f>
        <v>Monday</v>
      </c>
      <c r="L366" t="str">
        <f>_xlfn.XLOOKUP(Table6[[#This Row],[Loan Date]],$Q$5:$Q$152,$S$5:$S$152)</f>
        <v>Week 1</v>
      </c>
    </row>
    <row r="367" spans="1:12" x14ac:dyDescent="0.2">
      <c r="A367" s="1">
        <v>44830</v>
      </c>
      <c r="B367" t="s">
        <v>7</v>
      </c>
      <c r="C367" s="1">
        <v>44920</v>
      </c>
      <c r="D367" t="s">
        <v>1628</v>
      </c>
      <c r="E367" t="s">
        <v>80</v>
      </c>
      <c r="F367" t="s">
        <v>79</v>
      </c>
      <c r="G367" t="s">
        <v>79</v>
      </c>
      <c r="H367" t="s">
        <v>1282</v>
      </c>
      <c r="I367">
        <f>MONTH(Table6[[#This Row],[Loan Date]])</f>
        <v>9</v>
      </c>
      <c r="J367" t="str">
        <f>_xlfn.XLOOKUP(Table6[[#This Row],[Numeric Month]],$N$5:$N$11,$O$5:$O$11)</f>
        <v>Sept</v>
      </c>
      <c r="K367" t="str">
        <f>_xlfn.XLOOKUP(Table6[[#This Row],[Loan Date]],$Q$5:$Q$152,$R$5:$R$152)</f>
        <v>Monday</v>
      </c>
      <c r="L367" t="str">
        <f>_xlfn.XLOOKUP(Table6[[#This Row],[Loan Date]],$Q$5:$Q$152,$S$5:$S$152)</f>
        <v>Week 1</v>
      </c>
    </row>
    <row r="368" spans="1:12" x14ac:dyDescent="0.2">
      <c r="A368" s="1">
        <v>44830</v>
      </c>
      <c r="B368" t="s">
        <v>7</v>
      </c>
      <c r="C368" s="1">
        <v>44830</v>
      </c>
      <c r="D368" t="s">
        <v>343</v>
      </c>
      <c r="E368" t="s">
        <v>23</v>
      </c>
      <c r="F368" t="s">
        <v>23</v>
      </c>
      <c r="G368" t="s">
        <v>20</v>
      </c>
      <c r="H368" t="s">
        <v>1282</v>
      </c>
      <c r="I368">
        <f>MONTH(Table6[[#This Row],[Loan Date]])</f>
        <v>9</v>
      </c>
      <c r="J368" t="str">
        <f>_xlfn.XLOOKUP(Table6[[#This Row],[Numeric Month]],$N$5:$N$11,$O$5:$O$11)</f>
        <v>Sept</v>
      </c>
      <c r="K368" t="str">
        <f>_xlfn.XLOOKUP(Table6[[#This Row],[Loan Date]],$Q$5:$Q$152,$R$5:$R$152)</f>
        <v>Monday</v>
      </c>
      <c r="L368" t="str">
        <f>_xlfn.XLOOKUP(Table6[[#This Row],[Loan Date]],$Q$5:$Q$152,$S$5:$S$152)</f>
        <v>Week 1</v>
      </c>
    </row>
    <row r="369" spans="1:12" x14ac:dyDescent="0.2">
      <c r="A369" s="1">
        <v>44830</v>
      </c>
      <c r="B369" t="s">
        <v>7</v>
      </c>
      <c r="C369" s="1">
        <v>44830</v>
      </c>
      <c r="D369" t="s">
        <v>910</v>
      </c>
      <c r="E369" t="s">
        <v>37</v>
      </c>
      <c r="F369" t="s">
        <v>37</v>
      </c>
      <c r="G369" t="s">
        <v>20</v>
      </c>
      <c r="H369" t="s">
        <v>1282</v>
      </c>
      <c r="I369">
        <f>MONTH(Table6[[#This Row],[Loan Date]])</f>
        <v>9</v>
      </c>
      <c r="J369" t="str">
        <f>_xlfn.XLOOKUP(Table6[[#This Row],[Numeric Month]],$N$5:$N$11,$O$5:$O$11)</f>
        <v>Sept</v>
      </c>
      <c r="K369" t="str">
        <f>_xlfn.XLOOKUP(Table6[[#This Row],[Loan Date]],$Q$5:$Q$152,$R$5:$R$152)</f>
        <v>Monday</v>
      </c>
      <c r="L369" t="str">
        <f>_xlfn.XLOOKUP(Table6[[#This Row],[Loan Date]],$Q$5:$Q$152,$S$5:$S$152)</f>
        <v>Week 1</v>
      </c>
    </row>
    <row r="370" spans="1:12" x14ac:dyDescent="0.2">
      <c r="A370" s="1">
        <v>44830</v>
      </c>
      <c r="B370" t="s">
        <v>7</v>
      </c>
      <c r="C370" s="1">
        <v>44830</v>
      </c>
      <c r="D370" t="s">
        <v>952</v>
      </c>
      <c r="E370" t="s">
        <v>37</v>
      </c>
      <c r="F370" t="s">
        <v>37</v>
      </c>
      <c r="G370" t="s">
        <v>20</v>
      </c>
      <c r="H370" t="s">
        <v>1282</v>
      </c>
      <c r="I370">
        <f>MONTH(Table6[[#This Row],[Loan Date]])</f>
        <v>9</v>
      </c>
      <c r="J370" t="str">
        <f>_xlfn.XLOOKUP(Table6[[#This Row],[Numeric Month]],$N$5:$N$11,$O$5:$O$11)</f>
        <v>Sept</v>
      </c>
      <c r="K370" t="str">
        <f>_xlfn.XLOOKUP(Table6[[#This Row],[Loan Date]],$Q$5:$Q$152,$R$5:$R$152)</f>
        <v>Monday</v>
      </c>
      <c r="L370" t="str">
        <f>_xlfn.XLOOKUP(Table6[[#This Row],[Loan Date]],$Q$5:$Q$152,$S$5:$S$152)</f>
        <v>Week 1</v>
      </c>
    </row>
    <row r="371" spans="1:12" x14ac:dyDescent="0.2">
      <c r="A371" s="1">
        <v>44830</v>
      </c>
      <c r="B371" t="s">
        <v>7</v>
      </c>
      <c r="C371" s="1">
        <v>44830</v>
      </c>
      <c r="D371" t="s">
        <v>969</v>
      </c>
      <c r="E371" t="s">
        <v>37</v>
      </c>
      <c r="F371" t="s">
        <v>37</v>
      </c>
      <c r="G371" t="s">
        <v>20</v>
      </c>
      <c r="H371" t="s">
        <v>1282</v>
      </c>
      <c r="I371">
        <f>MONTH(Table6[[#This Row],[Loan Date]])</f>
        <v>9</v>
      </c>
      <c r="J371" t="str">
        <f>_xlfn.XLOOKUP(Table6[[#This Row],[Numeric Month]],$N$5:$N$11,$O$5:$O$11)</f>
        <v>Sept</v>
      </c>
      <c r="K371" t="str">
        <f>_xlfn.XLOOKUP(Table6[[#This Row],[Loan Date]],$Q$5:$Q$152,$R$5:$R$152)</f>
        <v>Monday</v>
      </c>
      <c r="L371" t="str">
        <f>_xlfn.XLOOKUP(Table6[[#This Row],[Loan Date]],$Q$5:$Q$152,$S$5:$S$152)</f>
        <v>Week 1</v>
      </c>
    </row>
    <row r="372" spans="1:12" x14ac:dyDescent="0.2">
      <c r="A372" s="1">
        <v>44830</v>
      </c>
      <c r="B372" t="s">
        <v>7</v>
      </c>
      <c r="C372" s="1">
        <v>44830</v>
      </c>
      <c r="D372" t="s">
        <v>915</v>
      </c>
      <c r="E372" t="s">
        <v>37</v>
      </c>
      <c r="F372" t="s">
        <v>37</v>
      </c>
      <c r="G372" t="s">
        <v>20</v>
      </c>
      <c r="H372" t="s">
        <v>1282</v>
      </c>
      <c r="I372">
        <f>MONTH(Table6[[#This Row],[Loan Date]])</f>
        <v>9</v>
      </c>
      <c r="J372" t="str">
        <f>_xlfn.XLOOKUP(Table6[[#This Row],[Numeric Month]],$N$5:$N$11,$O$5:$O$11)</f>
        <v>Sept</v>
      </c>
      <c r="K372" t="str">
        <f>_xlfn.XLOOKUP(Table6[[#This Row],[Loan Date]],$Q$5:$Q$152,$R$5:$R$152)</f>
        <v>Monday</v>
      </c>
      <c r="L372" t="str">
        <f>_xlfn.XLOOKUP(Table6[[#This Row],[Loan Date]],$Q$5:$Q$152,$S$5:$S$152)</f>
        <v>Week 1</v>
      </c>
    </row>
    <row r="373" spans="1:12" x14ac:dyDescent="0.2">
      <c r="A373" s="1">
        <v>44830</v>
      </c>
      <c r="B373" t="s">
        <v>7</v>
      </c>
      <c r="C373" s="1">
        <v>44920</v>
      </c>
      <c r="D373" t="s">
        <v>1627</v>
      </c>
      <c r="E373" t="s">
        <v>80</v>
      </c>
      <c r="F373" t="s">
        <v>79</v>
      </c>
      <c r="G373" t="s">
        <v>79</v>
      </c>
      <c r="H373" t="s">
        <v>1282</v>
      </c>
      <c r="I373">
        <f>MONTH(Table6[[#This Row],[Loan Date]])</f>
        <v>9</v>
      </c>
      <c r="J373" t="str">
        <f>_xlfn.XLOOKUP(Table6[[#This Row],[Numeric Month]],$N$5:$N$11,$O$5:$O$11)</f>
        <v>Sept</v>
      </c>
      <c r="K373" t="str">
        <f>_xlfn.XLOOKUP(Table6[[#This Row],[Loan Date]],$Q$5:$Q$152,$R$5:$R$152)</f>
        <v>Monday</v>
      </c>
      <c r="L373" t="str">
        <f>_xlfn.XLOOKUP(Table6[[#This Row],[Loan Date]],$Q$5:$Q$152,$S$5:$S$152)</f>
        <v>Week 1</v>
      </c>
    </row>
    <row r="374" spans="1:12" x14ac:dyDescent="0.2">
      <c r="A374" s="1">
        <v>44830</v>
      </c>
      <c r="B374" t="s">
        <v>7</v>
      </c>
      <c r="C374" s="1">
        <v>44920</v>
      </c>
      <c r="D374" t="s">
        <v>348</v>
      </c>
      <c r="E374" t="s">
        <v>80</v>
      </c>
      <c r="F374" t="s">
        <v>79</v>
      </c>
      <c r="G374" t="s">
        <v>79</v>
      </c>
      <c r="H374" t="s">
        <v>1282</v>
      </c>
      <c r="I374">
        <f>MONTH(Table6[[#This Row],[Loan Date]])</f>
        <v>9</v>
      </c>
      <c r="J374" t="str">
        <f>_xlfn.XLOOKUP(Table6[[#This Row],[Numeric Month]],$N$5:$N$11,$O$5:$O$11)</f>
        <v>Sept</v>
      </c>
      <c r="K374" t="str">
        <f>_xlfn.XLOOKUP(Table6[[#This Row],[Loan Date]],$Q$5:$Q$152,$R$5:$R$152)</f>
        <v>Monday</v>
      </c>
      <c r="L374" t="str">
        <f>_xlfn.XLOOKUP(Table6[[#This Row],[Loan Date]],$Q$5:$Q$152,$S$5:$S$152)</f>
        <v>Week 1</v>
      </c>
    </row>
    <row r="375" spans="1:12" x14ac:dyDescent="0.2">
      <c r="A375" s="1">
        <v>44830</v>
      </c>
      <c r="B375" t="s">
        <v>7</v>
      </c>
      <c r="C375" s="1">
        <v>44920</v>
      </c>
      <c r="D375" t="s">
        <v>1144</v>
      </c>
      <c r="E375" t="s">
        <v>80</v>
      </c>
      <c r="F375" t="s">
        <v>79</v>
      </c>
      <c r="G375" t="s">
        <v>79</v>
      </c>
      <c r="H375" t="s">
        <v>1282</v>
      </c>
      <c r="I375">
        <f>MONTH(Table6[[#This Row],[Loan Date]])</f>
        <v>9</v>
      </c>
      <c r="J375" t="str">
        <f>_xlfn.XLOOKUP(Table6[[#This Row],[Numeric Month]],$N$5:$N$11,$O$5:$O$11)</f>
        <v>Sept</v>
      </c>
      <c r="K375" t="str">
        <f>_xlfn.XLOOKUP(Table6[[#This Row],[Loan Date]],$Q$5:$Q$152,$R$5:$R$152)</f>
        <v>Monday</v>
      </c>
      <c r="L375" t="str">
        <f>_xlfn.XLOOKUP(Table6[[#This Row],[Loan Date]],$Q$5:$Q$152,$S$5:$S$152)</f>
        <v>Week 1</v>
      </c>
    </row>
    <row r="376" spans="1:12" x14ac:dyDescent="0.2">
      <c r="A376" s="1">
        <v>44830</v>
      </c>
      <c r="B376" t="s">
        <v>7</v>
      </c>
      <c r="C376" s="1">
        <v>44920</v>
      </c>
      <c r="D376" t="s">
        <v>1626</v>
      </c>
      <c r="E376" t="s">
        <v>80</v>
      </c>
      <c r="F376" t="s">
        <v>79</v>
      </c>
      <c r="G376" t="s">
        <v>79</v>
      </c>
      <c r="H376" t="s">
        <v>1282</v>
      </c>
      <c r="I376">
        <f>MONTH(Table6[[#This Row],[Loan Date]])</f>
        <v>9</v>
      </c>
      <c r="J376" t="str">
        <f>_xlfn.XLOOKUP(Table6[[#This Row],[Numeric Month]],$N$5:$N$11,$O$5:$O$11)</f>
        <v>Sept</v>
      </c>
      <c r="K376" t="str">
        <f>_xlfn.XLOOKUP(Table6[[#This Row],[Loan Date]],$Q$5:$Q$152,$R$5:$R$152)</f>
        <v>Monday</v>
      </c>
      <c r="L376" t="str">
        <f>_xlfn.XLOOKUP(Table6[[#This Row],[Loan Date]],$Q$5:$Q$152,$S$5:$S$152)</f>
        <v>Week 1</v>
      </c>
    </row>
    <row r="377" spans="1:12" x14ac:dyDescent="0.2">
      <c r="A377" s="1">
        <v>44830</v>
      </c>
      <c r="B377" t="s">
        <v>7</v>
      </c>
      <c r="C377" s="1">
        <v>44986</v>
      </c>
      <c r="D377" t="s">
        <v>792</v>
      </c>
      <c r="E377" t="s">
        <v>162</v>
      </c>
      <c r="F377" t="s">
        <v>162</v>
      </c>
      <c r="G377" t="s">
        <v>11</v>
      </c>
      <c r="H377" t="s">
        <v>1282</v>
      </c>
      <c r="I377">
        <f>MONTH(Table6[[#This Row],[Loan Date]])</f>
        <v>9</v>
      </c>
      <c r="J377" t="str">
        <f>_xlfn.XLOOKUP(Table6[[#This Row],[Numeric Month]],$N$5:$N$11,$O$5:$O$11)</f>
        <v>Sept</v>
      </c>
      <c r="K377" t="str">
        <f>_xlfn.XLOOKUP(Table6[[#This Row],[Loan Date]],$Q$5:$Q$152,$R$5:$R$152)</f>
        <v>Monday</v>
      </c>
      <c r="L377" t="str">
        <f>_xlfn.XLOOKUP(Table6[[#This Row],[Loan Date]],$Q$5:$Q$152,$S$5:$S$152)</f>
        <v>Week 1</v>
      </c>
    </row>
    <row r="378" spans="1:12" x14ac:dyDescent="0.2">
      <c r="A378" s="1">
        <v>44830</v>
      </c>
      <c r="B378" t="s">
        <v>7</v>
      </c>
      <c r="C378" s="1">
        <v>44844</v>
      </c>
      <c r="D378" t="s">
        <v>793</v>
      </c>
      <c r="E378" t="s">
        <v>9</v>
      </c>
      <c r="F378" t="s">
        <v>8</v>
      </c>
      <c r="G378" t="s">
        <v>1</v>
      </c>
      <c r="H378" t="s">
        <v>1282</v>
      </c>
      <c r="I378">
        <f>MONTH(Table6[[#This Row],[Loan Date]])</f>
        <v>9</v>
      </c>
      <c r="J378" t="str">
        <f>_xlfn.XLOOKUP(Table6[[#This Row],[Numeric Month]],$N$5:$N$11,$O$5:$O$11)</f>
        <v>Sept</v>
      </c>
      <c r="K378" t="str">
        <f>_xlfn.XLOOKUP(Table6[[#This Row],[Loan Date]],$Q$5:$Q$152,$R$5:$R$152)</f>
        <v>Monday</v>
      </c>
      <c r="L378" t="str">
        <f>_xlfn.XLOOKUP(Table6[[#This Row],[Loan Date]],$Q$5:$Q$152,$S$5:$S$152)</f>
        <v>Week 1</v>
      </c>
    </row>
    <row r="379" spans="1:12" x14ac:dyDescent="0.2">
      <c r="A379" s="1">
        <v>44830</v>
      </c>
      <c r="B379" t="s">
        <v>7</v>
      </c>
      <c r="C379" s="1">
        <v>44830</v>
      </c>
      <c r="D379" t="s">
        <v>969</v>
      </c>
      <c r="E379" t="s">
        <v>37</v>
      </c>
      <c r="F379" t="s">
        <v>37</v>
      </c>
      <c r="G379" t="s">
        <v>20</v>
      </c>
      <c r="H379" t="s">
        <v>1282</v>
      </c>
      <c r="I379">
        <f>MONTH(Table6[[#This Row],[Loan Date]])</f>
        <v>9</v>
      </c>
      <c r="J379" t="str">
        <f>_xlfn.XLOOKUP(Table6[[#This Row],[Numeric Month]],$N$5:$N$11,$O$5:$O$11)</f>
        <v>Sept</v>
      </c>
      <c r="K379" t="str">
        <f>_xlfn.XLOOKUP(Table6[[#This Row],[Loan Date]],$Q$5:$Q$152,$R$5:$R$152)</f>
        <v>Monday</v>
      </c>
      <c r="L379" t="str">
        <f>_xlfn.XLOOKUP(Table6[[#This Row],[Loan Date]],$Q$5:$Q$152,$S$5:$S$152)</f>
        <v>Week 1</v>
      </c>
    </row>
    <row r="380" spans="1:12" x14ac:dyDescent="0.2">
      <c r="A380" s="1">
        <v>44830</v>
      </c>
      <c r="B380" t="s">
        <v>7</v>
      </c>
      <c r="C380" s="1">
        <v>44830</v>
      </c>
      <c r="D380" t="s">
        <v>915</v>
      </c>
      <c r="E380" t="s">
        <v>37</v>
      </c>
      <c r="F380" t="s">
        <v>37</v>
      </c>
      <c r="G380" t="s">
        <v>20</v>
      </c>
      <c r="H380" t="s">
        <v>1282</v>
      </c>
      <c r="I380">
        <f>MONTH(Table6[[#This Row],[Loan Date]])</f>
        <v>9</v>
      </c>
      <c r="J380" t="str">
        <f>_xlfn.XLOOKUP(Table6[[#This Row],[Numeric Month]],$N$5:$N$11,$O$5:$O$11)</f>
        <v>Sept</v>
      </c>
      <c r="K380" t="str">
        <f>_xlfn.XLOOKUP(Table6[[#This Row],[Loan Date]],$Q$5:$Q$152,$R$5:$R$152)</f>
        <v>Monday</v>
      </c>
      <c r="L380" t="str">
        <f>_xlfn.XLOOKUP(Table6[[#This Row],[Loan Date]],$Q$5:$Q$152,$S$5:$S$152)</f>
        <v>Week 1</v>
      </c>
    </row>
    <row r="381" spans="1:12" x14ac:dyDescent="0.2">
      <c r="A381" s="1">
        <v>44830</v>
      </c>
      <c r="B381" t="s">
        <v>7</v>
      </c>
      <c r="C381" s="1">
        <v>44920</v>
      </c>
      <c r="D381" t="s">
        <v>1211</v>
      </c>
      <c r="E381" t="s">
        <v>80</v>
      </c>
      <c r="F381" t="s">
        <v>79</v>
      </c>
      <c r="G381" t="s">
        <v>79</v>
      </c>
      <c r="H381" t="s">
        <v>1282</v>
      </c>
      <c r="I381">
        <f>MONTH(Table6[[#This Row],[Loan Date]])</f>
        <v>9</v>
      </c>
      <c r="J381" t="str">
        <f>_xlfn.XLOOKUP(Table6[[#This Row],[Numeric Month]],$N$5:$N$11,$O$5:$O$11)</f>
        <v>Sept</v>
      </c>
      <c r="K381" t="str">
        <f>_xlfn.XLOOKUP(Table6[[#This Row],[Loan Date]],$Q$5:$Q$152,$R$5:$R$152)</f>
        <v>Monday</v>
      </c>
      <c r="L381" t="str">
        <f>_xlfn.XLOOKUP(Table6[[#This Row],[Loan Date]],$Q$5:$Q$152,$S$5:$S$152)</f>
        <v>Week 1</v>
      </c>
    </row>
    <row r="382" spans="1:12" x14ac:dyDescent="0.2">
      <c r="A382" s="1">
        <v>44830</v>
      </c>
      <c r="B382" t="s">
        <v>7</v>
      </c>
      <c r="C382" s="1">
        <v>44920</v>
      </c>
      <c r="D382" t="s">
        <v>1625</v>
      </c>
      <c r="E382" t="s">
        <v>1371</v>
      </c>
      <c r="F382" t="s">
        <v>79</v>
      </c>
      <c r="G382" t="s">
        <v>79</v>
      </c>
      <c r="H382" t="s">
        <v>1282</v>
      </c>
      <c r="I382">
        <f>MONTH(Table6[[#This Row],[Loan Date]])</f>
        <v>9</v>
      </c>
      <c r="J382" t="str">
        <f>_xlfn.XLOOKUP(Table6[[#This Row],[Numeric Month]],$N$5:$N$11,$O$5:$O$11)</f>
        <v>Sept</v>
      </c>
      <c r="K382" t="str">
        <f>_xlfn.XLOOKUP(Table6[[#This Row],[Loan Date]],$Q$5:$Q$152,$R$5:$R$152)</f>
        <v>Monday</v>
      </c>
      <c r="L382" t="str">
        <f>_xlfn.XLOOKUP(Table6[[#This Row],[Loan Date]],$Q$5:$Q$152,$S$5:$S$152)</f>
        <v>Week 1</v>
      </c>
    </row>
    <row r="383" spans="1:12" x14ac:dyDescent="0.2">
      <c r="A383" s="1">
        <v>44830</v>
      </c>
      <c r="B383" t="s">
        <v>5</v>
      </c>
      <c r="C383" s="1">
        <v>44837</v>
      </c>
      <c r="D383" t="s">
        <v>255</v>
      </c>
      <c r="E383" t="s">
        <v>52</v>
      </c>
      <c r="F383" t="s">
        <v>51</v>
      </c>
      <c r="G383" t="s">
        <v>1</v>
      </c>
      <c r="H383" t="s">
        <v>1282</v>
      </c>
      <c r="I383">
        <f>MONTH(Table6[[#This Row],[Loan Date]])</f>
        <v>9</v>
      </c>
      <c r="J383" t="str">
        <f>_xlfn.XLOOKUP(Table6[[#This Row],[Numeric Month]],$N$5:$N$11,$O$5:$O$11)</f>
        <v>Sept</v>
      </c>
      <c r="K383" t="str">
        <f>_xlfn.XLOOKUP(Table6[[#This Row],[Loan Date]],$Q$5:$Q$152,$R$5:$R$152)</f>
        <v>Monday</v>
      </c>
      <c r="L383" t="str">
        <f>_xlfn.XLOOKUP(Table6[[#This Row],[Loan Date]],$Q$5:$Q$152,$S$5:$S$152)</f>
        <v>Week 1</v>
      </c>
    </row>
    <row r="384" spans="1:12" x14ac:dyDescent="0.2">
      <c r="A384" s="1">
        <v>44830</v>
      </c>
      <c r="B384" t="s">
        <v>7</v>
      </c>
      <c r="C384" s="1">
        <v>44920</v>
      </c>
      <c r="D384" t="s">
        <v>1160</v>
      </c>
      <c r="E384" t="s">
        <v>80</v>
      </c>
      <c r="F384" t="s">
        <v>79</v>
      </c>
      <c r="G384" t="s">
        <v>79</v>
      </c>
      <c r="H384" t="s">
        <v>1282</v>
      </c>
      <c r="I384">
        <f>MONTH(Table6[[#This Row],[Loan Date]])</f>
        <v>9</v>
      </c>
      <c r="J384" t="str">
        <f>_xlfn.XLOOKUP(Table6[[#This Row],[Numeric Month]],$N$5:$N$11,$O$5:$O$11)</f>
        <v>Sept</v>
      </c>
      <c r="K384" t="str">
        <f>_xlfn.XLOOKUP(Table6[[#This Row],[Loan Date]],$Q$5:$Q$152,$R$5:$R$152)</f>
        <v>Monday</v>
      </c>
      <c r="L384" t="str">
        <f>_xlfn.XLOOKUP(Table6[[#This Row],[Loan Date]],$Q$5:$Q$152,$S$5:$S$152)</f>
        <v>Week 1</v>
      </c>
    </row>
    <row r="385" spans="1:12" x14ac:dyDescent="0.2">
      <c r="A385" s="1">
        <v>44830</v>
      </c>
      <c r="B385" t="s">
        <v>7</v>
      </c>
      <c r="C385" s="1">
        <v>44920</v>
      </c>
      <c r="D385" t="s">
        <v>1624</v>
      </c>
      <c r="E385" t="s">
        <v>80</v>
      </c>
      <c r="F385" t="s">
        <v>79</v>
      </c>
      <c r="G385" t="s">
        <v>79</v>
      </c>
      <c r="H385" t="s">
        <v>1282</v>
      </c>
      <c r="I385">
        <f>MONTH(Table6[[#This Row],[Loan Date]])</f>
        <v>9</v>
      </c>
      <c r="J385" t="str">
        <f>_xlfn.XLOOKUP(Table6[[#This Row],[Numeric Month]],$N$5:$N$11,$O$5:$O$11)</f>
        <v>Sept</v>
      </c>
      <c r="K385" t="str">
        <f>_xlfn.XLOOKUP(Table6[[#This Row],[Loan Date]],$Q$5:$Q$152,$R$5:$R$152)</f>
        <v>Monday</v>
      </c>
      <c r="L385" t="str">
        <f>_xlfn.XLOOKUP(Table6[[#This Row],[Loan Date]],$Q$5:$Q$152,$S$5:$S$152)</f>
        <v>Week 1</v>
      </c>
    </row>
    <row r="386" spans="1:12" x14ac:dyDescent="0.2">
      <c r="A386" s="1">
        <v>44830</v>
      </c>
      <c r="B386" t="s">
        <v>5</v>
      </c>
      <c r="C386" s="1">
        <v>44837</v>
      </c>
      <c r="D386" t="s">
        <v>496</v>
      </c>
      <c r="E386" t="s">
        <v>52</v>
      </c>
      <c r="F386" t="s">
        <v>51</v>
      </c>
      <c r="G386" t="s">
        <v>1</v>
      </c>
      <c r="H386" t="s">
        <v>1282</v>
      </c>
      <c r="I386">
        <f>MONTH(Table6[[#This Row],[Loan Date]])</f>
        <v>9</v>
      </c>
      <c r="J386" t="str">
        <f>_xlfn.XLOOKUP(Table6[[#This Row],[Numeric Month]],$N$5:$N$11,$O$5:$O$11)</f>
        <v>Sept</v>
      </c>
      <c r="K386" t="str">
        <f>_xlfn.XLOOKUP(Table6[[#This Row],[Loan Date]],$Q$5:$Q$152,$R$5:$R$152)</f>
        <v>Monday</v>
      </c>
      <c r="L386" t="str">
        <f>_xlfn.XLOOKUP(Table6[[#This Row],[Loan Date]],$Q$5:$Q$152,$S$5:$S$152)</f>
        <v>Week 1</v>
      </c>
    </row>
    <row r="387" spans="1:12" x14ac:dyDescent="0.2">
      <c r="A387" s="1">
        <v>44830</v>
      </c>
      <c r="B387" t="s">
        <v>5</v>
      </c>
      <c r="C387" s="1">
        <v>44837</v>
      </c>
      <c r="D387" t="s">
        <v>1007</v>
      </c>
      <c r="E387" t="s">
        <v>9</v>
      </c>
      <c r="F387" t="s">
        <v>8</v>
      </c>
      <c r="G387" t="s">
        <v>1</v>
      </c>
      <c r="H387" t="s">
        <v>1282</v>
      </c>
      <c r="I387">
        <f>MONTH(Table6[[#This Row],[Loan Date]])</f>
        <v>9</v>
      </c>
      <c r="J387" t="str">
        <f>_xlfn.XLOOKUP(Table6[[#This Row],[Numeric Month]],$N$5:$N$11,$O$5:$O$11)</f>
        <v>Sept</v>
      </c>
      <c r="K387" t="str">
        <f>_xlfn.XLOOKUP(Table6[[#This Row],[Loan Date]],$Q$5:$Q$152,$R$5:$R$152)</f>
        <v>Monday</v>
      </c>
      <c r="L387" t="str">
        <f>_xlfn.XLOOKUP(Table6[[#This Row],[Loan Date]],$Q$5:$Q$152,$S$5:$S$152)</f>
        <v>Week 1</v>
      </c>
    </row>
    <row r="388" spans="1:12" x14ac:dyDescent="0.2">
      <c r="A388" s="1">
        <v>44830</v>
      </c>
      <c r="B388" t="s">
        <v>7</v>
      </c>
      <c r="C388" s="1">
        <v>44830</v>
      </c>
      <c r="D388" t="s">
        <v>915</v>
      </c>
      <c r="E388" t="s">
        <v>37</v>
      </c>
      <c r="F388" t="s">
        <v>37</v>
      </c>
      <c r="G388" t="s">
        <v>20</v>
      </c>
      <c r="H388" t="s">
        <v>1282</v>
      </c>
      <c r="I388">
        <f>MONTH(Table6[[#This Row],[Loan Date]])</f>
        <v>9</v>
      </c>
      <c r="J388" t="str">
        <f>_xlfn.XLOOKUP(Table6[[#This Row],[Numeric Month]],$N$5:$N$11,$O$5:$O$11)</f>
        <v>Sept</v>
      </c>
      <c r="K388" t="str">
        <f>_xlfn.XLOOKUP(Table6[[#This Row],[Loan Date]],$Q$5:$Q$152,$R$5:$R$152)</f>
        <v>Monday</v>
      </c>
      <c r="L388" t="str">
        <f>_xlfn.XLOOKUP(Table6[[#This Row],[Loan Date]],$Q$5:$Q$152,$S$5:$S$152)</f>
        <v>Week 1</v>
      </c>
    </row>
    <row r="389" spans="1:12" x14ac:dyDescent="0.2">
      <c r="A389" s="1">
        <v>44830</v>
      </c>
      <c r="B389" t="s">
        <v>7</v>
      </c>
      <c r="C389" s="1">
        <v>44830</v>
      </c>
      <c r="D389" t="s">
        <v>982</v>
      </c>
      <c r="E389" t="s">
        <v>168</v>
      </c>
      <c r="F389" t="s">
        <v>168</v>
      </c>
      <c r="G389" t="s">
        <v>20</v>
      </c>
      <c r="H389" t="s">
        <v>1282</v>
      </c>
      <c r="I389">
        <f>MONTH(Table6[[#This Row],[Loan Date]])</f>
        <v>9</v>
      </c>
      <c r="J389" t="str">
        <f>_xlfn.XLOOKUP(Table6[[#This Row],[Numeric Month]],$N$5:$N$11,$O$5:$O$11)</f>
        <v>Sept</v>
      </c>
      <c r="K389" t="str">
        <f>_xlfn.XLOOKUP(Table6[[#This Row],[Loan Date]],$Q$5:$Q$152,$R$5:$R$152)</f>
        <v>Monday</v>
      </c>
      <c r="L389" t="str">
        <f>_xlfn.XLOOKUP(Table6[[#This Row],[Loan Date]],$Q$5:$Q$152,$S$5:$S$152)</f>
        <v>Week 1</v>
      </c>
    </row>
    <row r="390" spans="1:12" x14ac:dyDescent="0.2">
      <c r="A390" s="1">
        <v>44830</v>
      </c>
      <c r="B390" t="s">
        <v>7</v>
      </c>
      <c r="C390" s="1">
        <v>44920</v>
      </c>
      <c r="D390" t="s">
        <v>1155</v>
      </c>
      <c r="E390" t="s">
        <v>80</v>
      </c>
      <c r="F390" t="s">
        <v>79</v>
      </c>
      <c r="G390" t="s">
        <v>79</v>
      </c>
      <c r="H390" t="s">
        <v>1282</v>
      </c>
      <c r="I390">
        <f>MONTH(Table6[[#This Row],[Loan Date]])</f>
        <v>9</v>
      </c>
      <c r="J390" t="str">
        <f>_xlfn.XLOOKUP(Table6[[#This Row],[Numeric Month]],$N$5:$N$11,$O$5:$O$11)</f>
        <v>Sept</v>
      </c>
      <c r="K390" t="str">
        <f>_xlfn.XLOOKUP(Table6[[#This Row],[Loan Date]],$Q$5:$Q$152,$R$5:$R$152)</f>
        <v>Monday</v>
      </c>
      <c r="L390" t="str">
        <f>_xlfn.XLOOKUP(Table6[[#This Row],[Loan Date]],$Q$5:$Q$152,$S$5:$S$152)</f>
        <v>Week 1</v>
      </c>
    </row>
    <row r="391" spans="1:12" x14ac:dyDescent="0.2">
      <c r="A391" s="1">
        <v>44830</v>
      </c>
      <c r="B391" t="s">
        <v>7</v>
      </c>
      <c r="C391" s="1">
        <v>44830</v>
      </c>
      <c r="D391" t="s">
        <v>227</v>
      </c>
      <c r="E391" t="s">
        <v>49</v>
      </c>
      <c r="F391" t="s">
        <v>49</v>
      </c>
      <c r="G391" t="s">
        <v>20</v>
      </c>
      <c r="H391" t="s">
        <v>1282</v>
      </c>
      <c r="I391">
        <f>MONTH(Table6[[#This Row],[Loan Date]])</f>
        <v>9</v>
      </c>
      <c r="J391" t="str">
        <f>_xlfn.XLOOKUP(Table6[[#This Row],[Numeric Month]],$N$5:$N$11,$O$5:$O$11)</f>
        <v>Sept</v>
      </c>
      <c r="K391" t="str">
        <f>_xlfn.XLOOKUP(Table6[[#This Row],[Loan Date]],$Q$5:$Q$152,$R$5:$R$152)</f>
        <v>Monday</v>
      </c>
      <c r="L391" t="str">
        <f>_xlfn.XLOOKUP(Table6[[#This Row],[Loan Date]],$Q$5:$Q$152,$S$5:$S$152)</f>
        <v>Week 1</v>
      </c>
    </row>
    <row r="392" spans="1:12" x14ac:dyDescent="0.2">
      <c r="A392" s="1">
        <v>44830</v>
      </c>
      <c r="B392" t="s">
        <v>7</v>
      </c>
      <c r="C392" s="1">
        <v>44837</v>
      </c>
      <c r="D392" t="s">
        <v>1397</v>
      </c>
      <c r="E392" t="s">
        <v>52</v>
      </c>
      <c r="F392" t="s">
        <v>51</v>
      </c>
      <c r="G392" t="s">
        <v>1</v>
      </c>
      <c r="H392" t="s">
        <v>1282</v>
      </c>
      <c r="I392">
        <f>MONTH(Table6[[#This Row],[Loan Date]])</f>
        <v>9</v>
      </c>
      <c r="J392" t="str">
        <f>_xlfn.XLOOKUP(Table6[[#This Row],[Numeric Month]],$N$5:$N$11,$O$5:$O$11)</f>
        <v>Sept</v>
      </c>
      <c r="K392" t="str">
        <f>_xlfn.XLOOKUP(Table6[[#This Row],[Loan Date]],$Q$5:$Q$152,$R$5:$R$152)</f>
        <v>Monday</v>
      </c>
      <c r="L392" t="str">
        <f>_xlfn.XLOOKUP(Table6[[#This Row],[Loan Date]],$Q$5:$Q$152,$S$5:$S$152)</f>
        <v>Week 1</v>
      </c>
    </row>
    <row r="393" spans="1:12" x14ac:dyDescent="0.2">
      <c r="A393" s="1">
        <v>44830</v>
      </c>
      <c r="B393" t="s">
        <v>7</v>
      </c>
      <c r="C393" s="1">
        <v>44837</v>
      </c>
      <c r="D393" t="s">
        <v>1526</v>
      </c>
      <c r="E393" t="s">
        <v>52</v>
      </c>
      <c r="F393" t="s">
        <v>51</v>
      </c>
      <c r="G393" t="s">
        <v>1</v>
      </c>
      <c r="H393" t="s">
        <v>1282</v>
      </c>
      <c r="I393">
        <f>MONTH(Table6[[#This Row],[Loan Date]])</f>
        <v>9</v>
      </c>
      <c r="J393" t="str">
        <f>_xlfn.XLOOKUP(Table6[[#This Row],[Numeric Month]],$N$5:$N$11,$O$5:$O$11)</f>
        <v>Sept</v>
      </c>
      <c r="K393" t="str">
        <f>_xlfn.XLOOKUP(Table6[[#This Row],[Loan Date]],$Q$5:$Q$152,$R$5:$R$152)</f>
        <v>Monday</v>
      </c>
      <c r="L393" t="str">
        <f>_xlfn.XLOOKUP(Table6[[#This Row],[Loan Date]],$Q$5:$Q$152,$S$5:$S$152)</f>
        <v>Week 1</v>
      </c>
    </row>
    <row r="394" spans="1:12" x14ac:dyDescent="0.2">
      <c r="A394" s="1">
        <v>44830</v>
      </c>
      <c r="B394" t="s">
        <v>7</v>
      </c>
      <c r="C394" s="1">
        <v>44830</v>
      </c>
      <c r="D394" t="s">
        <v>320</v>
      </c>
      <c r="E394" t="s">
        <v>23</v>
      </c>
      <c r="F394" t="s">
        <v>23</v>
      </c>
      <c r="G394" t="s">
        <v>20</v>
      </c>
      <c r="H394" t="s">
        <v>1282</v>
      </c>
      <c r="I394">
        <f>MONTH(Table6[[#This Row],[Loan Date]])</f>
        <v>9</v>
      </c>
      <c r="J394" t="str">
        <f>_xlfn.XLOOKUP(Table6[[#This Row],[Numeric Month]],$N$5:$N$11,$O$5:$O$11)</f>
        <v>Sept</v>
      </c>
      <c r="K394" t="str">
        <f>_xlfn.XLOOKUP(Table6[[#This Row],[Loan Date]],$Q$5:$Q$152,$R$5:$R$152)</f>
        <v>Monday</v>
      </c>
      <c r="L394" t="str">
        <f>_xlfn.XLOOKUP(Table6[[#This Row],[Loan Date]],$Q$5:$Q$152,$S$5:$S$152)</f>
        <v>Week 1</v>
      </c>
    </row>
    <row r="395" spans="1:12" x14ac:dyDescent="0.2">
      <c r="A395" s="1">
        <v>44830</v>
      </c>
      <c r="B395" t="s">
        <v>7</v>
      </c>
      <c r="C395" s="1">
        <v>44830</v>
      </c>
      <c r="D395" t="s">
        <v>310</v>
      </c>
      <c r="E395" t="s">
        <v>21</v>
      </c>
      <c r="F395" t="s">
        <v>21</v>
      </c>
      <c r="G395" t="s">
        <v>20</v>
      </c>
      <c r="H395" t="s">
        <v>1282</v>
      </c>
      <c r="I395">
        <f>MONTH(Table6[[#This Row],[Loan Date]])</f>
        <v>9</v>
      </c>
      <c r="J395" t="str">
        <f>_xlfn.XLOOKUP(Table6[[#This Row],[Numeric Month]],$N$5:$N$11,$O$5:$O$11)</f>
        <v>Sept</v>
      </c>
      <c r="K395" t="str">
        <f>_xlfn.XLOOKUP(Table6[[#This Row],[Loan Date]],$Q$5:$Q$152,$R$5:$R$152)</f>
        <v>Monday</v>
      </c>
      <c r="L395" t="str">
        <f>_xlfn.XLOOKUP(Table6[[#This Row],[Loan Date]],$Q$5:$Q$152,$S$5:$S$152)</f>
        <v>Week 1</v>
      </c>
    </row>
    <row r="396" spans="1:12" x14ac:dyDescent="0.2">
      <c r="A396" s="1">
        <v>44830</v>
      </c>
      <c r="B396" t="s">
        <v>5</v>
      </c>
      <c r="C396" s="1">
        <v>44830</v>
      </c>
      <c r="D396" t="s">
        <v>681</v>
      </c>
      <c r="E396" t="s">
        <v>23</v>
      </c>
      <c r="F396" t="s">
        <v>23</v>
      </c>
      <c r="G396" t="s">
        <v>20</v>
      </c>
      <c r="H396" t="s">
        <v>1282</v>
      </c>
      <c r="I396">
        <f>MONTH(Table6[[#This Row],[Loan Date]])</f>
        <v>9</v>
      </c>
      <c r="J396" t="str">
        <f>_xlfn.XLOOKUP(Table6[[#This Row],[Numeric Month]],$N$5:$N$11,$O$5:$O$11)</f>
        <v>Sept</v>
      </c>
      <c r="K396" t="str">
        <f>_xlfn.XLOOKUP(Table6[[#This Row],[Loan Date]],$Q$5:$Q$152,$R$5:$R$152)</f>
        <v>Monday</v>
      </c>
      <c r="L396" t="str">
        <f>_xlfn.XLOOKUP(Table6[[#This Row],[Loan Date]],$Q$5:$Q$152,$S$5:$S$152)</f>
        <v>Week 1</v>
      </c>
    </row>
    <row r="397" spans="1:12" x14ac:dyDescent="0.2">
      <c r="A397" s="1">
        <v>44830</v>
      </c>
      <c r="B397" t="s">
        <v>5</v>
      </c>
      <c r="C397" s="1">
        <v>44830</v>
      </c>
      <c r="D397" t="s">
        <v>738</v>
      </c>
      <c r="E397" t="s">
        <v>21</v>
      </c>
      <c r="F397" t="s">
        <v>21</v>
      </c>
      <c r="G397" t="s">
        <v>20</v>
      </c>
      <c r="H397" t="s">
        <v>1282</v>
      </c>
      <c r="I397">
        <f>MONTH(Table6[[#This Row],[Loan Date]])</f>
        <v>9</v>
      </c>
      <c r="J397" t="str">
        <f>_xlfn.XLOOKUP(Table6[[#This Row],[Numeric Month]],$N$5:$N$11,$O$5:$O$11)</f>
        <v>Sept</v>
      </c>
      <c r="K397" t="str">
        <f>_xlfn.XLOOKUP(Table6[[#This Row],[Loan Date]],$Q$5:$Q$152,$R$5:$R$152)</f>
        <v>Monday</v>
      </c>
      <c r="L397" t="str">
        <f>_xlfn.XLOOKUP(Table6[[#This Row],[Loan Date]],$Q$5:$Q$152,$S$5:$S$152)</f>
        <v>Week 1</v>
      </c>
    </row>
    <row r="398" spans="1:12" x14ac:dyDescent="0.2">
      <c r="A398" s="1">
        <v>44830</v>
      </c>
      <c r="B398" t="s">
        <v>7</v>
      </c>
      <c r="C398" s="1">
        <v>44830</v>
      </c>
      <c r="D398" t="s">
        <v>1169</v>
      </c>
      <c r="E398" t="s">
        <v>168</v>
      </c>
      <c r="F398" t="s">
        <v>168</v>
      </c>
      <c r="G398" t="s">
        <v>20</v>
      </c>
      <c r="H398" t="s">
        <v>1282</v>
      </c>
      <c r="I398">
        <f>MONTH(Table6[[#This Row],[Loan Date]])</f>
        <v>9</v>
      </c>
      <c r="J398" t="str">
        <f>_xlfn.XLOOKUP(Table6[[#This Row],[Numeric Month]],$N$5:$N$11,$O$5:$O$11)</f>
        <v>Sept</v>
      </c>
      <c r="K398" t="str">
        <f>_xlfn.XLOOKUP(Table6[[#This Row],[Loan Date]],$Q$5:$Q$152,$R$5:$R$152)</f>
        <v>Monday</v>
      </c>
      <c r="L398" t="str">
        <f>_xlfn.XLOOKUP(Table6[[#This Row],[Loan Date]],$Q$5:$Q$152,$S$5:$S$152)</f>
        <v>Week 1</v>
      </c>
    </row>
    <row r="399" spans="1:12" x14ac:dyDescent="0.2">
      <c r="A399" s="1">
        <v>44830</v>
      </c>
      <c r="B399" t="s">
        <v>7</v>
      </c>
      <c r="C399" s="1">
        <v>44837</v>
      </c>
      <c r="D399" t="s">
        <v>1623</v>
      </c>
      <c r="E399" t="s">
        <v>3</v>
      </c>
      <c r="F399" t="s">
        <v>2</v>
      </c>
      <c r="G399" t="s">
        <v>1</v>
      </c>
      <c r="H399" t="s">
        <v>1282</v>
      </c>
      <c r="I399">
        <f>MONTH(Table6[[#This Row],[Loan Date]])</f>
        <v>9</v>
      </c>
      <c r="J399" t="str">
        <f>_xlfn.XLOOKUP(Table6[[#This Row],[Numeric Month]],$N$5:$N$11,$O$5:$O$11)</f>
        <v>Sept</v>
      </c>
      <c r="K399" t="str">
        <f>_xlfn.XLOOKUP(Table6[[#This Row],[Loan Date]],$Q$5:$Q$152,$R$5:$R$152)</f>
        <v>Monday</v>
      </c>
      <c r="L399" t="str">
        <f>_xlfn.XLOOKUP(Table6[[#This Row],[Loan Date]],$Q$5:$Q$152,$S$5:$S$152)</f>
        <v>Week 1</v>
      </c>
    </row>
    <row r="400" spans="1:12" x14ac:dyDescent="0.2">
      <c r="A400" s="1">
        <v>44830</v>
      </c>
      <c r="B400" t="s">
        <v>7</v>
      </c>
      <c r="C400" s="1">
        <v>44830</v>
      </c>
      <c r="D400" t="s">
        <v>314</v>
      </c>
      <c r="E400" t="s">
        <v>49</v>
      </c>
      <c r="F400" t="s">
        <v>49</v>
      </c>
      <c r="G400" t="s">
        <v>20</v>
      </c>
      <c r="H400" t="s">
        <v>1282</v>
      </c>
      <c r="I400">
        <f>MONTH(Table6[[#This Row],[Loan Date]])</f>
        <v>9</v>
      </c>
      <c r="J400" t="str">
        <f>_xlfn.XLOOKUP(Table6[[#This Row],[Numeric Month]],$N$5:$N$11,$O$5:$O$11)</f>
        <v>Sept</v>
      </c>
      <c r="K400" t="str">
        <f>_xlfn.XLOOKUP(Table6[[#This Row],[Loan Date]],$Q$5:$Q$152,$R$5:$R$152)</f>
        <v>Monday</v>
      </c>
      <c r="L400" t="str">
        <f>_xlfn.XLOOKUP(Table6[[#This Row],[Loan Date]],$Q$5:$Q$152,$S$5:$S$152)</f>
        <v>Week 1</v>
      </c>
    </row>
    <row r="401" spans="1:12" x14ac:dyDescent="0.2">
      <c r="A401" s="1">
        <v>44830</v>
      </c>
      <c r="B401" t="s">
        <v>7</v>
      </c>
      <c r="C401" s="1">
        <v>44920</v>
      </c>
      <c r="D401" t="s">
        <v>1622</v>
      </c>
      <c r="E401" t="s">
        <v>80</v>
      </c>
      <c r="F401" t="s">
        <v>79</v>
      </c>
      <c r="G401" t="s">
        <v>79</v>
      </c>
      <c r="H401" t="s">
        <v>1282</v>
      </c>
      <c r="I401">
        <f>MONTH(Table6[[#This Row],[Loan Date]])</f>
        <v>9</v>
      </c>
      <c r="J401" t="str">
        <f>_xlfn.XLOOKUP(Table6[[#This Row],[Numeric Month]],$N$5:$N$11,$O$5:$O$11)</f>
        <v>Sept</v>
      </c>
      <c r="K401" t="str">
        <f>_xlfn.XLOOKUP(Table6[[#This Row],[Loan Date]],$Q$5:$Q$152,$R$5:$R$152)</f>
        <v>Monday</v>
      </c>
      <c r="L401" t="str">
        <f>_xlfn.XLOOKUP(Table6[[#This Row],[Loan Date]],$Q$5:$Q$152,$S$5:$S$152)</f>
        <v>Week 1</v>
      </c>
    </row>
    <row r="402" spans="1:12" x14ac:dyDescent="0.2">
      <c r="A402" s="1">
        <v>44830</v>
      </c>
      <c r="B402" t="s">
        <v>7</v>
      </c>
      <c r="C402" s="1">
        <v>44844</v>
      </c>
      <c r="D402" t="s">
        <v>246</v>
      </c>
      <c r="E402" t="s">
        <v>52</v>
      </c>
      <c r="F402" t="s">
        <v>51</v>
      </c>
      <c r="G402" t="s">
        <v>1</v>
      </c>
      <c r="H402" t="s">
        <v>1282</v>
      </c>
      <c r="I402">
        <f>MONTH(Table6[[#This Row],[Loan Date]])</f>
        <v>9</v>
      </c>
      <c r="J402" t="str">
        <f>_xlfn.XLOOKUP(Table6[[#This Row],[Numeric Month]],$N$5:$N$11,$O$5:$O$11)</f>
        <v>Sept</v>
      </c>
      <c r="K402" t="str">
        <f>_xlfn.XLOOKUP(Table6[[#This Row],[Loan Date]],$Q$5:$Q$152,$R$5:$R$152)</f>
        <v>Monday</v>
      </c>
      <c r="L402" t="str">
        <f>_xlfn.XLOOKUP(Table6[[#This Row],[Loan Date]],$Q$5:$Q$152,$S$5:$S$152)</f>
        <v>Week 1</v>
      </c>
    </row>
    <row r="403" spans="1:12" x14ac:dyDescent="0.2">
      <c r="A403" s="1">
        <v>44830</v>
      </c>
      <c r="B403" t="s">
        <v>7</v>
      </c>
      <c r="C403" s="1">
        <v>44920</v>
      </c>
      <c r="D403" t="s">
        <v>1621</v>
      </c>
      <c r="E403" t="s">
        <v>80</v>
      </c>
      <c r="F403" t="s">
        <v>79</v>
      </c>
      <c r="G403" t="s">
        <v>79</v>
      </c>
      <c r="H403" t="s">
        <v>1282</v>
      </c>
      <c r="I403">
        <f>MONTH(Table6[[#This Row],[Loan Date]])</f>
        <v>9</v>
      </c>
      <c r="J403" t="str">
        <f>_xlfn.XLOOKUP(Table6[[#This Row],[Numeric Month]],$N$5:$N$11,$O$5:$O$11)</f>
        <v>Sept</v>
      </c>
      <c r="K403" t="str">
        <f>_xlfn.XLOOKUP(Table6[[#This Row],[Loan Date]],$Q$5:$Q$152,$R$5:$R$152)</f>
        <v>Monday</v>
      </c>
      <c r="L403" t="str">
        <f>_xlfn.XLOOKUP(Table6[[#This Row],[Loan Date]],$Q$5:$Q$152,$S$5:$S$152)</f>
        <v>Week 1</v>
      </c>
    </row>
    <row r="404" spans="1:12" x14ac:dyDescent="0.2">
      <c r="A404" s="1">
        <v>44830</v>
      </c>
      <c r="B404" t="s">
        <v>7</v>
      </c>
      <c r="C404" s="1">
        <v>44920</v>
      </c>
      <c r="D404" t="s">
        <v>1229</v>
      </c>
      <c r="E404" t="s">
        <v>80</v>
      </c>
      <c r="F404" t="s">
        <v>79</v>
      </c>
      <c r="G404" t="s">
        <v>79</v>
      </c>
      <c r="H404" t="s">
        <v>1282</v>
      </c>
      <c r="I404">
        <f>MONTH(Table6[[#This Row],[Loan Date]])</f>
        <v>9</v>
      </c>
      <c r="J404" t="str">
        <f>_xlfn.XLOOKUP(Table6[[#This Row],[Numeric Month]],$N$5:$N$11,$O$5:$O$11)</f>
        <v>Sept</v>
      </c>
      <c r="K404" t="str">
        <f>_xlfn.XLOOKUP(Table6[[#This Row],[Loan Date]],$Q$5:$Q$152,$R$5:$R$152)</f>
        <v>Monday</v>
      </c>
      <c r="L404" t="str">
        <f>_xlfn.XLOOKUP(Table6[[#This Row],[Loan Date]],$Q$5:$Q$152,$S$5:$S$152)</f>
        <v>Week 1</v>
      </c>
    </row>
    <row r="405" spans="1:12" x14ac:dyDescent="0.2">
      <c r="A405" s="1">
        <v>44830</v>
      </c>
      <c r="B405" t="s">
        <v>7</v>
      </c>
      <c r="C405" s="1">
        <v>44830</v>
      </c>
      <c r="D405" t="s">
        <v>915</v>
      </c>
      <c r="E405" t="s">
        <v>37</v>
      </c>
      <c r="F405" t="s">
        <v>37</v>
      </c>
      <c r="G405" t="s">
        <v>20</v>
      </c>
      <c r="H405" t="s">
        <v>1282</v>
      </c>
      <c r="I405">
        <f>MONTH(Table6[[#This Row],[Loan Date]])</f>
        <v>9</v>
      </c>
      <c r="J405" t="str">
        <f>_xlfn.XLOOKUP(Table6[[#This Row],[Numeric Month]],$N$5:$N$11,$O$5:$O$11)</f>
        <v>Sept</v>
      </c>
      <c r="K405" t="str">
        <f>_xlfn.XLOOKUP(Table6[[#This Row],[Loan Date]],$Q$5:$Q$152,$R$5:$R$152)</f>
        <v>Monday</v>
      </c>
      <c r="L405" t="str">
        <f>_xlfn.XLOOKUP(Table6[[#This Row],[Loan Date]],$Q$5:$Q$152,$S$5:$S$152)</f>
        <v>Week 1</v>
      </c>
    </row>
    <row r="406" spans="1:12" x14ac:dyDescent="0.2">
      <c r="A406" s="1">
        <v>44830</v>
      </c>
      <c r="B406" t="s">
        <v>7</v>
      </c>
      <c r="C406" s="1">
        <v>44837</v>
      </c>
      <c r="D406" t="s">
        <v>1383</v>
      </c>
      <c r="E406" t="s">
        <v>52</v>
      </c>
      <c r="F406" t="s">
        <v>51</v>
      </c>
      <c r="G406" t="s">
        <v>1</v>
      </c>
      <c r="H406" t="s">
        <v>1282</v>
      </c>
      <c r="I406">
        <f>MONTH(Table6[[#This Row],[Loan Date]])</f>
        <v>9</v>
      </c>
      <c r="J406" t="str">
        <f>_xlfn.XLOOKUP(Table6[[#This Row],[Numeric Month]],$N$5:$N$11,$O$5:$O$11)</f>
        <v>Sept</v>
      </c>
      <c r="K406" t="str">
        <f>_xlfn.XLOOKUP(Table6[[#This Row],[Loan Date]],$Q$5:$Q$152,$R$5:$R$152)</f>
        <v>Monday</v>
      </c>
      <c r="L406" t="str">
        <f>_xlfn.XLOOKUP(Table6[[#This Row],[Loan Date]],$Q$5:$Q$152,$S$5:$S$152)</f>
        <v>Week 1</v>
      </c>
    </row>
    <row r="407" spans="1:12" x14ac:dyDescent="0.2">
      <c r="A407" s="1">
        <v>44830</v>
      </c>
      <c r="B407" t="s">
        <v>7</v>
      </c>
      <c r="C407" s="1">
        <v>44844</v>
      </c>
      <c r="D407" t="s">
        <v>1477</v>
      </c>
      <c r="E407" t="s">
        <v>52</v>
      </c>
      <c r="F407" t="s">
        <v>51</v>
      </c>
      <c r="G407" t="s">
        <v>1</v>
      </c>
      <c r="H407" t="s">
        <v>1282</v>
      </c>
      <c r="I407">
        <f>MONTH(Table6[[#This Row],[Loan Date]])</f>
        <v>9</v>
      </c>
      <c r="J407" t="str">
        <f>_xlfn.XLOOKUP(Table6[[#This Row],[Numeric Month]],$N$5:$N$11,$O$5:$O$11)</f>
        <v>Sept</v>
      </c>
      <c r="K407" t="str">
        <f>_xlfn.XLOOKUP(Table6[[#This Row],[Loan Date]],$Q$5:$Q$152,$R$5:$R$152)</f>
        <v>Monday</v>
      </c>
      <c r="L407" t="str">
        <f>_xlfn.XLOOKUP(Table6[[#This Row],[Loan Date]],$Q$5:$Q$152,$S$5:$S$152)</f>
        <v>Week 1</v>
      </c>
    </row>
    <row r="408" spans="1:12" x14ac:dyDescent="0.2">
      <c r="A408" s="1">
        <v>44830</v>
      </c>
      <c r="B408" t="s">
        <v>5</v>
      </c>
      <c r="C408" s="1">
        <v>44830</v>
      </c>
      <c r="D408" t="s">
        <v>1491</v>
      </c>
      <c r="E408" t="s">
        <v>23</v>
      </c>
      <c r="F408" t="s">
        <v>23</v>
      </c>
      <c r="G408" t="s">
        <v>20</v>
      </c>
      <c r="H408" t="s">
        <v>1282</v>
      </c>
      <c r="I408">
        <f>MONTH(Table6[[#This Row],[Loan Date]])</f>
        <v>9</v>
      </c>
      <c r="J408" t="str">
        <f>_xlfn.XLOOKUP(Table6[[#This Row],[Numeric Month]],$N$5:$N$11,$O$5:$O$11)</f>
        <v>Sept</v>
      </c>
      <c r="K408" t="str">
        <f>_xlfn.XLOOKUP(Table6[[#This Row],[Loan Date]],$Q$5:$Q$152,$R$5:$R$152)</f>
        <v>Monday</v>
      </c>
      <c r="L408" t="str">
        <f>_xlfn.XLOOKUP(Table6[[#This Row],[Loan Date]],$Q$5:$Q$152,$S$5:$S$152)</f>
        <v>Week 1</v>
      </c>
    </row>
    <row r="409" spans="1:12" x14ac:dyDescent="0.2">
      <c r="A409" s="1">
        <v>44830</v>
      </c>
      <c r="B409" t="s">
        <v>5</v>
      </c>
      <c r="C409" s="1">
        <v>44830</v>
      </c>
      <c r="D409" t="s">
        <v>409</v>
      </c>
      <c r="E409" t="s">
        <v>21</v>
      </c>
      <c r="F409" t="s">
        <v>21</v>
      </c>
      <c r="G409" t="s">
        <v>20</v>
      </c>
      <c r="H409" t="s">
        <v>1282</v>
      </c>
      <c r="I409">
        <f>MONTH(Table6[[#This Row],[Loan Date]])</f>
        <v>9</v>
      </c>
      <c r="J409" t="str">
        <f>_xlfn.XLOOKUP(Table6[[#This Row],[Numeric Month]],$N$5:$N$11,$O$5:$O$11)</f>
        <v>Sept</v>
      </c>
      <c r="K409" t="str">
        <f>_xlfn.XLOOKUP(Table6[[#This Row],[Loan Date]],$Q$5:$Q$152,$R$5:$R$152)</f>
        <v>Monday</v>
      </c>
      <c r="L409" t="str">
        <f>_xlfn.XLOOKUP(Table6[[#This Row],[Loan Date]],$Q$5:$Q$152,$S$5:$S$152)</f>
        <v>Week 1</v>
      </c>
    </row>
    <row r="410" spans="1:12" x14ac:dyDescent="0.2">
      <c r="A410" s="1">
        <v>44830</v>
      </c>
      <c r="B410" t="s">
        <v>7</v>
      </c>
      <c r="C410" s="1">
        <v>44920</v>
      </c>
      <c r="D410" t="s">
        <v>1207</v>
      </c>
      <c r="E410" t="s">
        <v>80</v>
      </c>
      <c r="F410" t="s">
        <v>79</v>
      </c>
      <c r="G410" t="s">
        <v>79</v>
      </c>
      <c r="H410" t="s">
        <v>1282</v>
      </c>
      <c r="I410">
        <f>MONTH(Table6[[#This Row],[Loan Date]])</f>
        <v>9</v>
      </c>
      <c r="J410" t="str">
        <f>_xlfn.XLOOKUP(Table6[[#This Row],[Numeric Month]],$N$5:$N$11,$O$5:$O$11)</f>
        <v>Sept</v>
      </c>
      <c r="K410" t="str">
        <f>_xlfn.XLOOKUP(Table6[[#This Row],[Loan Date]],$Q$5:$Q$152,$R$5:$R$152)</f>
        <v>Monday</v>
      </c>
      <c r="L410" t="str">
        <f>_xlfn.XLOOKUP(Table6[[#This Row],[Loan Date]],$Q$5:$Q$152,$S$5:$S$152)</f>
        <v>Week 1</v>
      </c>
    </row>
    <row r="411" spans="1:12" x14ac:dyDescent="0.2">
      <c r="A411" s="1">
        <v>44830</v>
      </c>
      <c r="B411" t="s">
        <v>7</v>
      </c>
      <c r="C411" s="1">
        <v>44920</v>
      </c>
      <c r="D411" t="s">
        <v>1145</v>
      </c>
      <c r="E411" t="s">
        <v>80</v>
      </c>
      <c r="F411" t="s">
        <v>79</v>
      </c>
      <c r="G411" t="s">
        <v>79</v>
      </c>
      <c r="H411" t="s">
        <v>1282</v>
      </c>
      <c r="I411">
        <f>MONTH(Table6[[#This Row],[Loan Date]])</f>
        <v>9</v>
      </c>
      <c r="J411" t="str">
        <f>_xlfn.XLOOKUP(Table6[[#This Row],[Numeric Month]],$N$5:$N$11,$O$5:$O$11)</f>
        <v>Sept</v>
      </c>
      <c r="K411" t="str">
        <f>_xlfn.XLOOKUP(Table6[[#This Row],[Loan Date]],$Q$5:$Q$152,$R$5:$R$152)</f>
        <v>Monday</v>
      </c>
      <c r="L411" t="str">
        <f>_xlfn.XLOOKUP(Table6[[#This Row],[Loan Date]],$Q$5:$Q$152,$S$5:$S$152)</f>
        <v>Week 1</v>
      </c>
    </row>
    <row r="412" spans="1:12" x14ac:dyDescent="0.2">
      <c r="A412" s="1">
        <v>44830</v>
      </c>
      <c r="B412" t="s">
        <v>5</v>
      </c>
      <c r="C412" s="1">
        <v>44830</v>
      </c>
      <c r="D412" t="s">
        <v>560</v>
      </c>
      <c r="E412" t="s">
        <v>122</v>
      </c>
      <c r="F412" t="s">
        <v>122</v>
      </c>
      <c r="G412" t="s">
        <v>11</v>
      </c>
      <c r="H412" t="s">
        <v>1282</v>
      </c>
      <c r="I412">
        <f>MONTH(Table6[[#This Row],[Loan Date]])</f>
        <v>9</v>
      </c>
      <c r="J412" t="str">
        <f>_xlfn.XLOOKUP(Table6[[#This Row],[Numeric Month]],$N$5:$N$11,$O$5:$O$11)</f>
        <v>Sept</v>
      </c>
      <c r="K412" t="str">
        <f>_xlfn.XLOOKUP(Table6[[#This Row],[Loan Date]],$Q$5:$Q$152,$R$5:$R$152)</f>
        <v>Monday</v>
      </c>
      <c r="L412" t="str">
        <f>_xlfn.XLOOKUP(Table6[[#This Row],[Loan Date]],$Q$5:$Q$152,$S$5:$S$152)</f>
        <v>Week 1</v>
      </c>
    </row>
    <row r="413" spans="1:12" x14ac:dyDescent="0.2">
      <c r="A413" s="1">
        <v>44830</v>
      </c>
      <c r="B413" t="s">
        <v>5</v>
      </c>
      <c r="C413" s="1">
        <v>44904</v>
      </c>
      <c r="D413" t="s">
        <v>737</v>
      </c>
      <c r="E413" t="s">
        <v>204</v>
      </c>
      <c r="F413" t="s">
        <v>2</v>
      </c>
      <c r="G413" t="s">
        <v>1</v>
      </c>
      <c r="H413" t="s">
        <v>1282</v>
      </c>
      <c r="I413">
        <f>MONTH(Table6[[#This Row],[Loan Date]])</f>
        <v>9</v>
      </c>
      <c r="J413" t="str">
        <f>_xlfn.XLOOKUP(Table6[[#This Row],[Numeric Month]],$N$5:$N$11,$O$5:$O$11)</f>
        <v>Sept</v>
      </c>
      <c r="K413" t="str">
        <f>_xlfn.XLOOKUP(Table6[[#This Row],[Loan Date]],$Q$5:$Q$152,$R$5:$R$152)</f>
        <v>Monday</v>
      </c>
      <c r="L413" t="str">
        <f>_xlfn.XLOOKUP(Table6[[#This Row],[Loan Date]],$Q$5:$Q$152,$S$5:$S$152)</f>
        <v>Week 1</v>
      </c>
    </row>
    <row r="414" spans="1:12" x14ac:dyDescent="0.2">
      <c r="A414" s="1">
        <v>44830</v>
      </c>
      <c r="B414" t="s">
        <v>7</v>
      </c>
      <c r="C414" s="1">
        <v>44830</v>
      </c>
      <c r="D414" t="s">
        <v>236</v>
      </c>
      <c r="E414" t="s">
        <v>23</v>
      </c>
      <c r="F414" t="s">
        <v>23</v>
      </c>
      <c r="G414" t="s">
        <v>20</v>
      </c>
      <c r="H414" t="s">
        <v>1282</v>
      </c>
      <c r="I414">
        <f>MONTH(Table6[[#This Row],[Loan Date]])</f>
        <v>9</v>
      </c>
      <c r="J414" t="str">
        <f>_xlfn.XLOOKUP(Table6[[#This Row],[Numeric Month]],$N$5:$N$11,$O$5:$O$11)</f>
        <v>Sept</v>
      </c>
      <c r="K414" t="str">
        <f>_xlfn.XLOOKUP(Table6[[#This Row],[Loan Date]],$Q$5:$Q$152,$R$5:$R$152)</f>
        <v>Monday</v>
      </c>
      <c r="L414" t="str">
        <f>_xlfn.XLOOKUP(Table6[[#This Row],[Loan Date]],$Q$5:$Q$152,$S$5:$S$152)</f>
        <v>Week 1</v>
      </c>
    </row>
    <row r="415" spans="1:12" x14ac:dyDescent="0.2">
      <c r="A415" s="1">
        <v>44830</v>
      </c>
      <c r="B415" t="s">
        <v>7</v>
      </c>
      <c r="C415" s="1">
        <v>44830</v>
      </c>
      <c r="D415" t="s">
        <v>30</v>
      </c>
      <c r="E415" t="s">
        <v>23</v>
      </c>
      <c r="F415" t="s">
        <v>23</v>
      </c>
      <c r="G415" t="s">
        <v>20</v>
      </c>
      <c r="H415" t="s">
        <v>1282</v>
      </c>
      <c r="I415">
        <f>MONTH(Table6[[#This Row],[Loan Date]])</f>
        <v>9</v>
      </c>
      <c r="J415" t="str">
        <f>_xlfn.XLOOKUP(Table6[[#This Row],[Numeric Month]],$N$5:$N$11,$O$5:$O$11)</f>
        <v>Sept</v>
      </c>
      <c r="K415" t="str">
        <f>_xlfn.XLOOKUP(Table6[[#This Row],[Loan Date]],$Q$5:$Q$152,$R$5:$R$152)</f>
        <v>Monday</v>
      </c>
      <c r="L415" t="str">
        <f>_xlfn.XLOOKUP(Table6[[#This Row],[Loan Date]],$Q$5:$Q$152,$S$5:$S$152)</f>
        <v>Week 1</v>
      </c>
    </row>
    <row r="416" spans="1:12" x14ac:dyDescent="0.2">
      <c r="A416" s="1">
        <v>44830</v>
      </c>
      <c r="B416" t="s">
        <v>7</v>
      </c>
      <c r="C416" s="1">
        <v>44830</v>
      </c>
      <c r="D416" t="s">
        <v>99</v>
      </c>
      <c r="E416" t="s">
        <v>21</v>
      </c>
      <c r="F416" t="s">
        <v>21</v>
      </c>
      <c r="G416" t="s">
        <v>20</v>
      </c>
      <c r="H416" t="s">
        <v>1282</v>
      </c>
      <c r="I416">
        <f>MONTH(Table6[[#This Row],[Loan Date]])</f>
        <v>9</v>
      </c>
      <c r="J416" t="str">
        <f>_xlfn.XLOOKUP(Table6[[#This Row],[Numeric Month]],$N$5:$N$11,$O$5:$O$11)</f>
        <v>Sept</v>
      </c>
      <c r="K416" t="str">
        <f>_xlfn.XLOOKUP(Table6[[#This Row],[Loan Date]],$Q$5:$Q$152,$R$5:$R$152)</f>
        <v>Monday</v>
      </c>
      <c r="L416" t="str">
        <f>_xlfn.XLOOKUP(Table6[[#This Row],[Loan Date]],$Q$5:$Q$152,$S$5:$S$152)</f>
        <v>Week 1</v>
      </c>
    </row>
    <row r="417" spans="1:12" x14ac:dyDescent="0.2">
      <c r="A417" s="1">
        <v>44830</v>
      </c>
      <c r="B417" t="s">
        <v>7</v>
      </c>
      <c r="C417" s="1">
        <v>44830</v>
      </c>
      <c r="D417" t="s">
        <v>1523</v>
      </c>
      <c r="E417" t="s">
        <v>21</v>
      </c>
      <c r="F417" t="s">
        <v>21</v>
      </c>
      <c r="G417" t="s">
        <v>20</v>
      </c>
      <c r="H417" t="s">
        <v>1282</v>
      </c>
      <c r="I417">
        <f>MONTH(Table6[[#This Row],[Loan Date]])</f>
        <v>9</v>
      </c>
      <c r="J417" t="str">
        <f>_xlfn.XLOOKUP(Table6[[#This Row],[Numeric Month]],$N$5:$N$11,$O$5:$O$11)</f>
        <v>Sept</v>
      </c>
      <c r="K417" t="str">
        <f>_xlfn.XLOOKUP(Table6[[#This Row],[Loan Date]],$Q$5:$Q$152,$R$5:$R$152)</f>
        <v>Monday</v>
      </c>
      <c r="L417" t="str">
        <f>_xlfn.XLOOKUP(Table6[[#This Row],[Loan Date]],$Q$5:$Q$152,$S$5:$S$152)</f>
        <v>Week 1</v>
      </c>
    </row>
    <row r="418" spans="1:12" x14ac:dyDescent="0.2">
      <c r="A418" s="1">
        <v>44830</v>
      </c>
      <c r="B418" t="s">
        <v>7</v>
      </c>
      <c r="C418" s="1">
        <v>44844</v>
      </c>
      <c r="D418" t="s">
        <v>1048</v>
      </c>
      <c r="E418" t="s">
        <v>52</v>
      </c>
      <c r="F418" t="s">
        <v>51</v>
      </c>
      <c r="G418" t="s">
        <v>1</v>
      </c>
      <c r="H418" t="s">
        <v>1282</v>
      </c>
      <c r="I418">
        <f>MONTH(Table6[[#This Row],[Loan Date]])</f>
        <v>9</v>
      </c>
      <c r="J418" t="str">
        <f>_xlfn.XLOOKUP(Table6[[#This Row],[Numeric Month]],$N$5:$N$11,$O$5:$O$11)</f>
        <v>Sept</v>
      </c>
      <c r="K418" t="str">
        <f>_xlfn.XLOOKUP(Table6[[#This Row],[Loan Date]],$Q$5:$Q$152,$R$5:$R$152)</f>
        <v>Monday</v>
      </c>
      <c r="L418" t="str">
        <f>_xlfn.XLOOKUP(Table6[[#This Row],[Loan Date]],$Q$5:$Q$152,$S$5:$S$152)</f>
        <v>Week 1</v>
      </c>
    </row>
    <row r="419" spans="1:12" x14ac:dyDescent="0.2">
      <c r="A419" s="1">
        <v>44830</v>
      </c>
      <c r="B419" t="s">
        <v>7</v>
      </c>
      <c r="C419" s="1">
        <v>44830</v>
      </c>
      <c r="D419" t="s">
        <v>236</v>
      </c>
      <c r="E419" t="s">
        <v>23</v>
      </c>
      <c r="F419" t="s">
        <v>23</v>
      </c>
      <c r="G419" t="s">
        <v>20</v>
      </c>
      <c r="H419" t="s">
        <v>1282</v>
      </c>
      <c r="I419">
        <f>MONTH(Table6[[#This Row],[Loan Date]])</f>
        <v>9</v>
      </c>
      <c r="J419" t="str">
        <f>_xlfn.XLOOKUP(Table6[[#This Row],[Numeric Month]],$N$5:$N$11,$O$5:$O$11)</f>
        <v>Sept</v>
      </c>
      <c r="K419" t="str">
        <f>_xlfn.XLOOKUP(Table6[[#This Row],[Loan Date]],$Q$5:$Q$152,$R$5:$R$152)</f>
        <v>Monday</v>
      </c>
      <c r="L419" t="str">
        <f>_xlfn.XLOOKUP(Table6[[#This Row],[Loan Date]],$Q$5:$Q$152,$S$5:$S$152)</f>
        <v>Week 1</v>
      </c>
    </row>
    <row r="420" spans="1:12" x14ac:dyDescent="0.2">
      <c r="A420" s="1">
        <v>44830</v>
      </c>
      <c r="B420" t="s">
        <v>7</v>
      </c>
      <c r="C420" s="1">
        <v>44830</v>
      </c>
      <c r="D420" t="s">
        <v>660</v>
      </c>
      <c r="E420" t="s">
        <v>21</v>
      </c>
      <c r="F420" t="s">
        <v>21</v>
      </c>
      <c r="G420" t="s">
        <v>20</v>
      </c>
      <c r="H420" t="s">
        <v>1282</v>
      </c>
      <c r="I420">
        <f>MONTH(Table6[[#This Row],[Loan Date]])</f>
        <v>9</v>
      </c>
      <c r="J420" t="str">
        <f>_xlfn.XLOOKUP(Table6[[#This Row],[Numeric Month]],$N$5:$N$11,$O$5:$O$11)</f>
        <v>Sept</v>
      </c>
      <c r="K420" t="str">
        <f>_xlfn.XLOOKUP(Table6[[#This Row],[Loan Date]],$Q$5:$Q$152,$R$5:$R$152)</f>
        <v>Monday</v>
      </c>
      <c r="L420" t="str">
        <f>_xlfn.XLOOKUP(Table6[[#This Row],[Loan Date]],$Q$5:$Q$152,$S$5:$S$152)</f>
        <v>Week 1</v>
      </c>
    </row>
    <row r="421" spans="1:12" x14ac:dyDescent="0.2">
      <c r="A421" s="1">
        <v>44830</v>
      </c>
      <c r="B421" t="s">
        <v>7</v>
      </c>
      <c r="C421" s="1">
        <v>44837</v>
      </c>
      <c r="D421" t="s">
        <v>569</v>
      </c>
      <c r="E421" t="s">
        <v>52</v>
      </c>
      <c r="F421" t="s">
        <v>51</v>
      </c>
      <c r="G421" t="s">
        <v>1</v>
      </c>
      <c r="H421" t="s">
        <v>1282</v>
      </c>
      <c r="I421">
        <f>MONTH(Table6[[#This Row],[Loan Date]])</f>
        <v>9</v>
      </c>
      <c r="J421" t="str">
        <f>_xlfn.XLOOKUP(Table6[[#This Row],[Numeric Month]],$N$5:$N$11,$O$5:$O$11)</f>
        <v>Sept</v>
      </c>
      <c r="K421" t="str">
        <f>_xlfn.XLOOKUP(Table6[[#This Row],[Loan Date]],$Q$5:$Q$152,$R$5:$R$152)</f>
        <v>Monday</v>
      </c>
      <c r="L421" t="str">
        <f>_xlfn.XLOOKUP(Table6[[#This Row],[Loan Date]],$Q$5:$Q$152,$S$5:$S$152)</f>
        <v>Week 1</v>
      </c>
    </row>
    <row r="422" spans="1:12" x14ac:dyDescent="0.2">
      <c r="A422" s="1">
        <v>44830</v>
      </c>
      <c r="B422" t="s">
        <v>7</v>
      </c>
      <c r="C422" s="1">
        <v>44830</v>
      </c>
      <c r="D422" t="s">
        <v>343</v>
      </c>
      <c r="E422" t="s">
        <v>23</v>
      </c>
      <c r="F422" t="s">
        <v>23</v>
      </c>
      <c r="G422" t="s">
        <v>20</v>
      </c>
      <c r="H422" t="s">
        <v>1282</v>
      </c>
      <c r="I422">
        <f>MONTH(Table6[[#This Row],[Loan Date]])</f>
        <v>9</v>
      </c>
      <c r="J422" t="str">
        <f>_xlfn.XLOOKUP(Table6[[#This Row],[Numeric Month]],$N$5:$N$11,$O$5:$O$11)</f>
        <v>Sept</v>
      </c>
      <c r="K422" t="str">
        <f>_xlfn.XLOOKUP(Table6[[#This Row],[Loan Date]],$Q$5:$Q$152,$R$5:$R$152)</f>
        <v>Monday</v>
      </c>
      <c r="L422" t="str">
        <f>_xlfn.XLOOKUP(Table6[[#This Row],[Loan Date]],$Q$5:$Q$152,$S$5:$S$152)</f>
        <v>Week 1</v>
      </c>
    </row>
    <row r="423" spans="1:12" x14ac:dyDescent="0.2">
      <c r="A423" s="1">
        <v>44830</v>
      </c>
      <c r="B423" t="s">
        <v>7</v>
      </c>
      <c r="C423" s="1">
        <v>44920</v>
      </c>
      <c r="D423" t="s">
        <v>1234</v>
      </c>
      <c r="E423" t="s">
        <v>80</v>
      </c>
      <c r="F423" t="s">
        <v>79</v>
      </c>
      <c r="G423" t="s">
        <v>79</v>
      </c>
      <c r="H423" t="s">
        <v>1282</v>
      </c>
      <c r="I423">
        <f>MONTH(Table6[[#This Row],[Loan Date]])</f>
        <v>9</v>
      </c>
      <c r="J423" t="str">
        <f>_xlfn.XLOOKUP(Table6[[#This Row],[Numeric Month]],$N$5:$N$11,$O$5:$O$11)</f>
        <v>Sept</v>
      </c>
      <c r="K423" t="str">
        <f>_xlfn.XLOOKUP(Table6[[#This Row],[Loan Date]],$Q$5:$Q$152,$R$5:$R$152)</f>
        <v>Monday</v>
      </c>
      <c r="L423" t="str">
        <f>_xlfn.XLOOKUP(Table6[[#This Row],[Loan Date]],$Q$5:$Q$152,$S$5:$S$152)</f>
        <v>Week 1</v>
      </c>
    </row>
    <row r="424" spans="1:12" x14ac:dyDescent="0.2">
      <c r="A424" s="1">
        <v>44830</v>
      </c>
      <c r="B424" t="s">
        <v>7</v>
      </c>
      <c r="C424" s="1">
        <v>44837</v>
      </c>
      <c r="D424" t="s">
        <v>847</v>
      </c>
      <c r="E424" t="s">
        <v>52</v>
      </c>
      <c r="F424" t="s">
        <v>51</v>
      </c>
      <c r="G424" t="s">
        <v>1</v>
      </c>
      <c r="H424" t="s">
        <v>1282</v>
      </c>
      <c r="I424">
        <f>MONTH(Table6[[#This Row],[Loan Date]])</f>
        <v>9</v>
      </c>
      <c r="J424" t="str">
        <f>_xlfn.XLOOKUP(Table6[[#This Row],[Numeric Month]],$N$5:$N$11,$O$5:$O$11)</f>
        <v>Sept</v>
      </c>
      <c r="K424" t="str">
        <f>_xlfn.XLOOKUP(Table6[[#This Row],[Loan Date]],$Q$5:$Q$152,$R$5:$R$152)</f>
        <v>Monday</v>
      </c>
      <c r="L424" t="str">
        <f>_xlfn.XLOOKUP(Table6[[#This Row],[Loan Date]],$Q$5:$Q$152,$S$5:$S$152)</f>
        <v>Week 1</v>
      </c>
    </row>
    <row r="425" spans="1:12" x14ac:dyDescent="0.2">
      <c r="A425" s="1">
        <v>44830</v>
      </c>
      <c r="B425" t="s">
        <v>7</v>
      </c>
      <c r="C425" s="1">
        <v>44844</v>
      </c>
      <c r="D425" t="s">
        <v>1620</v>
      </c>
      <c r="E425" t="s">
        <v>3</v>
      </c>
      <c r="F425" t="s">
        <v>2</v>
      </c>
      <c r="G425" t="s">
        <v>1</v>
      </c>
      <c r="H425" t="s">
        <v>1282</v>
      </c>
      <c r="I425">
        <f>MONTH(Table6[[#This Row],[Loan Date]])</f>
        <v>9</v>
      </c>
      <c r="J425" t="str">
        <f>_xlfn.XLOOKUP(Table6[[#This Row],[Numeric Month]],$N$5:$N$11,$O$5:$O$11)</f>
        <v>Sept</v>
      </c>
      <c r="K425" t="str">
        <f>_xlfn.XLOOKUP(Table6[[#This Row],[Loan Date]],$Q$5:$Q$152,$R$5:$R$152)</f>
        <v>Monday</v>
      </c>
      <c r="L425" t="str">
        <f>_xlfn.XLOOKUP(Table6[[#This Row],[Loan Date]],$Q$5:$Q$152,$S$5:$S$152)</f>
        <v>Week 1</v>
      </c>
    </row>
    <row r="426" spans="1:12" x14ac:dyDescent="0.2">
      <c r="A426" s="1">
        <v>44830</v>
      </c>
      <c r="B426" t="s">
        <v>7</v>
      </c>
      <c r="C426" s="1">
        <v>44830</v>
      </c>
      <c r="D426" t="s">
        <v>1491</v>
      </c>
      <c r="E426" t="s">
        <v>23</v>
      </c>
      <c r="F426" t="s">
        <v>23</v>
      </c>
      <c r="G426" t="s">
        <v>20</v>
      </c>
      <c r="H426" t="s">
        <v>1282</v>
      </c>
      <c r="I426">
        <f>MONTH(Table6[[#This Row],[Loan Date]])</f>
        <v>9</v>
      </c>
      <c r="J426" t="str">
        <f>_xlfn.XLOOKUP(Table6[[#This Row],[Numeric Month]],$N$5:$N$11,$O$5:$O$11)</f>
        <v>Sept</v>
      </c>
      <c r="K426" t="str">
        <f>_xlfn.XLOOKUP(Table6[[#This Row],[Loan Date]],$Q$5:$Q$152,$R$5:$R$152)</f>
        <v>Monday</v>
      </c>
      <c r="L426" t="str">
        <f>_xlfn.XLOOKUP(Table6[[#This Row],[Loan Date]],$Q$5:$Q$152,$S$5:$S$152)</f>
        <v>Week 1</v>
      </c>
    </row>
    <row r="427" spans="1:12" x14ac:dyDescent="0.2">
      <c r="A427" s="1">
        <v>44830</v>
      </c>
      <c r="B427" t="s">
        <v>7</v>
      </c>
      <c r="C427" s="1">
        <v>44830</v>
      </c>
      <c r="D427" t="s">
        <v>409</v>
      </c>
      <c r="E427" t="s">
        <v>21</v>
      </c>
      <c r="F427" t="s">
        <v>21</v>
      </c>
      <c r="G427" t="s">
        <v>20</v>
      </c>
      <c r="H427" t="s">
        <v>1282</v>
      </c>
      <c r="I427">
        <f>MONTH(Table6[[#This Row],[Loan Date]])</f>
        <v>9</v>
      </c>
      <c r="J427" t="str">
        <f>_xlfn.XLOOKUP(Table6[[#This Row],[Numeric Month]],$N$5:$N$11,$O$5:$O$11)</f>
        <v>Sept</v>
      </c>
      <c r="K427" t="str">
        <f>_xlfn.XLOOKUP(Table6[[#This Row],[Loan Date]],$Q$5:$Q$152,$R$5:$R$152)</f>
        <v>Monday</v>
      </c>
      <c r="L427" t="str">
        <f>_xlfn.XLOOKUP(Table6[[#This Row],[Loan Date]],$Q$5:$Q$152,$S$5:$S$152)</f>
        <v>Week 1</v>
      </c>
    </row>
    <row r="428" spans="1:12" x14ac:dyDescent="0.2">
      <c r="A428" s="1">
        <v>44830</v>
      </c>
      <c r="B428" t="s">
        <v>7</v>
      </c>
      <c r="C428" s="1">
        <v>44920</v>
      </c>
      <c r="D428" t="s">
        <v>1161</v>
      </c>
      <c r="E428" t="s">
        <v>80</v>
      </c>
      <c r="F428" t="s">
        <v>79</v>
      </c>
      <c r="G428" t="s">
        <v>79</v>
      </c>
      <c r="H428" t="s">
        <v>1282</v>
      </c>
      <c r="I428">
        <f>MONTH(Table6[[#This Row],[Loan Date]])</f>
        <v>9</v>
      </c>
      <c r="J428" t="str">
        <f>_xlfn.XLOOKUP(Table6[[#This Row],[Numeric Month]],$N$5:$N$11,$O$5:$O$11)</f>
        <v>Sept</v>
      </c>
      <c r="K428" t="str">
        <f>_xlfn.XLOOKUP(Table6[[#This Row],[Loan Date]],$Q$5:$Q$152,$R$5:$R$152)</f>
        <v>Monday</v>
      </c>
      <c r="L428" t="str">
        <f>_xlfn.XLOOKUP(Table6[[#This Row],[Loan Date]],$Q$5:$Q$152,$S$5:$S$152)</f>
        <v>Week 1</v>
      </c>
    </row>
    <row r="429" spans="1:12" x14ac:dyDescent="0.2">
      <c r="A429" s="1">
        <v>44830</v>
      </c>
      <c r="B429" t="s">
        <v>5</v>
      </c>
      <c r="C429" s="1">
        <v>44830</v>
      </c>
      <c r="D429" t="s">
        <v>1406</v>
      </c>
      <c r="E429" t="s">
        <v>12</v>
      </c>
      <c r="F429" t="s">
        <v>12</v>
      </c>
      <c r="G429" t="s">
        <v>11</v>
      </c>
      <c r="H429" t="s">
        <v>1282</v>
      </c>
      <c r="I429">
        <f>MONTH(Table6[[#This Row],[Loan Date]])</f>
        <v>9</v>
      </c>
      <c r="J429" t="str">
        <f>_xlfn.XLOOKUP(Table6[[#This Row],[Numeric Month]],$N$5:$N$11,$O$5:$O$11)</f>
        <v>Sept</v>
      </c>
      <c r="K429" t="str">
        <f>_xlfn.XLOOKUP(Table6[[#This Row],[Loan Date]],$Q$5:$Q$152,$R$5:$R$152)</f>
        <v>Monday</v>
      </c>
      <c r="L429" t="str">
        <f>_xlfn.XLOOKUP(Table6[[#This Row],[Loan Date]],$Q$5:$Q$152,$S$5:$S$152)</f>
        <v>Week 1</v>
      </c>
    </row>
    <row r="430" spans="1:12" x14ac:dyDescent="0.2">
      <c r="A430" s="1">
        <v>44830</v>
      </c>
      <c r="B430" t="s">
        <v>7</v>
      </c>
      <c r="C430" s="1">
        <v>44838</v>
      </c>
      <c r="D430" t="s">
        <v>1514</v>
      </c>
      <c r="E430" t="s">
        <v>52</v>
      </c>
      <c r="F430" t="s">
        <v>51</v>
      </c>
      <c r="G430" t="s">
        <v>1</v>
      </c>
      <c r="H430" t="s">
        <v>1282</v>
      </c>
      <c r="I430">
        <f>MONTH(Table6[[#This Row],[Loan Date]])</f>
        <v>9</v>
      </c>
      <c r="J430" t="str">
        <f>_xlfn.XLOOKUP(Table6[[#This Row],[Numeric Month]],$N$5:$N$11,$O$5:$O$11)</f>
        <v>Sept</v>
      </c>
      <c r="K430" t="str">
        <f>_xlfn.XLOOKUP(Table6[[#This Row],[Loan Date]],$Q$5:$Q$152,$R$5:$R$152)</f>
        <v>Monday</v>
      </c>
      <c r="L430" t="str">
        <f>_xlfn.XLOOKUP(Table6[[#This Row],[Loan Date]],$Q$5:$Q$152,$S$5:$S$152)</f>
        <v>Week 1</v>
      </c>
    </row>
    <row r="431" spans="1:12" x14ac:dyDescent="0.2">
      <c r="A431" s="1">
        <v>44830</v>
      </c>
      <c r="B431" t="s">
        <v>7</v>
      </c>
      <c r="C431" s="1">
        <v>44830</v>
      </c>
      <c r="D431" t="s">
        <v>116</v>
      </c>
      <c r="E431" t="s">
        <v>23</v>
      </c>
      <c r="F431" t="s">
        <v>23</v>
      </c>
      <c r="G431" t="s">
        <v>20</v>
      </c>
      <c r="H431" t="s">
        <v>1282</v>
      </c>
      <c r="I431">
        <f>MONTH(Table6[[#This Row],[Loan Date]])</f>
        <v>9</v>
      </c>
      <c r="J431" t="str">
        <f>_xlfn.XLOOKUP(Table6[[#This Row],[Numeric Month]],$N$5:$N$11,$O$5:$O$11)</f>
        <v>Sept</v>
      </c>
      <c r="K431" t="str">
        <f>_xlfn.XLOOKUP(Table6[[#This Row],[Loan Date]],$Q$5:$Q$152,$R$5:$R$152)</f>
        <v>Monday</v>
      </c>
      <c r="L431" t="str">
        <f>_xlfn.XLOOKUP(Table6[[#This Row],[Loan Date]],$Q$5:$Q$152,$S$5:$S$152)</f>
        <v>Week 1</v>
      </c>
    </row>
    <row r="432" spans="1:12" x14ac:dyDescent="0.2">
      <c r="A432" s="1">
        <v>44830</v>
      </c>
      <c r="B432" t="s">
        <v>7</v>
      </c>
      <c r="C432" s="1">
        <v>44830</v>
      </c>
      <c r="D432" t="s">
        <v>1523</v>
      </c>
      <c r="E432" t="s">
        <v>21</v>
      </c>
      <c r="F432" t="s">
        <v>21</v>
      </c>
      <c r="G432" t="s">
        <v>20</v>
      </c>
      <c r="H432" t="s">
        <v>1282</v>
      </c>
      <c r="I432">
        <f>MONTH(Table6[[#This Row],[Loan Date]])</f>
        <v>9</v>
      </c>
      <c r="J432" t="str">
        <f>_xlfn.XLOOKUP(Table6[[#This Row],[Numeric Month]],$N$5:$N$11,$O$5:$O$11)</f>
        <v>Sept</v>
      </c>
      <c r="K432" t="str">
        <f>_xlfn.XLOOKUP(Table6[[#This Row],[Loan Date]],$Q$5:$Q$152,$R$5:$R$152)</f>
        <v>Monday</v>
      </c>
      <c r="L432" t="str">
        <f>_xlfn.XLOOKUP(Table6[[#This Row],[Loan Date]],$Q$5:$Q$152,$S$5:$S$152)</f>
        <v>Week 1</v>
      </c>
    </row>
    <row r="433" spans="1:12" x14ac:dyDescent="0.2">
      <c r="A433" s="1">
        <v>44830</v>
      </c>
      <c r="B433" t="s">
        <v>7</v>
      </c>
      <c r="C433" s="1">
        <v>44920</v>
      </c>
      <c r="D433" t="s">
        <v>1257</v>
      </c>
      <c r="E433" t="s">
        <v>80</v>
      </c>
      <c r="F433" t="s">
        <v>79</v>
      </c>
      <c r="G433" t="s">
        <v>79</v>
      </c>
      <c r="H433" t="s">
        <v>1282</v>
      </c>
      <c r="I433">
        <f>MONTH(Table6[[#This Row],[Loan Date]])</f>
        <v>9</v>
      </c>
      <c r="J433" t="str">
        <f>_xlfn.XLOOKUP(Table6[[#This Row],[Numeric Month]],$N$5:$N$11,$O$5:$O$11)</f>
        <v>Sept</v>
      </c>
      <c r="K433" t="str">
        <f>_xlfn.XLOOKUP(Table6[[#This Row],[Loan Date]],$Q$5:$Q$152,$R$5:$R$152)</f>
        <v>Monday</v>
      </c>
      <c r="L433" t="str">
        <f>_xlfn.XLOOKUP(Table6[[#This Row],[Loan Date]],$Q$5:$Q$152,$S$5:$S$152)</f>
        <v>Week 1</v>
      </c>
    </row>
    <row r="434" spans="1:12" x14ac:dyDescent="0.2">
      <c r="A434" s="1">
        <v>44830</v>
      </c>
      <c r="B434" t="s">
        <v>7</v>
      </c>
      <c r="C434" s="1">
        <v>44920</v>
      </c>
      <c r="D434" t="s">
        <v>1619</v>
      </c>
      <c r="E434" t="s">
        <v>80</v>
      </c>
      <c r="F434" t="s">
        <v>79</v>
      </c>
      <c r="G434" t="s">
        <v>79</v>
      </c>
      <c r="H434" t="s">
        <v>1282</v>
      </c>
      <c r="I434">
        <f>MONTH(Table6[[#This Row],[Loan Date]])</f>
        <v>9</v>
      </c>
      <c r="J434" t="str">
        <f>_xlfn.XLOOKUP(Table6[[#This Row],[Numeric Month]],$N$5:$N$11,$O$5:$O$11)</f>
        <v>Sept</v>
      </c>
      <c r="K434" t="str">
        <f>_xlfn.XLOOKUP(Table6[[#This Row],[Loan Date]],$Q$5:$Q$152,$R$5:$R$152)</f>
        <v>Monday</v>
      </c>
      <c r="L434" t="str">
        <f>_xlfn.XLOOKUP(Table6[[#This Row],[Loan Date]],$Q$5:$Q$152,$S$5:$S$152)</f>
        <v>Week 1</v>
      </c>
    </row>
    <row r="435" spans="1:12" x14ac:dyDescent="0.2">
      <c r="A435" s="1">
        <v>44830</v>
      </c>
      <c r="B435" t="s">
        <v>7</v>
      </c>
      <c r="C435" s="1">
        <v>44920</v>
      </c>
      <c r="D435" t="s">
        <v>1618</v>
      </c>
      <c r="E435" t="s">
        <v>1371</v>
      </c>
      <c r="F435" t="s">
        <v>79</v>
      </c>
      <c r="G435" t="s">
        <v>79</v>
      </c>
      <c r="H435" t="s">
        <v>1282</v>
      </c>
      <c r="I435">
        <f>MONTH(Table6[[#This Row],[Loan Date]])</f>
        <v>9</v>
      </c>
      <c r="J435" t="str">
        <f>_xlfn.XLOOKUP(Table6[[#This Row],[Numeric Month]],$N$5:$N$11,$O$5:$O$11)</f>
        <v>Sept</v>
      </c>
      <c r="K435" t="str">
        <f>_xlfn.XLOOKUP(Table6[[#This Row],[Loan Date]],$Q$5:$Q$152,$R$5:$R$152)</f>
        <v>Monday</v>
      </c>
      <c r="L435" t="str">
        <f>_xlfn.XLOOKUP(Table6[[#This Row],[Loan Date]],$Q$5:$Q$152,$S$5:$S$152)</f>
        <v>Week 1</v>
      </c>
    </row>
    <row r="436" spans="1:12" x14ac:dyDescent="0.2">
      <c r="A436" s="1">
        <v>44830</v>
      </c>
      <c r="B436" t="s">
        <v>5</v>
      </c>
      <c r="C436" s="1">
        <v>44904</v>
      </c>
      <c r="D436" t="s">
        <v>1617</v>
      </c>
      <c r="E436" t="s">
        <v>3</v>
      </c>
      <c r="F436" t="s">
        <v>2</v>
      </c>
      <c r="G436" t="s">
        <v>1</v>
      </c>
      <c r="H436" t="s">
        <v>1282</v>
      </c>
      <c r="I436">
        <f>MONTH(Table6[[#This Row],[Loan Date]])</f>
        <v>9</v>
      </c>
      <c r="J436" t="str">
        <f>_xlfn.XLOOKUP(Table6[[#This Row],[Numeric Month]],$N$5:$N$11,$O$5:$O$11)</f>
        <v>Sept</v>
      </c>
      <c r="K436" t="str">
        <f>_xlfn.XLOOKUP(Table6[[#This Row],[Loan Date]],$Q$5:$Q$152,$R$5:$R$152)</f>
        <v>Monday</v>
      </c>
      <c r="L436" t="str">
        <f>_xlfn.XLOOKUP(Table6[[#This Row],[Loan Date]],$Q$5:$Q$152,$S$5:$S$152)</f>
        <v>Week 1</v>
      </c>
    </row>
    <row r="437" spans="1:12" x14ac:dyDescent="0.2">
      <c r="A437" s="1">
        <v>44830</v>
      </c>
      <c r="B437" t="s">
        <v>7</v>
      </c>
      <c r="C437" s="1">
        <v>44920</v>
      </c>
      <c r="D437" t="s">
        <v>1112</v>
      </c>
      <c r="E437" t="s">
        <v>80</v>
      </c>
      <c r="F437" t="s">
        <v>79</v>
      </c>
      <c r="G437" t="s">
        <v>79</v>
      </c>
      <c r="H437" t="s">
        <v>1282</v>
      </c>
      <c r="I437">
        <f>MONTH(Table6[[#This Row],[Loan Date]])</f>
        <v>9</v>
      </c>
      <c r="J437" t="str">
        <f>_xlfn.XLOOKUP(Table6[[#This Row],[Numeric Month]],$N$5:$N$11,$O$5:$O$11)</f>
        <v>Sept</v>
      </c>
      <c r="K437" t="str">
        <f>_xlfn.XLOOKUP(Table6[[#This Row],[Loan Date]],$Q$5:$Q$152,$R$5:$R$152)</f>
        <v>Monday</v>
      </c>
      <c r="L437" t="str">
        <f>_xlfn.XLOOKUP(Table6[[#This Row],[Loan Date]],$Q$5:$Q$152,$S$5:$S$152)</f>
        <v>Week 1</v>
      </c>
    </row>
    <row r="438" spans="1:12" x14ac:dyDescent="0.2">
      <c r="A438" s="1">
        <v>44830</v>
      </c>
      <c r="B438" t="s">
        <v>7</v>
      </c>
      <c r="C438" s="1">
        <v>44830</v>
      </c>
      <c r="D438" t="s">
        <v>738</v>
      </c>
      <c r="E438" t="s">
        <v>21</v>
      </c>
      <c r="F438" t="s">
        <v>21</v>
      </c>
      <c r="G438" t="s">
        <v>20</v>
      </c>
      <c r="H438" t="s">
        <v>1282</v>
      </c>
      <c r="I438">
        <f>MONTH(Table6[[#This Row],[Loan Date]])</f>
        <v>9</v>
      </c>
      <c r="J438" t="str">
        <f>_xlfn.XLOOKUP(Table6[[#This Row],[Numeric Month]],$N$5:$N$11,$O$5:$O$11)</f>
        <v>Sept</v>
      </c>
      <c r="K438" t="str">
        <f>_xlfn.XLOOKUP(Table6[[#This Row],[Loan Date]],$Q$5:$Q$152,$R$5:$R$152)</f>
        <v>Monday</v>
      </c>
      <c r="L438" t="str">
        <f>_xlfn.XLOOKUP(Table6[[#This Row],[Loan Date]],$Q$5:$Q$152,$S$5:$S$152)</f>
        <v>Week 1</v>
      </c>
    </row>
    <row r="439" spans="1:12" x14ac:dyDescent="0.2">
      <c r="A439" s="1">
        <v>44830</v>
      </c>
      <c r="B439" t="s">
        <v>7</v>
      </c>
      <c r="C439" s="1">
        <v>44837</v>
      </c>
      <c r="D439" t="s">
        <v>851</v>
      </c>
      <c r="E439" t="s">
        <v>52</v>
      </c>
      <c r="F439" t="s">
        <v>51</v>
      </c>
      <c r="G439" t="s">
        <v>1</v>
      </c>
      <c r="H439" t="s">
        <v>1282</v>
      </c>
      <c r="I439">
        <f>MONTH(Table6[[#This Row],[Loan Date]])</f>
        <v>9</v>
      </c>
      <c r="J439" t="str">
        <f>_xlfn.XLOOKUP(Table6[[#This Row],[Numeric Month]],$N$5:$N$11,$O$5:$O$11)</f>
        <v>Sept</v>
      </c>
      <c r="K439" t="str">
        <f>_xlfn.XLOOKUP(Table6[[#This Row],[Loan Date]],$Q$5:$Q$152,$R$5:$R$152)</f>
        <v>Monday</v>
      </c>
      <c r="L439" t="str">
        <f>_xlfn.XLOOKUP(Table6[[#This Row],[Loan Date]],$Q$5:$Q$152,$S$5:$S$152)</f>
        <v>Week 1</v>
      </c>
    </row>
    <row r="440" spans="1:12" x14ac:dyDescent="0.2">
      <c r="A440" s="1">
        <v>44830</v>
      </c>
      <c r="B440" t="s">
        <v>7</v>
      </c>
      <c r="C440" s="1">
        <v>44920</v>
      </c>
      <c r="D440" t="s">
        <v>1616</v>
      </c>
      <c r="E440" t="s">
        <v>80</v>
      </c>
      <c r="F440" t="s">
        <v>79</v>
      </c>
      <c r="G440" t="s">
        <v>79</v>
      </c>
      <c r="H440" t="s">
        <v>1282</v>
      </c>
      <c r="I440">
        <f>MONTH(Table6[[#This Row],[Loan Date]])</f>
        <v>9</v>
      </c>
      <c r="J440" t="str">
        <f>_xlfn.XLOOKUP(Table6[[#This Row],[Numeric Month]],$N$5:$N$11,$O$5:$O$11)</f>
        <v>Sept</v>
      </c>
      <c r="K440" t="str">
        <f>_xlfn.XLOOKUP(Table6[[#This Row],[Loan Date]],$Q$5:$Q$152,$R$5:$R$152)</f>
        <v>Monday</v>
      </c>
      <c r="L440" t="str">
        <f>_xlfn.XLOOKUP(Table6[[#This Row],[Loan Date]],$Q$5:$Q$152,$S$5:$S$152)</f>
        <v>Week 1</v>
      </c>
    </row>
    <row r="441" spans="1:12" x14ac:dyDescent="0.2">
      <c r="A441" s="1">
        <v>44830</v>
      </c>
      <c r="B441" t="s">
        <v>7</v>
      </c>
      <c r="C441" s="1">
        <v>44920</v>
      </c>
      <c r="D441" t="s">
        <v>1615</v>
      </c>
      <c r="E441" t="s">
        <v>1371</v>
      </c>
      <c r="F441" t="s">
        <v>79</v>
      </c>
      <c r="G441" t="s">
        <v>79</v>
      </c>
      <c r="H441" t="s">
        <v>1282</v>
      </c>
      <c r="I441">
        <f>MONTH(Table6[[#This Row],[Loan Date]])</f>
        <v>9</v>
      </c>
      <c r="J441" t="str">
        <f>_xlfn.XLOOKUP(Table6[[#This Row],[Numeric Month]],$N$5:$N$11,$O$5:$O$11)</f>
        <v>Sept</v>
      </c>
      <c r="K441" t="str">
        <f>_xlfn.XLOOKUP(Table6[[#This Row],[Loan Date]],$Q$5:$Q$152,$R$5:$R$152)</f>
        <v>Monday</v>
      </c>
      <c r="L441" t="str">
        <f>_xlfn.XLOOKUP(Table6[[#This Row],[Loan Date]],$Q$5:$Q$152,$S$5:$S$152)</f>
        <v>Week 1</v>
      </c>
    </row>
    <row r="442" spans="1:12" x14ac:dyDescent="0.2">
      <c r="A442" s="1">
        <v>44830</v>
      </c>
      <c r="B442" t="s">
        <v>7</v>
      </c>
      <c r="C442" s="1">
        <v>44920</v>
      </c>
      <c r="D442" t="s">
        <v>1170</v>
      </c>
      <c r="E442" t="s">
        <v>80</v>
      </c>
      <c r="F442" t="s">
        <v>79</v>
      </c>
      <c r="G442" t="s">
        <v>79</v>
      </c>
      <c r="H442" t="s">
        <v>1282</v>
      </c>
      <c r="I442">
        <f>MONTH(Table6[[#This Row],[Loan Date]])</f>
        <v>9</v>
      </c>
      <c r="J442" t="str">
        <f>_xlfn.XLOOKUP(Table6[[#This Row],[Numeric Month]],$N$5:$N$11,$O$5:$O$11)</f>
        <v>Sept</v>
      </c>
      <c r="K442" t="str">
        <f>_xlfn.XLOOKUP(Table6[[#This Row],[Loan Date]],$Q$5:$Q$152,$R$5:$R$152)</f>
        <v>Monday</v>
      </c>
      <c r="L442" t="str">
        <f>_xlfn.XLOOKUP(Table6[[#This Row],[Loan Date]],$Q$5:$Q$152,$S$5:$S$152)</f>
        <v>Week 1</v>
      </c>
    </row>
    <row r="443" spans="1:12" x14ac:dyDescent="0.2">
      <c r="A443" s="1">
        <v>44830</v>
      </c>
      <c r="B443" t="s">
        <v>7</v>
      </c>
      <c r="C443" s="1">
        <v>44920</v>
      </c>
      <c r="D443" t="s">
        <v>1614</v>
      </c>
      <c r="E443" t="s">
        <v>1371</v>
      </c>
      <c r="F443" t="s">
        <v>79</v>
      </c>
      <c r="G443" t="s">
        <v>79</v>
      </c>
      <c r="H443" t="s">
        <v>1282</v>
      </c>
      <c r="I443">
        <f>MONTH(Table6[[#This Row],[Loan Date]])</f>
        <v>9</v>
      </c>
      <c r="J443" t="str">
        <f>_xlfn.XLOOKUP(Table6[[#This Row],[Numeric Month]],$N$5:$N$11,$O$5:$O$11)</f>
        <v>Sept</v>
      </c>
      <c r="K443" t="str">
        <f>_xlfn.XLOOKUP(Table6[[#This Row],[Loan Date]],$Q$5:$Q$152,$R$5:$R$152)</f>
        <v>Monday</v>
      </c>
      <c r="L443" t="str">
        <f>_xlfn.XLOOKUP(Table6[[#This Row],[Loan Date]],$Q$5:$Q$152,$S$5:$S$152)</f>
        <v>Week 1</v>
      </c>
    </row>
    <row r="444" spans="1:12" x14ac:dyDescent="0.2">
      <c r="A444" s="1">
        <v>44830</v>
      </c>
      <c r="B444" t="s">
        <v>7</v>
      </c>
      <c r="C444" s="1">
        <v>44920</v>
      </c>
      <c r="D444" t="s">
        <v>1613</v>
      </c>
      <c r="E444" t="s">
        <v>80</v>
      </c>
      <c r="F444" t="s">
        <v>79</v>
      </c>
      <c r="G444" t="s">
        <v>79</v>
      </c>
      <c r="H444" t="s">
        <v>1282</v>
      </c>
      <c r="I444">
        <f>MONTH(Table6[[#This Row],[Loan Date]])</f>
        <v>9</v>
      </c>
      <c r="J444" t="str">
        <f>_xlfn.XLOOKUP(Table6[[#This Row],[Numeric Month]],$N$5:$N$11,$O$5:$O$11)</f>
        <v>Sept</v>
      </c>
      <c r="K444" t="str">
        <f>_xlfn.XLOOKUP(Table6[[#This Row],[Loan Date]],$Q$5:$Q$152,$R$5:$R$152)</f>
        <v>Monday</v>
      </c>
      <c r="L444" t="str">
        <f>_xlfn.XLOOKUP(Table6[[#This Row],[Loan Date]],$Q$5:$Q$152,$S$5:$S$152)</f>
        <v>Week 1</v>
      </c>
    </row>
    <row r="445" spans="1:12" x14ac:dyDescent="0.2">
      <c r="A445" s="1">
        <v>44830</v>
      </c>
      <c r="B445" t="s">
        <v>7</v>
      </c>
      <c r="C445" s="1">
        <v>44920</v>
      </c>
      <c r="D445" t="s">
        <v>1612</v>
      </c>
      <c r="E445" t="s">
        <v>1371</v>
      </c>
      <c r="F445" t="s">
        <v>79</v>
      </c>
      <c r="G445" t="s">
        <v>79</v>
      </c>
      <c r="H445" t="s">
        <v>1282</v>
      </c>
      <c r="I445">
        <f>MONTH(Table6[[#This Row],[Loan Date]])</f>
        <v>9</v>
      </c>
      <c r="J445" t="str">
        <f>_xlfn.XLOOKUP(Table6[[#This Row],[Numeric Month]],$N$5:$N$11,$O$5:$O$11)</f>
        <v>Sept</v>
      </c>
      <c r="K445" t="str">
        <f>_xlfn.XLOOKUP(Table6[[#This Row],[Loan Date]],$Q$5:$Q$152,$R$5:$R$152)</f>
        <v>Monday</v>
      </c>
      <c r="L445" t="str">
        <f>_xlfn.XLOOKUP(Table6[[#This Row],[Loan Date]],$Q$5:$Q$152,$S$5:$S$152)</f>
        <v>Week 1</v>
      </c>
    </row>
    <row r="446" spans="1:12" x14ac:dyDescent="0.2">
      <c r="A446" s="1">
        <v>44830</v>
      </c>
      <c r="B446" t="s">
        <v>7</v>
      </c>
      <c r="C446" s="1">
        <v>44837</v>
      </c>
      <c r="D446" t="s">
        <v>1125</v>
      </c>
      <c r="E446" t="s">
        <v>52</v>
      </c>
      <c r="F446" t="s">
        <v>51</v>
      </c>
      <c r="G446" t="s">
        <v>1</v>
      </c>
      <c r="H446" t="s">
        <v>1282</v>
      </c>
      <c r="I446">
        <f>MONTH(Table6[[#This Row],[Loan Date]])</f>
        <v>9</v>
      </c>
      <c r="J446" t="str">
        <f>_xlfn.XLOOKUP(Table6[[#This Row],[Numeric Month]],$N$5:$N$11,$O$5:$O$11)</f>
        <v>Sept</v>
      </c>
      <c r="K446" t="str">
        <f>_xlfn.XLOOKUP(Table6[[#This Row],[Loan Date]],$Q$5:$Q$152,$R$5:$R$152)</f>
        <v>Monday</v>
      </c>
      <c r="L446" t="str">
        <f>_xlfn.XLOOKUP(Table6[[#This Row],[Loan Date]],$Q$5:$Q$152,$S$5:$S$152)</f>
        <v>Week 1</v>
      </c>
    </row>
    <row r="447" spans="1:12" x14ac:dyDescent="0.2">
      <c r="A447" s="1">
        <v>44830</v>
      </c>
      <c r="B447" t="s">
        <v>7</v>
      </c>
      <c r="C447" s="1">
        <v>44920</v>
      </c>
      <c r="D447" t="s">
        <v>1149</v>
      </c>
      <c r="E447" t="s">
        <v>80</v>
      </c>
      <c r="F447" t="s">
        <v>79</v>
      </c>
      <c r="G447" t="s">
        <v>79</v>
      </c>
      <c r="H447" t="s">
        <v>1282</v>
      </c>
      <c r="I447">
        <f>MONTH(Table6[[#This Row],[Loan Date]])</f>
        <v>9</v>
      </c>
      <c r="J447" t="str">
        <f>_xlfn.XLOOKUP(Table6[[#This Row],[Numeric Month]],$N$5:$N$11,$O$5:$O$11)</f>
        <v>Sept</v>
      </c>
      <c r="K447" t="str">
        <f>_xlfn.XLOOKUP(Table6[[#This Row],[Loan Date]],$Q$5:$Q$152,$R$5:$R$152)</f>
        <v>Monday</v>
      </c>
      <c r="L447" t="str">
        <f>_xlfn.XLOOKUP(Table6[[#This Row],[Loan Date]],$Q$5:$Q$152,$S$5:$S$152)</f>
        <v>Week 1</v>
      </c>
    </row>
    <row r="448" spans="1:12" x14ac:dyDescent="0.2">
      <c r="A448" s="1">
        <v>44830</v>
      </c>
      <c r="B448" t="s">
        <v>5</v>
      </c>
      <c r="C448" s="1">
        <v>44830</v>
      </c>
      <c r="D448" t="s">
        <v>77</v>
      </c>
      <c r="E448" t="s">
        <v>23</v>
      </c>
      <c r="F448" t="s">
        <v>23</v>
      </c>
      <c r="G448" t="s">
        <v>20</v>
      </c>
      <c r="H448" t="s">
        <v>1282</v>
      </c>
      <c r="I448">
        <f>MONTH(Table6[[#This Row],[Loan Date]])</f>
        <v>9</v>
      </c>
      <c r="J448" t="str">
        <f>_xlfn.XLOOKUP(Table6[[#This Row],[Numeric Month]],$N$5:$N$11,$O$5:$O$11)</f>
        <v>Sept</v>
      </c>
      <c r="K448" t="str">
        <f>_xlfn.XLOOKUP(Table6[[#This Row],[Loan Date]],$Q$5:$Q$152,$R$5:$R$152)</f>
        <v>Monday</v>
      </c>
      <c r="L448" t="str">
        <f>_xlfn.XLOOKUP(Table6[[#This Row],[Loan Date]],$Q$5:$Q$152,$S$5:$S$152)</f>
        <v>Week 1</v>
      </c>
    </row>
    <row r="449" spans="1:12" x14ac:dyDescent="0.2">
      <c r="A449" s="1">
        <v>44830</v>
      </c>
      <c r="B449" t="s">
        <v>5</v>
      </c>
      <c r="C449" s="1">
        <v>44830</v>
      </c>
      <c r="D449" t="s">
        <v>1541</v>
      </c>
      <c r="E449" t="s">
        <v>168</v>
      </c>
      <c r="F449" t="s">
        <v>168</v>
      </c>
      <c r="G449" t="s">
        <v>20</v>
      </c>
      <c r="H449" t="s">
        <v>1282</v>
      </c>
      <c r="I449">
        <f>MONTH(Table6[[#This Row],[Loan Date]])</f>
        <v>9</v>
      </c>
      <c r="J449" t="str">
        <f>_xlfn.XLOOKUP(Table6[[#This Row],[Numeric Month]],$N$5:$N$11,$O$5:$O$11)</f>
        <v>Sept</v>
      </c>
      <c r="K449" t="str">
        <f>_xlfn.XLOOKUP(Table6[[#This Row],[Loan Date]],$Q$5:$Q$152,$R$5:$R$152)</f>
        <v>Monday</v>
      </c>
      <c r="L449" t="str">
        <f>_xlfn.XLOOKUP(Table6[[#This Row],[Loan Date]],$Q$5:$Q$152,$S$5:$S$152)</f>
        <v>Week 1</v>
      </c>
    </row>
    <row r="450" spans="1:12" x14ac:dyDescent="0.2">
      <c r="A450" s="1">
        <v>44830</v>
      </c>
      <c r="B450" t="s">
        <v>5</v>
      </c>
      <c r="C450" s="1">
        <v>44837</v>
      </c>
      <c r="D450" t="s">
        <v>273</v>
      </c>
      <c r="E450" t="s">
        <v>52</v>
      </c>
      <c r="F450" t="s">
        <v>51</v>
      </c>
      <c r="G450" t="s">
        <v>1</v>
      </c>
      <c r="H450" t="s">
        <v>1282</v>
      </c>
      <c r="I450">
        <f>MONTH(Table6[[#This Row],[Loan Date]])</f>
        <v>9</v>
      </c>
      <c r="J450" t="str">
        <f>_xlfn.XLOOKUP(Table6[[#This Row],[Numeric Month]],$N$5:$N$11,$O$5:$O$11)</f>
        <v>Sept</v>
      </c>
      <c r="K450" t="str">
        <f>_xlfn.XLOOKUP(Table6[[#This Row],[Loan Date]],$Q$5:$Q$152,$R$5:$R$152)</f>
        <v>Monday</v>
      </c>
      <c r="L450" t="str">
        <f>_xlfn.XLOOKUP(Table6[[#This Row],[Loan Date]],$Q$5:$Q$152,$S$5:$S$152)</f>
        <v>Week 1</v>
      </c>
    </row>
    <row r="451" spans="1:12" x14ac:dyDescent="0.2">
      <c r="A451" s="1">
        <v>44830</v>
      </c>
      <c r="B451" t="s">
        <v>7</v>
      </c>
      <c r="C451" s="1">
        <v>44837</v>
      </c>
      <c r="D451" t="s">
        <v>1383</v>
      </c>
      <c r="E451" t="s">
        <v>52</v>
      </c>
      <c r="F451" t="s">
        <v>51</v>
      </c>
      <c r="G451" t="s">
        <v>1</v>
      </c>
      <c r="H451" t="s">
        <v>1282</v>
      </c>
      <c r="I451">
        <f>MONTH(Table6[[#This Row],[Loan Date]])</f>
        <v>9</v>
      </c>
      <c r="J451" t="str">
        <f>_xlfn.XLOOKUP(Table6[[#This Row],[Numeric Month]],$N$5:$N$11,$O$5:$O$11)</f>
        <v>Sept</v>
      </c>
      <c r="K451" t="str">
        <f>_xlfn.XLOOKUP(Table6[[#This Row],[Loan Date]],$Q$5:$Q$152,$R$5:$R$152)</f>
        <v>Monday</v>
      </c>
      <c r="L451" t="str">
        <f>_xlfn.XLOOKUP(Table6[[#This Row],[Loan Date]],$Q$5:$Q$152,$S$5:$S$152)</f>
        <v>Week 1</v>
      </c>
    </row>
    <row r="452" spans="1:12" x14ac:dyDescent="0.2">
      <c r="A452" s="1">
        <v>44830</v>
      </c>
      <c r="B452" t="s">
        <v>7</v>
      </c>
      <c r="C452" s="1">
        <v>44830</v>
      </c>
      <c r="D452" t="s">
        <v>1508</v>
      </c>
      <c r="E452" t="s">
        <v>162</v>
      </c>
      <c r="F452" t="s">
        <v>162</v>
      </c>
      <c r="G452" t="s">
        <v>11</v>
      </c>
      <c r="H452" t="s">
        <v>1282</v>
      </c>
      <c r="I452">
        <f>MONTH(Table6[[#This Row],[Loan Date]])</f>
        <v>9</v>
      </c>
      <c r="J452" t="str">
        <f>_xlfn.XLOOKUP(Table6[[#This Row],[Numeric Month]],$N$5:$N$11,$O$5:$O$11)</f>
        <v>Sept</v>
      </c>
      <c r="K452" t="str">
        <f>_xlfn.XLOOKUP(Table6[[#This Row],[Loan Date]],$Q$5:$Q$152,$R$5:$R$152)</f>
        <v>Monday</v>
      </c>
      <c r="L452" t="str">
        <f>_xlfn.XLOOKUP(Table6[[#This Row],[Loan Date]],$Q$5:$Q$152,$S$5:$S$152)</f>
        <v>Week 1</v>
      </c>
    </row>
    <row r="453" spans="1:12" x14ac:dyDescent="0.2">
      <c r="A453" s="1">
        <v>44830</v>
      </c>
      <c r="B453" t="s">
        <v>7</v>
      </c>
      <c r="C453" s="1">
        <v>44830</v>
      </c>
      <c r="D453" t="s">
        <v>97</v>
      </c>
      <c r="E453" t="s">
        <v>23</v>
      </c>
      <c r="F453" t="s">
        <v>23</v>
      </c>
      <c r="G453" t="s">
        <v>20</v>
      </c>
      <c r="H453" t="s">
        <v>1282</v>
      </c>
      <c r="I453">
        <f>MONTH(Table6[[#This Row],[Loan Date]])</f>
        <v>9</v>
      </c>
      <c r="J453" t="str">
        <f>_xlfn.XLOOKUP(Table6[[#This Row],[Numeric Month]],$N$5:$N$11,$O$5:$O$11)</f>
        <v>Sept</v>
      </c>
      <c r="K453" t="str">
        <f>_xlfn.XLOOKUP(Table6[[#This Row],[Loan Date]],$Q$5:$Q$152,$R$5:$R$152)</f>
        <v>Monday</v>
      </c>
      <c r="L453" t="str">
        <f>_xlfn.XLOOKUP(Table6[[#This Row],[Loan Date]],$Q$5:$Q$152,$S$5:$S$152)</f>
        <v>Week 1</v>
      </c>
    </row>
    <row r="454" spans="1:12" x14ac:dyDescent="0.2">
      <c r="A454" s="1">
        <v>44830</v>
      </c>
      <c r="B454" t="s">
        <v>7</v>
      </c>
      <c r="C454" s="1">
        <v>44830</v>
      </c>
      <c r="D454" t="s">
        <v>589</v>
      </c>
      <c r="E454" t="s">
        <v>21</v>
      </c>
      <c r="F454" t="s">
        <v>21</v>
      </c>
      <c r="G454" t="s">
        <v>20</v>
      </c>
      <c r="H454" t="s">
        <v>1282</v>
      </c>
      <c r="I454">
        <f>MONTH(Table6[[#This Row],[Loan Date]])</f>
        <v>9</v>
      </c>
      <c r="J454" t="str">
        <f>_xlfn.XLOOKUP(Table6[[#This Row],[Numeric Month]],$N$5:$N$11,$O$5:$O$11)</f>
        <v>Sept</v>
      </c>
      <c r="K454" t="str">
        <f>_xlfn.XLOOKUP(Table6[[#This Row],[Loan Date]],$Q$5:$Q$152,$R$5:$R$152)</f>
        <v>Monday</v>
      </c>
      <c r="L454" t="str">
        <f>_xlfn.XLOOKUP(Table6[[#This Row],[Loan Date]],$Q$5:$Q$152,$S$5:$S$152)</f>
        <v>Week 1</v>
      </c>
    </row>
    <row r="455" spans="1:12" x14ac:dyDescent="0.2">
      <c r="A455" s="1">
        <v>44830</v>
      </c>
      <c r="B455" t="s">
        <v>7</v>
      </c>
      <c r="C455" s="1">
        <v>44920</v>
      </c>
      <c r="D455" t="s">
        <v>1611</v>
      </c>
      <c r="E455" t="s">
        <v>80</v>
      </c>
      <c r="F455" t="s">
        <v>79</v>
      </c>
      <c r="G455" t="s">
        <v>79</v>
      </c>
      <c r="H455" t="s">
        <v>1282</v>
      </c>
      <c r="I455">
        <f>MONTH(Table6[[#This Row],[Loan Date]])</f>
        <v>9</v>
      </c>
      <c r="J455" t="str">
        <f>_xlfn.XLOOKUP(Table6[[#This Row],[Numeric Month]],$N$5:$N$11,$O$5:$O$11)</f>
        <v>Sept</v>
      </c>
      <c r="K455" t="str">
        <f>_xlfn.XLOOKUP(Table6[[#This Row],[Loan Date]],$Q$5:$Q$152,$R$5:$R$152)</f>
        <v>Monday</v>
      </c>
      <c r="L455" t="str">
        <f>_xlfn.XLOOKUP(Table6[[#This Row],[Loan Date]],$Q$5:$Q$152,$S$5:$S$152)</f>
        <v>Week 1</v>
      </c>
    </row>
    <row r="456" spans="1:12" x14ac:dyDescent="0.2">
      <c r="A456" s="1">
        <v>44830</v>
      </c>
      <c r="B456" t="s">
        <v>7</v>
      </c>
      <c r="C456" s="1">
        <v>44920</v>
      </c>
      <c r="D456" t="s">
        <v>1195</v>
      </c>
      <c r="E456" t="s">
        <v>80</v>
      </c>
      <c r="F456" t="s">
        <v>79</v>
      </c>
      <c r="G456" t="s">
        <v>79</v>
      </c>
      <c r="H456" t="s">
        <v>1282</v>
      </c>
      <c r="I456">
        <f>MONTH(Table6[[#This Row],[Loan Date]])</f>
        <v>9</v>
      </c>
      <c r="J456" t="str">
        <f>_xlfn.XLOOKUP(Table6[[#This Row],[Numeric Month]],$N$5:$N$11,$O$5:$O$11)</f>
        <v>Sept</v>
      </c>
      <c r="K456" t="str">
        <f>_xlfn.XLOOKUP(Table6[[#This Row],[Loan Date]],$Q$5:$Q$152,$R$5:$R$152)</f>
        <v>Monday</v>
      </c>
      <c r="L456" t="str">
        <f>_xlfn.XLOOKUP(Table6[[#This Row],[Loan Date]],$Q$5:$Q$152,$S$5:$S$152)</f>
        <v>Week 1</v>
      </c>
    </row>
    <row r="457" spans="1:12" x14ac:dyDescent="0.2">
      <c r="A457" s="1">
        <v>44830</v>
      </c>
      <c r="B457" t="s">
        <v>7</v>
      </c>
      <c r="C457" s="1">
        <v>44830</v>
      </c>
      <c r="D457" t="s">
        <v>912</v>
      </c>
      <c r="E457" t="s">
        <v>37</v>
      </c>
      <c r="F457" t="s">
        <v>37</v>
      </c>
      <c r="G457" t="s">
        <v>20</v>
      </c>
      <c r="H457" t="s">
        <v>1282</v>
      </c>
      <c r="I457">
        <f>MONTH(Table6[[#This Row],[Loan Date]])</f>
        <v>9</v>
      </c>
      <c r="J457" t="str">
        <f>_xlfn.XLOOKUP(Table6[[#This Row],[Numeric Month]],$N$5:$N$11,$O$5:$O$11)</f>
        <v>Sept</v>
      </c>
      <c r="K457" t="str">
        <f>_xlfn.XLOOKUP(Table6[[#This Row],[Loan Date]],$Q$5:$Q$152,$R$5:$R$152)</f>
        <v>Monday</v>
      </c>
      <c r="L457" t="str">
        <f>_xlfn.XLOOKUP(Table6[[#This Row],[Loan Date]],$Q$5:$Q$152,$S$5:$S$152)</f>
        <v>Week 1</v>
      </c>
    </row>
    <row r="458" spans="1:12" x14ac:dyDescent="0.2">
      <c r="A458" s="1">
        <v>44830</v>
      </c>
      <c r="B458" t="s">
        <v>5</v>
      </c>
      <c r="C458" s="1">
        <v>44830</v>
      </c>
      <c r="D458" t="s">
        <v>379</v>
      </c>
      <c r="E458" t="s">
        <v>65</v>
      </c>
      <c r="F458" t="s">
        <v>65</v>
      </c>
      <c r="G458" t="s">
        <v>20</v>
      </c>
      <c r="H458" t="s">
        <v>1282</v>
      </c>
      <c r="I458">
        <f>MONTH(Table6[[#This Row],[Loan Date]])</f>
        <v>9</v>
      </c>
      <c r="J458" t="str">
        <f>_xlfn.XLOOKUP(Table6[[#This Row],[Numeric Month]],$N$5:$N$11,$O$5:$O$11)</f>
        <v>Sept</v>
      </c>
      <c r="K458" t="str">
        <f>_xlfn.XLOOKUP(Table6[[#This Row],[Loan Date]],$Q$5:$Q$152,$R$5:$R$152)</f>
        <v>Monday</v>
      </c>
      <c r="L458" t="str">
        <f>_xlfn.XLOOKUP(Table6[[#This Row],[Loan Date]],$Q$5:$Q$152,$S$5:$S$152)</f>
        <v>Week 1</v>
      </c>
    </row>
    <row r="459" spans="1:12" x14ac:dyDescent="0.2">
      <c r="A459" s="1">
        <v>44830</v>
      </c>
      <c r="B459" t="s">
        <v>5</v>
      </c>
      <c r="C459" s="1">
        <v>44830</v>
      </c>
      <c r="D459" t="s">
        <v>306</v>
      </c>
      <c r="E459" t="s">
        <v>162</v>
      </c>
      <c r="F459" t="s">
        <v>162</v>
      </c>
      <c r="G459" t="s">
        <v>11</v>
      </c>
      <c r="H459" t="s">
        <v>1282</v>
      </c>
      <c r="I459">
        <f>MONTH(Table6[[#This Row],[Loan Date]])</f>
        <v>9</v>
      </c>
      <c r="J459" t="str">
        <f>_xlfn.XLOOKUP(Table6[[#This Row],[Numeric Month]],$N$5:$N$11,$O$5:$O$11)</f>
        <v>Sept</v>
      </c>
      <c r="K459" t="str">
        <f>_xlfn.XLOOKUP(Table6[[#This Row],[Loan Date]],$Q$5:$Q$152,$R$5:$R$152)</f>
        <v>Monday</v>
      </c>
      <c r="L459" t="str">
        <f>_xlfn.XLOOKUP(Table6[[#This Row],[Loan Date]],$Q$5:$Q$152,$S$5:$S$152)</f>
        <v>Week 1</v>
      </c>
    </row>
    <row r="460" spans="1:12" x14ac:dyDescent="0.2">
      <c r="A460" s="1">
        <v>44830</v>
      </c>
      <c r="B460" t="s">
        <v>5</v>
      </c>
      <c r="C460" s="1">
        <v>44837</v>
      </c>
      <c r="D460" t="s">
        <v>295</v>
      </c>
      <c r="E460" t="s">
        <v>52</v>
      </c>
      <c r="F460" t="s">
        <v>51</v>
      </c>
      <c r="G460" t="s">
        <v>1</v>
      </c>
      <c r="H460" t="s">
        <v>1282</v>
      </c>
      <c r="I460">
        <f>MONTH(Table6[[#This Row],[Loan Date]])</f>
        <v>9</v>
      </c>
      <c r="J460" t="str">
        <f>_xlfn.XLOOKUP(Table6[[#This Row],[Numeric Month]],$N$5:$N$11,$O$5:$O$11)</f>
        <v>Sept</v>
      </c>
      <c r="K460" t="str">
        <f>_xlfn.XLOOKUP(Table6[[#This Row],[Loan Date]],$Q$5:$Q$152,$R$5:$R$152)</f>
        <v>Monday</v>
      </c>
      <c r="L460" t="str">
        <f>_xlfn.XLOOKUP(Table6[[#This Row],[Loan Date]],$Q$5:$Q$152,$S$5:$S$152)</f>
        <v>Week 1</v>
      </c>
    </row>
    <row r="461" spans="1:12" x14ac:dyDescent="0.2">
      <c r="A461" s="1">
        <v>44830</v>
      </c>
      <c r="B461" t="s">
        <v>7</v>
      </c>
      <c r="C461" s="1">
        <v>44837</v>
      </c>
      <c r="D461" t="s">
        <v>607</v>
      </c>
      <c r="E461" t="s">
        <v>52</v>
      </c>
      <c r="F461" t="s">
        <v>51</v>
      </c>
      <c r="G461" t="s">
        <v>1</v>
      </c>
      <c r="H461" t="s">
        <v>1282</v>
      </c>
      <c r="I461">
        <f>MONTH(Table6[[#This Row],[Loan Date]])</f>
        <v>9</v>
      </c>
      <c r="J461" t="str">
        <f>_xlfn.XLOOKUP(Table6[[#This Row],[Numeric Month]],$N$5:$N$11,$O$5:$O$11)</f>
        <v>Sept</v>
      </c>
      <c r="K461" t="str">
        <f>_xlfn.XLOOKUP(Table6[[#This Row],[Loan Date]],$Q$5:$Q$152,$R$5:$R$152)</f>
        <v>Monday</v>
      </c>
      <c r="L461" t="str">
        <f>_xlfn.XLOOKUP(Table6[[#This Row],[Loan Date]],$Q$5:$Q$152,$S$5:$S$152)</f>
        <v>Week 1</v>
      </c>
    </row>
    <row r="462" spans="1:12" x14ac:dyDescent="0.2">
      <c r="A462" s="1">
        <v>44830</v>
      </c>
      <c r="B462" t="s">
        <v>7</v>
      </c>
      <c r="C462" s="1">
        <v>44851</v>
      </c>
      <c r="D462" t="s">
        <v>94</v>
      </c>
      <c r="E462" t="s">
        <v>9</v>
      </c>
      <c r="F462" t="s">
        <v>8</v>
      </c>
      <c r="G462" t="s">
        <v>1</v>
      </c>
      <c r="H462" t="s">
        <v>1282</v>
      </c>
      <c r="I462">
        <f>MONTH(Table6[[#This Row],[Loan Date]])</f>
        <v>9</v>
      </c>
      <c r="J462" t="str">
        <f>_xlfn.XLOOKUP(Table6[[#This Row],[Numeric Month]],$N$5:$N$11,$O$5:$O$11)</f>
        <v>Sept</v>
      </c>
      <c r="K462" t="str">
        <f>_xlfn.XLOOKUP(Table6[[#This Row],[Loan Date]],$Q$5:$Q$152,$R$5:$R$152)</f>
        <v>Monday</v>
      </c>
      <c r="L462" t="str">
        <f>_xlfn.XLOOKUP(Table6[[#This Row],[Loan Date]],$Q$5:$Q$152,$S$5:$S$152)</f>
        <v>Week 1</v>
      </c>
    </row>
    <row r="463" spans="1:12" x14ac:dyDescent="0.2">
      <c r="A463" s="1">
        <v>44830</v>
      </c>
      <c r="B463" t="s">
        <v>7</v>
      </c>
      <c r="C463" s="1">
        <v>44830</v>
      </c>
      <c r="D463" t="s">
        <v>609</v>
      </c>
      <c r="E463" t="s">
        <v>23</v>
      </c>
      <c r="F463" t="s">
        <v>23</v>
      </c>
      <c r="G463" t="s">
        <v>20</v>
      </c>
      <c r="H463" t="s">
        <v>1282</v>
      </c>
      <c r="I463">
        <f>MONTH(Table6[[#This Row],[Loan Date]])</f>
        <v>9</v>
      </c>
      <c r="J463" t="str">
        <f>_xlfn.XLOOKUP(Table6[[#This Row],[Numeric Month]],$N$5:$N$11,$O$5:$O$11)</f>
        <v>Sept</v>
      </c>
      <c r="K463" t="str">
        <f>_xlfn.XLOOKUP(Table6[[#This Row],[Loan Date]],$Q$5:$Q$152,$R$5:$R$152)</f>
        <v>Monday</v>
      </c>
      <c r="L463" t="str">
        <f>_xlfn.XLOOKUP(Table6[[#This Row],[Loan Date]],$Q$5:$Q$152,$S$5:$S$152)</f>
        <v>Week 1</v>
      </c>
    </row>
    <row r="464" spans="1:12" x14ac:dyDescent="0.2">
      <c r="A464" s="1">
        <v>44830</v>
      </c>
      <c r="B464" t="s">
        <v>7</v>
      </c>
      <c r="C464" s="1">
        <v>44830</v>
      </c>
      <c r="D464" t="s">
        <v>1547</v>
      </c>
      <c r="E464" t="s">
        <v>122</v>
      </c>
      <c r="F464" t="s">
        <v>122</v>
      </c>
      <c r="G464" t="s">
        <v>11</v>
      </c>
      <c r="H464" t="s">
        <v>1282</v>
      </c>
      <c r="I464">
        <f>MONTH(Table6[[#This Row],[Loan Date]])</f>
        <v>9</v>
      </c>
      <c r="J464" t="str">
        <f>_xlfn.XLOOKUP(Table6[[#This Row],[Numeric Month]],$N$5:$N$11,$O$5:$O$11)</f>
        <v>Sept</v>
      </c>
      <c r="K464" t="str">
        <f>_xlfn.XLOOKUP(Table6[[#This Row],[Loan Date]],$Q$5:$Q$152,$R$5:$R$152)</f>
        <v>Monday</v>
      </c>
      <c r="L464" t="str">
        <f>_xlfn.XLOOKUP(Table6[[#This Row],[Loan Date]],$Q$5:$Q$152,$S$5:$S$152)</f>
        <v>Week 1</v>
      </c>
    </row>
    <row r="465" spans="1:12" x14ac:dyDescent="0.2">
      <c r="A465" s="1">
        <v>44830</v>
      </c>
      <c r="B465" t="s">
        <v>7</v>
      </c>
      <c r="C465" s="1">
        <v>44837</v>
      </c>
      <c r="D465" t="s">
        <v>548</v>
      </c>
      <c r="E465" t="s">
        <v>52</v>
      </c>
      <c r="F465" t="s">
        <v>51</v>
      </c>
      <c r="G465" t="s">
        <v>1</v>
      </c>
      <c r="H465" t="s">
        <v>1282</v>
      </c>
      <c r="I465">
        <f>MONTH(Table6[[#This Row],[Loan Date]])</f>
        <v>9</v>
      </c>
      <c r="J465" t="str">
        <f>_xlfn.XLOOKUP(Table6[[#This Row],[Numeric Month]],$N$5:$N$11,$O$5:$O$11)</f>
        <v>Sept</v>
      </c>
      <c r="K465" t="str">
        <f>_xlfn.XLOOKUP(Table6[[#This Row],[Loan Date]],$Q$5:$Q$152,$R$5:$R$152)</f>
        <v>Monday</v>
      </c>
      <c r="L465" t="str">
        <f>_xlfn.XLOOKUP(Table6[[#This Row],[Loan Date]],$Q$5:$Q$152,$S$5:$S$152)</f>
        <v>Week 1</v>
      </c>
    </row>
    <row r="466" spans="1:12" x14ac:dyDescent="0.2">
      <c r="A466" s="1">
        <v>44830</v>
      </c>
      <c r="B466" t="s">
        <v>7</v>
      </c>
      <c r="C466" s="1">
        <v>44837</v>
      </c>
      <c r="D466" t="s">
        <v>817</v>
      </c>
      <c r="E466" t="s">
        <v>9</v>
      </c>
      <c r="F466" t="s">
        <v>8</v>
      </c>
      <c r="G466" t="s">
        <v>1</v>
      </c>
      <c r="H466" t="s">
        <v>1282</v>
      </c>
      <c r="I466">
        <f>MONTH(Table6[[#This Row],[Loan Date]])</f>
        <v>9</v>
      </c>
      <c r="J466" t="str">
        <f>_xlfn.XLOOKUP(Table6[[#This Row],[Numeric Month]],$N$5:$N$11,$O$5:$O$11)</f>
        <v>Sept</v>
      </c>
      <c r="K466" t="str">
        <f>_xlfn.XLOOKUP(Table6[[#This Row],[Loan Date]],$Q$5:$Q$152,$R$5:$R$152)</f>
        <v>Monday</v>
      </c>
      <c r="L466" t="str">
        <f>_xlfn.XLOOKUP(Table6[[#This Row],[Loan Date]],$Q$5:$Q$152,$S$5:$S$152)</f>
        <v>Week 1</v>
      </c>
    </row>
    <row r="467" spans="1:12" x14ac:dyDescent="0.2">
      <c r="A467" s="1">
        <v>44830</v>
      </c>
      <c r="B467" t="s">
        <v>7</v>
      </c>
      <c r="C467" s="1">
        <v>44837</v>
      </c>
      <c r="D467" t="s">
        <v>1474</v>
      </c>
      <c r="E467" t="s">
        <v>52</v>
      </c>
      <c r="F467" t="s">
        <v>51</v>
      </c>
      <c r="G467" t="s">
        <v>1</v>
      </c>
      <c r="H467" t="s">
        <v>1282</v>
      </c>
      <c r="I467">
        <f>MONTH(Table6[[#This Row],[Loan Date]])</f>
        <v>9</v>
      </c>
      <c r="J467" t="str">
        <f>_xlfn.XLOOKUP(Table6[[#This Row],[Numeric Month]],$N$5:$N$11,$O$5:$O$11)</f>
        <v>Sept</v>
      </c>
      <c r="K467" t="str">
        <f>_xlfn.XLOOKUP(Table6[[#This Row],[Loan Date]],$Q$5:$Q$152,$R$5:$R$152)</f>
        <v>Monday</v>
      </c>
      <c r="L467" t="str">
        <f>_xlfn.XLOOKUP(Table6[[#This Row],[Loan Date]],$Q$5:$Q$152,$S$5:$S$152)</f>
        <v>Week 1</v>
      </c>
    </row>
    <row r="468" spans="1:12" x14ac:dyDescent="0.2">
      <c r="A468" s="1">
        <v>44830</v>
      </c>
      <c r="B468" t="s">
        <v>7</v>
      </c>
      <c r="C468" s="1">
        <v>44920</v>
      </c>
      <c r="D468" t="s">
        <v>1610</v>
      </c>
      <c r="E468" t="s">
        <v>80</v>
      </c>
      <c r="F468" t="s">
        <v>79</v>
      </c>
      <c r="G468" t="s">
        <v>79</v>
      </c>
      <c r="H468" t="s">
        <v>1282</v>
      </c>
      <c r="I468">
        <f>MONTH(Table6[[#This Row],[Loan Date]])</f>
        <v>9</v>
      </c>
      <c r="J468" t="str">
        <f>_xlfn.XLOOKUP(Table6[[#This Row],[Numeric Month]],$N$5:$N$11,$O$5:$O$11)</f>
        <v>Sept</v>
      </c>
      <c r="K468" t="str">
        <f>_xlfn.XLOOKUP(Table6[[#This Row],[Loan Date]],$Q$5:$Q$152,$R$5:$R$152)</f>
        <v>Monday</v>
      </c>
      <c r="L468" t="str">
        <f>_xlfn.XLOOKUP(Table6[[#This Row],[Loan Date]],$Q$5:$Q$152,$S$5:$S$152)</f>
        <v>Week 1</v>
      </c>
    </row>
    <row r="469" spans="1:12" x14ac:dyDescent="0.2">
      <c r="A469" s="1">
        <v>44830</v>
      </c>
      <c r="B469" t="s">
        <v>7</v>
      </c>
      <c r="C469" s="1">
        <v>44920</v>
      </c>
      <c r="D469" t="s">
        <v>1222</v>
      </c>
      <c r="E469" t="s">
        <v>80</v>
      </c>
      <c r="F469" t="s">
        <v>79</v>
      </c>
      <c r="G469" t="s">
        <v>79</v>
      </c>
      <c r="H469" t="s">
        <v>1282</v>
      </c>
      <c r="I469">
        <f>MONTH(Table6[[#This Row],[Loan Date]])</f>
        <v>9</v>
      </c>
      <c r="J469" t="str">
        <f>_xlfn.XLOOKUP(Table6[[#This Row],[Numeric Month]],$N$5:$N$11,$O$5:$O$11)</f>
        <v>Sept</v>
      </c>
      <c r="K469" t="str">
        <f>_xlfn.XLOOKUP(Table6[[#This Row],[Loan Date]],$Q$5:$Q$152,$R$5:$R$152)</f>
        <v>Monday</v>
      </c>
      <c r="L469" t="str">
        <f>_xlfn.XLOOKUP(Table6[[#This Row],[Loan Date]],$Q$5:$Q$152,$S$5:$S$152)</f>
        <v>Week 1</v>
      </c>
    </row>
    <row r="470" spans="1:12" x14ac:dyDescent="0.2">
      <c r="A470" s="1">
        <v>44830</v>
      </c>
      <c r="B470" t="s">
        <v>7</v>
      </c>
      <c r="C470" s="1">
        <v>44844</v>
      </c>
      <c r="D470" t="s">
        <v>1609</v>
      </c>
      <c r="E470" t="s">
        <v>9</v>
      </c>
      <c r="F470" t="s">
        <v>8</v>
      </c>
      <c r="G470" t="s">
        <v>1</v>
      </c>
      <c r="H470" t="s">
        <v>1282</v>
      </c>
      <c r="I470">
        <f>MONTH(Table6[[#This Row],[Loan Date]])</f>
        <v>9</v>
      </c>
      <c r="J470" t="str">
        <f>_xlfn.XLOOKUP(Table6[[#This Row],[Numeric Month]],$N$5:$N$11,$O$5:$O$11)</f>
        <v>Sept</v>
      </c>
      <c r="K470" t="str">
        <f>_xlfn.XLOOKUP(Table6[[#This Row],[Loan Date]],$Q$5:$Q$152,$R$5:$R$152)</f>
        <v>Monday</v>
      </c>
      <c r="L470" t="str">
        <f>_xlfn.XLOOKUP(Table6[[#This Row],[Loan Date]],$Q$5:$Q$152,$S$5:$S$152)</f>
        <v>Week 1</v>
      </c>
    </row>
    <row r="471" spans="1:12" x14ac:dyDescent="0.2">
      <c r="A471" s="1">
        <v>44830</v>
      </c>
      <c r="B471" t="s">
        <v>7</v>
      </c>
      <c r="C471" s="1">
        <v>44920</v>
      </c>
      <c r="D471" t="s">
        <v>1608</v>
      </c>
      <c r="E471" t="s">
        <v>80</v>
      </c>
      <c r="F471" t="s">
        <v>79</v>
      </c>
      <c r="G471" t="s">
        <v>79</v>
      </c>
      <c r="H471" t="s">
        <v>1282</v>
      </c>
      <c r="I471">
        <f>MONTH(Table6[[#This Row],[Loan Date]])</f>
        <v>9</v>
      </c>
      <c r="J471" t="str">
        <f>_xlfn.XLOOKUP(Table6[[#This Row],[Numeric Month]],$N$5:$N$11,$O$5:$O$11)</f>
        <v>Sept</v>
      </c>
      <c r="K471" t="str">
        <f>_xlfn.XLOOKUP(Table6[[#This Row],[Loan Date]],$Q$5:$Q$152,$R$5:$R$152)</f>
        <v>Monday</v>
      </c>
      <c r="L471" t="str">
        <f>_xlfn.XLOOKUP(Table6[[#This Row],[Loan Date]],$Q$5:$Q$152,$S$5:$S$152)</f>
        <v>Week 1</v>
      </c>
    </row>
    <row r="472" spans="1:12" x14ac:dyDescent="0.2">
      <c r="A472" s="1">
        <v>44830</v>
      </c>
      <c r="B472" t="s">
        <v>7</v>
      </c>
      <c r="C472" s="1">
        <v>44920</v>
      </c>
      <c r="D472" t="s">
        <v>1607</v>
      </c>
      <c r="E472" t="s">
        <v>1371</v>
      </c>
      <c r="F472" t="s">
        <v>79</v>
      </c>
      <c r="G472" t="s">
        <v>79</v>
      </c>
      <c r="H472" t="s">
        <v>1282</v>
      </c>
      <c r="I472">
        <f>MONTH(Table6[[#This Row],[Loan Date]])</f>
        <v>9</v>
      </c>
      <c r="J472" t="str">
        <f>_xlfn.XLOOKUP(Table6[[#This Row],[Numeric Month]],$N$5:$N$11,$O$5:$O$11)</f>
        <v>Sept</v>
      </c>
      <c r="K472" t="str">
        <f>_xlfn.XLOOKUP(Table6[[#This Row],[Loan Date]],$Q$5:$Q$152,$R$5:$R$152)</f>
        <v>Monday</v>
      </c>
      <c r="L472" t="str">
        <f>_xlfn.XLOOKUP(Table6[[#This Row],[Loan Date]],$Q$5:$Q$152,$S$5:$S$152)</f>
        <v>Week 1</v>
      </c>
    </row>
    <row r="473" spans="1:12" x14ac:dyDescent="0.2">
      <c r="A473" s="1">
        <v>44830</v>
      </c>
      <c r="B473" t="s">
        <v>7</v>
      </c>
      <c r="C473" s="1">
        <v>44830</v>
      </c>
      <c r="D473" t="s">
        <v>1454</v>
      </c>
      <c r="E473" t="s">
        <v>37</v>
      </c>
      <c r="F473" t="s">
        <v>37</v>
      </c>
      <c r="G473" t="s">
        <v>20</v>
      </c>
      <c r="H473" t="s">
        <v>1282</v>
      </c>
      <c r="I473">
        <f>MONTH(Table6[[#This Row],[Loan Date]])</f>
        <v>9</v>
      </c>
      <c r="J473" t="str">
        <f>_xlfn.XLOOKUP(Table6[[#This Row],[Numeric Month]],$N$5:$N$11,$O$5:$O$11)</f>
        <v>Sept</v>
      </c>
      <c r="K473" t="str">
        <f>_xlfn.XLOOKUP(Table6[[#This Row],[Loan Date]],$Q$5:$Q$152,$R$5:$R$152)</f>
        <v>Monday</v>
      </c>
      <c r="L473" t="str">
        <f>_xlfn.XLOOKUP(Table6[[#This Row],[Loan Date]],$Q$5:$Q$152,$S$5:$S$152)</f>
        <v>Week 1</v>
      </c>
    </row>
    <row r="474" spans="1:12" x14ac:dyDescent="0.2">
      <c r="A474" s="1">
        <v>44830</v>
      </c>
      <c r="B474" t="s">
        <v>7</v>
      </c>
      <c r="C474" s="1">
        <v>44920</v>
      </c>
      <c r="D474" t="s">
        <v>1171</v>
      </c>
      <c r="E474" t="s">
        <v>80</v>
      </c>
      <c r="F474" t="s">
        <v>79</v>
      </c>
      <c r="G474" t="s">
        <v>79</v>
      </c>
      <c r="H474" t="s">
        <v>1282</v>
      </c>
      <c r="I474">
        <f>MONTH(Table6[[#This Row],[Loan Date]])</f>
        <v>9</v>
      </c>
      <c r="J474" t="str">
        <f>_xlfn.XLOOKUP(Table6[[#This Row],[Numeric Month]],$N$5:$N$11,$O$5:$O$11)</f>
        <v>Sept</v>
      </c>
      <c r="K474" t="str">
        <f>_xlfn.XLOOKUP(Table6[[#This Row],[Loan Date]],$Q$5:$Q$152,$R$5:$R$152)</f>
        <v>Monday</v>
      </c>
      <c r="L474" t="str">
        <f>_xlfn.XLOOKUP(Table6[[#This Row],[Loan Date]],$Q$5:$Q$152,$S$5:$S$152)</f>
        <v>Week 1</v>
      </c>
    </row>
    <row r="475" spans="1:12" x14ac:dyDescent="0.2">
      <c r="A475" s="1">
        <v>44830</v>
      </c>
      <c r="B475" t="s">
        <v>7</v>
      </c>
      <c r="C475" s="1">
        <v>44920</v>
      </c>
      <c r="D475" t="s">
        <v>1240</v>
      </c>
      <c r="E475" t="s">
        <v>80</v>
      </c>
      <c r="F475" t="s">
        <v>79</v>
      </c>
      <c r="G475" t="s">
        <v>79</v>
      </c>
      <c r="H475" t="s">
        <v>1282</v>
      </c>
      <c r="I475">
        <f>MONTH(Table6[[#This Row],[Loan Date]])</f>
        <v>9</v>
      </c>
      <c r="J475" t="str">
        <f>_xlfn.XLOOKUP(Table6[[#This Row],[Numeric Month]],$N$5:$N$11,$O$5:$O$11)</f>
        <v>Sept</v>
      </c>
      <c r="K475" t="str">
        <f>_xlfn.XLOOKUP(Table6[[#This Row],[Loan Date]],$Q$5:$Q$152,$R$5:$R$152)</f>
        <v>Monday</v>
      </c>
      <c r="L475" t="str">
        <f>_xlfn.XLOOKUP(Table6[[#This Row],[Loan Date]],$Q$5:$Q$152,$S$5:$S$152)</f>
        <v>Week 1</v>
      </c>
    </row>
    <row r="476" spans="1:12" x14ac:dyDescent="0.2">
      <c r="A476" s="1">
        <v>44830</v>
      </c>
      <c r="B476" t="s">
        <v>7</v>
      </c>
      <c r="C476" s="1">
        <v>44920</v>
      </c>
      <c r="D476" t="s">
        <v>1606</v>
      </c>
      <c r="E476" t="s">
        <v>1371</v>
      </c>
      <c r="F476" t="s">
        <v>79</v>
      </c>
      <c r="G476" t="s">
        <v>79</v>
      </c>
      <c r="H476" t="s">
        <v>1282</v>
      </c>
      <c r="I476">
        <f>MONTH(Table6[[#This Row],[Loan Date]])</f>
        <v>9</v>
      </c>
      <c r="J476" t="str">
        <f>_xlfn.XLOOKUP(Table6[[#This Row],[Numeric Month]],$N$5:$N$11,$O$5:$O$11)</f>
        <v>Sept</v>
      </c>
      <c r="K476" t="str">
        <f>_xlfn.XLOOKUP(Table6[[#This Row],[Loan Date]],$Q$5:$Q$152,$R$5:$R$152)</f>
        <v>Monday</v>
      </c>
      <c r="L476" t="str">
        <f>_xlfn.XLOOKUP(Table6[[#This Row],[Loan Date]],$Q$5:$Q$152,$S$5:$S$152)</f>
        <v>Week 1</v>
      </c>
    </row>
    <row r="477" spans="1:12" x14ac:dyDescent="0.2">
      <c r="A477" s="1">
        <v>44830</v>
      </c>
      <c r="B477" t="s">
        <v>7</v>
      </c>
      <c r="C477" s="1">
        <v>44920</v>
      </c>
      <c r="D477" t="s">
        <v>1184</v>
      </c>
      <c r="E477" t="s">
        <v>80</v>
      </c>
      <c r="F477" t="s">
        <v>79</v>
      </c>
      <c r="G477" t="s">
        <v>79</v>
      </c>
      <c r="H477" t="s">
        <v>1282</v>
      </c>
      <c r="I477">
        <f>MONTH(Table6[[#This Row],[Loan Date]])</f>
        <v>9</v>
      </c>
      <c r="J477" t="str">
        <f>_xlfn.XLOOKUP(Table6[[#This Row],[Numeric Month]],$N$5:$N$11,$O$5:$O$11)</f>
        <v>Sept</v>
      </c>
      <c r="K477" t="str">
        <f>_xlfn.XLOOKUP(Table6[[#This Row],[Loan Date]],$Q$5:$Q$152,$R$5:$R$152)</f>
        <v>Monday</v>
      </c>
      <c r="L477" t="str">
        <f>_xlfn.XLOOKUP(Table6[[#This Row],[Loan Date]],$Q$5:$Q$152,$S$5:$S$152)</f>
        <v>Week 1</v>
      </c>
    </row>
    <row r="478" spans="1:12" x14ac:dyDescent="0.2">
      <c r="A478" s="1">
        <v>44830</v>
      </c>
      <c r="B478" t="s">
        <v>7</v>
      </c>
      <c r="C478" s="1">
        <v>44920</v>
      </c>
      <c r="D478" t="s">
        <v>1605</v>
      </c>
      <c r="E478" t="s">
        <v>1371</v>
      </c>
      <c r="F478" t="s">
        <v>79</v>
      </c>
      <c r="G478" t="s">
        <v>79</v>
      </c>
      <c r="H478" t="s">
        <v>1282</v>
      </c>
      <c r="I478">
        <f>MONTH(Table6[[#This Row],[Loan Date]])</f>
        <v>9</v>
      </c>
      <c r="J478" t="str">
        <f>_xlfn.XLOOKUP(Table6[[#This Row],[Numeric Month]],$N$5:$N$11,$O$5:$O$11)</f>
        <v>Sept</v>
      </c>
      <c r="K478" t="str">
        <f>_xlfn.XLOOKUP(Table6[[#This Row],[Loan Date]],$Q$5:$Q$152,$R$5:$R$152)</f>
        <v>Monday</v>
      </c>
      <c r="L478" t="str">
        <f>_xlfn.XLOOKUP(Table6[[#This Row],[Loan Date]],$Q$5:$Q$152,$S$5:$S$152)</f>
        <v>Week 1</v>
      </c>
    </row>
    <row r="479" spans="1:12" x14ac:dyDescent="0.2">
      <c r="A479" s="1">
        <v>44830</v>
      </c>
      <c r="B479" t="s">
        <v>7</v>
      </c>
      <c r="C479" s="1">
        <v>44837</v>
      </c>
      <c r="D479" t="s">
        <v>1383</v>
      </c>
      <c r="E479" t="s">
        <v>52</v>
      </c>
      <c r="F479" t="s">
        <v>51</v>
      </c>
      <c r="G479" t="s">
        <v>1</v>
      </c>
      <c r="H479" t="s">
        <v>1282</v>
      </c>
      <c r="I479">
        <f>MONTH(Table6[[#This Row],[Loan Date]])</f>
        <v>9</v>
      </c>
      <c r="J479" t="str">
        <f>_xlfn.XLOOKUP(Table6[[#This Row],[Numeric Month]],$N$5:$N$11,$O$5:$O$11)</f>
        <v>Sept</v>
      </c>
      <c r="K479" t="str">
        <f>_xlfn.XLOOKUP(Table6[[#This Row],[Loan Date]],$Q$5:$Q$152,$R$5:$R$152)</f>
        <v>Monday</v>
      </c>
      <c r="L479" t="str">
        <f>_xlfn.XLOOKUP(Table6[[#This Row],[Loan Date]],$Q$5:$Q$152,$S$5:$S$152)</f>
        <v>Week 1</v>
      </c>
    </row>
    <row r="480" spans="1:12" x14ac:dyDescent="0.2">
      <c r="A480" s="1">
        <v>44830</v>
      </c>
      <c r="B480" t="s">
        <v>7</v>
      </c>
      <c r="C480" s="1">
        <v>44830</v>
      </c>
      <c r="D480" t="s">
        <v>1454</v>
      </c>
      <c r="E480" t="s">
        <v>37</v>
      </c>
      <c r="F480" t="s">
        <v>37</v>
      </c>
      <c r="G480" t="s">
        <v>20</v>
      </c>
      <c r="H480" t="s">
        <v>1282</v>
      </c>
      <c r="I480">
        <f>MONTH(Table6[[#This Row],[Loan Date]])</f>
        <v>9</v>
      </c>
      <c r="J480" t="str">
        <f>_xlfn.XLOOKUP(Table6[[#This Row],[Numeric Month]],$N$5:$N$11,$O$5:$O$11)</f>
        <v>Sept</v>
      </c>
      <c r="K480" t="str">
        <f>_xlfn.XLOOKUP(Table6[[#This Row],[Loan Date]],$Q$5:$Q$152,$R$5:$R$152)</f>
        <v>Monday</v>
      </c>
      <c r="L480" t="str">
        <f>_xlfn.XLOOKUP(Table6[[#This Row],[Loan Date]],$Q$5:$Q$152,$S$5:$S$152)</f>
        <v>Week 1</v>
      </c>
    </row>
    <row r="481" spans="1:12" x14ac:dyDescent="0.2">
      <c r="A481" s="1">
        <v>44830</v>
      </c>
      <c r="B481" t="s">
        <v>7</v>
      </c>
      <c r="C481" s="1">
        <v>44920</v>
      </c>
      <c r="D481" t="s">
        <v>1124</v>
      </c>
      <c r="E481" t="s">
        <v>80</v>
      </c>
      <c r="F481" t="s">
        <v>79</v>
      </c>
      <c r="G481" t="s">
        <v>79</v>
      </c>
      <c r="H481" t="s">
        <v>1282</v>
      </c>
      <c r="I481">
        <f>MONTH(Table6[[#This Row],[Loan Date]])</f>
        <v>9</v>
      </c>
      <c r="J481" t="str">
        <f>_xlfn.XLOOKUP(Table6[[#This Row],[Numeric Month]],$N$5:$N$11,$O$5:$O$11)</f>
        <v>Sept</v>
      </c>
      <c r="K481" t="str">
        <f>_xlfn.XLOOKUP(Table6[[#This Row],[Loan Date]],$Q$5:$Q$152,$R$5:$R$152)</f>
        <v>Monday</v>
      </c>
      <c r="L481" t="str">
        <f>_xlfn.XLOOKUP(Table6[[#This Row],[Loan Date]],$Q$5:$Q$152,$S$5:$S$152)</f>
        <v>Week 1</v>
      </c>
    </row>
    <row r="482" spans="1:12" x14ac:dyDescent="0.2">
      <c r="A482" s="1">
        <v>44830</v>
      </c>
      <c r="B482" t="s">
        <v>7</v>
      </c>
      <c r="C482" s="1">
        <v>44920</v>
      </c>
      <c r="D482" t="s">
        <v>1604</v>
      </c>
      <c r="E482" t="s">
        <v>1371</v>
      </c>
      <c r="F482" t="s">
        <v>79</v>
      </c>
      <c r="G482" t="s">
        <v>79</v>
      </c>
      <c r="H482" t="s">
        <v>1282</v>
      </c>
      <c r="I482">
        <f>MONTH(Table6[[#This Row],[Loan Date]])</f>
        <v>9</v>
      </c>
      <c r="J482" t="str">
        <f>_xlfn.XLOOKUP(Table6[[#This Row],[Numeric Month]],$N$5:$N$11,$O$5:$O$11)</f>
        <v>Sept</v>
      </c>
      <c r="K482" t="str">
        <f>_xlfn.XLOOKUP(Table6[[#This Row],[Loan Date]],$Q$5:$Q$152,$R$5:$R$152)</f>
        <v>Monday</v>
      </c>
      <c r="L482" t="str">
        <f>_xlfn.XLOOKUP(Table6[[#This Row],[Loan Date]],$Q$5:$Q$152,$S$5:$S$152)</f>
        <v>Week 1</v>
      </c>
    </row>
    <row r="483" spans="1:12" x14ac:dyDescent="0.2">
      <c r="A483" s="1">
        <v>44830</v>
      </c>
      <c r="B483" t="s">
        <v>7</v>
      </c>
      <c r="C483" s="1">
        <v>44997</v>
      </c>
      <c r="D483" t="s">
        <v>1225</v>
      </c>
      <c r="E483" t="s">
        <v>80</v>
      </c>
      <c r="F483" t="s">
        <v>79</v>
      </c>
      <c r="G483" t="s">
        <v>79</v>
      </c>
      <c r="H483" t="s">
        <v>1282</v>
      </c>
      <c r="I483">
        <f>MONTH(Table6[[#This Row],[Loan Date]])</f>
        <v>9</v>
      </c>
      <c r="J483" t="str">
        <f>_xlfn.XLOOKUP(Table6[[#This Row],[Numeric Month]],$N$5:$N$11,$O$5:$O$11)</f>
        <v>Sept</v>
      </c>
      <c r="K483" t="str">
        <f>_xlfn.XLOOKUP(Table6[[#This Row],[Loan Date]],$Q$5:$Q$152,$R$5:$R$152)</f>
        <v>Monday</v>
      </c>
      <c r="L483" t="str">
        <f>_xlfn.XLOOKUP(Table6[[#This Row],[Loan Date]],$Q$5:$Q$152,$S$5:$S$152)</f>
        <v>Week 1</v>
      </c>
    </row>
    <row r="484" spans="1:12" x14ac:dyDescent="0.2">
      <c r="A484" s="1">
        <v>44830</v>
      </c>
      <c r="B484" t="s">
        <v>7</v>
      </c>
      <c r="C484" s="1">
        <v>44920</v>
      </c>
      <c r="D484" t="s">
        <v>1603</v>
      </c>
      <c r="E484" t="s">
        <v>80</v>
      </c>
      <c r="F484" t="s">
        <v>79</v>
      </c>
      <c r="G484" t="s">
        <v>79</v>
      </c>
      <c r="H484" t="s">
        <v>1282</v>
      </c>
      <c r="I484">
        <f>MONTH(Table6[[#This Row],[Loan Date]])</f>
        <v>9</v>
      </c>
      <c r="J484" t="str">
        <f>_xlfn.XLOOKUP(Table6[[#This Row],[Numeric Month]],$N$5:$N$11,$O$5:$O$11)</f>
        <v>Sept</v>
      </c>
      <c r="K484" t="str">
        <f>_xlfn.XLOOKUP(Table6[[#This Row],[Loan Date]],$Q$5:$Q$152,$R$5:$R$152)</f>
        <v>Monday</v>
      </c>
      <c r="L484" t="str">
        <f>_xlfn.XLOOKUP(Table6[[#This Row],[Loan Date]],$Q$5:$Q$152,$S$5:$S$152)</f>
        <v>Week 1</v>
      </c>
    </row>
    <row r="485" spans="1:12" x14ac:dyDescent="0.2">
      <c r="A485" s="1">
        <v>44830</v>
      </c>
      <c r="B485" t="s">
        <v>7</v>
      </c>
      <c r="C485" s="1">
        <v>44920</v>
      </c>
      <c r="D485" t="s">
        <v>1602</v>
      </c>
      <c r="E485" t="s">
        <v>80</v>
      </c>
      <c r="F485" t="s">
        <v>79</v>
      </c>
      <c r="G485" t="s">
        <v>79</v>
      </c>
      <c r="H485" t="s">
        <v>1282</v>
      </c>
      <c r="I485">
        <f>MONTH(Table6[[#This Row],[Loan Date]])</f>
        <v>9</v>
      </c>
      <c r="J485" t="str">
        <f>_xlfn.XLOOKUP(Table6[[#This Row],[Numeric Month]],$N$5:$N$11,$O$5:$O$11)</f>
        <v>Sept</v>
      </c>
      <c r="K485" t="str">
        <f>_xlfn.XLOOKUP(Table6[[#This Row],[Loan Date]],$Q$5:$Q$152,$R$5:$R$152)</f>
        <v>Monday</v>
      </c>
      <c r="L485" t="str">
        <f>_xlfn.XLOOKUP(Table6[[#This Row],[Loan Date]],$Q$5:$Q$152,$S$5:$S$152)</f>
        <v>Week 1</v>
      </c>
    </row>
    <row r="486" spans="1:12" x14ac:dyDescent="0.2">
      <c r="A486" s="1">
        <v>44830</v>
      </c>
      <c r="B486" t="s">
        <v>7</v>
      </c>
      <c r="C486" s="1">
        <v>44920</v>
      </c>
      <c r="D486" t="s">
        <v>1261</v>
      </c>
      <c r="E486" t="s">
        <v>80</v>
      </c>
      <c r="F486" t="s">
        <v>79</v>
      </c>
      <c r="G486" t="s">
        <v>79</v>
      </c>
      <c r="H486" t="s">
        <v>1282</v>
      </c>
      <c r="I486">
        <f>MONTH(Table6[[#This Row],[Loan Date]])</f>
        <v>9</v>
      </c>
      <c r="J486" t="str">
        <f>_xlfn.XLOOKUP(Table6[[#This Row],[Numeric Month]],$N$5:$N$11,$O$5:$O$11)</f>
        <v>Sept</v>
      </c>
      <c r="K486" t="str">
        <f>_xlfn.XLOOKUP(Table6[[#This Row],[Loan Date]],$Q$5:$Q$152,$R$5:$R$152)</f>
        <v>Monday</v>
      </c>
      <c r="L486" t="str">
        <f>_xlfn.XLOOKUP(Table6[[#This Row],[Loan Date]],$Q$5:$Q$152,$S$5:$S$152)</f>
        <v>Week 1</v>
      </c>
    </row>
    <row r="487" spans="1:12" x14ac:dyDescent="0.2">
      <c r="A487" s="1">
        <v>44830</v>
      </c>
      <c r="B487" t="s">
        <v>7</v>
      </c>
      <c r="C487" s="1">
        <v>44920</v>
      </c>
      <c r="D487" t="s">
        <v>1601</v>
      </c>
      <c r="E487" t="s">
        <v>1371</v>
      </c>
      <c r="F487" t="s">
        <v>79</v>
      </c>
      <c r="G487" t="s">
        <v>79</v>
      </c>
      <c r="H487" t="s">
        <v>1282</v>
      </c>
      <c r="I487">
        <f>MONTH(Table6[[#This Row],[Loan Date]])</f>
        <v>9</v>
      </c>
      <c r="J487" t="str">
        <f>_xlfn.XLOOKUP(Table6[[#This Row],[Numeric Month]],$N$5:$N$11,$O$5:$O$11)</f>
        <v>Sept</v>
      </c>
      <c r="K487" t="str">
        <f>_xlfn.XLOOKUP(Table6[[#This Row],[Loan Date]],$Q$5:$Q$152,$R$5:$R$152)</f>
        <v>Monday</v>
      </c>
      <c r="L487" t="str">
        <f>_xlfn.XLOOKUP(Table6[[#This Row],[Loan Date]],$Q$5:$Q$152,$S$5:$S$152)</f>
        <v>Week 1</v>
      </c>
    </row>
    <row r="488" spans="1:12" x14ac:dyDescent="0.2">
      <c r="A488" s="1">
        <v>44830</v>
      </c>
      <c r="B488" t="s">
        <v>7</v>
      </c>
      <c r="C488" s="1">
        <v>44920</v>
      </c>
      <c r="D488" t="s">
        <v>1273</v>
      </c>
      <c r="E488" t="s">
        <v>80</v>
      </c>
      <c r="F488" t="s">
        <v>79</v>
      </c>
      <c r="G488" t="s">
        <v>79</v>
      </c>
      <c r="H488" t="s">
        <v>1282</v>
      </c>
      <c r="I488">
        <f>MONTH(Table6[[#This Row],[Loan Date]])</f>
        <v>9</v>
      </c>
      <c r="J488" t="str">
        <f>_xlfn.XLOOKUP(Table6[[#This Row],[Numeric Month]],$N$5:$N$11,$O$5:$O$11)</f>
        <v>Sept</v>
      </c>
      <c r="K488" t="str">
        <f>_xlfn.XLOOKUP(Table6[[#This Row],[Loan Date]],$Q$5:$Q$152,$R$5:$R$152)</f>
        <v>Monday</v>
      </c>
      <c r="L488" t="str">
        <f>_xlfn.XLOOKUP(Table6[[#This Row],[Loan Date]],$Q$5:$Q$152,$S$5:$S$152)</f>
        <v>Week 1</v>
      </c>
    </row>
    <row r="489" spans="1:12" x14ac:dyDescent="0.2">
      <c r="A489" s="1">
        <v>44830</v>
      </c>
      <c r="B489" t="s">
        <v>7</v>
      </c>
      <c r="C489" s="1">
        <v>44920</v>
      </c>
      <c r="D489" t="s">
        <v>1600</v>
      </c>
      <c r="E489" t="s">
        <v>1371</v>
      </c>
      <c r="F489" t="s">
        <v>79</v>
      </c>
      <c r="G489" t="s">
        <v>79</v>
      </c>
      <c r="H489" t="s">
        <v>1282</v>
      </c>
      <c r="I489">
        <f>MONTH(Table6[[#This Row],[Loan Date]])</f>
        <v>9</v>
      </c>
      <c r="J489" t="str">
        <f>_xlfn.XLOOKUP(Table6[[#This Row],[Numeric Month]],$N$5:$N$11,$O$5:$O$11)</f>
        <v>Sept</v>
      </c>
      <c r="K489" t="str">
        <f>_xlfn.XLOOKUP(Table6[[#This Row],[Loan Date]],$Q$5:$Q$152,$R$5:$R$152)</f>
        <v>Monday</v>
      </c>
      <c r="L489" t="str">
        <f>_xlfn.XLOOKUP(Table6[[#This Row],[Loan Date]],$Q$5:$Q$152,$S$5:$S$152)</f>
        <v>Week 1</v>
      </c>
    </row>
    <row r="490" spans="1:12" x14ac:dyDescent="0.2">
      <c r="A490" s="1">
        <v>44830</v>
      </c>
      <c r="B490" t="s">
        <v>7</v>
      </c>
      <c r="C490" s="1">
        <v>44837</v>
      </c>
      <c r="D490" t="s">
        <v>1340</v>
      </c>
      <c r="E490" t="s">
        <v>52</v>
      </c>
      <c r="F490" t="s">
        <v>51</v>
      </c>
      <c r="G490" t="s">
        <v>1</v>
      </c>
      <c r="H490" t="s">
        <v>1282</v>
      </c>
      <c r="I490">
        <f>MONTH(Table6[[#This Row],[Loan Date]])</f>
        <v>9</v>
      </c>
      <c r="J490" t="str">
        <f>_xlfn.XLOOKUP(Table6[[#This Row],[Numeric Month]],$N$5:$N$11,$O$5:$O$11)</f>
        <v>Sept</v>
      </c>
      <c r="K490" t="str">
        <f>_xlfn.XLOOKUP(Table6[[#This Row],[Loan Date]],$Q$5:$Q$152,$R$5:$R$152)</f>
        <v>Monday</v>
      </c>
      <c r="L490" t="str">
        <f>_xlfn.XLOOKUP(Table6[[#This Row],[Loan Date]],$Q$5:$Q$152,$S$5:$S$152)</f>
        <v>Week 1</v>
      </c>
    </row>
    <row r="491" spans="1:12" x14ac:dyDescent="0.2">
      <c r="A491" s="1">
        <v>44830</v>
      </c>
      <c r="B491" t="s">
        <v>7</v>
      </c>
      <c r="C491" s="1">
        <v>44920</v>
      </c>
      <c r="D491" t="s">
        <v>1224</v>
      </c>
      <c r="E491" t="s">
        <v>80</v>
      </c>
      <c r="F491" t="s">
        <v>79</v>
      </c>
      <c r="G491" t="s">
        <v>79</v>
      </c>
      <c r="H491" t="s">
        <v>1282</v>
      </c>
      <c r="I491">
        <f>MONTH(Table6[[#This Row],[Loan Date]])</f>
        <v>9</v>
      </c>
      <c r="J491" t="str">
        <f>_xlfn.XLOOKUP(Table6[[#This Row],[Numeric Month]],$N$5:$N$11,$O$5:$O$11)</f>
        <v>Sept</v>
      </c>
      <c r="K491" t="str">
        <f>_xlfn.XLOOKUP(Table6[[#This Row],[Loan Date]],$Q$5:$Q$152,$R$5:$R$152)</f>
        <v>Monday</v>
      </c>
      <c r="L491" t="str">
        <f>_xlfn.XLOOKUP(Table6[[#This Row],[Loan Date]],$Q$5:$Q$152,$S$5:$S$152)</f>
        <v>Week 1</v>
      </c>
    </row>
    <row r="492" spans="1:12" x14ac:dyDescent="0.2">
      <c r="A492" s="1">
        <v>44830</v>
      </c>
      <c r="B492" t="s">
        <v>7</v>
      </c>
      <c r="C492" s="1">
        <v>44920</v>
      </c>
      <c r="D492" t="s">
        <v>1599</v>
      </c>
      <c r="E492" t="s">
        <v>1371</v>
      </c>
      <c r="F492" t="s">
        <v>79</v>
      </c>
      <c r="G492" t="s">
        <v>79</v>
      </c>
      <c r="H492" t="s">
        <v>1282</v>
      </c>
      <c r="I492">
        <f>MONTH(Table6[[#This Row],[Loan Date]])</f>
        <v>9</v>
      </c>
      <c r="J492" t="str">
        <f>_xlfn.XLOOKUP(Table6[[#This Row],[Numeric Month]],$N$5:$N$11,$O$5:$O$11)</f>
        <v>Sept</v>
      </c>
      <c r="K492" t="str">
        <f>_xlfn.XLOOKUP(Table6[[#This Row],[Loan Date]],$Q$5:$Q$152,$R$5:$R$152)</f>
        <v>Monday</v>
      </c>
      <c r="L492" t="str">
        <f>_xlfn.XLOOKUP(Table6[[#This Row],[Loan Date]],$Q$5:$Q$152,$S$5:$S$152)</f>
        <v>Week 1</v>
      </c>
    </row>
    <row r="493" spans="1:12" x14ac:dyDescent="0.2">
      <c r="A493" s="1">
        <v>44830</v>
      </c>
      <c r="B493" t="s">
        <v>5</v>
      </c>
      <c r="C493" s="1">
        <v>44830</v>
      </c>
      <c r="D493" t="s">
        <v>171</v>
      </c>
      <c r="E493" t="s">
        <v>23</v>
      </c>
      <c r="F493" t="s">
        <v>23</v>
      </c>
      <c r="G493" t="s">
        <v>20</v>
      </c>
      <c r="H493" t="s">
        <v>1282</v>
      </c>
      <c r="I493">
        <f>MONTH(Table6[[#This Row],[Loan Date]])</f>
        <v>9</v>
      </c>
      <c r="J493" t="str">
        <f>_xlfn.XLOOKUP(Table6[[#This Row],[Numeric Month]],$N$5:$N$11,$O$5:$O$11)</f>
        <v>Sept</v>
      </c>
      <c r="K493" t="str">
        <f>_xlfn.XLOOKUP(Table6[[#This Row],[Loan Date]],$Q$5:$Q$152,$R$5:$R$152)</f>
        <v>Monday</v>
      </c>
      <c r="L493" t="str">
        <f>_xlfn.XLOOKUP(Table6[[#This Row],[Loan Date]],$Q$5:$Q$152,$S$5:$S$152)</f>
        <v>Week 1</v>
      </c>
    </row>
    <row r="494" spans="1:12" x14ac:dyDescent="0.2">
      <c r="A494" s="1">
        <v>44830</v>
      </c>
      <c r="B494" t="s">
        <v>5</v>
      </c>
      <c r="C494" s="1">
        <v>44830</v>
      </c>
      <c r="D494" t="s">
        <v>380</v>
      </c>
      <c r="E494" t="s">
        <v>21</v>
      </c>
      <c r="F494" t="s">
        <v>21</v>
      </c>
      <c r="G494" t="s">
        <v>20</v>
      </c>
      <c r="H494" t="s">
        <v>1282</v>
      </c>
      <c r="I494">
        <f>MONTH(Table6[[#This Row],[Loan Date]])</f>
        <v>9</v>
      </c>
      <c r="J494" t="str">
        <f>_xlfn.XLOOKUP(Table6[[#This Row],[Numeric Month]],$N$5:$N$11,$O$5:$O$11)</f>
        <v>Sept</v>
      </c>
      <c r="K494" t="str">
        <f>_xlfn.XLOOKUP(Table6[[#This Row],[Loan Date]],$Q$5:$Q$152,$R$5:$R$152)</f>
        <v>Monday</v>
      </c>
      <c r="L494" t="str">
        <f>_xlfn.XLOOKUP(Table6[[#This Row],[Loan Date]],$Q$5:$Q$152,$S$5:$S$152)</f>
        <v>Week 1</v>
      </c>
    </row>
    <row r="495" spans="1:12" x14ac:dyDescent="0.2">
      <c r="A495" s="1">
        <v>44830</v>
      </c>
      <c r="B495" t="s">
        <v>7</v>
      </c>
      <c r="C495" s="1">
        <v>44830</v>
      </c>
      <c r="D495" t="s">
        <v>952</v>
      </c>
      <c r="E495" t="s">
        <v>37</v>
      </c>
      <c r="F495" t="s">
        <v>37</v>
      </c>
      <c r="G495" t="s">
        <v>20</v>
      </c>
      <c r="H495" t="s">
        <v>1282</v>
      </c>
      <c r="I495">
        <f>MONTH(Table6[[#This Row],[Loan Date]])</f>
        <v>9</v>
      </c>
      <c r="J495" t="str">
        <f>_xlfn.XLOOKUP(Table6[[#This Row],[Numeric Month]],$N$5:$N$11,$O$5:$O$11)</f>
        <v>Sept</v>
      </c>
      <c r="K495" t="str">
        <f>_xlfn.XLOOKUP(Table6[[#This Row],[Loan Date]],$Q$5:$Q$152,$R$5:$R$152)</f>
        <v>Monday</v>
      </c>
      <c r="L495" t="str">
        <f>_xlfn.XLOOKUP(Table6[[#This Row],[Loan Date]],$Q$5:$Q$152,$S$5:$S$152)</f>
        <v>Week 1</v>
      </c>
    </row>
    <row r="496" spans="1:12" x14ac:dyDescent="0.2">
      <c r="A496" s="1">
        <v>44830</v>
      </c>
      <c r="B496" t="s">
        <v>7</v>
      </c>
      <c r="C496" s="1">
        <v>44837</v>
      </c>
      <c r="D496" t="s">
        <v>1289</v>
      </c>
      <c r="E496" t="s">
        <v>204</v>
      </c>
      <c r="F496" t="s">
        <v>2</v>
      </c>
      <c r="G496" t="s">
        <v>1</v>
      </c>
      <c r="H496" t="s">
        <v>1282</v>
      </c>
      <c r="I496">
        <f>MONTH(Table6[[#This Row],[Loan Date]])</f>
        <v>9</v>
      </c>
      <c r="J496" t="str">
        <f>_xlfn.XLOOKUP(Table6[[#This Row],[Numeric Month]],$N$5:$N$11,$O$5:$O$11)</f>
        <v>Sept</v>
      </c>
      <c r="K496" t="str">
        <f>_xlfn.XLOOKUP(Table6[[#This Row],[Loan Date]],$Q$5:$Q$152,$R$5:$R$152)</f>
        <v>Monday</v>
      </c>
      <c r="L496" t="str">
        <f>_xlfn.XLOOKUP(Table6[[#This Row],[Loan Date]],$Q$5:$Q$152,$S$5:$S$152)</f>
        <v>Week 1</v>
      </c>
    </row>
    <row r="497" spans="1:12" x14ac:dyDescent="0.2">
      <c r="A497" s="1">
        <v>44830</v>
      </c>
      <c r="B497" t="s">
        <v>7</v>
      </c>
      <c r="C497" s="1">
        <v>44844</v>
      </c>
      <c r="D497" t="s">
        <v>1598</v>
      </c>
      <c r="E497" t="s">
        <v>204</v>
      </c>
      <c r="F497" t="s">
        <v>2</v>
      </c>
      <c r="G497" t="s">
        <v>1</v>
      </c>
      <c r="H497" t="s">
        <v>1282</v>
      </c>
      <c r="I497">
        <f>MONTH(Table6[[#This Row],[Loan Date]])</f>
        <v>9</v>
      </c>
      <c r="J497" t="str">
        <f>_xlfn.XLOOKUP(Table6[[#This Row],[Numeric Month]],$N$5:$N$11,$O$5:$O$11)</f>
        <v>Sept</v>
      </c>
      <c r="K497" t="str">
        <f>_xlfn.XLOOKUP(Table6[[#This Row],[Loan Date]],$Q$5:$Q$152,$R$5:$R$152)</f>
        <v>Monday</v>
      </c>
      <c r="L497" t="str">
        <f>_xlfn.XLOOKUP(Table6[[#This Row],[Loan Date]],$Q$5:$Q$152,$S$5:$S$152)</f>
        <v>Week 1</v>
      </c>
    </row>
    <row r="498" spans="1:12" x14ac:dyDescent="0.2">
      <c r="A498" s="1">
        <v>44830</v>
      </c>
      <c r="B498" t="s">
        <v>7</v>
      </c>
      <c r="C498" s="1">
        <v>44830</v>
      </c>
      <c r="D498" t="s">
        <v>952</v>
      </c>
      <c r="E498" t="s">
        <v>37</v>
      </c>
      <c r="F498" t="s">
        <v>37</v>
      </c>
      <c r="G498" t="s">
        <v>20</v>
      </c>
      <c r="H498" t="s">
        <v>1282</v>
      </c>
      <c r="I498">
        <f>MONTH(Table6[[#This Row],[Loan Date]])</f>
        <v>9</v>
      </c>
      <c r="J498" t="str">
        <f>_xlfn.XLOOKUP(Table6[[#This Row],[Numeric Month]],$N$5:$N$11,$O$5:$O$11)</f>
        <v>Sept</v>
      </c>
      <c r="K498" t="str">
        <f>_xlfn.XLOOKUP(Table6[[#This Row],[Loan Date]],$Q$5:$Q$152,$R$5:$R$152)</f>
        <v>Monday</v>
      </c>
      <c r="L498" t="str">
        <f>_xlfn.XLOOKUP(Table6[[#This Row],[Loan Date]],$Q$5:$Q$152,$S$5:$S$152)</f>
        <v>Week 1</v>
      </c>
    </row>
    <row r="499" spans="1:12" x14ac:dyDescent="0.2">
      <c r="A499" s="1">
        <v>44830</v>
      </c>
      <c r="B499" t="s">
        <v>7</v>
      </c>
      <c r="C499" s="1">
        <v>44837</v>
      </c>
      <c r="D499" t="s">
        <v>625</v>
      </c>
      <c r="E499" t="s">
        <v>52</v>
      </c>
      <c r="F499" t="s">
        <v>51</v>
      </c>
      <c r="G499" t="s">
        <v>1</v>
      </c>
      <c r="H499" t="s">
        <v>1282</v>
      </c>
      <c r="I499">
        <f>MONTH(Table6[[#This Row],[Loan Date]])</f>
        <v>9</v>
      </c>
      <c r="J499" t="str">
        <f>_xlfn.XLOOKUP(Table6[[#This Row],[Numeric Month]],$N$5:$N$11,$O$5:$O$11)</f>
        <v>Sept</v>
      </c>
      <c r="K499" t="str">
        <f>_xlfn.XLOOKUP(Table6[[#This Row],[Loan Date]],$Q$5:$Q$152,$R$5:$R$152)</f>
        <v>Monday</v>
      </c>
      <c r="L499" t="str">
        <f>_xlfn.XLOOKUP(Table6[[#This Row],[Loan Date]],$Q$5:$Q$152,$S$5:$S$152)</f>
        <v>Week 1</v>
      </c>
    </row>
    <row r="500" spans="1:12" x14ac:dyDescent="0.2">
      <c r="A500" s="1">
        <v>44830</v>
      </c>
      <c r="B500" t="s">
        <v>5</v>
      </c>
      <c r="C500" s="1">
        <v>44830</v>
      </c>
      <c r="D500" t="s">
        <v>285</v>
      </c>
      <c r="E500" t="s">
        <v>44</v>
      </c>
      <c r="F500" t="s">
        <v>44</v>
      </c>
      <c r="G500" t="s">
        <v>39</v>
      </c>
      <c r="H500" t="s">
        <v>1282</v>
      </c>
      <c r="I500">
        <f>MONTH(Table6[[#This Row],[Loan Date]])</f>
        <v>9</v>
      </c>
      <c r="J500" t="str">
        <f>_xlfn.XLOOKUP(Table6[[#This Row],[Numeric Month]],$N$5:$N$11,$O$5:$O$11)</f>
        <v>Sept</v>
      </c>
      <c r="K500" t="str">
        <f>_xlfn.XLOOKUP(Table6[[#This Row],[Loan Date]],$Q$5:$Q$152,$R$5:$R$152)</f>
        <v>Monday</v>
      </c>
      <c r="L500" t="str">
        <f>_xlfn.XLOOKUP(Table6[[#This Row],[Loan Date]],$Q$5:$Q$152,$S$5:$S$152)</f>
        <v>Week 1</v>
      </c>
    </row>
    <row r="501" spans="1:12" x14ac:dyDescent="0.2">
      <c r="A501" s="1">
        <v>44830</v>
      </c>
      <c r="B501" t="s">
        <v>7</v>
      </c>
      <c r="C501" s="1">
        <v>44920</v>
      </c>
      <c r="D501" t="s">
        <v>1597</v>
      </c>
      <c r="E501" t="s">
        <v>80</v>
      </c>
      <c r="F501" t="s">
        <v>79</v>
      </c>
      <c r="G501" t="s">
        <v>79</v>
      </c>
      <c r="H501" t="s">
        <v>1282</v>
      </c>
      <c r="I501">
        <f>MONTH(Table6[[#This Row],[Loan Date]])</f>
        <v>9</v>
      </c>
      <c r="J501" t="str">
        <f>_xlfn.XLOOKUP(Table6[[#This Row],[Numeric Month]],$N$5:$N$11,$O$5:$O$11)</f>
        <v>Sept</v>
      </c>
      <c r="K501" t="str">
        <f>_xlfn.XLOOKUP(Table6[[#This Row],[Loan Date]],$Q$5:$Q$152,$R$5:$R$152)</f>
        <v>Monday</v>
      </c>
      <c r="L501" t="str">
        <f>_xlfn.XLOOKUP(Table6[[#This Row],[Loan Date]],$Q$5:$Q$152,$S$5:$S$152)</f>
        <v>Week 1</v>
      </c>
    </row>
    <row r="502" spans="1:12" x14ac:dyDescent="0.2">
      <c r="A502" s="1">
        <v>44830</v>
      </c>
      <c r="B502" t="s">
        <v>7</v>
      </c>
      <c r="C502" s="1">
        <v>44920</v>
      </c>
      <c r="D502" t="s">
        <v>1596</v>
      </c>
      <c r="E502" t="s">
        <v>1371</v>
      </c>
      <c r="F502" t="s">
        <v>79</v>
      </c>
      <c r="G502" t="s">
        <v>79</v>
      </c>
      <c r="H502" t="s">
        <v>1282</v>
      </c>
      <c r="I502">
        <f>MONTH(Table6[[#This Row],[Loan Date]])</f>
        <v>9</v>
      </c>
      <c r="J502" t="str">
        <f>_xlfn.XLOOKUP(Table6[[#This Row],[Numeric Month]],$N$5:$N$11,$O$5:$O$11)</f>
        <v>Sept</v>
      </c>
      <c r="K502" t="str">
        <f>_xlfn.XLOOKUP(Table6[[#This Row],[Loan Date]],$Q$5:$Q$152,$R$5:$R$152)</f>
        <v>Monday</v>
      </c>
      <c r="L502" t="str">
        <f>_xlfn.XLOOKUP(Table6[[#This Row],[Loan Date]],$Q$5:$Q$152,$S$5:$S$152)</f>
        <v>Week 1</v>
      </c>
    </row>
    <row r="503" spans="1:12" x14ac:dyDescent="0.2">
      <c r="A503" s="1">
        <v>44830</v>
      </c>
      <c r="B503" t="s">
        <v>5</v>
      </c>
      <c r="C503" s="1">
        <v>44837</v>
      </c>
      <c r="D503" t="s">
        <v>1397</v>
      </c>
      <c r="E503" t="s">
        <v>52</v>
      </c>
      <c r="F503" t="s">
        <v>51</v>
      </c>
      <c r="G503" t="s">
        <v>1</v>
      </c>
      <c r="H503" t="s">
        <v>1282</v>
      </c>
      <c r="I503">
        <f>MONTH(Table6[[#This Row],[Loan Date]])</f>
        <v>9</v>
      </c>
      <c r="J503" t="str">
        <f>_xlfn.XLOOKUP(Table6[[#This Row],[Numeric Month]],$N$5:$N$11,$O$5:$O$11)</f>
        <v>Sept</v>
      </c>
      <c r="K503" t="str">
        <f>_xlfn.XLOOKUP(Table6[[#This Row],[Loan Date]],$Q$5:$Q$152,$R$5:$R$152)</f>
        <v>Monday</v>
      </c>
      <c r="L503" t="str">
        <f>_xlfn.XLOOKUP(Table6[[#This Row],[Loan Date]],$Q$5:$Q$152,$S$5:$S$152)</f>
        <v>Week 1</v>
      </c>
    </row>
    <row r="504" spans="1:12" x14ac:dyDescent="0.2">
      <c r="A504" s="1">
        <v>44830</v>
      </c>
      <c r="B504" t="s">
        <v>7</v>
      </c>
      <c r="C504" s="1">
        <v>44920</v>
      </c>
      <c r="D504" t="s">
        <v>1187</v>
      </c>
      <c r="E504" t="s">
        <v>80</v>
      </c>
      <c r="F504" t="s">
        <v>79</v>
      </c>
      <c r="G504" t="s">
        <v>79</v>
      </c>
      <c r="H504" t="s">
        <v>1282</v>
      </c>
      <c r="I504">
        <f>MONTH(Table6[[#This Row],[Loan Date]])</f>
        <v>9</v>
      </c>
      <c r="J504" t="str">
        <f>_xlfn.XLOOKUP(Table6[[#This Row],[Numeric Month]],$N$5:$N$11,$O$5:$O$11)</f>
        <v>Sept</v>
      </c>
      <c r="K504" t="str">
        <f>_xlfn.XLOOKUP(Table6[[#This Row],[Loan Date]],$Q$5:$Q$152,$R$5:$R$152)</f>
        <v>Monday</v>
      </c>
      <c r="L504" t="str">
        <f>_xlfn.XLOOKUP(Table6[[#This Row],[Loan Date]],$Q$5:$Q$152,$S$5:$S$152)</f>
        <v>Week 1</v>
      </c>
    </row>
    <row r="505" spans="1:12" x14ac:dyDescent="0.2">
      <c r="A505" s="1">
        <v>44830</v>
      </c>
      <c r="B505" t="s">
        <v>7</v>
      </c>
      <c r="C505" s="1">
        <v>44920</v>
      </c>
      <c r="D505" t="s">
        <v>1595</v>
      </c>
      <c r="E505" t="s">
        <v>1371</v>
      </c>
      <c r="F505" t="s">
        <v>79</v>
      </c>
      <c r="G505" t="s">
        <v>79</v>
      </c>
      <c r="H505" t="s">
        <v>1282</v>
      </c>
      <c r="I505">
        <f>MONTH(Table6[[#This Row],[Loan Date]])</f>
        <v>9</v>
      </c>
      <c r="J505" t="str">
        <f>_xlfn.XLOOKUP(Table6[[#This Row],[Numeric Month]],$N$5:$N$11,$O$5:$O$11)</f>
        <v>Sept</v>
      </c>
      <c r="K505" t="str">
        <f>_xlfn.XLOOKUP(Table6[[#This Row],[Loan Date]],$Q$5:$Q$152,$R$5:$R$152)</f>
        <v>Monday</v>
      </c>
      <c r="L505" t="str">
        <f>_xlfn.XLOOKUP(Table6[[#This Row],[Loan Date]],$Q$5:$Q$152,$S$5:$S$152)</f>
        <v>Week 1</v>
      </c>
    </row>
    <row r="506" spans="1:12" x14ac:dyDescent="0.2">
      <c r="A506" s="1">
        <v>44830</v>
      </c>
      <c r="B506" t="s">
        <v>7</v>
      </c>
      <c r="C506" s="1">
        <v>44837</v>
      </c>
      <c r="D506" t="s">
        <v>1412</v>
      </c>
      <c r="E506" t="s">
        <v>3</v>
      </c>
      <c r="F506" t="s">
        <v>2</v>
      </c>
      <c r="G506" t="s">
        <v>1</v>
      </c>
      <c r="H506" t="s">
        <v>1282</v>
      </c>
      <c r="I506">
        <f>MONTH(Table6[[#This Row],[Loan Date]])</f>
        <v>9</v>
      </c>
      <c r="J506" t="str">
        <f>_xlfn.XLOOKUP(Table6[[#This Row],[Numeric Month]],$N$5:$N$11,$O$5:$O$11)</f>
        <v>Sept</v>
      </c>
      <c r="K506" t="str">
        <f>_xlfn.XLOOKUP(Table6[[#This Row],[Loan Date]],$Q$5:$Q$152,$R$5:$R$152)</f>
        <v>Monday</v>
      </c>
      <c r="L506" t="str">
        <f>_xlfn.XLOOKUP(Table6[[#This Row],[Loan Date]],$Q$5:$Q$152,$S$5:$S$152)</f>
        <v>Week 1</v>
      </c>
    </row>
    <row r="507" spans="1:12" x14ac:dyDescent="0.2">
      <c r="A507" s="1">
        <v>44830</v>
      </c>
      <c r="B507" t="s">
        <v>7</v>
      </c>
      <c r="C507" s="1">
        <v>44830</v>
      </c>
      <c r="D507" t="s">
        <v>343</v>
      </c>
      <c r="E507" t="s">
        <v>23</v>
      </c>
      <c r="F507" t="s">
        <v>23</v>
      </c>
      <c r="G507" t="s">
        <v>20</v>
      </c>
      <c r="H507" t="s">
        <v>1282</v>
      </c>
      <c r="I507">
        <f>MONTH(Table6[[#This Row],[Loan Date]])</f>
        <v>9</v>
      </c>
      <c r="J507" t="str">
        <f>_xlfn.XLOOKUP(Table6[[#This Row],[Numeric Month]],$N$5:$N$11,$O$5:$O$11)</f>
        <v>Sept</v>
      </c>
      <c r="K507" t="str">
        <f>_xlfn.XLOOKUP(Table6[[#This Row],[Loan Date]],$Q$5:$Q$152,$R$5:$R$152)</f>
        <v>Monday</v>
      </c>
      <c r="L507" t="str">
        <f>_xlfn.XLOOKUP(Table6[[#This Row],[Loan Date]],$Q$5:$Q$152,$S$5:$S$152)</f>
        <v>Week 1</v>
      </c>
    </row>
    <row r="508" spans="1:12" x14ac:dyDescent="0.2">
      <c r="A508" s="1">
        <v>44830</v>
      </c>
      <c r="B508" t="s">
        <v>7</v>
      </c>
      <c r="C508" s="1">
        <v>44837</v>
      </c>
      <c r="D508" t="s">
        <v>1397</v>
      </c>
      <c r="E508" t="s">
        <v>52</v>
      </c>
      <c r="F508" t="s">
        <v>51</v>
      </c>
      <c r="G508" t="s">
        <v>1</v>
      </c>
      <c r="H508" t="s">
        <v>1282</v>
      </c>
      <c r="I508">
        <f>MONTH(Table6[[#This Row],[Loan Date]])</f>
        <v>9</v>
      </c>
      <c r="J508" t="str">
        <f>_xlfn.XLOOKUP(Table6[[#This Row],[Numeric Month]],$N$5:$N$11,$O$5:$O$11)</f>
        <v>Sept</v>
      </c>
      <c r="K508" t="str">
        <f>_xlfn.XLOOKUP(Table6[[#This Row],[Loan Date]],$Q$5:$Q$152,$R$5:$R$152)</f>
        <v>Monday</v>
      </c>
      <c r="L508" t="str">
        <f>_xlfn.XLOOKUP(Table6[[#This Row],[Loan Date]],$Q$5:$Q$152,$S$5:$S$152)</f>
        <v>Week 1</v>
      </c>
    </row>
    <row r="509" spans="1:12" x14ac:dyDescent="0.2">
      <c r="A509" s="1">
        <v>44830</v>
      </c>
      <c r="B509" t="s">
        <v>7</v>
      </c>
      <c r="C509" s="1">
        <v>44830</v>
      </c>
      <c r="D509" t="s">
        <v>178</v>
      </c>
      <c r="E509" t="s">
        <v>168</v>
      </c>
      <c r="F509" t="s">
        <v>168</v>
      </c>
      <c r="G509" t="s">
        <v>20</v>
      </c>
      <c r="H509" t="s">
        <v>1282</v>
      </c>
      <c r="I509">
        <f>MONTH(Table6[[#This Row],[Loan Date]])</f>
        <v>9</v>
      </c>
      <c r="J509" t="str">
        <f>_xlfn.XLOOKUP(Table6[[#This Row],[Numeric Month]],$N$5:$N$11,$O$5:$O$11)</f>
        <v>Sept</v>
      </c>
      <c r="K509" t="str">
        <f>_xlfn.XLOOKUP(Table6[[#This Row],[Loan Date]],$Q$5:$Q$152,$R$5:$R$152)</f>
        <v>Monday</v>
      </c>
      <c r="L509" t="str">
        <f>_xlfn.XLOOKUP(Table6[[#This Row],[Loan Date]],$Q$5:$Q$152,$S$5:$S$152)</f>
        <v>Week 1</v>
      </c>
    </row>
    <row r="510" spans="1:12" x14ac:dyDescent="0.2">
      <c r="A510" s="1">
        <v>44830</v>
      </c>
      <c r="B510" t="s">
        <v>7</v>
      </c>
      <c r="C510" s="1">
        <v>44837</v>
      </c>
      <c r="D510" t="s">
        <v>888</v>
      </c>
      <c r="E510" t="s">
        <v>52</v>
      </c>
      <c r="F510" t="s">
        <v>51</v>
      </c>
      <c r="G510" t="s">
        <v>1</v>
      </c>
      <c r="H510" t="s">
        <v>1282</v>
      </c>
      <c r="I510">
        <f>MONTH(Table6[[#This Row],[Loan Date]])</f>
        <v>9</v>
      </c>
      <c r="J510" t="str">
        <f>_xlfn.XLOOKUP(Table6[[#This Row],[Numeric Month]],$N$5:$N$11,$O$5:$O$11)</f>
        <v>Sept</v>
      </c>
      <c r="K510" t="str">
        <f>_xlfn.XLOOKUP(Table6[[#This Row],[Loan Date]],$Q$5:$Q$152,$R$5:$R$152)</f>
        <v>Monday</v>
      </c>
      <c r="L510" t="str">
        <f>_xlfn.XLOOKUP(Table6[[#This Row],[Loan Date]],$Q$5:$Q$152,$S$5:$S$152)</f>
        <v>Week 1</v>
      </c>
    </row>
    <row r="511" spans="1:12" x14ac:dyDescent="0.2">
      <c r="A511" s="1">
        <v>44830</v>
      </c>
      <c r="B511" t="s">
        <v>5</v>
      </c>
      <c r="C511" s="1">
        <v>44837</v>
      </c>
      <c r="D511" t="s">
        <v>564</v>
      </c>
      <c r="E511" t="s">
        <v>9</v>
      </c>
      <c r="F511" t="s">
        <v>8</v>
      </c>
      <c r="G511" t="s">
        <v>1</v>
      </c>
      <c r="H511" t="s">
        <v>1282</v>
      </c>
      <c r="I511">
        <f>MONTH(Table6[[#This Row],[Loan Date]])</f>
        <v>9</v>
      </c>
      <c r="J511" t="str">
        <f>_xlfn.XLOOKUP(Table6[[#This Row],[Numeric Month]],$N$5:$N$11,$O$5:$O$11)</f>
        <v>Sept</v>
      </c>
      <c r="K511" t="str">
        <f>_xlfn.XLOOKUP(Table6[[#This Row],[Loan Date]],$Q$5:$Q$152,$R$5:$R$152)</f>
        <v>Monday</v>
      </c>
      <c r="L511" t="str">
        <f>_xlfn.XLOOKUP(Table6[[#This Row],[Loan Date]],$Q$5:$Q$152,$S$5:$S$152)</f>
        <v>Week 1</v>
      </c>
    </row>
    <row r="512" spans="1:12" x14ac:dyDescent="0.2">
      <c r="A512" s="1">
        <v>44830</v>
      </c>
      <c r="B512" t="s">
        <v>5</v>
      </c>
      <c r="C512" s="1">
        <v>44830</v>
      </c>
      <c r="D512" t="s">
        <v>1169</v>
      </c>
      <c r="E512" t="s">
        <v>168</v>
      </c>
      <c r="F512" t="s">
        <v>168</v>
      </c>
      <c r="G512" t="s">
        <v>20</v>
      </c>
      <c r="H512" t="s">
        <v>1282</v>
      </c>
      <c r="I512">
        <f>MONTH(Table6[[#This Row],[Loan Date]])</f>
        <v>9</v>
      </c>
      <c r="J512" t="str">
        <f>_xlfn.XLOOKUP(Table6[[#This Row],[Numeric Month]],$N$5:$N$11,$O$5:$O$11)</f>
        <v>Sept</v>
      </c>
      <c r="K512" t="str">
        <f>_xlfn.XLOOKUP(Table6[[#This Row],[Loan Date]],$Q$5:$Q$152,$R$5:$R$152)</f>
        <v>Monday</v>
      </c>
      <c r="L512" t="str">
        <f>_xlfn.XLOOKUP(Table6[[#This Row],[Loan Date]],$Q$5:$Q$152,$S$5:$S$152)</f>
        <v>Week 1</v>
      </c>
    </row>
    <row r="513" spans="1:12" x14ac:dyDescent="0.2">
      <c r="A513" s="1">
        <v>44830</v>
      </c>
      <c r="B513" t="s">
        <v>7</v>
      </c>
      <c r="C513" s="1">
        <v>44841</v>
      </c>
      <c r="D513" t="s">
        <v>1594</v>
      </c>
      <c r="E513" t="s">
        <v>3</v>
      </c>
      <c r="F513" t="s">
        <v>2</v>
      </c>
      <c r="G513" t="s">
        <v>1</v>
      </c>
      <c r="H513" t="s">
        <v>1282</v>
      </c>
      <c r="I513">
        <f>MONTH(Table6[[#This Row],[Loan Date]])</f>
        <v>9</v>
      </c>
      <c r="J513" t="str">
        <f>_xlfn.XLOOKUP(Table6[[#This Row],[Numeric Month]],$N$5:$N$11,$O$5:$O$11)</f>
        <v>Sept</v>
      </c>
      <c r="K513" t="str">
        <f>_xlfn.XLOOKUP(Table6[[#This Row],[Loan Date]],$Q$5:$Q$152,$R$5:$R$152)</f>
        <v>Monday</v>
      </c>
      <c r="L513" t="str">
        <f>_xlfn.XLOOKUP(Table6[[#This Row],[Loan Date]],$Q$5:$Q$152,$S$5:$S$152)</f>
        <v>Week 1</v>
      </c>
    </row>
    <row r="514" spans="1:12" x14ac:dyDescent="0.2">
      <c r="A514" s="1">
        <v>44830</v>
      </c>
      <c r="B514" t="s">
        <v>7</v>
      </c>
      <c r="C514" s="1">
        <v>44830</v>
      </c>
      <c r="D514" t="s">
        <v>384</v>
      </c>
      <c r="E514" t="s">
        <v>23</v>
      </c>
      <c r="F514" t="s">
        <v>23</v>
      </c>
      <c r="G514" t="s">
        <v>20</v>
      </c>
      <c r="H514" t="s">
        <v>1282</v>
      </c>
      <c r="I514">
        <f>MONTH(Table6[[#This Row],[Loan Date]])</f>
        <v>9</v>
      </c>
      <c r="J514" t="str">
        <f>_xlfn.XLOOKUP(Table6[[#This Row],[Numeric Month]],$N$5:$N$11,$O$5:$O$11)</f>
        <v>Sept</v>
      </c>
      <c r="K514" t="str">
        <f>_xlfn.XLOOKUP(Table6[[#This Row],[Loan Date]],$Q$5:$Q$152,$R$5:$R$152)</f>
        <v>Monday</v>
      </c>
      <c r="L514" t="str">
        <f>_xlfn.XLOOKUP(Table6[[#This Row],[Loan Date]],$Q$5:$Q$152,$S$5:$S$152)</f>
        <v>Week 1</v>
      </c>
    </row>
    <row r="515" spans="1:12" x14ac:dyDescent="0.2">
      <c r="A515" s="1">
        <v>44830</v>
      </c>
      <c r="B515" t="s">
        <v>7</v>
      </c>
      <c r="C515" s="1">
        <v>44830</v>
      </c>
      <c r="D515" t="s">
        <v>792</v>
      </c>
      <c r="E515" t="s">
        <v>162</v>
      </c>
      <c r="F515" t="s">
        <v>162</v>
      </c>
      <c r="G515" t="s">
        <v>11</v>
      </c>
      <c r="H515" t="s">
        <v>1282</v>
      </c>
      <c r="I515">
        <f>MONTH(Table6[[#This Row],[Loan Date]])</f>
        <v>9</v>
      </c>
      <c r="J515" t="str">
        <f>_xlfn.XLOOKUP(Table6[[#This Row],[Numeric Month]],$N$5:$N$11,$O$5:$O$11)</f>
        <v>Sept</v>
      </c>
      <c r="K515" t="str">
        <f>_xlfn.XLOOKUP(Table6[[#This Row],[Loan Date]],$Q$5:$Q$152,$R$5:$R$152)</f>
        <v>Monday</v>
      </c>
      <c r="L515" t="str">
        <f>_xlfn.XLOOKUP(Table6[[#This Row],[Loan Date]],$Q$5:$Q$152,$S$5:$S$152)</f>
        <v>Week 1</v>
      </c>
    </row>
    <row r="516" spans="1:12" x14ac:dyDescent="0.2">
      <c r="A516" s="1">
        <v>44830</v>
      </c>
      <c r="B516" t="s">
        <v>7</v>
      </c>
      <c r="C516" s="1">
        <v>44844</v>
      </c>
      <c r="D516" t="s">
        <v>453</v>
      </c>
      <c r="E516" t="s">
        <v>3</v>
      </c>
      <c r="F516" t="s">
        <v>2</v>
      </c>
      <c r="G516" t="s">
        <v>1</v>
      </c>
      <c r="H516" t="s">
        <v>1282</v>
      </c>
      <c r="I516">
        <f>MONTH(Table6[[#This Row],[Loan Date]])</f>
        <v>9</v>
      </c>
      <c r="J516" t="str">
        <f>_xlfn.XLOOKUP(Table6[[#This Row],[Numeric Month]],$N$5:$N$11,$O$5:$O$11)</f>
        <v>Sept</v>
      </c>
      <c r="K516" t="str">
        <f>_xlfn.XLOOKUP(Table6[[#This Row],[Loan Date]],$Q$5:$Q$152,$R$5:$R$152)</f>
        <v>Monday</v>
      </c>
      <c r="L516" t="str">
        <f>_xlfn.XLOOKUP(Table6[[#This Row],[Loan Date]],$Q$5:$Q$152,$S$5:$S$152)</f>
        <v>Week 1</v>
      </c>
    </row>
    <row r="517" spans="1:12" x14ac:dyDescent="0.2">
      <c r="A517" s="1">
        <v>44830</v>
      </c>
      <c r="B517" t="s">
        <v>5</v>
      </c>
      <c r="C517" s="1">
        <v>44837</v>
      </c>
      <c r="D517" t="s">
        <v>1513</v>
      </c>
      <c r="E517" t="s">
        <v>52</v>
      </c>
      <c r="F517" t="s">
        <v>51</v>
      </c>
      <c r="G517" t="s">
        <v>1</v>
      </c>
      <c r="H517" t="s">
        <v>1282</v>
      </c>
      <c r="I517">
        <f>MONTH(Table6[[#This Row],[Loan Date]])</f>
        <v>9</v>
      </c>
      <c r="J517" t="str">
        <f>_xlfn.XLOOKUP(Table6[[#This Row],[Numeric Month]],$N$5:$N$11,$O$5:$O$11)</f>
        <v>Sept</v>
      </c>
      <c r="K517" t="str">
        <f>_xlfn.XLOOKUP(Table6[[#This Row],[Loan Date]],$Q$5:$Q$152,$R$5:$R$152)</f>
        <v>Monday</v>
      </c>
      <c r="L517" t="str">
        <f>_xlfn.XLOOKUP(Table6[[#This Row],[Loan Date]],$Q$5:$Q$152,$S$5:$S$152)</f>
        <v>Week 1</v>
      </c>
    </row>
    <row r="518" spans="1:12" x14ac:dyDescent="0.2">
      <c r="A518" s="1">
        <v>44830</v>
      </c>
      <c r="B518" t="s">
        <v>7</v>
      </c>
      <c r="C518" s="1">
        <v>44830</v>
      </c>
      <c r="D518" t="s">
        <v>320</v>
      </c>
      <c r="E518" t="s">
        <v>23</v>
      </c>
      <c r="F518" t="s">
        <v>23</v>
      </c>
      <c r="G518" t="s">
        <v>20</v>
      </c>
      <c r="H518" t="s">
        <v>1282</v>
      </c>
      <c r="I518">
        <f>MONTH(Table6[[#This Row],[Loan Date]])</f>
        <v>9</v>
      </c>
      <c r="J518" t="str">
        <f>_xlfn.XLOOKUP(Table6[[#This Row],[Numeric Month]],$N$5:$N$11,$O$5:$O$11)</f>
        <v>Sept</v>
      </c>
      <c r="K518" t="str">
        <f>_xlfn.XLOOKUP(Table6[[#This Row],[Loan Date]],$Q$5:$Q$152,$R$5:$R$152)</f>
        <v>Monday</v>
      </c>
      <c r="L518" t="str">
        <f>_xlfn.XLOOKUP(Table6[[#This Row],[Loan Date]],$Q$5:$Q$152,$S$5:$S$152)</f>
        <v>Week 1</v>
      </c>
    </row>
    <row r="519" spans="1:12" x14ac:dyDescent="0.2">
      <c r="A519" s="1">
        <v>44830</v>
      </c>
      <c r="B519" t="s">
        <v>7</v>
      </c>
      <c r="C519" s="1">
        <v>44830</v>
      </c>
      <c r="D519" t="s">
        <v>681</v>
      </c>
      <c r="E519" t="s">
        <v>23</v>
      </c>
      <c r="F519" t="s">
        <v>23</v>
      </c>
      <c r="G519" t="s">
        <v>20</v>
      </c>
      <c r="H519" t="s">
        <v>1282</v>
      </c>
      <c r="I519">
        <f>MONTH(Table6[[#This Row],[Loan Date]])</f>
        <v>9</v>
      </c>
      <c r="J519" t="str">
        <f>_xlfn.XLOOKUP(Table6[[#This Row],[Numeric Month]],$N$5:$N$11,$O$5:$O$11)</f>
        <v>Sept</v>
      </c>
      <c r="K519" t="str">
        <f>_xlfn.XLOOKUP(Table6[[#This Row],[Loan Date]],$Q$5:$Q$152,$R$5:$R$152)</f>
        <v>Monday</v>
      </c>
      <c r="L519" t="str">
        <f>_xlfn.XLOOKUP(Table6[[#This Row],[Loan Date]],$Q$5:$Q$152,$S$5:$S$152)</f>
        <v>Week 1</v>
      </c>
    </row>
    <row r="520" spans="1:12" x14ac:dyDescent="0.2">
      <c r="A520" s="1">
        <v>44830</v>
      </c>
      <c r="B520" t="s">
        <v>7</v>
      </c>
      <c r="C520" s="1">
        <v>44830</v>
      </c>
      <c r="D520" t="s">
        <v>660</v>
      </c>
      <c r="E520" t="s">
        <v>21</v>
      </c>
      <c r="F520" t="s">
        <v>21</v>
      </c>
      <c r="G520" t="s">
        <v>20</v>
      </c>
      <c r="H520" t="s">
        <v>1282</v>
      </c>
      <c r="I520">
        <f>MONTH(Table6[[#This Row],[Loan Date]])</f>
        <v>9</v>
      </c>
      <c r="J520" t="str">
        <f>_xlfn.XLOOKUP(Table6[[#This Row],[Numeric Month]],$N$5:$N$11,$O$5:$O$11)</f>
        <v>Sept</v>
      </c>
      <c r="K520" t="str">
        <f>_xlfn.XLOOKUP(Table6[[#This Row],[Loan Date]],$Q$5:$Q$152,$R$5:$R$152)</f>
        <v>Monday</v>
      </c>
      <c r="L520" t="str">
        <f>_xlfn.XLOOKUP(Table6[[#This Row],[Loan Date]],$Q$5:$Q$152,$S$5:$S$152)</f>
        <v>Week 1</v>
      </c>
    </row>
    <row r="521" spans="1:12" x14ac:dyDescent="0.2">
      <c r="A521" s="1">
        <v>44830</v>
      </c>
      <c r="B521" t="s">
        <v>7</v>
      </c>
      <c r="C521" s="1">
        <v>44830</v>
      </c>
      <c r="D521" t="s">
        <v>310</v>
      </c>
      <c r="E521" t="s">
        <v>21</v>
      </c>
      <c r="F521" t="s">
        <v>21</v>
      </c>
      <c r="G521" t="s">
        <v>20</v>
      </c>
      <c r="H521" t="s">
        <v>1282</v>
      </c>
      <c r="I521">
        <f>MONTH(Table6[[#This Row],[Loan Date]])</f>
        <v>9</v>
      </c>
      <c r="J521" t="str">
        <f>_xlfn.XLOOKUP(Table6[[#This Row],[Numeric Month]],$N$5:$N$11,$O$5:$O$11)</f>
        <v>Sept</v>
      </c>
      <c r="K521" t="str">
        <f>_xlfn.XLOOKUP(Table6[[#This Row],[Loan Date]],$Q$5:$Q$152,$R$5:$R$152)</f>
        <v>Monday</v>
      </c>
      <c r="L521" t="str">
        <f>_xlfn.XLOOKUP(Table6[[#This Row],[Loan Date]],$Q$5:$Q$152,$S$5:$S$152)</f>
        <v>Week 1</v>
      </c>
    </row>
    <row r="522" spans="1:12" x14ac:dyDescent="0.2">
      <c r="A522" s="1">
        <v>44830</v>
      </c>
      <c r="B522" t="s">
        <v>7</v>
      </c>
      <c r="C522" s="1">
        <v>44830</v>
      </c>
      <c r="D522" t="s">
        <v>458</v>
      </c>
      <c r="E522" t="s">
        <v>41</v>
      </c>
      <c r="F522" t="s">
        <v>40</v>
      </c>
      <c r="G522" t="s">
        <v>39</v>
      </c>
      <c r="H522" t="s">
        <v>1282</v>
      </c>
      <c r="I522">
        <f>MONTH(Table6[[#This Row],[Loan Date]])</f>
        <v>9</v>
      </c>
      <c r="J522" t="str">
        <f>_xlfn.XLOOKUP(Table6[[#This Row],[Numeric Month]],$N$5:$N$11,$O$5:$O$11)</f>
        <v>Sept</v>
      </c>
      <c r="K522" t="str">
        <f>_xlfn.XLOOKUP(Table6[[#This Row],[Loan Date]],$Q$5:$Q$152,$R$5:$R$152)</f>
        <v>Monday</v>
      </c>
      <c r="L522" t="str">
        <f>_xlfn.XLOOKUP(Table6[[#This Row],[Loan Date]],$Q$5:$Q$152,$S$5:$S$152)</f>
        <v>Week 1</v>
      </c>
    </row>
    <row r="523" spans="1:12" x14ac:dyDescent="0.2">
      <c r="A523" s="1">
        <v>44830</v>
      </c>
      <c r="B523" t="s">
        <v>7</v>
      </c>
      <c r="C523" s="1">
        <v>44837</v>
      </c>
      <c r="D523" t="s">
        <v>953</v>
      </c>
      <c r="E523" t="s">
        <v>52</v>
      </c>
      <c r="F523" t="s">
        <v>51</v>
      </c>
      <c r="G523" t="s">
        <v>1</v>
      </c>
      <c r="H523" t="s">
        <v>1282</v>
      </c>
      <c r="I523">
        <f>MONTH(Table6[[#This Row],[Loan Date]])</f>
        <v>9</v>
      </c>
      <c r="J523" t="str">
        <f>_xlfn.XLOOKUP(Table6[[#This Row],[Numeric Month]],$N$5:$N$11,$O$5:$O$11)</f>
        <v>Sept</v>
      </c>
      <c r="K523" t="str">
        <f>_xlfn.XLOOKUP(Table6[[#This Row],[Loan Date]],$Q$5:$Q$152,$R$5:$R$152)</f>
        <v>Monday</v>
      </c>
      <c r="L523" t="str">
        <f>_xlfn.XLOOKUP(Table6[[#This Row],[Loan Date]],$Q$5:$Q$152,$S$5:$S$152)</f>
        <v>Week 1</v>
      </c>
    </row>
    <row r="524" spans="1:12" x14ac:dyDescent="0.2">
      <c r="A524" s="1">
        <v>44830</v>
      </c>
      <c r="B524" t="s">
        <v>7</v>
      </c>
      <c r="C524" s="1">
        <v>44837</v>
      </c>
      <c r="D524" t="s">
        <v>784</v>
      </c>
      <c r="E524" t="s">
        <v>52</v>
      </c>
      <c r="F524" t="s">
        <v>51</v>
      </c>
      <c r="G524" t="s">
        <v>1</v>
      </c>
      <c r="H524" t="s">
        <v>1282</v>
      </c>
      <c r="I524">
        <f>MONTH(Table6[[#This Row],[Loan Date]])</f>
        <v>9</v>
      </c>
      <c r="J524" t="str">
        <f>_xlfn.XLOOKUP(Table6[[#This Row],[Numeric Month]],$N$5:$N$11,$O$5:$O$11)</f>
        <v>Sept</v>
      </c>
      <c r="K524" t="str">
        <f>_xlfn.XLOOKUP(Table6[[#This Row],[Loan Date]],$Q$5:$Q$152,$R$5:$R$152)</f>
        <v>Monday</v>
      </c>
      <c r="L524" t="str">
        <f>_xlfn.XLOOKUP(Table6[[#This Row],[Loan Date]],$Q$5:$Q$152,$S$5:$S$152)</f>
        <v>Week 1</v>
      </c>
    </row>
    <row r="525" spans="1:12" x14ac:dyDescent="0.2">
      <c r="A525" s="1">
        <v>44830</v>
      </c>
      <c r="B525" t="s">
        <v>7</v>
      </c>
      <c r="C525" s="1">
        <v>44837</v>
      </c>
      <c r="D525" t="s">
        <v>1398</v>
      </c>
      <c r="E525" t="s">
        <v>52</v>
      </c>
      <c r="F525" t="s">
        <v>51</v>
      </c>
      <c r="G525" t="s">
        <v>1</v>
      </c>
      <c r="H525" t="s">
        <v>1282</v>
      </c>
      <c r="I525">
        <f>MONTH(Table6[[#This Row],[Loan Date]])</f>
        <v>9</v>
      </c>
      <c r="J525" t="str">
        <f>_xlfn.XLOOKUP(Table6[[#This Row],[Numeric Month]],$N$5:$N$11,$O$5:$O$11)</f>
        <v>Sept</v>
      </c>
      <c r="K525" t="str">
        <f>_xlfn.XLOOKUP(Table6[[#This Row],[Loan Date]],$Q$5:$Q$152,$R$5:$R$152)</f>
        <v>Monday</v>
      </c>
      <c r="L525" t="str">
        <f>_xlfn.XLOOKUP(Table6[[#This Row],[Loan Date]],$Q$5:$Q$152,$S$5:$S$152)</f>
        <v>Week 1</v>
      </c>
    </row>
    <row r="526" spans="1:12" x14ac:dyDescent="0.2">
      <c r="A526" s="1">
        <v>44830</v>
      </c>
      <c r="B526" t="s">
        <v>7</v>
      </c>
      <c r="C526" s="1">
        <v>44844</v>
      </c>
      <c r="D526" t="s">
        <v>949</v>
      </c>
      <c r="E526" t="s">
        <v>3</v>
      </c>
      <c r="F526" t="s">
        <v>2</v>
      </c>
      <c r="G526" t="s">
        <v>1</v>
      </c>
      <c r="H526" t="s">
        <v>1282</v>
      </c>
      <c r="I526">
        <f>MONTH(Table6[[#This Row],[Loan Date]])</f>
        <v>9</v>
      </c>
      <c r="J526" t="str">
        <f>_xlfn.XLOOKUP(Table6[[#This Row],[Numeric Month]],$N$5:$N$11,$O$5:$O$11)</f>
        <v>Sept</v>
      </c>
      <c r="K526" t="str">
        <f>_xlfn.XLOOKUP(Table6[[#This Row],[Loan Date]],$Q$5:$Q$152,$R$5:$R$152)</f>
        <v>Monday</v>
      </c>
      <c r="L526" t="str">
        <f>_xlfn.XLOOKUP(Table6[[#This Row],[Loan Date]],$Q$5:$Q$152,$S$5:$S$152)</f>
        <v>Week 1</v>
      </c>
    </row>
    <row r="527" spans="1:12" x14ac:dyDescent="0.2">
      <c r="A527" s="1">
        <v>44830</v>
      </c>
      <c r="B527" t="s">
        <v>7</v>
      </c>
      <c r="C527" s="1">
        <v>44830</v>
      </c>
      <c r="D527" t="s">
        <v>1491</v>
      </c>
      <c r="E527" t="s">
        <v>23</v>
      </c>
      <c r="F527" t="s">
        <v>23</v>
      </c>
      <c r="G527" t="s">
        <v>20</v>
      </c>
      <c r="H527" t="s">
        <v>1282</v>
      </c>
      <c r="I527">
        <f>MONTH(Table6[[#This Row],[Loan Date]])</f>
        <v>9</v>
      </c>
      <c r="J527" t="str">
        <f>_xlfn.XLOOKUP(Table6[[#This Row],[Numeric Month]],$N$5:$N$11,$O$5:$O$11)</f>
        <v>Sept</v>
      </c>
      <c r="K527" t="str">
        <f>_xlfn.XLOOKUP(Table6[[#This Row],[Loan Date]],$Q$5:$Q$152,$R$5:$R$152)</f>
        <v>Monday</v>
      </c>
      <c r="L527" t="str">
        <f>_xlfn.XLOOKUP(Table6[[#This Row],[Loan Date]],$Q$5:$Q$152,$S$5:$S$152)</f>
        <v>Week 1</v>
      </c>
    </row>
    <row r="528" spans="1:12" x14ac:dyDescent="0.2">
      <c r="A528" s="1">
        <v>44830</v>
      </c>
      <c r="B528" t="s">
        <v>7</v>
      </c>
      <c r="C528" s="1">
        <v>44830</v>
      </c>
      <c r="D528" t="s">
        <v>409</v>
      </c>
      <c r="E528" t="s">
        <v>21</v>
      </c>
      <c r="F528" t="s">
        <v>21</v>
      </c>
      <c r="G528" t="s">
        <v>20</v>
      </c>
      <c r="H528" t="s">
        <v>1282</v>
      </c>
      <c r="I528">
        <f>MONTH(Table6[[#This Row],[Loan Date]])</f>
        <v>9</v>
      </c>
      <c r="J528" t="str">
        <f>_xlfn.XLOOKUP(Table6[[#This Row],[Numeric Month]],$N$5:$N$11,$O$5:$O$11)</f>
        <v>Sept</v>
      </c>
      <c r="K528" t="str">
        <f>_xlfn.XLOOKUP(Table6[[#This Row],[Loan Date]],$Q$5:$Q$152,$R$5:$R$152)</f>
        <v>Monday</v>
      </c>
      <c r="L528" t="str">
        <f>_xlfn.XLOOKUP(Table6[[#This Row],[Loan Date]],$Q$5:$Q$152,$S$5:$S$152)</f>
        <v>Week 1</v>
      </c>
    </row>
    <row r="529" spans="1:12" x14ac:dyDescent="0.2">
      <c r="A529" s="1">
        <v>44830</v>
      </c>
      <c r="B529" t="s">
        <v>7</v>
      </c>
      <c r="C529" s="1">
        <v>44830</v>
      </c>
      <c r="D529" t="s">
        <v>915</v>
      </c>
      <c r="E529" t="s">
        <v>37</v>
      </c>
      <c r="F529" t="s">
        <v>37</v>
      </c>
      <c r="G529" t="s">
        <v>20</v>
      </c>
      <c r="H529" t="s">
        <v>1282</v>
      </c>
      <c r="I529">
        <f>MONTH(Table6[[#This Row],[Loan Date]])</f>
        <v>9</v>
      </c>
      <c r="J529" t="str">
        <f>_xlfn.XLOOKUP(Table6[[#This Row],[Numeric Month]],$N$5:$N$11,$O$5:$O$11)</f>
        <v>Sept</v>
      </c>
      <c r="K529" t="str">
        <f>_xlfn.XLOOKUP(Table6[[#This Row],[Loan Date]],$Q$5:$Q$152,$R$5:$R$152)</f>
        <v>Monday</v>
      </c>
      <c r="L529" t="str">
        <f>_xlfn.XLOOKUP(Table6[[#This Row],[Loan Date]],$Q$5:$Q$152,$S$5:$S$152)</f>
        <v>Week 1</v>
      </c>
    </row>
    <row r="530" spans="1:12" x14ac:dyDescent="0.2">
      <c r="A530" s="1">
        <v>44831</v>
      </c>
      <c r="B530" t="s">
        <v>220</v>
      </c>
      <c r="C530" s="1">
        <v>44831</v>
      </c>
      <c r="D530" t="s">
        <v>496</v>
      </c>
      <c r="E530" t="s">
        <v>52</v>
      </c>
      <c r="F530" t="s">
        <v>51</v>
      </c>
      <c r="G530" t="s">
        <v>1</v>
      </c>
      <c r="H530" t="s">
        <v>1282</v>
      </c>
      <c r="I530">
        <f>MONTH(Table6[[#This Row],[Loan Date]])</f>
        <v>9</v>
      </c>
      <c r="J530" t="str">
        <f>_xlfn.XLOOKUP(Table6[[#This Row],[Numeric Month]],$N$5:$N$11,$O$5:$O$11)</f>
        <v>Sept</v>
      </c>
      <c r="K530" t="str">
        <f>_xlfn.XLOOKUP(Table6[[#This Row],[Loan Date]],$Q$5:$Q$152,$R$5:$R$152)</f>
        <v>Tuesday</v>
      </c>
      <c r="L530" t="str">
        <f>_xlfn.XLOOKUP(Table6[[#This Row],[Loan Date]],$Q$5:$Q$152,$S$5:$S$152)</f>
        <v>Week 1</v>
      </c>
    </row>
    <row r="531" spans="1:12" x14ac:dyDescent="0.2">
      <c r="A531" s="1">
        <v>44831</v>
      </c>
      <c r="B531" t="s">
        <v>107</v>
      </c>
      <c r="C531" s="1">
        <v>44831</v>
      </c>
      <c r="D531" t="s">
        <v>26</v>
      </c>
      <c r="E531" t="s">
        <v>23</v>
      </c>
      <c r="F531" t="s">
        <v>23</v>
      </c>
      <c r="G531" t="s">
        <v>20</v>
      </c>
      <c r="H531" t="s">
        <v>1282</v>
      </c>
      <c r="I531">
        <f>MONTH(Table6[[#This Row],[Loan Date]])</f>
        <v>9</v>
      </c>
      <c r="J531" t="str">
        <f>_xlfn.XLOOKUP(Table6[[#This Row],[Numeric Month]],$N$5:$N$11,$O$5:$O$11)</f>
        <v>Sept</v>
      </c>
      <c r="K531" t="str">
        <f>_xlfn.XLOOKUP(Table6[[#This Row],[Loan Date]],$Q$5:$Q$152,$R$5:$R$152)</f>
        <v>Tuesday</v>
      </c>
      <c r="L531" t="str">
        <f>_xlfn.XLOOKUP(Table6[[#This Row],[Loan Date]],$Q$5:$Q$152,$S$5:$S$152)</f>
        <v>Week 1</v>
      </c>
    </row>
    <row r="532" spans="1:12" x14ac:dyDescent="0.2">
      <c r="A532" s="1">
        <v>44831</v>
      </c>
      <c r="B532" t="s">
        <v>107</v>
      </c>
      <c r="C532" s="1">
        <v>44831</v>
      </c>
      <c r="D532" t="s">
        <v>258</v>
      </c>
      <c r="E532" t="s">
        <v>21</v>
      </c>
      <c r="F532" t="s">
        <v>21</v>
      </c>
      <c r="G532" t="s">
        <v>20</v>
      </c>
      <c r="H532" t="s">
        <v>1282</v>
      </c>
      <c r="I532">
        <f>MONTH(Table6[[#This Row],[Loan Date]])</f>
        <v>9</v>
      </c>
      <c r="J532" t="str">
        <f>_xlfn.XLOOKUP(Table6[[#This Row],[Numeric Month]],$N$5:$N$11,$O$5:$O$11)</f>
        <v>Sept</v>
      </c>
      <c r="K532" t="str">
        <f>_xlfn.XLOOKUP(Table6[[#This Row],[Loan Date]],$Q$5:$Q$152,$R$5:$R$152)</f>
        <v>Tuesday</v>
      </c>
      <c r="L532" t="str">
        <f>_xlfn.XLOOKUP(Table6[[#This Row],[Loan Date]],$Q$5:$Q$152,$S$5:$S$152)</f>
        <v>Week 1</v>
      </c>
    </row>
    <row r="533" spans="1:12" x14ac:dyDescent="0.2">
      <c r="A533" s="1">
        <v>44831</v>
      </c>
      <c r="B533" t="s">
        <v>107</v>
      </c>
      <c r="C533" s="1">
        <v>44831</v>
      </c>
      <c r="D533" t="s">
        <v>343</v>
      </c>
      <c r="E533" t="s">
        <v>23</v>
      </c>
      <c r="F533" t="s">
        <v>23</v>
      </c>
      <c r="G533" t="s">
        <v>20</v>
      </c>
      <c r="H533" t="s">
        <v>1282</v>
      </c>
      <c r="I533">
        <f>MONTH(Table6[[#This Row],[Loan Date]])</f>
        <v>9</v>
      </c>
      <c r="J533" t="str">
        <f>_xlfn.XLOOKUP(Table6[[#This Row],[Numeric Month]],$N$5:$N$11,$O$5:$O$11)</f>
        <v>Sept</v>
      </c>
      <c r="K533" t="str">
        <f>_xlfn.XLOOKUP(Table6[[#This Row],[Loan Date]],$Q$5:$Q$152,$R$5:$R$152)</f>
        <v>Tuesday</v>
      </c>
      <c r="L533" t="str">
        <f>_xlfn.XLOOKUP(Table6[[#This Row],[Loan Date]],$Q$5:$Q$152,$S$5:$S$152)</f>
        <v>Week 1</v>
      </c>
    </row>
    <row r="534" spans="1:12" x14ac:dyDescent="0.2">
      <c r="A534" s="1">
        <v>44831</v>
      </c>
      <c r="B534" t="s">
        <v>5</v>
      </c>
      <c r="C534" s="1">
        <v>44831</v>
      </c>
      <c r="D534" t="s">
        <v>913</v>
      </c>
      <c r="E534" t="s">
        <v>37</v>
      </c>
      <c r="F534" t="s">
        <v>37</v>
      </c>
      <c r="G534" t="s">
        <v>20</v>
      </c>
      <c r="H534" t="s">
        <v>1282</v>
      </c>
      <c r="I534">
        <f>MONTH(Table6[[#This Row],[Loan Date]])</f>
        <v>9</v>
      </c>
      <c r="J534" t="str">
        <f>_xlfn.XLOOKUP(Table6[[#This Row],[Numeric Month]],$N$5:$N$11,$O$5:$O$11)</f>
        <v>Sept</v>
      </c>
      <c r="K534" t="str">
        <f>_xlfn.XLOOKUP(Table6[[#This Row],[Loan Date]],$Q$5:$Q$152,$R$5:$R$152)</f>
        <v>Tuesday</v>
      </c>
      <c r="L534" t="str">
        <f>_xlfn.XLOOKUP(Table6[[#This Row],[Loan Date]],$Q$5:$Q$152,$S$5:$S$152)</f>
        <v>Week 1</v>
      </c>
    </row>
    <row r="535" spans="1:12" x14ac:dyDescent="0.2">
      <c r="A535" s="1">
        <v>44831</v>
      </c>
      <c r="B535" t="s">
        <v>5</v>
      </c>
      <c r="C535" s="1">
        <v>44838</v>
      </c>
      <c r="D535" t="s">
        <v>137</v>
      </c>
      <c r="E535" t="s">
        <v>9</v>
      </c>
      <c r="F535" t="s">
        <v>8</v>
      </c>
      <c r="G535" t="s">
        <v>1</v>
      </c>
      <c r="H535" t="s">
        <v>1282</v>
      </c>
      <c r="I535">
        <f>MONTH(Table6[[#This Row],[Loan Date]])</f>
        <v>9</v>
      </c>
      <c r="J535" t="str">
        <f>_xlfn.XLOOKUP(Table6[[#This Row],[Numeric Month]],$N$5:$N$11,$O$5:$O$11)</f>
        <v>Sept</v>
      </c>
      <c r="K535" t="str">
        <f>_xlfn.XLOOKUP(Table6[[#This Row],[Loan Date]],$Q$5:$Q$152,$R$5:$R$152)</f>
        <v>Tuesday</v>
      </c>
      <c r="L535" t="str">
        <f>_xlfn.XLOOKUP(Table6[[#This Row],[Loan Date]],$Q$5:$Q$152,$S$5:$S$152)</f>
        <v>Week 1</v>
      </c>
    </row>
    <row r="536" spans="1:12" x14ac:dyDescent="0.2">
      <c r="A536" s="1">
        <v>44831</v>
      </c>
      <c r="B536" t="s">
        <v>5</v>
      </c>
      <c r="C536" s="1">
        <v>44831</v>
      </c>
      <c r="D536" t="s">
        <v>241</v>
      </c>
      <c r="E536" t="s">
        <v>23</v>
      </c>
      <c r="F536" t="s">
        <v>23</v>
      </c>
      <c r="G536" t="s">
        <v>20</v>
      </c>
      <c r="H536" t="s">
        <v>1282</v>
      </c>
      <c r="I536">
        <f>MONTH(Table6[[#This Row],[Loan Date]])</f>
        <v>9</v>
      </c>
      <c r="J536" t="str">
        <f>_xlfn.XLOOKUP(Table6[[#This Row],[Numeric Month]],$N$5:$N$11,$O$5:$O$11)</f>
        <v>Sept</v>
      </c>
      <c r="K536" t="str">
        <f>_xlfn.XLOOKUP(Table6[[#This Row],[Loan Date]],$Q$5:$Q$152,$R$5:$R$152)</f>
        <v>Tuesday</v>
      </c>
      <c r="L536" t="str">
        <f>_xlfn.XLOOKUP(Table6[[#This Row],[Loan Date]],$Q$5:$Q$152,$S$5:$S$152)</f>
        <v>Week 1</v>
      </c>
    </row>
    <row r="537" spans="1:12" x14ac:dyDescent="0.2">
      <c r="A537" s="1">
        <v>44831</v>
      </c>
      <c r="B537" t="s">
        <v>5</v>
      </c>
      <c r="C537" s="1">
        <v>44831</v>
      </c>
      <c r="D537" t="s">
        <v>130</v>
      </c>
      <c r="E537" t="s">
        <v>21</v>
      </c>
      <c r="F537" t="s">
        <v>21</v>
      </c>
      <c r="G537" t="s">
        <v>20</v>
      </c>
      <c r="H537" t="s">
        <v>1282</v>
      </c>
      <c r="I537">
        <f>MONTH(Table6[[#This Row],[Loan Date]])</f>
        <v>9</v>
      </c>
      <c r="J537" t="str">
        <f>_xlfn.XLOOKUP(Table6[[#This Row],[Numeric Month]],$N$5:$N$11,$O$5:$O$11)</f>
        <v>Sept</v>
      </c>
      <c r="K537" t="str">
        <f>_xlfn.XLOOKUP(Table6[[#This Row],[Loan Date]],$Q$5:$Q$152,$R$5:$R$152)</f>
        <v>Tuesday</v>
      </c>
      <c r="L537" t="str">
        <f>_xlfn.XLOOKUP(Table6[[#This Row],[Loan Date]],$Q$5:$Q$152,$S$5:$S$152)</f>
        <v>Week 1</v>
      </c>
    </row>
    <row r="538" spans="1:12" x14ac:dyDescent="0.2">
      <c r="A538" s="1">
        <v>44831</v>
      </c>
      <c r="B538" t="s">
        <v>7</v>
      </c>
      <c r="C538" s="1">
        <v>44831</v>
      </c>
      <c r="D538" t="s">
        <v>912</v>
      </c>
      <c r="E538" t="s">
        <v>37</v>
      </c>
      <c r="F538" t="s">
        <v>37</v>
      </c>
      <c r="G538" t="s">
        <v>20</v>
      </c>
      <c r="H538" t="s">
        <v>1282</v>
      </c>
      <c r="I538">
        <f>MONTH(Table6[[#This Row],[Loan Date]])</f>
        <v>9</v>
      </c>
      <c r="J538" t="str">
        <f>_xlfn.XLOOKUP(Table6[[#This Row],[Numeric Month]],$N$5:$N$11,$O$5:$O$11)</f>
        <v>Sept</v>
      </c>
      <c r="K538" t="str">
        <f>_xlfn.XLOOKUP(Table6[[#This Row],[Loan Date]],$Q$5:$Q$152,$R$5:$R$152)</f>
        <v>Tuesday</v>
      </c>
      <c r="L538" t="str">
        <f>_xlfn.XLOOKUP(Table6[[#This Row],[Loan Date]],$Q$5:$Q$152,$S$5:$S$152)</f>
        <v>Week 1</v>
      </c>
    </row>
    <row r="539" spans="1:12" x14ac:dyDescent="0.2">
      <c r="A539" s="1">
        <v>44831</v>
      </c>
      <c r="B539" t="s">
        <v>5</v>
      </c>
      <c r="C539" s="1">
        <v>44831</v>
      </c>
      <c r="D539" t="s">
        <v>1508</v>
      </c>
      <c r="E539" t="s">
        <v>162</v>
      </c>
      <c r="F539" t="s">
        <v>162</v>
      </c>
      <c r="G539" t="s">
        <v>11</v>
      </c>
      <c r="H539" t="s">
        <v>1282</v>
      </c>
      <c r="I539">
        <f>MONTH(Table6[[#This Row],[Loan Date]])</f>
        <v>9</v>
      </c>
      <c r="J539" t="str">
        <f>_xlfn.XLOOKUP(Table6[[#This Row],[Numeric Month]],$N$5:$N$11,$O$5:$O$11)</f>
        <v>Sept</v>
      </c>
      <c r="K539" t="str">
        <f>_xlfn.XLOOKUP(Table6[[#This Row],[Loan Date]],$Q$5:$Q$152,$R$5:$R$152)</f>
        <v>Tuesday</v>
      </c>
      <c r="L539" t="str">
        <f>_xlfn.XLOOKUP(Table6[[#This Row],[Loan Date]],$Q$5:$Q$152,$S$5:$S$152)</f>
        <v>Week 1</v>
      </c>
    </row>
    <row r="540" spans="1:12" x14ac:dyDescent="0.2">
      <c r="A540" s="1">
        <v>44831</v>
      </c>
      <c r="B540" t="s">
        <v>5</v>
      </c>
      <c r="C540" s="1">
        <v>44831</v>
      </c>
      <c r="D540" t="s">
        <v>197</v>
      </c>
      <c r="E540" t="s">
        <v>41</v>
      </c>
      <c r="F540" t="s">
        <v>40</v>
      </c>
      <c r="G540" t="s">
        <v>39</v>
      </c>
      <c r="H540" t="s">
        <v>1282</v>
      </c>
      <c r="I540">
        <f>MONTH(Table6[[#This Row],[Loan Date]])</f>
        <v>9</v>
      </c>
      <c r="J540" t="str">
        <f>_xlfn.XLOOKUP(Table6[[#This Row],[Numeric Month]],$N$5:$N$11,$O$5:$O$11)</f>
        <v>Sept</v>
      </c>
      <c r="K540" t="str">
        <f>_xlfn.XLOOKUP(Table6[[#This Row],[Loan Date]],$Q$5:$Q$152,$R$5:$R$152)</f>
        <v>Tuesday</v>
      </c>
      <c r="L540" t="str">
        <f>_xlfn.XLOOKUP(Table6[[#This Row],[Loan Date]],$Q$5:$Q$152,$S$5:$S$152)</f>
        <v>Week 1</v>
      </c>
    </row>
    <row r="541" spans="1:12" x14ac:dyDescent="0.2">
      <c r="A541" s="1">
        <v>44831</v>
      </c>
      <c r="B541" t="s">
        <v>5</v>
      </c>
      <c r="C541" s="1">
        <v>44844</v>
      </c>
      <c r="D541" t="s">
        <v>464</v>
      </c>
      <c r="E541" t="s">
        <v>9</v>
      </c>
      <c r="F541" t="s">
        <v>8</v>
      </c>
      <c r="G541" t="s">
        <v>1</v>
      </c>
      <c r="H541" t="s">
        <v>1282</v>
      </c>
      <c r="I541">
        <f>MONTH(Table6[[#This Row],[Loan Date]])</f>
        <v>9</v>
      </c>
      <c r="J541" t="str">
        <f>_xlfn.XLOOKUP(Table6[[#This Row],[Numeric Month]],$N$5:$N$11,$O$5:$O$11)</f>
        <v>Sept</v>
      </c>
      <c r="K541" t="str">
        <f>_xlfn.XLOOKUP(Table6[[#This Row],[Loan Date]],$Q$5:$Q$152,$R$5:$R$152)</f>
        <v>Tuesday</v>
      </c>
      <c r="L541" t="str">
        <f>_xlfn.XLOOKUP(Table6[[#This Row],[Loan Date]],$Q$5:$Q$152,$S$5:$S$152)</f>
        <v>Week 1</v>
      </c>
    </row>
    <row r="542" spans="1:12" x14ac:dyDescent="0.2">
      <c r="A542" s="1">
        <v>44831</v>
      </c>
      <c r="B542" t="s">
        <v>5</v>
      </c>
      <c r="C542" s="1">
        <v>44831</v>
      </c>
      <c r="D542" t="s">
        <v>30</v>
      </c>
      <c r="E542" t="s">
        <v>23</v>
      </c>
      <c r="F542" t="s">
        <v>23</v>
      </c>
      <c r="G542" t="s">
        <v>20</v>
      </c>
      <c r="H542" t="s">
        <v>1282</v>
      </c>
      <c r="I542">
        <f>MONTH(Table6[[#This Row],[Loan Date]])</f>
        <v>9</v>
      </c>
      <c r="J542" t="str">
        <f>_xlfn.XLOOKUP(Table6[[#This Row],[Numeric Month]],$N$5:$N$11,$O$5:$O$11)</f>
        <v>Sept</v>
      </c>
      <c r="K542" t="str">
        <f>_xlfn.XLOOKUP(Table6[[#This Row],[Loan Date]],$Q$5:$Q$152,$R$5:$R$152)</f>
        <v>Tuesday</v>
      </c>
      <c r="L542" t="str">
        <f>_xlfn.XLOOKUP(Table6[[#This Row],[Loan Date]],$Q$5:$Q$152,$S$5:$S$152)</f>
        <v>Week 1</v>
      </c>
    </row>
    <row r="543" spans="1:12" x14ac:dyDescent="0.2">
      <c r="A543" s="1">
        <v>44831</v>
      </c>
      <c r="B543" t="s">
        <v>5</v>
      </c>
      <c r="C543" s="1">
        <v>44831</v>
      </c>
      <c r="D543" t="s">
        <v>409</v>
      </c>
      <c r="E543" t="s">
        <v>21</v>
      </c>
      <c r="F543" t="s">
        <v>21</v>
      </c>
      <c r="G543" t="s">
        <v>20</v>
      </c>
      <c r="H543" t="s">
        <v>1282</v>
      </c>
      <c r="I543">
        <f>MONTH(Table6[[#This Row],[Loan Date]])</f>
        <v>9</v>
      </c>
      <c r="J543" t="str">
        <f>_xlfn.XLOOKUP(Table6[[#This Row],[Numeric Month]],$N$5:$N$11,$O$5:$O$11)</f>
        <v>Sept</v>
      </c>
      <c r="K543" t="str">
        <f>_xlfn.XLOOKUP(Table6[[#This Row],[Loan Date]],$Q$5:$Q$152,$R$5:$R$152)</f>
        <v>Tuesday</v>
      </c>
      <c r="L543" t="str">
        <f>_xlfn.XLOOKUP(Table6[[#This Row],[Loan Date]],$Q$5:$Q$152,$S$5:$S$152)</f>
        <v>Week 1</v>
      </c>
    </row>
    <row r="544" spans="1:12" x14ac:dyDescent="0.2">
      <c r="A544" s="1">
        <v>44831</v>
      </c>
      <c r="B544" t="s">
        <v>7</v>
      </c>
      <c r="C544" s="1">
        <v>44831</v>
      </c>
      <c r="D544" t="s">
        <v>1529</v>
      </c>
      <c r="E544" t="s">
        <v>23</v>
      </c>
      <c r="F544" t="s">
        <v>23</v>
      </c>
      <c r="G544" t="s">
        <v>20</v>
      </c>
      <c r="H544" t="s">
        <v>1282</v>
      </c>
      <c r="I544">
        <f>MONTH(Table6[[#This Row],[Loan Date]])</f>
        <v>9</v>
      </c>
      <c r="J544" t="str">
        <f>_xlfn.XLOOKUP(Table6[[#This Row],[Numeric Month]],$N$5:$N$11,$O$5:$O$11)</f>
        <v>Sept</v>
      </c>
      <c r="K544" t="str">
        <f>_xlfn.XLOOKUP(Table6[[#This Row],[Loan Date]],$Q$5:$Q$152,$R$5:$R$152)</f>
        <v>Tuesday</v>
      </c>
      <c r="L544" t="str">
        <f>_xlfn.XLOOKUP(Table6[[#This Row],[Loan Date]],$Q$5:$Q$152,$S$5:$S$152)</f>
        <v>Week 1</v>
      </c>
    </row>
    <row r="545" spans="1:12" x14ac:dyDescent="0.2">
      <c r="A545" s="1">
        <v>44831</v>
      </c>
      <c r="B545" t="s">
        <v>7</v>
      </c>
      <c r="C545" s="1">
        <v>44831</v>
      </c>
      <c r="D545" t="s">
        <v>178</v>
      </c>
      <c r="E545" t="s">
        <v>168</v>
      </c>
      <c r="F545" t="s">
        <v>168</v>
      </c>
      <c r="G545" t="s">
        <v>20</v>
      </c>
      <c r="H545" t="s">
        <v>1282</v>
      </c>
      <c r="I545">
        <f>MONTH(Table6[[#This Row],[Loan Date]])</f>
        <v>9</v>
      </c>
      <c r="J545" t="str">
        <f>_xlfn.XLOOKUP(Table6[[#This Row],[Numeric Month]],$N$5:$N$11,$O$5:$O$11)</f>
        <v>Sept</v>
      </c>
      <c r="K545" t="str">
        <f>_xlfn.XLOOKUP(Table6[[#This Row],[Loan Date]],$Q$5:$Q$152,$R$5:$R$152)</f>
        <v>Tuesday</v>
      </c>
      <c r="L545" t="str">
        <f>_xlfn.XLOOKUP(Table6[[#This Row],[Loan Date]],$Q$5:$Q$152,$S$5:$S$152)</f>
        <v>Week 1</v>
      </c>
    </row>
    <row r="546" spans="1:12" x14ac:dyDescent="0.2">
      <c r="A546" s="1">
        <v>44831</v>
      </c>
      <c r="B546" t="s">
        <v>7</v>
      </c>
      <c r="C546" s="1">
        <v>44921</v>
      </c>
      <c r="D546" t="s">
        <v>1593</v>
      </c>
      <c r="E546" t="s">
        <v>80</v>
      </c>
      <c r="F546" t="s">
        <v>79</v>
      </c>
      <c r="G546" t="s">
        <v>79</v>
      </c>
      <c r="H546" t="s">
        <v>1282</v>
      </c>
      <c r="I546">
        <f>MONTH(Table6[[#This Row],[Loan Date]])</f>
        <v>9</v>
      </c>
      <c r="J546" t="str">
        <f>_xlfn.XLOOKUP(Table6[[#This Row],[Numeric Month]],$N$5:$N$11,$O$5:$O$11)</f>
        <v>Sept</v>
      </c>
      <c r="K546" t="str">
        <f>_xlfn.XLOOKUP(Table6[[#This Row],[Loan Date]],$Q$5:$Q$152,$R$5:$R$152)</f>
        <v>Tuesday</v>
      </c>
      <c r="L546" t="str">
        <f>_xlfn.XLOOKUP(Table6[[#This Row],[Loan Date]],$Q$5:$Q$152,$S$5:$S$152)</f>
        <v>Week 1</v>
      </c>
    </row>
    <row r="547" spans="1:12" x14ac:dyDescent="0.2">
      <c r="A547" s="1">
        <v>44831</v>
      </c>
      <c r="B547" t="s">
        <v>7</v>
      </c>
      <c r="C547" s="1">
        <v>44921</v>
      </c>
      <c r="D547" t="s">
        <v>1216</v>
      </c>
      <c r="E547" t="s">
        <v>80</v>
      </c>
      <c r="F547" t="s">
        <v>79</v>
      </c>
      <c r="G547" t="s">
        <v>79</v>
      </c>
      <c r="H547" t="s">
        <v>1282</v>
      </c>
      <c r="I547">
        <f>MONTH(Table6[[#This Row],[Loan Date]])</f>
        <v>9</v>
      </c>
      <c r="J547" t="str">
        <f>_xlfn.XLOOKUP(Table6[[#This Row],[Numeric Month]],$N$5:$N$11,$O$5:$O$11)</f>
        <v>Sept</v>
      </c>
      <c r="K547" t="str">
        <f>_xlfn.XLOOKUP(Table6[[#This Row],[Loan Date]],$Q$5:$Q$152,$R$5:$R$152)</f>
        <v>Tuesday</v>
      </c>
      <c r="L547" t="str">
        <f>_xlfn.XLOOKUP(Table6[[#This Row],[Loan Date]],$Q$5:$Q$152,$S$5:$S$152)</f>
        <v>Week 1</v>
      </c>
    </row>
    <row r="548" spans="1:12" x14ac:dyDescent="0.2">
      <c r="A548" s="1">
        <v>44831</v>
      </c>
      <c r="B548" t="s">
        <v>7</v>
      </c>
      <c r="C548" s="1">
        <v>44921</v>
      </c>
      <c r="D548" t="s">
        <v>1592</v>
      </c>
      <c r="E548" t="s">
        <v>80</v>
      </c>
      <c r="F548" t="s">
        <v>79</v>
      </c>
      <c r="G548" t="s">
        <v>79</v>
      </c>
      <c r="H548" t="s">
        <v>1282</v>
      </c>
      <c r="I548">
        <f>MONTH(Table6[[#This Row],[Loan Date]])</f>
        <v>9</v>
      </c>
      <c r="J548" t="str">
        <f>_xlfn.XLOOKUP(Table6[[#This Row],[Numeric Month]],$N$5:$N$11,$O$5:$O$11)</f>
        <v>Sept</v>
      </c>
      <c r="K548" t="str">
        <f>_xlfn.XLOOKUP(Table6[[#This Row],[Loan Date]],$Q$5:$Q$152,$R$5:$R$152)</f>
        <v>Tuesday</v>
      </c>
      <c r="L548" t="str">
        <f>_xlfn.XLOOKUP(Table6[[#This Row],[Loan Date]],$Q$5:$Q$152,$S$5:$S$152)</f>
        <v>Week 1</v>
      </c>
    </row>
    <row r="549" spans="1:12" x14ac:dyDescent="0.2">
      <c r="A549" s="1">
        <v>44831</v>
      </c>
      <c r="B549" t="s">
        <v>7</v>
      </c>
      <c r="C549" s="1">
        <v>44831</v>
      </c>
      <c r="D549" t="s">
        <v>1591</v>
      </c>
      <c r="E549" t="s">
        <v>9</v>
      </c>
      <c r="F549" t="s">
        <v>8</v>
      </c>
      <c r="G549" t="s">
        <v>1</v>
      </c>
      <c r="H549" t="s">
        <v>1282</v>
      </c>
      <c r="I549">
        <f>MONTH(Table6[[#This Row],[Loan Date]])</f>
        <v>9</v>
      </c>
      <c r="J549" t="str">
        <f>_xlfn.XLOOKUP(Table6[[#This Row],[Numeric Month]],$N$5:$N$11,$O$5:$O$11)</f>
        <v>Sept</v>
      </c>
      <c r="K549" t="str">
        <f>_xlfn.XLOOKUP(Table6[[#This Row],[Loan Date]],$Q$5:$Q$152,$R$5:$R$152)</f>
        <v>Tuesday</v>
      </c>
      <c r="L549" t="str">
        <f>_xlfn.XLOOKUP(Table6[[#This Row],[Loan Date]],$Q$5:$Q$152,$S$5:$S$152)</f>
        <v>Week 1</v>
      </c>
    </row>
    <row r="550" spans="1:12" x14ac:dyDescent="0.2">
      <c r="A550" s="1">
        <v>44831</v>
      </c>
      <c r="B550" t="s">
        <v>7</v>
      </c>
      <c r="C550" s="1">
        <v>44838</v>
      </c>
      <c r="D550" t="s">
        <v>143</v>
      </c>
      <c r="E550" t="s">
        <v>9</v>
      </c>
      <c r="F550" t="s">
        <v>8</v>
      </c>
      <c r="G550" t="s">
        <v>1</v>
      </c>
      <c r="H550" t="s">
        <v>1282</v>
      </c>
      <c r="I550">
        <f>MONTH(Table6[[#This Row],[Loan Date]])</f>
        <v>9</v>
      </c>
      <c r="J550" t="str">
        <f>_xlfn.XLOOKUP(Table6[[#This Row],[Numeric Month]],$N$5:$N$11,$O$5:$O$11)</f>
        <v>Sept</v>
      </c>
      <c r="K550" t="str">
        <f>_xlfn.XLOOKUP(Table6[[#This Row],[Loan Date]],$Q$5:$Q$152,$R$5:$R$152)</f>
        <v>Tuesday</v>
      </c>
      <c r="L550" t="str">
        <f>_xlfn.XLOOKUP(Table6[[#This Row],[Loan Date]],$Q$5:$Q$152,$S$5:$S$152)</f>
        <v>Week 1</v>
      </c>
    </row>
    <row r="551" spans="1:12" x14ac:dyDescent="0.2">
      <c r="A551" s="1">
        <v>44831</v>
      </c>
      <c r="B551" t="s">
        <v>7</v>
      </c>
      <c r="C551" s="1">
        <v>44838</v>
      </c>
      <c r="D551" t="s">
        <v>1590</v>
      </c>
      <c r="E551" t="s">
        <v>9</v>
      </c>
      <c r="F551" t="s">
        <v>8</v>
      </c>
      <c r="G551" t="s">
        <v>1</v>
      </c>
      <c r="H551" t="s">
        <v>1282</v>
      </c>
      <c r="I551">
        <f>MONTH(Table6[[#This Row],[Loan Date]])</f>
        <v>9</v>
      </c>
      <c r="J551" t="str">
        <f>_xlfn.XLOOKUP(Table6[[#This Row],[Numeric Month]],$N$5:$N$11,$O$5:$O$11)</f>
        <v>Sept</v>
      </c>
      <c r="K551" t="str">
        <f>_xlfn.XLOOKUP(Table6[[#This Row],[Loan Date]],$Q$5:$Q$152,$R$5:$R$152)</f>
        <v>Tuesday</v>
      </c>
      <c r="L551" t="str">
        <f>_xlfn.XLOOKUP(Table6[[#This Row],[Loan Date]],$Q$5:$Q$152,$S$5:$S$152)</f>
        <v>Week 1</v>
      </c>
    </row>
    <row r="552" spans="1:12" x14ac:dyDescent="0.2">
      <c r="A552" s="1">
        <v>44831</v>
      </c>
      <c r="B552" t="s">
        <v>7</v>
      </c>
      <c r="C552" s="1">
        <v>44844</v>
      </c>
      <c r="D552" t="s">
        <v>1444</v>
      </c>
      <c r="E552" t="s">
        <v>52</v>
      </c>
      <c r="F552" t="s">
        <v>51</v>
      </c>
      <c r="G552" t="s">
        <v>1</v>
      </c>
      <c r="H552" t="s">
        <v>1282</v>
      </c>
      <c r="I552">
        <f>MONTH(Table6[[#This Row],[Loan Date]])</f>
        <v>9</v>
      </c>
      <c r="J552" t="str">
        <f>_xlfn.XLOOKUP(Table6[[#This Row],[Numeric Month]],$N$5:$N$11,$O$5:$O$11)</f>
        <v>Sept</v>
      </c>
      <c r="K552" t="str">
        <f>_xlfn.XLOOKUP(Table6[[#This Row],[Loan Date]],$Q$5:$Q$152,$R$5:$R$152)</f>
        <v>Tuesday</v>
      </c>
      <c r="L552" t="str">
        <f>_xlfn.XLOOKUP(Table6[[#This Row],[Loan Date]],$Q$5:$Q$152,$S$5:$S$152)</f>
        <v>Week 1</v>
      </c>
    </row>
    <row r="553" spans="1:12" x14ac:dyDescent="0.2">
      <c r="A553" s="1">
        <v>44831</v>
      </c>
      <c r="B553" t="s">
        <v>7</v>
      </c>
      <c r="C553" s="1">
        <v>44838</v>
      </c>
      <c r="D553" t="s">
        <v>275</v>
      </c>
      <c r="E553" t="s">
        <v>52</v>
      </c>
      <c r="F553" t="s">
        <v>51</v>
      </c>
      <c r="G553" t="s">
        <v>1</v>
      </c>
      <c r="H553" t="s">
        <v>1282</v>
      </c>
      <c r="I553">
        <f>MONTH(Table6[[#This Row],[Loan Date]])</f>
        <v>9</v>
      </c>
      <c r="J553" t="str">
        <f>_xlfn.XLOOKUP(Table6[[#This Row],[Numeric Month]],$N$5:$N$11,$O$5:$O$11)</f>
        <v>Sept</v>
      </c>
      <c r="K553" t="str">
        <f>_xlfn.XLOOKUP(Table6[[#This Row],[Loan Date]],$Q$5:$Q$152,$R$5:$R$152)</f>
        <v>Tuesday</v>
      </c>
      <c r="L553" t="str">
        <f>_xlfn.XLOOKUP(Table6[[#This Row],[Loan Date]],$Q$5:$Q$152,$S$5:$S$152)</f>
        <v>Week 1</v>
      </c>
    </row>
    <row r="554" spans="1:12" x14ac:dyDescent="0.2">
      <c r="A554" s="1">
        <v>44831</v>
      </c>
      <c r="B554" t="s">
        <v>7</v>
      </c>
      <c r="C554" s="1">
        <v>44831</v>
      </c>
      <c r="D554" t="s">
        <v>24</v>
      </c>
      <c r="E554" t="s">
        <v>23</v>
      </c>
      <c r="F554" t="s">
        <v>23</v>
      </c>
      <c r="G554" t="s">
        <v>20</v>
      </c>
      <c r="H554" t="s">
        <v>1282</v>
      </c>
      <c r="I554">
        <f>MONTH(Table6[[#This Row],[Loan Date]])</f>
        <v>9</v>
      </c>
      <c r="J554" t="str">
        <f>_xlfn.XLOOKUP(Table6[[#This Row],[Numeric Month]],$N$5:$N$11,$O$5:$O$11)</f>
        <v>Sept</v>
      </c>
      <c r="K554" t="str">
        <f>_xlfn.XLOOKUP(Table6[[#This Row],[Loan Date]],$Q$5:$Q$152,$R$5:$R$152)</f>
        <v>Tuesday</v>
      </c>
      <c r="L554" t="str">
        <f>_xlfn.XLOOKUP(Table6[[#This Row],[Loan Date]],$Q$5:$Q$152,$S$5:$S$152)</f>
        <v>Week 1</v>
      </c>
    </row>
    <row r="555" spans="1:12" x14ac:dyDescent="0.2">
      <c r="A555" s="1">
        <v>44831</v>
      </c>
      <c r="B555" t="s">
        <v>7</v>
      </c>
      <c r="C555" s="1">
        <v>44831</v>
      </c>
      <c r="D555" t="s">
        <v>380</v>
      </c>
      <c r="E555" t="s">
        <v>21</v>
      </c>
      <c r="F555" t="s">
        <v>21</v>
      </c>
      <c r="G555" t="s">
        <v>20</v>
      </c>
      <c r="H555" t="s">
        <v>1282</v>
      </c>
      <c r="I555">
        <f>MONTH(Table6[[#This Row],[Loan Date]])</f>
        <v>9</v>
      </c>
      <c r="J555" t="str">
        <f>_xlfn.XLOOKUP(Table6[[#This Row],[Numeric Month]],$N$5:$N$11,$O$5:$O$11)</f>
        <v>Sept</v>
      </c>
      <c r="K555" t="str">
        <f>_xlfn.XLOOKUP(Table6[[#This Row],[Loan Date]],$Q$5:$Q$152,$R$5:$R$152)</f>
        <v>Tuesday</v>
      </c>
      <c r="L555" t="str">
        <f>_xlfn.XLOOKUP(Table6[[#This Row],[Loan Date]],$Q$5:$Q$152,$S$5:$S$152)</f>
        <v>Week 1</v>
      </c>
    </row>
    <row r="556" spans="1:12" x14ac:dyDescent="0.2">
      <c r="A556" s="1">
        <v>44831</v>
      </c>
      <c r="B556" t="s">
        <v>7</v>
      </c>
      <c r="C556" s="1">
        <v>44921</v>
      </c>
      <c r="D556" t="s">
        <v>1589</v>
      </c>
      <c r="E556" t="s">
        <v>80</v>
      </c>
      <c r="F556" t="s">
        <v>79</v>
      </c>
      <c r="G556" t="s">
        <v>79</v>
      </c>
      <c r="H556" t="s">
        <v>1282</v>
      </c>
      <c r="I556">
        <f>MONTH(Table6[[#This Row],[Loan Date]])</f>
        <v>9</v>
      </c>
      <c r="J556" t="str">
        <f>_xlfn.XLOOKUP(Table6[[#This Row],[Numeric Month]],$N$5:$N$11,$O$5:$O$11)</f>
        <v>Sept</v>
      </c>
      <c r="K556" t="str">
        <f>_xlfn.XLOOKUP(Table6[[#This Row],[Loan Date]],$Q$5:$Q$152,$R$5:$R$152)</f>
        <v>Tuesday</v>
      </c>
      <c r="L556" t="str">
        <f>_xlfn.XLOOKUP(Table6[[#This Row],[Loan Date]],$Q$5:$Q$152,$S$5:$S$152)</f>
        <v>Week 1</v>
      </c>
    </row>
    <row r="557" spans="1:12" x14ac:dyDescent="0.2">
      <c r="A557" s="1">
        <v>44831</v>
      </c>
      <c r="B557" t="s">
        <v>7</v>
      </c>
      <c r="C557" s="1">
        <v>44921</v>
      </c>
      <c r="D557" t="s">
        <v>1588</v>
      </c>
      <c r="E557" t="s">
        <v>80</v>
      </c>
      <c r="F557" t="s">
        <v>79</v>
      </c>
      <c r="G557" t="s">
        <v>79</v>
      </c>
      <c r="H557" t="s">
        <v>1282</v>
      </c>
      <c r="I557">
        <f>MONTH(Table6[[#This Row],[Loan Date]])</f>
        <v>9</v>
      </c>
      <c r="J557" t="str">
        <f>_xlfn.XLOOKUP(Table6[[#This Row],[Numeric Month]],$N$5:$N$11,$O$5:$O$11)</f>
        <v>Sept</v>
      </c>
      <c r="K557" t="str">
        <f>_xlfn.XLOOKUP(Table6[[#This Row],[Loan Date]],$Q$5:$Q$152,$R$5:$R$152)</f>
        <v>Tuesday</v>
      </c>
      <c r="L557" t="str">
        <f>_xlfn.XLOOKUP(Table6[[#This Row],[Loan Date]],$Q$5:$Q$152,$S$5:$S$152)</f>
        <v>Week 1</v>
      </c>
    </row>
    <row r="558" spans="1:12" x14ac:dyDescent="0.2">
      <c r="A558" s="1">
        <v>44831</v>
      </c>
      <c r="B558" t="s">
        <v>7</v>
      </c>
      <c r="C558" s="1">
        <v>44838</v>
      </c>
      <c r="D558" t="s">
        <v>289</v>
      </c>
      <c r="E558" t="s">
        <v>52</v>
      </c>
      <c r="F558" t="s">
        <v>51</v>
      </c>
      <c r="G558" t="s">
        <v>1</v>
      </c>
      <c r="H558" t="s">
        <v>1282</v>
      </c>
      <c r="I558">
        <f>MONTH(Table6[[#This Row],[Loan Date]])</f>
        <v>9</v>
      </c>
      <c r="J558" t="str">
        <f>_xlfn.XLOOKUP(Table6[[#This Row],[Numeric Month]],$N$5:$N$11,$O$5:$O$11)</f>
        <v>Sept</v>
      </c>
      <c r="K558" t="str">
        <f>_xlfn.XLOOKUP(Table6[[#This Row],[Loan Date]],$Q$5:$Q$152,$R$5:$R$152)</f>
        <v>Tuesday</v>
      </c>
      <c r="L558" t="str">
        <f>_xlfn.XLOOKUP(Table6[[#This Row],[Loan Date]],$Q$5:$Q$152,$S$5:$S$152)</f>
        <v>Week 1</v>
      </c>
    </row>
    <row r="559" spans="1:12" x14ac:dyDescent="0.2">
      <c r="A559" s="1">
        <v>44831</v>
      </c>
      <c r="B559" t="s">
        <v>7</v>
      </c>
      <c r="C559" s="1">
        <v>44838</v>
      </c>
      <c r="D559" t="s">
        <v>493</v>
      </c>
      <c r="E559" t="s">
        <v>9</v>
      </c>
      <c r="F559" t="s">
        <v>8</v>
      </c>
      <c r="G559" t="s">
        <v>1</v>
      </c>
      <c r="H559" t="s">
        <v>1282</v>
      </c>
      <c r="I559">
        <f>MONTH(Table6[[#This Row],[Loan Date]])</f>
        <v>9</v>
      </c>
      <c r="J559" t="str">
        <f>_xlfn.XLOOKUP(Table6[[#This Row],[Numeric Month]],$N$5:$N$11,$O$5:$O$11)</f>
        <v>Sept</v>
      </c>
      <c r="K559" t="str">
        <f>_xlfn.XLOOKUP(Table6[[#This Row],[Loan Date]],$Q$5:$Q$152,$R$5:$R$152)</f>
        <v>Tuesday</v>
      </c>
      <c r="L559" t="str">
        <f>_xlfn.XLOOKUP(Table6[[#This Row],[Loan Date]],$Q$5:$Q$152,$S$5:$S$152)</f>
        <v>Week 1</v>
      </c>
    </row>
    <row r="560" spans="1:12" x14ac:dyDescent="0.2">
      <c r="A560" s="1">
        <v>44831</v>
      </c>
      <c r="B560" t="s">
        <v>7</v>
      </c>
      <c r="C560" s="1">
        <v>44921</v>
      </c>
      <c r="D560" t="s">
        <v>1587</v>
      </c>
      <c r="E560" t="s">
        <v>80</v>
      </c>
      <c r="F560" t="s">
        <v>79</v>
      </c>
      <c r="G560" t="s">
        <v>79</v>
      </c>
      <c r="H560" t="s">
        <v>1282</v>
      </c>
      <c r="I560">
        <f>MONTH(Table6[[#This Row],[Loan Date]])</f>
        <v>9</v>
      </c>
      <c r="J560" t="str">
        <f>_xlfn.XLOOKUP(Table6[[#This Row],[Numeric Month]],$N$5:$N$11,$O$5:$O$11)</f>
        <v>Sept</v>
      </c>
      <c r="K560" t="str">
        <f>_xlfn.XLOOKUP(Table6[[#This Row],[Loan Date]],$Q$5:$Q$152,$R$5:$R$152)</f>
        <v>Tuesday</v>
      </c>
      <c r="L560" t="str">
        <f>_xlfn.XLOOKUP(Table6[[#This Row],[Loan Date]],$Q$5:$Q$152,$S$5:$S$152)</f>
        <v>Week 1</v>
      </c>
    </row>
    <row r="561" spans="1:12" x14ac:dyDescent="0.2">
      <c r="A561" s="1">
        <v>44831</v>
      </c>
      <c r="B561" t="s">
        <v>7</v>
      </c>
      <c r="C561" s="1">
        <v>44921</v>
      </c>
      <c r="D561" t="s">
        <v>1165</v>
      </c>
      <c r="E561" t="s">
        <v>80</v>
      </c>
      <c r="F561" t="s">
        <v>79</v>
      </c>
      <c r="G561" t="s">
        <v>79</v>
      </c>
      <c r="H561" t="s">
        <v>1282</v>
      </c>
      <c r="I561">
        <f>MONTH(Table6[[#This Row],[Loan Date]])</f>
        <v>9</v>
      </c>
      <c r="J561" t="str">
        <f>_xlfn.XLOOKUP(Table6[[#This Row],[Numeric Month]],$N$5:$N$11,$O$5:$O$11)</f>
        <v>Sept</v>
      </c>
      <c r="K561" t="str">
        <f>_xlfn.XLOOKUP(Table6[[#This Row],[Loan Date]],$Q$5:$Q$152,$R$5:$R$152)</f>
        <v>Tuesday</v>
      </c>
      <c r="L561" t="str">
        <f>_xlfn.XLOOKUP(Table6[[#This Row],[Loan Date]],$Q$5:$Q$152,$S$5:$S$152)</f>
        <v>Week 1</v>
      </c>
    </row>
    <row r="562" spans="1:12" x14ac:dyDescent="0.2">
      <c r="A562" s="1">
        <v>44831</v>
      </c>
      <c r="B562" t="s">
        <v>7</v>
      </c>
      <c r="C562" s="1">
        <v>44921</v>
      </c>
      <c r="D562" t="s">
        <v>1586</v>
      </c>
      <c r="E562" t="s">
        <v>80</v>
      </c>
      <c r="F562" t="s">
        <v>79</v>
      </c>
      <c r="G562" t="s">
        <v>79</v>
      </c>
      <c r="H562" t="s">
        <v>1282</v>
      </c>
      <c r="I562">
        <f>MONTH(Table6[[#This Row],[Loan Date]])</f>
        <v>9</v>
      </c>
      <c r="J562" t="str">
        <f>_xlfn.XLOOKUP(Table6[[#This Row],[Numeric Month]],$N$5:$N$11,$O$5:$O$11)</f>
        <v>Sept</v>
      </c>
      <c r="K562" t="str">
        <f>_xlfn.XLOOKUP(Table6[[#This Row],[Loan Date]],$Q$5:$Q$152,$R$5:$R$152)</f>
        <v>Tuesday</v>
      </c>
      <c r="L562" t="str">
        <f>_xlfn.XLOOKUP(Table6[[#This Row],[Loan Date]],$Q$5:$Q$152,$S$5:$S$152)</f>
        <v>Week 1</v>
      </c>
    </row>
    <row r="563" spans="1:12" x14ac:dyDescent="0.2">
      <c r="A563" s="1">
        <v>44831</v>
      </c>
      <c r="B563" t="s">
        <v>7</v>
      </c>
      <c r="C563" s="1">
        <v>44921</v>
      </c>
      <c r="D563" t="s">
        <v>141</v>
      </c>
      <c r="E563" t="s">
        <v>80</v>
      </c>
      <c r="F563" t="s">
        <v>79</v>
      </c>
      <c r="G563" t="s">
        <v>79</v>
      </c>
      <c r="H563" t="s">
        <v>1282</v>
      </c>
      <c r="I563">
        <f>MONTH(Table6[[#This Row],[Loan Date]])</f>
        <v>9</v>
      </c>
      <c r="J563" t="str">
        <f>_xlfn.XLOOKUP(Table6[[#This Row],[Numeric Month]],$N$5:$N$11,$O$5:$O$11)</f>
        <v>Sept</v>
      </c>
      <c r="K563" t="str">
        <f>_xlfn.XLOOKUP(Table6[[#This Row],[Loan Date]],$Q$5:$Q$152,$R$5:$R$152)</f>
        <v>Tuesday</v>
      </c>
      <c r="L563" t="str">
        <f>_xlfn.XLOOKUP(Table6[[#This Row],[Loan Date]],$Q$5:$Q$152,$S$5:$S$152)</f>
        <v>Week 1</v>
      </c>
    </row>
    <row r="564" spans="1:12" x14ac:dyDescent="0.2">
      <c r="A564" s="1">
        <v>44831</v>
      </c>
      <c r="B564" t="s">
        <v>5</v>
      </c>
      <c r="C564" s="1">
        <v>44859</v>
      </c>
      <c r="D564" t="s">
        <v>330</v>
      </c>
      <c r="E564" t="s">
        <v>9</v>
      </c>
      <c r="F564" t="s">
        <v>8</v>
      </c>
      <c r="G564" t="s">
        <v>1</v>
      </c>
      <c r="H564" t="s">
        <v>1282</v>
      </c>
      <c r="I564">
        <f>MONTH(Table6[[#This Row],[Loan Date]])</f>
        <v>9</v>
      </c>
      <c r="J564" t="str">
        <f>_xlfn.XLOOKUP(Table6[[#This Row],[Numeric Month]],$N$5:$N$11,$O$5:$O$11)</f>
        <v>Sept</v>
      </c>
      <c r="K564" t="str">
        <f>_xlfn.XLOOKUP(Table6[[#This Row],[Loan Date]],$Q$5:$Q$152,$R$5:$R$152)</f>
        <v>Tuesday</v>
      </c>
      <c r="L564" t="str">
        <f>_xlfn.XLOOKUP(Table6[[#This Row],[Loan Date]],$Q$5:$Q$152,$S$5:$S$152)</f>
        <v>Week 1</v>
      </c>
    </row>
    <row r="565" spans="1:12" x14ac:dyDescent="0.2">
      <c r="A565" s="1">
        <v>44831</v>
      </c>
      <c r="B565" t="s">
        <v>7</v>
      </c>
      <c r="C565" s="1">
        <v>44921</v>
      </c>
      <c r="D565" t="s">
        <v>1082</v>
      </c>
      <c r="E565" t="s">
        <v>80</v>
      </c>
      <c r="F565" t="s">
        <v>79</v>
      </c>
      <c r="G565" t="s">
        <v>79</v>
      </c>
      <c r="H565" t="s">
        <v>1282</v>
      </c>
      <c r="I565">
        <f>MONTH(Table6[[#This Row],[Loan Date]])</f>
        <v>9</v>
      </c>
      <c r="J565" t="str">
        <f>_xlfn.XLOOKUP(Table6[[#This Row],[Numeric Month]],$N$5:$N$11,$O$5:$O$11)</f>
        <v>Sept</v>
      </c>
      <c r="K565" t="str">
        <f>_xlfn.XLOOKUP(Table6[[#This Row],[Loan Date]],$Q$5:$Q$152,$R$5:$R$152)</f>
        <v>Tuesday</v>
      </c>
      <c r="L565" t="str">
        <f>_xlfn.XLOOKUP(Table6[[#This Row],[Loan Date]],$Q$5:$Q$152,$S$5:$S$152)</f>
        <v>Week 1</v>
      </c>
    </row>
    <row r="566" spans="1:12" x14ac:dyDescent="0.2">
      <c r="A566" s="1">
        <v>44831</v>
      </c>
      <c r="B566" t="s">
        <v>7</v>
      </c>
      <c r="C566" s="1">
        <v>44921</v>
      </c>
      <c r="D566" t="s">
        <v>1585</v>
      </c>
      <c r="E566" t="s">
        <v>80</v>
      </c>
      <c r="F566" t="s">
        <v>79</v>
      </c>
      <c r="G566" t="s">
        <v>79</v>
      </c>
      <c r="H566" t="s">
        <v>1282</v>
      </c>
      <c r="I566">
        <f>MONTH(Table6[[#This Row],[Loan Date]])</f>
        <v>9</v>
      </c>
      <c r="J566" t="str">
        <f>_xlfn.XLOOKUP(Table6[[#This Row],[Numeric Month]],$N$5:$N$11,$O$5:$O$11)</f>
        <v>Sept</v>
      </c>
      <c r="K566" t="str">
        <f>_xlfn.XLOOKUP(Table6[[#This Row],[Loan Date]],$Q$5:$Q$152,$R$5:$R$152)</f>
        <v>Tuesday</v>
      </c>
      <c r="L566" t="str">
        <f>_xlfn.XLOOKUP(Table6[[#This Row],[Loan Date]],$Q$5:$Q$152,$S$5:$S$152)</f>
        <v>Week 1</v>
      </c>
    </row>
    <row r="567" spans="1:12" x14ac:dyDescent="0.2">
      <c r="A567" s="1">
        <v>44831</v>
      </c>
      <c r="B567" t="s">
        <v>5</v>
      </c>
      <c r="C567" s="1">
        <v>44844</v>
      </c>
      <c r="D567" t="s">
        <v>1584</v>
      </c>
      <c r="E567" t="s">
        <v>9</v>
      </c>
      <c r="F567" t="s">
        <v>8</v>
      </c>
      <c r="G567" t="s">
        <v>1</v>
      </c>
      <c r="H567" t="s">
        <v>1282</v>
      </c>
      <c r="I567">
        <f>MONTH(Table6[[#This Row],[Loan Date]])</f>
        <v>9</v>
      </c>
      <c r="J567" t="str">
        <f>_xlfn.XLOOKUP(Table6[[#This Row],[Numeric Month]],$N$5:$N$11,$O$5:$O$11)</f>
        <v>Sept</v>
      </c>
      <c r="K567" t="str">
        <f>_xlfn.XLOOKUP(Table6[[#This Row],[Loan Date]],$Q$5:$Q$152,$R$5:$R$152)</f>
        <v>Tuesday</v>
      </c>
      <c r="L567" t="str">
        <f>_xlfn.XLOOKUP(Table6[[#This Row],[Loan Date]],$Q$5:$Q$152,$S$5:$S$152)</f>
        <v>Week 1</v>
      </c>
    </row>
    <row r="568" spans="1:12" x14ac:dyDescent="0.2">
      <c r="A568" s="1">
        <v>44831</v>
      </c>
      <c r="B568" t="s">
        <v>7</v>
      </c>
      <c r="C568" s="1">
        <v>44838</v>
      </c>
      <c r="D568" t="s">
        <v>102</v>
      </c>
      <c r="E568" t="s">
        <v>52</v>
      </c>
      <c r="F568" t="s">
        <v>51</v>
      </c>
      <c r="G568" t="s">
        <v>1</v>
      </c>
      <c r="H568" t="s">
        <v>1282</v>
      </c>
      <c r="I568">
        <f>MONTH(Table6[[#This Row],[Loan Date]])</f>
        <v>9</v>
      </c>
      <c r="J568" t="str">
        <f>_xlfn.XLOOKUP(Table6[[#This Row],[Numeric Month]],$N$5:$N$11,$O$5:$O$11)</f>
        <v>Sept</v>
      </c>
      <c r="K568" t="str">
        <f>_xlfn.XLOOKUP(Table6[[#This Row],[Loan Date]],$Q$5:$Q$152,$R$5:$R$152)</f>
        <v>Tuesday</v>
      </c>
      <c r="L568" t="str">
        <f>_xlfn.XLOOKUP(Table6[[#This Row],[Loan Date]],$Q$5:$Q$152,$S$5:$S$152)</f>
        <v>Week 1</v>
      </c>
    </row>
    <row r="569" spans="1:12" x14ac:dyDescent="0.2">
      <c r="A569" s="1">
        <v>44831</v>
      </c>
      <c r="B569" t="s">
        <v>7</v>
      </c>
      <c r="C569" s="1">
        <v>44831</v>
      </c>
      <c r="D569" t="s">
        <v>384</v>
      </c>
      <c r="E569" t="s">
        <v>23</v>
      </c>
      <c r="F569" t="s">
        <v>23</v>
      </c>
      <c r="G569" t="s">
        <v>20</v>
      </c>
      <c r="H569" t="s">
        <v>1282</v>
      </c>
      <c r="I569">
        <f>MONTH(Table6[[#This Row],[Loan Date]])</f>
        <v>9</v>
      </c>
      <c r="J569" t="str">
        <f>_xlfn.XLOOKUP(Table6[[#This Row],[Numeric Month]],$N$5:$N$11,$O$5:$O$11)</f>
        <v>Sept</v>
      </c>
      <c r="K569" t="str">
        <f>_xlfn.XLOOKUP(Table6[[#This Row],[Loan Date]],$Q$5:$Q$152,$R$5:$R$152)</f>
        <v>Tuesday</v>
      </c>
      <c r="L569" t="str">
        <f>_xlfn.XLOOKUP(Table6[[#This Row],[Loan Date]],$Q$5:$Q$152,$S$5:$S$152)</f>
        <v>Week 1</v>
      </c>
    </row>
    <row r="570" spans="1:12" x14ac:dyDescent="0.2">
      <c r="A570" s="1">
        <v>44831</v>
      </c>
      <c r="B570" t="s">
        <v>5</v>
      </c>
      <c r="C570" s="1">
        <v>44838</v>
      </c>
      <c r="D570" t="s">
        <v>1572</v>
      </c>
      <c r="E570" t="s">
        <v>52</v>
      </c>
      <c r="F570" t="s">
        <v>51</v>
      </c>
      <c r="G570" t="s">
        <v>1</v>
      </c>
      <c r="H570" t="s">
        <v>1282</v>
      </c>
      <c r="I570">
        <f>MONTH(Table6[[#This Row],[Loan Date]])</f>
        <v>9</v>
      </c>
      <c r="J570" t="str">
        <f>_xlfn.XLOOKUP(Table6[[#This Row],[Numeric Month]],$N$5:$N$11,$O$5:$O$11)</f>
        <v>Sept</v>
      </c>
      <c r="K570" t="str">
        <f>_xlfn.XLOOKUP(Table6[[#This Row],[Loan Date]],$Q$5:$Q$152,$R$5:$R$152)</f>
        <v>Tuesday</v>
      </c>
      <c r="L570" t="str">
        <f>_xlfn.XLOOKUP(Table6[[#This Row],[Loan Date]],$Q$5:$Q$152,$S$5:$S$152)</f>
        <v>Week 1</v>
      </c>
    </row>
    <row r="571" spans="1:12" x14ac:dyDescent="0.2">
      <c r="A571" s="1">
        <v>44831</v>
      </c>
      <c r="B571" t="s">
        <v>5</v>
      </c>
      <c r="C571" s="1">
        <v>44845</v>
      </c>
      <c r="D571" t="s">
        <v>334</v>
      </c>
      <c r="E571" t="s">
        <v>9</v>
      </c>
      <c r="F571" t="s">
        <v>8</v>
      </c>
      <c r="G571" t="s">
        <v>1</v>
      </c>
      <c r="H571" t="s">
        <v>1282</v>
      </c>
      <c r="I571">
        <f>MONTH(Table6[[#This Row],[Loan Date]])</f>
        <v>9</v>
      </c>
      <c r="J571" t="str">
        <f>_xlfn.XLOOKUP(Table6[[#This Row],[Numeric Month]],$N$5:$N$11,$O$5:$O$11)</f>
        <v>Sept</v>
      </c>
      <c r="K571" t="str">
        <f>_xlfn.XLOOKUP(Table6[[#This Row],[Loan Date]],$Q$5:$Q$152,$R$5:$R$152)</f>
        <v>Tuesday</v>
      </c>
      <c r="L571" t="str">
        <f>_xlfn.XLOOKUP(Table6[[#This Row],[Loan Date]],$Q$5:$Q$152,$S$5:$S$152)</f>
        <v>Week 1</v>
      </c>
    </row>
    <row r="572" spans="1:12" x14ac:dyDescent="0.2">
      <c r="A572" s="1">
        <v>44831</v>
      </c>
      <c r="B572" t="s">
        <v>5</v>
      </c>
      <c r="C572" s="1">
        <v>44831</v>
      </c>
      <c r="D572" t="s">
        <v>923</v>
      </c>
      <c r="E572" t="s">
        <v>37</v>
      </c>
      <c r="F572" t="s">
        <v>37</v>
      </c>
      <c r="G572" t="s">
        <v>20</v>
      </c>
      <c r="H572" t="s">
        <v>1282</v>
      </c>
      <c r="I572">
        <f>MONTH(Table6[[#This Row],[Loan Date]])</f>
        <v>9</v>
      </c>
      <c r="J572" t="str">
        <f>_xlfn.XLOOKUP(Table6[[#This Row],[Numeric Month]],$N$5:$N$11,$O$5:$O$11)</f>
        <v>Sept</v>
      </c>
      <c r="K572" t="str">
        <f>_xlfn.XLOOKUP(Table6[[#This Row],[Loan Date]],$Q$5:$Q$152,$R$5:$R$152)</f>
        <v>Tuesday</v>
      </c>
      <c r="L572" t="str">
        <f>_xlfn.XLOOKUP(Table6[[#This Row],[Loan Date]],$Q$5:$Q$152,$S$5:$S$152)</f>
        <v>Week 1</v>
      </c>
    </row>
    <row r="573" spans="1:12" x14ac:dyDescent="0.2">
      <c r="A573" s="1">
        <v>44831</v>
      </c>
      <c r="B573" t="s">
        <v>7</v>
      </c>
      <c r="C573" s="1">
        <v>44921</v>
      </c>
      <c r="D573" t="s">
        <v>1202</v>
      </c>
      <c r="E573" t="s">
        <v>80</v>
      </c>
      <c r="F573" t="s">
        <v>79</v>
      </c>
      <c r="G573" t="s">
        <v>79</v>
      </c>
      <c r="H573" t="s">
        <v>1282</v>
      </c>
      <c r="I573">
        <f>MONTH(Table6[[#This Row],[Loan Date]])</f>
        <v>9</v>
      </c>
      <c r="J573" t="str">
        <f>_xlfn.XLOOKUP(Table6[[#This Row],[Numeric Month]],$N$5:$N$11,$O$5:$O$11)</f>
        <v>Sept</v>
      </c>
      <c r="K573" t="str">
        <f>_xlfn.XLOOKUP(Table6[[#This Row],[Loan Date]],$Q$5:$Q$152,$R$5:$R$152)</f>
        <v>Tuesday</v>
      </c>
      <c r="L573" t="str">
        <f>_xlfn.XLOOKUP(Table6[[#This Row],[Loan Date]],$Q$5:$Q$152,$S$5:$S$152)</f>
        <v>Week 1</v>
      </c>
    </row>
    <row r="574" spans="1:12" x14ac:dyDescent="0.2">
      <c r="A574" s="1">
        <v>44831</v>
      </c>
      <c r="B574" t="s">
        <v>7</v>
      </c>
      <c r="C574" s="1">
        <v>44921</v>
      </c>
      <c r="D574" t="s">
        <v>1583</v>
      </c>
      <c r="E574" t="s">
        <v>80</v>
      </c>
      <c r="F574" t="s">
        <v>79</v>
      </c>
      <c r="G574" t="s">
        <v>79</v>
      </c>
      <c r="H574" t="s">
        <v>1282</v>
      </c>
      <c r="I574">
        <f>MONTH(Table6[[#This Row],[Loan Date]])</f>
        <v>9</v>
      </c>
      <c r="J574" t="str">
        <f>_xlfn.XLOOKUP(Table6[[#This Row],[Numeric Month]],$N$5:$N$11,$O$5:$O$11)</f>
        <v>Sept</v>
      </c>
      <c r="K574" t="str">
        <f>_xlfn.XLOOKUP(Table6[[#This Row],[Loan Date]],$Q$5:$Q$152,$R$5:$R$152)</f>
        <v>Tuesday</v>
      </c>
      <c r="L574" t="str">
        <f>_xlfn.XLOOKUP(Table6[[#This Row],[Loan Date]],$Q$5:$Q$152,$S$5:$S$152)</f>
        <v>Week 1</v>
      </c>
    </row>
    <row r="575" spans="1:12" x14ac:dyDescent="0.2">
      <c r="A575" s="1">
        <v>44831</v>
      </c>
      <c r="B575" t="s">
        <v>7</v>
      </c>
      <c r="C575" s="1">
        <v>44831</v>
      </c>
      <c r="D575" t="s">
        <v>915</v>
      </c>
      <c r="E575" t="s">
        <v>37</v>
      </c>
      <c r="F575" t="s">
        <v>37</v>
      </c>
      <c r="G575" t="s">
        <v>20</v>
      </c>
      <c r="H575" t="s">
        <v>1282</v>
      </c>
      <c r="I575">
        <f>MONTH(Table6[[#This Row],[Loan Date]])</f>
        <v>9</v>
      </c>
      <c r="J575" t="str">
        <f>_xlfn.XLOOKUP(Table6[[#This Row],[Numeric Month]],$N$5:$N$11,$O$5:$O$11)</f>
        <v>Sept</v>
      </c>
      <c r="K575" t="str">
        <f>_xlfn.XLOOKUP(Table6[[#This Row],[Loan Date]],$Q$5:$Q$152,$R$5:$R$152)</f>
        <v>Tuesday</v>
      </c>
      <c r="L575" t="str">
        <f>_xlfn.XLOOKUP(Table6[[#This Row],[Loan Date]],$Q$5:$Q$152,$S$5:$S$152)</f>
        <v>Week 1</v>
      </c>
    </row>
    <row r="576" spans="1:12" x14ac:dyDescent="0.2">
      <c r="A576" s="1">
        <v>44831</v>
      </c>
      <c r="B576" t="s">
        <v>7</v>
      </c>
      <c r="C576" s="1">
        <v>44921</v>
      </c>
      <c r="D576" t="s">
        <v>1582</v>
      </c>
      <c r="E576" t="s">
        <v>80</v>
      </c>
      <c r="F576" t="s">
        <v>79</v>
      </c>
      <c r="G576" t="s">
        <v>79</v>
      </c>
      <c r="H576" t="s">
        <v>1282</v>
      </c>
      <c r="I576">
        <f>MONTH(Table6[[#This Row],[Loan Date]])</f>
        <v>9</v>
      </c>
      <c r="J576" t="str">
        <f>_xlfn.XLOOKUP(Table6[[#This Row],[Numeric Month]],$N$5:$N$11,$O$5:$O$11)</f>
        <v>Sept</v>
      </c>
      <c r="K576" t="str">
        <f>_xlfn.XLOOKUP(Table6[[#This Row],[Loan Date]],$Q$5:$Q$152,$R$5:$R$152)</f>
        <v>Tuesday</v>
      </c>
      <c r="L576" t="str">
        <f>_xlfn.XLOOKUP(Table6[[#This Row],[Loan Date]],$Q$5:$Q$152,$S$5:$S$152)</f>
        <v>Week 1</v>
      </c>
    </row>
    <row r="577" spans="1:12" x14ac:dyDescent="0.2">
      <c r="A577" s="1">
        <v>44831</v>
      </c>
      <c r="B577" t="s">
        <v>7</v>
      </c>
      <c r="C577" s="1">
        <v>44831</v>
      </c>
      <c r="D577" t="s">
        <v>915</v>
      </c>
      <c r="E577" t="s">
        <v>37</v>
      </c>
      <c r="F577" t="s">
        <v>37</v>
      </c>
      <c r="G577" t="s">
        <v>20</v>
      </c>
      <c r="H577" t="s">
        <v>1282</v>
      </c>
      <c r="I577">
        <f>MONTH(Table6[[#This Row],[Loan Date]])</f>
        <v>9</v>
      </c>
      <c r="J577" t="str">
        <f>_xlfn.XLOOKUP(Table6[[#This Row],[Numeric Month]],$N$5:$N$11,$O$5:$O$11)</f>
        <v>Sept</v>
      </c>
      <c r="K577" t="str">
        <f>_xlfn.XLOOKUP(Table6[[#This Row],[Loan Date]],$Q$5:$Q$152,$R$5:$R$152)</f>
        <v>Tuesday</v>
      </c>
      <c r="L577" t="str">
        <f>_xlfn.XLOOKUP(Table6[[#This Row],[Loan Date]],$Q$5:$Q$152,$S$5:$S$152)</f>
        <v>Week 1</v>
      </c>
    </row>
    <row r="578" spans="1:12" x14ac:dyDescent="0.2">
      <c r="A578" s="1">
        <v>44831</v>
      </c>
      <c r="B578" t="s">
        <v>5</v>
      </c>
      <c r="C578" s="1">
        <v>44831</v>
      </c>
      <c r="D578" t="s">
        <v>74</v>
      </c>
      <c r="E578" t="s">
        <v>49</v>
      </c>
      <c r="F578" t="s">
        <v>49</v>
      </c>
      <c r="G578" t="s">
        <v>20</v>
      </c>
      <c r="H578" t="s">
        <v>1282</v>
      </c>
      <c r="I578">
        <f>MONTH(Table6[[#This Row],[Loan Date]])</f>
        <v>9</v>
      </c>
      <c r="J578" t="str">
        <f>_xlfn.XLOOKUP(Table6[[#This Row],[Numeric Month]],$N$5:$N$11,$O$5:$O$11)</f>
        <v>Sept</v>
      </c>
      <c r="K578" t="str">
        <f>_xlfn.XLOOKUP(Table6[[#This Row],[Loan Date]],$Q$5:$Q$152,$R$5:$R$152)</f>
        <v>Tuesday</v>
      </c>
      <c r="L578" t="str">
        <f>_xlfn.XLOOKUP(Table6[[#This Row],[Loan Date]],$Q$5:$Q$152,$S$5:$S$152)</f>
        <v>Week 1</v>
      </c>
    </row>
    <row r="579" spans="1:12" x14ac:dyDescent="0.2">
      <c r="A579" s="1">
        <v>44831</v>
      </c>
      <c r="B579" t="s">
        <v>5</v>
      </c>
      <c r="C579" s="1">
        <v>44838</v>
      </c>
      <c r="D579" t="s">
        <v>569</v>
      </c>
      <c r="E579" t="s">
        <v>52</v>
      </c>
      <c r="F579" t="s">
        <v>51</v>
      </c>
      <c r="G579" t="s">
        <v>1</v>
      </c>
      <c r="H579" t="s">
        <v>1282</v>
      </c>
      <c r="I579">
        <f>MONTH(Table6[[#This Row],[Loan Date]])</f>
        <v>9</v>
      </c>
      <c r="J579" t="str">
        <f>_xlfn.XLOOKUP(Table6[[#This Row],[Numeric Month]],$N$5:$N$11,$O$5:$O$11)</f>
        <v>Sept</v>
      </c>
      <c r="K579" t="str">
        <f>_xlfn.XLOOKUP(Table6[[#This Row],[Loan Date]],$Q$5:$Q$152,$R$5:$R$152)</f>
        <v>Tuesday</v>
      </c>
      <c r="L579" t="str">
        <f>_xlfn.XLOOKUP(Table6[[#This Row],[Loan Date]],$Q$5:$Q$152,$S$5:$S$152)</f>
        <v>Week 1</v>
      </c>
    </row>
    <row r="580" spans="1:12" x14ac:dyDescent="0.2">
      <c r="A580" s="1">
        <v>44831</v>
      </c>
      <c r="B580" t="s">
        <v>7</v>
      </c>
      <c r="C580" s="1">
        <v>44831</v>
      </c>
      <c r="D580" t="s">
        <v>458</v>
      </c>
      <c r="E580" t="s">
        <v>41</v>
      </c>
      <c r="F580" t="s">
        <v>40</v>
      </c>
      <c r="G580" t="s">
        <v>39</v>
      </c>
      <c r="H580" t="s">
        <v>1282</v>
      </c>
      <c r="I580">
        <f>MONTH(Table6[[#This Row],[Loan Date]])</f>
        <v>9</v>
      </c>
      <c r="J580" t="str">
        <f>_xlfn.XLOOKUP(Table6[[#This Row],[Numeric Month]],$N$5:$N$11,$O$5:$O$11)</f>
        <v>Sept</v>
      </c>
      <c r="K580" t="str">
        <f>_xlfn.XLOOKUP(Table6[[#This Row],[Loan Date]],$Q$5:$Q$152,$R$5:$R$152)</f>
        <v>Tuesday</v>
      </c>
      <c r="L580" t="str">
        <f>_xlfn.XLOOKUP(Table6[[#This Row],[Loan Date]],$Q$5:$Q$152,$S$5:$S$152)</f>
        <v>Week 1</v>
      </c>
    </row>
    <row r="581" spans="1:12" x14ac:dyDescent="0.2">
      <c r="A581" s="1">
        <v>44831</v>
      </c>
      <c r="B581" t="s">
        <v>7</v>
      </c>
      <c r="C581" s="1">
        <v>44838</v>
      </c>
      <c r="D581" t="s">
        <v>1572</v>
      </c>
      <c r="E581" t="s">
        <v>52</v>
      </c>
      <c r="F581" t="s">
        <v>51</v>
      </c>
      <c r="G581" t="s">
        <v>1</v>
      </c>
      <c r="H581" t="s">
        <v>1282</v>
      </c>
      <c r="I581">
        <f>MONTH(Table6[[#This Row],[Loan Date]])</f>
        <v>9</v>
      </c>
      <c r="J581" t="str">
        <f>_xlfn.XLOOKUP(Table6[[#This Row],[Numeric Month]],$N$5:$N$11,$O$5:$O$11)</f>
        <v>Sept</v>
      </c>
      <c r="K581" t="str">
        <f>_xlfn.XLOOKUP(Table6[[#This Row],[Loan Date]],$Q$5:$Q$152,$R$5:$R$152)</f>
        <v>Tuesday</v>
      </c>
      <c r="L581" t="str">
        <f>_xlfn.XLOOKUP(Table6[[#This Row],[Loan Date]],$Q$5:$Q$152,$S$5:$S$152)</f>
        <v>Week 1</v>
      </c>
    </row>
    <row r="582" spans="1:12" x14ac:dyDescent="0.2">
      <c r="A582" s="1">
        <v>44831</v>
      </c>
      <c r="B582" t="s">
        <v>7</v>
      </c>
      <c r="C582" s="1">
        <v>44921</v>
      </c>
      <c r="D582" t="s">
        <v>1250</v>
      </c>
      <c r="E582" t="s">
        <v>80</v>
      </c>
      <c r="F582" t="s">
        <v>79</v>
      </c>
      <c r="G582" t="s">
        <v>79</v>
      </c>
      <c r="H582" t="s">
        <v>1282</v>
      </c>
      <c r="I582">
        <f>MONTH(Table6[[#This Row],[Loan Date]])</f>
        <v>9</v>
      </c>
      <c r="J582" t="str">
        <f>_xlfn.XLOOKUP(Table6[[#This Row],[Numeric Month]],$N$5:$N$11,$O$5:$O$11)</f>
        <v>Sept</v>
      </c>
      <c r="K582" t="str">
        <f>_xlfn.XLOOKUP(Table6[[#This Row],[Loan Date]],$Q$5:$Q$152,$R$5:$R$152)</f>
        <v>Tuesday</v>
      </c>
      <c r="L582" t="str">
        <f>_xlfn.XLOOKUP(Table6[[#This Row],[Loan Date]],$Q$5:$Q$152,$S$5:$S$152)</f>
        <v>Week 1</v>
      </c>
    </row>
    <row r="583" spans="1:12" x14ac:dyDescent="0.2">
      <c r="A583" s="1">
        <v>44831</v>
      </c>
      <c r="B583" t="s">
        <v>5</v>
      </c>
      <c r="C583" s="1">
        <v>44831</v>
      </c>
      <c r="D583" t="s">
        <v>29</v>
      </c>
      <c r="E583" t="s">
        <v>23</v>
      </c>
      <c r="F583" t="s">
        <v>23</v>
      </c>
      <c r="G583" t="s">
        <v>20</v>
      </c>
      <c r="H583" t="s">
        <v>1282</v>
      </c>
      <c r="I583">
        <f>MONTH(Table6[[#This Row],[Loan Date]])</f>
        <v>9</v>
      </c>
      <c r="J583" t="str">
        <f>_xlfn.XLOOKUP(Table6[[#This Row],[Numeric Month]],$N$5:$N$11,$O$5:$O$11)</f>
        <v>Sept</v>
      </c>
      <c r="K583" t="str">
        <f>_xlfn.XLOOKUP(Table6[[#This Row],[Loan Date]],$Q$5:$Q$152,$R$5:$R$152)</f>
        <v>Tuesday</v>
      </c>
      <c r="L583" t="str">
        <f>_xlfn.XLOOKUP(Table6[[#This Row],[Loan Date]],$Q$5:$Q$152,$S$5:$S$152)</f>
        <v>Week 1</v>
      </c>
    </row>
    <row r="584" spans="1:12" x14ac:dyDescent="0.2">
      <c r="A584" s="1">
        <v>44831</v>
      </c>
      <c r="B584" t="s">
        <v>7</v>
      </c>
      <c r="C584" s="1">
        <v>44921</v>
      </c>
      <c r="D584" t="s">
        <v>1581</v>
      </c>
      <c r="E584" t="s">
        <v>80</v>
      </c>
      <c r="F584" t="s">
        <v>79</v>
      </c>
      <c r="G584" t="s">
        <v>79</v>
      </c>
      <c r="H584" t="s">
        <v>1282</v>
      </c>
      <c r="I584">
        <f>MONTH(Table6[[#This Row],[Loan Date]])</f>
        <v>9</v>
      </c>
      <c r="J584" t="str">
        <f>_xlfn.XLOOKUP(Table6[[#This Row],[Numeric Month]],$N$5:$N$11,$O$5:$O$11)</f>
        <v>Sept</v>
      </c>
      <c r="K584" t="str">
        <f>_xlfn.XLOOKUP(Table6[[#This Row],[Loan Date]],$Q$5:$Q$152,$R$5:$R$152)</f>
        <v>Tuesday</v>
      </c>
      <c r="L584" t="str">
        <f>_xlfn.XLOOKUP(Table6[[#This Row],[Loan Date]],$Q$5:$Q$152,$S$5:$S$152)</f>
        <v>Week 1</v>
      </c>
    </row>
    <row r="585" spans="1:12" x14ac:dyDescent="0.2">
      <c r="A585" s="1">
        <v>44831</v>
      </c>
      <c r="B585" t="s">
        <v>7</v>
      </c>
      <c r="C585" s="1">
        <v>44831</v>
      </c>
      <c r="D585" t="s">
        <v>790</v>
      </c>
      <c r="E585" t="s">
        <v>41</v>
      </c>
      <c r="F585" t="s">
        <v>40</v>
      </c>
      <c r="G585" t="s">
        <v>39</v>
      </c>
      <c r="H585" t="s">
        <v>1282</v>
      </c>
      <c r="I585">
        <f>MONTH(Table6[[#This Row],[Loan Date]])</f>
        <v>9</v>
      </c>
      <c r="J585" t="str">
        <f>_xlfn.XLOOKUP(Table6[[#This Row],[Numeric Month]],$N$5:$N$11,$O$5:$O$11)</f>
        <v>Sept</v>
      </c>
      <c r="K585" t="str">
        <f>_xlfn.XLOOKUP(Table6[[#This Row],[Loan Date]],$Q$5:$Q$152,$R$5:$R$152)</f>
        <v>Tuesday</v>
      </c>
      <c r="L585" t="str">
        <f>_xlfn.XLOOKUP(Table6[[#This Row],[Loan Date]],$Q$5:$Q$152,$S$5:$S$152)</f>
        <v>Week 1</v>
      </c>
    </row>
    <row r="586" spans="1:12" x14ac:dyDescent="0.2">
      <c r="A586" s="1">
        <v>44831</v>
      </c>
      <c r="B586" t="s">
        <v>7</v>
      </c>
      <c r="C586" s="1">
        <v>44831</v>
      </c>
      <c r="D586" t="s">
        <v>458</v>
      </c>
      <c r="E586" t="s">
        <v>41</v>
      </c>
      <c r="F586" t="s">
        <v>40</v>
      </c>
      <c r="G586" t="s">
        <v>39</v>
      </c>
      <c r="H586" t="s">
        <v>1282</v>
      </c>
      <c r="I586">
        <f>MONTH(Table6[[#This Row],[Loan Date]])</f>
        <v>9</v>
      </c>
      <c r="J586" t="str">
        <f>_xlfn.XLOOKUP(Table6[[#This Row],[Numeric Month]],$N$5:$N$11,$O$5:$O$11)</f>
        <v>Sept</v>
      </c>
      <c r="K586" t="str">
        <f>_xlfn.XLOOKUP(Table6[[#This Row],[Loan Date]],$Q$5:$Q$152,$R$5:$R$152)</f>
        <v>Tuesday</v>
      </c>
      <c r="L586" t="str">
        <f>_xlfn.XLOOKUP(Table6[[#This Row],[Loan Date]],$Q$5:$Q$152,$S$5:$S$152)</f>
        <v>Week 1</v>
      </c>
    </row>
    <row r="587" spans="1:12" x14ac:dyDescent="0.2">
      <c r="A587" s="1">
        <v>44831</v>
      </c>
      <c r="B587" t="s">
        <v>7</v>
      </c>
      <c r="C587" s="1">
        <v>44921</v>
      </c>
      <c r="D587" t="s">
        <v>1164</v>
      </c>
      <c r="E587" t="s">
        <v>80</v>
      </c>
      <c r="F587" t="s">
        <v>79</v>
      </c>
      <c r="G587" t="s">
        <v>79</v>
      </c>
      <c r="H587" t="s">
        <v>1282</v>
      </c>
      <c r="I587">
        <f>MONTH(Table6[[#This Row],[Loan Date]])</f>
        <v>9</v>
      </c>
      <c r="J587" t="str">
        <f>_xlfn.XLOOKUP(Table6[[#This Row],[Numeric Month]],$N$5:$N$11,$O$5:$O$11)</f>
        <v>Sept</v>
      </c>
      <c r="K587" t="str">
        <f>_xlfn.XLOOKUP(Table6[[#This Row],[Loan Date]],$Q$5:$Q$152,$R$5:$R$152)</f>
        <v>Tuesday</v>
      </c>
      <c r="L587" t="str">
        <f>_xlfn.XLOOKUP(Table6[[#This Row],[Loan Date]],$Q$5:$Q$152,$S$5:$S$152)</f>
        <v>Week 1</v>
      </c>
    </row>
    <row r="588" spans="1:12" x14ac:dyDescent="0.2">
      <c r="A588" s="1">
        <v>44831</v>
      </c>
      <c r="B588" t="s">
        <v>7</v>
      </c>
      <c r="C588" s="1">
        <v>44831</v>
      </c>
      <c r="D588" t="s">
        <v>923</v>
      </c>
      <c r="E588" t="s">
        <v>37</v>
      </c>
      <c r="F588" t="s">
        <v>37</v>
      </c>
      <c r="G588" t="s">
        <v>20</v>
      </c>
      <c r="H588" t="s">
        <v>1282</v>
      </c>
      <c r="I588">
        <f>MONTH(Table6[[#This Row],[Loan Date]])</f>
        <v>9</v>
      </c>
      <c r="J588" t="str">
        <f>_xlfn.XLOOKUP(Table6[[#This Row],[Numeric Month]],$N$5:$N$11,$O$5:$O$11)</f>
        <v>Sept</v>
      </c>
      <c r="K588" t="str">
        <f>_xlfn.XLOOKUP(Table6[[#This Row],[Loan Date]],$Q$5:$Q$152,$R$5:$R$152)</f>
        <v>Tuesday</v>
      </c>
      <c r="L588" t="str">
        <f>_xlfn.XLOOKUP(Table6[[#This Row],[Loan Date]],$Q$5:$Q$152,$S$5:$S$152)</f>
        <v>Week 1</v>
      </c>
    </row>
    <row r="589" spans="1:12" x14ac:dyDescent="0.2">
      <c r="A589" s="1">
        <v>44831</v>
      </c>
      <c r="B589" t="s">
        <v>7</v>
      </c>
      <c r="C589" s="1">
        <v>44921</v>
      </c>
      <c r="D589" t="s">
        <v>966</v>
      </c>
      <c r="E589" t="s">
        <v>80</v>
      </c>
      <c r="F589" t="s">
        <v>79</v>
      </c>
      <c r="G589" t="s">
        <v>79</v>
      </c>
      <c r="H589" t="s">
        <v>1282</v>
      </c>
      <c r="I589">
        <f>MONTH(Table6[[#This Row],[Loan Date]])</f>
        <v>9</v>
      </c>
      <c r="J589" t="str">
        <f>_xlfn.XLOOKUP(Table6[[#This Row],[Numeric Month]],$N$5:$N$11,$O$5:$O$11)</f>
        <v>Sept</v>
      </c>
      <c r="K589" t="str">
        <f>_xlfn.XLOOKUP(Table6[[#This Row],[Loan Date]],$Q$5:$Q$152,$R$5:$R$152)</f>
        <v>Tuesday</v>
      </c>
      <c r="L589" t="str">
        <f>_xlfn.XLOOKUP(Table6[[#This Row],[Loan Date]],$Q$5:$Q$152,$S$5:$S$152)</f>
        <v>Week 1</v>
      </c>
    </row>
    <row r="590" spans="1:12" x14ac:dyDescent="0.2">
      <c r="A590" s="1">
        <v>44831</v>
      </c>
      <c r="B590" t="s">
        <v>5</v>
      </c>
      <c r="C590" s="1">
        <v>44831</v>
      </c>
      <c r="D590" t="s">
        <v>458</v>
      </c>
      <c r="E590" t="s">
        <v>41</v>
      </c>
      <c r="F590" t="s">
        <v>40</v>
      </c>
      <c r="G590" t="s">
        <v>39</v>
      </c>
      <c r="H590" t="s">
        <v>1282</v>
      </c>
      <c r="I590">
        <f>MONTH(Table6[[#This Row],[Loan Date]])</f>
        <v>9</v>
      </c>
      <c r="J590" t="str">
        <f>_xlfn.XLOOKUP(Table6[[#This Row],[Numeric Month]],$N$5:$N$11,$O$5:$O$11)</f>
        <v>Sept</v>
      </c>
      <c r="K590" t="str">
        <f>_xlfn.XLOOKUP(Table6[[#This Row],[Loan Date]],$Q$5:$Q$152,$R$5:$R$152)</f>
        <v>Tuesday</v>
      </c>
      <c r="L590" t="str">
        <f>_xlfn.XLOOKUP(Table6[[#This Row],[Loan Date]],$Q$5:$Q$152,$S$5:$S$152)</f>
        <v>Week 1</v>
      </c>
    </row>
    <row r="591" spans="1:12" x14ac:dyDescent="0.2">
      <c r="A591" s="1">
        <v>44831</v>
      </c>
      <c r="B591" t="s">
        <v>7</v>
      </c>
      <c r="C591" s="1">
        <v>44845</v>
      </c>
      <c r="D591" t="s">
        <v>958</v>
      </c>
      <c r="E591" t="s">
        <v>9</v>
      </c>
      <c r="F591" t="s">
        <v>8</v>
      </c>
      <c r="G591" t="s">
        <v>1</v>
      </c>
      <c r="H591" t="s">
        <v>1282</v>
      </c>
      <c r="I591">
        <f>MONTH(Table6[[#This Row],[Loan Date]])</f>
        <v>9</v>
      </c>
      <c r="J591" t="str">
        <f>_xlfn.XLOOKUP(Table6[[#This Row],[Numeric Month]],$N$5:$N$11,$O$5:$O$11)</f>
        <v>Sept</v>
      </c>
      <c r="K591" t="str">
        <f>_xlfn.XLOOKUP(Table6[[#This Row],[Loan Date]],$Q$5:$Q$152,$R$5:$R$152)</f>
        <v>Tuesday</v>
      </c>
      <c r="L591" t="str">
        <f>_xlfn.XLOOKUP(Table6[[#This Row],[Loan Date]],$Q$5:$Q$152,$S$5:$S$152)</f>
        <v>Week 1</v>
      </c>
    </row>
    <row r="592" spans="1:12" x14ac:dyDescent="0.2">
      <c r="A592" s="1">
        <v>44831</v>
      </c>
      <c r="B592" t="s">
        <v>7</v>
      </c>
      <c r="C592" s="1">
        <v>44831</v>
      </c>
      <c r="D592" t="s">
        <v>681</v>
      </c>
      <c r="E592" t="s">
        <v>23</v>
      </c>
      <c r="F592" t="s">
        <v>23</v>
      </c>
      <c r="G592" t="s">
        <v>20</v>
      </c>
      <c r="H592" t="s">
        <v>1282</v>
      </c>
      <c r="I592">
        <f>MONTH(Table6[[#This Row],[Loan Date]])</f>
        <v>9</v>
      </c>
      <c r="J592" t="str">
        <f>_xlfn.XLOOKUP(Table6[[#This Row],[Numeric Month]],$N$5:$N$11,$O$5:$O$11)</f>
        <v>Sept</v>
      </c>
      <c r="K592" t="str">
        <f>_xlfn.XLOOKUP(Table6[[#This Row],[Loan Date]],$Q$5:$Q$152,$R$5:$R$152)</f>
        <v>Tuesday</v>
      </c>
      <c r="L592" t="str">
        <f>_xlfn.XLOOKUP(Table6[[#This Row],[Loan Date]],$Q$5:$Q$152,$S$5:$S$152)</f>
        <v>Week 1</v>
      </c>
    </row>
    <row r="593" spans="1:12" x14ac:dyDescent="0.2">
      <c r="A593" s="1">
        <v>44831</v>
      </c>
      <c r="B593" t="s">
        <v>7</v>
      </c>
      <c r="C593" s="1">
        <v>44831</v>
      </c>
      <c r="D593" t="s">
        <v>738</v>
      </c>
      <c r="E593" t="s">
        <v>21</v>
      </c>
      <c r="F593" t="s">
        <v>21</v>
      </c>
      <c r="G593" t="s">
        <v>20</v>
      </c>
      <c r="H593" t="s">
        <v>1282</v>
      </c>
      <c r="I593">
        <f>MONTH(Table6[[#This Row],[Loan Date]])</f>
        <v>9</v>
      </c>
      <c r="J593" t="str">
        <f>_xlfn.XLOOKUP(Table6[[#This Row],[Numeric Month]],$N$5:$N$11,$O$5:$O$11)</f>
        <v>Sept</v>
      </c>
      <c r="K593" t="str">
        <f>_xlfn.XLOOKUP(Table6[[#This Row],[Loan Date]],$Q$5:$Q$152,$R$5:$R$152)</f>
        <v>Tuesday</v>
      </c>
      <c r="L593" t="str">
        <f>_xlfn.XLOOKUP(Table6[[#This Row],[Loan Date]],$Q$5:$Q$152,$S$5:$S$152)</f>
        <v>Week 1</v>
      </c>
    </row>
    <row r="594" spans="1:12" x14ac:dyDescent="0.2">
      <c r="A594" s="1">
        <v>44831</v>
      </c>
      <c r="B594" t="s">
        <v>7</v>
      </c>
      <c r="C594" s="1">
        <v>44831</v>
      </c>
      <c r="D594" t="s">
        <v>952</v>
      </c>
      <c r="E594" t="s">
        <v>37</v>
      </c>
      <c r="F594" t="s">
        <v>37</v>
      </c>
      <c r="G594" t="s">
        <v>20</v>
      </c>
      <c r="H594" t="s">
        <v>1282</v>
      </c>
      <c r="I594">
        <f>MONTH(Table6[[#This Row],[Loan Date]])</f>
        <v>9</v>
      </c>
      <c r="J594" t="str">
        <f>_xlfn.XLOOKUP(Table6[[#This Row],[Numeric Month]],$N$5:$N$11,$O$5:$O$11)</f>
        <v>Sept</v>
      </c>
      <c r="K594" t="str">
        <f>_xlfn.XLOOKUP(Table6[[#This Row],[Loan Date]],$Q$5:$Q$152,$R$5:$R$152)</f>
        <v>Tuesday</v>
      </c>
      <c r="L594" t="str">
        <f>_xlfn.XLOOKUP(Table6[[#This Row],[Loan Date]],$Q$5:$Q$152,$S$5:$S$152)</f>
        <v>Week 1</v>
      </c>
    </row>
    <row r="595" spans="1:12" x14ac:dyDescent="0.2">
      <c r="A595" s="1">
        <v>44831</v>
      </c>
      <c r="B595" t="s">
        <v>7</v>
      </c>
      <c r="C595" s="1">
        <v>44921</v>
      </c>
      <c r="D595" t="s">
        <v>1580</v>
      </c>
      <c r="E595" t="s">
        <v>1371</v>
      </c>
      <c r="F595" t="s">
        <v>79</v>
      </c>
      <c r="G595" t="s">
        <v>79</v>
      </c>
      <c r="H595" t="s">
        <v>1282</v>
      </c>
      <c r="I595">
        <f>MONTH(Table6[[#This Row],[Loan Date]])</f>
        <v>9</v>
      </c>
      <c r="J595" t="str">
        <f>_xlfn.XLOOKUP(Table6[[#This Row],[Numeric Month]],$N$5:$N$11,$O$5:$O$11)</f>
        <v>Sept</v>
      </c>
      <c r="K595" t="str">
        <f>_xlfn.XLOOKUP(Table6[[#This Row],[Loan Date]],$Q$5:$Q$152,$R$5:$R$152)</f>
        <v>Tuesday</v>
      </c>
      <c r="L595" t="str">
        <f>_xlfn.XLOOKUP(Table6[[#This Row],[Loan Date]],$Q$5:$Q$152,$S$5:$S$152)</f>
        <v>Week 1</v>
      </c>
    </row>
    <row r="596" spans="1:12" x14ac:dyDescent="0.2">
      <c r="A596" s="1">
        <v>44831</v>
      </c>
      <c r="B596" t="s">
        <v>5</v>
      </c>
      <c r="C596" s="1">
        <v>44831</v>
      </c>
      <c r="D596" t="s">
        <v>171</v>
      </c>
      <c r="E596" t="s">
        <v>23</v>
      </c>
      <c r="F596" t="s">
        <v>23</v>
      </c>
      <c r="G596" t="s">
        <v>20</v>
      </c>
      <c r="H596" t="s">
        <v>1282</v>
      </c>
      <c r="I596">
        <f>MONTH(Table6[[#This Row],[Loan Date]])</f>
        <v>9</v>
      </c>
      <c r="J596" t="str">
        <f>_xlfn.XLOOKUP(Table6[[#This Row],[Numeric Month]],$N$5:$N$11,$O$5:$O$11)</f>
        <v>Sept</v>
      </c>
      <c r="K596" t="str">
        <f>_xlfn.XLOOKUP(Table6[[#This Row],[Loan Date]],$Q$5:$Q$152,$R$5:$R$152)</f>
        <v>Tuesday</v>
      </c>
      <c r="L596" t="str">
        <f>_xlfn.XLOOKUP(Table6[[#This Row],[Loan Date]],$Q$5:$Q$152,$S$5:$S$152)</f>
        <v>Week 1</v>
      </c>
    </row>
    <row r="597" spans="1:12" x14ac:dyDescent="0.2">
      <c r="A597" s="1">
        <v>44831</v>
      </c>
      <c r="B597" t="s">
        <v>5</v>
      </c>
      <c r="C597" s="1">
        <v>44831</v>
      </c>
      <c r="D597" t="s">
        <v>383</v>
      </c>
      <c r="E597" t="s">
        <v>21</v>
      </c>
      <c r="F597" t="s">
        <v>21</v>
      </c>
      <c r="G597" t="s">
        <v>20</v>
      </c>
      <c r="H597" t="s">
        <v>1282</v>
      </c>
      <c r="I597">
        <f>MONTH(Table6[[#This Row],[Loan Date]])</f>
        <v>9</v>
      </c>
      <c r="J597" t="str">
        <f>_xlfn.XLOOKUP(Table6[[#This Row],[Numeric Month]],$N$5:$N$11,$O$5:$O$11)</f>
        <v>Sept</v>
      </c>
      <c r="K597" t="str">
        <f>_xlfn.XLOOKUP(Table6[[#This Row],[Loan Date]],$Q$5:$Q$152,$R$5:$R$152)</f>
        <v>Tuesday</v>
      </c>
      <c r="L597" t="str">
        <f>_xlfn.XLOOKUP(Table6[[#This Row],[Loan Date]],$Q$5:$Q$152,$S$5:$S$152)</f>
        <v>Week 1</v>
      </c>
    </row>
    <row r="598" spans="1:12" x14ac:dyDescent="0.2">
      <c r="A598" s="1">
        <v>44831</v>
      </c>
      <c r="B598" t="s">
        <v>7</v>
      </c>
      <c r="C598" s="1">
        <v>44921</v>
      </c>
      <c r="D598" t="s">
        <v>1167</v>
      </c>
      <c r="E598" t="s">
        <v>80</v>
      </c>
      <c r="F598" t="s">
        <v>79</v>
      </c>
      <c r="G598" t="s">
        <v>79</v>
      </c>
      <c r="H598" t="s">
        <v>1282</v>
      </c>
      <c r="I598">
        <f>MONTH(Table6[[#This Row],[Loan Date]])</f>
        <v>9</v>
      </c>
      <c r="J598" t="str">
        <f>_xlfn.XLOOKUP(Table6[[#This Row],[Numeric Month]],$N$5:$N$11,$O$5:$O$11)</f>
        <v>Sept</v>
      </c>
      <c r="K598" t="str">
        <f>_xlfn.XLOOKUP(Table6[[#This Row],[Loan Date]],$Q$5:$Q$152,$R$5:$R$152)</f>
        <v>Tuesday</v>
      </c>
      <c r="L598" t="str">
        <f>_xlfn.XLOOKUP(Table6[[#This Row],[Loan Date]],$Q$5:$Q$152,$S$5:$S$152)</f>
        <v>Week 1</v>
      </c>
    </row>
    <row r="599" spans="1:12" x14ac:dyDescent="0.2">
      <c r="A599" s="1">
        <v>44831</v>
      </c>
      <c r="B599" t="s">
        <v>7</v>
      </c>
      <c r="C599" s="1">
        <v>44831</v>
      </c>
      <c r="D599" t="s">
        <v>171</v>
      </c>
      <c r="E599" t="s">
        <v>23</v>
      </c>
      <c r="F599" t="s">
        <v>23</v>
      </c>
      <c r="G599" t="s">
        <v>20</v>
      </c>
      <c r="H599" t="s">
        <v>1282</v>
      </c>
      <c r="I599">
        <f>MONTH(Table6[[#This Row],[Loan Date]])</f>
        <v>9</v>
      </c>
      <c r="J599" t="str">
        <f>_xlfn.XLOOKUP(Table6[[#This Row],[Numeric Month]],$N$5:$N$11,$O$5:$O$11)</f>
        <v>Sept</v>
      </c>
      <c r="K599" t="str">
        <f>_xlfn.XLOOKUP(Table6[[#This Row],[Loan Date]],$Q$5:$Q$152,$R$5:$R$152)</f>
        <v>Tuesday</v>
      </c>
      <c r="L599" t="str">
        <f>_xlfn.XLOOKUP(Table6[[#This Row],[Loan Date]],$Q$5:$Q$152,$S$5:$S$152)</f>
        <v>Week 1</v>
      </c>
    </row>
    <row r="600" spans="1:12" x14ac:dyDescent="0.2">
      <c r="A600" s="1">
        <v>44831</v>
      </c>
      <c r="B600" t="s">
        <v>7</v>
      </c>
      <c r="C600" s="1">
        <v>44831</v>
      </c>
      <c r="D600" t="s">
        <v>383</v>
      </c>
      <c r="E600" t="s">
        <v>21</v>
      </c>
      <c r="F600" t="s">
        <v>21</v>
      </c>
      <c r="G600" t="s">
        <v>20</v>
      </c>
      <c r="H600" t="s">
        <v>1282</v>
      </c>
      <c r="I600">
        <f>MONTH(Table6[[#This Row],[Loan Date]])</f>
        <v>9</v>
      </c>
      <c r="J600" t="str">
        <f>_xlfn.XLOOKUP(Table6[[#This Row],[Numeric Month]],$N$5:$N$11,$O$5:$O$11)</f>
        <v>Sept</v>
      </c>
      <c r="K600" t="str">
        <f>_xlfn.XLOOKUP(Table6[[#This Row],[Loan Date]],$Q$5:$Q$152,$R$5:$R$152)</f>
        <v>Tuesday</v>
      </c>
      <c r="L600" t="str">
        <f>_xlfn.XLOOKUP(Table6[[#This Row],[Loan Date]],$Q$5:$Q$152,$S$5:$S$152)</f>
        <v>Week 1</v>
      </c>
    </row>
    <row r="601" spans="1:12" x14ac:dyDescent="0.2">
      <c r="A601" s="1">
        <v>44831</v>
      </c>
      <c r="B601" t="s">
        <v>7</v>
      </c>
      <c r="C601" s="1">
        <v>44831</v>
      </c>
      <c r="D601" t="s">
        <v>1169</v>
      </c>
      <c r="E601" t="s">
        <v>168</v>
      </c>
      <c r="F601" t="s">
        <v>168</v>
      </c>
      <c r="G601" t="s">
        <v>20</v>
      </c>
      <c r="H601" t="s">
        <v>1282</v>
      </c>
      <c r="I601">
        <f>MONTH(Table6[[#This Row],[Loan Date]])</f>
        <v>9</v>
      </c>
      <c r="J601" t="str">
        <f>_xlfn.XLOOKUP(Table6[[#This Row],[Numeric Month]],$N$5:$N$11,$O$5:$O$11)</f>
        <v>Sept</v>
      </c>
      <c r="K601" t="str">
        <f>_xlfn.XLOOKUP(Table6[[#This Row],[Loan Date]],$Q$5:$Q$152,$R$5:$R$152)</f>
        <v>Tuesday</v>
      </c>
      <c r="L601" t="str">
        <f>_xlfn.XLOOKUP(Table6[[#This Row],[Loan Date]],$Q$5:$Q$152,$S$5:$S$152)</f>
        <v>Week 1</v>
      </c>
    </row>
    <row r="602" spans="1:12" x14ac:dyDescent="0.2">
      <c r="A602" s="1">
        <v>44831</v>
      </c>
      <c r="B602" t="s">
        <v>7</v>
      </c>
      <c r="C602" s="1">
        <v>44831</v>
      </c>
      <c r="D602" t="s">
        <v>1529</v>
      </c>
      <c r="E602" t="s">
        <v>23</v>
      </c>
      <c r="F602" t="s">
        <v>23</v>
      </c>
      <c r="G602" t="s">
        <v>20</v>
      </c>
      <c r="H602" t="s">
        <v>1282</v>
      </c>
      <c r="I602">
        <f>MONTH(Table6[[#This Row],[Loan Date]])</f>
        <v>9</v>
      </c>
      <c r="J602" t="str">
        <f>_xlfn.XLOOKUP(Table6[[#This Row],[Numeric Month]],$N$5:$N$11,$O$5:$O$11)</f>
        <v>Sept</v>
      </c>
      <c r="K602" t="str">
        <f>_xlfn.XLOOKUP(Table6[[#This Row],[Loan Date]],$Q$5:$Q$152,$R$5:$R$152)</f>
        <v>Tuesday</v>
      </c>
      <c r="L602" t="str">
        <f>_xlfn.XLOOKUP(Table6[[#This Row],[Loan Date]],$Q$5:$Q$152,$S$5:$S$152)</f>
        <v>Week 1</v>
      </c>
    </row>
    <row r="603" spans="1:12" x14ac:dyDescent="0.2">
      <c r="A603" s="1">
        <v>44831</v>
      </c>
      <c r="B603" t="s">
        <v>7</v>
      </c>
      <c r="C603" s="1">
        <v>44831</v>
      </c>
      <c r="D603" t="s">
        <v>380</v>
      </c>
      <c r="E603" t="s">
        <v>21</v>
      </c>
      <c r="F603" t="s">
        <v>21</v>
      </c>
      <c r="G603" t="s">
        <v>20</v>
      </c>
      <c r="H603" t="s">
        <v>1282</v>
      </c>
      <c r="I603">
        <f>MONTH(Table6[[#This Row],[Loan Date]])</f>
        <v>9</v>
      </c>
      <c r="J603" t="str">
        <f>_xlfn.XLOOKUP(Table6[[#This Row],[Numeric Month]],$N$5:$N$11,$O$5:$O$11)</f>
        <v>Sept</v>
      </c>
      <c r="K603" t="str">
        <f>_xlfn.XLOOKUP(Table6[[#This Row],[Loan Date]],$Q$5:$Q$152,$R$5:$R$152)</f>
        <v>Tuesday</v>
      </c>
      <c r="L603" t="str">
        <f>_xlfn.XLOOKUP(Table6[[#This Row],[Loan Date]],$Q$5:$Q$152,$S$5:$S$152)</f>
        <v>Week 1</v>
      </c>
    </row>
    <row r="604" spans="1:12" x14ac:dyDescent="0.2">
      <c r="A604" s="1">
        <v>44831</v>
      </c>
      <c r="B604" t="s">
        <v>7</v>
      </c>
      <c r="C604" s="1">
        <v>44921</v>
      </c>
      <c r="D604" t="s">
        <v>1227</v>
      </c>
      <c r="E604" t="s">
        <v>80</v>
      </c>
      <c r="F604" t="s">
        <v>79</v>
      </c>
      <c r="G604" t="s">
        <v>79</v>
      </c>
      <c r="H604" t="s">
        <v>1282</v>
      </c>
      <c r="I604">
        <f>MONTH(Table6[[#This Row],[Loan Date]])</f>
        <v>9</v>
      </c>
      <c r="J604" t="str">
        <f>_xlfn.XLOOKUP(Table6[[#This Row],[Numeric Month]],$N$5:$N$11,$O$5:$O$11)</f>
        <v>Sept</v>
      </c>
      <c r="K604" t="str">
        <f>_xlfn.XLOOKUP(Table6[[#This Row],[Loan Date]],$Q$5:$Q$152,$R$5:$R$152)</f>
        <v>Tuesday</v>
      </c>
      <c r="L604" t="str">
        <f>_xlfn.XLOOKUP(Table6[[#This Row],[Loan Date]],$Q$5:$Q$152,$S$5:$S$152)</f>
        <v>Week 1</v>
      </c>
    </row>
    <row r="605" spans="1:12" x14ac:dyDescent="0.2">
      <c r="A605" s="1">
        <v>44831</v>
      </c>
      <c r="B605" t="s">
        <v>7</v>
      </c>
      <c r="C605" s="1">
        <v>44831</v>
      </c>
      <c r="D605" t="s">
        <v>236</v>
      </c>
      <c r="E605" t="s">
        <v>23</v>
      </c>
      <c r="F605" t="s">
        <v>23</v>
      </c>
      <c r="G605" t="s">
        <v>20</v>
      </c>
      <c r="H605" t="s">
        <v>1282</v>
      </c>
      <c r="I605">
        <f>MONTH(Table6[[#This Row],[Loan Date]])</f>
        <v>9</v>
      </c>
      <c r="J605" t="str">
        <f>_xlfn.XLOOKUP(Table6[[#This Row],[Numeric Month]],$N$5:$N$11,$O$5:$O$11)</f>
        <v>Sept</v>
      </c>
      <c r="K605" t="str">
        <f>_xlfn.XLOOKUP(Table6[[#This Row],[Loan Date]],$Q$5:$Q$152,$R$5:$R$152)</f>
        <v>Tuesday</v>
      </c>
      <c r="L605" t="str">
        <f>_xlfn.XLOOKUP(Table6[[#This Row],[Loan Date]],$Q$5:$Q$152,$S$5:$S$152)</f>
        <v>Week 1</v>
      </c>
    </row>
    <row r="606" spans="1:12" x14ac:dyDescent="0.2">
      <c r="A606" s="1">
        <v>44831</v>
      </c>
      <c r="B606" t="s">
        <v>7</v>
      </c>
      <c r="C606" s="1">
        <v>44845</v>
      </c>
      <c r="D606" t="s">
        <v>352</v>
      </c>
      <c r="E606" t="s">
        <v>9</v>
      </c>
      <c r="F606" t="s">
        <v>8</v>
      </c>
      <c r="G606" t="s">
        <v>1</v>
      </c>
      <c r="H606" t="s">
        <v>1282</v>
      </c>
      <c r="I606">
        <f>MONTH(Table6[[#This Row],[Loan Date]])</f>
        <v>9</v>
      </c>
      <c r="J606" t="str">
        <f>_xlfn.XLOOKUP(Table6[[#This Row],[Numeric Month]],$N$5:$N$11,$O$5:$O$11)</f>
        <v>Sept</v>
      </c>
      <c r="K606" t="str">
        <f>_xlfn.XLOOKUP(Table6[[#This Row],[Loan Date]],$Q$5:$Q$152,$R$5:$R$152)</f>
        <v>Tuesday</v>
      </c>
      <c r="L606" t="str">
        <f>_xlfn.XLOOKUP(Table6[[#This Row],[Loan Date]],$Q$5:$Q$152,$S$5:$S$152)</f>
        <v>Week 1</v>
      </c>
    </row>
    <row r="607" spans="1:12" x14ac:dyDescent="0.2">
      <c r="A607" s="1">
        <v>44831</v>
      </c>
      <c r="B607" t="s">
        <v>7</v>
      </c>
      <c r="C607" s="1">
        <v>44831</v>
      </c>
      <c r="D607" t="s">
        <v>1579</v>
      </c>
      <c r="E607" t="s">
        <v>12</v>
      </c>
      <c r="F607" t="s">
        <v>12</v>
      </c>
      <c r="G607" t="s">
        <v>11</v>
      </c>
      <c r="H607" t="s">
        <v>1282</v>
      </c>
      <c r="I607">
        <f>MONTH(Table6[[#This Row],[Loan Date]])</f>
        <v>9</v>
      </c>
      <c r="J607" t="str">
        <f>_xlfn.XLOOKUP(Table6[[#This Row],[Numeric Month]],$N$5:$N$11,$O$5:$O$11)</f>
        <v>Sept</v>
      </c>
      <c r="K607" t="str">
        <f>_xlfn.XLOOKUP(Table6[[#This Row],[Loan Date]],$Q$5:$Q$152,$R$5:$R$152)</f>
        <v>Tuesday</v>
      </c>
      <c r="L607" t="str">
        <f>_xlfn.XLOOKUP(Table6[[#This Row],[Loan Date]],$Q$5:$Q$152,$S$5:$S$152)</f>
        <v>Week 1</v>
      </c>
    </row>
    <row r="608" spans="1:12" x14ac:dyDescent="0.2">
      <c r="A608" s="1">
        <v>44831</v>
      </c>
      <c r="B608" t="s">
        <v>7</v>
      </c>
      <c r="C608" s="1">
        <v>44921</v>
      </c>
      <c r="D608" t="s">
        <v>1269</v>
      </c>
      <c r="E608" t="s">
        <v>80</v>
      </c>
      <c r="F608" t="s">
        <v>79</v>
      </c>
      <c r="G608" t="s">
        <v>79</v>
      </c>
      <c r="H608" t="s">
        <v>1282</v>
      </c>
      <c r="I608">
        <f>MONTH(Table6[[#This Row],[Loan Date]])</f>
        <v>9</v>
      </c>
      <c r="J608" t="str">
        <f>_xlfn.XLOOKUP(Table6[[#This Row],[Numeric Month]],$N$5:$N$11,$O$5:$O$11)</f>
        <v>Sept</v>
      </c>
      <c r="K608" t="str">
        <f>_xlfn.XLOOKUP(Table6[[#This Row],[Loan Date]],$Q$5:$Q$152,$R$5:$R$152)</f>
        <v>Tuesday</v>
      </c>
      <c r="L608" t="str">
        <f>_xlfn.XLOOKUP(Table6[[#This Row],[Loan Date]],$Q$5:$Q$152,$S$5:$S$152)</f>
        <v>Week 1</v>
      </c>
    </row>
    <row r="609" spans="1:12" x14ac:dyDescent="0.2">
      <c r="A609" s="1">
        <v>44831</v>
      </c>
      <c r="B609" t="s">
        <v>5</v>
      </c>
      <c r="C609" s="1">
        <v>44831</v>
      </c>
      <c r="D609" t="s">
        <v>302</v>
      </c>
      <c r="E609" t="s">
        <v>23</v>
      </c>
      <c r="F609" t="s">
        <v>23</v>
      </c>
      <c r="G609" t="s">
        <v>20</v>
      </c>
      <c r="H609" t="s">
        <v>1282</v>
      </c>
      <c r="I609">
        <f>MONTH(Table6[[#This Row],[Loan Date]])</f>
        <v>9</v>
      </c>
      <c r="J609" t="str">
        <f>_xlfn.XLOOKUP(Table6[[#This Row],[Numeric Month]],$N$5:$N$11,$O$5:$O$11)</f>
        <v>Sept</v>
      </c>
      <c r="K609" t="str">
        <f>_xlfn.XLOOKUP(Table6[[#This Row],[Loan Date]],$Q$5:$Q$152,$R$5:$R$152)</f>
        <v>Tuesday</v>
      </c>
      <c r="L609" t="str">
        <f>_xlfn.XLOOKUP(Table6[[#This Row],[Loan Date]],$Q$5:$Q$152,$S$5:$S$152)</f>
        <v>Week 1</v>
      </c>
    </row>
    <row r="610" spans="1:12" x14ac:dyDescent="0.2">
      <c r="A610" s="1">
        <v>44831</v>
      </c>
      <c r="B610" t="s">
        <v>5</v>
      </c>
      <c r="C610" s="1">
        <v>44831</v>
      </c>
      <c r="D610" t="s">
        <v>497</v>
      </c>
      <c r="E610" t="s">
        <v>21</v>
      </c>
      <c r="F610" t="s">
        <v>21</v>
      </c>
      <c r="G610" t="s">
        <v>20</v>
      </c>
      <c r="H610" t="s">
        <v>1282</v>
      </c>
      <c r="I610">
        <f>MONTH(Table6[[#This Row],[Loan Date]])</f>
        <v>9</v>
      </c>
      <c r="J610" t="str">
        <f>_xlfn.XLOOKUP(Table6[[#This Row],[Numeric Month]],$N$5:$N$11,$O$5:$O$11)</f>
        <v>Sept</v>
      </c>
      <c r="K610" t="str">
        <f>_xlfn.XLOOKUP(Table6[[#This Row],[Loan Date]],$Q$5:$Q$152,$R$5:$R$152)</f>
        <v>Tuesday</v>
      </c>
      <c r="L610" t="str">
        <f>_xlfn.XLOOKUP(Table6[[#This Row],[Loan Date]],$Q$5:$Q$152,$S$5:$S$152)</f>
        <v>Week 1</v>
      </c>
    </row>
    <row r="611" spans="1:12" x14ac:dyDescent="0.2">
      <c r="A611" s="1">
        <v>44831</v>
      </c>
      <c r="B611" t="s">
        <v>7</v>
      </c>
      <c r="C611" s="1">
        <v>44845</v>
      </c>
      <c r="D611" t="s">
        <v>591</v>
      </c>
      <c r="E611" t="s">
        <v>9</v>
      </c>
      <c r="F611" t="s">
        <v>8</v>
      </c>
      <c r="G611" t="s">
        <v>1</v>
      </c>
      <c r="H611" t="s">
        <v>1282</v>
      </c>
      <c r="I611">
        <f>MONTH(Table6[[#This Row],[Loan Date]])</f>
        <v>9</v>
      </c>
      <c r="J611" t="str">
        <f>_xlfn.XLOOKUP(Table6[[#This Row],[Numeric Month]],$N$5:$N$11,$O$5:$O$11)</f>
        <v>Sept</v>
      </c>
      <c r="K611" t="str">
        <f>_xlfn.XLOOKUP(Table6[[#This Row],[Loan Date]],$Q$5:$Q$152,$R$5:$R$152)</f>
        <v>Tuesday</v>
      </c>
      <c r="L611" t="str">
        <f>_xlfn.XLOOKUP(Table6[[#This Row],[Loan Date]],$Q$5:$Q$152,$S$5:$S$152)</f>
        <v>Week 1</v>
      </c>
    </row>
    <row r="612" spans="1:12" x14ac:dyDescent="0.2">
      <c r="A612" s="1">
        <v>44831</v>
      </c>
      <c r="B612" t="s">
        <v>5</v>
      </c>
      <c r="C612" s="1">
        <v>44831</v>
      </c>
      <c r="D612" t="s">
        <v>798</v>
      </c>
      <c r="E612" t="s">
        <v>797</v>
      </c>
      <c r="F612" t="s">
        <v>797</v>
      </c>
      <c r="G612" t="s">
        <v>11</v>
      </c>
      <c r="H612" t="s">
        <v>1282</v>
      </c>
      <c r="I612">
        <f>MONTH(Table6[[#This Row],[Loan Date]])</f>
        <v>9</v>
      </c>
      <c r="J612" t="str">
        <f>_xlfn.XLOOKUP(Table6[[#This Row],[Numeric Month]],$N$5:$N$11,$O$5:$O$11)</f>
        <v>Sept</v>
      </c>
      <c r="K612" t="str">
        <f>_xlfn.XLOOKUP(Table6[[#This Row],[Loan Date]],$Q$5:$Q$152,$R$5:$R$152)</f>
        <v>Tuesday</v>
      </c>
      <c r="L612" t="str">
        <f>_xlfn.XLOOKUP(Table6[[#This Row],[Loan Date]],$Q$5:$Q$152,$S$5:$S$152)</f>
        <v>Week 1</v>
      </c>
    </row>
    <row r="613" spans="1:12" x14ac:dyDescent="0.2">
      <c r="A613" s="1">
        <v>44831</v>
      </c>
      <c r="B613" t="s">
        <v>5</v>
      </c>
      <c r="C613" s="1">
        <v>44831</v>
      </c>
      <c r="D613" t="s">
        <v>1421</v>
      </c>
      <c r="E613" t="s">
        <v>12</v>
      </c>
      <c r="F613" t="s">
        <v>12</v>
      </c>
      <c r="G613" t="s">
        <v>11</v>
      </c>
      <c r="H613" t="s">
        <v>1282</v>
      </c>
      <c r="I613">
        <f>MONTH(Table6[[#This Row],[Loan Date]])</f>
        <v>9</v>
      </c>
      <c r="J613" t="str">
        <f>_xlfn.XLOOKUP(Table6[[#This Row],[Numeric Month]],$N$5:$N$11,$O$5:$O$11)</f>
        <v>Sept</v>
      </c>
      <c r="K613" t="str">
        <f>_xlfn.XLOOKUP(Table6[[#This Row],[Loan Date]],$Q$5:$Q$152,$R$5:$R$152)</f>
        <v>Tuesday</v>
      </c>
      <c r="L613" t="str">
        <f>_xlfn.XLOOKUP(Table6[[#This Row],[Loan Date]],$Q$5:$Q$152,$S$5:$S$152)</f>
        <v>Week 1</v>
      </c>
    </row>
    <row r="614" spans="1:12" x14ac:dyDescent="0.2">
      <c r="A614" s="1">
        <v>44831</v>
      </c>
      <c r="B614" t="s">
        <v>7</v>
      </c>
      <c r="C614" s="1">
        <v>44921</v>
      </c>
      <c r="D614" t="s">
        <v>1578</v>
      </c>
      <c r="E614" t="s">
        <v>80</v>
      </c>
      <c r="F614" t="s">
        <v>79</v>
      </c>
      <c r="G614" t="s">
        <v>79</v>
      </c>
      <c r="H614" t="s">
        <v>1282</v>
      </c>
      <c r="I614">
        <f>MONTH(Table6[[#This Row],[Loan Date]])</f>
        <v>9</v>
      </c>
      <c r="J614" t="str">
        <f>_xlfn.XLOOKUP(Table6[[#This Row],[Numeric Month]],$N$5:$N$11,$O$5:$O$11)</f>
        <v>Sept</v>
      </c>
      <c r="K614" t="str">
        <f>_xlfn.XLOOKUP(Table6[[#This Row],[Loan Date]],$Q$5:$Q$152,$R$5:$R$152)</f>
        <v>Tuesday</v>
      </c>
      <c r="L614" t="str">
        <f>_xlfn.XLOOKUP(Table6[[#This Row],[Loan Date]],$Q$5:$Q$152,$S$5:$S$152)</f>
        <v>Week 1</v>
      </c>
    </row>
    <row r="615" spans="1:12" x14ac:dyDescent="0.2">
      <c r="A615" s="1">
        <v>44831</v>
      </c>
      <c r="B615" t="s">
        <v>7</v>
      </c>
      <c r="C615" s="1">
        <v>44831</v>
      </c>
      <c r="D615" t="s">
        <v>917</v>
      </c>
      <c r="E615" t="s">
        <v>37</v>
      </c>
      <c r="F615" t="s">
        <v>37</v>
      </c>
      <c r="G615" t="s">
        <v>20</v>
      </c>
      <c r="H615" t="s">
        <v>1282</v>
      </c>
      <c r="I615">
        <f>MONTH(Table6[[#This Row],[Loan Date]])</f>
        <v>9</v>
      </c>
      <c r="J615" t="str">
        <f>_xlfn.XLOOKUP(Table6[[#This Row],[Numeric Month]],$N$5:$N$11,$O$5:$O$11)</f>
        <v>Sept</v>
      </c>
      <c r="K615" t="str">
        <f>_xlfn.XLOOKUP(Table6[[#This Row],[Loan Date]],$Q$5:$Q$152,$R$5:$R$152)</f>
        <v>Tuesday</v>
      </c>
      <c r="L615" t="str">
        <f>_xlfn.XLOOKUP(Table6[[#This Row],[Loan Date]],$Q$5:$Q$152,$S$5:$S$152)</f>
        <v>Week 1</v>
      </c>
    </row>
    <row r="616" spans="1:12" x14ac:dyDescent="0.2">
      <c r="A616" s="1">
        <v>44831</v>
      </c>
      <c r="B616" t="s">
        <v>7</v>
      </c>
      <c r="C616" s="1">
        <v>44831</v>
      </c>
      <c r="D616" t="s">
        <v>302</v>
      </c>
      <c r="E616" t="s">
        <v>23</v>
      </c>
      <c r="F616" t="s">
        <v>23</v>
      </c>
      <c r="G616" t="s">
        <v>20</v>
      </c>
      <c r="H616" t="s">
        <v>1282</v>
      </c>
      <c r="I616">
        <f>MONTH(Table6[[#This Row],[Loan Date]])</f>
        <v>9</v>
      </c>
      <c r="J616" t="str">
        <f>_xlfn.XLOOKUP(Table6[[#This Row],[Numeric Month]],$N$5:$N$11,$O$5:$O$11)</f>
        <v>Sept</v>
      </c>
      <c r="K616" t="str">
        <f>_xlfn.XLOOKUP(Table6[[#This Row],[Loan Date]],$Q$5:$Q$152,$R$5:$R$152)</f>
        <v>Tuesday</v>
      </c>
      <c r="L616" t="str">
        <f>_xlfn.XLOOKUP(Table6[[#This Row],[Loan Date]],$Q$5:$Q$152,$S$5:$S$152)</f>
        <v>Week 1</v>
      </c>
    </row>
    <row r="617" spans="1:12" x14ac:dyDescent="0.2">
      <c r="A617" s="1">
        <v>44831</v>
      </c>
      <c r="B617" t="s">
        <v>7</v>
      </c>
      <c r="C617" s="1">
        <v>44831</v>
      </c>
      <c r="D617" t="s">
        <v>77</v>
      </c>
      <c r="E617" t="s">
        <v>23</v>
      </c>
      <c r="F617" t="s">
        <v>23</v>
      </c>
      <c r="G617" t="s">
        <v>20</v>
      </c>
      <c r="H617" t="s">
        <v>1282</v>
      </c>
      <c r="I617">
        <f>MONTH(Table6[[#This Row],[Loan Date]])</f>
        <v>9</v>
      </c>
      <c r="J617" t="str">
        <f>_xlfn.XLOOKUP(Table6[[#This Row],[Numeric Month]],$N$5:$N$11,$O$5:$O$11)</f>
        <v>Sept</v>
      </c>
      <c r="K617" t="str">
        <f>_xlfn.XLOOKUP(Table6[[#This Row],[Loan Date]],$Q$5:$Q$152,$R$5:$R$152)</f>
        <v>Tuesday</v>
      </c>
      <c r="L617" t="str">
        <f>_xlfn.XLOOKUP(Table6[[#This Row],[Loan Date]],$Q$5:$Q$152,$S$5:$S$152)</f>
        <v>Week 1</v>
      </c>
    </row>
    <row r="618" spans="1:12" x14ac:dyDescent="0.2">
      <c r="A618" s="1">
        <v>44831</v>
      </c>
      <c r="B618" t="s">
        <v>7</v>
      </c>
      <c r="C618" s="1">
        <v>44831</v>
      </c>
      <c r="D618" t="s">
        <v>705</v>
      </c>
      <c r="E618" t="s">
        <v>21</v>
      </c>
      <c r="F618" t="s">
        <v>21</v>
      </c>
      <c r="G618" t="s">
        <v>20</v>
      </c>
      <c r="H618" t="s">
        <v>1282</v>
      </c>
      <c r="I618">
        <f>MONTH(Table6[[#This Row],[Loan Date]])</f>
        <v>9</v>
      </c>
      <c r="J618" t="str">
        <f>_xlfn.XLOOKUP(Table6[[#This Row],[Numeric Month]],$N$5:$N$11,$O$5:$O$11)</f>
        <v>Sept</v>
      </c>
      <c r="K618" t="str">
        <f>_xlfn.XLOOKUP(Table6[[#This Row],[Loan Date]],$Q$5:$Q$152,$R$5:$R$152)</f>
        <v>Tuesday</v>
      </c>
      <c r="L618" t="str">
        <f>_xlfn.XLOOKUP(Table6[[#This Row],[Loan Date]],$Q$5:$Q$152,$S$5:$S$152)</f>
        <v>Week 1</v>
      </c>
    </row>
    <row r="619" spans="1:12" x14ac:dyDescent="0.2">
      <c r="A619" s="1">
        <v>44831</v>
      </c>
      <c r="B619" t="s">
        <v>7</v>
      </c>
      <c r="C619" s="1">
        <v>44838</v>
      </c>
      <c r="D619" t="s">
        <v>108</v>
      </c>
      <c r="E619" t="s">
        <v>52</v>
      </c>
      <c r="F619" t="s">
        <v>51</v>
      </c>
      <c r="G619" t="s">
        <v>1</v>
      </c>
      <c r="H619" t="s">
        <v>1282</v>
      </c>
      <c r="I619">
        <f>MONTH(Table6[[#This Row],[Loan Date]])</f>
        <v>9</v>
      </c>
      <c r="J619" t="str">
        <f>_xlfn.XLOOKUP(Table6[[#This Row],[Numeric Month]],$N$5:$N$11,$O$5:$O$11)</f>
        <v>Sept</v>
      </c>
      <c r="K619" t="str">
        <f>_xlfn.XLOOKUP(Table6[[#This Row],[Loan Date]],$Q$5:$Q$152,$R$5:$R$152)</f>
        <v>Tuesday</v>
      </c>
      <c r="L619" t="str">
        <f>_xlfn.XLOOKUP(Table6[[#This Row],[Loan Date]],$Q$5:$Q$152,$S$5:$S$152)</f>
        <v>Week 1</v>
      </c>
    </row>
    <row r="620" spans="1:12" x14ac:dyDescent="0.2">
      <c r="A620" s="1">
        <v>44831</v>
      </c>
      <c r="B620" t="s">
        <v>7</v>
      </c>
      <c r="C620" s="1">
        <v>44921</v>
      </c>
      <c r="D620" t="s">
        <v>141</v>
      </c>
      <c r="E620" t="s">
        <v>80</v>
      </c>
      <c r="F620" t="s">
        <v>79</v>
      </c>
      <c r="G620" t="s">
        <v>79</v>
      </c>
      <c r="H620" t="s">
        <v>1282</v>
      </c>
      <c r="I620">
        <f>MONTH(Table6[[#This Row],[Loan Date]])</f>
        <v>9</v>
      </c>
      <c r="J620" t="str">
        <f>_xlfn.XLOOKUP(Table6[[#This Row],[Numeric Month]],$N$5:$N$11,$O$5:$O$11)</f>
        <v>Sept</v>
      </c>
      <c r="K620" t="str">
        <f>_xlfn.XLOOKUP(Table6[[#This Row],[Loan Date]],$Q$5:$Q$152,$R$5:$R$152)</f>
        <v>Tuesday</v>
      </c>
      <c r="L620" t="str">
        <f>_xlfn.XLOOKUP(Table6[[#This Row],[Loan Date]],$Q$5:$Q$152,$S$5:$S$152)</f>
        <v>Week 1</v>
      </c>
    </row>
    <row r="621" spans="1:12" x14ac:dyDescent="0.2">
      <c r="A621" s="1">
        <v>44831</v>
      </c>
      <c r="B621" t="s">
        <v>7</v>
      </c>
      <c r="C621" s="1">
        <v>44831</v>
      </c>
      <c r="D621" t="s">
        <v>1491</v>
      </c>
      <c r="E621" t="s">
        <v>23</v>
      </c>
      <c r="F621" t="s">
        <v>23</v>
      </c>
      <c r="G621" t="s">
        <v>20</v>
      </c>
      <c r="H621" t="s">
        <v>1282</v>
      </c>
      <c r="I621">
        <f>MONTH(Table6[[#This Row],[Loan Date]])</f>
        <v>9</v>
      </c>
      <c r="J621" t="str">
        <f>_xlfn.XLOOKUP(Table6[[#This Row],[Numeric Month]],$N$5:$N$11,$O$5:$O$11)</f>
        <v>Sept</v>
      </c>
      <c r="K621" t="str">
        <f>_xlfn.XLOOKUP(Table6[[#This Row],[Loan Date]],$Q$5:$Q$152,$R$5:$R$152)</f>
        <v>Tuesday</v>
      </c>
      <c r="L621" t="str">
        <f>_xlfn.XLOOKUP(Table6[[#This Row],[Loan Date]],$Q$5:$Q$152,$S$5:$S$152)</f>
        <v>Week 1</v>
      </c>
    </row>
    <row r="622" spans="1:12" x14ac:dyDescent="0.2">
      <c r="A622" s="1">
        <v>44831</v>
      </c>
      <c r="B622" t="s">
        <v>7</v>
      </c>
      <c r="C622" s="1">
        <v>44831</v>
      </c>
      <c r="D622" t="s">
        <v>917</v>
      </c>
      <c r="E622" t="s">
        <v>37</v>
      </c>
      <c r="F622" t="s">
        <v>37</v>
      </c>
      <c r="G622" t="s">
        <v>20</v>
      </c>
      <c r="H622" t="s">
        <v>1282</v>
      </c>
      <c r="I622">
        <f>MONTH(Table6[[#This Row],[Loan Date]])</f>
        <v>9</v>
      </c>
      <c r="J622" t="str">
        <f>_xlfn.XLOOKUP(Table6[[#This Row],[Numeric Month]],$N$5:$N$11,$O$5:$O$11)</f>
        <v>Sept</v>
      </c>
      <c r="K622" t="str">
        <f>_xlfn.XLOOKUP(Table6[[#This Row],[Loan Date]],$Q$5:$Q$152,$R$5:$R$152)</f>
        <v>Tuesday</v>
      </c>
      <c r="L622" t="str">
        <f>_xlfn.XLOOKUP(Table6[[#This Row],[Loan Date]],$Q$5:$Q$152,$S$5:$S$152)</f>
        <v>Week 1</v>
      </c>
    </row>
    <row r="623" spans="1:12" x14ac:dyDescent="0.2">
      <c r="A623" s="1">
        <v>44831</v>
      </c>
      <c r="B623" t="s">
        <v>7</v>
      </c>
      <c r="C623" s="1">
        <v>44831</v>
      </c>
      <c r="D623" t="s">
        <v>1523</v>
      </c>
      <c r="E623" t="s">
        <v>21</v>
      </c>
      <c r="F623" t="s">
        <v>21</v>
      </c>
      <c r="G623" t="s">
        <v>20</v>
      </c>
      <c r="H623" t="s">
        <v>1282</v>
      </c>
      <c r="I623">
        <f>MONTH(Table6[[#This Row],[Loan Date]])</f>
        <v>9</v>
      </c>
      <c r="J623" t="str">
        <f>_xlfn.XLOOKUP(Table6[[#This Row],[Numeric Month]],$N$5:$N$11,$O$5:$O$11)</f>
        <v>Sept</v>
      </c>
      <c r="K623" t="str">
        <f>_xlfn.XLOOKUP(Table6[[#This Row],[Loan Date]],$Q$5:$Q$152,$R$5:$R$152)</f>
        <v>Tuesday</v>
      </c>
      <c r="L623" t="str">
        <f>_xlfn.XLOOKUP(Table6[[#This Row],[Loan Date]],$Q$5:$Q$152,$S$5:$S$152)</f>
        <v>Week 1</v>
      </c>
    </row>
    <row r="624" spans="1:12" x14ac:dyDescent="0.2">
      <c r="A624" s="1">
        <v>44831</v>
      </c>
      <c r="B624" t="s">
        <v>7</v>
      </c>
      <c r="C624" s="1">
        <v>44831</v>
      </c>
      <c r="D624" t="s">
        <v>1523</v>
      </c>
      <c r="E624" t="s">
        <v>21</v>
      </c>
      <c r="F624" t="s">
        <v>21</v>
      </c>
      <c r="G624" t="s">
        <v>20</v>
      </c>
      <c r="H624" t="s">
        <v>1282</v>
      </c>
      <c r="I624">
        <f>MONTH(Table6[[#This Row],[Loan Date]])</f>
        <v>9</v>
      </c>
      <c r="J624" t="str">
        <f>_xlfn.XLOOKUP(Table6[[#This Row],[Numeric Month]],$N$5:$N$11,$O$5:$O$11)</f>
        <v>Sept</v>
      </c>
      <c r="K624" t="str">
        <f>_xlfn.XLOOKUP(Table6[[#This Row],[Loan Date]],$Q$5:$Q$152,$R$5:$R$152)</f>
        <v>Tuesday</v>
      </c>
      <c r="L624" t="str">
        <f>_xlfn.XLOOKUP(Table6[[#This Row],[Loan Date]],$Q$5:$Q$152,$S$5:$S$152)</f>
        <v>Week 1</v>
      </c>
    </row>
    <row r="625" spans="1:12" x14ac:dyDescent="0.2">
      <c r="A625" s="1">
        <v>44831</v>
      </c>
      <c r="B625" t="s">
        <v>7</v>
      </c>
      <c r="C625" s="1">
        <v>44838</v>
      </c>
      <c r="D625" t="s">
        <v>1577</v>
      </c>
      <c r="E625" t="s">
        <v>3</v>
      </c>
      <c r="F625" t="s">
        <v>2</v>
      </c>
      <c r="G625" t="s">
        <v>1</v>
      </c>
      <c r="H625" t="s">
        <v>1282</v>
      </c>
      <c r="I625">
        <f>MONTH(Table6[[#This Row],[Loan Date]])</f>
        <v>9</v>
      </c>
      <c r="J625" t="str">
        <f>_xlfn.XLOOKUP(Table6[[#This Row],[Numeric Month]],$N$5:$N$11,$O$5:$O$11)</f>
        <v>Sept</v>
      </c>
      <c r="K625" t="str">
        <f>_xlfn.XLOOKUP(Table6[[#This Row],[Loan Date]],$Q$5:$Q$152,$R$5:$R$152)</f>
        <v>Tuesday</v>
      </c>
      <c r="L625" t="str">
        <f>_xlfn.XLOOKUP(Table6[[#This Row],[Loan Date]],$Q$5:$Q$152,$S$5:$S$152)</f>
        <v>Week 1</v>
      </c>
    </row>
    <row r="626" spans="1:12" x14ac:dyDescent="0.2">
      <c r="A626" s="1">
        <v>44831</v>
      </c>
      <c r="B626" t="s">
        <v>7</v>
      </c>
      <c r="C626" s="1">
        <v>44838</v>
      </c>
      <c r="D626" t="s">
        <v>402</v>
      </c>
      <c r="E626" t="s">
        <v>9</v>
      </c>
      <c r="F626" t="s">
        <v>8</v>
      </c>
      <c r="G626" t="s">
        <v>1</v>
      </c>
      <c r="H626" t="s">
        <v>1282</v>
      </c>
      <c r="I626">
        <f>MONTH(Table6[[#This Row],[Loan Date]])</f>
        <v>9</v>
      </c>
      <c r="J626" t="str">
        <f>_xlfn.XLOOKUP(Table6[[#This Row],[Numeric Month]],$N$5:$N$11,$O$5:$O$11)</f>
        <v>Sept</v>
      </c>
      <c r="K626" t="str">
        <f>_xlfn.XLOOKUP(Table6[[#This Row],[Loan Date]],$Q$5:$Q$152,$R$5:$R$152)</f>
        <v>Tuesday</v>
      </c>
      <c r="L626" t="str">
        <f>_xlfn.XLOOKUP(Table6[[#This Row],[Loan Date]],$Q$5:$Q$152,$S$5:$S$152)</f>
        <v>Week 1</v>
      </c>
    </row>
    <row r="627" spans="1:12" x14ac:dyDescent="0.2">
      <c r="A627" s="1">
        <v>44831</v>
      </c>
      <c r="B627" t="s">
        <v>7</v>
      </c>
      <c r="C627" s="1">
        <v>44921</v>
      </c>
      <c r="D627" t="s">
        <v>1133</v>
      </c>
      <c r="E627" t="s">
        <v>80</v>
      </c>
      <c r="F627" t="s">
        <v>79</v>
      </c>
      <c r="G627" t="s">
        <v>79</v>
      </c>
      <c r="H627" t="s">
        <v>1282</v>
      </c>
      <c r="I627">
        <f>MONTH(Table6[[#This Row],[Loan Date]])</f>
        <v>9</v>
      </c>
      <c r="J627" t="str">
        <f>_xlfn.XLOOKUP(Table6[[#This Row],[Numeric Month]],$N$5:$N$11,$O$5:$O$11)</f>
        <v>Sept</v>
      </c>
      <c r="K627" t="str">
        <f>_xlfn.XLOOKUP(Table6[[#This Row],[Loan Date]],$Q$5:$Q$152,$R$5:$R$152)</f>
        <v>Tuesday</v>
      </c>
      <c r="L627" t="str">
        <f>_xlfn.XLOOKUP(Table6[[#This Row],[Loan Date]],$Q$5:$Q$152,$S$5:$S$152)</f>
        <v>Week 1</v>
      </c>
    </row>
    <row r="628" spans="1:12" x14ac:dyDescent="0.2">
      <c r="A628" s="1">
        <v>44831</v>
      </c>
      <c r="B628" t="s">
        <v>7</v>
      </c>
      <c r="C628" s="1">
        <v>44831</v>
      </c>
      <c r="D628" t="s">
        <v>1491</v>
      </c>
      <c r="E628" t="s">
        <v>23</v>
      </c>
      <c r="F628" t="s">
        <v>23</v>
      </c>
      <c r="G628" t="s">
        <v>20</v>
      </c>
      <c r="H628" t="s">
        <v>1282</v>
      </c>
      <c r="I628">
        <f>MONTH(Table6[[#This Row],[Loan Date]])</f>
        <v>9</v>
      </c>
      <c r="J628" t="str">
        <f>_xlfn.XLOOKUP(Table6[[#This Row],[Numeric Month]],$N$5:$N$11,$O$5:$O$11)</f>
        <v>Sept</v>
      </c>
      <c r="K628" t="str">
        <f>_xlfn.XLOOKUP(Table6[[#This Row],[Loan Date]],$Q$5:$Q$152,$R$5:$R$152)</f>
        <v>Tuesday</v>
      </c>
      <c r="L628" t="str">
        <f>_xlfn.XLOOKUP(Table6[[#This Row],[Loan Date]],$Q$5:$Q$152,$S$5:$S$152)</f>
        <v>Week 1</v>
      </c>
    </row>
    <row r="629" spans="1:12" x14ac:dyDescent="0.2">
      <c r="A629" s="1">
        <v>44831</v>
      </c>
      <c r="B629" t="s">
        <v>7</v>
      </c>
      <c r="C629" s="1">
        <v>44831</v>
      </c>
      <c r="D629" t="s">
        <v>1523</v>
      </c>
      <c r="E629" t="s">
        <v>21</v>
      </c>
      <c r="F629" t="s">
        <v>21</v>
      </c>
      <c r="G629" t="s">
        <v>20</v>
      </c>
      <c r="H629" t="s">
        <v>1282</v>
      </c>
      <c r="I629">
        <f>MONTH(Table6[[#This Row],[Loan Date]])</f>
        <v>9</v>
      </c>
      <c r="J629" t="str">
        <f>_xlfn.XLOOKUP(Table6[[#This Row],[Numeric Month]],$N$5:$N$11,$O$5:$O$11)</f>
        <v>Sept</v>
      </c>
      <c r="K629" t="str">
        <f>_xlfn.XLOOKUP(Table6[[#This Row],[Loan Date]],$Q$5:$Q$152,$R$5:$R$152)</f>
        <v>Tuesday</v>
      </c>
      <c r="L629" t="str">
        <f>_xlfn.XLOOKUP(Table6[[#This Row],[Loan Date]],$Q$5:$Q$152,$S$5:$S$152)</f>
        <v>Week 1</v>
      </c>
    </row>
    <row r="630" spans="1:12" x14ac:dyDescent="0.2">
      <c r="A630" s="1">
        <v>44831</v>
      </c>
      <c r="B630" t="s">
        <v>7</v>
      </c>
      <c r="C630" s="1">
        <v>44838</v>
      </c>
      <c r="D630" t="s">
        <v>728</v>
      </c>
      <c r="E630" t="s">
        <v>3</v>
      </c>
      <c r="F630" t="s">
        <v>2</v>
      </c>
      <c r="G630" t="s">
        <v>1</v>
      </c>
      <c r="H630" t="s">
        <v>1282</v>
      </c>
      <c r="I630">
        <f>MONTH(Table6[[#This Row],[Loan Date]])</f>
        <v>9</v>
      </c>
      <c r="J630" t="str">
        <f>_xlfn.XLOOKUP(Table6[[#This Row],[Numeric Month]],$N$5:$N$11,$O$5:$O$11)</f>
        <v>Sept</v>
      </c>
      <c r="K630" t="str">
        <f>_xlfn.XLOOKUP(Table6[[#This Row],[Loan Date]],$Q$5:$Q$152,$R$5:$R$152)</f>
        <v>Tuesday</v>
      </c>
      <c r="L630" t="str">
        <f>_xlfn.XLOOKUP(Table6[[#This Row],[Loan Date]],$Q$5:$Q$152,$S$5:$S$152)</f>
        <v>Week 1</v>
      </c>
    </row>
    <row r="631" spans="1:12" x14ac:dyDescent="0.2">
      <c r="A631" s="1">
        <v>44831</v>
      </c>
      <c r="B631" t="s">
        <v>7</v>
      </c>
      <c r="C631" s="1">
        <v>44838</v>
      </c>
      <c r="D631" t="s">
        <v>1313</v>
      </c>
      <c r="E631" t="s">
        <v>3</v>
      </c>
      <c r="F631" t="s">
        <v>2</v>
      </c>
      <c r="G631" t="s">
        <v>1</v>
      </c>
      <c r="H631" t="s">
        <v>1282</v>
      </c>
      <c r="I631">
        <f>MONTH(Table6[[#This Row],[Loan Date]])</f>
        <v>9</v>
      </c>
      <c r="J631" t="str">
        <f>_xlfn.XLOOKUP(Table6[[#This Row],[Numeric Month]],$N$5:$N$11,$O$5:$O$11)</f>
        <v>Sept</v>
      </c>
      <c r="K631" t="str">
        <f>_xlfn.XLOOKUP(Table6[[#This Row],[Loan Date]],$Q$5:$Q$152,$R$5:$R$152)</f>
        <v>Tuesday</v>
      </c>
      <c r="L631" t="str">
        <f>_xlfn.XLOOKUP(Table6[[#This Row],[Loan Date]],$Q$5:$Q$152,$S$5:$S$152)</f>
        <v>Week 1</v>
      </c>
    </row>
    <row r="632" spans="1:12" x14ac:dyDescent="0.2">
      <c r="A632" s="1">
        <v>44831</v>
      </c>
      <c r="B632" t="s">
        <v>7</v>
      </c>
      <c r="C632" s="1">
        <v>44838</v>
      </c>
      <c r="D632" t="s">
        <v>942</v>
      </c>
      <c r="E632" t="s">
        <v>3</v>
      </c>
      <c r="F632" t="s">
        <v>2</v>
      </c>
      <c r="G632" t="s">
        <v>1</v>
      </c>
      <c r="H632" t="s">
        <v>1282</v>
      </c>
      <c r="I632">
        <f>MONTH(Table6[[#This Row],[Loan Date]])</f>
        <v>9</v>
      </c>
      <c r="J632" t="str">
        <f>_xlfn.XLOOKUP(Table6[[#This Row],[Numeric Month]],$N$5:$N$11,$O$5:$O$11)</f>
        <v>Sept</v>
      </c>
      <c r="K632" t="str">
        <f>_xlfn.XLOOKUP(Table6[[#This Row],[Loan Date]],$Q$5:$Q$152,$R$5:$R$152)</f>
        <v>Tuesday</v>
      </c>
      <c r="L632" t="str">
        <f>_xlfn.XLOOKUP(Table6[[#This Row],[Loan Date]],$Q$5:$Q$152,$S$5:$S$152)</f>
        <v>Week 1</v>
      </c>
    </row>
    <row r="633" spans="1:12" x14ac:dyDescent="0.2">
      <c r="A633" s="1">
        <v>44831</v>
      </c>
      <c r="B633" t="s">
        <v>7</v>
      </c>
      <c r="C633" s="1">
        <v>44831</v>
      </c>
      <c r="D633" t="s">
        <v>926</v>
      </c>
      <c r="E633" t="s">
        <v>37</v>
      </c>
      <c r="F633" t="s">
        <v>37</v>
      </c>
      <c r="G633" t="s">
        <v>20</v>
      </c>
      <c r="H633" t="s">
        <v>1282</v>
      </c>
      <c r="I633">
        <f>MONTH(Table6[[#This Row],[Loan Date]])</f>
        <v>9</v>
      </c>
      <c r="J633" t="str">
        <f>_xlfn.XLOOKUP(Table6[[#This Row],[Numeric Month]],$N$5:$N$11,$O$5:$O$11)</f>
        <v>Sept</v>
      </c>
      <c r="K633" t="str">
        <f>_xlfn.XLOOKUP(Table6[[#This Row],[Loan Date]],$Q$5:$Q$152,$R$5:$R$152)</f>
        <v>Tuesday</v>
      </c>
      <c r="L633" t="str">
        <f>_xlfn.XLOOKUP(Table6[[#This Row],[Loan Date]],$Q$5:$Q$152,$S$5:$S$152)</f>
        <v>Week 1</v>
      </c>
    </row>
    <row r="634" spans="1:12" x14ac:dyDescent="0.2">
      <c r="A634" s="1">
        <v>44831</v>
      </c>
      <c r="B634" t="s">
        <v>7</v>
      </c>
      <c r="C634" s="1">
        <v>44831</v>
      </c>
      <c r="D634" t="s">
        <v>681</v>
      </c>
      <c r="E634" t="s">
        <v>23</v>
      </c>
      <c r="F634" t="s">
        <v>23</v>
      </c>
      <c r="G634" t="s">
        <v>20</v>
      </c>
      <c r="H634" t="s">
        <v>1282</v>
      </c>
      <c r="I634">
        <f>MONTH(Table6[[#This Row],[Loan Date]])</f>
        <v>9</v>
      </c>
      <c r="J634" t="str">
        <f>_xlfn.XLOOKUP(Table6[[#This Row],[Numeric Month]],$N$5:$N$11,$O$5:$O$11)</f>
        <v>Sept</v>
      </c>
      <c r="K634" t="str">
        <f>_xlfn.XLOOKUP(Table6[[#This Row],[Loan Date]],$Q$5:$Q$152,$R$5:$R$152)</f>
        <v>Tuesday</v>
      </c>
      <c r="L634" t="str">
        <f>_xlfn.XLOOKUP(Table6[[#This Row],[Loan Date]],$Q$5:$Q$152,$S$5:$S$152)</f>
        <v>Week 1</v>
      </c>
    </row>
    <row r="635" spans="1:12" x14ac:dyDescent="0.2">
      <c r="A635" s="1">
        <v>44831</v>
      </c>
      <c r="B635" t="s">
        <v>7</v>
      </c>
      <c r="C635" s="1">
        <v>44831</v>
      </c>
      <c r="D635" t="s">
        <v>738</v>
      </c>
      <c r="E635" t="s">
        <v>21</v>
      </c>
      <c r="F635" t="s">
        <v>21</v>
      </c>
      <c r="G635" t="s">
        <v>20</v>
      </c>
      <c r="H635" t="s">
        <v>1282</v>
      </c>
      <c r="I635">
        <f>MONTH(Table6[[#This Row],[Loan Date]])</f>
        <v>9</v>
      </c>
      <c r="J635" t="str">
        <f>_xlfn.XLOOKUP(Table6[[#This Row],[Numeric Month]],$N$5:$N$11,$O$5:$O$11)</f>
        <v>Sept</v>
      </c>
      <c r="K635" t="str">
        <f>_xlfn.XLOOKUP(Table6[[#This Row],[Loan Date]],$Q$5:$Q$152,$R$5:$R$152)</f>
        <v>Tuesday</v>
      </c>
      <c r="L635" t="str">
        <f>_xlfn.XLOOKUP(Table6[[#This Row],[Loan Date]],$Q$5:$Q$152,$S$5:$S$152)</f>
        <v>Week 1</v>
      </c>
    </row>
    <row r="636" spans="1:12" x14ac:dyDescent="0.2">
      <c r="A636" s="1">
        <v>44831</v>
      </c>
      <c r="B636" t="s">
        <v>7</v>
      </c>
      <c r="C636" s="1">
        <v>44838</v>
      </c>
      <c r="D636" t="s">
        <v>1053</v>
      </c>
      <c r="E636" t="s">
        <v>52</v>
      </c>
      <c r="F636" t="s">
        <v>51</v>
      </c>
      <c r="G636" t="s">
        <v>1</v>
      </c>
      <c r="H636" t="s">
        <v>1282</v>
      </c>
      <c r="I636">
        <f>MONTH(Table6[[#This Row],[Loan Date]])</f>
        <v>9</v>
      </c>
      <c r="J636" t="str">
        <f>_xlfn.XLOOKUP(Table6[[#This Row],[Numeric Month]],$N$5:$N$11,$O$5:$O$11)</f>
        <v>Sept</v>
      </c>
      <c r="K636" t="str">
        <f>_xlfn.XLOOKUP(Table6[[#This Row],[Loan Date]],$Q$5:$Q$152,$R$5:$R$152)</f>
        <v>Tuesday</v>
      </c>
      <c r="L636" t="str">
        <f>_xlfn.XLOOKUP(Table6[[#This Row],[Loan Date]],$Q$5:$Q$152,$S$5:$S$152)</f>
        <v>Week 1</v>
      </c>
    </row>
    <row r="637" spans="1:12" x14ac:dyDescent="0.2">
      <c r="A637" s="1">
        <v>44831</v>
      </c>
      <c r="B637" t="s">
        <v>5</v>
      </c>
      <c r="C637" s="1">
        <v>44831</v>
      </c>
      <c r="D637" t="s">
        <v>913</v>
      </c>
      <c r="E637" t="s">
        <v>37</v>
      </c>
      <c r="F637" t="s">
        <v>37</v>
      </c>
      <c r="G637" t="s">
        <v>20</v>
      </c>
      <c r="H637" t="s">
        <v>1282</v>
      </c>
      <c r="I637">
        <f>MONTH(Table6[[#This Row],[Loan Date]])</f>
        <v>9</v>
      </c>
      <c r="J637" t="str">
        <f>_xlfn.XLOOKUP(Table6[[#This Row],[Numeric Month]],$N$5:$N$11,$O$5:$O$11)</f>
        <v>Sept</v>
      </c>
      <c r="K637" t="str">
        <f>_xlfn.XLOOKUP(Table6[[#This Row],[Loan Date]],$Q$5:$Q$152,$R$5:$R$152)</f>
        <v>Tuesday</v>
      </c>
      <c r="L637" t="str">
        <f>_xlfn.XLOOKUP(Table6[[#This Row],[Loan Date]],$Q$5:$Q$152,$S$5:$S$152)</f>
        <v>Week 1</v>
      </c>
    </row>
    <row r="638" spans="1:12" x14ac:dyDescent="0.2">
      <c r="A638" s="1">
        <v>44831</v>
      </c>
      <c r="B638" t="s">
        <v>5</v>
      </c>
      <c r="C638" s="1">
        <v>44831</v>
      </c>
      <c r="D638" t="s">
        <v>969</v>
      </c>
      <c r="E638" t="s">
        <v>37</v>
      </c>
      <c r="F638" t="s">
        <v>37</v>
      </c>
      <c r="G638" t="s">
        <v>20</v>
      </c>
      <c r="H638" t="s">
        <v>1282</v>
      </c>
      <c r="I638">
        <f>MONTH(Table6[[#This Row],[Loan Date]])</f>
        <v>9</v>
      </c>
      <c r="J638" t="str">
        <f>_xlfn.XLOOKUP(Table6[[#This Row],[Numeric Month]],$N$5:$N$11,$O$5:$O$11)</f>
        <v>Sept</v>
      </c>
      <c r="K638" t="str">
        <f>_xlfn.XLOOKUP(Table6[[#This Row],[Loan Date]],$Q$5:$Q$152,$R$5:$R$152)</f>
        <v>Tuesday</v>
      </c>
      <c r="L638" t="str">
        <f>_xlfn.XLOOKUP(Table6[[#This Row],[Loan Date]],$Q$5:$Q$152,$S$5:$S$152)</f>
        <v>Week 1</v>
      </c>
    </row>
    <row r="639" spans="1:12" x14ac:dyDescent="0.2">
      <c r="A639" s="1">
        <v>44831</v>
      </c>
      <c r="B639" t="s">
        <v>7</v>
      </c>
      <c r="C639" s="1">
        <v>44838</v>
      </c>
      <c r="D639" t="s">
        <v>600</v>
      </c>
      <c r="E639" t="s">
        <v>9</v>
      </c>
      <c r="F639" t="s">
        <v>8</v>
      </c>
      <c r="G639" t="s">
        <v>1</v>
      </c>
      <c r="H639" t="s">
        <v>1282</v>
      </c>
      <c r="I639">
        <f>MONTH(Table6[[#This Row],[Loan Date]])</f>
        <v>9</v>
      </c>
      <c r="J639" t="str">
        <f>_xlfn.XLOOKUP(Table6[[#This Row],[Numeric Month]],$N$5:$N$11,$O$5:$O$11)</f>
        <v>Sept</v>
      </c>
      <c r="K639" t="str">
        <f>_xlfn.XLOOKUP(Table6[[#This Row],[Loan Date]],$Q$5:$Q$152,$R$5:$R$152)</f>
        <v>Tuesday</v>
      </c>
      <c r="L639" t="str">
        <f>_xlfn.XLOOKUP(Table6[[#This Row],[Loan Date]],$Q$5:$Q$152,$S$5:$S$152)</f>
        <v>Week 1</v>
      </c>
    </row>
    <row r="640" spans="1:12" x14ac:dyDescent="0.2">
      <c r="A640" s="1">
        <v>44831</v>
      </c>
      <c r="B640" t="s">
        <v>5</v>
      </c>
      <c r="C640" s="1">
        <v>44831</v>
      </c>
      <c r="D640" t="s">
        <v>1491</v>
      </c>
      <c r="E640" t="s">
        <v>23</v>
      </c>
      <c r="F640" t="s">
        <v>23</v>
      </c>
      <c r="G640" t="s">
        <v>20</v>
      </c>
      <c r="H640" t="s">
        <v>1282</v>
      </c>
      <c r="I640">
        <f>MONTH(Table6[[#This Row],[Loan Date]])</f>
        <v>9</v>
      </c>
      <c r="J640" t="str">
        <f>_xlfn.XLOOKUP(Table6[[#This Row],[Numeric Month]],$N$5:$N$11,$O$5:$O$11)</f>
        <v>Sept</v>
      </c>
      <c r="K640" t="str">
        <f>_xlfn.XLOOKUP(Table6[[#This Row],[Loan Date]],$Q$5:$Q$152,$R$5:$R$152)</f>
        <v>Tuesday</v>
      </c>
      <c r="L640" t="str">
        <f>_xlfn.XLOOKUP(Table6[[#This Row],[Loan Date]],$Q$5:$Q$152,$S$5:$S$152)</f>
        <v>Week 1</v>
      </c>
    </row>
    <row r="641" spans="1:12" x14ac:dyDescent="0.2">
      <c r="A641" s="1">
        <v>44831</v>
      </c>
      <c r="B641" t="s">
        <v>5</v>
      </c>
      <c r="C641" s="1">
        <v>44831</v>
      </c>
      <c r="D641" t="s">
        <v>1523</v>
      </c>
      <c r="E641" t="s">
        <v>21</v>
      </c>
      <c r="F641" t="s">
        <v>21</v>
      </c>
      <c r="G641" t="s">
        <v>20</v>
      </c>
      <c r="H641" t="s">
        <v>1282</v>
      </c>
      <c r="I641">
        <f>MONTH(Table6[[#This Row],[Loan Date]])</f>
        <v>9</v>
      </c>
      <c r="J641" t="str">
        <f>_xlfn.XLOOKUP(Table6[[#This Row],[Numeric Month]],$N$5:$N$11,$O$5:$O$11)</f>
        <v>Sept</v>
      </c>
      <c r="K641" t="str">
        <f>_xlfn.XLOOKUP(Table6[[#This Row],[Loan Date]],$Q$5:$Q$152,$R$5:$R$152)</f>
        <v>Tuesday</v>
      </c>
      <c r="L641" t="str">
        <f>_xlfn.XLOOKUP(Table6[[#This Row],[Loan Date]],$Q$5:$Q$152,$S$5:$S$152)</f>
        <v>Week 1</v>
      </c>
    </row>
    <row r="642" spans="1:12" x14ac:dyDescent="0.2">
      <c r="A642" s="1">
        <v>44831</v>
      </c>
      <c r="B642" t="s">
        <v>5</v>
      </c>
      <c r="C642" s="1">
        <v>44831</v>
      </c>
      <c r="D642" t="s">
        <v>1169</v>
      </c>
      <c r="E642" t="s">
        <v>168</v>
      </c>
      <c r="F642" t="s">
        <v>168</v>
      </c>
      <c r="G642" t="s">
        <v>20</v>
      </c>
      <c r="H642" t="s">
        <v>1282</v>
      </c>
      <c r="I642">
        <f>MONTH(Table6[[#This Row],[Loan Date]])</f>
        <v>9</v>
      </c>
      <c r="J642" t="str">
        <f>_xlfn.XLOOKUP(Table6[[#This Row],[Numeric Month]],$N$5:$N$11,$O$5:$O$11)</f>
        <v>Sept</v>
      </c>
      <c r="K642" t="str">
        <f>_xlfn.XLOOKUP(Table6[[#This Row],[Loan Date]],$Q$5:$Q$152,$R$5:$R$152)</f>
        <v>Tuesday</v>
      </c>
      <c r="L642" t="str">
        <f>_xlfn.XLOOKUP(Table6[[#This Row],[Loan Date]],$Q$5:$Q$152,$S$5:$S$152)</f>
        <v>Week 1</v>
      </c>
    </row>
    <row r="643" spans="1:12" x14ac:dyDescent="0.2">
      <c r="A643" s="1">
        <v>44831</v>
      </c>
      <c r="B643" t="s">
        <v>7</v>
      </c>
      <c r="C643" s="1">
        <v>44838</v>
      </c>
      <c r="D643" t="s">
        <v>651</v>
      </c>
      <c r="E643" t="s">
        <v>204</v>
      </c>
      <c r="F643" t="s">
        <v>8</v>
      </c>
      <c r="G643" t="s">
        <v>1</v>
      </c>
      <c r="H643" t="s">
        <v>1282</v>
      </c>
      <c r="I643">
        <f>MONTH(Table6[[#This Row],[Loan Date]])</f>
        <v>9</v>
      </c>
      <c r="J643" t="str">
        <f>_xlfn.XLOOKUP(Table6[[#This Row],[Numeric Month]],$N$5:$N$11,$O$5:$O$11)</f>
        <v>Sept</v>
      </c>
      <c r="K643" t="str">
        <f>_xlfn.XLOOKUP(Table6[[#This Row],[Loan Date]],$Q$5:$Q$152,$R$5:$R$152)</f>
        <v>Tuesday</v>
      </c>
      <c r="L643" t="str">
        <f>_xlfn.XLOOKUP(Table6[[#This Row],[Loan Date]],$Q$5:$Q$152,$S$5:$S$152)</f>
        <v>Week 1</v>
      </c>
    </row>
    <row r="644" spans="1:12" x14ac:dyDescent="0.2">
      <c r="A644" s="1">
        <v>44831</v>
      </c>
      <c r="B644" t="s">
        <v>7</v>
      </c>
      <c r="C644" s="1">
        <v>44831</v>
      </c>
      <c r="D644" t="s">
        <v>236</v>
      </c>
      <c r="E644" t="s">
        <v>23</v>
      </c>
      <c r="F644" t="s">
        <v>23</v>
      </c>
      <c r="G644" t="s">
        <v>20</v>
      </c>
      <c r="H644" t="s">
        <v>1282</v>
      </c>
      <c r="I644">
        <f>MONTH(Table6[[#This Row],[Loan Date]])</f>
        <v>9</v>
      </c>
      <c r="J644" t="str">
        <f>_xlfn.XLOOKUP(Table6[[#This Row],[Numeric Month]],$N$5:$N$11,$O$5:$O$11)</f>
        <v>Sept</v>
      </c>
      <c r="K644" t="str">
        <f>_xlfn.XLOOKUP(Table6[[#This Row],[Loan Date]],$Q$5:$Q$152,$R$5:$R$152)</f>
        <v>Tuesday</v>
      </c>
      <c r="L644" t="str">
        <f>_xlfn.XLOOKUP(Table6[[#This Row],[Loan Date]],$Q$5:$Q$152,$S$5:$S$152)</f>
        <v>Week 1</v>
      </c>
    </row>
    <row r="645" spans="1:12" x14ac:dyDescent="0.2">
      <c r="A645" s="1">
        <v>44831</v>
      </c>
      <c r="B645" t="s">
        <v>7</v>
      </c>
      <c r="C645" s="1">
        <v>44831</v>
      </c>
      <c r="D645" t="s">
        <v>409</v>
      </c>
      <c r="E645" t="s">
        <v>21</v>
      </c>
      <c r="F645" t="s">
        <v>21</v>
      </c>
      <c r="G645" t="s">
        <v>20</v>
      </c>
      <c r="H645" t="s">
        <v>1282</v>
      </c>
      <c r="I645">
        <f>MONTH(Table6[[#This Row],[Loan Date]])</f>
        <v>9</v>
      </c>
      <c r="J645" t="str">
        <f>_xlfn.XLOOKUP(Table6[[#This Row],[Numeric Month]],$N$5:$N$11,$O$5:$O$11)</f>
        <v>Sept</v>
      </c>
      <c r="K645" t="str">
        <f>_xlfn.XLOOKUP(Table6[[#This Row],[Loan Date]],$Q$5:$Q$152,$R$5:$R$152)</f>
        <v>Tuesday</v>
      </c>
      <c r="L645" t="str">
        <f>_xlfn.XLOOKUP(Table6[[#This Row],[Loan Date]],$Q$5:$Q$152,$S$5:$S$152)</f>
        <v>Week 1</v>
      </c>
    </row>
    <row r="646" spans="1:12" x14ac:dyDescent="0.2">
      <c r="A646" s="1">
        <v>44831</v>
      </c>
      <c r="B646" t="s">
        <v>7</v>
      </c>
      <c r="C646" s="1">
        <v>44845</v>
      </c>
      <c r="D646" t="s">
        <v>1576</v>
      </c>
      <c r="E646" t="s">
        <v>3</v>
      </c>
      <c r="F646" t="s">
        <v>2</v>
      </c>
      <c r="G646" t="s">
        <v>1</v>
      </c>
      <c r="H646" t="s">
        <v>1282</v>
      </c>
      <c r="I646">
        <f>MONTH(Table6[[#This Row],[Loan Date]])</f>
        <v>9</v>
      </c>
      <c r="J646" t="str">
        <f>_xlfn.XLOOKUP(Table6[[#This Row],[Numeric Month]],$N$5:$N$11,$O$5:$O$11)</f>
        <v>Sept</v>
      </c>
      <c r="K646" t="str">
        <f>_xlfn.XLOOKUP(Table6[[#This Row],[Loan Date]],$Q$5:$Q$152,$R$5:$R$152)</f>
        <v>Tuesday</v>
      </c>
      <c r="L646" t="str">
        <f>_xlfn.XLOOKUP(Table6[[#This Row],[Loan Date]],$Q$5:$Q$152,$S$5:$S$152)</f>
        <v>Week 1</v>
      </c>
    </row>
    <row r="647" spans="1:12" x14ac:dyDescent="0.2">
      <c r="A647" s="1">
        <v>44831</v>
      </c>
      <c r="B647" t="s">
        <v>7</v>
      </c>
      <c r="C647" s="1">
        <v>44921</v>
      </c>
      <c r="D647" t="s">
        <v>1575</v>
      </c>
      <c r="E647" t="s">
        <v>80</v>
      </c>
      <c r="F647" t="s">
        <v>79</v>
      </c>
      <c r="G647" t="s">
        <v>79</v>
      </c>
      <c r="H647" t="s">
        <v>1282</v>
      </c>
      <c r="I647">
        <f>MONTH(Table6[[#This Row],[Loan Date]])</f>
        <v>9</v>
      </c>
      <c r="J647" t="str">
        <f>_xlfn.XLOOKUP(Table6[[#This Row],[Numeric Month]],$N$5:$N$11,$O$5:$O$11)</f>
        <v>Sept</v>
      </c>
      <c r="K647" t="str">
        <f>_xlfn.XLOOKUP(Table6[[#This Row],[Loan Date]],$Q$5:$Q$152,$R$5:$R$152)</f>
        <v>Tuesday</v>
      </c>
      <c r="L647" t="str">
        <f>_xlfn.XLOOKUP(Table6[[#This Row],[Loan Date]],$Q$5:$Q$152,$S$5:$S$152)</f>
        <v>Week 1</v>
      </c>
    </row>
    <row r="648" spans="1:12" x14ac:dyDescent="0.2">
      <c r="A648" s="1">
        <v>44831</v>
      </c>
      <c r="B648" t="s">
        <v>7</v>
      </c>
      <c r="C648" s="1">
        <v>44838</v>
      </c>
      <c r="D648" t="s">
        <v>1014</v>
      </c>
      <c r="E648" t="s">
        <v>52</v>
      </c>
      <c r="F648" t="s">
        <v>51</v>
      </c>
      <c r="G648" t="s">
        <v>1</v>
      </c>
      <c r="H648" t="s">
        <v>1282</v>
      </c>
      <c r="I648">
        <f>MONTH(Table6[[#This Row],[Loan Date]])</f>
        <v>9</v>
      </c>
      <c r="J648" t="str">
        <f>_xlfn.XLOOKUP(Table6[[#This Row],[Numeric Month]],$N$5:$N$11,$O$5:$O$11)</f>
        <v>Sept</v>
      </c>
      <c r="K648" t="str">
        <f>_xlfn.XLOOKUP(Table6[[#This Row],[Loan Date]],$Q$5:$Q$152,$R$5:$R$152)</f>
        <v>Tuesday</v>
      </c>
      <c r="L648" t="str">
        <f>_xlfn.XLOOKUP(Table6[[#This Row],[Loan Date]],$Q$5:$Q$152,$S$5:$S$152)</f>
        <v>Week 1</v>
      </c>
    </row>
    <row r="649" spans="1:12" x14ac:dyDescent="0.2">
      <c r="A649" s="1">
        <v>44831</v>
      </c>
      <c r="B649" t="s">
        <v>7</v>
      </c>
      <c r="C649" s="1">
        <v>44838</v>
      </c>
      <c r="D649" t="s">
        <v>569</v>
      </c>
      <c r="E649" t="s">
        <v>52</v>
      </c>
      <c r="F649" t="s">
        <v>51</v>
      </c>
      <c r="G649" t="s">
        <v>1</v>
      </c>
      <c r="H649" t="s">
        <v>1282</v>
      </c>
      <c r="I649">
        <f>MONTH(Table6[[#This Row],[Loan Date]])</f>
        <v>9</v>
      </c>
      <c r="J649" t="str">
        <f>_xlfn.XLOOKUP(Table6[[#This Row],[Numeric Month]],$N$5:$N$11,$O$5:$O$11)</f>
        <v>Sept</v>
      </c>
      <c r="K649" t="str">
        <f>_xlfn.XLOOKUP(Table6[[#This Row],[Loan Date]],$Q$5:$Q$152,$R$5:$R$152)</f>
        <v>Tuesday</v>
      </c>
      <c r="L649" t="str">
        <f>_xlfn.XLOOKUP(Table6[[#This Row],[Loan Date]],$Q$5:$Q$152,$S$5:$S$152)</f>
        <v>Week 1</v>
      </c>
    </row>
    <row r="650" spans="1:12" x14ac:dyDescent="0.2">
      <c r="A650" s="1">
        <v>44832</v>
      </c>
      <c r="B650" t="s">
        <v>35</v>
      </c>
      <c r="C650" s="1">
        <v>44839</v>
      </c>
      <c r="D650" t="s">
        <v>1542</v>
      </c>
      <c r="E650" t="s">
        <v>9</v>
      </c>
      <c r="F650" t="s">
        <v>8</v>
      </c>
      <c r="G650" t="s">
        <v>1</v>
      </c>
      <c r="H650" t="s">
        <v>1282</v>
      </c>
      <c r="I650">
        <f>MONTH(Table6[[#This Row],[Loan Date]])</f>
        <v>9</v>
      </c>
      <c r="J650" t="str">
        <f>_xlfn.XLOOKUP(Table6[[#This Row],[Numeric Month]],$N$5:$N$11,$O$5:$O$11)</f>
        <v>Sept</v>
      </c>
      <c r="K650" t="str">
        <f>_xlfn.XLOOKUP(Table6[[#This Row],[Loan Date]],$Q$5:$Q$152,$R$5:$R$152)</f>
        <v>Wednesday</v>
      </c>
      <c r="L650" t="str">
        <f>_xlfn.XLOOKUP(Table6[[#This Row],[Loan Date]],$Q$5:$Q$152,$S$5:$S$152)</f>
        <v>Week 1</v>
      </c>
    </row>
    <row r="651" spans="1:12" x14ac:dyDescent="0.2">
      <c r="A651" s="1">
        <v>44832</v>
      </c>
      <c r="B651" t="s">
        <v>5</v>
      </c>
      <c r="C651" s="1">
        <v>44832</v>
      </c>
      <c r="D651" t="s">
        <v>917</v>
      </c>
      <c r="E651" t="s">
        <v>37</v>
      </c>
      <c r="F651" t="s">
        <v>37</v>
      </c>
      <c r="G651" t="s">
        <v>20</v>
      </c>
      <c r="H651" t="s">
        <v>1282</v>
      </c>
      <c r="I651">
        <f>MONTH(Table6[[#This Row],[Loan Date]])</f>
        <v>9</v>
      </c>
      <c r="J651" t="str">
        <f>_xlfn.XLOOKUP(Table6[[#This Row],[Numeric Month]],$N$5:$N$11,$O$5:$O$11)</f>
        <v>Sept</v>
      </c>
      <c r="K651" t="str">
        <f>_xlfn.XLOOKUP(Table6[[#This Row],[Loan Date]],$Q$5:$Q$152,$R$5:$R$152)</f>
        <v>Wednesday</v>
      </c>
      <c r="L651" t="str">
        <f>_xlfn.XLOOKUP(Table6[[#This Row],[Loan Date]],$Q$5:$Q$152,$S$5:$S$152)</f>
        <v>Week 1</v>
      </c>
    </row>
    <row r="652" spans="1:12" x14ac:dyDescent="0.2">
      <c r="A652" s="1">
        <v>44832</v>
      </c>
      <c r="B652" t="s">
        <v>5</v>
      </c>
      <c r="C652" s="1">
        <v>44832</v>
      </c>
      <c r="D652" t="s">
        <v>910</v>
      </c>
      <c r="E652" t="s">
        <v>37</v>
      </c>
      <c r="F652" t="s">
        <v>37</v>
      </c>
      <c r="G652" t="s">
        <v>20</v>
      </c>
      <c r="H652" t="s">
        <v>1282</v>
      </c>
      <c r="I652">
        <f>MONTH(Table6[[#This Row],[Loan Date]])</f>
        <v>9</v>
      </c>
      <c r="J652" t="str">
        <f>_xlfn.XLOOKUP(Table6[[#This Row],[Numeric Month]],$N$5:$N$11,$O$5:$O$11)</f>
        <v>Sept</v>
      </c>
      <c r="K652" t="str">
        <f>_xlfn.XLOOKUP(Table6[[#This Row],[Loan Date]],$Q$5:$Q$152,$R$5:$R$152)</f>
        <v>Wednesday</v>
      </c>
      <c r="L652" t="str">
        <f>_xlfn.XLOOKUP(Table6[[#This Row],[Loan Date]],$Q$5:$Q$152,$S$5:$S$152)</f>
        <v>Week 1</v>
      </c>
    </row>
    <row r="653" spans="1:12" x14ac:dyDescent="0.2">
      <c r="A653" s="1">
        <v>44832</v>
      </c>
      <c r="B653" t="s">
        <v>107</v>
      </c>
      <c r="C653" s="1">
        <v>44832</v>
      </c>
      <c r="D653" t="s">
        <v>1574</v>
      </c>
      <c r="E653" t="s">
        <v>9</v>
      </c>
      <c r="F653" t="s">
        <v>8</v>
      </c>
      <c r="G653" t="s">
        <v>1</v>
      </c>
      <c r="H653" t="s">
        <v>1282</v>
      </c>
      <c r="I653">
        <f>MONTH(Table6[[#This Row],[Loan Date]])</f>
        <v>9</v>
      </c>
      <c r="J653" t="str">
        <f>_xlfn.XLOOKUP(Table6[[#This Row],[Numeric Month]],$N$5:$N$11,$O$5:$O$11)</f>
        <v>Sept</v>
      </c>
      <c r="K653" t="str">
        <f>_xlfn.XLOOKUP(Table6[[#This Row],[Loan Date]],$Q$5:$Q$152,$R$5:$R$152)</f>
        <v>Wednesday</v>
      </c>
      <c r="L653" t="str">
        <f>_xlfn.XLOOKUP(Table6[[#This Row],[Loan Date]],$Q$5:$Q$152,$S$5:$S$152)</f>
        <v>Week 1</v>
      </c>
    </row>
    <row r="654" spans="1:12" x14ac:dyDescent="0.2">
      <c r="A654" s="1">
        <v>44832</v>
      </c>
      <c r="B654" t="s">
        <v>107</v>
      </c>
      <c r="C654" s="1">
        <v>44839</v>
      </c>
      <c r="D654" t="s">
        <v>190</v>
      </c>
      <c r="E654" t="s">
        <v>9</v>
      </c>
      <c r="F654" t="s">
        <v>8</v>
      </c>
      <c r="G654" t="s">
        <v>1</v>
      </c>
      <c r="H654" t="s">
        <v>1282</v>
      </c>
      <c r="I654">
        <f>MONTH(Table6[[#This Row],[Loan Date]])</f>
        <v>9</v>
      </c>
      <c r="J654" t="str">
        <f>_xlfn.XLOOKUP(Table6[[#This Row],[Numeric Month]],$N$5:$N$11,$O$5:$O$11)</f>
        <v>Sept</v>
      </c>
      <c r="K654" t="str">
        <f>_xlfn.XLOOKUP(Table6[[#This Row],[Loan Date]],$Q$5:$Q$152,$R$5:$R$152)</f>
        <v>Wednesday</v>
      </c>
      <c r="L654" t="str">
        <f>_xlfn.XLOOKUP(Table6[[#This Row],[Loan Date]],$Q$5:$Q$152,$S$5:$S$152)</f>
        <v>Week 1</v>
      </c>
    </row>
    <row r="655" spans="1:12" x14ac:dyDescent="0.2">
      <c r="A655" s="1">
        <v>44832</v>
      </c>
      <c r="B655" t="s">
        <v>5</v>
      </c>
      <c r="C655" s="1">
        <v>44839</v>
      </c>
      <c r="D655" t="s">
        <v>108</v>
      </c>
      <c r="E655" t="s">
        <v>52</v>
      </c>
      <c r="F655" t="s">
        <v>51</v>
      </c>
      <c r="G655" t="s">
        <v>1</v>
      </c>
      <c r="H655" t="s">
        <v>1282</v>
      </c>
      <c r="I655">
        <f>MONTH(Table6[[#This Row],[Loan Date]])</f>
        <v>9</v>
      </c>
      <c r="J655" t="str">
        <f>_xlfn.XLOOKUP(Table6[[#This Row],[Numeric Month]],$N$5:$N$11,$O$5:$O$11)</f>
        <v>Sept</v>
      </c>
      <c r="K655" t="str">
        <f>_xlfn.XLOOKUP(Table6[[#This Row],[Loan Date]],$Q$5:$Q$152,$R$5:$R$152)</f>
        <v>Wednesday</v>
      </c>
      <c r="L655" t="str">
        <f>_xlfn.XLOOKUP(Table6[[#This Row],[Loan Date]],$Q$5:$Q$152,$S$5:$S$152)</f>
        <v>Week 1</v>
      </c>
    </row>
    <row r="656" spans="1:12" x14ac:dyDescent="0.2">
      <c r="A656" s="1">
        <v>44832</v>
      </c>
      <c r="B656" t="s">
        <v>7</v>
      </c>
      <c r="C656" s="1">
        <v>44832</v>
      </c>
      <c r="D656" t="s">
        <v>156</v>
      </c>
      <c r="E656" t="s">
        <v>41</v>
      </c>
      <c r="F656" t="s">
        <v>40</v>
      </c>
      <c r="G656" t="s">
        <v>39</v>
      </c>
      <c r="H656" t="s">
        <v>1282</v>
      </c>
      <c r="I656">
        <f>MONTH(Table6[[#This Row],[Loan Date]])</f>
        <v>9</v>
      </c>
      <c r="J656" t="str">
        <f>_xlfn.XLOOKUP(Table6[[#This Row],[Numeric Month]],$N$5:$N$11,$O$5:$O$11)</f>
        <v>Sept</v>
      </c>
      <c r="K656" t="str">
        <f>_xlfn.XLOOKUP(Table6[[#This Row],[Loan Date]],$Q$5:$Q$152,$R$5:$R$152)</f>
        <v>Wednesday</v>
      </c>
      <c r="L656" t="str">
        <f>_xlfn.XLOOKUP(Table6[[#This Row],[Loan Date]],$Q$5:$Q$152,$S$5:$S$152)</f>
        <v>Week 1</v>
      </c>
    </row>
    <row r="657" spans="1:12" x14ac:dyDescent="0.2">
      <c r="A657" s="1">
        <v>44832</v>
      </c>
      <c r="B657" t="s">
        <v>7</v>
      </c>
      <c r="C657" s="1">
        <v>44839</v>
      </c>
      <c r="D657" t="s">
        <v>1334</v>
      </c>
      <c r="E657" t="s">
        <v>52</v>
      </c>
      <c r="F657" t="s">
        <v>51</v>
      </c>
      <c r="G657" t="s">
        <v>1</v>
      </c>
      <c r="H657" t="s">
        <v>1282</v>
      </c>
      <c r="I657">
        <f>MONTH(Table6[[#This Row],[Loan Date]])</f>
        <v>9</v>
      </c>
      <c r="J657" t="str">
        <f>_xlfn.XLOOKUP(Table6[[#This Row],[Numeric Month]],$N$5:$N$11,$O$5:$O$11)</f>
        <v>Sept</v>
      </c>
      <c r="K657" t="str">
        <f>_xlfn.XLOOKUP(Table6[[#This Row],[Loan Date]],$Q$5:$Q$152,$R$5:$R$152)</f>
        <v>Wednesday</v>
      </c>
      <c r="L657" t="str">
        <f>_xlfn.XLOOKUP(Table6[[#This Row],[Loan Date]],$Q$5:$Q$152,$S$5:$S$152)</f>
        <v>Week 1</v>
      </c>
    </row>
    <row r="658" spans="1:12" x14ac:dyDescent="0.2">
      <c r="A658" s="1">
        <v>44832</v>
      </c>
      <c r="B658" t="s">
        <v>7</v>
      </c>
      <c r="C658" s="1">
        <v>44839</v>
      </c>
      <c r="D658" t="s">
        <v>308</v>
      </c>
      <c r="E658" t="s">
        <v>52</v>
      </c>
      <c r="F658" t="s">
        <v>51</v>
      </c>
      <c r="G658" t="s">
        <v>1</v>
      </c>
      <c r="H658" t="s">
        <v>1282</v>
      </c>
      <c r="I658">
        <f>MONTH(Table6[[#This Row],[Loan Date]])</f>
        <v>9</v>
      </c>
      <c r="J658" t="str">
        <f>_xlfn.XLOOKUP(Table6[[#This Row],[Numeric Month]],$N$5:$N$11,$O$5:$O$11)</f>
        <v>Sept</v>
      </c>
      <c r="K658" t="str">
        <f>_xlfn.XLOOKUP(Table6[[#This Row],[Loan Date]],$Q$5:$Q$152,$R$5:$R$152)</f>
        <v>Wednesday</v>
      </c>
      <c r="L658" t="str">
        <f>_xlfn.XLOOKUP(Table6[[#This Row],[Loan Date]],$Q$5:$Q$152,$S$5:$S$152)</f>
        <v>Week 1</v>
      </c>
    </row>
    <row r="659" spans="1:12" x14ac:dyDescent="0.2">
      <c r="A659" s="1">
        <v>44832</v>
      </c>
      <c r="B659" t="s">
        <v>5</v>
      </c>
      <c r="C659" s="1">
        <v>44832</v>
      </c>
      <c r="D659" t="s">
        <v>923</v>
      </c>
      <c r="E659" t="s">
        <v>37</v>
      </c>
      <c r="F659" t="s">
        <v>37</v>
      </c>
      <c r="G659" t="s">
        <v>20</v>
      </c>
      <c r="H659" t="s">
        <v>1282</v>
      </c>
      <c r="I659">
        <f>MONTH(Table6[[#This Row],[Loan Date]])</f>
        <v>9</v>
      </c>
      <c r="J659" t="str">
        <f>_xlfn.XLOOKUP(Table6[[#This Row],[Numeric Month]],$N$5:$N$11,$O$5:$O$11)</f>
        <v>Sept</v>
      </c>
      <c r="K659" t="str">
        <f>_xlfn.XLOOKUP(Table6[[#This Row],[Loan Date]],$Q$5:$Q$152,$R$5:$R$152)</f>
        <v>Wednesday</v>
      </c>
      <c r="L659" t="str">
        <f>_xlfn.XLOOKUP(Table6[[#This Row],[Loan Date]],$Q$5:$Q$152,$S$5:$S$152)</f>
        <v>Week 1</v>
      </c>
    </row>
    <row r="660" spans="1:12" x14ac:dyDescent="0.2">
      <c r="A660" s="1">
        <v>44832</v>
      </c>
      <c r="B660" t="s">
        <v>5</v>
      </c>
      <c r="C660" s="1">
        <v>44832</v>
      </c>
      <c r="D660" t="s">
        <v>408</v>
      </c>
      <c r="E660" t="s">
        <v>23</v>
      </c>
      <c r="F660" t="s">
        <v>23</v>
      </c>
      <c r="G660" t="s">
        <v>20</v>
      </c>
      <c r="H660" t="s">
        <v>1282</v>
      </c>
      <c r="I660">
        <f>MONTH(Table6[[#This Row],[Loan Date]])</f>
        <v>9</v>
      </c>
      <c r="J660" t="str">
        <f>_xlfn.XLOOKUP(Table6[[#This Row],[Numeric Month]],$N$5:$N$11,$O$5:$O$11)</f>
        <v>Sept</v>
      </c>
      <c r="K660" t="str">
        <f>_xlfn.XLOOKUP(Table6[[#This Row],[Loan Date]],$Q$5:$Q$152,$R$5:$R$152)</f>
        <v>Wednesday</v>
      </c>
      <c r="L660" t="str">
        <f>_xlfn.XLOOKUP(Table6[[#This Row],[Loan Date]],$Q$5:$Q$152,$S$5:$S$152)</f>
        <v>Week 1</v>
      </c>
    </row>
    <row r="661" spans="1:12" x14ac:dyDescent="0.2">
      <c r="A661" s="1">
        <v>44832</v>
      </c>
      <c r="B661" t="s">
        <v>5</v>
      </c>
      <c r="C661" s="1">
        <v>44832</v>
      </c>
      <c r="D661" t="s">
        <v>952</v>
      </c>
      <c r="E661" t="s">
        <v>37</v>
      </c>
      <c r="F661" t="s">
        <v>37</v>
      </c>
      <c r="G661" t="s">
        <v>20</v>
      </c>
      <c r="H661" t="s">
        <v>1282</v>
      </c>
      <c r="I661">
        <f>MONTH(Table6[[#This Row],[Loan Date]])</f>
        <v>9</v>
      </c>
      <c r="J661" t="str">
        <f>_xlfn.XLOOKUP(Table6[[#This Row],[Numeric Month]],$N$5:$N$11,$O$5:$O$11)</f>
        <v>Sept</v>
      </c>
      <c r="K661" t="str">
        <f>_xlfn.XLOOKUP(Table6[[#This Row],[Loan Date]],$Q$5:$Q$152,$R$5:$R$152)</f>
        <v>Wednesday</v>
      </c>
      <c r="L661" t="str">
        <f>_xlfn.XLOOKUP(Table6[[#This Row],[Loan Date]],$Q$5:$Q$152,$S$5:$S$152)</f>
        <v>Week 1</v>
      </c>
    </row>
    <row r="662" spans="1:12" x14ac:dyDescent="0.2">
      <c r="A662" s="1">
        <v>44832</v>
      </c>
      <c r="B662" t="s">
        <v>5</v>
      </c>
      <c r="C662" s="1">
        <v>44832</v>
      </c>
      <c r="D662" t="s">
        <v>798</v>
      </c>
      <c r="E662" t="s">
        <v>797</v>
      </c>
      <c r="F662" t="s">
        <v>797</v>
      </c>
      <c r="G662" t="s">
        <v>11</v>
      </c>
      <c r="H662" t="s">
        <v>1282</v>
      </c>
      <c r="I662">
        <f>MONTH(Table6[[#This Row],[Loan Date]])</f>
        <v>9</v>
      </c>
      <c r="J662" t="str">
        <f>_xlfn.XLOOKUP(Table6[[#This Row],[Numeric Month]],$N$5:$N$11,$O$5:$O$11)</f>
        <v>Sept</v>
      </c>
      <c r="K662" t="str">
        <f>_xlfn.XLOOKUP(Table6[[#This Row],[Loan Date]],$Q$5:$Q$152,$R$5:$R$152)</f>
        <v>Wednesday</v>
      </c>
      <c r="L662" t="str">
        <f>_xlfn.XLOOKUP(Table6[[#This Row],[Loan Date]],$Q$5:$Q$152,$S$5:$S$152)</f>
        <v>Week 1</v>
      </c>
    </row>
    <row r="663" spans="1:12" x14ac:dyDescent="0.2">
      <c r="A663" s="1">
        <v>44832</v>
      </c>
      <c r="B663" t="s">
        <v>7</v>
      </c>
      <c r="C663" s="1">
        <v>44846</v>
      </c>
      <c r="D663" t="s">
        <v>1573</v>
      </c>
      <c r="E663" t="s">
        <v>9</v>
      </c>
      <c r="F663" t="s">
        <v>8</v>
      </c>
      <c r="G663" t="s">
        <v>1</v>
      </c>
      <c r="H663" t="s">
        <v>1282</v>
      </c>
      <c r="I663">
        <f>MONTH(Table6[[#This Row],[Loan Date]])</f>
        <v>9</v>
      </c>
      <c r="J663" t="str">
        <f>_xlfn.XLOOKUP(Table6[[#This Row],[Numeric Month]],$N$5:$N$11,$O$5:$O$11)</f>
        <v>Sept</v>
      </c>
      <c r="K663" t="str">
        <f>_xlfn.XLOOKUP(Table6[[#This Row],[Loan Date]],$Q$5:$Q$152,$R$5:$R$152)</f>
        <v>Wednesday</v>
      </c>
      <c r="L663" t="str">
        <f>_xlfn.XLOOKUP(Table6[[#This Row],[Loan Date]],$Q$5:$Q$152,$S$5:$S$152)</f>
        <v>Week 1</v>
      </c>
    </row>
    <row r="664" spans="1:12" x14ac:dyDescent="0.2">
      <c r="A664" s="1">
        <v>44832</v>
      </c>
      <c r="B664" t="s">
        <v>7</v>
      </c>
      <c r="C664" s="1">
        <v>44832</v>
      </c>
      <c r="D664" t="s">
        <v>913</v>
      </c>
      <c r="E664" t="s">
        <v>37</v>
      </c>
      <c r="F664" t="s">
        <v>37</v>
      </c>
      <c r="G664" t="s">
        <v>20</v>
      </c>
      <c r="H664" t="s">
        <v>1282</v>
      </c>
      <c r="I664">
        <f>MONTH(Table6[[#This Row],[Loan Date]])</f>
        <v>9</v>
      </c>
      <c r="J664" t="str">
        <f>_xlfn.XLOOKUP(Table6[[#This Row],[Numeric Month]],$N$5:$N$11,$O$5:$O$11)</f>
        <v>Sept</v>
      </c>
      <c r="K664" t="str">
        <f>_xlfn.XLOOKUP(Table6[[#This Row],[Loan Date]],$Q$5:$Q$152,$R$5:$R$152)</f>
        <v>Wednesday</v>
      </c>
      <c r="L664" t="str">
        <f>_xlfn.XLOOKUP(Table6[[#This Row],[Loan Date]],$Q$5:$Q$152,$S$5:$S$152)</f>
        <v>Week 1</v>
      </c>
    </row>
    <row r="665" spans="1:12" x14ac:dyDescent="0.2">
      <c r="A665" s="1">
        <v>44832</v>
      </c>
      <c r="B665" t="s">
        <v>7</v>
      </c>
      <c r="C665" s="1">
        <v>44839</v>
      </c>
      <c r="D665" t="s">
        <v>607</v>
      </c>
      <c r="E665" t="s">
        <v>52</v>
      </c>
      <c r="F665" t="s">
        <v>51</v>
      </c>
      <c r="G665" t="s">
        <v>1</v>
      </c>
      <c r="H665" t="s">
        <v>1282</v>
      </c>
      <c r="I665">
        <f>MONTH(Table6[[#This Row],[Loan Date]])</f>
        <v>9</v>
      </c>
      <c r="J665" t="str">
        <f>_xlfn.XLOOKUP(Table6[[#This Row],[Numeric Month]],$N$5:$N$11,$O$5:$O$11)</f>
        <v>Sept</v>
      </c>
      <c r="K665" t="str">
        <f>_xlfn.XLOOKUP(Table6[[#This Row],[Loan Date]],$Q$5:$Q$152,$R$5:$R$152)</f>
        <v>Wednesday</v>
      </c>
      <c r="L665" t="str">
        <f>_xlfn.XLOOKUP(Table6[[#This Row],[Loan Date]],$Q$5:$Q$152,$S$5:$S$152)</f>
        <v>Week 1</v>
      </c>
    </row>
    <row r="666" spans="1:12" x14ac:dyDescent="0.2">
      <c r="A666" s="1">
        <v>44832</v>
      </c>
      <c r="B666" t="s">
        <v>7</v>
      </c>
      <c r="C666" s="1">
        <v>44839</v>
      </c>
      <c r="D666" t="s">
        <v>1248</v>
      </c>
      <c r="E666" t="s">
        <v>9</v>
      </c>
      <c r="F666" t="s">
        <v>8</v>
      </c>
      <c r="G666" t="s">
        <v>1</v>
      </c>
      <c r="H666" t="s">
        <v>1282</v>
      </c>
      <c r="I666">
        <f>MONTH(Table6[[#This Row],[Loan Date]])</f>
        <v>9</v>
      </c>
      <c r="J666" t="str">
        <f>_xlfn.XLOOKUP(Table6[[#This Row],[Numeric Month]],$N$5:$N$11,$O$5:$O$11)</f>
        <v>Sept</v>
      </c>
      <c r="K666" t="str">
        <f>_xlfn.XLOOKUP(Table6[[#This Row],[Loan Date]],$Q$5:$Q$152,$R$5:$R$152)</f>
        <v>Wednesday</v>
      </c>
      <c r="L666" t="str">
        <f>_xlfn.XLOOKUP(Table6[[#This Row],[Loan Date]],$Q$5:$Q$152,$S$5:$S$152)</f>
        <v>Week 1</v>
      </c>
    </row>
    <row r="667" spans="1:12" x14ac:dyDescent="0.2">
      <c r="A667" s="1">
        <v>44832</v>
      </c>
      <c r="B667" t="s">
        <v>5</v>
      </c>
      <c r="C667" s="1">
        <v>44832</v>
      </c>
      <c r="D667" t="s">
        <v>1486</v>
      </c>
      <c r="E667" t="s">
        <v>204</v>
      </c>
      <c r="F667" t="s">
        <v>8</v>
      </c>
      <c r="G667" t="s">
        <v>1</v>
      </c>
      <c r="H667" t="s">
        <v>1282</v>
      </c>
      <c r="I667">
        <f>MONTH(Table6[[#This Row],[Loan Date]])</f>
        <v>9</v>
      </c>
      <c r="J667" t="str">
        <f>_xlfn.XLOOKUP(Table6[[#This Row],[Numeric Month]],$N$5:$N$11,$O$5:$O$11)</f>
        <v>Sept</v>
      </c>
      <c r="K667" t="str">
        <f>_xlfn.XLOOKUP(Table6[[#This Row],[Loan Date]],$Q$5:$Q$152,$R$5:$R$152)</f>
        <v>Wednesday</v>
      </c>
      <c r="L667" t="str">
        <f>_xlfn.XLOOKUP(Table6[[#This Row],[Loan Date]],$Q$5:$Q$152,$S$5:$S$152)</f>
        <v>Week 1</v>
      </c>
    </row>
    <row r="668" spans="1:12" x14ac:dyDescent="0.2">
      <c r="A668" s="1">
        <v>44832</v>
      </c>
      <c r="B668" t="s">
        <v>7</v>
      </c>
      <c r="C668" s="1">
        <v>44846</v>
      </c>
      <c r="D668" t="s">
        <v>789</v>
      </c>
      <c r="E668" t="s">
        <v>9</v>
      </c>
      <c r="F668" t="s">
        <v>8</v>
      </c>
      <c r="G668" t="s">
        <v>1</v>
      </c>
      <c r="H668" t="s">
        <v>1282</v>
      </c>
      <c r="I668">
        <f>MONTH(Table6[[#This Row],[Loan Date]])</f>
        <v>9</v>
      </c>
      <c r="J668" t="str">
        <f>_xlfn.XLOOKUP(Table6[[#This Row],[Numeric Month]],$N$5:$N$11,$O$5:$O$11)</f>
        <v>Sept</v>
      </c>
      <c r="K668" t="str">
        <f>_xlfn.XLOOKUP(Table6[[#This Row],[Loan Date]],$Q$5:$Q$152,$R$5:$R$152)</f>
        <v>Wednesday</v>
      </c>
      <c r="L668" t="str">
        <f>_xlfn.XLOOKUP(Table6[[#This Row],[Loan Date]],$Q$5:$Q$152,$S$5:$S$152)</f>
        <v>Week 1</v>
      </c>
    </row>
    <row r="669" spans="1:12" x14ac:dyDescent="0.2">
      <c r="A669" s="1">
        <v>44832</v>
      </c>
      <c r="B669" t="s">
        <v>7</v>
      </c>
      <c r="C669" s="1">
        <v>44832</v>
      </c>
      <c r="D669" t="s">
        <v>1510</v>
      </c>
      <c r="E669" t="s">
        <v>49</v>
      </c>
      <c r="F669" t="s">
        <v>49</v>
      </c>
      <c r="G669" t="s">
        <v>20</v>
      </c>
      <c r="H669" t="s">
        <v>1282</v>
      </c>
      <c r="I669">
        <f>MONTH(Table6[[#This Row],[Loan Date]])</f>
        <v>9</v>
      </c>
      <c r="J669" t="str">
        <f>_xlfn.XLOOKUP(Table6[[#This Row],[Numeric Month]],$N$5:$N$11,$O$5:$O$11)</f>
        <v>Sept</v>
      </c>
      <c r="K669" t="str">
        <f>_xlfn.XLOOKUP(Table6[[#This Row],[Loan Date]],$Q$5:$Q$152,$R$5:$R$152)</f>
        <v>Wednesday</v>
      </c>
      <c r="L669" t="str">
        <f>_xlfn.XLOOKUP(Table6[[#This Row],[Loan Date]],$Q$5:$Q$152,$S$5:$S$152)</f>
        <v>Week 1</v>
      </c>
    </row>
    <row r="670" spans="1:12" x14ac:dyDescent="0.2">
      <c r="A670" s="1">
        <v>44832</v>
      </c>
      <c r="B670" t="s">
        <v>7</v>
      </c>
      <c r="C670" s="1">
        <v>44832</v>
      </c>
      <c r="D670" t="s">
        <v>236</v>
      </c>
      <c r="E670" t="s">
        <v>23</v>
      </c>
      <c r="F670" t="s">
        <v>23</v>
      </c>
      <c r="G670" t="s">
        <v>20</v>
      </c>
      <c r="H670" t="s">
        <v>1282</v>
      </c>
      <c r="I670">
        <f>MONTH(Table6[[#This Row],[Loan Date]])</f>
        <v>9</v>
      </c>
      <c r="J670" t="str">
        <f>_xlfn.XLOOKUP(Table6[[#This Row],[Numeric Month]],$N$5:$N$11,$O$5:$O$11)</f>
        <v>Sept</v>
      </c>
      <c r="K670" t="str">
        <f>_xlfn.XLOOKUP(Table6[[#This Row],[Loan Date]],$Q$5:$Q$152,$R$5:$R$152)</f>
        <v>Wednesday</v>
      </c>
      <c r="L670" t="str">
        <f>_xlfn.XLOOKUP(Table6[[#This Row],[Loan Date]],$Q$5:$Q$152,$S$5:$S$152)</f>
        <v>Week 1</v>
      </c>
    </row>
    <row r="671" spans="1:12" x14ac:dyDescent="0.2">
      <c r="A671" s="1">
        <v>44832</v>
      </c>
      <c r="B671" t="s">
        <v>7</v>
      </c>
      <c r="C671" s="1">
        <v>44832</v>
      </c>
      <c r="D671" t="s">
        <v>589</v>
      </c>
      <c r="E671" t="s">
        <v>21</v>
      </c>
      <c r="F671" t="s">
        <v>21</v>
      </c>
      <c r="G671" t="s">
        <v>20</v>
      </c>
      <c r="H671" t="s">
        <v>1282</v>
      </c>
      <c r="I671">
        <f>MONTH(Table6[[#This Row],[Loan Date]])</f>
        <v>9</v>
      </c>
      <c r="J671" t="str">
        <f>_xlfn.XLOOKUP(Table6[[#This Row],[Numeric Month]],$N$5:$N$11,$O$5:$O$11)</f>
        <v>Sept</v>
      </c>
      <c r="K671" t="str">
        <f>_xlfn.XLOOKUP(Table6[[#This Row],[Loan Date]],$Q$5:$Q$152,$R$5:$R$152)</f>
        <v>Wednesday</v>
      </c>
      <c r="L671" t="str">
        <f>_xlfn.XLOOKUP(Table6[[#This Row],[Loan Date]],$Q$5:$Q$152,$S$5:$S$152)</f>
        <v>Week 1</v>
      </c>
    </row>
    <row r="672" spans="1:12" x14ac:dyDescent="0.2">
      <c r="A672" s="1">
        <v>44832</v>
      </c>
      <c r="B672" t="s">
        <v>7</v>
      </c>
      <c r="C672" s="1">
        <v>44832</v>
      </c>
      <c r="D672" t="s">
        <v>910</v>
      </c>
      <c r="E672" t="s">
        <v>37</v>
      </c>
      <c r="F672" t="s">
        <v>37</v>
      </c>
      <c r="G672" t="s">
        <v>20</v>
      </c>
      <c r="H672" t="s">
        <v>1282</v>
      </c>
      <c r="I672">
        <f>MONTH(Table6[[#This Row],[Loan Date]])</f>
        <v>9</v>
      </c>
      <c r="J672" t="str">
        <f>_xlfn.XLOOKUP(Table6[[#This Row],[Numeric Month]],$N$5:$N$11,$O$5:$O$11)</f>
        <v>Sept</v>
      </c>
      <c r="K672" t="str">
        <f>_xlfn.XLOOKUP(Table6[[#This Row],[Loan Date]],$Q$5:$Q$152,$R$5:$R$152)</f>
        <v>Wednesday</v>
      </c>
      <c r="L672" t="str">
        <f>_xlfn.XLOOKUP(Table6[[#This Row],[Loan Date]],$Q$5:$Q$152,$S$5:$S$152)</f>
        <v>Week 1</v>
      </c>
    </row>
    <row r="673" spans="1:12" x14ac:dyDescent="0.2">
      <c r="A673" s="1">
        <v>44832</v>
      </c>
      <c r="B673" t="s">
        <v>5</v>
      </c>
      <c r="C673" s="1">
        <v>44832</v>
      </c>
      <c r="D673" t="s">
        <v>1460</v>
      </c>
      <c r="E673" t="s">
        <v>37</v>
      </c>
      <c r="F673" t="s">
        <v>37</v>
      </c>
      <c r="G673" t="s">
        <v>20</v>
      </c>
      <c r="H673" t="s">
        <v>1282</v>
      </c>
      <c r="I673">
        <f>MONTH(Table6[[#This Row],[Loan Date]])</f>
        <v>9</v>
      </c>
      <c r="J673" t="str">
        <f>_xlfn.XLOOKUP(Table6[[#This Row],[Numeric Month]],$N$5:$N$11,$O$5:$O$11)</f>
        <v>Sept</v>
      </c>
      <c r="K673" t="str">
        <f>_xlfn.XLOOKUP(Table6[[#This Row],[Loan Date]],$Q$5:$Q$152,$R$5:$R$152)</f>
        <v>Wednesday</v>
      </c>
      <c r="L673" t="str">
        <f>_xlfn.XLOOKUP(Table6[[#This Row],[Loan Date]],$Q$5:$Q$152,$S$5:$S$152)</f>
        <v>Week 1</v>
      </c>
    </row>
    <row r="674" spans="1:12" x14ac:dyDescent="0.2">
      <c r="A674" s="1">
        <v>44832</v>
      </c>
      <c r="B674" t="s">
        <v>7</v>
      </c>
      <c r="C674" s="1">
        <v>44832</v>
      </c>
      <c r="D674" t="s">
        <v>996</v>
      </c>
      <c r="E674" t="s">
        <v>168</v>
      </c>
      <c r="F674" t="s">
        <v>168</v>
      </c>
      <c r="G674" t="s">
        <v>20</v>
      </c>
      <c r="H674" t="s">
        <v>1282</v>
      </c>
      <c r="I674">
        <f>MONTH(Table6[[#This Row],[Loan Date]])</f>
        <v>9</v>
      </c>
      <c r="J674" t="str">
        <f>_xlfn.XLOOKUP(Table6[[#This Row],[Numeric Month]],$N$5:$N$11,$O$5:$O$11)</f>
        <v>Sept</v>
      </c>
      <c r="K674" t="str">
        <f>_xlfn.XLOOKUP(Table6[[#This Row],[Loan Date]],$Q$5:$Q$152,$R$5:$R$152)</f>
        <v>Wednesday</v>
      </c>
      <c r="L674" t="str">
        <f>_xlfn.XLOOKUP(Table6[[#This Row],[Loan Date]],$Q$5:$Q$152,$S$5:$S$152)</f>
        <v>Week 1</v>
      </c>
    </row>
    <row r="675" spans="1:12" x14ac:dyDescent="0.2">
      <c r="A675" s="1">
        <v>44832</v>
      </c>
      <c r="B675" t="s">
        <v>5</v>
      </c>
      <c r="C675" s="1">
        <v>44832</v>
      </c>
      <c r="D675" t="s">
        <v>29</v>
      </c>
      <c r="E675" t="s">
        <v>23</v>
      </c>
      <c r="F675" t="s">
        <v>23</v>
      </c>
      <c r="G675" t="s">
        <v>20</v>
      </c>
      <c r="H675" t="s">
        <v>1282</v>
      </c>
      <c r="I675">
        <f>MONTH(Table6[[#This Row],[Loan Date]])</f>
        <v>9</v>
      </c>
      <c r="J675" t="str">
        <f>_xlfn.XLOOKUP(Table6[[#This Row],[Numeric Month]],$N$5:$N$11,$O$5:$O$11)</f>
        <v>Sept</v>
      </c>
      <c r="K675" t="str">
        <f>_xlfn.XLOOKUP(Table6[[#This Row],[Loan Date]],$Q$5:$Q$152,$R$5:$R$152)</f>
        <v>Wednesday</v>
      </c>
      <c r="L675" t="str">
        <f>_xlfn.XLOOKUP(Table6[[#This Row],[Loan Date]],$Q$5:$Q$152,$S$5:$S$152)</f>
        <v>Week 1</v>
      </c>
    </row>
    <row r="676" spans="1:12" x14ac:dyDescent="0.2">
      <c r="A676" s="1">
        <v>44832</v>
      </c>
      <c r="B676" t="s">
        <v>5</v>
      </c>
      <c r="C676" s="1">
        <v>44832</v>
      </c>
      <c r="D676" t="s">
        <v>1523</v>
      </c>
      <c r="E676" t="s">
        <v>21</v>
      </c>
      <c r="F676" t="s">
        <v>21</v>
      </c>
      <c r="G676" t="s">
        <v>20</v>
      </c>
      <c r="H676" t="s">
        <v>1282</v>
      </c>
      <c r="I676">
        <f>MONTH(Table6[[#This Row],[Loan Date]])</f>
        <v>9</v>
      </c>
      <c r="J676" t="str">
        <f>_xlfn.XLOOKUP(Table6[[#This Row],[Numeric Month]],$N$5:$N$11,$O$5:$O$11)</f>
        <v>Sept</v>
      </c>
      <c r="K676" t="str">
        <f>_xlfn.XLOOKUP(Table6[[#This Row],[Loan Date]],$Q$5:$Q$152,$R$5:$R$152)</f>
        <v>Wednesday</v>
      </c>
      <c r="L676" t="str">
        <f>_xlfn.XLOOKUP(Table6[[#This Row],[Loan Date]],$Q$5:$Q$152,$S$5:$S$152)</f>
        <v>Week 1</v>
      </c>
    </row>
    <row r="677" spans="1:12" x14ac:dyDescent="0.2">
      <c r="A677" s="1">
        <v>44832</v>
      </c>
      <c r="B677" t="s">
        <v>7</v>
      </c>
      <c r="C677" s="1">
        <v>44832</v>
      </c>
      <c r="D677" t="s">
        <v>969</v>
      </c>
      <c r="E677" t="s">
        <v>37</v>
      </c>
      <c r="F677" t="s">
        <v>37</v>
      </c>
      <c r="G677" t="s">
        <v>20</v>
      </c>
      <c r="H677" t="s">
        <v>1282</v>
      </c>
      <c r="I677">
        <f>MONTH(Table6[[#This Row],[Loan Date]])</f>
        <v>9</v>
      </c>
      <c r="J677" t="str">
        <f>_xlfn.XLOOKUP(Table6[[#This Row],[Numeric Month]],$N$5:$N$11,$O$5:$O$11)</f>
        <v>Sept</v>
      </c>
      <c r="K677" t="str">
        <f>_xlfn.XLOOKUP(Table6[[#This Row],[Loan Date]],$Q$5:$Q$152,$R$5:$R$152)</f>
        <v>Wednesday</v>
      </c>
      <c r="L677" t="str">
        <f>_xlfn.XLOOKUP(Table6[[#This Row],[Loan Date]],$Q$5:$Q$152,$S$5:$S$152)</f>
        <v>Week 1</v>
      </c>
    </row>
    <row r="678" spans="1:12" x14ac:dyDescent="0.2">
      <c r="A678" s="1">
        <v>44832</v>
      </c>
      <c r="B678" t="s">
        <v>7</v>
      </c>
      <c r="C678" s="1">
        <v>44832</v>
      </c>
      <c r="D678" t="s">
        <v>171</v>
      </c>
      <c r="E678" t="s">
        <v>23</v>
      </c>
      <c r="F678" t="s">
        <v>23</v>
      </c>
      <c r="G678" t="s">
        <v>20</v>
      </c>
      <c r="H678" t="s">
        <v>1282</v>
      </c>
      <c r="I678">
        <f>MONTH(Table6[[#This Row],[Loan Date]])</f>
        <v>9</v>
      </c>
      <c r="J678" t="str">
        <f>_xlfn.XLOOKUP(Table6[[#This Row],[Numeric Month]],$N$5:$N$11,$O$5:$O$11)</f>
        <v>Sept</v>
      </c>
      <c r="K678" t="str">
        <f>_xlfn.XLOOKUP(Table6[[#This Row],[Loan Date]],$Q$5:$Q$152,$R$5:$R$152)</f>
        <v>Wednesday</v>
      </c>
      <c r="L678" t="str">
        <f>_xlfn.XLOOKUP(Table6[[#This Row],[Loan Date]],$Q$5:$Q$152,$S$5:$S$152)</f>
        <v>Week 1</v>
      </c>
    </row>
    <row r="679" spans="1:12" x14ac:dyDescent="0.2">
      <c r="A679" s="1">
        <v>44832</v>
      </c>
      <c r="B679" t="s">
        <v>7</v>
      </c>
      <c r="C679" s="1">
        <v>44832</v>
      </c>
      <c r="D679" t="s">
        <v>383</v>
      </c>
      <c r="E679" t="s">
        <v>21</v>
      </c>
      <c r="F679" t="s">
        <v>21</v>
      </c>
      <c r="G679" t="s">
        <v>20</v>
      </c>
      <c r="H679" t="s">
        <v>1282</v>
      </c>
      <c r="I679">
        <f>MONTH(Table6[[#This Row],[Loan Date]])</f>
        <v>9</v>
      </c>
      <c r="J679" t="str">
        <f>_xlfn.XLOOKUP(Table6[[#This Row],[Numeric Month]],$N$5:$N$11,$O$5:$O$11)</f>
        <v>Sept</v>
      </c>
      <c r="K679" t="str">
        <f>_xlfn.XLOOKUP(Table6[[#This Row],[Loan Date]],$Q$5:$Q$152,$R$5:$R$152)</f>
        <v>Wednesday</v>
      </c>
      <c r="L679" t="str">
        <f>_xlfn.XLOOKUP(Table6[[#This Row],[Loan Date]],$Q$5:$Q$152,$S$5:$S$152)</f>
        <v>Week 1</v>
      </c>
    </row>
    <row r="680" spans="1:12" x14ac:dyDescent="0.2">
      <c r="A680" s="1">
        <v>44832</v>
      </c>
      <c r="B680" t="s">
        <v>7</v>
      </c>
      <c r="C680" s="1">
        <v>44832</v>
      </c>
      <c r="D680" t="s">
        <v>1491</v>
      </c>
      <c r="E680" t="s">
        <v>23</v>
      </c>
      <c r="F680" t="s">
        <v>23</v>
      </c>
      <c r="G680" t="s">
        <v>20</v>
      </c>
      <c r="H680" t="s">
        <v>1282</v>
      </c>
      <c r="I680">
        <f>MONTH(Table6[[#This Row],[Loan Date]])</f>
        <v>9</v>
      </c>
      <c r="J680" t="str">
        <f>_xlfn.XLOOKUP(Table6[[#This Row],[Numeric Month]],$N$5:$N$11,$O$5:$O$11)</f>
        <v>Sept</v>
      </c>
      <c r="K680" t="str">
        <f>_xlfn.XLOOKUP(Table6[[#This Row],[Loan Date]],$Q$5:$Q$152,$R$5:$R$152)</f>
        <v>Wednesday</v>
      </c>
      <c r="L680" t="str">
        <f>_xlfn.XLOOKUP(Table6[[#This Row],[Loan Date]],$Q$5:$Q$152,$S$5:$S$152)</f>
        <v>Week 1</v>
      </c>
    </row>
    <row r="681" spans="1:12" x14ac:dyDescent="0.2">
      <c r="A681" s="1">
        <v>44832</v>
      </c>
      <c r="B681" t="s">
        <v>5</v>
      </c>
      <c r="C681" s="1">
        <v>44832</v>
      </c>
      <c r="D681" t="s">
        <v>24</v>
      </c>
      <c r="E681" t="s">
        <v>23</v>
      </c>
      <c r="F681" t="s">
        <v>23</v>
      </c>
      <c r="G681" t="s">
        <v>20</v>
      </c>
      <c r="H681" t="s">
        <v>1282</v>
      </c>
      <c r="I681">
        <f>MONTH(Table6[[#This Row],[Loan Date]])</f>
        <v>9</v>
      </c>
      <c r="J681" t="str">
        <f>_xlfn.XLOOKUP(Table6[[#This Row],[Numeric Month]],$N$5:$N$11,$O$5:$O$11)</f>
        <v>Sept</v>
      </c>
      <c r="K681" t="str">
        <f>_xlfn.XLOOKUP(Table6[[#This Row],[Loan Date]],$Q$5:$Q$152,$R$5:$R$152)</f>
        <v>Wednesday</v>
      </c>
      <c r="L681" t="str">
        <f>_xlfn.XLOOKUP(Table6[[#This Row],[Loan Date]],$Q$5:$Q$152,$S$5:$S$152)</f>
        <v>Week 1</v>
      </c>
    </row>
    <row r="682" spans="1:12" x14ac:dyDescent="0.2">
      <c r="A682" s="1">
        <v>44832</v>
      </c>
      <c r="B682" t="s">
        <v>7</v>
      </c>
      <c r="C682" s="1">
        <v>44832</v>
      </c>
      <c r="D682" t="s">
        <v>969</v>
      </c>
      <c r="E682" t="s">
        <v>37</v>
      </c>
      <c r="F682" t="s">
        <v>37</v>
      </c>
      <c r="G682" t="s">
        <v>20</v>
      </c>
      <c r="H682" t="s">
        <v>1282</v>
      </c>
      <c r="I682">
        <f>MONTH(Table6[[#This Row],[Loan Date]])</f>
        <v>9</v>
      </c>
      <c r="J682" t="str">
        <f>_xlfn.XLOOKUP(Table6[[#This Row],[Numeric Month]],$N$5:$N$11,$O$5:$O$11)</f>
        <v>Sept</v>
      </c>
      <c r="K682" t="str">
        <f>_xlfn.XLOOKUP(Table6[[#This Row],[Loan Date]],$Q$5:$Q$152,$R$5:$R$152)</f>
        <v>Wednesday</v>
      </c>
      <c r="L682" t="str">
        <f>_xlfn.XLOOKUP(Table6[[#This Row],[Loan Date]],$Q$5:$Q$152,$S$5:$S$152)</f>
        <v>Week 1</v>
      </c>
    </row>
    <row r="683" spans="1:12" x14ac:dyDescent="0.2">
      <c r="A683" s="1">
        <v>44832</v>
      </c>
      <c r="B683" t="s">
        <v>7</v>
      </c>
      <c r="C683" s="1">
        <v>44832</v>
      </c>
      <c r="D683" t="s">
        <v>1491</v>
      </c>
      <c r="E683" t="s">
        <v>23</v>
      </c>
      <c r="F683" t="s">
        <v>23</v>
      </c>
      <c r="G683" t="s">
        <v>20</v>
      </c>
      <c r="H683" t="s">
        <v>1282</v>
      </c>
      <c r="I683">
        <f>MONTH(Table6[[#This Row],[Loan Date]])</f>
        <v>9</v>
      </c>
      <c r="J683" t="str">
        <f>_xlfn.XLOOKUP(Table6[[#This Row],[Numeric Month]],$N$5:$N$11,$O$5:$O$11)</f>
        <v>Sept</v>
      </c>
      <c r="K683" t="str">
        <f>_xlfn.XLOOKUP(Table6[[#This Row],[Loan Date]],$Q$5:$Q$152,$R$5:$R$152)</f>
        <v>Wednesday</v>
      </c>
      <c r="L683" t="str">
        <f>_xlfn.XLOOKUP(Table6[[#This Row],[Loan Date]],$Q$5:$Q$152,$S$5:$S$152)</f>
        <v>Week 1</v>
      </c>
    </row>
    <row r="684" spans="1:12" x14ac:dyDescent="0.2">
      <c r="A684" s="1">
        <v>44832</v>
      </c>
      <c r="B684" t="s">
        <v>7</v>
      </c>
      <c r="C684" s="1">
        <v>44832</v>
      </c>
      <c r="D684" t="s">
        <v>969</v>
      </c>
      <c r="E684" t="s">
        <v>37</v>
      </c>
      <c r="F684" t="s">
        <v>37</v>
      </c>
      <c r="G684" t="s">
        <v>20</v>
      </c>
      <c r="H684" t="s">
        <v>1282</v>
      </c>
      <c r="I684">
        <f>MONTH(Table6[[#This Row],[Loan Date]])</f>
        <v>9</v>
      </c>
      <c r="J684" t="str">
        <f>_xlfn.XLOOKUP(Table6[[#This Row],[Numeric Month]],$N$5:$N$11,$O$5:$O$11)</f>
        <v>Sept</v>
      </c>
      <c r="K684" t="str">
        <f>_xlfn.XLOOKUP(Table6[[#This Row],[Loan Date]],$Q$5:$Q$152,$R$5:$R$152)</f>
        <v>Wednesday</v>
      </c>
      <c r="L684" t="str">
        <f>_xlfn.XLOOKUP(Table6[[#This Row],[Loan Date]],$Q$5:$Q$152,$S$5:$S$152)</f>
        <v>Week 1</v>
      </c>
    </row>
    <row r="685" spans="1:12" x14ac:dyDescent="0.2">
      <c r="A685" s="1">
        <v>44832</v>
      </c>
      <c r="B685" t="s">
        <v>7</v>
      </c>
      <c r="C685" s="1">
        <v>44832</v>
      </c>
      <c r="D685" t="s">
        <v>952</v>
      </c>
      <c r="E685" t="s">
        <v>37</v>
      </c>
      <c r="F685" t="s">
        <v>37</v>
      </c>
      <c r="G685" t="s">
        <v>20</v>
      </c>
      <c r="H685" t="s">
        <v>1282</v>
      </c>
      <c r="I685">
        <f>MONTH(Table6[[#This Row],[Loan Date]])</f>
        <v>9</v>
      </c>
      <c r="J685" t="str">
        <f>_xlfn.XLOOKUP(Table6[[#This Row],[Numeric Month]],$N$5:$N$11,$O$5:$O$11)</f>
        <v>Sept</v>
      </c>
      <c r="K685" t="str">
        <f>_xlfn.XLOOKUP(Table6[[#This Row],[Loan Date]],$Q$5:$Q$152,$R$5:$R$152)</f>
        <v>Wednesday</v>
      </c>
      <c r="L685" t="str">
        <f>_xlfn.XLOOKUP(Table6[[#This Row],[Loan Date]],$Q$5:$Q$152,$S$5:$S$152)</f>
        <v>Week 1</v>
      </c>
    </row>
    <row r="686" spans="1:12" x14ac:dyDescent="0.2">
      <c r="A686" s="1">
        <v>44832</v>
      </c>
      <c r="B686" t="s">
        <v>7</v>
      </c>
      <c r="C686" s="1">
        <v>44832</v>
      </c>
      <c r="D686" t="s">
        <v>29</v>
      </c>
      <c r="E686" t="s">
        <v>23</v>
      </c>
      <c r="F686" t="s">
        <v>23</v>
      </c>
      <c r="G686" t="s">
        <v>20</v>
      </c>
      <c r="H686" t="s">
        <v>1282</v>
      </c>
      <c r="I686">
        <f>MONTH(Table6[[#This Row],[Loan Date]])</f>
        <v>9</v>
      </c>
      <c r="J686" t="str">
        <f>_xlfn.XLOOKUP(Table6[[#This Row],[Numeric Month]],$N$5:$N$11,$O$5:$O$11)</f>
        <v>Sept</v>
      </c>
      <c r="K686" t="str">
        <f>_xlfn.XLOOKUP(Table6[[#This Row],[Loan Date]],$Q$5:$Q$152,$R$5:$R$152)</f>
        <v>Wednesday</v>
      </c>
      <c r="L686" t="str">
        <f>_xlfn.XLOOKUP(Table6[[#This Row],[Loan Date]],$Q$5:$Q$152,$S$5:$S$152)</f>
        <v>Week 1</v>
      </c>
    </row>
    <row r="687" spans="1:12" x14ac:dyDescent="0.2">
      <c r="A687" s="1">
        <v>44832</v>
      </c>
      <c r="B687" t="s">
        <v>7</v>
      </c>
      <c r="C687" s="1">
        <v>44832</v>
      </c>
      <c r="D687" t="s">
        <v>1523</v>
      </c>
      <c r="E687" t="s">
        <v>21</v>
      </c>
      <c r="F687" t="s">
        <v>21</v>
      </c>
      <c r="G687" t="s">
        <v>20</v>
      </c>
      <c r="H687" t="s">
        <v>1282</v>
      </c>
      <c r="I687">
        <f>MONTH(Table6[[#This Row],[Loan Date]])</f>
        <v>9</v>
      </c>
      <c r="J687" t="str">
        <f>_xlfn.XLOOKUP(Table6[[#This Row],[Numeric Month]],$N$5:$N$11,$O$5:$O$11)</f>
        <v>Sept</v>
      </c>
      <c r="K687" t="str">
        <f>_xlfn.XLOOKUP(Table6[[#This Row],[Loan Date]],$Q$5:$Q$152,$R$5:$R$152)</f>
        <v>Wednesday</v>
      </c>
      <c r="L687" t="str">
        <f>_xlfn.XLOOKUP(Table6[[#This Row],[Loan Date]],$Q$5:$Q$152,$S$5:$S$152)</f>
        <v>Week 1</v>
      </c>
    </row>
    <row r="688" spans="1:12" x14ac:dyDescent="0.2">
      <c r="A688" s="1">
        <v>44832</v>
      </c>
      <c r="B688" t="s">
        <v>7</v>
      </c>
      <c r="C688" s="1">
        <v>44832</v>
      </c>
      <c r="D688" t="s">
        <v>912</v>
      </c>
      <c r="E688" t="s">
        <v>37</v>
      </c>
      <c r="F688" t="s">
        <v>37</v>
      </c>
      <c r="G688" t="s">
        <v>20</v>
      </c>
      <c r="H688" t="s">
        <v>1282</v>
      </c>
      <c r="I688">
        <f>MONTH(Table6[[#This Row],[Loan Date]])</f>
        <v>9</v>
      </c>
      <c r="J688" t="str">
        <f>_xlfn.XLOOKUP(Table6[[#This Row],[Numeric Month]],$N$5:$N$11,$O$5:$O$11)</f>
        <v>Sept</v>
      </c>
      <c r="K688" t="str">
        <f>_xlfn.XLOOKUP(Table6[[#This Row],[Loan Date]],$Q$5:$Q$152,$R$5:$R$152)</f>
        <v>Wednesday</v>
      </c>
      <c r="L688" t="str">
        <f>_xlfn.XLOOKUP(Table6[[#This Row],[Loan Date]],$Q$5:$Q$152,$S$5:$S$152)</f>
        <v>Week 1</v>
      </c>
    </row>
    <row r="689" spans="1:12" x14ac:dyDescent="0.2">
      <c r="A689" s="1">
        <v>44832</v>
      </c>
      <c r="B689" t="s">
        <v>7</v>
      </c>
      <c r="C689" s="1">
        <v>44832</v>
      </c>
      <c r="D689" t="s">
        <v>911</v>
      </c>
      <c r="E689" t="s">
        <v>37</v>
      </c>
      <c r="F689" t="s">
        <v>37</v>
      </c>
      <c r="G689" t="s">
        <v>20</v>
      </c>
      <c r="H689" t="s">
        <v>1282</v>
      </c>
      <c r="I689">
        <f>MONTH(Table6[[#This Row],[Loan Date]])</f>
        <v>9</v>
      </c>
      <c r="J689" t="str">
        <f>_xlfn.XLOOKUP(Table6[[#This Row],[Numeric Month]],$N$5:$N$11,$O$5:$O$11)</f>
        <v>Sept</v>
      </c>
      <c r="K689" t="str">
        <f>_xlfn.XLOOKUP(Table6[[#This Row],[Loan Date]],$Q$5:$Q$152,$R$5:$R$152)</f>
        <v>Wednesday</v>
      </c>
      <c r="L689" t="str">
        <f>_xlfn.XLOOKUP(Table6[[#This Row],[Loan Date]],$Q$5:$Q$152,$S$5:$S$152)</f>
        <v>Week 1</v>
      </c>
    </row>
    <row r="690" spans="1:12" x14ac:dyDescent="0.2">
      <c r="A690" s="1">
        <v>44832</v>
      </c>
      <c r="B690" t="s">
        <v>7</v>
      </c>
      <c r="C690" s="1">
        <v>44832</v>
      </c>
      <c r="D690" t="s">
        <v>969</v>
      </c>
      <c r="E690" t="s">
        <v>37</v>
      </c>
      <c r="F690" t="s">
        <v>37</v>
      </c>
      <c r="G690" t="s">
        <v>20</v>
      </c>
      <c r="H690" t="s">
        <v>1282</v>
      </c>
      <c r="I690">
        <f>MONTH(Table6[[#This Row],[Loan Date]])</f>
        <v>9</v>
      </c>
      <c r="J690" t="str">
        <f>_xlfn.XLOOKUP(Table6[[#This Row],[Numeric Month]],$N$5:$N$11,$O$5:$O$11)</f>
        <v>Sept</v>
      </c>
      <c r="K690" t="str">
        <f>_xlfn.XLOOKUP(Table6[[#This Row],[Loan Date]],$Q$5:$Q$152,$R$5:$R$152)</f>
        <v>Wednesday</v>
      </c>
      <c r="L690" t="str">
        <f>_xlfn.XLOOKUP(Table6[[#This Row],[Loan Date]],$Q$5:$Q$152,$S$5:$S$152)</f>
        <v>Week 1</v>
      </c>
    </row>
    <row r="691" spans="1:12" x14ac:dyDescent="0.2">
      <c r="A691" s="1">
        <v>44832</v>
      </c>
      <c r="B691" t="s">
        <v>7</v>
      </c>
      <c r="C691" s="1">
        <v>44832</v>
      </c>
      <c r="D691" t="s">
        <v>1486</v>
      </c>
      <c r="E691" t="s">
        <v>204</v>
      </c>
      <c r="F691" t="s">
        <v>8</v>
      </c>
      <c r="G691" t="s">
        <v>1</v>
      </c>
      <c r="H691" t="s">
        <v>1282</v>
      </c>
      <c r="I691">
        <f>MONTH(Table6[[#This Row],[Loan Date]])</f>
        <v>9</v>
      </c>
      <c r="J691" t="str">
        <f>_xlfn.XLOOKUP(Table6[[#This Row],[Numeric Month]],$N$5:$N$11,$O$5:$O$11)</f>
        <v>Sept</v>
      </c>
      <c r="K691" t="str">
        <f>_xlfn.XLOOKUP(Table6[[#This Row],[Loan Date]],$Q$5:$Q$152,$R$5:$R$152)</f>
        <v>Wednesday</v>
      </c>
      <c r="L691" t="str">
        <f>_xlfn.XLOOKUP(Table6[[#This Row],[Loan Date]],$Q$5:$Q$152,$S$5:$S$152)</f>
        <v>Week 1</v>
      </c>
    </row>
    <row r="692" spans="1:12" x14ac:dyDescent="0.2">
      <c r="A692" s="1">
        <v>44832</v>
      </c>
      <c r="B692" t="s">
        <v>7</v>
      </c>
      <c r="C692" s="1">
        <v>44839</v>
      </c>
      <c r="D692" t="s">
        <v>715</v>
      </c>
      <c r="E692" t="s">
        <v>52</v>
      </c>
      <c r="F692" t="s">
        <v>51</v>
      </c>
      <c r="G692" t="s">
        <v>1</v>
      </c>
      <c r="H692" t="s">
        <v>1282</v>
      </c>
      <c r="I692">
        <f>MONTH(Table6[[#This Row],[Loan Date]])</f>
        <v>9</v>
      </c>
      <c r="J692" t="str">
        <f>_xlfn.XLOOKUP(Table6[[#This Row],[Numeric Month]],$N$5:$N$11,$O$5:$O$11)</f>
        <v>Sept</v>
      </c>
      <c r="K692" t="str">
        <f>_xlfn.XLOOKUP(Table6[[#This Row],[Loan Date]],$Q$5:$Q$152,$R$5:$R$152)</f>
        <v>Wednesday</v>
      </c>
      <c r="L692" t="str">
        <f>_xlfn.XLOOKUP(Table6[[#This Row],[Loan Date]],$Q$5:$Q$152,$S$5:$S$152)</f>
        <v>Week 1</v>
      </c>
    </row>
    <row r="693" spans="1:12" x14ac:dyDescent="0.2">
      <c r="A693" s="1">
        <v>44832</v>
      </c>
      <c r="B693" t="s">
        <v>7</v>
      </c>
      <c r="C693" s="1">
        <v>44839</v>
      </c>
      <c r="D693" t="s">
        <v>1340</v>
      </c>
      <c r="E693" t="s">
        <v>52</v>
      </c>
      <c r="F693" t="s">
        <v>51</v>
      </c>
      <c r="G693" t="s">
        <v>1</v>
      </c>
      <c r="H693" t="s">
        <v>1282</v>
      </c>
      <c r="I693">
        <f>MONTH(Table6[[#This Row],[Loan Date]])</f>
        <v>9</v>
      </c>
      <c r="J693" t="str">
        <f>_xlfn.XLOOKUP(Table6[[#This Row],[Numeric Month]],$N$5:$N$11,$O$5:$O$11)</f>
        <v>Sept</v>
      </c>
      <c r="K693" t="str">
        <f>_xlfn.XLOOKUP(Table6[[#This Row],[Loan Date]],$Q$5:$Q$152,$R$5:$R$152)</f>
        <v>Wednesday</v>
      </c>
      <c r="L693" t="str">
        <f>_xlfn.XLOOKUP(Table6[[#This Row],[Loan Date]],$Q$5:$Q$152,$S$5:$S$152)</f>
        <v>Week 1</v>
      </c>
    </row>
    <row r="694" spans="1:12" x14ac:dyDescent="0.2">
      <c r="A694" s="1">
        <v>44832</v>
      </c>
      <c r="B694" t="s">
        <v>7</v>
      </c>
      <c r="C694" s="1">
        <v>44832</v>
      </c>
      <c r="D694" t="s">
        <v>236</v>
      </c>
      <c r="E694" t="s">
        <v>23</v>
      </c>
      <c r="F694" t="s">
        <v>23</v>
      </c>
      <c r="G694" t="s">
        <v>20</v>
      </c>
      <c r="H694" t="s">
        <v>1282</v>
      </c>
      <c r="I694">
        <f>MONTH(Table6[[#This Row],[Loan Date]])</f>
        <v>9</v>
      </c>
      <c r="J694" t="str">
        <f>_xlfn.XLOOKUP(Table6[[#This Row],[Numeric Month]],$N$5:$N$11,$O$5:$O$11)</f>
        <v>Sept</v>
      </c>
      <c r="K694" t="str">
        <f>_xlfn.XLOOKUP(Table6[[#This Row],[Loan Date]],$Q$5:$Q$152,$R$5:$R$152)</f>
        <v>Wednesday</v>
      </c>
      <c r="L694" t="str">
        <f>_xlfn.XLOOKUP(Table6[[#This Row],[Loan Date]],$Q$5:$Q$152,$S$5:$S$152)</f>
        <v>Week 1</v>
      </c>
    </row>
    <row r="695" spans="1:12" x14ac:dyDescent="0.2">
      <c r="A695" s="1">
        <v>44832</v>
      </c>
      <c r="B695" t="s">
        <v>5</v>
      </c>
      <c r="C695" s="1">
        <v>44845</v>
      </c>
      <c r="D695" t="s">
        <v>195</v>
      </c>
      <c r="E695" t="s">
        <v>9</v>
      </c>
      <c r="F695" t="s">
        <v>8</v>
      </c>
      <c r="G695" t="s">
        <v>1</v>
      </c>
      <c r="H695" t="s">
        <v>1282</v>
      </c>
      <c r="I695">
        <f>MONTH(Table6[[#This Row],[Loan Date]])</f>
        <v>9</v>
      </c>
      <c r="J695" t="str">
        <f>_xlfn.XLOOKUP(Table6[[#This Row],[Numeric Month]],$N$5:$N$11,$O$5:$O$11)</f>
        <v>Sept</v>
      </c>
      <c r="K695" t="str">
        <f>_xlfn.XLOOKUP(Table6[[#This Row],[Loan Date]],$Q$5:$Q$152,$R$5:$R$152)</f>
        <v>Wednesday</v>
      </c>
      <c r="L695" t="str">
        <f>_xlfn.XLOOKUP(Table6[[#This Row],[Loan Date]],$Q$5:$Q$152,$S$5:$S$152)</f>
        <v>Week 1</v>
      </c>
    </row>
    <row r="696" spans="1:12" x14ac:dyDescent="0.2">
      <c r="A696" s="1">
        <v>44832</v>
      </c>
      <c r="B696" t="s">
        <v>7</v>
      </c>
      <c r="C696" s="1">
        <v>44839</v>
      </c>
      <c r="D696" t="s">
        <v>1572</v>
      </c>
      <c r="E696" t="s">
        <v>52</v>
      </c>
      <c r="F696" t="s">
        <v>51</v>
      </c>
      <c r="G696" t="s">
        <v>1</v>
      </c>
      <c r="H696" t="s">
        <v>1282</v>
      </c>
      <c r="I696">
        <f>MONTH(Table6[[#This Row],[Loan Date]])</f>
        <v>9</v>
      </c>
      <c r="J696" t="str">
        <f>_xlfn.XLOOKUP(Table6[[#This Row],[Numeric Month]],$N$5:$N$11,$O$5:$O$11)</f>
        <v>Sept</v>
      </c>
      <c r="K696" t="str">
        <f>_xlfn.XLOOKUP(Table6[[#This Row],[Loan Date]],$Q$5:$Q$152,$R$5:$R$152)</f>
        <v>Wednesday</v>
      </c>
      <c r="L696" t="str">
        <f>_xlfn.XLOOKUP(Table6[[#This Row],[Loan Date]],$Q$5:$Q$152,$S$5:$S$152)</f>
        <v>Week 1</v>
      </c>
    </row>
    <row r="697" spans="1:12" x14ac:dyDescent="0.2">
      <c r="A697" s="1">
        <v>44832</v>
      </c>
      <c r="B697" t="s">
        <v>7</v>
      </c>
      <c r="C697" s="1">
        <v>44832</v>
      </c>
      <c r="D697" t="s">
        <v>913</v>
      </c>
      <c r="E697" t="s">
        <v>37</v>
      </c>
      <c r="F697" t="s">
        <v>37</v>
      </c>
      <c r="G697" t="s">
        <v>20</v>
      </c>
      <c r="H697" t="s">
        <v>1282</v>
      </c>
      <c r="I697">
        <f>MONTH(Table6[[#This Row],[Loan Date]])</f>
        <v>9</v>
      </c>
      <c r="J697" t="str">
        <f>_xlfn.XLOOKUP(Table6[[#This Row],[Numeric Month]],$N$5:$N$11,$O$5:$O$11)</f>
        <v>Sept</v>
      </c>
      <c r="K697" t="str">
        <f>_xlfn.XLOOKUP(Table6[[#This Row],[Loan Date]],$Q$5:$Q$152,$R$5:$R$152)</f>
        <v>Wednesday</v>
      </c>
      <c r="L697" t="str">
        <f>_xlfn.XLOOKUP(Table6[[#This Row],[Loan Date]],$Q$5:$Q$152,$S$5:$S$152)</f>
        <v>Week 1</v>
      </c>
    </row>
    <row r="698" spans="1:12" x14ac:dyDescent="0.2">
      <c r="A698" s="1">
        <v>44832</v>
      </c>
      <c r="B698" t="s">
        <v>35</v>
      </c>
      <c r="C698" s="1">
        <v>44839</v>
      </c>
      <c r="D698" t="s">
        <v>294</v>
      </c>
      <c r="E698" t="s">
        <v>52</v>
      </c>
      <c r="F698" t="s">
        <v>51</v>
      </c>
      <c r="G698" t="s">
        <v>1</v>
      </c>
      <c r="H698" t="s">
        <v>1282</v>
      </c>
      <c r="I698">
        <f>MONTH(Table6[[#This Row],[Loan Date]])</f>
        <v>9</v>
      </c>
      <c r="J698" t="str">
        <f>_xlfn.XLOOKUP(Table6[[#This Row],[Numeric Month]],$N$5:$N$11,$O$5:$O$11)</f>
        <v>Sept</v>
      </c>
      <c r="K698" t="str">
        <f>_xlfn.XLOOKUP(Table6[[#This Row],[Loan Date]],$Q$5:$Q$152,$R$5:$R$152)</f>
        <v>Wednesday</v>
      </c>
      <c r="L698" t="str">
        <f>_xlfn.XLOOKUP(Table6[[#This Row],[Loan Date]],$Q$5:$Q$152,$S$5:$S$152)</f>
        <v>Week 1</v>
      </c>
    </row>
    <row r="699" spans="1:12" x14ac:dyDescent="0.2">
      <c r="A699" s="1">
        <v>44832</v>
      </c>
      <c r="B699" t="s">
        <v>7</v>
      </c>
      <c r="C699" s="1">
        <v>44832</v>
      </c>
      <c r="D699" t="s">
        <v>681</v>
      </c>
      <c r="E699" t="s">
        <v>23</v>
      </c>
      <c r="F699" t="s">
        <v>23</v>
      </c>
      <c r="G699" t="s">
        <v>20</v>
      </c>
      <c r="H699" t="s">
        <v>1282</v>
      </c>
      <c r="I699">
        <f>MONTH(Table6[[#This Row],[Loan Date]])</f>
        <v>9</v>
      </c>
      <c r="J699" t="str">
        <f>_xlfn.XLOOKUP(Table6[[#This Row],[Numeric Month]],$N$5:$N$11,$O$5:$O$11)</f>
        <v>Sept</v>
      </c>
      <c r="K699" t="str">
        <f>_xlfn.XLOOKUP(Table6[[#This Row],[Loan Date]],$Q$5:$Q$152,$R$5:$R$152)</f>
        <v>Wednesday</v>
      </c>
      <c r="L699" t="str">
        <f>_xlfn.XLOOKUP(Table6[[#This Row],[Loan Date]],$Q$5:$Q$152,$S$5:$S$152)</f>
        <v>Week 1</v>
      </c>
    </row>
    <row r="700" spans="1:12" x14ac:dyDescent="0.2">
      <c r="A700" s="1">
        <v>44832</v>
      </c>
      <c r="B700" t="s">
        <v>7</v>
      </c>
      <c r="C700" s="1">
        <v>44832</v>
      </c>
      <c r="D700" t="s">
        <v>738</v>
      </c>
      <c r="E700" t="s">
        <v>21</v>
      </c>
      <c r="F700" t="s">
        <v>21</v>
      </c>
      <c r="G700" t="s">
        <v>20</v>
      </c>
      <c r="H700" t="s">
        <v>1282</v>
      </c>
      <c r="I700">
        <f>MONTH(Table6[[#This Row],[Loan Date]])</f>
        <v>9</v>
      </c>
      <c r="J700" t="str">
        <f>_xlfn.XLOOKUP(Table6[[#This Row],[Numeric Month]],$N$5:$N$11,$O$5:$O$11)</f>
        <v>Sept</v>
      </c>
      <c r="K700" t="str">
        <f>_xlfn.XLOOKUP(Table6[[#This Row],[Loan Date]],$Q$5:$Q$152,$R$5:$R$152)</f>
        <v>Wednesday</v>
      </c>
      <c r="L700" t="str">
        <f>_xlfn.XLOOKUP(Table6[[#This Row],[Loan Date]],$Q$5:$Q$152,$S$5:$S$152)</f>
        <v>Week 1</v>
      </c>
    </row>
    <row r="701" spans="1:12" x14ac:dyDescent="0.2">
      <c r="A701" s="1">
        <v>44832</v>
      </c>
      <c r="B701" t="s">
        <v>5</v>
      </c>
      <c r="C701" s="1">
        <v>44845</v>
      </c>
      <c r="D701" t="s">
        <v>1571</v>
      </c>
      <c r="E701" t="s">
        <v>9</v>
      </c>
      <c r="F701" t="s">
        <v>8</v>
      </c>
      <c r="G701" t="s">
        <v>1</v>
      </c>
      <c r="H701" t="s">
        <v>1282</v>
      </c>
      <c r="I701">
        <f>MONTH(Table6[[#This Row],[Loan Date]])</f>
        <v>9</v>
      </c>
      <c r="J701" t="str">
        <f>_xlfn.XLOOKUP(Table6[[#This Row],[Numeric Month]],$N$5:$N$11,$O$5:$O$11)</f>
        <v>Sept</v>
      </c>
      <c r="K701" t="str">
        <f>_xlfn.XLOOKUP(Table6[[#This Row],[Loan Date]],$Q$5:$Q$152,$R$5:$R$152)</f>
        <v>Wednesday</v>
      </c>
      <c r="L701" t="str">
        <f>_xlfn.XLOOKUP(Table6[[#This Row],[Loan Date]],$Q$5:$Q$152,$S$5:$S$152)</f>
        <v>Week 1</v>
      </c>
    </row>
    <row r="702" spans="1:12" x14ac:dyDescent="0.2">
      <c r="A702" s="1">
        <v>44832</v>
      </c>
      <c r="B702" t="s">
        <v>5</v>
      </c>
      <c r="C702" s="1">
        <v>44832</v>
      </c>
      <c r="D702" t="s">
        <v>24</v>
      </c>
      <c r="E702" t="s">
        <v>23</v>
      </c>
      <c r="F702" t="s">
        <v>23</v>
      </c>
      <c r="G702" t="s">
        <v>20</v>
      </c>
      <c r="H702" t="s">
        <v>1282</v>
      </c>
      <c r="I702">
        <f>MONTH(Table6[[#This Row],[Loan Date]])</f>
        <v>9</v>
      </c>
      <c r="J702" t="str">
        <f>_xlfn.XLOOKUP(Table6[[#This Row],[Numeric Month]],$N$5:$N$11,$O$5:$O$11)</f>
        <v>Sept</v>
      </c>
      <c r="K702" t="str">
        <f>_xlfn.XLOOKUP(Table6[[#This Row],[Loan Date]],$Q$5:$Q$152,$R$5:$R$152)</f>
        <v>Wednesday</v>
      </c>
      <c r="L702" t="str">
        <f>_xlfn.XLOOKUP(Table6[[#This Row],[Loan Date]],$Q$5:$Q$152,$S$5:$S$152)</f>
        <v>Week 1</v>
      </c>
    </row>
    <row r="703" spans="1:12" x14ac:dyDescent="0.2">
      <c r="A703" s="1">
        <v>44832</v>
      </c>
      <c r="B703" t="s">
        <v>5</v>
      </c>
      <c r="C703" s="1">
        <v>44832</v>
      </c>
      <c r="D703" t="s">
        <v>1491</v>
      </c>
      <c r="E703" t="s">
        <v>23</v>
      </c>
      <c r="F703" t="s">
        <v>23</v>
      </c>
      <c r="G703" t="s">
        <v>20</v>
      </c>
      <c r="H703" t="s">
        <v>1282</v>
      </c>
      <c r="I703">
        <f>MONTH(Table6[[#This Row],[Loan Date]])</f>
        <v>9</v>
      </c>
      <c r="J703" t="str">
        <f>_xlfn.XLOOKUP(Table6[[#This Row],[Numeric Month]],$N$5:$N$11,$O$5:$O$11)</f>
        <v>Sept</v>
      </c>
      <c r="K703" t="str">
        <f>_xlfn.XLOOKUP(Table6[[#This Row],[Loan Date]],$Q$5:$Q$152,$R$5:$R$152)</f>
        <v>Wednesday</v>
      </c>
      <c r="L703" t="str">
        <f>_xlfn.XLOOKUP(Table6[[#This Row],[Loan Date]],$Q$5:$Q$152,$S$5:$S$152)</f>
        <v>Week 1</v>
      </c>
    </row>
    <row r="704" spans="1:12" x14ac:dyDescent="0.2">
      <c r="A704" s="1">
        <v>44832</v>
      </c>
      <c r="B704" t="s">
        <v>7</v>
      </c>
      <c r="C704" s="1">
        <v>44832</v>
      </c>
      <c r="D704" t="s">
        <v>926</v>
      </c>
      <c r="E704" t="s">
        <v>37</v>
      </c>
      <c r="F704" t="s">
        <v>37</v>
      </c>
      <c r="G704" t="s">
        <v>20</v>
      </c>
      <c r="H704" t="s">
        <v>1282</v>
      </c>
      <c r="I704">
        <f>MONTH(Table6[[#This Row],[Loan Date]])</f>
        <v>9</v>
      </c>
      <c r="J704" t="str">
        <f>_xlfn.XLOOKUP(Table6[[#This Row],[Numeric Month]],$N$5:$N$11,$O$5:$O$11)</f>
        <v>Sept</v>
      </c>
      <c r="K704" t="str">
        <f>_xlfn.XLOOKUP(Table6[[#This Row],[Loan Date]],$Q$5:$Q$152,$R$5:$R$152)</f>
        <v>Wednesday</v>
      </c>
      <c r="L704" t="str">
        <f>_xlfn.XLOOKUP(Table6[[#This Row],[Loan Date]],$Q$5:$Q$152,$S$5:$S$152)</f>
        <v>Week 1</v>
      </c>
    </row>
    <row r="705" spans="1:12" x14ac:dyDescent="0.2">
      <c r="A705" s="1">
        <v>44832</v>
      </c>
      <c r="B705" t="s">
        <v>7</v>
      </c>
      <c r="C705" s="1">
        <v>44832</v>
      </c>
      <c r="D705" t="s">
        <v>1169</v>
      </c>
      <c r="E705" t="s">
        <v>168</v>
      </c>
      <c r="F705" t="s">
        <v>168</v>
      </c>
      <c r="G705" t="s">
        <v>20</v>
      </c>
      <c r="H705" t="s">
        <v>1282</v>
      </c>
      <c r="I705">
        <f>MONTH(Table6[[#This Row],[Loan Date]])</f>
        <v>9</v>
      </c>
      <c r="J705" t="str">
        <f>_xlfn.XLOOKUP(Table6[[#This Row],[Numeric Month]],$N$5:$N$11,$O$5:$O$11)</f>
        <v>Sept</v>
      </c>
      <c r="K705" t="str">
        <f>_xlfn.XLOOKUP(Table6[[#This Row],[Loan Date]],$Q$5:$Q$152,$R$5:$R$152)</f>
        <v>Wednesday</v>
      </c>
      <c r="L705" t="str">
        <f>_xlfn.XLOOKUP(Table6[[#This Row],[Loan Date]],$Q$5:$Q$152,$S$5:$S$152)</f>
        <v>Week 1</v>
      </c>
    </row>
    <row r="706" spans="1:12" x14ac:dyDescent="0.2">
      <c r="A706" s="1">
        <v>44832</v>
      </c>
      <c r="B706" t="s">
        <v>7</v>
      </c>
      <c r="C706" s="1">
        <v>44832</v>
      </c>
      <c r="D706" t="s">
        <v>917</v>
      </c>
      <c r="E706" t="s">
        <v>37</v>
      </c>
      <c r="F706" t="s">
        <v>37</v>
      </c>
      <c r="G706" t="s">
        <v>20</v>
      </c>
      <c r="H706" t="s">
        <v>1282</v>
      </c>
      <c r="I706">
        <f>MONTH(Table6[[#This Row],[Loan Date]])</f>
        <v>9</v>
      </c>
      <c r="J706" t="str">
        <f>_xlfn.XLOOKUP(Table6[[#This Row],[Numeric Month]],$N$5:$N$11,$O$5:$O$11)</f>
        <v>Sept</v>
      </c>
      <c r="K706" t="str">
        <f>_xlfn.XLOOKUP(Table6[[#This Row],[Loan Date]],$Q$5:$Q$152,$R$5:$R$152)</f>
        <v>Wednesday</v>
      </c>
      <c r="L706" t="str">
        <f>_xlfn.XLOOKUP(Table6[[#This Row],[Loan Date]],$Q$5:$Q$152,$S$5:$S$152)</f>
        <v>Week 1</v>
      </c>
    </row>
    <row r="707" spans="1:12" x14ac:dyDescent="0.2">
      <c r="A707" s="1">
        <v>44832</v>
      </c>
      <c r="B707" t="s">
        <v>7</v>
      </c>
      <c r="C707" s="1">
        <v>44922</v>
      </c>
      <c r="D707" t="s">
        <v>1570</v>
      </c>
      <c r="E707" t="s">
        <v>80</v>
      </c>
      <c r="F707" t="s">
        <v>79</v>
      </c>
      <c r="G707" t="s">
        <v>79</v>
      </c>
      <c r="H707" t="s">
        <v>1282</v>
      </c>
      <c r="I707">
        <f>MONTH(Table6[[#This Row],[Loan Date]])</f>
        <v>9</v>
      </c>
      <c r="J707" t="str">
        <f>_xlfn.XLOOKUP(Table6[[#This Row],[Numeric Month]],$N$5:$N$11,$O$5:$O$11)</f>
        <v>Sept</v>
      </c>
      <c r="K707" t="str">
        <f>_xlfn.XLOOKUP(Table6[[#This Row],[Loan Date]],$Q$5:$Q$152,$R$5:$R$152)</f>
        <v>Wednesday</v>
      </c>
      <c r="L707" t="str">
        <f>_xlfn.XLOOKUP(Table6[[#This Row],[Loan Date]],$Q$5:$Q$152,$S$5:$S$152)</f>
        <v>Week 1</v>
      </c>
    </row>
    <row r="708" spans="1:12" x14ac:dyDescent="0.2">
      <c r="A708" s="1">
        <v>44832</v>
      </c>
      <c r="B708" t="s">
        <v>7</v>
      </c>
      <c r="C708" s="1">
        <v>44839</v>
      </c>
      <c r="D708" t="s">
        <v>1340</v>
      </c>
      <c r="E708" t="s">
        <v>52</v>
      </c>
      <c r="F708" t="s">
        <v>51</v>
      </c>
      <c r="G708" t="s">
        <v>1</v>
      </c>
      <c r="H708" t="s">
        <v>1282</v>
      </c>
      <c r="I708">
        <f>MONTH(Table6[[#This Row],[Loan Date]])</f>
        <v>9</v>
      </c>
      <c r="J708" t="str">
        <f>_xlfn.XLOOKUP(Table6[[#This Row],[Numeric Month]],$N$5:$N$11,$O$5:$O$11)</f>
        <v>Sept</v>
      </c>
      <c r="K708" t="str">
        <f>_xlfn.XLOOKUP(Table6[[#This Row],[Loan Date]],$Q$5:$Q$152,$R$5:$R$152)</f>
        <v>Wednesday</v>
      </c>
      <c r="L708" t="str">
        <f>_xlfn.XLOOKUP(Table6[[#This Row],[Loan Date]],$Q$5:$Q$152,$S$5:$S$152)</f>
        <v>Week 1</v>
      </c>
    </row>
    <row r="709" spans="1:12" x14ac:dyDescent="0.2">
      <c r="A709" s="1">
        <v>44832</v>
      </c>
      <c r="B709" t="s">
        <v>7</v>
      </c>
      <c r="C709" s="1">
        <v>44832</v>
      </c>
      <c r="D709" t="s">
        <v>236</v>
      </c>
      <c r="E709" t="s">
        <v>23</v>
      </c>
      <c r="F709" t="s">
        <v>23</v>
      </c>
      <c r="G709" t="s">
        <v>20</v>
      </c>
      <c r="H709" t="s">
        <v>1282</v>
      </c>
      <c r="I709">
        <f>MONTH(Table6[[#This Row],[Loan Date]])</f>
        <v>9</v>
      </c>
      <c r="J709" t="str">
        <f>_xlfn.XLOOKUP(Table6[[#This Row],[Numeric Month]],$N$5:$N$11,$O$5:$O$11)</f>
        <v>Sept</v>
      </c>
      <c r="K709" t="str">
        <f>_xlfn.XLOOKUP(Table6[[#This Row],[Loan Date]],$Q$5:$Q$152,$R$5:$R$152)</f>
        <v>Wednesday</v>
      </c>
      <c r="L709" t="str">
        <f>_xlfn.XLOOKUP(Table6[[#This Row],[Loan Date]],$Q$5:$Q$152,$S$5:$S$152)</f>
        <v>Week 1</v>
      </c>
    </row>
    <row r="710" spans="1:12" x14ac:dyDescent="0.2">
      <c r="A710" s="1">
        <v>44832</v>
      </c>
      <c r="B710" t="s">
        <v>7</v>
      </c>
      <c r="C710" s="1">
        <v>44832</v>
      </c>
      <c r="D710" t="s">
        <v>589</v>
      </c>
      <c r="E710" t="s">
        <v>21</v>
      </c>
      <c r="F710" t="s">
        <v>21</v>
      </c>
      <c r="G710" t="s">
        <v>20</v>
      </c>
      <c r="H710" t="s">
        <v>1282</v>
      </c>
      <c r="I710">
        <f>MONTH(Table6[[#This Row],[Loan Date]])</f>
        <v>9</v>
      </c>
      <c r="J710" t="str">
        <f>_xlfn.XLOOKUP(Table6[[#This Row],[Numeric Month]],$N$5:$N$11,$O$5:$O$11)</f>
        <v>Sept</v>
      </c>
      <c r="K710" t="str">
        <f>_xlfn.XLOOKUP(Table6[[#This Row],[Loan Date]],$Q$5:$Q$152,$R$5:$R$152)</f>
        <v>Wednesday</v>
      </c>
      <c r="L710" t="str">
        <f>_xlfn.XLOOKUP(Table6[[#This Row],[Loan Date]],$Q$5:$Q$152,$S$5:$S$152)</f>
        <v>Week 1</v>
      </c>
    </row>
    <row r="711" spans="1:12" x14ac:dyDescent="0.2">
      <c r="A711" s="1">
        <v>44832</v>
      </c>
      <c r="B711" t="s">
        <v>7</v>
      </c>
      <c r="C711" s="1">
        <v>44839</v>
      </c>
      <c r="D711" t="s">
        <v>421</v>
      </c>
      <c r="E711" t="s">
        <v>52</v>
      </c>
      <c r="F711" t="s">
        <v>51</v>
      </c>
      <c r="G711" t="s">
        <v>1</v>
      </c>
      <c r="H711" t="s">
        <v>1282</v>
      </c>
      <c r="I711">
        <f>MONTH(Table6[[#This Row],[Loan Date]])</f>
        <v>9</v>
      </c>
      <c r="J711" t="str">
        <f>_xlfn.XLOOKUP(Table6[[#This Row],[Numeric Month]],$N$5:$N$11,$O$5:$O$11)</f>
        <v>Sept</v>
      </c>
      <c r="K711" t="str">
        <f>_xlfn.XLOOKUP(Table6[[#This Row],[Loan Date]],$Q$5:$Q$152,$R$5:$R$152)</f>
        <v>Wednesday</v>
      </c>
      <c r="L711" t="str">
        <f>_xlfn.XLOOKUP(Table6[[#This Row],[Loan Date]],$Q$5:$Q$152,$S$5:$S$152)</f>
        <v>Week 1</v>
      </c>
    </row>
    <row r="712" spans="1:12" x14ac:dyDescent="0.2">
      <c r="A712" s="1">
        <v>44832</v>
      </c>
      <c r="B712" t="s">
        <v>5</v>
      </c>
      <c r="C712" s="1">
        <v>44832</v>
      </c>
      <c r="D712" t="s">
        <v>913</v>
      </c>
      <c r="E712" t="s">
        <v>37</v>
      </c>
      <c r="F712" t="s">
        <v>37</v>
      </c>
      <c r="G712" t="s">
        <v>20</v>
      </c>
      <c r="H712" t="s">
        <v>1282</v>
      </c>
      <c r="I712">
        <f>MONTH(Table6[[#This Row],[Loan Date]])</f>
        <v>9</v>
      </c>
      <c r="J712" t="str">
        <f>_xlfn.XLOOKUP(Table6[[#This Row],[Numeric Month]],$N$5:$N$11,$O$5:$O$11)</f>
        <v>Sept</v>
      </c>
      <c r="K712" t="str">
        <f>_xlfn.XLOOKUP(Table6[[#This Row],[Loan Date]],$Q$5:$Q$152,$R$5:$R$152)</f>
        <v>Wednesday</v>
      </c>
      <c r="L712" t="str">
        <f>_xlfn.XLOOKUP(Table6[[#This Row],[Loan Date]],$Q$5:$Q$152,$S$5:$S$152)</f>
        <v>Week 1</v>
      </c>
    </row>
    <row r="713" spans="1:12" x14ac:dyDescent="0.2">
      <c r="A713" s="1">
        <v>44832</v>
      </c>
      <c r="B713" t="s">
        <v>7</v>
      </c>
      <c r="C713" s="1">
        <v>44832</v>
      </c>
      <c r="D713" t="s">
        <v>1491</v>
      </c>
      <c r="E713" t="s">
        <v>23</v>
      </c>
      <c r="F713" t="s">
        <v>23</v>
      </c>
      <c r="G713" t="s">
        <v>20</v>
      </c>
      <c r="H713" t="s">
        <v>1282</v>
      </c>
      <c r="I713">
        <f>MONTH(Table6[[#This Row],[Loan Date]])</f>
        <v>9</v>
      </c>
      <c r="J713" t="str">
        <f>_xlfn.XLOOKUP(Table6[[#This Row],[Numeric Month]],$N$5:$N$11,$O$5:$O$11)</f>
        <v>Sept</v>
      </c>
      <c r="K713" t="str">
        <f>_xlfn.XLOOKUP(Table6[[#This Row],[Loan Date]],$Q$5:$Q$152,$R$5:$R$152)</f>
        <v>Wednesday</v>
      </c>
      <c r="L713" t="str">
        <f>_xlfn.XLOOKUP(Table6[[#This Row],[Loan Date]],$Q$5:$Q$152,$S$5:$S$152)</f>
        <v>Week 1</v>
      </c>
    </row>
    <row r="714" spans="1:12" x14ac:dyDescent="0.2">
      <c r="A714" s="1">
        <v>44832</v>
      </c>
      <c r="B714" t="s">
        <v>7</v>
      </c>
      <c r="C714" s="1">
        <v>44832</v>
      </c>
      <c r="D714" t="s">
        <v>409</v>
      </c>
      <c r="E714" t="s">
        <v>21</v>
      </c>
      <c r="F714" t="s">
        <v>21</v>
      </c>
      <c r="G714" t="s">
        <v>20</v>
      </c>
      <c r="H714" t="s">
        <v>1282</v>
      </c>
      <c r="I714">
        <f>MONTH(Table6[[#This Row],[Loan Date]])</f>
        <v>9</v>
      </c>
      <c r="J714" t="str">
        <f>_xlfn.XLOOKUP(Table6[[#This Row],[Numeric Month]],$N$5:$N$11,$O$5:$O$11)</f>
        <v>Sept</v>
      </c>
      <c r="K714" t="str">
        <f>_xlfn.XLOOKUP(Table6[[#This Row],[Loan Date]],$Q$5:$Q$152,$R$5:$R$152)</f>
        <v>Wednesday</v>
      </c>
      <c r="L714" t="str">
        <f>_xlfn.XLOOKUP(Table6[[#This Row],[Loan Date]],$Q$5:$Q$152,$S$5:$S$152)</f>
        <v>Week 1</v>
      </c>
    </row>
    <row r="715" spans="1:12" x14ac:dyDescent="0.2">
      <c r="A715" s="1">
        <v>44832</v>
      </c>
      <c r="B715" t="s">
        <v>7</v>
      </c>
      <c r="C715" s="1">
        <v>44839</v>
      </c>
      <c r="D715" t="s">
        <v>496</v>
      </c>
      <c r="E715" t="s">
        <v>52</v>
      </c>
      <c r="F715" t="s">
        <v>51</v>
      </c>
      <c r="G715" t="s">
        <v>1</v>
      </c>
      <c r="H715" t="s">
        <v>1282</v>
      </c>
      <c r="I715">
        <f>MONTH(Table6[[#This Row],[Loan Date]])</f>
        <v>9</v>
      </c>
      <c r="J715" t="str">
        <f>_xlfn.XLOOKUP(Table6[[#This Row],[Numeric Month]],$N$5:$N$11,$O$5:$O$11)</f>
        <v>Sept</v>
      </c>
      <c r="K715" t="str">
        <f>_xlfn.XLOOKUP(Table6[[#This Row],[Loan Date]],$Q$5:$Q$152,$R$5:$R$152)</f>
        <v>Wednesday</v>
      </c>
      <c r="L715" t="str">
        <f>_xlfn.XLOOKUP(Table6[[#This Row],[Loan Date]],$Q$5:$Q$152,$S$5:$S$152)</f>
        <v>Week 1</v>
      </c>
    </row>
    <row r="716" spans="1:12" x14ac:dyDescent="0.2">
      <c r="A716" s="1">
        <v>44832</v>
      </c>
      <c r="B716" t="s">
        <v>7</v>
      </c>
      <c r="C716" s="1">
        <v>44846</v>
      </c>
      <c r="D716" t="s">
        <v>706</v>
      </c>
      <c r="E716" t="s">
        <v>9</v>
      </c>
      <c r="F716" t="s">
        <v>8</v>
      </c>
      <c r="G716" t="s">
        <v>1</v>
      </c>
      <c r="H716" t="s">
        <v>1282</v>
      </c>
      <c r="I716">
        <f>MONTH(Table6[[#This Row],[Loan Date]])</f>
        <v>9</v>
      </c>
      <c r="J716" t="str">
        <f>_xlfn.XLOOKUP(Table6[[#This Row],[Numeric Month]],$N$5:$N$11,$O$5:$O$11)</f>
        <v>Sept</v>
      </c>
      <c r="K716" t="str">
        <f>_xlfn.XLOOKUP(Table6[[#This Row],[Loan Date]],$Q$5:$Q$152,$R$5:$R$152)</f>
        <v>Wednesday</v>
      </c>
      <c r="L716" t="str">
        <f>_xlfn.XLOOKUP(Table6[[#This Row],[Loan Date]],$Q$5:$Q$152,$S$5:$S$152)</f>
        <v>Week 1</v>
      </c>
    </row>
    <row r="717" spans="1:12" x14ac:dyDescent="0.2">
      <c r="A717" s="1">
        <v>44832</v>
      </c>
      <c r="B717" t="s">
        <v>7</v>
      </c>
      <c r="C717" s="1">
        <v>44839</v>
      </c>
      <c r="D717" t="s">
        <v>669</v>
      </c>
      <c r="E717" t="s">
        <v>15</v>
      </c>
      <c r="F717" t="s">
        <v>14</v>
      </c>
      <c r="G717" t="s">
        <v>1</v>
      </c>
      <c r="H717" t="s">
        <v>1282</v>
      </c>
      <c r="I717">
        <f>MONTH(Table6[[#This Row],[Loan Date]])</f>
        <v>9</v>
      </c>
      <c r="J717" t="str">
        <f>_xlfn.XLOOKUP(Table6[[#This Row],[Numeric Month]],$N$5:$N$11,$O$5:$O$11)</f>
        <v>Sept</v>
      </c>
      <c r="K717" t="str">
        <f>_xlfn.XLOOKUP(Table6[[#This Row],[Loan Date]],$Q$5:$Q$152,$R$5:$R$152)</f>
        <v>Wednesday</v>
      </c>
      <c r="L717" t="str">
        <f>_xlfn.XLOOKUP(Table6[[#This Row],[Loan Date]],$Q$5:$Q$152,$S$5:$S$152)</f>
        <v>Week 1</v>
      </c>
    </row>
    <row r="718" spans="1:12" x14ac:dyDescent="0.2">
      <c r="A718" s="1">
        <v>44832</v>
      </c>
      <c r="B718" t="s">
        <v>7</v>
      </c>
      <c r="C718" s="1">
        <v>44922</v>
      </c>
      <c r="D718" t="s">
        <v>1237</v>
      </c>
      <c r="E718" t="s">
        <v>80</v>
      </c>
      <c r="F718" t="s">
        <v>79</v>
      </c>
      <c r="G718" t="s">
        <v>79</v>
      </c>
      <c r="H718" t="s">
        <v>1282</v>
      </c>
      <c r="I718">
        <f>MONTH(Table6[[#This Row],[Loan Date]])</f>
        <v>9</v>
      </c>
      <c r="J718" t="str">
        <f>_xlfn.XLOOKUP(Table6[[#This Row],[Numeric Month]],$N$5:$N$11,$O$5:$O$11)</f>
        <v>Sept</v>
      </c>
      <c r="K718" t="str">
        <f>_xlfn.XLOOKUP(Table6[[#This Row],[Loan Date]],$Q$5:$Q$152,$R$5:$R$152)</f>
        <v>Wednesday</v>
      </c>
      <c r="L718" t="str">
        <f>_xlfn.XLOOKUP(Table6[[#This Row],[Loan Date]],$Q$5:$Q$152,$S$5:$S$152)</f>
        <v>Week 1</v>
      </c>
    </row>
    <row r="719" spans="1:12" x14ac:dyDescent="0.2">
      <c r="A719" s="1">
        <v>44832</v>
      </c>
      <c r="B719" t="s">
        <v>7</v>
      </c>
      <c r="C719" s="1">
        <v>44832</v>
      </c>
      <c r="D719" t="s">
        <v>239</v>
      </c>
      <c r="E719" t="s">
        <v>23</v>
      </c>
      <c r="F719" t="s">
        <v>23</v>
      </c>
      <c r="G719" t="s">
        <v>20</v>
      </c>
      <c r="H719" t="s">
        <v>1282</v>
      </c>
      <c r="I719">
        <f>MONTH(Table6[[#This Row],[Loan Date]])</f>
        <v>9</v>
      </c>
      <c r="J719" t="str">
        <f>_xlfn.XLOOKUP(Table6[[#This Row],[Numeric Month]],$N$5:$N$11,$O$5:$O$11)</f>
        <v>Sept</v>
      </c>
      <c r="K719" t="str">
        <f>_xlfn.XLOOKUP(Table6[[#This Row],[Loan Date]],$Q$5:$Q$152,$R$5:$R$152)</f>
        <v>Wednesday</v>
      </c>
      <c r="L719" t="str">
        <f>_xlfn.XLOOKUP(Table6[[#This Row],[Loan Date]],$Q$5:$Q$152,$S$5:$S$152)</f>
        <v>Week 1</v>
      </c>
    </row>
    <row r="720" spans="1:12" x14ac:dyDescent="0.2">
      <c r="A720" s="1">
        <v>44832</v>
      </c>
      <c r="B720" t="s">
        <v>7</v>
      </c>
      <c r="C720" s="1">
        <v>44832</v>
      </c>
      <c r="D720" t="s">
        <v>409</v>
      </c>
      <c r="E720" t="s">
        <v>21</v>
      </c>
      <c r="F720" t="s">
        <v>21</v>
      </c>
      <c r="G720" t="s">
        <v>20</v>
      </c>
      <c r="H720" t="s">
        <v>1282</v>
      </c>
      <c r="I720">
        <f>MONTH(Table6[[#This Row],[Loan Date]])</f>
        <v>9</v>
      </c>
      <c r="J720" t="str">
        <f>_xlfn.XLOOKUP(Table6[[#This Row],[Numeric Month]],$N$5:$N$11,$O$5:$O$11)</f>
        <v>Sept</v>
      </c>
      <c r="K720" t="str">
        <f>_xlfn.XLOOKUP(Table6[[#This Row],[Loan Date]],$Q$5:$Q$152,$R$5:$R$152)</f>
        <v>Wednesday</v>
      </c>
      <c r="L720" t="str">
        <f>_xlfn.XLOOKUP(Table6[[#This Row],[Loan Date]],$Q$5:$Q$152,$S$5:$S$152)</f>
        <v>Week 1</v>
      </c>
    </row>
    <row r="721" spans="1:12" x14ac:dyDescent="0.2">
      <c r="A721" s="1">
        <v>44832</v>
      </c>
      <c r="B721" t="s">
        <v>7</v>
      </c>
      <c r="C721" s="1">
        <v>44832</v>
      </c>
      <c r="D721" t="s">
        <v>923</v>
      </c>
      <c r="E721" t="s">
        <v>37</v>
      </c>
      <c r="F721" t="s">
        <v>37</v>
      </c>
      <c r="G721" t="s">
        <v>20</v>
      </c>
      <c r="H721" t="s">
        <v>1282</v>
      </c>
      <c r="I721">
        <f>MONTH(Table6[[#This Row],[Loan Date]])</f>
        <v>9</v>
      </c>
      <c r="J721" t="str">
        <f>_xlfn.XLOOKUP(Table6[[#This Row],[Numeric Month]],$N$5:$N$11,$O$5:$O$11)</f>
        <v>Sept</v>
      </c>
      <c r="K721" t="str">
        <f>_xlfn.XLOOKUP(Table6[[#This Row],[Loan Date]],$Q$5:$Q$152,$R$5:$R$152)</f>
        <v>Wednesday</v>
      </c>
      <c r="L721" t="str">
        <f>_xlfn.XLOOKUP(Table6[[#This Row],[Loan Date]],$Q$5:$Q$152,$S$5:$S$152)</f>
        <v>Week 1</v>
      </c>
    </row>
    <row r="722" spans="1:12" x14ac:dyDescent="0.2">
      <c r="A722" s="1">
        <v>44832</v>
      </c>
      <c r="B722" t="s">
        <v>7</v>
      </c>
      <c r="C722" s="1">
        <v>44832</v>
      </c>
      <c r="D722" t="s">
        <v>74</v>
      </c>
      <c r="E722" t="s">
        <v>49</v>
      </c>
      <c r="F722" t="s">
        <v>49</v>
      </c>
      <c r="G722" t="s">
        <v>20</v>
      </c>
      <c r="H722" t="s">
        <v>1282</v>
      </c>
      <c r="I722">
        <f>MONTH(Table6[[#This Row],[Loan Date]])</f>
        <v>9</v>
      </c>
      <c r="J722" t="str">
        <f>_xlfn.XLOOKUP(Table6[[#This Row],[Numeric Month]],$N$5:$N$11,$O$5:$O$11)</f>
        <v>Sept</v>
      </c>
      <c r="K722" t="str">
        <f>_xlfn.XLOOKUP(Table6[[#This Row],[Loan Date]],$Q$5:$Q$152,$R$5:$R$152)</f>
        <v>Wednesday</v>
      </c>
      <c r="L722" t="str">
        <f>_xlfn.XLOOKUP(Table6[[#This Row],[Loan Date]],$Q$5:$Q$152,$S$5:$S$152)</f>
        <v>Week 1</v>
      </c>
    </row>
    <row r="723" spans="1:12" x14ac:dyDescent="0.2">
      <c r="A723" s="1">
        <v>44832</v>
      </c>
      <c r="B723" t="s">
        <v>7</v>
      </c>
      <c r="C723" s="1">
        <v>44832</v>
      </c>
      <c r="D723" t="s">
        <v>320</v>
      </c>
      <c r="E723" t="s">
        <v>23</v>
      </c>
      <c r="F723" t="s">
        <v>23</v>
      </c>
      <c r="G723" t="s">
        <v>20</v>
      </c>
      <c r="H723" t="s">
        <v>1282</v>
      </c>
      <c r="I723">
        <f>MONTH(Table6[[#This Row],[Loan Date]])</f>
        <v>9</v>
      </c>
      <c r="J723" t="str">
        <f>_xlfn.XLOOKUP(Table6[[#This Row],[Numeric Month]],$N$5:$N$11,$O$5:$O$11)</f>
        <v>Sept</v>
      </c>
      <c r="K723" t="str">
        <f>_xlfn.XLOOKUP(Table6[[#This Row],[Loan Date]],$Q$5:$Q$152,$R$5:$R$152)</f>
        <v>Wednesday</v>
      </c>
      <c r="L723" t="str">
        <f>_xlfn.XLOOKUP(Table6[[#This Row],[Loan Date]],$Q$5:$Q$152,$S$5:$S$152)</f>
        <v>Week 1</v>
      </c>
    </row>
    <row r="724" spans="1:12" x14ac:dyDescent="0.2">
      <c r="A724" s="1">
        <v>44832</v>
      </c>
      <c r="B724" t="s">
        <v>7</v>
      </c>
      <c r="C724" s="1">
        <v>44832</v>
      </c>
      <c r="D724" t="s">
        <v>99</v>
      </c>
      <c r="E724" t="s">
        <v>21</v>
      </c>
      <c r="F724" t="s">
        <v>21</v>
      </c>
      <c r="G724" t="s">
        <v>20</v>
      </c>
      <c r="H724" t="s">
        <v>1282</v>
      </c>
      <c r="I724">
        <f>MONTH(Table6[[#This Row],[Loan Date]])</f>
        <v>9</v>
      </c>
      <c r="J724" t="str">
        <f>_xlfn.XLOOKUP(Table6[[#This Row],[Numeric Month]],$N$5:$N$11,$O$5:$O$11)</f>
        <v>Sept</v>
      </c>
      <c r="K724" t="str">
        <f>_xlfn.XLOOKUP(Table6[[#This Row],[Loan Date]],$Q$5:$Q$152,$R$5:$R$152)</f>
        <v>Wednesday</v>
      </c>
      <c r="L724" t="str">
        <f>_xlfn.XLOOKUP(Table6[[#This Row],[Loan Date]],$Q$5:$Q$152,$S$5:$S$152)</f>
        <v>Week 1</v>
      </c>
    </row>
    <row r="725" spans="1:12" x14ac:dyDescent="0.2">
      <c r="A725" s="1">
        <v>44832</v>
      </c>
      <c r="B725" t="s">
        <v>7</v>
      </c>
      <c r="C725" s="1">
        <v>44839</v>
      </c>
      <c r="D725" t="s">
        <v>729</v>
      </c>
      <c r="E725" t="s">
        <v>52</v>
      </c>
      <c r="F725" t="s">
        <v>51</v>
      </c>
      <c r="G725" t="s">
        <v>1</v>
      </c>
      <c r="H725" t="s">
        <v>1282</v>
      </c>
      <c r="I725">
        <f>MONTH(Table6[[#This Row],[Loan Date]])</f>
        <v>9</v>
      </c>
      <c r="J725" t="str">
        <f>_xlfn.XLOOKUP(Table6[[#This Row],[Numeric Month]],$N$5:$N$11,$O$5:$O$11)</f>
        <v>Sept</v>
      </c>
      <c r="K725" t="str">
        <f>_xlfn.XLOOKUP(Table6[[#This Row],[Loan Date]],$Q$5:$Q$152,$R$5:$R$152)</f>
        <v>Wednesday</v>
      </c>
      <c r="L725" t="str">
        <f>_xlfn.XLOOKUP(Table6[[#This Row],[Loan Date]],$Q$5:$Q$152,$S$5:$S$152)</f>
        <v>Week 1</v>
      </c>
    </row>
    <row r="726" spans="1:12" x14ac:dyDescent="0.2">
      <c r="A726" s="1">
        <v>44832</v>
      </c>
      <c r="B726" t="s">
        <v>7</v>
      </c>
      <c r="C726" s="1">
        <v>44832</v>
      </c>
      <c r="D726" t="s">
        <v>171</v>
      </c>
      <c r="E726" t="s">
        <v>23</v>
      </c>
      <c r="F726" t="s">
        <v>23</v>
      </c>
      <c r="G726" t="s">
        <v>20</v>
      </c>
      <c r="H726" t="s">
        <v>1282</v>
      </c>
      <c r="I726">
        <f>MONTH(Table6[[#This Row],[Loan Date]])</f>
        <v>9</v>
      </c>
      <c r="J726" t="str">
        <f>_xlfn.XLOOKUP(Table6[[#This Row],[Numeric Month]],$N$5:$N$11,$O$5:$O$11)</f>
        <v>Sept</v>
      </c>
      <c r="K726" t="str">
        <f>_xlfn.XLOOKUP(Table6[[#This Row],[Loan Date]],$Q$5:$Q$152,$R$5:$R$152)</f>
        <v>Wednesday</v>
      </c>
      <c r="L726" t="str">
        <f>_xlfn.XLOOKUP(Table6[[#This Row],[Loan Date]],$Q$5:$Q$152,$S$5:$S$152)</f>
        <v>Week 1</v>
      </c>
    </row>
    <row r="727" spans="1:12" x14ac:dyDescent="0.2">
      <c r="A727" s="1">
        <v>44832</v>
      </c>
      <c r="B727" t="s">
        <v>7</v>
      </c>
      <c r="C727" s="1">
        <v>44832</v>
      </c>
      <c r="D727" t="s">
        <v>497</v>
      </c>
      <c r="E727" t="s">
        <v>21</v>
      </c>
      <c r="F727" t="s">
        <v>21</v>
      </c>
      <c r="G727" t="s">
        <v>20</v>
      </c>
      <c r="H727" t="s">
        <v>1282</v>
      </c>
      <c r="I727">
        <f>MONTH(Table6[[#This Row],[Loan Date]])</f>
        <v>9</v>
      </c>
      <c r="J727" t="str">
        <f>_xlfn.XLOOKUP(Table6[[#This Row],[Numeric Month]],$N$5:$N$11,$O$5:$O$11)</f>
        <v>Sept</v>
      </c>
      <c r="K727" t="str">
        <f>_xlfn.XLOOKUP(Table6[[#This Row],[Loan Date]],$Q$5:$Q$152,$R$5:$R$152)</f>
        <v>Wednesday</v>
      </c>
      <c r="L727" t="str">
        <f>_xlfn.XLOOKUP(Table6[[#This Row],[Loan Date]],$Q$5:$Q$152,$S$5:$S$152)</f>
        <v>Week 1</v>
      </c>
    </row>
    <row r="728" spans="1:12" x14ac:dyDescent="0.2">
      <c r="A728" s="1">
        <v>44832</v>
      </c>
      <c r="B728" t="s">
        <v>7</v>
      </c>
      <c r="C728" s="1">
        <v>44832</v>
      </c>
      <c r="D728" t="s">
        <v>915</v>
      </c>
      <c r="E728" t="s">
        <v>37</v>
      </c>
      <c r="F728" t="s">
        <v>37</v>
      </c>
      <c r="G728" t="s">
        <v>20</v>
      </c>
      <c r="H728" t="s">
        <v>1282</v>
      </c>
      <c r="I728">
        <f>MONTH(Table6[[#This Row],[Loan Date]])</f>
        <v>9</v>
      </c>
      <c r="J728" t="str">
        <f>_xlfn.XLOOKUP(Table6[[#This Row],[Numeric Month]],$N$5:$N$11,$O$5:$O$11)</f>
        <v>Sept</v>
      </c>
      <c r="K728" t="str">
        <f>_xlfn.XLOOKUP(Table6[[#This Row],[Loan Date]],$Q$5:$Q$152,$R$5:$R$152)</f>
        <v>Wednesday</v>
      </c>
      <c r="L728" t="str">
        <f>_xlfn.XLOOKUP(Table6[[#This Row],[Loan Date]],$Q$5:$Q$152,$S$5:$S$152)</f>
        <v>Week 1</v>
      </c>
    </row>
    <row r="729" spans="1:12" x14ac:dyDescent="0.2">
      <c r="A729" s="1">
        <v>44832</v>
      </c>
      <c r="B729" t="s">
        <v>5</v>
      </c>
      <c r="C729" s="1">
        <v>44832</v>
      </c>
      <c r="D729" t="s">
        <v>912</v>
      </c>
      <c r="E729" t="s">
        <v>37</v>
      </c>
      <c r="F729" t="s">
        <v>37</v>
      </c>
      <c r="G729" t="s">
        <v>20</v>
      </c>
      <c r="H729" t="s">
        <v>1282</v>
      </c>
      <c r="I729">
        <f>MONTH(Table6[[#This Row],[Loan Date]])</f>
        <v>9</v>
      </c>
      <c r="J729" t="str">
        <f>_xlfn.XLOOKUP(Table6[[#This Row],[Numeric Month]],$N$5:$N$11,$O$5:$O$11)</f>
        <v>Sept</v>
      </c>
      <c r="K729" t="str">
        <f>_xlfn.XLOOKUP(Table6[[#This Row],[Loan Date]],$Q$5:$Q$152,$R$5:$R$152)</f>
        <v>Wednesday</v>
      </c>
      <c r="L729" t="str">
        <f>_xlfn.XLOOKUP(Table6[[#This Row],[Loan Date]],$Q$5:$Q$152,$S$5:$S$152)</f>
        <v>Week 1</v>
      </c>
    </row>
    <row r="730" spans="1:12" x14ac:dyDescent="0.2">
      <c r="A730" s="1">
        <v>44832</v>
      </c>
      <c r="B730" t="s">
        <v>5</v>
      </c>
      <c r="C730" s="1">
        <v>44832</v>
      </c>
      <c r="D730" t="s">
        <v>916</v>
      </c>
      <c r="E730" t="s">
        <v>37</v>
      </c>
      <c r="F730" t="s">
        <v>37</v>
      </c>
      <c r="G730" t="s">
        <v>20</v>
      </c>
      <c r="H730" t="s">
        <v>1282</v>
      </c>
      <c r="I730">
        <f>MONTH(Table6[[#This Row],[Loan Date]])</f>
        <v>9</v>
      </c>
      <c r="J730" t="str">
        <f>_xlfn.XLOOKUP(Table6[[#This Row],[Numeric Month]],$N$5:$N$11,$O$5:$O$11)</f>
        <v>Sept</v>
      </c>
      <c r="K730" t="str">
        <f>_xlfn.XLOOKUP(Table6[[#This Row],[Loan Date]],$Q$5:$Q$152,$R$5:$R$152)</f>
        <v>Wednesday</v>
      </c>
      <c r="L730" t="str">
        <f>_xlfn.XLOOKUP(Table6[[#This Row],[Loan Date]],$Q$5:$Q$152,$S$5:$S$152)</f>
        <v>Week 1</v>
      </c>
    </row>
    <row r="731" spans="1:12" x14ac:dyDescent="0.2">
      <c r="A731" s="1">
        <v>44832</v>
      </c>
      <c r="B731" t="s">
        <v>7</v>
      </c>
      <c r="C731" s="1">
        <v>44846</v>
      </c>
      <c r="D731" t="s">
        <v>1569</v>
      </c>
      <c r="E731" t="s">
        <v>3</v>
      </c>
      <c r="F731" t="s">
        <v>2</v>
      </c>
      <c r="G731" t="s">
        <v>1</v>
      </c>
      <c r="H731" t="s">
        <v>1282</v>
      </c>
      <c r="I731">
        <f>MONTH(Table6[[#This Row],[Loan Date]])</f>
        <v>9</v>
      </c>
      <c r="J731" t="str">
        <f>_xlfn.XLOOKUP(Table6[[#This Row],[Numeric Month]],$N$5:$N$11,$O$5:$O$11)</f>
        <v>Sept</v>
      </c>
      <c r="K731" t="str">
        <f>_xlfn.XLOOKUP(Table6[[#This Row],[Loan Date]],$Q$5:$Q$152,$R$5:$R$152)</f>
        <v>Wednesday</v>
      </c>
      <c r="L731" t="str">
        <f>_xlfn.XLOOKUP(Table6[[#This Row],[Loan Date]],$Q$5:$Q$152,$S$5:$S$152)</f>
        <v>Week 1</v>
      </c>
    </row>
    <row r="732" spans="1:12" x14ac:dyDescent="0.2">
      <c r="A732" s="1">
        <v>44832</v>
      </c>
      <c r="B732" t="s">
        <v>5</v>
      </c>
      <c r="C732" s="1">
        <v>44832</v>
      </c>
      <c r="D732" t="s">
        <v>97</v>
      </c>
      <c r="E732" t="s">
        <v>23</v>
      </c>
      <c r="F732" t="s">
        <v>23</v>
      </c>
      <c r="G732" t="s">
        <v>20</v>
      </c>
      <c r="H732" t="s">
        <v>1282</v>
      </c>
      <c r="I732">
        <f>MONTH(Table6[[#This Row],[Loan Date]])</f>
        <v>9</v>
      </c>
      <c r="J732" t="str">
        <f>_xlfn.XLOOKUP(Table6[[#This Row],[Numeric Month]],$N$5:$N$11,$O$5:$O$11)</f>
        <v>Sept</v>
      </c>
      <c r="K732" t="str">
        <f>_xlfn.XLOOKUP(Table6[[#This Row],[Loan Date]],$Q$5:$Q$152,$R$5:$R$152)</f>
        <v>Wednesday</v>
      </c>
      <c r="L732" t="str">
        <f>_xlfn.XLOOKUP(Table6[[#This Row],[Loan Date]],$Q$5:$Q$152,$S$5:$S$152)</f>
        <v>Week 1</v>
      </c>
    </row>
    <row r="733" spans="1:12" x14ac:dyDescent="0.2">
      <c r="A733" s="1">
        <v>44832</v>
      </c>
      <c r="B733" t="s">
        <v>5</v>
      </c>
      <c r="C733" s="1">
        <v>44846</v>
      </c>
      <c r="D733" t="s">
        <v>1001</v>
      </c>
      <c r="E733" t="s">
        <v>52</v>
      </c>
      <c r="F733" t="s">
        <v>51</v>
      </c>
      <c r="G733" t="s">
        <v>1</v>
      </c>
      <c r="H733" t="s">
        <v>1282</v>
      </c>
      <c r="I733">
        <f>MONTH(Table6[[#This Row],[Loan Date]])</f>
        <v>9</v>
      </c>
      <c r="J733" t="str">
        <f>_xlfn.XLOOKUP(Table6[[#This Row],[Numeric Month]],$N$5:$N$11,$O$5:$O$11)</f>
        <v>Sept</v>
      </c>
      <c r="K733" t="str">
        <f>_xlfn.XLOOKUP(Table6[[#This Row],[Loan Date]],$Q$5:$Q$152,$R$5:$R$152)</f>
        <v>Wednesday</v>
      </c>
      <c r="L733" t="str">
        <f>_xlfn.XLOOKUP(Table6[[#This Row],[Loan Date]],$Q$5:$Q$152,$S$5:$S$152)</f>
        <v>Week 1</v>
      </c>
    </row>
    <row r="734" spans="1:12" x14ac:dyDescent="0.2">
      <c r="A734" s="1">
        <v>44832</v>
      </c>
      <c r="B734" t="s">
        <v>5</v>
      </c>
      <c r="C734" s="1">
        <v>44832</v>
      </c>
      <c r="D734" t="s">
        <v>241</v>
      </c>
      <c r="E734" t="s">
        <v>23</v>
      </c>
      <c r="F734" t="s">
        <v>23</v>
      </c>
      <c r="G734" t="s">
        <v>20</v>
      </c>
      <c r="H734" t="s">
        <v>1282</v>
      </c>
      <c r="I734">
        <f>MONTH(Table6[[#This Row],[Loan Date]])</f>
        <v>9</v>
      </c>
      <c r="J734" t="str">
        <f>_xlfn.XLOOKUP(Table6[[#This Row],[Numeric Month]],$N$5:$N$11,$O$5:$O$11)</f>
        <v>Sept</v>
      </c>
      <c r="K734" t="str">
        <f>_xlfn.XLOOKUP(Table6[[#This Row],[Loan Date]],$Q$5:$Q$152,$R$5:$R$152)</f>
        <v>Wednesday</v>
      </c>
      <c r="L734" t="str">
        <f>_xlfn.XLOOKUP(Table6[[#This Row],[Loan Date]],$Q$5:$Q$152,$S$5:$S$152)</f>
        <v>Week 1</v>
      </c>
    </row>
    <row r="735" spans="1:12" x14ac:dyDescent="0.2">
      <c r="A735" s="1">
        <v>44832</v>
      </c>
      <c r="B735" t="s">
        <v>5</v>
      </c>
      <c r="C735" s="1">
        <v>44832</v>
      </c>
      <c r="D735" t="s">
        <v>404</v>
      </c>
      <c r="E735" t="s">
        <v>65</v>
      </c>
      <c r="F735" t="s">
        <v>65</v>
      </c>
      <c r="G735" t="s">
        <v>20</v>
      </c>
      <c r="H735" t="s">
        <v>1282</v>
      </c>
      <c r="I735">
        <f>MONTH(Table6[[#This Row],[Loan Date]])</f>
        <v>9</v>
      </c>
      <c r="J735" t="str">
        <f>_xlfn.XLOOKUP(Table6[[#This Row],[Numeric Month]],$N$5:$N$11,$O$5:$O$11)</f>
        <v>Sept</v>
      </c>
      <c r="K735" t="str">
        <f>_xlfn.XLOOKUP(Table6[[#This Row],[Loan Date]],$Q$5:$Q$152,$R$5:$R$152)</f>
        <v>Wednesday</v>
      </c>
      <c r="L735" t="str">
        <f>_xlfn.XLOOKUP(Table6[[#This Row],[Loan Date]],$Q$5:$Q$152,$S$5:$S$152)</f>
        <v>Week 1</v>
      </c>
    </row>
    <row r="736" spans="1:12" x14ac:dyDescent="0.2">
      <c r="A736" s="1">
        <v>44832</v>
      </c>
      <c r="B736" t="s">
        <v>7</v>
      </c>
      <c r="C736" s="1">
        <v>44846</v>
      </c>
      <c r="D736" t="s">
        <v>588</v>
      </c>
      <c r="E736" t="s">
        <v>3</v>
      </c>
      <c r="F736" t="s">
        <v>2</v>
      </c>
      <c r="G736" t="s">
        <v>1</v>
      </c>
      <c r="H736" t="s">
        <v>1282</v>
      </c>
      <c r="I736">
        <f>MONTH(Table6[[#This Row],[Loan Date]])</f>
        <v>9</v>
      </c>
      <c r="J736" t="str">
        <f>_xlfn.XLOOKUP(Table6[[#This Row],[Numeric Month]],$N$5:$N$11,$O$5:$O$11)</f>
        <v>Sept</v>
      </c>
      <c r="K736" t="str">
        <f>_xlfn.XLOOKUP(Table6[[#This Row],[Loan Date]],$Q$5:$Q$152,$R$5:$R$152)</f>
        <v>Wednesday</v>
      </c>
      <c r="L736" t="str">
        <f>_xlfn.XLOOKUP(Table6[[#This Row],[Loan Date]],$Q$5:$Q$152,$S$5:$S$152)</f>
        <v>Week 1</v>
      </c>
    </row>
    <row r="737" spans="1:12" x14ac:dyDescent="0.2">
      <c r="A737" s="1">
        <v>44832</v>
      </c>
      <c r="B737" t="s">
        <v>7</v>
      </c>
      <c r="C737" s="1">
        <v>44832</v>
      </c>
      <c r="D737" t="s">
        <v>1169</v>
      </c>
      <c r="E737" t="s">
        <v>168</v>
      </c>
      <c r="F737" t="s">
        <v>168</v>
      </c>
      <c r="G737" t="s">
        <v>20</v>
      </c>
      <c r="H737" t="s">
        <v>1282</v>
      </c>
      <c r="I737">
        <f>MONTH(Table6[[#This Row],[Loan Date]])</f>
        <v>9</v>
      </c>
      <c r="J737" t="str">
        <f>_xlfn.XLOOKUP(Table6[[#This Row],[Numeric Month]],$N$5:$N$11,$O$5:$O$11)</f>
        <v>Sept</v>
      </c>
      <c r="K737" t="str">
        <f>_xlfn.XLOOKUP(Table6[[#This Row],[Loan Date]],$Q$5:$Q$152,$R$5:$R$152)</f>
        <v>Wednesday</v>
      </c>
      <c r="L737" t="str">
        <f>_xlfn.XLOOKUP(Table6[[#This Row],[Loan Date]],$Q$5:$Q$152,$S$5:$S$152)</f>
        <v>Week 1</v>
      </c>
    </row>
    <row r="738" spans="1:12" x14ac:dyDescent="0.2">
      <c r="A738" s="1">
        <v>44832</v>
      </c>
      <c r="B738" t="s">
        <v>5</v>
      </c>
      <c r="C738" s="1">
        <v>44839</v>
      </c>
      <c r="D738" t="s">
        <v>855</v>
      </c>
      <c r="E738" t="s">
        <v>3</v>
      </c>
      <c r="F738" t="s">
        <v>2</v>
      </c>
      <c r="G738" t="s">
        <v>1</v>
      </c>
      <c r="H738" t="s">
        <v>1282</v>
      </c>
      <c r="I738">
        <f>MONTH(Table6[[#This Row],[Loan Date]])</f>
        <v>9</v>
      </c>
      <c r="J738" t="str">
        <f>_xlfn.XLOOKUP(Table6[[#This Row],[Numeric Month]],$N$5:$N$11,$O$5:$O$11)</f>
        <v>Sept</v>
      </c>
      <c r="K738" t="str">
        <f>_xlfn.XLOOKUP(Table6[[#This Row],[Loan Date]],$Q$5:$Q$152,$R$5:$R$152)</f>
        <v>Wednesday</v>
      </c>
      <c r="L738" t="str">
        <f>_xlfn.XLOOKUP(Table6[[#This Row],[Loan Date]],$Q$5:$Q$152,$S$5:$S$152)</f>
        <v>Week 1</v>
      </c>
    </row>
    <row r="739" spans="1:12" x14ac:dyDescent="0.2">
      <c r="A739" s="1">
        <v>44832</v>
      </c>
      <c r="B739" t="s">
        <v>7</v>
      </c>
      <c r="C739" s="1">
        <v>44922</v>
      </c>
      <c r="D739" t="s">
        <v>1163</v>
      </c>
      <c r="E739" t="s">
        <v>80</v>
      </c>
      <c r="F739" t="s">
        <v>79</v>
      </c>
      <c r="G739" t="s">
        <v>79</v>
      </c>
      <c r="H739" t="s">
        <v>1282</v>
      </c>
      <c r="I739">
        <f>MONTH(Table6[[#This Row],[Loan Date]])</f>
        <v>9</v>
      </c>
      <c r="J739" t="str">
        <f>_xlfn.XLOOKUP(Table6[[#This Row],[Numeric Month]],$N$5:$N$11,$O$5:$O$11)</f>
        <v>Sept</v>
      </c>
      <c r="K739" t="str">
        <f>_xlfn.XLOOKUP(Table6[[#This Row],[Loan Date]],$Q$5:$Q$152,$R$5:$R$152)</f>
        <v>Wednesday</v>
      </c>
      <c r="L739" t="str">
        <f>_xlfn.XLOOKUP(Table6[[#This Row],[Loan Date]],$Q$5:$Q$152,$S$5:$S$152)</f>
        <v>Week 1</v>
      </c>
    </row>
    <row r="740" spans="1:12" x14ac:dyDescent="0.2">
      <c r="A740" s="1">
        <v>44832</v>
      </c>
      <c r="B740" t="s">
        <v>5</v>
      </c>
      <c r="C740" s="1">
        <v>44832</v>
      </c>
      <c r="D740" t="s">
        <v>560</v>
      </c>
      <c r="E740" t="s">
        <v>122</v>
      </c>
      <c r="F740" t="s">
        <v>122</v>
      </c>
      <c r="G740" t="s">
        <v>11</v>
      </c>
      <c r="H740" t="s">
        <v>1282</v>
      </c>
      <c r="I740">
        <f>MONTH(Table6[[#This Row],[Loan Date]])</f>
        <v>9</v>
      </c>
      <c r="J740" t="str">
        <f>_xlfn.XLOOKUP(Table6[[#This Row],[Numeric Month]],$N$5:$N$11,$O$5:$O$11)</f>
        <v>Sept</v>
      </c>
      <c r="K740" t="str">
        <f>_xlfn.XLOOKUP(Table6[[#This Row],[Loan Date]],$Q$5:$Q$152,$R$5:$R$152)</f>
        <v>Wednesday</v>
      </c>
      <c r="L740" t="str">
        <f>_xlfn.XLOOKUP(Table6[[#This Row],[Loan Date]],$Q$5:$Q$152,$S$5:$S$152)</f>
        <v>Week 1</v>
      </c>
    </row>
    <row r="741" spans="1:12" x14ac:dyDescent="0.2">
      <c r="A741" s="1">
        <v>44832</v>
      </c>
      <c r="B741" t="s">
        <v>5</v>
      </c>
      <c r="C741" s="1">
        <v>44839</v>
      </c>
      <c r="D741" t="s">
        <v>501</v>
      </c>
      <c r="E741" t="s">
        <v>9</v>
      </c>
      <c r="F741" t="s">
        <v>8</v>
      </c>
      <c r="G741" t="s">
        <v>1</v>
      </c>
      <c r="H741" t="s">
        <v>1282</v>
      </c>
      <c r="I741">
        <f>MONTH(Table6[[#This Row],[Loan Date]])</f>
        <v>9</v>
      </c>
      <c r="J741" t="str">
        <f>_xlfn.XLOOKUP(Table6[[#This Row],[Numeric Month]],$N$5:$N$11,$O$5:$O$11)</f>
        <v>Sept</v>
      </c>
      <c r="K741" t="str">
        <f>_xlfn.XLOOKUP(Table6[[#This Row],[Loan Date]],$Q$5:$Q$152,$R$5:$R$152)</f>
        <v>Wednesday</v>
      </c>
      <c r="L741" t="str">
        <f>_xlfn.XLOOKUP(Table6[[#This Row],[Loan Date]],$Q$5:$Q$152,$S$5:$S$152)</f>
        <v>Week 1</v>
      </c>
    </row>
    <row r="742" spans="1:12" x14ac:dyDescent="0.2">
      <c r="A742" s="1">
        <v>44832</v>
      </c>
      <c r="B742" t="s">
        <v>7</v>
      </c>
      <c r="C742" s="1">
        <v>44832</v>
      </c>
      <c r="D742" t="s">
        <v>1524</v>
      </c>
      <c r="E742" t="s">
        <v>23</v>
      </c>
      <c r="F742" t="s">
        <v>23</v>
      </c>
      <c r="G742" t="s">
        <v>20</v>
      </c>
      <c r="H742" t="s">
        <v>1282</v>
      </c>
      <c r="I742">
        <f>MONTH(Table6[[#This Row],[Loan Date]])</f>
        <v>9</v>
      </c>
      <c r="J742" t="str">
        <f>_xlfn.XLOOKUP(Table6[[#This Row],[Numeric Month]],$N$5:$N$11,$O$5:$O$11)</f>
        <v>Sept</v>
      </c>
      <c r="K742" t="str">
        <f>_xlfn.XLOOKUP(Table6[[#This Row],[Loan Date]],$Q$5:$Q$152,$R$5:$R$152)</f>
        <v>Wednesday</v>
      </c>
      <c r="L742" t="str">
        <f>_xlfn.XLOOKUP(Table6[[#This Row],[Loan Date]],$Q$5:$Q$152,$S$5:$S$152)</f>
        <v>Week 1</v>
      </c>
    </row>
    <row r="743" spans="1:12" x14ac:dyDescent="0.2">
      <c r="A743" s="1">
        <v>44832</v>
      </c>
      <c r="B743" t="s">
        <v>7</v>
      </c>
      <c r="C743" s="1">
        <v>44832</v>
      </c>
      <c r="D743" t="s">
        <v>409</v>
      </c>
      <c r="E743" t="s">
        <v>21</v>
      </c>
      <c r="F743" t="s">
        <v>21</v>
      </c>
      <c r="G743" t="s">
        <v>20</v>
      </c>
      <c r="H743" t="s">
        <v>1282</v>
      </c>
      <c r="I743">
        <f>MONTH(Table6[[#This Row],[Loan Date]])</f>
        <v>9</v>
      </c>
      <c r="J743" t="str">
        <f>_xlfn.XLOOKUP(Table6[[#This Row],[Numeric Month]],$N$5:$N$11,$O$5:$O$11)</f>
        <v>Sept</v>
      </c>
      <c r="K743" t="str">
        <f>_xlfn.XLOOKUP(Table6[[#This Row],[Loan Date]],$Q$5:$Q$152,$R$5:$R$152)</f>
        <v>Wednesday</v>
      </c>
      <c r="L743" t="str">
        <f>_xlfn.XLOOKUP(Table6[[#This Row],[Loan Date]],$Q$5:$Q$152,$S$5:$S$152)</f>
        <v>Week 1</v>
      </c>
    </row>
    <row r="744" spans="1:12" x14ac:dyDescent="0.2">
      <c r="A744" s="1">
        <v>44832</v>
      </c>
      <c r="B744" t="s">
        <v>7</v>
      </c>
      <c r="C744" s="1">
        <v>44832</v>
      </c>
      <c r="D744" t="s">
        <v>179</v>
      </c>
      <c r="E744" t="s">
        <v>23</v>
      </c>
      <c r="F744" t="s">
        <v>23</v>
      </c>
      <c r="G744" t="s">
        <v>20</v>
      </c>
      <c r="H744" t="s">
        <v>1282</v>
      </c>
      <c r="I744">
        <f>MONTH(Table6[[#This Row],[Loan Date]])</f>
        <v>9</v>
      </c>
      <c r="J744" t="str">
        <f>_xlfn.XLOOKUP(Table6[[#This Row],[Numeric Month]],$N$5:$N$11,$O$5:$O$11)</f>
        <v>Sept</v>
      </c>
      <c r="K744" t="str">
        <f>_xlfn.XLOOKUP(Table6[[#This Row],[Loan Date]],$Q$5:$Q$152,$R$5:$R$152)</f>
        <v>Wednesday</v>
      </c>
      <c r="L744" t="str">
        <f>_xlfn.XLOOKUP(Table6[[#This Row],[Loan Date]],$Q$5:$Q$152,$S$5:$S$152)</f>
        <v>Week 1</v>
      </c>
    </row>
    <row r="745" spans="1:12" x14ac:dyDescent="0.2">
      <c r="A745" s="1">
        <v>44832</v>
      </c>
      <c r="B745" t="s">
        <v>7</v>
      </c>
      <c r="C745" s="1">
        <v>44832</v>
      </c>
      <c r="D745" t="s">
        <v>671</v>
      </c>
      <c r="E745" t="s">
        <v>162</v>
      </c>
      <c r="F745" t="s">
        <v>162</v>
      </c>
      <c r="G745" t="s">
        <v>11</v>
      </c>
      <c r="H745" t="s">
        <v>1282</v>
      </c>
      <c r="I745">
        <f>MONTH(Table6[[#This Row],[Loan Date]])</f>
        <v>9</v>
      </c>
      <c r="J745" t="str">
        <f>_xlfn.XLOOKUP(Table6[[#This Row],[Numeric Month]],$N$5:$N$11,$O$5:$O$11)</f>
        <v>Sept</v>
      </c>
      <c r="K745" t="str">
        <f>_xlfn.XLOOKUP(Table6[[#This Row],[Loan Date]],$Q$5:$Q$152,$R$5:$R$152)</f>
        <v>Wednesday</v>
      </c>
      <c r="L745" t="str">
        <f>_xlfn.XLOOKUP(Table6[[#This Row],[Loan Date]],$Q$5:$Q$152,$S$5:$S$152)</f>
        <v>Week 1</v>
      </c>
    </row>
    <row r="746" spans="1:12" x14ac:dyDescent="0.2">
      <c r="A746" s="1">
        <v>44832</v>
      </c>
      <c r="B746" t="s">
        <v>7</v>
      </c>
      <c r="C746" s="1">
        <v>44832</v>
      </c>
      <c r="D746" t="s">
        <v>261</v>
      </c>
      <c r="E746" t="s">
        <v>44</v>
      </c>
      <c r="F746" t="s">
        <v>44</v>
      </c>
      <c r="G746" t="s">
        <v>39</v>
      </c>
      <c r="H746" t="s">
        <v>1282</v>
      </c>
      <c r="I746">
        <f>MONTH(Table6[[#This Row],[Loan Date]])</f>
        <v>9</v>
      </c>
      <c r="J746" t="str">
        <f>_xlfn.XLOOKUP(Table6[[#This Row],[Numeric Month]],$N$5:$N$11,$O$5:$O$11)</f>
        <v>Sept</v>
      </c>
      <c r="K746" t="str">
        <f>_xlfn.XLOOKUP(Table6[[#This Row],[Loan Date]],$Q$5:$Q$152,$R$5:$R$152)</f>
        <v>Wednesday</v>
      </c>
      <c r="L746" t="str">
        <f>_xlfn.XLOOKUP(Table6[[#This Row],[Loan Date]],$Q$5:$Q$152,$S$5:$S$152)</f>
        <v>Week 1</v>
      </c>
    </row>
    <row r="747" spans="1:12" x14ac:dyDescent="0.2">
      <c r="A747" s="1">
        <v>44832</v>
      </c>
      <c r="B747" t="s">
        <v>7</v>
      </c>
      <c r="C747" s="1">
        <v>44832</v>
      </c>
      <c r="D747" t="s">
        <v>171</v>
      </c>
      <c r="E747" t="s">
        <v>23</v>
      </c>
      <c r="F747" t="s">
        <v>23</v>
      </c>
      <c r="G747" t="s">
        <v>20</v>
      </c>
      <c r="H747" t="s">
        <v>1282</v>
      </c>
      <c r="I747">
        <f>MONTH(Table6[[#This Row],[Loan Date]])</f>
        <v>9</v>
      </c>
      <c r="J747" t="str">
        <f>_xlfn.XLOOKUP(Table6[[#This Row],[Numeric Month]],$N$5:$N$11,$O$5:$O$11)</f>
        <v>Sept</v>
      </c>
      <c r="K747" t="str">
        <f>_xlfn.XLOOKUP(Table6[[#This Row],[Loan Date]],$Q$5:$Q$152,$R$5:$R$152)</f>
        <v>Wednesday</v>
      </c>
      <c r="L747" t="str">
        <f>_xlfn.XLOOKUP(Table6[[#This Row],[Loan Date]],$Q$5:$Q$152,$S$5:$S$152)</f>
        <v>Week 1</v>
      </c>
    </row>
    <row r="748" spans="1:12" x14ac:dyDescent="0.2">
      <c r="A748" s="1">
        <v>44832</v>
      </c>
      <c r="B748" t="s">
        <v>7</v>
      </c>
      <c r="C748" s="1">
        <v>44832</v>
      </c>
      <c r="D748" t="s">
        <v>497</v>
      </c>
      <c r="E748" t="s">
        <v>21</v>
      </c>
      <c r="F748" t="s">
        <v>21</v>
      </c>
      <c r="G748" t="s">
        <v>20</v>
      </c>
      <c r="H748" t="s">
        <v>1282</v>
      </c>
      <c r="I748">
        <f>MONTH(Table6[[#This Row],[Loan Date]])</f>
        <v>9</v>
      </c>
      <c r="J748" t="str">
        <f>_xlfn.XLOOKUP(Table6[[#This Row],[Numeric Month]],$N$5:$N$11,$O$5:$O$11)</f>
        <v>Sept</v>
      </c>
      <c r="K748" t="str">
        <f>_xlfn.XLOOKUP(Table6[[#This Row],[Loan Date]],$Q$5:$Q$152,$R$5:$R$152)</f>
        <v>Wednesday</v>
      </c>
      <c r="L748" t="str">
        <f>_xlfn.XLOOKUP(Table6[[#This Row],[Loan Date]],$Q$5:$Q$152,$S$5:$S$152)</f>
        <v>Week 1</v>
      </c>
    </row>
    <row r="749" spans="1:12" x14ac:dyDescent="0.2">
      <c r="A749" s="1">
        <v>44832</v>
      </c>
      <c r="B749" t="s">
        <v>5</v>
      </c>
      <c r="C749" s="1">
        <v>44845</v>
      </c>
      <c r="D749" t="s">
        <v>928</v>
      </c>
      <c r="E749" t="s">
        <v>52</v>
      </c>
      <c r="F749" t="s">
        <v>51</v>
      </c>
      <c r="G749" t="s">
        <v>1</v>
      </c>
      <c r="H749" t="s">
        <v>1282</v>
      </c>
      <c r="I749">
        <f>MONTH(Table6[[#This Row],[Loan Date]])</f>
        <v>9</v>
      </c>
      <c r="J749" t="str">
        <f>_xlfn.XLOOKUP(Table6[[#This Row],[Numeric Month]],$N$5:$N$11,$O$5:$O$11)</f>
        <v>Sept</v>
      </c>
      <c r="K749" t="str">
        <f>_xlfn.XLOOKUP(Table6[[#This Row],[Loan Date]],$Q$5:$Q$152,$R$5:$R$152)</f>
        <v>Wednesday</v>
      </c>
      <c r="L749" t="str">
        <f>_xlfn.XLOOKUP(Table6[[#This Row],[Loan Date]],$Q$5:$Q$152,$S$5:$S$152)</f>
        <v>Week 1</v>
      </c>
    </row>
    <row r="750" spans="1:12" x14ac:dyDescent="0.2">
      <c r="A750" s="1">
        <v>44832</v>
      </c>
      <c r="B750" t="s">
        <v>5</v>
      </c>
      <c r="C750" s="1">
        <v>44832</v>
      </c>
      <c r="D750" t="s">
        <v>1169</v>
      </c>
      <c r="E750" t="s">
        <v>168</v>
      </c>
      <c r="F750" t="s">
        <v>168</v>
      </c>
      <c r="G750" t="s">
        <v>20</v>
      </c>
      <c r="H750" t="s">
        <v>1282</v>
      </c>
      <c r="I750">
        <f>MONTH(Table6[[#This Row],[Loan Date]])</f>
        <v>9</v>
      </c>
      <c r="J750" t="str">
        <f>_xlfn.XLOOKUP(Table6[[#This Row],[Numeric Month]],$N$5:$N$11,$O$5:$O$11)</f>
        <v>Sept</v>
      </c>
      <c r="K750" t="str">
        <f>_xlfn.XLOOKUP(Table6[[#This Row],[Loan Date]],$Q$5:$Q$152,$R$5:$R$152)</f>
        <v>Wednesday</v>
      </c>
      <c r="L750" t="str">
        <f>_xlfn.XLOOKUP(Table6[[#This Row],[Loan Date]],$Q$5:$Q$152,$S$5:$S$152)</f>
        <v>Week 1</v>
      </c>
    </row>
    <row r="751" spans="1:12" x14ac:dyDescent="0.2">
      <c r="A751" s="1">
        <v>44832</v>
      </c>
      <c r="B751" t="s">
        <v>7</v>
      </c>
      <c r="C751" s="1">
        <v>44832</v>
      </c>
      <c r="D751" t="s">
        <v>915</v>
      </c>
      <c r="E751" t="s">
        <v>37</v>
      </c>
      <c r="F751" t="s">
        <v>37</v>
      </c>
      <c r="G751" t="s">
        <v>20</v>
      </c>
      <c r="H751" t="s">
        <v>1282</v>
      </c>
      <c r="I751">
        <f>MONTH(Table6[[#This Row],[Loan Date]])</f>
        <v>9</v>
      </c>
      <c r="J751" t="str">
        <f>_xlfn.XLOOKUP(Table6[[#This Row],[Numeric Month]],$N$5:$N$11,$O$5:$O$11)</f>
        <v>Sept</v>
      </c>
      <c r="K751" t="str">
        <f>_xlfn.XLOOKUP(Table6[[#This Row],[Loan Date]],$Q$5:$Q$152,$R$5:$R$152)</f>
        <v>Wednesday</v>
      </c>
      <c r="L751" t="str">
        <f>_xlfn.XLOOKUP(Table6[[#This Row],[Loan Date]],$Q$5:$Q$152,$S$5:$S$152)</f>
        <v>Week 1</v>
      </c>
    </row>
    <row r="752" spans="1:12" x14ac:dyDescent="0.2">
      <c r="A752" s="1">
        <v>44832</v>
      </c>
      <c r="B752" t="s">
        <v>7</v>
      </c>
      <c r="C752" s="1">
        <v>44839</v>
      </c>
      <c r="D752" t="s">
        <v>1291</v>
      </c>
      <c r="E752" t="s">
        <v>52</v>
      </c>
      <c r="F752" t="s">
        <v>51</v>
      </c>
      <c r="G752" t="s">
        <v>1</v>
      </c>
      <c r="H752" t="s">
        <v>1282</v>
      </c>
      <c r="I752">
        <f>MONTH(Table6[[#This Row],[Loan Date]])</f>
        <v>9</v>
      </c>
      <c r="J752" t="str">
        <f>_xlfn.XLOOKUP(Table6[[#This Row],[Numeric Month]],$N$5:$N$11,$O$5:$O$11)</f>
        <v>Sept</v>
      </c>
      <c r="K752" t="str">
        <f>_xlfn.XLOOKUP(Table6[[#This Row],[Loan Date]],$Q$5:$Q$152,$R$5:$R$152)</f>
        <v>Wednesday</v>
      </c>
      <c r="L752" t="str">
        <f>_xlfn.XLOOKUP(Table6[[#This Row],[Loan Date]],$Q$5:$Q$152,$S$5:$S$152)</f>
        <v>Week 1</v>
      </c>
    </row>
    <row r="753" spans="1:12" x14ac:dyDescent="0.2">
      <c r="A753" s="1">
        <v>44832</v>
      </c>
      <c r="B753" t="s">
        <v>7</v>
      </c>
      <c r="C753" s="1">
        <v>44832</v>
      </c>
      <c r="D753" t="s">
        <v>116</v>
      </c>
      <c r="E753" t="s">
        <v>23</v>
      </c>
      <c r="F753" t="s">
        <v>23</v>
      </c>
      <c r="G753" t="s">
        <v>20</v>
      </c>
      <c r="H753" t="s">
        <v>1282</v>
      </c>
      <c r="I753">
        <f>MONTH(Table6[[#This Row],[Loan Date]])</f>
        <v>9</v>
      </c>
      <c r="J753" t="str">
        <f>_xlfn.XLOOKUP(Table6[[#This Row],[Numeric Month]],$N$5:$N$11,$O$5:$O$11)</f>
        <v>Sept</v>
      </c>
      <c r="K753" t="str">
        <f>_xlfn.XLOOKUP(Table6[[#This Row],[Loan Date]],$Q$5:$Q$152,$R$5:$R$152)</f>
        <v>Wednesday</v>
      </c>
      <c r="L753" t="str">
        <f>_xlfn.XLOOKUP(Table6[[#This Row],[Loan Date]],$Q$5:$Q$152,$S$5:$S$152)</f>
        <v>Week 1</v>
      </c>
    </row>
    <row r="754" spans="1:12" x14ac:dyDescent="0.2">
      <c r="A754" s="1">
        <v>44832</v>
      </c>
      <c r="B754" t="s">
        <v>5</v>
      </c>
      <c r="C754" s="1">
        <v>44839</v>
      </c>
      <c r="D754" t="s">
        <v>1486</v>
      </c>
      <c r="E754" t="s">
        <v>204</v>
      </c>
      <c r="F754" t="s">
        <v>8</v>
      </c>
      <c r="G754" t="s">
        <v>1</v>
      </c>
      <c r="H754" t="s">
        <v>1282</v>
      </c>
      <c r="I754">
        <f>MONTH(Table6[[#This Row],[Loan Date]])</f>
        <v>9</v>
      </c>
      <c r="J754" t="str">
        <f>_xlfn.XLOOKUP(Table6[[#This Row],[Numeric Month]],$N$5:$N$11,$O$5:$O$11)</f>
        <v>Sept</v>
      </c>
      <c r="K754" t="str">
        <f>_xlfn.XLOOKUP(Table6[[#This Row],[Loan Date]],$Q$5:$Q$152,$R$5:$R$152)</f>
        <v>Wednesday</v>
      </c>
      <c r="L754" t="str">
        <f>_xlfn.XLOOKUP(Table6[[#This Row],[Loan Date]],$Q$5:$Q$152,$S$5:$S$152)</f>
        <v>Week 1</v>
      </c>
    </row>
    <row r="755" spans="1:12" x14ac:dyDescent="0.2">
      <c r="A755" s="1">
        <v>44832</v>
      </c>
      <c r="B755" t="s">
        <v>5</v>
      </c>
      <c r="C755" s="1">
        <v>44839</v>
      </c>
      <c r="D755" t="s">
        <v>1343</v>
      </c>
      <c r="E755" t="s">
        <v>204</v>
      </c>
      <c r="F755" t="s">
        <v>2</v>
      </c>
      <c r="G755" t="s">
        <v>1</v>
      </c>
      <c r="H755" t="s">
        <v>1282</v>
      </c>
      <c r="I755">
        <f>MONTH(Table6[[#This Row],[Loan Date]])</f>
        <v>9</v>
      </c>
      <c r="J755" t="str">
        <f>_xlfn.XLOOKUP(Table6[[#This Row],[Numeric Month]],$N$5:$N$11,$O$5:$O$11)</f>
        <v>Sept</v>
      </c>
      <c r="K755" t="str">
        <f>_xlfn.XLOOKUP(Table6[[#This Row],[Loan Date]],$Q$5:$Q$152,$R$5:$R$152)</f>
        <v>Wednesday</v>
      </c>
      <c r="L755" t="str">
        <f>_xlfn.XLOOKUP(Table6[[#This Row],[Loan Date]],$Q$5:$Q$152,$S$5:$S$152)</f>
        <v>Week 1</v>
      </c>
    </row>
    <row r="756" spans="1:12" x14ac:dyDescent="0.2">
      <c r="A756" s="1">
        <v>44832</v>
      </c>
      <c r="B756" t="s">
        <v>7</v>
      </c>
      <c r="C756" s="1">
        <v>44839</v>
      </c>
      <c r="D756" t="s">
        <v>294</v>
      </c>
      <c r="E756" t="s">
        <v>52</v>
      </c>
      <c r="F756" t="s">
        <v>51</v>
      </c>
      <c r="G756" t="s">
        <v>1</v>
      </c>
      <c r="H756" t="s">
        <v>1282</v>
      </c>
      <c r="I756">
        <f>MONTH(Table6[[#This Row],[Loan Date]])</f>
        <v>9</v>
      </c>
      <c r="J756" t="str">
        <f>_xlfn.XLOOKUP(Table6[[#This Row],[Numeric Month]],$N$5:$N$11,$O$5:$O$11)</f>
        <v>Sept</v>
      </c>
      <c r="K756" t="str">
        <f>_xlfn.XLOOKUP(Table6[[#This Row],[Loan Date]],$Q$5:$Q$152,$R$5:$R$152)</f>
        <v>Wednesday</v>
      </c>
      <c r="L756" t="str">
        <f>_xlfn.XLOOKUP(Table6[[#This Row],[Loan Date]],$Q$5:$Q$152,$S$5:$S$152)</f>
        <v>Week 1</v>
      </c>
    </row>
    <row r="757" spans="1:12" x14ac:dyDescent="0.2">
      <c r="A757" s="1">
        <v>44832</v>
      </c>
      <c r="B757" t="s">
        <v>7</v>
      </c>
      <c r="C757" s="1">
        <v>44832</v>
      </c>
      <c r="D757" t="s">
        <v>299</v>
      </c>
      <c r="E757" t="s">
        <v>23</v>
      </c>
      <c r="F757" t="s">
        <v>23</v>
      </c>
      <c r="G757" t="s">
        <v>20</v>
      </c>
      <c r="H757" t="s">
        <v>1282</v>
      </c>
      <c r="I757">
        <f>MONTH(Table6[[#This Row],[Loan Date]])</f>
        <v>9</v>
      </c>
      <c r="J757" t="str">
        <f>_xlfn.XLOOKUP(Table6[[#This Row],[Numeric Month]],$N$5:$N$11,$O$5:$O$11)</f>
        <v>Sept</v>
      </c>
      <c r="K757" t="str">
        <f>_xlfn.XLOOKUP(Table6[[#This Row],[Loan Date]],$Q$5:$Q$152,$R$5:$R$152)</f>
        <v>Wednesday</v>
      </c>
      <c r="L757" t="str">
        <f>_xlfn.XLOOKUP(Table6[[#This Row],[Loan Date]],$Q$5:$Q$152,$S$5:$S$152)</f>
        <v>Week 1</v>
      </c>
    </row>
    <row r="758" spans="1:12" x14ac:dyDescent="0.2">
      <c r="A758" s="1">
        <v>44833</v>
      </c>
      <c r="B758" t="s">
        <v>35</v>
      </c>
      <c r="C758" s="1">
        <v>44833</v>
      </c>
      <c r="D758" t="s">
        <v>912</v>
      </c>
      <c r="E758" t="s">
        <v>37</v>
      </c>
      <c r="F758" t="s">
        <v>37</v>
      </c>
      <c r="G758" t="s">
        <v>20</v>
      </c>
      <c r="H758" t="s">
        <v>1282</v>
      </c>
      <c r="I758">
        <f>MONTH(Table6[[#This Row],[Loan Date]])</f>
        <v>9</v>
      </c>
      <c r="J758" t="str">
        <f>_xlfn.XLOOKUP(Table6[[#This Row],[Numeric Month]],$N$5:$N$11,$O$5:$O$11)</f>
        <v>Sept</v>
      </c>
      <c r="K758" t="str">
        <f>_xlfn.XLOOKUP(Table6[[#This Row],[Loan Date]],$Q$5:$Q$152,$R$5:$R$152)</f>
        <v>Thursday</v>
      </c>
      <c r="L758" t="str">
        <f>_xlfn.XLOOKUP(Table6[[#This Row],[Loan Date]],$Q$5:$Q$152,$S$5:$S$152)</f>
        <v>Week 1</v>
      </c>
    </row>
    <row r="759" spans="1:12" x14ac:dyDescent="0.2">
      <c r="A759" s="1">
        <v>44833</v>
      </c>
      <c r="B759" t="s">
        <v>5</v>
      </c>
      <c r="C759" s="1">
        <v>44833</v>
      </c>
      <c r="D759" t="s">
        <v>1568</v>
      </c>
      <c r="E759" t="s">
        <v>12</v>
      </c>
      <c r="F759" t="s">
        <v>12</v>
      </c>
      <c r="G759" t="s">
        <v>11</v>
      </c>
      <c r="H759" t="s">
        <v>1282</v>
      </c>
      <c r="I759">
        <f>MONTH(Table6[[#This Row],[Loan Date]])</f>
        <v>9</v>
      </c>
      <c r="J759" t="str">
        <f>_xlfn.XLOOKUP(Table6[[#This Row],[Numeric Month]],$N$5:$N$11,$O$5:$O$11)</f>
        <v>Sept</v>
      </c>
      <c r="K759" t="str">
        <f>_xlfn.XLOOKUP(Table6[[#This Row],[Loan Date]],$Q$5:$Q$152,$R$5:$R$152)</f>
        <v>Thursday</v>
      </c>
      <c r="L759" t="str">
        <f>_xlfn.XLOOKUP(Table6[[#This Row],[Loan Date]],$Q$5:$Q$152,$S$5:$S$152)</f>
        <v>Week 1</v>
      </c>
    </row>
    <row r="760" spans="1:12" x14ac:dyDescent="0.2">
      <c r="A760" s="1">
        <v>44833</v>
      </c>
      <c r="B760" t="s">
        <v>7</v>
      </c>
      <c r="C760" s="1">
        <v>44833</v>
      </c>
      <c r="D760" t="s">
        <v>790</v>
      </c>
      <c r="E760" t="s">
        <v>41</v>
      </c>
      <c r="F760" t="s">
        <v>40</v>
      </c>
      <c r="G760" t="s">
        <v>39</v>
      </c>
      <c r="H760" t="s">
        <v>1282</v>
      </c>
      <c r="I760">
        <f>MONTH(Table6[[#This Row],[Loan Date]])</f>
        <v>9</v>
      </c>
      <c r="J760" t="str">
        <f>_xlfn.XLOOKUP(Table6[[#This Row],[Numeric Month]],$N$5:$N$11,$O$5:$O$11)</f>
        <v>Sept</v>
      </c>
      <c r="K760" t="str">
        <f>_xlfn.XLOOKUP(Table6[[#This Row],[Loan Date]],$Q$5:$Q$152,$R$5:$R$152)</f>
        <v>Thursday</v>
      </c>
      <c r="L760" t="str">
        <f>_xlfn.XLOOKUP(Table6[[#This Row],[Loan Date]],$Q$5:$Q$152,$S$5:$S$152)</f>
        <v>Week 1</v>
      </c>
    </row>
    <row r="761" spans="1:12" x14ac:dyDescent="0.2">
      <c r="A761" s="1">
        <v>44833</v>
      </c>
      <c r="B761" t="s">
        <v>5</v>
      </c>
      <c r="C761" s="1">
        <v>44833</v>
      </c>
      <c r="D761" t="s">
        <v>457</v>
      </c>
      <c r="E761" t="s">
        <v>41</v>
      </c>
      <c r="F761" t="s">
        <v>40</v>
      </c>
      <c r="G761" t="s">
        <v>39</v>
      </c>
      <c r="H761" t="s">
        <v>1282</v>
      </c>
      <c r="I761">
        <f>MONTH(Table6[[#This Row],[Loan Date]])</f>
        <v>9</v>
      </c>
      <c r="J761" t="str">
        <f>_xlfn.XLOOKUP(Table6[[#This Row],[Numeric Month]],$N$5:$N$11,$O$5:$O$11)</f>
        <v>Sept</v>
      </c>
      <c r="K761" t="str">
        <f>_xlfn.XLOOKUP(Table6[[#This Row],[Loan Date]],$Q$5:$Q$152,$R$5:$R$152)</f>
        <v>Thursday</v>
      </c>
      <c r="L761" t="str">
        <f>_xlfn.XLOOKUP(Table6[[#This Row],[Loan Date]],$Q$5:$Q$152,$S$5:$S$152)</f>
        <v>Week 1</v>
      </c>
    </row>
    <row r="762" spans="1:12" x14ac:dyDescent="0.2">
      <c r="A762" s="1">
        <v>44833</v>
      </c>
      <c r="B762" t="s">
        <v>7</v>
      </c>
      <c r="C762" s="1">
        <v>44833</v>
      </c>
      <c r="D762" t="s">
        <v>116</v>
      </c>
      <c r="E762" t="s">
        <v>23</v>
      </c>
      <c r="F762" t="s">
        <v>23</v>
      </c>
      <c r="G762" t="s">
        <v>20</v>
      </c>
      <c r="H762" t="s">
        <v>1282</v>
      </c>
      <c r="I762">
        <f>MONTH(Table6[[#This Row],[Loan Date]])</f>
        <v>9</v>
      </c>
      <c r="J762" t="str">
        <f>_xlfn.XLOOKUP(Table6[[#This Row],[Numeric Month]],$N$5:$N$11,$O$5:$O$11)</f>
        <v>Sept</v>
      </c>
      <c r="K762" t="str">
        <f>_xlfn.XLOOKUP(Table6[[#This Row],[Loan Date]],$Q$5:$Q$152,$R$5:$R$152)</f>
        <v>Thursday</v>
      </c>
      <c r="L762" t="str">
        <f>_xlfn.XLOOKUP(Table6[[#This Row],[Loan Date]],$Q$5:$Q$152,$S$5:$S$152)</f>
        <v>Week 1</v>
      </c>
    </row>
    <row r="763" spans="1:12" x14ac:dyDescent="0.2">
      <c r="A763" s="1">
        <v>44833</v>
      </c>
      <c r="B763" t="s">
        <v>107</v>
      </c>
      <c r="C763" s="1">
        <v>44846</v>
      </c>
      <c r="D763" t="s">
        <v>776</v>
      </c>
      <c r="E763" t="s">
        <v>3</v>
      </c>
      <c r="F763" t="s">
        <v>2</v>
      </c>
      <c r="G763" t="s">
        <v>1</v>
      </c>
      <c r="H763" t="s">
        <v>1282</v>
      </c>
      <c r="I763">
        <f>MONTH(Table6[[#This Row],[Loan Date]])</f>
        <v>9</v>
      </c>
      <c r="J763" t="str">
        <f>_xlfn.XLOOKUP(Table6[[#This Row],[Numeric Month]],$N$5:$N$11,$O$5:$O$11)</f>
        <v>Sept</v>
      </c>
      <c r="K763" t="str">
        <f>_xlfn.XLOOKUP(Table6[[#This Row],[Loan Date]],$Q$5:$Q$152,$R$5:$R$152)</f>
        <v>Thursday</v>
      </c>
      <c r="L763" t="str">
        <f>_xlfn.XLOOKUP(Table6[[#This Row],[Loan Date]],$Q$5:$Q$152,$S$5:$S$152)</f>
        <v>Week 1</v>
      </c>
    </row>
    <row r="764" spans="1:12" x14ac:dyDescent="0.2">
      <c r="A764" s="1">
        <v>44833</v>
      </c>
      <c r="B764" t="s">
        <v>5</v>
      </c>
      <c r="C764" s="1">
        <v>44840</v>
      </c>
      <c r="D764" t="s">
        <v>1042</v>
      </c>
      <c r="E764" t="s">
        <v>9</v>
      </c>
      <c r="F764" t="s">
        <v>8</v>
      </c>
      <c r="G764" t="s">
        <v>1</v>
      </c>
      <c r="H764" t="s">
        <v>1282</v>
      </c>
      <c r="I764">
        <f>MONTH(Table6[[#This Row],[Loan Date]])</f>
        <v>9</v>
      </c>
      <c r="J764" t="str">
        <f>_xlfn.XLOOKUP(Table6[[#This Row],[Numeric Month]],$N$5:$N$11,$O$5:$O$11)</f>
        <v>Sept</v>
      </c>
      <c r="K764" t="str">
        <f>_xlfn.XLOOKUP(Table6[[#This Row],[Loan Date]],$Q$5:$Q$152,$R$5:$R$152)</f>
        <v>Thursday</v>
      </c>
      <c r="L764" t="str">
        <f>_xlfn.XLOOKUP(Table6[[#This Row],[Loan Date]],$Q$5:$Q$152,$S$5:$S$152)</f>
        <v>Week 1</v>
      </c>
    </row>
    <row r="765" spans="1:12" x14ac:dyDescent="0.2">
      <c r="A765" s="1">
        <v>44833</v>
      </c>
      <c r="B765" t="s">
        <v>7</v>
      </c>
      <c r="C765" s="1">
        <v>44845</v>
      </c>
      <c r="D765" t="s">
        <v>886</v>
      </c>
      <c r="E765" t="s">
        <v>3</v>
      </c>
      <c r="F765" t="s">
        <v>2</v>
      </c>
      <c r="G765" t="s">
        <v>1</v>
      </c>
      <c r="H765" t="s">
        <v>1282</v>
      </c>
      <c r="I765">
        <f>MONTH(Table6[[#This Row],[Loan Date]])</f>
        <v>9</v>
      </c>
      <c r="J765" t="str">
        <f>_xlfn.XLOOKUP(Table6[[#This Row],[Numeric Month]],$N$5:$N$11,$O$5:$O$11)</f>
        <v>Sept</v>
      </c>
      <c r="K765" t="str">
        <f>_xlfn.XLOOKUP(Table6[[#This Row],[Loan Date]],$Q$5:$Q$152,$R$5:$R$152)</f>
        <v>Thursday</v>
      </c>
      <c r="L765" t="str">
        <f>_xlfn.XLOOKUP(Table6[[#This Row],[Loan Date]],$Q$5:$Q$152,$S$5:$S$152)</f>
        <v>Week 1</v>
      </c>
    </row>
    <row r="766" spans="1:12" x14ac:dyDescent="0.2">
      <c r="A766" s="1">
        <v>44833</v>
      </c>
      <c r="B766" t="s">
        <v>7</v>
      </c>
      <c r="C766" s="1">
        <v>44833</v>
      </c>
      <c r="D766" t="s">
        <v>24</v>
      </c>
      <c r="E766" t="s">
        <v>23</v>
      </c>
      <c r="F766" t="s">
        <v>23</v>
      </c>
      <c r="G766" t="s">
        <v>20</v>
      </c>
      <c r="H766" t="s">
        <v>1282</v>
      </c>
      <c r="I766">
        <f>MONTH(Table6[[#This Row],[Loan Date]])</f>
        <v>9</v>
      </c>
      <c r="J766" t="str">
        <f>_xlfn.XLOOKUP(Table6[[#This Row],[Numeric Month]],$N$5:$N$11,$O$5:$O$11)</f>
        <v>Sept</v>
      </c>
      <c r="K766" t="str">
        <f>_xlfn.XLOOKUP(Table6[[#This Row],[Loan Date]],$Q$5:$Q$152,$R$5:$R$152)</f>
        <v>Thursday</v>
      </c>
      <c r="L766" t="str">
        <f>_xlfn.XLOOKUP(Table6[[#This Row],[Loan Date]],$Q$5:$Q$152,$S$5:$S$152)</f>
        <v>Week 1</v>
      </c>
    </row>
    <row r="767" spans="1:12" x14ac:dyDescent="0.2">
      <c r="A767" s="1">
        <v>44833</v>
      </c>
      <c r="B767" t="s">
        <v>7</v>
      </c>
      <c r="C767" s="1">
        <v>44833</v>
      </c>
      <c r="D767" t="s">
        <v>733</v>
      </c>
      <c r="E767" t="s">
        <v>21</v>
      </c>
      <c r="F767" t="s">
        <v>21</v>
      </c>
      <c r="G767" t="s">
        <v>20</v>
      </c>
      <c r="H767" t="s">
        <v>1282</v>
      </c>
      <c r="I767">
        <f>MONTH(Table6[[#This Row],[Loan Date]])</f>
        <v>9</v>
      </c>
      <c r="J767" t="str">
        <f>_xlfn.XLOOKUP(Table6[[#This Row],[Numeric Month]],$N$5:$N$11,$O$5:$O$11)</f>
        <v>Sept</v>
      </c>
      <c r="K767" t="str">
        <f>_xlfn.XLOOKUP(Table6[[#This Row],[Loan Date]],$Q$5:$Q$152,$R$5:$R$152)</f>
        <v>Thursday</v>
      </c>
      <c r="L767" t="str">
        <f>_xlfn.XLOOKUP(Table6[[#This Row],[Loan Date]],$Q$5:$Q$152,$S$5:$S$152)</f>
        <v>Week 1</v>
      </c>
    </row>
    <row r="768" spans="1:12" x14ac:dyDescent="0.2">
      <c r="A768" s="1">
        <v>44833</v>
      </c>
      <c r="B768" t="s">
        <v>7</v>
      </c>
      <c r="C768" s="1">
        <v>44847</v>
      </c>
      <c r="D768" t="s">
        <v>366</v>
      </c>
      <c r="E768" t="s">
        <v>15</v>
      </c>
      <c r="F768" t="s">
        <v>14</v>
      </c>
      <c r="G768" t="s">
        <v>1</v>
      </c>
      <c r="H768" t="s">
        <v>1282</v>
      </c>
      <c r="I768">
        <f>MONTH(Table6[[#This Row],[Loan Date]])</f>
        <v>9</v>
      </c>
      <c r="J768" t="str">
        <f>_xlfn.XLOOKUP(Table6[[#This Row],[Numeric Month]],$N$5:$N$11,$O$5:$O$11)</f>
        <v>Sept</v>
      </c>
      <c r="K768" t="str">
        <f>_xlfn.XLOOKUP(Table6[[#This Row],[Loan Date]],$Q$5:$Q$152,$R$5:$R$152)</f>
        <v>Thursday</v>
      </c>
      <c r="L768" t="str">
        <f>_xlfn.XLOOKUP(Table6[[#This Row],[Loan Date]],$Q$5:$Q$152,$S$5:$S$152)</f>
        <v>Week 1</v>
      </c>
    </row>
    <row r="769" spans="1:12" x14ac:dyDescent="0.2">
      <c r="A769" s="1">
        <v>44833</v>
      </c>
      <c r="B769" t="s">
        <v>7</v>
      </c>
      <c r="C769" s="1">
        <v>44833</v>
      </c>
      <c r="D769" t="s">
        <v>923</v>
      </c>
      <c r="E769" t="s">
        <v>37</v>
      </c>
      <c r="F769" t="s">
        <v>37</v>
      </c>
      <c r="G769" t="s">
        <v>20</v>
      </c>
      <c r="H769" t="s">
        <v>1282</v>
      </c>
      <c r="I769">
        <f>MONTH(Table6[[#This Row],[Loan Date]])</f>
        <v>9</v>
      </c>
      <c r="J769" t="str">
        <f>_xlfn.XLOOKUP(Table6[[#This Row],[Numeric Month]],$N$5:$N$11,$O$5:$O$11)</f>
        <v>Sept</v>
      </c>
      <c r="K769" t="str">
        <f>_xlfn.XLOOKUP(Table6[[#This Row],[Loan Date]],$Q$5:$Q$152,$R$5:$R$152)</f>
        <v>Thursday</v>
      </c>
      <c r="L769" t="str">
        <f>_xlfn.XLOOKUP(Table6[[#This Row],[Loan Date]],$Q$5:$Q$152,$S$5:$S$152)</f>
        <v>Week 1</v>
      </c>
    </row>
    <row r="770" spans="1:12" x14ac:dyDescent="0.2">
      <c r="A770" s="1">
        <v>44833</v>
      </c>
      <c r="B770" t="s">
        <v>7</v>
      </c>
      <c r="C770" s="1">
        <v>44833</v>
      </c>
      <c r="D770" t="s">
        <v>302</v>
      </c>
      <c r="E770" t="s">
        <v>23</v>
      </c>
      <c r="F770" t="s">
        <v>23</v>
      </c>
      <c r="G770" t="s">
        <v>20</v>
      </c>
      <c r="H770" t="s">
        <v>1282</v>
      </c>
      <c r="I770">
        <f>MONTH(Table6[[#This Row],[Loan Date]])</f>
        <v>9</v>
      </c>
      <c r="J770" t="str">
        <f>_xlfn.XLOOKUP(Table6[[#This Row],[Numeric Month]],$N$5:$N$11,$O$5:$O$11)</f>
        <v>Sept</v>
      </c>
      <c r="K770" t="str">
        <f>_xlfn.XLOOKUP(Table6[[#This Row],[Loan Date]],$Q$5:$Q$152,$R$5:$R$152)</f>
        <v>Thursday</v>
      </c>
      <c r="L770" t="str">
        <f>_xlfn.XLOOKUP(Table6[[#This Row],[Loan Date]],$Q$5:$Q$152,$S$5:$S$152)</f>
        <v>Week 1</v>
      </c>
    </row>
    <row r="771" spans="1:12" x14ac:dyDescent="0.2">
      <c r="A771" s="1">
        <v>44833</v>
      </c>
      <c r="B771" t="s">
        <v>7</v>
      </c>
      <c r="C771" s="1">
        <v>44833</v>
      </c>
      <c r="D771" t="s">
        <v>383</v>
      </c>
      <c r="E771" t="s">
        <v>21</v>
      </c>
      <c r="F771" t="s">
        <v>21</v>
      </c>
      <c r="G771" t="s">
        <v>20</v>
      </c>
      <c r="H771" t="s">
        <v>1282</v>
      </c>
      <c r="I771">
        <f>MONTH(Table6[[#This Row],[Loan Date]])</f>
        <v>9</v>
      </c>
      <c r="J771" t="str">
        <f>_xlfn.XLOOKUP(Table6[[#This Row],[Numeric Month]],$N$5:$N$11,$O$5:$O$11)</f>
        <v>Sept</v>
      </c>
      <c r="K771" t="str">
        <f>_xlfn.XLOOKUP(Table6[[#This Row],[Loan Date]],$Q$5:$Q$152,$R$5:$R$152)</f>
        <v>Thursday</v>
      </c>
      <c r="L771" t="str">
        <f>_xlfn.XLOOKUP(Table6[[#This Row],[Loan Date]],$Q$5:$Q$152,$S$5:$S$152)</f>
        <v>Week 1</v>
      </c>
    </row>
    <row r="772" spans="1:12" x14ac:dyDescent="0.2">
      <c r="A772" s="1">
        <v>44833</v>
      </c>
      <c r="B772" t="s">
        <v>7</v>
      </c>
      <c r="C772" s="1">
        <v>44833</v>
      </c>
      <c r="D772" t="s">
        <v>923</v>
      </c>
      <c r="E772" t="s">
        <v>37</v>
      </c>
      <c r="F772" t="s">
        <v>37</v>
      </c>
      <c r="G772" t="s">
        <v>20</v>
      </c>
      <c r="H772" t="s">
        <v>1282</v>
      </c>
      <c r="I772">
        <f>MONTH(Table6[[#This Row],[Loan Date]])</f>
        <v>9</v>
      </c>
      <c r="J772" t="str">
        <f>_xlfn.XLOOKUP(Table6[[#This Row],[Numeric Month]],$N$5:$N$11,$O$5:$O$11)</f>
        <v>Sept</v>
      </c>
      <c r="K772" t="str">
        <f>_xlfn.XLOOKUP(Table6[[#This Row],[Loan Date]],$Q$5:$Q$152,$R$5:$R$152)</f>
        <v>Thursday</v>
      </c>
      <c r="L772" t="str">
        <f>_xlfn.XLOOKUP(Table6[[#This Row],[Loan Date]],$Q$5:$Q$152,$S$5:$S$152)</f>
        <v>Week 1</v>
      </c>
    </row>
    <row r="773" spans="1:12" x14ac:dyDescent="0.2">
      <c r="A773" s="1">
        <v>44833</v>
      </c>
      <c r="B773" t="s">
        <v>7</v>
      </c>
      <c r="C773" s="1">
        <v>44833</v>
      </c>
      <c r="D773" t="s">
        <v>320</v>
      </c>
      <c r="E773" t="s">
        <v>23</v>
      </c>
      <c r="F773" t="s">
        <v>23</v>
      </c>
      <c r="G773" t="s">
        <v>20</v>
      </c>
      <c r="H773" t="s">
        <v>1282</v>
      </c>
      <c r="I773">
        <f>MONTH(Table6[[#This Row],[Loan Date]])</f>
        <v>9</v>
      </c>
      <c r="J773" t="str">
        <f>_xlfn.XLOOKUP(Table6[[#This Row],[Numeric Month]],$N$5:$N$11,$O$5:$O$11)</f>
        <v>Sept</v>
      </c>
      <c r="K773" t="str">
        <f>_xlfn.XLOOKUP(Table6[[#This Row],[Loan Date]],$Q$5:$Q$152,$R$5:$R$152)</f>
        <v>Thursday</v>
      </c>
      <c r="L773" t="str">
        <f>_xlfn.XLOOKUP(Table6[[#This Row],[Loan Date]],$Q$5:$Q$152,$S$5:$S$152)</f>
        <v>Week 1</v>
      </c>
    </row>
    <row r="774" spans="1:12" x14ac:dyDescent="0.2">
      <c r="A774" s="1">
        <v>44833</v>
      </c>
      <c r="B774" t="s">
        <v>7</v>
      </c>
      <c r="C774" s="1">
        <v>44833</v>
      </c>
      <c r="D774" t="s">
        <v>99</v>
      </c>
      <c r="E774" t="s">
        <v>21</v>
      </c>
      <c r="F774" t="s">
        <v>21</v>
      </c>
      <c r="G774" t="s">
        <v>20</v>
      </c>
      <c r="H774" t="s">
        <v>1282</v>
      </c>
      <c r="I774">
        <f>MONTH(Table6[[#This Row],[Loan Date]])</f>
        <v>9</v>
      </c>
      <c r="J774" t="str">
        <f>_xlfn.XLOOKUP(Table6[[#This Row],[Numeric Month]],$N$5:$N$11,$O$5:$O$11)</f>
        <v>Sept</v>
      </c>
      <c r="K774" t="str">
        <f>_xlfn.XLOOKUP(Table6[[#This Row],[Loan Date]],$Q$5:$Q$152,$R$5:$R$152)</f>
        <v>Thursday</v>
      </c>
      <c r="L774" t="str">
        <f>_xlfn.XLOOKUP(Table6[[#This Row],[Loan Date]],$Q$5:$Q$152,$S$5:$S$152)</f>
        <v>Week 1</v>
      </c>
    </row>
    <row r="775" spans="1:12" x14ac:dyDescent="0.2">
      <c r="A775" s="1">
        <v>44833</v>
      </c>
      <c r="B775" t="s">
        <v>5</v>
      </c>
      <c r="C775" s="1">
        <v>44840</v>
      </c>
      <c r="D775" t="s">
        <v>815</v>
      </c>
      <c r="E775" t="s">
        <v>15</v>
      </c>
      <c r="F775" t="s">
        <v>14</v>
      </c>
      <c r="G775" t="s">
        <v>1</v>
      </c>
      <c r="H775" t="s">
        <v>1282</v>
      </c>
      <c r="I775">
        <f>MONTH(Table6[[#This Row],[Loan Date]])</f>
        <v>9</v>
      </c>
      <c r="J775" t="str">
        <f>_xlfn.XLOOKUP(Table6[[#This Row],[Numeric Month]],$N$5:$N$11,$O$5:$O$11)</f>
        <v>Sept</v>
      </c>
      <c r="K775" t="str">
        <f>_xlfn.XLOOKUP(Table6[[#This Row],[Loan Date]],$Q$5:$Q$152,$R$5:$R$152)</f>
        <v>Thursday</v>
      </c>
      <c r="L775" t="str">
        <f>_xlfn.XLOOKUP(Table6[[#This Row],[Loan Date]],$Q$5:$Q$152,$S$5:$S$152)</f>
        <v>Week 1</v>
      </c>
    </row>
    <row r="776" spans="1:12" x14ac:dyDescent="0.2">
      <c r="A776" s="1">
        <v>44833</v>
      </c>
      <c r="B776" t="s">
        <v>7</v>
      </c>
      <c r="C776" s="1">
        <v>44833</v>
      </c>
      <c r="D776" t="s">
        <v>1460</v>
      </c>
      <c r="E776" t="s">
        <v>37</v>
      </c>
      <c r="F776" t="s">
        <v>37</v>
      </c>
      <c r="G776" t="s">
        <v>20</v>
      </c>
      <c r="H776" t="s">
        <v>1282</v>
      </c>
      <c r="I776">
        <f>MONTH(Table6[[#This Row],[Loan Date]])</f>
        <v>9</v>
      </c>
      <c r="J776" t="str">
        <f>_xlfn.XLOOKUP(Table6[[#This Row],[Numeric Month]],$N$5:$N$11,$O$5:$O$11)</f>
        <v>Sept</v>
      </c>
      <c r="K776" t="str">
        <f>_xlfn.XLOOKUP(Table6[[#This Row],[Loan Date]],$Q$5:$Q$152,$R$5:$R$152)</f>
        <v>Thursday</v>
      </c>
      <c r="L776" t="str">
        <f>_xlfn.XLOOKUP(Table6[[#This Row],[Loan Date]],$Q$5:$Q$152,$S$5:$S$152)</f>
        <v>Week 1</v>
      </c>
    </row>
    <row r="777" spans="1:12" x14ac:dyDescent="0.2">
      <c r="A777" s="1">
        <v>44833</v>
      </c>
      <c r="B777" t="s">
        <v>7</v>
      </c>
      <c r="C777" s="1">
        <v>44833</v>
      </c>
      <c r="D777" t="s">
        <v>952</v>
      </c>
      <c r="E777" t="s">
        <v>37</v>
      </c>
      <c r="F777" t="s">
        <v>37</v>
      </c>
      <c r="G777" t="s">
        <v>20</v>
      </c>
      <c r="H777" t="s">
        <v>1282</v>
      </c>
      <c r="I777">
        <f>MONTH(Table6[[#This Row],[Loan Date]])</f>
        <v>9</v>
      </c>
      <c r="J777" t="str">
        <f>_xlfn.XLOOKUP(Table6[[#This Row],[Numeric Month]],$N$5:$N$11,$O$5:$O$11)</f>
        <v>Sept</v>
      </c>
      <c r="K777" t="str">
        <f>_xlfn.XLOOKUP(Table6[[#This Row],[Loan Date]],$Q$5:$Q$152,$R$5:$R$152)</f>
        <v>Thursday</v>
      </c>
      <c r="L777" t="str">
        <f>_xlfn.XLOOKUP(Table6[[#This Row],[Loan Date]],$Q$5:$Q$152,$S$5:$S$152)</f>
        <v>Week 1</v>
      </c>
    </row>
    <row r="778" spans="1:12" x14ac:dyDescent="0.2">
      <c r="A778" s="1">
        <v>44833</v>
      </c>
      <c r="B778" t="s">
        <v>7</v>
      </c>
      <c r="C778" s="1">
        <v>44833</v>
      </c>
      <c r="D778" t="s">
        <v>1524</v>
      </c>
      <c r="E778" t="s">
        <v>23</v>
      </c>
      <c r="F778" t="s">
        <v>23</v>
      </c>
      <c r="G778" t="s">
        <v>20</v>
      </c>
      <c r="H778" t="s">
        <v>1282</v>
      </c>
      <c r="I778">
        <f>MONTH(Table6[[#This Row],[Loan Date]])</f>
        <v>9</v>
      </c>
      <c r="J778" t="str">
        <f>_xlfn.XLOOKUP(Table6[[#This Row],[Numeric Month]],$N$5:$N$11,$O$5:$O$11)</f>
        <v>Sept</v>
      </c>
      <c r="K778" t="str">
        <f>_xlfn.XLOOKUP(Table6[[#This Row],[Loan Date]],$Q$5:$Q$152,$R$5:$R$152)</f>
        <v>Thursday</v>
      </c>
      <c r="L778" t="str">
        <f>_xlfn.XLOOKUP(Table6[[#This Row],[Loan Date]],$Q$5:$Q$152,$S$5:$S$152)</f>
        <v>Week 1</v>
      </c>
    </row>
    <row r="779" spans="1:12" x14ac:dyDescent="0.2">
      <c r="A779" s="1">
        <v>44833</v>
      </c>
      <c r="B779" t="s">
        <v>7</v>
      </c>
      <c r="C779" s="1">
        <v>44833</v>
      </c>
      <c r="D779" t="s">
        <v>409</v>
      </c>
      <c r="E779" t="s">
        <v>21</v>
      </c>
      <c r="F779" t="s">
        <v>21</v>
      </c>
      <c r="G779" t="s">
        <v>20</v>
      </c>
      <c r="H779" t="s">
        <v>1282</v>
      </c>
      <c r="I779">
        <f>MONTH(Table6[[#This Row],[Loan Date]])</f>
        <v>9</v>
      </c>
      <c r="J779" t="str">
        <f>_xlfn.XLOOKUP(Table6[[#This Row],[Numeric Month]],$N$5:$N$11,$O$5:$O$11)</f>
        <v>Sept</v>
      </c>
      <c r="K779" t="str">
        <f>_xlfn.XLOOKUP(Table6[[#This Row],[Loan Date]],$Q$5:$Q$152,$R$5:$R$152)</f>
        <v>Thursday</v>
      </c>
      <c r="L779" t="str">
        <f>_xlfn.XLOOKUP(Table6[[#This Row],[Loan Date]],$Q$5:$Q$152,$S$5:$S$152)</f>
        <v>Week 1</v>
      </c>
    </row>
    <row r="780" spans="1:12" x14ac:dyDescent="0.2">
      <c r="A780" s="1">
        <v>44833</v>
      </c>
      <c r="B780" t="s">
        <v>7</v>
      </c>
      <c r="C780" s="1">
        <v>44833</v>
      </c>
      <c r="D780" t="s">
        <v>915</v>
      </c>
      <c r="E780" t="s">
        <v>37</v>
      </c>
      <c r="F780" t="s">
        <v>37</v>
      </c>
      <c r="G780" t="s">
        <v>20</v>
      </c>
      <c r="H780" t="s">
        <v>1282</v>
      </c>
      <c r="I780">
        <f>MONTH(Table6[[#This Row],[Loan Date]])</f>
        <v>9</v>
      </c>
      <c r="J780" t="str">
        <f>_xlfn.XLOOKUP(Table6[[#This Row],[Numeric Month]],$N$5:$N$11,$O$5:$O$11)</f>
        <v>Sept</v>
      </c>
      <c r="K780" t="str">
        <f>_xlfn.XLOOKUP(Table6[[#This Row],[Loan Date]],$Q$5:$Q$152,$R$5:$R$152)</f>
        <v>Thursday</v>
      </c>
      <c r="L780" t="str">
        <f>_xlfn.XLOOKUP(Table6[[#This Row],[Loan Date]],$Q$5:$Q$152,$S$5:$S$152)</f>
        <v>Week 1</v>
      </c>
    </row>
    <row r="781" spans="1:12" x14ac:dyDescent="0.2">
      <c r="A781" s="1">
        <v>44833</v>
      </c>
      <c r="B781" t="s">
        <v>7</v>
      </c>
      <c r="C781" s="1">
        <v>44923</v>
      </c>
      <c r="D781" t="s">
        <v>1567</v>
      </c>
      <c r="E781" t="s">
        <v>1371</v>
      </c>
      <c r="F781" t="s">
        <v>79</v>
      </c>
      <c r="G781" t="s">
        <v>79</v>
      </c>
      <c r="H781" t="s">
        <v>1282</v>
      </c>
      <c r="I781">
        <f>MONTH(Table6[[#This Row],[Loan Date]])</f>
        <v>9</v>
      </c>
      <c r="J781" t="str">
        <f>_xlfn.XLOOKUP(Table6[[#This Row],[Numeric Month]],$N$5:$N$11,$O$5:$O$11)</f>
        <v>Sept</v>
      </c>
      <c r="K781" t="str">
        <f>_xlfn.XLOOKUP(Table6[[#This Row],[Loan Date]],$Q$5:$Q$152,$R$5:$R$152)</f>
        <v>Thursday</v>
      </c>
      <c r="L781" t="str">
        <f>_xlfn.XLOOKUP(Table6[[#This Row],[Loan Date]],$Q$5:$Q$152,$S$5:$S$152)</f>
        <v>Week 1</v>
      </c>
    </row>
    <row r="782" spans="1:12" x14ac:dyDescent="0.2">
      <c r="A782" s="1">
        <v>44833</v>
      </c>
      <c r="B782" t="s">
        <v>7</v>
      </c>
      <c r="C782" s="1">
        <v>44923</v>
      </c>
      <c r="D782" t="s">
        <v>1566</v>
      </c>
      <c r="E782" t="s">
        <v>1371</v>
      </c>
      <c r="F782" t="s">
        <v>79</v>
      </c>
      <c r="G782" t="s">
        <v>79</v>
      </c>
      <c r="H782" t="s">
        <v>1282</v>
      </c>
      <c r="I782">
        <f>MONTH(Table6[[#This Row],[Loan Date]])</f>
        <v>9</v>
      </c>
      <c r="J782" t="str">
        <f>_xlfn.XLOOKUP(Table6[[#This Row],[Numeric Month]],$N$5:$N$11,$O$5:$O$11)</f>
        <v>Sept</v>
      </c>
      <c r="K782" t="str">
        <f>_xlfn.XLOOKUP(Table6[[#This Row],[Loan Date]],$Q$5:$Q$152,$R$5:$R$152)</f>
        <v>Thursday</v>
      </c>
      <c r="L782" t="str">
        <f>_xlfn.XLOOKUP(Table6[[#This Row],[Loan Date]],$Q$5:$Q$152,$S$5:$S$152)</f>
        <v>Week 1</v>
      </c>
    </row>
    <row r="783" spans="1:12" x14ac:dyDescent="0.2">
      <c r="A783" s="1">
        <v>44833</v>
      </c>
      <c r="B783" t="s">
        <v>5</v>
      </c>
      <c r="C783" s="1">
        <v>44840</v>
      </c>
      <c r="D783" t="s">
        <v>840</v>
      </c>
      <c r="E783" t="s">
        <v>15</v>
      </c>
      <c r="F783" t="s">
        <v>14</v>
      </c>
      <c r="G783" t="s">
        <v>1</v>
      </c>
      <c r="H783" t="s">
        <v>1282</v>
      </c>
      <c r="I783">
        <f>MONTH(Table6[[#This Row],[Loan Date]])</f>
        <v>9</v>
      </c>
      <c r="J783" t="str">
        <f>_xlfn.XLOOKUP(Table6[[#This Row],[Numeric Month]],$N$5:$N$11,$O$5:$O$11)</f>
        <v>Sept</v>
      </c>
      <c r="K783" t="str">
        <f>_xlfn.XLOOKUP(Table6[[#This Row],[Loan Date]],$Q$5:$Q$152,$R$5:$R$152)</f>
        <v>Thursday</v>
      </c>
      <c r="L783" t="str">
        <f>_xlfn.XLOOKUP(Table6[[#This Row],[Loan Date]],$Q$5:$Q$152,$S$5:$S$152)</f>
        <v>Week 1</v>
      </c>
    </row>
    <row r="784" spans="1:12" x14ac:dyDescent="0.2">
      <c r="A784" s="1">
        <v>44833</v>
      </c>
      <c r="B784" t="s">
        <v>7</v>
      </c>
      <c r="C784" s="1">
        <v>44840</v>
      </c>
      <c r="D784" t="s">
        <v>298</v>
      </c>
      <c r="E784" t="s">
        <v>52</v>
      </c>
      <c r="F784" t="s">
        <v>51</v>
      </c>
      <c r="G784" t="s">
        <v>1</v>
      </c>
      <c r="H784" t="s">
        <v>1282</v>
      </c>
      <c r="I784">
        <f>MONTH(Table6[[#This Row],[Loan Date]])</f>
        <v>9</v>
      </c>
      <c r="J784" t="str">
        <f>_xlfn.XLOOKUP(Table6[[#This Row],[Numeric Month]],$N$5:$N$11,$O$5:$O$11)</f>
        <v>Sept</v>
      </c>
      <c r="K784" t="str">
        <f>_xlfn.XLOOKUP(Table6[[#This Row],[Loan Date]],$Q$5:$Q$152,$R$5:$R$152)</f>
        <v>Thursday</v>
      </c>
      <c r="L784" t="str">
        <f>_xlfn.XLOOKUP(Table6[[#This Row],[Loan Date]],$Q$5:$Q$152,$S$5:$S$152)</f>
        <v>Week 1</v>
      </c>
    </row>
    <row r="785" spans="1:12" x14ac:dyDescent="0.2">
      <c r="A785" s="1">
        <v>44833</v>
      </c>
      <c r="B785" t="s">
        <v>7</v>
      </c>
      <c r="C785" s="1">
        <v>44833</v>
      </c>
      <c r="D785" t="s">
        <v>915</v>
      </c>
      <c r="E785" t="s">
        <v>37</v>
      </c>
      <c r="F785" t="s">
        <v>37</v>
      </c>
      <c r="G785" t="s">
        <v>20</v>
      </c>
      <c r="H785" t="s">
        <v>1282</v>
      </c>
      <c r="I785">
        <f>MONTH(Table6[[#This Row],[Loan Date]])</f>
        <v>9</v>
      </c>
      <c r="J785" t="str">
        <f>_xlfn.XLOOKUP(Table6[[#This Row],[Numeric Month]],$N$5:$N$11,$O$5:$O$11)</f>
        <v>Sept</v>
      </c>
      <c r="K785" t="str">
        <f>_xlfn.XLOOKUP(Table6[[#This Row],[Loan Date]],$Q$5:$Q$152,$R$5:$R$152)</f>
        <v>Thursday</v>
      </c>
      <c r="L785" t="str">
        <f>_xlfn.XLOOKUP(Table6[[#This Row],[Loan Date]],$Q$5:$Q$152,$S$5:$S$152)</f>
        <v>Week 1</v>
      </c>
    </row>
    <row r="786" spans="1:12" x14ac:dyDescent="0.2">
      <c r="A786" s="1">
        <v>44833</v>
      </c>
      <c r="B786" t="s">
        <v>5</v>
      </c>
      <c r="C786" s="1">
        <v>44833</v>
      </c>
      <c r="D786" t="s">
        <v>917</v>
      </c>
      <c r="E786" t="s">
        <v>37</v>
      </c>
      <c r="F786" t="s">
        <v>37</v>
      </c>
      <c r="G786" t="s">
        <v>20</v>
      </c>
      <c r="H786" t="s">
        <v>1282</v>
      </c>
      <c r="I786">
        <f>MONTH(Table6[[#This Row],[Loan Date]])</f>
        <v>9</v>
      </c>
      <c r="J786" t="str">
        <f>_xlfn.XLOOKUP(Table6[[#This Row],[Numeric Month]],$N$5:$N$11,$O$5:$O$11)</f>
        <v>Sept</v>
      </c>
      <c r="K786" t="str">
        <f>_xlfn.XLOOKUP(Table6[[#This Row],[Loan Date]],$Q$5:$Q$152,$R$5:$R$152)</f>
        <v>Thursday</v>
      </c>
      <c r="L786" t="str">
        <f>_xlfn.XLOOKUP(Table6[[#This Row],[Loan Date]],$Q$5:$Q$152,$S$5:$S$152)</f>
        <v>Week 1</v>
      </c>
    </row>
    <row r="787" spans="1:12" x14ac:dyDescent="0.2">
      <c r="A787" s="1">
        <v>44833</v>
      </c>
      <c r="B787" t="s">
        <v>7</v>
      </c>
      <c r="C787" s="1">
        <v>44923</v>
      </c>
      <c r="D787" t="s">
        <v>1565</v>
      </c>
      <c r="E787" t="s">
        <v>1371</v>
      </c>
      <c r="F787" t="s">
        <v>79</v>
      </c>
      <c r="G787" t="s">
        <v>79</v>
      </c>
      <c r="H787" t="s">
        <v>1282</v>
      </c>
      <c r="I787">
        <f>MONTH(Table6[[#This Row],[Loan Date]])</f>
        <v>9</v>
      </c>
      <c r="J787" t="str">
        <f>_xlfn.XLOOKUP(Table6[[#This Row],[Numeric Month]],$N$5:$N$11,$O$5:$O$11)</f>
        <v>Sept</v>
      </c>
      <c r="K787" t="str">
        <f>_xlfn.XLOOKUP(Table6[[#This Row],[Loan Date]],$Q$5:$Q$152,$R$5:$R$152)</f>
        <v>Thursday</v>
      </c>
      <c r="L787" t="str">
        <f>_xlfn.XLOOKUP(Table6[[#This Row],[Loan Date]],$Q$5:$Q$152,$S$5:$S$152)</f>
        <v>Week 1</v>
      </c>
    </row>
    <row r="788" spans="1:12" x14ac:dyDescent="0.2">
      <c r="A788" s="1">
        <v>44833</v>
      </c>
      <c r="B788" t="s">
        <v>7</v>
      </c>
      <c r="C788" s="1">
        <v>44833</v>
      </c>
      <c r="D788" t="s">
        <v>487</v>
      </c>
      <c r="E788" t="s">
        <v>23</v>
      </c>
      <c r="F788" t="s">
        <v>23</v>
      </c>
      <c r="G788" t="s">
        <v>20</v>
      </c>
      <c r="H788" t="s">
        <v>1282</v>
      </c>
      <c r="I788">
        <f>MONTH(Table6[[#This Row],[Loan Date]])</f>
        <v>9</v>
      </c>
      <c r="J788" t="str">
        <f>_xlfn.XLOOKUP(Table6[[#This Row],[Numeric Month]],$N$5:$N$11,$O$5:$O$11)</f>
        <v>Sept</v>
      </c>
      <c r="K788" t="str">
        <f>_xlfn.XLOOKUP(Table6[[#This Row],[Loan Date]],$Q$5:$Q$152,$R$5:$R$152)</f>
        <v>Thursday</v>
      </c>
      <c r="L788" t="str">
        <f>_xlfn.XLOOKUP(Table6[[#This Row],[Loan Date]],$Q$5:$Q$152,$S$5:$S$152)</f>
        <v>Week 1</v>
      </c>
    </row>
    <row r="789" spans="1:12" x14ac:dyDescent="0.2">
      <c r="A789" s="1">
        <v>44833</v>
      </c>
      <c r="B789" t="s">
        <v>7</v>
      </c>
      <c r="C789" s="1">
        <v>44833</v>
      </c>
      <c r="D789" t="s">
        <v>755</v>
      </c>
      <c r="E789" t="s">
        <v>21</v>
      </c>
      <c r="F789" t="s">
        <v>21</v>
      </c>
      <c r="G789" t="s">
        <v>20</v>
      </c>
      <c r="H789" t="s">
        <v>1282</v>
      </c>
      <c r="I789">
        <f>MONTH(Table6[[#This Row],[Loan Date]])</f>
        <v>9</v>
      </c>
      <c r="J789" t="str">
        <f>_xlfn.XLOOKUP(Table6[[#This Row],[Numeric Month]],$N$5:$N$11,$O$5:$O$11)</f>
        <v>Sept</v>
      </c>
      <c r="K789" t="str">
        <f>_xlfn.XLOOKUP(Table6[[#This Row],[Loan Date]],$Q$5:$Q$152,$R$5:$R$152)</f>
        <v>Thursday</v>
      </c>
      <c r="L789" t="str">
        <f>_xlfn.XLOOKUP(Table6[[#This Row],[Loan Date]],$Q$5:$Q$152,$S$5:$S$152)</f>
        <v>Week 1</v>
      </c>
    </row>
    <row r="790" spans="1:12" x14ac:dyDescent="0.2">
      <c r="A790" s="1">
        <v>44833</v>
      </c>
      <c r="B790" t="s">
        <v>7</v>
      </c>
      <c r="C790" s="1">
        <v>44833</v>
      </c>
      <c r="D790" t="s">
        <v>1491</v>
      </c>
      <c r="E790" t="s">
        <v>23</v>
      </c>
      <c r="F790" t="s">
        <v>23</v>
      </c>
      <c r="G790" t="s">
        <v>20</v>
      </c>
      <c r="H790" t="s">
        <v>1282</v>
      </c>
      <c r="I790">
        <f>MONTH(Table6[[#This Row],[Loan Date]])</f>
        <v>9</v>
      </c>
      <c r="J790" t="str">
        <f>_xlfn.XLOOKUP(Table6[[#This Row],[Numeric Month]],$N$5:$N$11,$O$5:$O$11)</f>
        <v>Sept</v>
      </c>
      <c r="K790" t="str">
        <f>_xlfn.XLOOKUP(Table6[[#This Row],[Loan Date]],$Q$5:$Q$152,$R$5:$R$152)</f>
        <v>Thursday</v>
      </c>
      <c r="L790" t="str">
        <f>_xlfn.XLOOKUP(Table6[[#This Row],[Loan Date]],$Q$5:$Q$152,$S$5:$S$152)</f>
        <v>Week 1</v>
      </c>
    </row>
    <row r="791" spans="1:12" x14ac:dyDescent="0.2">
      <c r="A791" s="1">
        <v>44833</v>
      </c>
      <c r="B791" t="s">
        <v>7</v>
      </c>
      <c r="C791" s="1">
        <v>44923</v>
      </c>
      <c r="D791" t="s">
        <v>1564</v>
      </c>
      <c r="E791" t="s">
        <v>1371</v>
      </c>
      <c r="F791" t="s">
        <v>79</v>
      </c>
      <c r="G791" t="s">
        <v>79</v>
      </c>
      <c r="H791" t="s">
        <v>1282</v>
      </c>
      <c r="I791">
        <f>MONTH(Table6[[#This Row],[Loan Date]])</f>
        <v>9</v>
      </c>
      <c r="J791" t="str">
        <f>_xlfn.XLOOKUP(Table6[[#This Row],[Numeric Month]],$N$5:$N$11,$O$5:$O$11)</f>
        <v>Sept</v>
      </c>
      <c r="K791" t="str">
        <f>_xlfn.XLOOKUP(Table6[[#This Row],[Loan Date]],$Q$5:$Q$152,$R$5:$R$152)</f>
        <v>Thursday</v>
      </c>
      <c r="L791" t="str">
        <f>_xlfn.XLOOKUP(Table6[[#This Row],[Loan Date]],$Q$5:$Q$152,$S$5:$S$152)</f>
        <v>Week 1</v>
      </c>
    </row>
    <row r="792" spans="1:12" x14ac:dyDescent="0.2">
      <c r="A792" s="1">
        <v>44833</v>
      </c>
      <c r="B792" t="s">
        <v>5</v>
      </c>
      <c r="C792" s="1">
        <v>44833</v>
      </c>
      <c r="D792" t="s">
        <v>912</v>
      </c>
      <c r="E792" t="s">
        <v>37</v>
      </c>
      <c r="F792" t="s">
        <v>37</v>
      </c>
      <c r="G792" t="s">
        <v>20</v>
      </c>
      <c r="H792" t="s">
        <v>1282</v>
      </c>
      <c r="I792">
        <f>MONTH(Table6[[#This Row],[Loan Date]])</f>
        <v>9</v>
      </c>
      <c r="J792" t="str">
        <f>_xlfn.XLOOKUP(Table6[[#This Row],[Numeric Month]],$N$5:$N$11,$O$5:$O$11)</f>
        <v>Sept</v>
      </c>
      <c r="K792" t="str">
        <f>_xlfn.XLOOKUP(Table6[[#This Row],[Loan Date]],$Q$5:$Q$152,$R$5:$R$152)</f>
        <v>Thursday</v>
      </c>
      <c r="L792" t="str">
        <f>_xlfn.XLOOKUP(Table6[[#This Row],[Loan Date]],$Q$5:$Q$152,$S$5:$S$152)</f>
        <v>Week 1</v>
      </c>
    </row>
    <row r="793" spans="1:12" x14ac:dyDescent="0.2">
      <c r="A793" s="1">
        <v>44833</v>
      </c>
      <c r="B793" t="s">
        <v>7</v>
      </c>
      <c r="C793" s="1">
        <v>44833</v>
      </c>
      <c r="D793" t="s">
        <v>241</v>
      </c>
      <c r="E793" t="s">
        <v>23</v>
      </c>
      <c r="F793" t="s">
        <v>23</v>
      </c>
      <c r="G793" t="s">
        <v>20</v>
      </c>
      <c r="H793" t="s">
        <v>1282</v>
      </c>
      <c r="I793">
        <f>MONTH(Table6[[#This Row],[Loan Date]])</f>
        <v>9</v>
      </c>
      <c r="J793" t="str">
        <f>_xlfn.XLOOKUP(Table6[[#This Row],[Numeric Month]],$N$5:$N$11,$O$5:$O$11)</f>
        <v>Sept</v>
      </c>
      <c r="K793" t="str">
        <f>_xlfn.XLOOKUP(Table6[[#This Row],[Loan Date]],$Q$5:$Q$152,$R$5:$R$152)</f>
        <v>Thursday</v>
      </c>
      <c r="L793" t="str">
        <f>_xlfn.XLOOKUP(Table6[[#This Row],[Loan Date]],$Q$5:$Q$152,$S$5:$S$152)</f>
        <v>Week 1</v>
      </c>
    </row>
    <row r="794" spans="1:12" x14ac:dyDescent="0.2">
      <c r="A794" s="1">
        <v>44833</v>
      </c>
      <c r="B794" t="s">
        <v>7</v>
      </c>
      <c r="C794" s="1">
        <v>44833</v>
      </c>
      <c r="D794" t="s">
        <v>258</v>
      </c>
      <c r="E794" t="s">
        <v>21</v>
      </c>
      <c r="F794" t="s">
        <v>21</v>
      </c>
      <c r="G794" t="s">
        <v>20</v>
      </c>
      <c r="H794" t="s">
        <v>1282</v>
      </c>
      <c r="I794">
        <f>MONTH(Table6[[#This Row],[Loan Date]])</f>
        <v>9</v>
      </c>
      <c r="J794" t="str">
        <f>_xlfn.XLOOKUP(Table6[[#This Row],[Numeric Month]],$N$5:$N$11,$O$5:$O$11)</f>
        <v>Sept</v>
      </c>
      <c r="K794" t="str">
        <f>_xlfn.XLOOKUP(Table6[[#This Row],[Loan Date]],$Q$5:$Q$152,$R$5:$R$152)</f>
        <v>Thursday</v>
      </c>
      <c r="L794" t="str">
        <f>_xlfn.XLOOKUP(Table6[[#This Row],[Loan Date]],$Q$5:$Q$152,$S$5:$S$152)</f>
        <v>Week 1</v>
      </c>
    </row>
    <row r="795" spans="1:12" x14ac:dyDescent="0.2">
      <c r="A795" s="1">
        <v>44833</v>
      </c>
      <c r="B795" t="s">
        <v>5</v>
      </c>
      <c r="C795" s="1">
        <v>44833</v>
      </c>
      <c r="D795" t="s">
        <v>171</v>
      </c>
      <c r="E795" t="s">
        <v>23</v>
      </c>
      <c r="F795" t="s">
        <v>23</v>
      </c>
      <c r="G795" t="s">
        <v>20</v>
      </c>
      <c r="H795" t="s">
        <v>1282</v>
      </c>
      <c r="I795">
        <f>MONTH(Table6[[#This Row],[Loan Date]])</f>
        <v>9</v>
      </c>
      <c r="J795" t="str">
        <f>_xlfn.XLOOKUP(Table6[[#This Row],[Numeric Month]],$N$5:$N$11,$O$5:$O$11)</f>
        <v>Sept</v>
      </c>
      <c r="K795" t="str">
        <f>_xlfn.XLOOKUP(Table6[[#This Row],[Loan Date]],$Q$5:$Q$152,$R$5:$R$152)</f>
        <v>Thursday</v>
      </c>
      <c r="L795" t="str">
        <f>_xlfn.XLOOKUP(Table6[[#This Row],[Loan Date]],$Q$5:$Q$152,$S$5:$S$152)</f>
        <v>Week 1</v>
      </c>
    </row>
    <row r="796" spans="1:12" x14ac:dyDescent="0.2">
      <c r="A796" s="1">
        <v>44833</v>
      </c>
      <c r="B796" t="s">
        <v>5</v>
      </c>
      <c r="C796" s="1">
        <v>44833</v>
      </c>
      <c r="D796" t="s">
        <v>497</v>
      </c>
      <c r="E796" t="s">
        <v>21</v>
      </c>
      <c r="F796" t="s">
        <v>21</v>
      </c>
      <c r="G796" t="s">
        <v>20</v>
      </c>
      <c r="H796" t="s">
        <v>1282</v>
      </c>
      <c r="I796">
        <f>MONTH(Table6[[#This Row],[Loan Date]])</f>
        <v>9</v>
      </c>
      <c r="J796" t="str">
        <f>_xlfn.XLOOKUP(Table6[[#This Row],[Numeric Month]],$N$5:$N$11,$O$5:$O$11)</f>
        <v>Sept</v>
      </c>
      <c r="K796" t="str">
        <f>_xlfn.XLOOKUP(Table6[[#This Row],[Loan Date]],$Q$5:$Q$152,$R$5:$R$152)</f>
        <v>Thursday</v>
      </c>
      <c r="L796" t="str">
        <f>_xlfn.XLOOKUP(Table6[[#This Row],[Loan Date]],$Q$5:$Q$152,$S$5:$S$152)</f>
        <v>Week 1</v>
      </c>
    </row>
    <row r="797" spans="1:12" x14ac:dyDescent="0.2">
      <c r="A797" s="1">
        <v>44833</v>
      </c>
      <c r="B797" t="s">
        <v>7</v>
      </c>
      <c r="C797" s="1">
        <v>44840</v>
      </c>
      <c r="D797" t="s">
        <v>1563</v>
      </c>
      <c r="E797" t="s">
        <v>3</v>
      </c>
      <c r="F797" t="s">
        <v>2</v>
      </c>
      <c r="G797" t="s">
        <v>1</v>
      </c>
      <c r="H797" t="s">
        <v>1282</v>
      </c>
      <c r="I797">
        <f>MONTH(Table6[[#This Row],[Loan Date]])</f>
        <v>9</v>
      </c>
      <c r="J797" t="str">
        <f>_xlfn.XLOOKUP(Table6[[#This Row],[Numeric Month]],$N$5:$N$11,$O$5:$O$11)</f>
        <v>Sept</v>
      </c>
      <c r="K797" t="str">
        <f>_xlfn.XLOOKUP(Table6[[#This Row],[Loan Date]],$Q$5:$Q$152,$R$5:$R$152)</f>
        <v>Thursday</v>
      </c>
      <c r="L797" t="str">
        <f>_xlfn.XLOOKUP(Table6[[#This Row],[Loan Date]],$Q$5:$Q$152,$S$5:$S$152)</f>
        <v>Week 1</v>
      </c>
    </row>
    <row r="798" spans="1:12" x14ac:dyDescent="0.2">
      <c r="A798" s="1">
        <v>44833</v>
      </c>
      <c r="B798" t="s">
        <v>7</v>
      </c>
      <c r="C798" s="1">
        <v>44833</v>
      </c>
      <c r="D798" t="s">
        <v>1524</v>
      </c>
      <c r="E798" t="s">
        <v>23</v>
      </c>
      <c r="F798" t="s">
        <v>23</v>
      </c>
      <c r="G798" t="s">
        <v>20</v>
      </c>
      <c r="H798" t="s">
        <v>1282</v>
      </c>
      <c r="I798">
        <f>MONTH(Table6[[#This Row],[Loan Date]])</f>
        <v>9</v>
      </c>
      <c r="J798" t="str">
        <f>_xlfn.XLOOKUP(Table6[[#This Row],[Numeric Month]],$N$5:$N$11,$O$5:$O$11)</f>
        <v>Sept</v>
      </c>
      <c r="K798" t="str">
        <f>_xlfn.XLOOKUP(Table6[[#This Row],[Loan Date]],$Q$5:$Q$152,$R$5:$R$152)</f>
        <v>Thursday</v>
      </c>
      <c r="L798" t="str">
        <f>_xlfn.XLOOKUP(Table6[[#This Row],[Loan Date]],$Q$5:$Q$152,$S$5:$S$152)</f>
        <v>Week 1</v>
      </c>
    </row>
    <row r="799" spans="1:12" x14ac:dyDescent="0.2">
      <c r="A799" s="1">
        <v>44833</v>
      </c>
      <c r="B799" t="s">
        <v>7</v>
      </c>
      <c r="C799" s="1">
        <v>44833</v>
      </c>
      <c r="D799" t="s">
        <v>1523</v>
      </c>
      <c r="E799" t="s">
        <v>21</v>
      </c>
      <c r="F799" t="s">
        <v>21</v>
      </c>
      <c r="G799" t="s">
        <v>20</v>
      </c>
      <c r="H799" t="s">
        <v>1282</v>
      </c>
      <c r="I799">
        <f>MONTH(Table6[[#This Row],[Loan Date]])</f>
        <v>9</v>
      </c>
      <c r="J799" t="str">
        <f>_xlfn.XLOOKUP(Table6[[#This Row],[Numeric Month]],$N$5:$N$11,$O$5:$O$11)</f>
        <v>Sept</v>
      </c>
      <c r="K799" t="str">
        <f>_xlfn.XLOOKUP(Table6[[#This Row],[Loan Date]],$Q$5:$Q$152,$R$5:$R$152)</f>
        <v>Thursday</v>
      </c>
      <c r="L799" t="str">
        <f>_xlfn.XLOOKUP(Table6[[#This Row],[Loan Date]],$Q$5:$Q$152,$S$5:$S$152)</f>
        <v>Week 1</v>
      </c>
    </row>
    <row r="800" spans="1:12" x14ac:dyDescent="0.2">
      <c r="A800" s="1">
        <v>44833</v>
      </c>
      <c r="B800" t="s">
        <v>7</v>
      </c>
      <c r="C800" s="1">
        <v>44833</v>
      </c>
      <c r="D800" t="s">
        <v>320</v>
      </c>
      <c r="E800" t="s">
        <v>23</v>
      </c>
      <c r="F800" t="s">
        <v>23</v>
      </c>
      <c r="G800" t="s">
        <v>20</v>
      </c>
      <c r="H800" t="s">
        <v>1282</v>
      </c>
      <c r="I800">
        <f>MONTH(Table6[[#This Row],[Loan Date]])</f>
        <v>9</v>
      </c>
      <c r="J800" t="str">
        <f>_xlfn.XLOOKUP(Table6[[#This Row],[Numeric Month]],$N$5:$N$11,$O$5:$O$11)</f>
        <v>Sept</v>
      </c>
      <c r="K800" t="str">
        <f>_xlfn.XLOOKUP(Table6[[#This Row],[Loan Date]],$Q$5:$Q$152,$R$5:$R$152)</f>
        <v>Thursday</v>
      </c>
      <c r="L800" t="str">
        <f>_xlfn.XLOOKUP(Table6[[#This Row],[Loan Date]],$Q$5:$Q$152,$S$5:$S$152)</f>
        <v>Week 1</v>
      </c>
    </row>
    <row r="801" spans="1:12" x14ac:dyDescent="0.2">
      <c r="A801" s="1">
        <v>44833</v>
      </c>
      <c r="B801" t="s">
        <v>7</v>
      </c>
      <c r="C801" s="1">
        <v>44833</v>
      </c>
      <c r="D801" t="s">
        <v>99</v>
      </c>
      <c r="E801" t="s">
        <v>21</v>
      </c>
      <c r="F801" t="s">
        <v>21</v>
      </c>
      <c r="G801" t="s">
        <v>20</v>
      </c>
      <c r="H801" t="s">
        <v>1282</v>
      </c>
      <c r="I801">
        <f>MONTH(Table6[[#This Row],[Loan Date]])</f>
        <v>9</v>
      </c>
      <c r="J801" t="str">
        <f>_xlfn.XLOOKUP(Table6[[#This Row],[Numeric Month]],$N$5:$N$11,$O$5:$O$11)</f>
        <v>Sept</v>
      </c>
      <c r="K801" t="str">
        <f>_xlfn.XLOOKUP(Table6[[#This Row],[Loan Date]],$Q$5:$Q$152,$R$5:$R$152)</f>
        <v>Thursday</v>
      </c>
      <c r="L801" t="str">
        <f>_xlfn.XLOOKUP(Table6[[#This Row],[Loan Date]],$Q$5:$Q$152,$S$5:$S$152)</f>
        <v>Week 1</v>
      </c>
    </row>
    <row r="802" spans="1:12" x14ac:dyDescent="0.2">
      <c r="A802" s="1">
        <v>44833</v>
      </c>
      <c r="B802" t="s">
        <v>7</v>
      </c>
      <c r="C802" s="1">
        <v>44840</v>
      </c>
      <c r="D802" t="s">
        <v>841</v>
      </c>
      <c r="E802" t="s">
        <v>15</v>
      </c>
      <c r="F802" t="s">
        <v>14</v>
      </c>
      <c r="G802" t="s">
        <v>1</v>
      </c>
      <c r="H802" t="s">
        <v>1282</v>
      </c>
      <c r="I802">
        <f>MONTH(Table6[[#This Row],[Loan Date]])</f>
        <v>9</v>
      </c>
      <c r="J802" t="str">
        <f>_xlfn.XLOOKUP(Table6[[#This Row],[Numeric Month]],$N$5:$N$11,$O$5:$O$11)</f>
        <v>Sept</v>
      </c>
      <c r="K802" t="str">
        <f>_xlfn.XLOOKUP(Table6[[#This Row],[Loan Date]],$Q$5:$Q$152,$R$5:$R$152)</f>
        <v>Thursday</v>
      </c>
      <c r="L802" t="str">
        <f>_xlfn.XLOOKUP(Table6[[#This Row],[Loan Date]],$Q$5:$Q$152,$S$5:$S$152)</f>
        <v>Week 1</v>
      </c>
    </row>
    <row r="803" spans="1:12" x14ac:dyDescent="0.2">
      <c r="A803" s="1">
        <v>44833</v>
      </c>
      <c r="B803" t="s">
        <v>7</v>
      </c>
      <c r="C803" s="1">
        <v>44840</v>
      </c>
      <c r="D803" t="s">
        <v>569</v>
      </c>
      <c r="E803" t="s">
        <v>52</v>
      </c>
      <c r="F803" t="s">
        <v>51</v>
      </c>
      <c r="G803" t="s">
        <v>1</v>
      </c>
      <c r="H803" t="s">
        <v>1282</v>
      </c>
      <c r="I803">
        <f>MONTH(Table6[[#This Row],[Loan Date]])</f>
        <v>9</v>
      </c>
      <c r="J803" t="str">
        <f>_xlfn.XLOOKUP(Table6[[#This Row],[Numeric Month]],$N$5:$N$11,$O$5:$O$11)</f>
        <v>Sept</v>
      </c>
      <c r="K803" t="str">
        <f>_xlfn.XLOOKUP(Table6[[#This Row],[Loan Date]],$Q$5:$Q$152,$R$5:$R$152)</f>
        <v>Thursday</v>
      </c>
      <c r="L803" t="str">
        <f>_xlfn.XLOOKUP(Table6[[#This Row],[Loan Date]],$Q$5:$Q$152,$S$5:$S$152)</f>
        <v>Week 1</v>
      </c>
    </row>
    <row r="804" spans="1:12" x14ac:dyDescent="0.2">
      <c r="A804" s="1">
        <v>44833</v>
      </c>
      <c r="B804" t="s">
        <v>7</v>
      </c>
      <c r="C804" s="1">
        <v>44923</v>
      </c>
      <c r="D804" t="s">
        <v>1562</v>
      </c>
      <c r="E804" t="s">
        <v>80</v>
      </c>
      <c r="F804" t="s">
        <v>79</v>
      </c>
      <c r="G804" t="s">
        <v>79</v>
      </c>
      <c r="H804" t="s">
        <v>1282</v>
      </c>
      <c r="I804">
        <f>MONTH(Table6[[#This Row],[Loan Date]])</f>
        <v>9</v>
      </c>
      <c r="J804" t="str">
        <f>_xlfn.XLOOKUP(Table6[[#This Row],[Numeric Month]],$N$5:$N$11,$O$5:$O$11)</f>
        <v>Sept</v>
      </c>
      <c r="K804" t="str">
        <f>_xlfn.XLOOKUP(Table6[[#This Row],[Loan Date]],$Q$5:$Q$152,$R$5:$R$152)</f>
        <v>Thursday</v>
      </c>
      <c r="L804" t="str">
        <f>_xlfn.XLOOKUP(Table6[[#This Row],[Loan Date]],$Q$5:$Q$152,$S$5:$S$152)</f>
        <v>Week 1</v>
      </c>
    </row>
    <row r="805" spans="1:12" x14ac:dyDescent="0.2">
      <c r="A805" s="1">
        <v>44833</v>
      </c>
      <c r="B805" t="s">
        <v>7</v>
      </c>
      <c r="C805" s="1">
        <v>44833</v>
      </c>
      <c r="D805" t="s">
        <v>320</v>
      </c>
      <c r="E805" t="s">
        <v>23</v>
      </c>
      <c r="F805" t="s">
        <v>23</v>
      </c>
      <c r="G805" t="s">
        <v>20</v>
      </c>
      <c r="H805" t="s">
        <v>1282</v>
      </c>
      <c r="I805">
        <f>MONTH(Table6[[#This Row],[Loan Date]])</f>
        <v>9</v>
      </c>
      <c r="J805" t="str">
        <f>_xlfn.XLOOKUP(Table6[[#This Row],[Numeric Month]],$N$5:$N$11,$O$5:$O$11)</f>
        <v>Sept</v>
      </c>
      <c r="K805" t="str">
        <f>_xlfn.XLOOKUP(Table6[[#This Row],[Loan Date]],$Q$5:$Q$152,$R$5:$R$152)</f>
        <v>Thursday</v>
      </c>
      <c r="L805" t="str">
        <f>_xlfn.XLOOKUP(Table6[[#This Row],[Loan Date]],$Q$5:$Q$152,$S$5:$S$152)</f>
        <v>Week 1</v>
      </c>
    </row>
    <row r="806" spans="1:12" x14ac:dyDescent="0.2">
      <c r="A806" s="1">
        <v>44833</v>
      </c>
      <c r="B806" t="s">
        <v>7</v>
      </c>
      <c r="C806" s="1">
        <v>44833</v>
      </c>
      <c r="D806" t="s">
        <v>99</v>
      </c>
      <c r="E806" t="s">
        <v>21</v>
      </c>
      <c r="F806" t="s">
        <v>21</v>
      </c>
      <c r="G806" t="s">
        <v>20</v>
      </c>
      <c r="H806" t="s">
        <v>1282</v>
      </c>
      <c r="I806">
        <f>MONTH(Table6[[#This Row],[Loan Date]])</f>
        <v>9</v>
      </c>
      <c r="J806" t="str">
        <f>_xlfn.XLOOKUP(Table6[[#This Row],[Numeric Month]],$N$5:$N$11,$O$5:$O$11)</f>
        <v>Sept</v>
      </c>
      <c r="K806" t="str">
        <f>_xlfn.XLOOKUP(Table6[[#This Row],[Loan Date]],$Q$5:$Q$152,$R$5:$R$152)</f>
        <v>Thursday</v>
      </c>
      <c r="L806" t="str">
        <f>_xlfn.XLOOKUP(Table6[[#This Row],[Loan Date]],$Q$5:$Q$152,$S$5:$S$152)</f>
        <v>Week 1</v>
      </c>
    </row>
    <row r="807" spans="1:12" x14ac:dyDescent="0.2">
      <c r="A807" s="1">
        <v>44833</v>
      </c>
      <c r="B807" t="s">
        <v>7</v>
      </c>
      <c r="C807" s="1">
        <v>44923</v>
      </c>
      <c r="D807" t="s">
        <v>1561</v>
      </c>
      <c r="E807" t="s">
        <v>1371</v>
      </c>
      <c r="F807" t="s">
        <v>79</v>
      </c>
      <c r="G807" t="s">
        <v>79</v>
      </c>
      <c r="H807" t="s">
        <v>1282</v>
      </c>
      <c r="I807">
        <f>MONTH(Table6[[#This Row],[Loan Date]])</f>
        <v>9</v>
      </c>
      <c r="J807" t="str">
        <f>_xlfn.XLOOKUP(Table6[[#This Row],[Numeric Month]],$N$5:$N$11,$O$5:$O$11)</f>
        <v>Sept</v>
      </c>
      <c r="K807" t="str">
        <f>_xlfn.XLOOKUP(Table6[[#This Row],[Loan Date]],$Q$5:$Q$152,$R$5:$R$152)</f>
        <v>Thursday</v>
      </c>
      <c r="L807" t="str">
        <f>_xlfn.XLOOKUP(Table6[[#This Row],[Loan Date]],$Q$5:$Q$152,$S$5:$S$152)</f>
        <v>Week 1</v>
      </c>
    </row>
    <row r="808" spans="1:12" x14ac:dyDescent="0.2">
      <c r="A808" s="1">
        <v>44833</v>
      </c>
      <c r="B808" t="s">
        <v>7</v>
      </c>
      <c r="C808" s="1">
        <v>44840</v>
      </c>
      <c r="D808" t="s">
        <v>421</v>
      </c>
      <c r="E808" t="s">
        <v>52</v>
      </c>
      <c r="F808" t="s">
        <v>51</v>
      </c>
      <c r="G808" t="s">
        <v>1</v>
      </c>
      <c r="H808" t="s">
        <v>1282</v>
      </c>
      <c r="I808">
        <f>MONTH(Table6[[#This Row],[Loan Date]])</f>
        <v>9</v>
      </c>
      <c r="J808" t="str">
        <f>_xlfn.XLOOKUP(Table6[[#This Row],[Numeric Month]],$N$5:$N$11,$O$5:$O$11)</f>
        <v>Sept</v>
      </c>
      <c r="K808" t="str">
        <f>_xlfn.XLOOKUP(Table6[[#This Row],[Loan Date]],$Q$5:$Q$152,$R$5:$R$152)</f>
        <v>Thursday</v>
      </c>
      <c r="L808" t="str">
        <f>_xlfn.XLOOKUP(Table6[[#This Row],[Loan Date]],$Q$5:$Q$152,$S$5:$S$152)</f>
        <v>Week 1</v>
      </c>
    </row>
    <row r="809" spans="1:12" x14ac:dyDescent="0.2">
      <c r="A809" s="1">
        <v>44833</v>
      </c>
      <c r="B809" t="s">
        <v>7</v>
      </c>
      <c r="C809" s="1">
        <v>44833</v>
      </c>
      <c r="D809" t="s">
        <v>408</v>
      </c>
      <c r="E809" t="s">
        <v>23</v>
      </c>
      <c r="F809" t="s">
        <v>23</v>
      </c>
      <c r="G809" t="s">
        <v>20</v>
      </c>
      <c r="H809" t="s">
        <v>1282</v>
      </c>
      <c r="I809">
        <f>MONTH(Table6[[#This Row],[Loan Date]])</f>
        <v>9</v>
      </c>
      <c r="J809" t="str">
        <f>_xlfn.XLOOKUP(Table6[[#This Row],[Numeric Month]],$N$5:$N$11,$O$5:$O$11)</f>
        <v>Sept</v>
      </c>
      <c r="K809" t="str">
        <f>_xlfn.XLOOKUP(Table6[[#This Row],[Loan Date]],$Q$5:$Q$152,$R$5:$R$152)</f>
        <v>Thursday</v>
      </c>
      <c r="L809" t="str">
        <f>_xlfn.XLOOKUP(Table6[[#This Row],[Loan Date]],$Q$5:$Q$152,$S$5:$S$152)</f>
        <v>Week 1</v>
      </c>
    </row>
    <row r="810" spans="1:12" x14ac:dyDescent="0.2">
      <c r="A810" s="1">
        <v>44833</v>
      </c>
      <c r="B810" t="s">
        <v>7</v>
      </c>
      <c r="C810" s="1">
        <v>44833</v>
      </c>
      <c r="D810" t="s">
        <v>1523</v>
      </c>
      <c r="E810" t="s">
        <v>21</v>
      </c>
      <c r="F810" t="s">
        <v>21</v>
      </c>
      <c r="G810" t="s">
        <v>20</v>
      </c>
      <c r="H810" t="s">
        <v>1282</v>
      </c>
      <c r="I810">
        <f>MONTH(Table6[[#This Row],[Loan Date]])</f>
        <v>9</v>
      </c>
      <c r="J810" t="str">
        <f>_xlfn.XLOOKUP(Table6[[#This Row],[Numeric Month]],$N$5:$N$11,$O$5:$O$11)</f>
        <v>Sept</v>
      </c>
      <c r="K810" t="str">
        <f>_xlfn.XLOOKUP(Table6[[#This Row],[Loan Date]],$Q$5:$Q$152,$R$5:$R$152)</f>
        <v>Thursday</v>
      </c>
      <c r="L810" t="str">
        <f>_xlfn.XLOOKUP(Table6[[#This Row],[Loan Date]],$Q$5:$Q$152,$S$5:$S$152)</f>
        <v>Week 1</v>
      </c>
    </row>
    <row r="811" spans="1:12" x14ac:dyDescent="0.2">
      <c r="A811" s="1">
        <v>44833</v>
      </c>
      <c r="B811" t="s">
        <v>7</v>
      </c>
      <c r="C811" s="1">
        <v>44923</v>
      </c>
      <c r="D811" t="s">
        <v>1560</v>
      </c>
      <c r="E811" t="s">
        <v>80</v>
      </c>
      <c r="F811" t="s">
        <v>79</v>
      </c>
      <c r="G811" t="s">
        <v>79</v>
      </c>
      <c r="H811" t="s">
        <v>1282</v>
      </c>
      <c r="I811">
        <f>MONTH(Table6[[#This Row],[Loan Date]])</f>
        <v>9</v>
      </c>
      <c r="J811" t="str">
        <f>_xlfn.XLOOKUP(Table6[[#This Row],[Numeric Month]],$N$5:$N$11,$O$5:$O$11)</f>
        <v>Sept</v>
      </c>
      <c r="K811" t="str">
        <f>_xlfn.XLOOKUP(Table6[[#This Row],[Loan Date]],$Q$5:$Q$152,$R$5:$R$152)</f>
        <v>Thursday</v>
      </c>
      <c r="L811" t="str">
        <f>_xlfn.XLOOKUP(Table6[[#This Row],[Loan Date]],$Q$5:$Q$152,$S$5:$S$152)</f>
        <v>Week 1</v>
      </c>
    </row>
    <row r="812" spans="1:12" x14ac:dyDescent="0.2">
      <c r="A812" s="1">
        <v>44833</v>
      </c>
      <c r="B812" t="s">
        <v>7</v>
      </c>
      <c r="C812" s="1">
        <v>44833</v>
      </c>
      <c r="D812" t="s">
        <v>917</v>
      </c>
      <c r="E812" t="s">
        <v>37</v>
      </c>
      <c r="F812" t="s">
        <v>37</v>
      </c>
      <c r="G812" t="s">
        <v>20</v>
      </c>
      <c r="H812" t="s">
        <v>1282</v>
      </c>
      <c r="I812">
        <f>MONTH(Table6[[#This Row],[Loan Date]])</f>
        <v>9</v>
      </c>
      <c r="J812" t="str">
        <f>_xlfn.XLOOKUP(Table6[[#This Row],[Numeric Month]],$N$5:$N$11,$O$5:$O$11)</f>
        <v>Sept</v>
      </c>
      <c r="K812" t="str">
        <f>_xlfn.XLOOKUP(Table6[[#This Row],[Loan Date]],$Q$5:$Q$152,$R$5:$R$152)</f>
        <v>Thursday</v>
      </c>
      <c r="L812" t="str">
        <f>_xlfn.XLOOKUP(Table6[[#This Row],[Loan Date]],$Q$5:$Q$152,$S$5:$S$152)</f>
        <v>Week 1</v>
      </c>
    </row>
    <row r="813" spans="1:12" x14ac:dyDescent="0.2">
      <c r="A813" s="1">
        <v>44833</v>
      </c>
      <c r="B813" t="s">
        <v>7</v>
      </c>
      <c r="C813" s="1">
        <v>44833</v>
      </c>
      <c r="D813" t="s">
        <v>952</v>
      </c>
      <c r="E813" t="s">
        <v>37</v>
      </c>
      <c r="F813" t="s">
        <v>37</v>
      </c>
      <c r="G813" t="s">
        <v>20</v>
      </c>
      <c r="H813" t="s">
        <v>1282</v>
      </c>
      <c r="I813">
        <f>MONTH(Table6[[#This Row],[Loan Date]])</f>
        <v>9</v>
      </c>
      <c r="J813" t="str">
        <f>_xlfn.XLOOKUP(Table6[[#This Row],[Numeric Month]],$N$5:$N$11,$O$5:$O$11)</f>
        <v>Sept</v>
      </c>
      <c r="K813" t="str">
        <f>_xlfn.XLOOKUP(Table6[[#This Row],[Loan Date]],$Q$5:$Q$152,$R$5:$R$152)</f>
        <v>Thursday</v>
      </c>
      <c r="L813" t="str">
        <f>_xlfn.XLOOKUP(Table6[[#This Row],[Loan Date]],$Q$5:$Q$152,$S$5:$S$152)</f>
        <v>Week 1</v>
      </c>
    </row>
    <row r="814" spans="1:12" x14ac:dyDescent="0.2">
      <c r="A814" s="1">
        <v>44833</v>
      </c>
      <c r="B814" t="s">
        <v>7</v>
      </c>
      <c r="C814" s="1">
        <v>44840</v>
      </c>
      <c r="D814" t="s">
        <v>1056</v>
      </c>
      <c r="E814" t="s">
        <v>9</v>
      </c>
      <c r="F814" t="s">
        <v>8</v>
      </c>
      <c r="G814" t="s">
        <v>1</v>
      </c>
      <c r="H814" t="s">
        <v>1282</v>
      </c>
      <c r="I814">
        <f>MONTH(Table6[[#This Row],[Loan Date]])</f>
        <v>9</v>
      </c>
      <c r="J814" t="str">
        <f>_xlfn.XLOOKUP(Table6[[#This Row],[Numeric Month]],$N$5:$N$11,$O$5:$O$11)</f>
        <v>Sept</v>
      </c>
      <c r="K814" t="str">
        <f>_xlfn.XLOOKUP(Table6[[#This Row],[Loan Date]],$Q$5:$Q$152,$R$5:$R$152)</f>
        <v>Thursday</v>
      </c>
      <c r="L814" t="str">
        <f>_xlfn.XLOOKUP(Table6[[#This Row],[Loan Date]],$Q$5:$Q$152,$S$5:$S$152)</f>
        <v>Week 1</v>
      </c>
    </row>
    <row r="815" spans="1:12" x14ac:dyDescent="0.2">
      <c r="A815" s="1">
        <v>44833</v>
      </c>
      <c r="B815" t="s">
        <v>7</v>
      </c>
      <c r="C815" s="1">
        <v>44923</v>
      </c>
      <c r="D815" t="s">
        <v>1158</v>
      </c>
      <c r="E815" t="s">
        <v>80</v>
      </c>
      <c r="F815" t="s">
        <v>79</v>
      </c>
      <c r="G815" t="s">
        <v>79</v>
      </c>
      <c r="H815" t="s">
        <v>1282</v>
      </c>
      <c r="I815">
        <f>MONTH(Table6[[#This Row],[Loan Date]])</f>
        <v>9</v>
      </c>
      <c r="J815" t="str">
        <f>_xlfn.XLOOKUP(Table6[[#This Row],[Numeric Month]],$N$5:$N$11,$O$5:$O$11)</f>
        <v>Sept</v>
      </c>
      <c r="K815" t="str">
        <f>_xlfn.XLOOKUP(Table6[[#This Row],[Loan Date]],$Q$5:$Q$152,$R$5:$R$152)</f>
        <v>Thursday</v>
      </c>
      <c r="L815" t="str">
        <f>_xlfn.XLOOKUP(Table6[[#This Row],[Loan Date]],$Q$5:$Q$152,$S$5:$S$152)</f>
        <v>Week 1</v>
      </c>
    </row>
    <row r="816" spans="1:12" x14ac:dyDescent="0.2">
      <c r="A816" s="1">
        <v>44833</v>
      </c>
      <c r="B816" t="s">
        <v>7</v>
      </c>
      <c r="C816" s="1">
        <v>44833</v>
      </c>
      <c r="D816" t="s">
        <v>116</v>
      </c>
      <c r="E816" t="s">
        <v>23</v>
      </c>
      <c r="F816" t="s">
        <v>23</v>
      </c>
      <c r="G816" t="s">
        <v>20</v>
      </c>
      <c r="H816" t="s">
        <v>1282</v>
      </c>
      <c r="I816">
        <f>MONTH(Table6[[#This Row],[Loan Date]])</f>
        <v>9</v>
      </c>
      <c r="J816" t="str">
        <f>_xlfn.XLOOKUP(Table6[[#This Row],[Numeric Month]],$N$5:$N$11,$O$5:$O$11)</f>
        <v>Sept</v>
      </c>
      <c r="K816" t="str">
        <f>_xlfn.XLOOKUP(Table6[[#This Row],[Loan Date]],$Q$5:$Q$152,$R$5:$R$152)</f>
        <v>Thursday</v>
      </c>
      <c r="L816" t="str">
        <f>_xlfn.XLOOKUP(Table6[[#This Row],[Loan Date]],$Q$5:$Q$152,$S$5:$S$152)</f>
        <v>Week 1</v>
      </c>
    </row>
    <row r="817" spans="1:12" x14ac:dyDescent="0.2">
      <c r="A817" s="1">
        <v>44833</v>
      </c>
      <c r="B817" t="s">
        <v>7</v>
      </c>
      <c r="C817" s="1">
        <v>44833</v>
      </c>
      <c r="D817" t="s">
        <v>1523</v>
      </c>
      <c r="E817" t="s">
        <v>21</v>
      </c>
      <c r="F817" t="s">
        <v>21</v>
      </c>
      <c r="G817" t="s">
        <v>20</v>
      </c>
      <c r="H817" t="s">
        <v>1282</v>
      </c>
      <c r="I817">
        <f>MONTH(Table6[[#This Row],[Loan Date]])</f>
        <v>9</v>
      </c>
      <c r="J817" t="str">
        <f>_xlfn.XLOOKUP(Table6[[#This Row],[Numeric Month]],$N$5:$N$11,$O$5:$O$11)</f>
        <v>Sept</v>
      </c>
      <c r="K817" t="str">
        <f>_xlfn.XLOOKUP(Table6[[#This Row],[Loan Date]],$Q$5:$Q$152,$R$5:$R$152)</f>
        <v>Thursday</v>
      </c>
      <c r="L817" t="str">
        <f>_xlfn.XLOOKUP(Table6[[#This Row],[Loan Date]],$Q$5:$Q$152,$S$5:$S$152)</f>
        <v>Week 1</v>
      </c>
    </row>
    <row r="818" spans="1:12" x14ac:dyDescent="0.2">
      <c r="A818" s="1">
        <v>44833</v>
      </c>
      <c r="B818" t="s">
        <v>7</v>
      </c>
      <c r="C818" s="1">
        <v>44923</v>
      </c>
      <c r="D818" t="s">
        <v>1559</v>
      </c>
      <c r="E818" t="s">
        <v>1371</v>
      </c>
      <c r="F818" t="s">
        <v>79</v>
      </c>
      <c r="G818" t="s">
        <v>79</v>
      </c>
      <c r="H818" t="s">
        <v>1282</v>
      </c>
      <c r="I818">
        <f>MONTH(Table6[[#This Row],[Loan Date]])</f>
        <v>9</v>
      </c>
      <c r="J818" t="str">
        <f>_xlfn.XLOOKUP(Table6[[#This Row],[Numeric Month]],$N$5:$N$11,$O$5:$O$11)</f>
        <v>Sept</v>
      </c>
      <c r="K818" t="str">
        <f>_xlfn.XLOOKUP(Table6[[#This Row],[Loan Date]],$Q$5:$Q$152,$R$5:$R$152)</f>
        <v>Thursday</v>
      </c>
      <c r="L818" t="str">
        <f>_xlfn.XLOOKUP(Table6[[#This Row],[Loan Date]],$Q$5:$Q$152,$S$5:$S$152)</f>
        <v>Week 1</v>
      </c>
    </row>
    <row r="819" spans="1:12" x14ac:dyDescent="0.2">
      <c r="A819" s="1">
        <v>44833</v>
      </c>
      <c r="B819" t="s">
        <v>7</v>
      </c>
      <c r="C819" s="1">
        <v>44833</v>
      </c>
      <c r="D819" t="s">
        <v>29</v>
      </c>
      <c r="E819" t="s">
        <v>23</v>
      </c>
      <c r="F819" t="s">
        <v>23</v>
      </c>
      <c r="G819" t="s">
        <v>20</v>
      </c>
      <c r="H819" t="s">
        <v>1282</v>
      </c>
      <c r="I819">
        <f>MONTH(Table6[[#This Row],[Loan Date]])</f>
        <v>9</v>
      </c>
      <c r="J819" t="str">
        <f>_xlfn.XLOOKUP(Table6[[#This Row],[Numeric Month]],$N$5:$N$11,$O$5:$O$11)</f>
        <v>Sept</v>
      </c>
      <c r="K819" t="str">
        <f>_xlfn.XLOOKUP(Table6[[#This Row],[Loan Date]],$Q$5:$Q$152,$R$5:$R$152)</f>
        <v>Thursday</v>
      </c>
      <c r="L819" t="str">
        <f>_xlfn.XLOOKUP(Table6[[#This Row],[Loan Date]],$Q$5:$Q$152,$S$5:$S$152)</f>
        <v>Week 1</v>
      </c>
    </row>
    <row r="820" spans="1:12" x14ac:dyDescent="0.2">
      <c r="A820" s="1">
        <v>44833</v>
      </c>
      <c r="B820" t="s">
        <v>7</v>
      </c>
      <c r="C820" s="1">
        <v>44847</v>
      </c>
      <c r="D820" t="s">
        <v>503</v>
      </c>
      <c r="E820" t="s">
        <v>204</v>
      </c>
      <c r="F820" t="s">
        <v>2</v>
      </c>
      <c r="G820" t="s">
        <v>1</v>
      </c>
      <c r="H820" t="s">
        <v>1282</v>
      </c>
      <c r="I820">
        <f>MONTH(Table6[[#This Row],[Loan Date]])</f>
        <v>9</v>
      </c>
      <c r="J820" t="str">
        <f>_xlfn.XLOOKUP(Table6[[#This Row],[Numeric Month]],$N$5:$N$11,$O$5:$O$11)</f>
        <v>Sept</v>
      </c>
      <c r="K820" t="str">
        <f>_xlfn.XLOOKUP(Table6[[#This Row],[Loan Date]],$Q$5:$Q$152,$R$5:$R$152)</f>
        <v>Thursday</v>
      </c>
      <c r="L820" t="str">
        <f>_xlfn.XLOOKUP(Table6[[#This Row],[Loan Date]],$Q$5:$Q$152,$S$5:$S$152)</f>
        <v>Week 1</v>
      </c>
    </row>
    <row r="821" spans="1:12" x14ac:dyDescent="0.2">
      <c r="A821" s="1">
        <v>44833</v>
      </c>
      <c r="B821" t="s">
        <v>7</v>
      </c>
      <c r="C821" s="1">
        <v>44923</v>
      </c>
      <c r="D821" t="s">
        <v>1558</v>
      </c>
      <c r="E821" t="s">
        <v>1371</v>
      </c>
      <c r="F821" t="s">
        <v>79</v>
      </c>
      <c r="G821" t="s">
        <v>79</v>
      </c>
      <c r="H821" t="s">
        <v>1282</v>
      </c>
      <c r="I821">
        <f>MONTH(Table6[[#This Row],[Loan Date]])</f>
        <v>9</v>
      </c>
      <c r="J821" t="str">
        <f>_xlfn.XLOOKUP(Table6[[#This Row],[Numeric Month]],$N$5:$N$11,$O$5:$O$11)</f>
        <v>Sept</v>
      </c>
      <c r="K821" t="str">
        <f>_xlfn.XLOOKUP(Table6[[#This Row],[Loan Date]],$Q$5:$Q$152,$R$5:$R$152)</f>
        <v>Thursday</v>
      </c>
      <c r="L821" t="str">
        <f>_xlfn.XLOOKUP(Table6[[#This Row],[Loan Date]],$Q$5:$Q$152,$S$5:$S$152)</f>
        <v>Week 1</v>
      </c>
    </row>
    <row r="822" spans="1:12" x14ac:dyDescent="0.2">
      <c r="A822" s="1">
        <v>44833</v>
      </c>
      <c r="B822" t="s">
        <v>7</v>
      </c>
      <c r="C822" s="1">
        <v>44840</v>
      </c>
      <c r="D822" t="s">
        <v>998</v>
      </c>
      <c r="E822" t="s">
        <v>52</v>
      </c>
      <c r="F822" t="s">
        <v>51</v>
      </c>
      <c r="G822" t="s">
        <v>1</v>
      </c>
      <c r="H822" t="s">
        <v>1282</v>
      </c>
      <c r="I822">
        <f>MONTH(Table6[[#This Row],[Loan Date]])</f>
        <v>9</v>
      </c>
      <c r="J822" t="str">
        <f>_xlfn.XLOOKUP(Table6[[#This Row],[Numeric Month]],$N$5:$N$11,$O$5:$O$11)</f>
        <v>Sept</v>
      </c>
      <c r="K822" t="str">
        <f>_xlfn.XLOOKUP(Table6[[#This Row],[Loan Date]],$Q$5:$Q$152,$R$5:$R$152)</f>
        <v>Thursday</v>
      </c>
      <c r="L822" t="str">
        <f>_xlfn.XLOOKUP(Table6[[#This Row],[Loan Date]],$Q$5:$Q$152,$S$5:$S$152)</f>
        <v>Week 1</v>
      </c>
    </row>
    <row r="823" spans="1:12" x14ac:dyDescent="0.2">
      <c r="A823" s="1">
        <v>44833</v>
      </c>
      <c r="B823" t="s">
        <v>7</v>
      </c>
      <c r="C823" s="1">
        <v>44847</v>
      </c>
      <c r="D823" t="s">
        <v>448</v>
      </c>
      <c r="E823" t="s">
        <v>9</v>
      </c>
      <c r="F823" t="s">
        <v>8</v>
      </c>
      <c r="G823" t="s">
        <v>1</v>
      </c>
      <c r="H823" t="s">
        <v>1282</v>
      </c>
      <c r="I823">
        <f>MONTH(Table6[[#This Row],[Loan Date]])</f>
        <v>9</v>
      </c>
      <c r="J823" t="str">
        <f>_xlfn.XLOOKUP(Table6[[#This Row],[Numeric Month]],$N$5:$N$11,$O$5:$O$11)</f>
        <v>Sept</v>
      </c>
      <c r="K823" t="str">
        <f>_xlfn.XLOOKUP(Table6[[#This Row],[Loan Date]],$Q$5:$Q$152,$R$5:$R$152)</f>
        <v>Thursday</v>
      </c>
      <c r="L823" t="str">
        <f>_xlfn.XLOOKUP(Table6[[#This Row],[Loan Date]],$Q$5:$Q$152,$S$5:$S$152)</f>
        <v>Week 1</v>
      </c>
    </row>
    <row r="824" spans="1:12" x14ac:dyDescent="0.2">
      <c r="A824" s="1">
        <v>44833</v>
      </c>
      <c r="B824" t="s">
        <v>107</v>
      </c>
      <c r="C824" s="1">
        <v>44847</v>
      </c>
      <c r="D824" t="s">
        <v>715</v>
      </c>
      <c r="E824" t="s">
        <v>52</v>
      </c>
      <c r="F824" t="s">
        <v>51</v>
      </c>
      <c r="G824" t="s">
        <v>1</v>
      </c>
      <c r="H824" t="s">
        <v>1282</v>
      </c>
      <c r="I824">
        <f>MONTH(Table6[[#This Row],[Loan Date]])</f>
        <v>9</v>
      </c>
      <c r="J824" t="str">
        <f>_xlfn.XLOOKUP(Table6[[#This Row],[Numeric Month]],$N$5:$N$11,$O$5:$O$11)</f>
        <v>Sept</v>
      </c>
      <c r="K824" t="str">
        <f>_xlfn.XLOOKUP(Table6[[#This Row],[Loan Date]],$Q$5:$Q$152,$R$5:$R$152)</f>
        <v>Thursday</v>
      </c>
      <c r="L824" t="str">
        <f>_xlfn.XLOOKUP(Table6[[#This Row],[Loan Date]],$Q$5:$Q$152,$S$5:$S$152)</f>
        <v>Week 1</v>
      </c>
    </row>
    <row r="825" spans="1:12" x14ac:dyDescent="0.2">
      <c r="A825" s="1">
        <v>44833</v>
      </c>
      <c r="B825" t="s">
        <v>5</v>
      </c>
      <c r="C825" s="1">
        <v>44840</v>
      </c>
      <c r="D825" t="s">
        <v>54</v>
      </c>
      <c r="E825" t="s">
        <v>52</v>
      </c>
      <c r="F825" t="s">
        <v>51</v>
      </c>
      <c r="G825" t="s">
        <v>1</v>
      </c>
      <c r="H825" t="s">
        <v>1282</v>
      </c>
      <c r="I825">
        <f>MONTH(Table6[[#This Row],[Loan Date]])</f>
        <v>9</v>
      </c>
      <c r="J825" t="str">
        <f>_xlfn.XLOOKUP(Table6[[#This Row],[Numeric Month]],$N$5:$N$11,$O$5:$O$11)</f>
        <v>Sept</v>
      </c>
      <c r="K825" t="str">
        <f>_xlfn.XLOOKUP(Table6[[#This Row],[Loan Date]],$Q$5:$Q$152,$R$5:$R$152)</f>
        <v>Thursday</v>
      </c>
      <c r="L825" t="str">
        <f>_xlfn.XLOOKUP(Table6[[#This Row],[Loan Date]],$Q$5:$Q$152,$S$5:$S$152)</f>
        <v>Week 1</v>
      </c>
    </row>
    <row r="826" spans="1:12" x14ac:dyDescent="0.2">
      <c r="A826" s="1">
        <v>44833</v>
      </c>
      <c r="B826" t="s">
        <v>7</v>
      </c>
      <c r="C826" s="1">
        <v>44840</v>
      </c>
      <c r="D826" t="s">
        <v>645</v>
      </c>
      <c r="E826" t="s">
        <v>9</v>
      </c>
      <c r="F826" t="s">
        <v>8</v>
      </c>
      <c r="G826" t="s">
        <v>1</v>
      </c>
      <c r="H826" t="s">
        <v>1282</v>
      </c>
      <c r="I826">
        <f>MONTH(Table6[[#This Row],[Loan Date]])</f>
        <v>9</v>
      </c>
      <c r="J826" t="str">
        <f>_xlfn.XLOOKUP(Table6[[#This Row],[Numeric Month]],$N$5:$N$11,$O$5:$O$11)</f>
        <v>Sept</v>
      </c>
      <c r="K826" t="str">
        <f>_xlfn.XLOOKUP(Table6[[#This Row],[Loan Date]],$Q$5:$Q$152,$R$5:$R$152)</f>
        <v>Thursday</v>
      </c>
      <c r="L826" t="str">
        <f>_xlfn.XLOOKUP(Table6[[#This Row],[Loan Date]],$Q$5:$Q$152,$S$5:$S$152)</f>
        <v>Week 1</v>
      </c>
    </row>
    <row r="827" spans="1:12" x14ac:dyDescent="0.2">
      <c r="A827" s="1">
        <v>44833</v>
      </c>
      <c r="B827" t="s">
        <v>7</v>
      </c>
      <c r="C827" s="1">
        <v>44833</v>
      </c>
      <c r="D827" t="s">
        <v>497</v>
      </c>
      <c r="E827" t="s">
        <v>21</v>
      </c>
      <c r="F827" t="s">
        <v>21</v>
      </c>
      <c r="G827" t="s">
        <v>20</v>
      </c>
      <c r="H827" t="s">
        <v>1282</v>
      </c>
      <c r="I827">
        <f>MONTH(Table6[[#This Row],[Loan Date]])</f>
        <v>9</v>
      </c>
      <c r="J827" t="str">
        <f>_xlfn.XLOOKUP(Table6[[#This Row],[Numeric Month]],$N$5:$N$11,$O$5:$O$11)</f>
        <v>Sept</v>
      </c>
      <c r="K827" t="str">
        <f>_xlfn.XLOOKUP(Table6[[#This Row],[Loan Date]],$Q$5:$Q$152,$R$5:$R$152)</f>
        <v>Thursday</v>
      </c>
      <c r="L827" t="str">
        <f>_xlfn.XLOOKUP(Table6[[#This Row],[Loan Date]],$Q$5:$Q$152,$S$5:$S$152)</f>
        <v>Week 1</v>
      </c>
    </row>
    <row r="828" spans="1:12" x14ac:dyDescent="0.2">
      <c r="A828" s="1">
        <v>44833</v>
      </c>
      <c r="B828" t="s">
        <v>7</v>
      </c>
      <c r="C828" s="1">
        <v>44833</v>
      </c>
      <c r="D828" t="s">
        <v>29</v>
      </c>
      <c r="E828" t="s">
        <v>23</v>
      </c>
      <c r="F828" t="s">
        <v>23</v>
      </c>
      <c r="G828" t="s">
        <v>20</v>
      </c>
      <c r="H828" t="s">
        <v>1282</v>
      </c>
      <c r="I828">
        <f>MONTH(Table6[[#This Row],[Loan Date]])</f>
        <v>9</v>
      </c>
      <c r="J828" t="str">
        <f>_xlfn.XLOOKUP(Table6[[#This Row],[Numeric Month]],$N$5:$N$11,$O$5:$O$11)</f>
        <v>Sept</v>
      </c>
      <c r="K828" t="str">
        <f>_xlfn.XLOOKUP(Table6[[#This Row],[Loan Date]],$Q$5:$Q$152,$R$5:$R$152)</f>
        <v>Thursday</v>
      </c>
      <c r="L828" t="str">
        <f>_xlfn.XLOOKUP(Table6[[#This Row],[Loan Date]],$Q$5:$Q$152,$S$5:$S$152)</f>
        <v>Week 1</v>
      </c>
    </row>
    <row r="829" spans="1:12" x14ac:dyDescent="0.2">
      <c r="A829" s="1">
        <v>44833</v>
      </c>
      <c r="B829" t="s">
        <v>7</v>
      </c>
      <c r="C829" s="1">
        <v>44833</v>
      </c>
      <c r="D829" t="s">
        <v>1523</v>
      </c>
      <c r="E829" t="s">
        <v>21</v>
      </c>
      <c r="F829" t="s">
        <v>21</v>
      </c>
      <c r="G829" t="s">
        <v>20</v>
      </c>
      <c r="H829" t="s">
        <v>1282</v>
      </c>
      <c r="I829">
        <f>MONTH(Table6[[#This Row],[Loan Date]])</f>
        <v>9</v>
      </c>
      <c r="J829" t="str">
        <f>_xlfn.XLOOKUP(Table6[[#This Row],[Numeric Month]],$N$5:$N$11,$O$5:$O$11)</f>
        <v>Sept</v>
      </c>
      <c r="K829" t="str">
        <f>_xlfn.XLOOKUP(Table6[[#This Row],[Loan Date]],$Q$5:$Q$152,$R$5:$R$152)</f>
        <v>Thursday</v>
      </c>
      <c r="L829" t="str">
        <f>_xlfn.XLOOKUP(Table6[[#This Row],[Loan Date]],$Q$5:$Q$152,$S$5:$S$152)</f>
        <v>Week 1</v>
      </c>
    </row>
    <row r="830" spans="1:12" x14ac:dyDescent="0.2">
      <c r="A830" s="1">
        <v>44833</v>
      </c>
      <c r="B830" t="s">
        <v>5</v>
      </c>
      <c r="C830" s="1">
        <v>44847</v>
      </c>
      <c r="D830" t="s">
        <v>349</v>
      </c>
      <c r="E830" t="s">
        <v>9</v>
      </c>
      <c r="F830" t="s">
        <v>8</v>
      </c>
      <c r="G830" t="s">
        <v>1</v>
      </c>
      <c r="H830" t="s">
        <v>1282</v>
      </c>
      <c r="I830">
        <f>MONTH(Table6[[#This Row],[Loan Date]])</f>
        <v>9</v>
      </c>
      <c r="J830" t="str">
        <f>_xlfn.XLOOKUP(Table6[[#This Row],[Numeric Month]],$N$5:$N$11,$O$5:$O$11)</f>
        <v>Sept</v>
      </c>
      <c r="K830" t="str">
        <f>_xlfn.XLOOKUP(Table6[[#This Row],[Loan Date]],$Q$5:$Q$152,$R$5:$R$152)</f>
        <v>Thursday</v>
      </c>
      <c r="L830" t="str">
        <f>_xlfn.XLOOKUP(Table6[[#This Row],[Loan Date]],$Q$5:$Q$152,$S$5:$S$152)</f>
        <v>Week 1</v>
      </c>
    </row>
    <row r="831" spans="1:12" x14ac:dyDescent="0.2">
      <c r="A831" s="1">
        <v>44833</v>
      </c>
      <c r="B831" t="s">
        <v>5</v>
      </c>
      <c r="C831" s="1">
        <v>44833</v>
      </c>
      <c r="D831" t="s">
        <v>560</v>
      </c>
      <c r="E831" t="s">
        <v>122</v>
      </c>
      <c r="F831" t="s">
        <v>122</v>
      </c>
      <c r="G831" t="s">
        <v>11</v>
      </c>
      <c r="H831" t="s">
        <v>1282</v>
      </c>
      <c r="I831">
        <f>MONTH(Table6[[#This Row],[Loan Date]])</f>
        <v>9</v>
      </c>
      <c r="J831" t="str">
        <f>_xlfn.XLOOKUP(Table6[[#This Row],[Numeric Month]],$N$5:$N$11,$O$5:$O$11)</f>
        <v>Sept</v>
      </c>
      <c r="K831" t="str">
        <f>_xlfn.XLOOKUP(Table6[[#This Row],[Loan Date]],$Q$5:$Q$152,$R$5:$R$152)</f>
        <v>Thursday</v>
      </c>
      <c r="L831" t="str">
        <f>_xlfn.XLOOKUP(Table6[[#This Row],[Loan Date]],$Q$5:$Q$152,$S$5:$S$152)</f>
        <v>Week 1</v>
      </c>
    </row>
    <row r="832" spans="1:12" x14ac:dyDescent="0.2">
      <c r="A832" s="1">
        <v>44833</v>
      </c>
      <c r="B832" t="s">
        <v>5</v>
      </c>
      <c r="C832" s="1">
        <v>44841</v>
      </c>
      <c r="D832" t="s">
        <v>620</v>
      </c>
      <c r="E832" t="s">
        <v>9</v>
      </c>
      <c r="F832" t="s">
        <v>8</v>
      </c>
      <c r="G832" t="s">
        <v>1</v>
      </c>
      <c r="H832" t="s">
        <v>1282</v>
      </c>
      <c r="I832">
        <f>MONTH(Table6[[#This Row],[Loan Date]])</f>
        <v>9</v>
      </c>
      <c r="J832" t="str">
        <f>_xlfn.XLOOKUP(Table6[[#This Row],[Numeric Month]],$N$5:$N$11,$O$5:$O$11)</f>
        <v>Sept</v>
      </c>
      <c r="K832" t="str">
        <f>_xlfn.XLOOKUP(Table6[[#This Row],[Loan Date]],$Q$5:$Q$152,$R$5:$R$152)</f>
        <v>Thursday</v>
      </c>
      <c r="L832" t="str">
        <f>_xlfn.XLOOKUP(Table6[[#This Row],[Loan Date]],$Q$5:$Q$152,$S$5:$S$152)</f>
        <v>Week 1</v>
      </c>
    </row>
    <row r="833" spans="1:12" x14ac:dyDescent="0.2">
      <c r="A833" s="1">
        <v>44833</v>
      </c>
      <c r="B833" t="s">
        <v>7</v>
      </c>
      <c r="C833" s="1">
        <v>44840</v>
      </c>
      <c r="D833" t="s">
        <v>1497</v>
      </c>
      <c r="E833" t="s">
        <v>765</v>
      </c>
      <c r="F833" t="s">
        <v>2</v>
      </c>
      <c r="G833" t="s">
        <v>1</v>
      </c>
      <c r="H833" t="s">
        <v>1282</v>
      </c>
      <c r="I833">
        <f>MONTH(Table6[[#This Row],[Loan Date]])</f>
        <v>9</v>
      </c>
      <c r="J833" t="str">
        <f>_xlfn.XLOOKUP(Table6[[#This Row],[Numeric Month]],$N$5:$N$11,$O$5:$O$11)</f>
        <v>Sept</v>
      </c>
      <c r="K833" t="str">
        <f>_xlfn.XLOOKUP(Table6[[#This Row],[Loan Date]],$Q$5:$Q$152,$R$5:$R$152)</f>
        <v>Thursday</v>
      </c>
      <c r="L833" t="str">
        <f>_xlfn.XLOOKUP(Table6[[#This Row],[Loan Date]],$Q$5:$Q$152,$S$5:$S$152)</f>
        <v>Week 1</v>
      </c>
    </row>
    <row r="834" spans="1:12" x14ac:dyDescent="0.2">
      <c r="A834" s="1">
        <v>44833</v>
      </c>
      <c r="B834" t="s">
        <v>7</v>
      </c>
      <c r="C834" s="1">
        <v>44840</v>
      </c>
      <c r="D834" t="s">
        <v>1296</v>
      </c>
      <c r="E834" t="s">
        <v>204</v>
      </c>
      <c r="F834" t="s">
        <v>8</v>
      </c>
      <c r="G834" t="s">
        <v>1</v>
      </c>
      <c r="H834" t="s">
        <v>1282</v>
      </c>
      <c r="I834">
        <f>MONTH(Table6[[#This Row],[Loan Date]])</f>
        <v>9</v>
      </c>
      <c r="J834" t="str">
        <f>_xlfn.XLOOKUP(Table6[[#This Row],[Numeric Month]],$N$5:$N$11,$O$5:$O$11)</f>
        <v>Sept</v>
      </c>
      <c r="K834" t="str">
        <f>_xlfn.XLOOKUP(Table6[[#This Row],[Loan Date]],$Q$5:$Q$152,$R$5:$R$152)</f>
        <v>Thursday</v>
      </c>
      <c r="L834" t="str">
        <f>_xlfn.XLOOKUP(Table6[[#This Row],[Loan Date]],$Q$5:$Q$152,$S$5:$S$152)</f>
        <v>Week 1</v>
      </c>
    </row>
    <row r="835" spans="1:12" x14ac:dyDescent="0.2">
      <c r="A835" s="1">
        <v>44833</v>
      </c>
      <c r="B835" t="s">
        <v>5</v>
      </c>
      <c r="C835" s="1">
        <v>44833</v>
      </c>
      <c r="D835" t="s">
        <v>116</v>
      </c>
      <c r="E835" t="s">
        <v>23</v>
      </c>
      <c r="F835" t="s">
        <v>23</v>
      </c>
      <c r="G835" t="s">
        <v>20</v>
      </c>
      <c r="H835" t="s">
        <v>1282</v>
      </c>
      <c r="I835">
        <f>MONTH(Table6[[#This Row],[Loan Date]])</f>
        <v>9</v>
      </c>
      <c r="J835" t="str">
        <f>_xlfn.XLOOKUP(Table6[[#This Row],[Numeric Month]],$N$5:$N$11,$O$5:$O$11)</f>
        <v>Sept</v>
      </c>
      <c r="K835" t="str">
        <f>_xlfn.XLOOKUP(Table6[[#This Row],[Loan Date]],$Q$5:$Q$152,$R$5:$R$152)</f>
        <v>Thursday</v>
      </c>
      <c r="L835" t="str">
        <f>_xlfn.XLOOKUP(Table6[[#This Row],[Loan Date]],$Q$5:$Q$152,$S$5:$S$152)</f>
        <v>Week 1</v>
      </c>
    </row>
    <row r="836" spans="1:12" x14ac:dyDescent="0.2">
      <c r="A836" s="1">
        <v>44833</v>
      </c>
      <c r="B836" t="s">
        <v>7</v>
      </c>
      <c r="C836" s="1">
        <v>44833</v>
      </c>
      <c r="D836" t="s">
        <v>320</v>
      </c>
      <c r="E836" t="s">
        <v>23</v>
      </c>
      <c r="F836" t="s">
        <v>23</v>
      </c>
      <c r="G836" t="s">
        <v>20</v>
      </c>
      <c r="H836" t="s">
        <v>1282</v>
      </c>
      <c r="I836">
        <f>MONTH(Table6[[#This Row],[Loan Date]])</f>
        <v>9</v>
      </c>
      <c r="J836" t="str">
        <f>_xlfn.XLOOKUP(Table6[[#This Row],[Numeric Month]],$N$5:$N$11,$O$5:$O$11)</f>
        <v>Sept</v>
      </c>
      <c r="K836" t="str">
        <f>_xlfn.XLOOKUP(Table6[[#This Row],[Loan Date]],$Q$5:$Q$152,$R$5:$R$152)</f>
        <v>Thursday</v>
      </c>
      <c r="L836" t="str">
        <f>_xlfn.XLOOKUP(Table6[[#This Row],[Loan Date]],$Q$5:$Q$152,$S$5:$S$152)</f>
        <v>Week 1</v>
      </c>
    </row>
    <row r="837" spans="1:12" x14ac:dyDescent="0.2">
      <c r="A837" s="1">
        <v>44833</v>
      </c>
      <c r="B837" t="s">
        <v>7</v>
      </c>
      <c r="C837" s="1">
        <v>44833</v>
      </c>
      <c r="D837" t="s">
        <v>99</v>
      </c>
      <c r="E837" t="s">
        <v>21</v>
      </c>
      <c r="F837" t="s">
        <v>21</v>
      </c>
      <c r="G837" t="s">
        <v>20</v>
      </c>
      <c r="H837" t="s">
        <v>1282</v>
      </c>
      <c r="I837">
        <f>MONTH(Table6[[#This Row],[Loan Date]])</f>
        <v>9</v>
      </c>
      <c r="J837" t="str">
        <f>_xlfn.XLOOKUP(Table6[[#This Row],[Numeric Month]],$N$5:$N$11,$O$5:$O$11)</f>
        <v>Sept</v>
      </c>
      <c r="K837" t="str">
        <f>_xlfn.XLOOKUP(Table6[[#This Row],[Loan Date]],$Q$5:$Q$152,$R$5:$R$152)</f>
        <v>Thursday</v>
      </c>
      <c r="L837" t="str">
        <f>_xlfn.XLOOKUP(Table6[[#This Row],[Loan Date]],$Q$5:$Q$152,$S$5:$S$152)</f>
        <v>Week 1</v>
      </c>
    </row>
    <row r="838" spans="1:12" x14ac:dyDescent="0.2">
      <c r="A838" s="1">
        <v>44833</v>
      </c>
      <c r="B838" t="s">
        <v>7</v>
      </c>
      <c r="C838" s="1">
        <v>44923</v>
      </c>
      <c r="D838" t="s">
        <v>1162</v>
      </c>
      <c r="E838" t="s">
        <v>80</v>
      </c>
      <c r="F838" t="s">
        <v>79</v>
      </c>
      <c r="G838" t="s">
        <v>79</v>
      </c>
      <c r="H838" t="s">
        <v>1282</v>
      </c>
      <c r="I838">
        <f>MONTH(Table6[[#This Row],[Loan Date]])</f>
        <v>9</v>
      </c>
      <c r="J838" t="str">
        <f>_xlfn.XLOOKUP(Table6[[#This Row],[Numeric Month]],$N$5:$N$11,$O$5:$O$11)</f>
        <v>Sept</v>
      </c>
      <c r="K838" t="str">
        <f>_xlfn.XLOOKUP(Table6[[#This Row],[Loan Date]],$Q$5:$Q$152,$R$5:$R$152)</f>
        <v>Thursday</v>
      </c>
      <c r="L838" t="str">
        <f>_xlfn.XLOOKUP(Table6[[#This Row],[Loan Date]],$Q$5:$Q$152,$S$5:$S$152)</f>
        <v>Week 1</v>
      </c>
    </row>
    <row r="839" spans="1:12" x14ac:dyDescent="0.2">
      <c r="A839" s="1">
        <v>44833</v>
      </c>
      <c r="B839" t="s">
        <v>5</v>
      </c>
      <c r="C839" s="1">
        <v>44833</v>
      </c>
      <c r="D839" t="s">
        <v>1491</v>
      </c>
      <c r="E839" t="s">
        <v>23</v>
      </c>
      <c r="F839" t="s">
        <v>23</v>
      </c>
      <c r="G839" t="s">
        <v>20</v>
      </c>
      <c r="H839" t="s">
        <v>1282</v>
      </c>
      <c r="I839">
        <f>MONTH(Table6[[#This Row],[Loan Date]])</f>
        <v>9</v>
      </c>
      <c r="J839" t="str">
        <f>_xlfn.XLOOKUP(Table6[[#This Row],[Numeric Month]],$N$5:$N$11,$O$5:$O$11)</f>
        <v>Sept</v>
      </c>
      <c r="K839" t="str">
        <f>_xlfn.XLOOKUP(Table6[[#This Row],[Loan Date]],$Q$5:$Q$152,$R$5:$R$152)</f>
        <v>Thursday</v>
      </c>
      <c r="L839" t="str">
        <f>_xlfn.XLOOKUP(Table6[[#This Row],[Loan Date]],$Q$5:$Q$152,$S$5:$S$152)</f>
        <v>Week 1</v>
      </c>
    </row>
    <row r="840" spans="1:12" x14ac:dyDescent="0.2">
      <c r="A840" s="1">
        <v>44833</v>
      </c>
      <c r="B840" t="s">
        <v>7</v>
      </c>
      <c r="C840" s="1">
        <v>44923</v>
      </c>
      <c r="D840" t="s">
        <v>1557</v>
      </c>
      <c r="E840" t="s">
        <v>1371</v>
      </c>
      <c r="F840" t="s">
        <v>79</v>
      </c>
      <c r="G840" t="s">
        <v>79</v>
      </c>
      <c r="H840" t="s">
        <v>1282</v>
      </c>
      <c r="I840">
        <f>MONTH(Table6[[#This Row],[Loan Date]])</f>
        <v>9</v>
      </c>
      <c r="J840" t="str">
        <f>_xlfn.XLOOKUP(Table6[[#This Row],[Numeric Month]],$N$5:$N$11,$O$5:$O$11)</f>
        <v>Sept</v>
      </c>
      <c r="K840" t="str">
        <f>_xlfn.XLOOKUP(Table6[[#This Row],[Loan Date]],$Q$5:$Q$152,$R$5:$R$152)</f>
        <v>Thursday</v>
      </c>
      <c r="L840" t="str">
        <f>_xlfn.XLOOKUP(Table6[[#This Row],[Loan Date]],$Q$5:$Q$152,$S$5:$S$152)</f>
        <v>Week 1</v>
      </c>
    </row>
    <row r="841" spans="1:12" x14ac:dyDescent="0.2">
      <c r="A841" s="1">
        <v>44833</v>
      </c>
      <c r="B841" t="s">
        <v>7</v>
      </c>
      <c r="C841" s="1">
        <v>44840</v>
      </c>
      <c r="D841" t="s">
        <v>421</v>
      </c>
      <c r="E841" t="s">
        <v>52</v>
      </c>
      <c r="F841" t="s">
        <v>51</v>
      </c>
      <c r="G841" t="s">
        <v>1</v>
      </c>
      <c r="H841" t="s">
        <v>1282</v>
      </c>
      <c r="I841">
        <f>MONTH(Table6[[#This Row],[Loan Date]])</f>
        <v>9</v>
      </c>
      <c r="J841" t="str">
        <f>_xlfn.XLOOKUP(Table6[[#This Row],[Numeric Month]],$N$5:$N$11,$O$5:$O$11)</f>
        <v>Sept</v>
      </c>
      <c r="K841" t="str">
        <f>_xlfn.XLOOKUP(Table6[[#This Row],[Loan Date]],$Q$5:$Q$152,$R$5:$R$152)</f>
        <v>Thursday</v>
      </c>
      <c r="L841" t="str">
        <f>_xlfn.XLOOKUP(Table6[[#This Row],[Loan Date]],$Q$5:$Q$152,$S$5:$S$152)</f>
        <v>Week 1</v>
      </c>
    </row>
    <row r="842" spans="1:12" x14ac:dyDescent="0.2">
      <c r="A842" s="1">
        <v>44833</v>
      </c>
      <c r="B842" t="s">
        <v>7</v>
      </c>
      <c r="C842" s="1">
        <v>44847</v>
      </c>
      <c r="D842" t="s">
        <v>234</v>
      </c>
      <c r="E842" t="s">
        <v>9</v>
      </c>
      <c r="F842" t="s">
        <v>8</v>
      </c>
      <c r="G842" t="s">
        <v>1</v>
      </c>
      <c r="H842" t="s">
        <v>1282</v>
      </c>
      <c r="I842">
        <f>MONTH(Table6[[#This Row],[Loan Date]])</f>
        <v>9</v>
      </c>
      <c r="J842" t="str">
        <f>_xlfn.XLOOKUP(Table6[[#This Row],[Numeric Month]],$N$5:$N$11,$O$5:$O$11)</f>
        <v>Sept</v>
      </c>
      <c r="K842" t="str">
        <f>_xlfn.XLOOKUP(Table6[[#This Row],[Loan Date]],$Q$5:$Q$152,$R$5:$R$152)</f>
        <v>Thursday</v>
      </c>
      <c r="L842" t="str">
        <f>_xlfn.XLOOKUP(Table6[[#This Row],[Loan Date]],$Q$5:$Q$152,$S$5:$S$152)</f>
        <v>Week 1</v>
      </c>
    </row>
    <row r="843" spans="1:12" x14ac:dyDescent="0.2">
      <c r="A843" s="1">
        <v>44833</v>
      </c>
      <c r="B843" t="s">
        <v>5</v>
      </c>
      <c r="C843" s="1">
        <v>44840</v>
      </c>
      <c r="D843" t="s">
        <v>805</v>
      </c>
      <c r="E843" t="s">
        <v>3</v>
      </c>
      <c r="F843" t="s">
        <v>2</v>
      </c>
      <c r="G843" t="s">
        <v>1</v>
      </c>
      <c r="H843" t="s">
        <v>1282</v>
      </c>
      <c r="I843">
        <f>MONTH(Table6[[#This Row],[Loan Date]])</f>
        <v>9</v>
      </c>
      <c r="J843" t="str">
        <f>_xlfn.XLOOKUP(Table6[[#This Row],[Numeric Month]],$N$5:$N$11,$O$5:$O$11)</f>
        <v>Sept</v>
      </c>
      <c r="K843" t="str">
        <f>_xlfn.XLOOKUP(Table6[[#This Row],[Loan Date]],$Q$5:$Q$152,$R$5:$R$152)</f>
        <v>Thursday</v>
      </c>
      <c r="L843" t="str">
        <f>_xlfn.XLOOKUP(Table6[[#This Row],[Loan Date]],$Q$5:$Q$152,$S$5:$S$152)</f>
        <v>Week 1</v>
      </c>
    </row>
    <row r="844" spans="1:12" x14ac:dyDescent="0.2">
      <c r="A844" s="1">
        <v>44833</v>
      </c>
      <c r="B844" t="s">
        <v>7</v>
      </c>
      <c r="C844" s="1">
        <v>44833</v>
      </c>
      <c r="D844" t="s">
        <v>30</v>
      </c>
      <c r="E844" t="s">
        <v>23</v>
      </c>
      <c r="F844" t="s">
        <v>23</v>
      </c>
      <c r="G844" t="s">
        <v>20</v>
      </c>
      <c r="H844" t="s">
        <v>1282</v>
      </c>
      <c r="I844">
        <f>MONTH(Table6[[#This Row],[Loan Date]])</f>
        <v>9</v>
      </c>
      <c r="J844" t="str">
        <f>_xlfn.XLOOKUP(Table6[[#This Row],[Numeric Month]],$N$5:$N$11,$O$5:$O$11)</f>
        <v>Sept</v>
      </c>
      <c r="K844" t="str">
        <f>_xlfn.XLOOKUP(Table6[[#This Row],[Loan Date]],$Q$5:$Q$152,$R$5:$R$152)</f>
        <v>Thursday</v>
      </c>
      <c r="L844" t="str">
        <f>_xlfn.XLOOKUP(Table6[[#This Row],[Loan Date]],$Q$5:$Q$152,$S$5:$S$152)</f>
        <v>Week 1</v>
      </c>
    </row>
    <row r="845" spans="1:12" x14ac:dyDescent="0.2">
      <c r="A845" s="1">
        <v>44833</v>
      </c>
      <c r="B845" t="s">
        <v>7</v>
      </c>
      <c r="C845" s="1">
        <v>44833</v>
      </c>
      <c r="D845" t="s">
        <v>343</v>
      </c>
      <c r="E845" t="s">
        <v>23</v>
      </c>
      <c r="F845" t="s">
        <v>23</v>
      </c>
      <c r="G845" t="s">
        <v>20</v>
      </c>
      <c r="H845" t="s">
        <v>1282</v>
      </c>
      <c r="I845">
        <f>MONTH(Table6[[#This Row],[Loan Date]])</f>
        <v>9</v>
      </c>
      <c r="J845" t="str">
        <f>_xlfn.XLOOKUP(Table6[[#This Row],[Numeric Month]],$N$5:$N$11,$O$5:$O$11)</f>
        <v>Sept</v>
      </c>
      <c r="K845" t="str">
        <f>_xlfn.XLOOKUP(Table6[[#This Row],[Loan Date]],$Q$5:$Q$152,$R$5:$R$152)</f>
        <v>Thursday</v>
      </c>
      <c r="L845" t="str">
        <f>_xlfn.XLOOKUP(Table6[[#This Row],[Loan Date]],$Q$5:$Q$152,$S$5:$S$152)</f>
        <v>Week 1</v>
      </c>
    </row>
    <row r="846" spans="1:12" x14ac:dyDescent="0.2">
      <c r="A846" s="1">
        <v>44833</v>
      </c>
      <c r="B846" t="s">
        <v>5</v>
      </c>
      <c r="C846" s="1">
        <v>44833</v>
      </c>
      <c r="D846" t="s">
        <v>1078</v>
      </c>
      <c r="E846" t="s">
        <v>41</v>
      </c>
      <c r="F846" t="s">
        <v>40</v>
      </c>
      <c r="G846" t="s">
        <v>39</v>
      </c>
      <c r="H846" t="s">
        <v>1282</v>
      </c>
      <c r="I846">
        <f>MONTH(Table6[[#This Row],[Loan Date]])</f>
        <v>9</v>
      </c>
      <c r="J846" t="str">
        <f>_xlfn.XLOOKUP(Table6[[#This Row],[Numeric Month]],$N$5:$N$11,$O$5:$O$11)</f>
        <v>Sept</v>
      </c>
      <c r="K846" t="str">
        <f>_xlfn.XLOOKUP(Table6[[#This Row],[Loan Date]],$Q$5:$Q$152,$R$5:$R$152)</f>
        <v>Thursday</v>
      </c>
      <c r="L846" t="str">
        <f>_xlfn.XLOOKUP(Table6[[#This Row],[Loan Date]],$Q$5:$Q$152,$S$5:$S$152)</f>
        <v>Week 1</v>
      </c>
    </row>
    <row r="847" spans="1:12" x14ac:dyDescent="0.2">
      <c r="A847" s="1">
        <v>44833</v>
      </c>
      <c r="B847" t="s">
        <v>7</v>
      </c>
      <c r="C847" s="1">
        <v>44840</v>
      </c>
      <c r="D847" t="s">
        <v>569</v>
      </c>
      <c r="E847" t="s">
        <v>52</v>
      </c>
      <c r="F847" t="s">
        <v>51</v>
      </c>
      <c r="G847" t="s">
        <v>1</v>
      </c>
      <c r="H847" t="s">
        <v>1282</v>
      </c>
      <c r="I847">
        <f>MONTH(Table6[[#This Row],[Loan Date]])</f>
        <v>9</v>
      </c>
      <c r="J847" t="str">
        <f>_xlfn.XLOOKUP(Table6[[#This Row],[Numeric Month]],$N$5:$N$11,$O$5:$O$11)</f>
        <v>Sept</v>
      </c>
      <c r="K847" t="str">
        <f>_xlfn.XLOOKUP(Table6[[#This Row],[Loan Date]],$Q$5:$Q$152,$R$5:$R$152)</f>
        <v>Thursday</v>
      </c>
      <c r="L847" t="str">
        <f>_xlfn.XLOOKUP(Table6[[#This Row],[Loan Date]],$Q$5:$Q$152,$S$5:$S$152)</f>
        <v>Week 1</v>
      </c>
    </row>
    <row r="848" spans="1:12" x14ac:dyDescent="0.2">
      <c r="A848" s="1">
        <v>44833</v>
      </c>
      <c r="B848" t="s">
        <v>5</v>
      </c>
      <c r="C848" s="1">
        <v>44833</v>
      </c>
      <c r="D848" t="s">
        <v>664</v>
      </c>
      <c r="E848" t="s">
        <v>148</v>
      </c>
      <c r="F848" t="s">
        <v>147</v>
      </c>
      <c r="G848" t="s">
        <v>20</v>
      </c>
      <c r="H848" t="s">
        <v>1282</v>
      </c>
      <c r="I848">
        <f>MONTH(Table6[[#This Row],[Loan Date]])</f>
        <v>9</v>
      </c>
      <c r="J848" t="str">
        <f>_xlfn.XLOOKUP(Table6[[#This Row],[Numeric Month]],$N$5:$N$11,$O$5:$O$11)</f>
        <v>Sept</v>
      </c>
      <c r="K848" t="str">
        <f>_xlfn.XLOOKUP(Table6[[#This Row],[Loan Date]],$Q$5:$Q$152,$R$5:$R$152)</f>
        <v>Thursday</v>
      </c>
      <c r="L848" t="str">
        <f>_xlfn.XLOOKUP(Table6[[#This Row],[Loan Date]],$Q$5:$Q$152,$S$5:$S$152)</f>
        <v>Week 1</v>
      </c>
    </row>
    <row r="849" spans="1:12" x14ac:dyDescent="0.2">
      <c r="A849" s="1">
        <v>44833</v>
      </c>
      <c r="B849" t="s">
        <v>5</v>
      </c>
      <c r="C849" s="1">
        <v>44833</v>
      </c>
      <c r="D849" t="s">
        <v>260</v>
      </c>
      <c r="E849" t="s">
        <v>21</v>
      </c>
      <c r="F849" t="s">
        <v>21</v>
      </c>
      <c r="G849" t="s">
        <v>20</v>
      </c>
      <c r="H849" t="s">
        <v>1282</v>
      </c>
      <c r="I849">
        <f>MONTH(Table6[[#This Row],[Loan Date]])</f>
        <v>9</v>
      </c>
      <c r="J849" t="str">
        <f>_xlfn.XLOOKUP(Table6[[#This Row],[Numeric Month]],$N$5:$N$11,$O$5:$O$11)</f>
        <v>Sept</v>
      </c>
      <c r="K849" t="str">
        <f>_xlfn.XLOOKUP(Table6[[#This Row],[Loan Date]],$Q$5:$Q$152,$R$5:$R$152)</f>
        <v>Thursday</v>
      </c>
      <c r="L849" t="str">
        <f>_xlfn.XLOOKUP(Table6[[#This Row],[Loan Date]],$Q$5:$Q$152,$S$5:$S$152)</f>
        <v>Week 1</v>
      </c>
    </row>
    <row r="850" spans="1:12" x14ac:dyDescent="0.2">
      <c r="A850" s="1">
        <v>44834</v>
      </c>
      <c r="B850" t="s">
        <v>5</v>
      </c>
      <c r="C850" s="1">
        <v>44841</v>
      </c>
      <c r="D850" t="s">
        <v>1317</v>
      </c>
      <c r="E850" t="s">
        <v>204</v>
      </c>
      <c r="F850" t="s">
        <v>8</v>
      </c>
      <c r="G850" t="s">
        <v>1</v>
      </c>
      <c r="H850" t="s">
        <v>1282</v>
      </c>
      <c r="I850">
        <f>MONTH(Table6[[#This Row],[Loan Date]])</f>
        <v>9</v>
      </c>
      <c r="J850" t="str">
        <f>_xlfn.XLOOKUP(Table6[[#This Row],[Numeric Month]],$N$5:$N$11,$O$5:$O$11)</f>
        <v>Sept</v>
      </c>
      <c r="K850" t="str">
        <f>_xlfn.XLOOKUP(Table6[[#This Row],[Loan Date]],$Q$5:$Q$152,$R$5:$R$152)</f>
        <v>Friday</v>
      </c>
      <c r="L850" t="str">
        <f>_xlfn.XLOOKUP(Table6[[#This Row],[Loan Date]],$Q$5:$Q$152,$S$5:$S$152)</f>
        <v>Week 1</v>
      </c>
    </row>
    <row r="851" spans="1:12" x14ac:dyDescent="0.2">
      <c r="A851" s="1">
        <v>44834</v>
      </c>
      <c r="B851" t="s">
        <v>7</v>
      </c>
      <c r="C851" s="1">
        <v>44834</v>
      </c>
      <c r="D851" t="s">
        <v>1317</v>
      </c>
      <c r="E851" t="s">
        <v>204</v>
      </c>
      <c r="F851" t="s">
        <v>8</v>
      </c>
      <c r="G851" t="s">
        <v>1</v>
      </c>
      <c r="H851" t="s">
        <v>1282</v>
      </c>
      <c r="I851">
        <f>MONTH(Table6[[#This Row],[Loan Date]])</f>
        <v>9</v>
      </c>
      <c r="J851" t="str">
        <f>_xlfn.XLOOKUP(Table6[[#This Row],[Numeric Month]],$N$5:$N$11,$O$5:$O$11)</f>
        <v>Sept</v>
      </c>
      <c r="K851" t="str">
        <f>_xlfn.XLOOKUP(Table6[[#This Row],[Loan Date]],$Q$5:$Q$152,$R$5:$R$152)</f>
        <v>Friday</v>
      </c>
      <c r="L851" t="str">
        <f>_xlfn.XLOOKUP(Table6[[#This Row],[Loan Date]],$Q$5:$Q$152,$S$5:$S$152)</f>
        <v>Week 1</v>
      </c>
    </row>
    <row r="852" spans="1:12" x14ac:dyDescent="0.2">
      <c r="A852" s="1">
        <v>44834</v>
      </c>
      <c r="B852" t="s">
        <v>107</v>
      </c>
      <c r="C852" s="1">
        <v>44834</v>
      </c>
      <c r="D852" t="s">
        <v>1556</v>
      </c>
      <c r="E852" t="s">
        <v>224</v>
      </c>
      <c r="F852" t="s">
        <v>223</v>
      </c>
      <c r="G852" t="s">
        <v>11</v>
      </c>
      <c r="H852" t="s">
        <v>1282</v>
      </c>
      <c r="I852">
        <f>MONTH(Table6[[#This Row],[Loan Date]])</f>
        <v>9</v>
      </c>
      <c r="J852" t="str">
        <f>_xlfn.XLOOKUP(Table6[[#This Row],[Numeric Month]],$N$5:$N$11,$O$5:$O$11)</f>
        <v>Sept</v>
      </c>
      <c r="K852" t="str">
        <f>_xlfn.XLOOKUP(Table6[[#This Row],[Loan Date]],$Q$5:$Q$152,$R$5:$R$152)</f>
        <v>Friday</v>
      </c>
      <c r="L852" t="str">
        <f>_xlfn.XLOOKUP(Table6[[#This Row],[Loan Date]],$Q$5:$Q$152,$S$5:$S$152)</f>
        <v>Week 1</v>
      </c>
    </row>
    <row r="853" spans="1:12" x14ac:dyDescent="0.2">
      <c r="A853" s="1">
        <v>44834</v>
      </c>
      <c r="B853" t="s">
        <v>5</v>
      </c>
      <c r="C853" s="1">
        <v>44834</v>
      </c>
      <c r="D853" t="s">
        <v>1508</v>
      </c>
      <c r="E853" t="s">
        <v>162</v>
      </c>
      <c r="F853" t="s">
        <v>162</v>
      </c>
      <c r="G853" t="s">
        <v>11</v>
      </c>
      <c r="H853" t="s">
        <v>1282</v>
      </c>
      <c r="I853">
        <f>MONTH(Table6[[#This Row],[Loan Date]])</f>
        <v>9</v>
      </c>
      <c r="J853" t="str">
        <f>_xlfn.XLOOKUP(Table6[[#This Row],[Numeric Month]],$N$5:$N$11,$O$5:$O$11)</f>
        <v>Sept</v>
      </c>
      <c r="K853" t="str">
        <f>_xlfn.XLOOKUP(Table6[[#This Row],[Loan Date]],$Q$5:$Q$152,$R$5:$R$152)</f>
        <v>Friday</v>
      </c>
      <c r="L853" t="str">
        <f>_xlfn.XLOOKUP(Table6[[#This Row],[Loan Date]],$Q$5:$Q$152,$S$5:$S$152)</f>
        <v>Week 1</v>
      </c>
    </row>
    <row r="854" spans="1:12" x14ac:dyDescent="0.2">
      <c r="A854" s="1">
        <v>44834</v>
      </c>
      <c r="B854" t="s">
        <v>5</v>
      </c>
      <c r="C854" s="1">
        <v>44834</v>
      </c>
      <c r="D854" t="s">
        <v>457</v>
      </c>
      <c r="E854" t="s">
        <v>41</v>
      </c>
      <c r="F854" t="s">
        <v>40</v>
      </c>
      <c r="G854" t="s">
        <v>39</v>
      </c>
      <c r="H854" t="s">
        <v>1282</v>
      </c>
      <c r="I854">
        <f>MONTH(Table6[[#This Row],[Loan Date]])</f>
        <v>9</v>
      </c>
      <c r="J854" t="str">
        <f>_xlfn.XLOOKUP(Table6[[#This Row],[Numeric Month]],$N$5:$N$11,$O$5:$O$11)</f>
        <v>Sept</v>
      </c>
      <c r="K854" t="str">
        <f>_xlfn.XLOOKUP(Table6[[#This Row],[Loan Date]],$Q$5:$Q$152,$R$5:$R$152)</f>
        <v>Friday</v>
      </c>
      <c r="L854" t="str">
        <f>_xlfn.XLOOKUP(Table6[[#This Row],[Loan Date]],$Q$5:$Q$152,$S$5:$S$152)</f>
        <v>Week 1</v>
      </c>
    </row>
    <row r="855" spans="1:12" x14ac:dyDescent="0.2">
      <c r="A855" s="1">
        <v>44834</v>
      </c>
      <c r="B855" t="s">
        <v>7</v>
      </c>
      <c r="C855" s="1">
        <v>44865</v>
      </c>
      <c r="D855" t="s">
        <v>905</v>
      </c>
      <c r="E855" t="s">
        <v>15</v>
      </c>
      <c r="F855" t="s">
        <v>14</v>
      </c>
      <c r="G855" t="s">
        <v>1</v>
      </c>
      <c r="H855" t="s">
        <v>1282</v>
      </c>
      <c r="I855">
        <f>MONTH(Table6[[#This Row],[Loan Date]])</f>
        <v>9</v>
      </c>
      <c r="J855" t="str">
        <f>_xlfn.XLOOKUP(Table6[[#This Row],[Numeric Month]],$N$5:$N$11,$O$5:$O$11)</f>
        <v>Sept</v>
      </c>
      <c r="K855" t="str">
        <f>_xlfn.XLOOKUP(Table6[[#This Row],[Loan Date]],$Q$5:$Q$152,$R$5:$R$152)</f>
        <v>Friday</v>
      </c>
      <c r="L855" t="str">
        <f>_xlfn.XLOOKUP(Table6[[#This Row],[Loan Date]],$Q$5:$Q$152,$S$5:$S$152)</f>
        <v>Week 1</v>
      </c>
    </row>
    <row r="856" spans="1:12" x14ac:dyDescent="0.2">
      <c r="A856" s="1">
        <v>44834</v>
      </c>
      <c r="B856" t="s">
        <v>5</v>
      </c>
      <c r="C856" s="1">
        <v>44841</v>
      </c>
      <c r="D856" t="s">
        <v>590</v>
      </c>
      <c r="E856" t="s">
        <v>9</v>
      </c>
      <c r="F856" t="s">
        <v>8</v>
      </c>
      <c r="G856" t="s">
        <v>1</v>
      </c>
      <c r="H856" t="s">
        <v>1282</v>
      </c>
      <c r="I856">
        <f>MONTH(Table6[[#This Row],[Loan Date]])</f>
        <v>9</v>
      </c>
      <c r="J856" t="str">
        <f>_xlfn.XLOOKUP(Table6[[#This Row],[Numeric Month]],$N$5:$N$11,$O$5:$O$11)</f>
        <v>Sept</v>
      </c>
      <c r="K856" t="str">
        <f>_xlfn.XLOOKUP(Table6[[#This Row],[Loan Date]],$Q$5:$Q$152,$R$5:$R$152)</f>
        <v>Friday</v>
      </c>
      <c r="L856" t="str">
        <f>_xlfn.XLOOKUP(Table6[[#This Row],[Loan Date]],$Q$5:$Q$152,$S$5:$S$152)</f>
        <v>Week 1</v>
      </c>
    </row>
    <row r="857" spans="1:12" x14ac:dyDescent="0.2">
      <c r="A857" s="1">
        <v>44834</v>
      </c>
      <c r="B857" t="s">
        <v>5</v>
      </c>
      <c r="C857" s="1">
        <v>44834</v>
      </c>
      <c r="D857" t="s">
        <v>116</v>
      </c>
      <c r="E857" t="s">
        <v>23</v>
      </c>
      <c r="F857" t="s">
        <v>23</v>
      </c>
      <c r="G857" t="s">
        <v>20</v>
      </c>
      <c r="H857" t="s">
        <v>1282</v>
      </c>
      <c r="I857">
        <f>MONTH(Table6[[#This Row],[Loan Date]])</f>
        <v>9</v>
      </c>
      <c r="J857" t="str">
        <f>_xlfn.XLOOKUP(Table6[[#This Row],[Numeric Month]],$N$5:$N$11,$O$5:$O$11)</f>
        <v>Sept</v>
      </c>
      <c r="K857" t="str">
        <f>_xlfn.XLOOKUP(Table6[[#This Row],[Loan Date]],$Q$5:$Q$152,$R$5:$R$152)</f>
        <v>Friday</v>
      </c>
      <c r="L857" t="str">
        <f>_xlfn.XLOOKUP(Table6[[#This Row],[Loan Date]],$Q$5:$Q$152,$S$5:$S$152)</f>
        <v>Week 1</v>
      </c>
    </row>
    <row r="858" spans="1:12" x14ac:dyDescent="0.2">
      <c r="A858" s="1">
        <v>44834</v>
      </c>
      <c r="B858" t="s">
        <v>5</v>
      </c>
      <c r="C858" s="1">
        <v>44834</v>
      </c>
      <c r="D858" t="s">
        <v>923</v>
      </c>
      <c r="E858" t="s">
        <v>37</v>
      </c>
      <c r="F858" t="s">
        <v>37</v>
      </c>
      <c r="G858" t="s">
        <v>20</v>
      </c>
      <c r="H858" t="s">
        <v>1282</v>
      </c>
      <c r="I858">
        <f>MONTH(Table6[[#This Row],[Loan Date]])</f>
        <v>9</v>
      </c>
      <c r="J858" t="str">
        <f>_xlfn.XLOOKUP(Table6[[#This Row],[Numeric Month]],$N$5:$N$11,$O$5:$O$11)</f>
        <v>Sept</v>
      </c>
      <c r="K858" t="str">
        <f>_xlfn.XLOOKUP(Table6[[#This Row],[Loan Date]],$Q$5:$Q$152,$R$5:$R$152)</f>
        <v>Friday</v>
      </c>
      <c r="L858" t="str">
        <f>_xlfn.XLOOKUP(Table6[[#This Row],[Loan Date]],$Q$5:$Q$152,$S$5:$S$152)</f>
        <v>Week 1</v>
      </c>
    </row>
    <row r="859" spans="1:12" x14ac:dyDescent="0.2">
      <c r="A859" s="1">
        <v>44834</v>
      </c>
      <c r="B859" t="s">
        <v>5</v>
      </c>
      <c r="C859" s="1">
        <v>44834</v>
      </c>
      <c r="D859" t="s">
        <v>1508</v>
      </c>
      <c r="E859" t="s">
        <v>162</v>
      </c>
      <c r="F859" t="s">
        <v>162</v>
      </c>
      <c r="G859" t="s">
        <v>11</v>
      </c>
      <c r="H859" t="s">
        <v>1282</v>
      </c>
      <c r="I859">
        <f>MONTH(Table6[[#This Row],[Loan Date]])</f>
        <v>9</v>
      </c>
      <c r="J859" t="str">
        <f>_xlfn.XLOOKUP(Table6[[#This Row],[Numeric Month]],$N$5:$N$11,$O$5:$O$11)</f>
        <v>Sept</v>
      </c>
      <c r="K859" t="str">
        <f>_xlfn.XLOOKUP(Table6[[#This Row],[Loan Date]],$Q$5:$Q$152,$R$5:$R$152)</f>
        <v>Friday</v>
      </c>
      <c r="L859" t="str">
        <f>_xlfn.XLOOKUP(Table6[[#This Row],[Loan Date]],$Q$5:$Q$152,$S$5:$S$152)</f>
        <v>Week 1</v>
      </c>
    </row>
    <row r="860" spans="1:12" x14ac:dyDescent="0.2">
      <c r="A860" s="1">
        <v>44834</v>
      </c>
      <c r="B860" t="s">
        <v>7</v>
      </c>
      <c r="C860" s="1">
        <v>44924</v>
      </c>
      <c r="D860" t="s">
        <v>1555</v>
      </c>
      <c r="E860" t="s">
        <v>80</v>
      </c>
      <c r="F860" t="s">
        <v>79</v>
      </c>
      <c r="G860" t="s">
        <v>79</v>
      </c>
      <c r="H860" t="s">
        <v>1282</v>
      </c>
      <c r="I860">
        <f>MONTH(Table6[[#This Row],[Loan Date]])</f>
        <v>9</v>
      </c>
      <c r="J860" t="str">
        <f>_xlfn.XLOOKUP(Table6[[#This Row],[Numeric Month]],$N$5:$N$11,$O$5:$O$11)</f>
        <v>Sept</v>
      </c>
      <c r="K860" t="str">
        <f>_xlfn.XLOOKUP(Table6[[#This Row],[Loan Date]],$Q$5:$Q$152,$R$5:$R$152)</f>
        <v>Friday</v>
      </c>
      <c r="L860" t="str">
        <f>_xlfn.XLOOKUP(Table6[[#This Row],[Loan Date]],$Q$5:$Q$152,$S$5:$S$152)</f>
        <v>Week 1</v>
      </c>
    </row>
    <row r="861" spans="1:12" x14ac:dyDescent="0.2">
      <c r="A861" s="1">
        <v>44834</v>
      </c>
      <c r="B861" t="s">
        <v>5</v>
      </c>
      <c r="C861" s="1">
        <v>44834</v>
      </c>
      <c r="D861" t="s">
        <v>194</v>
      </c>
      <c r="E861" t="s">
        <v>12</v>
      </c>
      <c r="F861" t="s">
        <v>12</v>
      </c>
      <c r="G861" t="s">
        <v>11</v>
      </c>
      <c r="H861" t="s">
        <v>1282</v>
      </c>
      <c r="I861">
        <f>MONTH(Table6[[#This Row],[Loan Date]])</f>
        <v>9</v>
      </c>
      <c r="J861" t="str">
        <f>_xlfn.XLOOKUP(Table6[[#This Row],[Numeric Month]],$N$5:$N$11,$O$5:$O$11)</f>
        <v>Sept</v>
      </c>
      <c r="K861" t="str">
        <f>_xlfn.XLOOKUP(Table6[[#This Row],[Loan Date]],$Q$5:$Q$152,$R$5:$R$152)</f>
        <v>Friday</v>
      </c>
      <c r="L861" t="str">
        <f>_xlfn.XLOOKUP(Table6[[#This Row],[Loan Date]],$Q$5:$Q$152,$S$5:$S$152)</f>
        <v>Week 1</v>
      </c>
    </row>
    <row r="862" spans="1:12" x14ac:dyDescent="0.2">
      <c r="A862" s="1">
        <v>44834</v>
      </c>
      <c r="B862" t="s">
        <v>5</v>
      </c>
      <c r="C862" s="1">
        <v>44834</v>
      </c>
      <c r="D862" t="s">
        <v>560</v>
      </c>
      <c r="E862" t="s">
        <v>122</v>
      </c>
      <c r="F862" t="s">
        <v>122</v>
      </c>
      <c r="G862" t="s">
        <v>11</v>
      </c>
      <c r="H862" t="s">
        <v>1282</v>
      </c>
      <c r="I862">
        <f>MONTH(Table6[[#This Row],[Loan Date]])</f>
        <v>9</v>
      </c>
      <c r="J862" t="str">
        <f>_xlfn.XLOOKUP(Table6[[#This Row],[Numeric Month]],$N$5:$N$11,$O$5:$O$11)</f>
        <v>Sept</v>
      </c>
      <c r="K862" t="str">
        <f>_xlfn.XLOOKUP(Table6[[#This Row],[Loan Date]],$Q$5:$Q$152,$R$5:$R$152)</f>
        <v>Friday</v>
      </c>
      <c r="L862" t="str">
        <f>_xlfn.XLOOKUP(Table6[[#This Row],[Loan Date]],$Q$5:$Q$152,$S$5:$S$152)</f>
        <v>Week 1</v>
      </c>
    </row>
    <row r="863" spans="1:12" x14ac:dyDescent="0.2">
      <c r="A863" s="1">
        <v>44834</v>
      </c>
      <c r="B863" t="s">
        <v>5</v>
      </c>
      <c r="C863" s="1">
        <v>44834</v>
      </c>
      <c r="D863" t="s">
        <v>1554</v>
      </c>
      <c r="E863" t="s">
        <v>485</v>
      </c>
      <c r="F863" t="s">
        <v>223</v>
      </c>
      <c r="G863" t="s">
        <v>11</v>
      </c>
      <c r="H863" t="s">
        <v>1282</v>
      </c>
      <c r="I863">
        <f>MONTH(Table6[[#This Row],[Loan Date]])</f>
        <v>9</v>
      </c>
      <c r="J863" t="str">
        <f>_xlfn.XLOOKUP(Table6[[#This Row],[Numeric Month]],$N$5:$N$11,$O$5:$O$11)</f>
        <v>Sept</v>
      </c>
      <c r="K863" t="str">
        <f>_xlfn.XLOOKUP(Table6[[#This Row],[Loan Date]],$Q$5:$Q$152,$R$5:$R$152)</f>
        <v>Friday</v>
      </c>
      <c r="L863" t="str">
        <f>_xlfn.XLOOKUP(Table6[[#This Row],[Loan Date]],$Q$5:$Q$152,$S$5:$S$152)</f>
        <v>Week 1</v>
      </c>
    </row>
    <row r="864" spans="1:12" x14ac:dyDescent="0.2">
      <c r="A864" s="1">
        <v>44834</v>
      </c>
      <c r="B864" t="s">
        <v>5</v>
      </c>
      <c r="C864" s="1">
        <v>44841</v>
      </c>
      <c r="D864" t="s">
        <v>323</v>
      </c>
      <c r="E864" t="s">
        <v>9</v>
      </c>
      <c r="F864" t="s">
        <v>8</v>
      </c>
      <c r="G864" t="s">
        <v>1</v>
      </c>
      <c r="H864" t="s">
        <v>1282</v>
      </c>
      <c r="I864">
        <f>MONTH(Table6[[#This Row],[Loan Date]])</f>
        <v>9</v>
      </c>
      <c r="J864" t="str">
        <f>_xlfn.XLOOKUP(Table6[[#This Row],[Numeric Month]],$N$5:$N$11,$O$5:$O$11)</f>
        <v>Sept</v>
      </c>
      <c r="K864" t="str">
        <f>_xlfn.XLOOKUP(Table6[[#This Row],[Loan Date]],$Q$5:$Q$152,$R$5:$R$152)</f>
        <v>Friday</v>
      </c>
      <c r="L864" t="str">
        <f>_xlfn.XLOOKUP(Table6[[#This Row],[Loan Date]],$Q$5:$Q$152,$S$5:$S$152)</f>
        <v>Week 1</v>
      </c>
    </row>
    <row r="865" spans="1:12" x14ac:dyDescent="0.2">
      <c r="A865" s="1">
        <v>44834</v>
      </c>
      <c r="B865" t="s">
        <v>5</v>
      </c>
      <c r="C865" s="1">
        <v>44841</v>
      </c>
      <c r="D865" t="s">
        <v>1042</v>
      </c>
      <c r="E865" t="s">
        <v>9</v>
      </c>
      <c r="F865" t="s">
        <v>8</v>
      </c>
      <c r="G865" t="s">
        <v>1</v>
      </c>
      <c r="H865" t="s">
        <v>1282</v>
      </c>
      <c r="I865">
        <f>MONTH(Table6[[#This Row],[Loan Date]])</f>
        <v>9</v>
      </c>
      <c r="J865" t="str">
        <f>_xlfn.XLOOKUP(Table6[[#This Row],[Numeric Month]],$N$5:$N$11,$O$5:$O$11)</f>
        <v>Sept</v>
      </c>
      <c r="K865" t="str">
        <f>_xlfn.XLOOKUP(Table6[[#This Row],[Loan Date]],$Q$5:$Q$152,$R$5:$R$152)</f>
        <v>Friday</v>
      </c>
      <c r="L865" t="str">
        <f>_xlfn.XLOOKUP(Table6[[#This Row],[Loan Date]],$Q$5:$Q$152,$S$5:$S$152)</f>
        <v>Week 1</v>
      </c>
    </row>
    <row r="866" spans="1:12" x14ac:dyDescent="0.2">
      <c r="A866" s="1">
        <v>44834</v>
      </c>
      <c r="B866" t="s">
        <v>7</v>
      </c>
      <c r="C866" s="1">
        <v>44834</v>
      </c>
      <c r="D866" t="s">
        <v>1524</v>
      </c>
      <c r="E866" t="s">
        <v>23</v>
      </c>
      <c r="F866" t="s">
        <v>23</v>
      </c>
      <c r="G866" t="s">
        <v>20</v>
      </c>
      <c r="H866" t="s">
        <v>1282</v>
      </c>
      <c r="I866">
        <f>MONTH(Table6[[#This Row],[Loan Date]])</f>
        <v>9</v>
      </c>
      <c r="J866" t="str">
        <f>_xlfn.XLOOKUP(Table6[[#This Row],[Numeric Month]],$N$5:$N$11,$O$5:$O$11)</f>
        <v>Sept</v>
      </c>
      <c r="K866" t="str">
        <f>_xlfn.XLOOKUP(Table6[[#This Row],[Loan Date]],$Q$5:$Q$152,$R$5:$R$152)</f>
        <v>Friday</v>
      </c>
      <c r="L866" t="str">
        <f>_xlfn.XLOOKUP(Table6[[#This Row],[Loan Date]],$Q$5:$Q$152,$S$5:$S$152)</f>
        <v>Week 1</v>
      </c>
    </row>
    <row r="867" spans="1:12" x14ac:dyDescent="0.2">
      <c r="A867" s="1">
        <v>44834</v>
      </c>
      <c r="B867" t="s">
        <v>7</v>
      </c>
      <c r="C867" s="1">
        <v>44834</v>
      </c>
      <c r="D867" t="s">
        <v>1523</v>
      </c>
      <c r="E867" t="s">
        <v>21</v>
      </c>
      <c r="F867" t="s">
        <v>21</v>
      </c>
      <c r="G867" t="s">
        <v>20</v>
      </c>
      <c r="H867" t="s">
        <v>1282</v>
      </c>
      <c r="I867">
        <f>MONTH(Table6[[#This Row],[Loan Date]])</f>
        <v>9</v>
      </c>
      <c r="J867" t="str">
        <f>_xlfn.XLOOKUP(Table6[[#This Row],[Numeric Month]],$N$5:$N$11,$O$5:$O$11)</f>
        <v>Sept</v>
      </c>
      <c r="K867" t="str">
        <f>_xlfn.XLOOKUP(Table6[[#This Row],[Loan Date]],$Q$5:$Q$152,$R$5:$R$152)</f>
        <v>Friday</v>
      </c>
      <c r="L867" t="str">
        <f>_xlfn.XLOOKUP(Table6[[#This Row],[Loan Date]],$Q$5:$Q$152,$S$5:$S$152)</f>
        <v>Week 1</v>
      </c>
    </row>
    <row r="868" spans="1:12" x14ac:dyDescent="0.2">
      <c r="A868" s="1">
        <v>44834</v>
      </c>
      <c r="B868" t="s">
        <v>7</v>
      </c>
      <c r="C868" s="1">
        <v>44847</v>
      </c>
      <c r="D868" t="s">
        <v>371</v>
      </c>
      <c r="E868" t="s">
        <v>15</v>
      </c>
      <c r="F868" t="s">
        <v>14</v>
      </c>
      <c r="G868" t="s">
        <v>1</v>
      </c>
      <c r="H868" t="s">
        <v>1282</v>
      </c>
      <c r="I868">
        <f>MONTH(Table6[[#This Row],[Loan Date]])</f>
        <v>9</v>
      </c>
      <c r="J868" t="str">
        <f>_xlfn.XLOOKUP(Table6[[#This Row],[Numeric Month]],$N$5:$N$11,$O$5:$O$11)</f>
        <v>Sept</v>
      </c>
      <c r="K868" t="str">
        <f>_xlfn.XLOOKUP(Table6[[#This Row],[Loan Date]],$Q$5:$Q$152,$R$5:$R$152)</f>
        <v>Friday</v>
      </c>
      <c r="L868" t="str">
        <f>_xlfn.XLOOKUP(Table6[[#This Row],[Loan Date]],$Q$5:$Q$152,$S$5:$S$152)</f>
        <v>Week 1</v>
      </c>
    </row>
    <row r="869" spans="1:12" x14ac:dyDescent="0.2">
      <c r="A869" s="1">
        <v>44834</v>
      </c>
      <c r="B869" t="s">
        <v>7</v>
      </c>
      <c r="C869" s="1">
        <v>44848</v>
      </c>
      <c r="D869" t="s">
        <v>822</v>
      </c>
      <c r="E869" t="s">
        <v>9</v>
      </c>
      <c r="F869" t="s">
        <v>8</v>
      </c>
      <c r="G869" t="s">
        <v>1</v>
      </c>
      <c r="H869" t="s">
        <v>1282</v>
      </c>
      <c r="I869">
        <f>MONTH(Table6[[#This Row],[Loan Date]])</f>
        <v>9</v>
      </c>
      <c r="J869" t="str">
        <f>_xlfn.XLOOKUP(Table6[[#This Row],[Numeric Month]],$N$5:$N$11,$O$5:$O$11)</f>
        <v>Sept</v>
      </c>
      <c r="K869" t="str">
        <f>_xlfn.XLOOKUP(Table6[[#This Row],[Loan Date]],$Q$5:$Q$152,$R$5:$R$152)</f>
        <v>Friday</v>
      </c>
      <c r="L869" t="str">
        <f>_xlfn.XLOOKUP(Table6[[#This Row],[Loan Date]],$Q$5:$Q$152,$S$5:$S$152)</f>
        <v>Week 1</v>
      </c>
    </row>
    <row r="870" spans="1:12" x14ac:dyDescent="0.2">
      <c r="A870" s="1">
        <v>44834</v>
      </c>
      <c r="B870" t="s">
        <v>5</v>
      </c>
      <c r="C870" s="1">
        <v>44841</v>
      </c>
      <c r="D870" t="s">
        <v>255</v>
      </c>
      <c r="E870" t="s">
        <v>52</v>
      </c>
      <c r="F870" t="s">
        <v>51</v>
      </c>
      <c r="G870" t="s">
        <v>1</v>
      </c>
      <c r="H870" t="s">
        <v>1282</v>
      </c>
      <c r="I870">
        <f>MONTH(Table6[[#This Row],[Loan Date]])</f>
        <v>9</v>
      </c>
      <c r="J870" t="str">
        <f>_xlfn.XLOOKUP(Table6[[#This Row],[Numeric Month]],$N$5:$N$11,$O$5:$O$11)</f>
        <v>Sept</v>
      </c>
      <c r="K870" t="str">
        <f>_xlfn.XLOOKUP(Table6[[#This Row],[Loan Date]],$Q$5:$Q$152,$R$5:$R$152)</f>
        <v>Friday</v>
      </c>
      <c r="L870" t="str">
        <f>_xlfn.XLOOKUP(Table6[[#This Row],[Loan Date]],$Q$5:$Q$152,$S$5:$S$152)</f>
        <v>Week 1</v>
      </c>
    </row>
    <row r="871" spans="1:12" x14ac:dyDescent="0.2">
      <c r="A871" s="1">
        <v>44834</v>
      </c>
      <c r="B871" t="s">
        <v>7</v>
      </c>
      <c r="C871" s="1">
        <v>44834</v>
      </c>
      <c r="D871" t="s">
        <v>1491</v>
      </c>
      <c r="E871" t="s">
        <v>23</v>
      </c>
      <c r="F871" t="s">
        <v>23</v>
      </c>
      <c r="G871" t="s">
        <v>20</v>
      </c>
      <c r="H871" t="s">
        <v>1282</v>
      </c>
      <c r="I871">
        <f>MONTH(Table6[[#This Row],[Loan Date]])</f>
        <v>9</v>
      </c>
      <c r="J871" t="str">
        <f>_xlfn.XLOOKUP(Table6[[#This Row],[Numeric Month]],$N$5:$N$11,$O$5:$O$11)</f>
        <v>Sept</v>
      </c>
      <c r="K871" t="str">
        <f>_xlfn.XLOOKUP(Table6[[#This Row],[Loan Date]],$Q$5:$Q$152,$R$5:$R$152)</f>
        <v>Friday</v>
      </c>
      <c r="L871" t="str">
        <f>_xlfn.XLOOKUP(Table6[[#This Row],[Loan Date]],$Q$5:$Q$152,$S$5:$S$152)</f>
        <v>Week 1</v>
      </c>
    </row>
    <row r="872" spans="1:12" x14ac:dyDescent="0.2">
      <c r="A872" s="1">
        <v>44834</v>
      </c>
      <c r="B872" t="s">
        <v>7</v>
      </c>
      <c r="C872" s="1">
        <v>44841</v>
      </c>
      <c r="D872" t="s">
        <v>777</v>
      </c>
      <c r="E872" t="s">
        <v>15</v>
      </c>
      <c r="F872" t="s">
        <v>14</v>
      </c>
      <c r="G872" t="s">
        <v>1</v>
      </c>
      <c r="H872" t="s">
        <v>1282</v>
      </c>
      <c r="I872">
        <f>MONTH(Table6[[#This Row],[Loan Date]])</f>
        <v>9</v>
      </c>
      <c r="J872" t="str">
        <f>_xlfn.XLOOKUP(Table6[[#This Row],[Numeric Month]],$N$5:$N$11,$O$5:$O$11)</f>
        <v>Sept</v>
      </c>
      <c r="K872" t="str">
        <f>_xlfn.XLOOKUP(Table6[[#This Row],[Loan Date]],$Q$5:$Q$152,$R$5:$R$152)</f>
        <v>Friday</v>
      </c>
      <c r="L872" t="str">
        <f>_xlfn.XLOOKUP(Table6[[#This Row],[Loan Date]],$Q$5:$Q$152,$S$5:$S$152)</f>
        <v>Week 1</v>
      </c>
    </row>
    <row r="873" spans="1:12" x14ac:dyDescent="0.2">
      <c r="A873" s="1">
        <v>44834</v>
      </c>
      <c r="B873" t="s">
        <v>7</v>
      </c>
      <c r="C873" s="1">
        <v>44924</v>
      </c>
      <c r="D873" t="s">
        <v>1137</v>
      </c>
      <c r="E873" t="s">
        <v>80</v>
      </c>
      <c r="F873" t="s">
        <v>79</v>
      </c>
      <c r="G873" t="s">
        <v>79</v>
      </c>
      <c r="H873" t="s">
        <v>1282</v>
      </c>
      <c r="I873">
        <f>MONTH(Table6[[#This Row],[Loan Date]])</f>
        <v>9</v>
      </c>
      <c r="J873" t="str">
        <f>_xlfn.XLOOKUP(Table6[[#This Row],[Numeric Month]],$N$5:$N$11,$O$5:$O$11)</f>
        <v>Sept</v>
      </c>
      <c r="K873" t="str">
        <f>_xlfn.XLOOKUP(Table6[[#This Row],[Loan Date]],$Q$5:$Q$152,$R$5:$R$152)</f>
        <v>Friday</v>
      </c>
      <c r="L873" t="str">
        <f>_xlfn.XLOOKUP(Table6[[#This Row],[Loan Date]],$Q$5:$Q$152,$S$5:$S$152)</f>
        <v>Week 1</v>
      </c>
    </row>
    <row r="874" spans="1:12" x14ac:dyDescent="0.2">
      <c r="A874" s="1">
        <v>44834</v>
      </c>
      <c r="B874" t="s">
        <v>7</v>
      </c>
      <c r="C874" s="1">
        <v>44834</v>
      </c>
      <c r="D874" t="s">
        <v>912</v>
      </c>
      <c r="E874" t="s">
        <v>37</v>
      </c>
      <c r="F874" t="s">
        <v>37</v>
      </c>
      <c r="G874" t="s">
        <v>20</v>
      </c>
      <c r="H874" t="s">
        <v>1282</v>
      </c>
      <c r="I874">
        <f>MONTH(Table6[[#This Row],[Loan Date]])</f>
        <v>9</v>
      </c>
      <c r="J874" t="str">
        <f>_xlfn.XLOOKUP(Table6[[#This Row],[Numeric Month]],$N$5:$N$11,$O$5:$O$11)</f>
        <v>Sept</v>
      </c>
      <c r="K874" t="str">
        <f>_xlfn.XLOOKUP(Table6[[#This Row],[Loan Date]],$Q$5:$Q$152,$R$5:$R$152)</f>
        <v>Friday</v>
      </c>
      <c r="L874" t="str">
        <f>_xlfn.XLOOKUP(Table6[[#This Row],[Loan Date]],$Q$5:$Q$152,$S$5:$S$152)</f>
        <v>Week 1</v>
      </c>
    </row>
    <row r="875" spans="1:12" x14ac:dyDescent="0.2">
      <c r="A875" s="1">
        <v>44834</v>
      </c>
      <c r="B875" t="s">
        <v>7</v>
      </c>
      <c r="C875" s="1">
        <v>44834</v>
      </c>
      <c r="D875" t="s">
        <v>916</v>
      </c>
      <c r="E875" t="s">
        <v>37</v>
      </c>
      <c r="F875" t="s">
        <v>37</v>
      </c>
      <c r="G875" t="s">
        <v>20</v>
      </c>
      <c r="H875" t="s">
        <v>1282</v>
      </c>
      <c r="I875">
        <f>MONTH(Table6[[#This Row],[Loan Date]])</f>
        <v>9</v>
      </c>
      <c r="J875" t="str">
        <f>_xlfn.XLOOKUP(Table6[[#This Row],[Numeric Month]],$N$5:$N$11,$O$5:$O$11)</f>
        <v>Sept</v>
      </c>
      <c r="K875" t="str">
        <f>_xlfn.XLOOKUP(Table6[[#This Row],[Loan Date]],$Q$5:$Q$152,$R$5:$R$152)</f>
        <v>Friday</v>
      </c>
      <c r="L875" t="str">
        <f>_xlfn.XLOOKUP(Table6[[#This Row],[Loan Date]],$Q$5:$Q$152,$S$5:$S$152)</f>
        <v>Week 1</v>
      </c>
    </row>
    <row r="876" spans="1:12" x14ac:dyDescent="0.2">
      <c r="A876" s="1">
        <v>44834</v>
      </c>
      <c r="B876" t="s">
        <v>5</v>
      </c>
      <c r="C876" s="1">
        <v>44845</v>
      </c>
      <c r="D876" t="s">
        <v>1353</v>
      </c>
      <c r="E876" t="s">
        <v>204</v>
      </c>
      <c r="F876" t="s">
        <v>2</v>
      </c>
      <c r="G876" t="s">
        <v>1</v>
      </c>
      <c r="H876" t="s">
        <v>1282</v>
      </c>
      <c r="I876">
        <f>MONTH(Table6[[#This Row],[Loan Date]])</f>
        <v>9</v>
      </c>
      <c r="J876" t="str">
        <f>_xlfn.XLOOKUP(Table6[[#This Row],[Numeric Month]],$N$5:$N$11,$O$5:$O$11)</f>
        <v>Sept</v>
      </c>
      <c r="K876" t="str">
        <f>_xlfn.XLOOKUP(Table6[[#This Row],[Loan Date]],$Q$5:$Q$152,$R$5:$R$152)</f>
        <v>Friday</v>
      </c>
      <c r="L876" t="str">
        <f>_xlfn.XLOOKUP(Table6[[#This Row],[Loan Date]],$Q$5:$Q$152,$S$5:$S$152)</f>
        <v>Week 1</v>
      </c>
    </row>
    <row r="877" spans="1:12" x14ac:dyDescent="0.2">
      <c r="A877" s="1">
        <v>44834</v>
      </c>
      <c r="B877" t="s">
        <v>7</v>
      </c>
      <c r="C877" s="1">
        <v>44834</v>
      </c>
      <c r="D877" t="s">
        <v>61</v>
      </c>
      <c r="E877" t="s">
        <v>44</v>
      </c>
      <c r="F877" t="s">
        <v>44</v>
      </c>
      <c r="G877" t="s">
        <v>39</v>
      </c>
      <c r="H877" t="s">
        <v>1282</v>
      </c>
      <c r="I877">
        <f>MONTH(Table6[[#This Row],[Loan Date]])</f>
        <v>9</v>
      </c>
      <c r="J877" t="str">
        <f>_xlfn.XLOOKUP(Table6[[#This Row],[Numeric Month]],$N$5:$N$11,$O$5:$O$11)</f>
        <v>Sept</v>
      </c>
      <c r="K877" t="str">
        <f>_xlfn.XLOOKUP(Table6[[#This Row],[Loan Date]],$Q$5:$Q$152,$R$5:$R$152)</f>
        <v>Friday</v>
      </c>
      <c r="L877" t="str">
        <f>_xlfn.XLOOKUP(Table6[[#This Row],[Loan Date]],$Q$5:$Q$152,$S$5:$S$152)</f>
        <v>Week 1</v>
      </c>
    </row>
    <row r="878" spans="1:12" x14ac:dyDescent="0.2">
      <c r="A878" s="1">
        <v>44834</v>
      </c>
      <c r="B878" t="s">
        <v>7</v>
      </c>
      <c r="C878" s="1">
        <v>44834</v>
      </c>
      <c r="D878" t="s">
        <v>1130</v>
      </c>
      <c r="E878" t="s">
        <v>37</v>
      </c>
      <c r="F878" t="s">
        <v>37</v>
      </c>
      <c r="G878" t="s">
        <v>20</v>
      </c>
      <c r="H878" t="s">
        <v>1282</v>
      </c>
      <c r="I878">
        <f>MONTH(Table6[[#This Row],[Loan Date]])</f>
        <v>9</v>
      </c>
      <c r="J878" t="str">
        <f>_xlfn.XLOOKUP(Table6[[#This Row],[Numeric Month]],$N$5:$N$11,$O$5:$O$11)</f>
        <v>Sept</v>
      </c>
      <c r="K878" t="str">
        <f>_xlfn.XLOOKUP(Table6[[#This Row],[Loan Date]],$Q$5:$Q$152,$R$5:$R$152)</f>
        <v>Friday</v>
      </c>
      <c r="L878" t="str">
        <f>_xlfn.XLOOKUP(Table6[[#This Row],[Loan Date]],$Q$5:$Q$152,$S$5:$S$152)</f>
        <v>Week 1</v>
      </c>
    </row>
    <row r="879" spans="1:12" x14ac:dyDescent="0.2">
      <c r="A879" s="1">
        <v>44834</v>
      </c>
      <c r="B879" t="s">
        <v>7</v>
      </c>
      <c r="C879" s="1">
        <v>44834</v>
      </c>
      <c r="D879" t="s">
        <v>1524</v>
      </c>
      <c r="E879" t="s">
        <v>23</v>
      </c>
      <c r="F879" t="s">
        <v>23</v>
      </c>
      <c r="G879" t="s">
        <v>20</v>
      </c>
      <c r="H879" t="s">
        <v>1282</v>
      </c>
      <c r="I879">
        <f>MONTH(Table6[[#This Row],[Loan Date]])</f>
        <v>9</v>
      </c>
      <c r="J879" t="str">
        <f>_xlfn.XLOOKUP(Table6[[#This Row],[Numeric Month]],$N$5:$N$11,$O$5:$O$11)</f>
        <v>Sept</v>
      </c>
      <c r="K879" t="str">
        <f>_xlfn.XLOOKUP(Table6[[#This Row],[Loan Date]],$Q$5:$Q$152,$R$5:$R$152)</f>
        <v>Friday</v>
      </c>
      <c r="L879" t="str">
        <f>_xlfn.XLOOKUP(Table6[[#This Row],[Loan Date]],$Q$5:$Q$152,$S$5:$S$152)</f>
        <v>Week 1</v>
      </c>
    </row>
    <row r="880" spans="1:12" x14ac:dyDescent="0.2">
      <c r="A880" s="1">
        <v>44834</v>
      </c>
      <c r="B880" t="s">
        <v>7</v>
      </c>
      <c r="C880" s="1">
        <v>44834</v>
      </c>
      <c r="D880" t="s">
        <v>1523</v>
      </c>
      <c r="E880" t="s">
        <v>21</v>
      </c>
      <c r="F880" t="s">
        <v>21</v>
      </c>
      <c r="G880" t="s">
        <v>20</v>
      </c>
      <c r="H880" t="s">
        <v>1282</v>
      </c>
      <c r="I880">
        <f>MONTH(Table6[[#This Row],[Loan Date]])</f>
        <v>9</v>
      </c>
      <c r="J880" t="str">
        <f>_xlfn.XLOOKUP(Table6[[#This Row],[Numeric Month]],$N$5:$N$11,$O$5:$O$11)</f>
        <v>Sept</v>
      </c>
      <c r="K880" t="str">
        <f>_xlfn.XLOOKUP(Table6[[#This Row],[Loan Date]],$Q$5:$Q$152,$R$5:$R$152)</f>
        <v>Friday</v>
      </c>
      <c r="L880" t="str">
        <f>_xlfn.XLOOKUP(Table6[[#This Row],[Loan Date]],$Q$5:$Q$152,$S$5:$S$152)</f>
        <v>Week 1</v>
      </c>
    </row>
    <row r="881" spans="1:12" x14ac:dyDescent="0.2">
      <c r="A881" s="1">
        <v>44834</v>
      </c>
      <c r="B881" t="s">
        <v>7</v>
      </c>
      <c r="C881" s="1">
        <v>44834</v>
      </c>
      <c r="D881" t="s">
        <v>790</v>
      </c>
      <c r="E881" t="s">
        <v>41</v>
      </c>
      <c r="F881" t="s">
        <v>40</v>
      </c>
      <c r="G881" t="s">
        <v>39</v>
      </c>
      <c r="H881" t="s">
        <v>1282</v>
      </c>
      <c r="I881">
        <f>MONTH(Table6[[#This Row],[Loan Date]])</f>
        <v>9</v>
      </c>
      <c r="J881" t="str">
        <f>_xlfn.XLOOKUP(Table6[[#This Row],[Numeric Month]],$N$5:$N$11,$O$5:$O$11)</f>
        <v>Sept</v>
      </c>
      <c r="K881" t="str">
        <f>_xlfn.XLOOKUP(Table6[[#This Row],[Loan Date]],$Q$5:$Q$152,$R$5:$R$152)</f>
        <v>Friday</v>
      </c>
      <c r="L881" t="str">
        <f>_xlfn.XLOOKUP(Table6[[#This Row],[Loan Date]],$Q$5:$Q$152,$S$5:$S$152)</f>
        <v>Week 1</v>
      </c>
    </row>
    <row r="882" spans="1:12" x14ac:dyDescent="0.2">
      <c r="A882" s="1">
        <v>44834</v>
      </c>
      <c r="B882" t="s">
        <v>7</v>
      </c>
      <c r="C882" s="1">
        <v>44834</v>
      </c>
      <c r="D882" t="s">
        <v>1524</v>
      </c>
      <c r="E882" t="s">
        <v>23</v>
      </c>
      <c r="F882" t="s">
        <v>23</v>
      </c>
      <c r="G882" t="s">
        <v>20</v>
      </c>
      <c r="H882" t="s">
        <v>1282</v>
      </c>
      <c r="I882">
        <f>MONTH(Table6[[#This Row],[Loan Date]])</f>
        <v>9</v>
      </c>
      <c r="J882" t="str">
        <f>_xlfn.XLOOKUP(Table6[[#This Row],[Numeric Month]],$N$5:$N$11,$O$5:$O$11)</f>
        <v>Sept</v>
      </c>
      <c r="K882" t="str">
        <f>_xlfn.XLOOKUP(Table6[[#This Row],[Loan Date]],$Q$5:$Q$152,$R$5:$R$152)</f>
        <v>Friday</v>
      </c>
      <c r="L882" t="str">
        <f>_xlfn.XLOOKUP(Table6[[#This Row],[Loan Date]],$Q$5:$Q$152,$S$5:$S$152)</f>
        <v>Week 1</v>
      </c>
    </row>
    <row r="883" spans="1:12" x14ac:dyDescent="0.2">
      <c r="A883" s="1">
        <v>44834</v>
      </c>
      <c r="B883" t="s">
        <v>7</v>
      </c>
      <c r="C883" s="1">
        <v>44834</v>
      </c>
      <c r="D883" t="s">
        <v>1523</v>
      </c>
      <c r="E883" t="s">
        <v>21</v>
      </c>
      <c r="F883" t="s">
        <v>21</v>
      </c>
      <c r="G883" t="s">
        <v>20</v>
      </c>
      <c r="H883" t="s">
        <v>1282</v>
      </c>
      <c r="I883">
        <f>MONTH(Table6[[#This Row],[Loan Date]])</f>
        <v>9</v>
      </c>
      <c r="J883" t="str">
        <f>_xlfn.XLOOKUP(Table6[[#This Row],[Numeric Month]],$N$5:$N$11,$O$5:$O$11)</f>
        <v>Sept</v>
      </c>
      <c r="K883" t="str">
        <f>_xlfn.XLOOKUP(Table6[[#This Row],[Loan Date]],$Q$5:$Q$152,$R$5:$R$152)</f>
        <v>Friday</v>
      </c>
      <c r="L883" t="str">
        <f>_xlfn.XLOOKUP(Table6[[#This Row],[Loan Date]],$Q$5:$Q$152,$S$5:$S$152)</f>
        <v>Week 1</v>
      </c>
    </row>
    <row r="884" spans="1:12" x14ac:dyDescent="0.2">
      <c r="A884" s="1">
        <v>44834</v>
      </c>
      <c r="B884" t="s">
        <v>7</v>
      </c>
      <c r="C884" s="1">
        <v>44841</v>
      </c>
      <c r="D884" t="s">
        <v>900</v>
      </c>
      <c r="E884" t="s">
        <v>15</v>
      </c>
      <c r="F884" t="s">
        <v>14</v>
      </c>
      <c r="G884" t="s">
        <v>1</v>
      </c>
      <c r="H884" t="s">
        <v>1282</v>
      </c>
      <c r="I884">
        <f>MONTH(Table6[[#This Row],[Loan Date]])</f>
        <v>9</v>
      </c>
      <c r="J884" t="str">
        <f>_xlfn.XLOOKUP(Table6[[#This Row],[Numeric Month]],$N$5:$N$11,$O$5:$O$11)</f>
        <v>Sept</v>
      </c>
      <c r="K884" t="str">
        <f>_xlfn.XLOOKUP(Table6[[#This Row],[Loan Date]],$Q$5:$Q$152,$R$5:$R$152)</f>
        <v>Friday</v>
      </c>
      <c r="L884" t="str">
        <f>_xlfn.XLOOKUP(Table6[[#This Row],[Loan Date]],$Q$5:$Q$152,$S$5:$S$152)</f>
        <v>Week 1</v>
      </c>
    </row>
    <row r="885" spans="1:12" x14ac:dyDescent="0.2">
      <c r="A885" s="1">
        <v>44834</v>
      </c>
      <c r="B885" t="s">
        <v>7</v>
      </c>
      <c r="C885" s="1">
        <v>44841</v>
      </c>
      <c r="D885" t="s">
        <v>988</v>
      </c>
      <c r="E885" t="s">
        <v>15</v>
      </c>
      <c r="F885" t="s">
        <v>14</v>
      </c>
      <c r="G885" t="s">
        <v>1</v>
      </c>
      <c r="H885" t="s">
        <v>1282</v>
      </c>
      <c r="I885">
        <f>MONTH(Table6[[#This Row],[Loan Date]])</f>
        <v>9</v>
      </c>
      <c r="J885" t="str">
        <f>_xlfn.XLOOKUP(Table6[[#This Row],[Numeric Month]],$N$5:$N$11,$O$5:$O$11)</f>
        <v>Sept</v>
      </c>
      <c r="K885" t="str">
        <f>_xlfn.XLOOKUP(Table6[[#This Row],[Loan Date]],$Q$5:$Q$152,$R$5:$R$152)</f>
        <v>Friday</v>
      </c>
      <c r="L885" t="str">
        <f>_xlfn.XLOOKUP(Table6[[#This Row],[Loan Date]],$Q$5:$Q$152,$S$5:$S$152)</f>
        <v>Week 1</v>
      </c>
    </row>
    <row r="886" spans="1:12" x14ac:dyDescent="0.2">
      <c r="A886" s="1">
        <v>44834</v>
      </c>
      <c r="B886" t="s">
        <v>7</v>
      </c>
      <c r="C886" s="1">
        <v>44924</v>
      </c>
      <c r="D886" t="s">
        <v>1102</v>
      </c>
      <c r="E886" t="s">
        <v>80</v>
      </c>
      <c r="F886" t="s">
        <v>79</v>
      </c>
      <c r="G886" t="s">
        <v>79</v>
      </c>
      <c r="H886" t="s">
        <v>1282</v>
      </c>
      <c r="I886">
        <f>MONTH(Table6[[#This Row],[Loan Date]])</f>
        <v>9</v>
      </c>
      <c r="J886" t="str">
        <f>_xlfn.XLOOKUP(Table6[[#This Row],[Numeric Month]],$N$5:$N$11,$O$5:$O$11)</f>
        <v>Sept</v>
      </c>
      <c r="K886" t="str">
        <f>_xlfn.XLOOKUP(Table6[[#This Row],[Loan Date]],$Q$5:$Q$152,$R$5:$R$152)</f>
        <v>Friday</v>
      </c>
      <c r="L886" t="str">
        <f>_xlfn.XLOOKUP(Table6[[#This Row],[Loan Date]],$Q$5:$Q$152,$S$5:$S$152)</f>
        <v>Week 1</v>
      </c>
    </row>
    <row r="887" spans="1:12" x14ac:dyDescent="0.2">
      <c r="A887" s="1">
        <v>44834</v>
      </c>
      <c r="B887" t="s">
        <v>7</v>
      </c>
      <c r="C887" s="1">
        <v>44924</v>
      </c>
      <c r="D887" t="s">
        <v>1553</v>
      </c>
      <c r="E887" t="s">
        <v>80</v>
      </c>
      <c r="F887" t="s">
        <v>79</v>
      </c>
      <c r="G887" t="s">
        <v>79</v>
      </c>
      <c r="H887" t="s">
        <v>1282</v>
      </c>
      <c r="I887">
        <f>MONTH(Table6[[#This Row],[Loan Date]])</f>
        <v>9</v>
      </c>
      <c r="J887" t="str">
        <f>_xlfn.XLOOKUP(Table6[[#This Row],[Numeric Month]],$N$5:$N$11,$O$5:$O$11)</f>
        <v>Sept</v>
      </c>
      <c r="K887" t="str">
        <f>_xlfn.XLOOKUP(Table6[[#This Row],[Loan Date]],$Q$5:$Q$152,$R$5:$R$152)</f>
        <v>Friday</v>
      </c>
      <c r="L887" t="str">
        <f>_xlfn.XLOOKUP(Table6[[#This Row],[Loan Date]],$Q$5:$Q$152,$S$5:$S$152)</f>
        <v>Week 1</v>
      </c>
    </row>
    <row r="888" spans="1:12" x14ac:dyDescent="0.2">
      <c r="A888" s="1">
        <v>44834</v>
      </c>
      <c r="B888" t="s">
        <v>7</v>
      </c>
      <c r="C888" s="1">
        <v>44841</v>
      </c>
      <c r="D888" t="s">
        <v>279</v>
      </c>
      <c r="E888" t="s">
        <v>52</v>
      </c>
      <c r="F888" t="s">
        <v>51</v>
      </c>
      <c r="G888" t="s">
        <v>1</v>
      </c>
      <c r="H888" t="s">
        <v>1282</v>
      </c>
      <c r="I888">
        <f>MONTH(Table6[[#This Row],[Loan Date]])</f>
        <v>9</v>
      </c>
      <c r="J888" t="str">
        <f>_xlfn.XLOOKUP(Table6[[#This Row],[Numeric Month]],$N$5:$N$11,$O$5:$O$11)</f>
        <v>Sept</v>
      </c>
      <c r="K888" t="str">
        <f>_xlfn.XLOOKUP(Table6[[#This Row],[Loan Date]],$Q$5:$Q$152,$R$5:$R$152)</f>
        <v>Friday</v>
      </c>
      <c r="L888" t="str">
        <f>_xlfn.XLOOKUP(Table6[[#This Row],[Loan Date]],$Q$5:$Q$152,$S$5:$S$152)</f>
        <v>Week 1</v>
      </c>
    </row>
    <row r="889" spans="1:12" x14ac:dyDescent="0.2">
      <c r="A889" s="1">
        <v>44834</v>
      </c>
      <c r="B889" t="s">
        <v>7</v>
      </c>
      <c r="C889" s="1">
        <v>44834</v>
      </c>
      <c r="D889" t="s">
        <v>1491</v>
      </c>
      <c r="E889" t="s">
        <v>23</v>
      </c>
      <c r="F889" t="s">
        <v>23</v>
      </c>
      <c r="G889" t="s">
        <v>20</v>
      </c>
      <c r="H889" t="s">
        <v>1282</v>
      </c>
      <c r="I889">
        <f>MONTH(Table6[[#This Row],[Loan Date]])</f>
        <v>9</v>
      </c>
      <c r="J889" t="str">
        <f>_xlfn.XLOOKUP(Table6[[#This Row],[Numeric Month]],$N$5:$N$11,$O$5:$O$11)</f>
        <v>Sept</v>
      </c>
      <c r="K889" t="str">
        <f>_xlfn.XLOOKUP(Table6[[#This Row],[Loan Date]],$Q$5:$Q$152,$R$5:$R$152)</f>
        <v>Friday</v>
      </c>
      <c r="L889" t="str">
        <f>_xlfn.XLOOKUP(Table6[[#This Row],[Loan Date]],$Q$5:$Q$152,$S$5:$S$152)</f>
        <v>Week 1</v>
      </c>
    </row>
    <row r="890" spans="1:12" x14ac:dyDescent="0.2">
      <c r="A890" s="1">
        <v>44834</v>
      </c>
      <c r="B890" t="s">
        <v>5</v>
      </c>
      <c r="C890" s="1">
        <v>44904</v>
      </c>
      <c r="D890" t="s">
        <v>1552</v>
      </c>
      <c r="E890" t="s">
        <v>204</v>
      </c>
      <c r="F890" t="s">
        <v>2</v>
      </c>
      <c r="G890" t="s">
        <v>1</v>
      </c>
      <c r="H890" t="s">
        <v>1282</v>
      </c>
      <c r="I890">
        <f>MONTH(Table6[[#This Row],[Loan Date]])</f>
        <v>9</v>
      </c>
      <c r="J890" t="str">
        <f>_xlfn.XLOOKUP(Table6[[#This Row],[Numeric Month]],$N$5:$N$11,$O$5:$O$11)</f>
        <v>Sept</v>
      </c>
      <c r="K890" t="str">
        <f>_xlfn.XLOOKUP(Table6[[#This Row],[Loan Date]],$Q$5:$Q$152,$R$5:$R$152)</f>
        <v>Friday</v>
      </c>
      <c r="L890" t="str">
        <f>_xlfn.XLOOKUP(Table6[[#This Row],[Loan Date]],$Q$5:$Q$152,$S$5:$S$152)</f>
        <v>Week 1</v>
      </c>
    </row>
    <row r="891" spans="1:12" x14ac:dyDescent="0.2">
      <c r="A891" s="1">
        <v>44834</v>
      </c>
      <c r="B891" t="s">
        <v>7</v>
      </c>
      <c r="C891" s="1">
        <v>44834</v>
      </c>
      <c r="D891" t="s">
        <v>915</v>
      </c>
      <c r="E891" t="s">
        <v>37</v>
      </c>
      <c r="F891" t="s">
        <v>37</v>
      </c>
      <c r="G891" t="s">
        <v>20</v>
      </c>
      <c r="H891" t="s">
        <v>1282</v>
      </c>
      <c r="I891">
        <f>MONTH(Table6[[#This Row],[Loan Date]])</f>
        <v>9</v>
      </c>
      <c r="J891" t="str">
        <f>_xlfn.XLOOKUP(Table6[[#This Row],[Numeric Month]],$N$5:$N$11,$O$5:$O$11)</f>
        <v>Sept</v>
      </c>
      <c r="K891" t="str">
        <f>_xlfn.XLOOKUP(Table6[[#This Row],[Loan Date]],$Q$5:$Q$152,$R$5:$R$152)</f>
        <v>Friday</v>
      </c>
      <c r="L891" t="str">
        <f>_xlfn.XLOOKUP(Table6[[#This Row],[Loan Date]],$Q$5:$Q$152,$S$5:$S$152)</f>
        <v>Week 1</v>
      </c>
    </row>
    <row r="892" spans="1:12" x14ac:dyDescent="0.2">
      <c r="A892" s="1">
        <v>44834</v>
      </c>
      <c r="B892" t="s">
        <v>7</v>
      </c>
      <c r="C892" s="1">
        <v>44841</v>
      </c>
      <c r="D892" t="s">
        <v>108</v>
      </c>
      <c r="E892" t="s">
        <v>52</v>
      </c>
      <c r="F892" t="s">
        <v>51</v>
      </c>
      <c r="G892" t="s">
        <v>1</v>
      </c>
      <c r="H892" t="s">
        <v>1282</v>
      </c>
      <c r="I892">
        <f>MONTH(Table6[[#This Row],[Loan Date]])</f>
        <v>9</v>
      </c>
      <c r="J892" t="str">
        <f>_xlfn.XLOOKUP(Table6[[#This Row],[Numeric Month]],$N$5:$N$11,$O$5:$O$11)</f>
        <v>Sept</v>
      </c>
      <c r="K892" t="str">
        <f>_xlfn.XLOOKUP(Table6[[#This Row],[Loan Date]],$Q$5:$Q$152,$R$5:$R$152)</f>
        <v>Friday</v>
      </c>
      <c r="L892" t="str">
        <f>_xlfn.XLOOKUP(Table6[[#This Row],[Loan Date]],$Q$5:$Q$152,$S$5:$S$152)</f>
        <v>Week 1</v>
      </c>
    </row>
    <row r="893" spans="1:12" x14ac:dyDescent="0.2">
      <c r="A893" s="1">
        <v>44834</v>
      </c>
      <c r="B893" t="s">
        <v>7</v>
      </c>
      <c r="C893" s="1">
        <v>44834</v>
      </c>
      <c r="D893" t="s">
        <v>116</v>
      </c>
      <c r="E893" t="s">
        <v>23</v>
      </c>
      <c r="F893" t="s">
        <v>23</v>
      </c>
      <c r="G893" t="s">
        <v>20</v>
      </c>
      <c r="H893" t="s">
        <v>1282</v>
      </c>
      <c r="I893">
        <f>MONTH(Table6[[#This Row],[Loan Date]])</f>
        <v>9</v>
      </c>
      <c r="J893" t="str">
        <f>_xlfn.XLOOKUP(Table6[[#This Row],[Numeric Month]],$N$5:$N$11,$O$5:$O$11)</f>
        <v>Sept</v>
      </c>
      <c r="K893" t="str">
        <f>_xlfn.XLOOKUP(Table6[[#This Row],[Loan Date]],$Q$5:$Q$152,$R$5:$R$152)</f>
        <v>Friday</v>
      </c>
      <c r="L893" t="str">
        <f>_xlfn.XLOOKUP(Table6[[#This Row],[Loan Date]],$Q$5:$Q$152,$S$5:$S$152)</f>
        <v>Week 1</v>
      </c>
    </row>
    <row r="894" spans="1:12" x14ac:dyDescent="0.2">
      <c r="A894" s="1">
        <v>44834</v>
      </c>
      <c r="B894" t="s">
        <v>7</v>
      </c>
      <c r="C894" s="1">
        <v>44834</v>
      </c>
      <c r="D894" t="s">
        <v>1523</v>
      </c>
      <c r="E894" t="s">
        <v>21</v>
      </c>
      <c r="F894" t="s">
        <v>21</v>
      </c>
      <c r="G894" t="s">
        <v>20</v>
      </c>
      <c r="H894" t="s">
        <v>1282</v>
      </c>
      <c r="I894">
        <f>MONTH(Table6[[#This Row],[Loan Date]])</f>
        <v>9</v>
      </c>
      <c r="J894" t="str">
        <f>_xlfn.XLOOKUP(Table6[[#This Row],[Numeric Month]],$N$5:$N$11,$O$5:$O$11)</f>
        <v>Sept</v>
      </c>
      <c r="K894" t="str">
        <f>_xlfn.XLOOKUP(Table6[[#This Row],[Loan Date]],$Q$5:$Q$152,$R$5:$R$152)</f>
        <v>Friday</v>
      </c>
      <c r="L894" t="str">
        <f>_xlfn.XLOOKUP(Table6[[#This Row],[Loan Date]],$Q$5:$Q$152,$S$5:$S$152)</f>
        <v>Week 1</v>
      </c>
    </row>
    <row r="895" spans="1:12" x14ac:dyDescent="0.2">
      <c r="A895" s="1">
        <v>44834</v>
      </c>
      <c r="B895" t="s">
        <v>5</v>
      </c>
      <c r="C895" s="1">
        <v>44841</v>
      </c>
      <c r="D895" t="s">
        <v>1551</v>
      </c>
      <c r="E895" t="s">
        <v>3</v>
      </c>
      <c r="F895" t="s">
        <v>2</v>
      </c>
      <c r="G895" t="s">
        <v>1</v>
      </c>
      <c r="H895" t="s">
        <v>1282</v>
      </c>
      <c r="I895">
        <f>MONTH(Table6[[#This Row],[Loan Date]])</f>
        <v>9</v>
      </c>
      <c r="J895" t="str">
        <f>_xlfn.XLOOKUP(Table6[[#This Row],[Numeric Month]],$N$5:$N$11,$O$5:$O$11)</f>
        <v>Sept</v>
      </c>
      <c r="K895" t="str">
        <f>_xlfn.XLOOKUP(Table6[[#This Row],[Loan Date]],$Q$5:$Q$152,$R$5:$R$152)</f>
        <v>Friday</v>
      </c>
      <c r="L895" t="str">
        <f>_xlfn.XLOOKUP(Table6[[#This Row],[Loan Date]],$Q$5:$Q$152,$S$5:$S$152)</f>
        <v>Week 1</v>
      </c>
    </row>
    <row r="896" spans="1:12" x14ac:dyDescent="0.2">
      <c r="A896" s="1">
        <v>44834</v>
      </c>
      <c r="B896" t="s">
        <v>7</v>
      </c>
      <c r="C896" s="1">
        <v>44848</v>
      </c>
      <c r="D896" t="s">
        <v>863</v>
      </c>
      <c r="E896" t="s">
        <v>9</v>
      </c>
      <c r="F896" t="s">
        <v>8</v>
      </c>
      <c r="G896" t="s">
        <v>1</v>
      </c>
      <c r="H896" t="s">
        <v>1282</v>
      </c>
      <c r="I896">
        <f>MONTH(Table6[[#This Row],[Loan Date]])</f>
        <v>9</v>
      </c>
      <c r="J896" t="str">
        <f>_xlfn.XLOOKUP(Table6[[#This Row],[Numeric Month]],$N$5:$N$11,$O$5:$O$11)</f>
        <v>Sept</v>
      </c>
      <c r="K896" t="str">
        <f>_xlfn.XLOOKUP(Table6[[#This Row],[Loan Date]],$Q$5:$Q$152,$R$5:$R$152)</f>
        <v>Friday</v>
      </c>
      <c r="L896" t="str">
        <f>_xlfn.XLOOKUP(Table6[[#This Row],[Loan Date]],$Q$5:$Q$152,$S$5:$S$152)</f>
        <v>Week 1</v>
      </c>
    </row>
    <row r="897" spans="1:12" x14ac:dyDescent="0.2">
      <c r="A897" s="1">
        <v>44834</v>
      </c>
      <c r="B897" t="s">
        <v>7</v>
      </c>
      <c r="C897" s="1">
        <v>44834</v>
      </c>
      <c r="D897" t="s">
        <v>915</v>
      </c>
      <c r="E897" t="s">
        <v>37</v>
      </c>
      <c r="F897" t="s">
        <v>37</v>
      </c>
      <c r="G897" t="s">
        <v>20</v>
      </c>
      <c r="H897" t="s">
        <v>1282</v>
      </c>
      <c r="I897">
        <f>MONTH(Table6[[#This Row],[Loan Date]])</f>
        <v>9</v>
      </c>
      <c r="J897" t="str">
        <f>_xlfn.XLOOKUP(Table6[[#This Row],[Numeric Month]],$N$5:$N$11,$O$5:$O$11)</f>
        <v>Sept</v>
      </c>
      <c r="K897" t="str">
        <f>_xlfn.XLOOKUP(Table6[[#This Row],[Loan Date]],$Q$5:$Q$152,$R$5:$R$152)</f>
        <v>Friday</v>
      </c>
      <c r="L897" t="str">
        <f>_xlfn.XLOOKUP(Table6[[#This Row],[Loan Date]],$Q$5:$Q$152,$S$5:$S$152)</f>
        <v>Week 1</v>
      </c>
    </row>
    <row r="898" spans="1:12" x14ac:dyDescent="0.2">
      <c r="A898" s="1">
        <v>44834</v>
      </c>
      <c r="B898" t="s">
        <v>7</v>
      </c>
      <c r="C898" s="1">
        <v>44834</v>
      </c>
      <c r="D898" t="s">
        <v>916</v>
      </c>
      <c r="E898" t="s">
        <v>37</v>
      </c>
      <c r="F898" t="s">
        <v>37</v>
      </c>
      <c r="G898" t="s">
        <v>20</v>
      </c>
      <c r="H898" t="s">
        <v>1282</v>
      </c>
      <c r="I898">
        <f>MONTH(Table6[[#This Row],[Loan Date]])</f>
        <v>9</v>
      </c>
      <c r="J898" t="str">
        <f>_xlfn.XLOOKUP(Table6[[#This Row],[Numeric Month]],$N$5:$N$11,$O$5:$O$11)</f>
        <v>Sept</v>
      </c>
      <c r="K898" t="str">
        <f>_xlfn.XLOOKUP(Table6[[#This Row],[Loan Date]],$Q$5:$Q$152,$R$5:$R$152)</f>
        <v>Friday</v>
      </c>
      <c r="L898" t="str">
        <f>_xlfn.XLOOKUP(Table6[[#This Row],[Loan Date]],$Q$5:$Q$152,$S$5:$S$152)</f>
        <v>Week 1</v>
      </c>
    </row>
    <row r="899" spans="1:12" x14ac:dyDescent="0.2">
      <c r="A899" s="1">
        <v>44834</v>
      </c>
      <c r="B899" t="s">
        <v>7</v>
      </c>
      <c r="C899" s="1">
        <v>44834</v>
      </c>
      <c r="D899" t="s">
        <v>910</v>
      </c>
      <c r="E899" t="s">
        <v>37</v>
      </c>
      <c r="F899" t="s">
        <v>37</v>
      </c>
      <c r="G899" t="s">
        <v>20</v>
      </c>
      <c r="H899" t="s">
        <v>1282</v>
      </c>
      <c r="I899">
        <f>MONTH(Table6[[#This Row],[Loan Date]])</f>
        <v>9</v>
      </c>
      <c r="J899" t="str">
        <f>_xlfn.XLOOKUP(Table6[[#This Row],[Numeric Month]],$N$5:$N$11,$O$5:$O$11)</f>
        <v>Sept</v>
      </c>
      <c r="K899" t="str">
        <f>_xlfn.XLOOKUP(Table6[[#This Row],[Loan Date]],$Q$5:$Q$152,$R$5:$R$152)</f>
        <v>Friday</v>
      </c>
      <c r="L899" t="str">
        <f>_xlfn.XLOOKUP(Table6[[#This Row],[Loan Date]],$Q$5:$Q$152,$S$5:$S$152)</f>
        <v>Week 1</v>
      </c>
    </row>
    <row r="900" spans="1:12" x14ac:dyDescent="0.2">
      <c r="A900" s="1">
        <v>44834</v>
      </c>
      <c r="B900" t="s">
        <v>7</v>
      </c>
      <c r="C900" s="1">
        <v>44834</v>
      </c>
      <c r="D900" t="s">
        <v>1510</v>
      </c>
      <c r="E900" t="s">
        <v>49</v>
      </c>
      <c r="F900" t="s">
        <v>49</v>
      </c>
      <c r="G900" t="s">
        <v>20</v>
      </c>
      <c r="H900" t="s">
        <v>1282</v>
      </c>
      <c r="I900">
        <f>MONTH(Table6[[#This Row],[Loan Date]])</f>
        <v>9</v>
      </c>
      <c r="J900" t="str">
        <f>_xlfn.XLOOKUP(Table6[[#This Row],[Numeric Month]],$N$5:$N$11,$O$5:$O$11)</f>
        <v>Sept</v>
      </c>
      <c r="K900" t="str">
        <f>_xlfn.XLOOKUP(Table6[[#This Row],[Loan Date]],$Q$5:$Q$152,$R$5:$R$152)</f>
        <v>Friday</v>
      </c>
      <c r="L900" t="str">
        <f>_xlfn.XLOOKUP(Table6[[#This Row],[Loan Date]],$Q$5:$Q$152,$S$5:$S$152)</f>
        <v>Week 1</v>
      </c>
    </row>
    <row r="901" spans="1:12" x14ac:dyDescent="0.2">
      <c r="A901" s="1">
        <v>44834</v>
      </c>
      <c r="B901" t="s">
        <v>7</v>
      </c>
      <c r="C901" s="1">
        <v>44834</v>
      </c>
      <c r="D901" t="s">
        <v>29</v>
      </c>
      <c r="E901" t="s">
        <v>23</v>
      </c>
      <c r="F901" t="s">
        <v>23</v>
      </c>
      <c r="G901" t="s">
        <v>20</v>
      </c>
      <c r="H901" t="s">
        <v>1282</v>
      </c>
      <c r="I901">
        <f>MONTH(Table6[[#This Row],[Loan Date]])</f>
        <v>9</v>
      </c>
      <c r="J901" t="str">
        <f>_xlfn.XLOOKUP(Table6[[#This Row],[Numeric Month]],$N$5:$N$11,$O$5:$O$11)</f>
        <v>Sept</v>
      </c>
      <c r="K901" t="str">
        <f>_xlfn.XLOOKUP(Table6[[#This Row],[Loan Date]],$Q$5:$Q$152,$R$5:$R$152)</f>
        <v>Friday</v>
      </c>
      <c r="L901" t="str">
        <f>_xlfn.XLOOKUP(Table6[[#This Row],[Loan Date]],$Q$5:$Q$152,$S$5:$S$152)</f>
        <v>Week 1</v>
      </c>
    </row>
    <row r="902" spans="1:12" x14ac:dyDescent="0.2">
      <c r="A902" s="1">
        <v>44834</v>
      </c>
      <c r="B902" t="s">
        <v>7</v>
      </c>
      <c r="C902" s="1">
        <v>44834</v>
      </c>
      <c r="D902" t="s">
        <v>409</v>
      </c>
      <c r="E902" t="s">
        <v>21</v>
      </c>
      <c r="F902" t="s">
        <v>21</v>
      </c>
      <c r="G902" t="s">
        <v>20</v>
      </c>
      <c r="H902" t="s">
        <v>1282</v>
      </c>
      <c r="I902">
        <f>MONTH(Table6[[#This Row],[Loan Date]])</f>
        <v>9</v>
      </c>
      <c r="J902" t="str">
        <f>_xlfn.XLOOKUP(Table6[[#This Row],[Numeric Month]],$N$5:$N$11,$O$5:$O$11)</f>
        <v>Sept</v>
      </c>
      <c r="K902" t="str">
        <f>_xlfn.XLOOKUP(Table6[[#This Row],[Loan Date]],$Q$5:$Q$152,$R$5:$R$152)</f>
        <v>Friday</v>
      </c>
      <c r="L902" t="str">
        <f>_xlfn.XLOOKUP(Table6[[#This Row],[Loan Date]],$Q$5:$Q$152,$S$5:$S$152)</f>
        <v>Week 1</v>
      </c>
    </row>
    <row r="903" spans="1:12" x14ac:dyDescent="0.2">
      <c r="A903" s="1">
        <v>44834</v>
      </c>
      <c r="B903" t="s">
        <v>7</v>
      </c>
      <c r="C903" s="1">
        <v>44841</v>
      </c>
      <c r="D903" t="s">
        <v>1430</v>
      </c>
      <c r="E903" t="s">
        <v>15</v>
      </c>
      <c r="F903" t="s">
        <v>14</v>
      </c>
      <c r="G903" t="s">
        <v>1</v>
      </c>
      <c r="H903" t="s">
        <v>1282</v>
      </c>
      <c r="I903">
        <f>MONTH(Table6[[#This Row],[Loan Date]])</f>
        <v>9</v>
      </c>
      <c r="J903" t="str">
        <f>_xlfn.XLOOKUP(Table6[[#This Row],[Numeric Month]],$N$5:$N$11,$O$5:$O$11)</f>
        <v>Sept</v>
      </c>
      <c r="K903" t="str">
        <f>_xlfn.XLOOKUP(Table6[[#This Row],[Loan Date]],$Q$5:$Q$152,$R$5:$R$152)</f>
        <v>Friday</v>
      </c>
      <c r="L903" t="str">
        <f>_xlfn.XLOOKUP(Table6[[#This Row],[Loan Date]],$Q$5:$Q$152,$S$5:$S$152)</f>
        <v>Week 1</v>
      </c>
    </row>
    <row r="904" spans="1:12" x14ac:dyDescent="0.2">
      <c r="A904" s="1">
        <v>44834</v>
      </c>
      <c r="B904" t="s">
        <v>5</v>
      </c>
      <c r="C904" s="1">
        <v>44834</v>
      </c>
      <c r="D904" t="s">
        <v>171</v>
      </c>
      <c r="E904" t="s">
        <v>23</v>
      </c>
      <c r="F904" t="s">
        <v>23</v>
      </c>
      <c r="G904" t="s">
        <v>20</v>
      </c>
      <c r="H904" t="s">
        <v>1282</v>
      </c>
      <c r="I904">
        <f>MONTH(Table6[[#This Row],[Loan Date]])</f>
        <v>9</v>
      </c>
      <c r="J904" t="str">
        <f>_xlfn.XLOOKUP(Table6[[#This Row],[Numeric Month]],$N$5:$N$11,$O$5:$O$11)</f>
        <v>Sept</v>
      </c>
      <c r="K904" t="str">
        <f>_xlfn.XLOOKUP(Table6[[#This Row],[Loan Date]],$Q$5:$Q$152,$R$5:$R$152)</f>
        <v>Friday</v>
      </c>
      <c r="L904" t="str">
        <f>_xlfn.XLOOKUP(Table6[[#This Row],[Loan Date]],$Q$5:$Q$152,$S$5:$S$152)</f>
        <v>Week 1</v>
      </c>
    </row>
    <row r="905" spans="1:12" x14ac:dyDescent="0.2">
      <c r="A905" s="1">
        <v>44834</v>
      </c>
      <c r="B905" t="s">
        <v>5</v>
      </c>
      <c r="C905" s="1">
        <v>44834</v>
      </c>
      <c r="D905" t="s">
        <v>1460</v>
      </c>
      <c r="E905" t="s">
        <v>37</v>
      </c>
      <c r="F905" t="s">
        <v>37</v>
      </c>
      <c r="G905" t="s">
        <v>20</v>
      </c>
      <c r="H905" t="s">
        <v>1282</v>
      </c>
      <c r="I905">
        <f>MONTH(Table6[[#This Row],[Loan Date]])</f>
        <v>9</v>
      </c>
      <c r="J905" t="str">
        <f>_xlfn.XLOOKUP(Table6[[#This Row],[Numeric Month]],$N$5:$N$11,$O$5:$O$11)</f>
        <v>Sept</v>
      </c>
      <c r="K905" t="str">
        <f>_xlfn.XLOOKUP(Table6[[#This Row],[Loan Date]],$Q$5:$Q$152,$R$5:$R$152)</f>
        <v>Friday</v>
      </c>
      <c r="L905" t="str">
        <f>_xlfn.XLOOKUP(Table6[[#This Row],[Loan Date]],$Q$5:$Q$152,$S$5:$S$152)</f>
        <v>Week 1</v>
      </c>
    </row>
    <row r="906" spans="1:12" x14ac:dyDescent="0.2">
      <c r="A906" s="1">
        <v>44834</v>
      </c>
      <c r="B906" t="s">
        <v>5</v>
      </c>
      <c r="C906" s="1">
        <v>44834</v>
      </c>
      <c r="D906" t="s">
        <v>497</v>
      </c>
      <c r="E906" t="s">
        <v>21</v>
      </c>
      <c r="F906" t="s">
        <v>21</v>
      </c>
      <c r="G906" t="s">
        <v>20</v>
      </c>
      <c r="H906" t="s">
        <v>1282</v>
      </c>
      <c r="I906">
        <f>MONTH(Table6[[#This Row],[Loan Date]])</f>
        <v>9</v>
      </c>
      <c r="J906" t="str">
        <f>_xlfn.XLOOKUP(Table6[[#This Row],[Numeric Month]],$N$5:$N$11,$O$5:$O$11)</f>
        <v>Sept</v>
      </c>
      <c r="K906" t="str">
        <f>_xlfn.XLOOKUP(Table6[[#This Row],[Loan Date]],$Q$5:$Q$152,$R$5:$R$152)</f>
        <v>Friday</v>
      </c>
      <c r="L906" t="str">
        <f>_xlfn.XLOOKUP(Table6[[#This Row],[Loan Date]],$Q$5:$Q$152,$S$5:$S$152)</f>
        <v>Week 1</v>
      </c>
    </row>
    <row r="907" spans="1:12" x14ac:dyDescent="0.2">
      <c r="A907" s="1">
        <v>44834</v>
      </c>
      <c r="B907" t="s">
        <v>7</v>
      </c>
      <c r="C907" s="1">
        <v>44841</v>
      </c>
      <c r="D907" t="s">
        <v>585</v>
      </c>
      <c r="E907" t="s">
        <v>3</v>
      </c>
      <c r="F907" t="s">
        <v>2</v>
      </c>
      <c r="G907" t="s">
        <v>1</v>
      </c>
      <c r="H907" t="s">
        <v>1282</v>
      </c>
      <c r="I907">
        <f>MONTH(Table6[[#This Row],[Loan Date]])</f>
        <v>9</v>
      </c>
      <c r="J907" t="str">
        <f>_xlfn.XLOOKUP(Table6[[#This Row],[Numeric Month]],$N$5:$N$11,$O$5:$O$11)</f>
        <v>Sept</v>
      </c>
      <c r="K907" t="str">
        <f>_xlfn.XLOOKUP(Table6[[#This Row],[Loan Date]],$Q$5:$Q$152,$R$5:$R$152)</f>
        <v>Friday</v>
      </c>
      <c r="L907" t="str">
        <f>_xlfn.XLOOKUP(Table6[[#This Row],[Loan Date]],$Q$5:$Q$152,$S$5:$S$152)</f>
        <v>Week 1</v>
      </c>
    </row>
    <row r="908" spans="1:12" x14ac:dyDescent="0.2">
      <c r="A908" s="1">
        <v>44834</v>
      </c>
      <c r="B908" t="s">
        <v>7</v>
      </c>
      <c r="C908" s="1">
        <v>44841</v>
      </c>
      <c r="D908" t="s">
        <v>326</v>
      </c>
      <c r="E908" t="s">
        <v>3</v>
      </c>
      <c r="F908" t="s">
        <v>2</v>
      </c>
      <c r="G908" t="s">
        <v>1</v>
      </c>
      <c r="H908" t="s">
        <v>1282</v>
      </c>
      <c r="I908">
        <f>MONTH(Table6[[#This Row],[Loan Date]])</f>
        <v>9</v>
      </c>
      <c r="J908" t="str">
        <f>_xlfn.XLOOKUP(Table6[[#This Row],[Numeric Month]],$N$5:$N$11,$O$5:$O$11)</f>
        <v>Sept</v>
      </c>
      <c r="K908" t="str">
        <f>_xlfn.XLOOKUP(Table6[[#This Row],[Loan Date]],$Q$5:$Q$152,$R$5:$R$152)</f>
        <v>Friday</v>
      </c>
      <c r="L908" t="str">
        <f>_xlfn.XLOOKUP(Table6[[#This Row],[Loan Date]],$Q$5:$Q$152,$S$5:$S$152)</f>
        <v>Week 1</v>
      </c>
    </row>
    <row r="909" spans="1:12" x14ac:dyDescent="0.2">
      <c r="A909" s="1">
        <v>44834</v>
      </c>
      <c r="B909" t="s">
        <v>7</v>
      </c>
      <c r="C909" s="1">
        <v>44872</v>
      </c>
      <c r="D909" t="s">
        <v>435</v>
      </c>
      <c r="E909" t="s">
        <v>3</v>
      </c>
      <c r="F909" t="s">
        <v>2</v>
      </c>
      <c r="G909" t="s">
        <v>1</v>
      </c>
      <c r="H909" t="s">
        <v>1282</v>
      </c>
      <c r="I909">
        <f>MONTH(Table6[[#This Row],[Loan Date]])</f>
        <v>9</v>
      </c>
      <c r="J909" t="str">
        <f>_xlfn.XLOOKUP(Table6[[#This Row],[Numeric Month]],$N$5:$N$11,$O$5:$O$11)</f>
        <v>Sept</v>
      </c>
      <c r="K909" t="str">
        <f>_xlfn.XLOOKUP(Table6[[#This Row],[Loan Date]],$Q$5:$Q$152,$R$5:$R$152)</f>
        <v>Friday</v>
      </c>
      <c r="L909" t="str">
        <f>_xlfn.XLOOKUP(Table6[[#This Row],[Loan Date]],$Q$5:$Q$152,$S$5:$S$152)</f>
        <v>Week 1</v>
      </c>
    </row>
    <row r="910" spans="1:12" x14ac:dyDescent="0.2">
      <c r="A910" s="1">
        <v>44834</v>
      </c>
      <c r="B910" t="s">
        <v>7</v>
      </c>
      <c r="C910" s="1">
        <v>44844</v>
      </c>
      <c r="D910" t="s">
        <v>904</v>
      </c>
      <c r="E910" t="s">
        <v>204</v>
      </c>
      <c r="F910" t="s">
        <v>2</v>
      </c>
      <c r="G910" t="s">
        <v>1</v>
      </c>
      <c r="H910" t="s">
        <v>1282</v>
      </c>
      <c r="I910">
        <f>MONTH(Table6[[#This Row],[Loan Date]])</f>
        <v>9</v>
      </c>
      <c r="J910" t="str">
        <f>_xlfn.XLOOKUP(Table6[[#This Row],[Numeric Month]],$N$5:$N$11,$O$5:$O$11)</f>
        <v>Sept</v>
      </c>
      <c r="K910" t="str">
        <f>_xlfn.XLOOKUP(Table6[[#This Row],[Loan Date]],$Q$5:$Q$152,$R$5:$R$152)</f>
        <v>Friday</v>
      </c>
      <c r="L910" t="str">
        <f>_xlfn.XLOOKUP(Table6[[#This Row],[Loan Date]],$Q$5:$Q$152,$S$5:$S$152)</f>
        <v>Week 1</v>
      </c>
    </row>
    <row r="911" spans="1:12" x14ac:dyDescent="0.2">
      <c r="A911" s="1">
        <v>44834</v>
      </c>
      <c r="B911" t="s">
        <v>7</v>
      </c>
      <c r="C911" s="1">
        <v>44924</v>
      </c>
      <c r="D911" t="s">
        <v>1550</v>
      </c>
      <c r="E911" t="s">
        <v>80</v>
      </c>
      <c r="F911" t="s">
        <v>79</v>
      </c>
      <c r="G911" t="s">
        <v>79</v>
      </c>
      <c r="H911" t="s">
        <v>1282</v>
      </c>
      <c r="I911">
        <f>MONTH(Table6[[#This Row],[Loan Date]])</f>
        <v>9</v>
      </c>
      <c r="J911" t="str">
        <f>_xlfn.XLOOKUP(Table6[[#This Row],[Numeric Month]],$N$5:$N$11,$O$5:$O$11)</f>
        <v>Sept</v>
      </c>
      <c r="K911" t="str">
        <f>_xlfn.XLOOKUP(Table6[[#This Row],[Loan Date]],$Q$5:$Q$152,$R$5:$R$152)</f>
        <v>Friday</v>
      </c>
      <c r="L911" t="str">
        <f>_xlfn.XLOOKUP(Table6[[#This Row],[Loan Date]],$Q$5:$Q$152,$S$5:$S$152)</f>
        <v>Week 1</v>
      </c>
    </row>
    <row r="912" spans="1:12" x14ac:dyDescent="0.2">
      <c r="A912" s="1">
        <v>44834</v>
      </c>
      <c r="B912" t="s">
        <v>7</v>
      </c>
      <c r="C912" s="1">
        <v>44834</v>
      </c>
      <c r="D912" t="s">
        <v>1510</v>
      </c>
      <c r="E912" t="s">
        <v>49</v>
      </c>
      <c r="F912" t="s">
        <v>49</v>
      </c>
      <c r="G912" t="s">
        <v>20</v>
      </c>
      <c r="H912" t="s">
        <v>1282</v>
      </c>
      <c r="I912">
        <f>MONTH(Table6[[#This Row],[Loan Date]])</f>
        <v>9</v>
      </c>
      <c r="J912" t="str">
        <f>_xlfn.XLOOKUP(Table6[[#This Row],[Numeric Month]],$N$5:$N$11,$O$5:$O$11)</f>
        <v>Sept</v>
      </c>
      <c r="K912" t="str">
        <f>_xlfn.XLOOKUP(Table6[[#This Row],[Loan Date]],$Q$5:$Q$152,$R$5:$R$152)</f>
        <v>Friday</v>
      </c>
      <c r="L912" t="str">
        <f>_xlfn.XLOOKUP(Table6[[#This Row],[Loan Date]],$Q$5:$Q$152,$S$5:$S$152)</f>
        <v>Week 1</v>
      </c>
    </row>
    <row r="913" spans="1:12" x14ac:dyDescent="0.2">
      <c r="A913" s="1">
        <v>44834</v>
      </c>
      <c r="B913" t="s">
        <v>7</v>
      </c>
      <c r="C913" s="1">
        <v>44841</v>
      </c>
      <c r="D913" t="s">
        <v>957</v>
      </c>
      <c r="E913" t="s">
        <v>15</v>
      </c>
      <c r="F913" t="s">
        <v>14</v>
      </c>
      <c r="G913" t="s">
        <v>1</v>
      </c>
      <c r="H913" t="s">
        <v>1282</v>
      </c>
      <c r="I913">
        <f>MONTH(Table6[[#This Row],[Loan Date]])</f>
        <v>9</v>
      </c>
      <c r="J913" t="str">
        <f>_xlfn.XLOOKUP(Table6[[#This Row],[Numeric Month]],$N$5:$N$11,$O$5:$O$11)</f>
        <v>Sept</v>
      </c>
      <c r="K913" t="str">
        <f>_xlfn.XLOOKUP(Table6[[#This Row],[Loan Date]],$Q$5:$Q$152,$R$5:$R$152)</f>
        <v>Friday</v>
      </c>
      <c r="L913" t="str">
        <f>_xlfn.XLOOKUP(Table6[[#This Row],[Loan Date]],$Q$5:$Q$152,$S$5:$S$152)</f>
        <v>Week 1</v>
      </c>
    </row>
    <row r="914" spans="1:12" x14ac:dyDescent="0.2">
      <c r="A914" s="1">
        <v>44834</v>
      </c>
      <c r="B914" t="s">
        <v>7</v>
      </c>
      <c r="C914" s="1">
        <v>44834</v>
      </c>
      <c r="D914" t="s">
        <v>1406</v>
      </c>
      <c r="E914" t="s">
        <v>12</v>
      </c>
      <c r="F914" t="s">
        <v>12</v>
      </c>
      <c r="G914" t="s">
        <v>11</v>
      </c>
      <c r="H914" t="s">
        <v>1282</v>
      </c>
      <c r="I914">
        <f>MONTH(Table6[[#This Row],[Loan Date]])</f>
        <v>9</v>
      </c>
      <c r="J914" t="str">
        <f>_xlfn.XLOOKUP(Table6[[#This Row],[Numeric Month]],$N$5:$N$11,$O$5:$O$11)</f>
        <v>Sept</v>
      </c>
      <c r="K914" t="str">
        <f>_xlfn.XLOOKUP(Table6[[#This Row],[Loan Date]],$Q$5:$Q$152,$R$5:$R$152)</f>
        <v>Friday</v>
      </c>
      <c r="L914" t="str">
        <f>_xlfn.XLOOKUP(Table6[[#This Row],[Loan Date]],$Q$5:$Q$152,$S$5:$S$152)</f>
        <v>Week 1</v>
      </c>
    </row>
    <row r="915" spans="1:12" x14ac:dyDescent="0.2">
      <c r="A915" s="1">
        <v>44834</v>
      </c>
      <c r="B915" t="s">
        <v>5</v>
      </c>
      <c r="C915" s="1">
        <v>44834</v>
      </c>
      <c r="D915" t="s">
        <v>923</v>
      </c>
      <c r="E915" t="s">
        <v>37</v>
      </c>
      <c r="F915" t="s">
        <v>37</v>
      </c>
      <c r="G915" t="s">
        <v>20</v>
      </c>
      <c r="H915" t="s">
        <v>1282</v>
      </c>
      <c r="I915">
        <f>MONTH(Table6[[#This Row],[Loan Date]])</f>
        <v>9</v>
      </c>
      <c r="J915" t="str">
        <f>_xlfn.XLOOKUP(Table6[[#This Row],[Numeric Month]],$N$5:$N$11,$O$5:$O$11)</f>
        <v>Sept</v>
      </c>
      <c r="K915" t="str">
        <f>_xlfn.XLOOKUP(Table6[[#This Row],[Loan Date]],$Q$5:$Q$152,$R$5:$R$152)</f>
        <v>Friday</v>
      </c>
      <c r="L915" t="str">
        <f>_xlfn.XLOOKUP(Table6[[#This Row],[Loan Date]],$Q$5:$Q$152,$S$5:$S$152)</f>
        <v>Week 1</v>
      </c>
    </row>
    <row r="916" spans="1:12" x14ac:dyDescent="0.2">
      <c r="A916" s="1">
        <v>44834</v>
      </c>
      <c r="B916" t="s">
        <v>7</v>
      </c>
      <c r="C916" s="1">
        <v>44841</v>
      </c>
      <c r="D916" t="s">
        <v>1397</v>
      </c>
      <c r="E916" t="s">
        <v>52</v>
      </c>
      <c r="F916" t="s">
        <v>51</v>
      </c>
      <c r="G916" t="s">
        <v>1</v>
      </c>
      <c r="H916" t="s">
        <v>1282</v>
      </c>
      <c r="I916">
        <f>MONTH(Table6[[#This Row],[Loan Date]])</f>
        <v>9</v>
      </c>
      <c r="J916" t="str">
        <f>_xlfn.XLOOKUP(Table6[[#This Row],[Numeric Month]],$N$5:$N$11,$O$5:$O$11)</f>
        <v>Sept</v>
      </c>
      <c r="K916" t="str">
        <f>_xlfn.XLOOKUP(Table6[[#This Row],[Loan Date]],$Q$5:$Q$152,$R$5:$R$152)</f>
        <v>Friday</v>
      </c>
      <c r="L916" t="str">
        <f>_xlfn.XLOOKUP(Table6[[#This Row],[Loan Date]],$Q$5:$Q$152,$S$5:$S$152)</f>
        <v>Week 1</v>
      </c>
    </row>
    <row r="917" spans="1:12" x14ac:dyDescent="0.2">
      <c r="A917" s="1">
        <v>44834</v>
      </c>
      <c r="B917" t="s">
        <v>5</v>
      </c>
      <c r="C917" s="1">
        <v>44834</v>
      </c>
      <c r="D917" t="s">
        <v>29</v>
      </c>
      <c r="E917" t="s">
        <v>23</v>
      </c>
      <c r="F917" t="s">
        <v>23</v>
      </c>
      <c r="G917" t="s">
        <v>20</v>
      </c>
      <c r="H917" t="s">
        <v>1282</v>
      </c>
      <c r="I917">
        <f>MONTH(Table6[[#This Row],[Loan Date]])</f>
        <v>9</v>
      </c>
      <c r="J917" t="str">
        <f>_xlfn.XLOOKUP(Table6[[#This Row],[Numeric Month]],$N$5:$N$11,$O$5:$O$11)</f>
        <v>Sept</v>
      </c>
      <c r="K917" t="str">
        <f>_xlfn.XLOOKUP(Table6[[#This Row],[Loan Date]],$Q$5:$Q$152,$R$5:$R$152)</f>
        <v>Friday</v>
      </c>
      <c r="L917" t="str">
        <f>_xlfn.XLOOKUP(Table6[[#This Row],[Loan Date]],$Q$5:$Q$152,$S$5:$S$152)</f>
        <v>Week 1</v>
      </c>
    </row>
    <row r="918" spans="1:12" x14ac:dyDescent="0.2">
      <c r="A918" s="1">
        <v>44834</v>
      </c>
      <c r="B918" t="s">
        <v>5</v>
      </c>
      <c r="C918" s="1">
        <v>44834</v>
      </c>
      <c r="D918" t="s">
        <v>409</v>
      </c>
      <c r="E918" t="s">
        <v>21</v>
      </c>
      <c r="F918" t="s">
        <v>21</v>
      </c>
      <c r="G918" t="s">
        <v>20</v>
      </c>
      <c r="H918" t="s">
        <v>1282</v>
      </c>
      <c r="I918">
        <f>MONTH(Table6[[#This Row],[Loan Date]])</f>
        <v>9</v>
      </c>
      <c r="J918" t="str">
        <f>_xlfn.XLOOKUP(Table6[[#This Row],[Numeric Month]],$N$5:$N$11,$O$5:$O$11)</f>
        <v>Sept</v>
      </c>
      <c r="K918" t="str">
        <f>_xlfn.XLOOKUP(Table6[[#This Row],[Loan Date]],$Q$5:$Q$152,$R$5:$R$152)</f>
        <v>Friday</v>
      </c>
      <c r="L918" t="str">
        <f>_xlfn.XLOOKUP(Table6[[#This Row],[Loan Date]],$Q$5:$Q$152,$S$5:$S$152)</f>
        <v>Week 1</v>
      </c>
    </row>
    <row r="919" spans="1:12" x14ac:dyDescent="0.2">
      <c r="A919" s="1">
        <v>44834</v>
      </c>
      <c r="B919" t="s">
        <v>5</v>
      </c>
      <c r="C919" s="1">
        <v>44848</v>
      </c>
      <c r="D919" t="s">
        <v>1328</v>
      </c>
      <c r="E919" t="s">
        <v>204</v>
      </c>
      <c r="F919" t="s">
        <v>2</v>
      </c>
      <c r="G919" t="s">
        <v>1</v>
      </c>
      <c r="H919" t="s">
        <v>1282</v>
      </c>
      <c r="I919">
        <f>MONTH(Table6[[#This Row],[Loan Date]])</f>
        <v>9</v>
      </c>
      <c r="J919" t="str">
        <f>_xlfn.XLOOKUP(Table6[[#This Row],[Numeric Month]],$N$5:$N$11,$O$5:$O$11)</f>
        <v>Sept</v>
      </c>
      <c r="K919" t="str">
        <f>_xlfn.XLOOKUP(Table6[[#This Row],[Loan Date]],$Q$5:$Q$152,$R$5:$R$152)</f>
        <v>Friday</v>
      </c>
      <c r="L919" t="str">
        <f>_xlfn.XLOOKUP(Table6[[#This Row],[Loan Date]],$Q$5:$Q$152,$S$5:$S$152)</f>
        <v>Week 1</v>
      </c>
    </row>
    <row r="920" spans="1:12" x14ac:dyDescent="0.2">
      <c r="A920" s="1">
        <v>44834</v>
      </c>
      <c r="B920" t="s">
        <v>5</v>
      </c>
      <c r="C920" s="1">
        <v>44834</v>
      </c>
      <c r="D920" t="s">
        <v>314</v>
      </c>
      <c r="E920" t="s">
        <v>49</v>
      </c>
      <c r="F920" t="s">
        <v>49</v>
      </c>
      <c r="G920" t="s">
        <v>20</v>
      </c>
      <c r="H920" t="s">
        <v>1282</v>
      </c>
      <c r="I920">
        <f>MONTH(Table6[[#This Row],[Loan Date]])</f>
        <v>9</v>
      </c>
      <c r="J920" t="str">
        <f>_xlfn.XLOOKUP(Table6[[#This Row],[Numeric Month]],$N$5:$N$11,$O$5:$O$11)</f>
        <v>Sept</v>
      </c>
      <c r="K920" t="str">
        <f>_xlfn.XLOOKUP(Table6[[#This Row],[Loan Date]],$Q$5:$Q$152,$R$5:$R$152)</f>
        <v>Friday</v>
      </c>
      <c r="L920" t="str">
        <f>_xlfn.XLOOKUP(Table6[[#This Row],[Loan Date]],$Q$5:$Q$152,$S$5:$S$152)</f>
        <v>Week 1</v>
      </c>
    </row>
    <row r="921" spans="1:12" x14ac:dyDescent="0.2">
      <c r="A921" s="1">
        <v>44834</v>
      </c>
      <c r="B921" t="s">
        <v>7</v>
      </c>
      <c r="C921" s="1">
        <v>44924</v>
      </c>
      <c r="D921" t="s">
        <v>1177</v>
      </c>
      <c r="E921" t="s">
        <v>80</v>
      </c>
      <c r="F921" t="s">
        <v>79</v>
      </c>
      <c r="G921" t="s">
        <v>79</v>
      </c>
      <c r="H921" t="s">
        <v>1282</v>
      </c>
      <c r="I921">
        <f>MONTH(Table6[[#This Row],[Loan Date]])</f>
        <v>9</v>
      </c>
      <c r="J921" t="str">
        <f>_xlfn.XLOOKUP(Table6[[#This Row],[Numeric Month]],$N$5:$N$11,$O$5:$O$11)</f>
        <v>Sept</v>
      </c>
      <c r="K921" t="str">
        <f>_xlfn.XLOOKUP(Table6[[#This Row],[Loan Date]],$Q$5:$Q$152,$R$5:$R$152)</f>
        <v>Friday</v>
      </c>
      <c r="L921" t="str">
        <f>_xlfn.XLOOKUP(Table6[[#This Row],[Loan Date]],$Q$5:$Q$152,$S$5:$S$152)</f>
        <v>Week 1</v>
      </c>
    </row>
    <row r="922" spans="1:12" x14ac:dyDescent="0.2">
      <c r="A922" s="1">
        <v>44834</v>
      </c>
      <c r="B922" t="s">
        <v>5</v>
      </c>
      <c r="C922" s="1">
        <v>44848</v>
      </c>
      <c r="D922" t="s">
        <v>1459</v>
      </c>
      <c r="E922" t="s">
        <v>204</v>
      </c>
      <c r="F922" t="s">
        <v>2</v>
      </c>
      <c r="G922" t="s">
        <v>1</v>
      </c>
      <c r="H922" t="s">
        <v>1282</v>
      </c>
      <c r="I922">
        <f>MONTH(Table6[[#This Row],[Loan Date]])</f>
        <v>9</v>
      </c>
      <c r="J922" t="str">
        <f>_xlfn.XLOOKUP(Table6[[#This Row],[Numeric Month]],$N$5:$N$11,$O$5:$O$11)</f>
        <v>Sept</v>
      </c>
      <c r="K922" t="str">
        <f>_xlfn.XLOOKUP(Table6[[#This Row],[Loan Date]],$Q$5:$Q$152,$R$5:$R$152)</f>
        <v>Friday</v>
      </c>
      <c r="L922" t="str">
        <f>_xlfn.XLOOKUP(Table6[[#This Row],[Loan Date]],$Q$5:$Q$152,$S$5:$S$152)</f>
        <v>Week 1</v>
      </c>
    </row>
    <row r="923" spans="1:12" x14ac:dyDescent="0.2">
      <c r="A923" s="1">
        <v>44835</v>
      </c>
      <c r="B923" t="s">
        <v>35</v>
      </c>
      <c r="C923" s="1">
        <v>44841</v>
      </c>
      <c r="D923" t="s">
        <v>496</v>
      </c>
      <c r="E923" t="s">
        <v>52</v>
      </c>
      <c r="F923" t="s">
        <v>51</v>
      </c>
      <c r="G923" t="s">
        <v>1</v>
      </c>
      <c r="H923" t="s">
        <v>1282</v>
      </c>
      <c r="I923">
        <f>MONTH(Table6[[#This Row],[Loan Date]])</f>
        <v>10</v>
      </c>
      <c r="J923" t="str">
        <f>_xlfn.XLOOKUP(Table6[[#This Row],[Numeric Month]],$N$5:$N$11,$O$5:$O$11)</f>
        <v>Oct</v>
      </c>
      <c r="K923" t="str">
        <f>_xlfn.XLOOKUP(Table6[[#This Row],[Loan Date]],$Q$5:$Q$152,$R$5:$R$152)</f>
        <v>Saturday</v>
      </c>
      <c r="L923" t="str">
        <f>_xlfn.XLOOKUP(Table6[[#This Row],[Loan Date]],$Q$5:$Q$152,$S$5:$S$152)</f>
        <v>Week 1</v>
      </c>
    </row>
    <row r="924" spans="1:12" x14ac:dyDescent="0.2">
      <c r="A924" s="1">
        <v>44835</v>
      </c>
      <c r="B924" t="s">
        <v>7</v>
      </c>
      <c r="C924" s="1">
        <v>44835</v>
      </c>
      <c r="D924" t="s">
        <v>609</v>
      </c>
      <c r="E924" t="s">
        <v>23</v>
      </c>
      <c r="F924" t="s">
        <v>23</v>
      </c>
      <c r="G924" t="s">
        <v>20</v>
      </c>
      <c r="H924" t="s">
        <v>1282</v>
      </c>
      <c r="I924">
        <f>MONTH(Table6[[#This Row],[Loan Date]])</f>
        <v>10</v>
      </c>
      <c r="J924" t="str">
        <f>_xlfn.XLOOKUP(Table6[[#This Row],[Numeric Month]],$N$5:$N$11,$O$5:$O$11)</f>
        <v>Oct</v>
      </c>
      <c r="K924" t="str">
        <f>_xlfn.XLOOKUP(Table6[[#This Row],[Loan Date]],$Q$5:$Q$152,$R$5:$R$152)</f>
        <v>Saturday</v>
      </c>
      <c r="L924" t="str">
        <f>_xlfn.XLOOKUP(Table6[[#This Row],[Loan Date]],$Q$5:$Q$152,$S$5:$S$152)</f>
        <v>Week 1</v>
      </c>
    </row>
    <row r="925" spans="1:12" x14ac:dyDescent="0.2">
      <c r="A925" s="1">
        <v>44835</v>
      </c>
      <c r="B925" t="s">
        <v>7</v>
      </c>
      <c r="C925" s="1">
        <v>44835</v>
      </c>
      <c r="D925" t="s">
        <v>1314</v>
      </c>
      <c r="E925" t="s">
        <v>65</v>
      </c>
      <c r="F925" t="s">
        <v>65</v>
      </c>
      <c r="G925" t="s">
        <v>20</v>
      </c>
      <c r="H925" t="s">
        <v>1282</v>
      </c>
      <c r="I925">
        <f>MONTH(Table6[[#This Row],[Loan Date]])</f>
        <v>10</v>
      </c>
      <c r="J925" t="str">
        <f>_xlfn.XLOOKUP(Table6[[#This Row],[Numeric Month]],$N$5:$N$11,$O$5:$O$11)</f>
        <v>Oct</v>
      </c>
      <c r="K925" t="str">
        <f>_xlfn.XLOOKUP(Table6[[#This Row],[Loan Date]],$Q$5:$Q$152,$R$5:$R$152)</f>
        <v>Saturday</v>
      </c>
      <c r="L925" t="str">
        <f>_xlfn.XLOOKUP(Table6[[#This Row],[Loan Date]],$Q$5:$Q$152,$S$5:$S$152)</f>
        <v>Week 1</v>
      </c>
    </row>
    <row r="926" spans="1:12" x14ac:dyDescent="0.2">
      <c r="A926" s="1">
        <v>44835</v>
      </c>
      <c r="B926" t="s">
        <v>7</v>
      </c>
      <c r="C926" s="1">
        <v>44835</v>
      </c>
      <c r="D926" t="s">
        <v>1130</v>
      </c>
      <c r="E926" t="s">
        <v>37</v>
      </c>
      <c r="F926" t="s">
        <v>37</v>
      </c>
      <c r="G926" t="s">
        <v>20</v>
      </c>
      <c r="H926" t="s">
        <v>1282</v>
      </c>
      <c r="I926">
        <f>MONTH(Table6[[#This Row],[Loan Date]])</f>
        <v>10</v>
      </c>
      <c r="J926" t="str">
        <f>_xlfn.XLOOKUP(Table6[[#This Row],[Numeric Month]],$N$5:$N$11,$O$5:$O$11)</f>
        <v>Oct</v>
      </c>
      <c r="K926" t="str">
        <f>_xlfn.XLOOKUP(Table6[[#This Row],[Loan Date]],$Q$5:$Q$152,$R$5:$R$152)</f>
        <v>Saturday</v>
      </c>
      <c r="L926" t="str">
        <f>_xlfn.XLOOKUP(Table6[[#This Row],[Loan Date]],$Q$5:$Q$152,$S$5:$S$152)</f>
        <v>Week 1</v>
      </c>
    </row>
    <row r="927" spans="1:12" x14ac:dyDescent="0.2">
      <c r="A927" s="1">
        <v>44835</v>
      </c>
      <c r="B927" t="s">
        <v>5</v>
      </c>
      <c r="C927" s="1">
        <v>44842</v>
      </c>
      <c r="D927" t="s">
        <v>1050</v>
      </c>
      <c r="E927" t="s">
        <v>52</v>
      </c>
      <c r="F927" t="s">
        <v>51</v>
      </c>
      <c r="G927" t="s">
        <v>1</v>
      </c>
      <c r="H927" t="s">
        <v>1282</v>
      </c>
      <c r="I927">
        <f>MONTH(Table6[[#This Row],[Loan Date]])</f>
        <v>10</v>
      </c>
      <c r="J927" t="str">
        <f>_xlfn.XLOOKUP(Table6[[#This Row],[Numeric Month]],$N$5:$N$11,$O$5:$O$11)</f>
        <v>Oct</v>
      </c>
      <c r="K927" t="str">
        <f>_xlfn.XLOOKUP(Table6[[#This Row],[Loan Date]],$Q$5:$Q$152,$R$5:$R$152)</f>
        <v>Saturday</v>
      </c>
      <c r="L927" t="str">
        <f>_xlfn.XLOOKUP(Table6[[#This Row],[Loan Date]],$Q$5:$Q$152,$S$5:$S$152)</f>
        <v>Week 1</v>
      </c>
    </row>
    <row r="928" spans="1:12" x14ac:dyDescent="0.2">
      <c r="A928" s="1">
        <v>44835</v>
      </c>
      <c r="B928" t="s">
        <v>7</v>
      </c>
      <c r="C928" s="1">
        <v>44835</v>
      </c>
      <c r="D928" t="s">
        <v>384</v>
      </c>
      <c r="E928" t="s">
        <v>23</v>
      </c>
      <c r="F928" t="s">
        <v>23</v>
      </c>
      <c r="G928" t="s">
        <v>20</v>
      </c>
      <c r="H928" t="s">
        <v>1282</v>
      </c>
      <c r="I928">
        <f>MONTH(Table6[[#This Row],[Loan Date]])</f>
        <v>10</v>
      </c>
      <c r="J928" t="str">
        <f>_xlfn.XLOOKUP(Table6[[#This Row],[Numeric Month]],$N$5:$N$11,$O$5:$O$11)</f>
        <v>Oct</v>
      </c>
      <c r="K928" t="str">
        <f>_xlfn.XLOOKUP(Table6[[#This Row],[Loan Date]],$Q$5:$Q$152,$R$5:$R$152)</f>
        <v>Saturday</v>
      </c>
      <c r="L928" t="str">
        <f>_xlfn.XLOOKUP(Table6[[#This Row],[Loan Date]],$Q$5:$Q$152,$S$5:$S$152)</f>
        <v>Week 1</v>
      </c>
    </row>
    <row r="929" spans="1:12" x14ac:dyDescent="0.2">
      <c r="A929" s="1">
        <v>44835</v>
      </c>
      <c r="B929" t="s">
        <v>5</v>
      </c>
      <c r="C929" s="1">
        <v>44835</v>
      </c>
      <c r="D929" t="s">
        <v>1078</v>
      </c>
      <c r="E929" t="s">
        <v>41</v>
      </c>
      <c r="F929" t="s">
        <v>40</v>
      </c>
      <c r="G929" t="s">
        <v>39</v>
      </c>
      <c r="H929" t="s">
        <v>1282</v>
      </c>
      <c r="I929">
        <f>MONTH(Table6[[#This Row],[Loan Date]])</f>
        <v>10</v>
      </c>
      <c r="J929" t="str">
        <f>_xlfn.XLOOKUP(Table6[[#This Row],[Numeric Month]],$N$5:$N$11,$O$5:$O$11)</f>
        <v>Oct</v>
      </c>
      <c r="K929" t="str">
        <f>_xlfn.XLOOKUP(Table6[[#This Row],[Loan Date]],$Q$5:$Q$152,$R$5:$R$152)</f>
        <v>Saturday</v>
      </c>
      <c r="L929" t="str">
        <f>_xlfn.XLOOKUP(Table6[[#This Row],[Loan Date]],$Q$5:$Q$152,$S$5:$S$152)</f>
        <v>Week 1</v>
      </c>
    </row>
    <row r="930" spans="1:12" x14ac:dyDescent="0.2">
      <c r="A930" s="1">
        <v>44835</v>
      </c>
      <c r="B930" t="s">
        <v>7</v>
      </c>
      <c r="C930" s="1">
        <v>44842</v>
      </c>
      <c r="D930" t="s">
        <v>594</v>
      </c>
      <c r="E930" t="s">
        <v>52</v>
      </c>
      <c r="F930" t="s">
        <v>51</v>
      </c>
      <c r="G930" t="s">
        <v>1</v>
      </c>
      <c r="H930" t="s">
        <v>1282</v>
      </c>
      <c r="I930">
        <f>MONTH(Table6[[#This Row],[Loan Date]])</f>
        <v>10</v>
      </c>
      <c r="J930" t="str">
        <f>_xlfn.XLOOKUP(Table6[[#This Row],[Numeric Month]],$N$5:$N$11,$O$5:$O$11)</f>
        <v>Oct</v>
      </c>
      <c r="K930" t="str">
        <f>_xlfn.XLOOKUP(Table6[[#This Row],[Loan Date]],$Q$5:$Q$152,$R$5:$R$152)</f>
        <v>Saturday</v>
      </c>
      <c r="L930" t="str">
        <f>_xlfn.XLOOKUP(Table6[[#This Row],[Loan Date]],$Q$5:$Q$152,$S$5:$S$152)</f>
        <v>Week 1</v>
      </c>
    </row>
    <row r="931" spans="1:12" x14ac:dyDescent="0.2">
      <c r="A931" s="1">
        <v>44836</v>
      </c>
      <c r="B931" t="s">
        <v>5</v>
      </c>
      <c r="C931" s="1">
        <v>44850</v>
      </c>
      <c r="D931" t="s">
        <v>355</v>
      </c>
      <c r="E931" t="s">
        <v>52</v>
      </c>
      <c r="F931" t="s">
        <v>51</v>
      </c>
      <c r="G931" t="s">
        <v>1</v>
      </c>
      <c r="H931" t="s">
        <v>1282</v>
      </c>
      <c r="I931">
        <f>MONTH(Table6[[#This Row],[Loan Date]])</f>
        <v>10</v>
      </c>
      <c r="J931" t="str">
        <f>_xlfn.XLOOKUP(Table6[[#This Row],[Numeric Month]],$N$5:$N$11,$O$5:$O$11)</f>
        <v>Oct</v>
      </c>
      <c r="K931" t="str">
        <f>_xlfn.XLOOKUP(Table6[[#This Row],[Loan Date]],$Q$5:$Q$152,$R$5:$R$152)</f>
        <v>Sunday</v>
      </c>
      <c r="L931" t="str">
        <f>_xlfn.XLOOKUP(Table6[[#This Row],[Loan Date]],$Q$5:$Q$152,$S$5:$S$152)</f>
        <v>Week 1</v>
      </c>
    </row>
    <row r="932" spans="1:12" x14ac:dyDescent="0.2">
      <c r="A932" s="1">
        <v>44837</v>
      </c>
      <c r="B932" t="s">
        <v>35</v>
      </c>
      <c r="C932" s="1">
        <v>44837</v>
      </c>
      <c r="D932" t="s">
        <v>1546</v>
      </c>
      <c r="E932" t="s">
        <v>485</v>
      </c>
      <c r="F932" t="s">
        <v>223</v>
      </c>
      <c r="G932" t="s">
        <v>11</v>
      </c>
      <c r="H932" t="s">
        <v>1282</v>
      </c>
      <c r="I932">
        <f>MONTH(Table6[[#This Row],[Loan Date]])</f>
        <v>10</v>
      </c>
      <c r="J932" t="str">
        <f>_xlfn.XLOOKUP(Table6[[#This Row],[Numeric Month]],$N$5:$N$11,$O$5:$O$11)</f>
        <v>Oct</v>
      </c>
      <c r="K932" t="str">
        <f>_xlfn.XLOOKUP(Table6[[#This Row],[Loan Date]],$Q$5:$Q$152,$R$5:$R$152)</f>
        <v>Monday</v>
      </c>
      <c r="L932" t="str">
        <f>_xlfn.XLOOKUP(Table6[[#This Row],[Loan Date]],$Q$5:$Q$152,$S$5:$S$152)</f>
        <v>Week 2</v>
      </c>
    </row>
    <row r="933" spans="1:12" x14ac:dyDescent="0.2">
      <c r="A933" s="1">
        <v>44837</v>
      </c>
      <c r="B933" t="s">
        <v>35</v>
      </c>
      <c r="C933" s="1">
        <v>44844</v>
      </c>
      <c r="D933" t="s">
        <v>1056</v>
      </c>
      <c r="E933" t="s">
        <v>9</v>
      </c>
      <c r="F933" t="s">
        <v>8</v>
      </c>
      <c r="G933" t="s">
        <v>1</v>
      </c>
      <c r="H933" t="s">
        <v>1282</v>
      </c>
      <c r="I933">
        <f>MONTH(Table6[[#This Row],[Loan Date]])</f>
        <v>10</v>
      </c>
      <c r="J933" t="str">
        <f>_xlfn.XLOOKUP(Table6[[#This Row],[Numeric Month]],$N$5:$N$11,$O$5:$O$11)</f>
        <v>Oct</v>
      </c>
      <c r="K933" t="str">
        <f>_xlfn.XLOOKUP(Table6[[#This Row],[Loan Date]],$Q$5:$Q$152,$R$5:$R$152)</f>
        <v>Monday</v>
      </c>
      <c r="L933" t="str">
        <f>_xlfn.XLOOKUP(Table6[[#This Row],[Loan Date]],$Q$5:$Q$152,$S$5:$S$152)</f>
        <v>Week 2</v>
      </c>
    </row>
    <row r="934" spans="1:12" x14ac:dyDescent="0.2">
      <c r="A934" s="1">
        <v>44837</v>
      </c>
      <c r="B934" t="s">
        <v>35</v>
      </c>
      <c r="C934" s="1">
        <v>44844</v>
      </c>
      <c r="D934" t="s">
        <v>605</v>
      </c>
      <c r="E934" t="s">
        <v>9</v>
      </c>
      <c r="F934" t="s">
        <v>8</v>
      </c>
      <c r="G934" t="s">
        <v>1</v>
      </c>
      <c r="H934" t="s">
        <v>1282</v>
      </c>
      <c r="I934">
        <f>MONTH(Table6[[#This Row],[Loan Date]])</f>
        <v>10</v>
      </c>
      <c r="J934" t="str">
        <f>_xlfn.XLOOKUP(Table6[[#This Row],[Numeric Month]],$N$5:$N$11,$O$5:$O$11)</f>
        <v>Oct</v>
      </c>
      <c r="K934" t="str">
        <f>_xlfn.XLOOKUP(Table6[[#This Row],[Loan Date]],$Q$5:$Q$152,$R$5:$R$152)</f>
        <v>Monday</v>
      </c>
      <c r="L934" t="str">
        <f>_xlfn.XLOOKUP(Table6[[#This Row],[Loan Date]],$Q$5:$Q$152,$S$5:$S$152)</f>
        <v>Week 2</v>
      </c>
    </row>
    <row r="935" spans="1:12" x14ac:dyDescent="0.2">
      <c r="A935" s="1">
        <v>44837</v>
      </c>
      <c r="B935" t="s">
        <v>5</v>
      </c>
      <c r="C935" s="1">
        <v>44837</v>
      </c>
      <c r="D935" t="s">
        <v>487</v>
      </c>
      <c r="E935" t="s">
        <v>23</v>
      </c>
      <c r="F935" t="s">
        <v>23</v>
      </c>
      <c r="G935" t="s">
        <v>20</v>
      </c>
      <c r="H935" t="s">
        <v>1282</v>
      </c>
      <c r="I935">
        <f>MONTH(Table6[[#This Row],[Loan Date]])</f>
        <v>10</v>
      </c>
      <c r="J935" t="str">
        <f>_xlfn.XLOOKUP(Table6[[#This Row],[Numeric Month]],$N$5:$N$11,$O$5:$O$11)</f>
        <v>Oct</v>
      </c>
      <c r="K935" t="str">
        <f>_xlfn.XLOOKUP(Table6[[#This Row],[Loan Date]],$Q$5:$Q$152,$R$5:$R$152)</f>
        <v>Monday</v>
      </c>
      <c r="L935" t="str">
        <f>_xlfn.XLOOKUP(Table6[[#This Row],[Loan Date]],$Q$5:$Q$152,$S$5:$S$152)</f>
        <v>Week 2</v>
      </c>
    </row>
    <row r="936" spans="1:12" x14ac:dyDescent="0.2">
      <c r="A936" s="1">
        <v>44837</v>
      </c>
      <c r="B936" t="s">
        <v>5</v>
      </c>
      <c r="C936" s="1">
        <v>44837</v>
      </c>
      <c r="D936" t="s">
        <v>912</v>
      </c>
      <c r="E936" t="s">
        <v>37</v>
      </c>
      <c r="F936" t="s">
        <v>37</v>
      </c>
      <c r="G936" t="s">
        <v>20</v>
      </c>
      <c r="H936" t="s">
        <v>1282</v>
      </c>
      <c r="I936">
        <f>MONTH(Table6[[#This Row],[Loan Date]])</f>
        <v>10</v>
      </c>
      <c r="J936" t="str">
        <f>_xlfn.XLOOKUP(Table6[[#This Row],[Numeric Month]],$N$5:$N$11,$O$5:$O$11)</f>
        <v>Oct</v>
      </c>
      <c r="K936" t="str">
        <f>_xlfn.XLOOKUP(Table6[[#This Row],[Loan Date]],$Q$5:$Q$152,$R$5:$R$152)</f>
        <v>Monday</v>
      </c>
      <c r="L936" t="str">
        <f>_xlfn.XLOOKUP(Table6[[#This Row],[Loan Date]],$Q$5:$Q$152,$S$5:$S$152)</f>
        <v>Week 2</v>
      </c>
    </row>
    <row r="937" spans="1:12" x14ac:dyDescent="0.2">
      <c r="A937" s="1">
        <v>44837</v>
      </c>
      <c r="B937" t="s">
        <v>5</v>
      </c>
      <c r="C937" s="1">
        <v>44837</v>
      </c>
      <c r="D937" t="s">
        <v>1508</v>
      </c>
      <c r="E937" t="s">
        <v>162</v>
      </c>
      <c r="F937" t="s">
        <v>162</v>
      </c>
      <c r="G937" t="s">
        <v>11</v>
      </c>
      <c r="H937" t="s">
        <v>1282</v>
      </c>
      <c r="I937">
        <f>MONTH(Table6[[#This Row],[Loan Date]])</f>
        <v>10</v>
      </c>
      <c r="J937" t="str">
        <f>_xlfn.XLOOKUP(Table6[[#This Row],[Numeric Month]],$N$5:$N$11,$O$5:$O$11)</f>
        <v>Oct</v>
      </c>
      <c r="K937" t="str">
        <f>_xlfn.XLOOKUP(Table6[[#This Row],[Loan Date]],$Q$5:$Q$152,$R$5:$R$152)</f>
        <v>Monday</v>
      </c>
      <c r="L937" t="str">
        <f>_xlfn.XLOOKUP(Table6[[#This Row],[Loan Date]],$Q$5:$Q$152,$S$5:$S$152)</f>
        <v>Week 2</v>
      </c>
    </row>
    <row r="938" spans="1:12" x14ac:dyDescent="0.2">
      <c r="A938" s="1">
        <v>44837</v>
      </c>
      <c r="B938" t="s">
        <v>7</v>
      </c>
      <c r="C938" s="1">
        <v>44837</v>
      </c>
      <c r="D938" t="s">
        <v>969</v>
      </c>
      <c r="E938" t="s">
        <v>37</v>
      </c>
      <c r="F938" t="s">
        <v>37</v>
      </c>
      <c r="G938" t="s">
        <v>20</v>
      </c>
      <c r="H938" t="s">
        <v>1282</v>
      </c>
      <c r="I938">
        <f>MONTH(Table6[[#This Row],[Loan Date]])</f>
        <v>10</v>
      </c>
      <c r="J938" t="str">
        <f>_xlfn.XLOOKUP(Table6[[#This Row],[Numeric Month]],$N$5:$N$11,$O$5:$O$11)</f>
        <v>Oct</v>
      </c>
      <c r="K938" t="str">
        <f>_xlfn.XLOOKUP(Table6[[#This Row],[Loan Date]],$Q$5:$Q$152,$R$5:$R$152)</f>
        <v>Monday</v>
      </c>
      <c r="L938" t="str">
        <f>_xlfn.XLOOKUP(Table6[[#This Row],[Loan Date]],$Q$5:$Q$152,$S$5:$S$152)</f>
        <v>Week 2</v>
      </c>
    </row>
    <row r="939" spans="1:12" x14ac:dyDescent="0.2">
      <c r="A939" s="1">
        <v>44837</v>
      </c>
      <c r="B939" t="s">
        <v>5</v>
      </c>
      <c r="C939" s="1">
        <v>44837</v>
      </c>
      <c r="D939" t="s">
        <v>996</v>
      </c>
      <c r="E939" t="s">
        <v>168</v>
      </c>
      <c r="F939" t="s">
        <v>168</v>
      </c>
      <c r="G939" t="s">
        <v>20</v>
      </c>
      <c r="H939" t="s">
        <v>1282</v>
      </c>
      <c r="I939">
        <f>MONTH(Table6[[#This Row],[Loan Date]])</f>
        <v>10</v>
      </c>
      <c r="J939" t="str">
        <f>_xlfn.XLOOKUP(Table6[[#This Row],[Numeric Month]],$N$5:$N$11,$O$5:$O$11)</f>
        <v>Oct</v>
      </c>
      <c r="K939" t="str">
        <f>_xlfn.XLOOKUP(Table6[[#This Row],[Loan Date]],$Q$5:$Q$152,$R$5:$R$152)</f>
        <v>Monday</v>
      </c>
      <c r="L939" t="str">
        <f>_xlfn.XLOOKUP(Table6[[#This Row],[Loan Date]],$Q$5:$Q$152,$S$5:$S$152)</f>
        <v>Week 2</v>
      </c>
    </row>
    <row r="940" spans="1:12" x14ac:dyDescent="0.2">
      <c r="A940" s="1">
        <v>44837</v>
      </c>
      <c r="B940" t="s">
        <v>7</v>
      </c>
      <c r="C940" s="1">
        <v>44927</v>
      </c>
      <c r="D940" t="s">
        <v>1236</v>
      </c>
      <c r="E940" t="s">
        <v>80</v>
      </c>
      <c r="F940" t="s">
        <v>79</v>
      </c>
      <c r="G940" t="s">
        <v>79</v>
      </c>
      <c r="H940" t="s">
        <v>1282</v>
      </c>
      <c r="I940">
        <f>MONTH(Table6[[#This Row],[Loan Date]])</f>
        <v>10</v>
      </c>
      <c r="J940" t="str">
        <f>_xlfn.XLOOKUP(Table6[[#This Row],[Numeric Month]],$N$5:$N$11,$O$5:$O$11)</f>
        <v>Oct</v>
      </c>
      <c r="K940" t="str">
        <f>_xlfn.XLOOKUP(Table6[[#This Row],[Loan Date]],$Q$5:$Q$152,$R$5:$R$152)</f>
        <v>Monday</v>
      </c>
      <c r="L940" t="str">
        <f>_xlfn.XLOOKUP(Table6[[#This Row],[Loan Date]],$Q$5:$Q$152,$S$5:$S$152)</f>
        <v>Week 2</v>
      </c>
    </row>
    <row r="941" spans="1:12" x14ac:dyDescent="0.2">
      <c r="A941" s="1">
        <v>44837</v>
      </c>
      <c r="B941" t="s">
        <v>5</v>
      </c>
      <c r="C941" s="1">
        <v>44837</v>
      </c>
      <c r="D941" t="s">
        <v>1491</v>
      </c>
      <c r="E941" t="s">
        <v>23</v>
      </c>
      <c r="F941" t="s">
        <v>23</v>
      </c>
      <c r="G941" t="s">
        <v>20</v>
      </c>
      <c r="H941" t="s">
        <v>1282</v>
      </c>
      <c r="I941">
        <f>MONTH(Table6[[#This Row],[Loan Date]])</f>
        <v>10</v>
      </c>
      <c r="J941" t="str">
        <f>_xlfn.XLOOKUP(Table6[[#This Row],[Numeric Month]],$N$5:$N$11,$O$5:$O$11)</f>
        <v>Oct</v>
      </c>
      <c r="K941" t="str">
        <f>_xlfn.XLOOKUP(Table6[[#This Row],[Loan Date]],$Q$5:$Q$152,$R$5:$R$152)</f>
        <v>Monday</v>
      </c>
      <c r="L941" t="str">
        <f>_xlfn.XLOOKUP(Table6[[#This Row],[Loan Date]],$Q$5:$Q$152,$S$5:$S$152)</f>
        <v>Week 2</v>
      </c>
    </row>
    <row r="942" spans="1:12" x14ac:dyDescent="0.2">
      <c r="A942" s="1">
        <v>44837</v>
      </c>
      <c r="B942" t="s">
        <v>5</v>
      </c>
      <c r="C942" s="1">
        <v>44837</v>
      </c>
      <c r="D942" t="s">
        <v>923</v>
      </c>
      <c r="E942" t="s">
        <v>37</v>
      </c>
      <c r="F942" t="s">
        <v>37</v>
      </c>
      <c r="G942" t="s">
        <v>20</v>
      </c>
      <c r="H942" t="s">
        <v>1282</v>
      </c>
      <c r="I942">
        <f>MONTH(Table6[[#This Row],[Loan Date]])</f>
        <v>10</v>
      </c>
      <c r="J942" t="str">
        <f>_xlfn.XLOOKUP(Table6[[#This Row],[Numeric Month]],$N$5:$N$11,$O$5:$O$11)</f>
        <v>Oct</v>
      </c>
      <c r="K942" t="str">
        <f>_xlfn.XLOOKUP(Table6[[#This Row],[Loan Date]],$Q$5:$Q$152,$R$5:$R$152)</f>
        <v>Monday</v>
      </c>
      <c r="L942" t="str">
        <f>_xlfn.XLOOKUP(Table6[[#This Row],[Loan Date]],$Q$5:$Q$152,$S$5:$S$152)</f>
        <v>Week 2</v>
      </c>
    </row>
    <row r="943" spans="1:12" x14ac:dyDescent="0.2">
      <c r="A943" s="1">
        <v>44837</v>
      </c>
      <c r="B943" t="s">
        <v>5</v>
      </c>
      <c r="C943" s="1">
        <v>44837</v>
      </c>
      <c r="D943" t="s">
        <v>915</v>
      </c>
      <c r="E943" t="s">
        <v>37</v>
      </c>
      <c r="F943" t="s">
        <v>37</v>
      </c>
      <c r="G943" t="s">
        <v>20</v>
      </c>
      <c r="H943" t="s">
        <v>1282</v>
      </c>
      <c r="I943">
        <f>MONTH(Table6[[#This Row],[Loan Date]])</f>
        <v>10</v>
      </c>
      <c r="J943" t="str">
        <f>_xlfn.XLOOKUP(Table6[[#This Row],[Numeric Month]],$N$5:$N$11,$O$5:$O$11)</f>
        <v>Oct</v>
      </c>
      <c r="K943" t="str">
        <f>_xlfn.XLOOKUP(Table6[[#This Row],[Loan Date]],$Q$5:$Q$152,$R$5:$R$152)</f>
        <v>Monday</v>
      </c>
      <c r="L943" t="str">
        <f>_xlfn.XLOOKUP(Table6[[#This Row],[Loan Date]],$Q$5:$Q$152,$S$5:$S$152)</f>
        <v>Week 2</v>
      </c>
    </row>
    <row r="944" spans="1:12" x14ac:dyDescent="0.2">
      <c r="A944" s="1">
        <v>44837</v>
      </c>
      <c r="B944" t="s">
        <v>7</v>
      </c>
      <c r="C944" s="1">
        <v>44844</v>
      </c>
      <c r="D944" t="s">
        <v>277</v>
      </c>
      <c r="E944" t="s">
        <v>52</v>
      </c>
      <c r="F944" t="s">
        <v>51</v>
      </c>
      <c r="G944" t="s">
        <v>1</v>
      </c>
      <c r="H944" t="s">
        <v>1282</v>
      </c>
      <c r="I944">
        <f>MONTH(Table6[[#This Row],[Loan Date]])</f>
        <v>10</v>
      </c>
      <c r="J944" t="str">
        <f>_xlfn.XLOOKUP(Table6[[#This Row],[Numeric Month]],$N$5:$N$11,$O$5:$O$11)</f>
        <v>Oct</v>
      </c>
      <c r="K944" t="str">
        <f>_xlfn.XLOOKUP(Table6[[#This Row],[Loan Date]],$Q$5:$Q$152,$R$5:$R$152)</f>
        <v>Monday</v>
      </c>
      <c r="L944" t="str">
        <f>_xlfn.XLOOKUP(Table6[[#This Row],[Loan Date]],$Q$5:$Q$152,$S$5:$S$152)</f>
        <v>Week 2</v>
      </c>
    </row>
    <row r="945" spans="1:12" x14ac:dyDescent="0.2">
      <c r="A945" s="1">
        <v>44837</v>
      </c>
      <c r="B945" t="s">
        <v>5</v>
      </c>
      <c r="C945" s="1">
        <v>44837</v>
      </c>
      <c r="D945" t="s">
        <v>969</v>
      </c>
      <c r="E945" t="s">
        <v>37</v>
      </c>
      <c r="F945" t="s">
        <v>37</v>
      </c>
      <c r="G945" t="s">
        <v>20</v>
      </c>
      <c r="H945" t="s">
        <v>1282</v>
      </c>
      <c r="I945">
        <f>MONTH(Table6[[#This Row],[Loan Date]])</f>
        <v>10</v>
      </c>
      <c r="J945" t="str">
        <f>_xlfn.XLOOKUP(Table6[[#This Row],[Numeric Month]],$N$5:$N$11,$O$5:$O$11)</f>
        <v>Oct</v>
      </c>
      <c r="K945" t="str">
        <f>_xlfn.XLOOKUP(Table6[[#This Row],[Loan Date]],$Q$5:$Q$152,$R$5:$R$152)</f>
        <v>Monday</v>
      </c>
      <c r="L945" t="str">
        <f>_xlfn.XLOOKUP(Table6[[#This Row],[Loan Date]],$Q$5:$Q$152,$S$5:$S$152)</f>
        <v>Week 2</v>
      </c>
    </row>
    <row r="946" spans="1:12" x14ac:dyDescent="0.2">
      <c r="A946" s="1">
        <v>44837</v>
      </c>
      <c r="B946" t="s">
        <v>7</v>
      </c>
      <c r="C946" s="1">
        <v>44927</v>
      </c>
      <c r="D946" t="s">
        <v>1244</v>
      </c>
      <c r="E946" t="s">
        <v>80</v>
      </c>
      <c r="F946" t="s">
        <v>79</v>
      </c>
      <c r="G946" t="s">
        <v>79</v>
      </c>
      <c r="H946" t="s">
        <v>1282</v>
      </c>
      <c r="I946">
        <f>MONTH(Table6[[#This Row],[Loan Date]])</f>
        <v>10</v>
      </c>
      <c r="J946" t="str">
        <f>_xlfn.XLOOKUP(Table6[[#This Row],[Numeric Month]],$N$5:$N$11,$O$5:$O$11)</f>
        <v>Oct</v>
      </c>
      <c r="K946" t="str">
        <f>_xlfn.XLOOKUP(Table6[[#This Row],[Loan Date]],$Q$5:$Q$152,$R$5:$R$152)</f>
        <v>Monday</v>
      </c>
      <c r="L946" t="str">
        <f>_xlfn.XLOOKUP(Table6[[#This Row],[Loan Date]],$Q$5:$Q$152,$S$5:$S$152)</f>
        <v>Week 2</v>
      </c>
    </row>
    <row r="947" spans="1:12" x14ac:dyDescent="0.2">
      <c r="A947" s="1">
        <v>44837</v>
      </c>
      <c r="B947" t="s">
        <v>7</v>
      </c>
      <c r="C947" s="1">
        <v>44844</v>
      </c>
      <c r="D947" t="s">
        <v>396</v>
      </c>
      <c r="E947" t="s">
        <v>52</v>
      </c>
      <c r="F947" t="s">
        <v>51</v>
      </c>
      <c r="G947" t="s">
        <v>1</v>
      </c>
      <c r="H947" t="s">
        <v>1282</v>
      </c>
      <c r="I947">
        <f>MONTH(Table6[[#This Row],[Loan Date]])</f>
        <v>10</v>
      </c>
      <c r="J947" t="str">
        <f>_xlfn.XLOOKUP(Table6[[#This Row],[Numeric Month]],$N$5:$N$11,$O$5:$O$11)</f>
        <v>Oct</v>
      </c>
      <c r="K947" t="str">
        <f>_xlfn.XLOOKUP(Table6[[#This Row],[Loan Date]],$Q$5:$Q$152,$R$5:$R$152)</f>
        <v>Monday</v>
      </c>
      <c r="L947" t="str">
        <f>_xlfn.XLOOKUP(Table6[[#This Row],[Loan Date]],$Q$5:$Q$152,$S$5:$S$152)</f>
        <v>Week 2</v>
      </c>
    </row>
    <row r="948" spans="1:12" x14ac:dyDescent="0.2">
      <c r="A948" s="1">
        <v>44837</v>
      </c>
      <c r="B948" t="s">
        <v>7</v>
      </c>
      <c r="C948" s="1">
        <v>44837</v>
      </c>
      <c r="D948" t="s">
        <v>1248</v>
      </c>
      <c r="E948" t="s">
        <v>9</v>
      </c>
      <c r="F948" t="s">
        <v>8</v>
      </c>
      <c r="G948" t="s">
        <v>1</v>
      </c>
      <c r="H948" t="s">
        <v>1282</v>
      </c>
      <c r="I948">
        <f>MONTH(Table6[[#This Row],[Loan Date]])</f>
        <v>10</v>
      </c>
      <c r="J948" t="str">
        <f>_xlfn.XLOOKUP(Table6[[#This Row],[Numeric Month]],$N$5:$N$11,$O$5:$O$11)</f>
        <v>Oct</v>
      </c>
      <c r="K948" t="str">
        <f>_xlfn.XLOOKUP(Table6[[#This Row],[Loan Date]],$Q$5:$Q$152,$R$5:$R$152)</f>
        <v>Monday</v>
      </c>
      <c r="L948" t="str">
        <f>_xlfn.XLOOKUP(Table6[[#This Row],[Loan Date]],$Q$5:$Q$152,$S$5:$S$152)</f>
        <v>Week 2</v>
      </c>
    </row>
    <row r="949" spans="1:12" x14ac:dyDescent="0.2">
      <c r="A949" s="1">
        <v>44837</v>
      </c>
      <c r="B949" t="s">
        <v>7</v>
      </c>
      <c r="C949" s="1">
        <v>44839</v>
      </c>
      <c r="D949" t="s">
        <v>1248</v>
      </c>
      <c r="E949" t="s">
        <v>9</v>
      </c>
      <c r="F949" t="s">
        <v>8</v>
      </c>
      <c r="G949" t="s">
        <v>1</v>
      </c>
      <c r="H949" t="s">
        <v>1282</v>
      </c>
      <c r="I949">
        <f>MONTH(Table6[[#This Row],[Loan Date]])</f>
        <v>10</v>
      </c>
      <c r="J949" t="str">
        <f>_xlfn.XLOOKUP(Table6[[#This Row],[Numeric Month]],$N$5:$N$11,$O$5:$O$11)</f>
        <v>Oct</v>
      </c>
      <c r="K949" t="str">
        <f>_xlfn.XLOOKUP(Table6[[#This Row],[Loan Date]],$Q$5:$Q$152,$R$5:$R$152)</f>
        <v>Monday</v>
      </c>
      <c r="L949" t="str">
        <f>_xlfn.XLOOKUP(Table6[[#This Row],[Loan Date]],$Q$5:$Q$152,$S$5:$S$152)</f>
        <v>Week 2</v>
      </c>
    </row>
    <row r="950" spans="1:12" x14ac:dyDescent="0.2">
      <c r="A950" s="1">
        <v>44837</v>
      </c>
      <c r="B950" t="s">
        <v>7</v>
      </c>
      <c r="C950" s="1">
        <v>44844</v>
      </c>
      <c r="D950" t="s">
        <v>421</v>
      </c>
      <c r="E950" t="s">
        <v>52</v>
      </c>
      <c r="F950" t="s">
        <v>51</v>
      </c>
      <c r="G950" t="s">
        <v>1</v>
      </c>
      <c r="H950" t="s">
        <v>1282</v>
      </c>
      <c r="I950">
        <f>MONTH(Table6[[#This Row],[Loan Date]])</f>
        <v>10</v>
      </c>
      <c r="J950" t="str">
        <f>_xlfn.XLOOKUP(Table6[[#This Row],[Numeric Month]],$N$5:$N$11,$O$5:$O$11)</f>
        <v>Oct</v>
      </c>
      <c r="K950" t="str">
        <f>_xlfn.XLOOKUP(Table6[[#This Row],[Loan Date]],$Q$5:$Q$152,$R$5:$R$152)</f>
        <v>Monday</v>
      </c>
      <c r="L950" t="str">
        <f>_xlfn.XLOOKUP(Table6[[#This Row],[Loan Date]],$Q$5:$Q$152,$S$5:$S$152)</f>
        <v>Week 2</v>
      </c>
    </row>
    <row r="951" spans="1:12" x14ac:dyDescent="0.2">
      <c r="A951" s="1">
        <v>44837</v>
      </c>
      <c r="B951" t="s">
        <v>7</v>
      </c>
      <c r="C951" s="1">
        <v>44927</v>
      </c>
      <c r="D951" t="s">
        <v>1549</v>
      </c>
      <c r="E951" t="s">
        <v>80</v>
      </c>
      <c r="F951" t="s">
        <v>79</v>
      </c>
      <c r="G951" t="s">
        <v>79</v>
      </c>
      <c r="H951" t="s">
        <v>1282</v>
      </c>
      <c r="I951">
        <f>MONTH(Table6[[#This Row],[Loan Date]])</f>
        <v>10</v>
      </c>
      <c r="J951" t="str">
        <f>_xlfn.XLOOKUP(Table6[[#This Row],[Numeric Month]],$N$5:$N$11,$O$5:$O$11)</f>
        <v>Oct</v>
      </c>
      <c r="K951" t="str">
        <f>_xlfn.XLOOKUP(Table6[[#This Row],[Loan Date]],$Q$5:$Q$152,$R$5:$R$152)</f>
        <v>Monday</v>
      </c>
      <c r="L951" t="str">
        <f>_xlfn.XLOOKUP(Table6[[#This Row],[Loan Date]],$Q$5:$Q$152,$S$5:$S$152)</f>
        <v>Week 2</v>
      </c>
    </row>
    <row r="952" spans="1:12" x14ac:dyDescent="0.2">
      <c r="A952" s="1">
        <v>44837</v>
      </c>
      <c r="B952" t="s">
        <v>7</v>
      </c>
      <c r="C952" s="1">
        <v>44837</v>
      </c>
      <c r="D952" t="s">
        <v>1315</v>
      </c>
      <c r="E952" t="s">
        <v>204</v>
      </c>
      <c r="F952" t="s">
        <v>2</v>
      </c>
      <c r="G952" t="s">
        <v>1</v>
      </c>
      <c r="H952" t="s">
        <v>1282</v>
      </c>
      <c r="I952">
        <f>MONTH(Table6[[#This Row],[Loan Date]])</f>
        <v>10</v>
      </c>
      <c r="J952" t="str">
        <f>_xlfn.XLOOKUP(Table6[[#This Row],[Numeric Month]],$N$5:$N$11,$O$5:$O$11)</f>
        <v>Oct</v>
      </c>
      <c r="K952" t="str">
        <f>_xlfn.XLOOKUP(Table6[[#This Row],[Loan Date]],$Q$5:$Q$152,$R$5:$R$152)</f>
        <v>Monday</v>
      </c>
      <c r="L952" t="str">
        <f>_xlfn.XLOOKUP(Table6[[#This Row],[Loan Date]],$Q$5:$Q$152,$S$5:$S$152)</f>
        <v>Week 2</v>
      </c>
    </row>
    <row r="953" spans="1:12" x14ac:dyDescent="0.2">
      <c r="A953" s="1">
        <v>44837</v>
      </c>
      <c r="B953" t="s">
        <v>7</v>
      </c>
      <c r="C953" s="1">
        <v>44844</v>
      </c>
      <c r="D953" t="s">
        <v>908</v>
      </c>
      <c r="E953" t="s">
        <v>204</v>
      </c>
      <c r="F953" t="s">
        <v>2</v>
      </c>
      <c r="G953" t="s">
        <v>1</v>
      </c>
      <c r="H953" t="s">
        <v>1282</v>
      </c>
      <c r="I953">
        <f>MONTH(Table6[[#This Row],[Loan Date]])</f>
        <v>10</v>
      </c>
      <c r="J953" t="str">
        <f>_xlfn.XLOOKUP(Table6[[#This Row],[Numeric Month]],$N$5:$N$11,$O$5:$O$11)</f>
        <v>Oct</v>
      </c>
      <c r="K953" t="str">
        <f>_xlfn.XLOOKUP(Table6[[#This Row],[Loan Date]],$Q$5:$Q$152,$R$5:$R$152)</f>
        <v>Monday</v>
      </c>
      <c r="L953" t="str">
        <f>_xlfn.XLOOKUP(Table6[[#This Row],[Loan Date]],$Q$5:$Q$152,$S$5:$S$152)</f>
        <v>Week 2</v>
      </c>
    </row>
    <row r="954" spans="1:12" x14ac:dyDescent="0.2">
      <c r="A954" s="1">
        <v>44837</v>
      </c>
      <c r="B954" t="s">
        <v>5</v>
      </c>
      <c r="C954" s="1">
        <v>44844</v>
      </c>
      <c r="D954" t="s">
        <v>575</v>
      </c>
      <c r="E954" t="s">
        <v>15</v>
      </c>
      <c r="F954" t="s">
        <v>14</v>
      </c>
      <c r="G954" t="s">
        <v>1</v>
      </c>
      <c r="H954" t="s">
        <v>1282</v>
      </c>
      <c r="I954">
        <f>MONTH(Table6[[#This Row],[Loan Date]])</f>
        <v>10</v>
      </c>
      <c r="J954" t="str">
        <f>_xlfn.XLOOKUP(Table6[[#This Row],[Numeric Month]],$N$5:$N$11,$O$5:$O$11)</f>
        <v>Oct</v>
      </c>
      <c r="K954" t="str">
        <f>_xlfn.XLOOKUP(Table6[[#This Row],[Loan Date]],$Q$5:$Q$152,$R$5:$R$152)</f>
        <v>Monday</v>
      </c>
      <c r="L954" t="str">
        <f>_xlfn.XLOOKUP(Table6[[#This Row],[Loan Date]],$Q$5:$Q$152,$S$5:$S$152)</f>
        <v>Week 2</v>
      </c>
    </row>
    <row r="955" spans="1:12" x14ac:dyDescent="0.2">
      <c r="A955" s="1">
        <v>44837</v>
      </c>
      <c r="B955" t="s">
        <v>5</v>
      </c>
      <c r="C955" s="1">
        <v>44837</v>
      </c>
      <c r="D955" t="s">
        <v>1524</v>
      </c>
      <c r="E955" t="s">
        <v>23</v>
      </c>
      <c r="F955" t="s">
        <v>23</v>
      </c>
      <c r="G955" t="s">
        <v>20</v>
      </c>
      <c r="H955" t="s">
        <v>1282</v>
      </c>
      <c r="I955">
        <f>MONTH(Table6[[#This Row],[Loan Date]])</f>
        <v>10</v>
      </c>
      <c r="J955" t="str">
        <f>_xlfn.XLOOKUP(Table6[[#This Row],[Numeric Month]],$N$5:$N$11,$O$5:$O$11)</f>
        <v>Oct</v>
      </c>
      <c r="K955" t="str">
        <f>_xlfn.XLOOKUP(Table6[[#This Row],[Loan Date]],$Q$5:$Q$152,$R$5:$R$152)</f>
        <v>Monday</v>
      </c>
      <c r="L955" t="str">
        <f>_xlfn.XLOOKUP(Table6[[#This Row],[Loan Date]],$Q$5:$Q$152,$S$5:$S$152)</f>
        <v>Week 2</v>
      </c>
    </row>
    <row r="956" spans="1:12" x14ac:dyDescent="0.2">
      <c r="A956" s="1">
        <v>44837</v>
      </c>
      <c r="B956" t="s">
        <v>7</v>
      </c>
      <c r="C956" s="1">
        <v>44837</v>
      </c>
      <c r="D956" t="s">
        <v>913</v>
      </c>
      <c r="E956" t="s">
        <v>37</v>
      </c>
      <c r="F956" t="s">
        <v>37</v>
      </c>
      <c r="G956" t="s">
        <v>20</v>
      </c>
      <c r="H956" t="s">
        <v>1282</v>
      </c>
      <c r="I956">
        <f>MONTH(Table6[[#This Row],[Loan Date]])</f>
        <v>10</v>
      </c>
      <c r="J956" t="str">
        <f>_xlfn.XLOOKUP(Table6[[#This Row],[Numeric Month]],$N$5:$N$11,$O$5:$O$11)</f>
        <v>Oct</v>
      </c>
      <c r="K956" t="str">
        <f>_xlfn.XLOOKUP(Table6[[#This Row],[Loan Date]],$Q$5:$Q$152,$R$5:$R$152)</f>
        <v>Monday</v>
      </c>
      <c r="L956" t="str">
        <f>_xlfn.XLOOKUP(Table6[[#This Row],[Loan Date]],$Q$5:$Q$152,$S$5:$S$152)</f>
        <v>Week 2</v>
      </c>
    </row>
    <row r="957" spans="1:12" x14ac:dyDescent="0.2">
      <c r="A957" s="1">
        <v>44837</v>
      </c>
      <c r="B957" t="s">
        <v>7</v>
      </c>
      <c r="C957" s="1">
        <v>44837</v>
      </c>
      <c r="D957" t="s">
        <v>61</v>
      </c>
      <c r="E957" t="s">
        <v>44</v>
      </c>
      <c r="F957" t="s">
        <v>44</v>
      </c>
      <c r="G957" t="s">
        <v>39</v>
      </c>
      <c r="H957" t="s">
        <v>1282</v>
      </c>
      <c r="I957">
        <f>MONTH(Table6[[#This Row],[Loan Date]])</f>
        <v>10</v>
      </c>
      <c r="J957" t="str">
        <f>_xlfn.XLOOKUP(Table6[[#This Row],[Numeric Month]],$N$5:$N$11,$O$5:$O$11)</f>
        <v>Oct</v>
      </c>
      <c r="K957" t="str">
        <f>_xlfn.XLOOKUP(Table6[[#This Row],[Loan Date]],$Q$5:$Q$152,$R$5:$R$152)</f>
        <v>Monday</v>
      </c>
      <c r="L957" t="str">
        <f>_xlfn.XLOOKUP(Table6[[#This Row],[Loan Date]],$Q$5:$Q$152,$S$5:$S$152)</f>
        <v>Week 2</v>
      </c>
    </row>
    <row r="958" spans="1:12" x14ac:dyDescent="0.2">
      <c r="A958" s="1">
        <v>44837</v>
      </c>
      <c r="B958" t="s">
        <v>7</v>
      </c>
      <c r="C958" s="1">
        <v>44837</v>
      </c>
      <c r="D958" t="s">
        <v>390</v>
      </c>
      <c r="E958" t="s">
        <v>23</v>
      </c>
      <c r="F958" t="s">
        <v>23</v>
      </c>
      <c r="G958" t="s">
        <v>20</v>
      </c>
      <c r="H958" t="s">
        <v>1282</v>
      </c>
      <c r="I958">
        <f>MONTH(Table6[[#This Row],[Loan Date]])</f>
        <v>10</v>
      </c>
      <c r="J958" t="str">
        <f>_xlfn.XLOOKUP(Table6[[#This Row],[Numeric Month]],$N$5:$N$11,$O$5:$O$11)</f>
        <v>Oct</v>
      </c>
      <c r="K958" t="str">
        <f>_xlfn.XLOOKUP(Table6[[#This Row],[Loan Date]],$Q$5:$Q$152,$R$5:$R$152)</f>
        <v>Monday</v>
      </c>
      <c r="L958" t="str">
        <f>_xlfn.XLOOKUP(Table6[[#This Row],[Loan Date]],$Q$5:$Q$152,$S$5:$S$152)</f>
        <v>Week 2</v>
      </c>
    </row>
    <row r="959" spans="1:12" x14ac:dyDescent="0.2">
      <c r="A959" s="1">
        <v>44837</v>
      </c>
      <c r="B959" t="s">
        <v>7</v>
      </c>
      <c r="C959" s="1">
        <v>44837</v>
      </c>
      <c r="D959" t="s">
        <v>380</v>
      </c>
      <c r="E959" t="s">
        <v>21</v>
      </c>
      <c r="F959" t="s">
        <v>21</v>
      </c>
      <c r="G959" t="s">
        <v>20</v>
      </c>
      <c r="H959" t="s">
        <v>1282</v>
      </c>
      <c r="I959">
        <f>MONTH(Table6[[#This Row],[Loan Date]])</f>
        <v>10</v>
      </c>
      <c r="J959" t="str">
        <f>_xlfn.XLOOKUP(Table6[[#This Row],[Numeric Month]],$N$5:$N$11,$O$5:$O$11)</f>
        <v>Oct</v>
      </c>
      <c r="K959" t="str">
        <f>_xlfn.XLOOKUP(Table6[[#This Row],[Loan Date]],$Q$5:$Q$152,$R$5:$R$152)</f>
        <v>Monday</v>
      </c>
      <c r="L959" t="str">
        <f>_xlfn.XLOOKUP(Table6[[#This Row],[Loan Date]],$Q$5:$Q$152,$S$5:$S$152)</f>
        <v>Week 2</v>
      </c>
    </row>
    <row r="960" spans="1:12" x14ac:dyDescent="0.2">
      <c r="A960" s="1">
        <v>44837</v>
      </c>
      <c r="B960" t="s">
        <v>7</v>
      </c>
      <c r="C960" s="1">
        <v>44865</v>
      </c>
      <c r="D960" t="s">
        <v>1374</v>
      </c>
      <c r="E960" t="s">
        <v>15</v>
      </c>
      <c r="F960" t="s">
        <v>14</v>
      </c>
      <c r="G960" t="s">
        <v>1</v>
      </c>
      <c r="H960" t="s">
        <v>1282</v>
      </c>
      <c r="I960">
        <f>MONTH(Table6[[#This Row],[Loan Date]])</f>
        <v>10</v>
      </c>
      <c r="J960" t="str">
        <f>_xlfn.XLOOKUP(Table6[[#This Row],[Numeric Month]],$N$5:$N$11,$O$5:$O$11)</f>
        <v>Oct</v>
      </c>
      <c r="K960" t="str">
        <f>_xlfn.XLOOKUP(Table6[[#This Row],[Loan Date]],$Q$5:$Q$152,$R$5:$R$152)</f>
        <v>Monday</v>
      </c>
      <c r="L960" t="str">
        <f>_xlfn.XLOOKUP(Table6[[#This Row],[Loan Date]],$Q$5:$Q$152,$S$5:$S$152)</f>
        <v>Week 2</v>
      </c>
    </row>
    <row r="961" spans="1:12" x14ac:dyDescent="0.2">
      <c r="A961" s="1">
        <v>44837</v>
      </c>
      <c r="B961" t="s">
        <v>7</v>
      </c>
      <c r="C961" s="1">
        <v>44927</v>
      </c>
      <c r="D961" t="s">
        <v>1548</v>
      </c>
      <c r="E961" t="s">
        <v>1371</v>
      </c>
      <c r="F961" t="s">
        <v>79</v>
      </c>
      <c r="G961" t="s">
        <v>79</v>
      </c>
      <c r="H961" t="s">
        <v>1282</v>
      </c>
      <c r="I961">
        <f>MONTH(Table6[[#This Row],[Loan Date]])</f>
        <v>10</v>
      </c>
      <c r="J961" t="str">
        <f>_xlfn.XLOOKUP(Table6[[#This Row],[Numeric Month]],$N$5:$N$11,$O$5:$O$11)</f>
        <v>Oct</v>
      </c>
      <c r="K961" t="str">
        <f>_xlfn.XLOOKUP(Table6[[#This Row],[Loan Date]],$Q$5:$Q$152,$R$5:$R$152)</f>
        <v>Monday</v>
      </c>
      <c r="L961" t="str">
        <f>_xlfn.XLOOKUP(Table6[[#This Row],[Loan Date]],$Q$5:$Q$152,$S$5:$S$152)</f>
        <v>Week 2</v>
      </c>
    </row>
    <row r="962" spans="1:12" x14ac:dyDescent="0.2">
      <c r="A962" s="1">
        <v>44837</v>
      </c>
      <c r="B962" t="s">
        <v>7</v>
      </c>
      <c r="C962" s="1">
        <v>44837</v>
      </c>
      <c r="D962" t="s">
        <v>171</v>
      </c>
      <c r="E962" t="s">
        <v>23</v>
      </c>
      <c r="F962" t="s">
        <v>23</v>
      </c>
      <c r="G962" t="s">
        <v>20</v>
      </c>
      <c r="H962" t="s">
        <v>1282</v>
      </c>
      <c r="I962">
        <f>MONTH(Table6[[#This Row],[Loan Date]])</f>
        <v>10</v>
      </c>
      <c r="J962" t="str">
        <f>_xlfn.XLOOKUP(Table6[[#This Row],[Numeric Month]],$N$5:$N$11,$O$5:$O$11)</f>
        <v>Oct</v>
      </c>
      <c r="K962" t="str">
        <f>_xlfn.XLOOKUP(Table6[[#This Row],[Loan Date]],$Q$5:$Q$152,$R$5:$R$152)</f>
        <v>Monday</v>
      </c>
      <c r="L962" t="str">
        <f>_xlfn.XLOOKUP(Table6[[#This Row],[Loan Date]],$Q$5:$Q$152,$S$5:$S$152)</f>
        <v>Week 2</v>
      </c>
    </row>
    <row r="963" spans="1:12" x14ac:dyDescent="0.2">
      <c r="A963" s="1">
        <v>44837</v>
      </c>
      <c r="B963" t="s">
        <v>7</v>
      </c>
      <c r="C963" s="1">
        <v>44837</v>
      </c>
      <c r="D963" t="s">
        <v>497</v>
      </c>
      <c r="E963" t="s">
        <v>21</v>
      </c>
      <c r="F963" t="s">
        <v>21</v>
      </c>
      <c r="G963" t="s">
        <v>20</v>
      </c>
      <c r="H963" t="s">
        <v>1282</v>
      </c>
      <c r="I963">
        <f>MONTH(Table6[[#This Row],[Loan Date]])</f>
        <v>10</v>
      </c>
      <c r="J963" t="str">
        <f>_xlfn.XLOOKUP(Table6[[#This Row],[Numeric Month]],$N$5:$N$11,$O$5:$O$11)</f>
        <v>Oct</v>
      </c>
      <c r="K963" t="str">
        <f>_xlfn.XLOOKUP(Table6[[#This Row],[Loan Date]],$Q$5:$Q$152,$R$5:$R$152)</f>
        <v>Monday</v>
      </c>
      <c r="L963" t="str">
        <f>_xlfn.XLOOKUP(Table6[[#This Row],[Loan Date]],$Q$5:$Q$152,$S$5:$S$152)</f>
        <v>Week 2</v>
      </c>
    </row>
    <row r="964" spans="1:12" x14ac:dyDescent="0.2">
      <c r="A964" s="1">
        <v>44837</v>
      </c>
      <c r="B964" t="s">
        <v>5</v>
      </c>
      <c r="C964" s="1">
        <v>44844</v>
      </c>
      <c r="D964" t="s">
        <v>1304</v>
      </c>
      <c r="E964" t="s">
        <v>204</v>
      </c>
      <c r="F964" t="s">
        <v>2</v>
      </c>
      <c r="G964" t="s">
        <v>1</v>
      </c>
      <c r="H964" t="s">
        <v>1282</v>
      </c>
      <c r="I964">
        <f>MONTH(Table6[[#This Row],[Loan Date]])</f>
        <v>10</v>
      </c>
      <c r="J964" t="str">
        <f>_xlfn.XLOOKUP(Table6[[#This Row],[Numeric Month]],$N$5:$N$11,$O$5:$O$11)</f>
        <v>Oct</v>
      </c>
      <c r="K964" t="str">
        <f>_xlfn.XLOOKUP(Table6[[#This Row],[Loan Date]],$Q$5:$Q$152,$R$5:$R$152)</f>
        <v>Monday</v>
      </c>
      <c r="L964" t="str">
        <f>_xlfn.XLOOKUP(Table6[[#This Row],[Loan Date]],$Q$5:$Q$152,$S$5:$S$152)</f>
        <v>Week 2</v>
      </c>
    </row>
    <row r="965" spans="1:12" x14ac:dyDescent="0.2">
      <c r="A965" s="1">
        <v>44837</v>
      </c>
      <c r="B965" t="s">
        <v>7</v>
      </c>
      <c r="C965" s="1">
        <v>44837</v>
      </c>
      <c r="D965" t="s">
        <v>530</v>
      </c>
      <c r="E965" t="s">
        <v>113</v>
      </c>
      <c r="F965" t="s">
        <v>113</v>
      </c>
      <c r="G965" t="s">
        <v>20</v>
      </c>
      <c r="H965" t="s">
        <v>1282</v>
      </c>
      <c r="I965">
        <f>MONTH(Table6[[#This Row],[Loan Date]])</f>
        <v>10</v>
      </c>
      <c r="J965" t="str">
        <f>_xlfn.XLOOKUP(Table6[[#This Row],[Numeric Month]],$N$5:$N$11,$O$5:$O$11)</f>
        <v>Oct</v>
      </c>
      <c r="K965" t="str">
        <f>_xlfn.XLOOKUP(Table6[[#This Row],[Loan Date]],$Q$5:$Q$152,$R$5:$R$152)</f>
        <v>Monday</v>
      </c>
      <c r="L965" t="str">
        <f>_xlfn.XLOOKUP(Table6[[#This Row],[Loan Date]],$Q$5:$Q$152,$S$5:$S$152)</f>
        <v>Week 2</v>
      </c>
    </row>
    <row r="966" spans="1:12" x14ac:dyDescent="0.2">
      <c r="A966" s="1">
        <v>44837</v>
      </c>
      <c r="B966" t="s">
        <v>7</v>
      </c>
      <c r="C966" s="1">
        <v>44837</v>
      </c>
      <c r="D966" t="s">
        <v>116</v>
      </c>
      <c r="E966" t="s">
        <v>23</v>
      </c>
      <c r="F966" t="s">
        <v>23</v>
      </c>
      <c r="G966" t="s">
        <v>20</v>
      </c>
      <c r="H966" t="s">
        <v>1282</v>
      </c>
      <c r="I966">
        <f>MONTH(Table6[[#This Row],[Loan Date]])</f>
        <v>10</v>
      </c>
      <c r="J966" t="str">
        <f>_xlfn.XLOOKUP(Table6[[#This Row],[Numeric Month]],$N$5:$N$11,$O$5:$O$11)</f>
        <v>Oct</v>
      </c>
      <c r="K966" t="str">
        <f>_xlfn.XLOOKUP(Table6[[#This Row],[Loan Date]],$Q$5:$Q$152,$R$5:$R$152)</f>
        <v>Monday</v>
      </c>
      <c r="L966" t="str">
        <f>_xlfn.XLOOKUP(Table6[[#This Row],[Loan Date]],$Q$5:$Q$152,$S$5:$S$152)</f>
        <v>Week 2</v>
      </c>
    </row>
    <row r="967" spans="1:12" x14ac:dyDescent="0.2">
      <c r="A967" s="1">
        <v>44837</v>
      </c>
      <c r="B967" t="s">
        <v>7</v>
      </c>
      <c r="C967" s="1">
        <v>44837</v>
      </c>
      <c r="D967" t="s">
        <v>409</v>
      </c>
      <c r="E967" t="s">
        <v>21</v>
      </c>
      <c r="F967" t="s">
        <v>21</v>
      </c>
      <c r="G967" t="s">
        <v>20</v>
      </c>
      <c r="H967" t="s">
        <v>1282</v>
      </c>
      <c r="I967">
        <f>MONTH(Table6[[#This Row],[Loan Date]])</f>
        <v>10</v>
      </c>
      <c r="J967" t="str">
        <f>_xlfn.XLOOKUP(Table6[[#This Row],[Numeric Month]],$N$5:$N$11,$O$5:$O$11)</f>
        <v>Oct</v>
      </c>
      <c r="K967" t="str">
        <f>_xlfn.XLOOKUP(Table6[[#This Row],[Loan Date]],$Q$5:$Q$152,$R$5:$R$152)</f>
        <v>Monday</v>
      </c>
      <c r="L967" t="str">
        <f>_xlfn.XLOOKUP(Table6[[#This Row],[Loan Date]],$Q$5:$Q$152,$S$5:$S$152)</f>
        <v>Week 2</v>
      </c>
    </row>
    <row r="968" spans="1:12" x14ac:dyDescent="0.2">
      <c r="A968" s="1">
        <v>44837</v>
      </c>
      <c r="B968" t="s">
        <v>5</v>
      </c>
      <c r="C968" s="1">
        <v>44844</v>
      </c>
      <c r="D968" t="s">
        <v>277</v>
      </c>
      <c r="E968" t="s">
        <v>52</v>
      </c>
      <c r="F968" t="s">
        <v>51</v>
      </c>
      <c r="G968" t="s">
        <v>1</v>
      </c>
      <c r="H968" t="s">
        <v>1282</v>
      </c>
      <c r="I968">
        <f>MONTH(Table6[[#This Row],[Loan Date]])</f>
        <v>10</v>
      </c>
      <c r="J968" t="str">
        <f>_xlfn.XLOOKUP(Table6[[#This Row],[Numeric Month]],$N$5:$N$11,$O$5:$O$11)</f>
        <v>Oct</v>
      </c>
      <c r="K968" t="str">
        <f>_xlfn.XLOOKUP(Table6[[#This Row],[Loan Date]],$Q$5:$Q$152,$R$5:$R$152)</f>
        <v>Monday</v>
      </c>
      <c r="L968" t="str">
        <f>_xlfn.XLOOKUP(Table6[[#This Row],[Loan Date]],$Q$5:$Q$152,$S$5:$S$152)</f>
        <v>Week 2</v>
      </c>
    </row>
    <row r="969" spans="1:12" x14ac:dyDescent="0.2">
      <c r="A969" s="1">
        <v>44837</v>
      </c>
      <c r="B969" t="s">
        <v>7</v>
      </c>
      <c r="C969" s="1">
        <v>44844</v>
      </c>
      <c r="D969" t="s">
        <v>784</v>
      </c>
      <c r="E969" t="s">
        <v>52</v>
      </c>
      <c r="F969" t="s">
        <v>51</v>
      </c>
      <c r="G969" t="s">
        <v>1</v>
      </c>
      <c r="H969" t="s">
        <v>1282</v>
      </c>
      <c r="I969">
        <f>MONTH(Table6[[#This Row],[Loan Date]])</f>
        <v>10</v>
      </c>
      <c r="J969" t="str">
        <f>_xlfn.XLOOKUP(Table6[[#This Row],[Numeric Month]],$N$5:$N$11,$O$5:$O$11)</f>
        <v>Oct</v>
      </c>
      <c r="K969" t="str">
        <f>_xlfn.XLOOKUP(Table6[[#This Row],[Loan Date]],$Q$5:$Q$152,$R$5:$R$152)</f>
        <v>Monday</v>
      </c>
      <c r="L969" t="str">
        <f>_xlfn.XLOOKUP(Table6[[#This Row],[Loan Date]],$Q$5:$Q$152,$S$5:$S$152)</f>
        <v>Week 2</v>
      </c>
    </row>
    <row r="970" spans="1:12" x14ac:dyDescent="0.2">
      <c r="A970" s="1">
        <v>44837</v>
      </c>
      <c r="B970" t="s">
        <v>5</v>
      </c>
      <c r="C970" s="1">
        <v>44837</v>
      </c>
      <c r="D970" t="s">
        <v>1286</v>
      </c>
      <c r="E970" t="s">
        <v>204</v>
      </c>
      <c r="F970" t="s">
        <v>2</v>
      </c>
      <c r="G970" t="s">
        <v>1</v>
      </c>
      <c r="H970" t="s">
        <v>1282</v>
      </c>
      <c r="I970">
        <f>MONTH(Table6[[#This Row],[Loan Date]])</f>
        <v>10</v>
      </c>
      <c r="J970" t="str">
        <f>_xlfn.XLOOKUP(Table6[[#This Row],[Numeric Month]],$N$5:$N$11,$O$5:$O$11)</f>
        <v>Oct</v>
      </c>
      <c r="K970" t="str">
        <f>_xlfn.XLOOKUP(Table6[[#This Row],[Loan Date]],$Q$5:$Q$152,$R$5:$R$152)</f>
        <v>Monday</v>
      </c>
      <c r="L970" t="str">
        <f>_xlfn.XLOOKUP(Table6[[#This Row],[Loan Date]],$Q$5:$Q$152,$S$5:$S$152)</f>
        <v>Week 2</v>
      </c>
    </row>
    <row r="971" spans="1:12" x14ac:dyDescent="0.2">
      <c r="A971" s="1">
        <v>44837</v>
      </c>
      <c r="B971" t="s">
        <v>5</v>
      </c>
      <c r="C971" s="1">
        <v>44844</v>
      </c>
      <c r="D971" t="s">
        <v>1020</v>
      </c>
      <c r="E971" t="s">
        <v>15</v>
      </c>
      <c r="F971" t="s">
        <v>14</v>
      </c>
      <c r="G971" t="s">
        <v>1</v>
      </c>
      <c r="H971" t="s">
        <v>1282</v>
      </c>
      <c r="I971">
        <f>MONTH(Table6[[#This Row],[Loan Date]])</f>
        <v>10</v>
      </c>
      <c r="J971" t="str">
        <f>_xlfn.XLOOKUP(Table6[[#This Row],[Numeric Month]],$N$5:$N$11,$O$5:$O$11)</f>
        <v>Oct</v>
      </c>
      <c r="K971" t="str">
        <f>_xlfn.XLOOKUP(Table6[[#This Row],[Loan Date]],$Q$5:$Q$152,$R$5:$R$152)</f>
        <v>Monday</v>
      </c>
      <c r="L971" t="str">
        <f>_xlfn.XLOOKUP(Table6[[#This Row],[Loan Date]],$Q$5:$Q$152,$S$5:$S$152)</f>
        <v>Week 2</v>
      </c>
    </row>
    <row r="972" spans="1:12" x14ac:dyDescent="0.2">
      <c r="A972" s="1">
        <v>44837</v>
      </c>
      <c r="B972" t="s">
        <v>7</v>
      </c>
      <c r="C972" s="1">
        <v>44837</v>
      </c>
      <c r="D972" t="s">
        <v>241</v>
      </c>
      <c r="E972" t="s">
        <v>23</v>
      </c>
      <c r="F972" t="s">
        <v>23</v>
      </c>
      <c r="G972" t="s">
        <v>20</v>
      </c>
      <c r="H972" t="s">
        <v>1282</v>
      </c>
      <c r="I972">
        <f>MONTH(Table6[[#This Row],[Loan Date]])</f>
        <v>10</v>
      </c>
      <c r="J972" t="str">
        <f>_xlfn.XLOOKUP(Table6[[#This Row],[Numeric Month]],$N$5:$N$11,$O$5:$O$11)</f>
        <v>Oct</v>
      </c>
      <c r="K972" t="str">
        <f>_xlfn.XLOOKUP(Table6[[#This Row],[Loan Date]],$Q$5:$Q$152,$R$5:$R$152)</f>
        <v>Monday</v>
      </c>
      <c r="L972" t="str">
        <f>_xlfn.XLOOKUP(Table6[[#This Row],[Loan Date]],$Q$5:$Q$152,$S$5:$S$152)</f>
        <v>Week 2</v>
      </c>
    </row>
    <row r="973" spans="1:12" x14ac:dyDescent="0.2">
      <c r="A973" s="1">
        <v>44837</v>
      </c>
      <c r="B973" t="s">
        <v>7</v>
      </c>
      <c r="C973" s="1">
        <v>44837</v>
      </c>
      <c r="D973" t="s">
        <v>1306</v>
      </c>
      <c r="E973" t="s">
        <v>65</v>
      </c>
      <c r="F973" t="s">
        <v>65</v>
      </c>
      <c r="G973" t="s">
        <v>20</v>
      </c>
      <c r="H973" t="s">
        <v>1282</v>
      </c>
      <c r="I973">
        <f>MONTH(Table6[[#This Row],[Loan Date]])</f>
        <v>10</v>
      </c>
      <c r="J973" t="str">
        <f>_xlfn.XLOOKUP(Table6[[#This Row],[Numeric Month]],$N$5:$N$11,$O$5:$O$11)</f>
        <v>Oct</v>
      </c>
      <c r="K973" t="str">
        <f>_xlfn.XLOOKUP(Table6[[#This Row],[Loan Date]],$Q$5:$Q$152,$R$5:$R$152)</f>
        <v>Monday</v>
      </c>
      <c r="L973" t="str">
        <f>_xlfn.XLOOKUP(Table6[[#This Row],[Loan Date]],$Q$5:$Q$152,$S$5:$S$152)</f>
        <v>Week 2</v>
      </c>
    </row>
    <row r="974" spans="1:12" x14ac:dyDescent="0.2">
      <c r="A974" s="1">
        <v>44837</v>
      </c>
      <c r="B974" t="s">
        <v>7</v>
      </c>
      <c r="C974" s="1">
        <v>44837</v>
      </c>
      <c r="D974" t="s">
        <v>258</v>
      </c>
      <c r="E974" t="s">
        <v>21</v>
      </c>
      <c r="F974" t="s">
        <v>21</v>
      </c>
      <c r="G974" t="s">
        <v>20</v>
      </c>
      <c r="H974" t="s">
        <v>1282</v>
      </c>
      <c r="I974">
        <f>MONTH(Table6[[#This Row],[Loan Date]])</f>
        <v>10</v>
      </c>
      <c r="J974" t="str">
        <f>_xlfn.XLOOKUP(Table6[[#This Row],[Numeric Month]],$N$5:$N$11,$O$5:$O$11)</f>
        <v>Oct</v>
      </c>
      <c r="K974" t="str">
        <f>_xlfn.XLOOKUP(Table6[[#This Row],[Loan Date]],$Q$5:$Q$152,$R$5:$R$152)</f>
        <v>Monday</v>
      </c>
      <c r="L974" t="str">
        <f>_xlfn.XLOOKUP(Table6[[#This Row],[Loan Date]],$Q$5:$Q$152,$S$5:$S$152)</f>
        <v>Week 2</v>
      </c>
    </row>
    <row r="975" spans="1:12" x14ac:dyDescent="0.2">
      <c r="A975" s="1">
        <v>44837</v>
      </c>
      <c r="B975" t="s">
        <v>7</v>
      </c>
      <c r="C975" s="1">
        <v>44844</v>
      </c>
      <c r="D975" t="s">
        <v>1125</v>
      </c>
      <c r="E975" t="s">
        <v>52</v>
      </c>
      <c r="F975" t="s">
        <v>51</v>
      </c>
      <c r="G975" t="s">
        <v>1</v>
      </c>
      <c r="H975" t="s">
        <v>1282</v>
      </c>
      <c r="I975">
        <f>MONTH(Table6[[#This Row],[Loan Date]])</f>
        <v>10</v>
      </c>
      <c r="J975" t="str">
        <f>_xlfn.XLOOKUP(Table6[[#This Row],[Numeric Month]],$N$5:$N$11,$O$5:$O$11)</f>
        <v>Oct</v>
      </c>
      <c r="K975" t="str">
        <f>_xlfn.XLOOKUP(Table6[[#This Row],[Loan Date]],$Q$5:$Q$152,$R$5:$R$152)</f>
        <v>Monday</v>
      </c>
      <c r="L975" t="str">
        <f>_xlfn.XLOOKUP(Table6[[#This Row],[Loan Date]],$Q$5:$Q$152,$S$5:$S$152)</f>
        <v>Week 2</v>
      </c>
    </row>
    <row r="976" spans="1:12" x14ac:dyDescent="0.2">
      <c r="A976" s="1">
        <v>44837</v>
      </c>
      <c r="B976" t="s">
        <v>7</v>
      </c>
      <c r="C976" s="1">
        <v>44848</v>
      </c>
      <c r="D976" t="s">
        <v>1150</v>
      </c>
      <c r="E976" t="s">
        <v>52</v>
      </c>
      <c r="F976" t="s">
        <v>51</v>
      </c>
      <c r="G976" t="s">
        <v>1</v>
      </c>
      <c r="H976" t="s">
        <v>1282</v>
      </c>
      <c r="I976">
        <f>MONTH(Table6[[#This Row],[Loan Date]])</f>
        <v>10</v>
      </c>
      <c r="J976" t="str">
        <f>_xlfn.XLOOKUP(Table6[[#This Row],[Numeric Month]],$N$5:$N$11,$O$5:$O$11)</f>
        <v>Oct</v>
      </c>
      <c r="K976" t="str">
        <f>_xlfn.XLOOKUP(Table6[[#This Row],[Loan Date]],$Q$5:$Q$152,$R$5:$R$152)</f>
        <v>Monday</v>
      </c>
      <c r="L976" t="str">
        <f>_xlfn.XLOOKUP(Table6[[#This Row],[Loan Date]],$Q$5:$Q$152,$S$5:$S$152)</f>
        <v>Week 2</v>
      </c>
    </row>
    <row r="977" spans="1:12" x14ac:dyDescent="0.2">
      <c r="A977" s="1">
        <v>44837</v>
      </c>
      <c r="B977" t="s">
        <v>7</v>
      </c>
      <c r="C977" s="1">
        <v>44837</v>
      </c>
      <c r="D977" t="s">
        <v>969</v>
      </c>
      <c r="E977" t="s">
        <v>37</v>
      </c>
      <c r="F977" t="s">
        <v>37</v>
      </c>
      <c r="G977" t="s">
        <v>20</v>
      </c>
      <c r="H977" t="s">
        <v>1282</v>
      </c>
      <c r="I977">
        <f>MONTH(Table6[[#This Row],[Loan Date]])</f>
        <v>10</v>
      </c>
      <c r="J977" t="str">
        <f>_xlfn.XLOOKUP(Table6[[#This Row],[Numeric Month]],$N$5:$N$11,$O$5:$O$11)</f>
        <v>Oct</v>
      </c>
      <c r="K977" t="str">
        <f>_xlfn.XLOOKUP(Table6[[#This Row],[Loan Date]],$Q$5:$Q$152,$R$5:$R$152)</f>
        <v>Monday</v>
      </c>
      <c r="L977" t="str">
        <f>_xlfn.XLOOKUP(Table6[[#This Row],[Loan Date]],$Q$5:$Q$152,$S$5:$S$152)</f>
        <v>Week 2</v>
      </c>
    </row>
    <row r="978" spans="1:12" x14ac:dyDescent="0.2">
      <c r="A978" s="1">
        <v>44837</v>
      </c>
      <c r="B978" t="s">
        <v>7</v>
      </c>
      <c r="C978" s="1">
        <v>44837</v>
      </c>
      <c r="D978" t="s">
        <v>1510</v>
      </c>
      <c r="E978" t="s">
        <v>49</v>
      </c>
      <c r="F978" t="s">
        <v>49</v>
      </c>
      <c r="G978" t="s">
        <v>20</v>
      </c>
      <c r="H978" t="s">
        <v>1282</v>
      </c>
      <c r="I978">
        <f>MONTH(Table6[[#This Row],[Loan Date]])</f>
        <v>10</v>
      </c>
      <c r="J978" t="str">
        <f>_xlfn.XLOOKUP(Table6[[#This Row],[Numeric Month]],$N$5:$N$11,$O$5:$O$11)</f>
        <v>Oct</v>
      </c>
      <c r="K978" t="str">
        <f>_xlfn.XLOOKUP(Table6[[#This Row],[Loan Date]],$Q$5:$Q$152,$R$5:$R$152)</f>
        <v>Monday</v>
      </c>
      <c r="L978" t="str">
        <f>_xlfn.XLOOKUP(Table6[[#This Row],[Loan Date]],$Q$5:$Q$152,$S$5:$S$152)</f>
        <v>Week 2</v>
      </c>
    </row>
    <row r="979" spans="1:12" x14ac:dyDescent="0.2">
      <c r="A979" s="1">
        <v>44837</v>
      </c>
      <c r="B979" t="s">
        <v>7</v>
      </c>
      <c r="C979" s="1">
        <v>44837</v>
      </c>
      <c r="D979" t="s">
        <v>236</v>
      </c>
      <c r="E979" t="s">
        <v>23</v>
      </c>
      <c r="F979" t="s">
        <v>23</v>
      </c>
      <c r="G979" t="s">
        <v>20</v>
      </c>
      <c r="H979" t="s">
        <v>1282</v>
      </c>
      <c r="I979">
        <f>MONTH(Table6[[#This Row],[Loan Date]])</f>
        <v>10</v>
      </c>
      <c r="J979" t="str">
        <f>_xlfn.XLOOKUP(Table6[[#This Row],[Numeric Month]],$N$5:$N$11,$O$5:$O$11)</f>
        <v>Oct</v>
      </c>
      <c r="K979" t="str">
        <f>_xlfn.XLOOKUP(Table6[[#This Row],[Loan Date]],$Q$5:$Q$152,$R$5:$R$152)</f>
        <v>Monday</v>
      </c>
      <c r="L979" t="str">
        <f>_xlfn.XLOOKUP(Table6[[#This Row],[Loan Date]],$Q$5:$Q$152,$S$5:$S$152)</f>
        <v>Week 2</v>
      </c>
    </row>
    <row r="980" spans="1:12" x14ac:dyDescent="0.2">
      <c r="A980" s="1">
        <v>44837</v>
      </c>
      <c r="B980" t="s">
        <v>7</v>
      </c>
      <c r="C980" s="1">
        <v>44837</v>
      </c>
      <c r="D980" t="s">
        <v>738</v>
      </c>
      <c r="E980" t="s">
        <v>21</v>
      </c>
      <c r="F980" t="s">
        <v>21</v>
      </c>
      <c r="G980" t="s">
        <v>20</v>
      </c>
      <c r="H980" t="s">
        <v>1282</v>
      </c>
      <c r="I980">
        <f>MONTH(Table6[[#This Row],[Loan Date]])</f>
        <v>10</v>
      </c>
      <c r="J980" t="str">
        <f>_xlfn.XLOOKUP(Table6[[#This Row],[Numeric Month]],$N$5:$N$11,$O$5:$O$11)</f>
        <v>Oct</v>
      </c>
      <c r="K980" t="str">
        <f>_xlfn.XLOOKUP(Table6[[#This Row],[Loan Date]],$Q$5:$Q$152,$R$5:$R$152)</f>
        <v>Monday</v>
      </c>
      <c r="L980" t="str">
        <f>_xlfn.XLOOKUP(Table6[[#This Row],[Loan Date]],$Q$5:$Q$152,$S$5:$S$152)</f>
        <v>Week 2</v>
      </c>
    </row>
    <row r="981" spans="1:12" x14ac:dyDescent="0.2">
      <c r="A981" s="1">
        <v>44837</v>
      </c>
      <c r="B981" t="s">
        <v>5</v>
      </c>
      <c r="C981" s="1">
        <v>44844</v>
      </c>
      <c r="D981" t="s">
        <v>108</v>
      </c>
      <c r="E981" t="s">
        <v>52</v>
      </c>
      <c r="F981" t="s">
        <v>51</v>
      </c>
      <c r="G981" t="s">
        <v>1</v>
      </c>
      <c r="H981" t="s">
        <v>1282</v>
      </c>
      <c r="I981">
        <f>MONTH(Table6[[#This Row],[Loan Date]])</f>
        <v>10</v>
      </c>
      <c r="J981" t="str">
        <f>_xlfn.XLOOKUP(Table6[[#This Row],[Numeric Month]],$N$5:$N$11,$O$5:$O$11)</f>
        <v>Oct</v>
      </c>
      <c r="K981" t="str">
        <f>_xlfn.XLOOKUP(Table6[[#This Row],[Loan Date]],$Q$5:$Q$152,$R$5:$R$152)</f>
        <v>Monday</v>
      </c>
      <c r="L981" t="str">
        <f>_xlfn.XLOOKUP(Table6[[#This Row],[Loan Date]],$Q$5:$Q$152,$S$5:$S$152)</f>
        <v>Week 2</v>
      </c>
    </row>
    <row r="982" spans="1:12" x14ac:dyDescent="0.2">
      <c r="A982" s="1">
        <v>44837</v>
      </c>
      <c r="B982" t="s">
        <v>5</v>
      </c>
      <c r="C982" s="1">
        <v>44837</v>
      </c>
      <c r="D982" t="s">
        <v>934</v>
      </c>
      <c r="E982" t="s">
        <v>65</v>
      </c>
      <c r="F982" t="s">
        <v>65</v>
      </c>
      <c r="G982" t="s">
        <v>20</v>
      </c>
      <c r="H982" t="s">
        <v>1282</v>
      </c>
      <c r="I982">
        <f>MONTH(Table6[[#This Row],[Loan Date]])</f>
        <v>10</v>
      </c>
      <c r="J982" t="str">
        <f>_xlfn.XLOOKUP(Table6[[#This Row],[Numeric Month]],$N$5:$N$11,$O$5:$O$11)</f>
        <v>Oct</v>
      </c>
      <c r="K982" t="str">
        <f>_xlfn.XLOOKUP(Table6[[#This Row],[Loan Date]],$Q$5:$Q$152,$R$5:$R$152)</f>
        <v>Monday</v>
      </c>
      <c r="L982" t="str">
        <f>_xlfn.XLOOKUP(Table6[[#This Row],[Loan Date]],$Q$5:$Q$152,$S$5:$S$152)</f>
        <v>Week 2</v>
      </c>
    </row>
    <row r="983" spans="1:12" x14ac:dyDescent="0.2">
      <c r="A983" s="1">
        <v>44837</v>
      </c>
      <c r="B983" t="s">
        <v>5</v>
      </c>
      <c r="C983" s="1">
        <v>44844</v>
      </c>
      <c r="D983" t="s">
        <v>1315</v>
      </c>
      <c r="E983" t="s">
        <v>204</v>
      </c>
      <c r="F983" t="s">
        <v>2</v>
      </c>
      <c r="G983" t="s">
        <v>1</v>
      </c>
      <c r="H983" t="s">
        <v>1282</v>
      </c>
      <c r="I983">
        <f>MONTH(Table6[[#This Row],[Loan Date]])</f>
        <v>10</v>
      </c>
      <c r="J983" t="str">
        <f>_xlfn.XLOOKUP(Table6[[#This Row],[Numeric Month]],$N$5:$N$11,$O$5:$O$11)</f>
        <v>Oct</v>
      </c>
      <c r="K983" t="str">
        <f>_xlfn.XLOOKUP(Table6[[#This Row],[Loan Date]],$Q$5:$Q$152,$R$5:$R$152)</f>
        <v>Monday</v>
      </c>
      <c r="L983" t="str">
        <f>_xlfn.XLOOKUP(Table6[[#This Row],[Loan Date]],$Q$5:$Q$152,$S$5:$S$152)</f>
        <v>Week 2</v>
      </c>
    </row>
    <row r="984" spans="1:12" x14ac:dyDescent="0.2">
      <c r="A984" s="1">
        <v>44837</v>
      </c>
      <c r="B984" t="s">
        <v>7</v>
      </c>
      <c r="C984" s="1">
        <v>44837</v>
      </c>
      <c r="D984" t="s">
        <v>487</v>
      </c>
      <c r="E984" t="s">
        <v>23</v>
      </c>
      <c r="F984" t="s">
        <v>23</v>
      </c>
      <c r="G984" t="s">
        <v>20</v>
      </c>
      <c r="H984" t="s">
        <v>1282</v>
      </c>
      <c r="I984">
        <f>MONTH(Table6[[#This Row],[Loan Date]])</f>
        <v>10</v>
      </c>
      <c r="J984" t="str">
        <f>_xlfn.XLOOKUP(Table6[[#This Row],[Numeric Month]],$N$5:$N$11,$O$5:$O$11)</f>
        <v>Oct</v>
      </c>
      <c r="K984" t="str">
        <f>_xlfn.XLOOKUP(Table6[[#This Row],[Loan Date]],$Q$5:$Q$152,$R$5:$R$152)</f>
        <v>Monday</v>
      </c>
      <c r="L984" t="str">
        <f>_xlfn.XLOOKUP(Table6[[#This Row],[Loan Date]],$Q$5:$Q$152,$S$5:$S$152)</f>
        <v>Week 2</v>
      </c>
    </row>
    <row r="985" spans="1:12" x14ac:dyDescent="0.2">
      <c r="A985" s="1">
        <v>44837</v>
      </c>
      <c r="B985" t="s">
        <v>7</v>
      </c>
      <c r="C985" s="1">
        <v>44844</v>
      </c>
      <c r="D985" t="s">
        <v>978</v>
      </c>
      <c r="E985" t="s">
        <v>52</v>
      </c>
      <c r="F985" t="s">
        <v>51</v>
      </c>
      <c r="G985" t="s">
        <v>1</v>
      </c>
      <c r="H985" t="s">
        <v>1282</v>
      </c>
      <c r="I985">
        <f>MONTH(Table6[[#This Row],[Loan Date]])</f>
        <v>10</v>
      </c>
      <c r="J985" t="str">
        <f>_xlfn.XLOOKUP(Table6[[#This Row],[Numeric Month]],$N$5:$N$11,$O$5:$O$11)</f>
        <v>Oct</v>
      </c>
      <c r="K985" t="str">
        <f>_xlfn.XLOOKUP(Table6[[#This Row],[Loan Date]],$Q$5:$Q$152,$R$5:$R$152)</f>
        <v>Monday</v>
      </c>
      <c r="L985" t="str">
        <f>_xlfn.XLOOKUP(Table6[[#This Row],[Loan Date]],$Q$5:$Q$152,$S$5:$S$152)</f>
        <v>Week 2</v>
      </c>
    </row>
    <row r="986" spans="1:12" x14ac:dyDescent="0.2">
      <c r="A986" s="1">
        <v>44837</v>
      </c>
      <c r="B986" t="s">
        <v>7</v>
      </c>
      <c r="C986" s="1">
        <v>44837</v>
      </c>
      <c r="D986" t="s">
        <v>1491</v>
      </c>
      <c r="E986" t="s">
        <v>23</v>
      </c>
      <c r="F986" t="s">
        <v>23</v>
      </c>
      <c r="G986" t="s">
        <v>20</v>
      </c>
      <c r="H986" t="s">
        <v>1282</v>
      </c>
      <c r="I986">
        <f>MONTH(Table6[[#This Row],[Loan Date]])</f>
        <v>10</v>
      </c>
      <c r="J986" t="str">
        <f>_xlfn.XLOOKUP(Table6[[#This Row],[Numeric Month]],$N$5:$N$11,$O$5:$O$11)</f>
        <v>Oct</v>
      </c>
      <c r="K986" t="str">
        <f>_xlfn.XLOOKUP(Table6[[#This Row],[Loan Date]],$Q$5:$Q$152,$R$5:$R$152)</f>
        <v>Monday</v>
      </c>
      <c r="L986" t="str">
        <f>_xlfn.XLOOKUP(Table6[[#This Row],[Loan Date]],$Q$5:$Q$152,$S$5:$S$152)</f>
        <v>Week 2</v>
      </c>
    </row>
    <row r="987" spans="1:12" x14ac:dyDescent="0.2">
      <c r="A987" s="1">
        <v>44837</v>
      </c>
      <c r="B987" t="s">
        <v>7</v>
      </c>
      <c r="C987" s="1">
        <v>44837</v>
      </c>
      <c r="D987" t="s">
        <v>1523</v>
      </c>
      <c r="E987" t="s">
        <v>21</v>
      </c>
      <c r="F987" t="s">
        <v>21</v>
      </c>
      <c r="G987" t="s">
        <v>20</v>
      </c>
      <c r="H987" t="s">
        <v>1282</v>
      </c>
      <c r="I987">
        <f>MONTH(Table6[[#This Row],[Loan Date]])</f>
        <v>10</v>
      </c>
      <c r="J987" t="str">
        <f>_xlfn.XLOOKUP(Table6[[#This Row],[Numeric Month]],$N$5:$N$11,$O$5:$O$11)</f>
        <v>Oct</v>
      </c>
      <c r="K987" t="str">
        <f>_xlfn.XLOOKUP(Table6[[#This Row],[Loan Date]],$Q$5:$Q$152,$R$5:$R$152)</f>
        <v>Monday</v>
      </c>
      <c r="L987" t="str">
        <f>_xlfn.XLOOKUP(Table6[[#This Row],[Loan Date]],$Q$5:$Q$152,$S$5:$S$152)</f>
        <v>Week 2</v>
      </c>
    </row>
    <row r="988" spans="1:12" x14ac:dyDescent="0.2">
      <c r="A988" s="1">
        <v>44837</v>
      </c>
      <c r="B988" t="s">
        <v>7</v>
      </c>
      <c r="C988" s="1">
        <v>44844</v>
      </c>
      <c r="D988" t="s">
        <v>1291</v>
      </c>
      <c r="E988" t="s">
        <v>52</v>
      </c>
      <c r="F988" t="s">
        <v>51</v>
      </c>
      <c r="G988" t="s">
        <v>1</v>
      </c>
      <c r="H988" t="s">
        <v>1282</v>
      </c>
      <c r="I988">
        <f>MONTH(Table6[[#This Row],[Loan Date]])</f>
        <v>10</v>
      </c>
      <c r="J988" t="str">
        <f>_xlfn.XLOOKUP(Table6[[#This Row],[Numeric Month]],$N$5:$N$11,$O$5:$O$11)</f>
        <v>Oct</v>
      </c>
      <c r="K988" t="str">
        <f>_xlfn.XLOOKUP(Table6[[#This Row],[Loan Date]],$Q$5:$Q$152,$R$5:$R$152)</f>
        <v>Monday</v>
      </c>
      <c r="L988" t="str">
        <f>_xlfn.XLOOKUP(Table6[[#This Row],[Loan Date]],$Q$5:$Q$152,$S$5:$S$152)</f>
        <v>Week 2</v>
      </c>
    </row>
    <row r="989" spans="1:12" x14ac:dyDescent="0.2">
      <c r="A989" s="1">
        <v>44837</v>
      </c>
      <c r="B989" t="s">
        <v>7</v>
      </c>
      <c r="C989" s="1">
        <v>44837</v>
      </c>
      <c r="D989" t="s">
        <v>458</v>
      </c>
      <c r="E989" t="s">
        <v>41</v>
      </c>
      <c r="F989" t="s">
        <v>40</v>
      </c>
      <c r="G989" t="s">
        <v>39</v>
      </c>
      <c r="H989" t="s">
        <v>1282</v>
      </c>
      <c r="I989">
        <f>MONTH(Table6[[#This Row],[Loan Date]])</f>
        <v>10</v>
      </c>
      <c r="J989" t="str">
        <f>_xlfn.XLOOKUP(Table6[[#This Row],[Numeric Month]],$N$5:$N$11,$O$5:$O$11)</f>
        <v>Oct</v>
      </c>
      <c r="K989" t="str">
        <f>_xlfn.XLOOKUP(Table6[[#This Row],[Loan Date]],$Q$5:$Q$152,$R$5:$R$152)</f>
        <v>Monday</v>
      </c>
      <c r="L989" t="str">
        <f>_xlfn.XLOOKUP(Table6[[#This Row],[Loan Date]],$Q$5:$Q$152,$S$5:$S$152)</f>
        <v>Week 2</v>
      </c>
    </row>
    <row r="990" spans="1:12" x14ac:dyDescent="0.2">
      <c r="A990" s="1">
        <v>44837</v>
      </c>
      <c r="B990" t="s">
        <v>7</v>
      </c>
      <c r="C990" s="1">
        <v>44837</v>
      </c>
      <c r="D990" t="s">
        <v>197</v>
      </c>
      <c r="E990" t="s">
        <v>41</v>
      </c>
      <c r="F990" t="s">
        <v>40</v>
      </c>
      <c r="G990" t="s">
        <v>39</v>
      </c>
      <c r="H990" t="s">
        <v>1282</v>
      </c>
      <c r="I990">
        <f>MONTH(Table6[[#This Row],[Loan Date]])</f>
        <v>10</v>
      </c>
      <c r="J990" t="str">
        <f>_xlfn.XLOOKUP(Table6[[#This Row],[Numeric Month]],$N$5:$N$11,$O$5:$O$11)</f>
        <v>Oct</v>
      </c>
      <c r="K990" t="str">
        <f>_xlfn.XLOOKUP(Table6[[#This Row],[Loan Date]],$Q$5:$Q$152,$R$5:$R$152)</f>
        <v>Monday</v>
      </c>
      <c r="L990" t="str">
        <f>_xlfn.XLOOKUP(Table6[[#This Row],[Loan Date]],$Q$5:$Q$152,$S$5:$S$152)</f>
        <v>Week 2</v>
      </c>
    </row>
    <row r="991" spans="1:12" x14ac:dyDescent="0.2">
      <c r="A991" s="1">
        <v>44837</v>
      </c>
      <c r="B991" t="s">
        <v>7</v>
      </c>
      <c r="C991" s="1">
        <v>44837</v>
      </c>
      <c r="D991" t="s">
        <v>390</v>
      </c>
      <c r="E991" t="s">
        <v>23</v>
      </c>
      <c r="F991" t="s">
        <v>23</v>
      </c>
      <c r="G991" t="s">
        <v>20</v>
      </c>
      <c r="H991" t="s">
        <v>1282</v>
      </c>
      <c r="I991">
        <f>MONTH(Table6[[#This Row],[Loan Date]])</f>
        <v>10</v>
      </c>
      <c r="J991" t="str">
        <f>_xlfn.XLOOKUP(Table6[[#This Row],[Numeric Month]],$N$5:$N$11,$O$5:$O$11)</f>
        <v>Oct</v>
      </c>
      <c r="K991" t="str">
        <f>_xlfn.XLOOKUP(Table6[[#This Row],[Loan Date]],$Q$5:$Q$152,$R$5:$R$152)</f>
        <v>Monday</v>
      </c>
      <c r="L991" t="str">
        <f>_xlfn.XLOOKUP(Table6[[#This Row],[Loan Date]],$Q$5:$Q$152,$S$5:$S$152)</f>
        <v>Week 2</v>
      </c>
    </row>
    <row r="992" spans="1:12" x14ac:dyDescent="0.2">
      <c r="A992" s="1">
        <v>44837</v>
      </c>
      <c r="B992" t="s">
        <v>7</v>
      </c>
      <c r="C992" s="1">
        <v>44837</v>
      </c>
      <c r="D992" t="s">
        <v>910</v>
      </c>
      <c r="E992" t="s">
        <v>37</v>
      </c>
      <c r="F992" t="s">
        <v>37</v>
      </c>
      <c r="G992" t="s">
        <v>20</v>
      </c>
      <c r="H992" t="s">
        <v>1282</v>
      </c>
      <c r="I992">
        <f>MONTH(Table6[[#This Row],[Loan Date]])</f>
        <v>10</v>
      </c>
      <c r="J992" t="str">
        <f>_xlfn.XLOOKUP(Table6[[#This Row],[Numeric Month]],$N$5:$N$11,$O$5:$O$11)</f>
        <v>Oct</v>
      </c>
      <c r="K992" t="str">
        <f>_xlfn.XLOOKUP(Table6[[#This Row],[Loan Date]],$Q$5:$Q$152,$R$5:$R$152)</f>
        <v>Monday</v>
      </c>
      <c r="L992" t="str">
        <f>_xlfn.XLOOKUP(Table6[[#This Row],[Loan Date]],$Q$5:$Q$152,$S$5:$S$152)</f>
        <v>Week 2</v>
      </c>
    </row>
    <row r="993" spans="1:12" x14ac:dyDescent="0.2">
      <c r="A993" s="1">
        <v>44837</v>
      </c>
      <c r="B993" t="s">
        <v>7</v>
      </c>
      <c r="C993" s="1">
        <v>44837</v>
      </c>
      <c r="D993" t="s">
        <v>380</v>
      </c>
      <c r="E993" t="s">
        <v>21</v>
      </c>
      <c r="F993" t="s">
        <v>21</v>
      </c>
      <c r="G993" t="s">
        <v>20</v>
      </c>
      <c r="H993" t="s">
        <v>1282</v>
      </c>
      <c r="I993">
        <f>MONTH(Table6[[#This Row],[Loan Date]])</f>
        <v>10</v>
      </c>
      <c r="J993" t="str">
        <f>_xlfn.XLOOKUP(Table6[[#This Row],[Numeric Month]],$N$5:$N$11,$O$5:$O$11)</f>
        <v>Oct</v>
      </c>
      <c r="K993" t="str">
        <f>_xlfn.XLOOKUP(Table6[[#This Row],[Loan Date]],$Q$5:$Q$152,$R$5:$R$152)</f>
        <v>Monday</v>
      </c>
      <c r="L993" t="str">
        <f>_xlfn.XLOOKUP(Table6[[#This Row],[Loan Date]],$Q$5:$Q$152,$S$5:$S$152)</f>
        <v>Week 2</v>
      </c>
    </row>
    <row r="994" spans="1:12" x14ac:dyDescent="0.2">
      <c r="A994" s="1">
        <v>44837</v>
      </c>
      <c r="B994" t="s">
        <v>7</v>
      </c>
      <c r="C994" s="1">
        <v>44837</v>
      </c>
      <c r="D994" t="s">
        <v>923</v>
      </c>
      <c r="E994" t="s">
        <v>37</v>
      </c>
      <c r="F994" t="s">
        <v>37</v>
      </c>
      <c r="G994" t="s">
        <v>20</v>
      </c>
      <c r="H994" t="s">
        <v>1282</v>
      </c>
      <c r="I994">
        <f>MONTH(Table6[[#This Row],[Loan Date]])</f>
        <v>10</v>
      </c>
      <c r="J994" t="str">
        <f>_xlfn.XLOOKUP(Table6[[#This Row],[Numeric Month]],$N$5:$N$11,$O$5:$O$11)</f>
        <v>Oct</v>
      </c>
      <c r="K994" t="str">
        <f>_xlfn.XLOOKUP(Table6[[#This Row],[Loan Date]],$Q$5:$Q$152,$R$5:$R$152)</f>
        <v>Monday</v>
      </c>
      <c r="L994" t="str">
        <f>_xlfn.XLOOKUP(Table6[[#This Row],[Loan Date]],$Q$5:$Q$152,$S$5:$S$152)</f>
        <v>Week 2</v>
      </c>
    </row>
    <row r="995" spans="1:12" x14ac:dyDescent="0.2">
      <c r="A995" s="1">
        <v>44837</v>
      </c>
      <c r="B995" t="s">
        <v>7</v>
      </c>
      <c r="C995" s="1">
        <v>44866</v>
      </c>
      <c r="D995" t="s">
        <v>1080</v>
      </c>
      <c r="E995" t="s">
        <v>9</v>
      </c>
      <c r="F995" t="s">
        <v>8</v>
      </c>
      <c r="G995" t="s">
        <v>1</v>
      </c>
      <c r="H995" t="s">
        <v>1282</v>
      </c>
      <c r="I995">
        <f>MONTH(Table6[[#This Row],[Loan Date]])</f>
        <v>10</v>
      </c>
      <c r="J995" t="str">
        <f>_xlfn.XLOOKUP(Table6[[#This Row],[Numeric Month]],$N$5:$N$11,$O$5:$O$11)</f>
        <v>Oct</v>
      </c>
      <c r="K995" t="str">
        <f>_xlfn.XLOOKUP(Table6[[#This Row],[Loan Date]],$Q$5:$Q$152,$R$5:$R$152)</f>
        <v>Monday</v>
      </c>
      <c r="L995" t="str">
        <f>_xlfn.XLOOKUP(Table6[[#This Row],[Loan Date]],$Q$5:$Q$152,$S$5:$S$152)</f>
        <v>Week 2</v>
      </c>
    </row>
    <row r="996" spans="1:12" x14ac:dyDescent="0.2">
      <c r="A996" s="1">
        <v>44837</v>
      </c>
      <c r="B996" t="s">
        <v>7</v>
      </c>
      <c r="C996" s="1">
        <v>44844</v>
      </c>
      <c r="D996" t="s">
        <v>1009</v>
      </c>
      <c r="E996" t="s">
        <v>52</v>
      </c>
      <c r="F996" t="s">
        <v>51</v>
      </c>
      <c r="G996" t="s">
        <v>1</v>
      </c>
      <c r="H996" t="s">
        <v>1282</v>
      </c>
      <c r="I996">
        <f>MONTH(Table6[[#This Row],[Loan Date]])</f>
        <v>10</v>
      </c>
      <c r="J996" t="str">
        <f>_xlfn.XLOOKUP(Table6[[#This Row],[Numeric Month]],$N$5:$N$11,$O$5:$O$11)</f>
        <v>Oct</v>
      </c>
      <c r="K996" t="str">
        <f>_xlfn.XLOOKUP(Table6[[#This Row],[Loan Date]],$Q$5:$Q$152,$R$5:$R$152)</f>
        <v>Monday</v>
      </c>
      <c r="L996" t="str">
        <f>_xlfn.XLOOKUP(Table6[[#This Row],[Loan Date]],$Q$5:$Q$152,$S$5:$S$152)</f>
        <v>Week 2</v>
      </c>
    </row>
    <row r="997" spans="1:12" x14ac:dyDescent="0.2">
      <c r="A997" s="1">
        <v>44837</v>
      </c>
      <c r="B997" t="s">
        <v>107</v>
      </c>
      <c r="C997" s="1">
        <v>44851</v>
      </c>
      <c r="D997" t="s">
        <v>1300</v>
      </c>
      <c r="E997" t="s">
        <v>204</v>
      </c>
      <c r="F997" t="s">
        <v>2</v>
      </c>
      <c r="G997" t="s">
        <v>1</v>
      </c>
      <c r="H997" t="s">
        <v>1282</v>
      </c>
      <c r="I997">
        <f>MONTH(Table6[[#This Row],[Loan Date]])</f>
        <v>10</v>
      </c>
      <c r="J997" t="str">
        <f>_xlfn.XLOOKUP(Table6[[#This Row],[Numeric Month]],$N$5:$N$11,$O$5:$O$11)</f>
        <v>Oct</v>
      </c>
      <c r="K997" t="str">
        <f>_xlfn.XLOOKUP(Table6[[#This Row],[Loan Date]],$Q$5:$Q$152,$R$5:$R$152)</f>
        <v>Monday</v>
      </c>
      <c r="L997" t="str">
        <f>_xlfn.XLOOKUP(Table6[[#This Row],[Loan Date]],$Q$5:$Q$152,$S$5:$S$152)</f>
        <v>Week 2</v>
      </c>
    </row>
    <row r="998" spans="1:12" x14ac:dyDescent="0.2">
      <c r="A998" s="1">
        <v>44837</v>
      </c>
      <c r="B998" t="s">
        <v>5</v>
      </c>
      <c r="C998" s="1">
        <v>44844</v>
      </c>
      <c r="D998" t="s">
        <v>1334</v>
      </c>
      <c r="E998" t="s">
        <v>52</v>
      </c>
      <c r="F998" t="s">
        <v>51</v>
      </c>
      <c r="G998" t="s">
        <v>1</v>
      </c>
      <c r="H998" t="s">
        <v>1282</v>
      </c>
      <c r="I998">
        <f>MONTH(Table6[[#This Row],[Loan Date]])</f>
        <v>10</v>
      </c>
      <c r="J998" t="str">
        <f>_xlfn.XLOOKUP(Table6[[#This Row],[Numeric Month]],$N$5:$N$11,$O$5:$O$11)</f>
        <v>Oct</v>
      </c>
      <c r="K998" t="str">
        <f>_xlfn.XLOOKUP(Table6[[#This Row],[Loan Date]],$Q$5:$Q$152,$R$5:$R$152)</f>
        <v>Monday</v>
      </c>
      <c r="L998" t="str">
        <f>_xlfn.XLOOKUP(Table6[[#This Row],[Loan Date]],$Q$5:$Q$152,$S$5:$S$152)</f>
        <v>Week 2</v>
      </c>
    </row>
    <row r="999" spans="1:12" x14ac:dyDescent="0.2">
      <c r="A999" s="1">
        <v>44837</v>
      </c>
      <c r="B999" t="s">
        <v>5</v>
      </c>
      <c r="C999" s="1">
        <v>44844</v>
      </c>
      <c r="D999" t="s">
        <v>683</v>
      </c>
      <c r="E999" t="s">
        <v>9</v>
      </c>
      <c r="F999" t="s">
        <v>8</v>
      </c>
      <c r="G999" t="s">
        <v>1</v>
      </c>
      <c r="H999" t="s">
        <v>1282</v>
      </c>
      <c r="I999">
        <f>MONTH(Table6[[#This Row],[Loan Date]])</f>
        <v>10</v>
      </c>
      <c r="J999" t="str">
        <f>_xlfn.XLOOKUP(Table6[[#This Row],[Numeric Month]],$N$5:$N$11,$O$5:$O$11)</f>
        <v>Oct</v>
      </c>
      <c r="K999" t="str">
        <f>_xlfn.XLOOKUP(Table6[[#This Row],[Loan Date]],$Q$5:$Q$152,$R$5:$R$152)</f>
        <v>Monday</v>
      </c>
      <c r="L999" t="str">
        <f>_xlfn.XLOOKUP(Table6[[#This Row],[Loan Date]],$Q$5:$Q$152,$S$5:$S$152)</f>
        <v>Week 2</v>
      </c>
    </row>
    <row r="1000" spans="1:12" x14ac:dyDescent="0.2">
      <c r="A1000" s="1">
        <v>44837</v>
      </c>
      <c r="B1000" t="s">
        <v>7</v>
      </c>
      <c r="C1000" s="1">
        <v>44844</v>
      </c>
      <c r="D1000" t="s">
        <v>496</v>
      </c>
      <c r="E1000" t="s">
        <v>52</v>
      </c>
      <c r="F1000" t="s">
        <v>51</v>
      </c>
      <c r="G1000" t="s">
        <v>1</v>
      </c>
      <c r="H1000" t="s">
        <v>1282</v>
      </c>
      <c r="I1000">
        <f>MONTH(Table6[[#This Row],[Loan Date]])</f>
        <v>10</v>
      </c>
      <c r="J1000" t="str">
        <f>_xlfn.XLOOKUP(Table6[[#This Row],[Numeric Month]],$N$5:$N$11,$O$5:$O$11)</f>
        <v>Oct</v>
      </c>
      <c r="K1000" t="str">
        <f>_xlfn.XLOOKUP(Table6[[#This Row],[Loan Date]],$Q$5:$Q$152,$R$5:$R$152)</f>
        <v>Monday</v>
      </c>
      <c r="L1000" t="str">
        <f>_xlfn.XLOOKUP(Table6[[#This Row],[Loan Date]],$Q$5:$Q$152,$S$5:$S$152)</f>
        <v>Week 2</v>
      </c>
    </row>
    <row r="1001" spans="1:12" x14ac:dyDescent="0.2">
      <c r="A1001" s="1">
        <v>44837</v>
      </c>
      <c r="B1001" t="s">
        <v>5</v>
      </c>
      <c r="C1001" s="1">
        <v>44848</v>
      </c>
      <c r="D1001" t="s">
        <v>54</v>
      </c>
      <c r="E1001" t="s">
        <v>52</v>
      </c>
      <c r="F1001" t="s">
        <v>51</v>
      </c>
      <c r="G1001" t="s">
        <v>1</v>
      </c>
      <c r="H1001" t="s">
        <v>1282</v>
      </c>
      <c r="I1001">
        <f>MONTH(Table6[[#This Row],[Loan Date]])</f>
        <v>10</v>
      </c>
      <c r="J1001" t="str">
        <f>_xlfn.XLOOKUP(Table6[[#This Row],[Numeric Month]],$N$5:$N$11,$O$5:$O$11)</f>
        <v>Oct</v>
      </c>
      <c r="K1001" t="str">
        <f>_xlfn.XLOOKUP(Table6[[#This Row],[Loan Date]],$Q$5:$Q$152,$R$5:$R$152)</f>
        <v>Monday</v>
      </c>
      <c r="L1001" t="str">
        <f>_xlfn.XLOOKUP(Table6[[#This Row],[Loan Date]],$Q$5:$Q$152,$S$5:$S$152)</f>
        <v>Week 2</v>
      </c>
    </row>
    <row r="1002" spans="1:12" x14ac:dyDescent="0.2">
      <c r="A1002" s="1">
        <v>44837</v>
      </c>
      <c r="B1002" t="s">
        <v>7</v>
      </c>
      <c r="C1002" s="1">
        <v>44851</v>
      </c>
      <c r="D1002" t="s">
        <v>903</v>
      </c>
      <c r="E1002" t="s">
        <v>204</v>
      </c>
      <c r="F1002" t="s">
        <v>2</v>
      </c>
      <c r="G1002" t="s">
        <v>1</v>
      </c>
      <c r="H1002" t="s">
        <v>1282</v>
      </c>
      <c r="I1002">
        <f>MONTH(Table6[[#This Row],[Loan Date]])</f>
        <v>10</v>
      </c>
      <c r="J1002" t="str">
        <f>_xlfn.XLOOKUP(Table6[[#This Row],[Numeric Month]],$N$5:$N$11,$O$5:$O$11)</f>
        <v>Oct</v>
      </c>
      <c r="K1002" t="str">
        <f>_xlfn.XLOOKUP(Table6[[#This Row],[Loan Date]],$Q$5:$Q$152,$R$5:$R$152)</f>
        <v>Monday</v>
      </c>
      <c r="L1002" t="str">
        <f>_xlfn.XLOOKUP(Table6[[#This Row],[Loan Date]],$Q$5:$Q$152,$S$5:$S$152)</f>
        <v>Week 2</v>
      </c>
    </row>
    <row r="1003" spans="1:12" x14ac:dyDescent="0.2">
      <c r="A1003" s="1">
        <v>44837</v>
      </c>
      <c r="B1003" t="s">
        <v>7</v>
      </c>
      <c r="C1003" s="1">
        <v>44837</v>
      </c>
      <c r="D1003" t="s">
        <v>384</v>
      </c>
      <c r="E1003" t="s">
        <v>23</v>
      </c>
      <c r="F1003" t="s">
        <v>23</v>
      </c>
      <c r="G1003" t="s">
        <v>20</v>
      </c>
      <c r="H1003" t="s">
        <v>1282</v>
      </c>
      <c r="I1003">
        <f>MONTH(Table6[[#This Row],[Loan Date]])</f>
        <v>10</v>
      </c>
      <c r="J1003" t="str">
        <f>_xlfn.XLOOKUP(Table6[[#This Row],[Numeric Month]],$N$5:$N$11,$O$5:$O$11)</f>
        <v>Oct</v>
      </c>
      <c r="K1003" t="str">
        <f>_xlfn.XLOOKUP(Table6[[#This Row],[Loan Date]],$Q$5:$Q$152,$R$5:$R$152)</f>
        <v>Monday</v>
      </c>
      <c r="L1003" t="str">
        <f>_xlfn.XLOOKUP(Table6[[#This Row],[Loan Date]],$Q$5:$Q$152,$S$5:$S$152)</f>
        <v>Week 2</v>
      </c>
    </row>
    <row r="1004" spans="1:12" x14ac:dyDescent="0.2">
      <c r="A1004" s="1">
        <v>44837</v>
      </c>
      <c r="B1004" t="s">
        <v>7</v>
      </c>
      <c r="C1004" s="1">
        <v>44837</v>
      </c>
      <c r="D1004" t="s">
        <v>33</v>
      </c>
      <c r="E1004" t="s">
        <v>15</v>
      </c>
      <c r="F1004" t="s">
        <v>14</v>
      </c>
      <c r="G1004" t="s">
        <v>1</v>
      </c>
      <c r="H1004" t="s">
        <v>1282</v>
      </c>
      <c r="I1004">
        <f>MONTH(Table6[[#This Row],[Loan Date]])</f>
        <v>10</v>
      </c>
      <c r="J1004" t="str">
        <f>_xlfn.XLOOKUP(Table6[[#This Row],[Numeric Month]],$N$5:$N$11,$O$5:$O$11)</f>
        <v>Oct</v>
      </c>
      <c r="K1004" t="str">
        <f>_xlfn.XLOOKUP(Table6[[#This Row],[Loan Date]],$Q$5:$Q$152,$R$5:$R$152)</f>
        <v>Monday</v>
      </c>
      <c r="L1004" t="str">
        <f>_xlfn.XLOOKUP(Table6[[#This Row],[Loan Date]],$Q$5:$Q$152,$S$5:$S$152)</f>
        <v>Week 2</v>
      </c>
    </row>
    <row r="1005" spans="1:12" x14ac:dyDescent="0.2">
      <c r="A1005" s="1">
        <v>44837</v>
      </c>
      <c r="B1005" t="s">
        <v>7</v>
      </c>
      <c r="C1005" s="1">
        <v>44844</v>
      </c>
      <c r="D1005" t="s">
        <v>625</v>
      </c>
      <c r="E1005" t="s">
        <v>52</v>
      </c>
      <c r="F1005" t="s">
        <v>51</v>
      </c>
      <c r="G1005" t="s">
        <v>1</v>
      </c>
      <c r="H1005" t="s">
        <v>1282</v>
      </c>
      <c r="I1005">
        <f>MONTH(Table6[[#This Row],[Loan Date]])</f>
        <v>10</v>
      </c>
      <c r="J1005" t="str">
        <f>_xlfn.XLOOKUP(Table6[[#This Row],[Numeric Month]],$N$5:$N$11,$O$5:$O$11)</f>
        <v>Oct</v>
      </c>
      <c r="K1005" t="str">
        <f>_xlfn.XLOOKUP(Table6[[#This Row],[Loan Date]],$Q$5:$Q$152,$R$5:$R$152)</f>
        <v>Monday</v>
      </c>
      <c r="L1005" t="str">
        <f>_xlfn.XLOOKUP(Table6[[#This Row],[Loan Date]],$Q$5:$Q$152,$S$5:$S$152)</f>
        <v>Week 2</v>
      </c>
    </row>
    <row r="1006" spans="1:12" x14ac:dyDescent="0.2">
      <c r="A1006" s="1">
        <v>44837</v>
      </c>
      <c r="B1006" t="s">
        <v>7</v>
      </c>
      <c r="C1006" s="1">
        <v>44851</v>
      </c>
      <c r="D1006" t="s">
        <v>1050</v>
      </c>
      <c r="E1006" t="s">
        <v>52</v>
      </c>
      <c r="F1006" t="s">
        <v>51</v>
      </c>
      <c r="G1006" t="s">
        <v>1</v>
      </c>
      <c r="H1006" t="s">
        <v>1282</v>
      </c>
      <c r="I1006">
        <f>MONTH(Table6[[#This Row],[Loan Date]])</f>
        <v>10</v>
      </c>
      <c r="J1006" t="str">
        <f>_xlfn.XLOOKUP(Table6[[#This Row],[Numeric Month]],$N$5:$N$11,$O$5:$O$11)</f>
        <v>Oct</v>
      </c>
      <c r="K1006" t="str">
        <f>_xlfn.XLOOKUP(Table6[[#This Row],[Loan Date]],$Q$5:$Q$152,$R$5:$R$152)</f>
        <v>Monday</v>
      </c>
      <c r="L1006" t="str">
        <f>_xlfn.XLOOKUP(Table6[[#This Row],[Loan Date]],$Q$5:$Q$152,$S$5:$S$152)</f>
        <v>Week 2</v>
      </c>
    </row>
    <row r="1007" spans="1:12" x14ac:dyDescent="0.2">
      <c r="A1007" s="1">
        <v>44837</v>
      </c>
      <c r="B1007" t="s">
        <v>5</v>
      </c>
      <c r="C1007" s="1">
        <v>44837</v>
      </c>
      <c r="D1007" t="s">
        <v>1015</v>
      </c>
      <c r="E1007" t="s">
        <v>23</v>
      </c>
      <c r="F1007" t="s">
        <v>23</v>
      </c>
      <c r="G1007" t="s">
        <v>20</v>
      </c>
      <c r="H1007" t="s">
        <v>1282</v>
      </c>
      <c r="I1007">
        <f>MONTH(Table6[[#This Row],[Loan Date]])</f>
        <v>10</v>
      </c>
      <c r="J1007" t="str">
        <f>_xlfn.XLOOKUP(Table6[[#This Row],[Numeric Month]],$N$5:$N$11,$O$5:$O$11)</f>
        <v>Oct</v>
      </c>
      <c r="K1007" t="str">
        <f>_xlfn.XLOOKUP(Table6[[#This Row],[Loan Date]],$Q$5:$Q$152,$R$5:$R$152)</f>
        <v>Monday</v>
      </c>
      <c r="L1007" t="str">
        <f>_xlfn.XLOOKUP(Table6[[#This Row],[Loan Date]],$Q$5:$Q$152,$S$5:$S$152)</f>
        <v>Week 2</v>
      </c>
    </row>
    <row r="1008" spans="1:12" x14ac:dyDescent="0.2">
      <c r="A1008" s="1">
        <v>44837</v>
      </c>
      <c r="B1008" t="s">
        <v>7</v>
      </c>
      <c r="C1008" s="1">
        <v>44844</v>
      </c>
      <c r="D1008" t="s">
        <v>279</v>
      </c>
      <c r="E1008" t="s">
        <v>52</v>
      </c>
      <c r="F1008" t="s">
        <v>51</v>
      </c>
      <c r="G1008" t="s">
        <v>1</v>
      </c>
      <c r="H1008" t="s">
        <v>1282</v>
      </c>
      <c r="I1008">
        <f>MONTH(Table6[[#This Row],[Loan Date]])</f>
        <v>10</v>
      </c>
      <c r="J1008" t="str">
        <f>_xlfn.XLOOKUP(Table6[[#This Row],[Numeric Month]],$N$5:$N$11,$O$5:$O$11)</f>
        <v>Oct</v>
      </c>
      <c r="K1008" t="str">
        <f>_xlfn.XLOOKUP(Table6[[#This Row],[Loan Date]],$Q$5:$Q$152,$R$5:$R$152)</f>
        <v>Monday</v>
      </c>
      <c r="L1008" t="str">
        <f>_xlfn.XLOOKUP(Table6[[#This Row],[Loan Date]],$Q$5:$Q$152,$S$5:$S$152)</f>
        <v>Week 2</v>
      </c>
    </row>
    <row r="1009" spans="1:12" x14ac:dyDescent="0.2">
      <c r="A1009" s="1">
        <v>44837</v>
      </c>
      <c r="B1009" t="s">
        <v>7</v>
      </c>
      <c r="C1009" s="1">
        <v>44844</v>
      </c>
      <c r="D1009" t="s">
        <v>724</v>
      </c>
      <c r="E1009" t="s">
        <v>52</v>
      </c>
      <c r="F1009" t="s">
        <v>51</v>
      </c>
      <c r="G1009" t="s">
        <v>1</v>
      </c>
      <c r="H1009" t="s">
        <v>1282</v>
      </c>
      <c r="I1009">
        <f>MONTH(Table6[[#This Row],[Loan Date]])</f>
        <v>10</v>
      </c>
      <c r="J1009" t="str">
        <f>_xlfn.XLOOKUP(Table6[[#This Row],[Numeric Month]],$N$5:$N$11,$O$5:$O$11)</f>
        <v>Oct</v>
      </c>
      <c r="K1009" t="str">
        <f>_xlfn.XLOOKUP(Table6[[#This Row],[Loan Date]],$Q$5:$Q$152,$R$5:$R$152)</f>
        <v>Monday</v>
      </c>
      <c r="L1009" t="str">
        <f>_xlfn.XLOOKUP(Table6[[#This Row],[Loan Date]],$Q$5:$Q$152,$S$5:$S$152)</f>
        <v>Week 2</v>
      </c>
    </row>
    <row r="1010" spans="1:12" x14ac:dyDescent="0.2">
      <c r="A1010" s="1">
        <v>44837</v>
      </c>
      <c r="B1010" t="s">
        <v>7</v>
      </c>
      <c r="C1010" s="1">
        <v>44837</v>
      </c>
      <c r="D1010" t="s">
        <v>1460</v>
      </c>
      <c r="E1010" t="s">
        <v>37</v>
      </c>
      <c r="F1010" t="s">
        <v>37</v>
      </c>
      <c r="G1010" t="s">
        <v>20</v>
      </c>
      <c r="H1010" t="s">
        <v>1282</v>
      </c>
      <c r="I1010">
        <f>MONTH(Table6[[#This Row],[Loan Date]])</f>
        <v>10</v>
      </c>
      <c r="J1010" t="str">
        <f>_xlfn.XLOOKUP(Table6[[#This Row],[Numeric Month]],$N$5:$N$11,$O$5:$O$11)</f>
        <v>Oct</v>
      </c>
      <c r="K1010" t="str">
        <f>_xlfn.XLOOKUP(Table6[[#This Row],[Loan Date]],$Q$5:$Q$152,$R$5:$R$152)</f>
        <v>Monday</v>
      </c>
      <c r="L1010" t="str">
        <f>_xlfn.XLOOKUP(Table6[[#This Row],[Loan Date]],$Q$5:$Q$152,$S$5:$S$152)</f>
        <v>Week 2</v>
      </c>
    </row>
    <row r="1011" spans="1:12" x14ac:dyDescent="0.2">
      <c r="A1011" s="1">
        <v>44837</v>
      </c>
      <c r="B1011" t="s">
        <v>5</v>
      </c>
      <c r="C1011" s="1">
        <v>44844</v>
      </c>
      <c r="D1011" t="s">
        <v>273</v>
      </c>
      <c r="E1011" t="s">
        <v>52</v>
      </c>
      <c r="F1011" t="s">
        <v>51</v>
      </c>
      <c r="G1011" t="s">
        <v>1</v>
      </c>
      <c r="H1011" t="s">
        <v>1282</v>
      </c>
      <c r="I1011">
        <f>MONTH(Table6[[#This Row],[Loan Date]])</f>
        <v>10</v>
      </c>
      <c r="J1011" t="str">
        <f>_xlfn.XLOOKUP(Table6[[#This Row],[Numeric Month]],$N$5:$N$11,$O$5:$O$11)</f>
        <v>Oct</v>
      </c>
      <c r="K1011" t="str">
        <f>_xlfn.XLOOKUP(Table6[[#This Row],[Loan Date]],$Q$5:$Q$152,$R$5:$R$152)</f>
        <v>Monday</v>
      </c>
      <c r="L1011" t="str">
        <f>_xlfn.XLOOKUP(Table6[[#This Row],[Loan Date]],$Q$5:$Q$152,$S$5:$S$152)</f>
        <v>Week 2</v>
      </c>
    </row>
    <row r="1012" spans="1:12" x14ac:dyDescent="0.2">
      <c r="A1012" s="1">
        <v>44837</v>
      </c>
      <c r="B1012" t="s">
        <v>7</v>
      </c>
      <c r="C1012" s="1">
        <v>44844</v>
      </c>
      <c r="D1012" t="s">
        <v>308</v>
      </c>
      <c r="E1012" t="s">
        <v>52</v>
      </c>
      <c r="F1012" t="s">
        <v>51</v>
      </c>
      <c r="G1012" t="s">
        <v>1</v>
      </c>
      <c r="H1012" t="s">
        <v>1282</v>
      </c>
      <c r="I1012">
        <f>MONTH(Table6[[#This Row],[Loan Date]])</f>
        <v>10</v>
      </c>
      <c r="J1012" t="str">
        <f>_xlfn.XLOOKUP(Table6[[#This Row],[Numeric Month]],$N$5:$N$11,$O$5:$O$11)</f>
        <v>Oct</v>
      </c>
      <c r="K1012" t="str">
        <f>_xlfn.XLOOKUP(Table6[[#This Row],[Loan Date]],$Q$5:$Q$152,$R$5:$R$152)</f>
        <v>Monday</v>
      </c>
      <c r="L1012" t="str">
        <f>_xlfn.XLOOKUP(Table6[[#This Row],[Loan Date]],$Q$5:$Q$152,$S$5:$S$152)</f>
        <v>Week 2</v>
      </c>
    </row>
    <row r="1013" spans="1:12" x14ac:dyDescent="0.2">
      <c r="A1013" s="1">
        <v>44837</v>
      </c>
      <c r="B1013" t="s">
        <v>7</v>
      </c>
      <c r="C1013" s="1">
        <v>44837</v>
      </c>
      <c r="D1013" t="s">
        <v>320</v>
      </c>
      <c r="E1013" t="s">
        <v>23</v>
      </c>
      <c r="F1013" t="s">
        <v>23</v>
      </c>
      <c r="G1013" t="s">
        <v>20</v>
      </c>
      <c r="H1013" t="s">
        <v>1282</v>
      </c>
      <c r="I1013">
        <f>MONTH(Table6[[#This Row],[Loan Date]])</f>
        <v>10</v>
      </c>
      <c r="J1013" t="str">
        <f>_xlfn.XLOOKUP(Table6[[#This Row],[Numeric Month]],$N$5:$N$11,$O$5:$O$11)</f>
        <v>Oct</v>
      </c>
      <c r="K1013" t="str">
        <f>_xlfn.XLOOKUP(Table6[[#This Row],[Loan Date]],$Q$5:$Q$152,$R$5:$R$152)</f>
        <v>Monday</v>
      </c>
      <c r="L1013" t="str">
        <f>_xlfn.XLOOKUP(Table6[[#This Row],[Loan Date]],$Q$5:$Q$152,$S$5:$S$152)</f>
        <v>Week 2</v>
      </c>
    </row>
    <row r="1014" spans="1:12" x14ac:dyDescent="0.2">
      <c r="A1014" s="1">
        <v>44837</v>
      </c>
      <c r="B1014" t="s">
        <v>7</v>
      </c>
      <c r="C1014" s="1">
        <v>44837</v>
      </c>
      <c r="D1014" t="s">
        <v>99</v>
      </c>
      <c r="E1014" t="s">
        <v>21</v>
      </c>
      <c r="F1014" t="s">
        <v>21</v>
      </c>
      <c r="G1014" t="s">
        <v>20</v>
      </c>
      <c r="H1014" t="s">
        <v>1282</v>
      </c>
      <c r="I1014">
        <f>MONTH(Table6[[#This Row],[Loan Date]])</f>
        <v>10</v>
      </c>
      <c r="J1014" t="str">
        <f>_xlfn.XLOOKUP(Table6[[#This Row],[Numeric Month]],$N$5:$N$11,$O$5:$O$11)</f>
        <v>Oct</v>
      </c>
      <c r="K1014" t="str">
        <f>_xlfn.XLOOKUP(Table6[[#This Row],[Loan Date]],$Q$5:$Q$152,$R$5:$R$152)</f>
        <v>Monday</v>
      </c>
      <c r="L1014" t="str">
        <f>_xlfn.XLOOKUP(Table6[[#This Row],[Loan Date]],$Q$5:$Q$152,$S$5:$S$152)</f>
        <v>Week 2</v>
      </c>
    </row>
    <row r="1015" spans="1:12" x14ac:dyDescent="0.2">
      <c r="A1015" s="1">
        <v>44837</v>
      </c>
      <c r="B1015" t="s">
        <v>7</v>
      </c>
      <c r="C1015" s="1">
        <v>44844</v>
      </c>
      <c r="D1015" t="s">
        <v>953</v>
      </c>
      <c r="E1015" t="s">
        <v>52</v>
      </c>
      <c r="F1015" t="s">
        <v>51</v>
      </c>
      <c r="G1015" t="s">
        <v>1</v>
      </c>
      <c r="H1015" t="s">
        <v>1282</v>
      </c>
      <c r="I1015">
        <f>MONTH(Table6[[#This Row],[Loan Date]])</f>
        <v>10</v>
      </c>
      <c r="J1015" t="str">
        <f>_xlfn.XLOOKUP(Table6[[#This Row],[Numeric Month]],$N$5:$N$11,$O$5:$O$11)</f>
        <v>Oct</v>
      </c>
      <c r="K1015" t="str">
        <f>_xlfn.XLOOKUP(Table6[[#This Row],[Loan Date]],$Q$5:$Q$152,$R$5:$R$152)</f>
        <v>Monday</v>
      </c>
      <c r="L1015" t="str">
        <f>_xlfn.XLOOKUP(Table6[[#This Row],[Loan Date]],$Q$5:$Q$152,$S$5:$S$152)</f>
        <v>Week 2</v>
      </c>
    </row>
    <row r="1016" spans="1:12" x14ac:dyDescent="0.2">
      <c r="A1016" s="1">
        <v>44837</v>
      </c>
      <c r="B1016" t="s">
        <v>7</v>
      </c>
      <c r="C1016" s="1">
        <v>44844</v>
      </c>
      <c r="D1016" t="s">
        <v>1083</v>
      </c>
      <c r="E1016" t="s">
        <v>15</v>
      </c>
      <c r="F1016" t="s">
        <v>14</v>
      </c>
      <c r="G1016" t="s">
        <v>1</v>
      </c>
      <c r="H1016" t="s">
        <v>1282</v>
      </c>
      <c r="I1016">
        <f>MONTH(Table6[[#This Row],[Loan Date]])</f>
        <v>10</v>
      </c>
      <c r="J1016" t="str">
        <f>_xlfn.XLOOKUP(Table6[[#This Row],[Numeric Month]],$N$5:$N$11,$O$5:$O$11)</f>
        <v>Oct</v>
      </c>
      <c r="K1016" t="str">
        <f>_xlfn.XLOOKUP(Table6[[#This Row],[Loan Date]],$Q$5:$Q$152,$R$5:$R$152)</f>
        <v>Monday</v>
      </c>
      <c r="L1016" t="str">
        <f>_xlfn.XLOOKUP(Table6[[#This Row],[Loan Date]],$Q$5:$Q$152,$S$5:$S$152)</f>
        <v>Week 2</v>
      </c>
    </row>
    <row r="1017" spans="1:12" x14ac:dyDescent="0.2">
      <c r="A1017" s="1">
        <v>44837</v>
      </c>
      <c r="B1017" t="s">
        <v>7</v>
      </c>
      <c r="C1017" s="1">
        <v>44844</v>
      </c>
      <c r="D1017" t="s">
        <v>593</v>
      </c>
      <c r="E1017" t="s">
        <v>9</v>
      </c>
      <c r="F1017" t="s">
        <v>8</v>
      </c>
      <c r="G1017" t="s">
        <v>1</v>
      </c>
      <c r="H1017" t="s">
        <v>1282</v>
      </c>
      <c r="I1017">
        <f>MONTH(Table6[[#This Row],[Loan Date]])</f>
        <v>10</v>
      </c>
      <c r="J1017" t="str">
        <f>_xlfn.XLOOKUP(Table6[[#This Row],[Numeric Month]],$N$5:$N$11,$O$5:$O$11)</f>
        <v>Oct</v>
      </c>
      <c r="K1017" t="str">
        <f>_xlfn.XLOOKUP(Table6[[#This Row],[Loan Date]],$Q$5:$Q$152,$R$5:$R$152)</f>
        <v>Monday</v>
      </c>
      <c r="L1017" t="str">
        <f>_xlfn.XLOOKUP(Table6[[#This Row],[Loan Date]],$Q$5:$Q$152,$S$5:$S$152)</f>
        <v>Week 2</v>
      </c>
    </row>
    <row r="1018" spans="1:12" x14ac:dyDescent="0.2">
      <c r="A1018" s="1">
        <v>44837</v>
      </c>
      <c r="B1018" t="s">
        <v>7</v>
      </c>
      <c r="C1018" s="1">
        <v>44848</v>
      </c>
      <c r="D1018" t="s">
        <v>817</v>
      </c>
      <c r="E1018" t="s">
        <v>9</v>
      </c>
      <c r="F1018" t="s">
        <v>8</v>
      </c>
      <c r="G1018" t="s">
        <v>1</v>
      </c>
      <c r="H1018" t="s">
        <v>1282</v>
      </c>
      <c r="I1018">
        <f>MONTH(Table6[[#This Row],[Loan Date]])</f>
        <v>10</v>
      </c>
      <c r="J1018" t="str">
        <f>_xlfn.XLOOKUP(Table6[[#This Row],[Numeric Month]],$N$5:$N$11,$O$5:$O$11)</f>
        <v>Oct</v>
      </c>
      <c r="K1018" t="str">
        <f>_xlfn.XLOOKUP(Table6[[#This Row],[Loan Date]],$Q$5:$Q$152,$R$5:$R$152)</f>
        <v>Monday</v>
      </c>
      <c r="L1018" t="str">
        <f>_xlfn.XLOOKUP(Table6[[#This Row],[Loan Date]],$Q$5:$Q$152,$S$5:$S$152)</f>
        <v>Week 2</v>
      </c>
    </row>
    <row r="1019" spans="1:12" x14ac:dyDescent="0.2">
      <c r="A1019" s="1">
        <v>44837</v>
      </c>
      <c r="B1019" t="s">
        <v>7</v>
      </c>
      <c r="C1019" s="1">
        <v>44859</v>
      </c>
      <c r="D1019" t="s">
        <v>1398</v>
      </c>
      <c r="E1019" t="s">
        <v>52</v>
      </c>
      <c r="F1019" t="s">
        <v>51</v>
      </c>
      <c r="G1019" t="s">
        <v>1</v>
      </c>
      <c r="H1019" t="s">
        <v>1282</v>
      </c>
      <c r="I1019">
        <f>MONTH(Table6[[#This Row],[Loan Date]])</f>
        <v>10</v>
      </c>
      <c r="J1019" t="str">
        <f>_xlfn.XLOOKUP(Table6[[#This Row],[Numeric Month]],$N$5:$N$11,$O$5:$O$11)</f>
        <v>Oct</v>
      </c>
      <c r="K1019" t="str">
        <f>_xlfn.XLOOKUP(Table6[[#This Row],[Loan Date]],$Q$5:$Q$152,$R$5:$R$152)</f>
        <v>Monday</v>
      </c>
      <c r="L1019" t="str">
        <f>_xlfn.XLOOKUP(Table6[[#This Row],[Loan Date]],$Q$5:$Q$152,$S$5:$S$152)</f>
        <v>Week 2</v>
      </c>
    </row>
    <row r="1020" spans="1:12" x14ac:dyDescent="0.2">
      <c r="A1020" s="1">
        <v>44837</v>
      </c>
      <c r="B1020" t="s">
        <v>5</v>
      </c>
      <c r="C1020" s="1">
        <v>44844</v>
      </c>
      <c r="D1020" t="s">
        <v>108</v>
      </c>
      <c r="E1020" t="s">
        <v>52</v>
      </c>
      <c r="F1020" t="s">
        <v>51</v>
      </c>
      <c r="G1020" t="s">
        <v>1</v>
      </c>
      <c r="H1020" t="s">
        <v>1282</v>
      </c>
      <c r="I1020">
        <f>MONTH(Table6[[#This Row],[Loan Date]])</f>
        <v>10</v>
      </c>
      <c r="J1020" t="str">
        <f>_xlfn.XLOOKUP(Table6[[#This Row],[Numeric Month]],$N$5:$N$11,$O$5:$O$11)</f>
        <v>Oct</v>
      </c>
      <c r="K1020" t="str">
        <f>_xlfn.XLOOKUP(Table6[[#This Row],[Loan Date]],$Q$5:$Q$152,$R$5:$R$152)</f>
        <v>Monday</v>
      </c>
      <c r="L1020" t="str">
        <f>_xlfn.XLOOKUP(Table6[[#This Row],[Loan Date]],$Q$5:$Q$152,$S$5:$S$152)</f>
        <v>Week 2</v>
      </c>
    </row>
    <row r="1021" spans="1:12" x14ac:dyDescent="0.2">
      <c r="A1021" s="1">
        <v>44837</v>
      </c>
      <c r="B1021" t="s">
        <v>7</v>
      </c>
      <c r="C1021" s="1">
        <v>44837</v>
      </c>
      <c r="D1021" t="s">
        <v>1491</v>
      </c>
      <c r="E1021" t="s">
        <v>23</v>
      </c>
      <c r="F1021" t="s">
        <v>23</v>
      </c>
      <c r="G1021" t="s">
        <v>20</v>
      </c>
      <c r="H1021" t="s">
        <v>1282</v>
      </c>
      <c r="I1021">
        <f>MONTH(Table6[[#This Row],[Loan Date]])</f>
        <v>10</v>
      </c>
      <c r="J1021" t="str">
        <f>_xlfn.XLOOKUP(Table6[[#This Row],[Numeric Month]],$N$5:$N$11,$O$5:$O$11)</f>
        <v>Oct</v>
      </c>
      <c r="K1021" t="str">
        <f>_xlfn.XLOOKUP(Table6[[#This Row],[Loan Date]],$Q$5:$Q$152,$R$5:$R$152)</f>
        <v>Monday</v>
      </c>
      <c r="L1021" t="str">
        <f>_xlfn.XLOOKUP(Table6[[#This Row],[Loan Date]],$Q$5:$Q$152,$S$5:$S$152)</f>
        <v>Week 2</v>
      </c>
    </row>
    <row r="1022" spans="1:12" x14ac:dyDescent="0.2">
      <c r="A1022" s="1">
        <v>44837</v>
      </c>
      <c r="B1022" t="s">
        <v>7</v>
      </c>
      <c r="C1022" s="1">
        <v>44837</v>
      </c>
      <c r="D1022" t="s">
        <v>1523</v>
      </c>
      <c r="E1022" t="s">
        <v>21</v>
      </c>
      <c r="F1022" t="s">
        <v>21</v>
      </c>
      <c r="G1022" t="s">
        <v>20</v>
      </c>
      <c r="H1022" t="s">
        <v>1282</v>
      </c>
      <c r="I1022">
        <f>MONTH(Table6[[#This Row],[Loan Date]])</f>
        <v>10</v>
      </c>
      <c r="J1022" t="str">
        <f>_xlfn.XLOOKUP(Table6[[#This Row],[Numeric Month]],$N$5:$N$11,$O$5:$O$11)</f>
        <v>Oct</v>
      </c>
      <c r="K1022" t="str">
        <f>_xlfn.XLOOKUP(Table6[[#This Row],[Loan Date]],$Q$5:$Q$152,$R$5:$R$152)</f>
        <v>Monday</v>
      </c>
      <c r="L1022" t="str">
        <f>_xlfn.XLOOKUP(Table6[[#This Row],[Loan Date]],$Q$5:$Q$152,$S$5:$S$152)</f>
        <v>Week 2</v>
      </c>
    </row>
    <row r="1023" spans="1:12" x14ac:dyDescent="0.2">
      <c r="A1023" s="1">
        <v>44837</v>
      </c>
      <c r="B1023" t="s">
        <v>7</v>
      </c>
      <c r="C1023" s="1">
        <v>44837</v>
      </c>
      <c r="D1023" t="s">
        <v>116</v>
      </c>
      <c r="E1023" t="s">
        <v>23</v>
      </c>
      <c r="F1023" t="s">
        <v>23</v>
      </c>
      <c r="G1023" t="s">
        <v>20</v>
      </c>
      <c r="H1023" t="s">
        <v>1282</v>
      </c>
      <c r="I1023">
        <f>MONTH(Table6[[#This Row],[Loan Date]])</f>
        <v>10</v>
      </c>
      <c r="J1023" t="str">
        <f>_xlfn.XLOOKUP(Table6[[#This Row],[Numeric Month]],$N$5:$N$11,$O$5:$O$11)</f>
        <v>Oct</v>
      </c>
      <c r="K1023" t="str">
        <f>_xlfn.XLOOKUP(Table6[[#This Row],[Loan Date]],$Q$5:$Q$152,$R$5:$R$152)</f>
        <v>Monday</v>
      </c>
      <c r="L1023" t="str">
        <f>_xlfn.XLOOKUP(Table6[[#This Row],[Loan Date]],$Q$5:$Q$152,$S$5:$S$152)</f>
        <v>Week 2</v>
      </c>
    </row>
    <row r="1024" spans="1:12" x14ac:dyDescent="0.2">
      <c r="A1024" s="1">
        <v>44837</v>
      </c>
      <c r="B1024" t="s">
        <v>7</v>
      </c>
      <c r="C1024" s="1">
        <v>44837</v>
      </c>
      <c r="D1024" t="s">
        <v>409</v>
      </c>
      <c r="E1024" t="s">
        <v>21</v>
      </c>
      <c r="F1024" t="s">
        <v>21</v>
      </c>
      <c r="G1024" t="s">
        <v>20</v>
      </c>
      <c r="H1024" t="s">
        <v>1282</v>
      </c>
      <c r="I1024">
        <f>MONTH(Table6[[#This Row],[Loan Date]])</f>
        <v>10</v>
      </c>
      <c r="J1024" t="str">
        <f>_xlfn.XLOOKUP(Table6[[#This Row],[Numeric Month]],$N$5:$N$11,$O$5:$O$11)</f>
        <v>Oct</v>
      </c>
      <c r="K1024" t="str">
        <f>_xlfn.XLOOKUP(Table6[[#This Row],[Loan Date]],$Q$5:$Q$152,$R$5:$R$152)</f>
        <v>Monday</v>
      </c>
      <c r="L1024" t="str">
        <f>_xlfn.XLOOKUP(Table6[[#This Row],[Loan Date]],$Q$5:$Q$152,$S$5:$S$152)</f>
        <v>Week 2</v>
      </c>
    </row>
    <row r="1025" spans="1:12" x14ac:dyDescent="0.2">
      <c r="A1025" s="1">
        <v>44837</v>
      </c>
      <c r="B1025" t="s">
        <v>107</v>
      </c>
      <c r="C1025" s="1">
        <v>44844</v>
      </c>
      <c r="D1025" t="s">
        <v>269</v>
      </c>
      <c r="E1025" t="s">
        <v>52</v>
      </c>
      <c r="F1025" t="s">
        <v>51</v>
      </c>
      <c r="G1025" t="s">
        <v>1</v>
      </c>
      <c r="H1025" t="s">
        <v>1282</v>
      </c>
      <c r="I1025">
        <f>MONTH(Table6[[#This Row],[Loan Date]])</f>
        <v>10</v>
      </c>
      <c r="J1025" t="str">
        <f>_xlfn.XLOOKUP(Table6[[#This Row],[Numeric Month]],$N$5:$N$11,$O$5:$O$11)</f>
        <v>Oct</v>
      </c>
      <c r="K1025" t="str">
        <f>_xlfn.XLOOKUP(Table6[[#This Row],[Loan Date]],$Q$5:$Q$152,$R$5:$R$152)</f>
        <v>Monday</v>
      </c>
      <c r="L1025" t="str">
        <f>_xlfn.XLOOKUP(Table6[[#This Row],[Loan Date]],$Q$5:$Q$152,$S$5:$S$152)</f>
        <v>Week 2</v>
      </c>
    </row>
    <row r="1026" spans="1:12" x14ac:dyDescent="0.2">
      <c r="A1026" s="1">
        <v>44838</v>
      </c>
      <c r="B1026" t="s">
        <v>7</v>
      </c>
      <c r="C1026" s="1">
        <v>44838</v>
      </c>
      <c r="D1026" t="s">
        <v>408</v>
      </c>
      <c r="E1026" t="s">
        <v>23</v>
      </c>
      <c r="F1026" t="s">
        <v>23</v>
      </c>
      <c r="G1026" t="s">
        <v>20</v>
      </c>
      <c r="H1026" t="s">
        <v>1282</v>
      </c>
      <c r="I1026">
        <f>MONTH(Table6[[#This Row],[Loan Date]])</f>
        <v>10</v>
      </c>
      <c r="J1026" t="str">
        <f>_xlfn.XLOOKUP(Table6[[#This Row],[Numeric Month]],$N$5:$N$11,$O$5:$O$11)</f>
        <v>Oct</v>
      </c>
      <c r="K1026" t="str">
        <f>_xlfn.XLOOKUP(Table6[[#This Row],[Loan Date]],$Q$5:$Q$152,$R$5:$R$152)</f>
        <v>Tuesday</v>
      </c>
      <c r="L1026" t="str">
        <f>_xlfn.XLOOKUP(Table6[[#This Row],[Loan Date]],$Q$5:$Q$152,$S$5:$S$152)</f>
        <v>Week 2</v>
      </c>
    </row>
    <row r="1027" spans="1:12" x14ac:dyDescent="0.2">
      <c r="A1027" s="1">
        <v>44838</v>
      </c>
      <c r="B1027" t="s">
        <v>7</v>
      </c>
      <c r="C1027" s="1">
        <v>44838</v>
      </c>
      <c r="D1027" t="s">
        <v>1169</v>
      </c>
      <c r="E1027" t="s">
        <v>168</v>
      </c>
      <c r="F1027" t="s">
        <v>168</v>
      </c>
      <c r="G1027" t="s">
        <v>20</v>
      </c>
      <c r="H1027" t="s">
        <v>1282</v>
      </c>
      <c r="I1027">
        <f>MONTH(Table6[[#This Row],[Loan Date]])</f>
        <v>10</v>
      </c>
      <c r="J1027" t="str">
        <f>_xlfn.XLOOKUP(Table6[[#This Row],[Numeric Month]],$N$5:$N$11,$O$5:$O$11)</f>
        <v>Oct</v>
      </c>
      <c r="K1027" t="str">
        <f>_xlfn.XLOOKUP(Table6[[#This Row],[Loan Date]],$Q$5:$Q$152,$R$5:$R$152)</f>
        <v>Tuesday</v>
      </c>
      <c r="L1027" t="str">
        <f>_xlfn.XLOOKUP(Table6[[#This Row],[Loan Date]],$Q$5:$Q$152,$S$5:$S$152)</f>
        <v>Week 2</v>
      </c>
    </row>
    <row r="1028" spans="1:12" x14ac:dyDescent="0.2">
      <c r="A1028" s="1">
        <v>44838</v>
      </c>
      <c r="B1028" t="s">
        <v>7</v>
      </c>
      <c r="C1028" s="1">
        <v>44852</v>
      </c>
      <c r="D1028" t="s">
        <v>87</v>
      </c>
      <c r="E1028" t="s">
        <v>9</v>
      </c>
      <c r="F1028" t="s">
        <v>8</v>
      </c>
      <c r="G1028" t="s">
        <v>1</v>
      </c>
      <c r="H1028" t="s">
        <v>1282</v>
      </c>
      <c r="I1028">
        <f>MONTH(Table6[[#This Row],[Loan Date]])</f>
        <v>10</v>
      </c>
      <c r="J1028" t="str">
        <f>_xlfn.XLOOKUP(Table6[[#This Row],[Numeric Month]],$N$5:$N$11,$O$5:$O$11)</f>
        <v>Oct</v>
      </c>
      <c r="K1028" t="str">
        <f>_xlfn.XLOOKUP(Table6[[#This Row],[Loan Date]],$Q$5:$Q$152,$R$5:$R$152)</f>
        <v>Tuesday</v>
      </c>
      <c r="L1028" t="str">
        <f>_xlfn.XLOOKUP(Table6[[#This Row],[Loan Date]],$Q$5:$Q$152,$S$5:$S$152)</f>
        <v>Week 2</v>
      </c>
    </row>
    <row r="1029" spans="1:12" x14ac:dyDescent="0.2">
      <c r="A1029" s="1">
        <v>44838</v>
      </c>
      <c r="B1029" t="s">
        <v>7</v>
      </c>
      <c r="C1029" s="1">
        <v>44838</v>
      </c>
      <c r="D1029" t="s">
        <v>1547</v>
      </c>
      <c r="E1029" t="s">
        <v>122</v>
      </c>
      <c r="F1029" t="s">
        <v>122</v>
      </c>
      <c r="G1029" t="s">
        <v>11</v>
      </c>
      <c r="H1029" t="s">
        <v>1282</v>
      </c>
      <c r="I1029">
        <f>MONTH(Table6[[#This Row],[Loan Date]])</f>
        <v>10</v>
      </c>
      <c r="J1029" t="str">
        <f>_xlfn.XLOOKUP(Table6[[#This Row],[Numeric Month]],$N$5:$N$11,$O$5:$O$11)</f>
        <v>Oct</v>
      </c>
      <c r="K1029" t="str">
        <f>_xlfn.XLOOKUP(Table6[[#This Row],[Loan Date]],$Q$5:$Q$152,$R$5:$R$152)</f>
        <v>Tuesday</v>
      </c>
      <c r="L1029" t="str">
        <f>_xlfn.XLOOKUP(Table6[[#This Row],[Loan Date]],$Q$5:$Q$152,$S$5:$S$152)</f>
        <v>Week 2</v>
      </c>
    </row>
    <row r="1030" spans="1:12" x14ac:dyDescent="0.2">
      <c r="A1030" s="1">
        <v>44838</v>
      </c>
      <c r="B1030" t="s">
        <v>7</v>
      </c>
      <c r="C1030" s="1">
        <v>44838</v>
      </c>
      <c r="D1030" t="s">
        <v>969</v>
      </c>
      <c r="E1030" t="s">
        <v>37</v>
      </c>
      <c r="F1030" t="s">
        <v>37</v>
      </c>
      <c r="G1030" t="s">
        <v>20</v>
      </c>
      <c r="H1030" t="s">
        <v>1282</v>
      </c>
      <c r="I1030">
        <f>MONTH(Table6[[#This Row],[Loan Date]])</f>
        <v>10</v>
      </c>
      <c r="J1030" t="str">
        <f>_xlfn.XLOOKUP(Table6[[#This Row],[Numeric Month]],$N$5:$N$11,$O$5:$O$11)</f>
        <v>Oct</v>
      </c>
      <c r="K1030" t="str">
        <f>_xlfn.XLOOKUP(Table6[[#This Row],[Loan Date]],$Q$5:$Q$152,$R$5:$R$152)</f>
        <v>Tuesday</v>
      </c>
      <c r="L1030" t="str">
        <f>_xlfn.XLOOKUP(Table6[[#This Row],[Loan Date]],$Q$5:$Q$152,$S$5:$S$152)</f>
        <v>Week 2</v>
      </c>
    </row>
    <row r="1031" spans="1:12" x14ac:dyDescent="0.2">
      <c r="A1031" s="1">
        <v>44838</v>
      </c>
      <c r="B1031" t="s">
        <v>5</v>
      </c>
      <c r="C1031" s="1">
        <v>44838</v>
      </c>
      <c r="D1031" t="s">
        <v>29</v>
      </c>
      <c r="E1031" t="s">
        <v>23</v>
      </c>
      <c r="F1031" t="s">
        <v>23</v>
      </c>
      <c r="G1031" t="s">
        <v>20</v>
      </c>
      <c r="H1031" t="s">
        <v>1282</v>
      </c>
      <c r="I1031">
        <f>MONTH(Table6[[#This Row],[Loan Date]])</f>
        <v>10</v>
      </c>
      <c r="J1031" t="str">
        <f>_xlfn.XLOOKUP(Table6[[#This Row],[Numeric Month]],$N$5:$N$11,$O$5:$O$11)</f>
        <v>Oct</v>
      </c>
      <c r="K1031" t="str">
        <f>_xlfn.XLOOKUP(Table6[[#This Row],[Loan Date]],$Q$5:$Q$152,$R$5:$R$152)</f>
        <v>Tuesday</v>
      </c>
      <c r="L1031" t="str">
        <f>_xlfn.XLOOKUP(Table6[[#This Row],[Loan Date]],$Q$5:$Q$152,$S$5:$S$152)</f>
        <v>Week 2</v>
      </c>
    </row>
    <row r="1032" spans="1:12" x14ac:dyDescent="0.2">
      <c r="A1032" s="1">
        <v>44838</v>
      </c>
      <c r="B1032" t="s">
        <v>5</v>
      </c>
      <c r="C1032" s="1">
        <v>44838</v>
      </c>
      <c r="D1032" t="s">
        <v>952</v>
      </c>
      <c r="E1032" t="s">
        <v>37</v>
      </c>
      <c r="F1032" t="s">
        <v>37</v>
      </c>
      <c r="G1032" t="s">
        <v>20</v>
      </c>
      <c r="H1032" t="s">
        <v>1282</v>
      </c>
      <c r="I1032">
        <f>MONTH(Table6[[#This Row],[Loan Date]])</f>
        <v>10</v>
      </c>
      <c r="J1032" t="str">
        <f>_xlfn.XLOOKUP(Table6[[#This Row],[Numeric Month]],$N$5:$N$11,$O$5:$O$11)</f>
        <v>Oct</v>
      </c>
      <c r="K1032" t="str">
        <f>_xlfn.XLOOKUP(Table6[[#This Row],[Loan Date]],$Q$5:$Q$152,$R$5:$R$152)</f>
        <v>Tuesday</v>
      </c>
      <c r="L1032" t="str">
        <f>_xlfn.XLOOKUP(Table6[[#This Row],[Loan Date]],$Q$5:$Q$152,$S$5:$S$152)</f>
        <v>Week 2</v>
      </c>
    </row>
    <row r="1033" spans="1:12" x14ac:dyDescent="0.2">
      <c r="A1033" s="1">
        <v>44838</v>
      </c>
      <c r="B1033" t="s">
        <v>5</v>
      </c>
      <c r="C1033" s="1">
        <v>44838</v>
      </c>
      <c r="D1033" t="s">
        <v>1523</v>
      </c>
      <c r="E1033" t="s">
        <v>21</v>
      </c>
      <c r="F1033" t="s">
        <v>21</v>
      </c>
      <c r="G1033" t="s">
        <v>20</v>
      </c>
      <c r="H1033" t="s">
        <v>1282</v>
      </c>
      <c r="I1033">
        <f>MONTH(Table6[[#This Row],[Loan Date]])</f>
        <v>10</v>
      </c>
      <c r="J1033" t="str">
        <f>_xlfn.XLOOKUP(Table6[[#This Row],[Numeric Month]],$N$5:$N$11,$O$5:$O$11)</f>
        <v>Oct</v>
      </c>
      <c r="K1033" t="str">
        <f>_xlfn.XLOOKUP(Table6[[#This Row],[Loan Date]],$Q$5:$Q$152,$R$5:$R$152)</f>
        <v>Tuesday</v>
      </c>
      <c r="L1033" t="str">
        <f>_xlfn.XLOOKUP(Table6[[#This Row],[Loan Date]],$Q$5:$Q$152,$S$5:$S$152)</f>
        <v>Week 2</v>
      </c>
    </row>
    <row r="1034" spans="1:12" x14ac:dyDescent="0.2">
      <c r="A1034" s="1">
        <v>44838</v>
      </c>
      <c r="B1034" t="s">
        <v>107</v>
      </c>
      <c r="C1034" s="1">
        <v>44859</v>
      </c>
      <c r="D1034" t="s">
        <v>857</v>
      </c>
      <c r="E1034" t="s">
        <v>15</v>
      </c>
      <c r="F1034" t="s">
        <v>14</v>
      </c>
      <c r="G1034" t="s">
        <v>1</v>
      </c>
      <c r="H1034" t="s">
        <v>1282</v>
      </c>
      <c r="I1034">
        <f>MONTH(Table6[[#This Row],[Loan Date]])</f>
        <v>10</v>
      </c>
      <c r="J1034" t="str">
        <f>_xlfn.XLOOKUP(Table6[[#This Row],[Numeric Month]],$N$5:$N$11,$O$5:$O$11)</f>
        <v>Oct</v>
      </c>
      <c r="K1034" t="str">
        <f>_xlfn.XLOOKUP(Table6[[#This Row],[Loan Date]],$Q$5:$Q$152,$R$5:$R$152)</f>
        <v>Tuesday</v>
      </c>
      <c r="L1034" t="str">
        <f>_xlfn.XLOOKUP(Table6[[#This Row],[Loan Date]],$Q$5:$Q$152,$S$5:$S$152)</f>
        <v>Week 2</v>
      </c>
    </row>
    <row r="1035" spans="1:12" x14ac:dyDescent="0.2">
      <c r="A1035" s="1">
        <v>44838</v>
      </c>
      <c r="B1035" t="s">
        <v>5</v>
      </c>
      <c r="C1035" s="1">
        <v>44838</v>
      </c>
      <c r="D1035" t="s">
        <v>74</v>
      </c>
      <c r="E1035" t="s">
        <v>49</v>
      </c>
      <c r="F1035" t="s">
        <v>49</v>
      </c>
      <c r="G1035" t="s">
        <v>20</v>
      </c>
      <c r="H1035" t="s">
        <v>1282</v>
      </c>
      <c r="I1035">
        <f>MONTH(Table6[[#This Row],[Loan Date]])</f>
        <v>10</v>
      </c>
      <c r="J1035" t="str">
        <f>_xlfn.XLOOKUP(Table6[[#This Row],[Numeric Month]],$N$5:$N$11,$O$5:$O$11)</f>
        <v>Oct</v>
      </c>
      <c r="K1035" t="str">
        <f>_xlfn.XLOOKUP(Table6[[#This Row],[Loan Date]],$Q$5:$Q$152,$R$5:$R$152)</f>
        <v>Tuesday</v>
      </c>
      <c r="L1035" t="str">
        <f>_xlfn.XLOOKUP(Table6[[#This Row],[Loan Date]],$Q$5:$Q$152,$S$5:$S$152)</f>
        <v>Week 2</v>
      </c>
    </row>
    <row r="1036" spans="1:12" x14ac:dyDescent="0.2">
      <c r="A1036" s="1">
        <v>44838</v>
      </c>
      <c r="B1036" t="s">
        <v>7</v>
      </c>
      <c r="C1036" s="1">
        <v>44838</v>
      </c>
      <c r="D1036" t="s">
        <v>1454</v>
      </c>
      <c r="E1036" t="s">
        <v>37</v>
      </c>
      <c r="F1036" t="s">
        <v>37</v>
      </c>
      <c r="G1036" t="s">
        <v>20</v>
      </c>
      <c r="H1036" t="s">
        <v>1282</v>
      </c>
      <c r="I1036">
        <f>MONTH(Table6[[#This Row],[Loan Date]])</f>
        <v>10</v>
      </c>
      <c r="J1036" t="str">
        <f>_xlfn.XLOOKUP(Table6[[#This Row],[Numeric Month]],$N$5:$N$11,$O$5:$O$11)</f>
        <v>Oct</v>
      </c>
      <c r="K1036" t="str">
        <f>_xlfn.XLOOKUP(Table6[[#This Row],[Loan Date]],$Q$5:$Q$152,$R$5:$R$152)</f>
        <v>Tuesday</v>
      </c>
      <c r="L1036" t="str">
        <f>_xlfn.XLOOKUP(Table6[[#This Row],[Loan Date]],$Q$5:$Q$152,$S$5:$S$152)</f>
        <v>Week 2</v>
      </c>
    </row>
    <row r="1037" spans="1:12" x14ac:dyDescent="0.2">
      <c r="A1037" s="1">
        <v>44838</v>
      </c>
      <c r="B1037" t="s">
        <v>7</v>
      </c>
      <c r="C1037" s="1">
        <v>44838</v>
      </c>
      <c r="D1037" t="s">
        <v>1524</v>
      </c>
      <c r="E1037" t="s">
        <v>23</v>
      </c>
      <c r="F1037" t="s">
        <v>23</v>
      </c>
      <c r="G1037" t="s">
        <v>20</v>
      </c>
      <c r="H1037" t="s">
        <v>1282</v>
      </c>
      <c r="I1037">
        <f>MONTH(Table6[[#This Row],[Loan Date]])</f>
        <v>10</v>
      </c>
      <c r="J1037" t="str">
        <f>_xlfn.XLOOKUP(Table6[[#This Row],[Numeric Month]],$N$5:$N$11,$O$5:$O$11)</f>
        <v>Oct</v>
      </c>
      <c r="K1037" t="str">
        <f>_xlfn.XLOOKUP(Table6[[#This Row],[Loan Date]],$Q$5:$Q$152,$R$5:$R$152)</f>
        <v>Tuesday</v>
      </c>
      <c r="L1037" t="str">
        <f>_xlfn.XLOOKUP(Table6[[#This Row],[Loan Date]],$Q$5:$Q$152,$S$5:$S$152)</f>
        <v>Week 2</v>
      </c>
    </row>
    <row r="1038" spans="1:12" x14ac:dyDescent="0.2">
      <c r="A1038" s="1">
        <v>44838</v>
      </c>
      <c r="B1038" t="s">
        <v>7</v>
      </c>
      <c r="C1038" s="1">
        <v>44838</v>
      </c>
      <c r="D1038" t="s">
        <v>917</v>
      </c>
      <c r="E1038" t="s">
        <v>37</v>
      </c>
      <c r="F1038" t="s">
        <v>37</v>
      </c>
      <c r="G1038" t="s">
        <v>20</v>
      </c>
      <c r="H1038" t="s">
        <v>1282</v>
      </c>
      <c r="I1038">
        <f>MONTH(Table6[[#This Row],[Loan Date]])</f>
        <v>10</v>
      </c>
      <c r="J1038" t="str">
        <f>_xlfn.XLOOKUP(Table6[[#This Row],[Numeric Month]],$N$5:$N$11,$O$5:$O$11)</f>
        <v>Oct</v>
      </c>
      <c r="K1038" t="str">
        <f>_xlfn.XLOOKUP(Table6[[#This Row],[Loan Date]],$Q$5:$Q$152,$R$5:$R$152)</f>
        <v>Tuesday</v>
      </c>
      <c r="L1038" t="str">
        <f>_xlfn.XLOOKUP(Table6[[#This Row],[Loan Date]],$Q$5:$Q$152,$S$5:$S$152)</f>
        <v>Week 2</v>
      </c>
    </row>
    <row r="1039" spans="1:12" x14ac:dyDescent="0.2">
      <c r="A1039" s="1">
        <v>44838</v>
      </c>
      <c r="B1039" t="s">
        <v>7</v>
      </c>
      <c r="C1039" s="1">
        <v>44838</v>
      </c>
      <c r="D1039" t="s">
        <v>409</v>
      </c>
      <c r="E1039" t="s">
        <v>21</v>
      </c>
      <c r="F1039" t="s">
        <v>21</v>
      </c>
      <c r="G1039" t="s">
        <v>20</v>
      </c>
      <c r="H1039" t="s">
        <v>1282</v>
      </c>
      <c r="I1039">
        <f>MONTH(Table6[[#This Row],[Loan Date]])</f>
        <v>10</v>
      </c>
      <c r="J1039" t="str">
        <f>_xlfn.XLOOKUP(Table6[[#This Row],[Numeric Month]],$N$5:$N$11,$O$5:$O$11)</f>
        <v>Oct</v>
      </c>
      <c r="K1039" t="str">
        <f>_xlfn.XLOOKUP(Table6[[#This Row],[Loan Date]],$Q$5:$Q$152,$R$5:$R$152)</f>
        <v>Tuesday</v>
      </c>
      <c r="L1039" t="str">
        <f>_xlfn.XLOOKUP(Table6[[#This Row],[Loan Date]],$Q$5:$Q$152,$S$5:$S$152)</f>
        <v>Week 2</v>
      </c>
    </row>
    <row r="1040" spans="1:12" x14ac:dyDescent="0.2">
      <c r="A1040" s="1">
        <v>44838</v>
      </c>
      <c r="B1040" t="s">
        <v>5</v>
      </c>
      <c r="C1040" s="1">
        <v>44838</v>
      </c>
      <c r="D1040" t="s">
        <v>1546</v>
      </c>
      <c r="E1040" t="s">
        <v>485</v>
      </c>
      <c r="F1040" t="s">
        <v>223</v>
      </c>
      <c r="G1040" t="s">
        <v>11</v>
      </c>
      <c r="H1040" t="s">
        <v>1282</v>
      </c>
      <c r="I1040">
        <f>MONTH(Table6[[#This Row],[Loan Date]])</f>
        <v>10</v>
      </c>
      <c r="J1040" t="str">
        <f>_xlfn.XLOOKUP(Table6[[#This Row],[Numeric Month]],$N$5:$N$11,$O$5:$O$11)</f>
        <v>Oct</v>
      </c>
      <c r="K1040" t="str">
        <f>_xlfn.XLOOKUP(Table6[[#This Row],[Loan Date]],$Q$5:$Q$152,$R$5:$R$152)</f>
        <v>Tuesday</v>
      </c>
      <c r="L1040" t="str">
        <f>_xlfn.XLOOKUP(Table6[[#This Row],[Loan Date]],$Q$5:$Q$152,$S$5:$S$152)</f>
        <v>Week 2</v>
      </c>
    </row>
    <row r="1041" spans="1:12" x14ac:dyDescent="0.2">
      <c r="A1041" s="1">
        <v>44838</v>
      </c>
      <c r="B1041" t="s">
        <v>5</v>
      </c>
      <c r="C1041" s="1">
        <v>44838</v>
      </c>
      <c r="D1041" t="s">
        <v>1139</v>
      </c>
      <c r="E1041" t="s">
        <v>485</v>
      </c>
      <c r="F1041" t="s">
        <v>223</v>
      </c>
      <c r="G1041" t="s">
        <v>11</v>
      </c>
      <c r="H1041" t="s">
        <v>1282</v>
      </c>
      <c r="I1041">
        <f>MONTH(Table6[[#This Row],[Loan Date]])</f>
        <v>10</v>
      </c>
      <c r="J1041" t="str">
        <f>_xlfn.XLOOKUP(Table6[[#This Row],[Numeric Month]],$N$5:$N$11,$O$5:$O$11)</f>
        <v>Oct</v>
      </c>
      <c r="K1041" t="str">
        <f>_xlfn.XLOOKUP(Table6[[#This Row],[Loan Date]],$Q$5:$Q$152,$R$5:$R$152)</f>
        <v>Tuesday</v>
      </c>
      <c r="L1041" t="str">
        <f>_xlfn.XLOOKUP(Table6[[#This Row],[Loan Date]],$Q$5:$Q$152,$S$5:$S$152)</f>
        <v>Week 2</v>
      </c>
    </row>
    <row r="1042" spans="1:12" x14ac:dyDescent="0.2">
      <c r="A1042" s="1">
        <v>44838</v>
      </c>
      <c r="B1042" t="s">
        <v>7</v>
      </c>
      <c r="C1042" s="1">
        <v>44838</v>
      </c>
      <c r="D1042" t="s">
        <v>911</v>
      </c>
      <c r="E1042" t="s">
        <v>37</v>
      </c>
      <c r="F1042" t="s">
        <v>37</v>
      </c>
      <c r="G1042" t="s">
        <v>20</v>
      </c>
      <c r="H1042" t="s">
        <v>1282</v>
      </c>
      <c r="I1042">
        <f>MONTH(Table6[[#This Row],[Loan Date]])</f>
        <v>10</v>
      </c>
      <c r="J1042" t="str">
        <f>_xlfn.XLOOKUP(Table6[[#This Row],[Numeric Month]],$N$5:$N$11,$O$5:$O$11)</f>
        <v>Oct</v>
      </c>
      <c r="K1042" t="str">
        <f>_xlfn.XLOOKUP(Table6[[#This Row],[Loan Date]],$Q$5:$Q$152,$R$5:$R$152)</f>
        <v>Tuesday</v>
      </c>
      <c r="L1042" t="str">
        <f>_xlfn.XLOOKUP(Table6[[#This Row],[Loan Date]],$Q$5:$Q$152,$S$5:$S$152)</f>
        <v>Week 2</v>
      </c>
    </row>
    <row r="1043" spans="1:12" x14ac:dyDescent="0.2">
      <c r="A1043" s="1">
        <v>44838</v>
      </c>
      <c r="B1043" t="s">
        <v>7</v>
      </c>
      <c r="C1043" s="1">
        <v>44838</v>
      </c>
      <c r="D1043" t="s">
        <v>910</v>
      </c>
      <c r="E1043" t="s">
        <v>37</v>
      </c>
      <c r="F1043" t="s">
        <v>37</v>
      </c>
      <c r="G1043" t="s">
        <v>20</v>
      </c>
      <c r="H1043" t="s">
        <v>1282</v>
      </c>
      <c r="I1043">
        <f>MONTH(Table6[[#This Row],[Loan Date]])</f>
        <v>10</v>
      </c>
      <c r="J1043" t="str">
        <f>_xlfn.XLOOKUP(Table6[[#This Row],[Numeric Month]],$N$5:$N$11,$O$5:$O$11)</f>
        <v>Oct</v>
      </c>
      <c r="K1043" t="str">
        <f>_xlfn.XLOOKUP(Table6[[#This Row],[Loan Date]],$Q$5:$Q$152,$R$5:$R$152)</f>
        <v>Tuesday</v>
      </c>
      <c r="L1043" t="str">
        <f>_xlfn.XLOOKUP(Table6[[#This Row],[Loan Date]],$Q$5:$Q$152,$S$5:$S$152)</f>
        <v>Week 2</v>
      </c>
    </row>
    <row r="1044" spans="1:12" x14ac:dyDescent="0.2">
      <c r="A1044" s="1">
        <v>44838</v>
      </c>
      <c r="B1044" t="s">
        <v>7</v>
      </c>
      <c r="C1044" s="1">
        <v>44838</v>
      </c>
      <c r="D1044" t="s">
        <v>380</v>
      </c>
      <c r="E1044" t="s">
        <v>21</v>
      </c>
      <c r="F1044" t="s">
        <v>21</v>
      </c>
      <c r="G1044" t="s">
        <v>20</v>
      </c>
      <c r="H1044" t="s">
        <v>1282</v>
      </c>
      <c r="I1044">
        <f>MONTH(Table6[[#This Row],[Loan Date]])</f>
        <v>10</v>
      </c>
      <c r="J1044" t="str">
        <f>_xlfn.XLOOKUP(Table6[[#This Row],[Numeric Month]],$N$5:$N$11,$O$5:$O$11)</f>
        <v>Oct</v>
      </c>
      <c r="K1044" t="str">
        <f>_xlfn.XLOOKUP(Table6[[#This Row],[Loan Date]],$Q$5:$Q$152,$R$5:$R$152)</f>
        <v>Tuesday</v>
      </c>
      <c r="L1044" t="str">
        <f>_xlfn.XLOOKUP(Table6[[#This Row],[Loan Date]],$Q$5:$Q$152,$S$5:$S$152)</f>
        <v>Week 2</v>
      </c>
    </row>
    <row r="1045" spans="1:12" x14ac:dyDescent="0.2">
      <c r="A1045" s="1">
        <v>44838</v>
      </c>
      <c r="B1045" t="s">
        <v>7</v>
      </c>
      <c r="C1045" s="1">
        <v>44838</v>
      </c>
      <c r="D1045" t="s">
        <v>1336</v>
      </c>
      <c r="E1045" t="s">
        <v>204</v>
      </c>
      <c r="F1045" t="s">
        <v>2</v>
      </c>
      <c r="G1045" t="s">
        <v>1</v>
      </c>
      <c r="H1045" t="s">
        <v>1282</v>
      </c>
      <c r="I1045">
        <f>MONTH(Table6[[#This Row],[Loan Date]])</f>
        <v>10</v>
      </c>
      <c r="J1045" t="str">
        <f>_xlfn.XLOOKUP(Table6[[#This Row],[Numeric Month]],$N$5:$N$11,$O$5:$O$11)</f>
        <v>Oct</v>
      </c>
      <c r="K1045" t="str">
        <f>_xlfn.XLOOKUP(Table6[[#This Row],[Loan Date]],$Q$5:$Q$152,$R$5:$R$152)</f>
        <v>Tuesday</v>
      </c>
      <c r="L1045" t="str">
        <f>_xlfn.XLOOKUP(Table6[[#This Row],[Loan Date]],$Q$5:$Q$152,$S$5:$S$152)</f>
        <v>Week 2</v>
      </c>
    </row>
    <row r="1046" spans="1:12" x14ac:dyDescent="0.2">
      <c r="A1046" s="1">
        <v>44838</v>
      </c>
      <c r="B1046" t="s">
        <v>7</v>
      </c>
      <c r="C1046" s="1">
        <v>44838</v>
      </c>
      <c r="D1046" t="s">
        <v>1491</v>
      </c>
      <c r="E1046" t="s">
        <v>23</v>
      </c>
      <c r="F1046" t="s">
        <v>23</v>
      </c>
      <c r="G1046" t="s">
        <v>20</v>
      </c>
      <c r="H1046" t="s">
        <v>1282</v>
      </c>
      <c r="I1046">
        <f>MONTH(Table6[[#This Row],[Loan Date]])</f>
        <v>10</v>
      </c>
      <c r="J1046" t="str">
        <f>_xlfn.XLOOKUP(Table6[[#This Row],[Numeric Month]],$N$5:$N$11,$O$5:$O$11)</f>
        <v>Oct</v>
      </c>
      <c r="K1046" t="str">
        <f>_xlfn.XLOOKUP(Table6[[#This Row],[Loan Date]],$Q$5:$Q$152,$R$5:$R$152)</f>
        <v>Tuesday</v>
      </c>
      <c r="L1046" t="str">
        <f>_xlfn.XLOOKUP(Table6[[#This Row],[Loan Date]],$Q$5:$Q$152,$S$5:$S$152)</f>
        <v>Week 2</v>
      </c>
    </row>
    <row r="1047" spans="1:12" x14ac:dyDescent="0.2">
      <c r="A1047" s="1">
        <v>44838</v>
      </c>
      <c r="B1047" t="s">
        <v>7</v>
      </c>
      <c r="C1047" s="1">
        <v>44928</v>
      </c>
      <c r="D1047" t="s">
        <v>121</v>
      </c>
      <c r="E1047" t="s">
        <v>80</v>
      </c>
      <c r="F1047" t="s">
        <v>79</v>
      </c>
      <c r="G1047" t="s">
        <v>79</v>
      </c>
      <c r="H1047" t="s">
        <v>1282</v>
      </c>
      <c r="I1047">
        <f>MONTH(Table6[[#This Row],[Loan Date]])</f>
        <v>10</v>
      </c>
      <c r="J1047" t="str">
        <f>_xlfn.XLOOKUP(Table6[[#This Row],[Numeric Month]],$N$5:$N$11,$O$5:$O$11)</f>
        <v>Oct</v>
      </c>
      <c r="K1047" t="str">
        <f>_xlfn.XLOOKUP(Table6[[#This Row],[Loan Date]],$Q$5:$Q$152,$R$5:$R$152)</f>
        <v>Tuesday</v>
      </c>
      <c r="L1047" t="str">
        <f>_xlfn.XLOOKUP(Table6[[#This Row],[Loan Date]],$Q$5:$Q$152,$S$5:$S$152)</f>
        <v>Week 2</v>
      </c>
    </row>
    <row r="1048" spans="1:12" x14ac:dyDescent="0.2">
      <c r="A1048" s="1">
        <v>44838</v>
      </c>
      <c r="B1048" t="s">
        <v>7</v>
      </c>
      <c r="C1048" s="1">
        <v>44838</v>
      </c>
      <c r="D1048" t="s">
        <v>923</v>
      </c>
      <c r="E1048" t="s">
        <v>37</v>
      </c>
      <c r="F1048" t="s">
        <v>37</v>
      </c>
      <c r="G1048" t="s">
        <v>20</v>
      </c>
      <c r="H1048" t="s">
        <v>1282</v>
      </c>
      <c r="I1048">
        <f>MONTH(Table6[[#This Row],[Loan Date]])</f>
        <v>10</v>
      </c>
      <c r="J1048" t="str">
        <f>_xlfn.XLOOKUP(Table6[[#This Row],[Numeric Month]],$N$5:$N$11,$O$5:$O$11)</f>
        <v>Oct</v>
      </c>
      <c r="K1048" t="str">
        <f>_xlfn.XLOOKUP(Table6[[#This Row],[Loan Date]],$Q$5:$Q$152,$R$5:$R$152)</f>
        <v>Tuesday</v>
      </c>
      <c r="L1048" t="str">
        <f>_xlfn.XLOOKUP(Table6[[#This Row],[Loan Date]],$Q$5:$Q$152,$S$5:$S$152)</f>
        <v>Week 2</v>
      </c>
    </row>
    <row r="1049" spans="1:12" x14ac:dyDescent="0.2">
      <c r="A1049" s="1">
        <v>44838</v>
      </c>
      <c r="B1049" t="s">
        <v>5</v>
      </c>
      <c r="C1049" s="1">
        <v>44838</v>
      </c>
      <c r="D1049" t="s">
        <v>1292</v>
      </c>
      <c r="E1049" t="s">
        <v>204</v>
      </c>
      <c r="F1049" t="s">
        <v>2</v>
      </c>
      <c r="G1049" t="s">
        <v>1</v>
      </c>
      <c r="H1049" t="s">
        <v>1282</v>
      </c>
      <c r="I1049">
        <f>MONTH(Table6[[#This Row],[Loan Date]])</f>
        <v>10</v>
      </c>
      <c r="J1049" t="str">
        <f>_xlfn.XLOOKUP(Table6[[#This Row],[Numeric Month]],$N$5:$N$11,$O$5:$O$11)</f>
        <v>Oct</v>
      </c>
      <c r="K1049" t="str">
        <f>_xlfn.XLOOKUP(Table6[[#This Row],[Loan Date]],$Q$5:$Q$152,$R$5:$R$152)</f>
        <v>Tuesday</v>
      </c>
      <c r="L1049" t="str">
        <f>_xlfn.XLOOKUP(Table6[[#This Row],[Loan Date]],$Q$5:$Q$152,$S$5:$S$152)</f>
        <v>Week 2</v>
      </c>
    </row>
    <row r="1050" spans="1:12" x14ac:dyDescent="0.2">
      <c r="A1050" s="1">
        <v>44838</v>
      </c>
      <c r="B1050" t="s">
        <v>5</v>
      </c>
      <c r="C1050" s="1">
        <v>44845</v>
      </c>
      <c r="D1050" t="s">
        <v>1382</v>
      </c>
      <c r="E1050" t="s">
        <v>204</v>
      </c>
      <c r="F1050" t="s">
        <v>2</v>
      </c>
      <c r="G1050" t="s">
        <v>1</v>
      </c>
      <c r="H1050" t="s">
        <v>1282</v>
      </c>
      <c r="I1050">
        <f>MONTH(Table6[[#This Row],[Loan Date]])</f>
        <v>10</v>
      </c>
      <c r="J1050" t="str">
        <f>_xlfn.XLOOKUP(Table6[[#This Row],[Numeric Month]],$N$5:$N$11,$O$5:$O$11)</f>
        <v>Oct</v>
      </c>
      <c r="K1050" t="str">
        <f>_xlfn.XLOOKUP(Table6[[#This Row],[Loan Date]],$Q$5:$Q$152,$R$5:$R$152)</f>
        <v>Tuesday</v>
      </c>
      <c r="L1050" t="str">
        <f>_xlfn.XLOOKUP(Table6[[#This Row],[Loan Date]],$Q$5:$Q$152,$S$5:$S$152)</f>
        <v>Week 2</v>
      </c>
    </row>
    <row r="1051" spans="1:12" x14ac:dyDescent="0.2">
      <c r="A1051" s="1">
        <v>44838</v>
      </c>
      <c r="B1051" t="s">
        <v>7</v>
      </c>
      <c r="C1051" s="1">
        <v>44928</v>
      </c>
      <c r="D1051" t="s">
        <v>1168</v>
      </c>
      <c r="E1051" t="s">
        <v>80</v>
      </c>
      <c r="F1051" t="s">
        <v>79</v>
      </c>
      <c r="G1051" t="s">
        <v>79</v>
      </c>
      <c r="H1051" t="s">
        <v>1282</v>
      </c>
      <c r="I1051">
        <f>MONTH(Table6[[#This Row],[Loan Date]])</f>
        <v>10</v>
      </c>
      <c r="J1051" t="str">
        <f>_xlfn.XLOOKUP(Table6[[#This Row],[Numeric Month]],$N$5:$N$11,$O$5:$O$11)</f>
        <v>Oct</v>
      </c>
      <c r="K1051" t="str">
        <f>_xlfn.XLOOKUP(Table6[[#This Row],[Loan Date]],$Q$5:$Q$152,$R$5:$R$152)</f>
        <v>Tuesday</v>
      </c>
      <c r="L1051" t="str">
        <f>_xlfn.XLOOKUP(Table6[[#This Row],[Loan Date]],$Q$5:$Q$152,$S$5:$S$152)</f>
        <v>Week 2</v>
      </c>
    </row>
    <row r="1052" spans="1:12" x14ac:dyDescent="0.2">
      <c r="A1052" s="1">
        <v>44838</v>
      </c>
      <c r="B1052" t="s">
        <v>5</v>
      </c>
      <c r="C1052" s="1">
        <v>44838</v>
      </c>
      <c r="D1052" t="s">
        <v>560</v>
      </c>
      <c r="E1052" t="s">
        <v>122</v>
      </c>
      <c r="F1052" t="s">
        <v>122</v>
      </c>
      <c r="G1052" t="s">
        <v>11</v>
      </c>
      <c r="H1052" t="s">
        <v>1282</v>
      </c>
      <c r="I1052">
        <f>MONTH(Table6[[#This Row],[Loan Date]])</f>
        <v>10</v>
      </c>
      <c r="J1052" t="str">
        <f>_xlfn.XLOOKUP(Table6[[#This Row],[Numeric Month]],$N$5:$N$11,$O$5:$O$11)</f>
        <v>Oct</v>
      </c>
      <c r="K1052" t="str">
        <f>_xlfn.XLOOKUP(Table6[[#This Row],[Loan Date]],$Q$5:$Q$152,$R$5:$R$152)</f>
        <v>Tuesday</v>
      </c>
      <c r="L1052" t="str">
        <f>_xlfn.XLOOKUP(Table6[[#This Row],[Loan Date]],$Q$5:$Q$152,$S$5:$S$152)</f>
        <v>Week 2</v>
      </c>
    </row>
    <row r="1053" spans="1:12" x14ac:dyDescent="0.2">
      <c r="A1053" s="1">
        <v>44838</v>
      </c>
      <c r="B1053" t="s">
        <v>7</v>
      </c>
      <c r="C1053" s="1">
        <v>44838</v>
      </c>
      <c r="D1053" t="s">
        <v>1508</v>
      </c>
      <c r="E1053" t="s">
        <v>162</v>
      </c>
      <c r="F1053" t="s">
        <v>162</v>
      </c>
      <c r="G1053" t="s">
        <v>11</v>
      </c>
      <c r="H1053" t="s">
        <v>1282</v>
      </c>
      <c r="I1053">
        <f>MONTH(Table6[[#This Row],[Loan Date]])</f>
        <v>10</v>
      </c>
      <c r="J1053" t="str">
        <f>_xlfn.XLOOKUP(Table6[[#This Row],[Numeric Month]],$N$5:$N$11,$O$5:$O$11)</f>
        <v>Oct</v>
      </c>
      <c r="K1053" t="str">
        <f>_xlfn.XLOOKUP(Table6[[#This Row],[Loan Date]],$Q$5:$Q$152,$R$5:$R$152)</f>
        <v>Tuesday</v>
      </c>
      <c r="L1053" t="str">
        <f>_xlfn.XLOOKUP(Table6[[#This Row],[Loan Date]],$Q$5:$Q$152,$S$5:$S$152)</f>
        <v>Week 2</v>
      </c>
    </row>
    <row r="1054" spans="1:12" x14ac:dyDescent="0.2">
      <c r="A1054" s="1">
        <v>44838</v>
      </c>
      <c r="B1054" t="s">
        <v>7</v>
      </c>
      <c r="C1054" s="1">
        <v>44838</v>
      </c>
      <c r="D1054" t="s">
        <v>320</v>
      </c>
      <c r="E1054" t="s">
        <v>23</v>
      </c>
      <c r="F1054" t="s">
        <v>23</v>
      </c>
      <c r="G1054" t="s">
        <v>20</v>
      </c>
      <c r="H1054" t="s">
        <v>1282</v>
      </c>
      <c r="I1054">
        <f>MONTH(Table6[[#This Row],[Loan Date]])</f>
        <v>10</v>
      </c>
      <c r="J1054" t="str">
        <f>_xlfn.XLOOKUP(Table6[[#This Row],[Numeric Month]],$N$5:$N$11,$O$5:$O$11)</f>
        <v>Oct</v>
      </c>
      <c r="K1054" t="str">
        <f>_xlfn.XLOOKUP(Table6[[#This Row],[Loan Date]],$Q$5:$Q$152,$R$5:$R$152)</f>
        <v>Tuesday</v>
      </c>
      <c r="L1054" t="str">
        <f>_xlfn.XLOOKUP(Table6[[#This Row],[Loan Date]],$Q$5:$Q$152,$S$5:$S$152)</f>
        <v>Week 2</v>
      </c>
    </row>
    <row r="1055" spans="1:12" x14ac:dyDescent="0.2">
      <c r="A1055" s="1">
        <v>44838</v>
      </c>
      <c r="B1055" t="s">
        <v>7</v>
      </c>
      <c r="C1055" s="1">
        <v>44838</v>
      </c>
      <c r="D1055" t="s">
        <v>99</v>
      </c>
      <c r="E1055" t="s">
        <v>21</v>
      </c>
      <c r="F1055" t="s">
        <v>21</v>
      </c>
      <c r="G1055" t="s">
        <v>20</v>
      </c>
      <c r="H1055" t="s">
        <v>1282</v>
      </c>
      <c r="I1055">
        <f>MONTH(Table6[[#This Row],[Loan Date]])</f>
        <v>10</v>
      </c>
      <c r="J1055" t="str">
        <f>_xlfn.XLOOKUP(Table6[[#This Row],[Numeric Month]],$N$5:$N$11,$O$5:$O$11)</f>
        <v>Oct</v>
      </c>
      <c r="K1055" t="str">
        <f>_xlfn.XLOOKUP(Table6[[#This Row],[Loan Date]],$Q$5:$Q$152,$R$5:$R$152)</f>
        <v>Tuesday</v>
      </c>
      <c r="L1055" t="str">
        <f>_xlfn.XLOOKUP(Table6[[#This Row],[Loan Date]],$Q$5:$Q$152,$S$5:$S$152)</f>
        <v>Week 2</v>
      </c>
    </row>
    <row r="1056" spans="1:12" x14ac:dyDescent="0.2">
      <c r="A1056" s="1">
        <v>44838</v>
      </c>
      <c r="B1056" t="s">
        <v>7</v>
      </c>
      <c r="C1056" s="1">
        <v>44845</v>
      </c>
      <c r="D1056" t="s">
        <v>865</v>
      </c>
      <c r="E1056" t="s">
        <v>52</v>
      </c>
      <c r="F1056" t="s">
        <v>51</v>
      </c>
      <c r="G1056" t="s">
        <v>1</v>
      </c>
      <c r="H1056" t="s">
        <v>1282</v>
      </c>
      <c r="I1056">
        <f>MONTH(Table6[[#This Row],[Loan Date]])</f>
        <v>10</v>
      </c>
      <c r="J1056" t="str">
        <f>_xlfn.XLOOKUP(Table6[[#This Row],[Numeric Month]],$N$5:$N$11,$O$5:$O$11)</f>
        <v>Oct</v>
      </c>
      <c r="K1056" t="str">
        <f>_xlfn.XLOOKUP(Table6[[#This Row],[Loan Date]],$Q$5:$Q$152,$R$5:$R$152)</f>
        <v>Tuesday</v>
      </c>
      <c r="L1056" t="str">
        <f>_xlfn.XLOOKUP(Table6[[#This Row],[Loan Date]],$Q$5:$Q$152,$S$5:$S$152)</f>
        <v>Week 2</v>
      </c>
    </row>
    <row r="1057" spans="1:12" x14ac:dyDescent="0.2">
      <c r="A1057" s="1">
        <v>44838</v>
      </c>
      <c r="B1057" t="s">
        <v>7</v>
      </c>
      <c r="C1057" s="1">
        <v>44838</v>
      </c>
      <c r="D1057" t="s">
        <v>116</v>
      </c>
      <c r="E1057" t="s">
        <v>23</v>
      </c>
      <c r="F1057" t="s">
        <v>23</v>
      </c>
      <c r="G1057" t="s">
        <v>20</v>
      </c>
      <c r="H1057" t="s">
        <v>1282</v>
      </c>
      <c r="I1057">
        <f>MONTH(Table6[[#This Row],[Loan Date]])</f>
        <v>10</v>
      </c>
      <c r="J1057" t="str">
        <f>_xlfn.XLOOKUP(Table6[[#This Row],[Numeric Month]],$N$5:$N$11,$O$5:$O$11)</f>
        <v>Oct</v>
      </c>
      <c r="K1057" t="str">
        <f>_xlfn.XLOOKUP(Table6[[#This Row],[Loan Date]],$Q$5:$Q$152,$R$5:$R$152)</f>
        <v>Tuesday</v>
      </c>
      <c r="L1057" t="str">
        <f>_xlfn.XLOOKUP(Table6[[#This Row],[Loan Date]],$Q$5:$Q$152,$S$5:$S$152)</f>
        <v>Week 2</v>
      </c>
    </row>
    <row r="1058" spans="1:12" x14ac:dyDescent="0.2">
      <c r="A1058" s="1">
        <v>44838</v>
      </c>
      <c r="B1058" t="s">
        <v>5</v>
      </c>
      <c r="C1058" s="1">
        <v>44845</v>
      </c>
      <c r="D1058" t="s">
        <v>477</v>
      </c>
      <c r="E1058" t="s">
        <v>9</v>
      </c>
      <c r="F1058" t="s">
        <v>8</v>
      </c>
      <c r="G1058" t="s">
        <v>1</v>
      </c>
      <c r="H1058" t="s">
        <v>1282</v>
      </c>
      <c r="I1058">
        <f>MONTH(Table6[[#This Row],[Loan Date]])</f>
        <v>10</v>
      </c>
      <c r="J1058" t="str">
        <f>_xlfn.XLOOKUP(Table6[[#This Row],[Numeric Month]],$N$5:$N$11,$O$5:$O$11)</f>
        <v>Oct</v>
      </c>
      <c r="K1058" t="str">
        <f>_xlfn.XLOOKUP(Table6[[#This Row],[Loan Date]],$Q$5:$Q$152,$R$5:$R$152)</f>
        <v>Tuesday</v>
      </c>
      <c r="L1058" t="str">
        <f>_xlfn.XLOOKUP(Table6[[#This Row],[Loan Date]],$Q$5:$Q$152,$S$5:$S$152)</f>
        <v>Week 2</v>
      </c>
    </row>
    <row r="1059" spans="1:12" x14ac:dyDescent="0.2">
      <c r="A1059" s="1">
        <v>44838</v>
      </c>
      <c r="B1059" t="s">
        <v>5</v>
      </c>
      <c r="C1059" s="1">
        <v>44845</v>
      </c>
      <c r="D1059" t="s">
        <v>1327</v>
      </c>
      <c r="E1059" t="s">
        <v>204</v>
      </c>
      <c r="F1059" t="s">
        <v>2</v>
      </c>
      <c r="G1059" t="s">
        <v>1</v>
      </c>
      <c r="H1059" t="s">
        <v>1282</v>
      </c>
      <c r="I1059">
        <f>MONTH(Table6[[#This Row],[Loan Date]])</f>
        <v>10</v>
      </c>
      <c r="J1059" t="str">
        <f>_xlfn.XLOOKUP(Table6[[#This Row],[Numeric Month]],$N$5:$N$11,$O$5:$O$11)</f>
        <v>Oct</v>
      </c>
      <c r="K1059" t="str">
        <f>_xlfn.XLOOKUP(Table6[[#This Row],[Loan Date]],$Q$5:$Q$152,$R$5:$R$152)</f>
        <v>Tuesday</v>
      </c>
      <c r="L1059" t="str">
        <f>_xlfn.XLOOKUP(Table6[[#This Row],[Loan Date]],$Q$5:$Q$152,$S$5:$S$152)</f>
        <v>Week 2</v>
      </c>
    </row>
    <row r="1060" spans="1:12" x14ac:dyDescent="0.2">
      <c r="A1060" s="1">
        <v>44838</v>
      </c>
      <c r="B1060" t="s">
        <v>5</v>
      </c>
      <c r="C1060" s="1">
        <v>44838</v>
      </c>
      <c r="D1060" t="s">
        <v>916</v>
      </c>
      <c r="E1060" t="s">
        <v>37</v>
      </c>
      <c r="F1060" t="s">
        <v>37</v>
      </c>
      <c r="G1060" t="s">
        <v>20</v>
      </c>
      <c r="H1060" t="s">
        <v>1282</v>
      </c>
      <c r="I1060">
        <f>MONTH(Table6[[#This Row],[Loan Date]])</f>
        <v>10</v>
      </c>
      <c r="J1060" t="str">
        <f>_xlfn.XLOOKUP(Table6[[#This Row],[Numeric Month]],$N$5:$N$11,$O$5:$O$11)</f>
        <v>Oct</v>
      </c>
      <c r="K1060" t="str">
        <f>_xlfn.XLOOKUP(Table6[[#This Row],[Loan Date]],$Q$5:$Q$152,$R$5:$R$152)</f>
        <v>Tuesday</v>
      </c>
      <c r="L1060" t="str">
        <f>_xlfn.XLOOKUP(Table6[[#This Row],[Loan Date]],$Q$5:$Q$152,$S$5:$S$152)</f>
        <v>Week 2</v>
      </c>
    </row>
    <row r="1061" spans="1:12" x14ac:dyDescent="0.2">
      <c r="A1061" s="1">
        <v>44838</v>
      </c>
      <c r="B1061" t="s">
        <v>5</v>
      </c>
      <c r="C1061" s="1">
        <v>44838</v>
      </c>
      <c r="D1061" t="s">
        <v>934</v>
      </c>
      <c r="E1061" t="s">
        <v>65</v>
      </c>
      <c r="F1061" t="s">
        <v>65</v>
      </c>
      <c r="G1061" t="s">
        <v>20</v>
      </c>
      <c r="H1061" t="s">
        <v>1282</v>
      </c>
      <c r="I1061">
        <f>MONTH(Table6[[#This Row],[Loan Date]])</f>
        <v>10</v>
      </c>
      <c r="J1061" t="str">
        <f>_xlfn.XLOOKUP(Table6[[#This Row],[Numeric Month]],$N$5:$N$11,$O$5:$O$11)</f>
        <v>Oct</v>
      </c>
      <c r="K1061" t="str">
        <f>_xlfn.XLOOKUP(Table6[[#This Row],[Loan Date]],$Q$5:$Q$152,$R$5:$R$152)</f>
        <v>Tuesday</v>
      </c>
      <c r="L1061" t="str">
        <f>_xlfn.XLOOKUP(Table6[[#This Row],[Loan Date]],$Q$5:$Q$152,$S$5:$S$152)</f>
        <v>Week 2</v>
      </c>
    </row>
    <row r="1062" spans="1:12" x14ac:dyDescent="0.2">
      <c r="A1062" s="1">
        <v>44838</v>
      </c>
      <c r="B1062" t="s">
        <v>5</v>
      </c>
      <c r="C1062" s="1">
        <v>44838</v>
      </c>
      <c r="D1062" t="s">
        <v>1314</v>
      </c>
      <c r="E1062" t="s">
        <v>65</v>
      </c>
      <c r="F1062" t="s">
        <v>65</v>
      </c>
      <c r="G1062" t="s">
        <v>20</v>
      </c>
      <c r="H1062" t="s">
        <v>1282</v>
      </c>
      <c r="I1062">
        <f>MONTH(Table6[[#This Row],[Loan Date]])</f>
        <v>10</v>
      </c>
      <c r="J1062" t="str">
        <f>_xlfn.XLOOKUP(Table6[[#This Row],[Numeric Month]],$N$5:$N$11,$O$5:$O$11)</f>
        <v>Oct</v>
      </c>
      <c r="K1062" t="str">
        <f>_xlfn.XLOOKUP(Table6[[#This Row],[Loan Date]],$Q$5:$Q$152,$R$5:$R$152)</f>
        <v>Tuesday</v>
      </c>
      <c r="L1062" t="str">
        <f>_xlfn.XLOOKUP(Table6[[#This Row],[Loan Date]],$Q$5:$Q$152,$S$5:$S$152)</f>
        <v>Week 2</v>
      </c>
    </row>
    <row r="1063" spans="1:12" x14ac:dyDescent="0.2">
      <c r="A1063" s="1">
        <v>44838</v>
      </c>
      <c r="B1063" t="s">
        <v>7</v>
      </c>
      <c r="C1063" s="1">
        <v>44838</v>
      </c>
      <c r="D1063" t="s">
        <v>74</v>
      </c>
      <c r="E1063" t="s">
        <v>49</v>
      </c>
      <c r="F1063" t="s">
        <v>49</v>
      </c>
      <c r="G1063" t="s">
        <v>20</v>
      </c>
      <c r="H1063" t="s">
        <v>1282</v>
      </c>
      <c r="I1063">
        <f>MONTH(Table6[[#This Row],[Loan Date]])</f>
        <v>10</v>
      </c>
      <c r="J1063" t="str">
        <f>_xlfn.XLOOKUP(Table6[[#This Row],[Numeric Month]],$N$5:$N$11,$O$5:$O$11)</f>
        <v>Oct</v>
      </c>
      <c r="K1063" t="str">
        <f>_xlfn.XLOOKUP(Table6[[#This Row],[Loan Date]],$Q$5:$Q$152,$R$5:$R$152)</f>
        <v>Tuesday</v>
      </c>
      <c r="L1063" t="str">
        <f>_xlfn.XLOOKUP(Table6[[#This Row],[Loan Date]],$Q$5:$Q$152,$S$5:$S$152)</f>
        <v>Week 2</v>
      </c>
    </row>
    <row r="1064" spans="1:12" x14ac:dyDescent="0.2">
      <c r="A1064" s="1">
        <v>44838</v>
      </c>
      <c r="B1064" t="s">
        <v>7</v>
      </c>
      <c r="C1064" s="1">
        <v>44838</v>
      </c>
      <c r="D1064" t="s">
        <v>790</v>
      </c>
      <c r="E1064" t="s">
        <v>41</v>
      </c>
      <c r="F1064" t="s">
        <v>40</v>
      </c>
      <c r="G1064" t="s">
        <v>39</v>
      </c>
      <c r="H1064" t="s">
        <v>1282</v>
      </c>
      <c r="I1064">
        <f>MONTH(Table6[[#This Row],[Loan Date]])</f>
        <v>10</v>
      </c>
      <c r="J1064" t="str">
        <f>_xlfn.XLOOKUP(Table6[[#This Row],[Numeric Month]],$N$5:$N$11,$O$5:$O$11)</f>
        <v>Oct</v>
      </c>
      <c r="K1064" t="str">
        <f>_xlfn.XLOOKUP(Table6[[#This Row],[Loan Date]],$Q$5:$Q$152,$R$5:$R$152)</f>
        <v>Tuesday</v>
      </c>
      <c r="L1064" t="str">
        <f>_xlfn.XLOOKUP(Table6[[#This Row],[Loan Date]],$Q$5:$Q$152,$S$5:$S$152)</f>
        <v>Week 2</v>
      </c>
    </row>
    <row r="1065" spans="1:12" x14ac:dyDescent="0.2">
      <c r="A1065" s="1">
        <v>44838</v>
      </c>
      <c r="B1065" t="s">
        <v>7</v>
      </c>
      <c r="C1065" s="1">
        <v>44838</v>
      </c>
      <c r="D1065" t="s">
        <v>197</v>
      </c>
      <c r="E1065" t="s">
        <v>41</v>
      </c>
      <c r="F1065" t="s">
        <v>40</v>
      </c>
      <c r="G1065" t="s">
        <v>39</v>
      </c>
      <c r="H1065" t="s">
        <v>1282</v>
      </c>
      <c r="I1065">
        <f>MONTH(Table6[[#This Row],[Loan Date]])</f>
        <v>10</v>
      </c>
      <c r="J1065" t="str">
        <f>_xlfn.XLOOKUP(Table6[[#This Row],[Numeric Month]],$N$5:$N$11,$O$5:$O$11)</f>
        <v>Oct</v>
      </c>
      <c r="K1065" t="str">
        <f>_xlfn.XLOOKUP(Table6[[#This Row],[Loan Date]],$Q$5:$Q$152,$R$5:$R$152)</f>
        <v>Tuesday</v>
      </c>
      <c r="L1065" t="str">
        <f>_xlfn.XLOOKUP(Table6[[#This Row],[Loan Date]],$Q$5:$Q$152,$S$5:$S$152)</f>
        <v>Week 2</v>
      </c>
    </row>
    <row r="1066" spans="1:12" x14ac:dyDescent="0.2">
      <c r="A1066" s="1">
        <v>44838</v>
      </c>
      <c r="B1066" t="s">
        <v>7</v>
      </c>
      <c r="C1066" s="1">
        <v>44852</v>
      </c>
      <c r="D1066" t="s">
        <v>508</v>
      </c>
      <c r="E1066" t="s">
        <v>9</v>
      </c>
      <c r="F1066" t="s">
        <v>8</v>
      </c>
      <c r="G1066" t="s">
        <v>1</v>
      </c>
      <c r="H1066" t="s">
        <v>1282</v>
      </c>
      <c r="I1066">
        <f>MONTH(Table6[[#This Row],[Loan Date]])</f>
        <v>10</v>
      </c>
      <c r="J1066" t="str">
        <f>_xlfn.XLOOKUP(Table6[[#This Row],[Numeric Month]],$N$5:$N$11,$O$5:$O$11)</f>
        <v>Oct</v>
      </c>
      <c r="K1066" t="str">
        <f>_xlfn.XLOOKUP(Table6[[#This Row],[Loan Date]],$Q$5:$Q$152,$R$5:$R$152)</f>
        <v>Tuesday</v>
      </c>
      <c r="L1066" t="str">
        <f>_xlfn.XLOOKUP(Table6[[#This Row],[Loan Date]],$Q$5:$Q$152,$S$5:$S$152)</f>
        <v>Week 2</v>
      </c>
    </row>
    <row r="1067" spans="1:12" x14ac:dyDescent="0.2">
      <c r="A1067" s="1">
        <v>44838</v>
      </c>
      <c r="B1067" t="s">
        <v>7</v>
      </c>
      <c r="C1067" s="1">
        <v>44838</v>
      </c>
      <c r="D1067" t="s">
        <v>171</v>
      </c>
      <c r="E1067" t="s">
        <v>23</v>
      </c>
      <c r="F1067" t="s">
        <v>23</v>
      </c>
      <c r="G1067" t="s">
        <v>20</v>
      </c>
      <c r="H1067" t="s">
        <v>1282</v>
      </c>
      <c r="I1067">
        <f>MONTH(Table6[[#This Row],[Loan Date]])</f>
        <v>10</v>
      </c>
      <c r="J1067" t="str">
        <f>_xlfn.XLOOKUP(Table6[[#This Row],[Numeric Month]],$N$5:$N$11,$O$5:$O$11)</f>
        <v>Oct</v>
      </c>
      <c r="K1067" t="str">
        <f>_xlfn.XLOOKUP(Table6[[#This Row],[Loan Date]],$Q$5:$Q$152,$R$5:$R$152)</f>
        <v>Tuesday</v>
      </c>
      <c r="L1067" t="str">
        <f>_xlfn.XLOOKUP(Table6[[#This Row],[Loan Date]],$Q$5:$Q$152,$S$5:$S$152)</f>
        <v>Week 2</v>
      </c>
    </row>
    <row r="1068" spans="1:12" x14ac:dyDescent="0.2">
      <c r="A1068" s="1">
        <v>44838</v>
      </c>
      <c r="B1068" t="s">
        <v>7</v>
      </c>
      <c r="C1068" s="1">
        <v>44838</v>
      </c>
      <c r="D1068" t="s">
        <v>1460</v>
      </c>
      <c r="E1068" t="s">
        <v>37</v>
      </c>
      <c r="F1068" t="s">
        <v>37</v>
      </c>
      <c r="G1068" t="s">
        <v>20</v>
      </c>
      <c r="H1068" t="s">
        <v>1282</v>
      </c>
      <c r="I1068">
        <f>MONTH(Table6[[#This Row],[Loan Date]])</f>
        <v>10</v>
      </c>
      <c r="J1068" t="str">
        <f>_xlfn.XLOOKUP(Table6[[#This Row],[Numeric Month]],$N$5:$N$11,$O$5:$O$11)</f>
        <v>Oct</v>
      </c>
      <c r="K1068" t="str">
        <f>_xlfn.XLOOKUP(Table6[[#This Row],[Loan Date]],$Q$5:$Q$152,$R$5:$R$152)</f>
        <v>Tuesday</v>
      </c>
      <c r="L1068" t="str">
        <f>_xlfn.XLOOKUP(Table6[[#This Row],[Loan Date]],$Q$5:$Q$152,$S$5:$S$152)</f>
        <v>Week 2</v>
      </c>
    </row>
    <row r="1069" spans="1:12" x14ac:dyDescent="0.2">
      <c r="A1069" s="1">
        <v>44838</v>
      </c>
      <c r="B1069" t="s">
        <v>7</v>
      </c>
      <c r="C1069" s="1">
        <v>44838</v>
      </c>
      <c r="D1069" t="s">
        <v>497</v>
      </c>
      <c r="E1069" t="s">
        <v>21</v>
      </c>
      <c r="F1069" t="s">
        <v>21</v>
      </c>
      <c r="G1069" t="s">
        <v>20</v>
      </c>
      <c r="H1069" t="s">
        <v>1282</v>
      </c>
      <c r="I1069">
        <f>MONTH(Table6[[#This Row],[Loan Date]])</f>
        <v>10</v>
      </c>
      <c r="J1069" t="str">
        <f>_xlfn.XLOOKUP(Table6[[#This Row],[Numeric Month]],$N$5:$N$11,$O$5:$O$11)</f>
        <v>Oct</v>
      </c>
      <c r="K1069" t="str">
        <f>_xlfn.XLOOKUP(Table6[[#This Row],[Loan Date]],$Q$5:$Q$152,$R$5:$R$152)</f>
        <v>Tuesday</v>
      </c>
      <c r="L1069" t="str">
        <f>_xlfn.XLOOKUP(Table6[[#This Row],[Loan Date]],$Q$5:$Q$152,$S$5:$S$152)</f>
        <v>Week 2</v>
      </c>
    </row>
    <row r="1070" spans="1:12" x14ac:dyDescent="0.2">
      <c r="A1070" s="1">
        <v>44838</v>
      </c>
      <c r="B1070" t="s">
        <v>7</v>
      </c>
      <c r="C1070" s="1">
        <v>44838</v>
      </c>
      <c r="D1070" t="s">
        <v>1508</v>
      </c>
      <c r="E1070" t="s">
        <v>162</v>
      </c>
      <c r="F1070" t="s">
        <v>162</v>
      </c>
      <c r="G1070" t="s">
        <v>11</v>
      </c>
      <c r="H1070" t="s">
        <v>1282</v>
      </c>
      <c r="I1070">
        <f>MONTH(Table6[[#This Row],[Loan Date]])</f>
        <v>10</v>
      </c>
      <c r="J1070" t="str">
        <f>_xlfn.XLOOKUP(Table6[[#This Row],[Numeric Month]],$N$5:$N$11,$O$5:$O$11)</f>
        <v>Oct</v>
      </c>
      <c r="K1070" t="str">
        <f>_xlfn.XLOOKUP(Table6[[#This Row],[Loan Date]],$Q$5:$Q$152,$R$5:$R$152)</f>
        <v>Tuesday</v>
      </c>
      <c r="L1070" t="str">
        <f>_xlfn.XLOOKUP(Table6[[#This Row],[Loan Date]],$Q$5:$Q$152,$S$5:$S$152)</f>
        <v>Week 2</v>
      </c>
    </row>
    <row r="1071" spans="1:12" x14ac:dyDescent="0.2">
      <c r="A1071" s="1">
        <v>44838</v>
      </c>
      <c r="B1071" t="s">
        <v>7</v>
      </c>
      <c r="C1071" s="1">
        <v>44838</v>
      </c>
      <c r="D1071" t="s">
        <v>1116</v>
      </c>
      <c r="E1071" t="s">
        <v>485</v>
      </c>
      <c r="F1071" t="s">
        <v>223</v>
      </c>
      <c r="G1071" t="s">
        <v>11</v>
      </c>
      <c r="H1071" t="s">
        <v>1282</v>
      </c>
      <c r="I1071">
        <f>MONTH(Table6[[#This Row],[Loan Date]])</f>
        <v>10</v>
      </c>
      <c r="J1071" t="str">
        <f>_xlfn.XLOOKUP(Table6[[#This Row],[Numeric Month]],$N$5:$N$11,$O$5:$O$11)</f>
        <v>Oct</v>
      </c>
      <c r="K1071" t="str">
        <f>_xlfn.XLOOKUP(Table6[[#This Row],[Loan Date]],$Q$5:$Q$152,$R$5:$R$152)</f>
        <v>Tuesday</v>
      </c>
      <c r="L1071" t="str">
        <f>_xlfn.XLOOKUP(Table6[[#This Row],[Loan Date]],$Q$5:$Q$152,$S$5:$S$152)</f>
        <v>Week 2</v>
      </c>
    </row>
    <row r="1072" spans="1:12" x14ac:dyDescent="0.2">
      <c r="A1072" s="1">
        <v>44838</v>
      </c>
      <c r="B1072" t="s">
        <v>7</v>
      </c>
      <c r="C1072" s="1">
        <v>44838</v>
      </c>
      <c r="D1072" t="s">
        <v>1545</v>
      </c>
      <c r="E1072" t="s">
        <v>224</v>
      </c>
      <c r="F1072" t="s">
        <v>223</v>
      </c>
      <c r="G1072" t="s">
        <v>11</v>
      </c>
      <c r="H1072" t="s">
        <v>1282</v>
      </c>
      <c r="I1072">
        <f>MONTH(Table6[[#This Row],[Loan Date]])</f>
        <v>10</v>
      </c>
      <c r="J1072" t="str">
        <f>_xlfn.XLOOKUP(Table6[[#This Row],[Numeric Month]],$N$5:$N$11,$O$5:$O$11)</f>
        <v>Oct</v>
      </c>
      <c r="K1072" t="str">
        <f>_xlfn.XLOOKUP(Table6[[#This Row],[Loan Date]],$Q$5:$Q$152,$R$5:$R$152)</f>
        <v>Tuesday</v>
      </c>
      <c r="L1072" t="str">
        <f>_xlfn.XLOOKUP(Table6[[#This Row],[Loan Date]],$Q$5:$Q$152,$S$5:$S$152)</f>
        <v>Week 2</v>
      </c>
    </row>
    <row r="1073" spans="1:12" x14ac:dyDescent="0.2">
      <c r="A1073" s="1">
        <v>44838</v>
      </c>
      <c r="B1073" t="s">
        <v>5</v>
      </c>
      <c r="C1073" s="1">
        <v>44838</v>
      </c>
      <c r="D1073" t="s">
        <v>239</v>
      </c>
      <c r="E1073" t="s">
        <v>23</v>
      </c>
      <c r="F1073" t="s">
        <v>23</v>
      </c>
      <c r="G1073" t="s">
        <v>20</v>
      </c>
      <c r="H1073" t="s">
        <v>1282</v>
      </c>
      <c r="I1073">
        <f>MONTH(Table6[[#This Row],[Loan Date]])</f>
        <v>10</v>
      </c>
      <c r="J1073" t="str">
        <f>_xlfn.XLOOKUP(Table6[[#This Row],[Numeric Month]],$N$5:$N$11,$O$5:$O$11)</f>
        <v>Oct</v>
      </c>
      <c r="K1073" t="str">
        <f>_xlfn.XLOOKUP(Table6[[#This Row],[Loan Date]],$Q$5:$Q$152,$R$5:$R$152)</f>
        <v>Tuesday</v>
      </c>
      <c r="L1073" t="str">
        <f>_xlfn.XLOOKUP(Table6[[#This Row],[Loan Date]],$Q$5:$Q$152,$S$5:$S$152)</f>
        <v>Week 2</v>
      </c>
    </row>
    <row r="1074" spans="1:12" x14ac:dyDescent="0.2">
      <c r="A1074" s="1">
        <v>44838</v>
      </c>
      <c r="B1074" t="s">
        <v>5</v>
      </c>
      <c r="C1074" s="1">
        <v>44838</v>
      </c>
      <c r="D1074" t="s">
        <v>299</v>
      </c>
      <c r="E1074" t="s">
        <v>23</v>
      </c>
      <c r="F1074" t="s">
        <v>23</v>
      </c>
      <c r="G1074" t="s">
        <v>20</v>
      </c>
      <c r="H1074" t="s">
        <v>1282</v>
      </c>
      <c r="I1074">
        <f>MONTH(Table6[[#This Row],[Loan Date]])</f>
        <v>10</v>
      </c>
      <c r="J1074" t="str">
        <f>_xlfn.XLOOKUP(Table6[[#This Row],[Numeric Month]],$N$5:$N$11,$O$5:$O$11)</f>
        <v>Oct</v>
      </c>
      <c r="K1074" t="str">
        <f>_xlfn.XLOOKUP(Table6[[#This Row],[Loan Date]],$Q$5:$Q$152,$R$5:$R$152)</f>
        <v>Tuesday</v>
      </c>
      <c r="L1074" t="str">
        <f>_xlfn.XLOOKUP(Table6[[#This Row],[Loan Date]],$Q$5:$Q$152,$S$5:$S$152)</f>
        <v>Week 2</v>
      </c>
    </row>
    <row r="1075" spans="1:12" x14ac:dyDescent="0.2">
      <c r="A1075" s="1">
        <v>44838</v>
      </c>
      <c r="B1075" t="s">
        <v>7</v>
      </c>
      <c r="C1075" s="1">
        <v>44838</v>
      </c>
      <c r="D1075" t="s">
        <v>29</v>
      </c>
      <c r="E1075" t="s">
        <v>23</v>
      </c>
      <c r="F1075" t="s">
        <v>23</v>
      </c>
      <c r="G1075" t="s">
        <v>20</v>
      </c>
      <c r="H1075" t="s">
        <v>1282</v>
      </c>
      <c r="I1075">
        <f>MONTH(Table6[[#This Row],[Loan Date]])</f>
        <v>10</v>
      </c>
      <c r="J1075" t="str">
        <f>_xlfn.XLOOKUP(Table6[[#This Row],[Numeric Month]],$N$5:$N$11,$O$5:$O$11)</f>
        <v>Oct</v>
      </c>
      <c r="K1075" t="str">
        <f>_xlfn.XLOOKUP(Table6[[#This Row],[Loan Date]],$Q$5:$Q$152,$R$5:$R$152)</f>
        <v>Tuesday</v>
      </c>
      <c r="L1075" t="str">
        <f>_xlfn.XLOOKUP(Table6[[#This Row],[Loan Date]],$Q$5:$Q$152,$S$5:$S$152)</f>
        <v>Week 2</v>
      </c>
    </row>
    <row r="1076" spans="1:12" x14ac:dyDescent="0.2">
      <c r="A1076" s="1">
        <v>44838</v>
      </c>
      <c r="B1076" t="s">
        <v>7</v>
      </c>
      <c r="C1076" s="1">
        <v>44838</v>
      </c>
      <c r="D1076" t="s">
        <v>409</v>
      </c>
      <c r="E1076" t="s">
        <v>21</v>
      </c>
      <c r="F1076" t="s">
        <v>21</v>
      </c>
      <c r="G1076" t="s">
        <v>20</v>
      </c>
      <c r="H1076" t="s">
        <v>1282</v>
      </c>
      <c r="I1076">
        <f>MONTH(Table6[[#This Row],[Loan Date]])</f>
        <v>10</v>
      </c>
      <c r="J1076" t="str">
        <f>_xlfn.XLOOKUP(Table6[[#This Row],[Numeric Month]],$N$5:$N$11,$O$5:$O$11)</f>
        <v>Oct</v>
      </c>
      <c r="K1076" t="str">
        <f>_xlfn.XLOOKUP(Table6[[#This Row],[Loan Date]],$Q$5:$Q$152,$R$5:$R$152)</f>
        <v>Tuesday</v>
      </c>
      <c r="L1076" t="str">
        <f>_xlfn.XLOOKUP(Table6[[#This Row],[Loan Date]],$Q$5:$Q$152,$S$5:$S$152)</f>
        <v>Week 2</v>
      </c>
    </row>
    <row r="1077" spans="1:12" x14ac:dyDescent="0.2">
      <c r="A1077" s="1">
        <v>44838</v>
      </c>
      <c r="B1077" t="s">
        <v>7</v>
      </c>
      <c r="C1077" s="1">
        <v>44838</v>
      </c>
      <c r="D1077" t="s">
        <v>923</v>
      </c>
      <c r="E1077" t="s">
        <v>37</v>
      </c>
      <c r="F1077" t="s">
        <v>37</v>
      </c>
      <c r="G1077" t="s">
        <v>20</v>
      </c>
      <c r="H1077" t="s">
        <v>1282</v>
      </c>
      <c r="I1077">
        <f>MONTH(Table6[[#This Row],[Loan Date]])</f>
        <v>10</v>
      </c>
      <c r="J1077" t="str">
        <f>_xlfn.XLOOKUP(Table6[[#This Row],[Numeric Month]],$N$5:$N$11,$O$5:$O$11)</f>
        <v>Oct</v>
      </c>
      <c r="K1077" t="str">
        <f>_xlfn.XLOOKUP(Table6[[#This Row],[Loan Date]],$Q$5:$Q$152,$R$5:$R$152)</f>
        <v>Tuesday</v>
      </c>
      <c r="L1077" t="str">
        <f>_xlfn.XLOOKUP(Table6[[#This Row],[Loan Date]],$Q$5:$Q$152,$S$5:$S$152)</f>
        <v>Week 2</v>
      </c>
    </row>
    <row r="1078" spans="1:12" x14ac:dyDescent="0.2">
      <c r="A1078" s="1">
        <v>44838</v>
      </c>
      <c r="B1078" t="s">
        <v>7</v>
      </c>
      <c r="C1078" s="1">
        <v>44838</v>
      </c>
      <c r="D1078" t="s">
        <v>1454</v>
      </c>
      <c r="E1078" t="s">
        <v>37</v>
      </c>
      <c r="F1078" t="s">
        <v>37</v>
      </c>
      <c r="G1078" t="s">
        <v>20</v>
      </c>
      <c r="H1078" t="s">
        <v>1282</v>
      </c>
      <c r="I1078">
        <f>MONTH(Table6[[#This Row],[Loan Date]])</f>
        <v>10</v>
      </c>
      <c r="J1078" t="str">
        <f>_xlfn.XLOOKUP(Table6[[#This Row],[Numeric Month]],$N$5:$N$11,$O$5:$O$11)</f>
        <v>Oct</v>
      </c>
      <c r="K1078" t="str">
        <f>_xlfn.XLOOKUP(Table6[[#This Row],[Loan Date]],$Q$5:$Q$152,$R$5:$R$152)</f>
        <v>Tuesday</v>
      </c>
      <c r="L1078" t="str">
        <f>_xlfn.XLOOKUP(Table6[[#This Row],[Loan Date]],$Q$5:$Q$152,$S$5:$S$152)</f>
        <v>Week 2</v>
      </c>
    </row>
    <row r="1079" spans="1:12" x14ac:dyDescent="0.2">
      <c r="A1079" s="1">
        <v>44838</v>
      </c>
      <c r="B1079" t="s">
        <v>7</v>
      </c>
      <c r="C1079" s="1">
        <v>44928</v>
      </c>
      <c r="D1079" t="s">
        <v>1544</v>
      </c>
      <c r="E1079" t="s">
        <v>1371</v>
      </c>
      <c r="F1079" t="s">
        <v>79</v>
      </c>
      <c r="G1079" t="s">
        <v>79</v>
      </c>
      <c r="H1079" t="s">
        <v>1282</v>
      </c>
      <c r="I1079">
        <f>MONTH(Table6[[#This Row],[Loan Date]])</f>
        <v>10</v>
      </c>
      <c r="J1079" t="str">
        <f>_xlfn.XLOOKUP(Table6[[#This Row],[Numeric Month]],$N$5:$N$11,$O$5:$O$11)</f>
        <v>Oct</v>
      </c>
      <c r="K1079" t="str">
        <f>_xlfn.XLOOKUP(Table6[[#This Row],[Loan Date]],$Q$5:$Q$152,$R$5:$R$152)</f>
        <v>Tuesday</v>
      </c>
      <c r="L1079" t="str">
        <f>_xlfn.XLOOKUP(Table6[[#This Row],[Loan Date]],$Q$5:$Q$152,$S$5:$S$152)</f>
        <v>Week 2</v>
      </c>
    </row>
    <row r="1080" spans="1:12" x14ac:dyDescent="0.2">
      <c r="A1080" s="1">
        <v>44838</v>
      </c>
      <c r="B1080" t="s">
        <v>5</v>
      </c>
      <c r="C1080" s="1">
        <v>44838</v>
      </c>
      <c r="D1080" t="s">
        <v>1491</v>
      </c>
      <c r="E1080" t="s">
        <v>23</v>
      </c>
      <c r="F1080" t="s">
        <v>23</v>
      </c>
      <c r="G1080" t="s">
        <v>20</v>
      </c>
      <c r="H1080" t="s">
        <v>1282</v>
      </c>
      <c r="I1080">
        <f>MONTH(Table6[[#This Row],[Loan Date]])</f>
        <v>10</v>
      </c>
      <c r="J1080" t="str">
        <f>_xlfn.XLOOKUP(Table6[[#This Row],[Numeric Month]],$N$5:$N$11,$O$5:$O$11)</f>
        <v>Oct</v>
      </c>
      <c r="K1080" t="str">
        <f>_xlfn.XLOOKUP(Table6[[#This Row],[Loan Date]],$Q$5:$Q$152,$R$5:$R$152)</f>
        <v>Tuesday</v>
      </c>
      <c r="L1080" t="str">
        <f>_xlfn.XLOOKUP(Table6[[#This Row],[Loan Date]],$Q$5:$Q$152,$S$5:$S$152)</f>
        <v>Week 2</v>
      </c>
    </row>
    <row r="1081" spans="1:12" x14ac:dyDescent="0.2">
      <c r="A1081" s="1">
        <v>44838</v>
      </c>
      <c r="B1081" t="s">
        <v>5</v>
      </c>
      <c r="C1081" s="1">
        <v>44838</v>
      </c>
      <c r="D1081" t="s">
        <v>913</v>
      </c>
      <c r="E1081" t="s">
        <v>37</v>
      </c>
      <c r="F1081" t="s">
        <v>37</v>
      </c>
      <c r="G1081" t="s">
        <v>20</v>
      </c>
      <c r="H1081" t="s">
        <v>1282</v>
      </c>
      <c r="I1081">
        <f>MONTH(Table6[[#This Row],[Loan Date]])</f>
        <v>10</v>
      </c>
      <c r="J1081" t="str">
        <f>_xlfn.XLOOKUP(Table6[[#This Row],[Numeric Month]],$N$5:$N$11,$O$5:$O$11)</f>
        <v>Oct</v>
      </c>
      <c r="K1081" t="str">
        <f>_xlfn.XLOOKUP(Table6[[#This Row],[Loan Date]],$Q$5:$Q$152,$R$5:$R$152)</f>
        <v>Tuesday</v>
      </c>
      <c r="L1081" t="str">
        <f>_xlfn.XLOOKUP(Table6[[#This Row],[Loan Date]],$Q$5:$Q$152,$S$5:$S$152)</f>
        <v>Week 2</v>
      </c>
    </row>
    <row r="1082" spans="1:12" x14ac:dyDescent="0.2">
      <c r="A1082" s="1">
        <v>44838</v>
      </c>
      <c r="B1082" t="s">
        <v>7</v>
      </c>
      <c r="C1082" s="1">
        <v>44838</v>
      </c>
      <c r="D1082" t="s">
        <v>913</v>
      </c>
      <c r="E1082" t="s">
        <v>37</v>
      </c>
      <c r="F1082" t="s">
        <v>37</v>
      </c>
      <c r="G1082" t="s">
        <v>20</v>
      </c>
      <c r="H1082" t="s">
        <v>1282</v>
      </c>
      <c r="I1082">
        <f>MONTH(Table6[[#This Row],[Loan Date]])</f>
        <v>10</v>
      </c>
      <c r="J1082" t="str">
        <f>_xlfn.XLOOKUP(Table6[[#This Row],[Numeric Month]],$N$5:$N$11,$O$5:$O$11)</f>
        <v>Oct</v>
      </c>
      <c r="K1082" t="str">
        <f>_xlfn.XLOOKUP(Table6[[#This Row],[Loan Date]],$Q$5:$Q$152,$R$5:$R$152)</f>
        <v>Tuesday</v>
      </c>
      <c r="L1082" t="str">
        <f>_xlfn.XLOOKUP(Table6[[#This Row],[Loan Date]],$Q$5:$Q$152,$S$5:$S$152)</f>
        <v>Week 2</v>
      </c>
    </row>
    <row r="1083" spans="1:12" x14ac:dyDescent="0.2">
      <c r="A1083" s="1">
        <v>44838</v>
      </c>
      <c r="B1083" t="s">
        <v>7</v>
      </c>
      <c r="C1083" s="1">
        <v>44838</v>
      </c>
      <c r="D1083" t="s">
        <v>1524</v>
      </c>
      <c r="E1083" t="s">
        <v>23</v>
      </c>
      <c r="F1083" t="s">
        <v>23</v>
      </c>
      <c r="G1083" t="s">
        <v>20</v>
      </c>
      <c r="H1083" t="s">
        <v>1282</v>
      </c>
      <c r="I1083">
        <f>MONTH(Table6[[#This Row],[Loan Date]])</f>
        <v>10</v>
      </c>
      <c r="J1083" t="str">
        <f>_xlfn.XLOOKUP(Table6[[#This Row],[Numeric Month]],$N$5:$N$11,$O$5:$O$11)</f>
        <v>Oct</v>
      </c>
      <c r="K1083" t="str">
        <f>_xlfn.XLOOKUP(Table6[[#This Row],[Loan Date]],$Q$5:$Q$152,$R$5:$R$152)</f>
        <v>Tuesday</v>
      </c>
      <c r="L1083" t="str">
        <f>_xlfn.XLOOKUP(Table6[[#This Row],[Loan Date]],$Q$5:$Q$152,$S$5:$S$152)</f>
        <v>Week 2</v>
      </c>
    </row>
    <row r="1084" spans="1:12" x14ac:dyDescent="0.2">
      <c r="A1084" s="1">
        <v>44838</v>
      </c>
      <c r="B1084" t="s">
        <v>7</v>
      </c>
      <c r="C1084" s="1">
        <v>44838</v>
      </c>
      <c r="D1084" t="s">
        <v>409</v>
      </c>
      <c r="E1084" t="s">
        <v>21</v>
      </c>
      <c r="F1084" t="s">
        <v>21</v>
      </c>
      <c r="G1084" t="s">
        <v>20</v>
      </c>
      <c r="H1084" t="s">
        <v>1282</v>
      </c>
      <c r="I1084">
        <f>MONTH(Table6[[#This Row],[Loan Date]])</f>
        <v>10</v>
      </c>
      <c r="J1084" t="str">
        <f>_xlfn.XLOOKUP(Table6[[#This Row],[Numeric Month]],$N$5:$N$11,$O$5:$O$11)</f>
        <v>Oct</v>
      </c>
      <c r="K1084" t="str">
        <f>_xlfn.XLOOKUP(Table6[[#This Row],[Loan Date]],$Q$5:$Q$152,$R$5:$R$152)</f>
        <v>Tuesday</v>
      </c>
      <c r="L1084" t="str">
        <f>_xlfn.XLOOKUP(Table6[[#This Row],[Loan Date]],$Q$5:$Q$152,$S$5:$S$152)</f>
        <v>Week 2</v>
      </c>
    </row>
    <row r="1085" spans="1:12" x14ac:dyDescent="0.2">
      <c r="A1085" s="1">
        <v>44838</v>
      </c>
      <c r="B1085" t="s">
        <v>7</v>
      </c>
      <c r="C1085" s="1">
        <v>44850</v>
      </c>
      <c r="D1085" t="s">
        <v>625</v>
      </c>
      <c r="E1085" t="s">
        <v>52</v>
      </c>
      <c r="F1085" t="s">
        <v>51</v>
      </c>
      <c r="G1085" t="s">
        <v>1</v>
      </c>
      <c r="H1085" t="s">
        <v>1282</v>
      </c>
      <c r="I1085">
        <f>MONTH(Table6[[#This Row],[Loan Date]])</f>
        <v>10</v>
      </c>
      <c r="J1085" t="str">
        <f>_xlfn.XLOOKUP(Table6[[#This Row],[Numeric Month]],$N$5:$N$11,$O$5:$O$11)</f>
        <v>Oct</v>
      </c>
      <c r="K1085" t="str">
        <f>_xlfn.XLOOKUP(Table6[[#This Row],[Loan Date]],$Q$5:$Q$152,$R$5:$R$152)</f>
        <v>Tuesday</v>
      </c>
      <c r="L1085" t="str">
        <f>_xlfn.XLOOKUP(Table6[[#This Row],[Loan Date]],$Q$5:$Q$152,$S$5:$S$152)</f>
        <v>Week 2</v>
      </c>
    </row>
    <row r="1086" spans="1:12" x14ac:dyDescent="0.2">
      <c r="A1086" s="1">
        <v>44838</v>
      </c>
      <c r="B1086" t="s">
        <v>5</v>
      </c>
      <c r="C1086" s="1">
        <v>44838</v>
      </c>
      <c r="D1086" t="s">
        <v>674</v>
      </c>
      <c r="E1086" t="s">
        <v>23</v>
      </c>
      <c r="F1086" t="s">
        <v>23</v>
      </c>
      <c r="G1086" t="s">
        <v>20</v>
      </c>
      <c r="H1086" t="s">
        <v>1282</v>
      </c>
      <c r="I1086">
        <f>MONTH(Table6[[#This Row],[Loan Date]])</f>
        <v>10</v>
      </c>
      <c r="J1086" t="str">
        <f>_xlfn.XLOOKUP(Table6[[#This Row],[Numeric Month]],$N$5:$N$11,$O$5:$O$11)</f>
        <v>Oct</v>
      </c>
      <c r="K1086" t="str">
        <f>_xlfn.XLOOKUP(Table6[[#This Row],[Loan Date]],$Q$5:$Q$152,$R$5:$R$152)</f>
        <v>Tuesday</v>
      </c>
      <c r="L1086" t="str">
        <f>_xlfn.XLOOKUP(Table6[[#This Row],[Loan Date]],$Q$5:$Q$152,$S$5:$S$152)</f>
        <v>Week 2</v>
      </c>
    </row>
    <row r="1087" spans="1:12" x14ac:dyDescent="0.2">
      <c r="A1087" s="1">
        <v>44838</v>
      </c>
      <c r="B1087" t="s">
        <v>5</v>
      </c>
      <c r="C1087" s="1">
        <v>44838</v>
      </c>
      <c r="D1087" t="s">
        <v>910</v>
      </c>
      <c r="E1087" t="s">
        <v>37</v>
      </c>
      <c r="F1087" t="s">
        <v>37</v>
      </c>
      <c r="G1087" t="s">
        <v>20</v>
      </c>
      <c r="H1087" t="s">
        <v>1282</v>
      </c>
      <c r="I1087">
        <f>MONTH(Table6[[#This Row],[Loan Date]])</f>
        <v>10</v>
      </c>
      <c r="J1087" t="str">
        <f>_xlfn.XLOOKUP(Table6[[#This Row],[Numeric Month]],$N$5:$N$11,$O$5:$O$11)</f>
        <v>Oct</v>
      </c>
      <c r="K1087" t="str">
        <f>_xlfn.XLOOKUP(Table6[[#This Row],[Loan Date]],$Q$5:$Q$152,$R$5:$R$152)</f>
        <v>Tuesday</v>
      </c>
      <c r="L1087" t="str">
        <f>_xlfn.XLOOKUP(Table6[[#This Row],[Loan Date]],$Q$5:$Q$152,$S$5:$S$152)</f>
        <v>Week 2</v>
      </c>
    </row>
    <row r="1088" spans="1:12" x14ac:dyDescent="0.2">
      <c r="A1088" s="1">
        <v>44838</v>
      </c>
      <c r="B1088" t="s">
        <v>7</v>
      </c>
      <c r="C1088" s="1">
        <v>44852</v>
      </c>
      <c r="D1088" t="s">
        <v>942</v>
      </c>
      <c r="E1088" t="s">
        <v>3</v>
      </c>
      <c r="F1088" t="s">
        <v>2</v>
      </c>
      <c r="G1088" t="s">
        <v>1</v>
      </c>
      <c r="H1088" t="s">
        <v>1282</v>
      </c>
      <c r="I1088">
        <f>MONTH(Table6[[#This Row],[Loan Date]])</f>
        <v>10</v>
      </c>
      <c r="J1088" t="str">
        <f>_xlfn.XLOOKUP(Table6[[#This Row],[Numeric Month]],$N$5:$N$11,$O$5:$O$11)</f>
        <v>Oct</v>
      </c>
      <c r="K1088" t="str">
        <f>_xlfn.XLOOKUP(Table6[[#This Row],[Loan Date]],$Q$5:$Q$152,$R$5:$R$152)</f>
        <v>Tuesday</v>
      </c>
      <c r="L1088" t="str">
        <f>_xlfn.XLOOKUP(Table6[[#This Row],[Loan Date]],$Q$5:$Q$152,$S$5:$S$152)</f>
        <v>Week 2</v>
      </c>
    </row>
    <row r="1089" spans="1:12" x14ac:dyDescent="0.2">
      <c r="A1089" s="1">
        <v>44838</v>
      </c>
      <c r="B1089" t="s">
        <v>7</v>
      </c>
      <c r="C1089" s="1">
        <v>44852</v>
      </c>
      <c r="D1089" t="s">
        <v>1065</v>
      </c>
      <c r="E1089" t="s">
        <v>3</v>
      </c>
      <c r="F1089" t="s">
        <v>2</v>
      </c>
      <c r="G1089" t="s">
        <v>1</v>
      </c>
      <c r="H1089" t="s">
        <v>1282</v>
      </c>
      <c r="I1089">
        <f>MONTH(Table6[[#This Row],[Loan Date]])</f>
        <v>10</v>
      </c>
      <c r="J1089" t="str">
        <f>_xlfn.XLOOKUP(Table6[[#This Row],[Numeric Month]],$N$5:$N$11,$O$5:$O$11)</f>
        <v>Oct</v>
      </c>
      <c r="K1089" t="str">
        <f>_xlfn.XLOOKUP(Table6[[#This Row],[Loan Date]],$Q$5:$Q$152,$R$5:$R$152)</f>
        <v>Tuesday</v>
      </c>
      <c r="L1089" t="str">
        <f>_xlfn.XLOOKUP(Table6[[#This Row],[Loan Date]],$Q$5:$Q$152,$S$5:$S$152)</f>
        <v>Week 2</v>
      </c>
    </row>
    <row r="1090" spans="1:12" x14ac:dyDescent="0.2">
      <c r="A1090" s="1">
        <v>44838</v>
      </c>
      <c r="B1090" t="s">
        <v>7</v>
      </c>
      <c r="C1090" s="1">
        <v>44838</v>
      </c>
      <c r="D1090" t="s">
        <v>1543</v>
      </c>
      <c r="E1090" t="s">
        <v>204</v>
      </c>
      <c r="F1090" t="s">
        <v>2</v>
      </c>
      <c r="G1090" t="s">
        <v>1</v>
      </c>
      <c r="H1090" t="s">
        <v>1282</v>
      </c>
      <c r="I1090">
        <f>MONTH(Table6[[#This Row],[Loan Date]])</f>
        <v>10</v>
      </c>
      <c r="J1090" t="str">
        <f>_xlfn.XLOOKUP(Table6[[#This Row],[Numeric Month]],$N$5:$N$11,$O$5:$O$11)</f>
        <v>Oct</v>
      </c>
      <c r="K1090" t="str">
        <f>_xlfn.XLOOKUP(Table6[[#This Row],[Loan Date]],$Q$5:$Q$152,$R$5:$R$152)</f>
        <v>Tuesday</v>
      </c>
      <c r="L1090" t="str">
        <f>_xlfn.XLOOKUP(Table6[[#This Row],[Loan Date]],$Q$5:$Q$152,$S$5:$S$152)</f>
        <v>Week 2</v>
      </c>
    </row>
    <row r="1091" spans="1:12" x14ac:dyDescent="0.2">
      <c r="A1091" s="1">
        <v>44838</v>
      </c>
      <c r="B1091" t="s">
        <v>7</v>
      </c>
      <c r="C1091" s="1">
        <v>44838</v>
      </c>
      <c r="D1091" t="s">
        <v>29</v>
      </c>
      <c r="E1091" t="s">
        <v>23</v>
      </c>
      <c r="F1091" t="s">
        <v>23</v>
      </c>
      <c r="G1091" t="s">
        <v>20</v>
      </c>
      <c r="H1091" t="s">
        <v>1282</v>
      </c>
      <c r="I1091">
        <f>MONTH(Table6[[#This Row],[Loan Date]])</f>
        <v>10</v>
      </c>
      <c r="J1091" t="str">
        <f>_xlfn.XLOOKUP(Table6[[#This Row],[Numeric Month]],$N$5:$N$11,$O$5:$O$11)</f>
        <v>Oct</v>
      </c>
      <c r="K1091" t="str">
        <f>_xlfn.XLOOKUP(Table6[[#This Row],[Loan Date]],$Q$5:$Q$152,$R$5:$R$152)</f>
        <v>Tuesday</v>
      </c>
      <c r="L1091" t="str">
        <f>_xlfn.XLOOKUP(Table6[[#This Row],[Loan Date]],$Q$5:$Q$152,$S$5:$S$152)</f>
        <v>Week 2</v>
      </c>
    </row>
    <row r="1092" spans="1:12" x14ac:dyDescent="0.2">
      <c r="A1092" s="1">
        <v>44838</v>
      </c>
      <c r="B1092" t="s">
        <v>7</v>
      </c>
      <c r="C1092" s="1">
        <v>44838</v>
      </c>
      <c r="D1092" t="s">
        <v>1523</v>
      </c>
      <c r="E1092" t="s">
        <v>21</v>
      </c>
      <c r="F1092" t="s">
        <v>21</v>
      </c>
      <c r="G1092" t="s">
        <v>20</v>
      </c>
      <c r="H1092" t="s">
        <v>1282</v>
      </c>
      <c r="I1092">
        <f>MONTH(Table6[[#This Row],[Loan Date]])</f>
        <v>10</v>
      </c>
      <c r="J1092" t="str">
        <f>_xlfn.XLOOKUP(Table6[[#This Row],[Numeric Month]],$N$5:$N$11,$O$5:$O$11)</f>
        <v>Oct</v>
      </c>
      <c r="K1092" t="str">
        <f>_xlfn.XLOOKUP(Table6[[#This Row],[Loan Date]],$Q$5:$Q$152,$R$5:$R$152)</f>
        <v>Tuesday</v>
      </c>
      <c r="L1092" t="str">
        <f>_xlfn.XLOOKUP(Table6[[#This Row],[Loan Date]],$Q$5:$Q$152,$S$5:$S$152)</f>
        <v>Week 2</v>
      </c>
    </row>
    <row r="1093" spans="1:12" x14ac:dyDescent="0.2">
      <c r="A1093" s="1">
        <v>44838</v>
      </c>
      <c r="B1093" t="s">
        <v>7</v>
      </c>
      <c r="C1093" s="1">
        <v>44838</v>
      </c>
      <c r="D1093" t="s">
        <v>408</v>
      </c>
      <c r="E1093" t="s">
        <v>23</v>
      </c>
      <c r="F1093" t="s">
        <v>23</v>
      </c>
      <c r="G1093" t="s">
        <v>20</v>
      </c>
      <c r="H1093" t="s">
        <v>1282</v>
      </c>
      <c r="I1093">
        <f>MONTH(Table6[[#This Row],[Loan Date]])</f>
        <v>10</v>
      </c>
      <c r="J1093" t="str">
        <f>_xlfn.XLOOKUP(Table6[[#This Row],[Numeric Month]],$N$5:$N$11,$O$5:$O$11)</f>
        <v>Oct</v>
      </c>
      <c r="K1093" t="str">
        <f>_xlfn.XLOOKUP(Table6[[#This Row],[Loan Date]],$Q$5:$Q$152,$R$5:$R$152)</f>
        <v>Tuesday</v>
      </c>
      <c r="L1093" t="str">
        <f>_xlfn.XLOOKUP(Table6[[#This Row],[Loan Date]],$Q$5:$Q$152,$S$5:$S$152)</f>
        <v>Week 2</v>
      </c>
    </row>
    <row r="1094" spans="1:12" x14ac:dyDescent="0.2">
      <c r="A1094" s="1">
        <v>44838</v>
      </c>
      <c r="B1094" t="s">
        <v>7</v>
      </c>
      <c r="C1094" s="1">
        <v>44838</v>
      </c>
      <c r="D1094" t="s">
        <v>1523</v>
      </c>
      <c r="E1094" t="s">
        <v>21</v>
      </c>
      <c r="F1094" t="s">
        <v>21</v>
      </c>
      <c r="G1094" t="s">
        <v>20</v>
      </c>
      <c r="H1094" t="s">
        <v>1282</v>
      </c>
      <c r="I1094">
        <f>MONTH(Table6[[#This Row],[Loan Date]])</f>
        <v>10</v>
      </c>
      <c r="J1094" t="str">
        <f>_xlfn.XLOOKUP(Table6[[#This Row],[Numeric Month]],$N$5:$N$11,$O$5:$O$11)</f>
        <v>Oct</v>
      </c>
      <c r="K1094" t="str">
        <f>_xlfn.XLOOKUP(Table6[[#This Row],[Loan Date]],$Q$5:$Q$152,$R$5:$R$152)</f>
        <v>Tuesday</v>
      </c>
      <c r="L1094" t="str">
        <f>_xlfn.XLOOKUP(Table6[[#This Row],[Loan Date]],$Q$5:$Q$152,$S$5:$S$152)</f>
        <v>Week 2</v>
      </c>
    </row>
    <row r="1095" spans="1:12" x14ac:dyDescent="0.2">
      <c r="A1095" s="1">
        <v>44838</v>
      </c>
      <c r="B1095" t="s">
        <v>7</v>
      </c>
      <c r="C1095" s="1">
        <v>44851</v>
      </c>
      <c r="D1095" t="s">
        <v>387</v>
      </c>
      <c r="E1095" t="s">
        <v>9</v>
      </c>
      <c r="F1095" t="s">
        <v>8</v>
      </c>
      <c r="G1095" t="s">
        <v>1</v>
      </c>
      <c r="H1095" t="s">
        <v>1282</v>
      </c>
      <c r="I1095">
        <f>MONTH(Table6[[#This Row],[Loan Date]])</f>
        <v>10</v>
      </c>
      <c r="J1095" t="str">
        <f>_xlfn.XLOOKUP(Table6[[#This Row],[Numeric Month]],$N$5:$N$11,$O$5:$O$11)</f>
        <v>Oct</v>
      </c>
      <c r="K1095" t="str">
        <f>_xlfn.XLOOKUP(Table6[[#This Row],[Loan Date]],$Q$5:$Q$152,$R$5:$R$152)</f>
        <v>Tuesday</v>
      </c>
      <c r="L1095" t="str">
        <f>_xlfn.XLOOKUP(Table6[[#This Row],[Loan Date]],$Q$5:$Q$152,$S$5:$S$152)</f>
        <v>Week 2</v>
      </c>
    </row>
    <row r="1096" spans="1:12" x14ac:dyDescent="0.2">
      <c r="A1096" s="1">
        <v>44838</v>
      </c>
      <c r="B1096" t="s">
        <v>7</v>
      </c>
      <c r="C1096" s="1">
        <v>44838</v>
      </c>
      <c r="D1096" t="s">
        <v>1491</v>
      </c>
      <c r="E1096" t="s">
        <v>23</v>
      </c>
      <c r="F1096" t="s">
        <v>23</v>
      </c>
      <c r="G1096" t="s">
        <v>20</v>
      </c>
      <c r="H1096" t="s">
        <v>1282</v>
      </c>
      <c r="I1096">
        <f>MONTH(Table6[[#This Row],[Loan Date]])</f>
        <v>10</v>
      </c>
      <c r="J1096" t="str">
        <f>_xlfn.XLOOKUP(Table6[[#This Row],[Numeric Month]],$N$5:$N$11,$O$5:$O$11)</f>
        <v>Oct</v>
      </c>
      <c r="K1096" t="str">
        <f>_xlfn.XLOOKUP(Table6[[#This Row],[Loan Date]],$Q$5:$Q$152,$R$5:$R$152)</f>
        <v>Tuesday</v>
      </c>
      <c r="L1096" t="str">
        <f>_xlfn.XLOOKUP(Table6[[#This Row],[Loan Date]],$Q$5:$Q$152,$S$5:$S$152)</f>
        <v>Week 2</v>
      </c>
    </row>
    <row r="1097" spans="1:12" x14ac:dyDescent="0.2">
      <c r="A1097" s="1">
        <v>44838</v>
      </c>
      <c r="B1097" t="s">
        <v>7</v>
      </c>
      <c r="C1097" s="1">
        <v>44838</v>
      </c>
      <c r="D1097" t="s">
        <v>952</v>
      </c>
      <c r="E1097" t="s">
        <v>37</v>
      </c>
      <c r="F1097" t="s">
        <v>37</v>
      </c>
      <c r="G1097" t="s">
        <v>20</v>
      </c>
      <c r="H1097" t="s">
        <v>1282</v>
      </c>
      <c r="I1097">
        <f>MONTH(Table6[[#This Row],[Loan Date]])</f>
        <v>10</v>
      </c>
      <c r="J1097" t="str">
        <f>_xlfn.XLOOKUP(Table6[[#This Row],[Numeric Month]],$N$5:$N$11,$O$5:$O$11)</f>
        <v>Oct</v>
      </c>
      <c r="K1097" t="str">
        <f>_xlfn.XLOOKUP(Table6[[#This Row],[Loan Date]],$Q$5:$Q$152,$R$5:$R$152)</f>
        <v>Tuesday</v>
      </c>
      <c r="L1097" t="str">
        <f>_xlfn.XLOOKUP(Table6[[#This Row],[Loan Date]],$Q$5:$Q$152,$S$5:$S$152)</f>
        <v>Week 2</v>
      </c>
    </row>
    <row r="1098" spans="1:12" x14ac:dyDescent="0.2">
      <c r="A1098" s="1">
        <v>44838</v>
      </c>
      <c r="B1098" t="s">
        <v>5</v>
      </c>
      <c r="C1098" s="1">
        <v>44845</v>
      </c>
      <c r="D1098" t="s">
        <v>1255</v>
      </c>
      <c r="E1098" t="s">
        <v>3</v>
      </c>
      <c r="F1098" t="s">
        <v>2</v>
      </c>
      <c r="G1098" t="s">
        <v>1</v>
      </c>
      <c r="H1098" t="s">
        <v>1282</v>
      </c>
      <c r="I1098">
        <f>MONTH(Table6[[#This Row],[Loan Date]])</f>
        <v>10</v>
      </c>
      <c r="J1098" t="str">
        <f>_xlfn.XLOOKUP(Table6[[#This Row],[Numeric Month]],$N$5:$N$11,$O$5:$O$11)</f>
        <v>Oct</v>
      </c>
      <c r="K1098" t="str">
        <f>_xlfn.XLOOKUP(Table6[[#This Row],[Loan Date]],$Q$5:$Q$152,$R$5:$R$152)</f>
        <v>Tuesday</v>
      </c>
      <c r="L1098" t="str">
        <f>_xlfn.XLOOKUP(Table6[[#This Row],[Loan Date]],$Q$5:$Q$152,$S$5:$S$152)</f>
        <v>Week 2</v>
      </c>
    </row>
    <row r="1099" spans="1:12" x14ac:dyDescent="0.2">
      <c r="A1099" s="1">
        <v>44838</v>
      </c>
      <c r="B1099" t="s">
        <v>5</v>
      </c>
      <c r="C1099" s="1">
        <v>44838</v>
      </c>
      <c r="D1099" t="s">
        <v>969</v>
      </c>
      <c r="E1099" t="s">
        <v>37</v>
      </c>
      <c r="F1099" t="s">
        <v>37</v>
      </c>
      <c r="G1099" t="s">
        <v>20</v>
      </c>
      <c r="H1099" t="s">
        <v>1282</v>
      </c>
      <c r="I1099">
        <f>MONTH(Table6[[#This Row],[Loan Date]])</f>
        <v>10</v>
      </c>
      <c r="J1099" t="str">
        <f>_xlfn.XLOOKUP(Table6[[#This Row],[Numeric Month]],$N$5:$N$11,$O$5:$O$11)</f>
        <v>Oct</v>
      </c>
      <c r="K1099" t="str">
        <f>_xlfn.XLOOKUP(Table6[[#This Row],[Loan Date]],$Q$5:$Q$152,$R$5:$R$152)</f>
        <v>Tuesday</v>
      </c>
      <c r="L1099" t="str">
        <f>_xlfn.XLOOKUP(Table6[[#This Row],[Loan Date]],$Q$5:$Q$152,$S$5:$S$152)</f>
        <v>Week 2</v>
      </c>
    </row>
    <row r="1100" spans="1:12" x14ac:dyDescent="0.2">
      <c r="A1100" s="1">
        <v>44838</v>
      </c>
      <c r="B1100" t="s">
        <v>7</v>
      </c>
      <c r="C1100" s="1">
        <v>44851</v>
      </c>
      <c r="D1100" t="s">
        <v>1007</v>
      </c>
      <c r="E1100" t="s">
        <v>9</v>
      </c>
      <c r="F1100" t="s">
        <v>8</v>
      </c>
      <c r="G1100" t="s">
        <v>1</v>
      </c>
      <c r="H1100" t="s">
        <v>1282</v>
      </c>
      <c r="I1100">
        <f>MONTH(Table6[[#This Row],[Loan Date]])</f>
        <v>10</v>
      </c>
      <c r="J1100" t="str">
        <f>_xlfn.XLOOKUP(Table6[[#This Row],[Numeric Month]],$N$5:$N$11,$O$5:$O$11)</f>
        <v>Oct</v>
      </c>
      <c r="K1100" t="str">
        <f>_xlfn.XLOOKUP(Table6[[#This Row],[Loan Date]],$Q$5:$Q$152,$R$5:$R$152)</f>
        <v>Tuesday</v>
      </c>
      <c r="L1100" t="str">
        <f>_xlfn.XLOOKUP(Table6[[#This Row],[Loan Date]],$Q$5:$Q$152,$S$5:$S$152)</f>
        <v>Week 2</v>
      </c>
    </row>
    <row r="1101" spans="1:12" x14ac:dyDescent="0.2">
      <c r="A1101" s="1">
        <v>44838</v>
      </c>
      <c r="B1101" t="s">
        <v>7</v>
      </c>
      <c r="C1101" s="1">
        <v>44838</v>
      </c>
      <c r="D1101" t="s">
        <v>915</v>
      </c>
      <c r="E1101" t="s">
        <v>37</v>
      </c>
      <c r="F1101" t="s">
        <v>37</v>
      </c>
      <c r="G1101" t="s">
        <v>20</v>
      </c>
      <c r="H1101" t="s">
        <v>1282</v>
      </c>
      <c r="I1101">
        <f>MONTH(Table6[[#This Row],[Loan Date]])</f>
        <v>10</v>
      </c>
      <c r="J1101" t="str">
        <f>_xlfn.XLOOKUP(Table6[[#This Row],[Numeric Month]],$N$5:$N$11,$O$5:$O$11)</f>
        <v>Oct</v>
      </c>
      <c r="K1101" t="str">
        <f>_xlfn.XLOOKUP(Table6[[#This Row],[Loan Date]],$Q$5:$Q$152,$R$5:$R$152)</f>
        <v>Tuesday</v>
      </c>
      <c r="L1101" t="str">
        <f>_xlfn.XLOOKUP(Table6[[#This Row],[Loan Date]],$Q$5:$Q$152,$S$5:$S$152)</f>
        <v>Week 2</v>
      </c>
    </row>
    <row r="1102" spans="1:12" x14ac:dyDescent="0.2">
      <c r="A1102" s="1">
        <v>44838</v>
      </c>
      <c r="B1102" t="s">
        <v>7</v>
      </c>
      <c r="C1102" s="1">
        <v>44838</v>
      </c>
      <c r="D1102" t="s">
        <v>241</v>
      </c>
      <c r="E1102" t="s">
        <v>23</v>
      </c>
      <c r="F1102" t="s">
        <v>23</v>
      </c>
      <c r="G1102" t="s">
        <v>20</v>
      </c>
      <c r="H1102" t="s">
        <v>1282</v>
      </c>
      <c r="I1102">
        <f>MONTH(Table6[[#This Row],[Loan Date]])</f>
        <v>10</v>
      </c>
      <c r="J1102" t="str">
        <f>_xlfn.XLOOKUP(Table6[[#This Row],[Numeric Month]],$N$5:$N$11,$O$5:$O$11)</f>
        <v>Oct</v>
      </c>
      <c r="K1102" t="str">
        <f>_xlfn.XLOOKUP(Table6[[#This Row],[Loan Date]],$Q$5:$Q$152,$R$5:$R$152)</f>
        <v>Tuesday</v>
      </c>
      <c r="L1102" t="str">
        <f>_xlfn.XLOOKUP(Table6[[#This Row],[Loan Date]],$Q$5:$Q$152,$S$5:$S$152)</f>
        <v>Week 2</v>
      </c>
    </row>
    <row r="1103" spans="1:12" x14ac:dyDescent="0.2">
      <c r="A1103" s="1">
        <v>44838</v>
      </c>
      <c r="B1103" t="s">
        <v>7</v>
      </c>
      <c r="C1103" s="1">
        <v>44838</v>
      </c>
      <c r="D1103" t="s">
        <v>705</v>
      </c>
      <c r="E1103" t="s">
        <v>21</v>
      </c>
      <c r="F1103" t="s">
        <v>21</v>
      </c>
      <c r="G1103" t="s">
        <v>20</v>
      </c>
      <c r="H1103" t="s">
        <v>1282</v>
      </c>
      <c r="I1103">
        <f>MONTH(Table6[[#This Row],[Loan Date]])</f>
        <v>10</v>
      </c>
      <c r="J1103" t="str">
        <f>_xlfn.XLOOKUP(Table6[[#This Row],[Numeric Month]],$N$5:$N$11,$O$5:$O$11)</f>
        <v>Oct</v>
      </c>
      <c r="K1103" t="str">
        <f>_xlfn.XLOOKUP(Table6[[#This Row],[Loan Date]],$Q$5:$Q$152,$R$5:$R$152)</f>
        <v>Tuesday</v>
      </c>
      <c r="L1103" t="str">
        <f>_xlfn.XLOOKUP(Table6[[#This Row],[Loan Date]],$Q$5:$Q$152,$S$5:$S$152)</f>
        <v>Week 2</v>
      </c>
    </row>
    <row r="1104" spans="1:12" x14ac:dyDescent="0.2">
      <c r="A1104" s="1">
        <v>44838</v>
      </c>
      <c r="B1104" t="s">
        <v>7</v>
      </c>
      <c r="C1104" s="1">
        <v>44838</v>
      </c>
      <c r="D1104" t="s">
        <v>134</v>
      </c>
      <c r="E1104" t="s">
        <v>23</v>
      </c>
      <c r="F1104" t="s">
        <v>23</v>
      </c>
      <c r="G1104" t="s">
        <v>20</v>
      </c>
      <c r="H1104" t="s">
        <v>1282</v>
      </c>
      <c r="I1104">
        <f>MONTH(Table6[[#This Row],[Loan Date]])</f>
        <v>10</v>
      </c>
      <c r="J1104" t="str">
        <f>_xlfn.XLOOKUP(Table6[[#This Row],[Numeric Month]],$N$5:$N$11,$O$5:$O$11)</f>
        <v>Oct</v>
      </c>
      <c r="K1104" t="str">
        <f>_xlfn.XLOOKUP(Table6[[#This Row],[Loan Date]],$Q$5:$Q$152,$R$5:$R$152)</f>
        <v>Tuesday</v>
      </c>
      <c r="L1104" t="str">
        <f>_xlfn.XLOOKUP(Table6[[#This Row],[Loan Date]],$Q$5:$Q$152,$S$5:$S$152)</f>
        <v>Week 2</v>
      </c>
    </row>
    <row r="1105" spans="1:12" x14ac:dyDescent="0.2">
      <c r="A1105" s="1">
        <v>44838</v>
      </c>
      <c r="B1105" t="s">
        <v>7</v>
      </c>
      <c r="C1105" s="1">
        <v>44838</v>
      </c>
      <c r="D1105" t="s">
        <v>380</v>
      </c>
      <c r="E1105" t="s">
        <v>21</v>
      </c>
      <c r="F1105" t="s">
        <v>21</v>
      </c>
      <c r="G1105" t="s">
        <v>20</v>
      </c>
      <c r="H1105" t="s">
        <v>1282</v>
      </c>
      <c r="I1105">
        <f>MONTH(Table6[[#This Row],[Loan Date]])</f>
        <v>10</v>
      </c>
      <c r="J1105" t="str">
        <f>_xlfn.XLOOKUP(Table6[[#This Row],[Numeric Month]],$N$5:$N$11,$O$5:$O$11)</f>
        <v>Oct</v>
      </c>
      <c r="K1105" t="str">
        <f>_xlfn.XLOOKUP(Table6[[#This Row],[Loan Date]],$Q$5:$Q$152,$R$5:$R$152)</f>
        <v>Tuesday</v>
      </c>
      <c r="L1105" t="str">
        <f>_xlfn.XLOOKUP(Table6[[#This Row],[Loan Date]],$Q$5:$Q$152,$S$5:$S$152)</f>
        <v>Week 2</v>
      </c>
    </row>
    <row r="1106" spans="1:12" x14ac:dyDescent="0.2">
      <c r="A1106" s="1">
        <v>44838</v>
      </c>
      <c r="B1106" t="s">
        <v>7</v>
      </c>
      <c r="C1106" s="1">
        <v>44838</v>
      </c>
      <c r="D1106" t="s">
        <v>969</v>
      </c>
      <c r="E1106" t="s">
        <v>37</v>
      </c>
      <c r="F1106" t="s">
        <v>37</v>
      </c>
      <c r="G1106" t="s">
        <v>20</v>
      </c>
      <c r="H1106" t="s">
        <v>1282</v>
      </c>
      <c r="I1106">
        <f>MONTH(Table6[[#This Row],[Loan Date]])</f>
        <v>10</v>
      </c>
      <c r="J1106" t="str">
        <f>_xlfn.XLOOKUP(Table6[[#This Row],[Numeric Month]],$N$5:$N$11,$O$5:$O$11)</f>
        <v>Oct</v>
      </c>
      <c r="K1106" t="str">
        <f>_xlfn.XLOOKUP(Table6[[#This Row],[Loan Date]],$Q$5:$Q$152,$R$5:$R$152)</f>
        <v>Tuesday</v>
      </c>
      <c r="L1106" t="str">
        <f>_xlfn.XLOOKUP(Table6[[#This Row],[Loan Date]],$Q$5:$Q$152,$S$5:$S$152)</f>
        <v>Week 2</v>
      </c>
    </row>
    <row r="1107" spans="1:12" x14ac:dyDescent="0.2">
      <c r="A1107" s="1">
        <v>44838</v>
      </c>
      <c r="B1107" t="s">
        <v>7</v>
      </c>
      <c r="C1107" s="1">
        <v>44838</v>
      </c>
      <c r="D1107" t="s">
        <v>134</v>
      </c>
      <c r="E1107" t="s">
        <v>23</v>
      </c>
      <c r="F1107" t="s">
        <v>23</v>
      </c>
      <c r="G1107" t="s">
        <v>20</v>
      </c>
      <c r="H1107" t="s">
        <v>1282</v>
      </c>
      <c r="I1107">
        <f>MONTH(Table6[[#This Row],[Loan Date]])</f>
        <v>10</v>
      </c>
      <c r="J1107" t="str">
        <f>_xlfn.XLOOKUP(Table6[[#This Row],[Numeric Month]],$N$5:$N$11,$O$5:$O$11)</f>
        <v>Oct</v>
      </c>
      <c r="K1107" t="str">
        <f>_xlfn.XLOOKUP(Table6[[#This Row],[Loan Date]],$Q$5:$Q$152,$R$5:$R$152)</f>
        <v>Tuesday</v>
      </c>
      <c r="L1107" t="str">
        <f>_xlfn.XLOOKUP(Table6[[#This Row],[Loan Date]],$Q$5:$Q$152,$S$5:$S$152)</f>
        <v>Week 2</v>
      </c>
    </row>
    <row r="1108" spans="1:12" x14ac:dyDescent="0.2">
      <c r="A1108" s="1">
        <v>44838</v>
      </c>
      <c r="B1108" t="s">
        <v>7</v>
      </c>
      <c r="C1108" s="1">
        <v>44838</v>
      </c>
      <c r="D1108" t="s">
        <v>380</v>
      </c>
      <c r="E1108" t="s">
        <v>21</v>
      </c>
      <c r="F1108" t="s">
        <v>21</v>
      </c>
      <c r="G1108" t="s">
        <v>20</v>
      </c>
      <c r="H1108" t="s">
        <v>1282</v>
      </c>
      <c r="I1108">
        <f>MONTH(Table6[[#This Row],[Loan Date]])</f>
        <v>10</v>
      </c>
      <c r="J1108" t="str">
        <f>_xlfn.XLOOKUP(Table6[[#This Row],[Numeric Month]],$N$5:$N$11,$O$5:$O$11)</f>
        <v>Oct</v>
      </c>
      <c r="K1108" t="str">
        <f>_xlfn.XLOOKUP(Table6[[#This Row],[Loan Date]],$Q$5:$Q$152,$R$5:$R$152)</f>
        <v>Tuesday</v>
      </c>
      <c r="L1108" t="str">
        <f>_xlfn.XLOOKUP(Table6[[#This Row],[Loan Date]],$Q$5:$Q$152,$S$5:$S$152)</f>
        <v>Week 2</v>
      </c>
    </row>
    <row r="1109" spans="1:12" x14ac:dyDescent="0.2">
      <c r="A1109" s="1">
        <v>44838</v>
      </c>
      <c r="B1109" t="s">
        <v>7</v>
      </c>
      <c r="C1109" s="1">
        <v>44838</v>
      </c>
      <c r="D1109" t="s">
        <v>969</v>
      </c>
      <c r="E1109" t="s">
        <v>37</v>
      </c>
      <c r="F1109" t="s">
        <v>37</v>
      </c>
      <c r="G1109" t="s">
        <v>20</v>
      </c>
      <c r="H1109" t="s">
        <v>1282</v>
      </c>
      <c r="I1109">
        <f>MONTH(Table6[[#This Row],[Loan Date]])</f>
        <v>10</v>
      </c>
      <c r="J1109" t="str">
        <f>_xlfn.XLOOKUP(Table6[[#This Row],[Numeric Month]],$N$5:$N$11,$O$5:$O$11)</f>
        <v>Oct</v>
      </c>
      <c r="K1109" t="str">
        <f>_xlfn.XLOOKUP(Table6[[#This Row],[Loan Date]],$Q$5:$Q$152,$R$5:$R$152)</f>
        <v>Tuesday</v>
      </c>
      <c r="L1109" t="str">
        <f>_xlfn.XLOOKUP(Table6[[#This Row],[Loan Date]],$Q$5:$Q$152,$S$5:$S$152)</f>
        <v>Week 2</v>
      </c>
    </row>
    <row r="1110" spans="1:12" x14ac:dyDescent="0.2">
      <c r="A1110" s="1">
        <v>44838</v>
      </c>
      <c r="B1110" t="s">
        <v>5</v>
      </c>
      <c r="C1110" s="1">
        <v>44845</v>
      </c>
      <c r="D1110" t="s">
        <v>1462</v>
      </c>
      <c r="E1110" t="s">
        <v>52</v>
      </c>
      <c r="F1110" t="s">
        <v>51</v>
      </c>
      <c r="G1110" t="s">
        <v>1</v>
      </c>
      <c r="H1110" t="s">
        <v>1282</v>
      </c>
      <c r="I1110">
        <f>MONTH(Table6[[#This Row],[Loan Date]])</f>
        <v>10</v>
      </c>
      <c r="J1110" t="str">
        <f>_xlfn.XLOOKUP(Table6[[#This Row],[Numeric Month]],$N$5:$N$11,$O$5:$O$11)</f>
        <v>Oct</v>
      </c>
      <c r="K1110" t="str">
        <f>_xlfn.XLOOKUP(Table6[[#This Row],[Loan Date]],$Q$5:$Q$152,$R$5:$R$152)</f>
        <v>Tuesday</v>
      </c>
      <c r="L1110" t="str">
        <f>_xlfn.XLOOKUP(Table6[[#This Row],[Loan Date]],$Q$5:$Q$152,$S$5:$S$152)</f>
        <v>Week 2</v>
      </c>
    </row>
    <row r="1111" spans="1:12" x14ac:dyDescent="0.2">
      <c r="A1111" s="1">
        <v>44838</v>
      </c>
      <c r="B1111" t="s">
        <v>7</v>
      </c>
      <c r="C1111" s="1">
        <v>44845</v>
      </c>
      <c r="D1111" t="s">
        <v>448</v>
      </c>
      <c r="E1111" t="s">
        <v>9</v>
      </c>
      <c r="F1111" t="s">
        <v>8</v>
      </c>
      <c r="G1111" t="s">
        <v>1</v>
      </c>
      <c r="H1111" t="s">
        <v>1282</v>
      </c>
      <c r="I1111">
        <f>MONTH(Table6[[#This Row],[Loan Date]])</f>
        <v>10</v>
      </c>
      <c r="J1111" t="str">
        <f>_xlfn.XLOOKUP(Table6[[#This Row],[Numeric Month]],$N$5:$N$11,$O$5:$O$11)</f>
        <v>Oct</v>
      </c>
      <c r="K1111" t="str">
        <f>_xlfn.XLOOKUP(Table6[[#This Row],[Loan Date]],$Q$5:$Q$152,$R$5:$R$152)</f>
        <v>Tuesday</v>
      </c>
      <c r="L1111" t="str">
        <f>_xlfn.XLOOKUP(Table6[[#This Row],[Loan Date]],$Q$5:$Q$152,$S$5:$S$152)</f>
        <v>Week 2</v>
      </c>
    </row>
    <row r="1112" spans="1:12" x14ac:dyDescent="0.2">
      <c r="A1112" s="1">
        <v>44838</v>
      </c>
      <c r="B1112" t="s">
        <v>5</v>
      </c>
      <c r="C1112" s="1">
        <v>44838</v>
      </c>
      <c r="D1112" t="s">
        <v>681</v>
      </c>
      <c r="E1112" t="s">
        <v>23</v>
      </c>
      <c r="F1112" t="s">
        <v>23</v>
      </c>
      <c r="G1112" t="s">
        <v>20</v>
      </c>
      <c r="H1112" t="s">
        <v>1282</v>
      </c>
      <c r="I1112">
        <f>MONTH(Table6[[#This Row],[Loan Date]])</f>
        <v>10</v>
      </c>
      <c r="J1112" t="str">
        <f>_xlfn.XLOOKUP(Table6[[#This Row],[Numeric Month]],$N$5:$N$11,$O$5:$O$11)</f>
        <v>Oct</v>
      </c>
      <c r="K1112" t="str">
        <f>_xlfn.XLOOKUP(Table6[[#This Row],[Loan Date]],$Q$5:$Q$152,$R$5:$R$152)</f>
        <v>Tuesday</v>
      </c>
      <c r="L1112" t="str">
        <f>_xlfn.XLOOKUP(Table6[[#This Row],[Loan Date]],$Q$5:$Q$152,$S$5:$S$152)</f>
        <v>Week 2</v>
      </c>
    </row>
    <row r="1113" spans="1:12" x14ac:dyDescent="0.2">
      <c r="A1113" s="1">
        <v>44838</v>
      </c>
      <c r="B1113" t="s">
        <v>5</v>
      </c>
      <c r="C1113" s="1">
        <v>44838</v>
      </c>
      <c r="D1113" t="s">
        <v>589</v>
      </c>
      <c r="E1113" t="s">
        <v>21</v>
      </c>
      <c r="F1113" t="s">
        <v>21</v>
      </c>
      <c r="G1113" t="s">
        <v>20</v>
      </c>
      <c r="H1113" t="s">
        <v>1282</v>
      </c>
      <c r="I1113">
        <f>MONTH(Table6[[#This Row],[Loan Date]])</f>
        <v>10</v>
      </c>
      <c r="J1113" t="str">
        <f>_xlfn.XLOOKUP(Table6[[#This Row],[Numeric Month]],$N$5:$N$11,$O$5:$O$11)</f>
        <v>Oct</v>
      </c>
      <c r="K1113" t="str">
        <f>_xlfn.XLOOKUP(Table6[[#This Row],[Loan Date]],$Q$5:$Q$152,$R$5:$R$152)</f>
        <v>Tuesday</v>
      </c>
      <c r="L1113" t="str">
        <f>_xlfn.XLOOKUP(Table6[[#This Row],[Loan Date]],$Q$5:$Q$152,$S$5:$S$152)</f>
        <v>Week 2</v>
      </c>
    </row>
    <row r="1114" spans="1:12" x14ac:dyDescent="0.2">
      <c r="A1114" s="1">
        <v>44838</v>
      </c>
      <c r="B1114" t="s">
        <v>5</v>
      </c>
      <c r="C1114" s="1">
        <v>44838</v>
      </c>
      <c r="D1114" t="s">
        <v>1460</v>
      </c>
      <c r="E1114" t="s">
        <v>37</v>
      </c>
      <c r="F1114" t="s">
        <v>37</v>
      </c>
      <c r="G1114" t="s">
        <v>20</v>
      </c>
      <c r="H1114" t="s">
        <v>1282</v>
      </c>
      <c r="I1114">
        <f>MONTH(Table6[[#This Row],[Loan Date]])</f>
        <v>10</v>
      </c>
      <c r="J1114" t="str">
        <f>_xlfn.XLOOKUP(Table6[[#This Row],[Numeric Month]],$N$5:$N$11,$O$5:$O$11)</f>
        <v>Oct</v>
      </c>
      <c r="K1114" t="str">
        <f>_xlfn.XLOOKUP(Table6[[#This Row],[Loan Date]],$Q$5:$Q$152,$R$5:$R$152)</f>
        <v>Tuesday</v>
      </c>
      <c r="L1114" t="str">
        <f>_xlfn.XLOOKUP(Table6[[#This Row],[Loan Date]],$Q$5:$Q$152,$S$5:$S$152)</f>
        <v>Week 2</v>
      </c>
    </row>
    <row r="1115" spans="1:12" x14ac:dyDescent="0.2">
      <c r="A1115" s="1">
        <v>44838</v>
      </c>
      <c r="B1115" t="s">
        <v>5</v>
      </c>
      <c r="C1115" s="1">
        <v>44838</v>
      </c>
      <c r="D1115" t="s">
        <v>26</v>
      </c>
      <c r="E1115" t="s">
        <v>23</v>
      </c>
      <c r="F1115" t="s">
        <v>23</v>
      </c>
      <c r="G1115" t="s">
        <v>20</v>
      </c>
      <c r="H1115" t="s">
        <v>1282</v>
      </c>
      <c r="I1115">
        <f>MONTH(Table6[[#This Row],[Loan Date]])</f>
        <v>10</v>
      </c>
      <c r="J1115" t="str">
        <f>_xlfn.XLOOKUP(Table6[[#This Row],[Numeric Month]],$N$5:$N$11,$O$5:$O$11)</f>
        <v>Oct</v>
      </c>
      <c r="K1115" t="str">
        <f>_xlfn.XLOOKUP(Table6[[#This Row],[Loan Date]],$Q$5:$Q$152,$R$5:$R$152)</f>
        <v>Tuesday</v>
      </c>
      <c r="L1115" t="str">
        <f>_xlfn.XLOOKUP(Table6[[#This Row],[Loan Date]],$Q$5:$Q$152,$S$5:$S$152)</f>
        <v>Week 2</v>
      </c>
    </row>
    <row r="1116" spans="1:12" x14ac:dyDescent="0.2">
      <c r="A1116" s="1">
        <v>44838</v>
      </c>
      <c r="B1116" t="s">
        <v>5</v>
      </c>
      <c r="C1116" s="1">
        <v>44838</v>
      </c>
      <c r="D1116" t="s">
        <v>258</v>
      </c>
      <c r="E1116" t="s">
        <v>21</v>
      </c>
      <c r="F1116" t="s">
        <v>21</v>
      </c>
      <c r="G1116" t="s">
        <v>20</v>
      </c>
      <c r="H1116" t="s">
        <v>1282</v>
      </c>
      <c r="I1116">
        <f>MONTH(Table6[[#This Row],[Loan Date]])</f>
        <v>10</v>
      </c>
      <c r="J1116" t="str">
        <f>_xlfn.XLOOKUP(Table6[[#This Row],[Numeric Month]],$N$5:$N$11,$O$5:$O$11)</f>
        <v>Oct</v>
      </c>
      <c r="K1116" t="str">
        <f>_xlfn.XLOOKUP(Table6[[#This Row],[Loan Date]],$Q$5:$Q$152,$R$5:$R$152)</f>
        <v>Tuesday</v>
      </c>
      <c r="L1116" t="str">
        <f>_xlfn.XLOOKUP(Table6[[#This Row],[Loan Date]],$Q$5:$Q$152,$S$5:$S$152)</f>
        <v>Week 2</v>
      </c>
    </row>
    <row r="1117" spans="1:12" x14ac:dyDescent="0.2">
      <c r="A1117" s="1">
        <v>44838</v>
      </c>
      <c r="B1117" t="s">
        <v>5</v>
      </c>
      <c r="C1117" s="1">
        <v>44838</v>
      </c>
      <c r="D1117" t="s">
        <v>1303</v>
      </c>
      <c r="E1117" t="s">
        <v>765</v>
      </c>
      <c r="F1117" t="s">
        <v>2</v>
      </c>
      <c r="G1117" t="s">
        <v>1</v>
      </c>
      <c r="H1117" t="s">
        <v>1282</v>
      </c>
      <c r="I1117">
        <f>MONTH(Table6[[#This Row],[Loan Date]])</f>
        <v>10</v>
      </c>
      <c r="J1117" t="str">
        <f>_xlfn.XLOOKUP(Table6[[#This Row],[Numeric Month]],$N$5:$N$11,$O$5:$O$11)</f>
        <v>Oct</v>
      </c>
      <c r="K1117" t="str">
        <f>_xlfn.XLOOKUP(Table6[[#This Row],[Loan Date]],$Q$5:$Q$152,$R$5:$R$152)</f>
        <v>Tuesday</v>
      </c>
      <c r="L1117" t="str">
        <f>_xlfn.XLOOKUP(Table6[[#This Row],[Loan Date]],$Q$5:$Q$152,$S$5:$S$152)</f>
        <v>Week 2</v>
      </c>
    </row>
    <row r="1118" spans="1:12" x14ac:dyDescent="0.2">
      <c r="A1118" s="1">
        <v>44838</v>
      </c>
      <c r="B1118" t="s">
        <v>5</v>
      </c>
      <c r="C1118" s="1">
        <v>44851</v>
      </c>
      <c r="D1118" t="s">
        <v>1292</v>
      </c>
      <c r="E1118" t="s">
        <v>204</v>
      </c>
      <c r="F1118" t="s">
        <v>2</v>
      </c>
      <c r="G1118" t="s">
        <v>1</v>
      </c>
      <c r="H1118" t="s">
        <v>1282</v>
      </c>
      <c r="I1118">
        <f>MONTH(Table6[[#This Row],[Loan Date]])</f>
        <v>10</v>
      </c>
      <c r="J1118" t="str">
        <f>_xlfn.XLOOKUP(Table6[[#This Row],[Numeric Month]],$N$5:$N$11,$O$5:$O$11)</f>
        <v>Oct</v>
      </c>
      <c r="K1118" t="str">
        <f>_xlfn.XLOOKUP(Table6[[#This Row],[Loan Date]],$Q$5:$Q$152,$R$5:$R$152)</f>
        <v>Tuesday</v>
      </c>
      <c r="L1118" t="str">
        <f>_xlfn.XLOOKUP(Table6[[#This Row],[Loan Date]],$Q$5:$Q$152,$S$5:$S$152)</f>
        <v>Week 2</v>
      </c>
    </row>
    <row r="1119" spans="1:12" x14ac:dyDescent="0.2">
      <c r="A1119" s="1">
        <v>44839</v>
      </c>
      <c r="B1119" t="s">
        <v>5</v>
      </c>
      <c r="C1119" s="1">
        <v>44846</v>
      </c>
      <c r="D1119" t="s">
        <v>429</v>
      </c>
      <c r="E1119" t="s">
        <v>9</v>
      </c>
      <c r="F1119" t="s">
        <v>8</v>
      </c>
      <c r="G1119" t="s">
        <v>1</v>
      </c>
      <c r="H1119" t="s">
        <v>1282</v>
      </c>
      <c r="I1119">
        <f>MONTH(Table6[[#This Row],[Loan Date]])</f>
        <v>10</v>
      </c>
      <c r="J1119" t="str">
        <f>_xlfn.XLOOKUP(Table6[[#This Row],[Numeric Month]],$N$5:$N$11,$O$5:$O$11)</f>
        <v>Oct</v>
      </c>
      <c r="K1119" t="str">
        <f>_xlfn.XLOOKUP(Table6[[#This Row],[Loan Date]],$Q$5:$Q$152,$R$5:$R$152)</f>
        <v>Wednesday</v>
      </c>
      <c r="L1119" t="str">
        <f>_xlfn.XLOOKUP(Table6[[#This Row],[Loan Date]],$Q$5:$Q$152,$S$5:$S$152)</f>
        <v>Week 2</v>
      </c>
    </row>
    <row r="1120" spans="1:12" x14ac:dyDescent="0.2">
      <c r="A1120" s="1">
        <v>44839</v>
      </c>
      <c r="B1120" t="s">
        <v>5</v>
      </c>
      <c r="C1120" s="1">
        <v>44846</v>
      </c>
      <c r="D1120" t="s">
        <v>1542</v>
      </c>
      <c r="E1120" t="s">
        <v>9</v>
      </c>
      <c r="F1120" t="s">
        <v>8</v>
      </c>
      <c r="G1120" t="s">
        <v>1</v>
      </c>
      <c r="H1120" t="s">
        <v>1282</v>
      </c>
      <c r="I1120">
        <f>MONTH(Table6[[#This Row],[Loan Date]])</f>
        <v>10</v>
      </c>
      <c r="J1120" t="str">
        <f>_xlfn.XLOOKUP(Table6[[#This Row],[Numeric Month]],$N$5:$N$11,$O$5:$O$11)</f>
        <v>Oct</v>
      </c>
      <c r="K1120" t="str">
        <f>_xlfn.XLOOKUP(Table6[[#This Row],[Loan Date]],$Q$5:$Q$152,$R$5:$R$152)</f>
        <v>Wednesday</v>
      </c>
      <c r="L1120" t="str">
        <f>_xlfn.XLOOKUP(Table6[[#This Row],[Loan Date]],$Q$5:$Q$152,$S$5:$S$152)</f>
        <v>Week 2</v>
      </c>
    </row>
    <row r="1121" spans="1:12" x14ac:dyDescent="0.2">
      <c r="A1121" s="1">
        <v>44839</v>
      </c>
      <c r="B1121" t="s">
        <v>5</v>
      </c>
      <c r="C1121" s="1">
        <v>44874</v>
      </c>
      <c r="D1121" t="s">
        <v>590</v>
      </c>
      <c r="E1121" t="s">
        <v>9</v>
      </c>
      <c r="F1121" t="s">
        <v>8</v>
      </c>
      <c r="G1121" t="s">
        <v>1</v>
      </c>
      <c r="H1121" t="s">
        <v>1282</v>
      </c>
      <c r="I1121">
        <f>MONTH(Table6[[#This Row],[Loan Date]])</f>
        <v>10</v>
      </c>
      <c r="J1121" t="str">
        <f>_xlfn.XLOOKUP(Table6[[#This Row],[Numeric Month]],$N$5:$N$11,$O$5:$O$11)</f>
        <v>Oct</v>
      </c>
      <c r="K1121" t="str">
        <f>_xlfn.XLOOKUP(Table6[[#This Row],[Loan Date]],$Q$5:$Q$152,$R$5:$R$152)</f>
        <v>Wednesday</v>
      </c>
      <c r="L1121" t="str">
        <f>_xlfn.XLOOKUP(Table6[[#This Row],[Loan Date]],$Q$5:$Q$152,$S$5:$S$152)</f>
        <v>Week 2</v>
      </c>
    </row>
    <row r="1122" spans="1:12" x14ac:dyDescent="0.2">
      <c r="A1122" s="1">
        <v>44839</v>
      </c>
      <c r="B1122" t="s">
        <v>5</v>
      </c>
      <c r="C1122" s="1">
        <v>44839</v>
      </c>
      <c r="D1122" t="s">
        <v>1541</v>
      </c>
      <c r="E1122" t="s">
        <v>168</v>
      </c>
      <c r="F1122" t="s">
        <v>168</v>
      </c>
      <c r="G1122" t="s">
        <v>20</v>
      </c>
      <c r="H1122" t="s">
        <v>1282</v>
      </c>
      <c r="I1122">
        <f>MONTH(Table6[[#This Row],[Loan Date]])</f>
        <v>10</v>
      </c>
      <c r="J1122" t="str">
        <f>_xlfn.XLOOKUP(Table6[[#This Row],[Numeric Month]],$N$5:$N$11,$O$5:$O$11)</f>
        <v>Oct</v>
      </c>
      <c r="K1122" t="str">
        <f>_xlfn.XLOOKUP(Table6[[#This Row],[Loan Date]],$Q$5:$Q$152,$R$5:$R$152)</f>
        <v>Wednesday</v>
      </c>
      <c r="L1122" t="str">
        <f>_xlfn.XLOOKUP(Table6[[#This Row],[Loan Date]],$Q$5:$Q$152,$S$5:$S$152)</f>
        <v>Week 2</v>
      </c>
    </row>
    <row r="1123" spans="1:12" x14ac:dyDescent="0.2">
      <c r="A1123" s="1">
        <v>44839</v>
      </c>
      <c r="B1123" t="s">
        <v>7</v>
      </c>
      <c r="C1123" s="1">
        <v>44839</v>
      </c>
      <c r="D1123" t="s">
        <v>910</v>
      </c>
      <c r="E1123" t="s">
        <v>37</v>
      </c>
      <c r="F1123" t="s">
        <v>37</v>
      </c>
      <c r="G1123" t="s">
        <v>20</v>
      </c>
      <c r="H1123" t="s">
        <v>1282</v>
      </c>
      <c r="I1123">
        <f>MONTH(Table6[[#This Row],[Loan Date]])</f>
        <v>10</v>
      </c>
      <c r="J1123" t="str">
        <f>_xlfn.XLOOKUP(Table6[[#This Row],[Numeric Month]],$N$5:$N$11,$O$5:$O$11)</f>
        <v>Oct</v>
      </c>
      <c r="K1123" t="str">
        <f>_xlfn.XLOOKUP(Table6[[#This Row],[Loan Date]],$Q$5:$Q$152,$R$5:$R$152)</f>
        <v>Wednesday</v>
      </c>
      <c r="L1123" t="str">
        <f>_xlfn.XLOOKUP(Table6[[#This Row],[Loan Date]],$Q$5:$Q$152,$S$5:$S$152)</f>
        <v>Week 2</v>
      </c>
    </row>
    <row r="1124" spans="1:12" x14ac:dyDescent="0.2">
      <c r="A1124" s="1">
        <v>44839</v>
      </c>
      <c r="B1124" t="s">
        <v>7</v>
      </c>
      <c r="C1124" s="1">
        <v>44846</v>
      </c>
      <c r="D1124" t="s">
        <v>291</v>
      </c>
      <c r="E1124" t="s">
        <v>9</v>
      </c>
      <c r="F1124" t="s">
        <v>8</v>
      </c>
      <c r="G1124" t="s">
        <v>1</v>
      </c>
      <c r="H1124" t="s">
        <v>1282</v>
      </c>
      <c r="I1124">
        <f>MONTH(Table6[[#This Row],[Loan Date]])</f>
        <v>10</v>
      </c>
      <c r="J1124" t="str">
        <f>_xlfn.XLOOKUP(Table6[[#This Row],[Numeric Month]],$N$5:$N$11,$O$5:$O$11)</f>
        <v>Oct</v>
      </c>
      <c r="K1124" t="str">
        <f>_xlfn.XLOOKUP(Table6[[#This Row],[Loan Date]],$Q$5:$Q$152,$R$5:$R$152)</f>
        <v>Wednesday</v>
      </c>
      <c r="L1124" t="str">
        <f>_xlfn.XLOOKUP(Table6[[#This Row],[Loan Date]],$Q$5:$Q$152,$S$5:$S$152)</f>
        <v>Week 2</v>
      </c>
    </row>
    <row r="1125" spans="1:12" x14ac:dyDescent="0.2">
      <c r="A1125" s="1">
        <v>44839</v>
      </c>
      <c r="B1125" t="s">
        <v>7</v>
      </c>
      <c r="C1125" s="1">
        <v>44839</v>
      </c>
      <c r="D1125" t="s">
        <v>915</v>
      </c>
      <c r="E1125" t="s">
        <v>37</v>
      </c>
      <c r="F1125" t="s">
        <v>37</v>
      </c>
      <c r="G1125" t="s">
        <v>20</v>
      </c>
      <c r="H1125" t="s">
        <v>1282</v>
      </c>
      <c r="I1125">
        <f>MONTH(Table6[[#This Row],[Loan Date]])</f>
        <v>10</v>
      </c>
      <c r="J1125" t="str">
        <f>_xlfn.XLOOKUP(Table6[[#This Row],[Numeric Month]],$N$5:$N$11,$O$5:$O$11)</f>
        <v>Oct</v>
      </c>
      <c r="K1125" t="str">
        <f>_xlfn.XLOOKUP(Table6[[#This Row],[Loan Date]],$Q$5:$Q$152,$R$5:$R$152)</f>
        <v>Wednesday</v>
      </c>
      <c r="L1125" t="str">
        <f>_xlfn.XLOOKUP(Table6[[#This Row],[Loan Date]],$Q$5:$Q$152,$S$5:$S$152)</f>
        <v>Week 2</v>
      </c>
    </row>
    <row r="1126" spans="1:12" x14ac:dyDescent="0.2">
      <c r="A1126" s="1">
        <v>44839</v>
      </c>
      <c r="B1126" t="s">
        <v>5</v>
      </c>
      <c r="C1126" s="1">
        <v>44846</v>
      </c>
      <c r="D1126" t="s">
        <v>899</v>
      </c>
      <c r="E1126" t="s">
        <v>15</v>
      </c>
      <c r="F1126" t="s">
        <v>14</v>
      </c>
      <c r="G1126" t="s">
        <v>1</v>
      </c>
      <c r="H1126" t="s">
        <v>1282</v>
      </c>
      <c r="I1126">
        <f>MONTH(Table6[[#This Row],[Loan Date]])</f>
        <v>10</v>
      </c>
      <c r="J1126" t="str">
        <f>_xlfn.XLOOKUP(Table6[[#This Row],[Numeric Month]],$N$5:$N$11,$O$5:$O$11)</f>
        <v>Oct</v>
      </c>
      <c r="K1126" t="str">
        <f>_xlfn.XLOOKUP(Table6[[#This Row],[Loan Date]],$Q$5:$Q$152,$R$5:$R$152)</f>
        <v>Wednesday</v>
      </c>
      <c r="L1126" t="str">
        <f>_xlfn.XLOOKUP(Table6[[#This Row],[Loan Date]],$Q$5:$Q$152,$S$5:$S$152)</f>
        <v>Week 2</v>
      </c>
    </row>
    <row r="1127" spans="1:12" x14ac:dyDescent="0.2">
      <c r="A1127" s="1">
        <v>44839</v>
      </c>
      <c r="B1127" t="s">
        <v>5</v>
      </c>
      <c r="C1127" s="1">
        <v>44839</v>
      </c>
      <c r="D1127" t="s">
        <v>1524</v>
      </c>
      <c r="E1127" t="s">
        <v>23</v>
      </c>
      <c r="F1127" t="s">
        <v>23</v>
      </c>
      <c r="G1127" t="s">
        <v>20</v>
      </c>
      <c r="H1127" t="s">
        <v>1282</v>
      </c>
      <c r="I1127">
        <f>MONTH(Table6[[#This Row],[Loan Date]])</f>
        <v>10</v>
      </c>
      <c r="J1127" t="str">
        <f>_xlfn.XLOOKUP(Table6[[#This Row],[Numeric Month]],$N$5:$N$11,$O$5:$O$11)</f>
        <v>Oct</v>
      </c>
      <c r="K1127" t="str">
        <f>_xlfn.XLOOKUP(Table6[[#This Row],[Loan Date]],$Q$5:$Q$152,$R$5:$R$152)</f>
        <v>Wednesday</v>
      </c>
      <c r="L1127" t="str">
        <f>_xlfn.XLOOKUP(Table6[[#This Row],[Loan Date]],$Q$5:$Q$152,$S$5:$S$152)</f>
        <v>Week 2</v>
      </c>
    </row>
    <row r="1128" spans="1:12" x14ac:dyDescent="0.2">
      <c r="A1128" s="1">
        <v>44839</v>
      </c>
      <c r="B1128" t="s">
        <v>5</v>
      </c>
      <c r="C1128" s="1">
        <v>44839</v>
      </c>
      <c r="D1128" t="s">
        <v>409</v>
      </c>
      <c r="E1128" t="s">
        <v>21</v>
      </c>
      <c r="F1128" t="s">
        <v>21</v>
      </c>
      <c r="G1128" t="s">
        <v>20</v>
      </c>
      <c r="H1128" t="s">
        <v>1282</v>
      </c>
      <c r="I1128">
        <f>MONTH(Table6[[#This Row],[Loan Date]])</f>
        <v>10</v>
      </c>
      <c r="J1128" t="str">
        <f>_xlfn.XLOOKUP(Table6[[#This Row],[Numeric Month]],$N$5:$N$11,$O$5:$O$11)</f>
        <v>Oct</v>
      </c>
      <c r="K1128" t="str">
        <f>_xlfn.XLOOKUP(Table6[[#This Row],[Loan Date]],$Q$5:$Q$152,$R$5:$R$152)</f>
        <v>Wednesday</v>
      </c>
      <c r="L1128" t="str">
        <f>_xlfn.XLOOKUP(Table6[[#This Row],[Loan Date]],$Q$5:$Q$152,$S$5:$S$152)</f>
        <v>Week 2</v>
      </c>
    </row>
    <row r="1129" spans="1:12" x14ac:dyDescent="0.2">
      <c r="A1129" s="1">
        <v>44839</v>
      </c>
      <c r="B1129" t="s">
        <v>5</v>
      </c>
      <c r="C1129" s="1">
        <v>44839</v>
      </c>
      <c r="D1129" t="s">
        <v>969</v>
      </c>
      <c r="E1129" t="s">
        <v>37</v>
      </c>
      <c r="F1129" t="s">
        <v>37</v>
      </c>
      <c r="G1129" t="s">
        <v>20</v>
      </c>
      <c r="H1129" t="s">
        <v>1282</v>
      </c>
      <c r="I1129">
        <f>MONTH(Table6[[#This Row],[Loan Date]])</f>
        <v>10</v>
      </c>
      <c r="J1129" t="str">
        <f>_xlfn.XLOOKUP(Table6[[#This Row],[Numeric Month]],$N$5:$N$11,$O$5:$O$11)</f>
        <v>Oct</v>
      </c>
      <c r="K1129" t="str">
        <f>_xlfn.XLOOKUP(Table6[[#This Row],[Loan Date]],$Q$5:$Q$152,$R$5:$R$152)</f>
        <v>Wednesday</v>
      </c>
      <c r="L1129" t="str">
        <f>_xlfn.XLOOKUP(Table6[[#This Row],[Loan Date]],$Q$5:$Q$152,$S$5:$S$152)</f>
        <v>Week 2</v>
      </c>
    </row>
    <row r="1130" spans="1:12" x14ac:dyDescent="0.2">
      <c r="A1130" s="1">
        <v>44839</v>
      </c>
      <c r="B1130" t="s">
        <v>7</v>
      </c>
      <c r="C1130" s="1">
        <v>44839</v>
      </c>
      <c r="D1130" t="s">
        <v>923</v>
      </c>
      <c r="E1130" t="s">
        <v>37</v>
      </c>
      <c r="F1130" t="s">
        <v>37</v>
      </c>
      <c r="G1130" t="s">
        <v>20</v>
      </c>
      <c r="H1130" t="s">
        <v>1282</v>
      </c>
      <c r="I1130">
        <f>MONTH(Table6[[#This Row],[Loan Date]])</f>
        <v>10</v>
      </c>
      <c r="J1130" t="str">
        <f>_xlfn.XLOOKUP(Table6[[#This Row],[Numeric Month]],$N$5:$N$11,$O$5:$O$11)</f>
        <v>Oct</v>
      </c>
      <c r="K1130" t="str">
        <f>_xlfn.XLOOKUP(Table6[[#This Row],[Loan Date]],$Q$5:$Q$152,$R$5:$R$152)</f>
        <v>Wednesday</v>
      </c>
      <c r="L1130" t="str">
        <f>_xlfn.XLOOKUP(Table6[[#This Row],[Loan Date]],$Q$5:$Q$152,$S$5:$S$152)</f>
        <v>Week 2</v>
      </c>
    </row>
    <row r="1131" spans="1:12" x14ac:dyDescent="0.2">
      <c r="A1131" s="1">
        <v>44839</v>
      </c>
      <c r="B1131" t="s">
        <v>5</v>
      </c>
      <c r="C1131" s="1">
        <v>44839</v>
      </c>
      <c r="D1131" t="s">
        <v>436</v>
      </c>
      <c r="E1131" t="s">
        <v>168</v>
      </c>
      <c r="F1131" t="s">
        <v>168</v>
      </c>
      <c r="G1131" t="s">
        <v>20</v>
      </c>
      <c r="H1131" t="s">
        <v>1282</v>
      </c>
      <c r="I1131">
        <f>MONTH(Table6[[#This Row],[Loan Date]])</f>
        <v>10</v>
      </c>
      <c r="J1131" t="str">
        <f>_xlfn.XLOOKUP(Table6[[#This Row],[Numeric Month]],$N$5:$N$11,$O$5:$O$11)</f>
        <v>Oct</v>
      </c>
      <c r="K1131" t="str">
        <f>_xlfn.XLOOKUP(Table6[[#This Row],[Loan Date]],$Q$5:$Q$152,$R$5:$R$152)</f>
        <v>Wednesday</v>
      </c>
      <c r="L1131" t="str">
        <f>_xlfn.XLOOKUP(Table6[[#This Row],[Loan Date]],$Q$5:$Q$152,$S$5:$S$152)</f>
        <v>Week 2</v>
      </c>
    </row>
    <row r="1132" spans="1:12" x14ac:dyDescent="0.2">
      <c r="A1132" s="1">
        <v>44839</v>
      </c>
      <c r="B1132" t="s">
        <v>7</v>
      </c>
      <c r="C1132" s="1">
        <v>44846</v>
      </c>
      <c r="D1132" t="s">
        <v>1298</v>
      </c>
      <c r="E1132" t="s">
        <v>9</v>
      </c>
      <c r="F1132" t="s">
        <v>8</v>
      </c>
      <c r="G1132" t="s">
        <v>1</v>
      </c>
      <c r="H1132" t="s">
        <v>1282</v>
      </c>
      <c r="I1132">
        <f>MONTH(Table6[[#This Row],[Loan Date]])</f>
        <v>10</v>
      </c>
      <c r="J1132" t="str">
        <f>_xlfn.XLOOKUP(Table6[[#This Row],[Numeric Month]],$N$5:$N$11,$O$5:$O$11)</f>
        <v>Oct</v>
      </c>
      <c r="K1132" t="str">
        <f>_xlfn.XLOOKUP(Table6[[#This Row],[Loan Date]],$Q$5:$Q$152,$R$5:$R$152)</f>
        <v>Wednesday</v>
      </c>
      <c r="L1132" t="str">
        <f>_xlfn.XLOOKUP(Table6[[#This Row],[Loan Date]],$Q$5:$Q$152,$S$5:$S$152)</f>
        <v>Week 2</v>
      </c>
    </row>
    <row r="1133" spans="1:12" x14ac:dyDescent="0.2">
      <c r="A1133" s="1">
        <v>44839</v>
      </c>
      <c r="B1133" t="s">
        <v>7</v>
      </c>
      <c r="C1133" s="1">
        <v>44839</v>
      </c>
      <c r="D1133" t="s">
        <v>177</v>
      </c>
      <c r="E1133" t="s">
        <v>176</v>
      </c>
      <c r="F1133" t="s">
        <v>23</v>
      </c>
      <c r="G1133" t="s">
        <v>20</v>
      </c>
      <c r="H1133" t="s">
        <v>1282</v>
      </c>
      <c r="I1133">
        <f>MONTH(Table6[[#This Row],[Loan Date]])</f>
        <v>10</v>
      </c>
      <c r="J1133" t="str">
        <f>_xlfn.XLOOKUP(Table6[[#This Row],[Numeric Month]],$N$5:$N$11,$O$5:$O$11)</f>
        <v>Oct</v>
      </c>
      <c r="K1133" t="str">
        <f>_xlfn.XLOOKUP(Table6[[#This Row],[Loan Date]],$Q$5:$Q$152,$R$5:$R$152)</f>
        <v>Wednesday</v>
      </c>
      <c r="L1133" t="str">
        <f>_xlfn.XLOOKUP(Table6[[#This Row],[Loan Date]],$Q$5:$Q$152,$S$5:$S$152)</f>
        <v>Week 2</v>
      </c>
    </row>
    <row r="1134" spans="1:12" x14ac:dyDescent="0.2">
      <c r="A1134" s="1">
        <v>44839</v>
      </c>
      <c r="B1134" t="s">
        <v>7</v>
      </c>
      <c r="C1134" s="1">
        <v>44839</v>
      </c>
      <c r="D1134" t="s">
        <v>29</v>
      </c>
      <c r="E1134" t="s">
        <v>23</v>
      </c>
      <c r="F1134" t="s">
        <v>23</v>
      </c>
      <c r="G1134" t="s">
        <v>20</v>
      </c>
      <c r="H1134" t="s">
        <v>1282</v>
      </c>
      <c r="I1134">
        <f>MONTH(Table6[[#This Row],[Loan Date]])</f>
        <v>10</v>
      </c>
      <c r="J1134" t="str">
        <f>_xlfn.XLOOKUP(Table6[[#This Row],[Numeric Month]],$N$5:$N$11,$O$5:$O$11)</f>
        <v>Oct</v>
      </c>
      <c r="K1134" t="str">
        <f>_xlfn.XLOOKUP(Table6[[#This Row],[Loan Date]],$Q$5:$Q$152,$R$5:$R$152)</f>
        <v>Wednesday</v>
      </c>
      <c r="L1134" t="str">
        <f>_xlfn.XLOOKUP(Table6[[#This Row],[Loan Date]],$Q$5:$Q$152,$S$5:$S$152)</f>
        <v>Week 2</v>
      </c>
    </row>
    <row r="1135" spans="1:12" x14ac:dyDescent="0.2">
      <c r="A1135" s="1">
        <v>44839</v>
      </c>
      <c r="B1135" t="s">
        <v>7</v>
      </c>
      <c r="C1135" s="1">
        <v>44839</v>
      </c>
      <c r="D1135" t="s">
        <v>660</v>
      </c>
      <c r="E1135" t="s">
        <v>21</v>
      </c>
      <c r="F1135" t="s">
        <v>21</v>
      </c>
      <c r="G1135" t="s">
        <v>20</v>
      </c>
      <c r="H1135" t="s">
        <v>1282</v>
      </c>
      <c r="I1135">
        <f>MONTH(Table6[[#This Row],[Loan Date]])</f>
        <v>10</v>
      </c>
      <c r="J1135" t="str">
        <f>_xlfn.XLOOKUP(Table6[[#This Row],[Numeric Month]],$N$5:$N$11,$O$5:$O$11)</f>
        <v>Oct</v>
      </c>
      <c r="K1135" t="str">
        <f>_xlfn.XLOOKUP(Table6[[#This Row],[Loan Date]],$Q$5:$Q$152,$R$5:$R$152)</f>
        <v>Wednesday</v>
      </c>
      <c r="L1135" t="str">
        <f>_xlfn.XLOOKUP(Table6[[#This Row],[Loan Date]],$Q$5:$Q$152,$S$5:$S$152)</f>
        <v>Week 2</v>
      </c>
    </row>
    <row r="1136" spans="1:12" x14ac:dyDescent="0.2">
      <c r="A1136" s="1">
        <v>44839</v>
      </c>
      <c r="B1136" t="s">
        <v>7</v>
      </c>
      <c r="C1136" s="1">
        <v>44839</v>
      </c>
      <c r="D1136" t="s">
        <v>409</v>
      </c>
      <c r="E1136" t="s">
        <v>21</v>
      </c>
      <c r="F1136" t="s">
        <v>21</v>
      </c>
      <c r="G1136" t="s">
        <v>20</v>
      </c>
      <c r="H1136" t="s">
        <v>1282</v>
      </c>
      <c r="I1136">
        <f>MONTH(Table6[[#This Row],[Loan Date]])</f>
        <v>10</v>
      </c>
      <c r="J1136" t="str">
        <f>_xlfn.XLOOKUP(Table6[[#This Row],[Numeric Month]],$N$5:$N$11,$O$5:$O$11)</f>
        <v>Oct</v>
      </c>
      <c r="K1136" t="str">
        <f>_xlfn.XLOOKUP(Table6[[#This Row],[Loan Date]],$Q$5:$Q$152,$R$5:$R$152)</f>
        <v>Wednesday</v>
      </c>
      <c r="L1136" t="str">
        <f>_xlfn.XLOOKUP(Table6[[#This Row],[Loan Date]],$Q$5:$Q$152,$S$5:$S$152)</f>
        <v>Week 2</v>
      </c>
    </row>
    <row r="1137" spans="1:12" x14ac:dyDescent="0.2">
      <c r="A1137" s="1">
        <v>44839</v>
      </c>
      <c r="B1137" t="s">
        <v>7</v>
      </c>
      <c r="C1137" s="1">
        <v>44853</v>
      </c>
      <c r="D1137" t="s">
        <v>621</v>
      </c>
      <c r="E1137" t="s">
        <v>9</v>
      </c>
      <c r="F1137" t="s">
        <v>8</v>
      </c>
      <c r="G1137" t="s">
        <v>1</v>
      </c>
      <c r="H1137" t="s">
        <v>1282</v>
      </c>
      <c r="I1137">
        <f>MONTH(Table6[[#This Row],[Loan Date]])</f>
        <v>10</v>
      </c>
      <c r="J1137" t="str">
        <f>_xlfn.XLOOKUP(Table6[[#This Row],[Numeric Month]],$N$5:$N$11,$O$5:$O$11)</f>
        <v>Oct</v>
      </c>
      <c r="K1137" t="str">
        <f>_xlfn.XLOOKUP(Table6[[#This Row],[Loan Date]],$Q$5:$Q$152,$R$5:$R$152)</f>
        <v>Wednesday</v>
      </c>
      <c r="L1137" t="str">
        <f>_xlfn.XLOOKUP(Table6[[#This Row],[Loan Date]],$Q$5:$Q$152,$S$5:$S$152)</f>
        <v>Week 2</v>
      </c>
    </row>
    <row r="1138" spans="1:12" x14ac:dyDescent="0.2">
      <c r="A1138" s="1">
        <v>44839</v>
      </c>
      <c r="B1138" t="s">
        <v>7</v>
      </c>
      <c r="C1138" s="1">
        <v>44839</v>
      </c>
      <c r="D1138" t="s">
        <v>923</v>
      </c>
      <c r="E1138" t="s">
        <v>37</v>
      </c>
      <c r="F1138" t="s">
        <v>37</v>
      </c>
      <c r="G1138" t="s">
        <v>20</v>
      </c>
      <c r="H1138" t="s">
        <v>1282</v>
      </c>
      <c r="I1138">
        <f>MONTH(Table6[[#This Row],[Loan Date]])</f>
        <v>10</v>
      </c>
      <c r="J1138" t="str">
        <f>_xlfn.XLOOKUP(Table6[[#This Row],[Numeric Month]],$N$5:$N$11,$O$5:$O$11)</f>
        <v>Oct</v>
      </c>
      <c r="K1138" t="str">
        <f>_xlfn.XLOOKUP(Table6[[#This Row],[Loan Date]],$Q$5:$Q$152,$R$5:$R$152)</f>
        <v>Wednesday</v>
      </c>
      <c r="L1138" t="str">
        <f>_xlfn.XLOOKUP(Table6[[#This Row],[Loan Date]],$Q$5:$Q$152,$S$5:$S$152)</f>
        <v>Week 2</v>
      </c>
    </row>
    <row r="1139" spans="1:12" x14ac:dyDescent="0.2">
      <c r="A1139" s="1">
        <v>44839</v>
      </c>
      <c r="B1139" t="s">
        <v>7</v>
      </c>
      <c r="C1139" s="1">
        <v>44846</v>
      </c>
      <c r="D1139" t="s">
        <v>1053</v>
      </c>
      <c r="E1139" t="s">
        <v>52</v>
      </c>
      <c r="F1139" t="s">
        <v>51</v>
      </c>
      <c r="G1139" t="s">
        <v>1</v>
      </c>
      <c r="H1139" t="s">
        <v>1282</v>
      </c>
      <c r="I1139">
        <f>MONTH(Table6[[#This Row],[Loan Date]])</f>
        <v>10</v>
      </c>
      <c r="J1139" t="str">
        <f>_xlfn.XLOOKUP(Table6[[#This Row],[Numeric Month]],$N$5:$N$11,$O$5:$O$11)</f>
        <v>Oct</v>
      </c>
      <c r="K1139" t="str">
        <f>_xlfn.XLOOKUP(Table6[[#This Row],[Loan Date]],$Q$5:$Q$152,$R$5:$R$152)</f>
        <v>Wednesday</v>
      </c>
      <c r="L1139" t="str">
        <f>_xlfn.XLOOKUP(Table6[[#This Row],[Loan Date]],$Q$5:$Q$152,$S$5:$S$152)</f>
        <v>Week 2</v>
      </c>
    </row>
    <row r="1140" spans="1:12" x14ac:dyDescent="0.2">
      <c r="A1140" s="1">
        <v>44839</v>
      </c>
      <c r="B1140" t="s">
        <v>7</v>
      </c>
      <c r="C1140" s="1">
        <v>44846</v>
      </c>
      <c r="D1140" t="s">
        <v>1397</v>
      </c>
      <c r="E1140" t="s">
        <v>52</v>
      </c>
      <c r="F1140" t="s">
        <v>51</v>
      </c>
      <c r="G1140" t="s">
        <v>1</v>
      </c>
      <c r="H1140" t="s">
        <v>1282</v>
      </c>
      <c r="I1140">
        <f>MONTH(Table6[[#This Row],[Loan Date]])</f>
        <v>10</v>
      </c>
      <c r="J1140" t="str">
        <f>_xlfn.XLOOKUP(Table6[[#This Row],[Numeric Month]],$N$5:$N$11,$O$5:$O$11)</f>
        <v>Oct</v>
      </c>
      <c r="K1140" t="str">
        <f>_xlfn.XLOOKUP(Table6[[#This Row],[Loan Date]],$Q$5:$Q$152,$R$5:$R$152)</f>
        <v>Wednesday</v>
      </c>
      <c r="L1140" t="str">
        <f>_xlfn.XLOOKUP(Table6[[#This Row],[Loan Date]],$Q$5:$Q$152,$S$5:$S$152)</f>
        <v>Week 2</v>
      </c>
    </row>
    <row r="1141" spans="1:12" x14ac:dyDescent="0.2">
      <c r="A1141" s="1">
        <v>44839</v>
      </c>
      <c r="B1141" t="s">
        <v>7</v>
      </c>
      <c r="C1141" s="1">
        <v>44846</v>
      </c>
      <c r="D1141" t="s">
        <v>279</v>
      </c>
      <c r="E1141" t="s">
        <v>52</v>
      </c>
      <c r="F1141" t="s">
        <v>51</v>
      </c>
      <c r="G1141" t="s">
        <v>1</v>
      </c>
      <c r="H1141" t="s">
        <v>1282</v>
      </c>
      <c r="I1141">
        <f>MONTH(Table6[[#This Row],[Loan Date]])</f>
        <v>10</v>
      </c>
      <c r="J1141" t="str">
        <f>_xlfn.XLOOKUP(Table6[[#This Row],[Numeric Month]],$N$5:$N$11,$O$5:$O$11)</f>
        <v>Oct</v>
      </c>
      <c r="K1141" t="str">
        <f>_xlfn.XLOOKUP(Table6[[#This Row],[Loan Date]],$Q$5:$Q$152,$R$5:$R$152)</f>
        <v>Wednesday</v>
      </c>
      <c r="L1141" t="str">
        <f>_xlfn.XLOOKUP(Table6[[#This Row],[Loan Date]],$Q$5:$Q$152,$S$5:$S$152)</f>
        <v>Week 2</v>
      </c>
    </row>
    <row r="1142" spans="1:12" x14ac:dyDescent="0.2">
      <c r="A1142" s="1">
        <v>44839</v>
      </c>
      <c r="B1142" t="s">
        <v>7</v>
      </c>
      <c r="C1142" s="1">
        <v>44846</v>
      </c>
      <c r="D1142" t="s">
        <v>1526</v>
      </c>
      <c r="E1142" t="s">
        <v>52</v>
      </c>
      <c r="F1142" t="s">
        <v>51</v>
      </c>
      <c r="G1142" t="s">
        <v>1</v>
      </c>
      <c r="H1142" t="s">
        <v>1282</v>
      </c>
      <c r="I1142">
        <f>MONTH(Table6[[#This Row],[Loan Date]])</f>
        <v>10</v>
      </c>
      <c r="J1142" t="str">
        <f>_xlfn.XLOOKUP(Table6[[#This Row],[Numeric Month]],$N$5:$N$11,$O$5:$O$11)</f>
        <v>Oct</v>
      </c>
      <c r="K1142" t="str">
        <f>_xlfn.XLOOKUP(Table6[[#This Row],[Loan Date]],$Q$5:$Q$152,$R$5:$R$152)</f>
        <v>Wednesday</v>
      </c>
      <c r="L1142" t="str">
        <f>_xlfn.XLOOKUP(Table6[[#This Row],[Loan Date]],$Q$5:$Q$152,$S$5:$S$152)</f>
        <v>Week 2</v>
      </c>
    </row>
    <row r="1143" spans="1:12" x14ac:dyDescent="0.2">
      <c r="A1143" s="1">
        <v>44839</v>
      </c>
      <c r="B1143" t="s">
        <v>7</v>
      </c>
      <c r="C1143" s="1">
        <v>44846</v>
      </c>
      <c r="D1143" t="s">
        <v>991</v>
      </c>
      <c r="E1143" t="s">
        <v>52</v>
      </c>
      <c r="F1143" t="s">
        <v>51</v>
      </c>
      <c r="G1143" t="s">
        <v>1</v>
      </c>
      <c r="H1143" t="s">
        <v>1282</v>
      </c>
      <c r="I1143">
        <f>MONTH(Table6[[#This Row],[Loan Date]])</f>
        <v>10</v>
      </c>
      <c r="J1143" t="str">
        <f>_xlfn.XLOOKUP(Table6[[#This Row],[Numeric Month]],$N$5:$N$11,$O$5:$O$11)</f>
        <v>Oct</v>
      </c>
      <c r="K1143" t="str">
        <f>_xlfn.XLOOKUP(Table6[[#This Row],[Loan Date]],$Q$5:$Q$152,$R$5:$R$152)</f>
        <v>Wednesday</v>
      </c>
      <c r="L1143" t="str">
        <f>_xlfn.XLOOKUP(Table6[[#This Row],[Loan Date]],$Q$5:$Q$152,$S$5:$S$152)</f>
        <v>Week 2</v>
      </c>
    </row>
    <row r="1144" spans="1:12" x14ac:dyDescent="0.2">
      <c r="A1144" s="1">
        <v>44839</v>
      </c>
      <c r="B1144" t="s">
        <v>7</v>
      </c>
      <c r="C1144" s="1">
        <v>44846</v>
      </c>
      <c r="D1144" t="s">
        <v>865</v>
      </c>
      <c r="E1144" t="s">
        <v>52</v>
      </c>
      <c r="F1144" t="s">
        <v>51</v>
      </c>
      <c r="G1144" t="s">
        <v>1</v>
      </c>
      <c r="H1144" t="s">
        <v>1282</v>
      </c>
      <c r="I1144">
        <f>MONTH(Table6[[#This Row],[Loan Date]])</f>
        <v>10</v>
      </c>
      <c r="J1144" t="str">
        <f>_xlfn.XLOOKUP(Table6[[#This Row],[Numeric Month]],$N$5:$N$11,$O$5:$O$11)</f>
        <v>Oct</v>
      </c>
      <c r="K1144" t="str">
        <f>_xlfn.XLOOKUP(Table6[[#This Row],[Loan Date]],$Q$5:$Q$152,$R$5:$R$152)</f>
        <v>Wednesday</v>
      </c>
      <c r="L1144" t="str">
        <f>_xlfn.XLOOKUP(Table6[[#This Row],[Loan Date]],$Q$5:$Q$152,$S$5:$S$152)</f>
        <v>Week 2</v>
      </c>
    </row>
    <row r="1145" spans="1:12" x14ac:dyDescent="0.2">
      <c r="A1145" s="1">
        <v>44839</v>
      </c>
      <c r="B1145" t="s">
        <v>7</v>
      </c>
      <c r="C1145" s="1">
        <v>44846</v>
      </c>
      <c r="D1145" t="s">
        <v>1383</v>
      </c>
      <c r="E1145" t="s">
        <v>52</v>
      </c>
      <c r="F1145" t="s">
        <v>51</v>
      </c>
      <c r="G1145" t="s">
        <v>1</v>
      </c>
      <c r="H1145" t="s">
        <v>1282</v>
      </c>
      <c r="I1145">
        <f>MONTH(Table6[[#This Row],[Loan Date]])</f>
        <v>10</v>
      </c>
      <c r="J1145" t="str">
        <f>_xlfn.XLOOKUP(Table6[[#This Row],[Numeric Month]],$N$5:$N$11,$O$5:$O$11)</f>
        <v>Oct</v>
      </c>
      <c r="K1145" t="str">
        <f>_xlfn.XLOOKUP(Table6[[#This Row],[Loan Date]],$Q$5:$Q$152,$R$5:$R$152)</f>
        <v>Wednesday</v>
      </c>
      <c r="L1145" t="str">
        <f>_xlfn.XLOOKUP(Table6[[#This Row],[Loan Date]],$Q$5:$Q$152,$S$5:$S$152)</f>
        <v>Week 2</v>
      </c>
    </row>
    <row r="1146" spans="1:12" x14ac:dyDescent="0.2">
      <c r="A1146" s="1">
        <v>44839</v>
      </c>
      <c r="B1146" t="s">
        <v>7</v>
      </c>
      <c r="C1146" s="1">
        <v>44846</v>
      </c>
      <c r="D1146" t="s">
        <v>1436</v>
      </c>
      <c r="E1146" t="s">
        <v>52</v>
      </c>
      <c r="F1146" t="s">
        <v>51</v>
      </c>
      <c r="G1146" t="s">
        <v>1</v>
      </c>
      <c r="H1146" t="s">
        <v>1282</v>
      </c>
      <c r="I1146">
        <f>MONTH(Table6[[#This Row],[Loan Date]])</f>
        <v>10</v>
      </c>
      <c r="J1146" t="str">
        <f>_xlfn.XLOOKUP(Table6[[#This Row],[Numeric Month]],$N$5:$N$11,$O$5:$O$11)</f>
        <v>Oct</v>
      </c>
      <c r="K1146" t="str">
        <f>_xlfn.XLOOKUP(Table6[[#This Row],[Loan Date]],$Q$5:$Q$152,$R$5:$R$152)</f>
        <v>Wednesday</v>
      </c>
      <c r="L1146" t="str">
        <f>_xlfn.XLOOKUP(Table6[[#This Row],[Loan Date]],$Q$5:$Q$152,$S$5:$S$152)</f>
        <v>Week 2</v>
      </c>
    </row>
    <row r="1147" spans="1:12" x14ac:dyDescent="0.2">
      <c r="A1147" s="1">
        <v>44839</v>
      </c>
      <c r="B1147" t="s">
        <v>7</v>
      </c>
      <c r="C1147" s="1">
        <v>44846</v>
      </c>
      <c r="D1147" t="s">
        <v>1518</v>
      </c>
      <c r="E1147" t="s">
        <v>52</v>
      </c>
      <c r="F1147" t="s">
        <v>51</v>
      </c>
      <c r="G1147" t="s">
        <v>1</v>
      </c>
      <c r="H1147" t="s">
        <v>1282</v>
      </c>
      <c r="I1147">
        <f>MONTH(Table6[[#This Row],[Loan Date]])</f>
        <v>10</v>
      </c>
      <c r="J1147" t="str">
        <f>_xlfn.XLOOKUP(Table6[[#This Row],[Numeric Month]],$N$5:$N$11,$O$5:$O$11)</f>
        <v>Oct</v>
      </c>
      <c r="K1147" t="str">
        <f>_xlfn.XLOOKUP(Table6[[#This Row],[Loan Date]],$Q$5:$Q$152,$R$5:$R$152)</f>
        <v>Wednesday</v>
      </c>
      <c r="L1147" t="str">
        <f>_xlfn.XLOOKUP(Table6[[#This Row],[Loan Date]],$Q$5:$Q$152,$S$5:$S$152)</f>
        <v>Week 2</v>
      </c>
    </row>
    <row r="1148" spans="1:12" x14ac:dyDescent="0.2">
      <c r="A1148" s="1">
        <v>44839</v>
      </c>
      <c r="B1148" t="s">
        <v>7</v>
      </c>
      <c r="C1148" s="1">
        <v>44846</v>
      </c>
      <c r="D1148" t="s">
        <v>847</v>
      </c>
      <c r="E1148" t="s">
        <v>52</v>
      </c>
      <c r="F1148" t="s">
        <v>51</v>
      </c>
      <c r="G1148" t="s">
        <v>1</v>
      </c>
      <c r="H1148" t="s">
        <v>1282</v>
      </c>
      <c r="I1148">
        <f>MONTH(Table6[[#This Row],[Loan Date]])</f>
        <v>10</v>
      </c>
      <c r="J1148" t="str">
        <f>_xlfn.XLOOKUP(Table6[[#This Row],[Numeric Month]],$N$5:$N$11,$O$5:$O$11)</f>
        <v>Oct</v>
      </c>
      <c r="K1148" t="str">
        <f>_xlfn.XLOOKUP(Table6[[#This Row],[Loan Date]],$Q$5:$Q$152,$R$5:$R$152)</f>
        <v>Wednesday</v>
      </c>
      <c r="L1148" t="str">
        <f>_xlfn.XLOOKUP(Table6[[#This Row],[Loan Date]],$Q$5:$Q$152,$S$5:$S$152)</f>
        <v>Week 2</v>
      </c>
    </row>
    <row r="1149" spans="1:12" x14ac:dyDescent="0.2">
      <c r="A1149" s="1">
        <v>44839</v>
      </c>
      <c r="B1149" t="s">
        <v>7</v>
      </c>
      <c r="C1149" s="1">
        <v>44846</v>
      </c>
      <c r="D1149" t="s">
        <v>888</v>
      </c>
      <c r="E1149" t="s">
        <v>52</v>
      </c>
      <c r="F1149" t="s">
        <v>51</v>
      </c>
      <c r="G1149" t="s">
        <v>1</v>
      </c>
      <c r="H1149" t="s">
        <v>1282</v>
      </c>
      <c r="I1149">
        <f>MONTH(Table6[[#This Row],[Loan Date]])</f>
        <v>10</v>
      </c>
      <c r="J1149" t="str">
        <f>_xlfn.XLOOKUP(Table6[[#This Row],[Numeric Month]],$N$5:$N$11,$O$5:$O$11)</f>
        <v>Oct</v>
      </c>
      <c r="K1149" t="str">
        <f>_xlfn.XLOOKUP(Table6[[#This Row],[Loan Date]],$Q$5:$Q$152,$R$5:$R$152)</f>
        <v>Wednesday</v>
      </c>
      <c r="L1149" t="str">
        <f>_xlfn.XLOOKUP(Table6[[#This Row],[Loan Date]],$Q$5:$Q$152,$S$5:$S$152)</f>
        <v>Week 2</v>
      </c>
    </row>
    <row r="1150" spans="1:12" x14ac:dyDescent="0.2">
      <c r="A1150" s="1">
        <v>44839</v>
      </c>
      <c r="B1150" t="s">
        <v>5</v>
      </c>
      <c r="C1150" s="1">
        <v>44846</v>
      </c>
      <c r="D1150" t="s">
        <v>397</v>
      </c>
      <c r="E1150" t="s">
        <v>9</v>
      </c>
      <c r="F1150" t="s">
        <v>8</v>
      </c>
      <c r="G1150" t="s">
        <v>1</v>
      </c>
      <c r="H1150" t="s">
        <v>1282</v>
      </c>
      <c r="I1150">
        <f>MONTH(Table6[[#This Row],[Loan Date]])</f>
        <v>10</v>
      </c>
      <c r="J1150" t="str">
        <f>_xlfn.XLOOKUP(Table6[[#This Row],[Numeric Month]],$N$5:$N$11,$O$5:$O$11)</f>
        <v>Oct</v>
      </c>
      <c r="K1150" t="str">
        <f>_xlfn.XLOOKUP(Table6[[#This Row],[Loan Date]],$Q$5:$Q$152,$R$5:$R$152)</f>
        <v>Wednesday</v>
      </c>
      <c r="L1150" t="str">
        <f>_xlfn.XLOOKUP(Table6[[#This Row],[Loan Date]],$Q$5:$Q$152,$S$5:$S$152)</f>
        <v>Week 2</v>
      </c>
    </row>
    <row r="1151" spans="1:12" x14ac:dyDescent="0.2">
      <c r="A1151" s="1">
        <v>44839</v>
      </c>
      <c r="B1151" t="s">
        <v>7</v>
      </c>
      <c r="C1151" s="1">
        <v>44846</v>
      </c>
      <c r="D1151" t="s">
        <v>865</v>
      </c>
      <c r="E1151" t="s">
        <v>52</v>
      </c>
      <c r="F1151" t="s">
        <v>51</v>
      </c>
      <c r="G1151" t="s">
        <v>1</v>
      </c>
      <c r="H1151" t="s">
        <v>1282</v>
      </c>
      <c r="I1151">
        <f>MONTH(Table6[[#This Row],[Loan Date]])</f>
        <v>10</v>
      </c>
      <c r="J1151" t="str">
        <f>_xlfn.XLOOKUP(Table6[[#This Row],[Numeric Month]],$N$5:$N$11,$O$5:$O$11)</f>
        <v>Oct</v>
      </c>
      <c r="K1151" t="str">
        <f>_xlfn.XLOOKUP(Table6[[#This Row],[Loan Date]],$Q$5:$Q$152,$R$5:$R$152)</f>
        <v>Wednesday</v>
      </c>
      <c r="L1151" t="str">
        <f>_xlfn.XLOOKUP(Table6[[#This Row],[Loan Date]],$Q$5:$Q$152,$S$5:$S$152)</f>
        <v>Week 2</v>
      </c>
    </row>
    <row r="1152" spans="1:12" x14ac:dyDescent="0.2">
      <c r="A1152" s="1">
        <v>44839</v>
      </c>
      <c r="B1152" t="s">
        <v>7</v>
      </c>
      <c r="C1152" s="1">
        <v>44839</v>
      </c>
      <c r="D1152" t="s">
        <v>560</v>
      </c>
      <c r="E1152" t="s">
        <v>122</v>
      </c>
      <c r="F1152" t="s">
        <v>122</v>
      </c>
      <c r="G1152" t="s">
        <v>11</v>
      </c>
      <c r="H1152" t="s">
        <v>1282</v>
      </c>
      <c r="I1152">
        <f>MONTH(Table6[[#This Row],[Loan Date]])</f>
        <v>10</v>
      </c>
      <c r="J1152" t="str">
        <f>_xlfn.XLOOKUP(Table6[[#This Row],[Numeric Month]],$N$5:$N$11,$O$5:$O$11)</f>
        <v>Oct</v>
      </c>
      <c r="K1152" t="str">
        <f>_xlfn.XLOOKUP(Table6[[#This Row],[Loan Date]],$Q$5:$Q$152,$R$5:$R$152)</f>
        <v>Wednesday</v>
      </c>
      <c r="L1152" t="str">
        <f>_xlfn.XLOOKUP(Table6[[#This Row],[Loan Date]],$Q$5:$Q$152,$S$5:$S$152)</f>
        <v>Week 2</v>
      </c>
    </row>
    <row r="1153" spans="1:12" x14ac:dyDescent="0.2">
      <c r="A1153" s="1">
        <v>44839</v>
      </c>
      <c r="B1153" t="s">
        <v>7</v>
      </c>
      <c r="C1153" s="1">
        <v>44846</v>
      </c>
      <c r="D1153" t="s">
        <v>1540</v>
      </c>
      <c r="E1153" t="s">
        <v>204</v>
      </c>
      <c r="F1153" t="s">
        <v>2</v>
      </c>
      <c r="G1153" t="s">
        <v>1</v>
      </c>
      <c r="H1153" t="s">
        <v>1282</v>
      </c>
      <c r="I1153">
        <f>MONTH(Table6[[#This Row],[Loan Date]])</f>
        <v>10</v>
      </c>
      <c r="J1153" t="str">
        <f>_xlfn.XLOOKUP(Table6[[#This Row],[Numeric Month]],$N$5:$N$11,$O$5:$O$11)</f>
        <v>Oct</v>
      </c>
      <c r="K1153" t="str">
        <f>_xlfn.XLOOKUP(Table6[[#This Row],[Loan Date]],$Q$5:$Q$152,$R$5:$R$152)</f>
        <v>Wednesday</v>
      </c>
      <c r="L1153" t="str">
        <f>_xlfn.XLOOKUP(Table6[[#This Row],[Loan Date]],$Q$5:$Q$152,$S$5:$S$152)</f>
        <v>Week 2</v>
      </c>
    </row>
    <row r="1154" spans="1:12" x14ac:dyDescent="0.2">
      <c r="A1154" s="1">
        <v>44839</v>
      </c>
      <c r="B1154" t="s">
        <v>7</v>
      </c>
      <c r="C1154" s="1">
        <v>44846</v>
      </c>
      <c r="D1154" t="s">
        <v>540</v>
      </c>
      <c r="E1154" t="s">
        <v>52</v>
      </c>
      <c r="F1154" t="s">
        <v>51</v>
      </c>
      <c r="G1154" t="s">
        <v>1</v>
      </c>
      <c r="H1154" t="s">
        <v>1282</v>
      </c>
      <c r="I1154">
        <f>MONTH(Table6[[#This Row],[Loan Date]])</f>
        <v>10</v>
      </c>
      <c r="J1154" t="str">
        <f>_xlfn.XLOOKUP(Table6[[#This Row],[Numeric Month]],$N$5:$N$11,$O$5:$O$11)</f>
        <v>Oct</v>
      </c>
      <c r="K1154" t="str">
        <f>_xlfn.XLOOKUP(Table6[[#This Row],[Loan Date]],$Q$5:$Q$152,$R$5:$R$152)</f>
        <v>Wednesday</v>
      </c>
      <c r="L1154" t="str">
        <f>_xlfn.XLOOKUP(Table6[[#This Row],[Loan Date]],$Q$5:$Q$152,$S$5:$S$152)</f>
        <v>Week 2</v>
      </c>
    </row>
    <row r="1155" spans="1:12" x14ac:dyDescent="0.2">
      <c r="A1155" s="1">
        <v>44839</v>
      </c>
      <c r="B1155" t="s">
        <v>7</v>
      </c>
      <c r="C1155" s="1">
        <v>44839</v>
      </c>
      <c r="D1155" t="s">
        <v>1306</v>
      </c>
      <c r="E1155" t="s">
        <v>65</v>
      </c>
      <c r="F1155" t="s">
        <v>65</v>
      </c>
      <c r="G1155" t="s">
        <v>20</v>
      </c>
      <c r="H1155" t="s">
        <v>1282</v>
      </c>
      <c r="I1155">
        <f>MONTH(Table6[[#This Row],[Loan Date]])</f>
        <v>10</v>
      </c>
      <c r="J1155" t="str">
        <f>_xlfn.XLOOKUP(Table6[[#This Row],[Numeric Month]],$N$5:$N$11,$O$5:$O$11)</f>
        <v>Oct</v>
      </c>
      <c r="K1155" t="str">
        <f>_xlfn.XLOOKUP(Table6[[#This Row],[Loan Date]],$Q$5:$Q$152,$R$5:$R$152)</f>
        <v>Wednesday</v>
      </c>
      <c r="L1155" t="str">
        <f>_xlfn.XLOOKUP(Table6[[#This Row],[Loan Date]],$Q$5:$Q$152,$S$5:$S$152)</f>
        <v>Week 2</v>
      </c>
    </row>
    <row r="1156" spans="1:12" x14ac:dyDescent="0.2">
      <c r="A1156" s="1">
        <v>44839</v>
      </c>
      <c r="B1156" t="s">
        <v>7</v>
      </c>
      <c r="C1156" s="1">
        <v>44839</v>
      </c>
      <c r="D1156" t="s">
        <v>910</v>
      </c>
      <c r="E1156" t="s">
        <v>37</v>
      </c>
      <c r="F1156" t="s">
        <v>37</v>
      </c>
      <c r="G1156" t="s">
        <v>20</v>
      </c>
      <c r="H1156" t="s">
        <v>1282</v>
      </c>
      <c r="I1156">
        <f>MONTH(Table6[[#This Row],[Loan Date]])</f>
        <v>10</v>
      </c>
      <c r="J1156" t="str">
        <f>_xlfn.XLOOKUP(Table6[[#This Row],[Numeric Month]],$N$5:$N$11,$O$5:$O$11)</f>
        <v>Oct</v>
      </c>
      <c r="K1156" t="str">
        <f>_xlfn.XLOOKUP(Table6[[#This Row],[Loan Date]],$Q$5:$Q$152,$R$5:$R$152)</f>
        <v>Wednesday</v>
      </c>
      <c r="L1156" t="str">
        <f>_xlfn.XLOOKUP(Table6[[#This Row],[Loan Date]],$Q$5:$Q$152,$S$5:$S$152)</f>
        <v>Week 2</v>
      </c>
    </row>
    <row r="1157" spans="1:12" x14ac:dyDescent="0.2">
      <c r="A1157" s="1">
        <v>44839</v>
      </c>
      <c r="B1157" t="s">
        <v>7</v>
      </c>
      <c r="C1157" s="1">
        <v>44839</v>
      </c>
      <c r="D1157" t="s">
        <v>923</v>
      </c>
      <c r="E1157" t="s">
        <v>37</v>
      </c>
      <c r="F1157" t="s">
        <v>37</v>
      </c>
      <c r="G1157" t="s">
        <v>20</v>
      </c>
      <c r="H1157" t="s">
        <v>1282</v>
      </c>
      <c r="I1157">
        <f>MONTH(Table6[[#This Row],[Loan Date]])</f>
        <v>10</v>
      </c>
      <c r="J1157" t="str">
        <f>_xlfn.XLOOKUP(Table6[[#This Row],[Numeric Month]],$N$5:$N$11,$O$5:$O$11)</f>
        <v>Oct</v>
      </c>
      <c r="K1157" t="str">
        <f>_xlfn.XLOOKUP(Table6[[#This Row],[Loan Date]],$Q$5:$Q$152,$R$5:$R$152)</f>
        <v>Wednesday</v>
      </c>
      <c r="L1157" t="str">
        <f>_xlfn.XLOOKUP(Table6[[#This Row],[Loan Date]],$Q$5:$Q$152,$S$5:$S$152)</f>
        <v>Week 2</v>
      </c>
    </row>
    <row r="1158" spans="1:12" x14ac:dyDescent="0.2">
      <c r="A1158" s="1">
        <v>44839</v>
      </c>
      <c r="B1158" t="s">
        <v>7</v>
      </c>
      <c r="C1158" s="1">
        <v>44839</v>
      </c>
      <c r="D1158" t="s">
        <v>560</v>
      </c>
      <c r="E1158" t="s">
        <v>122</v>
      </c>
      <c r="F1158" t="s">
        <v>122</v>
      </c>
      <c r="G1158" t="s">
        <v>11</v>
      </c>
      <c r="H1158" t="s">
        <v>1282</v>
      </c>
      <c r="I1158">
        <f>MONTH(Table6[[#This Row],[Loan Date]])</f>
        <v>10</v>
      </c>
      <c r="J1158" t="str">
        <f>_xlfn.XLOOKUP(Table6[[#This Row],[Numeric Month]],$N$5:$N$11,$O$5:$O$11)</f>
        <v>Oct</v>
      </c>
      <c r="K1158" t="str">
        <f>_xlfn.XLOOKUP(Table6[[#This Row],[Loan Date]],$Q$5:$Q$152,$R$5:$R$152)</f>
        <v>Wednesday</v>
      </c>
      <c r="L1158" t="str">
        <f>_xlfn.XLOOKUP(Table6[[#This Row],[Loan Date]],$Q$5:$Q$152,$S$5:$S$152)</f>
        <v>Week 2</v>
      </c>
    </row>
    <row r="1159" spans="1:12" x14ac:dyDescent="0.2">
      <c r="A1159" s="1">
        <v>44839</v>
      </c>
      <c r="B1159" t="s">
        <v>7</v>
      </c>
      <c r="C1159" s="1">
        <v>44839</v>
      </c>
      <c r="D1159" t="s">
        <v>64</v>
      </c>
      <c r="E1159" t="s">
        <v>23</v>
      </c>
      <c r="F1159" t="s">
        <v>23</v>
      </c>
      <c r="G1159" t="s">
        <v>20</v>
      </c>
      <c r="H1159" t="s">
        <v>1282</v>
      </c>
      <c r="I1159">
        <f>MONTH(Table6[[#This Row],[Loan Date]])</f>
        <v>10</v>
      </c>
      <c r="J1159" t="str">
        <f>_xlfn.XLOOKUP(Table6[[#This Row],[Numeric Month]],$N$5:$N$11,$O$5:$O$11)</f>
        <v>Oct</v>
      </c>
      <c r="K1159" t="str">
        <f>_xlfn.XLOOKUP(Table6[[#This Row],[Loan Date]],$Q$5:$Q$152,$R$5:$R$152)</f>
        <v>Wednesday</v>
      </c>
      <c r="L1159" t="str">
        <f>_xlfn.XLOOKUP(Table6[[#This Row],[Loan Date]],$Q$5:$Q$152,$S$5:$S$152)</f>
        <v>Week 2</v>
      </c>
    </row>
    <row r="1160" spans="1:12" x14ac:dyDescent="0.2">
      <c r="A1160" s="1">
        <v>44839</v>
      </c>
      <c r="B1160" t="s">
        <v>7</v>
      </c>
      <c r="C1160" s="1">
        <v>44839</v>
      </c>
      <c r="D1160" t="s">
        <v>1084</v>
      </c>
      <c r="E1160" t="s">
        <v>168</v>
      </c>
      <c r="F1160" t="s">
        <v>168</v>
      </c>
      <c r="G1160" t="s">
        <v>20</v>
      </c>
      <c r="H1160" t="s">
        <v>1282</v>
      </c>
      <c r="I1160">
        <f>MONTH(Table6[[#This Row],[Loan Date]])</f>
        <v>10</v>
      </c>
      <c r="J1160" t="str">
        <f>_xlfn.XLOOKUP(Table6[[#This Row],[Numeric Month]],$N$5:$N$11,$O$5:$O$11)</f>
        <v>Oct</v>
      </c>
      <c r="K1160" t="str">
        <f>_xlfn.XLOOKUP(Table6[[#This Row],[Loan Date]],$Q$5:$Q$152,$R$5:$R$152)</f>
        <v>Wednesday</v>
      </c>
      <c r="L1160" t="str">
        <f>_xlfn.XLOOKUP(Table6[[#This Row],[Loan Date]],$Q$5:$Q$152,$S$5:$S$152)</f>
        <v>Week 2</v>
      </c>
    </row>
    <row r="1161" spans="1:12" x14ac:dyDescent="0.2">
      <c r="A1161" s="1">
        <v>44839</v>
      </c>
      <c r="B1161" t="s">
        <v>7</v>
      </c>
      <c r="C1161" s="1">
        <v>44839</v>
      </c>
      <c r="D1161" t="s">
        <v>1041</v>
      </c>
      <c r="E1161" t="s">
        <v>23</v>
      </c>
      <c r="F1161" t="s">
        <v>23</v>
      </c>
      <c r="G1161" t="s">
        <v>20</v>
      </c>
      <c r="H1161" t="s">
        <v>1282</v>
      </c>
      <c r="I1161">
        <f>MONTH(Table6[[#This Row],[Loan Date]])</f>
        <v>10</v>
      </c>
      <c r="J1161" t="str">
        <f>_xlfn.XLOOKUP(Table6[[#This Row],[Numeric Month]],$N$5:$N$11,$O$5:$O$11)</f>
        <v>Oct</v>
      </c>
      <c r="K1161" t="str">
        <f>_xlfn.XLOOKUP(Table6[[#This Row],[Loan Date]],$Q$5:$Q$152,$R$5:$R$152)</f>
        <v>Wednesday</v>
      </c>
      <c r="L1161" t="str">
        <f>_xlfn.XLOOKUP(Table6[[#This Row],[Loan Date]],$Q$5:$Q$152,$S$5:$S$152)</f>
        <v>Week 2</v>
      </c>
    </row>
    <row r="1162" spans="1:12" x14ac:dyDescent="0.2">
      <c r="A1162" s="1">
        <v>44839</v>
      </c>
      <c r="B1162" t="s">
        <v>7</v>
      </c>
      <c r="C1162" s="1">
        <v>44839</v>
      </c>
      <c r="D1162" t="s">
        <v>380</v>
      </c>
      <c r="E1162" t="s">
        <v>21</v>
      </c>
      <c r="F1162" t="s">
        <v>21</v>
      </c>
      <c r="G1162" t="s">
        <v>20</v>
      </c>
      <c r="H1162" t="s">
        <v>1282</v>
      </c>
      <c r="I1162">
        <f>MONTH(Table6[[#This Row],[Loan Date]])</f>
        <v>10</v>
      </c>
      <c r="J1162" t="str">
        <f>_xlfn.XLOOKUP(Table6[[#This Row],[Numeric Month]],$N$5:$N$11,$O$5:$O$11)</f>
        <v>Oct</v>
      </c>
      <c r="K1162" t="str">
        <f>_xlfn.XLOOKUP(Table6[[#This Row],[Loan Date]],$Q$5:$Q$152,$R$5:$R$152)</f>
        <v>Wednesday</v>
      </c>
      <c r="L1162" t="str">
        <f>_xlfn.XLOOKUP(Table6[[#This Row],[Loan Date]],$Q$5:$Q$152,$S$5:$S$152)</f>
        <v>Week 2</v>
      </c>
    </row>
    <row r="1163" spans="1:12" x14ac:dyDescent="0.2">
      <c r="A1163" s="1">
        <v>44839</v>
      </c>
      <c r="B1163" t="s">
        <v>7</v>
      </c>
      <c r="C1163" s="1">
        <v>44839</v>
      </c>
      <c r="D1163" t="s">
        <v>171</v>
      </c>
      <c r="E1163" t="s">
        <v>23</v>
      </c>
      <c r="F1163" t="s">
        <v>23</v>
      </c>
      <c r="G1163" t="s">
        <v>20</v>
      </c>
      <c r="H1163" t="s">
        <v>1282</v>
      </c>
      <c r="I1163">
        <f>MONTH(Table6[[#This Row],[Loan Date]])</f>
        <v>10</v>
      </c>
      <c r="J1163" t="str">
        <f>_xlfn.XLOOKUP(Table6[[#This Row],[Numeric Month]],$N$5:$N$11,$O$5:$O$11)</f>
        <v>Oct</v>
      </c>
      <c r="K1163" t="str">
        <f>_xlfn.XLOOKUP(Table6[[#This Row],[Loan Date]],$Q$5:$Q$152,$R$5:$R$152)</f>
        <v>Wednesday</v>
      </c>
      <c r="L1163" t="str">
        <f>_xlfn.XLOOKUP(Table6[[#This Row],[Loan Date]],$Q$5:$Q$152,$S$5:$S$152)</f>
        <v>Week 2</v>
      </c>
    </row>
    <row r="1164" spans="1:12" x14ac:dyDescent="0.2">
      <c r="A1164" s="1">
        <v>44839</v>
      </c>
      <c r="B1164" t="s">
        <v>7</v>
      </c>
      <c r="C1164" s="1">
        <v>44846</v>
      </c>
      <c r="D1164" t="s">
        <v>777</v>
      </c>
      <c r="E1164" t="s">
        <v>15</v>
      </c>
      <c r="F1164" t="s">
        <v>14</v>
      </c>
      <c r="G1164" t="s">
        <v>1</v>
      </c>
      <c r="H1164" t="s">
        <v>1282</v>
      </c>
      <c r="I1164">
        <f>MONTH(Table6[[#This Row],[Loan Date]])</f>
        <v>10</v>
      </c>
      <c r="J1164" t="str">
        <f>_xlfn.XLOOKUP(Table6[[#This Row],[Numeric Month]],$N$5:$N$11,$O$5:$O$11)</f>
        <v>Oct</v>
      </c>
      <c r="K1164" t="str">
        <f>_xlfn.XLOOKUP(Table6[[#This Row],[Loan Date]],$Q$5:$Q$152,$R$5:$R$152)</f>
        <v>Wednesday</v>
      </c>
      <c r="L1164" t="str">
        <f>_xlfn.XLOOKUP(Table6[[#This Row],[Loan Date]],$Q$5:$Q$152,$S$5:$S$152)</f>
        <v>Week 2</v>
      </c>
    </row>
    <row r="1165" spans="1:12" x14ac:dyDescent="0.2">
      <c r="A1165" s="1">
        <v>44839</v>
      </c>
      <c r="B1165" t="s">
        <v>7</v>
      </c>
      <c r="C1165" s="1">
        <v>44846</v>
      </c>
      <c r="D1165" t="s">
        <v>1539</v>
      </c>
      <c r="E1165" t="s">
        <v>52</v>
      </c>
      <c r="F1165" t="s">
        <v>51</v>
      </c>
      <c r="G1165" t="s">
        <v>1</v>
      </c>
      <c r="H1165" t="s">
        <v>1282</v>
      </c>
      <c r="I1165">
        <f>MONTH(Table6[[#This Row],[Loan Date]])</f>
        <v>10</v>
      </c>
      <c r="J1165" t="str">
        <f>_xlfn.XLOOKUP(Table6[[#This Row],[Numeric Month]],$N$5:$N$11,$O$5:$O$11)</f>
        <v>Oct</v>
      </c>
      <c r="K1165" t="str">
        <f>_xlfn.XLOOKUP(Table6[[#This Row],[Loan Date]],$Q$5:$Q$152,$R$5:$R$152)</f>
        <v>Wednesday</v>
      </c>
      <c r="L1165" t="str">
        <f>_xlfn.XLOOKUP(Table6[[#This Row],[Loan Date]],$Q$5:$Q$152,$S$5:$S$152)</f>
        <v>Week 2</v>
      </c>
    </row>
    <row r="1166" spans="1:12" x14ac:dyDescent="0.2">
      <c r="A1166" s="1">
        <v>44839</v>
      </c>
      <c r="B1166" t="s">
        <v>7</v>
      </c>
      <c r="C1166" s="1">
        <v>44839</v>
      </c>
      <c r="D1166" t="s">
        <v>574</v>
      </c>
      <c r="E1166" t="s">
        <v>41</v>
      </c>
      <c r="F1166" t="s">
        <v>40</v>
      </c>
      <c r="G1166" t="s">
        <v>39</v>
      </c>
      <c r="H1166" t="s">
        <v>1282</v>
      </c>
      <c r="I1166">
        <f>MONTH(Table6[[#This Row],[Loan Date]])</f>
        <v>10</v>
      </c>
      <c r="J1166" t="str">
        <f>_xlfn.XLOOKUP(Table6[[#This Row],[Numeric Month]],$N$5:$N$11,$O$5:$O$11)</f>
        <v>Oct</v>
      </c>
      <c r="K1166" t="str">
        <f>_xlfn.XLOOKUP(Table6[[#This Row],[Loan Date]],$Q$5:$Q$152,$R$5:$R$152)</f>
        <v>Wednesday</v>
      </c>
      <c r="L1166" t="str">
        <f>_xlfn.XLOOKUP(Table6[[#This Row],[Loan Date]],$Q$5:$Q$152,$S$5:$S$152)</f>
        <v>Week 2</v>
      </c>
    </row>
    <row r="1167" spans="1:12" x14ac:dyDescent="0.2">
      <c r="A1167" s="1">
        <v>44839</v>
      </c>
      <c r="B1167" t="s">
        <v>7</v>
      </c>
      <c r="C1167" s="1">
        <v>44839</v>
      </c>
      <c r="D1167" t="s">
        <v>134</v>
      </c>
      <c r="E1167" t="s">
        <v>23</v>
      </c>
      <c r="F1167" t="s">
        <v>23</v>
      </c>
      <c r="G1167" t="s">
        <v>20</v>
      </c>
      <c r="H1167" t="s">
        <v>1282</v>
      </c>
      <c r="I1167">
        <f>MONTH(Table6[[#This Row],[Loan Date]])</f>
        <v>10</v>
      </c>
      <c r="J1167" t="str">
        <f>_xlfn.XLOOKUP(Table6[[#This Row],[Numeric Month]],$N$5:$N$11,$O$5:$O$11)</f>
        <v>Oct</v>
      </c>
      <c r="K1167" t="str">
        <f>_xlfn.XLOOKUP(Table6[[#This Row],[Loan Date]],$Q$5:$Q$152,$R$5:$R$152)</f>
        <v>Wednesday</v>
      </c>
      <c r="L1167" t="str">
        <f>_xlfn.XLOOKUP(Table6[[#This Row],[Loan Date]],$Q$5:$Q$152,$S$5:$S$152)</f>
        <v>Week 2</v>
      </c>
    </row>
    <row r="1168" spans="1:12" x14ac:dyDescent="0.2">
      <c r="A1168" s="1">
        <v>44839</v>
      </c>
      <c r="B1168" t="s">
        <v>7</v>
      </c>
      <c r="C1168" s="1">
        <v>44853</v>
      </c>
      <c r="D1168" t="s">
        <v>1474</v>
      </c>
      <c r="E1168" t="s">
        <v>52</v>
      </c>
      <c r="F1168" t="s">
        <v>51</v>
      </c>
      <c r="G1168" t="s">
        <v>1</v>
      </c>
      <c r="H1168" t="s">
        <v>1282</v>
      </c>
      <c r="I1168">
        <f>MONTH(Table6[[#This Row],[Loan Date]])</f>
        <v>10</v>
      </c>
      <c r="J1168" t="str">
        <f>_xlfn.XLOOKUP(Table6[[#This Row],[Numeric Month]],$N$5:$N$11,$O$5:$O$11)</f>
        <v>Oct</v>
      </c>
      <c r="K1168" t="str">
        <f>_xlfn.XLOOKUP(Table6[[#This Row],[Loan Date]],$Q$5:$Q$152,$R$5:$R$152)</f>
        <v>Wednesday</v>
      </c>
      <c r="L1168" t="str">
        <f>_xlfn.XLOOKUP(Table6[[#This Row],[Loan Date]],$Q$5:$Q$152,$S$5:$S$152)</f>
        <v>Week 2</v>
      </c>
    </row>
    <row r="1169" spans="1:12" x14ac:dyDescent="0.2">
      <c r="A1169" s="1">
        <v>44839</v>
      </c>
      <c r="B1169" t="s">
        <v>5</v>
      </c>
      <c r="C1169" s="1">
        <v>44839</v>
      </c>
      <c r="D1169" t="s">
        <v>134</v>
      </c>
      <c r="E1169" t="s">
        <v>23</v>
      </c>
      <c r="F1169" t="s">
        <v>23</v>
      </c>
      <c r="G1169" t="s">
        <v>20</v>
      </c>
      <c r="H1169" t="s">
        <v>1282</v>
      </c>
      <c r="I1169">
        <f>MONTH(Table6[[#This Row],[Loan Date]])</f>
        <v>10</v>
      </c>
      <c r="J1169" t="str">
        <f>_xlfn.XLOOKUP(Table6[[#This Row],[Numeric Month]],$N$5:$N$11,$O$5:$O$11)</f>
        <v>Oct</v>
      </c>
      <c r="K1169" t="str">
        <f>_xlfn.XLOOKUP(Table6[[#This Row],[Loan Date]],$Q$5:$Q$152,$R$5:$R$152)</f>
        <v>Wednesday</v>
      </c>
      <c r="L1169" t="str">
        <f>_xlfn.XLOOKUP(Table6[[#This Row],[Loan Date]],$Q$5:$Q$152,$S$5:$S$152)</f>
        <v>Week 2</v>
      </c>
    </row>
    <row r="1170" spans="1:12" x14ac:dyDescent="0.2">
      <c r="A1170" s="1">
        <v>44839</v>
      </c>
      <c r="B1170" t="s">
        <v>5</v>
      </c>
      <c r="C1170" s="1">
        <v>44839</v>
      </c>
      <c r="D1170" t="s">
        <v>380</v>
      </c>
      <c r="E1170" t="s">
        <v>21</v>
      </c>
      <c r="F1170" t="s">
        <v>21</v>
      </c>
      <c r="G1170" t="s">
        <v>20</v>
      </c>
      <c r="H1170" t="s">
        <v>1282</v>
      </c>
      <c r="I1170">
        <f>MONTH(Table6[[#This Row],[Loan Date]])</f>
        <v>10</v>
      </c>
      <c r="J1170" t="str">
        <f>_xlfn.XLOOKUP(Table6[[#This Row],[Numeric Month]],$N$5:$N$11,$O$5:$O$11)</f>
        <v>Oct</v>
      </c>
      <c r="K1170" t="str">
        <f>_xlfn.XLOOKUP(Table6[[#This Row],[Loan Date]],$Q$5:$Q$152,$R$5:$R$152)</f>
        <v>Wednesday</v>
      </c>
      <c r="L1170" t="str">
        <f>_xlfn.XLOOKUP(Table6[[#This Row],[Loan Date]],$Q$5:$Q$152,$S$5:$S$152)</f>
        <v>Week 2</v>
      </c>
    </row>
    <row r="1171" spans="1:12" x14ac:dyDescent="0.2">
      <c r="A1171" s="1">
        <v>44839</v>
      </c>
      <c r="B1171" t="s">
        <v>5</v>
      </c>
      <c r="C1171" s="1">
        <v>44853</v>
      </c>
      <c r="D1171" t="s">
        <v>992</v>
      </c>
      <c r="E1171" t="s">
        <v>204</v>
      </c>
      <c r="F1171" t="s">
        <v>2</v>
      </c>
      <c r="G1171" t="s">
        <v>1</v>
      </c>
      <c r="H1171" t="s">
        <v>1282</v>
      </c>
      <c r="I1171">
        <f>MONTH(Table6[[#This Row],[Loan Date]])</f>
        <v>10</v>
      </c>
      <c r="J1171" t="str">
        <f>_xlfn.XLOOKUP(Table6[[#This Row],[Numeric Month]],$N$5:$N$11,$O$5:$O$11)</f>
        <v>Oct</v>
      </c>
      <c r="K1171" t="str">
        <f>_xlfn.XLOOKUP(Table6[[#This Row],[Loan Date]],$Q$5:$Q$152,$R$5:$R$152)</f>
        <v>Wednesday</v>
      </c>
      <c r="L1171" t="str">
        <f>_xlfn.XLOOKUP(Table6[[#This Row],[Loan Date]],$Q$5:$Q$152,$S$5:$S$152)</f>
        <v>Week 2</v>
      </c>
    </row>
    <row r="1172" spans="1:12" x14ac:dyDescent="0.2">
      <c r="A1172" s="1">
        <v>44839</v>
      </c>
      <c r="B1172" t="s">
        <v>5</v>
      </c>
      <c r="C1172" s="1">
        <v>44904</v>
      </c>
      <c r="D1172" t="s">
        <v>1101</v>
      </c>
      <c r="E1172" t="s">
        <v>3</v>
      </c>
      <c r="F1172" t="s">
        <v>2</v>
      </c>
      <c r="G1172" t="s">
        <v>1</v>
      </c>
      <c r="H1172" t="s">
        <v>1282</v>
      </c>
      <c r="I1172">
        <f>MONTH(Table6[[#This Row],[Loan Date]])</f>
        <v>10</v>
      </c>
      <c r="J1172" t="str">
        <f>_xlfn.XLOOKUP(Table6[[#This Row],[Numeric Month]],$N$5:$N$11,$O$5:$O$11)</f>
        <v>Oct</v>
      </c>
      <c r="K1172" t="str">
        <f>_xlfn.XLOOKUP(Table6[[#This Row],[Loan Date]],$Q$5:$Q$152,$R$5:$R$152)</f>
        <v>Wednesday</v>
      </c>
      <c r="L1172" t="str">
        <f>_xlfn.XLOOKUP(Table6[[#This Row],[Loan Date]],$Q$5:$Q$152,$S$5:$S$152)</f>
        <v>Week 2</v>
      </c>
    </row>
    <row r="1173" spans="1:12" x14ac:dyDescent="0.2">
      <c r="A1173" s="1">
        <v>44839</v>
      </c>
      <c r="B1173" t="s">
        <v>5</v>
      </c>
      <c r="C1173" s="1">
        <v>44846</v>
      </c>
      <c r="D1173" t="s">
        <v>43</v>
      </c>
      <c r="E1173" t="s">
        <v>9</v>
      </c>
      <c r="F1173" t="s">
        <v>8</v>
      </c>
      <c r="G1173" t="s">
        <v>1</v>
      </c>
      <c r="H1173" t="s">
        <v>1282</v>
      </c>
      <c r="I1173">
        <f>MONTH(Table6[[#This Row],[Loan Date]])</f>
        <v>10</v>
      </c>
      <c r="J1173" t="str">
        <f>_xlfn.XLOOKUP(Table6[[#This Row],[Numeric Month]],$N$5:$N$11,$O$5:$O$11)</f>
        <v>Oct</v>
      </c>
      <c r="K1173" t="str">
        <f>_xlfn.XLOOKUP(Table6[[#This Row],[Loan Date]],$Q$5:$Q$152,$R$5:$R$152)</f>
        <v>Wednesday</v>
      </c>
      <c r="L1173" t="str">
        <f>_xlfn.XLOOKUP(Table6[[#This Row],[Loan Date]],$Q$5:$Q$152,$S$5:$S$152)</f>
        <v>Week 2</v>
      </c>
    </row>
    <row r="1174" spans="1:12" x14ac:dyDescent="0.2">
      <c r="A1174" s="1">
        <v>44839</v>
      </c>
      <c r="B1174" t="s">
        <v>7</v>
      </c>
      <c r="C1174" s="1">
        <v>44839</v>
      </c>
      <c r="D1174" t="s">
        <v>1524</v>
      </c>
      <c r="E1174" t="s">
        <v>23</v>
      </c>
      <c r="F1174" t="s">
        <v>23</v>
      </c>
      <c r="G1174" t="s">
        <v>20</v>
      </c>
      <c r="H1174" t="s">
        <v>1282</v>
      </c>
      <c r="I1174">
        <f>MONTH(Table6[[#This Row],[Loan Date]])</f>
        <v>10</v>
      </c>
      <c r="J1174" t="str">
        <f>_xlfn.XLOOKUP(Table6[[#This Row],[Numeric Month]],$N$5:$N$11,$O$5:$O$11)</f>
        <v>Oct</v>
      </c>
      <c r="K1174" t="str">
        <f>_xlfn.XLOOKUP(Table6[[#This Row],[Loan Date]],$Q$5:$Q$152,$R$5:$R$152)</f>
        <v>Wednesday</v>
      </c>
      <c r="L1174" t="str">
        <f>_xlfn.XLOOKUP(Table6[[#This Row],[Loan Date]],$Q$5:$Q$152,$S$5:$S$152)</f>
        <v>Week 2</v>
      </c>
    </row>
    <row r="1175" spans="1:12" x14ac:dyDescent="0.2">
      <c r="A1175" s="1">
        <v>44839</v>
      </c>
      <c r="B1175" t="s">
        <v>7</v>
      </c>
      <c r="C1175" s="1">
        <v>44839</v>
      </c>
      <c r="D1175" t="s">
        <v>497</v>
      </c>
      <c r="E1175" t="s">
        <v>21</v>
      </c>
      <c r="F1175" t="s">
        <v>21</v>
      </c>
      <c r="G1175" t="s">
        <v>20</v>
      </c>
      <c r="H1175" t="s">
        <v>1282</v>
      </c>
      <c r="I1175">
        <f>MONTH(Table6[[#This Row],[Loan Date]])</f>
        <v>10</v>
      </c>
      <c r="J1175" t="str">
        <f>_xlfn.XLOOKUP(Table6[[#This Row],[Numeric Month]],$N$5:$N$11,$O$5:$O$11)</f>
        <v>Oct</v>
      </c>
      <c r="K1175" t="str">
        <f>_xlfn.XLOOKUP(Table6[[#This Row],[Loan Date]],$Q$5:$Q$152,$R$5:$R$152)</f>
        <v>Wednesday</v>
      </c>
      <c r="L1175" t="str">
        <f>_xlfn.XLOOKUP(Table6[[#This Row],[Loan Date]],$Q$5:$Q$152,$S$5:$S$152)</f>
        <v>Week 2</v>
      </c>
    </row>
    <row r="1176" spans="1:12" x14ac:dyDescent="0.2">
      <c r="A1176" s="1">
        <v>44839</v>
      </c>
      <c r="B1176" t="s">
        <v>5</v>
      </c>
      <c r="C1176" s="1">
        <v>44839</v>
      </c>
      <c r="D1176" t="s">
        <v>98</v>
      </c>
      <c r="E1176" t="s">
        <v>65</v>
      </c>
      <c r="F1176" t="s">
        <v>65</v>
      </c>
      <c r="G1176" t="s">
        <v>20</v>
      </c>
      <c r="H1176" t="s">
        <v>1282</v>
      </c>
      <c r="I1176">
        <f>MONTH(Table6[[#This Row],[Loan Date]])</f>
        <v>10</v>
      </c>
      <c r="J1176" t="str">
        <f>_xlfn.XLOOKUP(Table6[[#This Row],[Numeric Month]],$N$5:$N$11,$O$5:$O$11)</f>
        <v>Oct</v>
      </c>
      <c r="K1176" t="str">
        <f>_xlfn.XLOOKUP(Table6[[#This Row],[Loan Date]],$Q$5:$Q$152,$R$5:$R$152)</f>
        <v>Wednesday</v>
      </c>
      <c r="L1176" t="str">
        <f>_xlfn.XLOOKUP(Table6[[#This Row],[Loan Date]],$Q$5:$Q$152,$S$5:$S$152)</f>
        <v>Week 2</v>
      </c>
    </row>
    <row r="1177" spans="1:12" x14ac:dyDescent="0.2">
      <c r="A1177" s="1">
        <v>44839</v>
      </c>
      <c r="B1177" t="s">
        <v>5</v>
      </c>
      <c r="C1177" s="1">
        <v>44839</v>
      </c>
      <c r="D1177" t="s">
        <v>218</v>
      </c>
      <c r="E1177" t="s">
        <v>23</v>
      </c>
      <c r="F1177" t="s">
        <v>23</v>
      </c>
      <c r="G1177" t="s">
        <v>20</v>
      </c>
      <c r="H1177" t="s">
        <v>1282</v>
      </c>
      <c r="I1177">
        <f>MONTH(Table6[[#This Row],[Loan Date]])</f>
        <v>10</v>
      </c>
      <c r="J1177" t="str">
        <f>_xlfn.XLOOKUP(Table6[[#This Row],[Numeric Month]],$N$5:$N$11,$O$5:$O$11)</f>
        <v>Oct</v>
      </c>
      <c r="K1177" t="str">
        <f>_xlfn.XLOOKUP(Table6[[#This Row],[Loan Date]],$Q$5:$Q$152,$R$5:$R$152)</f>
        <v>Wednesday</v>
      </c>
      <c r="L1177" t="str">
        <f>_xlfn.XLOOKUP(Table6[[#This Row],[Loan Date]],$Q$5:$Q$152,$S$5:$S$152)</f>
        <v>Week 2</v>
      </c>
    </row>
    <row r="1178" spans="1:12" x14ac:dyDescent="0.2">
      <c r="A1178" s="1">
        <v>44839</v>
      </c>
      <c r="B1178" t="s">
        <v>7</v>
      </c>
      <c r="C1178" s="1">
        <v>44839</v>
      </c>
      <c r="D1178" t="s">
        <v>1524</v>
      </c>
      <c r="E1178" t="s">
        <v>23</v>
      </c>
      <c r="F1178" t="s">
        <v>23</v>
      </c>
      <c r="G1178" t="s">
        <v>20</v>
      </c>
      <c r="H1178" t="s">
        <v>1282</v>
      </c>
      <c r="I1178">
        <f>MONTH(Table6[[#This Row],[Loan Date]])</f>
        <v>10</v>
      </c>
      <c r="J1178" t="str">
        <f>_xlfn.XLOOKUP(Table6[[#This Row],[Numeric Month]],$N$5:$N$11,$O$5:$O$11)</f>
        <v>Oct</v>
      </c>
      <c r="K1178" t="str">
        <f>_xlfn.XLOOKUP(Table6[[#This Row],[Loan Date]],$Q$5:$Q$152,$R$5:$R$152)</f>
        <v>Wednesday</v>
      </c>
      <c r="L1178" t="str">
        <f>_xlfn.XLOOKUP(Table6[[#This Row],[Loan Date]],$Q$5:$Q$152,$S$5:$S$152)</f>
        <v>Week 2</v>
      </c>
    </row>
    <row r="1179" spans="1:12" x14ac:dyDescent="0.2">
      <c r="A1179" s="1">
        <v>44839</v>
      </c>
      <c r="B1179" t="s">
        <v>7</v>
      </c>
      <c r="C1179" s="1">
        <v>44846</v>
      </c>
      <c r="D1179" t="s">
        <v>1538</v>
      </c>
      <c r="E1179" t="s">
        <v>9</v>
      </c>
      <c r="F1179" t="s">
        <v>8</v>
      </c>
      <c r="G1179" t="s">
        <v>1</v>
      </c>
      <c r="H1179" t="s">
        <v>1282</v>
      </c>
      <c r="I1179">
        <f>MONTH(Table6[[#This Row],[Loan Date]])</f>
        <v>10</v>
      </c>
      <c r="J1179" t="str">
        <f>_xlfn.XLOOKUP(Table6[[#This Row],[Numeric Month]],$N$5:$N$11,$O$5:$O$11)</f>
        <v>Oct</v>
      </c>
      <c r="K1179" t="str">
        <f>_xlfn.XLOOKUP(Table6[[#This Row],[Loan Date]],$Q$5:$Q$152,$R$5:$R$152)</f>
        <v>Wednesday</v>
      </c>
      <c r="L1179" t="str">
        <f>_xlfn.XLOOKUP(Table6[[#This Row],[Loan Date]],$Q$5:$Q$152,$S$5:$S$152)</f>
        <v>Week 2</v>
      </c>
    </row>
    <row r="1180" spans="1:12" x14ac:dyDescent="0.2">
      <c r="A1180" s="1">
        <v>44839</v>
      </c>
      <c r="B1180" t="s">
        <v>7</v>
      </c>
      <c r="C1180" s="1">
        <v>44853</v>
      </c>
      <c r="D1180" t="s">
        <v>1334</v>
      </c>
      <c r="E1180" t="s">
        <v>52</v>
      </c>
      <c r="F1180" t="s">
        <v>51</v>
      </c>
      <c r="G1180" t="s">
        <v>1</v>
      </c>
      <c r="H1180" t="s">
        <v>1282</v>
      </c>
      <c r="I1180">
        <f>MONTH(Table6[[#This Row],[Loan Date]])</f>
        <v>10</v>
      </c>
      <c r="J1180" t="str">
        <f>_xlfn.XLOOKUP(Table6[[#This Row],[Numeric Month]],$N$5:$N$11,$O$5:$O$11)</f>
        <v>Oct</v>
      </c>
      <c r="K1180" t="str">
        <f>_xlfn.XLOOKUP(Table6[[#This Row],[Loan Date]],$Q$5:$Q$152,$R$5:$R$152)</f>
        <v>Wednesday</v>
      </c>
      <c r="L1180" t="str">
        <f>_xlfn.XLOOKUP(Table6[[#This Row],[Loan Date]],$Q$5:$Q$152,$S$5:$S$152)</f>
        <v>Week 2</v>
      </c>
    </row>
    <row r="1181" spans="1:12" x14ac:dyDescent="0.2">
      <c r="A1181" s="1">
        <v>44839</v>
      </c>
      <c r="B1181" t="s">
        <v>7</v>
      </c>
      <c r="C1181" s="1">
        <v>44839</v>
      </c>
      <c r="D1181" t="s">
        <v>408</v>
      </c>
      <c r="E1181" t="s">
        <v>23</v>
      </c>
      <c r="F1181" t="s">
        <v>23</v>
      </c>
      <c r="G1181" t="s">
        <v>20</v>
      </c>
      <c r="H1181" t="s">
        <v>1282</v>
      </c>
      <c r="I1181">
        <f>MONTH(Table6[[#This Row],[Loan Date]])</f>
        <v>10</v>
      </c>
      <c r="J1181" t="str">
        <f>_xlfn.XLOOKUP(Table6[[#This Row],[Numeric Month]],$N$5:$N$11,$O$5:$O$11)</f>
        <v>Oct</v>
      </c>
      <c r="K1181" t="str">
        <f>_xlfn.XLOOKUP(Table6[[#This Row],[Loan Date]],$Q$5:$Q$152,$R$5:$R$152)</f>
        <v>Wednesday</v>
      </c>
      <c r="L1181" t="str">
        <f>_xlfn.XLOOKUP(Table6[[#This Row],[Loan Date]],$Q$5:$Q$152,$S$5:$S$152)</f>
        <v>Week 2</v>
      </c>
    </row>
    <row r="1182" spans="1:12" x14ac:dyDescent="0.2">
      <c r="A1182" s="1">
        <v>44839</v>
      </c>
      <c r="B1182" t="s">
        <v>7</v>
      </c>
      <c r="C1182" s="1">
        <v>44839</v>
      </c>
      <c r="D1182" t="s">
        <v>1523</v>
      </c>
      <c r="E1182" t="s">
        <v>21</v>
      </c>
      <c r="F1182" t="s">
        <v>21</v>
      </c>
      <c r="G1182" t="s">
        <v>20</v>
      </c>
      <c r="H1182" t="s">
        <v>1282</v>
      </c>
      <c r="I1182">
        <f>MONTH(Table6[[#This Row],[Loan Date]])</f>
        <v>10</v>
      </c>
      <c r="J1182" t="str">
        <f>_xlfn.XLOOKUP(Table6[[#This Row],[Numeric Month]],$N$5:$N$11,$O$5:$O$11)</f>
        <v>Oct</v>
      </c>
      <c r="K1182" t="str">
        <f>_xlfn.XLOOKUP(Table6[[#This Row],[Loan Date]],$Q$5:$Q$152,$R$5:$R$152)</f>
        <v>Wednesday</v>
      </c>
      <c r="L1182" t="str">
        <f>_xlfn.XLOOKUP(Table6[[#This Row],[Loan Date]],$Q$5:$Q$152,$S$5:$S$152)</f>
        <v>Week 2</v>
      </c>
    </row>
    <row r="1183" spans="1:12" x14ac:dyDescent="0.2">
      <c r="A1183" s="1">
        <v>44839</v>
      </c>
      <c r="B1183" t="s">
        <v>7</v>
      </c>
      <c r="C1183" s="1">
        <v>44846</v>
      </c>
      <c r="D1183" t="s">
        <v>1340</v>
      </c>
      <c r="E1183" t="s">
        <v>52</v>
      </c>
      <c r="F1183" t="s">
        <v>51</v>
      </c>
      <c r="G1183" t="s">
        <v>1</v>
      </c>
      <c r="H1183" t="s">
        <v>1282</v>
      </c>
      <c r="I1183">
        <f>MONTH(Table6[[#This Row],[Loan Date]])</f>
        <v>10</v>
      </c>
      <c r="J1183" t="str">
        <f>_xlfn.XLOOKUP(Table6[[#This Row],[Numeric Month]],$N$5:$N$11,$O$5:$O$11)</f>
        <v>Oct</v>
      </c>
      <c r="K1183" t="str">
        <f>_xlfn.XLOOKUP(Table6[[#This Row],[Loan Date]],$Q$5:$Q$152,$R$5:$R$152)</f>
        <v>Wednesday</v>
      </c>
      <c r="L1183" t="str">
        <f>_xlfn.XLOOKUP(Table6[[#This Row],[Loan Date]],$Q$5:$Q$152,$S$5:$S$152)</f>
        <v>Week 2</v>
      </c>
    </row>
    <row r="1184" spans="1:12" x14ac:dyDescent="0.2">
      <c r="A1184" s="1">
        <v>44839</v>
      </c>
      <c r="B1184" t="s">
        <v>7</v>
      </c>
      <c r="C1184" s="1">
        <v>44839</v>
      </c>
      <c r="D1184" t="s">
        <v>197</v>
      </c>
      <c r="E1184" t="s">
        <v>41</v>
      </c>
      <c r="F1184" t="s">
        <v>40</v>
      </c>
      <c r="G1184" t="s">
        <v>39</v>
      </c>
      <c r="H1184" t="s">
        <v>1282</v>
      </c>
      <c r="I1184">
        <f>MONTH(Table6[[#This Row],[Loan Date]])</f>
        <v>10</v>
      </c>
      <c r="J1184" t="str">
        <f>_xlfn.XLOOKUP(Table6[[#This Row],[Numeric Month]],$N$5:$N$11,$O$5:$O$11)</f>
        <v>Oct</v>
      </c>
      <c r="K1184" t="str">
        <f>_xlfn.XLOOKUP(Table6[[#This Row],[Loan Date]],$Q$5:$Q$152,$R$5:$R$152)</f>
        <v>Wednesday</v>
      </c>
      <c r="L1184" t="str">
        <f>_xlfn.XLOOKUP(Table6[[#This Row],[Loan Date]],$Q$5:$Q$152,$S$5:$S$152)</f>
        <v>Week 2</v>
      </c>
    </row>
    <row r="1185" spans="1:12" x14ac:dyDescent="0.2">
      <c r="A1185" s="1">
        <v>44839</v>
      </c>
      <c r="B1185" t="s">
        <v>7</v>
      </c>
      <c r="C1185" s="1">
        <v>44839</v>
      </c>
      <c r="D1185" t="s">
        <v>261</v>
      </c>
      <c r="E1185" t="s">
        <v>44</v>
      </c>
      <c r="F1185" t="s">
        <v>44</v>
      </c>
      <c r="G1185" t="s">
        <v>39</v>
      </c>
      <c r="H1185" t="s">
        <v>1282</v>
      </c>
      <c r="I1185">
        <f>MONTH(Table6[[#This Row],[Loan Date]])</f>
        <v>10</v>
      </c>
      <c r="J1185" t="str">
        <f>_xlfn.XLOOKUP(Table6[[#This Row],[Numeric Month]],$N$5:$N$11,$O$5:$O$11)</f>
        <v>Oct</v>
      </c>
      <c r="K1185" t="str">
        <f>_xlfn.XLOOKUP(Table6[[#This Row],[Loan Date]],$Q$5:$Q$152,$R$5:$R$152)</f>
        <v>Wednesday</v>
      </c>
      <c r="L1185" t="str">
        <f>_xlfn.XLOOKUP(Table6[[#This Row],[Loan Date]],$Q$5:$Q$152,$S$5:$S$152)</f>
        <v>Week 2</v>
      </c>
    </row>
    <row r="1186" spans="1:12" x14ac:dyDescent="0.2">
      <c r="A1186" s="1">
        <v>44839</v>
      </c>
      <c r="B1186" t="s">
        <v>7</v>
      </c>
      <c r="C1186" s="1">
        <v>44839</v>
      </c>
      <c r="D1186" t="s">
        <v>923</v>
      </c>
      <c r="E1186" t="s">
        <v>37</v>
      </c>
      <c r="F1186" t="s">
        <v>37</v>
      </c>
      <c r="G1186" t="s">
        <v>20</v>
      </c>
      <c r="H1186" t="s">
        <v>1282</v>
      </c>
      <c r="I1186">
        <f>MONTH(Table6[[#This Row],[Loan Date]])</f>
        <v>10</v>
      </c>
      <c r="J1186" t="str">
        <f>_xlfn.XLOOKUP(Table6[[#This Row],[Numeric Month]],$N$5:$N$11,$O$5:$O$11)</f>
        <v>Oct</v>
      </c>
      <c r="K1186" t="str">
        <f>_xlfn.XLOOKUP(Table6[[#This Row],[Loan Date]],$Q$5:$Q$152,$R$5:$R$152)</f>
        <v>Wednesday</v>
      </c>
      <c r="L1186" t="str">
        <f>_xlfn.XLOOKUP(Table6[[#This Row],[Loan Date]],$Q$5:$Q$152,$S$5:$S$152)</f>
        <v>Week 2</v>
      </c>
    </row>
    <row r="1187" spans="1:12" x14ac:dyDescent="0.2">
      <c r="A1187" s="1">
        <v>44839</v>
      </c>
      <c r="B1187" t="s">
        <v>7</v>
      </c>
      <c r="C1187" s="1">
        <v>44846</v>
      </c>
      <c r="D1187" t="s">
        <v>669</v>
      </c>
      <c r="E1187" t="s">
        <v>15</v>
      </c>
      <c r="F1187" t="s">
        <v>14</v>
      </c>
      <c r="G1187" t="s">
        <v>1</v>
      </c>
      <c r="H1187" t="s">
        <v>1282</v>
      </c>
      <c r="I1187">
        <f>MONTH(Table6[[#This Row],[Loan Date]])</f>
        <v>10</v>
      </c>
      <c r="J1187" t="str">
        <f>_xlfn.XLOOKUP(Table6[[#This Row],[Numeric Month]],$N$5:$N$11,$O$5:$O$11)</f>
        <v>Oct</v>
      </c>
      <c r="K1187" t="str">
        <f>_xlfn.XLOOKUP(Table6[[#This Row],[Loan Date]],$Q$5:$Q$152,$R$5:$R$152)</f>
        <v>Wednesday</v>
      </c>
      <c r="L1187" t="str">
        <f>_xlfn.XLOOKUP(Table6[[#This Row],[Loan Date]],$Q$5:$Q$152,$S$5:$S$152)</f>
        <v>Week 2</v>
      </c>
    </row>
    <row r="1188" spans="1:12" x14ac:dyDescent="0.2">
      <c r="A1188" s="1">
        <v>44839</v>
      </c>
      <c r="B1188" t="s">
        <v>7</v>
      </c>
      <c r="C1188" s="1">
        <v>44839</v>
      </c>
      <c r="D1188" t="s">
        <v>61</v>
      </c>
      <c r="E1188" t="s">
        <v>44</v>
      </c>
      <c r="F1188" t="s">
        <v>44</v>
      </c>
      <c r="G1188" t="s">
        <v>39</v>
      </c>
      <c r="H1188" t="s">
        <v>1282</v>
      </c>
      <c r="I1188">
        <f>MONTH(Table6[[#This Row],[Loan Date]])</f>
        <v>10</v>
      </c>
      <c r="J1188" t="str">
        <f>_xlfn.XLOOKUP(Table6[[#This Row],[Numeric Month]],$N$5:$N$11,$O$5:$O$11)</f>
        <v>Oct</v>
      </c>
      <c r="K1188" t="str">
        <f>_xlfn.XLOOKUP(Table6[[#This Row],[Loan Date]],$Q$5:$Q$152,$R$5:$R$152)</f>
        <v>Wednesday</v>
      </c>
      <c r="L1188" t="str">
        <f>_xlfn.XLOOKUP(Table6[[#This Row],[Loan Date]],$Q$5:$Q$152,$S$5:$S$152)</f>
        <v>Week 2</v>
      </c>
    </row>
    <row r="1189" spans="1:12" x14ac:dyDescent="0.2">
      <c r="A1189" s="1">
        <v>44839</v>
      </c>
      <c r="B1189" t="s">
        <v>7</v>
      </c>
      <c r="C1189" s="1">
        <v>44846</v>
      </c>
      <c r="D1189" t="s">
        <v>437</v>
      </c>
      <c r="E1189" t="s">
        <v>9</v>
      </c>
      <c r="F1189" t="s">
        <v>8</v>
      </c>
      <c r="G1189" t="s">
        <v>1</v>
      </c>
      <c r="H1189" t="s">
        <v>1282</v>
      </c>
      <c r="I1189">
        <f>MONTH(Table6[[#This Row],[Loan Date]])</f>
        <v>10</v>
      </c>
      <c r="J1189" t="str">
        <f>_xlfn.XLOOKUP(Table6[[#This Row],[Numeric Month]],$N$5:$N$11,$O$5:$O$11)</f>
        <v>Oct</v>
      </c>
      <c r="K1189" t="str">
        <f>_xlfn.XLOOKUP(Table6[[#This Row],[Loan Date]],$Q$5:$Q$152,$R$5:$R$152)</f>
        <v>Wednesday</v>
      </c>
      <c r="L1189" t="str">
        <f>_xlfn.XLOOKUP(Table6[[#This Row],[Loan Date]],$Q$5:$Q$152,$S$5:$S$152)</f>
        <v>Week 2</v>
      </c>
    </row>
    <row r="1190" spans="1:12" x14ac:dyDescent="0.2">
      <c r="A1190" s="1">
        <v>44839</v>
      </c>
      <c r="B1190" t="s">
        <v>7</v>
      </c>
      <c r="C1190" s="1">
        <v>44839</v>
      </c>
      <c r="D1190" t="s">
        <v>1460</v>
      </c>
      <c r="E1190" t="s">
        <v>37</v>
      </c>
      <c r="F1190" t="s">
        <v>37</v>
      </c>
      <c r="G1190" t="s">
        <v>20</v>
      </c>
      <c r="H1190" t="s">
        <v>1282</v>
      </c>
      <c r="I1190">
        <f>MONTH(Table6[[#This Row],[Loan Date]])</f>
        <v>10</v>
      </c>
      <c r="J1190" t="str">
        <f>_xlfn.XLOOKUP(Table6[[#This Row],[Numeric Month]],$N$5:$N$11,$O$5:$O$11)</f>
        <v>Oct</v>
      </c>
      <c r="K1190" t="str">
        <f>_xlfn.XLOOKUP(Table6[[#This Row],[Loan Date]],$Q$5:$Q$152,$R$5:$R$152)</f>
        <v>Wednesday</v>
      </c>
      <c r="L1190" t="str">
        <f>_xlfn.XLOOKUP(Table6[[#This Row],[Loan Date]],$Q$5:$Q$152,$S$5:$S$152)</f>
        <v>Week 2</v>
      </c>
    </row>
    <row r="1191" spans="1:12" x14ac:dyDescent="0.2">
      <c r="A1191" s="1">
        <v>44839</v>
      </c>
      <c r="B1191" t="s">
        <v>7</v>
      </c>
      <c r="C1191" s="1">
        <v>44852</v>
      </c>
      <c r="D1191" t="s">
        <v>1069</v>
      </c>
      <c r="E1191" t="s">
        <v>9</v>
      </c>
      <c r="F1191" t="s">
        <v>8</v>
      </c>
      <c r="G1191" t="s">
        <v>1</v>
      </c>
      <c r="H1191" t="s">
        <v>1282</v>
      </c>
      <c r="I1191">
        <f>MONTH(Table6[[#This Row],[Loan Date]])</f>
        <v>10</v>
      </c>
      <c r="J1191" t="str">
        <f>_xlfn.XLOOKUP(Table6[[#This Row],[Numeric Month]],$N$5:$N$11,$O$5:$O$11)</f>
        <v>Oct</v>
      </c>
      <c r="K1191" t="str">
        <f>_xlfn.XLOOKUP(Table6[[#This Row],[Loan Date]],$Q$5:$Q$152,$R$5:$R$152)</f>
        <v>Wednesday</v>
      </c>
      <c r="L1191" t="str">
        <f>_xlfn.XLOOKUP(Table6[[#This Row],[Loan Date]],$Q$5:$Q$152,$S$5:$S$152)</f>
        <v>Week 2</v>
      </c>
    </row>
    <row r="1192" spans="1:12" x14ac:dyDescent="0.2">
      <c r="A1192" s="1">
        <v>44839</v>
      </c>
      <c r="B1192" t="s">
        <v>7</v>
      </c>
      <c r="C1192" s="1">
        <v>44839</v>
      </c>
      <c r="D1192" t="s">
        <v>923</v>
      </c>
      <c r="E1192" t="s">
        <v>37</v>
      </c>
      <c r="F1192" t="s">
        <v>37</v>
      </c>
      <c r="G1192" t="s">
        <v>20</v>
      </c>
      <c r="H1192" t="s">
        <v>1282</v>
      </c>
      <c r="I1192">
        <f>MONTH(Table6[[#This Row],[Loan Date]])</f>
        <v>10</v>
      </c>
      <c r="J1192" t="str">
        <f>_xlfn.XLOOKUP(Table6[[#This Row],[Numeric Month]],$N$5:$N$11,$O$5:$O$11)</f>
        <v>Oct</v>
      </c>
      <c r="K1192" t="str">
        <f>_xlfn.XLOOKUP(Table6[[#This Row],[Loan Date]],$Q$5:$Q$152,$R$5:$R$152)</f>
        <v>Wednesday</v>
      </c>
      <c r="L1192" t="str">
        <f>_xlfn.XLOOKUP(Table6[[#This Row],[Loan Date]],$Q$5:$Q$152,$S$5:$S$152)</f>
        <v>Week 2</v>
      </c>
    </row>
    <row r="1193" spans="1:12" x14ac:dyDescent="0.2">
      <c r="A1193" s="1">
        <v>44839</v>
      </c>
      <c r="B1193" t="s">
        <v>7</v>
      </c>
      <c r="C1193" s="1">
        <v>44853</v>
      </c>
      <c r="D1193" t="s">
        <v>1348</v>
      </c>
      <c r="E1193" t="s">
        <v>204</v>
      </c>
      <c r="F1193" t="s">
        <v>2</v>
      </c>
      <c r="G1193" t="s">
        <v>1</v>
      </c>
      <c r="H1193" t="s">
        <v>1282</v>
      </c>
      <c r="I1193">
        <f>MONTH(Table6[[#This Row],[Loan Date]])</f>
        <v>10</v>
      </c>
      <c r="J1193" t="str">
        <f>_xlfn.XLOOKUP(Table6[[#This Row],[Numeric Month]],$N$5:$N$11,$O$5:$O$11)</f>
        <v>Oct</v>
      </c>
      <c r="K1193" t="str">
        <f>_xlfn.XLOOKUP(Table6[[#This Row],[Loan Date]],$Q$5:$Q$152,$R$5:$R$152)</f>
        <v>Wednesday</v>
      </c>
      <c r="L1193" t="str">
        <f>_xlfn.XLOOKUP(Table6[[#This Row],[Loan Date]],$Q$5:$Q$152,$S$5:$S$152)</f>
        <v>Week 2</v>
      </c>
    </row>
    <row r="1194" spans="1:12" x14ac:dyDescent="0.2">
      <c r="A1194" s="1">
        <v>44839</v>
      </c>
      <c r="B1194" t="s">
        <v>7</v>
      </c>
      <c r="C1194" s="1">
        <v>44839</v>
      </c>
      <c r="D1194" t="s">
        <v>1529</v>
      </c>
      <c r="E1194" t="s">
        <v>23</v>
      </c>
      <c r="F1194" t="s">
        <v>23</v>
      </c>
      <c r="G1194" t="s">
        <v>20</v>
      </c>
      <c r="H1194" t="s">
        <v>1282</v>
      </c>
      <c r="I1194">
        <f>MONTH(Table6[[#This Row],[Loan Date]])</f>
        <v>10</v>
      </c>
      <c r="J1194" t="str">
        <f>_xlfn.XLOOKUP(Table6[[#This Row],[Numeric Month]],$N$5:$N$11,$O$5:$O$11)</f>
        <v>Oct</v>
      </c>
      <c r="K1194" t="str">
        <f>_xlfn.XLOOKUP(Table6[[#This Row],[Loan Date]],$Q$5:$Q$152,$R$5:$R$152)</f>
        <v>Wednesday</v>
      </c>
      <c r="L1194" t="str">
        <f>_xlfn.XLOOKUP(Table6[[#This Row],[Loan Date]],$Q$5:$Q$152,$S$5:$S$152)</f>
        <v>Week 2</v>
      </c>
    </row>
    <row r="1195" spans="1:12" x14ac:dyDescent="0.2">
      <c r="A1195" s="1">
        <v>44839</v>
      </c>
      <c r="B1195" t="s">
        <v>7</v>
      </c>
      <c r="C1195" s="1">
        <v>44839</v>
      </c>
      <c r="D1195" t="s">
        <v>674</v>
      </c>
      <c r="E1195" t="s">
        <v>23</v>
      </c>
      <c r="F1195" t="s">
        <v>23</v>
      </c>
      <c r="G1195" t="s">
        <v>20</v>
      </c>
      <c r="H1195" t="s">
        <v>1282</v>
      </c>
      <c r="I1195">
        <f>MONTH(Table6[[#This Row],[Loan Date]])</f>
        <v>10</v>
      </c>
      <c r="J1195" t="str">
        <f>_xlfn.XLOOKUP(Table6[[#This Row],[Numeric Month]],$N$5:$N$11,$O$5:$O$11)</f>
        <v>Oct</v>
      </c>
      <c r="K1195" t="str">
        <f>_xlfn.XLOOKUP(Table6[[#This Row],[Loan Date]],$Q$5:$Q$152,$R$5:$R$152)</f>
        <v>Wednesday</v>
      </c>
      <c r="L1195" t="str">
        <f>_xlfn.XLOOKUP(Table6[[#This Row],[Loan Date]],$Q$5:$Q$152,$S$5:$S$152)</f>
        <v>Week 2</v>
      </c>
    </row>
    <row r="1196" spans="1:12" x14ac:dyDescent="0.2">
      <c r="A1196" s="1">
        <v>44839</v>
      </c>
      <c r="B1196" t="s">
        <v>7</v>
      </c>
      <c r="C1196" s="1">
        <v>44839</v>
      </c>
      <c r="D1196" t="s">
        <v>376</v>
      </c>
      <c r="E1196" t="s">
        <v>65</v>
      </c>
      <c r="F1196" t="s">
        <v>65</v>
      </c>
      <c r="G1196" t="s">
        <v>20</v>
      </c>
      <c r="H1196" t="s">
        <v>1282</v>
      </c>
      <c r="I1196">
        <f>MONTH(Table6[[#This Row],[Loan Date]])</f>
        <v>10</v>
      </c>
      <c r="J1196" t="str">
        <f>_xlfn.XLOOKUP(Table6[[#This Row],[Numeric Month]],$N$5:$N$11,$O$5:$O$11)</f>
        <v>Oct</v>
      </c>
      <c r="K1196" t="str">
        <f>_xlfn.XLOOKUP(Table6[[#This Row],[Loan Date]],$Q$5:$Q$152,$R$5:$R$152)</f>
        <v>Wednesday</v>
      </c>
      <c r="L1196" t="str">
        <f>_xlfn.XLOOKUP(Table6[[#This Row],[Loan Date]],$Q$5:$Q$152,$S$5:$S$152)</f>
        <v>Week 2</v>
      </c>
    </row>
    <row r="1197" spans="1:12" x14ac:dyDescent="0.2">
      <c r="A1197" s="1">
        <v>44839</v>
      </c>
      <c r="B1197" t="s">
        <v>7</v>
      </c>
      <c r="C1197" s="1">
        <v>44839</v>
      </c>
      <c r="D1197" t="s">
        <v>810</v>
      </c>
      <c r="E1197" t="s">
        <v>65</v>
      </c>
      <c r="F1197" t="s">
        <v>65</v>
      </c>
      <c r="G1197" t="s">
        <v>20</v>
      </c>
      <c r="H1197" t="s">
        <v>1282</v>
      </c>
      <c r="I1197">
        <f>MONTH(Table6[[#This Row],[Loan Date]])</f>
        <v>10</v>
      </c>
      <c r="J1197" t="str">
        <f>_xlfn.XLOOKUP(Table6[[#This Row],[Numeric Month]],$N$5:$N$11,$O$5:$O$11)</f>
        <v>Oct</v>
      </c>
      <c r="K1197" t="str">
        <f>_xlfn.XLOOKUP(Table6[[#This Row],[Loan Date]],$Q$5:$Q$152,$R$5:$R$152)</f>
        <v>Wednesday</v>
      </c>
      <c r="L1197" t="str">
        <f>_xlfn.XLOOKUP(Table6[[#This Row],[Loan Date]],$Q$5:$Q$152,$S$5:$S$152)</f>
        <v>Week 2</v>
      </c>
    </row>
    <row r="1198" spans="1:12" x14ac:dyDescent="0.2">
      <c r="A1198" s="1">
        <v>44839</v>
      </c>
      <c r="B1198" t="s">
        <v>7</v>
      </c>
      <c r="C1198" s="1">
        <v>44839</v>
      </c>
      <c r="D1198" t="s">
        <v>915</v>
      </c>
      <c r="E1198" t="s">
        <v>37</v>
      </c>
      <c r="F1198" t="s">
        <v>37</v>
      </c>
      <c r="G1198" t="s">
        <v>20</v>
      </c>
      <c r="H1198" t="s">
        <v>1282</v>
      </c>
      <c r="I1198">
        <f>MONTH(Table6[[#This Row],[Loan Date]])</f>
        <v>10</v>
      </c>
      <c r="J1198" t="str">
        <f>_xlfn.XLOOKUP(Table6[[#This Row],[Numeric Month]],$N$5:$N$11,$O$5:$O$11)</f>
        <v>Oct</v>
      </c>
      <c r="K1198" t="str">
        <f>_xlfn.XLOOKUP(Table6[[#This Row],[Loan Date]],$Q$5:$Q$152,$R$5:$R$152)</f>
        <v>Wednesday</v>
      </c>
      <c r="L1198" t="str">
        <f>_xlfn.XLOOKUP(Table6[[#This Row],[Loan Date]],$Q$5:$Q$152,$S$5:$S$152)</f>
        <v>Week 2</v>
      </c>
    </row>
    <row r="1199" spans="1:12" x14ac:dyDescent="0.2">
      <c r="A1199" s="1">
        <v>44839</v>
      </c>
      <c r="B1199" t="s">
        <v>5</v>
      </c>
      <c r="C1199" s="1">
        <v>44839</v>
      </c>
      <c r="D1199" t="s">
        <v>116</v>
      </c>
      <c r="E1199" t="s">
        <v>23</v>
      </c>
      <c r="F1199" t="s">
        <v>23</v>
      </c>
      <c r="G1199" t="s">
        <v>20</v>
      </c>
      <c r="H1199" t="s">
        <v>1282</v>
      </c>
      <c r="I1199">
        <f>MONTH(Table6[[#This Row],[Loan Date]])</f>
        <v>10</v>
      </c>
      <c r="J1199" t="str">
        <f>_xlfn.XLOOKUP(Table6[[#This Row],[Numeric Month]],$N$5:$N$11,$O$5:$O$11)</f>
        <v>Oct</v>
      </c>
      <c r="K1199" t="str">
        <f>_xlfn.XLOOKUP(Table6[[#This Row],[Loan Date]],$Q$5:$Q$152,$R$5:$R$152)</f>
        <v>Wednesday</v>
      </c>
      <c r="L1199" t="str">
        <f>_xlfn.XLOOKUP(Table6[[#This Row],[Loan Date]],$Q$5:$Q$152,$S$5:$S$152)</f>
        <v>Week 2</v>
      </c>
    </row>
    <row r="1200" spans="1:12" x14ac:dyDescent="0.2">
      <c r="A1200" s="1">
        <v>44839</v>
      </c>
      <c r="B1200" t="s">
        <v>5</v>
      </c>
      <c r="C1200" s="1">
        <v>44839</v>
      </c>
      <c r="D1200" t="s">
        <v>969</v>
      </c>
      <c r="E1200" t="s">
        <v>37</v>
      </c>
      <c r="F1200" t="s">
        <v>37</v>
      </c>
      <c r="G1200" t="s">
        <v>20</v>
      </c>
      <c r="H1200" t="s">
        <v>1282</v>
      </c>
      <c r="I1200">
        <f>MONTH(Table6[[#This Row],[Loan Date]])</f>
        <v>10</v>
      </c>
      <c r="J1200" t="str">
        <f>_xlfn.XLOOKUP(Table6[[#This Row],[Numeric Month]],$N$5:$N$11,$O$5:$O$11)</f>
        <v>Oct</v>
      </c>
      <c r="K1200" t="str">
        <f>_xlfn.XLOOKUP(Table6[[#This Row],[Loan Date]],$Q$5:$Q$152,$R$5:$R$152)</f>
        <v>Wednesday</v>
      </c>
      <c r="L1200" t="str">
        <f>_xlfn.XLOOKUP(Table6[[#This Row],[Loan Date]],$Q$5:$Q$152,$S$5:$S$152)</f>
        <v>Week 2</v>
      </c>
    </row>
    <row r="1201" spans="1:12" x14ac:dyDescent="0.2">
      <c r="A1201" s="1">
        <v>44839</v>
      </c>
      <c r="B1201" t="s">
        <v>5</v>
      </c>
      <c r="C1201" s="1">
        <v>44846</v>
      </c>
      <c r="D1201" t="s">
        <v>1053</v>
      </c>
      <c r="E1201" t="s">
        <v>52</v>
      </c>
      <c r="F1201" t="s">
        <v>51</v>
      </c>
      <c r="G1201" t="s">
        <v>1</v>
      </c>
      <c r="H1201" t="s">
        <v>1282</v>
      </c>
      <c r="I1201">
        <f>MONTH(Table6[[#This Row],[Loan Date]])</f>
        <v>10</v>
      </c>
      <c r="J1201" t="str">
        <f>_xlfn.XLOOKUP(Table6[[#This Row],[Numeric Month]],$N$5:$N$11,$O$5:$O$11)</f>
        <v>Oct</v>
      </c>
      <c r="K1201" t="str">
        <f>_xlfn.XLOOKUP(Table6[[#This Row],[Loan Date]],$Q$5:$Q$152,$R$5:$R$152)</f>
        <v>Wednesday</v>
      </c>
      <c r="L1201" t="str">
        <f>_xlfn.XLOOKUP(Table6[[#This Row],[Loan Date]],$Q$5:$Q$152,$S$5:$S$152)</f>
        <v>Week 2</v>
      </c>
    </row>
    <row r="1202" spans="1:12" x14ac:dyDescent="0.2">
      <c r="A1202" s="1">
        <v>44839</v>
      </c>
      <c r="B1202" t="s">
        <v>7</v>
      </c>
      <c r="C1202" s="1">
        <v>44846</v>
      </c>
      <c r="D1202" t="s">
        <v>1330</v>
      </c>
      <c r="E1202" t="s">
        <v>15</v>
      </c>
      <c r="F1202" t="s">
        <v>14</v>
      </c>
      <c r="G1202" t="s">
        <v>1</v>
      </c>
      <c r="H1202" t="s">
        <v>1282</v>
      </c>
      <c r="I1202">
        <f>MONTH(Table6[[#This Row],[Loan Date]])</f>
        <v>10</v>
      </c>
      <c r="J1202" t="str">
        <f>_xlfn.XLOOKUP(Table6[[#This Row],[Numeric Month]],$N$5:$N$11,$O$5:$O$11)</f>
        <v>Oct</v>
      </c>
      <c r="K1202" t="str">
        <f>_xlfn.XLOOKUP(Table6[[#This Row],[Loan Date]],$Q$5:$Q$152,$R$5:$R$152)</f>
        <v>Wednesday</v>
      </c>
      <c r="L1202" t="str">
        <f>_xlfn.XLOOKUP(Table6[[#This Row],[Loan Date]],$Q$5:$Q$152,$S$5:$S$152)</f>
        <v>Week 2</v>
      </c>
    </row>
    <row r="1203" spans="1:12" x14ac:dyDescent="0.2">
      <c r="A1203" s="1">
        <v>44839</v>
      </c>
      <c r="B1203" t="s">
        <v>5</v>
      </c>
      <c r="C1203" s="1">
        <v>44846</v>
      </c>
      <c r="D1203" t="s">
        <v>295</v>
      </c>
      <c r="E1203" t="s">
        <v>52</v>
      </c>
      <c r="F1203" t="s">
        <v>51</v>
      </c>
      <c r="G1203" t="s">
        <v>1</v>
      </c>
      <c r="H1203" t="s">
        <v>1282</v>
      </c>
      <c r="I1203">
        <f>MONTH(Table6[[#This Row],[Loan Date]])</f>
        <v>10</v>
      </c>
      <c r="J1203" t="str">
        <f>_xlfn.XLOOKUP(Table6[[#This Row],[Numeric Month]],$N$5:$N$11,$O$5:$O$11)</f>
        <v>Oct</v>
      </c>
      <c r="K1203" t="str">
        <f>_xlfn.XLOOKUP(Table6[[#This Row],[Loan Date]],$Q$5:$Q$152,$R$5:$R$152)</f>
        <v>Wednesday</v>
      </c>
      <c r="L1203" t="str">
        <f>_xlfn.XLOOKUP(Table6[[#This Row],[Loan Date]],$Q$5:$Q$152,$S$5:$S$152)</f>
        <v>Week 2</v>
      </c>
    </row>
    <row r="1204" spans="1:12" x14ac:dyDescent="0.2">
      <c r="A1204" s="1">
        <v>44839</v>
      </c>
      <c r="B1204" t="s">
        <v>7</v>
      </c>
      <c r="C1204" s="1">
        <v>44839</v>
      </c>
      <c r="D1204" t="s">
        <v>982</v>
      </c>
      <c r="E1204" t="s">
        <v>168</v>
      </c>
      <c r="F1204" t="s">
        <v>168</v>
      </c>
      <c r="G1204" t="s">
        <v>20</v>
      </c>
      <c r="H1204" t="s">
        <v>1282</v>
      </c>
      <c r="I1204">
        <f>MONTH(Table6[[#This Row],[Loan Date]])</f>
        <v>10</v>
      </c>
      <c r="J1204" t="str">
        <f>_xlfn.XLOOKUP(Table6[[#This Row],[Numeric Month]],$N$5:$N$11,$O$5:$O$11)</f>
        <v>Oct</v>
      </c>
      <c r="K1204" t="str">
        <f>_xlfn.XLOOKUP(Table6[[#This Row],[Loan Date]],$Q$5:$Q$152,$R$5:$R$152)</f>
        <v>Wednesday</v>
      </c>
      <c r="L1204" t="str">
        <f>_xlfn.XLOOKUP(Table6[[#This Row],[Loan Date]],$Q$5:$Q$152,$S$5:$S$152)</f>
        <v>Week 2</v>
      </c>
    </row>
    <row r="1205" spans="1:12" x14ac:dyDescent="0.2">
      <c r="A1205" s="1">
        <v>44839</v>
      </c>
      <c r="B1205" t="s">
        <v>7</v>
      </c>
      <c r="C1205" s="1">
        <v>44839</v>
      </c>
      <c r="D1205" t="s">
        <v>343</v>
      </c>
      <c r="E1205" t="s">
        <v>23</v>
      </c>
      <c r="F1205" t="s">
        <v>23</v>
      </c>
      <c r="G1205" t="s">
        <v>20</v>
      </c>
      <c r="H1205" t="s">
        <v>1282</v>
      </c>
      <c r="I1205">
        <f>MONTH(Table6[[#This Row],[Loan Date]])</f>
        <v>10</v>
      </c>
      <c r="J1205" t="str">
        <f>_xlfn.XLOOKUP(Table6[[#This Row],[Numeric Month]],$N$5:$N$11,$O$5:$O$11)</f>
        <v>Oct</v>
      </c>
      <c r="K1205" t="str">
        <f>_xlfn.XLOOKUP(Table6[[#This Row],[Loan Date]],$Q$5:$Q$152,$R$5:$R$152)</f>
        <v>Wednesday</v>
      </c>
      <c r="L1205" t="str">
        <f>_xlfn.XLOOKUP(Table6[[#This Row],[Loan Date]],$Q$5:$Q$152,$S$5:$S$152)</f>
        <v>Week 2</v>
      </c>
    </row>
    <row r="1206" spans="1:12" x14ac:dyDescent="0.2">
      <c r="A1206" s="1">
        <v>44839</v>
      </c>
      <c r="B1206" t="s">
        <v>7</v>
      </c>
      <c r="C1206" s="1">
        <v>44839</v>
      </c>
      <c r="D1206" t="s">
        <v>1523</v>
      </c>
      <c r="E1206" t="s">
        <v>21</v>
      </c>
      <c r="F1206" t="s">
        <v>21</v>
      </c>
      <c r="G1206" t="s">
        <v>20</v>
      </c>
      <c r="H1206" t="s">
        <v>1282</v>
      </c>
      <c r="I1206">
        <f>MONTH(Table6[[#This Row],[Loan Date]])</f>
        <v>10</v>
      </c>
      <c r="J1206" t="str">
        <f>_xlfn.XLOOKUP(Table6[[#This Row],[Numeric Month]],$N$5:$N$11,$O$5:$O$11)</f>
        <v>Oct</v>
      </c>
      <c r="K1206" t="str">
        <f>_xlfn.XLOOKUP(Table6[[#This Row],[Loan Date]],$Q$5:$Q$152,$R$5:$R$152)</f>
        <v>Wednesday</v>
      </c>
      <c r="L1206" t="str">
        <f>_xlfn.XLOOKUP(Table6[[#This Row],[Loan Date]],$Q$5:$Q$152,$S$5:$S$152)</f>
        <v>Week 2</v>
      </c>
    </row>
    <row r="1207" spans="1:12" x14ac:dyDescent="0.2">
      <c r="A1207" s="1">
        <v>44839</v>
      </c>
      <c r="B1207" t="s">
        <v>7</v>
      </c>
      <c r="C1207" s="1">
        <v>44839</v>
      </c>
      <c r="D1207" t="s">
        <v>458</v>
      </c>
      <c r="E1207" t="s">
        <v>41</v>
      </c>
      <c r="F1207" t="s">
        <v>40</v>
      </c>
      <c r="G1207" t="s">
        <v>39</v>
      </c>
      <c r="H1207" t="s">
        <v>1282</v>
      </c>
      <c r="I1207">
        <f>MONTH(Table6[[#This Row],[Loan Date]])</f>
        <v>10</v>
      </c>
      <c r="J1207" t="str">
        <f>_xlfn.XLOOKUP(Table6[[#This Row],[Numeric Month]],$N$5:$N$11,$O$5:$O$11)</f>
        <v>Oct</v>
      </c>
      <c r="K1207" t="str">
        <f>_xlfn.XLOOKUP(Table6[[#This Row],[Loan Date]],$Q$5:$Q$152,$R$5:$R$152)</f>
        <v>Wednesday</v>
      </c>
      <c r="L1207" t="str">
        <f>_xlfn.XLOOKUP(Table6[[#This Row],[Loan Date]],$Q$5:$Q$152,$S$5:$S$152)</f>
        <v>Week 2</v>
      </c>
    </row>
    <row r="1208" spans="1:12" x14ac:dyDescent="0.2">
      <c r="A1208" s="1">
        <v>44839</v>
      </c>
      <c r="B1208" t="s">
        <v>5</v>
      </c>
      <c r="C1208" s="1">
        <v>44840</v>
      </c>
      <c r="D1208" t="s">
        <v>239</v>
      </c>
      <c r="E1208" t="s">
        <v>23</v>
      </c>
      <c r="F1208" t="s">
        <v>23</v>
      </c>
      <c r="G1208" t="s">
        <v>20</v>
      </c>
      <c r="H1208" t="s">
        <v>1282</v>
      </c>
      <c r="I1208">
        <f>MONTH(Table6[[#This Row],[Loan Date]])</f>
        <v>10</v>
      </c>
      <c r="J1208" t="str">
        <f>_xlfn.XLOOKUP(Table6[[#This Row],[Numeric Month]],$N$5:$N$11,$O$5:$O$11)</f>
        <v>Oct</v>
      </c>
      <c r="K1208" t="str">
        <f>_xlfn.XLOOKUP(Table6[[#This Row],[Loan Date]],$Q$5:$Q$152,$R$5:$R$152)</f>
        <v>Wednesday</v>
      </c>
      <c r="L1208" t="str">
        <f>_xlfn.XLOOKUP(Table6[[#This Row],[Loan Date]],$Q$5:$Q$152,$S$5:$S$152)</f>
        <v>Week 2</v>
      </c>
    </row>
    <row r="1209" spans="1:12" x14ac:dyDescent="0.2">
      <c r="A1209" s="1">
        <v>44839</v>
      </c>
      <c r="B1209" t="s">
        <v>5</v>
      </c>
      <c r="C1209" s="1">
        <v>44839</v>
      </c>
      <c r="D1209" t="s">
        <v>343</v>
      </c>
      <c r="E1209" t="s">
        <v>23</v>
      </c>
      <c r="F1209" t="s">
        <v>23</v>
      </c>
      <c r="G1209" t="s">
        <v>20</v>
      </c>
      <c r="H1209" t="s">
        <v>1282</v>
      </c>
      <c r="I1209">
        <f>MONTH(Table6[[#This Row],[Loan Date]])</f>
        <v>10</v>
      </c>
      <c r="J1209" t="str">
        <f>_xlfn.XLOOKUP(Table6[[#This Row],[Numeric Month]],$N$5:$N$11,$O$5:$O$11)</f>
        <v>Oct</v>
      </c>
      <c r="K1209" t="str">
        <f>_xlfn.XLOOKUP(Table6[[#This Row],[Loan Date]],$Q$5:$Q$152,$R$5:$R$152)</f>
        <v>Wednesday</v>
      </c>
      <c r="L1209" t="str">
        <f>_xlfn.XLOOKUP(Table6[[#This Row],[Loan Date]],$Q$5:$Q$152,$S$5:$S$152)</f>
        <v>Week 2</v>
      </c>
    </row>
    <row r="1210" spans="1:12" x14ac:dyDescent="0.2">
      <c r="A1210" s="1">
        <v>44839</v>
      </c>
      <c r="B1210" t="s">
        <v>5</v>
      </c>
      <c r="C1210" s="1">
        <v>44839</v>
      </c>
      <c r="D1210" t="s">
        <v>497</v>
      </c>
      <c r="E1210" t="s">
        <v>21</v>
      </c>
      <c r="F1210" t="s">
        <v>21</v>
      </c>
      <c r="G1210" t="s">
        <v>20</v>
      </c>
      <c r="H1210" t="s">
        <v>1282</v>
      </c>
      <c r="I1210">
        <f>MONTH(Table6[[#This Row],[Loan Date]])</f>
        <v>10</v>
      </c>
      <c r="J1210" t="str">
        <f>_xlfn.XLOOKUP(Table6[[#This Row],[Numeric Month]],$N$5:$N$11,$O$5:$O$11)</f>
        <v>Oct</v>
      </c>
      <c r="K1210" t="str">
        <f>_xlfn.XLOOKUP(Table6[[#This Row],[Loan Date]],$Q$5:$Q$152,$R$5:$R$152)</f>
        <v>Wednesday</v>
      </c>
      <c r="L1210" t="str">
        <f>_xlfn.XLOOKUP(Table6[[#This Row],[Loan Date]],$Q$5:$Q$152,$S$5:$S$152)</f>
        <v>Week 2</v>
      </c>
    </row>
    <row r="1211" spans="1:12" x14ac:dyDescent="0.2">
      <c r="A1211" s="1">
        <v>44839</v>
      </c>
      <c r="B1211" t="s">
        <v>7</v>
      </c>
      <c r="C1211" s="1">
        <v>44846</v>
      </c>
      <c r="D1211" t="s">
        <v>989</v>
      </c>
      <c r="E1211" t="s">
        <v>52</v>
      </c>
      <c r="F1211" t="s">
        <v>51</v>
      </c>
      <c r="G1211" t="s">
        <v>1</v>
      </c>
      <c r="H1211" t="s">
        <v>1282</v>
      </c>
      <c r="I1211">
        <f>MONTH(Table6[[#This Row],[Loan Date]])</f>
        <v>10</v>
      </c>
      <c r="J1211" t="str">
        <f>_xlfn.XLOOKUP(Table6[[#This Row],[Numeric Month]],$N$5:$N$11,$O$5:$O$11)</f>
        <v>Oct</v>
      </c>
      <c r="K1211" t="str">
        <f>_xlfn.XLOOKUP(Table6[[#This Row],[Loan Date]],$Q$5:$Q$152,$R$5:$R$152)</f>
        <v>Wednesday</v>
      </c>
      <c r="L1211" t="str">
        <f>_xlfn.XLOOKUP(Table6[[#This Row],[Loan Date]],$Q$5:$Q$152,$S$5:$S$152)</f>
        <v>Week 2</v>
      </c>
    </row>
    <row r="1212" spans="1:12" x14ac:dyDescent="0.2">
      <c r="A1212" s="1">
        <v>44839</v>
      </c>
      <c r="B1212" t="s">
        <v>7</v>
      </c>
      <c r="C1212" s="1">
        <v>44846</v>
      </c>
      <c r="D1212" t="s">
        <v>749</v>
      </c>
      <c r="E1212" t="s">
        <v>9</v>
      </c>
      <c r="F1212" t="s">
        <v>8</v>
      </c>
      <c r="G1212" t="s">
        <v>1</v>
      </c>
      <c r="H1212" t="s">
        <v>1282</v>
      </c>
      <c r="I1212">
        <f>MONTH(Table6[[#This Row],[Loan Date]])</f>
        <v>10</v>
      </c>
      <c r="J1212" t="str">
        <f>_xlfn.XLOOKUP(Table6[[#This Row],[Numeric Month]],$N$5:$N$11,$O$5:$O$11)</f>
        <v>Oct</v>
      </c>
      <c r="K1212" t="str">
        <f>_xlfn.XLOOKUP(Table6[[#This Row],[Loan Date]],$Q$5:$Q$152,$R$5:$R$152)</f>
        <v>Wednesday</v>
      </c>
      <c r="L1212" t="str">
        <f>_xlfn.XLOOKUP(Table6[[#This Row],[Loan Date]],$Q$5:$Q$152,$S$5:$S$152)</f>
        <v>Week 2</v>
      </c>
    </row>
    <row r="1213" spans="1:12" x14ac:dyDescent="0.2">
      <c r="A1213" s="1">
        <v>44839</v>
      </c>
      <c r="B1213" t="s">
        <v>5</v>
      </c>
      <c r="C1213" s="1">
        <v>44846</v>
      </c>
      <c r="D1213" t="s">
        <v>1046</v>
      </c>
      <c r="E1213" t="s">
        <v>3</v>
      </c>
      <c r="F1213" t="s">
        <v>2</v>
      </c>
      <c r="G1213" t="s">
        <v>1</v>
      </c>
      <c r="H1213" t="s">
        <v>1282</v>
      </c>
      <c r="I1213">
        <f>MONTH(Table6[[#This Row],[Loan Date]])</f>
        <v>10</v>
      </c>
      <c r="J1213" t="str">
        <f>_xlfn.XLOOKUP(Table6[[#This Row],[Numeric Month]],$N$5:$N$11,$O$5:$O$11)</f>
        <v>Oct</v>
      </c>
      <c r="K1213" t="str">
        <f>_xlfn.XLOOKUP(Table6[[#This Row],[Loan Date]],$Q$5:$Q$152,$R$5:$R$152)</f>
        <v>Wednesday</v>
      </c>
      <c r="L1213" t="str">
        <f>_xlfn.XLOOKUP(Table6[[#This Row],[Loan Date]],$Q$5:$Q$152,$S$5:$S$152)</f>
        <v>Week 2</v>
      </c>
    </row>
    <row r="1214" spans="1:12" x14ac:dyDescent="0.2">
      <c r="A1214" s="1">
        <v>44839</v>
      </c>
      <c r="B1214" t="s">
        <v>5</v>
      </c>
      <c r="C1214" s="1">
        <v>44853</v>
      </c>
      <c r="D1214" t="s">
        <v>328</v>
      </c>
      <c r="E1214" t="s">
        <v>3</v>
      </c>
      <c r="F1214" t="s">
        <v>2</v>
      </c>
      <c r="G1214" t="s">
        <v>1</v>
      </c>
      <c r="H1214" t="s">
        <v>1282</v>
      </c>
      <c r="I1214">
        <f>MONTH(Table6[[#This Row],[Loan Date]])</f>
        <v>10</v>
      </c>
      <c r="J1214" t="str">
        <f>_xlfn.XLOOKUP(Table6[[#This Row],[Numeric Month]],$N$5:$N$11,$O$5:$O$11)</f>
        <v>Oct</v>
      </c>
      <c r="K1214" t="str">
        <f>_xlfn.XLOOKUP(Table6[[#This Row],[Loan Date]],$Q$5:$Q$152,$R$5:$R$152)</f>
        <v>Wednesday</v>
      </c>
      <c r="L1214" t="str">
        <f>_xlfn.XLOOKUP(Table6[[#This Row],[Loan Date]],$Q$5:$Q$152,$S$5:$S$152)</f>
        <v>Week 2</v>
      </c>
    </row>
    <row r="1215" spans="1:12" x14ac:dyDescent="0.2">
      <c r="A1215" s="1">
        <v>44839</v>
      </c>
      <c r="B1215" t="s">
        <v>7</v>
      </c>
      <c r="C1215" s="1">
        <v>44929</v>
      </c>
      <c r="D1215" t="s">
        <v>1278</v>
      </c>
      <c r="E1215" t="s">
        <v>80</v>
      </c>
      <c r="F1215" t="s">
        <v>79</v>
      </c>
      <c r="G1215" t="s">
        <v>79</v>
      </c>
      <c r="H1215" t="s">
        <v>1282</v>
      </c>
      <c r="I1215">
        <f>MONTH(Table6[[#This Row],[Loan Date]])</f>
        <v>10</v>
      </c>
      <c r="J1215" t="str">
        <f>_xlfn.XLOOKUP(Table6[[#This Row],[Numeric Month]],$N$5:$N$11,$O$5:$O$11)</f>
        <v>Oct</v>
      </c>
      <c r="K1215" t="str">
        <f>_xlfn.XLOOKUP(Table6[[#This Row],[Loan Date]],$Q$5:$Q$152,$R$5:$R$152)</f>
        <v>Wednesday</v>
      </c>
      <c r="L1215" t="str">
        <f>_xlfn.XLOOKUP(Table6[[#This Row],[Loan Date]],$Q$5:$Q$152,$S$5:$S$152)</f>
        <v>Week 2</v>
      </c>
    </row>
    <row r="1216" spans="1:12" x14ac:dyDescent="0.2">
      <c r="A1216" s="1">
        <v>44840</v>
      </c>
      <c r="B1216" t="s">
        <v>35</v>
      </c>
      <c r="C1216" s="1">
        <v>44840</v>
      </c>
      <c r="D1216" t="s">
        <v>926</v>
      </c>
      <c r="E1216" t="s">
        <v>37</v>
      </c>
      <c r="F1216" t="s">
        <v>37</v>
      </c>
      <c r="G1216" t="s">
        <v>20</v>
      </c>
      <c r="H1216" t="s">
        <v>1282</v>
      </c>
      <c r="I1216">
        <f>MONTH(Table6[[#This Row],[Loan Date]])</f>
        <v>10</v>
      </c>
      <c r="J1216" t="str">
        <f>_xlfn.XLOOKUP(Table6[[#This Row],[Numeric Month]],$N$5:$N$11,$O$5:$O$11)</f>
        <v>Oct</v>
      </c>
      <c r="K1216" t="str">
        <f>_xlfn.XLOOKUP(Table6[[#This Row],[Loan Date]],$Q$5:$Q$152,$R$5:$R$152)</f>
        <v>Thursday</v>
      </c>
      <c r="L1216" t="str">
        <f>_xlfn.XLOOKUP(Table6[[#This Row],[Loan Date]],$Q$5:$Q$152,$S$5:$S$152)</f>
        <v>Week 2</v>
      </c>
    </row>
    <row r="1217" spans="1:12" x14ac:dyDescent="0.2">
      <c r="A1217" s="1">
        <v>44840</v>
      </c>
      <c r="B1217" t="s">
        <v>5</v>
      </c>
      <c r="C1217" s="1">
        <v>44840</v>
      </c>
      <c r="D1217" t="s">
        <v>286</v>
      </c>
      <c r="E1217" t="s">
        <v>12</v>
      </c>
      <c r="F1217" t="s">
        <v>12</v>
      </c>
      <c r="G1217" t="s">
        <v>11</v>
      </c>
      <c r="H1217" t="s">
        <v>1282</v>
      </c>
      <c r="I1217">
        <f>MONTH(Table6[[#This Row],[Loan Date]])</f>
        <v>10</v>
      </c>
      <c r="J1217" t="str">
        <f>_xlfn.XLOOKUP(Table6[[#This Row],[Numeric Month]],$N$5:$N$11,$O$5:$O$11)</f>
        <v>Oct</v>
      </c>
      <c r="K1217" t="str">
        <f>_xlfn.XLOOKUP(Table6[[#This Row],[Loan Date]],$Q$5:$Q$152,$R$5:$R$152)</f>
        <v>Thursday</v>
      </c>
      <c r="L1217" t="str">
        <f>_xlfn.XLOOKUP(Table6[[#This Row],[Loan Date]],$Q$5:$Q$152,$S$5:$S$152)</f>
        <v>Week 2</v>
      </c>
    </row>
    <row r="1218" spans="1:12" x14ac:dyDescent="0.2">
      <c r="A1218" s="1">
        <v>44840</v>
      </c>
      <c r="B1218" t="s">
        <v>5</v>
      </c>
      <c r="C1218" s="1">
        <v>44840</v>
      </c>
      <c r="D1218" t="s">
        <v>343</v>
      </c>
      <c r="E1218" t="s">
        <v>23</v>
      </c>
      <c r="F1218" t="s">
        <v>23</v>
      </c>
      <c r="G1218" t="s">
        <v>20</v>
      </c>
      <c r="H1218" t="s">
        <v>1282</v>
      </c>
      <c r="I1218">
        <f>MONTH(Table6[[#This Row],[Loan Date]])</f>
        <v>10</v>
      </c>
      <c r="J1218" t="str">
        <f>_xlfn.XLOOKUP(Table6[[#This Row],[Numeric Month]],$N$5:$N$11,$O$5:$O$11)</f>
        <v>Oct</v>
      </c>
      <c r="K1218" t="str">
        <f>_xlfn.XLOOKUP(Table6[[#This Row],[Loan Date]],$Q$5:$Q$152,$R$5:$R$152)</f>
        <v>Thursday</v>
      </c>
      <c r="L1218" t="str">
        <f>_xlfn.XLOOKUP(Table6[[#This Row],[Loan Date]],$Q$5:$Q$152,$S$5:$S$152)</f>
        <v>Week 2</v>
      </c>
    </row>
    <row r="1219" spans="1:12" x14ac:dyDescent="0.2">
      <c r="A1219" s="1">
        <v>44840</v>
      </c>
      <c r="B1219" t="s">
        <v>5</v>
      </c>
      <c r="C1219" s="1">
        <v>44840</v>
      </c>
      <c r="D1219" t="s">
        <v>497</v>
      </c>
      <c r="E1219" t="s">
        <v>21</v>
      </c>
      <c r="F1219" t="s">
        <v>21</v>
      </c>
      <c r="G1219" t="s">
        <v>20</v>
      </c>
      <c r="H1219" t="s">
        <v>1282</v>
      </c>
      <c r="I1219">
        <f>MONTH(Table6[[#This Row],[Loan Date]])</f>
        <v>10</v>
      </c>
      <c r="J1219" t="str">
        <f>_xlfn.XLOOKUP(Table6[[#This Row],[Numeric Month]],$N$5:$N$11,$O$5:$O$11)</f>
        <v>Oct</v>
      </c>
      <c r="K1219" t="str">
        <f>_xlfn.XLOOKUP(Table6[[#This Row],[Loan Date]],$Q$5:$Q$152,$R$5:$R$152)</f>
        <v>Thursday</v>
      </c>
      <c r="L1219" t="str">
        <f>_xlfn.XLOOKUP(Table6[[#This Row],[Loan Date]],$Q$5:$Q$152,$S$5:$S$152)</f>
        <v>Week 2</v>
      </c>
    </row>
    <row r="1220" spans="1:12" x14ac:dyDescent="0.2">
      <c r="A1220" s="1">
        <v>44840</v>
      </c>
      <c r="B1220" t="s">
        <v>5</v>
      </c>
      <c r="C1220" s="1">
        <v>44847</v>
      </c>
      <c r="D1220" t="s">
        <v>825</v>
      </c>
      <c r="E1220" t="s">
        <v>9</v>
      </c>
      <c r="F1220" t="s">
        <v>8</v>
      </c>
      <c r="G1220" t="s">
        <v>1</v>
      </c>
      <c r="H1220" t="s">
        <v>1282</v>
      </c>
      <c r="I1220">
        <f>MONTH(Table6[[#This Row],[Loan Date]])</f>
        <v>10</v>
      </c>
      <c r="J1220" t="str">
        <f>_xlfn.XLOOKUP(Table6[[#This Row],[Numeric Month]],$N$5:$N$11,$O$5:$O$11)</f>
        <v>Oct</v>
      </c>
      <c r="K1220" t="str">
        <f>_xlfn.XLOOKUP(Table6[[#This Row],[Loan Date]],$Q$5:$Q$152,$R$5:$R$152)</f>
        <v>Thursday</v>
      </c>
      <c r="L1220" t="str">
        <f>_xlfn.XLOOKUP(Table6[[#This Row],[Loan Date]],$Q$5:$Q$152,$S$5:$S$152)</f>
        <v>Week 2</v>
      </c>
    </row>
    <row r="1221" spans="1:12" x14ac:dyDescent="0.2">
      <c r="A1221" s="1">
        <v>44840</v>
      </c>
      <c r="B1221" t="s">
        <v>5</v>
      </c>
      <c r="C1221" s="1">
        <v>44840</v>
      </c>
      <c r="D1221" t="s">
        <v>1537</v>
      </c>
      <c r="E1221" t="s">
        <v>12</v>
      </c>
      <c r="F1221" t="s">
        <v>12</v>
      </c>
      <c r="G1221" t="s">
        <v>11</v>
      </c>
      <c r="H1221" t="s">
        <v>1282</v>
      </c>
      <c r="I1221">
        <f>MONTH(Table6[[#This Row],[Loan Date]])</f>
        <v>10</v>
      </c>
      <c r="J1221" t="str">
        <f>_xlfn.XLOOKUP(Table6[[#This Row],[Numeric Month]],$N$5:$N$11,$O$5:$O$11)</f>
        <v>Oct</v>
      </c>
      <c r="K1221" t="str">
        <f>_xlfn.XLOOKUP(Table6[[#This Row],[Loan Date]],$Q$5:$Q$152,$R$5:$R$152)</f>
        <v>Thursday</v>
      </c>
      <c r="L1221" t="str">
        <f>_xlfn.XLOOKUP(Table6[[#This Row],[Loan Date]],$Q$5:$Q$152,$S$5:$S$152)</f>
        <v>Week 2</v>
      </c>
    </row>
    <row r="1222" spans="1:12" x14ac:dyDescent="0.2">
      <c r="A1222" s="1">
        <v>44840</v>
      </c>
      <c r="B1222" t="s">
        <v>5</v>
      </c>
      <c r="C1222" s="1">
        <v>44840</v>
      </c>
      <c r="D1222" t="s">
        <v>1421</v>
      </c>
      <c r="E1222" t="s">
        <v>12</v>
      </c>
      <c r="F1222" t="s">
        <v>12</v>
      </c>
      <c r="G1222" t="s">
        <v>11</v>
      </c>
      <c r="H1222" t="s">
        <v>1282</v>
      </c>
      <c r="I1222">
        <f>MONTH(Table6[[#This Row],[Loan Date]])</f>
        <v>10</v>
      </c>
      <c r="J1222" t="str">
        <f>_xlfn.XLOOKUP(Table6[[#This Row],[Numeric Month]],$N$5:$N$11,$O$5:$O$11)</f>
        <v>Oct</v>
      </c>
      <c r="K1222" t="str">
        <f>_xlfn.XLOOKUP(Table6[[#This Row],[Loan Date]],$Q$5:$Q$152,$R$5:$R$152)</f>
        <v>Thursday</v>
      </c>
      <c r="L1222" t="str">
        <f>_xlfn.XLOOKUP(Table6[[#This Row],[Loan Date]],$Q$5:$Q$152,$S$5:$S$152)</f>
        <v>Week 2</v>
      </c>
    </row>
    <row r="1223" spans="1:12" x14ac:dyDescent="0.2">
      <c r="A1223" s="1">
        <v>44840</v>
      </c>
      <c r="B1223" t="s">
        <v>7</v>
      </c>
      <c r="C1223" s="1">
        <v>44840</v>
      </c>
      <c r="D1223" t="s">
        <v>343</v>
      </c>
      <c r="E1223" t="s">
        <v>23</v>
      </c>
      <c r="F1223" t="s">
        <v>23</v>
      </c>
      <c r="G1223" t="s">
        <v>20</v>
      </c>
      <c r="H1223" t="s">
        <v>1282</v>
      </c>
      <c r="I1223">
        <f>MONTH(Table6[[#This Row],[Loan Date]])</f>
        <v>10</v>
      </c>
      <c r="J1223" t="str">
        <f>_xlfn.XLOOKUP(Table6[[#This Row],[Numeric Month]],$N$5:$N$11,$O$5:$O$11)</f>
        <v>Oct</v>
      </c>
      <c r="K1223" t="str">
        <f>_xlfn.XLOOKUP(Table6[[#This Row],[Loan Date]],$Q$5:$Q$152,$R$5:$R$152)</f>
        <v>Thursday</v>
      </c>
      <c r="L1223" t="str">
        <f>_xlfn.XLOOKUP(Table6[[#This Row],[Loan Date]],$Q$5:$Q$152,$S$5:$S$152)</f>
        <v>Week 2</v>
      </c>
    </row>
    <row r="1224" spans="1:12" x14ac:dyDescent="0.2">
      <c r="A1224" s="1">
        <v>44840</v>
      </c>
      <c r="B1224" t="s">
        <v>7</v>
      </c>
      <c r="C1224" s="1">
        <v>44840</v>
      </c>
      <c r="D1224" t="s">
        <v>29</v>
      </c>
      <c r="E1224" t="s">
        <v>23</v>
      </c>
      <c r="F1224" t="s">
        <v>23</v>
      </c>
      <c r="G1224" t="s">
        <v>20</v>
      </c>
      <c r="H1224" t="s">
        <v>1282</v>
      </c>
      <c r="I1224">
        <f>MONTH(Table6[[#This Row],[Loan Date]])</f>
        <v>10</v>
      </c>
      <c r="J1224" t="str">
        <f>_xlfn.XLOOKUP(Table6[[#This Row],[Numeric Month]],$N$5:$N$11,$O$5:$O$11)</f>
        <v>Oct</v>
      </c>
      <c r="K1224" t="str">
        <f>_xlfn.XLOOKUP(Table6[[#This Row],[Loan Date]],$Q$5:$Q$152,$R$5:$R$152)</f>
        <v>Thursday</v>
      </c>
      <c r="L1224" t="str">
        <f>_xlfn.XLOOKUP(Table6[[#This Row],[Loan Date]],$Q$5:$Q$152,$S$5:$S$152)</f>
        <v>Week 2</v>
      </c>
    </row>
    <row r="1225" spans="1:12" x14ac:dyDescent="0.2">
      <c r="A1225" s="1">
        <v>44840</v>
      </c>
      <c r="B1225" t="s">
        <v>7</v>
      </c>
      <c r="C1225" s="1">
        <v>44840</v>
      </c>
      <c r="D1225" t="s">
        <v>1523</v>
      </c>
      <c r="E1225" t="s">
        <v>21</v>
      </c>
      <c r="F1225" t="s">
        <v>21</v>
      </c>
      <c r="G1225" t="s">
        <v>20</v>
      </c>
      <c r="H1225" t="s">
        <v>1282</v>
      </c>
      <c r="I1225">
        <f>MONTH(Table6[[#This Row],[Loan Date]])</f>
        <v>10</v>
      </c>
      <c r="J1225" t="str">
        <f>_xlfn.XLOOKUP(Table6[[#This Row],[Numeric Month]],$N$5:$N$11,$O$5:$O$11)</f>
        <v>Oct</v>
      </c>
      <c r="K1225" t="str">
        <f>_xlfn.XLOOKUP(Table6[[#This Row],[Loan Date]],$Q$5:$Q$152,$R$5:$R$152)</f>
        <v>Thursday</v>
      </c>
      <c r="L1225" t="str">
        <f>_xlfn.XLOOKUP(Table6[[#This Row],[Loan Date]],$Q$5:$Q$152,$S$5:$S$152)</f>
        <v>Week 2</v>
      </c>
    </row>
    <row r="1226" spans="1:12" x14ac:dyDescent="0.2">
      <c r="A1226" s="1">
        <v>44840</v>
      </c>
      <c r="B1226" t="s">
        <v>7</v>
      </c>
      <c r="C1226" s="1">
        <v>44840</v>
      </c>
      <c r="D1226" t="s">
        <v>926</v>
      </c>
      <c r="E1226" t="s">
        <v>37</v>
      </c>
      <c r="F1226" t="s">
        <v>37</v>
      </c>
      <c r="G1226" t="s">
        <v>20</v>
      </c>
      <c r="H1226" t="s">
        <v>1282</v>
      </c>
      <c r="I1226">
        <f>MONTH(Table6[[#This Row],[Loan Date]])</f>
        <v>10</v>
      </c>
      <c r="J1226" t="str">
        <f>_xlfn.XLOOKUP(Table6[[#This Row],[Numeric Month]],$N$5:$N$11,$O$5:$O$11)</f>
        <v>Oct</v>
      </c>
      <c r="K1226" t="str">
        <f>_xlfn.XLOOKUP(Table6[[#This Row],[Loan Date]],$Q$5:$Q$152,$R$5:$R$152)</f>
        <v>Thursday</v>
      </c>
      <c r="L1226" t="str">
        <f>_xlfn.XLOOKUP(Table6[[#This Row],[Loan Date]],$Q$5:$Q$152,$S$5:$S$152)</f>
        <v>Week 2</v>
      </c>
    </row>
    <row r="1227" spans="1:12" x14ac:dyDescent="0.2">
      <c r="A1227" s="1">
        <v>44840</v>
      </c>
      <c r="B1227" t="s">
        <v>7</v>
      </c>
      <c r="C1227" s="1">
        <v>44847</v>
      </c>
      <c r="D1227" t="s">
        <v>569</v>
      </c>
      <c r="E1227" t="s">
        <v>52</v>
      </c>
      <c r="F1227" t="s">
        <v>51</v>
      </c>
      <c r="G1227" t="s">
        <v>1</v>
      </c>
      <c r="H1227" t="s">
        <v>1282</v>
      </c>
      <c r="I1227">
        <f>MONTH(Table6[[#This Row],[Loan Date]])</f>
        <v>10</v>
      </c>
      <c r="J1227" t="str">
        <f>_xlfn.XLOOKUP(Table6[[#This Row],[Numeric Month]],$N$5:$N$11,$O$5:$O$11)</f>
        <v>Oct</v>
      </c>
      <c r="K1227" t="str">
        <f>_xlfn.XLOOKUP(Table6[[#This Row],[Loan Date]],$Q$5:$Q$152,$R$5:$R$152)</f>
        <v>Thursday</v>
      </c>
      <c r="L1227" t="str">
        <f>_xlfn.XLOOKUP(Table6[[#This Row],[Loan Date]],$Q$5:$Q$152,$S$5:$S$152)</f>
        <v>Week 2</v>
      </c>
    </row>
    <row r="1228" spans="1:12" x14ac:dyDescent="0.2">
      <c r="A1228" s="1">
        <v>44840</v>
      </c>
      <c r="B1228" t="s">
        <v>5</v>
      </c>
      <c r="C1228" s="1">
        <v>44840</v>
      </c>
      <c r="D1228" t="s">
        <v>923</v>
      </c>
      <c r="E1228" t="s">
        <v>37</v>
      </c>
      <c r="F1228" t="s">
        <v>37</v>
      </c>
      <c r="G1228" t="s">
        <v>20</v>
      </c>
      <c r="H1228" t="s">
        <v>1282</v>
      </c>
      <c r="I1228">
        <f>MONTH(Table6[[#This Row],[Loan Date]])</f>
        <v>10</v>
      </c>
      <c r="J1228" t="str">
        <f>_xlfn.XLOOKUP(Table6[[#This Row],[Numeric Month]],$N$5:$N$11,$O$5:$O$11)</f>
        <v>Oct</v>
      </c>
      <c r="K1228" t="str">
        <f>_xlfn.XLOOKUP(Table6[[#This Row],[Loan Date]],$Q$5:$Q$152,$R$5:$R$152)</f>
        <v>Thursday</v>
      </c>
      <c r="L1228" t="str">
        <f>_xlfn.XLOOKUP(Table6[[#This Row],[Loan Date]],$Q$5:$Q$152,$S$5:$S$152)</f>
        <v>Week 2</v>
      </c>
    </row>
    <row r="1229" spans="1:12" x14ac:dyDescent="0.2">
      <c r="A1229" s="1">
        <v>44840</v>
      </c>
      <c r="B1229" t="s">
        <v>7</v>
      </c>
      <c r="C1229" s="1">
        <v>44854</v>
      </c>
      <c r="D1229" t="s">
        <v>437</v>
      </c>
      <c r="E1229" t="s">
        <v>9</v>
      </c>
      <c r="F1229" t="s">
        <v>8</v>
      </c>
      <c r="G1229" t="s">
        <v>1</v>
      </c>
      <c r="H1229" t="s">
        <v>1282</v>
      </c>
      <c r="I1229">
        <f>MONTH(Table6[[#This Row],[Loan Date]])</f>
        <v>10</v>
      </c>
      <c r="J1229" t="str">
        <f>_xlfn.XLOOKUP(Table6[[#This Row],[Numeric Month]],$N$5:$N$11,$O$5:$O$11)</f>
        <v>Oct</v>
      </c>
      <c r="K1229" t="str">
        <f>_xlfn.XLOOKUP(Table6[[#This Row],[Loan Date]],$Q$5:$Q$152,$R$5:$R$152)</f>
        <v>Thursday</v>
      </c>
      <c r="L1229" t="str">
        <f>_xlfn.XLOOKUP(Table6[[#This Row],[Loan Date]],$Q$5:$Q$152,$S$5:$S$152)</f>
        <v>Week 2</v>
      </c>
    </row>
    <row r="1230" spans="1:12" x14ac:dyDescent="0.2">
      <c r="A1230" s="1">
        <v>44840</v>
      </c>
      <c r="B1230" t="s">
        <v>7</v>
      </c>
      <c r="C1230" s="1">
        <v>44840</v>
      </c>
      <c r="D1230" t="s">
        <v>1536</v>
      </c>
      <c r="E1230" t="s">
        <v>12</v>
      </c>
      <c r="F1230" t="s">
        <v>12</v>
      </c>
      <c r="G1230" t="s">
        <v>11</v>
      </c>
      <c r="H1230" t="s">
        <v>1282</v>
      </c>
      <c r="I1230">
        <f>MONTH(Table6[[#This Row],[Loan Date]])</f>
        <v>10</v>
      </c>
      <c r="J1230" t="str">
        <f>_xlfn.XLOOKUP(Table6[[#This Row],[Numeric Month]],$N$5:$N$11,$O$5:$O$11)</f>
        <v>Oct</v>
      </c>
      <c r="K1230" t="str">
        <f>_xlfn.XLOOKUP(Table6[[#This Row],[Loan Date]],$Q$5:$Q$152,$R$5:$R$152)</f>
        <v>Thursday</v>
      </c>
      <c r="L1230" t="str">
        <f>_xlfn.XLOOKUP(Table6[[#This Row],[Loan Date]],$Q$5:$Q$152,$S$5:$S$152)</f>
        <v>Week 2</v>
      </c>
    </row>
    <row r="1231" spans="1:12" x14ac:dyDescent="0.2">
      <c r="A1231" s="1">
        <v>44840</v>
      </c>
      <c r="B1231" t="s">
        <v>7</v>
      </c>
      <c r="C1231" s="1">
        <v>44840</v>
      </c>
      <c r="D1231" t="s">
        <v>560</v>
      </c>
      <c r="E1231" t="s">
        <v>122</v>
      </c>
      <c r="F1231" t="s">
        <v>122</v>
      </c>
      <c r="G1231" t="s">
        <v>11</v>
      </c>
      <c r="H1231" t="s">
        <v>1282</v>
      </c>
      <c r="I1231">
        <f>MONTH(Table6[[#This Row],[Loan Date]])</f>
        <v>10</v>
      </c>
      <c r="J1231" t="str">
        <f>_xlfn.XLOOKUP(Table6[[#This Row],[Numeric Month]],$N$5:$N$11,$O$5:$O$11)</f>
        <v>Oct</v>
      </c>
      <c r="K1231" t="str">
        <f>_xlfn.XLOOKUP(Table6[[#This Row],[Loan Date]],$Q$5:$Q$152,$R$5:$R$152)</f>
        <v>Thursday</v>
      </c>
      <c r="L1231" t="str">
        <f>_xlfn.XLOOKUP(Table6[[#This Row],[Loan Date]],$Q$5:$Q$152,$S$5:$S$152)</f>
        <v>Week 2</v>
      </c>
    </row>
    <row r="1232" spans="1:12" x14ac:dyDescent="0.2">
      <c r="A1232" s="1">
        <v>44840</v>
      </c>
      <c r="B1232" t="s">
        <v>7</v>
      </c>
      <c r="C1232" s="1">
        <v>44854</v>
      </c>
      <c r="D1232" t="s">
        <v>1053</v>
      </c>
      <c r="E1232" t="s">
        <v>52</v>
      </c>
      <c r="F1232" t="s">
        <v>51</v>
      </c>
      <c r="G1232" t="s">
        <v>1</v>
      </c>
      <c r="H1232" t="s">
        <v>1282</v>
      </c>
      <c r="I1232">
        <f>MONTH(Table6[[#This Row],[Loan Date]])</f>
        <v>10</v>
      </c>
      <c r="J1232" t="str">
        <f>_xlfn.XLOOKUP(Table6[[#This Row],[Numeric Month]],$N$5:$N$11,$O$5:$O$11)</f>
        <v>Oct</v>
      </c>
      <c r="K1232" t="str">
        <f>_xlfn.XLOOKUP(Table6[[#This Row],[Loan Date]],$Q$5:$Q$152,$R$5:$R$152)</f>
        <v>Thursday</v>
      </c>
      <c r="L1232" t="str">
        <f>_xlfn.XLOOKUP(Table6[[#This Row],[Loan Date]],$Q$5:$Q$152,$S$5:$S$152)</f>
        <v>Week 2</v>
      </c>
    </row>
    <row r="1233" spans="1:12" x14ac:dyDescent="0.2">
      <c r="A1233" s="1">
        <v>44840</v>
      </c>
      <c r="B1233" t="s">
        <v>7</v>
      </c>
      <c r="C1233" s="1">
        <v>44840</v>
      </c>
      <c r="D1233" t="s">
        <v>1524</v>
      </c>
      <c r="E1233" t="s">
        <v>23</v>
      </c>
      <c r="F1233" t="s">
        <v>23</v>
      </c>
      <c r="G1233" t="s">
        <v>20</v>
      </c>
      <c r="H1233" t="s">
        <v>1282</v>
      </c>
      <c r="I1233">
        <f>MONTH(Table6[[#This Row],[Loan Date]])</f>
        <v>10</v>
      </c>
      <c r="J1233" t="str">
        <f>_xlfn.XLOOKUP(Table6[[#This Row],[Numeric Month]],$N$5:$N$11,$O$5:$O$11)</f>
        <v>Oct</v>
      </c>
      <c r="K1233" t="str">
        <f>_xlfn.XLOOKUP(Table6[[#This Row],[Loan Date]],$Q$5:$Q$152,$R$5:$R$152)</f>
        <v>Thursday</v>
      </c>
      <c r="L1233" t="str">
        <f>_xlfn.XLOOKUP(Table6[[#This Row],[Loan Date]],$Q$5:$Q$152,$S$5:$S$152)</f>
        <v>Week 2</v>
      </c>
    </row>
    <row r="1234" spans="1:12" x14ac:dyDescent="0.2">
      <c r="A1234" s="1">
        <v>44840</v>
      </c>
      <c r="B1234" t="s">
        <v>7</v>
      </c>
      <c r="C1234" s="1">
        <v>44840</v>
      </c>
      <c r="D1234" t="s">
        <v>915</v>
      </c>
      <c r="E1234" t="s">
        <v>37</v>
      </c>
      <c r="F1234" t="s">
        <v>37</v>
      </c>
      <c r="G1234" t="s">
        <v>20</v>
      </c>
      <c r="H1234" t="s">
        <v>1282</v>
      </c>
      <c r="I1234">
        <f>MONTH(Table6[[#This Row],[Loan Date]])</f>
        <v>10</v>
      </c>
      <c r="J1234" t="str">
        <f>_xlfn.XLOOKUP(Table6[[#This Row],[Numeric Month]],$N$5:$N$11,$O$5:$O$11)</f>
        <v>Oct</v>
      </c>
      <c r="K1234" t="str">
        <f>_xlfn.XLOOKUP(Table6[[#This Row],[Loan Date]],$Q$5:$Q$152,$R$5:$R$152)</f>
        <v>Thursday</v>
      </c>
      <c r="L1234" t="str">
        <f>_xlfn.XLOOKUP(Table6[[#This Row],[Loan Date]],$Q$5:$Q$152,$S$5:$S$152)</f>
        <v>Week 2</v>
      </c>
    </row>
    <row r="1235" spans="1:12" x14ac:dyDescent="0.2">
      <c r="A1235" s="1">
        <v>44840</v>
      </c>
      <c r="B1235" t="s">
        <v>7</v>
      </c>
      <c r="C1235" s="1">
        <v>44847</v>
      </c>
      <c r="D1235" t="s">
        <v>202</v>
      </c>
      <c r="E1235" t="s">
        <v>9</v>
      </c>
      <c r="F1235" t="s">
        <v>8</v>
      </c>
      <c r="G1235" t="s">
        <v>1</v>
      </c>
      <c r="H1235" t="s">
        <v>1282</v>
      </c>
      <c r="I1235">
        <f>MONTH(Table6[[#This Row],[Loan Date]])</f>
        <v>10</v>
      </c>
      <c r="J1235" t="str">
        <f>_xlfn.XLOOKUP(Table6[[#This Row],[Numeric Month]],$N$5:$N$11,$O$5:$O$11)</f>
        <v>Oct</v>
      </c>
      <c r="K1235" t="str">
        <f>_xlfn.XLOOKUP(Table6[[#This Row],[Loan Date]],$Q$5:$Q$152,$R$5:$R$152)</f>
        <v>Thursday</v>
      </c>
      <c r="L1235" t="str">
        <f>_xlfn.XLOOKUP(Table6[[#This Row],[Loan Date]],$Q$5:$Q$152,$S$5:$S$152)</f>
        <v>Week 2</v>
      </c>
    </row>
    <row r="1236" spans="1:12" x14ac:dyDescent="0.2">
      <c r="A1236" s="1">
        <v>44840</v>
      </c>
      <c r="B1236" t="s">
        <v>7</v>
      </c>
      <c r="C1236" s="1">
        <v>44840</v>
      </c>
      <c r="D1236" t="s">
        <v>1524</v>
      </c>
      <c r="E1236" t="s">
        <v>23</v>
      </c>
      <c r="F1236" t="s">
        <v>23</v>
      </c>
      <c r="G1236" t="s">
        <v>20</v>
      </c>
      <c r="H1236" t="s">
        <v>1282</v>
      </c>
      <c r="I1236">
        <f>MONTH(Table6[[#This Row],[Loan Date]])</f>
        <v>10</v>
      </c>
      <c r="J1236" t="str">
        <f>_xlfn.XLOOKUP(Table6[[#This Row],[Numeric Month]],$N$5:$N$11,$O$5:$O$11)</f>
        <v>Oct</v>
      </c>
      <c r="K1236" t="str">
        <f>_xlfn.XLOOKUP(Table6[[#This Row],[Loan Date]],$Q$5:$Q$152,$R$5:$R$152)</f>
        <v>Thursday</v>
      </c>
      <c r="L1236" t="str">
        <f>_xlfn.XLOOKUP(Table6[[#This Row],[Loan Date]],$Q$5:$Q$152,$S$5:$S$152)</f>
        <v>Week 2</v>
      </c>
    </row>
    <row r="1237" spans="1:12" x14ac:dyDescent="0.2">
      <c r="A1237" s="1">
        <v>44840</v>
      </c>
      <c r="B1237" t="s">
        <v>7</v>
      </c>
      <c r="C1237" s="1">
        <v>44840</v>
      </c>
      <c r="D1237" t="s">
        <v>952</v>
      </c>
      <c r="E1237" t="s">
        <v>37</v>
      </c>
      <c r="F1237" t="s">
        <v>37</v>
      </c>
      <c r="G1237" t="s">
        <v>20</v>
      </c>
      <c r="H1237" t="s">
        <v>1282</v>
      </c>
      <c r="I1237">
        <f>MONTH(Table6[[#This Row],[Loan Date]])</f>
        <v>10</v>
      </c>
      <c r="J1237" t="str">
        <f>_xlfn.XLOOKUP(Table6[[#This Row],[Numeric Month]],$N$5:$N$11,$O$5:$O$11)</f>
        <v>Oct</v>
      </c>
      <c r="K1237" t="str">
        <f>_xlfn.XLOOKUP(Table6[[#This Row],[Loan Date]],$Q$5:$Q$152,$R$5:$R$152)</f>
        <v>Thursday</v>
      </c>
      <c r="L1237" t="str">
        <f>_xlfn.XLOOKUP(Table6[[#This Row],[Loan Date]],$Q$5:$Q$152,$S$5:$S$152)</f>
        <v>Week 2</v>
      </c>
    </row>
    <row r="1238" spans="1:12" x14ac:dyDescent="0.2">
      <c r="A1238" s="1">
        <v>44840</v>
      </c>
      <c r="B1238" t="s">
        <v>7</v>
      </c>
      <c r="C1238" s="1">
        <v>44840</v>
      </c>
      <c r="D1238" t="s">
        <v>917</v>
      </c>
      <c r="E1238" t="s">
        <v>37</v>
      </c>
      <c r="F1238" t="s">
        <v>37</v>
      </c>
      <c r="G1238" t="s">
        <v>20</v>
      </c>
      <c r="H1238" t="s">
        <v>1282</v>
      </c>
      <c r="I1238">
        <f>MONTH(Table6[[#This Row],[Loan Date]])</f>
        <v>10</v>
      </c>
      <c r="J1238" t="str">
        <f>_xlfn.XLOOKUP(Table6[[#This Row],[Numeric Month]],$N$5:$N$11,$O$5:$O$11)</f>
        <v>Oct</v>
      </c>
      <c r="K1238" t="str">
        <f>_xlfn.XLOOKUP(Table6[[#This Row],[Loan Date]],$Q$5:$Q$152,$R$5:$R$152)</f>
        <v>Thursday</v>
      </c>
      <c r="L1238" t="str">
        <f>_xlfn.XLOOKUP(Table6[[#This Row],[Loan Date]],$Q$5:$Q$152,$S$5:$S$152)</f>
        <v>Week 2</v>
      </c>
    </row>
    <row r="1239" spans="1:12" x14ac:dyDescent="0.2">
      <c r="A1239" s="1">
        <v>44840</v>
      </c>
      <c r="B1239" t="s">
        <v>7</v>
      </c>
      <c r="C1239" s="1">
        <v>44840</v>
      </c>
      <c r="D1239" t="s">
        <v>458</v>
      </c>
      <c r="E1239" t="s">
        <v>41</v>
      </c>
      <c r="F1239" t="s">
        <v>40</v>
      </c>
      <c r="G1239" t="s">
        <v>39</v>
      </c>
      <c r="H1239" t="s">
        <v>1282</v>
      </c>
      <c r="I1239">
        <f>MONTH(Table6[[#This Row],[Loan Date]])</f>
        <v>10</v>
      </c>
      <c r="J1239" t="str">
        <f>_xlfn.XLOOKUP(Table6[[#This Row],[Numeric Month]],$N$5:$N$11,$O$5:$O$11)</f>
        <v>Oct</v>
      </c>
      <c r="K1239" t="str">
        <f>_xlfn.XLOOKUP(Table6[[#This Row],[Loan Date]],$Q$5:$Q$152,$R$5:$R$152)</f>
        <v>Thursday</v>
      </c>
      <c r="L1239" t="str">
        <f>_xlfn.XLOOKUP(Table6[[#This Row],[Loan Date]],$Q$5:$Q$152,$S$5:$S$152)</f>
        <v>Week 2</v>
      </c>
    </row>
    <row r="1240" spans="1:12" x14ac:dyDescent="0.2">
      <c r="A1240" s="1">
        <v>44840</v>
      </c>
      <c r="B1240" t="s">
        <v>7</v>
      </c>
      <c r="C1240" s="1">
        <v>44840</v>
      </c>
      <c r="D1240" t="s">
        <v>923</v>
      </c>
      <c r="E1240" t="s">
        <v>37</v>
      </c>
      <c r="F1240" t="s">
        <v>37</v>
      </c>
      <c r="G1240" t="s">
        <v>20</v>
      </c>
      <c r="H1240" t="s">
        <v>1282</v>
      </c>
      <c r="I1240">
        <f>MONTH(Table6[[#This Row],[Loan Date]])</f>
        <v>10</v>
      </c>
      <c r="J1240" t="str">
        <f>_xlfn.XLOOKUP(Table6[[#This Row],[Numeric Month]],$N$5:$N$11,$O$5:$O$11)</f>
        <v>Oct</v>
      </c>
      <c r="K1240" t="str">
        <f>_xlfn.XLOOKUP(Table6[[#This Row],[Loan Date]],$Q$5:$Q$152,$R$5:$R$152)</f>
        <v>Thursday</v>
      </c>
      <c r="L1240" t="str">
        <f>_xlfn.XLOOKUP(Table6[[#This Row],[Loan Date]],$Q$5:$Q$152,$S$5:$S$152)</f>
        <v>Week 2</v>
      </c>
    </row>
    <row r="1241" spans="1:12" x14ac:dyDescent="0.2">
      <c r="A1241" s="1">
        <v>44840</v>
      </c>
      <c r="B1241" t="s">
        <v>7</v>
      </c>
      <c r="C1241" s="1">
        <v>44840</v>
      </c>
      <c r="D1241" t="s">
        <v>1529</v>
      </c>
      <c r="E1241" t="s">
        <v>23</v>
      </c>
      <c r="F1241" t="s">
        <v>23</v>
      </c>
      <c r="G1241" t="s">
        <v>20</v>
      </c>
      <c r="H1241" t="s">
        <v>1282</v>
      </c>
      <c r="I1241">
        <f>MONTH(Table6[[#This Row],[Loan Date]])</f>
        <v>10</v>
      </c>
      <c r="J1241" t="str">
        <f>_xlfn.XLOOKUP(Table6[[#This Row],[Numeric Month]],$N$5:$N$11,$O$5:$O$11)</f>
        <v>Oct</v>
      </c>
      <c r="K1241" t="str">
        <f>_xlfn.XLOOKUP(Table6[[#This Row],[Loan Date]],$Q$5:$Q$152,$R$5:$R$152)</f>
        <v>Thursday</v>
      </c>
      <c r="L1241" t="str">
        <f>_xlfn.XLOOKUP(Table6[[#This Row],[Loan Date]],$Q$5:$Q$152,$S$5:$S$152)</f>
        <v>Week 2</v>
      </c>
    </row>
    <row r="1242" spans="1:12" x14ac:dyDescent="0.2">
      <c r="A1242" s="1">
        <v>44840</v>
      </c>
      <c r="B1242" t="s">
        <v>7</v>
      </c>
      <c r="C1242" s="1">
        <v>44992</v>
      </c>
      <c r="D1242" t="s">
        <v>740</v>
      </c>
      <c r="E1242" t="s">
        <v>80</v>
      </c>
      <c r="F1242" t="s">
        <v>79</v>
      </c>
      <c r="G1242" t="s">
        <v>79</v>
      </c>
      <c r="H1242" t="s">
        <v>1282</v>
      </c>
      <c r="I1242">
        <f>MONTH(Table6[[#This Row],[Loan Date]])</f>
        <v>10</v>
      </c>
      <c r="J1242" t="str">
        <f>_xlfn.XLOOKUP(Table6[[#This Row],[Numeric Month]],$N$5:$N$11,$O$5:$O$11)</f>
        <v>Oct</v>
      </c>
      <c r="K1242" t="str">
        <f>_xlfn.XLOOKUP(Table6[[#This Row],[Loan Date]],$Q$5:$Q$152,$R$5:$R$152)</f>
        <v>Thursday</v>
      </c>
      <c r="L1242" t="str">
        <f>_xlfn.XLOOKUP(Table6[[#This Row],[Loan Date]],$Q$5:$Q$152,$S$5:$S$152)</f>
        <v>Week 2</v>
      </c>
    </row>
    <row r="1243" spans="1:12" x14ac:dyDescent="0.2">
      <c r="A1243" s="1">
        <v>44840</v>
      </c>
      <c r="B1243" t="s">
        <v>7</v>
      </c>
      <c r="C1243" s="1">
        <v>44840</v>
      </c>
      <c r="D1243" t="s">
        <v>913</v>
      </c>
      <c r="E1243" t="s">
        <v>37</v>
      </c>
      <c r="F1243" t="s">
        <v>37</v>
      </c>
      <c r="G1243" t="s">
        <v>20</v>
      </c>
      <c r="H1243" t="s">
        <v>1282</v>
      </c>
      <c r="I1243">
        <f>MONTH(Table6[[#This Row],[Loan Date]])</f>
        <v>10</v>
      </c>
      <c r="J1243" t="str">
        <f>_xlfn.XLOOKUP(Table6[[#This Row],[Numeric Month]],$N$5:$N$11,$O$5:$O$11)</f>
        <v>Oct</v>
      </c>
      <c r="K1243" t="str">
        <f>_xlfn.XLOOKUP(Table6[[#This Row],[Loan Date]],$Q$5:$Q$152,$R$5:$R$152)</f>
        <v>Thursday</v>
      </c>
      <c r="L1243" t="str">
        <f>_xlfn.XLOOKUP(Table6[[#This Row],[Loan Date]],$Q$5:$Q$152,$S$5:$S$152)</f>
        <v>Week 2</v>
      </c>
    </row>
    <row r="1244" spans="1:12" x14ac:dyDescent="0.2">
      <c r="A1244" s="1">
        <v>44840</v>
      </c>
      <c r="B1244" t="s">
        <v>7</v>
      </c>
      <c r="C1244" s="1">
        <v>44847</v>
      </c>
      <c r="D1244" t="s">
        <v>1436</v>
      </c>
      <c r="E1244" t="s">
        <v>52</v>
      </c>
      <c r="F1244" t="s">
        <v>51</v>
      </c>
      <c r="G1244" t="s">
        <v>1</v>
      </c>
      <c r="H1244" t="s">
        <v>1282</v>
      </c>
      <c r="I1244">
        <f>MONTH(Table6[[#This Row],[Loan Date]])</f>
        <v>10</v>
      </c>
      <c r="J1244" t="str">
        <f>_xlfn.XLOOKUP(Table6[[#This Row],[Numeric Month]],$N$5:$N$11,$O$5:$O$11)</f>
        <v>Oct</v>
      </c>
      <c r="K1244" t="str">
        <f>_xlfn.XLOOKUP(Table6[[#This Row],[Loan Date]],$Q$5:$Q$152,$R$5:$R$152)</f>
        <v>Thursday</v>
      </c>
      <c r="L1244" t="str">
        <f>_xlfn.XLOOKUP(Table6[[#This Row],[Loan Date]],$Q$5:$Q$152,$S$5:$S$152)</f>
        <v>Week 2</v>
      </c>
    </row>
    <row r="1245" spans="1:12" x14ac:dyDescent="0.2">
      <c r="A1245" s="1">
        <v>44840</v>
      </c>
      <c r="B1245" t="s">
        <v>7</v>
      </c>
      <c r="C1245" s="1">
        <v>44847</v>
      </c>
      <c r="D1245" t="s">
        <v>668</v>
      </c>
      <c r="E1245" t="s">
        <v>9</v>
      </c>
      <c r="F1245" t="s">
        <v>8</v>
      </c>
      <c r="G1245" t="s">
        <v>1</v>
      </c>
      <c r="H1245" t="s">
        <v>1282</v>
      </c>
      <c r="I1245">
        <f>MONTH(Table6[[#This Row],[Loan Date]])</f>
        <v>10</v>
      </c>
      <c r="J1245" t="str">
        <f>_xlfn.XLOOKUP(Table6[[#This Row],[Numeric Month]],$N$5:$N$11,$O$5:$O$11)</f>
        <v>Oct</v>
      </c>
      <c r="K1245" t="str">
        <f>_xlfn.XLOOKUP(Table6[[#This Row],[Loan Date]],$Q$5:$Q$152,$R$5:$R$152)</f>
        <v>Thursday</v>
      </c>
      <c r="L1245" t="str">
        <f>_xlfn.XLOOKUP(Table6[[#This Row],[Loan Date]],$Q$5:$Q$152,$S$5:$S$152)</f>
        <v>Week 2</v>
      </c>
    </row>
    <row r="1246" spans="1:12" x14ac:dyDescent="0.2">
      <c r="A1246" s="1">
        <v>44840</v>
      </c>
      <c r="B1246" t="s">
        <v>5</v>
      </c>
      <c r="C1246" s="1">
        <v>44840</v>
      </c>
      <c r="D1246" t="s">
        <v>29</v>
      </c>
      <c r="E1246" t="s">
        <v>23</v>
      </c>
      <c r="F1246" t="s">
        <v>23</v>
      </c>
      <c r="G1246" t="s">
        <v>20</v>
      </c>
      <c r="H1246" t="s">
        <v>1282</v>
      </c>
      <c r="I1246">
        <f>MONTH(Table6[[#This Row],[Loan Date]])</f>
        <v>10</v>
      </c>
      <c r="J1246" t="str">
        <f>_xlfn.XLOOKUP(Table6[[#This Row],[Numeric Month]],$N$5:$N$11,$O$5:$O$11)</f>
        <v>Oct</v>
      </c>
      <c r="K1246" t="str">
        <f>_xlfn.XLOOKUP(Table6[[#This Row],[Loan Date]],$Q$5:$Q$152,$R$5:$R$152)</f>
        <v>Thursday</v>
      </c>
      <c r="L1246" t="str">
        <f>_xlfn.XLOOKUP(Table6[[#This Row],[Loan Date]],$Q$5:$Q$152,$S$5:$S$152)</f>
        <v>Week 2</v>
      </c>
    </row>
    <row r="1247" spans="1:12" x14ac:dyDescent="0.2">
      <c r="A1247" s="1">
        <v>44840</v>
      </c>
      <c r="B1247" t="s">
        <v>5</v>
      </c>
      <c r="C1247" s="1">
        <v>44840</v>
      </c>
      <c r="D1247" t="s">
        <v>409</v>
      </c>
      <c r="E1247" t="s">
        <v>21</v>
      </c>
      <c r="F1247" t="s">
        <v>21</v>
      </c>
      <c r="G1247" t="s">
        <v>20</v>
      </c>
      <c r="H1247" t="s">
        <v>1282</v>
      </c>
      <c r="I1247">
        <f>MONTH(Table6[[#This Row],[Loan Date]])</f>
        <v>10</v>
      </c>
      <c r="J1247" t="str">
        <f>_xlfn.XLOOKUP(Table6[[#This Row],[Numeric Month]],$N$5:$N$11,$O$5:$O$11)</f>
        <v>Oct</v>
      </c>
      <c r="K1247" t="str">
        <f>_xlfn.XLOOKUP(Table6[[#This Row],[Loan Date]],$Q$5:$Q$152,$R$5:$R$152)</f>
        <v>Thursday</v>
      </c>
      <c r="L1247" t="str">
        <f>_xlfn.XLOOKUP(Table6[[#This Row],[Loan Date]],$Q$5:$Q$152,$S$5:$S$152)</f>
        <v>Week 2</v>
      </c>
    </row>
    <row r="1248" spans="1:12" x14ac:dyDescent="0.2">
      <c r="A1248" s="1">
        <v>44840</v>
      </c>
      <c r="B1248" t="s">
        <v>7</v>
      </c>
      <c r="C1248" s="1">
        <v>44847</v>
      </c>
      <c r="D1248" t="s">
        <v>841</v>
      </c>
      <c r="E1248" t="s">
        <v>15</v>
      </c>
      <c r="F1248" t="s">
        <v>14</v>
      </c>
      <c r="G1248" t="s">
        <v>1</v>
      </c>
      <c r="H1248" t="s">
        <v>1282</v>
      </c>
      <c r="I1248">
        <f>MONTH(Table6[[#This Row],[Loan Date]])</f>
        <v>10</v>
      </c>
      <c r="J1248" t="str">
        <f>_xlfn.XLOOKUP(Table6[[#This Row],[Numeric Month]],$N$5:$N$11,$O$5:$O$11)</f>
        <v>Oct</v>
      </c>
      <c r="K1248" t="str">
        <f>_xlfn.XLOOKUP(Table6[[#This Row],[Loan Date]],$Q$5:$Q$152,$R$5:$R$152)</f>
        <v>Thursday</v>
      </c>
      <c r="L1248" t="str">
        <f>_xlfn.XLOOKUP(Table6[[#This Row],[Loan Date]],$Q$5:$Q$152,$S$5:$S$152)</f>
        <v>Week 2</v>
      </c>
    </row>
    <row r="1249" spans="1:12" x14ac:dyDescent="0.2">
      <c r="A1249" s="1">
        <v>44840</v>
      </c>
      <c r="B1249" t="s">
        <v>5</v>
      </c>
      <c r="C1249" s="1">
        <v>44840</v>
      </c>
      <c r="D1249" t="s">
        <v>336</v>
      </c>
      <c r="E1249" t="s">
        <v>168</v>
      </c>
      <c r="F1249" t="s">
        <v>168</v>
      </c>
      <c r="G1249" t="s">
        <v>20</v>
      </c>
      <c r="H1249" t="s">
        <v>1282</v>
      </c>
      <c r="I1249">
        <f>MONTH(Table6[[#This Row],[Loan Date]])</f>
        <v>10</v>
      </c>
      <c r="J1249" t="str">
        <f>_xlfn.XLOOKUP(Table6[[#This Row],[Numeric Month]],$N$5:$N$11,$O$5:$O$11)</f>
        <v>Oct</v>
      </c>
      <c r="K1249" t="str">
        <f>_xlfn.XLOOKUP(Table6[[#This Row],[Loan Date]],$Q$5:$Q$152,$R$5:$R$152)</f>
        <v>Thursday</v>
      </c>
      <c r="L1249" t="str">
        <f>_xlfn.XLOOKUP(Table6[[#This Row],[Loan Date]],$Q$5:$Q$152,$S$5:$S$152)</f>
        <v>Week 2</v>
      </c>
    </row>
    <row r="1250" spans="1:12" x14ac:dyDescent="0.2">
      <c r="A1250" s="1">
        <v>44840</v>
      </c>
      <c r="B1250" t="s">
        <v>7</v>
      </c>
      <c r="C1250" s="1">
        <v>44847</v>
      </c>
      <c r="D1250" t="s">
        <v>1362</v>
      </c>
      <c r="E1250" t="s">
        <v>204</v>
      </c>
      <c r="F1250" t="s">
        <v>2</v>
      </c>
      <c r="G1250" t="s">
        <v>1</v>
      </c>
      <c r="H1250" t="s">
        <v>1282</v>
      </c>
      <c r="I1250">
        <f>MONTH(Table6[[#This Row],[Loan Date]])</f>
        <v>10</v>
      </c>
      <c r="J1250" t="str">
        <f>_xlfn.XLOOKUP(Table6[[#This Row],[Numeric Month]],$N$5:$N$11,$O$5:$O$11)</f>
        <v>Oct</v>
      </c>
      <c r="K1250" t="str">
        <f>_xlfn.XLOOKUP(Table6[[#This Row],[Loan Date]],$Q$5:$Q$152,$R$5:$R$152)</f>
        <v>Thursday</v>
      </c>
      <c r="L1250" t="str">
        <f>_xlfn.XLOOKUP(Table6[[#This Row],[Loan Date]],$Q$5:$Q$152,$S$5:$S$152)</f>
        <v>Week 2</v>
      </c>
    </row>
    <row r="1251" spans="1:12" x14ac:dyDescent="0.2">
      <c r="A1251" s="1">
        <v>44840</v>
      </c>
      <c r="B1251" t="s">
        <v>35</v>
      </c>
      <c r="C1251" s="1">
        <v>44840</v>
      </c>
      <c r="D1251" t="s">
        <v>124</v>
      </c>
      <c r="E1251" t="s">
        <v>12</v>
      </c>
      <c r="F1251" t="s">
        <v>12</v>
      </c>
      <c r="G1251" t="s">
        <v>11</v>
      </c>
      <c r="H1251" t="s">
        <v>1282</v>
      </c>
      <c r="I1251">
        <f>MONTH(Table6[[#This Row],[Loan Date]])</f>
        <v>10</v>
      </c>
      <c r="J1251" t="str">
        <f>_xlfn.XLOOKUP(Table6[[#This Row],[Numeric Month]],$N$5:$N$11,$O$5:$O$11)</f>
        <v>Oct</v>
      </c>
      <c r="K1251" t="str">
        <f>_xlfn.XLOOKUP(Table6[[#This Row],[Loan Date]],$Q$5:$Q$152,$R$5:$R$152)</f>
        <v>Thursday</v>
      </c>
      <c r="L1251" t="str">
        <f>_xlfn.XLOOKUP(Table6[[#This Row],[Loan Date]],$Q$5:$Q$152,$S$5:$S$152)</f>
        <v>Week 2</v>
      </c>
    </row>
    <row r="1252" spans="1:12" x14ac:dyDescent="0.2">
      <c r="A1252" s="1">
        <v>44840</v>
      </c>
      <c r="B1252" t="s">
        <v>35</v>
      </c>
      <c r="C1252" s="1">
        <v>44840</v>
      </c>
      <c r="D1252" t="s">
        <v>560</v>
      </c>
      <c r="E1252" t="s">
        <v>122</v>
      </c>
      <c r="F1252" t="s">
        <v>122</v>
      </c>
      <c r="G1252" t="s">
        <v>11</v>
      </c>
      <c r="H1252" t="s">
        <v>1282</v>
      </c>
      <c r="I1252">
        <f>MONTH(Table6[[#This Row],[Loan Date]])</f>
        <v>10</v>
      </c>
      <c r="J1252" t="str">
        <f>_xlfn.XLOOKUP(Table6[[#This Row],[Numeric Month]],$N$5:$N$11,$O$5:$O$11)</f>
        <v>Oct</v>
      </c>
      <c r="K1252" t="str">
        <f>_xlfn.XLOOKUP(Table6[[#This Row],[Loan Date]],$Q$5:$Q$152,$R$5:$R$152)</f>
        <v>Thursday</v>
      </c>
      <c r="L1252" t="str">
        <f>_xlfn.XLOOKUP(Table6[[#This Row],[Loan Date]],$Q$5:$Q$152,$S$5:$S$152)</f>
        <v>Week 2</v>
      </c>
    </row>
    <row r="1253" spans="1:12" x14ac:dyDescent="0.2">
      <c r="A1253" s="1">
        <v>44840</v>
      </c>
      <c r="B1253" t="s">
        <v>7</v>
      </c>
      <c r="C1253" s="1">
        <v>44847</v>
      </c>
      <c r="D1253" t="s">
        <v>277</v>
      </c>
      <c r="E1253" t="s">
        <v>52</v>
      </c>
      <c r="F1253" t="s">
        <v>51</v>
      </c>
      <c r="G1253" t="s">
        <v>1</v>
      </c>
      <c r="H1253" t="s">
        <v>1282</v>
      </c>
      <c r="I1253">
        <f>MONTH(Table6[[#This Row],[Loan Date]])</f>
        <v>10</v>
      </c>
      <c r="J1253" t="str">
        <f>_xlfn.XLOOKUP(Table6[[#This Row],[Numeric Month]],$N$5:$N$11,$O$5:$O$11)</f>
        <v>Oct</v>
      </c>
      <c r="K1253" t="str">
        <f>_xlfn.XLOOKUP(Table6[[#This Row],[Loan Date]],$Q$5:$Q$152,$R$5:$R$152)</f>
        <v>Thursday</v>
      </c>
      <c r="L1253" t="str">
        <f>_xlfn.XLOOKUP(Table6[[#This Row],[Loan Date]],$Q$5:$Q$152,$S$5:$S$152)</f>
        <v>Week 2</v>
      </c>
    </row>
    <row r="1254" spans="1:12" x14ac:dyDescent="0.2">
      <c r="A1254" s="1">
        <v>44840</v>
      </c>
      <c r="B1254" t="s">
        <v>7</v>
      </c>
      <c r="C1254" s="1">
        <v>44840</v>
      </c>
      <c r="D1254" t="s">
        <v>952</v>
      </c>
      <c r="E1254" t="s">
        <v>37</v>
      </c>
      <c r="F1254" t="s">
        <v>37</v>
      </c>
      <c r="G1254" t="s">
        <v>20</v>
      </c>
      <c r="H1254" t="s">
        <v>1282</v>
      </c>
      <c r="I1254">
        <f>MONTH(Table6[[#This Row],[Loan Date]])</f>
        <v>10</v>
      </c>
      <c r="J1254" t="str">
        <f>_xlfn.XLOOKUP(Table6[[#This Row],[Numeric Month]],$N$5:$N$11,$O$5:$O$11)</f>
        <v>Oct</v>
      </c>
      <c r="K1254" t="str">
        <f>_xlfn.XLOOKUP(Table6[[#This Row],[Loan Date]],$Q$5:$Q$152,$R$5:$R$152)</f>
        <v>Thursday</v>
      </c>
      <c r="L1254" t="str">
        <f>_xlfn.XLOOKUP(Table6[[#This Row],[Loan Date]],$Q$5:$Q$152,$S$5:$S$152)</f>
        <v>Week 2</v>
      </c>
    </row>
    <row r="1255" spans="1:12" x14ac:dyDescent="0.2">
      <c r="A1255" s="1">
        <v>44840</v>
      </c>
      <c r="B1255" t="s">
        <v>7</v>
      </c>
      <c r="C1255" s="1">
        <v>44840</v>
      </c>
      <c r="D1255" t="s">
        <v>218</v>
      </c>
      <c r="E1255" t="s">
        <v>23</v>
      </c>
      <c r="F1255" t="s">
        <v>23</v>
      </c>
      <c r="G1255" t="s">
        <v>20</v>
      </c>
      <c r="H1255" t="s">
        <v>1282</v>
      </c>
      <c r="I1255">
        <f>MONTH(Table6[[#This Row],[Loan Date]])</f>
        <v>10</v>
      </c>
      <c r="J1255" t="str">
        <f>_xlfn.XLOOKUP(Table6[[#This Row],[Numeric Month]],$N$5:$N$11,$O$5:$O$11)</f>
        <v>Oct</v>
      </c>
      <c r="K1255" t="str">
        <f>_xlfn.XLOOKUP(Table6[[#This Row],[Loan Date]],$Q$5:$Q$152,$R$5:$R$152)</f>
        <v>Thursday</v>
      </c>
      <c r="L1255" t="str">
        <f>_xlfn.XLOOKUP(Table6[[#This Row],[Loan Date]],$Q$5:$Q$152,$S$5:$S$152)</f>
        <v>Week 2</v>
      </c>
    </row>
    <row r="1256" spans="1:12" x14ac:dyDescent="0.2">
      <c r="A1256" s="1">
        <v>44840</v>
      </c>
      <c r="B1256" t="s">
        <v>7</v>
      </c>
      <c r="C1256" s="1">
        <v>44840</v>
      </c>
      <c r="D1256" t="s">
        <v>746</v>
      </c>
      <c r="E1256" t="s">
        <v>65</v>
      </c>
      <c r="F1256" t="s">
        <v>65</v>
      </c>
      <c r="G1256" t="s">
        <v>20</v>
      </c>
      <c r="H1256" t="s">
        <v>1282</v>
      </c>
      <c r="I1256">
        <f>MONTH(Table6[[#This Row],[Loan Date]])</f>
        <v>10</v>
      </c>
      <c r="J1256" t="str">
        <f>_xlfn.XLOOKUP(Table6[[#This Row],[Numeric Month]],$N$5:$N$11,$O$5:$O$11)</f>
        <v>Oct</v>
      </c>
      <c r="K1256" t="str">
        <f>_xlfn.XLOOKUP(Table6[[#This Row],[Loan Date]],$Q$5:$Q$152,$R$5:$R$152)</f>
        <v>Thursday</v>
      </c>
      <c r="L1256" t="str">
        <f>_xlfn.XLOOKUP(Table6[[#This Row],[Loan Date]],$Q$5:$Q$152,$S$5:$S$152)</f>
        <v>Week 2</v>
      </c>
    </row>
    <row r="1257" spans="1:12" x14ac:dyDescent="0.2">
      <c r="A1257" s="1">
        <v>44840</v>
      </c>
      <c r="B1257" t="s">
        <v>7</v>
      </c>
      <c r="C1257" s="1">
        <v>44840</v>
      </c>
      <c r="D1257" t="s">
        <v>810</v>
      </c>
      <c r="E1257" t="s">
        <v>65</v>
      </c>
      <c r="F1257" t="s">
        <v>65</v>
      </c>
      <c r="G1257" t="s">
        <v>20</v>
      </c>
      <c r="H1257" t="s">
        <v>1282</v>
      </c>
      <c r="I1257">
        <f>MONTH(Table6[[#This Row],[Loan Date]])</f>
        <v>10</v>
      </c>
      <c r="J1257" t="str">
        <f>_xlfn.XLOOKUP(Table6[[#This Row],[Numeric Month]],$N$5:$N$11,$O$5:$O$11)</f>
        <v>Oct</v>
      </c>
      <c r="K1257" t="str">
        <f>_xlfn.XLOOKUP(Table6[[#This Row],[Loan Date]],$Q$5:$Q$152,$R$5:$R$152)</f>
        <v>Thursday</v>
      </c>
      <c r="L1257" t="str">
        <f>_xlfn.XLOOKUP(Table6[[#This Row],[Loan Date]],$Q$5:$Q$152,$S$5:$S$152)</f>
        <v>Week 2</v>
      </c>
    </row>
    <row r="1258" spans="1:12" x14ac:dyDescent="0.2">
      <c r="A1258" s="1">
        <v>44840</v>
      </c>
      <c r="B1258" t="s">
        <v>7</v>
      </c>
      <c r="C1258" s="1">
        <v>44840</v>
      </c>
      <c r="D1258" t="s">
        <v>42</v>
      </c>
      <c r="E1258" t="s">
        <v>41</v>
      </c>
      <c r="F1258" t="s">
        <v>40</v>
      </c>
      <c r="G1258" t="s">
        <v>39</v>
      </c>
      <c r="H1258" t="s">
        <v>1282</v>
      </c>
      <c r="I1258">
        <f>MONTH(Table6[[#This Row],[Loan Date]])</f>
        <v>10</v>
      </c>
      <c r="J1258" t="str">
        <f>_xlfn.XLOOKUP(Table6[[#This Row],[Numeric Month]],$N$5:$N$11,$O$5:$O$11)</f>
        <v>Oct</v>
      </c>
      <c r="K1258" t="str">
        <f>_xlfn.XLOOKUP(Table6[[#This Row],[Loan Date]],$Q$5:$Q$152,$R$5:$R$152)</f>
        <v>Thursday</v>
      </c>
      <c r="L1258" t="str">
        <f>_xlfn.XLOOKUP(Table6[[#This Row],[Loan Date]],$Q$5:$Q$152,$S$5:$S$152)</f>
        <v>Week 2</v>
      </c>
    </row>
    <row r="1259" spans="1:12" x14ac:dyDescent="0.2">
      <c r="A1259" s="1">
        <v>44840</v>
      </c>
      <c r="B1259" t="s">
        <v>7</v>
      </c>
      <c r="C1259" s="1">
        <v>44840</v>
      </c>
      <c r="D1259" t="s">
        <v>1524</v>
      </c>
      <c r="E1259" t="s">
        <v>23</v>
      </c>
      <c r="F1259" t="s">
        <v>23</v>
      </c>
      <c r="G1259" t="s">
        <v>20</v>
      </c>
      <c r="H1259" t="s">
        <v>1282</v>
      </c>
      <c r="I1259">
        <f>MONTH(Table6[[#This Row],[Loan Date]])</f>
        <v>10</v>
      </c>
      <c r="J1259" t="str">
        <f>_xlfn.XLOOKUP(Table6[[#This Row],[Numeric Month]],$N$5:$N$11,$O$5:$O$11)</f>
        <v>Oct</v>
      </c>
      <c r="K1259" t="str">
        <f>_xlfn.XLOOKUP(Table6[[#This Row],[Loan Date]],$Q$5:$Q$152,$R$5:$R$152)</f>
        <v>Thursday</v>
      </c>
      <c r="L1259" t="str">
        <f>_xlfn.XLOOKUP(Table6[[#This Row],[Loan Date]],$Q$5:$Q$152,$S$5:$S$152)</f>
        <v>Week 2</v>
      </c>
    </row>
    <row r="1260" spans="1:12" x14ac:dyDescent="0.2">
      <c r="A1260" s="1">
        <v>44840</v>
      </c>
      <c r="B1260" t="s">
        <v>5</v>
      </c>
      <c r="C1260" s="1">
        <v>44840</v>
      </c>
      <c r="D1260" t="s">
        <v>1131</v>
      </c>
      <c r="E1260" t="s">
        <v>168</v>
      </c>
      <c r="F1260" t="s">
        <v>168</v>
      </c>
      <c r="G1260" t="s">
        <v>20</v>
      </c>
      <c r="H1260" t="s">
        <v>1282</v>
      </c>
      <c r="I1260">
        <f>MONTH(Table6[[#This Row],[Loan Date]])</f>
        <v>10</v>
      </c>
      <c r="J1260" t="str">
        <f>_xlfn.XLOOKUP(Table6[[#This Row],[Numeric Month]],$N$5:$N$11,$O$5:$O$11)</f>
        <v>Oct</v>
      </c>
      <c r="K1260" t="str">
        <f>_xlfn.XLOOKUP(Table6[[#This Row],[Loan Date]],$Q$5:$Q$152,$R$5:$R$152)</f>
        <v>Thursday</v>
      </c>
      <c r="L1260" t="str">
        <f>_xlfn.XLOOKUP(Table6[[#This Row],[Loan Date]],$Q$5:$Q$152,$S$5:$S$152)</f>
        <v>Week 2</v>
      </c>
    </row>
    <row r="1261" spans="1:12" x14ac:dyDescent="0.2">
      <c r="A1261" s="1">
        <v>44840</v>
      </c>
      <c r="B1261" t="s">
        <v>7</v>
      </c>
      <c r="C1261" s="1">
        <v>44840</v>
      </c>
      <c r="D1261" t="s">
        <v>1041</v>
      </c>
      <c r="E1261" t="s">
        <v>23</v>
      </c>
      <c r="F1261" t="s">
        <v>23</v>
      </c>
      <c r="G1261" t="s">
        <v>20</v>
      </c>
      <c r="H1261" t="s">
        <v>1282</v>
      </c>
      <c r="I1261">
        <f>MONTH(Table6[[#This Row],[Loan Date]])</f>
        <v>10</v>
      </c>
      <c r="J1261" t="str">
        <f>_xlfn.XLOOKUP(Table6[[#This Row],[Numeric Month]],$N$5:$N$11,$O$5:$O$11)</f>
        <v>Oct</v>
      </c>
      <c r="K1261" t="str">
        <f>_xlfn.XLOOKUP(Table6[[#This Row],[Loan Date]],$Q$5:$Q$152,$R$5:$R$152)</f>
        <v>Thursday</v>
      </c>
      <c r="L1261" t="str">
        <f>_xlfn.XLOOKUP(Table6[[#This Row],[Loan Date]],$Q$5:$Q$152,$S$5:$S$152)</f>
        <v>Week 2</v>
      </c>
    </row>
    <row r="1262" spans="1:12" x14ac:dyDescent="0.2">
      <c r="A1262" s="1">
        <v>44840</v>
      </c>
      <c r="B1262" t="s">
        <v>7</v>
      </c>
      <c r="C1262" s="1">
        <v>44840</v>
      </c>
      <c r="D1262" t="s">
        <v>1510</v>
      </c>
      <c r="E1262" t="s">
        <v>49</v>
      </c>
      <c r="F1262" t="s">
        <v>49</v>
      </c>
      <c r="G1262" t="s">
        <v>20</v>
      </c>
      <c r="H1262" t="s">
        <v>1282</v>
      </c>
      <c r="I1262">
        <f>MONTH(Table6[[#This Row],[Loan Date]])</f>
        <v>10</v>
      </c>
      <c r="J1262" t="str">
        <f>_xlfn.XLOOKUP(Table6[[#This Row],[Numeric Month]],$N$5:$N$11,$O$5:$O$11)</f>
        <v>Oct</v>
      </c>
      <c r="K1262" t="str">
        <f>_xlfn.XLOOKUP(Table6[[#This Row],[Loan Date]],$Q$5:$Q$152,$R$5:$R$152)</f>
        <v>Thursday</v>
      </c>
      <c r="L1262" t="str">
        <f>_xlfn.XLOOKUP(Table6[[#This Row],[Loan Date]],$Q$5:$Q$152,$S$5:$S$152)</f>
        <v>Week 2</v>
      </c>
    </row>
    <row r="1263" spans="1:12" x14ac:dyDescent="0.2">
      <c r="A1263" s="1">
        <v>44840</v>
      </c>
      <c r="B1263" t="s">
        <v>7</v>
      </c>
      <c r="C1263" s="1">
        <v>44847</v>
      </c>
      <c r="D1263" t="s">
        <v>1115</v>
      </c>
      <c r="E1263" t="s">
        <v>15</v>
      </c>
      <c r="F1263" t="s">
        <v>14</v>
      </c>
      <c r="G1263" t="s">
        <v>1</v>
      </c>
      <c r="H1263" t="s">
        <v>1282</v>
      </c>
      <c r="I1263">
        <f>MONTH(Table6[[#This Row],[Loan Date]])</f>
        <v>10</v>
      </c>
      <c r="J1263" t="str">
        <f>_xlfn.XLOOKUP(Table6[[#This Row],[Numeric Month]],$N$5:$N$11,$O$5:$O$11)</f>
        <v>Oct</v>
      </c>
      <c r="K1263" t="str">
        <f>_xlfn.XLOOKUP(Table6[[#This Row],[Loan Date]],$Q$5:$Q$152,$R$5:$R$152)</f>
        <v>Thursday</v>
      </c>
      <c r="L1263" t="str">
        <f>_xlfn.XLOOKUP(Table6[[#This Row],[Loan Date]],$Q$5:$Q$152,$S$5:$S$152)</f>
        <v>Week 2</v>
      </c>
    </row>
    <row r="1264" spans="1:12" x14ac:dyDescent="0.2">
      <c r="A1264" s="1">
        <v>44840</v>
      </c>
      <c r="B1264" t="s">
        <v>7</v>
      </c>
      <c r="C1264" s="1">
        <v>44840</v>
      </c>
      <c r="D1264" t="s">
        <v>979</v>
      </c>
      <c r="E1264" t="s">
        <v>113</v>
      </c>
      <c r="F1264" t="s">
        <v>113</v>
      </c>
      <c r="G1264" t="s">
        <v>20</v>
      </c>
      <c r="H1264" t="s">
        <v>1282</v>
      </c>
      <c r="I1264">
        <f>MONTH(Table6[[#This Row],[Loan Date]])</f>
        <v>10</v>
      </c>
      <c r="J1264" t="str">
        <f>_xlfn.XLOOKUP(Table6[[#This Row],[Numeric Month]],$N$5:$N$11,$O$5:$O$11)</f>
        <v>Oct</v>
      </c>
      <c r="K1264" t="str">
        <f>_xlfn.XLOOKUP(Table6[[#This Row],[Loan Date]],$Q$5:$Q$152,$R$5:$R$152)</f>
        <v>Thursday</v>
      </c>
      <c r="L1264" t="str">
        <f>_xlfn.XLOOKUP(Table6[[#This Row],[Loan Date]],$Q$5:$Q$152,$S$5:$S$152)</f>
        <v>Week 2</v>
      </c>
    </row>
    <row r="1265" spans="1:12" x14ac:dyDescent="0.2">
      <c r="A1265" s="1">
        <v>44840</v>
      </c>
      <c r="B1265" t="s">
        <v>7</v>
      </c>
      <c r="C1265" s="1">
        <v>44840</v>
      </c>
      <c r="D1265" t="s">
        <v>970</v>
      </c>
      <c r="E1265" t="s">
        <v>168</v>
      </c>
      <c r="F1265" t="s">
        <v>168</v>
      </c>
      <c r="G1265" t="s">
        <v>20</v>
      </c>
      <c r="H1265" t="s">
        <v>1282</v>
      </c>
      <c r="I1265">
        <f>MONTH(Table6[[#This Row],[Loan Date]])</f>
        <v>10</v>
      </c>
      <c r="J1265" t="str">
        <f>_xlfn.XLOOKUP(Table6[[#This Row],[Numeric Month]],$N$5:$N$11,$O$5:$O$11)</f>
        <v>Oct</v>
      </c>
      <c r="K1265" t="str">
        <f>_xlfn.XLOOKUP(Table6[[#This Row],[Loan Date]],$Q$5:$Q$152,$R$5:$R$152)</f>
        <v>Thursday</v>
      </c>
      <c r="L1265" t="str">
        <f>_xlfn.XLOOKUP(Table6[[#This Row],[Loan Date]],$Q$5:$Q$152,$S$5:$S$152)</f>
        <v>Week 2</v>
      </c>
    </row>
    <row r="1266" spans="1:12" x14ac:dyDescent="0.2">
      <c r="A1266" s="1">
        <v>44840</v>
      </c>
      <c r="B1266" t="s">
        <v>7</v>
      </c>
      <c r="C1266" s="1">
        <v>44840</v>
      </c>
      <c r="D1266" t="s">
        <v>618</v>
      </c>
      <c r="E1266" t="s">
        <v>168</v>
      </c>
      <c r="F1266" t="s">
        <v>168</v>
      </c>
      <c r="G1266" t="s">
        <v>20</v>
      </c>
      <c r="H1266" t="s">
        <v>1282</v>
      </c>
      <c r="I1266">
        <f>MONTH(Table6[[#This Row],[Loan Date]])</f>
        <v>10</v>
      </c>
      <c r="J1266" t="str">
        <f>_xlfn.XLOOKUP(Table6[[#This Row],[Numeric Month]],$N$5:$N$11,$O$5:$O$11)</f>
        <v>Oct</v>
      </c>
      <c r="K1266" t="str">
        <f>_xlfn.XLOOKUP(Table6[[#This Row],[Loan Date]],$Q$5:$Q$152,$R$5:$R$152)</f>
        <v>Thursday</v>
      </c>
      <c r="L1266" t="str">
        <f>_xlfn.XLOOKUP(Table6[[#This Row],[Loan Date]],$Q$5:$Q$152,$S$5:$S$152)</f>
        <v>Week 2</v>
      </c>
    </row>
    <row r="1267" spans="1:12" x14ac:dyDescent="0.2">
      <c r="A1267" s="1">
        <v>44840</v>
      </c>
      <c r="B1267" t="s">
        <v>7</v>
      </c>
      <c r="C1267" s="1">
        <v>44840</v>
      </c>
      <c r="D1267" t="s">
        <v>343</v>
      </c>
      <c r="E1267" t="s">
        <v>23</v>
      </c>
      <c r="F1267" t="s">
        <v>23</v>
      </c>
      <c r="G1267" t="s">
        <v>20</v>
      </c>
      <c r="H1267" t="s">
        <v>1282</v>
      </c>
      <c r="I1267">
        <f>MONTH(Table6[[#This Row],[Loan Date]])</f>
        <v>10</v>
      </c>
      <c r="J1267" t="str">
        <f>_xlfn.XLOOKUP(Table6[[#This Row],[Numeric Month]],$N$5:$N$11,$O$5:$O$11)</f>
        <v>Oct</v>
      </c>
      <c r="K1267" t="str">
        <f>_xlfn.XLOOKUP(Table6[[#This Row],[Loan Date]],$Q$5:$Q$152,$R$5:$R$152)</f>
        <v>Thursday</v>
      </c>
      <c r="L1267" t="str">
        <f>_xlfn.XLOOKUP(Table6[[#This Row],[Loan Date]],$Q$5:$Q$152,$S$5:$S$152)</f>
        <v>Week 2</v>
      </c>
    </row>
    <row r="1268" spans="1:12" x14ac:dyDescent="0.2">
      <c r="A1268" s="1">
        <v>44840</v>
      </c>
      <c r="B1268" t="s">
        <v>7</v>
      </c>
      <c r="C1268" s="1">
        <v>44840</v>
      </c>
      <c r="D1268" t="s">
        <v>1523</v>
      </c>
      <c r="E1268" t="s">
        <v>21</v>
      </c>
      <c r="F1268" t="s">
        <v>21</v>
      </c>
      <c r="G1268" t="s">
        <v>20</v>
      </c>
      <c r="H1268" t="s">
        <v>1282</v>
      </c>
      <c r="I1268">
        <f>MONTH(Table6[[#This Row],[Loan Date]])</f>
        <v>10</v>
      </c>
      <c r="J1268" t="str">
        <f>_xlfn.XLOOKUP(Table6[[#This Row],[Numeric Month]],$N$5:$N$11,$O$5:$O$11)</f>
        <v>Oct</v>
      </c>
      <c r="K1268" t="str">
        <f>_xlfn.XLOOKUP(Table6[[#This Row],[Loan Date]],$Q$5:$Q$152,$R$5:$R$152)</f>
        <v>Thursday</v>
      </c>
      <c r="L1268" t="str">
        <f>_xlfn.XLOOKUP(Table6[[#This Row],[Loan Date]],$Q$5:$Q$152,$S$5:$S$152)</f>
        <v>Week 2</v>
      </c>
    </row>
    <row r="1269" spans="1:12" x14ac:dyDescent="0.2">
      <c r="A1269" s="1">
        <v>44840</v>
      </c>
      <c r="B1269" t="s">
        <v>7</v>
      </c>
      <c r="C1269" s="1">
        <v>44847</v>
      </c>
      <c r="D1269" t="s">
        <v>840</v>
      </c>
      <c r="E1269" t="s">
        <v>15</v>
      </c>
      <c r="F1269" t="s">
        <v>14</v>
      </c>
      <c r="G1269" t="s">
        <v>1</v>
      </c>
      <c r="H1269" t="s">
        <v>1282</v>
      </c>
      <c r="I1269">
        <f>MONTH(Table6[[#This Row],[Loan Date]])</f>
        <v>10</v>
      </c>
      <c r="J1269" t="str">
        <f>_xlfn.XLOOKUP(Table6[[#This Row],[Numeric Month]],$N$5:$N$11,$O$5:$O$11)</f>
        <v>Oct</v>
      </c>
      <c r="K1269" t="str">
        <f>_xlfn.XLOOKUP(Table6[[#This Row],[Loan Date]],$Q$5:$Q$152,$R$5:$R$152)</f>
        <v>Thursday</v>
      </c>
      <c r="L1269" t="str">
        <f>_xlfn.XLOOKUP(Table6[[#This Row],[Loan Date]],$Q$5:$Q$152,$S$5:$S$152)</f>
        <v>Week 2</v>
      </c>
    </row>
    <row r="1270" spans="1:12" x14ac:dyDescent="0.2">
      <c r="A1270" s="1">
        <v>44840</v>
      </c>
      <c r="B1270" t="s">
        <v>7</v>
      </c>
      <c r="C1270" s="1">
        <v>44847</v>
      </c>
      <c r="D1270" t="s">
        <v>446</v>
      </c>
      <c r="E1270" t="s">
        <v>9</v>
      </c>
      <c r="F1270" t="s">
        <v>8</v>
      </c>
      <c r="G1270" t="s">
        <v>1</v>
      </c>
      <c r="H1270" t="s">
        <v>1282</v>
      </c>
      <c r="I1270">
        <f>MONTH(Table6[[#This Row],[Loan Date]])</f>
        <v>10</v>
      </c>
      <c r="J1270" t="str">
        <f>_xlfn.XLOOKUP(Table6[[#This Row],[Numeric Month]],$N$5:$N$11,$O$5:$O$11)</f>
        <v>Oct</v>
      </c>
      <c r="K1270" t="str">
        <f>_xlfn.XLOOKUP(Table6[[#This Row],[Loan Date]],$Q$5:$Q$152,$R$5:$R$152)</f>
        <v>Thursday</v>
      </c>
      <c r="L1270" t="str">
        <f>_xlfn.XLOOKUP(Table6[[#This Row],[Loan Date]],$Q$5:$Q$152,$S$5:$S$152)</f>
        <v>Week 2</v>
      </c>
    </row>
    <row r="1271" spans="1:12" x14ac:dyDescent="0.2">
      <c r="A1271" s="1">
        <v>44840</v>
      </c>
      <c r="B1271" t="s">
        <v>7</v>
      </c>
      <c r="C1271" s="1">
        <v>44840</v>
      </c>
      <c r="D1271" t="s">
        <v>218</v>
      </c>
      <c r="E1271" t="s">
        <v>23</v>
      </c>
      <c r="F1271" t="s">
        <v>23</v>
      </c>
      <c r="G1271" t="s">
        <v>20</v>
      </c>
      <c r="H1271" t="s">
        <v>1282</v>
      </c>
      <c r="I1271">
        <f>MONTH(Table6[[#This Row],[Loan Date]])</f>
        <v>10</v>
      </c>
      <c r="J1271" t="str">
        <f>_xlfn.XLOOKUP(Table6[[#This Row],[Numeric Month]],$N$5:$N$11,$O$5:$O$11)</f>
        <v>Oct</v>
      </c>
      <c r="K1271" t="str">
        <f>_xlfn.XLOOKUP(Table6[[#This Row],[Loan Date]],$Q$5:$Q$152,$R$5:$R$152)</f>
        <v>Thursday</v>
      </c>
      <c r="L1271" t="str">
        <f>_xlfn.XLOOKUP(Table6[[#This Row],[Loan Date]],$Q$5:$Q$152,$S$5:$S$152)</f>
        <v>Week 2</v>
      </c>
    </row>
    <row r="1272" spans="1:12" x14ac:dyDescent="0.2">
      <c r="A1272" s="1">
        <v>44840</v>
      </c>
      <c r="B1272" t="s">
        <v>7</v>
      </c>
      <c r="C1272" s="1">
        <v>44840</v>
      </c>
      <c r="D1272" t="s">
        <v>745</v>
      </c>
      <c r="E1272" t="s">
        <v>65</v>
      </c>
      <c r="F1272" t="s">
        <v>65</v>
      </c>
      <c r="G1272" t="s">
        <v>20</v>
      </c>
      <c r="H1272" t="s">
        <v>1282</v>
      </c>
      <c r="I1272">
        <f>MONTH(Table6[[#This Row],[Loan Date]])</f>
        <v>10</v>
      </c>
      <c r="J1272" t="str">
        <f>_xlfn.XLOOKUP(Table6[[#This Row],[Numeric Month]],$N$5:$N$11,$O$5:$O$11)</f>
        <v>Oct</v>
      </c>
      <c r="K1272" t="str">
        <f>_xlfn.XLOOKUP(Table6[[#This Row],[Loan Date]],$Q$5:$Q$152,$R$5:$R$152)</f>
        <v>Thursday</v>
      </c>
      <c r="L1272" t="str">
        <f>_xlfn.XLOOKUP(Table6[[#This Row],[Loan Date]],$Q$5:$Q$152,$S$5:$S$152)</f>
        <v>Week 2</v>
      </c>
    </row>
    <row r="1273" spans="1:12" x14ac:dyDescent="0.2">
      <c r="A1273" s="1">
        <v>44840</v>
      </c>
      <c r="B1273" t="s">
        <v>7</v>
      </c>
      <c r="C1273" s="1">
        <v>44847</v>
      </c>
      <c r="D1273" t="s">
        <v>467</v>
      </c>
      <c r="E1273" t="s">
        <v>9</v>
      </c>
      <c r="F1273" t="s">
        <v>8</v>
      </c>
      <c r="G1273" t="s">
        <v>1</v>
      </c>
      <c r="H1273" t="s">
        <v>1282</v>
      </c>
      <c r="I1273">
        <f>MONTH(Table6[[#This Row],[Loan Date]])</f>
        <v>10</v>
      </c>
      <c r="J1273" t="str">
        <f>_xlfn.XLOOKUP(Table6[[#This Row],[Numeric Month]],$N$5:$N$11,$O$5:$O$11)</f>
        <v>Oct</v>
      </c>
      <c r="K1273" t="str">
        <f>_xlfn.XLOOKUP(Table6[[#This Row],[Loan Date]],$Q$5:$Q$152,$R$5:$R$152)</f>
        <v>Thursday</v>
      </c>
      <c r="L1273" t="str">
        <f>_xlfn.XLOOKUP(Table6[[#This Row],[Loan Date]],$Q$5:$Q$152,$S$5:$S$152)</f>
        <v>Week 2</v>
      </c>
    </row>
    <row r="1274" spans="1:12" x14ac:dyDescent="0.2">
      <c r="A1274" s="1">
        <v>44840</v>
      </c>
      <c r="B1274" t="s">
        <v>5</v>
      </c>
      <c r="C1274" s="1">
        <v>44840</v>
      </c>
      <c r="D1274" t="s">
        <v>1536</v>
      </c>
      <c r="E1274" t="s">
        <v>12</v>
      </c>
      <c r="F1274" t="s">
        <v>12</v>
      </c>
      <c r="G1274" t="s">
        <v>11</v>
      </c>
      <c r="H1274" t="s">
        <v>1282</v>
      </c>
      <c r="I1274">
        <f>MONTH(Table6[[#This Row],[Loan Date]])</f>
        <v>10</v>
      </c>
      <c r="J1274" t="str">
        <f>_xlfn.XLOOKUP(Table6[[#This Row],[Numeric Month]],$N$5:$N$11,$O$5:$O$11)</f>
        <v>Oct</v>
      </c>
      <c r="K1274" t="str">
        <f>_xlfn.XLOOKUP(Table6[[#This Row],[Loan Date]],$Q$5:$Q$152,$R$5:$R$152)</f>
        <v>Thursday</v>
      </c>
      <c r="L1274" t="str">
        <f>_xlfn.XLOOKUP(Table6[[#This Row],[Loan Date]],$Q$5:$Q$152,$S$5:$S$152)</f>
        <v>Week 2</v>
      </c>
    </row>
    <row r="1275" spans="1:12" x14ac:dyDescent="0.2">
      <c r="A1275" s="1">
        <v>44840</v>
      </c>
      <c r="B1275" t="s">
        <v>5</v>
      </c>
      <c r="C1275" s="1">
        <v>44840</v>
      </c>
      <c r="D1275" t="s">
        <v>934</v>
      </c>
      <c r="E1275" t="s">
        <v>65</v>
      </c>
      <c r="F1275" t="s">
        <v>65</v>
      </c>
      <c r="G1275" t="s">
        <v>20</v>
      </c>
      <c r="H1275" t="s">
        <v>1282</v>
      </c>
      <c r="I1275">
        <f>MONTH(Table6[[#This Row],[Loan Date]])</f>
        <v>10</v>
      </c>
      <c r="J1275" t="str">
        <f>_xlfn.XLOOKUP(Table6[[#This Row],[Numeric Month]],$N$5:$N$11,$O$5:$O$11)</f>
        <v>Oct</v>
      </c>
      <c r="K1275" t="str">
        <f>_xlfn.XLOOKUP(Table6[[#This Row],[Loan Date]],$Q$5:$Q$152,$R$5:$R$152)</f>
        <v>Thursday</v>
      </c>
      <c r="L1275" t="str">
        <f>_xlfn.XLOOKUP(Table6[[#This Row],[Loan Date]],$Q$5:$Q$152,$S$5:$S$152)</f>
        <v>Week 2</v>
      </c>
    </row>
    <row r="1276" spans="1:12" x14ac:dyDescent="0.2">
      <c r="A1276" s="1">
        <v>44840</v>
      </c>
      <c r="B1276" t="s">
        <v>5</v>
      </c>
      <c r="C1276" s="1">
        <v>44840</v>
      </c>
      <c r="D1276" t="s">
        <v>1169</v>
      </c>
      <c r="E1276" t="s">
        <v>168</v>
      </c>
      <c r="F1276" t="s">
        <v>168</v>
      </c>
      <c r="G1276" t="s">
        <v>20</v>
      </c>
      <c r="H1276" t="s">
        <v>1282</v>
      </c>
      <c r="I1276">
        <f>MONTH(Table6[[#This Row],[Loan Date]])</f>
        <v>10</v>
      </c>
      <c r="J1276" t="str">
        <f>_xlfn.XLOOKUP(Table6[[#This Row],[Numeric Month]],$N$5:$N$11,$O$5:$O$11)</f>
        <v>Oct</v>
      </c>
      <c r="K1276" t="str">
        <f>_xlfn.XLOOKUP(Table6[[#This Row],[Loan Date]],$Q$5:$Q$152,$R$5:$R$152)</f>
        <v>Thursday</v>
      </c>
      <c r="L1276" t="str">
        <f>_xlfn.XLOOKUP(Table6[[#This Row],[Loan Date]],$Q$5:$Q$152,$S$5:$S$152)</f>
        <v>Week 2</v>
      </c>
    </row>
    <row r="1277" spans="1:12" x14ac:dyDescent="0.2">
      <c r="A1277" s="1">
        <v>44840</v>
      </c>
      <c r="B1277" t="s">
        <v>5</v>
      </c>
      <c r="C1277" s="1">
        <v>44840</v>
      </c>
      <c r="D1277" t="s">
        <v>1078</v>
      </c>
      <c r="E1277" t="s">
        <v>41</v>
      </c>
      <c r="F1277" t="s">
        <v>40</v>
      </c>
      <c r="G1277" t="s">
        <v>39</v>
      </c>
      <c r="H1277" t="s">
        <v>1282</v>
      </c>
      <c r="I1277">
        <f>MONTH(Table6[[#This Row],[Loan Date]])</f>
        <v>10</v>
      </c>
      <c r="J1277" t="str">
        <f>_xlfn.XLOOKUP(Table6[[#This Row],[Numeric Month]],$N$5:$N$11,$O$5:$O$11)</f>
        <v>Oct</v>
      </c>
      <c r="K1277" t="str">
        <f>_xlfn.XLOOKUP(Table6[[#This Row],[Loan Date]],$Q$5:$Q$152,$R$5:$R$152)</f>
        <v>Thursday</v>
      </c>
      <c r="L1277" t="str">
        <f>_xlfn.XLOOKUP(Table6[[#This Row],[Loan Date]],$Q$5:$Q$152,$S$5:$S$152)</f>
        <v>Week 2</v>
      </c>
    </row>
    <row r="1278" spans="1:12" x14ac:dyDescent="0.2">
      <c r="A1278" s="1">
        <v>44840</v>
      </c>
      <c r="B1278" t="s">
        <v>5</v>
      </c>
      <c r="C1278" s="1">
        <v>44854</v>
      </c>
      <c r="D1278" t="s">
        <v>642</v>
      </c>
      <c r="E1278" t="s">
        <v>15</v>
      </c>
      <c r="F1278" t="s">
        <v>14</v>
      </c>
      <c r="G1278" t="s">
        <v>1</v>
      </c>
      <c r="H1278" t="s">
        <v>1282</v>
      </c>
      <c r="I1278">
        <f>MONTH(Table6[[#This Row],[Loan Date]])</f>
        <v>10</v>
      </c>
      <c r="J1278" t="str">
        <f>_xlfn.XLOOKUP(Table6[[#This Row],[Numeric Month]],$N$5:$N$11,$O$5:$O$11)</f>
        <v>Oct</v>
      </c>
      <c r="K1278" t="str">
        <f>_xlfn.XLOOKUP(Table6[[#This Row],[Loan Date]],$Q$5:$Q$152,$R$5:$R$152)</f>
        <v>Thursday</v>
      </c>
      <c r="L1278" t="str">
        <f>_xlfn.XLOOKUP(Table6[[#This Row],[Loan Date]],$Q$5:$Q$152,$S$5:$S$152)</f>
        <v>Week 2</v>
      </c>
    </row>
    <row r="1279" spans="1:12" x14ac:dyDescent="0.2">
      <c r="A1279" s="1">
        <v>44840</v>
      </c>
      <c r="B1279" t="s">
        <v>5</v>
      </c>
      <c r="C1279" s="1">
        <v>44840</v>
      </c>
      <c r="D1279" t="s">
        <v>1510</v>
      </c>
      <c r="E1279" t="s">
        <v>49</v>
      </c>
      <c r="F1279" t="s">
        <v>49</v>
      </c>
      <c r="G1279" t="s">
        <v>20</v>
      </c>
      <c r="H1279" t="s">
        <v>1282</v>
      </c>
      <c r="I1279">
        <f>MONTH(Table6[[#This Row],[Loan Date]])</f>
        <v>10</v>
      </c>
      <c r="J1279" t="str">
        <f>_xlfn.XLOOKUP(Table6[[#This Row],[Numeric Month]],$N$5:$N$11,$O$5:$O$11)</f>
        <v>Oct</v>
      </c>
      <c r="K1279" t="str">
        <f>_xlfn.XLOOKUP(Table6[[#This Row],[Loan Date]],$Q$5:$Q$152,$R$5:$R$152)</f>
        <v>Thursday</v>
      </c>
      <c r="L1279" t="str">
        <f>_xlfn.XLOOKUP(Table6[[#This Row],[Loan Date]],$Q$5:$Q$152,$S$5:$S$152)</f>
        <v>Week 2</v>
      </c>
    </row>
    <row r="1280" spans="1:12" x14ac:dyDescent="0.2">
      <c r="A1280" s="1">
        <v>44840</v>
      </c>
      <c r="B1280" t="s">
        <v>7</v>
      </c>
      <c r="C1280" s="1">
        <v>44847</v>
      </c>
      <c r="D1280" t="s">
        <v>909</v>
      </c>
      <c r="E1280" t="s">
        <v>204</v>
      </c>
      <c r="F1280" t="s">
        <v>2</v>
      </c>
      <c r="G1280" t="s">
        <v>1</v>
      </c>
      <c r="H1280" t="s">
        <v>1282</v>
      </c>
      <c r="I1280">
        <f>MONTH(Table6[[#This Row],[Loan Date]])</f>
        <v>10</v>
      </c>
      <c r="J1280" t="str">
        <f>_xlfn.XLOOKUP(Table6[[#This Row],[Numeric Month]],$N$5:$N$11,$O$5:$O$11)</f>
        <v>Oct</v>
      </c>
      <c r="K1280" t="str">
        <f>_xlfn.XLOOKUP(Table6[[#This Row],[Loan Date]],$Q$5:$Q$152,$R$5:$R$152)</f>
        <v>Thursday</v>
      </c>
      <c r="L1280" t="str">
        <f>_xlfn.XLOOKUP(Table6[[#This Row],[Loan Date]],$Q$5:$Q$152,$S$5:$S$152)</f>
        <v>Week 2</v>
      </c>
    </row>
    <row r="1281" spans="1:12" x14ac:dyDescent="0.2">
      <c r="A1281" s="1">
        <v>44840</v>
      </c>
      <c r="B1281" t="s">
        <v>7</v>
      </c>
      <c r="C1281" s="1">
        <v>44840</v>
      </c>
      <c r="D1281" t="s">
        <v>1041</v>
      </c>
      <c r="E1281" t="s">
        <v>23</v>
      </c>
      <c r="F1281" t="s">
        <v>23</v>
      </c>
      <c r="G1281" t="s">
        <v>20</v>
      </c>
      <c r="H1281" t="s">
        <v>1282</v>
      </c>
      <c r="I1281">
        <f>MONTH(Table6[[#This Row],[Loan Date]])</f>
        <v>10</v>
      </c>
      <c r="J1281" t="str">
        <f>_xlfn.XLOOKUP(Table6[[#This Row],[Numeric Month]],$N$5:$N$11,$O$5:$O$11)</f>
        <v>Oct</v>
      </c>
      <c r="K1281" t="str">
        <f>_xlfn.XLOOKUP(Table6[[#This Row],[Loan Date]],$Q$5:$Q$152,$R$5:$R$152)</f>
        <v>Thursday</v>
      </c>
      <c r="L1281" t="str">
        <f>_xlfn.XLOOKUP(Table6[[#This Row],[Loan Date]],$Q$5:$Q$152,$S$5:$S$152)</f>
        <v>Week 2</v>
      </c>
    </row>
    <row r="1282" spans="1:12" x14ac:dyDescent="0.2">
      <c r="A1282" s="1">
        <v>44840</v>
      </c>
      <c r="B1282" t="s">
        <v>7</v>
      </c>
      <c r="C1282" s="1">
        <v>44840</v>
      </c>
      <c r="D1282" t="s">
        <v>343</v>
      </c>
      <c r="E1282" t="s">
        <v>23</v>
      </c>
      <c r="F1282" t="s">
        <v>23</v>
      </c>
      <c r="G1282" t="s">
        <v>20</v>
      </c>
      <c r="H1282" t="s">
        <v>1282</v>
      </c>
      <c r="I1282">
        <f>MONTH(Table6[[#This Row],[Loan Date]])</f>
        <v>10</v>
      </c>
      <c r="J1282" t="str">
        <f>_xlfn.XLOOKUP(Table6[[#This Row],[Numeric Month]],$N$5:$N$11,$O$5:$O$11)</f>
        <v>Oct</v>
      </c>
      <c r="K1282" t="str">
        <f>_xlfn.XLOOKUP(Table6[[#This Row],[Loan Date]],$Q$5:$Q$152,$R$5:$R$152)</f>
        <v>Thursday</v>
      </c>
      <c r="L1282" t="str">
        <f>_xlfn.XLOOKUP(Table6[[#This Row],[Loan Date]],$Q$5:$Q$152,$S$5:$S$152)</f>
        <v>Week 2</v>
      </c>
    </row>
    <row r="1283" spans="1:12" x14ac:dyDescent="0.2">
      <c r="A1283" s="1">
        <v>44840</v>
      </c>
      <c r="B1283" t="s">
        <v>7</v>
      </c>
      <c r="C1283" s="1">
        <v>44847</v>
      </c>
      <c r="D1283" t="s">
        <v>838</v>
      </c>
      <c r="E1283" t="s">
        <v>15</v>
      </c>
      <c r="F1283" t="s">
        <v>14</v>
      </c>
      <c r="G1283" t="s">
        <v>1</v>
      </c>
      <c r="H1283" t="s">
        <v>1282</v>
      </c>
      <c r="I1283">
        <f>MONTH(Table6[[#This Row],[Loan Date]])</f>
        <v>10</v>
      </c>
      <c r="J1283" t="str">
        <f>_xlfn.XLOOKUP(Table6[[#This Row],[Numeric Month]],$N$5:$N$11,$O$5:$O$11)</f>
        <v>Oct</v>
      </c>
      <c r="K1283" t="str">
        <f>_xlfn.XLOOKUP(Table6[[#This Row],[Loan Date]],$Q$5:$Q$152,$R$5:$R$152)</f>
        <v>Thursday</v>
      </c>
      <c r="L1283" t="str">
        <f>_xlfn.XLOOKUP(Table6[[#This Row],[Loan Date]],$Q$5:$Q$152,$S$5:$S$152)</f>
        <v>Week 2</v>
      </c>
    </row>
    <row r="1284" spans="1:12" x14ac:dyDescent="0.2">
      <c r="A1284" s="1">
        <v>44840</v>
      </c>
      <c r="B1284" t="s">
        <v>7</v>
      </c>
      <c r="C1284" s="1">
        <v>44840</v>
      </c>
      <c r="D1284" t="s">
        <v>1460</v>
      </c>
      <c r="E1284" t="s">
        <v>37</v>
      </c>
      <c r="F1284" t="s">
        <v>37</v>
      </c>
      <c r="G1284" t="s">
        <v>20</v>
      </c>
      <c r="H1284" t="s">
        <v>1282</v>
      </c>
      <c r="I1284">
        <f>MONTH(Table6[[#This Row],[Loan Date]])</f>
        <v>10</v>
      </c>
      <c r="J1284" t="str">
        <f>_xlfn.XLOOKUP(Table6[[#This Row],[Numeric Month]],$N$5:$N$11,$O$5:$O$11)</f>
        <v>Oct</v>
      </c>
      <c r="K1284" t="str">
        <f>_xlfn.XLOOKUP(Table6[[#This Row],[Loan Date]],$Q$5:$Q$152,$R$5:$R$152)</f>
        <v>Thursday</v>
      </c>
      <c r="L1284" t="str">
        <f>_xlfn.XLOOKUP(Table6[[#This Row],[Loan Date]],$Q$5:$Q$152,$S$5:$S$152)</f>
        <v>Week 2</v>
      </c>
    </row>
    <row r="1285" spans="1:12" x14ac:dyDescent="0.2">
      <c r="A1285" s="1">
        <v>44840</v>
      </c>
      <c r="B1285" t="s">
        <v>7</v>
      </c>
      <c r="C1285" s="1">
        <v>44861</v>
      </c>
      <c r="D1285" t="s">
        <v>1535</v>
      </c>
      <c r="E1285" t="s">
        <v>204</v>
      </c>
      <c r="F1285" t="s">
        <v>2</v>
      </c>
      <c r="G1285" t="s">
        <v>1</v>
      </c>
      <c r="H1285" t="s">
        <v>1282</v>
      </c>
      <c r="I1285">
        <f>MONTH(Table6[[#This Row],[Loan Date]])</f>
        <v>10</v>
      </c>
      <c r="J1285" t="str">
        <f>_xlfn.XLOOKUP(Table6[[#This Row],[Numeric Month]],$N$5:$N$11,$O$5:$O$11)</f>
        <v>Oct</v>
      </c>
      <c r="K1285" t="str">
        <f>_xlfn.XLOOKUP(Table6[[#This Row],[Loan Date]],$Q$5:$Q$152,$R$5:$R$152)</f>
        <v>Thursday</v>
      </c>
      <c r="L1285" t="str">
        <f>_xlfn.XLOOKUP(Table6[[#This Row],[Loan Date]],$Q$5:$Q$152,$S$5:$S$152)</f>
        <v>Week 2</v>
      </c>
    </row>
    <row r="1286" spans="1:12" x14ac:dyDescent="0.2">
      <c r="A1286" s="1">
        <v>44840</v>
      </c>
      <c r="B1286" t="s">
        <v>7</v>
      </c>
      <c r="C1286" s="1">
        <v>44840</v>
      </c>
      <c r="D1286" t="s">
        <v>1429</v>
      </c>
      <c r="E1286" t="s">
        <v>41</v>
      </c>
      <c r="F1286" t="s">
        <v>40</v>
      </c>
      <c r="G1286" t="s">
        <v>39</v>
      </c>
      <c r="H1286" t="s">
        <v>1282</v>
      </c>
      <c r="I1286">
        <f>MONTH(Table6[[#This Row],[Loan Date]])</f>
        <v>10</v>
      </c>
      <c r="J1286" t="str">
        <f>_xlfn.XLOOKUP(Table6[[#This Row],[Numeric Month]],$N$5:$N$11,$O$5:$O$11)</f>
        <v>Oct</v>
      </c>
      <c r="K1286" t="str">
        <f>_xlfn.XLOOKUP(Table6[[#This Row],[Loan Date]],$Q$5:$Q$152,$R$5:$R$152)</f>
        <v>Thursday</v>
      </c>
      <c r="L1286" t="str">
        <f>_xlfn.XLOOKUP(Table6[[#This Row],[Loan Date]],$Q$5:$Q$152,$S$5:$S$152)</f>
        <v>Week 2</v>
      </c>
    </row>
    <row r="1287" spans="1:12" x14ac:dyDescent="0.2">
      <c r="A1287" s="1">
        <v>44840</v>
      </c>
      <c r="B1287" t="s">
        <v>7</v>
      </c>
      <c r="C1287" s="1">
        <v>44847</v>
      </c>
      <c r="D1287" t="s">
        <v>10</v>
      </c>
      <c r="E1287" t="s">
        <v>9</v>
      </c>
      <c r="F1287" t="s">
        <v>8</v>
      </c>
      <c r="G1287" t="s">
        <v>1</v>
      </c>
      <c r="H1287" t="s">
        <v>1282</v>
      </c>
      <c r="I1287">
        <f>MONTH(Table6[[#This Row],[Loan Date]])</f>
        <v>10</v>
      </c>
      <c r="J1287" t="str">
        <f>_xlfn.XLOOKUP(Table6[[#This Row],[Numeric Month]],$N$5:$N$11,$O$5:$O$11)</f>
        <v>Oct</v>
      </c>
      <c r="K1287" t="str">
        <f>_xlfn.XLOOKUP(Table6[[#This Row],[Loan Date]],$Q$5:$Q$152,$R$5:$R$152)</f>
        <v>Thursday</v>
      </c>
      <c r="L1287" t="str">
        <f>_xlfn.XLOOKUP(Table6[[#This Row],[Loan Date]],$Q$5:$Q$152,$S$5:$S$152)</f>
        <v>Week 2</v>
      </c>
    </row>
    <row r="1288" spans="1:12" x14ac:dyDescent="0.2">
      <c r="A1288" s="1">
        <v>44840</v>
      </c>
      <c r="B1288" t="s">
        <v>7</v>
      </c>
      <c r="C1288" s="1">
        <v>44840</v>
      </c>
      <c r="D1288" t="s">
        <v>1169</v>
      </c>
      <c r="E1288" t="s">
        <v>168</v>
      </c>
      <c r="F1288" t="s">
        <v>168</v>
      </c>
      <c r="G1288" t="s">
        <v>20</v>
      </c>
      <c r="H1288" t="s">
        <v>1282</v>
      </c>
      <c r="I1288">
        <f>MONTH(Table6[[#This Row],[Loan Date]])</f>
        <v>10</v>
      </c>
      <c r="J1288" t="str">
        <f>_xlfn.XLOOKUP(Table6[[#This Row],[Numeric Month]],$N$5:$N$11,$O$5:$O$11)</f>
        <v>Oct</v>
      </c>
      <c r="K1288" t="str">
        <f>_xlfn.XLOOKUP(Table6[[#This Row],[Loan Date]],$Q$5:$Q$152,$R$5:$R$152)</f>
        <v>Thursday</v>
      </c>
      <c r="L1288" t="str">
        <f>_xlfn.XLOOKUP(Table6[[#This Row],[Loan Date]],$Q$5:$Q$152,$S$5:$S$152)</f>
        <v>Week 2</v>
      </c>
    </row>
    <row r="1289" spans="1:12" x14ac:dyDescent="0.2">
      <c r="A1289" s="1">
        <v>44840</v>
      </c>
      <c r="B1289" t="s">
        <v>7</v>
      </c>
      <c r="C1289" s="1">
        <v>44840</v>
      </c>
      <c r="D1289" t="s">
        <v>134</v>
      </c>
      <c r="E1289" t="s">
        <v>23</v>
      </c>
      <c r="F1289" t="s">
        <v>23</v>
      </c>
      <c r="G1289" t="s">
        <v>20</v>
      </c>
      <c r="H1289" t="s">
        <v>1282</v>
      </c>
      <c r="I1289">
        <f>MONTH(Table6[[#This Row],[Loan Date]])</f>
        <v>10</v>
      </c>
      <c r="J1289" t="str">
        <f>_xlfn.XLOOKUP(Table6[[#This Row],[Numeric Month]],$N$5:$N$11,$O$5:$O$11)</f>
        <v>Oct</v>
      </c>
      <c r="K1289" t="str">
        <f>_xlfn.XLOOKUP(Table6[[#This Row],[Loan Date]],$Q$5:$Q$152,$R$5:$R$152)</f>
        <v>Thursday</v>
      </c>
      <c r="L1289" t="str">
        <f>_xlfn.XLOOKUP(Table6[[#This Row],[Loan Date]],$Q$5:$Q$152,$S$5:$S$152)</f>
        <v>Week 2</v>
      </c>
    </row>
    <row r="1290" spans="1:12" x14ac:dyDescent="0.2">
      <c r="A1290" s="1">
        <v>44840</v>
      </c>
      <c r="B1290" t="s">
        <v>7</v>
      </c>
      <c r="C1290" s="1">
        <v>44840</v>
      </c>
      <c r="D1290" t="s">
        <v>916</v>
      </c>
      <c r="E1290" t="s">
        <v>37</v>
      </c>
      <c r="F1290" t="s">
        <v>37</v>
      </c>
      <c r="G1290" t="s">
        <v>20</v>
      </c>
      <c r="H1290" t="s">
        <v>1282</v>
      </c>
      <c r="I1290">
        <f>MONTH(Table6[[#This Row],[Loan Date]])</f>
        <v>10</v>
      </c>
      <c r="J1290" t="str">
        <f>_xlfn.XLOOKUP(Table6[[#This Row],[Numeric Month]],$N$5:$N$11,$O$5:$O$11)</f>
        <v>Oct</v>
      </c>
      <c r="K1290" t="str">
        <f>_xlfn.XLOOKUP(Table6[[#This Row],[Loan Date]],$Q$5:$Q$152,$R$5:$R$152)</f>
        <v>Thursday</v>
      </c>
      <c r="L1290" t="str">
        <f>_xlfn.XLOOKUP(Table6[[#This Row],[Loan Date]],$Q$5:$Q$152,$S$5:$S$152)</f>
        <v>Week 2</v>
      </c>
    </row>
    <row r="1291" spans="1:12" x14ac:dyDescent="0.2">
      <c r="A1291" s="1">
        <v>44840</v>
      </c>
      <c r="B1291" t="s">
        <v>7</v>
      </c>
      <c r="C1291" s="1">
        <v>44840</v>
      </c>
      <c r="D1291" t="s">
        <v>745</v>
      </c>
      <c r="E1291" t="s">
        <v>65</v>
      </c>
      <c r="F1291" t="s">
        <v>65</v>
      </c>
      <c r="G1291" t="s">
        <v>20</v>
      </c>
      <c r="H1291" t="s">
        <v>1282</v>
      </c>
      <c r="I1291">
        <f>MONTH(Table6[[#This Row],[Loan Date]])</f>
        <v>10</v>
      </c>
      <c r="J1291" t="str">
        <f>_xlfn.XLOOKUP(Table6[[#This Row],[Numeric Month]],$N$5:$N$11,$O$5:$O$11)</f>
        <v>Oct</v>
      </c>
      <c r="K1291" t="str">
        <f>_xlfn.XLOOKUP(Table6[[#This Row],[Loan Date]],$Q$5:$Q$152,$R$5:$R$152)</f>
        <v>Thursday</v>
      </c>
      <c r="L1291" t="str">
        <f>_xlfn.XLOOKUP(Table6[[#This Row],[Loan Date]],$Q$5:$Q$152,$S$5:$S$152)</f>
        <v>Week 2</v>
      </c>
    </row>
    <row r="1292" spans="1:12" x14ac:dyDescent="0.2">
      <c r="A1292" s="1">
        <v>44840</v>
      </c>
      <c r="B1292" t="s">
        <v>7</v>
      </c>
      <c r="C1292" s="1">
        <v>44840</v>
      </c>
      <c r="D1292" t="s">
        <v>747</v>
      </c>
      <c r="E1292" t="s">
        <v>65</v>
      </c>
      <c r="F1292" t="s">
        <v>65</v>
      </c>
      <c r="G1292" t="s">
        <v>20</v>
      </c>
      <c r="H1292" t="s">
        <v>1282</v>
      </c>
      <c r="I1292">
        <f>MONTH(Table6[[#This Row],[Loan Date]])</f>
        <v>10</v>
      </c>
      <c r="J1292" t="str">
        <f>_xlfn.XLOOKUP(Table6[[#This Row],[Numeric Month]],$N$5:$N$11,$O$5:$O$11)</f>
        <v>Oct</v>
      </c>
      <c r="K1292" t="str">
        <f>_xlfn.XLOOKUP(Table6[[#This Row],[Loan Date]],$Q$5:$Q$152,$R$5:$R$152)</f>
        <v>Thursday</v>
      </c>
      <c r="L1292" t="str">
        <f>_xlfn.XLOOKUP(Table6[[#This Row],[Loan Date]],$Q$5:$Q$152,$S$5:$S$152)</f>
        <v>Week 2</v>
      </c>
    </row>
    <row r="1293" spans="1:12" x14ac:dyDescent="0.2">
      <c r="A1293" s="1">
        <v>44840</v>
      </c>
      <c r="B1293" t="s">
        <v>7</v>
      </c>
      <c r="C1293" s="1">
        <v>44840</v>
      </c>
      <c r="D1293" t="s">
        <v>389</v>
      </c>
      <c r="E1293" t="s">
        <v>65</v>
      </c>
      <c r="F1293" t="s">
        <v>65</v>
      </c>
      <c r="G1293" t="s">
        <v>20</v>
      </c>
      <c r="H1293" t="s">
        <v>1282</v>
      </c>
      <c r="I1293">
        <f>MONTH(Table6[[#This Row],[Loan Date]])</f>
        <v>10</v>
      </c>
      <c r="J1293" t="str">
        <f>_xlfn.XLOOKUP(Table6[[#This Row],[Numeric Month]],$N$5:$N$11,$O$5:$O$11)</f>
        <v>Oct</v>
      </c>
      <c r="K1293" t="str">
        <f>_xlfn.XLOOKUP(Table6[[#This Row],[Loan Date]],$Q$5:$Q$152,$R$5:$R$152)</f>
        <v>Thursday</v>
      </c>
      <c r="L1293" t="str">
        <f>_xlfn.XLOOKUP(Table6[[#This Row],[Loan Date]],$Q$5:$Q$152,$S$5:$S$152)</f>
        <v>Week 2</v>
      </c>
    </row>
    <row r="1294" spans="1:12" x14ac:dyDescent="0.2">
      <c r="A1294" s="1">
        <v>44840</v>
      </c>
      <c r="B1294" t="s">
        <v>7</v>
      </c>
      <c r="C1294" s="1">
        <v>44840</v>
      </c>
      <c r="D1294" t="s">
        <v>408</v>
      </c>
      <c r="E1294" t="s">
        <v>23</v>
      </c>
      <c r="F1294" t="s">
        <v>23</v>
      </c>
      <c r="G1294" t="s">
        <v>20</v>
      </c>
      <c r="H1294" t="s">
        <v>1282</v>
      </c>
      <c r="I1294">
        <f>MONTH(Table6[[#This Row],[Loan Date]])</f>
        <v>10</v>
      </c>
      <c r="J1294" t="str">
        <f>_xlfn.XLOOKUP(Table6[[#This Row],[Numeric Month]],$N$5:$N$11,$O$5:$O$11)</f>
        <v>Oct</v>
      </c>
      <c r="K1294" t="str">
        <f>_xlfn.XLOOKUP(Table6[[#This Row],[Loan Date]],$Q$5:$Q$152,$R$5:$R$152)</f>
        <v>Thursday</v>
      </c>
      <c r="L1294" t="str">
        <f>_xlfn.XLOOKUP(Table6[[#This Row],[Loan Date]],$Q$5:$Q$152,$S$5:$S$152)</f>
        <v>Week 2</v>
      </c>
    </row>
    <row r="1295" spans="1:12" x14ac:dyDescent="0.2">
      <c r="A1295" s="1">
        <v>44840</v>
      </c>
      <c r="B1295" t="s">
        <v>7</v>
      </c>
      <c r="C1295" s="1">
        <v>44840</v>
      </c>
      <c r="D1295" t="s">
        <v>497</v>
      </c>
      <c r="E1295" t="s">
        <v>21</v>
      </c>
      <c r="F1295" t="s">
        <v>21</v>
      </c>
      <c r="G1295" t="s">
        <v>20</v>
      </c>
      <c r="H1295" t="s">
        <v>1282</v>
      </c>
      <c r="I1295">
        <f>MONTH(Table6[[#This Row],[Loan Date]])</f>
        <v>10</v>
      </c>
      <c r="J1295" t="str">
        <f>_xlfn.XLOOKUP(Table6[[#This Row],[Numeric Month]],$N$5:$N$11,$O$5:$O$11)</f>
        <v>Oct</v>
      </c>
      <c r="K1295" t="str">
        <f>_xlfn.XLOOKUP(Table6[[#This Row],[Loan Date]],$Q$5:$Q$152,$R$5:$R$152)</f>
        <v>Thursday</v>
      </c>
      <c r="L1295" t="str">
        <f>_xlfn.XLOOKUP(Table6[[#This Row],[Loan Date]],$Q$5:$Q$152,$S$5:$S$152)</f>
        <v>Week 2</v>
      </c>
    </row>
    <row r="1296" spans="1:12" x14ac:dyDescent="0.2">
      <c r="A1296" s="1">
        <v>44840</v>
      </c>
      <c r="B1296" t="s">
        <v>5</v>
      </c>
      <c r="C1296" s="1">
        <v>44840</v>
      </c>
      <c r="D1296" t="s">
        <v>969</v>
      </c>
      <c r="E1296" t="s">
        <v>37</v>
      </c>
      <c r="F1296" t="s">
        <v>37</v>
      </c>
      <c r="G1296" t="s">
        <v>20</v>
      </c>
      <c r="H1296" t="s">
        <v>1282</v>
      </c>
      <c r="I1296">
        <f>MONTH(Table6[[#This Row],[Loan Date]])</f>
        <v>10</v>
      </c>
      <c r="J1296" t="str">
        <f>_xlfn.XLOOKUP(Table6[[#This Row],[Numeric Month]],$N$5:$N$11,$O$5:$O$11)</f>
        <v>Oct</v>
      </c>
      <c r="K1296" t="str">
        <f>_xlfn.XLOOKUP(Table6[[#This Row],[Loan Date]],$Q$5:$Q$152,$R$5:$R$152)</f>
        <v>Thursday</v>
      </c>
      <c r="L1296" t="str">
        <f>_xlfn.XLOOKUP(Table6[[#This Row],[Loan Date]],$Q$5:$Q$152,$S$5:$S$152)</f>
        <v>Week 2</v>
      </c>
    </row>
    <row r="1297" spans="1:12" x14ac:dyDescent="0.2">
      <c r="A1297" s="1">
        <v>44840</v>
      </c>
      <c r="B1297" t="s">
        <v>7</v>
      </c>
      <c r="C1297" s="1">
        <v>44840</v>
      </c>
      <c r="D1297" t="s">
        <v>1529</v>
      </c>
      <c r="E1297" t="s">
        <v>23</v>
      </c>
      <c r="F1297" t="s">
        <v>23</v>
      </c>
      <c r="G1297" t="s">
        <v>20</v>
      </c>
      <c r="H1297" t="s">
        <v>1282</v>
      </c>
      <c r="I1297">
        <f>MONTH(Table6[[#This Row],[Loan Date]])</f>
        <v>10</v>
      </c>
      <c r="J1297" t="str">
        <f>_xlfn.XLOOKUP(Table6[[#This Row],[Numeric Month]],$N$5:$N$11,$O$5:$O$11)</f>
        <v>Oct</v>
      </c>
      <c r="K1297" t="str">
        <f>_xlfn.XLOOKUP(Table6[[#This Row],[Loan Date]],$Q$5:$Q$152,$R$5:$R$152)</f>
        <v>Thursday</v>
      </c>
      <c r="L1297" t="str">
        <f>_xlfn.XLOOKUP(Table6[[#This Row],[Loan Date]],$Q$5:$Q$152,$S$5:$S$152)</f>
        <v>Week 2</v>
      </c>
    </row>
    <row r="1298" spans="1:12" x14ac:dyDescent="0.2">
      <c r="A1298" s="1">
        <v>44840</v>
      </c>
      <c r="B1298" t="s">
        <v>7</v>
      </c>
      <c r="C1298" s="1">
        <v>44840</v>
      </c>
      <c r="D1298" t="s">
        <v>376</v>
      </c>
      <c r="E1298" t="s">
        <v>65</v>
      </c>
      <c r="F1298" t="s">
        <v>65</v>
      </c>
      <c r="G1298" t="s">
        <v>20</v>
      </c>
      <c r="H1298" t="s">
        <v>1282</v>
      </c>
      <c r="I1298">
        <f>MONTH(Table6[[#This Row],[Loan Date]])</f>
        <v>10</v>
      </c>
      <c r="J1298" t="str">
        <f>_xlfn.XLOOKUP(Table6[[#This Row],[Numeric Month]],$N$5:$N$11,$O$5:$O$11)</f>
        <v>Oct</v>
      </c>
      <c r="K1298" t="str">
        <f>_xlfn.XLOOKUP(Table6[[#This Row],[Loan Date]],$Q$5:$Q$152,$R$5:$R$152)</f>
        <v>Thursday</v>
      </c>
      <c r="L1298" t="str">
        <f>_xlfn.XLOOKUP(Table6[[#This Row],[Loan Date]],$Q$5:$Q$152,$S$5:$S$152)</f>
        <v>Week 2</v>
      </c>
    </row>
    <row r="1299" spans="1:12" x14ac:dyDescent="0.2">
      <c r="A1299" s="1">
        <v>44840</v>
      </c>
      <c r="B1299" t="s">
        <v>7</v>
      </c>
      <c r="C1299" s="1">
        <v>44840</v>
      </c>
      <c r="D1299" t="s">
        <v>810</v>
      </c>
      <c r="E1299" t="s">
        <v>65</v>
      </c>
      <c r="F1299" t="s">
        <v>65</v>
      </c>
      <c r="G1299" t="s">
        <v>20</v>
      </c>
      <c r="H1299" t="s">
        <v>1282</v>
      </c>
      <c r="I1299">
        <f>MONTH(Table6[[#This Row],[Loan Date]])</f>
        <v>10</v>
      </c>
      <c r="J1299" t="str">
        <f>_xlfn.XLOOKUP(Table6[[#This Row],[Numeric Month]],$N$5:$N$11,$O$5:$O$11)</f>
        <v>Oct</v>
      </c>
      <c r="K1299" t="str">
        <f>_xlfn.XLOOKUP(Table6[[#This Row],[Loan Date]],$Q$5:$Q$152,$R$5:$R$152)</f>
        <v>Thursday</v>
      </c>
      <c r="L1299" t="str">
        <f>_xlfn.XLOOKUP(Table6[[#This Row],[Loan Date]],$Q$5:$Q$152,$S$5:$S$152)</f>
        <v>Week 2</v>
      </c>
    </row>
    <row r="1300" spans="1:12" x14ac:dyDescent="0.2">
      <c r="A1300" s="1">
        <v>44840</v>
      </c>
      <c r="B1300" t="s">
        <v>7</v>
      </c>
      <c r="C1300" s="1">
        <v>44847</v>
      </c>
      <c r="D1300" t="s">
        <v>1468</v>
      </c>
      <c r="E1300" t="s">
        <v>204</v>
      </c>
      <c r="F1300" t="s">
        <v>2</v>
      </c>
      <c r="G1300" t="s">
        <v>1</v>
      </c>
      <c r="H1300" t="s">
        <v>1282</v>
      </c>
      <c r="I1300">
        <f>MONTH(Table6[[#This Row],[Loan Date]])</f>
        <v>10</v>
      </c>
      <c r="J1300" t="str">
        <f>_xlfn.XLOOKUP(Table6[[#This Row],[Numeric Month]],$N$5:$N$11,$O$5:$O$11)</f>
        <v>Oct</v>
      </c>
      <c r="K1300" t="str">
        <f>_xlfn.XLOOKUP(Table6[[#This Row],[Loan Date]],$Q$5:$Q$152,$R$5:$R$152)</f>
        <v>Thursday</v>
      </c>
      <c r="L1300" t="str">
        <f>_xlfn.XLOOKUP(Table6[[#This Row],[Loan Date]],$Q$5:$Q$152,$S$5:$S$152)</f>
        <v>Week 2</v>
      </c>
    </row>
    <row r="1301" spans="1:12" x14ac:dyDescent="0.2">
      <c r="A1301" s="1">
        <v>44840</v>
      </c>
      <c r="B1301" t="s">
        <v>7</v>
      </c>
      <c r="C1301" s="1">
        <v>44840</v>
      </c>
      <c r="D1301" t="s">
        <v>1041</v>
      </c>
      <c r="E1301" t="s">
        <v>23</v>
      </c>
      <c r="F1301" t="s">
        <v>23</v>
      </c>
      <c r="G1301" t="s">
        <v>20</v>
      </c>
      <c r="H1301" t="s">
        <v>1282</v>
      </c>
      <c r="I1301">
        <f>MONTH(Table6[[#This Row],[Loan Date]])</f>
        <v>10</v>
      </c>
      <c r="J1301" t="str">
        <f>_xlfn.XLOOKUP(Table6[[#This Row],[Numeric Month]],$N$5:$N$11,$O$5:$O$11)</f>
        <v>Oct</v>
      </c>
      <c r="K1301" t="str">
        <f>_xlfn.XLOOKUP(Table6[[#This Row],[Loan Date]],$Q$5:$Q$152,$R$5:$R$152)</f>
        <v>Thursday</v>
      </c>
      <c r="L1301" t="str">
        <f>_xlfn.XLOOKUP(Table6[[#This Row],[Loan Date]],$Q$5:$Q$152,$S$5:$S$152)</f>
        <v>Week 2</v>
      </c>
    </row>
    <row r="1302" spans="1:12" x14ac:dyDescent="0.2">
      <c r="A1302" s="1">
        <v>44840</v>
      </c>
      <c r="B1302" t="s">
        <v>7</v>
      </c>
      <c r="C1302" s="1">
        <v>44840</v>
      </c>
      <c r="D1302" t="s">
        <v>380</v>
      </c>
      <c r="E1302" t="s">
        <v>21</v>
      </c>
      <c r="F1302" t="s">
        <v>21</v>
      </c>
      <c r="G1302" t="s">
        <v>20</v>
      </c>
      <c r="H1302" t="s">
        <v>1282</v>
      </c>
      <c r="I1302">
        <f>MONTH(Table6[[#This Row],[Loan Date]])</f>
        <v>10</v>
      </c>
      <c r="J1302" t="str">
        <f>_xlfn.XLOOKUP(Table6[[#This Row],[Numeric Month]],$N$5:$N$11,$O$5:$O$11)</f>
        <v>Oct</v>
      </c>
      <c r="K1302" t="str">
        <f>_xlfn.XLOOKUP(Table6[[#This Row],[Loan Date]],$Q$5:$Q$152,$R$5:$R$152)</f>
        <v>Thursday</v>
      </c>
      <c r="L1302" t="str">
        <f>_xlfn.XLOOKUP(Table6[[#This Row],[Loan Date]],$Q$5:$Q$152,$S$5:$S$152)</f>
        <v>Week 2</v>
      </c>
    </row>
    <row r="1303" spans="1:12" x14ac:dyDescent="0.2">
      <c r="A1303" s="1">
        <v>44840</v>
      </c>
      <c r="B1303" t="s">
        <v>7</v>
      </c>
      <c r="C1303" s="1">
        <v>44854</v>
      </c>
      <c r="D1303" t="s">
        <v>714</v>
      </c>
      <c r="E1303" t="s">
        <v>3</v>
      </c>
      <c r="F1303" t="s">
        <v>2</v>
      </c>
      <c r="G1303" t="s">
        <v>1</v>
      </c>
      <c r="H1303" t="s">
        <v>1282</v>
      </c>
      <c r="I1303">
        <f>MONTH(Table6[[#This Row],[Loan Date]])</f>
        <v>10</v>
      </c>
      <c r="J1303" t="str">
        <f>_xlfn.XLOOKUP(Table6[[#This Row],[Numeric Month]],$N$5:$N$11,$O$5:$O$11)</f>
        <v>Oct</v>
      </c>
      <c r="K1303" t="str">
        <f>_xlfn.XLOOKUP(Table6[[#This Row],[Loan Date]],$Q$5:$Q$152,$R$5:$R$152)</f>
        <v>Thursday</v>
      </c>
      <c r="L1303" t="str">
        <f>_xlfn.XLOOKUP(Table6[[#This Row],[Loan Date]],$Q$5:$Q$152,$S$5:$S$152)</f>
        <v>Week 2</v>
      </c>
    </row>
    <row r="1304" spans="1:12" x14ac:dyDescent="0.2">
      <c r="A1304" s="1">
        <v>44840</v>
      </c>
      <c r="B1304" t="s">
        <v>7</v>
      </c>
      <c r="C1304" s="1">
        <v>44854</v>
      </c>
      <c r="D1304" t="s">
        <v>1302</v>
      </c>
      <c r="E1304" t="s">
        <v>204</v>
      </c>
      <c r="F1304" t="s">
        <v>2</v>
      </c>
      <c r="G1304" t="s">
        <v>1</v>
      </c>
      <c r="H1304" t="s">
        <v>1282</v>
      </c>
      <c r="I1304">
        <f>MONTH(Table6[[#This Row],[Loan Date]])</f>
        <v>10</v>
      </c>
      <c r="J1304" t="str">
        <f>_xlfn.XLOOKUP(Table6[[#This Row],[Numeric Month]],$N$5:$N$11,$O$5:$O$11)</f>
        <v>Oct</v>
      </c>
      <c r="K1304" t="str">
        <f>_xlfn.XLOOKUP(Table6[[#This Row],[Loan Date]],$Q$5:$Q$152,$R$5:$R$152)</f>
        <v>Thursday</v>
      </c>
      <c r="L1304" t="str">
        <f>_xlfn.XLOOKUP(Table6[[#This Row],[Loan Date]],$Q$5:$Q$152,$S$5:$S$152)</f>
        <v>Week 2</v>
      </c>
    </row>
    <row r="1305" spans="1:12" x14ac:dyDescent="0.2">
      <c r="A1305" s="1">
        <v>44840</v>
      </c>
      <c r="B1305" t="s">
        <v>7</v>
      </c>
      <c r="C1305" s="1">
        <v>44840</v>
      </c>
      <c r="D1305" t="s">
        <v>26</v>
      </c>
      <c r="E1305" t="s">
        <v>23</v>
      </c>
      <c r="F1305" t="s">
        <v>23</v>
      </c>
      <c r="G1305" t="s">
        <v>20</v>
      </c>
      <c r="H1305" t="s">
        <v>1282</v>
      </c>
      <c r="I1305">
        <f>MONTH(Table6[[#This Row],[Loan Date]])</f>
        <v>10</v>
      </c>
      <c r="J1305" t="str">
        <f>_xlfn.XLOOKUP(Table6[[#This Row],[Numeric Month]],$N$5:$N$11,$O$5:$O$11)</f>
        <v>Oct</v>
      </c>
      <c r="K1305" t="str">
        <f>_xlfn.XLOOKUP(Table6[[#This Row],[Loan Date]],$Q$5:$Q$152,$R$5:$R$152)</f>
        <v>Thursday</v>
      </c>
      <c r="L1305" t="str">
        <f>_xlfn.XLOOKUP(Table6[[#This Row],[Loan Date]],$Q$5:$Q$152,$S$5:$S$152)</f>
        <v>Week 2</v>
      </c>
    </row>
    <row r="1306" spans="1:12" x14ac:dyDescent="0.2">
      <c r="A1306" s="1">
        <v>44840</v>
      </c>
      <c r="B1306" t="s">
        <v>7</v>
      </c>
      <c r="C1306" s="1">
        <v>44840</v>
      </c>
      <c r="D1306" t="s">
        <v>25</v>
      </c>
      <c r="E1306" t="s">
        <v>21</v>
      </c>
      <c r="F1306" t="s">
        <v>21</v>
      </c>
      <c r="G1306" t="s">
        <v>20</v>
      </c>
      <c r="H1306" t="s">
        <v>1282</v>
      </c>
      <c r="I1306">
        <f>MONTH(Table6[[#This Row],[Loan Date]])</f>
        <v>10</v>
      </c>
      <c r="J1306" t="str">
        <f>_xlfn.XLOOKUP(Table6[[#This Row],[Numeric Month]],$N$5:$N$11,$O$5:$O$11)</f>
        <v>Oct</v>
      </c>
      <c r="K1306" t="str">
        <f>_xlfn.XLOOKUP(Table6[[#This Row],[Loan Date]],$Q$5:$Q$152,$R$5:$R$152)</f>
        <v>Thursday</v>
      </c>
      <c r="L1306" t="str">
        <f>_xlfn.XLOOKUP(Table6[[#This Row],[Loan Date]],$Q$5:$Q$152,$S$5:$S$152)</f>
        <v>Week 2</v>
      </c>
    </row>
    <row r="1307" spans="1:12" x14ac:dyDescent="0.2">
      <c r="A1307" s="1">
        <v>44840</v>
      </c>
      <c r="B1307" t="s">
        <v>7</v>
      </c>
      <c r="C1307" s="1">
        <v>44847</v>
      </c>
      <c r="D1307" t="s">
        <v>1467</v>
      </c>
      <c r="E1307" t="s">
        <v>204</v>
      </c>
      <c r="F1307" t="s">
        <v>2</v>
      </c>
      <c r="G1307" t="s">
        <v>1</v>
      </c>
      <c r="H1307" t="s">
        <v>1282</v>
      </c>
      <c r="I1307">
        <f>MONTH(Table6[[#This Row],[Loan Date]])</f>
        <v>10</v>
      </c>
      <c r="J1307" t="str">
        <f>_xlfn.XLOOKUP(Table6[[#This Row],[Numeric Month]],$N$5:$N$11,$O$5:$O$11)</f>
        <v>Oct</v>
      </c>
      <c r="K1307" t="str">
        <f>_xlfn.XLOOKUP(Table6[[#This Row],[Loan Date]],$Q$5:$Q$152,$R$5:$R$152)</f>
        <v>Thursday</v>
      </c>
      <c r="L1307" t="str">
        <f>_xlfn.XLOOKUP(Table6[[#This Row],[Loan Date]],$Q$5:$Q$152,$S$5:$S$152)</f>
        <v>Week 2</v>
      </c>
    </row>
    <row r="1308" spans="1:12" x14ac:dyDescent="0.2">
      <c r="A1308" s="1">
        <v>44840</v>
      </c>
      <c r="B1308" t="s">
        <v>5</v>
      </c>
      <c r="C1308" s="1">
        <v>44847</v>
      </c>
      <c r="D1308" t="s">
        <v>837</v>
      </c>
      <c r="E1308" t="s">
        <v>9</v>
      </c>
      <c r="F1308" t="s">
        <v>8</v>
      </c>
      <c r="G1308" t="s">
        <v>1</v>
      </c>
      <c r="H1308" t="s">
        <v>1282</v>
      </c>
      <c r="I1308">
        <f>MONTH(Table6[[#This Row],[Loan Date]])</f>
        <v>10</v>
      </c>
      <c r="J1308" t="str">
        <f>_xlfn.XLOOKUP(Table6[[#This Row],[Numeric Month]],$N$5:$N$11,$O$5:$O$11)</f>
        <v>Oct</v>
      </c>
      <c r="K1308" t="str">
        <f>_xlfn.XLOOKUP(Table6[[#This Row],[Loan Date]],$Q$5:$Q$152,$R$5:$R$152)</f>
        <v>Thursday</v>
      </c>
      <c r="L1308" t="str">
        <f>_xlfn.XLOOKUP(Table6[[#This Row],[Loan Date]],$Q$5:$Q$152,$S$5:$S$152)</f>
        <v>Week 2</v>
      </c>
    </row>
    <row r="1309" spans="1:12" x14ac:dyDescent="0.2">
      <c r="A1309" s="1">
        <v>44840</v>
      </c>
      <c r="B1309" t="s">
        <v>7</v>
      </c>
      <c r="C1309" s="1">
        <v>44852</v>
      </c>
      <c r="D1309" t="s">
        <v>1534</v>
      </c>
      <c r="E1309" t="s">
        <v>9</v>
      </c>
      <c r="F1309" t="s">
        <v>8</v>
      </c>
      <c r="G1309" t="s">
        <v>1</v>
      </c>
      <c r="H1309" t="s">
        <v>1282</v>
      </c>
      <c r="I1309">
        <f>MONTH(Table6[[#This Row],[Loan Date]])</f>
        <v>10</v>
      </c>
      <c r="J1309" t="str">
        <f>_xlfn.XLOOKUP(Table6[[#This Row],[Numeric Month]],$N$5:$N$11,$O$5:$O$11)</f>
        <v>Oct</v>
      </c>
      <c r="K1309" t="str">
        <f>_xlfn.XLOOKUP(Table6[[#This Row],[Loan Date]],$Q$5:$Q$152,$R$5:$R$152)</f>
        <v>Thursday</v>
      </c>
      <c r="L1309" t="str">
        <f>_xlfn.XLOOKUP(Table6[[#This Row],[Loan Date]],$Q$5:$Q$152,$S$5:$S$152)</f>
        <v>Week 2</v>
      </c>
    </row>
    <row r="1310" spans="1:12" x14ac:dyDescent="0.2">
      <c r="A1310" s="1">
        <v>44840</v>
      </c>
      <c r="B1310" t="s">
        <v>5</v>
      </c>
      <c r="C1310" s="1">
        <v>44847</v>
      </c>
      <c r="D1310" t="s">
        <v>140</v>
      </c>
      <c r="E1310" t="s">
        <v>9</v>
      </c>
      <c r="F1310" t="s">
        <v>8</v>
      </c>
      <c r="G1310" t="s">
        <v>1</v>
      </c>
      <c r="H1310" t="s">
        <v>1282</v>
      </c>
      <c r="I1310">
        <f>MONTH(Table6[[#This Row],[Loan Date]])</f>
        <v>10</v>
      </c>
      <c r="J1310" t="str">
        <f>_xlfn.XLOOKUP(Table6[[#This Row],[Numeric Month]],$N$5:$N$11,$O$5:$O$11)</f>
        <v>Oct</v>
      </c>
      <c r="K1310" t="str">
        <f>_xlfn.XLOOKUP(Table6[[#This Row],[Loan Date]],$Q$5:$Q$152,$R$5:$R$152)</f>
        <v>Thursday</v>
      </c>
      <c r="L1310" t="str">
        <f>_xlfn.XLOOKUP(Table6[[#This Row],[Loan Date]],$Q$5:$Q$152,$S$5:$S$152)</f>
        <v>Week 2</v>
      </c>
    </row>
    <row r="1311" spans="1:12" x14ac:dyDescent="0.2">
      <c r="A1311" s="1">
        <v>44840</v>
      </c>
      <c r="B1311" t="s">
        <v>5</v>
      </c>
      <c r="C1311" s="1">
        <v>44840</v>
      </c>
      <c r="D1311" t="s">
        <v>915</v>
      </c>
      <c r="E1311" t="s">
        <v>37</v>
      </c>
      <c r="F1311" t="s">
        <v>37</v>
      </c>
      <c r="G1311" t="s">
        <v>20</v>
      </c>
      <c r="H1311" t="s">
        <v>1282</v>
      </c>
      <c r="I1311">
        <f>MONTH(Table6[[#This Row],[Loan Date]])</f>
        <v>10</v>
      </c>
      <c r="J1311" t="str">
        <f>_xlfn.XLOOKUP(Table6[[#This Row],[Numeric Month]],$N$5:$N$11,$O$5:$O$11)</f>
        <v>Oct</v>
      </c>
      <c r="K1311" t="str">
        <f>_xlfn.XLOOKUP(Table6[[#This Row],[Loan Date]],$Q$5:$Q$152,$R$5:$R$152)</f>
        <v>Thursday</v>
      </c>
      <c r="L1311" t="str">
        <f>_xlfn.XLOOKUP(Table6[[#This Row],[Loan Date]],$Q$5:$Q$152,$S$5:$S$152)</f>
        <v>Week 2</v>
      </c>
    </row>
    <row r="1312" spans="1:12" x14ac:dyDescent="0.2">
      <c r="A1312" s="1">
        <v>44840</v>
      </c>
      <c r="B1312" t="s">
        <v>5</v>
      </c>
      <c r="C1312" s="1">
        <v>44854</v>
      </c>
      <c r="D1312" t="s">
        <v>1533</v>
      </c>
      <c r="E1312" t="s">
        <v>9</v>
      </c>
      <c r="F1312" t="s">
        <v>8</v>
      </c>
      <c r="G1312" t="s">
        <v>1</v>
      </c>
      <c r="H1312" t="s">
        <v>1282</v>
      </c>
      <c r="I1312">
        <f>MONTH(Table6[[#This Row],[Loan Date]])</f>
        <v>10</v>
      </c>
      <c r="J1312" t="str">
        <f>_xlfn.XLOOKUP(Table6[[#This Row],[Numeric Month]],$N$5:$N$11,$O$5:$O$11)</f>
        <v>Oct</v>
      </c>
      <c r="K1312" t="str">
        <f>_xlfn.XLOOKUP(Table6[[#This Row],[Loan Date]],$Q$5:$Q$152,$R$5:$R$152)</f>
        <v>Thursday</v>
      </c>
      <c r="L1312" t="str">
        <f>_xlfn.XLOOKUP(Table6[[#This Row],[Loan Date]],$Q$5:$Q$152,$S$5:$S$152)</f>
        <v>Week 2</v>
      </c>
    </row>
    <row r="1313" spans="1:12" x14ac:dyDescent="0.2">
      <c r="A1313" s="1">
        <v>44840</v>
      </c>
      <c r="B1313" t="s">
        <v>7</v>
      </c>
      <c r="C1313" s="1">
        <v>44847</v>
      </c>
      <c r="D1313" t="s">
        <v>729</v>
      </c>
      <c r="E1313" t="s">
        <v>52</v>
      </c>
      <c r="F1313" t="s">
        <v>51</v>
      </c>
      <c r="G1313" t="s">
        <v>1</v>
      </c>
      <c r="H1313" t="s">
        <v>1282</v>
      </c>
      <c r="I1313">
        <f>MONTH(Table6[[#This Row],[Loan Date]])</f>
        <v>10</v>
      </c>
      <c r="J1313" t="str">
        <f>_xlfn.XLOOKUP(Table6[[#This Row],[Numeric Month]],$N$5:$N$11,$O$5:$O$11)</f>
        <v>Oct</v>
      </c>
      <c r="K1313" t="str">
        <f>_xlfn.XLOOKUP(Table6[[#This Row],[Loan Date]],$Q$5:$Q$152,$R$5:$R$152)</f>
        <v>Thursday</v>
      </c>
      <c r="L1313" t="str">
        <f>_xlfn.XLOOKUP(Table6[[#This Row],[Loan Date]],$Q$5:$Q$152,$S$5:$S$152)</f>
        <v>Week 2</v>
      </c>
    </row>
    <row r="1314" spans="1:12" x14ac:dyDescent="0.2">
      <c r="A1314" s="1">
        <v>44840</v>
      </c>
      <c r="B1314" t="s">
        <v>7</v>
      </c>
      <c r="C1314" s="1">
        <v>44854</v>
      </c>
      <c r="D1314" t="s">
        <v>1337</v>
      </c>
      <c r="E1314" t="s">
        <v>204</v>
      </c>
      <c r="F1314" t="s">
        <v>2</v>
      </c>
      <c r="G1314" t="s">
        <v>1</v>
      </c>
      <c r="H1314" t="s">
        <v>1282</v>
      </c>
      <c r="I1314">
        <f>MONTH(Table6[[#This Row],[Loan Date]])</f>
        <v>10</v>
      </c>
      <c r="J1314" t="str">
        <f>_xlfn.XLOOKUP(Table6[[#This Row],[Numeric Month]],$N$5:$N$11,$O$5:$O$11)</f>
        <v>Oct</v>
      </c>
      <c r="K1314" t="str">
        <f>_xlfn.XLOOKUP(Table6[[#This Row],[Loan Date]],$Q$5:$Q$152,$R$5:$R$152)</f>
        <v>Thursday</v>
      </c>
      <c r="L1314" t="str">
        <f>_xlfn.XLOOKUP(Table6[[#This Row],[Loan Date]],$Q$5:$Q$152,$S$5:$S$152)</f>
        <v>Week 2</v>
      </c>
    </row>
    <row r="1315" spans="1:12" x14ac:dyDescent="0.2">
      <c r="A1315" s="1">
        <v>44840</v>
      </c>
      <c r="B1315" t="s">
        <v>7</v>
      </c>
      <c r="C1315" s="1">
        <v>44840</v>
      </c>
      <c r="D1315" t="s">
        <v>674</v>
      </c>
      <c r="E1315" t="s">
        <v>23</v>
      </c>
      <c r="F1315" t="s">
        <v>23</v>
      </c>
      <c r="G1315" t="s">
        <v>20</v>
      </c>
      <c r="H1315" t="s">
        <v>1282</v>
      </c>
      <c r="I1315">
        <f>MONTH(Table6[[#This Row],[Loan Date]])</f>
        <v>10</v>
      </c>
      <c r="J1315" t="str">
        <f>_xlfn.XLOOKUP(Table6[[#This Row],[Numeric Month]],$N$5:$N$11,$O$5:$O$11)</f>
        <v>Oct</v>
      </c>
      <c r="K1315" t="str">
        <f>_xlfn.XLOOKUP(Table6[[#This Row],[Loan Date]],$Q$5:$Q$152,$R$5:$R$152)</f>
        <v>Thursday</v>
      </c>
      <c r="L1315" t="str">
        <f>_xlfn.XLOOKUP(Table6[[#This Row],[Loan Date]],$Q$5:$Q$152,$S$5:$S$152)</f>
        <v>Week 2</v>
      </c>
    </row>
    <row r="1316" spans="1:12" x14ac:dyDescent="0.2">
      <c r="A1316" s="1">
        <v>44840</v>
      </c>
      <c r="B1316" t="s">
        <v>7</v>
      </c>
      <c r="C1316" s="1">
        <v>44840</v>
      </c>
      <c r="D1316" t="s">
        <v>376</v>
      </c>
      <c r="E1316" t="s">
        <v>65</v>
      </c>
      <c r="F1316" t="s">
        <v>65</v>
      </c>
      <c r="G1316" t="s">
        <v>20</v>
      </c>
      <c r="H1316" t="s">
        <v>1282</v>
      </c>
      <c r="I1316">
        <f>MONTH(Table6[[#This Row],[Loan Date]])</f>
        <v>10</v>
      </c>
      <c r="J1316" t="str">
        <f>_xlfn.XLOOKUP(Table6[[#This Row],[Numeric Month]],$N$5:$N$11,$O$5:$O$11)</f>
        <v>Oct</v>
      </c>
      <c r="K1316" t="str">
        <f>_xlfn.XLOOKUP(Table6[[#This Row],[Loan Date]],$Q$5:$Q$152,$R$5:$R$152)</f>
        <v>Thursday</v>
      </c>
      <c r="L1316" t="str">
        <f>_xlfn.XLOOKUP(Table6[[#This Row],[Loan Date]],$Q$5:$Q$152,$S$5:$S$152)</f>
        <v>Week 2</v>
      </c>
    </row>
    <row r="1317" spans="1:12" x14ac:dyDescent="0.2">
      <c r="A1317" s="1">
        <v>44840</v>
      </c>
      <c r="B1317" t="s">
        <v>7</v>
      </c>
      <c r="C1317" s="1">
        <v>44854</v>
      </c>
      <c r="D1317" t="s">
        <v>1397</v>
      </c>
      <c r="E1317" t="s">
        <v>52</v>
      </c>
      <c r="F1317" t="s">
        <v>51</v>
      </c>
      <c r="G1317" t="s">
        <v>1</v>
      </c>
      <c r="H1317" t="s">
        <v>1282</v>
      </c>
      <c r="I1317">
        <f>MONTH(Table6[[#This Row],[Loan Date]])</f>
        <v>10</v>
      </c>
      <c r="J1317" t="str">
        <f>_xlfn.XLOOKUP(Table6[[#This Row],[Numeric Month]],$N$5:$N$11,$O$5:$O$11)</f>
        <v>Oct</v>
      </c>
      <c r="K1317" t="str">
        <f>_xlfn.XLOOKUP(Table6[[#This Row],[Loan Date]],$Q$5:$Q$152,$R$5:$R$152)</f>
        <v>Thursday</v>
      </c>
      <c r="L1317" t="str">
        <f>_xlfn.XLOOKUP(Table6[[#This Row],[Loan Date]],$Q$5:$Q$152,$S$5:$S$152)</f>
        <v>Week 2</v>
      </c>
    </row>
    <row r="1318" spans="1:12" x14ac:dyDescent="0.2">
      <c r="A1318" s="1">
        <v>44840</v>
      </c>
      <c r="B1318" t="s">
        <v>7</v>
      </c>
      <c r="C1318" s="1">
        <v>44840</v>
      </c>
      <c r="D1318" t="s">
        <v>674</v>
      </c>
      <c r="E1318" t="s">
        <v>23</v>
      </c>
      <c r="F1318" t="s">
        <v>23</v>
      </c>
      <c r="G1318" t="s">
        <v>20</v>
      </c>
      <c r="H1318" t="s">
        <v>1282</v>
      </c>
      <c r="I1318">
        <f>MONTH(Table6[[#This Row],[Loan Date]])</f>
        <v>10</v>
      </c>
      <c r="J1318" t="str">
        <f>_xlfn.XLOOKUP(Table6[[#This Row],[Numeric Month]],$N$5:$N$11,$O$5:$O$11)</f>
        <v>Oct</v>
      </c>
      <c r="K1318" t="str">
        <f>_xlfn.XLOOKUP(Table6[[#This Row],[Loan Date]],$Q$5:$Q$152,$R$5:$R$152)</f>
        <v>Thursday</v>
      </c>
      <c r="L1318" t="str">
        <f>_xlfn.XLOOKUP(Table6[[#This Row],[Loan Date]],$Q$5:$Q$152,$S$5:$S$152)</f>
        <v>Week 2</v>
      </c>
    </row>
    <row r="1319" spans="1:12" x14ac:dyDescent="0.2">
      <c r="A1319" s="1">
        <v>44841</v>
      </c>
      <c r="B1319" t="s">
        <v>35</v>
      </c>
      <c r="C1319" s="1">
        <v>44848</v>
      </c>
      <c r="D1319" t="s">
        <v>657</v>
      </c>
      <c r="E1319" t="s">
        <v>9</v>
      </c>
      <c r="F1319" t="s">
        <v>8</v>
      </c>
      <c r="G1319" t="s">
        <v>1</v>
      </c>
      <c r="H1319" t="s">
        <v>1282</v>
      </c>
      <c r="I1319">
        <f>MONTH(Table6[[#This Row],[Loan Date]])</f>
        <v>10</v>
      </c>
      <c r="J1319" t="str">
        <f>_xlfn.XLOOKUP(Table6[[#This Row],[Numeric Month]],$N$5:$N$11,$O$5:$O$11)</f>
        <v>Oct</v>
      </c>
      <c r="K1319" t="str">
        <f>_xlfn.XLOOKUP(Table6[[#This Row],[Loan Date]],$Q$5:$Q$152,$R$5:$R$152)</f>
        <v>Friday</v>
      </c>
      <c r="L1319" t="str">
        <f>_xlfn.XLOOKUP(Table6[[#This Row],[Loan Date]],$Q$5:$Q$152,$S$5:$S$152)</f>
        <v>Week 2</v>
      </c>
    </row>
    <row r="1320" spans="1:12" x14ac:dyDescent="0.2">
      <c r="A1320" s="1">
        <v>44841</v>
      </c>
      <c r="B1320" t="s">
        <v>5</v>
      </c>
      <c r="C1320" s="1">
        <v>44841</v>
      </c>
      <c r="D1320" t="s">
        <v>915</v>
      </c>
      <c r="E1320" t="s">
        <v>37</v>
      </c>
      <c r="F1320" t="s">
        <v>37</v>
      </c>
      <c r="G1320" t="s">
        <v>20</v>
      </c>
      <c r="H1320" t="s">
        <v>1282</v>
      </c>
      <c r="I1320">
        <f>MONTH(Table6[[#This Row],[Loan Date]])</f>
        <v>10</v>
      </c>
      <c r="J1320" t="str">
        <f>_xlfn.XLOOKUP(Table6[[#This Row],[Numeric Month]],$N$5:$N$11,$O$5:$O$11)</f>
        <v>Oct</v>
      </c>
      <c r="K1320" t="str">
        <f>_xlfn.XLOOKUP(Table6[[#This Row],[Loan Date]],$Q$5:$Q$152,$R$5:$R$152)</f>
        <v>Friday</v>
      </c>
      <c r="L1320" t="str">
        <f>_xlfn.XLOOKUP(Table6[[#This Row],[Loan Date]],$Q$5:$Q$152,$S$5:$S$152)</f>
        <v>Week 2</v>
      </c>
    </row>
    <row r="1321" spans="1:12" x14ac:dyDescent="0.2">
      <c r="A1321" s="1">
        <v>44841</v>
      </c>
      <c r="B1321" t="s">
        <v>7</v>
      </c>
      <c r="C1321" s="1">
        <v>44841</v>
      </c>
      <c r="D1321" t="s">
        <v>320</v>
      </c>
      <c r="E1321" t="s">
        <v>23</v>
      </c>
      <c r="F1321" t="s">
        <v>23</v>
      </c>
      <c r="G1321" t="s">
        <v>20</v>
      </c>
      <c r="H1321" t="s">
        <v>1282</v>
      </c>
      <c r="I1321">
        <f>MONTH(Table6[[#This Row],[Loan Date]])</f>
        <v>10</v>
      </c>
      <c r="J1321" t="str">
        <f>_xlfn.XLOOKUP(Table6[[#This Row],[Numeric Month]],$N$5:$N$11,$O$5:$O$11)</f>
        <v>Oct</v>
      </c>
      <c r="K1321" t="str">
        <f>_xlfn.XLOOKUP(Table6[[#This Row],[Loan Date]],$Q$5:$Q$152,$R$5:$R$152)</f>
        <v>Friday</v>
      </c>
      <c r="L1321" t="str">
        <f>_xlfn.XLOOKUP(Table6[[#This Row],[Loan Date]],$Q$5:$Q$152,$S$5:$S$152)</f>
        <v>Week 2</v>
      </c>
    </row>
    <row r="1322" spans="1:12" x14ac:dyDescent="0.2">
      <c r="A1322" s="1">
        <v>44841</v>
      </c>
      <c r="B1322" t="s">
        <v>7</v>
      </c>
      <c r="C1322" s="1">
        <v>44841</v>
      </c>
      <c r="D1322" t="s">
        <v>99</v>
      </c>
      <c r="E1322" t="s">
        <v>21</v>
      </c>
      <c r="F1322" t="s">
        <v>21</v>
      </c>
      <c r="G1322" t="s">
        <v>20</v>
      </c>
      <c r="H1322" t="s">
        <v>1282</v>
      </c>
      <c r="I1322">
        <f>MONTH(Table6[[#This Row],[Loan Date]])</f>
        <v>10</v>
      </c>
      <c r="J1322" t="str">
        <f>_xlfn.XLOOKUP(Table6[[#This Row],[Numeric Month]],$N$5:$N$11,$O$5:$O$11)</f>
        <v>Oct</v>
      </c>
      <c r="K1322" t="str">
        <f>_xlfn.XLOOKUP(Table6[[#This Row],[Loan Date]],$Q$5:$Q$152,$R$5:$R$152)</f>
        <v>Friday</v>
      </c>
      <c r="L1322" t="str">
        <f>_xlfn.XLOOKUP(Table6[[#This Row],[Loan Date]],$Q$5:$Q$152,$S$5:$S$152)</f>
        <v>Week 2</v>
      </c>
    </row>
    <row r="1323" spans="1:12" x14ac:dyDescent="0.2">
      <c r="A1323" s="1">
        <v>44841</v>
      </c>
      <c r="B1323" t="s">
        <v>5</v>
      </c>
      <c r="C1323" s="1">
        <v>44841</v>
      </c>
      <c r="D1323" t="s">
        <v>1524</v>
      </c>
      <c r="E1323" t="s">
        <v>23</v>
      </c>
      <c r="F1323" t="s">
        <v>23</v>
      </c>
      <c r="G1323" t="s">
        <v>20</v>
      </c>
      <c r="H1323" t="s">
        <v>1282</v>
      </c>
      <c r="I1323">
        <f>MONTH(Table6[[#This Row],[Loan Date]])</f>
        <v>10</v>
      </c>
      <c r="J1323" t="str">
        <f>_xlfn.XLOOKUP(Table6[[#This Row],[Numeric Month]],$N$5:$N$11,$O$5:$O$11)</f>
        <v>Oct</v>
      </c>
      <c r="K1323" t="str">
        <f>_xlfn.XLOOKUP(Table6[[#This Row],[Loan Date]],$Q$5:$Q$152,$R$5:$R$152)</f>
        <v>Friday</v>
      </c>
      <c r="L1323" t="str">
        <f>_xlfn.XLOOKUP(Table6[[#This Row],[Loan Date]],$Q$5:$Q$152,$S$5:$S$152)</f>
        <v>Week 2</v>
      </c>
    </row>
    <row r="1324" spans="1:12" x14ac:dyDescent="0.2">
      <c r="A1324" s="1">
        <v>44841</v>
      </c>
      <c r="B1324" t="s">
        <v>7</v>
      </c>
      <c r="C1324" s="1">
        <v>44848</v>
      </c>
      <c r="D1324" t="s">
        <v>1532</v>
      </c>
      <c r="E1324" t="s">
        <v>3</v>
      </c>
      <c r="F1324" t="s">
        <v>2</v>
      </c>
      <c r="G1324" t="s">
        <v>1</v>
      </c>
      <c r="H1324" t="s">
        <v>1282</v>
      </c>
      <c r="I1324">
        <f>MONTH(Table6[[#This Row],[Loan Date]])</f>
        <v>10</v>
      </c>
      <c r="J1324" t="str">
        <f>_xlfn.XLOOKUP(Table6[[#This Row],[Numeric Month]],$N$5:$N$11,$O$5:$O$11)</f>
        <v>Oct</v>
      </c>
      <c r="K1324" t="str">
        <f>_xlfn.XLOOKUP(Table6[[#This Row],[Loan Date]],$Q$5:$Q$152,$R$5:$R$152)</f>
        <v>Friday</v>
      </c>
      <c r="L1324" t="str">
        <f>_xlfn.XLOOKUP(Table6[[#This Row],[Loan Date]],$Q$5:$Q$152,$S$5:$S$152)</f>
        <v>Week 2</v>
      </c>
    </row>
    <row r="1325" spans="1:12" x14ac:dyDescent="0.2">
      <c r="A1325" s="1">
        <v>44841</v>
      </c>
      <c r="B1325" t="s">
        <v>5</v>
      </c>
      <c r="C1325" s="1">
        <v>44841</v>
      </c>
      <c r="D1325" t="s">
        <v>30</v>
      </c>
      <c r="E1325" t="s">
        <v>23</v>
      </c>
      <c r="F1325" t="s">
        <v>23</v>
      </c>
      <c r="G1325" t="s">
        <v>20</v>
      </c>
      <c r="H1325" t="s">
        <v>1282</v>
      </c>
      <c r="I1325">
        <f>MONTH(Table6[[#This Row],[Loan Date]])</f>
        <v>10</v>
      </c>
      <c r="J1325" t="str">
        <f>_xlfn.XLOOKUP(Table6[[#This Row],[Numeric Month]],$N$5:$N$11,$O$5:$O$11)</f>
        <v>Oct</v>
      </c>
      <c r="K1325" t="str">
        <f>_xlfn.XLOOKUP(Table6[[#This Row],[Loan Date]],$Q$5:$Q$152,$R$5:$R$152)</f>
        <v>Friday</v>
      </c>
      <c r="L1325" t="str">
        <f>_xlfn.XLOOKUP(Table6[[#This Row],[Loan Date]],$Q$5:$Q$152,$S$5:$S$152)</f>
        <v>Week 2</v>
      </c>
    </row>
    <row r="1326" spans="1:12" x14ac:dyDescent="0.2">
      <c r="A1326" s="1">
        <v>44841</v>
      </c>
      <c r="B1326" t="s">
        <v>5</v>
      </c>
      <c r="C1326" s="1">
        <v>44848</v>
      </c>
      <c r="D1326" t="s">
        <v>277</v>
      </c>
      <c r="E1326" t="s">
        <v>52</v>
      </c>
      <c r="F1326" t="s">
        <v>51</v>
      </c>
      <c r="G1326" t="s">
        <v>1</v>
      </c>
      <c r="H1326" t="s">
        <v>1282</v>
      </c>
      <c r="I1326">
        <f>MONTH(Table6[[#This Row],[Loan Date]])</f>
        <v>10</v>
      </c>
      <c r="J1326" t="str">
        <f>_xlfn.XLOOKUP(Table6[[#This Row],[Numeric Month]],$N$5:$N$11,$O$5:$O$11)</f>
        <v>Oct</v>
      </c>
      <c r="K1326" t="str">
        <f>_xlfn.XLOOKUP(Table6[[#This Row],[Loan Date]],$Q$5:$Q$152,$R$5:$R$152)</f>
        <v>Friday</v>
      </c>
      <c r="L1326" t="str">
        <f>_xlfn.XLOOKUP(Table6[[#This Row],[Loan Date]],$Q$5:$Q$152,$S$5:$S$152)</f>
        <v>Week 2</v>
      </c>
    </row>
    <row r="1327" spans="1:12" x14ac:dyDescent="0.2">
      <c r="A1327" s="1">
        <v>44841</v>
      </c>
      <c r="B1327" t="s">
        <v>5</v>
      </c>
      <c r="C1327" s="1">
        <v>44841</v>
      </c>
      <c r="D1327" t="s">
        <v>457</v>
      </c>
      <c r="E1327" t="s">
        <v>41</v>
      </c>
      <c r="F1327" t="s">
        <v>40</v>
      </c>
      <c r="G1327" t="s">
        <v>39</v>
      </c>
      <c r="H1327" t="s">
        <v>1282</v>
      </c>
      <c r="I1327">
        <f>MONTH(Table6[[#This Row],[Loan Date]])</f>
        <v>10</v>
      </c>
      <c r="J1327" t="str">
        <f>_xlfn.XLOOKUP(Table6[[#This Row],[Numeric Month]],$N$5:$N$11,$O$5:$O$11)</f>
        <v>Oct</v>
      </c>
      <c r="K1327" t="str">
        <f>_xlfn.XLOOKUP(Table6[[#This Row],[Loan Date]],$Q$5:$Q$152,$R$5:$R$152)</f>
        <v>Friday</v>
      </c>
      <c r="L1327" t="str">
        <f>_xlfn.XLOOKUP(Table6[[#This Row],[Loan Date]],$Q$5:$Q$152,$S$5:$S$152)</f>
        <v>Week 2</v>
      </c>
    </row>
    <row r="1328" spans="1:12" x14ac:dyDescent="0.2">
      <c r="A1328" s="1">
        <v>44841</v>
      </c>
      <c r="B1328" t="s">
        <v>7</v>
      </c>
      <c r="C1328" s="1">
        <v>44848</v>
      </c>
      <c r="D1328" t="s">
        <v>207</v>
      </c>
      <c r="E1328" t="s">
        <v>9</v>
      </c>
      <c r="F1328" t="s">
        <v>8</v>
      </c>
      <c r="G1328" t="s">
        <v>1</v>
      </c>
      <c r="H1328" t="s">
        <v>1282</v>
      </c>
      <c r="I1328">
        <f>MONTH(Table6[[#This Row],[Loan Date]])</f>
        <v>10</v>
      </c>
      <c r="J1328" t="str">
        <f>_xlfn.XLOOKUP(Table6[[#This Row],[Numeric Month]],$N$5:$N$11,$O$5:$O$11)</f>
        <v>Oct</v>
      </c>
      <c r="K1328" t="str">
        <f>_xlfn.XLOOKUP(Table6[[#This Row],[Loan Date]],$Q$5:$Q$152,$R$5:$R$152)</f>
        <v>Friday</v>
      </c>
      <c r="L1328" t="str">
        <f>_xlfn.XLOOKUP(Table6[[#This Row],[Loan Date]],$Q$5:$Q$152,$S$5:$S$152)</f>
        <v>Week 2</v>
      </c>
    </row>
    <row r="1329" spans="1:12" x14ac:dyDescent="0.2">
      <c r="A1329" s="1">
        <v>44841</v>
      </c>
      <c r="B1329" t="s">
        <v>5</v>
      </c>
      <c r="C1329" s="1">
        <v>44855</v>
      </c>
      <c r="D1329" t="s">
        <v>1531</v>
      </c>
      <c r="E1329" t="s">
        <v>9</v>
      </c>
      <c r="F1329" t="s">
        <v>8</v>
      </c>
      <c r="G1329" t="s">
        <v>1</v>
      </c>
      <c r="H1329" t="s">
        <v>1282</v>
      </c>
      <c r="I1329">
        <f>MONTH(Table6[[#This Row],[Loan Date]])</f>
        <v>10</v>
      </c>
      <c r="J1329" t="str">
        <f>_xlfn.XLOOKUP(Table6[[#This Row],[Numeric Month]],$N$5:$N$11,$O$5:$O$11)</f>
        <v>Oct</v>
      </c>
      <c r="K1329" t="str">
        <f>_xlfn.XLOOKUP(Table6[[#This Row],[Loan Date]],$Q$5:$Q$152,$R$5:$R$152)</f>
        <v>Friday</v>
      </c>
      <c r="L1329" t="str">
        <f>_xlfn.XLOOKUP(Table6[[#This Row],[Loan Date]],$Q$5:$Q$152,$S$5:$S$152)</f>
        <v>Week 2</v>
      </c>
    </row>
    <row r="1330" spans="1:12" x14ac:dyDescent="0.2">
      <c r="A1330" s="1">
        <v>44841</v>
      </c>
      <c r="B1330" t="s">
        <v>7</v>
      </c>
      <c r="C1330" s="1">
        <v>44841</v>
      </c>
      <c r="D1330" t="s">
        <v>1524</v>
      </c>
      <c r="E1330" t="s">
        <v>23</v>
      </c>
      <c r="F1330" t="s">
        <v>23</v>
      </c>
      <c r="G1330" t="s">
        <v>20</v>
      </c>
      <c r="H1330" t="s">
        <v>1282</v>
      </c>
      <c r="I1330">
        <f>MONTH(Table6[[#This Row],[Loan Date]])</f>
        <v>10</v>
      </c>
      <c r="J1330" t="str">
        <f>_xlfn.XLOOKUP(Table6[[#This Row],[Numeric Month]],$N$5:$N$11,$O$5:$O$11)</f>
        <v>Oct</v>
      </c>
      <c r="K1330" t="str">
        <f>_xlfn.XLOOKUP(Table6[[#This Row],[Loan Date]],$Q$5:$Q$152,$R$5:$R$152)</f>
        <v>Friday</v>
      </c>
      <c r="L1330" t="str">
        <f>_xlfn.XLOOKUP(Table6[[#This Row],[Loan Date]],$Q$5:$Q$152,$S$5:$S$152)</f>
        <v>Week 2</v>
      </c>
    </row>
    <row r="1331" spans="1:12" x14ac:dyDescent="0.2">
      <c r="A1331" s="1">
        <v>44841</v>
      </c>
      <c r="B1331" t="s">
        <v>7</v>
      </c>
      <c r="C1331" s="1">
        <v>44841</v>
      </c>
      <c r="D1331" t="s">
        <v>409</v>
      </c>
      <c r="E1331" t="s">
        <v>21</v>
      </c>
      <c r="F1331" t="s">
        <v>21</v>
      </c>
      <c r="G1331" t="s">
        <v>20</v>
      </c>
      <c r="H1331" t="s">
        <v>1282</v>
      </c>
      <c r="I1331">
        <f>MONTH(Table6[[#This Row],[Loan Date]])</f>
        <v>10</v>
      </c>
      <c r="J1331" t="str">
        <f>_xlfn.XLOOKUP(Table6[[#This Row],[Numeric Month]],$N$5:$N$11,$O$5:$O$11)</f>
        <v>Oct</v>
      </c>
      <c r="K1331" t="str">
        <f>_xlfn.XLOOKUP(Table6[[#This Row],[Loan Date]],$Q$5:$Q$152,$R$5:$R$152)</f>
        <v>Friday</v>
      </c>
      <c r="L1331" t="str">
        <f>_xlfn.XLOOKUP(Table6[[#This Row],[Loan Date]],$Q$5:$Q$152,$S$5:$S$152)</f>
        <v>Week 2</v>
      </c>
    </row>
    <row r="1332" spans="1:12" x14ac:dyDescent="0.2">
      <c r="A1332" s="1">
        <v>44841</v>
      </c>
      <c r="B1332" t="s">
        <v>7</v>
      </c>
      <c r="C1332" s="1">
        <v>44841</v>
      </c>
      <c r="D1332" t="s">
        <v>116</v>
      </c>
      <c r="E1332" t="s">
        <v>23</v>
      </c>
      <c r="F1332" t="s">
        <v>23</v>
      </c>
      <c r="G1332" t="s">
        <v>20</v>
      </c>
      <c r="H1332" t="s">
        <v>1282</v>
      </c>
      <c r="I1332">
        <f>MONTH(Table6[[#This Row],[Loan Date]])</f>
        <v>10</v>
      </c>
      <c r="J1332" t="str">
        <f>_xlfn.XLOOKUP(Table6[[#This Row],[Numeric Month]],$N$5:$N$11,$O$5:$O$11)</f>
        <v>Oct</v>
      </c>
      <c r="K1332" t="str">
        <f>_xlfn.XLOOKUP(Table6[[#This Row],[Loan Date]],$Q$5:$Q$152,$R$5:$R$152)</f>
        <v>Friday</v>
      </c>
      <c r="L1332" t="str">
        <f>_xlfn.XLOOKUP(Table6[[#This Row],[Loan Date]],$Q$5:$Q$152,$S$5:$S$152)</f>
        <v>Week 2</v>
      </c>
    </row>
    <row r="1333" spans="1:12" x14ac:dyDescent="0.2">
      <c r="A1333" s="1">
        <v>44841</v>
      </c>
      <c r="B1333" t="s">
        <v>7</v>
      </c>
      <c r="C1333" s="1">
        <v>44841</v>
      </c>
      <c r="D1333" t="s">
        <v>409</v>
      </c>
      <c r="E1333" t="s">
        <v>21</v>
      </c>
      <c r="F1333" t="s">
        <v>21</v>
      </c>
      <c r="G1333" t="s">
        <v>20</v>
      </c>
      <c r="H1333" t="s">
        <v>1282</v>
      </c>
      <c r="I1333">
        <f>MONTH(Table6[[#This Row],[Loan Date]])</f>
        <v>10</v>
      </c>
      <c r="J1333" t="str">
        <f>_xlfn.XLOOKUP(Table6[[#This Row],[Numeric Month]],$N$5:$N$11,$O$5:$O$11)</f>
        <v>Oct</v>
      </c>
      <c r="K1333" t="str">
        <f>_xlfn.XLOOKUP(Table6[[#This Row],[Loan Date]],$Q$5:$Q$152,$R$5:$R$152)</f>
        <v>Friday</v>
      </c>
      <c r="L1333" t="str">
        <f>_xlfn.XLOOKUP(Table6[[#This Row],[Loan Date]],$Q$5:$Q$152,$S$5:$S$152)</f>
        <v>Week 2</v>
      </c>
    </row>
    <row r="1334" spans="1:12" x14ac:dyDescent="0.2">
      <c r="A1334" s="1">
        <v>44841</v>
      </c>
      <c r="B1334" t="s">
        <v>7</v>
      </c>
      <c r="C1334" s="1">
        <v>44841</v>
      </c>
      <c r="D1334" t="s">
        <v>926</v>
      </c>
      <c r="E1334" t="s">
        <v>37</v>
      </c>
      <c r="F1334" t="s">
        <v>37</v>
      </c>
      <c r="G1334" t="s">
        <v>20</v>
      </c>
      <c r="H1334" t="s">
        <v>1282</v>
      </c>
      <c r="I1334">
        <f>MONTH(Table6[[#This Row],[Loan Date]])</f>
        <v>10</v>
      </c>
      <c r="J1334" t="str">
        <f>_xlfn.XLOOKUP(Table6[[#This Row],[Numeric Month]],$N$5:$N$11,$O$5:$O$11)</f>
        <v>Oct</v>
      </c>
      <c r="K1334" t="str">
        <f>_xlfn.XLOOKUP(Table6[[#This Row],[Loan Date]],$Q$5:$Q$152,$R$5:$R$152)</f>
        <v>Friday</v>
      </c>
      <c r="L1334" t="str">
        <f>_xlfn.XLOOKUP(Table6[[#This Row],[Loan Date]],$Q$5:$Q$152,$S$5:$S$152)</f>
        <v>Week 2</v>
      </c>
    </row>
    <row r="1335" spans="1:12" x14ac:dyDescent="0.2">
      <c r="A1335" s="1">
        <v>44841</v>
      </c>
      <c r="B1335" t="s">
        <v>7</v>
      </c>
      <c r="C1335" s="1">
        <v>44841</v>
      </c>
      <c r="D1335" t="s">
        <v>1347</v>
      </c>
      <c r="E1335" t="s">
        <v>12</v>
      </c>
      <c r="F1335" t="s">
        <v>12</v>
      </c>
      <c r="G1335" t="s">
        <v>11</v>
      </c>
      <c r="H1335" t="s">
        <v>1282</v>
      </c>
      <c r="I1335">
        <f>MONTH(Table6[[#This Row],[Loan Date]])</f>
        <v>10</v>
      </c>
      <c r="J1335" t="str">
        <f>_xlfn.XLOOKUP(Table6[[#This Row],[Numeric Month]],$N$5:$N$11,$O$5:$O$11)</f>
        <v>Oct</v>
      </c>
      <c r="K1335" t="str">
        <f>_xlfn.XLOOKUP(Table6[[#This Row],[Loan Date]],$Q$5:$Q$152,$R$5:$R$152)</f>
        <v>Friday</v>
      </c>
      <c r="L1335" t="str">
        <f>_xlfn.XLOOKUP(Table6[[#This Row],[Loan Date]],$Q$5:$Q$152,$S$5:$S$152)</f>
        <v>Week 2</v>
      </c>
    </row>
    <row r="1336" spans="1:12" x14ac:dyDescent="0.2">
      <c r="A1336" s="1">
        <v>44841</v>
      </c>
      <c r="B1336" t="s">
        <v>7</v>
      </c>
      <c r="C1336" s="1">
        <v>44841</v>
      </c>
      <c r="D1336" t="s">
        <v>180</v>
      </c>
      <c r="E1336" t="s">
        <v>113</v>
      </c>
      <c r="F1336" t="s">
        <v>113</v>
      </c>
      <c r="G1336" t="s">
        <v>20</v>
      </c>
      <c r="H1336" t="s">
        <v>1282</v>
      </c>
      <c r="I1336">
        <f>MONTH(Table6[[#This Row],[Loan Date]])</f>
        <v>10</v>
      </c>
      <c r="J1336" t="str">
        <f>_xlfn.XLOOKUP(Table6[[#This Row],[Numeric Month]],$N$5:$N$11,$O$5:$O$11)</f>
        <v>Oct</v>
      </c>
      <c r="K1336" t="str">
        <f>_xlfn.XLOOKUP(Table6[[#This Row],[Loan Date]],$Q$5:$Q$152,$R$5:$R$152)</f>
        <v>Friday</v>
      </c>
      <c r="L1336" t="str">
        <f>_xlfn.XLOOKUP(Table6[[#This Row],[Loan Date]],$Q$5:$Q$152,$S$5:$S$152)</f>
        <v>Week 2</v>
      </c>
    </row>
    <row r="1337" spans="1:12" x14ac:dyDescent="0.2">
      <c r="A1337" s="1">
        <v>44841</v>
      </c>
      <c r="B1337" t="s">
        <v>7</v>
      </c>
      <c r="C1337" s="1">
        <v>44841</v>
      </c>
      <c r="D1337" t="s">
        <v>116</v>
      </c>
      <c r="E1337" t="s">
        <v>23</v>
      </c>
      <c r="F1337" t="s">
        <v>23</v>
      </c>
      <c r="G1337" t="s">
        <v>20</v>
      </c>
      <c r="H1337" t="s">
        <v>1282</v>
      </c>
      <c r="I1337">
        <f>MONTH(Table6[[#This Row],[Loan Date]])</f>
        <v>10</v>
      </c>
      <c r="J1337" t="str">
        <f>_xlfn.XLOOKUP(Table6[[#This Row],[Numeric Month]],$N$5:$N$11,$O$5:$O$11)</f>
        <v>Oct</v>
      </c>
      <c r="K1337" t="str">
        <f>_xlfn.XLOOKUP(Table6[[#This Row],[Loan Date]],$Q$5:$Q$152,$R$5:$R$152)</f>
        <v>Friday</v>
      </c>
      <c r="L1337" t="str">
        <f>_xlfn.XLOOKUP(Table6[[#This Row],[Loan Date]],$Q$5:$Q$152,$S$5:$S$152)</f>
        <v>Week 2</v>
      </c>
    </row>
    <row r="1338" spans="1:12" x14ac:dyDescent="0.2">
      <c r="A1338" s="1">
        <v>44841</v>
      </c>
      <c r="B1338" t="s">
        <v>7</v>
      </c>
      <c r="C1338" s="1">
        <v>44841</v>
      </c>
      <c r="D1338" t="s">
        <v>1523</v>
      </c>
      <c r="E1338" t="s">
        <v>21</v>
      </c>
      <c r="F1338" t="s">
        <v>21</v>
      </c>
      <c r="G1338" t="s">
        <v>20</v>
      </c>
      <c r="H1338" t="s">
        <v>1282</v>
      </c>
      <c r="I1338">
        <f>MONTH(Table6[[#This Row],[Loan Date]])</f>
        <v>10</v>
      </c>
      <c r="J1338" t="str">
        <f>_xlfn.XLOOKUP(Table6[[#This Row],[Numeric Month]],$N$5:$N$11,$O$5:$O$11)</f>
        <v>Oct</v>
      </c>
      <c r="K1338" t="str">
        <f>_xlfn.XLOOKUP(Table6[[#This Row],[Loan Date]],$Q$5:$Q$152,$R$5:$R$152)</f>
        <v>Friday</v>
      </c>
      <c r="L1338" t="str">
        <f>_xlfn.XLOOKUP(Table6[[#This Row],[Loan Date]],$Q$5:$Q$152,$S$5:$S$152)</f>
        <v>Week 2</v>
      </c>
    </row>
    <row r="1339" spans="1:12" x14ac:dyDescent="0.2">
      <c r="A1339" s="1">
        <v>44841</v>
      </c>
      <c r="B1339" t="s">
        <v>7</v>
      </c>
      <c r="C1339" s="1">
        <v>44841</v>
      </c>
      <c r="D1339" t="s">
        <v>61</v>
      </c>
      <c r="E1339" t="s">
        <v>44</v>
      </c>
      <c r="F1339" t="s">
        <v>44</v>
      </c>
      <c r="G1339" t="s">
        <v>39</v>
      </c>
      <c r="H1339" t="s">
        <v>1282</v>
      </c>
      <c r="I1339">
        <f>MONTH(Table6[[#This Row],[Loan Date]])</f>
        <v>10</v>
      </c>
      <c r="J1339" t="str">
        <f>_xlfn.XLOOKUP(Table6[[#This Row],[Numeric Month]],$N$5:$N$11,$O$5:$O$11)</f>
        <v>Oct</v>
      </c>
      <c r="K1339" t="str">
        <f>_xlfn.XLOOKUP(Table6[[#This Row],[Loan Date]],$Q$5:$Q$152,$R$5:$R$152)</f>
        <v>Friday</v>
      </c>
      <c r="L1339" t="str">
        <f>_xlfn.XLOOKUP(Table6[[#This Row],[Loan Date]],$Q$5:$Q$152,$S$5:$S$152)</f>
        <v>Week 2</v>
      </c>
    </row>
    <row r="1340" spans="1:12" x14ac:dyDescent="0.2">
      <c r="A1340" s="1">
        <v>44841</v>
      </c>
      <c r="B1340" t="s">
        <v>7</v>
      </c>
      <c r="C1340" s="1">
        <v>44841</v>
      </c>
      <c r="D1340" t="s">
        <v>1524</v>
      </c>
      <c r="E1340" t="s">
        <v>23</v>
      </c>
      <c r="F1340" t="s">
        <v>23</v>
      </c>
      <c r="G1340" t="s">
        <v>20</v>
      </c>
      <c r="H1340" t="s">
        <v>1282</v>
      </c>
      <c r="I1340">
        <f>MONTH(Table6[[#This Row],[Loan Date]])</f>
        <v>10</v>
      </c>
      <c r="J1340" t="str">
        <f>_xlfn.XLOOKUP(Table6[[#This Row],[Numeric Month]],$N$5:$N$11,$O$5:$O$11)</f>
        <v>Oct</v>
      </c>
      <c r="K1340" t="str">
        <f>_xlfn.XLOOKUP(Table6[[#This Row],[Loan Date]],$Q$5:$Q$152,$R$5:$R$152)</f>
        <v>Friday</v>
      </c>
      <c r="L1340" t="str">
        <f>_xlfn.XLOOKUP(Table6[[#This Row],[Loan Date]],$Q$5:$Q$152,$S$5:$S$152)</f>
        <v>Week 2</v>
      </c>
    </row>
    <row r="1341" spans="1:12" x14ac:dyDescent="0.2">
      <c r="A1341" s="1">
        <v>44841</v>
      </c>
      <c r="B1341" t="s">
        <v>7</v>
      </c>
      <c r="C1341" s="1">
        <v>44841</v>
      </c>
      <c r="D1341" t="s">
        <v>197</v>
      </c>
      <c r="E1341" t="s">
        <v>41</v>
      </c>
      <c r="F1341" t="s">
        <v>40</v>
      </c>
      <c r="G1341" t="s">
        <v>39</v>
      </c>
      <c r="H1341" t="s">
        <v>1282</v>
      </c>
      <c r="I1341">
        <f>MONTH(Table6[[#This Row],[Loan Date]])</f>
        <v>10</v>
      </c>
      <c r="J1341" t="str">
        <f>_xlfn.XLOOKUP(Table6[[#This Row],[Numeric Month]],$N$5:$N$11,$O$5:$O$11)</f>
        <v>Oct</v>
      </c>
      <c r="K1341" t="str">
        <f>_xlfn.XLOOKUP(Table6[[#This Row],[Loan Date]],$Q$5:$Q$152,$R$5:$R$152)</f>
        <v>Friday</v>
      </c>
      <c r="L1341" t="str">
        <f>_xlfn.XLOOKUP(Table6[[#This Row],[Loan Date]],$Q$5:$Q$152,$S$5:$S$152)</f>
        <v>Week 2</v>
      </c>
    </row>
    <row r="1342" spans="1:12" x14ac:dyDescent="0.2">
      <c r="A1342" s="1">
        <v>44841</v>
      </c>
      <c r="B1342" t="s">
        <v>5</v>
      </c>
      <c r="C1342" s="1">
        <v>44855</v>
      </c>
      <c r="D1342" t="s">
        <v>1530</v>
      </c>
      <c r="E1342" t="s">
        <v>3</v>
      </c>
      <c r="F1342" t="s">
        <v>2</v>
      </c>
      <c r="G1342" t="s">
        <v>1</v>
      </c>
      <c r="H1342" t="s">
        <v>1282</v>
      </c>
      <c r="I1342">
        <f>MONTH(Table6[[#This Row],[Loan Date]])</f>
        <v>10</v>
      </c>
      <c r="J1342" t="str">
        <f>_xlfn.XLOOKUP(Table6[[#This Row],[Numeric Month]],$N$5:$N$11,$O$5:$O$11)</f>
        <v>Oct</v>
      </c>
      <c r="K1342" t="str">
        <f>_xlfn.XLOOKUP(Table6[[#This Row],[Loan Date]],$Q$5:$Q$152,$R$5:$R$152)</f>
        <v>Friday</v>
      </c>
      <c r="L1342" t="str">
        <f>_xlfn.XLOOKUP(Table6[[#This Row],[Loan Date]],$Q$5:$Q$152,$S$5:$S$152)</f>
        <v>Week 2</v>
      </c>
    </row>
    <row r="1343" spans="1:12" x14ac:dyDescent="0.2">
      <c r="A1343" s="1">
        <v>44841</v>
      </c>
      <c r="B1343" t="s">
        <v>5</v>
      </c>
      <c r="C1343" s="1">
        <v>44841</v>
      </c>
      <c r="D1343" t="s">
        <v>1460</v>
      </c>
      <c r="E1343" t="s">
        <v>37</v>
      </c>
      <c r="F1343" t="s">
        <v>37</v>
      </c>
      <c r="G1343" t="s">
        <v>20</v>
      </c>
      <c r="H1343" t="s">
        <v>1282</v>
      </c>
      <c r="I1343">
        <f>MONTH(Table6[[#This Row],[Loan Date]])</f>
        <v>10</v>
      </c>
      <c r="J1343" t="str">
        <f>_xlfn.XLOOKUP(Table6[[#This Row],[Numeric Month]],$N$5:$N$11,$O$5:$O$11)</f>
        <v>Oct</v>
      </c>
      <c r="K1343" t="str">
        <f>_xlfn.XLOOKUP(Table6[[#This Row],[Loan Date]],$Q$5:$Q$152,$R$5:$R$152)</f>
        <v>Friday</v>
      </c>
      <c r="L1343" t="str">
        <f>_xlfn.XLOOKUP(Table6[[#This Row],[Loan Date]],$Q$5:$Q$152,$S$5:$S$152)</f>
        <v>Week 2</v>
      </c>
    </row>
    <row r="1344" spans="1:12" x14ac:dyDescent="0.2">
      <c r="A1344" s="1">
        <v>44841</v>
      </c>
      <c r="B1344" t="s">
        <v>7</v>
      </c>
      <c r="C1344" s="1">
        <v>44848</v>
      </c>
      <c r="D1344" t="s">
        <v>1466</v>
      </c>
      <c r="E1344" t="s">
        <v>204</v>
      </c>
      <c r="F1344" t="s">
        <v>2</v>
      </c>
      <c r="G1344" t="s">
        <v>1</v>
      </c>
      <c r="H1344" t="s">
        <v>1282</v>
      </c>
      <c r="I1344">
        <f>MONTH(Table6[[#This Row],[Loan Date]])</f>
        <v>10</v>
      </c>
      <c r="J1344" t="str">
        <f>_xlfn.XLOOKUP(Table6[[#This Row],[Numeric Month]],$N$5:$N$11,$O$5:$O$11)</f>
        <v>Oct</v>
      </c>
      <c r="K1344" t="str">
        <f>_xlfn.XLOOKUP(Table6[[#This Row],[Loan Date]],$Q$5:$Q$152,$R$5:$R$152)</f>
        <v>Friday</v>
      </c>
      <c r="L1344" t="str">
        <f>_xlfn.XLOOKUP(Table6[[#This Row],[Loan Date]],$Q$5:$Q$152,$S$5:$S$152)</f>
        <v>Week 2</v>
      </c>
    </row>
    <row r="1345" spans="1:12" x14ac:dyDescent="0.2">
      <c r="A1345" s="1">
        <v>44841</v>
      </c>
      <c r="B1345" t="s">
        <v>7</v>
      </c>
      <c r="C1345" s="1">
        <v>44841</v>
      </c>
      <c r="D1345" t="s">
        <v>1312</v>
      </c>
      <c r="E1345" t="s">
        <v>168</v>
      </c>
      <c r="F1345" t="s">
        <v>168</v>
      </c>
      <c r="G1345" t="s">
        <v>20</v>
      </c>
      <c r="H1345" t="s">
        <v>1282</v>
      </c>
      <c r="I1345">
        <f>MONTH(Table6[[#This Row],[Loan Date]])</f>
        <v>10</v>
      </c>
      <c r="J1345" t="str">
        <f>_xlfn.XLOOKUP(Table6[[#This Row],[Numeric Month]],$N$5:$N$11,$O$5:$O$11)</f>
        <v>Oct</v>
      </c>
      <c r="K1345" t="str">
        <f>_xlfn.XLOOKUP(Table6[[#This Row],[Loan Date]],$Q$5:$Q$152,$R$5:$R$152)</f>
        <v>Friday</v>
      </c>
      <c r="L1345" t="str">
        <f>_xlfn.XLOOKUP(Table6[[#This Row],[Loan Date]],$Q$5:$Q$152,$S$5:$S$152)</f>
        <v>Week 2</v>
      </c>
    </row>
    <row r="1346" spans="1:12" x14ac:dyDescent="0.2">
      <c r="A1346" s="1">
        <v>44841</v>
      </c>
      <c r="B1346" t="s">
        <v>7</v>
      </c>
      <c r="C1346" s="1">
        <v>44848</v>
      </c>
      <c r="D1346" t="s">
        <v>350</v>
      </c>
      <c r="E1346" t="s">
        <v>204</v>
      </c>
      <c r="F1346" t="s">
        <v>2</v>
      </c>
      <c r="G1346" t="s">
        <v>1</v>
      </c>
      <c r="H1346" t="s">
        <v>1282</v>
      </c>
      <c r="I1346">
        <f>MONTH(Table6[[#This Row],[Loan Date]])</f>
        <v>10</v>
      </c>
      <c r="J1346" t="str">
        <f>_xlfn.XLOOKUP(Table6[[#This Row],[Numeric Month]],$N$5:$N$11,$O$5:$O$11)</f>
        <v>Oct</v>
      </c>
      <c r="K1346" t="str">
        <f>_xlfn.XLOOKUP(Table6[[#This Row],[Loan Date]],$Q$5:$Q$152,$R$5:$R$152)</f>
        <v>Friday</v>
      </c>
      <c r="L1346" t="str">
        <f>_xlfn.XLOOKUP(Table6[[#This Row],[Loan Date]],$Q$5:$Q$152,$S$5:$S$152)</f>
        <v>Week 2</v>
      </c>
    </row>
    <row r="1347" spans="1:12" x14ac:dyDescent="0.2">
      <c r="A1347" s="1">
        <v>44841</v>
      </c>
      <c r="B1347" t="s">
        <v>7</v>
      </c>
      <c r="C1347" s="1">
        <v>44848</v>
      </c>
      <c r="D1347" t="s">
        <v>353</v>
      </c>
      <c r="E1347" t="s">
        <v>52</v>
      </c>
      <c r="F1347" t="s">
        <v>51</v>
      </c>
      <c r="G1347" t="s">
        <v>1</v>
      </c>
      <c r="H1347" t="s">
        <v>1282</v>
      </c>
      <c r="I1347">
        <f>MONTH(Table6[[#This Row],[Loan Date]])</f>
        <v>10</v>
      </c>
      <c r="J1347" t="str">
        <f>_xlfn.XLOOKUP(Table6[[#This Row],[Numeric Month]],$N$5:$N$11,$O$5:$O$11)</f>
        <v>Oct</v>
      </c>
      <c r="K1347" t="str">
        <f>_xlfn.XLOOKUP(Table6[[#This Row],[Loan Date]],$Q$5:$Q$152,$R$5:$R$152)</f>
        <v>Friday</v>
      </c>
      <c r="L1347" t="str">
        <f>_xlfn.XLOOKUP(Table6[[#This Row],[Loan Date]],$Q$5:$Q$152,$S$5:$S$152)</f>
        <v>Week 2</v>
      </c>
    </row>
    <row r="1348" spans="1:12" x14ac:dyDescent="0.2">
      <c r="A1348" s="1">
        <v>44841</v>
      </c>
      <c r="B1348" t="s">
        <v>7</v>
      </c>
      <c r="C1348" s="1">
        <v>44848</v>
      </c>
      <c r="D1348" t="s">
        <v>569</v>
      </c>
      <c r="E1348" t="s">
        <v>52</v>
      </c>
      <c r="F1348" t="s">
        <v>51</v>
      </c>
      <c r="G1348" t="s">
        <v>1</v>
      </c>
      <c r="H1348" t="s">
        <v>1282</v>
      </c>
      <c r="I1348">
        <f>MONTH(Table6[[#This Row],[Loan Date]])</f>
        <v>10</v>
      </c>
      <c r="J1348" t="str">
        <f>_xlfn.XLOOKUP(Table6[[#This Row],[Numeric Month]],$N$5:$N$11,$O$5:$O$11)</f>
        <v>Oct</v>
      </c>
      <c r="K1348" t="str">
        <f>_xlfn.XLOOKUP(Table6[[#This Row],[Loan Date]],$Q$5:$Q$152,$R$5:$R$152)</f>
        <v>Friday</v>
      </c>
      <c r="L1348" t="str">
        <f>_xlfn.XLOOKUP(Table6[[#This Row],[Loan Date]],$Q$5:$Q$152,$S$5:$S$152)</f>
        <v>Week 2</v>
      </c>
    </row>
    <row r="1349" spans="1:12" x14ac:dyDescent="0.2">
      <c r="A1349" s="1">
        <v>44841</v>
      </c>
      <c r="B1349" t="s">
        <v>7</v>
      </c>
      <c r="C1349" s="1">
        <v>44841</v>
      </c>
      <c r="D1349" t="s">
        <v>1041</v>
      </c>
      <c r="E1349" t="s">
        <v>23</v>
      </c>
      <c r="F1349" t="s">
        <v>23</v>
      </c>
      <c r="G1349" t="s">
        <v>20</v>
      </c>
      <c r="H1349" t="s">
        <v>1282</v>
      </c>
      <c r="I1349">
        <f>MONTH(Table6[[#This Row],[Loan Date]])</f>
        <v>10</v>
      </c>
      <c r="J1349" t="str">
        <f>_xlfn.XLOOKUP(Table6[[#This Row],[Numeric Month]],$N$5:$N$11,$O$5:$O$11)</f>
        <v>Oct</v>
      </c>
      <c r="K1349" t="str">
        <f>_xlfn.XLOOKUP(Table6[[#This Row],[Loan Date]],$Q$5:$Q$152,$R$5:$R$152)</f>
        <v>Friday</v>
      </c>
      <c r="L1349" t="str">
        <f>_xlfn.XLOOKUP(Table6[[#This Row],[Loan Date]],$Q$5:$Q$152,$S$5:$S$152)</f>
        <v>Week 2</v>
      </c>
    </row>
    <row r="1350" spans="1:12" x14ac:dyDescent="0.2">
      <c r="A1350" s="1">
        <v>44841</v>
      </c>
      <c r="B1350" t="s">
        <v>7</v>
      </c>
      <c r="C1350" s="1">
        <v>44841</v>
      </c>
      <c r="D1350" t="s">
        <v>389</v>
      </c>
      <c r="E1350" t="s">
        <v>65</v>
      </c>
      <c r="F1350" t="s">
        <v>65</v>
      </c>
      <c r="G1350" t="s">
        <v>20</v>
      </c>
      <c r="H1350" t="s">
        <v>1282</v>
      </c>
      <c r="I1350">
        <f>MONTH(Table6[[#This Row],[Loan Date]])</f>
        <v>10</v>
      </c>
      <c r="J1350" t="str">
        <f>_xlfn.XLOOKUP(Table6[[#This Row],[Numeric Month]],$N$5:$N$11,$O$5:$O$11)</f>
        <v>Oct</v>
      </c>
      <c r="K1350" t="str">
        <f>_xlfn.XLOOKUP(Table6[[#This Row],[Loan Date]],$Q$5:$Q$152,$R$5:$R$152)</f>
        <v>Friday</v>
      </c>
      <c r="L1350" t="str">
        <f>_xlfn.XLOOKUP(Table6[[#This Row],[Loan Date]],$Q$5:$Q$152,$S$5:$S$152)</f>
        <v>Week 2</v>
      </c>
    </row>
    <row r="1351" spans="1:12" x14ac:dyDescent="0.2">
      <c r="A1351" s="1">
        <v>44841</v>
      </c>
      <c r="B1351" t="s">
        <v>5</v>
      </c>
      <c r="C1351" s="1">
        <v>44841</v>
      </c>
      <c r="D1351" t="s">
        <v>1406</v>
      </c>
      <c r="E1351" t="s">
        <v>12</v>
      </c>
      <c r="F1351" t="s">
        <v>12</v>
      </c>
      <c r="G1351" t="s">
        <v>11</v>
      </c>
      <c r="H1351" t="s">
        <v>1282</v>
      </c>
      <c r="I1351">
        <f>MONTH(Table6[[#This Row],[Loan Date]])</f>
        <v>10</v>
      </c>
      <c r="J1351" t="str">
        <f>_xlfn.XLOOKUP(Table6[[#This Row],[Numeric Month]],$N$5:$N$11,$O$5:$O$11)</f>
        <v>Oct</v>
      </c>
      <c r="K1351" t="str">
        <f>_xlfn.XLOOKUP(Table6[[#This Row],[Loan Date]],$Q$5:$Q$152,$R$5:$R$152)</f>
        <v>Friday</v>
      </c>
      <c r="L1351" t="str">
        <f>_xlfn.XLOOKUP(Table6[[#This Row],[Loan Date]],$Q$5:$Q$152,$S$5:$S$152)</f>
        <v>Week 2</v>
      </c>
    </row>
    <row r="1352" spans="1:12" x14ac:dyDescent="0.2">
      <c r="A1352" s="1">
        <v>44841</v>
      </c>
      <c r="B1352" t="s">
        <v>5</v>
      </c>
      <c r="C1352" s="1">
        <v>44848</v>
      </c>
      <c r="D1352" t="s">
        <v>294</v>
      </c>
      <c r="E1352" t="s">
        <v>52</v>
      </c>
      <c r="F1352" t="s">
        <v>51</v>
      </c>
      <c r="G1352" t="s">
        <v>1</v>
      </c>
      <c r="H1352" t="s">
        <v>1282</v>
      </c>
      <c r="I1352">
        <f>MONTH(Table6[[#This Row],[Loan Date]])</f>
        <v>10</v>
      </c>
      <c r="J1352" t="str">
        <f>_xlfn.XLOOKUP(Table6[[#This Row],[Numeric Month]],$N$5:$N$11,$O$5:$O$11)</f>
        <v>Oct</v>
      </c>
      <c r="K1352" t="str">
        <f>_xlfn.XLOOKUP(Table6[[#This Row],[Loan Date]],$Q$5:$Q$152,$R$5:$R$152)</f>
        <v>Friday</v>
      </c>
      <c r="L1352" t="str">
        <f>_xlfn.XLOOKUP(Table6[[#This Row],[Loan Date]],$Q$5:$Q$152,$S$5:$S$152)</f>
        <v>Week 2</v>
      </c>
    </row>
    <row r="1353" spans="1:12" x14ac:dyDescent="0.2">
      <c r="A1353" s="1">
        <v>44841</v>
      </c>
      <c r="B1353" t="s">
        <v>7</v>
      </c>
      <c r="C1353" s="1">
        <v>44855</v>
      </c>
      <c r="D1353" t="s">
        <v>1047</v>
      </c>
      <c r="E1353" t="s">
        <v>9</v>
      </c>
      <c r="F1353" t="s">
        <v>8</v>
      </c>
      <c r="G1353" t="s">
        <v>1</v>
      </c>
      <c r="H1353" t="s">
        <v>1282</v>
      </c>
      <c r="I1353">
        <f>MONTH(Table6[[#This Row],[Loan Date]])</f>
        <v>10</v>
      </c>
      <c r="J1353" t="str">
        <f>_xlfn.XLOOKUP(Table6[[#This Row],[Numeric Month]],$N$5:$N$11,$O$5:$O$11)</f>
        <v>Oct</v>
      </c>
      <c r="K1353" t="str">
        <f>_xlfn.XLOOKUP(Table6[[#This Row],[Loan Date]],$Q$5:$Q$152,$R$5:$R$152)</f>
        <v>Friday</v>
      </c>
      <c r="L1353" t="str">
        <f>_xlfn.XLOOKUP(Table6[[#This Row],[Loan Date]],$Q$5:$Q$152,$S$5:$S$152)</f>
        <v>Week 2</v>
      </c>
    </row>
    <row r="1354" spans="1:12" x14ac:dyDescent="0.2">
      <c r="A1354" s="1">
        <v>44841</v>
      </c>
      <c r="B1354" t="s">
        <v>7</v>
      </c>
      <c r="C1354" s="1">
        <v>44841</v>
      </c>
      <c r="D1354" t="s">
        <v>158</v>
      </c>
      <c r="E1354" t="s">
        <v>23</v>
      </c>
      <c r="F1354" t="s">
        <v>23</v>
      </c>
      <c r="G1354" t="s">
        <v>20</v>
      </c>
      <c r="H1354" t="s">
        <v>1282</v>
      </c>
      <c r="I1354">
        <f>MONTH(Table6[[#This Row],[Loan Date]])</f>
        <v>10</v>
      </c>
      <c r="J1354" t="str">
        <f>_xlfn.XLOOKUP(Table6[[#This Row],[Numeric Month]],$N$5:$N$11,$O$5:$O$11)</f>
        <v>Oct</v>
      </c>
      <c r="K1354" t="str">
        <f>_xlfn.XLOOKUP(Table6[[#This Row],[Loan Date]],$Q$5:$Q$152,$R$5:$R$152)</f>
        <v>Friday</v>
      </c>
      <c r="L1354" t="str">
        <f>_xlfn.XLOOKUP(Table6[[#This Row],[Loan Date]],$Q$5:$Q$152,$S$5:$S$152)</f>
        <v>Week 2</v>
      </c>
    </row>
    <row r="1355" spans="1:12" x14ac:dyDescent="0.2">
      <c r="A1355" s="1">
        <v>44841</v>
      </c>
      <c r="B1355" t="s">
        <v>7</v>
      </c>
      <c r="C1355" s="1">
        <v>44841</v>
      </c>
      <c r="D1355" t="s">
        <v>1491</v>
      </c>
      <c r="E1355" t="s">
        <v>23</v>
      </c>
      <c r="F1355" t="s">
        <v>23</v>
      </c>
      <c r="G1355" t="s">
        <v>20</v>
      </c>
      <c r="H1355" t="s">
        <v>1282</v>
      </c>
      <c r="I1355">
        <f>MONTH(Table6[[#This Row],[Loan Date]])</f>
        <v>10</v>
      </c>
      <c r="J1355" t="str">
        <f>_xlfn.XLOOKUP(Table6[[#This Row],[Numeric Month]],$N$5:$N$11,$O$5:$O$11)</f>
        <v>Oct</v>
      </c>
      <c r="K1355" t="str">
        <f>_xlfn.XLOOKUP(Table6[[#This Row],[Loan Date]],$Q$5:$Q$152,$R$5:$R$152)</f>
        <v>Friday</v>
      </c>
      <c r="L1355" t="str">
        <f>_xlfn.XLOOKUP(Table6[[#This Row],[Loan Date]],$Q$5:$Q$152,$S$5:$S$152)</f>
        <v>Week 2</v>
      </c>
    </row>
    <row r="1356" spans="1:12" x14ac:dyDescent="0.2">
      <c r="A1356" s="1">
        <v>44841</v>
      </c>
      <c r="B1356" t="s">
        <v>7</v>
      </c>
      <c r="C1356" s="1">
        <v>44841</v>
      </c>
      <c r="D1356" t="s">
        <v>1523</v>
      </c>
      <c r="E1356" t="s">
        <v>21</v>
      </c>
      <c r="F1356" t="s">
        <v>21</v>
      </c>
      <c r="G1356" t="s">
        <v>20</v>
      </c>
      <c r="H1356" t="s">
        <v>1282</v>
      </c>
      <c r="I1356">
        <f>MONTH(Table6[[#This Row],[Loan Date]])</f>
        <v>10</v>
      </c>
      <c r="J1356" t="str">
        <f>_xlfn.XLOOKUP(Table6[[#This Row],[Numeric Month]],$N$5:$N$11,$O$5:$O$11)</f>
        <v>Oct</v>
      </c>
      <c r="K1356" t="str">
        <f>_xlfn.XLOOKUP(Table6[[#This Row],[Loan Date]],$Q$5:$Q$152,$R$5:$R$152)</f>
        <v>Friday</v>
      </c>
      <c r="L1356" t="str">
        <f>_xlfn.XLOOKUP(Table6[[#This Row],[Loan Date]],$Q$5:$Q$152,$S$5:$S$152)</f>
        <v>Week 2</v>
      </c>
    </row>
    <row r="1357" spans="1:12" x14ac:dyDescent="0.2">
      <c r="A1357" s="1">
        <v>44841</v>
      </c>
      <c r="B1357" t="s">
        <v>7</v>
      </c>
      <c r="C1357" s="1">
        <v>44841</v>
      </c>
      <c r="D1357" t="s">
        <v>343</v>
      </c>
      <c r="E1357" t="s">
        <v>23</v>
      </c>
      <c r="F1357" t="s">
        <v>23</v>
      </c>
      <c r="G1357" t="s">
        <v>20</v>
      </c>
      <c r="H1357" t="s">
        <v>1282</v>
      </c>
      <c r="I1357">
        <f>MONTH(Table6[[#This Row],[Loan Date]])</f>
        <v>10</v>
      </c>
      <c r="J1357" t="str">
        <f>_xlfn.XLOOKUP(Table6[[#This Row],[Numeric Month]],$N$5:$N$11,$O$5:$O$11)</f>
        <v>Oct</v>
      </c>
      <c r="K1357" t="str">
        <f>_xlfn.XLOOKUP(Table6[[#This Row],[Loan Date]],$Q$5:$Q$152,$R$5:$R$152)</f>
        <v>Friday</v>
      </c>
      <c r="L1357" t="str">
        <f>_xlfn.XLOOKUP(Table6[[#This Row],[Loan Date]],$Q$5:$Q$152,$S$5:$S$152)</f>
        <v>Week 2</v>
      </c>
    </row>
    <row r="1358" spans="1:12" x14ac:dyDescent="0.2">
      <c r="A1358" s="1">
        <v>44841</v>
      </c>
      <c r="B1358" t="s">
        <v>7</v>
      </c>
      <c r="C1358" s="1">
        <v>44841</v>
      </c>
      <c r="D1358" t="s">
        <v>497</v>
      </c>
      <c r="E1358" t="s">
        <v>21</v>
      </c>
      <c r="F1358" t="s">
        <v>21</v>
      </c>
      <c r="G1358" t="s">
        <v>20</v>
      </c>
      <c r="H1358" t="s">
        <v>1282</v>
      </c>
      <c r="I1358">
        <f>MONTH(Table6[[#This Row],[Loan Date]])</f>
        <v>10</v>
      </c>
      <c r="J1358" t="str">
        <f>_xlfn.XLOOKUP(Table6[[#This Row],[Numeric Month]],$N$5:$N$11,$O$5:$O$11)</f>
        <v>Oct</v>
      </c>
      <c r="K1358" t="str">
        <f>_xlfn.XLOOKUP(Table6[[#This Row],[Loan Date]],$Q$5:$Q$152,$R$5:$R$152)</f>
        <v>Friday</v>
      </c>
      <c r="L1358" t="str">
        <f>_xlfn.XLOOKUP(Table6[[#This Row],[Loan Date]],$Q$5:$Q$152,$S$5:$S$152)</f>
        <v>Week 2</v>
      </c>
    </row>
    <row r="1359" spans="1:12" x14ac:dyDescent="0.2">
      <c r="A1359" s="1">
        <v>44841</v>
      </c>
      <c r="B1359" t="s">
        <v>7</v>
      </c>
      <c r="C1359" s="1">
        <v>44841</v>
      </c>
      <c r="D1359" t="s">
        <v>1529</v>
      </c>
      <c r="E1359" t="s">
        <v>23</v>
      </c>
      <c r="F1359" t="s">
        <v>23</v>
      </c>
      <c r="G1359" t="s">
        <v>20</v>
      </c>
      <c r="H1359" t="s">
        <v>1282</v>
      </c>
      <c r="I1359">
        <f>MONTH(Table6[[#This Row],[Loan Date]])</f>
        <v>10</v>
      </c>
      <c r="J1359" t="str">
        <f>_xlfn.XLOOKUP(Table6[[#This Row],[Numeric Month]],$N$5:$N$11,$O$5:$O$11)</f>
        <v>Oct</v>
      </c>
      <c r="K1359" t="str">
        <f>_xlfn.XLOOKUP(Table6[[#This Row],[Loan Date]],$Q$5:$Q$152,$R$5:$R$152)</f>
        <v>Friday</v>
      </c>
      <c r="L1359" t="str">
        <f>_xlfn.XLOOKUP(Table6[[#This Row],[Loan Date]],$Q$5:$Q$152,$S$5:$S$152)</f>
        <v>Week 2</v>
      </c>
    </row>
    <row r="1360" spans="1:12" x14ac:dyDescent="0.2">
      <c r="A1360" s="1">
        <v>44841</v>
      </c>
      <c r="B1360" t="s">
        <v>7</v>
      </c>
      <c r="C1360" s="1">
        <v>44841</v>
      </c>
      <c r="D1360" t="s">
        <v>380</v>
      </c>
      <c r="E1360" t="s">
        <v>21</v>
      </c>
      <c r="F1360" t="s">
        <v>21</v>
      </c>
      <c r="G1360" t="s">
        <v>20</v>
      </c>
      <c r="H1360" t="s">
        <v>1282</v>
      </c>
      <c r="I1360">
        <f>MONTH(Table6[[#This Row],[Loan Date]])</f>
        <v>10</v>
      </c>
      <c r="J1360" t="str">
        <f>_xlfn.XLOOKUP(Table6[[#This Row],[Numeric Month]],$N$5:$N$11,$O$5:$O$11)</f>
        <v>Oct</v>
      </c>
      <c r="K1360" t="str">
        <f>_xlfn.XLOOKUP(Table6[[#This Row],[Loan Date]],$Q$5:$Q$152,$R$5:$R$152)</f>
        <v>Friday</v>
      </c>
      <c r="L1360" t="str">
        <f>_xlfn.XLOOKUP(Table6[[#This Row],[Loan Date]],$Q$5:$Q$152,$S$5:$S$152)</f>
        <v>Week 2</v>
      </c>
    </row>
    <row r="1361" spans="1:12" x14ac:dyDescent="0.2">
      <c r="A1361" s="1">
        <v>44841</v>
      </c>
      <c r="B1361" t="s">
        <v>7</v>
      </c>
      <c r="C1361" s="1">
        <v>44848</v>
      </c>
      <c r="D1361" t="s">
        <v>278</v>
      </c>
      <c r="E1361" t="s">
        <v>52</v>
      </c>
      <c r="F1361" t="s">
        <v>51</v>
      </c>
      <c r="G1361" t="s">
        <v>1</v>
      </c>
      <c r="H1361" t="s">
        <v>1282</v>
      </c>
      <c r="I1361">
        <f>MONTH(Table6[[#This Row],[Loan Date]])</f>
        <v>10</v>
      </c>
      <c r="J1361" t="str">
        <f>_xlfn.XLOOKUP(Table6[[#This Row],[Numeric Month]],$N$5:$N$11,$O$5:$O$11)</f>
        <v>Oct</v>
      </c>
      <c r="K1361" t="str">
        <f>_xlfn.XLOOKUP(Table6[[#This Row],[Loan Date]],$Q$5:$Q$152,$R$5:$R$152)</f>
        <v>Friday</v>
      </c>
      <c r="L1361" t="str">
        <f>_xlfn.XLOOKUP(Table6[[#This Row],[Loan Date]],$Q$5:$Q$152,$S$5:$S$152)</f>
        <v>Week 2</v>
      </c>
    </row>
    <row r="1362" spans="1:12" x14ac:dyDescent="0.2">
      <c r="A1362" s="1">
        <v>44841</v>
      </c>
      <c r="B1362" t="s">
        <v>5</v>
      </c>
      <c r="C1362" s="1">
        <v>44841</v>
      </c>
      <c r="D1362" t="s">
        <v>200</v>
      </c>
      <c r="E1362" t="s">
        <v>23</v>
      </c>
      <c r="F1362" t="s">
        <v>23</v>
      </c>
      <c r="G1362" t="s">
        <v>20</v>
      </c>
      <c r="H1362" t="s">
        <v>1282</v>
      </c>
      <c r="I1362">
        <f>MONTH(Table6[[#This Row],[Loan Date]])</f>
        <v>10</v>
      </c>
      <c r="J1362" t="str">
        <f>_xlfn.XLOOKUP(Table6[[#This Row],[Numeric Month]],$N$5:$N$11,$O$5:$O$11)</f>
        <v>Oct</v>
      </c>
      <c r="K1362" t="str">
        <f>_xlfn.XLOOKUP(Table6[[#This Row],[Loan Date]],$Q$5:$Q$152,$R$5:$R$152)</f>
        <v>Friday</v>
      </c>
      <c r="L1362" t="str">
        <f>_xlfn.XLOOKUP(Table6[[#This Row],[Loan Date]],$Q$5:$Q$152,$S$5:$S$152)</f>
        <v>Week 2</v>
      </c>
    </row>
    <row r="1363" spans="1:12" x14ac:dyDescent="0.2">
      <c r="A1363" s="1">
        <v>44841</v>
      </c>
      <c r="B1363" t="s">
        <v>5</v>
      </c>
      <c r="C1363" s="1">
        <v>44841</v>
      </c>
      <c r="D1363" t="s">
        <v>380</v>
      </c>
      <c r="E1363" t="s">
        <v>21</v>
      </c>
      <c r="F1363" t="s">
        <v>21</v>
      </c>
      <c r="G1363" t="s">
        <v>20</v>
      </c>
      <c r="H1363" t="s">
        <v>1282</v>
      </c>
      <c r="I1363">
        <f>MONTH(Table6[[#This Row],[Loan Date]])</f>
        <v>10</v>
      </c>
      <c r="J1363" t="str">
        <f>_xlfn.XLOOKUP(Table6[[#This Row],[Numeric Month]],$N$5:$N$11,$O$5:$O$11)</f>
        <v>Oct</v>
      </c>
      <c r="K1363" t="str">
        <f>_xlfn.XLOOKUP(Table6[[#This Row],[Loan Date]],$Q$5:$Q$152,$R$5:$R$152)</f>
        <v>Friday</v>
      </c>
      <c r="L1363" t="str">
        <f>_xlfn.XLOOKUP(Table6[[#This Row],[Loan Date]],$Q$5:$Q$152,$S$5:$S$152)</f>
        <v>Week 2</v>
      </c>
    </row>
    <row r="1364" spans="1:12" x14ac:dyDescent="0.2">
      <c r="A1364" s="1">
        <v>44841</v>
      </c>
      <c r="B1364" t="s">
        <v>7</v>
      </c>
      <c r="C1364" s="1">
        <v>44841</v>
      </c>
      <c r="D1364" t="s">
        <v>1510</v>
      </c>
      <c r="E1364" t="s">
        <v>49</v>
      </c>
      <c r="F1364" t="s">
        <v>49</v>
      </c>
      <c r="G1364" t="s">
        <v>20</v>
      </c>
      <c r="H1364" t="s">
        <v>1282</v>
      </c>
      <c r="I1364">
        <f>MONTH(Table6[[#This Row],[Loan Date]])</f>
        <v>10</v>
      </c>
      <c r="J1364" t="str">
        <f>_xlfn.XLOOKUP(Table6[[#This Row],[Numeric Month]],$N$5:$N$11,$O$5:$O$11)</f>
        <v>Oct</v>
      </c>
      <c r="K1364" t="str">
        <f>_xlfn.XLOOKUP(Table6[[#This Row],[Loan Date]],$Q$5:$Q$152,$R$5:$R$152)</f>
        <v>Friday</v>
      </c>
      <c r="L1364" t="str">
        <f>_xlfn.XLOOKUP(Table6[[#This Row],[Loan Date]],$Q$5:$Q$152,$S$5:$S$152)</f>
        <v>Week 2</v>
      </c>
    </row>
    <row r="1365" spans="1:12" x14ac:dyDescent="0.2">
      <c r="A1365" s="1">
        <v>44841</v>
      </c>
      <c r="B1365" t="s">
        <v>7</v>
      </c>
      <c r="C1365" s="1">
        <v>44848</v>
      </c>
      <c r="D1365" t="s">
        <v>1368</v>
      </c>
      <c r="E1365" t="s">
        <v>9</v>
      </c>
      <c r="F1365" t="s">
        <v>8</v>
      </c>
      <c r="G1365" t="s">
        <v>1</v>
      </c>
      <c r="H1365" t="s">
        <v>1282</v>
      </c>
      <c r="I1365">
        <f>MONTH(Table6[[#This Row],[Loan Date]])</f>
        <v>10</v>
      </c>
      <c r="J1365" t="str">
        <f>_xlfn.XLOOKUP(Table6[[#This Row],[Numeric Month]],$N$5:$N$11,$O$5:$O$11)</f>
        <v>Oct</v>
      </c>
      <c r="K1365" t="str">
        <f>_xlfn.XLOOKUP(Table6[[#This Row],[Loan Date]],$Q$5:$Q$152,$R$5:$R$152)</f>
        <v>Friday</v>
      </c>
      <c r="L1365" t="str">
        <f>_xlfn.XLOOKUP(Table6[[#This Row],[Loan Date]],$Q$5:$Q$152,$S$5:$S$152)</f>
        <v>Week 2</v>
      </c>
    </row>
    <row r="1366" spans="1:12" x14ac:dyDescent="0.2">
      <c r="A1366" s="1">
        <v>44841</v>
      </c>
      <c r="B1366" t="s">
        <v>5</v>
      </c>
      <c r="C1366" s="1">
        <v>44841</v>
      </c>
      <c r="D1366" t="s">
        <v>1363</v>
      </c>
      <c r="E1366" t="s">
        <v>168</v>
      </c>
      <c r="F1366" t="s">
        <v>168</v>
      </c>
      <c r="G1366" t="s">
        <v>20</v>
      </c>
      <c r="H1366" t="s">
        <v>1282</v>
      </c>
      <c r="I1366">
        <f>MONTH(Table6[[#This Row],[Loan Date]])</f>
        <v>10</v>
      </c>
      <c r="J1366" t="str">
        <f>_xlfn.XLOOKUP(Table6[[#This Row],[Numeric Month]],$N$5:$N$11,$O$5:$O$11)</f>
        <v>Oct</v>
      </c>
      <c r="K1366" t="str">
        <f>_xlfn.XLOOKUP(Table6[[#This Row],[Loan Date]],$Q$5:$Q$152,$R$5:$R$152)</f>
        <v>Friday</v>
      </c>
      <c r="L1366" t="str">
        <f>_xlfn.XLOOKUP(Table6[[#This Row],[Loan Date]],$Q$5:$Q$152,$S$5:$S$152)</f>
        <v>Week 2</v>
      </c>
    </row>
    <row r="1367" spans="1:12" x14ac:dyDescent="0.2">
      <c r="A1367" s="1">
        <v>44841</v>
      </c>
      <c r="B1367" t="s">
        <v>5</v>
      </c>
      <c r="C1367" s="1">
        <v>44855</v>
      </c>
      <c r="D1367" t="s">
        <v>1422</v>
      </c>
      <c r="E1367" t="s">
        <v>204</v>
      </c>
      <c r="F1367" t="s">
        <v>2</v>
      </c>
      <c r="G1367" t="s">
        <v>1</v>
      </c>
      <c r="H1367" t="s">
        <v>1282</v>
      </c>
      <c r="I1367">
        <f>MONTH(Table6[[#This Row],[Loan Date]])</f>
        <v>10</v>
      </c>
      <c r="J1367" t="str">
        <f>_xlfn.XLOOKUP(Table6[[#This Row],[Numeric Month]],$N$5:$N$11,$O$5:$O$11)</f>
        <v>Oct</v>
      </c>
      <c r="K1367" t="str">
        <f>_xlfn.XLOOKUP(Table6[[#This Row],[Loan Date]],$Q$5:$Q$152,$R$5:$R$152)</f>
        <v>Friday</v>
      </c>
      <c r="L1367" t="str">
        <f>_xlfn.XLOOKUP(Table6[[#This Row],[Loan Date]],$Q$5:$Q$152,$S$5:$S$152)</f>
        <v>Week 2</v>
      </c>
    </row>
    <row r="1368" spans="1:12" x14ac:dyDescent="0.2">
      <c r="A1368" s="1">
        <v>44841</v>
      </c>
      <c r="B1368" t="s">
        <v>7</v>
      </c>
      <c r="C1368" s="1">
        <v>44841</v>
      </c>
      <c r="D1368" t="s">
        <v>314</v>
      </c>
      <c r="E1368" t="s">
        <v>49</v>
      </c>
      <c r="F1368" t="s">
        <v>49</v>
      </c>
      <c r="G1368" t="s">
        <v>20</v>
      </c>
      <c r="H1368" t="s">
        <v>1282</v>
      </c>
      <c r="I1368">
        <f>MONTH(Table6[[#This Row],[Loan Date]])</f>
        <v>10</v>
      </c>
      <c r="J1368" t="str">
        <f>_xlfn.XLOOKUP(Table6[[#This Row],[Numeric Month]],$N$5:$N$11,$O$5:$O$11)</f>
        <v>Oct</v>
      </c>
      <c r="K1368" t="str">
        <f>_xlfn.XLOOKUP(Table6[[#This Row],[Loan Date]],$Q$5:$Q$152,$R$5:$R$152)</f>
        <v>Friday</v>
      </c>
      <c r="L1368" t="str">
        <f>_xlfn.XLOOKUP(Table6[[#This Row],[Loan Date]],$Q$5:$Q$152,$S$5:$S$152)</f>
        <v>Week 2</v>
      </c>
    </row>
    <row r="1369" spans="1:12" x14ac:dyDescent="0.2">
      <c r="A1369" s="1">
        <v>44841</v>
      </c>
      <c r="B1369" t="s">
        <v>5</v>
      </c>
      <c r="C1369" s="1">
        <v>44848</v>
      </c>
      <c r="D1369" t="s">
        <v>1059</v>
      </c>
      <c r="E1369" t="s">
        <v>15</v>
      </c>
      <c r="F1369" t="s">
        <v>14</v>
      </c>
      <c r="G1369" t="s">
        <v>1</v>
      </c>
      <c r="H1369" t="s">
        <v>1282</v>
      </c>
      <c r="I1369">
        <f>MONTH(Table6[[#This Row],[Loan Date]])</f>
        <v>10</v>
      </c>
      <c r="J1369" t="str">
        <f>_xlfn.XLOOKUP(Table6[[#This Row],[Numeric Month]],$N$5:$N$11,$O$5:$O$11)</f>
        <v>Oct</v>
      </c>
      <c r="K1369" t="str">
        <f>_xlfn.XLOOKUP(Table6[[#This Row],[Loan Date]],$Q$5:$Q$152,$R$5:$R$152)</f>
        <v>Friday</v>
      </c>
      <c r="L1369" t="str">
        <f>_xlfn.XLOOKUP(Table6[[#This Row],[Loan Date]],$Q$5:$Q$152,$S$5:$S$152)</f>
        <v>Week 2</v>
      </c>
    </row>
    <row r="1370" spans="1:12" x14ac:dyDescent="0.2">
      <c r="A1370" s="1">
        <v>44841</v>
      </c>
      <c r="B1370" t="s">
        <v>7</v>
      </c>
      <c r="C1370" s="1">
        <v>44848</v>
      </c>
      <c r="D1370" t="s">
        <v>1159</v>
      </c>
      <c r="E1370" t="s">
        <v>3</v>
      </c>
      <c r="F1370" t="s">
        <v>2</v>
      </c>
      <c r="G1370" t="s">
        <v>1</v>
      </c>
      <c r="H1370" t="s">
        <v>1282</v>
      </c>
      <c r="I1370">
        <f>MONTH(Table6[[#This Row],[Loan Date]])</f>
        <v>10</v>
      </c>
      <c r="J1370" t="str">
        <f>_xlfn.XLOOKUP(Table6[[#This Row],[Numeric Month]],$N$5:$N$11,$O$5:$O$11)</f>
        <v>Oct</v>
      </c>
      <c r="K1370" t="str">
        <f>_xlfn.XLOOKUP(Table6[[#This Row],[Loan Date]],$Q$5:$Q$152,$R$5:$R$152)</f>
        <v>Friday</v>
      </c>
      <c r="L1370" t="str">
        <f>_xlfn.XLOOKUP(Table6[[#This Row],[Loan Date]],$Q$5:$Q$152,$S$5:$S$152)</f>
        <v>Week 2</v>
      </c>
    </row>
    <row r="1371" spans="1:12" x14ac:dyDescent="0.2">
      <c r="A1371" s="1">
        <v>44841</v>
      </c>
      <c r="B1371" t="s">
        <v>5</v>
      </c>
      <c r="C1371" s="1">
        <v>44841</v>
      </c>
      <c r="D1371" t="s">
        <v>1489</v>
      </c>
      <c r="E1371" t="s">
        <v>204</v>
      </c>
      <c r="F1371" t="s">
        <v>2</v>
      </c>
      <c r="G1371" t="s">
        <v>1</v>
      </c>
      <c r="H1371" t="s">
        <v>1282</v>
      </c>
      <c r="I1371">
        <f>MONTH(Table6[[#This Row],[Loan Date]])</f>
        <v>10</v>
      </c>
      <c r="J1371" t="str">
        <f>_xlfn.XLOOKUP(Table6[[#This Row],[Numeric Month]],$N$5:$N$11,$O$5:$O$11)</f>
        <v>Oct</v>
      </c>
      <c r="K1371" t="str">
        <f>_xlfn.XLOOKUP(Table6[[#This Row],[Loan Date]],$Q$5:$Q$152,$R$5:$R$152)</f>
        <v>Friday</v>
      </c>
      <c r="L1371" t="str">
        <f>_xlfn.XLOOKUP(Table6[[#This Row],[Loan Date]],$Q$5:$Q$152,$S$5:$S$152)</f>
        <v>Week 2</v>
      </c>
    </row>
    <row r="1372" spans="1:12" x14ac:dyDescent="0.2">
      <c r="A1372" s="1">
        <v>44841</v>
      </c>
      <c r="B1372" t="s">
        <v>7</v>
      </c>
      <c r="C1372" s="1">
        <v>44848</v>
      </c>
      <c r="D1372" t="s">
        <v>279</v>
      </c>
      <c r="E1372" t="s">
        <v>52</v>
      </c>
      <c r="F1372" t="s">
        <v>51</v>
      </c>
      <c r="G1372" t="s">
        <v>1</v>
      </c>
      <c r="H1372" t="s">
        <v>1282</v>
      </c>
      <c r="I1372">
        <f>MONTH(Table6[[#This Row],[Loan Date]])</f>
        <v>10</v>
      </c>
      <c r="J1372" t="str">
        <f>_xlfn.XLOOKUP(Table6[[#This Row],[Numeric Month]],$N$5:$N$11,$O$5:$O$11)</f>
        <v>Oct</v>
      </c>
      <c r="K1372" t="str">
        <f>_xlfn.XLOOKUP(Table6[[#This Row],[Loan Date]],$Q$5:$Q$152,$R$5:$R$152)</f>
        <v>Friday</v>
      </c>
      <c r="L1372" t="str">
        <f>_xlfn.XLOOKUP(Table6[[#This Row],[Loan Date]],$Q$5:$Q$152,$S$5:$S$152)</f>
        <v>Week 2</v>
      </c>
    </row>
    <row r="1373" spans="1:12" x14ac:dyDescent="0.2">
      <c r="A1373" s="1">
        <v>44841</v>
      </c>
      <c r="B1373" t="s">
        <v>7</v>
      </c>
      <c r="C1373" s="1">
        <v>44841</v>
      </c>
      <c r="D1373" t="s">
        <v>299</v>
      </c>
      <c r="E1373" t="s">
        <v>23</v>
      </c>
      <c r="F1373" t="s">
        <v>23</v>
      </c>
      <c r="G1373" t="s">
        <v>20</v>
      </c>
      <c r="H1373" t="s">
        <v>1282</v>
      </c>
      <c r="I1373">
        <f>MONTH(Table6[[#This Row],[Loan Date]])</f>
        <v>10</v>
      </c>
      <c r="J1373" t="str">
        <f>_xlfn.XLOOKUP(Table6[[#This Row],[Numeric Month]],$N$5:$N$11,$O$5:$O$11)</f>
        <v>Oct</v>
      </c>
      <c r="K1373" t="str">
        <f>_xlfn.XLOOKUP(Table6[[#This Row],[Loan Date]],$Q$5:$Q$152,$R$5:$R$152)</f>
        <v>Friday</v>
      </c>
      <c r="L1373" t="str">
        <f>_xlfn.XLOOKUP(Table6[[#This Row],[Loan Date]],$Q$5:$Q$152,$S$5:$S$152)</f>
        <v>Week 2</v>
      </c>
    </row>
    <row r="1374" spans="1:12" x14ac:dyDescent="0.2">
      <c r="A1374" s="1">
        <v>44842</v>
      </c>
      <c r="B1374" t="s">
        <v>35</v>
      </c>
      <c r="C1374" s="1">
        <v>44848</v>
      </c>
      <c r="D1374" t="s">
        <v>496</v>
      </c>
      <c r="E1374" t="s">
        <v>52</v>
      </c>
      <c r="F1374" t="s">
        <v>51</v>
      </c>
      <c r="G1374" t="s">
        <v>1</v>
      </c>
      <c r="H1374" t="s">
        <v>1282</v>
      </c>
      <c r="I1374">
        <f>MONTH(Table6[[#This Row],[Loan Date]])</f>
        <v>10</v>
      </c>
      <c r="J1374" t="str">
        <f>_xlfn.XLOOKUP(Table6[[#This Row],[Numeric Month]],$N$5:$N$11,$O$5:$O$11)</f>
        <v>Oct</v>
      </c>
      <c r="K1374" t="str">
        <f>_xlfn.XLOOKUP(Table6[[#This Row],[Loan Date]],$Q$5:$Q$152,$R$5:$R$152)</f>
        <v>Saturday</v>
      </c>
      <c r="L1374" t="str">
        <f>_xlfn.XLOOKUP(Table6[[#This Row],[Loan Date]],$Q$5:$Q$152,$S$5:$S$152)</f>
        <v>Week 2</v>
      </c>
    </row>
    <row r="1375" spans="1:12" x14ac:dyDescent="0.2">
      <c r="A1375" s="1">
        <v>44842</v>
      </c>
      <c r="B1375" t="s">
        <v>7</v>
      </c>
      <c r="C1375" s="1">
        <v>44856</v>
      </c>
      <c r="D1375" t="s">
        <v>146</v>
      </c>
      <c r="E1375" t="s">
        <v>52</v>
      </c>
      <c r="F1375" t="s">
        <v>51</v>
      </c>
      <c r="G1375" t="s">
        <v>1</v>
      </c>
      <c r="H1375" t="s">
        <v>1282</v>
      </c>
      <c r="I1375">
        <f>MONTH(Table6[[#This Row],[Loan Date]])</f>
        <v>10</v>
      </c>
      <c r="J1375" t="str">
        <f>_xlfn.XLOOKUP(Table6[[#This Row],[Numeric Month]],$N$5:$N$11,$O$5:$O$11)</f>
        <v>Oct</v>
      </c>
      <c r="K1375" t="str">
        <f>_xlfn.XLOOKUP(Table6[[#This Row],[Loan Date]],$Q$5:$Q$152,$R$5:$R$152)</f>
        <v>Saturday</v>
      </c>
      <c r="L1375" t="str">
        <f>_xlfn.XLOOKUP(Table6[[#This Row],[Loan Date]],$Q$5:$Q$152,$S$5:$S$152)</f>
        <v>Week 2</v>
      </c>
    </row>
    <row r="1376" spans="1:12" x14ac:dyDescent="0.2">
      <c r="A1376" s="1">
        <v>44843</v>
      </c>
      <c r="B1376" t="s">
        <v>7</v>
      </c>
      <c r="C1376" s="1">
        <v>44855</v>
      </c>
      <c r="D1376" t="s">
        <v>960</v>
      </c>
      <c r="E1376" t="s">
        <v>52</v>
      </c>
      <c r="F1376" t="s">
        <v>51</v>
      </c>
      <c r="G1376" t="s">
        <v>1</v>
      </c>
      <c r="H1376" t="s">
        <v>1282</v>
      </c>
      <c r="I1376">
        <f>MONTH(Table6[[#This Row],[Loan Date]])</f>
        <v>10</v>
      </c>
      <c r="J1376" t="str">
        <f>_xlfn.XLOOKUP(Table6[[#This Row],[Numeric Month]],$N$5:$N$11,$O$5:$O$11)</f>
        <v>Oct</v>
      </c>
      <c r="K1376" t="str">
        <f>_xlfn.XLOOKUP(Table6[[#This Row],[Loan Date]],$Q$5:$Q$152,$R$5:$R$152)</f>
        <v>Sunday</v>
      </c>
      <c r="L1376" t="str">
        <f>_xlfn.XLOOKUP(Table6[[#This Row],[Loan Date]],$Q$5:$Q$152,$S$5:$S$152)</f>
        <v>Week 2</v>
      </c>
    </row>
    <row r="1377" spans="1:12" x14ac:dyDescent="0.2">
      <c r="A1377" s="1">
        <v>44843</v>
      </c>
      <c r="B1377" t="s">
        <v>7</v>
      </c>
      <c r="C1377" s="1">
        <v>44848</v>
      </c>
      <c r="D1377" t="s">
        <v>971</v>
      </c>
      <c r="E1377" t="s">
        <v>52</v>
      </c>
      <c r="F1377" t="s">
        <v>51</v>
      </c>
      <c r="G1377" t="s">
        <v>1</v>
      </c>
      <c r="H1377" t="s">
        <v>1282</v>
      </c>
      <c r="I1377">
        <f>MONTH(Table6[[#This Row],[Loan Date]])</f>
        <v>10</v>
      </c>
      <c r="J1377" t="str">
        <f>_xlfn.XLOOKUP(Table6[[#This Row],[Numeric Month]],$N$5:$N$11,$O$5:$O$11)</f>
        <v>Oct</v>
      </c>
      <c r="K1377" t="str">
        <f>_xlfn.XLOOKUP(Table6[[#This Row],[Loan Date]],$Q$5:$Q$152,$R$5:$R$152)</f>
        <v>Sunday</v>
      </c>
      <c r="L1377" t="str">
        <f>_xlfn.XLOOKUP(Table6[[#This Row],[Loan Date]],$Q$5:$Q$152,$S$5:$S$152)</f>
        <v>Week 2</v>
      </c>
    </row>
    <row r="1378" spans="1:12" x14ac:dyDescent="0.2">
      <c r="A1378" s="1">
        <v>44844</v>
      </c>
      <c r="B1378" t="s">
        <v>5</v>
      </c>
      <c r="C1378" s="1">
        <v>44844</v>
      </c>
      <c r="D1378" t="s">
        <v>1528</v>
      </c>
      <c r="E1378" t="s">
        <v>485</v>
      </c>
      <c r="F1378" t="s">
        <v>223</v>
      </c>
      <c r="G1378" t="s">
        <v>11</v>
      </c>
      <c r="H1378" t="s">
        <v>1282</v>
      </c>
      <c r="I1378">
        <f>MONTH(Table6[[#This Row],[Loan Date]])</f>
        <v>10</v>
      </c>
      <c r="J1378" t="str">
        <f>_xlfn.XLOOKUP(Table6[[#This Row],[Numeric Month]],$N$5:$N$11,$O$5:$O$11)</f>
        <v>Oct</v>
      </c>
      <c r="K1378" t="str">
        <f>_xlfn.XLOOKUP(Table6[[#This Row],[Loan Date]],$Q$5:$Q$152,$R$5:$R$152)</f>
        <v>Monday</v>
      </c>
      <c r="L1378" t="str">
        <f>_xlfn.XLOOKUP(Table6[[#This Row],[Loan Date]],$Q$5:$Q$152,$S$5:$S$152)</f>
        <v>Week 3</v>
      </c>
    </row>
    <row r="1379" spans="1:12" x14ac:dyDescent="0.2">
      <c r="A1379" s="1">
        <v>44844</v>
      </c>
      <c r="B1379" t="s">
        <v>107</v>
      </c>
      <c r="C1379" s="1">
        <v>44852</v>
      </c>
      <c r="D1379" t="s">
        <v>946</v>
      </c>
      <c r="E1379" t="s">
        <v>52</v>
      </c>
      <c r="F1379" t="s">
        <v>51</v>
      </c>
      <c r="G1379" t="s">
        <v>1</v>
      </c>
      <c r="H1379" t="s">
        <v>1282</v>
      </c>
      <c r="I1379">
        <f>MONTH(Table6[[#This Row],[Loan Date]])</f>
        <v>10</v>
      </c>
      <c r="J1379" t="str">
        <f>_xlfn.XLOOKUP(Table6[[#This Row],[Numeric Month]],$N$5:$N$11,$O$5:$O$11)</f>
        <v>Oct</v>
      </c>
      <c r="K1379" t="str">
        <f>_xlfn.XLOOKUP(Table6[[#This Row],[Loan Date]],$Q$5:$Q$152,$R$5:$R$152)</f>
        <v>Monday</v>
      </c>
      <c r="L1379" t="str">
        <f>_xlfn.XLOOKUP(Table6[[#This Row],[Loan Date]],$Q$5:$Q$152,$S$5:$S$152)</f>
        <v>Week 3</v>
      </c>
    </row>
    <row r="1380" spans="1:12" x14ac:dyDescent="0.2">
      <c r="A1380" s="1">
        <v>44844</v>
      </c>
      <c r="B1380" t="s">
        <v>7</v>
      </c>
      <c r="C1380" s="1">
        <v>44844</v>
      </c>
      <c r="D1380" t="s">
        <v>926</v>
      </c>
      <c r="E1380" t="s">
        <v>37</v>
      </c>
      <c r="F1380" t="s">
        <v>37</v>
      </c>
      <c r="G1380" t="s">
        <v>20</v>
      </c>
      <c r="H1380" t="s">
        <v>1282</v>
      </c>
      <c r="I1380">
        <f>MONTH(Table6[[#This Row],[Loan Date]])</f>
        <v>10</v>
      </c>
      <c r="J1380" t="str">
        <f>_xlfn.XLOOKUP(Table6[[#This Row],[Numeric Month]],$N$5:$N$11,$O$5:$O$11)</f>
        <v>Oct</v>
      </c>
      <c r="K1380" t="str">
        <f>_xlfn.XLOOKUP(Table6[[#This Row],[Loan Date]],$Q$5:$Q$152,$R$5:$R$152)</f>
        <v>Monday</v>
      </c>
      <c r="L1380" t="str">
        <f>_xlfn.XLOOKUP(Table6[[#This Row],[Loan Date]],$Q$5:$Q$152,$S$5:$S$152)</f>
        <v>Week 3</v>
      </c>
    </row>
    <row r="1381" spans="1:12" x14ac:dyDescent="0.2">
      <c r="A1381" s="1">
        <v>44844</v>
      </c>
      <c r="B1381" t="s">
        <v>7</v>
      </c>
      <c r="C1381" s="1">
        <v>44851</v>
      </c>
      <c r="D1381" t="s">
        <v>488</v>
      </c>
      <c r="E1381" t="s">
        <v>9</v>
      </c>
      <c r="F1381" t="s">
        <v>8</v>
      </c>
      <c r="G1381" t="s">
        <v>1</v>
      </c>
      <c r="H1381" t="s">
        <v>1282</v>
      </c>
      <c r="I1381">
        <f>MONTH(Table6[[#This Row],[Loan Date]])</f>
        <v>10</v>
      </c>
      <c r="J1381" t="str">
        <f>_xlfn.XLOOKUP(Table6[[#This Row],[Numeric Month]],$N$5:$N$11,$O$5:$O$11)</f>
        <v>Oct</v>
      </c>
      <c r="K1381" t="str">
        <f>_xlfn.XLOOKUP(Table6[[#This Row],[Loan Date]],$Q$5:$Q$152,$R$5:$R$152)</f>
        <v>Monday</v>
      </c>
      <c r="L1381" t="str">
        <f>_xlfn.XLOOKUP(Table6[[#This Row],[Loan Date]],$Q$5:$Q$152,$S$5:$S$152)</f>
        <v>Week 3</v>
      </c>
    </row>
    <row r="1382" spans="1:12" x14ac:dyDescent="0.2">
      <c r="A1382" s="1">
        <v>44844</v>
      </c>
      <c r="B1382" t="s">
        <v>5</v>
      </c>
      <c r="C1382" s="1">
        <v>44844</v>
      </c>
      <c r="D1382" t="s">
        <v>915</v>
      </c>
      <c r="E1382" t="s">
        <v>37</v>
      </c>
      <c r="F1382" t="s">
        <v>37</v>
      </c>
      <c r="G1382" t="s">
        <v>20</v>
      </c>
      <c r="H1382" t="s">
        <v>1282</v>
      </c>
      <c r="I1382">
        <f>MONTH(Table6[[#This Row],[Loan Date]])</f>
        <v>10</v>
      </c>
      <c r="J1382" t="str">
        <f>_xlfn.XLOOKUP(Table6[[#This Row],[Numeric Month]],$N$5:$N$11,$O$5:$O$11)</f>
        <v>Oct</v>
      </c>
      <c r="K1382" t="str">
        <f>_xlfn.XLOOKUP(Table6[[#This Row],[Loan Date]],$Q$5:$Q$152,$R$5:$R$152)</f>
        <v>Monday</v>
      </c>
      <c r="L1382" t="str">
        <f>_xlfn.XLOOKUP(Table6[[#This Row],[Loan Date]],$Q$5:$Q$152,$S$5:$S$152)</f>
        <v>Week 3</v>
      </c>
    </row>
    <row r="1383" spans="1:12" x14ac:dyDescent="0.2">
      <c r="A1383" s="1">
        <v>44844</v>
      </c>
      <c r="B1383" t="s">
        <v>7</v>
      </c>
      <c r="C1383" s="1">
        <v>44844</v>
      </c>
      <c r="D1383" t="s">
        <v>384</v>
      </c>
      <c r="E1383" t="s">
        <v>23</v>
      </c>
      <c r="F1383" t="s">
        <v>23</v>
      </c>
      <c r="G1383" t="s">
        <v>20</v>
      </c>
      <c r="H1383" t="s">
        <v>1282</v>
      </c>
      <c r="I1383">
        <f>MONTH(Table6[[#This Row],[Loan Date]])</f>
        <v>10</v>
      </c>
      <c r="J1383" t="str">
        <f>_xlfn.XLOOKUP(Table6[[#This Row],[Numeric Month]],$N$5:$N$11,$O$5:$O$11)</f>
        <v>Oct</v>
      </c>
      <c r="K1383" t="str">
        <f>_xlfn.XLOOKUP(Table6[[#This Row],[Loan Date]],$Q$5:$Q$152,$R$5:$R$152)</f>
        <v>Monday</v>
      </c>
      <c r="L1383" t="str">
        <f>_xlfn.XLOOKUP(Table6[[#This Row],[Loan Date]],$Q$5:$Q$152,$S$5:$S$152)</f>
        <v>Week 3</v>
      </c>
    </row>
    <row r="1384" spans="1:12" x14ac:dyDescent="0.2">
      <c r="A1384" s="1">
        <v>44844</v>
      </c>
      <c r="B1384" t="s">
        <v>7</v>
      </c>
      <c r="C1384" s="1">
        <v>44844</v>
      </c>
      <c r="D1384" t="s">
        <v>934</v>
      </c>
      <c r="E1384" t="s">
        <v>65</v>
      </c>
      <c r="F1384" t="s">
        <v>65</v>
      </c>
      <c r="G1384" t="s">
        <v>20</v>
      </c>
      <c r="H1384" t="s">
        <v>1282</v>
      </c>
      <c r="I1384">
        <f>MONTH(Table6[[#This Row],[Loan Date]])</f>
        <v>10</v>
      </c>
      <c r="J1384" t="str">
        <f>_xlfn.XLOOKUP(Table6[[#This Row],[Numeric Month]],$N$5:$N$11,$O$5:$O$11)</f>
        <v>Oct</v>
      </c>
      <c r="K1384" t="str">
        <f>_xlfn.XLOOKUP(Table6[[#This Row],[Loan Date]],$Q$5:$Q$152,$R$5:$R$152)</f>
        <v>Monday</v>
      </c>
      <c r="L1384" t="str">
        <f>_xlfn.XLOOKUP(Table6[[#This Row],[Loan Date]],$Q$5:$Q$152,$S$5:$S$152)</f>
        <v>Week 3</v>
      </c>
    </row>
    <row r="1385" spans="1:12" x14ac:dyDescent="0.2">
      <c r="A1385" s="1">
        <v>44844</v>
      </c>
      <c r="B1385" t="s">
        <v>5</v>
      </c>
      <c r="C1385" s="1">
        <v>44844</v>
      </c>
      <c r="D1385" t="s">
        <v>1460</v>
      </c>
      <c r="E1385" t="s">
        <v>37</v>
      </c>
      <c r="F1385" t="s">
        <v>37</v>
      </c>
      <c r="G1385" t="s">
        <v>20</v>
      </c>
      <c r="H1385" t="s">
        <v>1282</v>
      </c>
      <c r="I1385">
        <f>MONTH(Table6[[#This Row],[Loan Date]])</f>
        <v>10</v>
      </c>
      <c r="J1385" t="str">
        <f>_xlfn.XLOOKUP(Table6[[#This Row],[Numeric Month]],$N$5:$N$11,$O$5:$O$11)</f>
        <v>Oct</v>
      </c>
      <c r="K1385" t="str">
        <f>_xlfn.XLOOKUP(Table6[[#This Row],[Loan Date]],$Q$5:$Q$152,$R$5:$R$152)</f>
        <v>Monday</v>
      </c>
      <c r="L1385" t="str">
        <f>_xlfn.XLOOKUP(Table6[[#This Row],[Loan Date]],$Q$5:$Q$152,$S$5:$S$152)</f>
        <v>Week 3</v>
      </c>
    </row>
    <row r="1386" spans="1:12" x14ac:dyDescent="0.2">
      <c r="A1386" s="1">
        <v>44844</v>
      </c>
      <c r="B1386" t="s">
        <v>5</v>
      </c>
      <c r="C1386" s="1">
        <v>44851</v>
      </c>
      <c r="D1386" t="s">
        <v>995</v>
      </c>
      <c r="E1386" t="s">
        <v>3</v>
      </c>
      <c r="F1386" t="s">
        <v>2</v>
      </c>
      <c r="G1386" t="s">
        <v>1</v>
      </c>
      <c r="H1386" t="s">
        <v>1282</v>
      </c>
      <c r="I1386">
        <f>MONTH(Table6[[#This Row],[Loan Date]])</f>
        <v>10</v>
      </c>
      <c r="J1386" t="str">
        <f>_xlfn.XLOOKUP(Table6[[#This Row],[Numeric Month]],$N$5:$N$11,$O$5:$O$11)</f>
        <v>Oct</v>
      </c>
      <c r="K1386" t="str">
        <f>_xlfn.XLOOKUP(Table6[[#This Row],[Loan Date]],$Q$5:$Q$152,$R$5:$R$152)</f>
        <v>Monday</v>
      </c>
      <c r="L1386" t="str">
        <f>_xlfn.XLOOKUP(Table6[[#This Row],[Loan Date]],$Q$5:$Q$152,$S$5:$S$152)</f>
        <v>Week 3</v>
      </c>
    </row>
    <row r="1387" spans="1:12" x14ac:dyDescent="0.2">
      <c r="A1387" s="1">
        <v>44844</v>
      </c>
      <c r="B1387" t="s">
        <v>7</v>
      </c>
      <c r="C1387" s="1">
        <v>44844</v>
      </c>
      <c r="D1387" t="s">
        <v>969</v>
      </c>
      <c r="E1387" t="s">
        <v>37</v>
      </c>
      <c r="F1387" t="s">
        <v>37</v>
      </c>
      <c r="G1387" t="s">
        <v>20</v>
      </c>
      <c r="H1387" t="s">
        <v>1282</v>
      </c>
      <c r="I1387">
        <f>MONTH(Table6[[#This Row],[Loan Date]])</f>
        <v>10</v>
      </c>
      <c r="J1387" t="str">
        <f>_xlfn.XLOOKUP(Table6[[#This Row],[Numeric Month]],$N$5:$N$11,$O$5:$O$11)</f>
        <v>Oct</v>
      </c>
      <c r="K1387" t="str">
        <f>_xlfn.XLOOKUP(Table6[[#This Row],[Loan Date]],$Q$5:$Q$152,$R$5:$R$152)</f>
        <v>Monday</v>
      </c>
      <c r="L1387" t="str">
        <f>_xlfn.XLOOKUP(Table6[[#This Row],[Loan Date]],$Q$5:$Q$152,$S$5:$S$152)</f>
        <v>Week 3</v>
      </c>
    </row>
    <row r="1388" spans="1:12" x14ac:dyDescent="0.2">
      <c r="A1388" s="1">
        <v>44844</v>
      </c>
      <c r="B1388" t="s">
        <v>7</v>
      </c>
      <c r="C1388" s="1">
        <v>44858</v>
      </c>
      <c r="D1388" t="s">
        <v>794</v>
      </c>
      <c r="E1388" t="s">
        <v>52</v>
      </c>
      <c r="F1388" t="s">
        <v>51</v>
      </c>
      <c r="G1388" t="s">
        <v>1</v>
      </c>
      <c r="H1388" t="s">
        <v>1282</v>
      </c>
      <c r="I1388">
        <f>MONTH(Table6[[#This Row],[Loan Date]])</f>
        <v>10</v>
      </c>
      <c r="J1388" t="str">
        <f>_xlfn.XLOOKUP(Table6[[#This Row],[Numeric Month]],$N$5:$N$11,$O$5:$O$11)</f>
        <v>Oct</v>
      </c>
      <c r="K1388" t="str">
        <f>_xlfn.XLOOKUP(Table6[[#This Row],[Loan Date]],$Q$5:$Q$152,$R$5:$R$152)</f>
        <v>Monday</v>
      </c>
      <c r="L1388" t="str">
        <f>_xlfn.XLOOKUP(Table6[[#This Row],[Loan Date]],$Q$5:$Q$152,$S$5:$S$152)</f>
        <v>Week 3</v>
      </c>
    </row>
    <row r="1389" spans="1:12" x14ac:dyDescent="0.2">
      <c r="A1389" s="1">
        <v>44844</v>
      </c>
      <c r="B1389" t="s">
        <v>7</v>
      </c>
      <c r="C1389" s="1">
        <v>44844</v>
      </c>
      <c r="D1389" t="s">
        <v>1517</v>
      </c>
      <c r="E1389" t="s">
        <v>12</v>
      </c>
      <c r="F1389" t="s">
        <v>12</v>
      </c>
      <c r="G1389" t="s">
        <v>11</v>
      </c>
      <c r="H1389" t="s">
        <v>1282</v>
      </c>
      <c r="I1389">
        <f>MONTH(Table6[[#This Row],[Loan Date]])</f>
        <v>10</v>
      </c>
      <c r="J1389" t="str">
        <f>_xlfn.XLOOKUP(Table6[[#This Row],[Numeric Month]],$N$5:$N$11,$O$5:$O$11)</f>
        <v>Oct</v>
      </c>
      <c r="K1389" t="str">
        <f>_xlfn.XLOOKUP(Table6[[#This Row],[Loan Date]],$Q$5:$Q$152,$R$5:$R$152)</f>
        <v>Monday</v>
      </c>
      <c r="L1389" t="str">
        <f>_xlfn.XLOOKUP(Table6[[#This Row],[Loan Date]],$Q$5:$Q$152,$S$5:$S$152)</f>
        <v>Week 3</v>
      </c>
    </row>
    <row r="1390" spans="1:12" x14ac:dyDescent="0.2">
      <c r="A1390" s="1">
        <v>44844</v>
      </c>
      <c r="B1390" t="s">
        <v>7</v>
      </c>
      <c r="C1390" s="1">
        <v>44858</v>
      </c>
      <c r="D1390" t="s">
        <v>186</v>
      </c>
      <c r="E1390" t="s">
        <v>15</v>
      </c>
      <c r="F1390" t="s">
        <v>14</v>
      </c>
      <c r="G1390" t="s">
        <v>1</v>
      </c>
      <c r="H1390" t="s">
        <v>1282</v>
      </c>
      <c r="I1390">
        <f>MONTH(Table6[[#This Row],[Loan Date]])</f>
        <v>10</v>
      </c>
      <c r="J1390" t="str">
        <f>_xlfn.XLOOKUP(Table6[[#This Row],[Numeric Month]],$N$5:$N$11,$O$5:$O$11)</f>
        <v>Oct</v>
      </c>
      <c r="K1390" t="str">
        <f>_xlfn.XLOOKUP(Table6[[#This Row],[Loan Date]],$Q$5:$Q$152,$R$5:$R$152)</f>
        <v>Monday</v>
      </c>
      <c r="L1390" t="str">
        <f>_xlfn.XLOOKUP(Table6[[#This Row],[Loan Date]],$Q$5:$Q$152,$S$5:$S$152)</f>
        <v>Week 3</v>
      </c>
    </row>
    <row r="1391" spans="1:12" x14ac:dyDescent="0.2">
      <c r="A1391" s="1">
        <v>44844</v>
      </c>
      <c r="B1391" t="s">
        <v>7</v>
      </c>
      <c r="C1391" s="1">
        <v>44858</v>
      </c>
      <c r="D1391" t="s">
        <v>1527</v>
      </c>
      <c r="E1391" t="s">
        <v>9</v>
      </c>
      <c r="F1391" t="s">
        <v>8</v>
      </c>
      <c r="G1391" t="s">
        <v>1</v>
      </c>
      <c r="H1391" t="s">
        <v>1282</v>
      </c>
      <c r="I1391">
        <f>MONTH(Table6[[#This Row],[Loan Date]])</f>
        <v>10</v>
      </c>
      <c r="J1391" t="str">
        <f>_xlfn.XLOOKUP(Table6[[#This Row],[Numeric Month]],$N$5:$N$11,$O$5:$O$11)</f>
        <v>Oct</v>
      </c>
      <c r="K1391" t="str">
        <f>_xlfn.XLOOKUP(Table6[[#This Row],[Loan Date]],$Q$5:$Q$152,$R$5:$R$152)</f>
        <v>Monday</v>
      </c>
      <c r="L1391" t="str">
        <f>_xlfn.XLOOKUP(Table6[[#This Row],[Loan Date]],$Q$5:$Q$152,$S$5:$S$152)</f>
        <v>Week 3</v>
      </c>
    </row>
    <row r="1392" spans="1:12" x14ac:dyDescent="0.2">
      <c r="A1392" s="1">
        <v>44844</v>
      </c>
      <c r="B1392" t="s">
        <v>7</v>
      </c>
      <c r="C1392" s="1">
        <v>44844</v>
      </c>
      <c r="D1392" t="s">
        <v>1393</v>
      </c>
      <c r="E1392" t="s">
        <v>23</v>
      </c>
      <c r="F1392" t="s">
        <v>23</v>
      </c>
      <c r="G1392" t="s">
        <v>20</v>
      </c>
      <c r="H1392" t="s">
        <v>1282</v>
      </c>
      <c r="I1392">
        <f>MONTH(Table6[[#This Row],[Loan Date]])</f>
        <v>10</v>
      </c>
      <c r="J1392" t="str">
        <f>_xlfn.XLOOKUP(Table6[[#This Row],[Numeric Month]],$N$5:$N$11,$O$5:$O$11)</f>
        <v>Oct</v>
      </c>
      <c r="K1392" t="str">
        <f>_xlfn.XLOOKUP(Table6[[#This Row],[Loan Date]],$Q$5:$Q$152,$R$5:$R$152)</f>
        <v>Monday</v>
      </c>
      <c r="L1392" t="str">
        <f>_xlfn.XLOOKUP(Table6[[#This Row],[Loan Date]],$Q$5:$Q$152,$S$5:$S$152)</f>
        <v>Week 3</v>
      </c>
    </row>
    <row r="1393" spans="1:12" x14ac:dyDescent="0.2">
      <c r="A1393" s="1">
        <v>44844</v>
      </c>
      <c r="B1393" t="s">
        <v>7</v>
      </c>
      <c r="C1393" s="1">
        <v>44844</v>
      </c>
      <c r="D1393" t="s">
        <v>917</v>
      </c>
      <c r="E1393" t="s">
        <v>37</v>
      </c>
      <c r="F1393" t="s">
        <v>37</v>
      </c>
      <c r="G1393" t="s">
        <v>20</v>
      </c>
      <c r="H1393" t="s">
        <v>1282</v>
      </c>
      <c r="I1393">
        <f>MONTH(Table6[[#This Row],[Loan Date]])</f>
        <v>10</v>
      </c>
      <c r="J1393" t="str">
        <f>_xlfn.XLOOKUP(Table6[[#This Row],[Numeric Month]],$N$5:$N$11,$O$5:$O$11)</f>
        <v>Oct</v>
      </c>
      <c r="K1393" t="str">
        <f>_xlfn.XLOOKUP(Table6[[#This Row],[Loan Date]],$Q$5:$Q$152,$R$5:$R$152)</f>
        <v>Monday</v>
      </c>
      <c r="L1393" t="str">
        <f>_xlfn.XLOOKUP(Table6[[#This Row],[Loan Date]],$Q$5:$Q$152,$S$5:$S$152)</f>
        <v>Week 3</v>
      </c>
    </row>
    <row r="1394" spans="1:12" x14ac:dyDescent="0.2">
      <c r="A1394" s="1">
        <v>44844</v>
      </c>
      <c r="B1394" t="s">
        <v>5</v>
      </c>
      <c r="C1394" s="1">
        <v>44851</v>
      </c>
      <c r="D1394" t="s">
        <v>269</v>
      </c>
      <c r="E1394" t="s">
        <v>52</v>
      </c>
      <c r="F1394" t="s">
        <v>51</v>
      </c>
      <c r="G1394" t="s">
        <v>1</v>
      </c>
      <c r="H1394" t="s">
        <v>1282</v>
      </c>
      <c r="I1394">
        <f>MONTH(Table6[[#This Row],[Loan Date]])</f>
        <v>10</v>
      </c>
      <c r="J1394" t="str">
        <f>_xlfn.XLOOKUP(Table6[[#This Row],[Numeric Month]],$N$5:$N$11,$O$5:$O$11)</f>
        <v>Oct</v>
      </c>
      <c r="K1394" t="str">
        <f>_xlfn.XLOOKUP(Table6[[#This Row],[Loan Date]],$Q$5:$Q$152,$R$5:$R$152)</f>
        <v>Monday</v>
      </c>
      <c r="L1394" t="str">
        <f>_xlfn.XLOOKUP(Table6[[#This Row],[Loan Date]],$Q$5:$Q$152,$S$5:$S$152)</f>
        <v>Week 3</v>
      </c>
    </row>
    <row r="1395" spans="1:12" x14ac:dyDescent="0.2">
      <c r="A1395" s="1">
        <v>44844</v>
      </c>
      <c r="B1395" t="s">
        <v>7</v>
      </c>
      <c r="C1395" s="1">
        <v>44851</v>
      </c>
      <c r="D1395" t="s">
        <v>259</v>
      </c>
      <c r="E1395" t="s">
        <v>52</v>
      </c>
      <c r="F1395" t="s">
        <v>51</v>
      </c>
      <c r="G1395" t="s">
        <v>1</v>
      </c>
      <c r="H1395" t="s">
        <v>1282</v>
      </c>
      <c r="I1395">
        <f>MONTH(Table6[[#This Row],[Loan Date]])</f>
        <v>10</v>
      </c>
      <c r="J1395" t="str">
        <f>_xlfn.XLOOKUP(Table6[[#This Row],[Numeric Month]],$N$5:$N$11,$O$5:$O$11)</f>
        <v>Oct</v>
      </c>
      <c r="K1395" t="str">
        <f>_xlfn.XLOOKUP(Table6[[#This Row],[Loan Date]],$Q$5:$Q$152,$R$5:$R$152)</f>
        <v>Monday</v>
      </c>
      <c r="L1395" t="str">
        <f>_xlfn.XLOOKUP(Table6[[#This Row],[Loan Date]],$Q$5:$Q$152,$S$5:$S$152)</f>
        <v>Week 3</v>
      </c>
    </row>
    <row r="1396" spans="1:12" x14ac:dyDescent="0.2">
      <c r="A1396" s="1">
        <v>44844</v>
      </c>
      <c r="B1396" t="s">
        <v>5</v>
      </c>
      <c r="C1396" s="1">
        <v>44844</v>
      </c>
      <c r="D1396" t="s">
        <v>1429</v>
      </c>
      <c r="E1396" t="s">
        <v>41</v>
      </c>
      <c r="F1396" t="s">
        <v>40</v>
      </c>
      <c r="G1396" t="s">
        <v>39</v>
      </c>
      <c r="H1396" t="s">
        <v>1282</v>
      </c>
      <c r="I1396">
        <f>MONTH(Table6[[#This Row],[Loan Date]])</f>
        <v>10</v>
      </c>
      <c r="J1396" t="str">
        <f>_xlfn.XLOOKUP(Table6[[#This Row],[Numeric Month]],$N$5:$N$11,$O$5:$O$11)</f>
        <v>Oct</v>
      </c>
      <c r="K1396" t="str">
        <f>_xlfn.XLOOKUP(Table6[[#This Row],[Loan Date]],$Q$5:$Q$152,$R$5:$R$152)</f>
        <v>Monday</v>
      </c>
      <c r="L1396" t="str">
        <f>_xlfn.XLOOKUP(Table6[[#This Row],[Loan Date]],$Q$5:$Q$152,$S$5:$S$152)</f>
        <v>Week 3</v>
      </c>
    </row>
    <row r="1397" spans="1:12" x14ac:dyDescent="0.2">
      <c r="A1397" s="1">
        <v>44844</v>
      </c>
      <c r="B1397" t="s">
        <v>7</v>
      </c>
      <c r="C1397" s="1">
        <v>44844</v>
      </c>
      <c r="D1397" t="s">
        <v>977</v>
      </c>
      <c r="E1397" t="s">
        <v>168</v>
      </c>
      <c r="F1397" t="s">
        <v>168</v>
      </c>
      <c r="G1397" t="s">
        <v>20</v>
      </c>
      <c r="H1397" t="s">
        <v>1282</v>
      </c>
      <c r="I1397">
        <f>MONTH(Table6[[#This Row],[Loan Date]])</f>
        <v>10</v>
      </c>
      <c r="J1397" t="str">
        <f>_xlfn.XLOOKUP(Table6[[#This Row],[Numeric Month]],$N$5:$N$11,$O$5:$O$11)</f>
        <v>Oct</v>
      </c>
      <c r="K1397" t="str">
        <f>_xlfn.XLOOKUP(Table6[[#This Row],[Loan Date]],$Q$5:$Q$152,$R$5:$R$152)</f>
        <v>Monday</v>
      </c>
      <c r="L1397" t="str">
        <f>_xlfn.XLOOKUP(Table6[[#This Row],[Loan Date]],$Q$5:$Q$152,$S$5:$S$152)</f>
        <v>Week 3</v>
      </c>
    </row>
    <row r="1398" spans="1:12" x14ac:dyDescent="0.2">
      <c r="A1398" s="1">
        <v>44844</v>
      </c>
      <c r="B1398" t="s">
        <v>7</v>
      </c>
      <c r="C1398" s="1">
        <v>44855</v>
      </c>
      <c r="D1398" t="s">
        <v>890</v>
      </c>
      <c r="E1398" t="s">
        <v>52</v>
      </c>
      <c r="F1398" t="s">
        <v>51</v>
      </c>
      <c r="G1398" t="s">
        <v>1</v>
      </c>
      <c r="H1398" t="s">
        <v>1282</v>
      </c>
      <c r="I1398">
        <f>MONTH(Table6[[#This Row],[Loan Date]])</f>
        <v>10</v>
      </c>
      <c r="J1398" t="str">
        <f>_xlfn.XLOOKUP(Table6[[#This Row],[Numeric Month]],$N$5:$N$11,$O$5:$O$11)</f>
        <v>Oct</v>
      </c>
      <c r="K1398" t="str">
        <f>_xlfn.XLOOKUP(Table6[[#This Row],[Loan Date]],$Q$5:$Q$152,$R$5:$R$152)</f>
        <v>Monday</v>
      </c>
      <c r="L1398" t="str">
        <f>_xlfn.XLOOKUP(Table6[[#This Row],[Loan Date]],$Q$5:$Q$152,$S$5:$S$152)</f>
        <v>Week 3</v>
      </c>
    </row>
    <row r="1399" spans="1:12" x14ac:dyDescent="0.2">
      <c r="A1399" s="1">
        <v>44844</v>
      </c>
      <c r="B1399" t="s">
        <v>5</v>
      </c>
      <c r="C1399" s="1">
        <v>44851</v>
      </c>
      <c r="D1399" t="s">
        <v>273</v>
      </c>
      <c r="E1399" t="s">
        <v>52</v>
      </c>
      <c r="F1399" t="s">
        <v>51</v>
      </c>
      <c r="G1399" t="s">
        <v>1</v>
      </c>
      <c r="H1399" t="s">
        <v>1282</v>
      </c>
      <c r="I1399">
        <f>MONTH(Table6[[#This Row],[Loan Date]])</f>
        <v>10</v>
      </c>
      <c r="J1399" t="str">
        <f>_xlfn.XLOOKUP(Table6[[#This Row],[Numeric Month]],$N$5:$N$11,$O$5:$O$11)</f>
        <v>Oct</v>
      </c>
      <c r="K1399" t="str">
        <f>_xlfn.XLOOKUP(Table6[[#This Row],[Loan Date]],$Q$5:$Q$152,$R$5:$R$152)</f>
        <v>Monday</v>
      </c>
      <c r="L1399" t="str">
        <f>_xlfn.XLOOKUP(Table6[[#This Row],[Loan Date]],$Q$5:$Q$152,$S$5:$S$152)</f>
        <v>Week 3</v>
      </c>
    </row>
    <row r="1400" spans="1:12" x14ac:dyDescent="0.2">
      <c r="A1400" s="1">
        <v>44844</v>
      </c>
      <c r="B1400" t="s">
        <v>7</v>
      </c>
      <c r="C1400" s="1">
        <v>44844</v>
      </c>
      <c r="D1400" t="s">
        <v>116</v>
      </c>
      <c r="E1400" t="s">
        <v>23</v>
      </c>
      <c r="F1400" t="s">
        <v>23</v>
      </c>
      <c r="G1400" t="s">
        <v>20</v>
      </c>
      <c r="H1400" t="s">
        <v>1282</v>
      </c>
      <c r="I1400">
        <f>MONTH(Table6[[#This Row],[Loan Date]])</f>
        <v>10</v>
      </c>
      <c r="J1400" t="str">
        <f>_xlfn.XLOOKUP(Table6[[#This Row],[Numeric Month]],$N$5:$N$11,$O$5:$O$11)</f>
        <v>Oct</v>
      </c>
      <c r="K1400" t="str">
        <f>_xlfn.XLOOKUP(Table6[[#This Row],[Loan Date]],$Q$5:$Q$152,$R$5:$R$152)</f>
        <v>Monday</v>
      </c>
      <c r="L1400" t="str">
        <f>_xlfn.XLOOKUP(Table6[[#This Row],[Loan Date]],$Q$5:$Q$152,$S$5:$S$152)</f>
        <v>Week 3</v>
      </c>
    </row>
    <row r="1401" spans="1:12" x14ac:dyDescent="0.2">
      <c r="A1401" s="1">
        <v>44844</v>
      </c>
      <c r="B1401" t="s">
        <v>7</v>
      </c>
      <c r="C1401" s="1">
        <v>44844</v>
      </c>
      <c r="D1401" t="s">
        <v>409</v>
      </c>
      <c r="E1401" t="s">
        <v>21</v>
      </c>
      <c r="F1401" t="s">
        <v>21</v>
      </c>
      <c r="G1401" t="s">
        <v>20</v>
      </c>
      <c r="H1401" t="s">
        <v>1282</v>
      </c>
      <c r="I1401">
        <f>MONTH(Table6[[#This Row],[Loan Date]])</f>
        <v>10</v>
      </c>
      <c r="J1401" t="str">
        <f>_xlfn.XLOOKUP(Table6[[#This Row],[Numeric Month]],$N$5:$N$11,$O$5:$O$11)</f>
        <v>Oct</v>
      </c>
      <c r="K1401" t="str">
        <f>_xlfn.XLOOKUP(Table6[[#This Row],[Loan Date]],$Q$5:$Q$152,$R$5:$R$152)</f>
        <v>Monday</v>
      </c>
      <c r="L1401" t="str">
        <f>_xlfn.XLOOKUP(Table6[[#This Row],[Loan Date]],$Q$5:$Q$152,$S$5:$S$152)</f>
        <v>Week 3</v>
      </c>
    </row>
    <row r="1402" spans="1:12" x14ac:dyDescent="0.2">
      <c r="A1402" s="1">
        <v>44844</v>
      </c>
      <c r="B1402" t="s">
        <v>7</v>
      </c>
      <c r="C1402" s="1">
        <v>44851</v>
      </c>
      <c r="D1402" t="s">
        <v>991</v>
      </c>
      <c r="E1402" t="s">
        <v>52</v>
      </c>
      <c r="F1402" t="s">
        <v>51</v>
      </c>
      <c r="G1402" t="s">
        <v>1</v>
      </c>
      <c r="H1402" t="s">
        <v>1282</v>
      </c>
      <c r="I1402">
        <f>MONTH(Table6[[#This Row],[Loan Date]])</f>
        <v>10</v>
      </c>
      <c r="J1402" t="str">
        <f>_xlfn.XLOOKUP(Table6[[#This Row],[Numeric Month]],$N$5:$N$11,$O$5:$O$11)</f>
        <v>Oct</v>
      </c>
      <c r="K1402" t="str">
        <f>_xlfn.XLOOKUP(Table6[[#This Row],[Loan Date]],$Q$5:$Q$152,$R$5:$R$152)</f>
        <v>Monday</v>
      </c>
      <c r="L1402" t="str">
        <f>_xlfn.XLOOKUP(Table6[[#This Row],[Loan Date]],$Q$5:$Q$152,$S$5:$S$152)</f>
        <v>Week 3</v>
      </c>
    </row>
    <row r="1403" spans="1:12" x14ac:dyDescent="0.2">
      <c r="A1403" s="1">
        <v>44844</v>
      </c>
      <c r="B1403" t="s">
        <v>7</v>
      </c>
      <c r="C1403" s="1">
        <v>44858</v>
      </c>
      <c r="D1403" t="s">
        <v>985</v>
      </c>
      <c r="E1403" t="s">
        <v>3</v>
      </c>
      <c r="F1403" t="s">
        <v>2</v>
      </c>
      <c r="G1403" t="s">
        <v>1</v>
      </c>
      <c r="H1403" t="s">
        <v>1282</v>
      </c>
      <c r="I1403">
        <f>MONTH(Table6[[#This Row],[Loan Date]])</f>
        <v>10</v>
      </c>
      <c r="J1403" t="str">
        <f>_xlfn.XLOOKUP(Table6[[#This Row],[Numeric Month]],$N$5:$N$11,$O$5:$O$11)</f>
        <v>Oct</v>
      </c>
      <c r="K1403" t="str">
        <f>_xlfn.XLOOKUP(Table6[[#This Row],[Loan Date]],$Q$5:$Q$152,$R$5:$R$152)</f>
        <v>Monday</v>
      </c>
      <c r="L1403" t="str">
        <f>_xlfn.XLOOKUP(Table6[[#This Row],[Loan Date]],$Q$5:$Q$152,$S$5:$S$152)</f>
        <v>Week 3</v>
      </c>
    </row>
    <row r="1404" spans="1:12" x14ac:dyDescent="0.2">
      <c r="A1404" s="1">
        <v>44844</v>
      </c>
      <c r="B1404" t="s">
        <v>7</v>
      </c>
      <c r="C1404" s="1">
        <v>44844</v>
      </c>
      <c r="D1404" t="s">
        <v>1510</v>
      </c>
      <c r="E1404" t="s">
        <v>49</v>
      </c>
      <c r="F1404" t="s">
        <v>49</v>
      </c>
      <c r="G1404" t="s">
        <v>20</v>
      </c>
      <c r="H1404" t="s">
        <v>1282</v>
      </c>
      <c r="I1404">
        <f>MONTH(Table6[[#This Row],[Loan Date]])</f>
        <v>10</v>
      </c>
      <c r="J1404" t="str">
        <f>_xlfn.XLOOKUP(Table6[[#This Row],[Numeric Month]],$N$5:$N$11,$O$5:$O$11)</f>
        <v>Oct</v>
      </c>
      <c r="K1404" t="str">
        <f>_xlfn.XLOOKUP(Table6[[#This Row],[Loan Date]],$Q$5:$Q$152,$R$5:$R$152)</f>
        <v>Monday</v>
      </c>
      <c r="L1404" t="str">
        <f>_xlfn.XLOOKUP(Table6[[#This Row],[Loan Date]],$Q$5:$Q$152,$S$5:$S$152)</f>
        <v>Week 3</v>
      </c>
    </row>
    <row r="1405" spans="1:12" x14ac:dyDescent="0.2">
      <c r="A1405" s="1">
        <v>44844</v>
      </c>
      <c r="B1405" t="s">
        <v>7</v>
      </c>
      <c r="C1405" s="1">
        <v>44851</v>
      </c>
      <c r="D1405" t="s">
        <v>1526</v>
      </c>
      <c r="E1405" t="s">
        <v>52</v>
      </c>
      <c r="F1405" t="s">
        <v>51</v>
      </c>
      <c r="G1405" t="s">
        <v>1</v>
      </c>
      <c r="H1405" t="s">
        <v>1282</v>
      </c>
      <c r="I1405">
        <f>MONTH(Table6[[#This Row],[Loan Date]])</f>
        <v>10</v>
      </c>
      <c r="J1405" t="str">
        <f>_xlfn.XLOOKUP(Table6[[#This Row],[Numeric Month]],$N$5:$N$11,$O$5:$O$11)</f>
        <v>Oct</v>
      </c>
      <c r="K1405" t="str">
        <f>_xlfn.XLOOKUP(Table6[[#This Row],[Loan Date]],$Q$5:$Q$152,$R$5:$R$152)</f>
        <v>Monday</v>
      </c>
      <c r="L1405" t="str">
        <f>_xlfn.XLOOKUP(Table6[[#This Row],[Loan Date]],$Q$5:$Q$152,$S$5:$S$152)</f>
        <v>Week 3</v>
      </c>
    </row>
    <row r="1406" spans="1:12" x14ac:dyDescent="0.2">
      <c r="A1406" s="1">
        <v>44844</v>
      </c>
      <c r="B1406" t="s">
        <v>7</v>
      </c>
      <c r="C1406" s="1">
        <v>44844</v>
      </c>
      <c r="D1406" t="s">
        <v>996</v>
      </c>
      <c r="E1406" t="s">
        <v>168</v>
      </c>
      <c r="F1406" t="s">
        <v>168</v>
      </c>
      <c r="G1406" t="s">
        <v>20</v>
      </c>
      <c r="H1406" t="s">
        <v>1282</v>
      </c>
      <c r="I1406">
        <f>MONTH(Table6[[#This Row],[Loan Date]])</f>
        <v>10</v>
      </c>
      <c r="J1406" t="str">
        <f>_xlfn.XLOOKUP(Table6[[#This Row],[Numeric Month]],$N$5:$N$11,$O$5:$O$11)</f>
        <v>Oct</v>
      </c>
      <c r="K1406" t="str">
        <f>_xlfn.XLOOKUP(Table6[[#This Row],[Loan Date]],$Q$5:$Q$152,$R$5:$R$152)</f>
        <v>Monday</v>
      </c>
      <c r="L1406" t="str">
        <f>_xlfn.XLOOKUP(Table6[[#This Row],[Loan Date]],$Q$5:$Q$152,$S$5:$S$152)</f>
        <v>Week 3</v>
      </c>
    </row>
    <row r="1407" spans="1:12" x14ac:dyDescent="0.2">
      <c r="A1407" s="1">
        <v>44844</v>
      </c>
      <c r="B1407" t="s">
        <v>7</v>
      </c>
      <c r="C1407" s="1">
        <v>44851</v>
      </c>
      <c r="D1407" t="s">
        <v>944</v>
      </c>
      <c r="E1407" t="s">
        <v>52</v>
      </c>
      <c r="F1407" t="s">
        <v>51</v>
      </c>
      <c r="G1407" t="s">
        <v>1</v>
      </c>
      <c r="H1407" t="s">
        <v>1282</v>
      </c>
      <c r="I1407">
        <f>MONTH(Table6[[#This Row],[Loan Date]])</f>
        <v>10</v>
      </c>
      <c r="J1407" t="str">
        <f>_xlfn.XLOOKUP(Table6[[#This Row],[Numeric Month]],$N$5:$N$11,$O$5:$O$11)</f>
        <v>Oct</v>
      </c>
      <c r="K1407" t="str">
        <f>_xlfn.XLOOKUP(Table6[[#This Row],[Loan Date]],$Q$5:$Q$152,$R$5:$R$152)</f>
        <v>Monday</v>
      </c>
      <c r="L1407" t="str">
        <f>_xlfn.XLOOKUP(Table6[[#This Row],[Loan Date]],$Q$5:$Q$152,$S$5:$S$152)</f>
        <v>Week 3</v>
      </c>
    </row>
    <row r="1408" spans="1:12" x14ac:dyDescent="0.2">
      <c r="A1408" s="1">
        <v>44844</v>
      </c>
      <c r="B1408" t="s">
        <v>7</v>
      </c>
      <c r="C1408" s="1">
        <v>44858</v>
      </c>
      <c r="D1408" t="s">
        <v>943</v>
      </c>
      <c r="E1408" t="s">
        <v>52</v>
      </c>
      <c r="F1408" t="s">
        <v>51</v>
      </c>
      <c r="G1408" t="s">
        <v>1</v>
      </c>
      <c r="H1408" t="s">
        <v>1282</v>
      </c>
      <c r="I1408">
        <f>MONTH(Table6[[#This Row],[Loan Date]])</f>
        <v>10</v>
      </c>
      <c r="J1408" t="str">
        <f>_xlfn.XLOOKUP(Table6[[#This Row],[Numeric Month]],$N$5:$N$11,$O$5:$O$11)</f>
        <v>Oct</v>
      </c>
      <c r="K1408" t="str">
        <f>_xlfn.XLOOKUP(Table6[[#This Row],[Loan Date]],$Q$5:$Q$152,$R$5:$R$152)</f>
        <v>Monday</v>
      </c>
      <c r="L1408" t="str">
        <f>_xlfn.XLOOKUP(Table6[[#This Row],[Loan Date]],$Q$5:$Q$152,$S$5:$S$152)</f>
        <v>Week 3</v>
      </c>
    </row>
    <row r="1409" spans="1:12" x14ac:dyDescent="0.2">
      <c r="A1409" s="1">
        <v>44844</v>
      </c>
      <c r="B1409" t="s">
        <v>5</v>
      </c>
      <c r="C1409" s="1">
        <v>44851</v>
      </c>
      <c r="D1409" t="s">
        <v>438</v>
      </c>
      <c r="E1409" t="s">
        <v>15</v>
      </c>
      <c r="F1409" t="s">
        <v>14</v>
      </c>
      <c r="G1409" t="s">
        <v>1</v>
      </c>
      <c r="H1409" t="s">
        <v>1282</v>
      </c>
      <c r="I1409">
        <f>MONTH(Table6[[#This Row],[Loan Date]])</f>
        <v>10</v>
      </c>
      <c r="J1409" t="str">
        <f>_xlfn.XLOOKUP(Table6[[#This Row],[Numeric Month]],$N$5:$N$11,$O$5:$O$11)</f>
        <v>Oct</v>
      </c>
      <c r="K1409" t="str">
        <f>_xlfn.XLOOKUP(Table6[[#This Row],[Loan Date]],$Q$5:$Q$152,$R$5:$R$152)</f>
        <v>Monday</v>
      </c>
      <c r="L1409" t="str">
        <f>_xlfn.XLOOKUP(Table6[[#This Row],[Loan Date]],$Q$5:$Q$152,$S$5:$S$152)</f>
        <v>Week 3</v>
      </c>
    </row>
    <row r="1410" spans="1:12" x14ac:dyDescent="0.2">
      <c r="A1410" s="1">
        <v>44844</v>
      </c>
      <c r="B1410" t="s">
        <v>7</v>
      </c>
      <c r="C1410" s="1">
        <v>44844</v>
      </c>
      <c r="D1410" t="s">
        <v>1491</v>
      </c>
      <c r="E1410" t="s">
        <v>23</v>
      </c>
      <c r="F1410" t="s">
        <v>23</v>
      </c>
      <c r="G1410" t="s">
        <v>20</v>
      </c>
      <c r="H1410" t="s">
        <v>1282</v>
      </c>
      <c r="I1410">
        <f>MONTH(Table6[[#This Row],[Loan Date]])</f>
        <v>10</v>
      </c>
      <c r="J1410" t="str">
        <f>_xlfn.XLOOKUP(Table6[[#This Row],[Numeric Month]],$N$5:$N$11,$O$5:$O$11)</f>
        <v>Oct</v>
      </c>
      <c r="K1410" t="str">
        <f>_xlfn.XLOOKUP(Table6[[#This Row],[Loan Date]],$Q$5:$Q$152,$R$5:$R$152)</f>
        <v>Monday</v>
      </c>
      <c r="L1410" t="str">
        <f>_xlfn.XLOOKUP(Table6[[#This Row],[Loan Date]],$Q$5:$Q$152,$S$5:$S$152)</f>
        <v>Week 3</v>
      </c>
    </row>
    <row r="1411" spans="1:12" x14ac:dyDescent="0.2">
      <c r="A1411" s="1">
        <v>44844</v>
      </c>
      <c r="B1411" t="s">
        <v>7</v>
      </c>
      <c r="C1411" s="1">
        <v>44844</v>
      </c>
      <c r="D1411" t="s">
        <v>923</v>
      </c>
      <c r="E1411" t="s">
        <v>37</v>
      </c>
      <c r="F1411" t="s">
        <v>37</v>
      </c>
      <c r="G1411" t="s">
        <v>20</v>
      </c>
      <c r="H1411" t="s">
        <v>1282</v>
      </c>
      <c r="I1411">
        <f>MONTH(Table6[[#This Row],[Loan Date]])</f>
        <v>10</v>
      </c>
      <c r="J1411" t="str">
        <f>_xlfn.XLOOKUP(Table6[[#This Row],[Numeric Month]],$N$5:$N$11,$O$5:$O$11)</f>
        <v>Oct</v>
      </c>
      <c r="K1411" t="str">
        <f>_xlfn.XLOOKUP(Table6[[#This Row],[Loan Date]],$Q$5:$Q$152,$R$5:$R$152)</f>
        <v>Monday</v>
      </c>
      <c r="L1411" t="str">
        <f>_xlfn.XLOOKUP(Table6[[#This Row],[Loan Date]],$Q$5:$Q$152,$S$5:$S$152)</f>
        <v>Week 3</v>
      </c>
    </row>
    <row r="1412" spans="1:12" x14ac:dyDescent="0.2">
      <c r="A1412" s="1">
        <v>44844</v>
      </c>
      <c r="B1412" t="s">
        <v>7</v>
      </c>
      <c r="C1412" s="1">
        <v>44844</v>
      </c>
      <c r="D1412" t="s">
        <v>970</v>
      </c>
      <c r="E1412" t="s">
        <v>168</v>
      </c>
      <c r="F1412" t="s">
        <v>168</v>
      </c>
      <c r="G1412" t="s">
        <v>20</v>
      </c>
      <c r="H1412" t="s">
        <v>1282</v>
      </c>
      <c r="I1412">
        <f>MONTH(Table6[[#This Row],[Loan Date]])</f>
        <v>10</v>
      </c>
      <c r="J1412" t="str">
        <f>_xlfn.XLOOKUP(Table6[[#This Row],[Numeric Month]],$N$5:$N$11,$O$5:$O$11)</f>
        <v>Oct</v>
      </c>
      <c r="K1412" t="str">
        <f>_xlfn.XLOOKUP(Table6[[#This Row],[Loan Date]],$Q$5:$Q$152,$R$5:$R$152)</f>
        <v>Monday</v>
      </c>
      <c r="L1412" t="str">
        <f>_xlfn.XLOOKUP(Table6[[#This Row],[Loan Date]],$Q$5:$Q$152,$S$5:$S$152)</f>
        <v>Week 3</v>
      </c>
    </row>
    <row r="1413" spans="1:12" x14ac:dyDescent="0.2">
      <c r="A1413" s="1">
        <v>44844</v>
      </c>
      <c r="B1413" t="s">
        <v>7</v>
      </c>
      <c r="C1413" s="1">
        <v>44851</v>
      </c>
      <c r="D1413" t="s">
        <v>865</v>
      </c>
      <c r="E1413" t="s">
        <v>52</v>
      </c>
      <c r="F1413" t="s">
        <v>51</v>
      </c>
      <c r="G1413" t="s">
        <v>1</v>
      </c>
      <c r="H1413" t="s">
        <v>1282</v>
      </c>
      <c r="I1413">
        <f>MONTH(Table6[[#This Row],[Loan Date]])</f>
        <v>10</v>
      </c>
      <c r="J1413" t="str">
        <f>_xlfn.XLOOKUP(Table6[[#This Row],[Numeric Month]],$N$5:$N$11,$O$5:$O$11)</f>
        <v>Oct</v>
      </c>
      <c r="K1413" t="str">
        <f>_xlfn.XLOOKUP(Table6[[#This Row],[Loan Date]],$Q$5:$Q$152,$R$5:$R$152)</f>
        <v>Monday</v>
      </c>
      <c r="L1413" t="str">
        <f>_xlfn.XLOOKUP(Table6[[#This Row],[Loan Date]],$Q$5:$Q$152,$S$5:$S$152)</f>
        <v>Week 3</v>
      </c>
    </row>
    <row r="1414" spans="1:12" x14ac:dyDescent="0.2">
      <c r="A1414" s="1">
        <v>44844</v>
      </c>
      <c r="B1414" t="s">
        <v>7</v>
      </c>
      <c r="C1414" s="1">
        <v>44934</v>
      </c>
      <c r="D1414" t="s">
        <v>1525</v>
      </c>
      <c r="E1414" t="s">
        <v>80</v>
      </c>
      <c r="F1414" t="s">
        <v>79</v>
      </c>
      <c r="G1414" t="s">
        <v>79</v>
      </c>
      <c r="H1414" t="s">
        <v>1282</v>
      </c>
      <c r="I1414">
        <f>MONTH(Table6[[#This Row],[Loan Date]])</f>
        <v>10</v>
      </c>
      <c r="J1414" t="str">
        <f>_xlfn.XLOOKUP(Table6[[#This Row],[Numeric Month]],$N$5:$N$11,$O$5:$O$11)</f>
        <v>Oct</v>
      </c>
      <c r="K1414" t="str">
        <f>_xlfn.XLOOKUP(Table6[[#This Row],[Loan Date]],$Q$5:$Q$152,$R$5:$R$152)</f>
        <v>Monday</v>
      </c>
      <c r="L1414" t="str">
        <f>_xlfn.XLOOKUP(Table6[[#This Row],[Loan Date]],$Q$5:$Q$152,$S$5:$S$152)</f>
        <v>Week 3</v>
      </c>
    </row>
    <row r="1415" spans="1:12" x14ac:dyDescent="0.2">
      <c r="A1415" s="1">
        <v>44844</v>
      </c>
      <c r="B1415" t="s">
        <v>5</v>
      </c>
      <c r="C1415" s="1">
        <v>44858</v>
      </c>
      <c r="D1415" t="s">
        <v>940</v>
      </c>
      <c r="E1415" t="s">
        <v>52</v>
      </c>
      <c r="F1415" t="s">
        <v>51</v>
      </c>
      <c r="G1415" t="s">
        <v>1</v>
      </c>
      <c r="H1415" t="s">
        <v>1282</v>
      </c>
      <c r="I1415">
        <f>MONTH(Table6[[#This Row],[Loan Date]])</f>
        <v>10</v>
      </c>
      <c r="J1415" t="str">
        <f>_xlfn.XLOOKUP(Table6[[#This Row],[Numeric Month]],$N$5:$N$11,$O$5:$O$11)</f>
        <v>Oct</v>
      </c>
      <c r="K1415" t="str">
        <f>_xlfn.XLOOKUP(Table6[[#This Row],[Loan Date]],$Q$5:$Q$152,$R$5:$R$152)</f>
        <v>Monday</v>
      </c>
      <c r="L1415" t="str">
        <f>_xlfn.XLOOKUP(Table6[[#This Row],[Loan Date]],$Q$5:$Q$152,$S$5:$S$152)</f>
        <v>Week 3</v>
      </c>
    </row>
    <row r="1416" spans="1:12" x14ac:dyDescent="0.2">
      <c r="A1416" s="1">
        <v>44844</v>
      </c>
      <c r="B1416" t="s">
        <v>7</v>
      </c>
      <c r="C1416" s="1">
        <v>44851</v>
      </c>
      <c r="D1416" t="s">
        <v>496</v>
      </c>
      <c r="E1416" t="s">
        <v>52</v>
      </c>
      <c r="F1416" t="s">
        <v>51</v>
      </c>
      <c r="G1416" t="s">
        <v>1</v>
      </c>
      <c r="H1416" t="s">
        <v>1282</v>
      </c>
      <c r="I1416">
        <f>MONTH(Table6[[#This Row],[Loan Date]])</f>
        <v>10</v>
      </c>
      <c r="J1416" t="str">
        <f>_xlfn.XLOOKUP(Table6[[#This Row],[Numeric Month]],$N$5:$N$11,$O$5:$O$11)</f>
        <v>Oct</v>
      </c>
      <c r="K1416" t="str">
        <f>_xlfn.XLOOKUP(Table6[[#This Row],[Loan Date]],$Q$5:$Q$152,$R$5:$R$152)</f>
        <v>Monday</v>
      </c>
      <c r="L1416" t="str">
        <f>_xlfn.XLOOKUP(Table6[[#This Row],[Loan Date]],$Q$5:$Q$152,$S$5:$S$152)</f>
        <v>Week 3</v>
      </c>
    </row>
    <row r="1417" spans="1:12" x14ac:dyDescent="0.2">
      <c r="A1417" s="1">
        <v>44844</v>
      </c>
      <c r="B1417" t="s">
        <v>7</v>
      </c>
      <c r="C1417" s="1">
        <v>44858</v>
      </c>
      <c r="D1417" t="s">
        <v>689</v>
      </c>
      <c r="E1417" t="s">
        <v>9</v>
      </c>
      <c r="F1417" t="s">
        <v>8</v>
      </c>
      <c r="G1417" t="s">
        <v>1</v>
      </c>
      <c r="H1417" t="s">
        <v>1282</v>
      </c>
      <c r="I1417">
        <f>MONTH(Table6[[#This Row],[Loan Date]])</f>
        <v>10</v>
      </c>
      <c r="J1417" t="str">
        <f>_xlfn.XLOOKUP(Table6[[#This Row],[Numeric Month]],$N$5:$N$11,$O$5:$O$11)</f>
        <v>Oct</v>
      </c>
      <c r="K1417" t="str">
        <f>_xlfn.XLOOKUP(Table6[[#This Row],[Loan Date]],$Q$5:$Q$152,$R$5:$R$152)</f>
        <v>Monday</v>
      </c>
      <c r="L1417" t="str">
        <f>_xlfn.XLOOKUP(Table6[[#This Row],[Loan Date]],$Q$5:$Q$152,$S$5:$S$152)</f>
        <v>Week 3</v>
      </c>
    </row>
    <row r="1418" spans="1:12" x14ac:dyDescent="0.2">
      <c r="A1418" s="1">
        <v>44844</v>
      </c>
      <c r="B1418" t="s">
        <v>7</v>
      </c>
      <c r="C1418" s="1">
        <v>44858</v>
      </c>
      <c r="D1418" t="s">
        <v>629</v>
      </c>
      <c r="E1418" t="s">
        <v>9</v>
      </c>
      <c r="F1418" t="s">
        <v>8</v>
      </c>
      <c r="G1418" t="s">
        <v>1</v>
      </c>
      <c r="H1418" t="s">
        <v>1282</v>
      </c>
      <c r="I1418">
        <f>MONTH(Table6[[#This Row],[Loan Date]])</f>
        <v>10</v>
      </c>
      <c r="J1418" t="str">
        <f>_xlfn.XLOOKUP(Table6[[#This Row],[Numeric Month]],$N$5:$N$11,$O$5:$O$11)</f>
        <v>Oct</v>
      </c>
      <c r="K1418" t="str">
        <f>_xlfn.XLOOKUP(Table6[[#This Row],[Loan Date]],$Q$5:$Q$152,$R$5:$R$152)</f>
        <v>Monday</v>
      </c>
      <c r="L1418" t="str">
        <f>_xlfn.XLOOKUP(Table6[[#This Row],[Loan Date]],$Q$5:$Q$152,$S$5:$S$152)</f>
        <v>Week 3</v>
      </c>
    </row>
    <row r="1419" spans="1:12" x14ac:dyDescent="0.2">
      <c r="A1419" s="1">
        <v>44844</v>
      </c>
      <c r="B1419" t="s">
        <v>7</v>
      </c>
      <c r="C1419" s="1">
        <v>44844</v>
      </c>
      <c r="D1419" t="s">
        <v>1349</v>
      </c>
      <c r="E1419" t="s">
        <v>23</v>
      </c>
      <c r="F1419" t="s">
        <v>23</v>
      </c>
      <c r="G1419" t="s">
        <v>20</v>
      </c>
      <c r="H1419" t="s">
        <v>1282</v>
      </c>
      <c r="I1419">
        <f>MONTH(Table6[[#This Row],[Loan Date]])</f>
        <v>10</v>
      </c>
      <c r="J1419" t="str">
        <f>_xlfn.XLOOKUP(Table6[[#This Row],[Numeric Month]],$N$5:$N$11,$O$5:$O$11)</f>
        <v>Oct</v>
      </c>
      <c r="K1419" t="str">
        <f>_xlfn.XLOOKUP(Table6[[#This Row],[Loan Date]],$Q$5:$Q$152,$R$5:$R$152)</f>
        <v>Monday</v>
      </c>
      <c r="L1419" t="str">
        <f>_xlfn.XLOOKUP(Table6[[#This Row],[Loan Date]],$Q$5:$Q$152,$S$5:$S$152)</f>
        <v>Week 3</v>
      </c>
    </row>
    <row r="1420" spans="1:12" x14ac:dyDescent="0.2">
      <c r="A1420" s="1">
        <v>44844</v>
      </c>
      <c r="B1420" t="s">
        <v>7</v>
      </c>
      <c r="C1420" s="1">
        <v>44851</v>
      </c>
      <c r="D1420" t="s">
        <v>607</v>
      </c>
      <c r="E1420" t="s">
        <v>52</v>
      </c>
      <c r="F1420" t="s">
        <v>51</v>
      </c>
      <c r="G1420" t="s">
        <v>1</v>
      </c>
      <c r="H1420" t="s">
        <v>1282</v>
      </c>
      <c r="I1420">
        <f>MONTH(Table6[[#This Row],[Loan Date]])</f>
        <v>10</v>
      </c>
      <c r="J1420" t="str">
        <f>_xlfn.XLOOKUP(Table6[[#This Row],[Numeric Month]],$N$5:$N$11,$O$5:$O$11)</f>
        <v>Oct</v>
      </c>
      <c r="K1420" t="str">
        <f>_xlfn.XLOOKUP(Table6[[#This Row],[Loan Date]],$Q$5:$Q$152,$R$5:$R$152)</f>
        <v>Monday</v>
      </c>
      <c r="L1420" t="str">
        <f>_xlfn.XLOOKUP(Table6[[#This Row],[Loan Date]],$Q$5:$Q$152,$S$5:$S$152)</f>
        <v>Week 3</v>
      </c>
    </row>
    <row r="1421" spans="1:12" x14ac:dyDescent="0.2">
      <c r="A1421" s="1">
        <v>44844</v>
      </c>
      <c r="B1421" t="s">
        <v>5</v>
      </c>
      <c r="C1421" s="1">
        <v>44851</v>
      </c>
      <c r="D1421" t="s">
        <v>748</v>
      </c>
      <c r="E1421" t="s">
        <v>9</v>
      </c>
      <c r="F1421" t="s">
        <v>8</v>
      </c>
      <c r="G1421" t="s">
        <v>1</v>
      </c>
      <c r="H1421" t="s">
        <v>1282</v>
      </c>
      <c r="I1421">
        <f>MONTH(Table6[[#This Row],[Loan Date]])</f>
        <v>10</v>
      </c>
      <c r="J1421" t="str">
        <f>_xlfn.XLOOKUP(Table6[[#This Row],[Numeric Month]],$N$5:$N$11,$O$5:$O$11)</f>
        <v>Oct</v>
      </c>
      <c r="K1421" t="str">
        <f>_xlfn.XLOOKUP(Table6[[#This Row],[Loan Date]],$Q$5:$Q$152,$R$5:$R$152)</f>
        <v>Monday</v>
      </c>
      <c r="L1421" t="str">
        <f>_xlfn.XLOOKUP(Table6[[#This Row],[Loan Date]],$Q$5:$Q$152,$S$5:$S$152)</f>
        <v>Week 3</v>
      </c>
    </row>
    <row r="1422" spans="1:12" x14ac:dyDescent="0.2">
      <c r="A1422" s="1">
        <v>44844</v>
      </c>
      <c r="B1422" t="s">
        <v>5</v>
      </c>
      <c r="C1422" s="1">
        <v>44855</v>
      </c>
      <c r="D1422" t="s">
        <v>447</v>
      </c>
      <c r="E1422" t="s">
        <v>9</v>
      </c>
      <c r="F1422" t="s">
        <v>8</v>
      </c>
      <c r="G1422" t="s">
        <v>1</v>
      </c>
      <c r="H1422" t="s">
        <v>1282</v>
      </c>
      <c r="I1422">
        <f>MONTH(Table6[[#This Row],[Loan Date]])</f>
        <v>10</v>
      </c>
      <c r="J1422" t="str">
        <f>_xlfn.XLOOKUP(Table6[[#This Row],[Numeric Month]],$N$5:$N$11,$O$5:$O$11)</f>
        <v>Oct</v>
      </c>
      <c r="K1422" t="str">
        <f>_xlfn.XLOOKUP(Table6[[#This Row],[Loan Date]],$Q$5:$Q$152,$R$5:$R$152)</f>
        <v>Monday</v>
      </c>
      <c r="L1422" t="str">
        <f>_xlfn.XLOOKUP(Table6[[#This Row],[Loan Date]],$Q$5:$Q$152,$S$5:$S$152)</f>
        <v>Week 3</v>
      </c>
    </row>
    <row r="1423" spans="1:12" x14ac:dyDescent="0.2">
      <c r="A1423" s="1">
        <v>44844</v>
      </c>
      <c r="B1423" t="s">
        <v>5</v>
      </c>
      <c r="C1423" s="1">
        <v>44844</v>
      </c>
      <c r="D1423" t="s">
        <v>376</v>
      </c>
      <c r="E1423" t="s">
        <v>65</v>
      </c>
      <c r="F1423" t="s">
        <v>65</v>
      </c>
      <c r="G1423" t="s">
        <v>20</v>
      </c>
      <c r="H1423" t="s">
        <v>1282</v>
      </c>
      <c r="I1423">
        <f>MONTH(Table6[[#This Row],[Loan Date]])</f>
        <v>10</v>
      </c>
      <c r="J1423" t="str">
        <f>_xlfn.XLOOKUP(Table6[[#This Row],[Numeric Month]],$N$5:$N$11,$O$5:$O$11)</f>
        <v>Oct</v>
      </c>
      <c r="K1423" t="str">
        <f>_xlfn.XLOOKUP(Table6[[#This Row],[Loan Date]],$Q$5:$Q$152,$R$5:$R$152)</f>
        <v>Monday</v>
      </c>
      <c r="L1423" t="str">
        <f>_xlfn.XLOOKUP(Table6[[#This Row],[Loan Date]],$Q$5:$Q$152,$S$5:$S$152)</f>
        <v>Week 3</v>
      </c>
    </row>
    <row r="1424" spans="1:12" x14ac:dyDescent="0.2">
      <c r="A1424" s="1">
        <v>44844</v>
      </c>
      <c r="B1424" t="s">
        <v>5</v>
      </c>
      <c r="C1424" s="1">
        <v>44858</v>
      </c>
      <c r="D1424" t="s">
        <v>252</v>
      </c>
      <c r="E1424" t="s">
        <v>9</v>
      </c>
      <c r="F1424" t="s">
        <v>8</v>
      </c>
      <c r="G1424" t="s">
        <v>1</v>
      </c>
      <c r="H1424" t="s">
        <v>1282</v>
      </c>
      <c r="I1424">
        <f>MONTH(Table6[[#This Row],[Loan Date]])</f>
        <v>10</v>
      </c>
      <c r="J1424" t="str">
        <f>_xlfn.XLOOKUP(Table6[[#This Row],[Numeric Month]],$N$5:$N$11,$O$5:$O$11)</f>
        <v>Oct</v>
      </c>
      <c r="K1424" t="str">
        <f>_xlfn.XLOOKUP(Table6[[#This Row],[Loan Date]],$Q$5:$Q$152,$R$5:$R$152)</f>
        <v>Monday</v>
      </c>
      <c r="L1424" t="str">
        <f>_xlfn.XLOOKUP(Table6[[#This Row],[Loan Date]],$Q$5:$Q$152,$S$5:$S$152)</f>
        <v>Week 3</v>
      </c>
    </row>
    <row r="1425" spans="1:12" x14ac:dyDescent="0.2">
      <c r="A1425" s="1">
        <v>44844</v>
      </c>
      <c r="B1425" t="s">
        <v>7</v>
      </c>
      <c r="C1425" s="1">
        <v>44851</v>
      </c>
      <c r="D1425" t="s">
        <v>988</v>
      </c>
      <c r="E1425" t="s">
        <v>15</v>
      </c>
      <c r="F1425" t="s">
        <v>14</v>
      </c>
      <c r="G1425" t="s">
        <v>1</v>
      </c>
      <c r="H1425" t="s">
        <v>1282</v>
      </c>
      <c r="I1425">
        <f>MONTH(Table6[[#This Row],[Loan Date]])</f>
        <v>10</v>
      </c>
      <c r="J1425" t="str">
        <f>_xlfn.XLOOKUP(Table6[[#This Row],[Numeric Month]],$N$5:$N$11,$O$5:$O$11)</f>
        <v>Oct</v>
      </c>
      <c r="K1425" t="str">
        <f>_xlfn.XLOOKUP(Table6[[#This Row],[Loan Date]],$Q$5:$Q$152,$R$5:$R$152)</f>
        <v>Monday</v>
      </c>
      <c r="L1425" t="str">
        <f>_xlfn.XLOOKUP(Table6[[#This Row],[Loan Date]],$Q$5:$Q$152,$S$5:$S$152)</f>
        <v>Week 3</v>
      </c>
    </row>
    <row r="1426" spans="1:12" x14ac:dyDescent="0.2">
      <c r="A1426" s="1">
        <v>44844</v>
      </c>
      <c r="B1426" t="s">
        <v>5</v>
      </c>
      <c r="C1426" s="1">
        <v>44851</v>
      </c>
      <c r="D1426" t="s">
        <v>205</v>
      </c>
      <c r="E1426" t="s">
        <v>204</v>
      </c>
      <c r="F1426" t="s">
        <v>2</v>
      </c>
      <c r="G1426" t="s">
        <v>1</v>
      </c>
      <c r="H1426" t="s">
        <v>1282</v>
      </c>
      <c r="I1426">
        <f>MONTH(Table6[[#This Row],[Loan Date]])</f>
        <v>10</v>
      </c>
      <c r="J1426" t="str">
        <f>_xlfn.XLOOKUP(Table6[[#This Row],[Numeric Month]],$N$5:$N$11,$O$5:$O$11)</f>
        <v>Oct</v>
      </c>
      <c r="K1426" t="str">
        <f>_xlfn.XLOOKUP(Table6[[#This Row],[Loan Date]],$Q$5:$Q$152,$R$5:$R$152)</f>
        <v>Monday</v>
      </c>
      <c r="L1426" t="str">
        <f>_xlfn.XLOOKUP(Table6[[#This Row],[Loan Date]],$Q$5:$Q$152,$S$5:$S$152)</f>
        <v>Week 3</v>
      </c>
    </row>
    <row r="1427" spans="1:12" x14ac:dyDescent="0.2">
      <c r="A1427" s="1">
        <v>44844</v>
      </c>
      <c r="B1427" t="s">
        <v>7</v>
      </c>
      <c r="C1427" s="1">
        <v>44844</v>
      </c>
      <c r="D1427" t="s">
        <v>952</v>
      </c>
      <c r="E1427" t="s">
        <v>37</v>
      </c>
      <c r="F1427" t="s">
        <v>37</v>
      </c>
      <c r="G1427" t="s">
        <v>20</v>
      </c>
      <c r="H1427" t="s">
        <v>1282</v>
      </c>
      <c r="I1427">
        <f>MONTH(Table6[[#This Row],[Loan Date]])</f>
        <v>10</v>
      </c>
      <c r="J1427" t="str">
        <f>_xlfn.XLOOKUP(Table6[[#This Row],[Numeric Month]],$N$5:$N$11,$O$5:$O$11)</f>
        <v>Oct</v>
      </c>
      <c r="K1427" t="str">
        <f>_xlfn.XLOOKUP(Table6[[#This Row],[Loan Date]],$Q$5:$Q$152,$R$5:$R$152)</f>
        <v>Monday</v>
      </c>
      <c r="L1427" t="str">
        <f>_xlfn.XLOOKUP(Table6[[#This Row],[Loan Date]],$Q$5:$Q$152,$S$5:$S$152)</f>
        <v>Week 3</v>
      </c>
    </row>
    <row r="1428" spans="1:12" x14ac:dyDescent="0.2">
      <c r="A1428" s="1">
        <v>44844</v>
      </c>
      <c r="B1428" t="s">
        <v>7</v>
      </c>
      <c r="C1428" s="1">
        <v>44851</v>
      </c>
      <c r="D1428" t="s">
        <v>1392</v>
      </c>
      <c r="E1428" t="s">
        <v>15</v>
      </c>
      <c r="F1428" t="s">
        <v>14</v>
      </c>
      <c r="G1428" t="s">
        <v>1</v>
      </c>
      <c r="H1428" t="s">
        <v>1282</v>
      </c>
      <c r="I1428">
        <f>MONTH(Table6[[#This Row],[Loan Date]])</f>
        <v>10</v>
      </c>
      <c r="J1428" t="str">
        <f>_xlfn.XLOOKUP(Table6[[#This Row],[Numeric Month]],$N$5:$N$11,$O$5:$O$11)</f>
        <v>Oct</v>
      </c>
      <c r="K1428" t="str">
        <f>_xlfn.XLOOKUP(Table6[[#This Row],[Loan Date]],$Q$5:$Q$152,$R$5:$R$152)</f>
        <v>Monday</v>
      </c>
      <c r="L1428" t="str">
        <f>_xlfn.XLOOKUP(Table6[[#This Row],[Loan Date]],$Q$5:$Q$152,$S$5:$S$152)</f>
        <v>Week 3</v>
      </c>
    </row>
    <row r="1429" spans="1:12" x14ac:dyDescent="0.2">
      <c r="A1429" s="1">
        <v>44844</v>
      </c>
      <c r="B1429" t="s">
        <v>5</v>
      </c>
      <c r="C1429" s="1">
        <v>44844</v>
      </c>
      <c r="D1429" t="s">
        <v>923</v>
      </c>
      <c r="E1429" t="s">
        <v>37</v>
      </c>
      <c r="F1429" t="s">
        <v>37</v>
      </c>
      <c r="G1429" t="s">
        <v>20</v>
      </c>
      <c r="H1429" t="s">
        <v>1282</v>
      </c>
      <c r="I1429">
        <f>MONTH(Table6[[#This Row],[Loan Date]])</f>
        <v>10</v>
      </c>
      <c r="J1429" t="str">
        <f>_xlfn.XLOOKUP(Table6[[#This Row],[Numeric Month]],$N$5:$N$11,$O$5:$O$11)</f>
        <v>Oct</v>
      </c>
      <c r="K1429" t="str">
        <f>_xlfn.XLOOKUP(Table6[[#This Row],[Loan Date]],$Q$5:$Q$152,$R$5:$R$152)</f>
        <v>Monday</v>
      </c>
      <c r="L1429" t="str">
        <f>_xlfn.XLOOKUP(Table6[[#This Row],[Loan Date]],$Q$5:$Q$152,$S$5:$S$152)</f>
        <v>Week 3</v>
      </c>
    </row>
    <row r="1430" spans="1:12" x14ac:dyDescent="0.2">
      <c r="A1430" s="1">
        <v>44844</v>
      </c>
      <c r="B1430" t="s">
        <v>7</v>
      </c>
      <c r="C1430" s="1">
        <v>44992</v>
      </c>
      <c r="D1430" t="s">
        <v>1082</v>
      </c>
      <c r="E1430" t="s">
        <v>80</v>
      </c>
      <c r="F1430" t="s">
        <v>79</v>
      </c>
      <c r="G1430" t="s">
        <v>79</v>
      </c>
      <c r="H1430" t="s">
        <v>1282</v>
      </c>
      <c r="I1430">
        <f>MONTH(Table6[[#This Row],[Loan Date]])</f>
        <v>10</v>
      </c>
      <c r="J1430" t="str">
        <f>_xlfn.XLOOKUP(Table6[[#This Row],[Numeric Month]],$N$5:$N$11,$O$5:$O$11)</f>
        <v>Oct</v>
      </c>
      <c r="K1430" t="str">
        <f>_xlfn.XLOOKUP(Table6[[#This Row],[Loan Date]],$Q$5:$Q$152,$R$5:$R$152)</f>
        <v>Monday</v>
      </c>
      <c r="L1430" t="str">
        <f>_xlfn.XLOOKUP(Table6[[#This Row],[Loan Date]],$Q$5:$Q$152,$S$5:$S$152)</f>
        <v>Week 3</v>
      </c>
    </row>
    <row r="1431" spans="1:12" x14ac:dyDescent="0.2">
      <c r="A1431" s="1">
        <v>44844</v>
      </c>
      <c r="B1431" t="s">
        <v>5</v>
      </c>
      <c r="C1431" s="1">
        <v>44851</v>
      </c>
      <c r="D1431" t="s">
        <v>800</v>
      </c>
      <c r="E1431" t="s">
        <v>52</v>
      </c>
      <c r="F1431" t="s">
        <v>51</v>
      </c>
      <c r="G1431" t="s">
        <v>1</v>
      </c>
      <c r="H1431" t="s">
        <v>1282</v>
      </c>
      <c r="I1431">
        <f>MONTH(Table6[[#This Row],[Loan Date]])</f>
        <v>10</v>
      </c>
      <c r="J1431" t="str">
        <f>_xlfn.XLOOKUP(Table6[[#This Row],[Numeric Month]],$N$5:$N$11,$O$5:$O$11)</f>
        <v>Oct</v>
      </c>
      <c r="K1431" t="str">
        <f>_xlfn.XLOOKUP(Table6[[#This Row],[Loan Date]],$Q$5:$Q$152,$R$5:$R$152)</f>
        <v>Monday</v>
      </c>
      <c r="L1431" t="str">
        <f>_xlfn.XLOOKUP(Table6[[#This Row],[Loan Date]],$Q$5:$Q$152,$S$5:$S$152)</f>
        <v>Week 3</v>
      </c>
    </row>
    <row r="1432" spans="1:12" x14ac:dyDescent="0.2">
      <c r="A1432" s="1">
        <v>44844</v>
      </c>
      <c r="B1432" t="s">
        <v>5</v>
      </c>
      <c r="C1432" s="1">
        <v>44844</v>
      </c>
      <c r="D1432" t="s">
        <v>926</v>
      </c>
      <c r="E1432" t="s">
        <v>37</v>
      </c>
      <c r="F1432" t="s">
        <v>37</v>
      </c>
      <c r="G1432" t="s">
        <v>20</v>
      </c>
      <c r="H1432" t="s">
        <v>1282</v>
      </c>
      <c r="I1432">
        <f>MONTH(Table6[[#This Row],[Loan Date]])</f>
        <v>10</v>
      </c>
      <c r="J1432" t="str">
        <f>_xlfn.XLOOKUP(Table6[[#This Row],[Numeric Month]],$N$5:$N$11,$O$5:$O$11)</f>
        <v>Oct</v>
      </c>
      <c r="K1432" t="str">
        <f>_xlfn.XLOOKUP(Table6[[#This Row],[Loan Date]],$Q$5:$Q$152,$R$5:$R$152)</f>
        <v>Monday</v>
      </c>
      <c r="L1432" t="str">
        <f>_xlfn.XLOOKUP(Table6[[#This Row],[Loan Date]],$Q$5:$Q$152,$S$5:$S$152)</f>
        <v>Week 3</v>
      </c>
    </row>
    <row r="1433" spans="1:12" x14ac:dyDescent="0.2">
      <c r="A1433" s="1">
        <v>44844</v>
      </c>
      <c r="B1433" t="s">
        <v>7</v>
      </c>
      <c r="C1433" s="1">
        <v>44844</v>
      </c>
      <c r="D1433" t="s">
        <v>1524</v>
      </c>
      <c r="E1433" t="s">
        <v>23</v>
      </c>
      <c r="F1433" t="s">
        <v>23</v>
      </c>
      <c r="G1433" t="s">
        <v>20</v>
      </c>
      <c r="H1433" t="s">
        <v>1282</v>
      </c>
      <c r="I1433">
        <f>MONTH(Table6[[#This Row],[Loan Date]])</f>
        <v>10</v>
      </c>
      <c r="J1433" t="str">
        <f>_xlfn.XLOOKUP(Table6[[#This Row],[Numeric Month]],$N$5:$N$11,$O$5:$O$11)</f>
        <v>Oct</v>
      </c>
      <c r="K1433" t="str">
        <f>_xlfn.XLOOKUP(Table6[[#This Row],[Loan Date]],$Q$5:$Q$152,$R$5:$R$152)</f>
        <v>Monday</v>
      </c>
      <c r="L1433" t="str">
        <f>_xlfn.XLOOKUP(Table6[[#This Row],[Loan Date]],$Q$5:$Q$152,$S$5:$S$152)</f>
        <v>Week 3</v>
      </c>
    </row>
    <row r="1434" spans="1:12" x14ac:dyDescent="0.2">
      <c r="A1434" s="1">
        <v>44844</v>
      </c>
      <c r="B1434" t="s">
        <v>7</v>
      </c>
      <c r="C1434" s="1">
        <v>44844</v>
      </c>
      <c r="D1434" t="s">
        <v>1523</v>
      </c>
      <c r="E1434" t="s">
        <v>21</v>
      </c>
      <c r="F1434" t="s">
        <v>21</v>
      </c>
      <c r="G1434" t="s">
        <v>20</v>
      </c>
      <c r="H1434" t="s">
        <v>1282</v>
      </c>
      <c r="I1434">
        <f>MONTH(Table6[[#This Row],[Loan Date]])</f>
        <v>10</v>
      </c>
      <c r="J1434" t="str">
        <f>_xlfn.XLOOKUP(Table6[[#This Row],[Numeric Month]],$N$5:$N$11,$O$5:$O$11)</f>
        <v>Oct</v>
      </c>
      <c r="K1434" t="str">
        <f>_xlfn.XLOOKUP(Table6[[#This Row],[Loan Date]],$Q$5:$Q$152,$R$5:$R$152)</f>
        <v>Monday</v>
      </c>
      <c r="L1434" t="str">
        <f>_xlfn.XLOOKUP(Table6[[#This Row],[Loan Date]],$Q$5:$Q$152,$S$5:$S$152)</f>
        <v>Week 3</v>
      </c>
    </row>
    <row r="1435" spans="1:12" x14ac:dyDescent="0.2">
      <c r="A1435" s="1">
        <v>44844</v>
      </c>
      <c r="B1435" t="s">
        <v>7</v>
      </c>
      <c r="C1435" s="1">
        <v>44934</v>
      </c>
      <c r="D1435" t="s">
        <v>1249</v>
      </c>
      <c r="E1435" t="s">
        <v>80</v>
      </c>
      <c r="F1435" t="s">
        <v>79</v>
      </c>
      <c r="G1435" t="s">
        <v>79</v>
      </c>
      <c r="H1435" t="s">
        <v>1282</v>
      </c>
      <c r="I1435">
        <f>MONTH(Table6[[#This Row],[Loan Date]])</f>
        <v>10</v>
      </c>
      <c r="J1435" t="str">
        <f>_xlfn.XLOOKUP(Table6[[#This Row],[Numeric Month]],$N$5:$N$11,$O$5:$O$11)</f>
        <v>Oct</v>
      </c>
      <c r="K1435" t="str">
        <f>_xlfn.XLOOKUP(Table6[[#This Row],[Loan Date]],$Q$5:$Q$152,$R$5:$R$152)</f>
        <v>Monday</v>
      </c>
      <c r="L1435" t="str">
        <f>_xlfn.XLOOKUP(Table6[[#This Row],[Loan Date]],$Q$5:$Q$152,$S$5:$S$152)</f>
        <v>Week 3</v>
      </c>
    </row>
    <row r="1436" spans="1:12" x14ac:dyDescent="0.2">
      <c r="A1436" s="1">
        <v>44844</v>
      </c>
      <c r="B1436" t="s">
        <v>7</v>
      </c>
      <c r="C1436" s="1">
        <v>44844</v>
      </c>
      <c r="D1436" t="s">
        <v>916</v>
      </c>
      <c r="E1436" t="s">
        <v>37</v>
      </c>
      <c r="F1436" t="s">
        <v>37</v>
      </c>
      <c r="G1436" t="s">
        <v>20</v>
      </c>
      <c r="H1436" t="s">
        <v>1282</v>
      </c>
      <c r="I1436">
        <f>MONTH(Table6[[#This Row],[Loan Date]])</f>
        <v>10</v>
      </c>
      <c r="J1436" t="str">
        <f>_xlfn.XLOOKUP(Table6[[#This Row],[Numeric Month]],$N$5:$N$11,$O$5:$O$11)</f>
        <v>Oct</v>
      </c>
      <c r="K1436" t="str">
        <f>_xlfn.XLOOKUP(Table6[[#This Row],[Loan Date]],$Q$5:$Q$152,$R$5:$R$152)</f>
        <v>Monday</v>
      </c>
      <c r="L1436" t="str">
        <f>_xlfn.XLOOKUP(Table6[[#This Row],[Loan Date]],$Q$5:$Q$152,$S$5:$S$152)</f>
        <v>Week 3</v>
      </c>
    </row>
    <row r="1437" spans="1:12" x14ac:dyDescent="0.2">
      <c r="A1437" s="1">
        <v>44844</v>
      </c>
      <c r="B1437" t="s">
        <v>7</v>
      </c>
      <c r="C1437" s="1">
        <v>44844</v>
      </c>
      <c r="D1437" t="s">
        <v>887</v>
      </c>
      <c r="E1437" t="s">
        <v>44</v>
      </c>
      <c r="F1437" t="s">
        <v>44</v>
      </c>
      <c r="G1437" t="s">
        <v>39</v>
      </c>
      <c r="H1437" t="s">
        <v>1282</v>
      </c>
      <c r="I1437">
        <f>MONTH(Table6[[#This Row],[Loan Date]])</f>
        <v>10</v>
      </c>
      <c r="J1437" t="str">
        <f>_xlfn.XLOOKUP(Table6[[#This Row],[Numeric Month]],$N$5:$N$11,$O$5:$O$11)</f>
        <v>Oct</v>
      </c>
      <c r="K1437" t="str">
        <f>_xlfn.XLOOKUP(Table6[[#This Row],[Loan Date]],$Q$5:$Q$152,$R$5:$R$152)</f>
        <v>Monday</v>
      </c>
      <c r="L1437" t="str">
        <f>_xlfn.XLOOKUP(Table6[[#This Row],[Loan Date]],$Q$5:$Q$152,$S$5:$S$152)</f>
        <v>Week 3</v>
      </c>
    </row>
    <row r="1438" spans="1:12" x14ac:dyDescent="0.2">
      <c r="A1438" s="1">
        <v>44844</v>
      </c>
      <c r="B1438" t="s">
        <v>5</v>
      </c>
      <c r="C1438" s="1">
        <v>44844</v>
      </c>
      <c r="D1438" t="s">
        <v>479</v>
      </c>
      <c r="E1438" t="s">
        <v>65</v>
      </c>
      <c r="F1438" t="s">
        <v>65</v>
      </c>
      <c r="G1438" t="s">
        <v>20</v>
      </c>
      <c r="H1438" t="s">
        <v>1282</v>
      </c>
      <c r="I1438">
        <f>MONTH(Table6[[#This Row],[Loan Date]])</f>
        <v>10</v>
      </c>
      <c r="J1438" t="str">
        <f>_xlfn.XLOOKUP(Table6[[#This Row],[Numeric Month]],$N$5:$N$11,$O$5:$O$11)</f>
        <v>Oct</v>
      </c>
      <c r="K1438" t="str">
        <f>_xlfn.XLOOKUP(Table6[[#This Row],[Loan Date]],$Q$5:$Q$152,$R$5:$R$152)</f>
        <v>Monday</v>
      </c>
      <c r="L1438" t="str">
        <f>_xlfn.XLOOKUP(Table6[[#This Row],[Loan Date]],$Q$5:$Q$152,$S$5:$S$152)</f>
        <v>Week 3</v>
      </c>
    </row>
    <row r="1439" spans="1:12" x14ac:dyDescent="0.2">
      <c r="A1439" s="1">
        <v>44844</v>
      </c>
      <c r="B1439" t="s">
        <v>7</v>
      </c>
      <c r="C1439" s="1">
        <v>44900</v>
      </c>
      <c r="D1439" t="s">
        <v>1091</v>
      </c>
      <c r="E1439" t="s">
        <v>204</v>
      </c>
      <c r="F1439" t="s">
        <v>2</v>
      </c>
      <c r="G1439" t="s">
        <v>1</v>
      </c>
      <c r="H1439" t="s">
        <v>1282</v>
      </c>
      <c r="I1439">
        <f>MONTH(Table6[[#This Row],[Loan Date]])</f>
        <v>10</v>
      </c>
      <c r="J1439" t="str">
        <f>_xlfn.XLOOKUP(Table6[[#This Row],[Numeric Month]],$N$5:$N$11,$O$5:$O$11)</f>
        <v>Oct</v>
      </c>
      <c r="K1439" t="str">
        <f>_xlfn.XLOOKUP(Table6[[#This Row],[Loan Date]],$Q$5:$Q$152,$R$5:$R$152)</f>
        <v>Monday</v>
      </c>
      <c r="L1439" t="str">
        <f>_xlfn.XLOOKUP(Table6[[#This Row],[Loan Date]],$Q$5:$Q$152,$S$5:$S$152)</f>
        <v>Week 3</v>
      </c>
    </row>
    <row r="1440" spans="1:12" x14ac:dyDescent="0.2">
      <c r="A1440" s="1">
        <v>44844</v>
      </c>
      <c r="B1440" t="s">
        <v>5</v>
      </c>
      <c r="C1440" s="1">
        <v>44858</v>
      </c>
      <c r="D1440" t="s">
        <v>784</v>
      </c>
      <c r="E1440" t="s">
        <v>52</v>
      </c>
      <c r="F1440" t="s">
        <v>51</v>
      </c>
      <c r="G1440" t="s">
        <v>1</v>
      </c>
      <c r="H1440" t="s">
        <v>1282</v>
      </c>
      <c r="I1440">
        <f>MONTH(Table6[[#This Row],[Loan Date]])</f>
        <v>10</v>
      </c>
      <c r="J1440" t="str">
        <f>_xlfn.XLOOKUP(Table6[[#This Row],[Numeric Month]],$N$5:$N$11,$O$5:$O$11)</f>
        <v>Oct</v>
      </c>
      <c r="K1440" t="str">
        <f>_xlfn.XLOOKUP(Table6[[#This Row],[Loan Date]],$Q$5:$Q$152,$R$5:$R$152)</f>
        <v>Monday</v>
      </c>
      <c r="L1440" t="str">
        <f>_xlfn.XLOOKUP(Table6[[#This Row],[Loan Date]],$Q$5:$Q$152,$S$5:$S$152)</f>
        <v>Week 3</v>
      </c>
    </row>
    <row r="1441" spans="1:12" x14ac:dyDescent="0.2">
      <c r="A1441" s="1">
        <v>44844</v>
      </c>
      <c r="B1441" t="s">
        <v>7</v>
      </c>
      <c r="C1441" s="1">
        <v>44851</v>
      </c>
      <c r="D1441" t="s">
        <v>888</v>
      </c>
      <c r="E1441" t="s">
        <v>52</v>
      </c>
      <c r="F1441" t="s">
        <v>51</v>
      </c>
      <c r="G1441" t="s">
        <v>1</v>
      </c>
      <c r="H1441" t="s">
        <v>1282</v>
      </c>
      <c r="I1441">
        <f>MONTH(Table6[[#This Row],[Loan Date]])</f>
        <v>10</v>
      </c>
      <c r="J1441" t="str">
        <f>_xlfn.XLOOKUP(Table6[[#This Row],[Numeric Month]],$N$5:$N$11,$O$5:$O$11)</f>
        <v>Oct</v>
      </c>
      <c r="K1441" t="str">
        <f>_xlfn.XLOOKUP(Table6[[#This Row],[Loan Date]],$Q$5:$Q$152,$R$5:$R$152)</f>
        <v>Monday</v>
      </c>
      <c r="L1441" t="str">
        <f>_xlfn.XLOOKUP(Table6[[#This Row],[Loan Date]],$Q$5:$Q$152,$S$5:$S$152)</f>
        <v>Week 3</v>
      </c>
    </row>
    <row r="1442" spans="1:12" x14ac:dyDescent="0.2">
      <c r="A1442" s="1">
        <v>44844</v>
      </c>
      <c r="B1442" t="s">
        <v>7</v>
      </c>
      <c r="C1442" s="1">
        <v>44858</v>
      </c>
      <c r="D1442" t="s">
        <v>647</v>
      </c>
      <c r="E1442" t="s">
        <v>9</v>
      </c>
      <c r="F1442" t="s">
        <v>8</v>
      </c>
      <c r="G1442" t="s">
        <v>1</v>
      </c>
      <c r="H1442" t="s">
        <v>1282</v>
      </c>
      <c r="I1442">
        <f>MONTH(Table6[[#This Row],[Loan Date]])</f>
        <v>10</v>
      </c>
      <c r="J1442" t="str">
        <f>_xlfn.XLOOKUP(Table6[[#This Row],[Numeric Month]],$N$5:$N$11,$O$5:$O$11)</f>
        <v>Oct</v>
      </c>
      <c r="K1442" t="str">
        <f>_xlfn.XLOOKUP(Table6[[#This Row],[Loan Date]],$Q$5:$Q$152,$R$5:$R$152)</f>
        <v>Monday</v>
      </c>
      <c r="L1442" t="str">
        <f>_xlfn.XLOOKUP(Table6[[#This Row],[Loan Date]],$Q$5:$Q$152,$S$5:$S$152)</f>
        <v>Week 3</v>
      </c>
    </row>
    <row r="1443" spans="1:12" x14ac:dyDescent="0.2">
      <c r="A1443" s="1">
        <v>44844</v>
      </c>
      <c r="B1443" t="s">
        <v>7</v>
      </c>
      <c r="C1443" s="1">
        <v>44858</v>
      </c>
      <c r="D1443" t="s">
        <v>346</v>
      </c>
      <c r="E1443" t="s">
        <v>9</v>
      </c>
      <c r="F1443" t="s">
        <v>8</v>
      </c>
      <c r="G1443" t="s">
        <v>1</v>
      </c>
      <c r="H1443" t="s">
        <v>1282</v>
      </c>
      <c r="I1443">
        <f>MONTH(Table6[[#This Row],[Loan Date]])</f>
        <v>10</v>
      </c>
      <c r="J1443" t="str">
        <f>_xlfn.XLOOKUP(Table6[[#This Row],[Numeric Month]],$N$5:$N$11,$O$5:$O$11)</f>
        <v>Oct</v>
      </c>
      <c r="K1443" t="str">
        <f>_xlfn.XLOOKUP(Table6[[#This Row],[Loan Date]],$Q$5:$Q$152,$R$5:$R$152)</f>
        <v>Monday</v>
      </c>
      <c r="L1443" t="str">
        <f>_xlfn.XLOOKUP(Table6[[#This Row],[Loan Date]],$Q$5:$Q$152,$S$5:$S$152)</f>
        <v>Week 3</v>
      </c>
    </row>
    <row r="1444" spans="1:12" x14ac:dyDescent="0.2">
      <c r="A1444" s="1">
        <v>44844</v>
      </c>
      <c r="B1444" t="s">
        <v>7</v>
      </c>
      <c r="C1444" s="1">
        <v>44855</v>
      </c>
      <c r="D1444" t="s">
        <v>212</v>
      </c>
      <c r="E1444" t="s">
        <v>9</v>
      </c>
      <c r="F1444" t="s">
        <v>8</v>
      </c>
      <c r="G1444" t="s">
        <v>1</v>
      </c>
      <c r="H1444" t="s">
        <v>1282</v>
      </c>
      <c r="I1444">
        <f>MONTH(Table6[[#This Row],[Loan Date]])</f>
        <v>10</v>
      </c>
      <c r="J1444" t="str">
        <f>_xlfn.XLOOKUP(Table6[[#This Row],[Numeric Month]],$N$5:$N$11,$O$5:$O$11)</f>
        <v>Oct</v>
      </c>
      <c r="K1444" t="str">
        <f>_xlfn.XLOOKUP(Table6[[#This Row],[Loan Date]],$Q$5:$Q$152,$R$5:$R$152)</f>
        <v>Monday</v>
      </c>
      <c r="L1444" t="str">
        <f>_xlfn.XLOOKUP(Table6[[#This Row],[Loan Date]],$Q$5:$Q$152,$S$5:$S$152)</f>
        <v>Week 3</v>
      </c>
    </row>
    <row r="1445" spans="1:12" x14ac:dyDescent="0.2">
      <c r="A1445" s="1">
        <v>44844</v>
      </c>
      <c r="B1445" t="s">
        <v>7</v>
      </c>
      <c r="C1445" s="1">
        <v>44844</v>
      </c>
      <c r="D1445" t="s">
        <v>969</v>
      </c>
      <c r="E1445" t="s">
        <v>37</v>
      </c>
      <c r="F1445" t="s">
        <v>37</v>
      </c>
      <c r="G1445" t="s">
        <v>20</v>
      </c>
      <c r="H1445" t="s">
        <v>1282</v>
      </c>
      <c r="I1445">
        <f>MONTH(Table6[[#This Row],[Loan Date]])</f>
        <v>10</v>
      </c>
      <c r="J1445" t="str">
        <f>_xlfn.XLOOKUP(Table6[[#This Row],[Numeric Month]],$N$5:$N$11,$O$5:$O$11)</f>
        <v>Oct</v>
      </c>
      <c r="K1445" t="str">
        <f>_xlfn.XLOOKUP(Table6[[#This Row],[Loan Date]],$Q$5:$Q$152,$R$5:$R$152)</f>
        <v>Monday</v>
      </c>
      <c r="L1445" t="str">
        <f>_xlfn.XLOOKUP(Table6[[#This Row],[Loan Date]],$Q$5:$Q$152,$S$5:$S$152)</f>
        <v>Week 3</v>
      </c>
    </row>
    <row r="1446" spans="1:12" x14ac:dyDescent="0.2">
      <c r="A1446" s="1">
        <v>44844</v>
      </c>
      <c r="B1446" t="s">
        <v>7</v>
      </c>
      <c r="C1446" s="1">
        <v>44858</v>
      </c>
      <c r="D1446" t="s">
        <v>675</v>
      </c>
      <c r="E1446" t="s">
        <v>9</v>
      </c>
      <c r="F1446" t="s">
        <v>8</v>
      </c>
      <c r="G1446" t="s">
        <v>1</v>
      </c>
      <c r="H1446" t="s">
        <v>1282</v>
      </c>
      <c r="I1446">
        <f>MONTH(Table6[[#This Row],[Loan Date]])</f>
        <v>10</v>
      </c>
      <c r="J1446" t="str">
        <f>_xlfn.XLOOKUP(Table6[[#This Row],[Numeric Month]],$N$5:$N$11,$O$5:$O$11)</f>
        <v>Oct</v>
      </c>
      <c r="K1446" t="str">
        <f>_xlfn.XLOOKUP(Table6[[#This Row],[Loan Date]],$Q$5:$Q$152,$R$5:$R$152)</f>
        <v>Monday</v>
      </c>
      <c r="L1446" t="str">
        <f>_xlfn.XLOOKUP(Table6[[#This Row],[Loan Date]],$Q$5:$Q$152,$S$5:$S$152)</f>
        <v>Week 3</v>
      </c>
    </row>
    <row r="1447" spans="1:12" x14ac:dyDescent="0.2">
      <c r="A1447" s="1">
        <v>44844</v>
      </c>
      <c r="B1447" t="s">
        <v>7</v>
      </c>
      <c r="C1447" s="1">
        <v>44844</v>
      </c>
      <c r="D1447" t="s">
        <v>923</v>
      </c>
      <c r="E1447" t="s">
        <v>37</v>
      </c>
      <c r="F1447" t="s">
        <v>37</v>
      </c>
      <c r="G1447" t="s">
        <v>20</v>
      </c>
      <c r="H1447" t="s">
        <v>1282</v>
      </c>
      <c r="I1447">
        <f>MONTH(Table6[[#This Row],[Loan Date]])</f>
        <v>10</v>
      </c>
      <c r="J1447" t="str">
        <f>_xlfn.XLOOKUP(Table6[[#This Row],[Numeric Month]],$N$5:$N$11,$O$5:$O$11)</f>
        <v>Oct</v>
      </c>
      <c r="K1447" t="str">
        <f>_xlfn.XLOOKUP(Table6[[#This Row],[Loan Date]],$Q$5:$Q$152,$R$5:$R$152)</f>
        <v>Monday</v>
      </c>
      <c r="L1447" t="str">
        <f>_xlfn.XLOOKUP(Table6[[#This Row],[Loan Date]],$Q$5:$Q$152,$S$5:$S$152)</f>
        <v>Week 3</v>
      </c>
    </row>
    <row r="1448" spans="1:12" x14ac:dyDescent="0.2">
      <c r="A1448" s="1">
        <v>44844</v>
      </c>
      <c r="B1448" t="s">
        <v>7</v>
      </c>
      <c r="C1448" s="1">
        <v>44851</v>
      </c>
      <c r="D1448" t="s">
        <v>1120</v>
      </c>
      <c r="E1448" t="s">
        <v>15</v>
      </c>
      <c r="F1448" t="s">
        <v>14</v>
      </c>
      <c r="G1448" t="s">
        <v>1</v>
      </c>
      <c r="H1448" t="s">
        <v>1282</v>
      </c>
      <c r="I1448">
        <f>MONTH(Table6[[#This Row],[Loan Date]])</f>
        <v>10</v>
      </c>
      <c r="J1448" t="str">
        <f>_xlfn.XLOOKUP(Table6[[#This Row],[Numeric Month]],$N$5:$N$11,$O$5:$O$11)</f>
        <v>Oct</v>
      </c>
      <c r="K1448" t="str">
        <f>_xlfn.XLOOKUP(Table6[[#This Row],[Loan Date]],$Q$5:$Q$152,$R$5:$R$152)</f>
        <v>Monday</v>
      </c>
      <c r="L1448" t="str">
        <f>_xlfn.XLOOKUP(Table6[[#This Row],[Loan Date]],$Q$5:$Q$152,$S$5:$S$152)</f>
        <v>Week 3</v>
      </c>
    </row>
    <row r="1449" spans="1:12" x14ac:dyDescent="0.2">
      <c r="A1449" s="1">
        <v>44844</v>
      </c>
      <c r="B1449" t="s">
        <v>7</v>
      </c>
      <c r="C1449" s="1">
        <v>44844</v>
      </c>
      <c r="D1449" t="s">
        <v>239</v>
      </c>
      <c r="E1449" t="s">
        <v>23</v>
      </c>
      <c r="F1449" t="s">
        <v>23</v>
      </c>
      <c r="G1449" t="s">
        <v>20</v>
      </c>
      <c r="H1449" t="s">
        <v>1282</v>
      </c>
      <c r="I1449">
        <f>MONTH(Table6[[#This Row],[Loan Date]])</f>
        <v>10</v>
      </c>
      <c r="J1449" t="str">
        <f>_xlfn.XLOOKUP(Table6[[#This Row],[Numeric Month]],$N$5:$N$11,$O$5:$O$11)</f>
        <v>Oct</v>
      </c>
      <c r="K1449" t="str">
        <f>_xlfn.XLOOKUP(Table6[[#This Row],[Loan Date]],$Q$5:$Q$152,$R$5:$R$152)</f>
        <v>Monday</v>
      </c>
      <c r="L1449" t="str">
        <f>_xlfn.XLOOKUP(Table6[[#This Row],[Loan Date]],$Q$5:$Q$152,$S$5:$S$152)</f>
        <v>Week 3</v>
      </c>
    </row>
    <row r="1450" spans="1:12" x14ac:dyDescent="0.2">
      <c r="A1450" s="1">
        <v>44844</v>
      </c>
      <c r="B1450" t="s">
        <v>7</v>
      </c>
      <c r="C1450" s="1">
        <v>44844</v>
      </c>
      <c r="D1450" t="s">
        <v>1523</v>
      </c>
      <c r="E1450" t="s">
        <v>21</v>
      </c>
      <c r="F1450" t="s">
        <v>21</v>
      </c>
      <c r="G1450" t="s">
        <v>20</v>
      </c>
      <c r="H1450" t="s">
        <v>1282</v>
      </c>
      <c r="I1450">
        <f>MONTH(Table6[[#This Row],[Loan Date]])</f>
        <v>10</v>
      </c>
      <c r="J1450" t="str">
        <f>_xlfn.XLOOKUP(Table6[[#This Row],[Numeric Month]],$N$5:$N$11,$O$5:$O$11)</f>
        <v>Oct</v>
      </c>
      <c r="K1450" t="str">
        <f>_xlfn.XLOOKUP(Table6[[#This Row],[Loan Date]],$Q$5:$Q$152,$R$5:$R$152)</f>
        <v>Monday</v>
      </c>
      <c r="L1450" t="str">
        <f>_xlfn.XLOOKUP(Table6[[#This Row],[Loan Date]],$Q$5:$Q$152,$S$5:$S$152)</f>
        <v>Week 3</v>
      </c>
    </row>
    <row r="1451" spans="1:12" x14ac:dyDescent="0.2">
      <c r="A1451" s="1">
        <v>44844</v>
      </c>
      <c r="B1451" t="s">
        <v>7</v>
      </c>
      <c r="C1451" s="1">
        <v>44851</v>
      </c>
      <c r="D1451" t="s">
        <v>203</v>
      </c>
      <c r="E1451" t="s">
        <v>9</v>
      </c>
      <c r="F1451" t="s">
        <v>8</v>
      </c>
      <c r="G1451" t="s">
        <v>1</v>
      </c>
      <c r="H1451" t="s">
        <v>1282</v>
      </c>
      <c r="I1451">
        <f>MONTH(Table6[[#This Row],[Loan Date]])</f>
        <v>10</v>
      </c>
      <c r="J1451" t="str">
        <f>_xlfn.XLOOKUP(Table6[[#This Row],[Numeric Month]],$N$5:$N$11,$O$5:$O$11)</f>
        <v>Oct</v>
      </c>
      <c r="K1451" t="str">
        <f>_xlfn.XLOOKUP(Table6[[#This Row],[Loan Date]],$Q$5:$Q$152,$R$5:$R$152)</f>
        <v>Monday</v>
      </c>
      <c r="L1451" t="str">
        <f>_xlfn.XLOOKUP(Table6[[#This Row],[Loan Date]],$Q$5:$Q$152,$S$5:$S$152)</f>
        <v>Week 3</v>
      </c>
    </row>
    <row r="1452" spans="1:12" x14ac:dyDescent="0.2">
      <c r="A1452" s="1">
        <v>44844</v>
      </c>
      <c r="B1452" t="s">
        <v>7</v>
      </c>
      <c r="C1452" s="1">
        <v>44845</v>
      </c>
      <c r="D1452" t="s">
        <v>239</v>
      </c>
      <c r="E1452" t="s">
        <v>23</v>
      </c>
      <c r="F1452" t="s">
        <v>23</v>
      </c>
      <c r="G1452" t="s">
        <v>20</v>
      </c>
      <c r="H1452" t="s">
        <v>1282</v>
      </c>
      <c r="I1452">
        <f>MONTH(Table6[[#This Row],[Loan Date]])</f>
        <v>10</v>
      </c>
      <c r="J1452" t="str">
        <f>_xlfn.XLOOKUP(Table6[[#This Row],[Numeric Month]],$N$5:$N$11,$O$5:$O$11)</f>
        <v>Oct</v>
      </c>
      <c r="K1452" t="str">
        <f>_xlfn.XLOOKUP(Table6[[#This Row],[Loan Date]],$Q$5:$Q$152,$R$5:$R$152)</f>
        <v>Monday</v>
      </c>
      <c r="L1452" t="str">
        <f>_xlfn.XLOOKUP(Table6[[#This Row],[Loan Date]],$Q$5:$Q$152,$S$5:$S$152)</f>
        <v>Week 3</v>
      </c>
    </row>
    <row r="1453" spans="1:12" x14ac:dyDescent="0.2">
      <c r="A1453" s="1">
        <v>44844</v>
      </c>
      <c r="B1453" t="s">
        <v>7</v>
      </c>
      <c r="C1453" s="1">
        <v>44851</v>
      </c>
      <c r="D1453" t="s">
        <v>212</v>
      </c>
      <c r="E1453" t="s">
        <v>9</v>
      </c>
      <c r="F1453" t="s">
        <v>8</v>
      </c>
      <c r="G1453" t="s">
        <v>1</v>
      </c>
      <c r="H1453" t="s">
        <v>1282</v>
      </c>
      <c r="I1453">
        <f>MONTH(Table6[[#This Row],[Loan Date]])</f>
        <v>10</v>
      </c>
      <c r="J1453" t="str">
        <f>_xlfn.XLOOKUP(Table6[[#This Row],[Numeric Month]],$N$5:$N$11,$O$5:$O$11)</f>
        <v>Oct</v>
      </c>
      <c r="K1453" t="str">
        <f>_xlfn.XLOOKUP(Table6[[#This Row],[Loan Date]],$Q$5:$Q$152,$R$5:$R$152)</f>
        <v>Monday</v>
      </c>
      <c r="L1453" t="str">
        <f>_xlfn.XLOOKUP(Table6[[#This Row],[Loan Date]],$Q$5:$Q$152,$S$5:$S$152)</f>
        <v>Week 3</v>
      </c>
    </row>
    <row r="1454" spans="1:12" x14ac:dyDescent="0.2">
      <c r="A1454" s="1">
        <v>44844</v>
      </c>
      <c r="B1454" t="s">
        <v>5</v>
      </c>
      <c r="C1454" s="1">
        <v>44844</v>
      </c>
      <c r="D1454" t="s">
        <v>1393</v>
      </c>
      <c r="E1454" t="s">
        <v>23</v>
      </c>
      <c r="F1454" t="s">
        <v>23</v>
      </c>
      <c r="G1454" t="s">
        <v>20</v>
      </c>
      <c r="H1454" t="s">
        <v>1282</v>
      </c>
      <c r="I1454">
        <f>MONTH(Table6[[#This Row],[Loan Date]])</f>
        <v>10</v>
      </c>
      <c r="J1454" t="str">
        <f>_xlfn.XLOOKUP(Table6[[#This Row],[Numeric Month]],$N$5:$N$11,$O$5:$O$11)</f>
        <v>Oct</v>
      </c>
      <c r="K1454" t="str">
        <f>_xlfn.XLOOKUP(Table6[[#This Row],[Loan Date]],$Q$5:$Q$152,$R$5:$R$152)</f>
        <v>Monday</v>
      </c>
      <c r="L1454" t="str">
        <f>_xlfn.XLOOKUP(Table6[[#This Row],[Loan Date]],$Q$5:$Q$152,$S$5:$S$152)</f>
        <v>Week 3</v>
      </c>
    </row>
    <row r="1455" spans="1:12" x14ac:dyDescent="0.2">
      <c r="A1455" s="1">
        <v>44844</v>
      </c>
      <c r="B1455" t="s">
        <v>5</v>
      </c>
      <c r="C1455" s="1">
        <v>44844</v>
      </c>
      <c r="D1455" t="s">
        <v>916</v>
      </c>
      <c r="E1455" t="s">
        <v>37</v>
      </c>
      <c r="F1455" t="s">
        <v>37</v>
      </c>
      <c r="G1455" t="s">
        <v>20</v>
      </c>
      <c r="H1455" t="s">
        <v>1282</v>
      </c>
      <c r="I1455">
        <f>MONTH(Table6[[#This Row],[Loan Date]])</f>
        <v>10</v>
      </c>
      <c r="J1455" t="str">
        <f>_xlfn.XLOOKUP(Table6[[#This Row],[Numeric Month]],$N$5:$N$11,$O$5:$O$11)</f>
        <v>Oct</v>
      </c>
      <c r="K1455" t="str">
        <f>_xlfn.XLOOKUP(Table6[[#This Row],[Loan Date]],$Q$5:$Q$152,$R$5:$R$152)</f>
        <v>Monday</v>
      </c>
      <c r="L1455" t="str">
        <f>_xlfn.XLOOKUP(Table6[[#This Row],[Loan Date]],$Q$5:$Q$152,$S$5:$S$152)</f>
        <v>Week 3</v>
      </c>
    </row>
    <row r="1456" spans="1:12" x14ac:dyDescent="0.2">
      <c r="A1456" s="1">
        <v>44844</v>
      </c>
      <c r="B1456" t="s">
        <v>7</v>
      </c>
      <c r="C1456" s="1">
        <v>44858</v>
      </c>
      <c r="D1456" t="s">
        <v>839</v>
      </c>
      <c r="E1456" t="s">
        <v>3</v>
      </c>
      <c r="F1456" t="s">
        <v>2</v>
      </c>
      <c r="G1456" t="s">
        <v>1</v>
      </c>
      <c r="H1456" t="s">
        <v>1282</v>
      </c>
      <c r="I1456">
        <f>MONTH(Table6[[#This Row],[Loan Date]])</f>
        <v>10</v>
      </c>
      <c r="J1456" t="str">
        <f>_xlfn.XLOOKUP(Table6[[#This Row],[Numeric Month]],$N$5:$N$11,$O$5:$O$11)</f>
        <v>Oct</v>
      </c>
      <c r="K1456" t="str">
        <f>_xlfn.XLOOKUP(Table6[[#This Row],[Loan Date]],$Q$5:$Q$152,$R$5:$R$152)</f>
        <v>Monday</v>
      </c>
      <c r="L1456" t="str">
        <f>_xlfn.XLOOKUP(Table6[[#This Row],[Loan Date]],$Q$5:$Q$152,$S$5:$S$152)</f>
        <v>Week 3</v>
      </c>
    </row>
    <row r="1457" spans="1:12" x14ac:dyDescent="0.2">
      <c r="A1457" s="1">
        <v>44844</v>
      </c>
      <c r="B1457" t="s">
        <v>7</v>
      </c>
      <c r="C1457" s="1">
        <v>44858</v>
      </c>
      <c r="D1457" t="s">
        <v>1046</v>
      </c>
      <c r="E1457" t="s">
        <v>3</v>
      </c>
      <c r="F1457" t="s">
        <v>2</v>
      </c>
      <c r="G1457" t="s">
        <v>1</v>
      </c>
      <c r="H1457" t="s">
        <v>1282</v>
      </c>
      <c r="I1457">
        <f>MONTH(Table6[[#This Row],[Loan Date]])</f>
        <v>10</v>
      </c>
      <c r="J1457" t="str">
        <f>_xlfn.XLOOKUP(Table6[[#This Row],[Numeric Month]],$N$5:$N$11,$O$5:$O$11)</f>
        <v>Oct</v>
      </c>
      <c r="K1457" t="str">
        <f>_xlfn.XLOOKUP(Table6[[#This Row],[Loan Date]],$Q$5:$Q$152,$R$5:$R$152)</f>
        <v>Monday</v>
      </c>
      <c r="L1457" t="str">
        <f>_xlfn.XLOOKUP(Table6[[#This Row],[Loan Date]],$Q$5:$Q$152,$S$5:$S$152)</f>
        <v>Week 3</v>
      </c>
    </row>
    <row r="1458" spans="1:12" x14ac:dyDescent="0.2">
      <c r="A1458" s="1">
        <v>44844</v>
      </c>
      <c r="B1458" t="s">
        <v>5</v>
      </c>
      <c r="C1458" s="1">
        <v>44844</v>
      </c>
      <c r="D1458" t="s">
        <v>917</v>
      </c>
      <c r="E1458" t="s">
        <v>37</v>
      </c>
      <c r="F1458" t="s">
        <v>37</v>
      </c>
      <c r="G1458" t="s">
        <v>20</v>
      </c>
      <c r="H1458" t="s">
        <v>1282</v>
      </c>
      <c r="I1458">
        <f>MONTH(Table6[[#This Row],[Loan Date]])</f>
        <v>10</v>
      </c>
      <c r="J1458" t="str">
        <f>_xlfn.XLOOKUP(Table6[[#This Row],[Numeric Month]],$N$5:$N$11,$O$5:$O$11)</f>
        <v>Oct</v>
      </c>
      <c r="K1458" t="str">
        <f>_xlfn.XLOOKUP(Table6[[#This Row],[Loan Date]],$Q$5:$Q$152,$R$5:$R$152)</f>
        <v>Monday</v>
      </c>
      <c r="L1458" t="str">
        <f>_xlfn.XLOOKUP(Table6[[#This Row],[Loan Date]],$Q$5:$Q$152,$S$5:$S$152)</f>
        <v>Week 3</v>
      </c>
    </row>
    <row r="1459" spans="1:12" x14ac:dyDescent="0.2">
      <c r="A1459" s="1">
        <v>44844</v>
      </c>
      <c r="B1459" t="s">
        <v>5</v>
      </c>
      <c r="C1459" s="1">
        <v>44844</v>
      </c>
      <c r="D1459" t="s">
        <v>1451</v>
      </c>
      <c r="E1459" t="s">
        <v>23</v>
      </c>
      <c r="F1459" t="s">
        <v>23</v>
      </c>
      <c r="G1459" t="s">
        <v>20</v>
      </c>
      <c r="H1459" t="s">
        <v>1282</v>
      </c>
      <c r="I1459">
        <f>MONTH(Table6[[#This Row],[Loan Date]])</f>
        <v>10</v>
      </c>
      <c r="J1459" t="str">
        <f>_xlfn.XLOOKUP(Table6[[#This Row],[Numeric Month]],$N$5:$N$11,$O$5:$O$11)</f>
        <v>Oct</v>
      </c>
      <c r="K1459" t="str">
        <f>_xlfn.XLOOKUP(Table6[[#This Row],[Loan Date]],$Q$5:$Q$152,$R$5:$R$152)</f>
        <v>Monday</v>
      </c>
      <c r="L1459" t="str">
        <f>_xlfn.XLOOKUP(Table6[[#This Row],[Loan Date]],$Q$5:$Q$152,$S$5:$S$152)</f>
        <v>Week 3</v>
      </c>
    </row>
    <row r="1460" spans="1:12" x14ac:dyDescent="0.2">
      <c r="A1460" s="1">
        <v>44844</v>
      </c>
      <c r="B1460" t="s">
        <v>5</v>
      </c>
      <c r="C1460" s="1">
        <v>44844</v>
      </c>
      <c r="D1460" t="s">
        <v>187</v>
      </c>
      <c r="E1460" t="s">
        <v>65</v>
      </c>
      <c r="F1460" t="s">
        <v>65</v>
      </c>
      <c r="G1460" t="s">
        <v>20</v>
      </c>
      <c r="H1460" t="s">
        <v>1282</v>
      </c>
      <c r="I1460">
        <f>MONTH(Table6[[#This Row],[Loan Date]])</f>
        <v>10</v>
      </c>
      <c r="J1460" t="str">
        <f>_xlfn.XLOOKUP(Table6[[#This Row],[Numeric Month]],$N$5:$N$11,$O$5:$O$11)</f>
        <v>Oct</v>
      </c>
      <c r="K1460" t="str">
        <f>_xlfn.XLOOKUP(Table6[[#This Row],[Loan Date]],$Q$5:$Q$152,$R$5:$R$152)</f>
        <v>Monday</v>
      </c>
      <c r="L1460" t="str">
        <f>_xlfn.XLOOKUP(Table6[[#This Row],[Loan Date]],$Q$5:$Q$152,$S$5:$S$152)</f>
        <v>Week 3</v>
      </c>
    </row>
    <row r="1461" spans="1:12" x14ac:dyDescent="0.2">
      <c r="A1461" s="1">
        <v>44844</v>
      </c>
      <c r="B1461" t="s">
        <v>7</v>
      </c>
      <c r="C1461" s="1">
        <v>44851</v>
      </c>
      <c r="D1461" t="s">
        <v>1461</v>
      </c>
      <c r="E1461" t="s">
        <v>204</v>
      </c>
      <c r="F1461" t="s">
        <v>2</v>
      </c>
      <c r="G1461" t="s">
        <v>1</v>
      </c>
      <c r="H1461" t="s">
        <v>1282</v>
      </c>
      <c r="I1461">
        <f>MONTH(Table6[[#This Row],[Loan Date]])</f>
        <v>10</v>
      </c>
      <c r="J1461" t="str">
        <f>_xlfn.XLOOKUP(Table6[[#This Row],[Numeric Month]],$N$5:$N$11,$O$5:$O$11)</f>
        <v>Oct</v>
      </c>
      <c r="K1461" t="str">
        <f>_xlfn.XLOOKUP(Table6[[#This Row],[Loan Date]],$Q$5:$Q$152,$R$5:$R$152)</f>
        <v>Monday</v>
      </c>
      <c r="L1461" t="str">
        <f>_xlfn.XLOOKUP(Table6[[#This Row],[Loan Date]],$Q$5:$Q$152,$S$5:$S$152)</f>
        <v>Week 3</v>
      </c>
    </row>
    <row r="1462" spans="1:12" x14ac:dyDescent="0.2">
      <c r="A1462" s="1">
        <v>44844</v>
      </c>
      <c r="B1462" t="s">
        <v>5</v>
      </c>
      <c r="C1462" s="1">
        <v>44851</v>
      </c>
      <c r="D1462" t="s">
        <v>108</v>
      </c>
      <c r="E1462" t="s">
        <v>52</v>
      </c>
      <c r="F1462" t="s">
        <v>51</v>
      </c>
      <c r="G1462" t="s">
        <v>1</v>
      </c>
      <c r="H1462" t="s">
        <v>1282</v>
      </c>
      <c r="I1462">
        <f>MONTH(Table6[[#This Row],[Loan Date]])</f>
        <v>10</v>
      </c>
      <c r="J1462" t="str">
        <f>_xlfn.XLOOKUP(Table6[[#This Row],[Numeric Month]],$N$5:$N$11,$O$5:$O$11)</f>
        <v>Oct</v>
      </c>
      <c r="K1462" t="str">
        <f>_xlfn.XLOOKUP(Table6[[#This Row],[Loan Date]],$Q$5:$Q$152,$R$5:$R$152)</f>
        <v>Monday</v>
      </c>
      <c r="L1462" t="str">
        <f>_xlfn.XLOOKUP(Table6[[#This Row],[Loan Date]],$Q$5:$Q$152,$S$5:$S$152)</f>
        <v>Week 3</v>
      </c>
    </row>
    <row r="1463" spans="1:12" x14ac:dyDescent="0.2">
      <c r="A1463" s="1">
        <v>44844</v>
      </c>
      <c r="B1463" t="s">
        <v>5</v>
      </c>
      <c r="C1463" s="1">
        <v>44844</v>
      </c>
      <c r="D1463" t="s">
        <v>1289</v>
      </c>
      <c r="E1463" t="s">
        <v>204</v>
      </c>
      <c r="F1463" t="s">
        <v>2</v>
      </c>
      <c r="G1463" t="s">
        <v>1</v>
      </c>
      <c r="H1463" t="s">
        <v>1282</v>
      </c>
      <c r="I1463">
        <f>MONTH(Table6[[#This Row],[Loan Date]])</f>
        <v>10</v>
      </c>
      <c r="J1463" t="str">
        <f>_xlfn.XLOOKUP(Table6[[#This Row],[Numeric Month]],$N$5:$N$11,$O$5:$O$11)</f>
        <v>Oct</v>
      </c>
      <c r="K1463" t="str">
        <f>_xlfn.XLOOKUP(Table6[[#This Row],[Loan Date]],$Q$5:$Q$152,$R$5:$R$152)</f>
        <v>Monday</v>
      </c>
      <c r="L1463" t="str">
        <f>_xlfn.XLOOKUP(Table6[[#This Row],[Loan Date]],$Q$5:$Q$152,$S$5:$S$152)</f>
        <v>Week 3</v>
      </c>
    </row>
    <row r="1464" spans="1:12" x14ac:dyDescent="0.2">
      <c r="A1464" s="1">
        <v>44844</v>
      </c>
      <c r="B1464" t="s">
        <v>5</v>
      </c>
      <c r="C1464" s="1">
        <v>44858</v>
      </c>
      <c r="D1464" t="s">
        <v>602</v>
      </c>
      <c r="E1464" t="s">
        <v>52</v>
      </c>
      <c r="F1464" t="s">
        <v>51</v>
      </c>
      <c r="G1464" t="s">
        <v>1</v>
      </c>
      <c r="H1464" t="s">
        <v>1282</v>
      </c>
      <c r="I1464">
        <f>MONTH(Table6[[#This Row],[Loan Date]])</f>
        <v>10</v>
      </c>
      <c r="J1464" t="str">
        <f>_xlfn.XLOOKUP(Table6[[#This Row],[Numeric Month]],$N$5:$N$11,$O$5:$O$11)</f>
        <v>Oct</v>
      </c>
      <c r="K1464" t="str">
        <f>_xlfn.XLOOKUP(Table6[[#This Row],[Loan Date]],$Q$5:$Q$152,$R$5:$R$152)</f>
        <v>Monday</v>
      </c>
      <c r="L1464" t="str">
        <f>_xlfn.XLOOKUP(Table6[[#This Row],[Loan Date]],$Q$5:$Q$152,$S$5:$S$152)</f>
        <v>Week 3</v>
      </c>
    </row>
    <row r="1465" spans="1:12" x14ac:dyDescent="0.2">
      <c r="A1465" s="1">
        <v>44844</v>
      </c>
      <c r="B1465" t="s">
        <v>5</v>
      </c>
      <c r="C1465" s="1">
        <v>44858</v>
      </c>
      <c r="D1465" t="s">
        <v>758</v>
      </c>
      <c r="E1465" t="s">
        <v>3</v>
      </c>
      <c r="F1465" t="s">
        <v>2</v>
      </c>
      <c r="G1465" t="s">
        <v>1</v>
      </c>
      <c r="H1465" t="s">
        <v>1282</v>
      </c>
      <c r="I1465">
        <f>MONTH(Table6[[#This Row],[Loan Date]])</f>
        <v>10</v>
      </c>
      <c r="J1465" t="str">
        <f>_xlfn.XLOOKUP(Table6[[#This Row],[Numeric Month]],$N$5:$N$11,$O$5:$O$11)</f>
        <v>Oct</v>
      </c>
      <c r="K1465" t="str">
        <f>_xlfn.XLOOKUP(Table6[[#This Row],[Loan Date]],$Q$5:$Q$152,$R$5:$R$152)</f>
        <v>Monday</v>
      </c>
      <c r="L1465" t="str">
        <f>_xlfn.XLOOKUP(Table6[[#This Row],[Loan Date]],$Q$5:$Q$152,$S$5:$S$152)</f>
        <v>Week 3</v>
      </c>
    </row>
    <row r="1466" spans="1:12" x14ac:dyDescent="0.2">
      <c r="A1466" s="1">
        <v>44844</v>
      </c>
      <c r="B1466" t="s">
        <v>5</v>
      </c>
      <c r="C1466" s="1">
        <v>44851</v>
      </c>
      <c r="D1466" t="s">
        <v>955</v>
      </c>
      <c r="E1466" t="s">
        <v>3</v>
      </c>
      <c r="F1466" t="s">
        <v>2</v>
      </c>
      <c r="G1466" t="s">
        <v>1</v>
      </c>
      <c r="H1466" t="s">
        <v>1282</v>
      </c>
      <c r="I1466">
        <f>MONTH(Table6[[#This Row],[Loan Date]])</f>
        <v>10</v>
      </c>
      <c r="J1466" t="str">
        <f>_xlfn.XLOOKUP(Table6[[#This Row],[Numeric Month]],$N$5:$N$11,$O$5:$O$11)</f>
        <v>Oct</v>
      </c>
      <c r="K1466" t="str">
        <f>_xlfn.XLOOKUP(Table6[[#This Row],[Loan Date]],$Q$5:$Q$152,$R$5:$R$152)</f>
        <v>Monday</v>
      </c>
      <c r="L1466" t="str">
        <f>_xlfn.XLOOKUP(Table6[[#This Row],[Loan Date]],$Q$5:$Q$152,$S$5:$S$152)</f>
        <v>Week 3</v>
      </c>
    </row>
    <row r="1467" spans="1:12" x14ac:dyDescent="0.2">
      <c r="A1467" s="1">
        <v>44844</v>
      </c>
      <c r="B1467" t="s">
        <v>5</v>
      </c>
      <c r="C1467" s="1">
        <v>44858</v>
      </c>
      <c r="D1467" t="s">
        <v>1522</v>
      </c>
      <c r="E1467" t="s">
        <v>204</v>
      </c>
      <c r="F1467" t="s">
        <v>2</v>
      </c>
      <c r="G1467" t="s">
        <v>1</v>
      </c>
      <c r="H1467" t="s">
        <v>1282</v>
      </c>
      <c r="I1467">
        <f>MONTH(Table6[[#This Row],[Loan Date]])</f>
        <v>10</v>
      </c>
      <c r="J1467" t="str">
        <f>_xlfn.XLOOKUP(Table6[[#This Row],[Numeric Month]],$N$5:$N$11,$O$5:$O$11)</f>
        <v>Oct</v>
      </c>
      <c r="K1467" t="str">
        <f>_xlfn.XLOOKUP(Table6[[#This Row],[Loan Date]],$Q$5:$Q$152,$R$5:$R$152)</f>
        <v>Monday</v>
      </c>
      <c r="L1467" t="str">
        <f>_xlfn.XLOOKUP(Table6[[#This Row],[Loan Date]],$Q$5:$Q$152,$S$5:$S$152)</f>
        <v>Week 3</v>
      </c>
    </row>
    <row r="1468" spans="1:12" x14ac:dyDescent="0.2">
      <c r="A1468" s="1">
        <v>44844</v>
      </c>
      <c r="B1468" t="s">
        <v>5</v>
      </c>
      <c r="C1468" s="1">
        <v>44844</v>
      </c>
      <c r="D1468" t="s">
        <v>103</v>
      </c>
      <c r="E1468" t="s">
        <v>23</v>
      </c>
      <c r="F1468" t="s">
        <v>23</v>
      </c>
      <c r="G1468" t="s">
        <v>20</v>
      </c>
      <c r="H1468" t="s">
        <v>1282</v>
      </c>
      <c r="I1468">
        <f>MONTH(Table6[[#This Row],[Loan Date]])</f>
        <v>10</v>
      </c>
      <c r="J1468" t="str">
        <f>_xlfn.XLOOKUP(Table6[[#This Row],[Numeric Month]],$N$5:$N$11,$O$5:$O$11)</f>
        <v>Oct</v>
      </c>
      <c r="K1468" t="str">
        <f>_xlfn.XLOOKUP(Table6[[#This Row],[Loan Date]],$Q$5:$Q$152,$R$5:$R$152)</f>
        <v>Monday</v>
      </c>
      <c r="L1468" t="str">
        <f>_xlfn.XLOOKUP(Table6[[#This Row],[Loan Date]],$Q$5:$Q$152,$S$5:$S$152)</f>
        <v>Week 3</v>
      </c>
    </row>
    <row r="1469" spans="1:12" x14ac:dyDescent="0.2">
      <c r="A1469" s="1">
        <v>44844</v>
      </c>
      <c r="B1469" t="s">
        <v>5</v>
      </c>
      <c r="C1469" s="1">
        <v>44851</v>
      </c>
      <c r="D1469" t="s">
        <v>378</v>
      </c>
      <c r="E1469" t="s">
        <v>52</v>
      </c>
      <c r="F1469" t="s">
        <v>51</v>
      </c>
      <c r="G1469" t="s">
        <v>1</v>
      </c>
      <c r="H1469" t="s">
        <v>1282</v>
      </c>
      <c r="I1469">
        <f>MONTH(Table6[[#This Row],[Loan Date]])</f>
        <v>10</v>
      </c>
      <c r="J1469" t="str">
        <f>_xlfn.XLOOKUP(Table6[[#This Row],[Numeric Month]],$N$5:$N$11,$O$5:$O$11)</f>
        <v>Oct</v>
      </c>
      <c r="K1469" t="str">
        <f>_xlfn.XLOOKUP(Table6[[#This Row],[Loan Date]],$Q$5:$Q$152,$R$5:$R$152)</f>
        <v>Monday</v>
      </c>
      <c r="L1469" t="str">
        <f>_xlfn.XLOOKUP(Table6[[#This Row],[Loan Date]],$Q$5:$Q$152,$S$5:$S$152)</f>
        <v>Week 3</v>
      </c>
    </row>
    <row r="1470" spans="1:12" x14ac:dyDescent="0.2">
      <c r="A1470" s="1">
        <v>44844</v>
      </c>
      <c r="B1470" t="s">
        <v>7</v>
      </c>
      <c r="C1470" s="1">
        <v>44844</v>
      </c>
      <c r="D1470" t="s">
        <v>915</v>
      </c>
      <c r="E1470" t="s">
        <v>37</v>
      </c>
      <c r="F1470" t="s">
        <v>37</v>
      </c>
      <c r="G1470" t="s">
        <v>20</v>
      </c>
      <c r="H1470" t="s">
        <v>1282</v>
      </c>
      <c r="I1470">
        <f>MONTH(Table6[[#This Row],[Loan Date]])</f>
        <v>10</v>
      </c>
      <c r="J1470" t="str">
        <f>_xlfn.XLOOKUP(Table6[[#This Row],[Numeric Month]],$N$5:$N$11,$O$5:$O$11)</f>
        <v>Oct</v>
      </c>
      <c r="K1470" t="str">
        <f>_xlfn.XLOOKUP(Table6[[#This Row],[Loan Date]],$Q$5:$Q$152,$R$5:$R$152)</f>
        <v>Monday</v>
      </c>
      <c r="L1470" t="str">
        <f>_xlfn.XLOOKUP(Table6[[#This Row],[Loan Date]],$Q$5:$Q$152,$S$5:$S$152)</f>
        <v>Week 3</v>
      </c>
    </row>
    <row r="1471" spans="1:12" x14ac:dyDescent="0.2">
      <c r="A1471" s="1">
        <v>44844</v>
      </c>
      <c r="B1471" t="s">
        <v>5</v>
      </c>
      <c r="C1471" s="1">
        <v>44851</v>
      </c>
      <c r="D1471" t="s">
        <v>108</v>
      </c>
      <c r="E1471" t="s">
        <v>52</v>
      </c>
      <c r="F1471" t="s">
        <v>51</v>
      </c>
      <c r="G1471" t="s">
        <v>1</v>
      </c>
      <c r="H1471" t="s">
        <v>1282</v>
      </c>
      <c r="I1471">
        <f>MONTH(Table6[[#This Row],[Loan Date]])</f>
        <v>10</v>
      </c>
      <c r="J1471" t="str">
        <f>_xlfn.XLOOKUP(Table6[[#This Row],[Numeric Month]],$N$5:$N$11,$O$5:$O$11)</f>
        <v>Oct</v>
      </c>
      <c r="K1471" t="str">
        <f>_xlfn.XLOOKUP(Table6[[#This Row],[Loan Date]],$Q$5:$Q$152,$R$5:$R$152)</f>
        <v>Monday</v>
      </c>
      <c r="L1471" t="str">
        <f>_xlfn.XLOOKUP(Table6[[#This Row],[Loan Date]],$Q$5:$Q$152,$S$5:$S$152)</f>
        <v>Week 3</v>
      </c>
    </row>
    <row r="1472" spans="1:12" x14ac:dyDescent="0.2">
      <c r="A1472" s="1">
        <v>44844</v>
      </c>
      <c r="B1472" t="s">
        <v>5</v>
      </c>
      <c r="C1472" s="1">
        <v>44851</v>
      </c>
      <c r="D1472" t="s">
        <v>255</v>
      </c>
      <c r="E1472" t="s">
        <v>52</v>
      </c>
      <c r="F1472" t="s">
        <v>51</v>
      </c>
      <c r="G1472" t="s">
        <v>1</v>
      </c>
      <c r="H1472" t="s">
        <v>1282</v>
      </c>
      <c r="I1472">
        <f>MONTH(Table6[[#This Row],[Loan Date]])</f>
        <v>10</v>
      </c>
      <c r="J1472" t="str">
        <f>_xlfn.XLOOKUP(Table6[[#This Row],[Numeric Month]],$N$5:$N$11,$O$5:$O$11)</f>
        <v>Oct</v>
      </c>
      <c r="K1472" t="str">
        <f>_xlfn.XLOOKUP(Table6[[#This Row],[Loan Date]],$Q$5:$Q$152,$R$5:$R$152)</f>
        <v>Monday</v>
      </c>
      <c r="L1472" t="str">
        <f>_xlfn.XLOOKUP(Table6[[#This Row],[Loan Date]],$Q$5:$Q$152,$S$5:$S$152)</f>
        <v>Week 3</v>
      </c>
    </row>
    <row r="1473" spans="1:12" x14ac:dyDescent="0.2">
      <c r="A1473" s="1">
        <v>44844</v>
      </c>
      <c r="B1473" t="s">
        <v>5</v>
      </c>
      <c r="C1473" s="1">
        <v>44844</v>
      </c>
      <c r="D1473" t="s">
        <v>26</v>
      </c>
      <c r="E1473" t="s">
        <v>23</v>
      </c>
      <c r="F1473" t="s">
        <v>23</v>
      </c>
      <c r="G1473" t="s">
        <v>20</v>
      </c>
      <c r="H1473" t="s">
        <v>1282</v>
      </c>
      <c r="I1473">
        <f>MONTH(Table6[[#This Row],[Loan Date]])</f>
        <v>10</v>
      </c>
      <c r="J1473" t="str">
        <f>_xlfn.XLOOKUP(Table6[[#This Row],[Numeric Month]],$N$5:$N$11,$O$5:$O$11)</f>
        <v>Oct</v>
      </c>
      <c r="K1473" t="str">
        <f>_xlfn.XLOOKUP(Table6[[#This Row],[Loan Date]],$Q$5:$Q$152,$R$5:$R$152)</f>
        <v>Monday</v>
      </c>
      <c r="L1473" t="str">
        <f>_xlfn.XLOOKUP(Table6[[#This Row],[Loan Date]],$Q$5:$Q$152,$S$5:$S$152)</f>
        <v>Week 3</v>
      </c>
    </row>
    <row r="1474" spans="1:12" x14ac:dyDescent="0.2">
      <c r="A1474" s="1">
        <v>44844</v>
      </c>
      <c r="B1474" t="s">
        <v>5</v>
      </c>
      <c r="C1474" s="1">
        <v>44844</v>
      </c>
      <c r="D1474" t="s">
        <v>25</v>
      </c>
      <c r="E1474" t="s">
        <v>21</v>
      </c>
      <c r="F1474" t="s">
        <v>21</v>
      </c>
      <c r="G1474" t="s">
        <v>20</v>
      </c>
      <c r="H1474" t="s">
        <v>1282</v>
      </c>
      <c r="I1474">
        <f>MONTH(Table6[[#This Row],[Loan Date]])</f>
        <v>10</v>
      </c>
      <c r="J1474" t="str">
        <f>_xlfn.XLOOKUP(Table6[[#This Row],[Numeric Month]],$N$5:$N$11,$O$5:$O$11)</f>
        <v>Oct</v>
      </c>
      <c r="K1474" t="str">
        <f>_xlfn.XLOOKUP(Table6[[#This Row],[Loan Date]],$Q$5:$Q$152,$R$5:$R$152)</f>
        <v>Monday</v>
      </c>
      <c r="L1474" t="str">
        <f>_xlfn.XLOOKUP(Table6[[#This Row],[Loan Date]],$Q$5:$Q$152,$S$5:$S$152)</f>
        <v>Week 3</v>
      </c>
    </row>
    <row r="1475" spans="1:12" x14ac:dyDescent="0.2">
      <c r="A1475" s="1">
        <v>44844</v>
      </c>
      <c r="B1475" t="s">
        <v>5</v>
      </c>
      <c r="C1475" s="1">
        <v>44851</v>
      </c>
      <c r="D1475" t="s">
        <v>295</v>
      </c>
      <c r="E1475" t="s">
        <v>52</v>
      </c>
      <c r="F1475" t="s">
        <v>51</v>
      </c>
      <c r="G1475" t="s">
        <v>1</v>
      </c>
      <c r="H1475" t="s">
        <v>1282</v>
      </c>
      <c r="I1475">
        <f>MONTH(Table6[[#This Row],[Loan Date]])</f>
        <v>10</v>
      </c>
      <c r="J1475" t="str">
        <f>_xlfn.XLOOKUP(Table6[[#This Row],[Numeric Month]],$N$5:$N$11,$O$5:$O$11)</f>
        <v>Oct</v>
      </c>
      <c r="K1475" t="str">
        <f>_xlfn.XLOOKUP(Table6[[#This Row],[Loan Date]],$Q$5:$Q$152,$R$5:$R$152)</f>
        <v>Monday</v>
      </c>
      <c r="L1475" t="str">
        <f>_xlfn.XLOOKUP(Table6[[#This Row],[Loan Date]],$Q$5:$Q$152,$S$5:$S$152)</f>
        <v>Week 3</v>
      </c>
    </row>
    <row r="1476" spans="1:12" x14ac:dyDescent="0.2">
      <c r="A1476" s="1">
        <v>44844</v>
      </c>
      <c r="B1476" t="s">
        <v>7</v>
      </c>
      <c r="C1476" s="1">
        <v>44844</v>
      </c>
      <c r="D1476" t="s">
        <v>1451</v>
      </c>
      <c r="E1476" t="s">
        <v>23</v>
      </c>
      <c r="F1476" t="s">
        <v>23</v>
      </c>
      <c r="G1476" t="s">
        <v>20</v>
      </c>
      <c r="H1476" t="s">
        <v>1282</v>
      </c>
      <c r="I1476">
        <f>MONTH(Table6[[#This Row],[Loan Date]])</f>
        <v>10</v>
      </c>
      <c r="J1476" t="str">
        <f>_xlfn.XLOOKUP(Table6[[#This Row],[Numeric Month]],$N$5:$N$11,$O$5:$O$11)</f>
        <v>Oct</v>
      </c>
      <c r="K1476" t="str">
        <f>_xlfn.XLOOKUP(Table6[[#This Row],[Loan Date]],$Q$5:$Q$152,$R$5:$R$152)</f>
        <v>Monday</v>
      </c>
      <c r="L1476" t="str">
        <f>_xlfn.XLOOKUP(Table6[[#This Row],[Loan Date]],$Q$5:$Q$152,$S$5:$S$152)</f>
        <v>Week 3</v>
      </c>
    </row>
    <row r="1477" spans="1:12" x14ac:dyDescent="0.2">
      <c r="A1477" s="1">
        <v>44844</v>
      </c>
      <c r="B1477" t="s">
        <v>7</v>
      </c>
      <c r="C1477" s="1">
        <v>44844</v>
      </c>
      <c r="D1477" t="s">
        <v>42</v>
      </c>
      <c r="E1477" t="s">
        <v>41</v>
      </c>
      <c r="F1477" t="s">
        <v>40</v>
      </c>
      <c r="G1477" t="s">
        <v>39</v>
      </c>
      <c r="H1477" t="s">
        <v>1282</v>
      </c>
      <c r="I1477">
        <f>MONTH(Table6[[#This Row],[Loan Date]])</f>
        <v>10</v>
      </c>
      <c r="J1477" t="str">
        <f>_xlfn.XLOOKUP(Table6[[#This Row],[Numeric Month]],$N$5:$N$11,$O$5:$O$11)</f>
        <v>Oct</v>
      </c>
      <c r="K1477" t="str">
        <f>_xlfn.XLOOKUP(Table6[[#This Row],[Loan Date]],$Q$5:$Q$152,$R$5:$R$152)</f>
        <v>Monday</v>
      </c>
      <c r="L1477" t="str">
        <f>_xlfn.XLOOKUP(Table6[[#This Row],[Loan Date]],$Q$5:$Q$152,$S$5:$S$152)</f>
        <v>Week 3</v>
      </c>
    </row>
    <row r="1478" spans="1:12" x14ac:dyDescent="0.2">
      <c r="A1478" s="1">
        <v>44844</v>
      </c>
      <c r="B1478" t="s">
        <v>5</v>
      </c>
      <c r="C1478" s="1">
        <v>44851</v>
      </c>
      <c r="D1478" t="s">
        <v>477</v>
      </c>
      <c r="E1478" t="s">
        <v>9</v>
      </c>
      <c r="F1478" t="s">
        <v>8</v>
      </c>
      <c r="G1478" t="s">
        <v>1</v>
      </c>
      <c r="H1478" t="s">
        <v>1282</v>
      </c>
      <c r="I1478">
        <f>MONTH(Table6[[#This Row],[Loan Date]])</f>
        <v>10</v>
      </c>
      <c r="J1478" t="str">
        <f>_xlfn.XLOOKUP(Table6[[#This Row],[Numeric Month]],$N$5:$N$11,$O$5:$O$11)</f>
        <v>Oct</v>
      </c>
      <c r="K1478" t="str">
        <f>_xlfn.XLOOKUP(Table6[[#This Row],[Loan Date]],$Q$5:$Q$152,$R$5:$R$152)</f>
        <v>Monday</v>
      </c>
      <c r="L1478" t="str">
        <f>_xlfn.XLOOKUP(Table6[[#This Row],[Loan Date]],$Q$5:$Q$152,$S$5:$S$152)</f>
        <v>Week 3</v>
      </c>
    </row>
    <row r="1479" spans="1:12" x14ac:dyDescent="0.2">
      <c r="A1479" s="1">
        <v>44844</v>
      </c>
      <c r="B1479" t="s">
        <v>5</v>
      </c>
      <c r="C1479" s="1">
        <v>44858</v>
      </c>
      <c r="D1479" t="s">
        <v>1521</v>
      </c>
      <c r="E1479" t="s">
        <v>9</v>
      </c>
      <c r="F1479" t="s">
        <v>8</v>
      </c>
      <c r="G1479" t="s">
        <v>1</v>
      </c>
      <c r="H1479" t="s">
        <v>1282</v>
      </c>
      <c r="I1479">
        <f>MONTH(Table6[[#This Row],[Loan Date]])</f>
        <v>10</v>
      </c>
      <c r="J1479" t="str">
        <f>_xlfn.XLOOKUP(Table6[[#This Row],[Numeric Month]],$N$5:$N$11,$O$5:$O$11)</f>
        <v>Oct</v>
      </c>
      <c r="K1479" t="str">
        <f>_xlfn.XLOOKUP(Table6[[#This Row],[Loan Date]],$Q$5:$Q$152,$R$5:$R$152)</f>
        <v>Monday</v>
      </c>
      <c r="L1479" t="str">
        <f>_xlfn.XLOOKUP(Table6[[#This Row],[Loan Date]],$Q$5:$Q$152,$S$5:$S$152)</f>
        <v>Week 3</v>
      </c>
    </row>
    <row r="1480" spans="1:12" x14ac:dyDescent="0.2">
      <c r="A1480" s="1">
        <v>44844</v>
      </c>
      <c r="B1480" t="s">
        <v>7</v>
      </c>
      <c r="C1480" s="1">
        <v>44851</v>
      </c>
      <c r="D1480" t="s">
        <v>666</v>
      </c>
      <c r="E1480" t="s">
        <v>15</v>
      </c>
      <c r="F1480" t="s">
        <v>14</v>
      </c>
      <c r="G1480" t="s">
        <v>1</v>
      </c>
      <c r="H1480" t="s">
        <v>1282</v>
      </c>
      <c r="I1480">
        <f>MONTH(Table6[[#This Row],[Loan Date]])</f>
        <v>10</v>
      </c>
      <c r="J1480" t="str">
        <f>_xlfn.XLOOKUP(Table6[[#This Row],[Numeric Month]],$N$5:$N$11,$O$5:$O$11)</f>
        <v>Oct</v>
      </c>
      <c r="K1480" t="str">
        <f>_xlfn.XLOOKUP(Table6[[#This Row],[Loan Date]],$Q$5:$Q$152,$R$5:$R$152)</f>
        <v>Monday</v>
      </c>
      <c r="L1480" t="str">
        <f>_xlfn.XLOOKUP(Table6[[#This Row],[Loan Date]],$Q$5:$Q$152,$S$5:$S$152)</f>
        <v>Week 3</v>
      </c>
    </row>
    <row r="1481" spans="1:12" x14ac:dyDescent="0.2">
      <c r="A1481" s="1">
        <v>44844</v>
      </c>
      <c r="B1481" t="s">
        <v>7</v>
      </c>
      <c r="C1481" s="1">
        <v>44873</v>
      </c>
      <c r="D1481" t="s">
        <v>453</v>
      </c>
      <c r="E1481" t="s">
        <v>3</v>
      </c>
      <c r="F1481" t="s">
        <v>2</v>
      </c>
      <c r="G1481" t="s">
        <v>1</v>
      </c>
      <c r="H1481" t="s">
        <v>1282</v>
      </c>
      <c r="I1481">
        <f>MONTH(Table6[[#This Row],[Loan Date]])</f>
        <v>10</v>
      </c>
      <c r="J1481" t="str">
        <f>_xlfn.XLOOKUP(Table6[[#This Row],[Numeric Month]],$N$5:$N$11,$O$5:$O$11)</f>
        <v>Oct</v>
      </c>
      <c r="K1481" t="str">
        <f>_xlfn.XLOOKUP(Table6[[#This Row],[Loan Date]],$Q$5:$Q$152,$R$5:$R$152)</f>
        <v>Monday</v>
      </c>
      <c r="L1481" t="str">
        <f>_xlfn.XLOOKUP(Table6[[#This Row],[Loan Date]],$Q$5:$Q$152,$S$5:$S$152)</f>
        <v>Week 3</v>
      </c>
    </row>
    <row r="1482" spans="1:12" x14ac:dyDescent="0.2">
      <c r="A1482" s="1">
        <v>44844</v>
      </c>
      <c r="B1482" t="s">
        <v>5</v>
      </c>
      <c r="C1482" s="1">
        <v>44851</v>
      </c>
      <c r="D1482" t="s">
        <v>729</v>
      </c>
      <c r="E1482" t="s">
        <v>52</v>
      </c>
      <c r="F1482" t="s">
        <v>51</v>
      </c>
      <c r="G1482" t="s">
        <v>1</v>
      </c>
      <c r="H1482" t="s">
        <v>1282</v>
      </c>
      <c r="I1482">
        <f>MONTH(Table6[[#This Row],[Loan Date]])</f>
        <v>10</v>
      </c>
      <c r="J1482" t="str">
        <f>_xlfn.XLOOKUP(Table6[[#This Row],[Numeric Month]],$N$5:$N$11,$O$5:$O$11)</f>
        <v>Oct</v>
      </c>
      <c r="K1482" t="str">
        <f>_xlfn.XLOOKUP(Table6[[#This Row],[Loan Date]],$Q$5:$Q$152,$R$5:$R$152)</f>
        <v>Monday</v>
      </c>
      <c r="L1482" t="str">
        <f>_xlfn.XLOOKUP(Table6[[#This Row],[Loan Date]],$Q$5:$Q$152,$S$5:$S$152)</f>
        <v>Week 3</v>
      </c>
    </row>
    <row r="1483" spans="1:12" x14ac:dyDescent="0.2">
      <c r="A1483" s="1">
        <v>44844</v>
      </c>
      <c r="B1483" t="s">
        <v>5</v>
      </c>
      <c r="C1483" s="1">
        <v>44858</v>
      </c>
      <c r="D1483" t="s">
        <v>1356</v>
      </c>
      <c r="E1483" t="s">
        <v>204</v>
      </c>
      <c r="F1483" t="s">
        <v>2</v>
      </c>
      <c r="G1483" t="s">
        <v>1</v>
      </c>
      <c r="H1483" t="s">
        <v>1282</v>
      </c>
      <c r="I1483">
        <f>MONTH(Table6[[#This Row],[Loan Date]])</f>
        <v>10</v>
      </c>
      <c r="J1483" t="str">
        <f>_xlfn.XLOOKUP(Table6[[#This Row],[Numeric Month]],$N$5:$N$11,$O$5:$O$11)</f>
        <v>Oct</v>
      </c>
      <c r="K1483" t="str">
        <f>_xlfn.XLOOKUP(Table6[[#This Row],[Loan Date]],$Q$5:$Q$152,$R$5:$R$152)</f>
        <v>Monday</v>
      </c>
      <c r="L1483" t="str">
        <f>_xlfn.XLOOKUP(Table6[[#This Row],[Loan Date]],$Q$5:$Q$152,$S$5:$S$152)</f>
        <v>Week 3</v>
      </c>
    </row>
    <row r="1484" spans="1:12" x14ac:dyDescent="0.2">
      <c r="A1484" s="1">
        <v>44844</v>
      </c>
      <c r="B1484" t="s">
        <v>7</v>
      </c>
      <c r="C1484" s="1">
        <v>44844</v>
      </c>
      <c r="D1484" t="s">
        <v>1169</v>
      </c>
      <c r="E1484" t="s">
        <v>168</v>
      </c>
      <c r="F1484" t="s">
        <v>168</v>
      </c>
      <c r="G1484" t="s">
        <v>20</v>
      </c>
      <c r="H1484" t="s">
        <v>1282</v>
      </c>
      <c r="I1484">
        <f>MONTH(Table6[[#This Row],[Loan Date]])</f>
        <v>10</v>
      </c>
      <c r="J1484" t="str">
        <f>_xlfn.XLOOKUP(Table6[[#This Row],[Numeric Month]],$N$5:$N$11,$O$5:$O$11)</f>
        <v>Oct</v>
      </c>
      <c r="K1484" t="str">
        <f>_xlfn.XLOOKUP(Table6[[#This Row],[Loan Date]],$Q$5:$Q$152,$R$5:$R$152)</f>
        <v>Monday</v>
      </c>
      <c r="L1484" t="str">
        <f>_xlfn.XLOOKUP(Table6[[#This Row],[Loan Date]],$Q$5:$Q$152,$S$5:$S$152)</f>
        <v>Week 3</v>
      </c>
    </row>
    <row r="1485" spans="1:12" x14ac:dyDescent="0.2">
      <c r="A1485" s="1">
        <v>44844</v>
      </c>
      <c r="B1485" t="s">
        <v>7</v>
      </c>
      <c r="C1485" s="1">
        <v>44858</v>
      </c>
      <c r="D1485" t="s">
        <v>353</v>
      </c>
      <c r="E1485" t="s">
        <v>52</v>
      </c>
      <c r="F1485" t="s">
        <v>51</v>
      </c>
      <c r="G1485" t="s">
        <v>1</v>
      </c>
      <c r="H1485" t="s">
        <v>1282</v>
      </c>
      <c r="I1485">
        <f>MONTH(Table6[[#This Row],[Loan Date]])</f>
        <v>10</v>
      </c>
      <c r="J1485" t="str">
        <f>_xlfn.XLOOKUP(Table6[[#This Row],[Numeric Month]],$N$5:$N$11,$O$5:$O$11)</f>
        <v>Oct</v>
      </c>
      <c r="K1485" t="str">
        <f>_xlfn.XLOOKUP(Table6[[#This Row],[Loan Date]],$Q$5:$Q$152,$R$5:$R$152)</f>
        <v>Monday</v>
      </c>
      <c r="L1485" t="str">
        <f>_xlfn.XLOOKUP(Table6[[#This Row],[Loan Date]],$Q$5:$Q$152,$S$5:$S$152)</f>
        <v>Week 3</v>
      </c>
    </row>
    <row r="1486" spans="1:12" x14ac:dyDescent="0.2">
      <c r="A1486" s="1">
        <v>44844</v>
      </c>
      <c r="B1486" t="s">
        <v>7</v>
      </c>
      <c r="C1486" s="1">
        <v>44858</v>
      </c>
      <c r="D1486" t="s">
        <v>999</v>
      </c>
      <c r="E1486" t="s">
        <v>3</v>
      </c>
      <c r="F1486" t="s">
        <v>2</v>
      </c>
      <c r="G1486" t="s">
        <v>1</v>
      </c>
      <c r="H1486" t="s">
        <v>1282</v>
      </c>
      <c r="I1486">
        <f>MONTH(Table6[[#This Row],[Loan Date]])</f>
        <v>10</v>
      </c>
      <c r="J1486" t="str">
        <f>_xlfn.XLOOKUP(Table6[[#This Row],[Numeric Month]],$N$5:$N$11,$O$5:$O$11)</f>
        <v>Oct</v>
      </c>
      <c r="K1486" t="str">
        <f>_xlfn.XLOOKUP(Table6[[#This Row],[Loan Date]],$Q$5:$Q$152,$R$5:$R$152)</f>
        <v>Monday</v>
      </c>
      <c r="L1486" t="str">
        <f>_xlfn.XLOOKUP(Table6[[#This Row],[Loan Date]],$Q$5:$Q$152,$S$5:$S$152)</f>
        <v>Week 3</v>
      </c>
    </row>
    <row r="1487" spans="1:12" x14ac:dyDescent="0.2">
      <c r="A1487" s="1">
        <v>44844</v>
      </c>
      <c r="B1487" t="s">
        <v>7</v>
      </c>
      <c r="C1487" s="1">
        <v>44858</v>
      </c>
      <c r="D1487" t="s">
        <v>548</v>
      </c>
      <c r="E1487" t="s">
        <v>52</v>
      </c>
      <c r="F1487" t="s">
        <v>51</v>
      </c>
      <c r="G1487" t="s">
        <v>1</v>
      </c>
      <c r="H1487" t="s">
        <v>1282</v>
      </c>
      <c r="I1487">
        <f>MONTH(Table6[[#This Row],[Loan Date]])</f>
        <v>10</v>
      </c>
      <c r="J1487" t="str">
        <f>_xlfn.XLOOKUP(Table6[[#This Row],[Numeric Month]],$N$5:$N$11,$O$5:$O$11)</f>
        <v>Oct</v>
      </c>
      <c r="K1487" t="str">
        <f>_xlfn.XLOOKUP(Table6[[#This Row],[Loan Date]],$Q$5:$Q$152,$R$5:$R$152)</f>
        <v>Monday</v>
      </c>
      <c r="L1487" t="str">
        <f>_xlfn.XLOOKUP(Table6[[#This Row],[Loan Date]],$Q$5:$Q$152,$S$5:$S$152)</f>
        <v>Week 3</v>
      </c>
    </row>
    <row r="1488" spans="1:12" x14ac:dyDescent="0.2">
      <c r="A1488" s="1">
        <v>44844</v>
      </c>
      <c r="B1488" t="s">
        <v>5</v>
      </c>
      <c r="C1488" s="1">
        <v>44845</v>
      </c>
      <c r="D1488" t="s">
        <v>592</v>
      </c>
      <c r="E1488" t="s">
        <v>23</v>
      </c>
      <c r="F1488" t="s">
        <v>23</v>
      </c>
      <c r="G1488" t="s">
        <v>20</v>
      </c>
      <c r="H1488" t="s">
        <v>1282</v>
      </c>
      <c r="I1488">
        <f>MONTH(Table6[[#This Row],[Loan Date]])</f>
        <v>10</v>
      </c>
      <c r="J1488" t="str">
        <f>_xlfn.XLOOKUP(Table6[[#This Row],[Numeric Month]],$N$5:$N$11,$O$5:$O$11)</f>
        <v>Oct</v>
      </c>
      <c r="K1488" t="str">
        <f>_xlfn.XLOOKUP(Table6[[#This Row],[Loan Date]],$Q$5:$Q$152,$R$5:$R$152)</f>
        <v>Monday</v>
      </c>
      <c r="L1488" t="str">
        <f>_xlfn.XLOOKUP(Table6[[#This Row],[Loan Date]],$Q$5:$Q$152,$S$5:$S$152)</f>
        <v>Week 3</v>
      </c>
    </row>
    <row r="1489" spans="1:12" x14ac:dyDescent="0.2">
      <c r="A1489" s="1">
        <v>44844</v>
      </c>
      <c r="B1489" t="s">
        <v>7</v>
      </c>
      <c r="C1489" s="1">
        <v>44851</v>
      </c>
      <c r="D1489" t="s">
        <v>975</v>
      </c>
      <c r="E1489" t="s">
        <v>9</v>
      </c>
      <c r="F1489" t="s">
        <v>8</v>
      </c>
      <c r="G1489" t="s">
        <v>1</v>
      </c>
      <c r="H1489" t="s">
        <v>1282</v>
      </c>
      <c r="I1489">
        <f>MONTH(Table6[[#This Row],[Loan Date]])</f>
        <v>10</v>
      </c>
      <c r="J1489" t="str">
        <f>_xlfn.XLOOKUP(Table6[[#This Row],[Numeric Month]],$N$5:$N$11,$O$5:$O$11)</f>
        <v>Oct</v>
      </c>
      <c r="K1489" t="str">
        <f>_xlfn.XLOOKUP(Table6[[#This Row],[Loan Date]],$Q$5:$Q$152,$R$5:$R$152)</f>
        <v>Monday</v>
      </c>
      <c r="L1489" t="str">
        <f>_xlfn.XLOOKUP(Table6[[#This Row],[Loan Date]],$Q$5:$Q$152,$S$5:$S$152)</f>
        <v>Week 3</v>
      </c>
    </row>
    <row r="1490" spans="1:12" x14ac:dyDescent="0.2">
      <c r="A1490" s="1">
        <v>44844</v>
      </c>
      <c r="B1490" t="s">
        <v>7</v>
      </c>
      <c r="C1490" s="1">
        <v>44851</v>
      </c>
      <c r="D1490" t="s">
        <v>682</v>
      </c>
      <c r="E1490" t="s">
        <v>15</v>
      </c>
      <c r="F1490" t="s">
        <v>14</v>
      </c>
      <c r="G1490" t="s">
        <v>1</v>
      </c>
      <c r="H1490" t="s">
        <v>1282</v>
      </c>
      <c r="I1490">
        <f>MONTH(Table6[[#This Row],[Loan Date]])</f>
        <v>10</v>
      </c>
      <c r="J1490" t="str">
        <f>_xlfn.XLOOKUP(Table6[[#This Row],[Numeric Month]],$N$5:$N$11,$O$5:$O$11)</f>
        <v>Oct</v>
      </c>
      <c r="K1490" t="str">
        <f>_xlfn.XLOOKUP(Table6[[#This Row],[Loan Date]],$Q$5:$Q$152,$R$5:$R$152)</f>
        <v>Monday</v>
      </c>
      <c r="L1490" t="str">
        <f>_xlfn.XLOOKUP(Table6[[#This Row],[Loan Date]],$Q$5:$Q$152,$S$5:$S$152)</f>
        <v>Week 3</v>
      </c>
    </row>
    <row r="1491" spans="1:12" x14ac:dyDescent="0.2">
      <c r="A1491" s="1">
        <v>44844</v>
      </c>
      <c r="B1491" t="s">
        <v>7</v>
      </c>
      <c r="C1491" s="1">
        <v>44865</v>
      </c>
      <c r="D1491" t="s">
        <v>1520</v>
      </c>
      <c r="E1491" t="s">
        <v>204</v>
      </c>
      <c r="F1491" t="s">
        <v>2</v>
      </c>
      <c r="G1491" t="s">
        <v>1</v>
      </c>
      <c r="H1491" t="s">
        <v>1282</v>
      </c>
      <c r="I1491">
        <f>MONTH(Table6[[#This Row],[Loan Date]])</f>
        <v>10</v>
      </c>
      <c r="J1491" t="str">
        <f>_xlfn.XLOOKUP(Table6[[#This Row],[Numeric Month]],$N$5:$N$11,$O$5:$O$11)</f>
        <v>Oct</v>
      </c>
      <c r="K1491" t="str">
        <f>_xlfn.XLOOKUP(Table6[[#This Row],[Loan Date]],$Q$5:$Q$152,$R$5:$R$152)</f>
        <v>Monday</v>
      </c>
      <c r="L1491" t="str">
        <f>_xlfn.XLOOKUP(Table6[[#This Row],[Loan Date]],$Q$5:$Q$152,$S$5:$S$152)</f>
        <v>Week 3</v>
      </c>
    </row>
    <row r="1492" spans="1:12" x14ac:dyDescent="0.2">
      <c r="A1492" s="1">
        <v>44844</v>
      </c>
      <c r="B1492" t="s">
        <v>5</v>
      </c>
      <c r="C1492" s="1">
        <v>44844</v>
      </c>
      <c r="D1492" t="s">
        <v>320</v>
      </c>
      <c r="E1492" t="s">
        <v>23</v>
      </c>
      <c r="F1492" t="s">
        <v>23</v>
      </c>
      <c r="G1492" t="s">
        <v>20</v>
      </c>
      <c r="H1492" t="s">
        <v>1282</v>
      </c>
      <c r="I1492">
        <f>MONTH(Table6[[#This Row],[Loan Date]])</f>
        <v>10</v>
      </c>
      <c r="J1492" t="str">
        <f>_xlfn.XLOOKUP(Table6[[#This Row],[Numeric Month]],$N$5:$N$11,$O$5:$O$11)</f>
        <v>Oct</v>
      </c>
      <c r="K1492" t="str">
        <f>_xlfn.XLOOKUP(Table6[[#This Row],[Loan Date]],$Q$5:$Q$152,$R$5:$R$152)</f>
        <v>Monday</v>
      </c>
      <c r="L1492" t="str">
        <f>_xlfn.XLOOKUP(Table6[[#This Row],[Loan Date]],$Q$5:$Q$152,$S$5:$S$152)</f>
        <v>Week 3</v>
      </c>
    </row>
    <row r="1493" spans="1:12" x14ac:dyDescent="0.2">
      <c r="A1493" s="1">
        <v>44844</v>
      </c>
      <c r="B1493" t="s">
        <v>5</v>
      </c>
      <c r="C1493" s="1">
        <v>44844</v>
      </c>
      <c r="D1493" t="s">
        <v>99</v>
      </c>
      <c r="E1493" t="s">
        <v>21</v>
      </c>
      <c r="F1493" t="s">
        <v>21</v>
      </c>
      <c r="G1493" t="s">
        <v>20</v>
      </c>
      <c r="H1493" t="s">
        <v>1282</v>
      </c>
      <c r="I1493">
        <f>MONTH(Table6[[#This Row],[Loan Date]])</f>
        <v>10</v>
      </c>
      <c r="J1493" t="str">
        <f>_xlfn.XLOOKUP(Table6[[#This Row],[Numeric Month]],$N$5:$N$11,$O$5:$O$11)</f>
        <v>Oct</v>
      </c>
      <c r="K1493" t="str">
        <f>_xlfn.XLOOKUP(Table6[[#This Row],[Loan Date]],$Q$5:$Q$152,$R$5:$R$152)</f>
        <v>Monday</v>
      </c>
      <c r="L1493" t="str">
        <f>_xlfn.XLOOKUP(Table6[[#This Row],[Loan Date]],$Q$5:$Q$152,$S$5:$S$152)</f>
        <v>Week 3</v>
      </c>
    </row>
    <row r="1494" spans="1:12" x14ac:dyDescent="0.2">
      <c r="A1494" s="1">
        <v>44844</v>
      </c>
      <c r="B1494" t="s">
        <v>5</v>
      </c>
      <c r="C1494" s="1">
        <v>44844</v>
      </c>
      <c r="D1494" t="s">
        <v>968</v>
      </c>
      <c r="E1494" t="s">
        <v>23</v>
      </c>
      <c r="F1494" t="s">
        <v>23</v>
      </c>
      <c r="G1494" t="s">
        <v>20</v>
      </c>
      <c r="H1494" t="s">
        <v>1282</v>
      </c>
      <c r="I1494">
        <f>MONTH(Table6[[#This Row],[Loan Date]])</f>
        <v>10</v>
      </c>
      <c r="J1494" t="str">
        <f>_xlfn.XLOOKUP(Table6[[#This Row],[Numeric Month]],$N$5:$N$11,$O$5:$O$11)</f>
        <v>Oct</v>
      </c>
      <c r="K1494" t="str">
        <f>_xlfn.XLOOKUP(Table6[[#This Row],[Loan Date]],$Q$5:$Q$152,$R$5:$R$152)</f>
        <v>Monday</v>
      </c>
      <c r="L1494" t="str">
        <f>_xlfn.XLOOKUP(Table6[[#This Row],[Loan Date]],$Q$5:$Q$152,$S$5:$S$152)</f>
        <v>Week 3</v>
      </c>
    </row>
    <row r="1495" spans="1:12" x14ac:dyDescent="0.2">
      <c r="A1495" s="1">
        <v>44844</v>
      </c>
      <c r="B1495" t="s">
        <v>5</v>
      </c>
      <c r="C1495" s="1">
        <v>44844</v>
      </c>
      <c r="D1495" t="s">
        <v>1441</v>
      </c>
      <c r="E1495" t="s">
        <v>37</v>
      </c>
      <c r="F1495" t="s">
        <v>37</v>
      </c>
      <c r="G1495" t="s">
        <v>20</v>
      </c>
      <c r="H1495" t="s">
        <v>1282</v>
      </c>
      <c r="I1495">
        <f>MONTH(Table6[[#This Row],[Loan Date]])</f>
        <v>10</v>
      </c>
      <c r="J1495" t="str">
        <f>_xlfn.XLOOKUP(Table6[[#This Row],[Numeric Month]],$N$5:$N$11,$O$5:$O$11)</f>
        <v>Oct</v>
      </c>
      <c r="K1495" t="str">
        <f>_xlfn.XLOOKUP(Table6[[#This Row],[Loan Date]],$Q$5:$Q$152,$R$5:$R$152)</f>
        <v>Monday</v>
      </c>
      <c r="L1495" t="str">
        <f>_xlfn.XLOOKUP(Table6[[#This Row],[Loan Date]],$Q$5:$Q$152,$S$5:$S$152)</f>
        <v>Week 3</v>
      </c>
    </row>
    <row r="1496" spans="1:12" x14ac:dyDescent="0.2">
      <c r="A1496" s="1">
        <v>44844</v>
      </c>
      <c r="B1496" t="s">
        <v>5</v>
      </c>
      <c r="C1496" s="1">
        <v>44855</v>
      </c>
      <c r="D1496" t="s">
        <v>1488</v>
      </c>
      <c r="E1496" t="s">
        <v>9</v>
      </c>
      <c r="F1496" t="s">
        <v>8</v>
      </c>
      <c r="G1496" t="s">
        <v>1</v>
      </c>
      <c r="H1496" t="s">
        <v>1282</v>
      </c>
      <c r="I1496">
        <f>MONTH(Table6[[#This Row],[Loan Date]])</f>
        <v>10</v>
      </c>
      <c r="J1496" t="str">
        <f>_xlfn.XLOOKUP(Table6[[#This Row],[Numeric Month]],$N$5:$N$11,$O$5:$O$11)</f>
        <v>Oct</v>
      </c>
      <c r="K1496" t="str">
        <f>_xlfn.XLOOKUP(Table6[[#This Row],[Loan Date]],$Q$5:$Q$152,$R$5:$R$152)</f>
        <v>Monday</v>
      </c>
      <c r="L1496" t="str">
        <f>_xlfn.XLOOKUP(Table6[[#This Row],[Loan Date]],$Q$5:$Q$152,$S$5:$S$152)</f>
        <v>Week 3</v>
      </c>
    </row>
    <row r="1497" spans="1:12" x14ac:dyDescent="0.2">
      <c r="A1497" s="1">
        <v>44844</v>
      </c>
      <c r="B1497" t="s">
        <v>7</v>
      </c>
      <c r="C1497" s="1">
        <v>44855</v>
      </c>
      <c r="D1497" t="s">
        <v>1125</v>
      </c>
      <c r="E1497" t="s">
        <v>52</v>
      </c>
      <c r="F1497" t="s">
        <v>51</v>
      </c>
      <c r="G1497" t="s">
        <v>1</v>
      </c>
      <c r="H1497" t="s">
        <v>1282</v>
      </c>
      <c r="I1497">
        <f>MONTH(Table6[[#This Row],[Loan Date]])</f>
        <v>10</v>
      </c>
      <c r="J1497" t="str">
        <f>_xlfn.XLOOKUP(Table6[[#This Row],[Numeric Month]],$N$5:$N$11,$O$5:$O$11)</f>
        <v>Oct</v>
      </c>
      <c r="K1497" t="str">
        <f>_xlfn.XLOOKUP(Table6[[#This Row],[Loan Date]],$Q$5:$Q$152,$R$5:$R$152)</f>
        <v>Monday</v>
      </c>
      <c r="L1497" t="str">
        <f>_xlfn.XLOOKUP(Table6[[#This Row],[Loan Date]],$Q$5:$Q$152,$S$5:$S$152)</f>
        <v>Week 3</v>
      </c>
    </row>
    <row r="1498" spans="1:12" x14ac:dyDescent="0.2">
      <c r="A1498" s="1">
        <v>44844</v>
      </c>
      <c r="B1498" t="s">
        <v>5</v>
      </c>
      <c r="C1498" s="1">
        <v>44858</v>
      </c>
      <c r="D1498" t="s">
        <v>948</v>
      </c>
      <c r="E1498" t="s">
        <v>204</v>
      </c>
      <c r="F1498" t="s">
        <v>2</v>
      </c>
      <c r="G1498" t="s">
        <v>1</v>
      </c>
      <c r="H1498" t="s">
        <v>1282</v>
      </c>
      <c r="I1498">
        <f>MONTH(Table6[[#This Row],[Loan Date]])</f>
        <v>10</v>
      </c>
      <c r="J1498" t="str">
        <f>_xlfn.XLOOKUP(Table6[[#This Row],[Numeric Month]],$N$5:$N$11,$O$5:$O$11)</f>
        <v>Oct</v>
      </c>
      <c r="K1498" t="str">
        <f>_xlfn.XLOOKUP(Table6[[#This Row],[Loan Date]],$Q$5:$Q$152,$R$5:$R$152)</f>
        <v>Monday</v>
      </c>
      <c r="L1498" t="str">
        <f>_xlfn.XLOOKUP(Table6[[#This Row],[Loan Date]],$Q$5:$Q$152,$S$5:$S$152)</f>
        <v>Week 3</v>
      </c>
    </row>
    <row r="1499" spans="1:12" x14ac:dyDescent="0.2">
      <c r="A1499" s="1">
        <v>44844</v>
      </c>
      <c r="B1499" t="s">
        <v>5</v>
      </c>
      <c r="C1499" s="1">
        <v>44851</v>
      </c>
      <c r="D1499" t="s">
        <v>724</v>
      </c>
      <c r="E1499" t="s">
        <v>52</v>
      </c>
      <c r="F1499" t="s">
        <v>51</v>
      </c>
      <c r="G1499" t="s">
        <v>1</v>
      </c>
      <c r="H1499" t="s">
        <v>1282</v>
      </c>
      <c r="I1499">
        <f>MONTH(Table6[[#This Row],[Loan Date]])</f>
        <v>10</v>
      </c>
      <c r="J1499" t="str">
        <f>_xlfn.XLOOKUP(Table6[[#This Row],[Numeric Month]],$N$5:$N$11,$O$5:$O$11)</f>
        <v>Oct</v>
      </c>
      <c r="K1499" t="str">
        <f>_xlfn.XLOOKUP(Table6[[#This Row],[Loan Date]],$Q$5:$Q$152,$R$5:$R$152)</f>
        <v>Monday</v>
      </c>
      <c r="L1499" t="str">
        <f>_xlfn.XLOOKUP(Table6[[#This Row],[Loan Date]],$Q$5:$Q$152,$S$5:$S$152)</f>
        <v>Week 3</v>
      </c>
    </row>
    <row r="1500" spans="1:12" x14ac:dyDescent="0.2">
      <c r="A1500" s="1">
        <v>44844</v>
      </c>
      <c r="B1500" t="s">
        <v>7</v>
      </c>
      <c r="C1500" s="1">
        <v>44858</v>
      </c>
      <c r="D1500" t="s">
        <v>1322</v>
      </c>
      <c r="E1500" t="s">
        <v>204</v>
      </c>
      <c r="F1500" t="s">
        <v>2</v>
      </c>
      <c r="G1500" t="s">
        <v>1</v>
      </c>
      <c r="H1500" t="s">
        <v>1282</v>
      </c>
      <c r="I1500">
        <f>MONTH(Table6[[#This Row],[Loan Date]])</f>
        <v>10</v>
      </c>
      <c r="J1500" t="str">
        <f>_xlfn.XLOOKUP(Table6[[#This Row],[Numeric Month]],$N$5:$N$11,$O$5:$O$11)</f>
        <v>Oct</v>
      </c>
      <c r="K1500" t="str">
        <f>_xlfn.XLOOKUP(Table6[[#This Row],[Loan Date]],$Q$5:$Q$152,$R$5:$R$152)</f>
        <v>Monday</v>
      </c>
      <c r="L1500" t="str">
        <f>_xlfn.XLOOKUP(Table6[[#This Row],[Loan Date]],$Q$5:$Q$152,$S$5:$S$152)</f>
        <v>Week 3</v>
      </c>
    </row>
    <row r="1501" spans="1:12" x14ac:dyDescent="0.2">
      <c r="A1501" s="1">
        <v>44845</v>
      </c>
      <c r="B1501" t="s">
        <v>5</v>
      </c>
      <c r="C1501" s="1">
        <v>44866</v>
      </c>
      <c r="D1501" t="s">
        <v>1076</v>
      </c>
      <c r="E1501" t="s">
        <v>9</v>
      </c>
      <c r="F1501" t="s">
        <v>8</v>
      </c>
      <c r="G1501" t="s">
        <v>1</v>
      </c>
      <c r="H1501" t="s">
        <v>1282</v>
      </c>
      <c r="I1501">
        <f>MONTH(Table6[[#This Row],[Loan Date]])</f>
        <v>10</v>
      </c>
      <c r="J1501" t="str">
        <f>_xlfn.XLOOKUP(Table6[[#This Row],[Numeric Month]],$N$5:$N$11,$O$5:$O$11)</f>
        <v>Oct</v>
      </c>
      <c r="K1501" t="str">
        <f>_xlfn.XLOOKUP(Table6[[#This Row],[Loan Date]],$Q$5:$Q$152,$R$5:$R$152)</f>
        <v>Tuesday</v>
      </c>
      <c r="L1501" t="str">
        <f>_xlfn.XLOOKUP(Table6[[#This Row],[Loan Date]],$Q$5:$Q$152,$S$5:$S$152)</f>
        <v>Week 3</v>
      </c>
    </row>
    <row r="1502" spans="1:12" x14ac:dyDescent="0.2">
      <c r="A1502" s="1">
        <v>44845</v>
      </c>
      <c r="B1502" t="s">
        <v>5</v>
      </c>
      <c r="C1502" s="1">
        <v>44845</v>
      </c>
      <c r="D1502" t="s">
        <v>26</v>
      </c>
      <c r="E1502" t="s">
        <v>23</v>
      </c>
      <c r="F1502" t="s">
        <v>23</v>
      </c>
      <c r="G1502" t="s">
        <v>20</v>
      </c>
      <c r="H1502" t="s">
        <v>1282</v>
      </c>
      <c r="I1502">
        <f>MONTH(Table6[[#This Row],[Loan Date]])</f>
        <v>10</v>
      </c>
      <c r="J1502" t="str">
        <f>_xlfn.XLOOKUP(Table6[[#This Row],[Numeric Month]],$N$5:$N$11,$O$5:$O$11)</f>
        <v>Oct</v>
      </c>
      <c r="K1502" t="str">
        <f>_xlfn.XLOOKUP(Table6[[#This Row],[Loan Date]],$Q$5:$Q$152,$R$5:$R$152)</f>
        <v>Tuesday</v>
      </c>
      <c r="L1502" t="str">
        <f>_xlfn.XLOOKUP(Table6[[#This Row],[Loan Date]],$Q$5:$Q$152,$S$5:$S$152)</f>
        <v>Week 3</v>
      </c>
    </row>
    <row r="1503" spans="1:12" x14ac:dyDescent="0.2">
      <c r="A1503" s="1">
        <v>44845</v>
      </c>
      <c r="B1503" t="s">
        <v>5</v>
      </c>
      <c r="C1503" s="1">
        <v>44845</v>
      </c>
      <c r="D1503" t="s">
        <v>258</v>
      </c>
      <c r="E1503" t="s">
        <v>21</v>
      </c>
      <c r="F1503" t="s">
        <v>21</v>
      </c>
      <c r="G1503" t="s">
        <v>20</v>
      </c>
      <c r="H1503" t="s">
        <v>1282</v>
      </c>
      <c r="I1503">
        <f>MONTH(Table6[[#This Row],[Loan Date]])</f>
        <v>10</v>
      </c>
      <c r="J1503" t="str">
        <f>_xlfn.XLOOKUP(Table6[[#This Row],[Numeric Month]],$N$5:$N$11,$O$5:$O$11)</f>
        <v>Oct</v>
      </c>
      <c r="K1503" t="str">
        <f>_xlfn.XLOOKUP(Table6[[#This Row],[Loan Date]],$Q$5:$Q$152,$R$5:$R$152)</f>
        <v>Tuesday</v>
      </c>
      <c r="L1503" t="str">
        <f>_xlfn.XLOOKUP(Table6[[#This Row],[Loan Date]],$Q$5:$Q$152,$S$5:$S$152)</f>
        <v>Week 3</v>
      </c>
    </row>
    <row r="1504" spans="1:12" x14ac:dyDescent="0.2">
      <c r="A1504" s="1">
        <v>44845</v>
      </c>
      <c r="B1504" t="s">
        <v>5</v>
      </c>
      <c r="C1504" s="1">
        <v>44852</v>
      </c>
      <c r="D1504" t="s">
        <v>359</v>
      </c>
      <c r="E1504" t="s">
        <v>52</v>
      </c>
      <c r="F1504" t="s">
        <v>51</v>
      </c>
      <c r="G1504" t="s">
        <v>1</v>
      </c>
      <c r="H1504" t="s">
        <v>1282</v>
      </c>
      <c r="I1504">
        <f>MONTH(Table6[[#This Row],[Loan Date]])</f>
        <v>10</v>
      </c>
      <c r="J1504" t="str">
        <f>_xlfn.XLOOKUP(Table6[[#This Row],[Numeric Month]],$N$5:$N$11,$O$5:$O$11)</f>
        <v>Oct</v>
      </c>
      <c r="K1504" t="str">
        <f>_xlfn.XLOOKUP(Table6[[#This Row],[Loan Date]],$Q$5:$Q$152,$R$5:$R$152)</f>
        <v>Tuesday</v>
      </c>
      <c r="L1504" t="str">
        <f>_xlfn.XLOOKUP(Table6[[#This Row],[Loan Date]],$Q$5:$Q$152,$S$5:$S$152)</f>
        <v>Week 3</v>
      </c>
    </row>
    <row r="1505" spans="1:12" x14ac:dyDescent="0.2">
      <c r="A1505" s="1">
        <v>44845</v>
      </c>
      <c r="B1505" t="s">
        <v>7</v>
      </c>
      <c r="C1505" s="1">
        <v>44852</v>
      </c>
      <c r="D1505" t="s">
        <v>1320</v>
      </c>
      <c r="E1505" t="s">
        <v>52</v>
      </c>
      <c r="F1505" t="s">
        <v>51</v>
      </c>
      <c r="G1505" t="s">
        <v>1</v>
      </c>
      <c r="H1505" t="s">
        <v>1282</v>
      </c>
      <c r="I1505">
        <f>MONTH(Table6[[#This Row],[Loan Date]])</f>
        <v>10</v>
      </c>
      <c r="J1505" t="str">
        <f>_xlfn.XLOOKUP(Table6[[#This Row],[Numeric Month]],$N$5:$N$11,$O$5:$O$11)</f>
        <v>Oct</v>
      </c>
      <c r="K1505" t="str">
        <f>_xlfn.XLOOKUP(Table6[[#This Row],[Loan Date]],$Q$5:$Q$152,$R$5:$R$152)</f>
        <v>Tuesday</v>
      </c>
      <c r="L1505" t="str">
        <f>_xlfn.XLOOKUP(Table6[[#This Row],[Loan Date]],$Q$5:$Q$152,$S$5:$S$152)</f>
        <v>Week 3</v>
      </c>
    </row>
    <row r="1506" spans="1:12" x14ac:dyDescent="0.2">
      <c r="A1506" s="1">
        <v>44845</v>
      </c>
      <c r="B1506" t="s">
        <v>5</v>
      </c>
      <c r="C1506" s="1">
        <v>44852</v>
      </c>
      <c r="D1506" t="s">
        <v>244</v>
      </c>
      <c r="E1506" t="s">
        <v>9</v>
      </c>
      <c r="F1506" t="s">
        <v>8</v>
      </c>
      <c r="G1506" t="s">
        <v>1</v>
      </c>
      <c r="H1506" t="s">
        <v>1282</v>
      </c>
      <c r="I1506">
        <f>MONTH(Table6[[#This Row],[Loan Date]])</f>
        <v>10</v>
      </c>
      <c r="J1506" t="str">
        <f>_xlfn.XLOOKUP(Table6[[#This Row],[Numeric Month]],$N$5:$N$11,$O$5:$O$11)</f>
        <v>Oct</v>
      </c>
      <c r="K1506" t="str">
        <f>_xlfn.XLOOKUP(Table6[[#This Row],[Loan Date]],$Q$5:$Q$152,$R$5:$R$152)</f>
        <v>Tuesday</v>
      </c>
      <c r="L1506" t="str">
        <f>_xlfn.XLOOKUP(Table6[[#This Row],[Loan Date]],$Q$5:$Q$152,$S$5:$S$152)</f>
        <v>Week 3</v>
      </c>
    </row>
    <row r="1507" spans="1:12" x14ac:dyDescent="0.2">
      <c r="A1507" s="1">
        <v>44845</v>
      </c>
      <c r="B1507" t="s">
        <v>7</v>
      </c>
      <c r="C1507" s="1">
        <v>44845</v>
      </c>
      <c r="D1507" t="s">
        <v>911</v>
      </c>
      <c r="E1507" t="s">
        <v>37</v>
      </c>
      <c r="F1507" t="s">
        <v>37</v>
      </c>
      <c r="G1507" t="s">
        <v>20</v>
      </c>
      <c r="H1507" t="s">
        <v>1282</v>
      </c>
      <c r="I1507">
        <f>MONTH(Table6[[#This Row],[Loan Date]])</f>
        <v>10</v>
      </c>
      <c r="J1507" t="str">
        <f>_xlfn.XLOOKUP(Table6[[#This Row],[Numeric Month]],$N$5:$N$11,$O$5:$O$11)</f>
        <v>Oct</v>
      </c>
      <c r="K1507" t="str">
        <f>_xlfn.XLOOKUP(Table6[[#This Row],[Loan Date]],$Q$5:$Q$152,$R$5:$R$152)</f>
        <v>Tuesday</v>
      </c>
      <c r="L1507" t="str">
        <f>_xlfn.XLOOKUP(Table6[[#This Row],[Loan Date]],$Q$5:$Q$152,$S$5:$S$152)</f>
        <v>Week 3</v>
      </c>
    </row>
    <row r="1508" spans="1:12" x14ac:dyDescent="0.2">
      <c r="A1508" s="1">
        <v>44845</v>
      </c>
      <c r="B1508" t="s">
        <v>7</v>
      </c>
      <c r="C1508" s="1">
        <v>44852</v>
      </c>
      <c r="D1508" t="s">
        <v>319</v>
      </c>
      <c r="E1508" t="s">
        <v>9</v>
      </c>
      <c r="F1508" t="s">
        <v>8</v>
      </c>
      <c r="G1508" t="s">
        <v>1</v>
      </c>
      <c r="H1508" t="s">
        <v>1282</v>
      </c>
      <c r="I1508">
        <f>MONTH(Table6[[#This Row],[Loan Date]])</f>
        <v>10</v>
      </c>
      <c r="J1508" t="str">
        <f>_xlfn.XLOOKUP(Table6[[#This Row],[Numeric Month]],$N$5:$N$11,$O$5:$O$11)</f>
        <v>Oct</v>
      </c>
      <c r="K1508" t="str">
        <f>_xlfn.XLOOKUP(Table6[[#This Row],[Loan Date]],$Q$5:$Q$152,$R$5:$R$152)</f>
        <v>Tuesday</v>
      </c>
      <c r="L1508" t="str">
        <f>_xlfn.XLOOKUP(Table6[[#This Row],[Loan Date]],$Q$5:$Q$152,$S$5:$S$152)</f>
        <v>Week 3</v>
      </c>
    </row>
    <row r="1509" spans="1:12" x14ac:dyDescent="0.2">
      <c r="A1509" s="1">
        <v>44845</v>
      </c>
      <c r="B1509" t="s">
        <v>5</v>
      </c>
      <c r="C1509" s="1">
        <v>44858</v>
      </c>
      <c r="D1509" t="s">
        <v>317</v>
      </c>
      <c r="E1509" t="s">
        <v>9</v>
      </c>
      <c r="F1509" t="s">
        <v>8</v>
      </c>
      <c r="G1509" t="s">
        <v>1</v>
      </c>
      <c r="H1509" t="s">
        <v>1282</v>
      </c>
      <c r="I1509">
        <f>MONTH(Table6[[#This Row],[Loan Date]])</f>
        <v>10</v>
      </c>
      <c r="J1509" t="str">
        <f>_xlfn.XLOOKUP(Table6[[#This Row],[Numeric Month]],$N$5:$N$11,$O$5:$O$11)</f>
        <v>Oct</v>
      </c>
      <c r="K1509" t="str">
        <f>_xlfn.XLOOKUP(Table6[[#This Row],[Loan Date]],$Q$5:$Q$152,$R$5:$R$152)</f>
        <v>Tuesday</v>
      </c>
      <c r="L1509" t="str">
        <f>_xlfn.XLOOKUP(Table6[[#This Row],[Loan Date]],$Q$5:$Q$152,$S$5:$S$152)</f>
        <v>Week 3</v>
      </c>
    </row>
    <row r="1510" spans="1:12" x14ac:dyDescent="0.2">
      <c r="A1510" s="1">
        <v>44845</v>
      </c>
      <c r="B1510" t="s">
        <v>5</v>
      </c>
      <c r="C1510" s="1">
        <v>44852</v>
      </c>
      <c r="D1510" t="s">
        <v>607</v>
      </c>
      <c r="E1510" t="s">
        <v>52</v>
      </c>
      <c r="F1510" t="s">
        <v>51</v>
      </c>
      <c r="G1510" t="s">
        <v>1</v>
      </c>
      <c r="H1510" t="s">
        <v>1282</v>
      </c>
      <c r="I1510">
        <f>MONTH(Table6[[#This Row],[Loan Date]])</f>
        <v>10</v>
      </c>
      <c r="J1510" t="str">
        <f>_xlfn.XLOOKUP(Table6[[#This Row],[Numeric Month]],$N$5:$N$11,$O$5:$O$11)</f>
        <v>Oct</v>
      </c>
      <c r="K1510" t="str">
        <f>_xlfn.XLOOKUP(Table6[[#This Row],[Loan Date]],$Q$5:$Q$152,$R$5:$R$152)</f>
        <v>Tuesday</v>
      </c>
      <c r="L1510" t="str">
        <f>_xlfn.XLOOKUP(Table6[[#This Row],[Loan Date]],$Q$5:$Q$152,$S$5:$S$152)</f>
        <v>Week 3</v>
      </c>
    </row>
    <row r="1511" spans="1:12" x14ac:dyDescent="0.2">
      <c r="A1511" s="1">
        <v>44845</v>
      </c>
      <c r="B1511" t="s">
        <v>5</v>
      </c>
      <c r="C1511" s="1">
        <v>44852</v>
      </c>
      <c r="D1511" t="s">
        <v>743</v>
      </c>
      <c r="E1511" t="s">
        <v>52</v>
      </c>
      <c r="F1511" t="s">
        <v>51</v>
      </c>
      <c r="G1511" t="s">
        <v>1</v>
      </c>
      <c r="H1511" t="s">
        <v>1282</v>
      </c>
      <c r="I1511">
        <f>MONTH(Table6[[#This Row],[Loan Date]])</f>
        <v>10</v>
      </c>
      <c r="J1511" t="str">
        <f>_xlfn.XLOOKUP(Table6[[#This Row],[Numeric Month]],$N$5:$N$11,$O$5:$O$11)</f>
        <v>Oct</v>
      </c>
      <c r="K1511" t="str">
        <f>_xlfn.XLOOKUP(Table6[[#This Row],[Loan Date]],$Q$5:$Q$152,$R$5:$R$152)</f>
        <v>Tuesday</v>
      </c>
      <c r="L1511" t="str">
        <f>_xlfn.XLOOKUP(Table6[[#This Row],[Loan Date]],$Q$5:$Q$152,$S$5:$S$152)</f>
        <v>Week 3</v>
      </c>
    </row>
    <row r="1512" spans="1:12" x14ac:dyDescent="0.2">
      <c r="A1512" s="1">
        <v>44845</v>
      </c>
      <c r="B1512" t="s">
        <v>5</v>
      </c>
      <c r="C1512" s="1">
        <v>44852</v>
      </c>
      <c r="D1512" t="s">
        <v>490</v>
      </c>
      <c r="E1512" t="s">
        <v>52</v>
      </c>
      <c r="F1512" t="s">
        <v>51</v>
      </c>
      <c r="G1512" t="s">
        <v>1</v>
      </c>
      <c r="H1512" t="s">
        <v>1282</v>
      </c>
      <c r="I1512">
        <f>MONTH(Table6[[#This Row],[Loan Date]])</f>
        <v>10</v>
      </c>
      <c r="J1512" t="str">
        <f>_xlfn.XLOOKUP(Table6[[#This Row],[Numeric Month]],$N$5:$N$11,$O$5:$O$11)</f>
        <v>Oct</v>
      </c>
      <c r="K1512" t="str">
        <f>_xlfn.XLOOKUP(Table6[[#This Row],[Loan Date]],$Q$5:$Q$152,$R$5:$R$152)</f>
        <v>Tuesday</v>
      </c>
      <c r="L1512" t="str">
        <f>_xlfn.XLOOKUP(Table6[[#This Row],[Loan Date]],$Q$5:$Q$152,$S$5:$S$152)</f>
        <v>Week 3</v>
      </c>
    </row>
    <row r="1513" spans="1:12" x14ac:dyDescent="0.2">
      <c r="A1513" s="1">
        <v>44845</v>
      </c>
      <c r="B1513" t="s">
        <v>107</v>
      </c>
      <c r="C1513" s="1">
        <v>44873</v>
      </c>
      <c r="D1513" t="s">
        <v>776</v>
      </c>
      <c r="E1513" t="s">
        <v>3</v>
      </c>
      <c r="F1513" t="s">
        <v>2</v>
      </c>
      <c r="G1513" t="s">
        <v>1</v>
      </c>
      <c r="H1513" t="s">
        <v>1282</v>
      </c>
      <c r="I1513">
        <f>MONTH(Table6[[#This Row],[Loan Date]])</f>
        <v>10</v>
      </c>
      <c r="J1513" t="str">
        <f>_xlfn.XLOOKUP(Table6[[#This Row],[Numeric Month]],$N$5:$N$11,$O$5:$O$11)</f>
        <v>Oct</v>
      </c>
      <c r="K1513" t="str">
        <f>_xlfn.XLOOKUP(Table6[[#This Row],[Loan Date]],$Q$5:$Q$152,$R$5:$R$152)</f>
        <v>Tuesday</v>
      </c>
      <c r="L1513" t="str">
        <f>_xlfn.XLOOKUP(Table6[[#This Row],[Loan Date]],$Q$5:$Q$152,$S$5:$S$152)</f>
        <v>Week 3</v>
      </c>
    </row>
    <row r="1514" spans="1:12" x14ac:dyDescent="0.2">
      <c r="A1514" s="1">
        <v>44845</v>
      </c>
      <c r="B1514" t="s">
        <v>5</v>
      </c>
      <c r="C1514" s="1">
        <v>44845</v>
      </c>
      <c r="D1514" t="s">
        <v>343</v>
      </c>
      <c r="E1514" t="s">
        <v>23</v>
      </c>
      <c r="F1514" t="s">
        <v>23</v>
      </c>
      <c r="G1514" t="s">
        <v>20</v>
      </c>
      <c r="H1514" t="s">
        <v>1282</v>
      </c>
      <c r="I1514">
        <f>MONTH(Table6[[#This Row],[Loan Date]])</f>
        <v>10</v>
      </c>
      <c r="J1514" t="str">
        <f>_xlfn.XLOOKUP(Table6[[#This Row],[Numeric Month]],$N$5:$N$11,$O$5:$O$11)</f>
        <v>Oct</v>
      </c>
      <c r="K1514" t="str">
        <f>_xlfn.XLOOKUP(Table6[[#This Row],[Loan Date]],$Q$5:$Q$152,$R$5:$R$152)</f>
        <v>Tuesday</v>
      </c>
      <c r="L1514" t="str">
        <f>_xlfn.XLOOKUP(Table6[[#This Row],[Loan Date]],$Q$5:$Q$152,$S$5:$S$152)</f>
        <v>Week 3</v>
      </c>
    </row>
    <row r="1515" spans="1:12" x14ac:dyDescent="0.2">
      <c r="A1515" s="1">
        <v>44845</v>
      </c>
      <c r="B1515" t="s">
        <v>5</v>
      </c>
      <c r="C1515" s="1">
        <v>44845</v>
      </c>
      <c r="D1515" t="s">
        <v>610</v>
      </c>
      <c r="E1515" t="s">
        <v>21</v>
      </c>
      <c r="F1515" t="s">
        <v>21</v>
      </c>
      <c r="G1515" t="s">
        <v>20</v>
      </c>
      <c r="H1515" t="s">
        <v>1282</v>
      </c>
      <c r="I1515">
        <f>MONTH(Table6[[#This Row],[Loan Date]])</f>
        <v>10</v>
      </c>
      <c r="J1515" t="str">
        <f>_xlfn.XLOOKUP(Table6[[#This Row],[Numeric Month]],$N$5:$N$11,$O$5:$O$11)</f>
        <v>Oct</v>
      </c>
      <c r="K1515" t="str">
        <f>_xlfn.XLOOKUP(Table6[[#This Row],[Loan Date]],$Q$5:$Q$152,$R$5:$R$152)</f>
        <v>Tuesday</v>
      </c>
      <c r="L1515" t="str">
        <f>_xlfn.XLOOKUP(Table6[[#This Row],[Loan Date]],$Q$5:$Q$152,$S$5:$S$152)</f>
        <v>Week 3</v>
      </c>
    </row>
    <row r="1516" spans="1:12" x14ac:dyDescent="0.2">
      <c r="A1516" s="1">
        <v>44845</v>
      </c>
      <c r="B1516" t="s">
        <v>5</v>
      </c>
      <c r="C1516" s="1">
        <v>44845</v>
      </c>
      <c r="D1516" t="s">
        <v>917</v>
      </c>
      <c r="E1516" t="s">
        <v>37</v>
      </c>
      <c r="F1516" t="s">
        <v>37</v>
      </c>
      <c r="G1516" t="s">
        <v>20</v>
      </c>
      <c r="H1516" t="s">
        <v>1282</v>
      </c>
      <c r="I1516">
        <f>MONTH(Table6[[#This Row],[Loan Date]])</f>
        <v>10</v>
      </c>
      <c r="J1516" t="str">
        <f>_xlfn.XLOOKUP(Table6[[#This Row],[Numeric Month]],$N$5:$N$11,$O$5:$O$11)</f>
        <v>Oct</v>
      </c>
      <c r="K1516" t="str">
        <f>_xlfn.XLOOKUP(Table6[[#This Row],[Loan Date]],$Q$5:$Q$152,$R$5:$R$152)</f>
        <v>Tuesday</v>
      </c>
      <c r="L1516" t="str">
        <f>_xlfn.XLOOKUP(Table6[[#This Row],[Loan Date]],$Q$5:$Q$152,$S$5:$S$152)</f>
        <v>Week 3</v>
      </c>
    </row>
    <row r="1517" spans="1:12" x14ac:dyDescent="0.2">
      <c r="A1517" s="1">
        <v>44845</v>
      </c>
      <c r="B1517" t="s">
        <v>5</v>
      </c>
      <c r="C1517" s="1">
        <v>44852</v>
      </c>
      <c r="D1517" t="s">
        <v>852</v>
      </c>
      <c r="E1517" t="s">
        <v>52</v>
      </c>
      <c r="F1517" t="s">
        <v>51</v>
      </c>
      <c r="G1517" t="s">
        <v>1</v>
      </c>
      <c r="H1517" t="s">
        <v>1282</v>
      </c>
      <c r="I1517">
        <f>MONTH(Table6[[#This Row],[Loan Date]])</f>
        <v>10</v>
      </c>
      <c r="J1517" t="str">
        <f>_xlfn.XLOOKUP(Table6[[#This Row],[Numeric Month]],$N$5:$N$11,$O$5:$O$11)</f>
        <v>Oct</v>
      </c>
      <c r="K1517" t="str">
        <f>_xlfn.XLOOKUP(Table6[[#This Row],[Loan Date]],$Q$5:$Q$152,$R$5:$R$152)</f>
        <v>Tuesday</v>
      </c>
      <c r="L1517" t="str">
        <f>_xlfn.XLOOKUP(Table6[[#This Row],[Loan Date]],$Q$5:$Q$152,$S$5:$S$152)</f>
        <v>Week 3</v>
      </c>
    </row>
    <row r="1518" spans="1:12" x14ac:dyDescent="0.2">
      <c r="A1518" s="1">
        <v>44845</v>
      </c>
      <c r="B1518" t="s">
        <v>7</v>
      </c>
      <c r="C1518" s="1">
        <v>44845</v>
      </c>
      <c r="D1518" t="s">
        <v>913</v>
      </c>
      <c r="E1518" t="s">
        <v>37</v>
      </c>
      <c r="F1518" t="s">
        <v>37</v>
      </c>
      <c r="G1518" t="s">
        <v>20</v>
      </c>
      <c r="H1518" t="s">
        <v>1282</v>
      </c>
      <c r="I1518">
        <f>MONTH(Table6[[#This Row],[Loan Date]])</f>
        <v>10</v>
      </c>
      <c r="J1518" t="str">
        <f>_xlfn.XLOOKUP(Table6[[#This Row],[Numeric Month]],$N$5:$N$11,$O$5:$O$11)</f>
        <v>Oct</v>
      </c>
      <c r="K1518" t="str">
        <f>_xlfn.XLOOKUP(Table6[[#This Row],[Loan Date]],$Q$5:$Q$152,$R$5:$R$152)</f>
        <v>Tuesday</v>
      </c>
      <c r="L1518" t="str">
        <f>_xlfn.XLOOKUP(Table6[[#This Row],[Loan Date]],$Q$5:$Q$152,$S$5:$S$152)</f>
        <v>Week 3</v>
      </c>
    </row>
    <row r="1519" spans="1:12" x14ac:dyDescent="0.2">
      <c r="A1519" s="1">
        <v>44845</v>
      </c>
      <c r="B1519" t="s">
        <v>7</v>
      </c>
      <c r="C1519" s="1">
        <v>44859</v>
      </c>
      <c r="D1519" t="s">
        <v>1411</v>
      </c>
      <c r="E1519" t="s">
        <v>3</v>
      </c>
      <c r="F1519" t="s">
        <v>2</v>
      </c>
      <c r="G1519" t="s">
        <v>1</v>
      </c>
      <c r="H1519" t="s">
        <v>1282</v>
      </c>
      <c r="I1519">
        <f>MONTH(Table6[[#This Row],[Loan Date]])</f>
        <v>10</v>
      </c>
      <c r="J1519" t="str">
        <f>_xlfn.XLOOKUP(Table6[[#This Row],[Numeric Month]],$N$5:$N$11,$O$5:$O$11)</f>
        <v>Oct</v>
      </c>
      <c r="K1519" t="str">
        <f>_xlfn.XLOOKUP(Table6[[#This Row],[Loan Date]],$Q$5:$Q$152,$R$5:$R$152)</f>
        <v>Tuesday</v>
      </c>
      <c r="L1519" t="str">
        <f>_xlfn.XLOOKUP(Table6[[#This Row],[Loan Date]],$Q$5:$Q$152,$S$5:$S$152)</f>
        <v>Week 3</v>
      </c>
    </row>
    <row r="1520" spans="1:12" x14ac:dyDescent="0.2">
      <c r="A1520" s="1">
        <v>44845</v>
      </c>
      <c r="B1520" t="s">
        <v>5</v>
      </c>
      <c r="C1520" s="1">
        <v>44845</v>
      </c>
      <c r="D1520" t="s">
        <v>969</v>
      </c>
      <c r="E1520" t="s">
        <v>37</v>
      </c>
      <c r="F1520" t="s">
        <v>37</v>
      </c>
      <c r="G1520" t="s">
        <v>20</v>
      </c>
      <c r="H1520" t="s">
        <v>1282</v>
      </c>
      <c r="I1520">
        <f>MONTH(Table6[[#This Row],[Loan Date]])</f>
        <v>10</v>
      </c>
      <c r="J1520" t="str">
        <f>_xlfn.XLOOKUP(Table6[[#This Row],[Numeric Month]],$N$5:$N$11,$O$5:$O$11)</f>
        <v>Oct</v>
      </c>
      <c r="K1520" t="str">
        <f>_xlfn.XLOOKUP(Table6[[#This Row],[Loan Date]],$Q$5:$Q$152,$R$5:$R$152)</f>
        <v>Tuesday</v>
      </c>
      <c r="L1520" t="str">
        <f>_xlfn.XLOOKUP(Table6[[#This Row],[Loan Date]],$Q$5:$Q$152,$S$5:$S$152)</f>
        <v>Week 3</v>
      </c>
    </row>
    <row r="1521" spans="1:12" x14ac:dyDescent="0.2">
      <c r="A1521" s="1">
        <v>44845</v>
      </c>
      <c r="B1521" t="s">
        <v>7</v>
      </c>
      <c r="C1521" s="1">
        <v>44845</v>
      </c>
      <c r="D1521" t="s">
        <v>560</v>
      </c>
      <c r="E1521" t="s">
        <v>122</v>
      </c>
      <c r="F1521" t="s">
        <v>122</v>
      </c>
      <c r="G1521" t="s">
        <v>11</v>
      </c>
      <c r="H1521" t="s">
        <v>1282</v>
      </c>
      <c r="I1521">
        <f>MONTH(Table6[[#This Row],[Loan Date]])</f>
        <v>10</v>
      </c>
      <c r="J1521" t="str">
        <f>_xlfn.XLOOKUP(Table6[[#This Row],[Numeric Month]],$N$5:$N$11,$O$5:$O$11)</f>
        <v>Oct</v>
      </c>
      <c r="K1521" t="str">
        <f>_xlfn.XLOOKUP(Table6[[#This Row],[Loan Date]],$Q$5:$Q$152,$R$5:$R$152)</f>
        <v>Tuesday</v>
      </c>
      <c r="L1521" t="str">
        <f>_xlfn.XLOOKUP(Table6[[#This Row],[Loan Date]],$Q$5:$Q$152,$S$5:$S$152)</f>
        <v>Week 3</v>
      </c>
    </row>
    <row r="1522" spans="1:12" x14ac:dyDescent="0.2">
      <c r="A1522" s="1">
        <v>44845</v>
      </c>
      <c r="B1522" t="s">
        <v>7</v>
      </c>
      <c r="C1522" s="1">
        <v>44845</v>
      </c>
      <c r="D1522" t="s">
        <v>792</v>
      </c>
      <c r="E1522" t="s">
        <v>162</v>
      </c>
      <c r="F1522" t="s">
        <v>162</v>
      </c>
      <c r="G1522" t="s">
        <v>11</v>
      </c>
      <c r="H1522" t="s">
        <v>1282</v>
      </c>
      <c r="I1522">
        <f>MONTH(Table6[[#This Row],[Loan Date]])</f>
        <v>10</v>
      </c>
      <c r="J1522" t="str">
        <f>_xlfn.XLOOKUP(Table6[[#This Row],[Numeric Month]],$N$5:$N$11,$O$5:$O$11)</f>
        <v>Oct</v>
      </c>
      <c r="K1522" t="str">
        <f>_xlfn.XLOOKUP(Table6[[#This Row],[Loan Date]],$Q$5:$Q$152,$R$5:$R$152)</f>
        <v>Tuesday</v>
      </c>
      <c r="L1522" t="str">
        <f>_xlfn.XLOOKUP(Table6[[#This Row],[Loan Date]],$Q$5:$Q$152,$S$5:$S$152)</f>
        <v>Week 3</v>
      </c>
    </row>
    <row r="1523" spans="1:12" x14ac:dyDescent="0.2">
      <c r="A1523" s="1">
        <v>44845</v>
      </c>
      <c r="B1523" t="s">
        <v>5</v>
      </c>
      <c r="C1523" s="1">
        <v>44852</v>
      </c>
      <c r="D1523" t="s">
        <v>1383</v>
      </c>
      <c r="E1523" t="s">
        <v>52</v>
      </c>
      <c r="F1523" t="s">
        <v>51</v>
      </c>
      <c r="G1523" t="s">
        <v>1</v>
      </c>
      <c r="H1523" t="s">
        <v>1282</v>
      </c>
      <c r="I1523">
        <f>MONTH(Table6[[#This Row],[Loan Date]])</f>
        <v>10</v>
      </c>
      <c r="J1523" t="str">
        <f>_xlfn.XLOOKUP(Table6[[#This Row],[Numeric Month]],$N$5:$N$11,$O$5:$O$11)</f>
        <v>Oct</v>
      </c>
      <c r="K1523" t="str">
        <f>_xlfn.XLOOKUP(Table6[[#This Row],[Loan Date]],$Q$5:$Q$152,$R$5:$R$152)</f>
        <v>Tuesday</v>
      </c>
      <c r="L1523" t="str">
        <f>_xlfn.XLOOKUP(Table6[[#This Row],[Loan Date]],$Q$5:$Q$152,$S$5:$S$152)</f>
        <v>Week 3</v>
      </c>
    </row>
    <row r="1524" spans="1:12" x14ac:dyDescent="0.2">
      <c r="A1524" s="1">
        <v>44845</v>
      </c>
      <c r="B1524" t="s">
        <v>7</v>
      </c>
      <c r="C1524" s="1">
        <v>44852</v>
      </c>
      <c r="D1524" t="s">
        <v>1485</v>
      </c>
      <c r="E1524" t="s">
        <v>9</v>
      </c>
      <c r="F1524" t="s">
        <v>8</v>
      </c>
      <c r="G1524" t="s">
        <v>1</v>
      </c>
      <c r="H1524" t="s">
        <v>1282</v>
      </c>
      <c r="I1524">
        <f>MONTH(Table6[[#This Row],[Loan Date]])</f>
        <v>10</v>
      </c>
      <c r="J1524" t="str">
        <f>_xlfn.XLOOKUP(Table6[[#This Row],[Numeric Month]],$N$5:$N$11,$O$5:$O$11)</f>
        <v>Oct</v>
      </c>
      <c r="K1524" t="str">
        <f>_xlfn.XLOOKUP(Table6[[#This Row],[Loan Date]],$Q$5:$Q$152,$R$5:$R$152)</f>
        <v>Tuesday</v>
      </c>
      <c r="L1524" t="str">
        <f>_xlfn.XLOOKUP(Table6[[#This Row],[Loan Date]],$Q$5:$Q$152,$S$5:$S$152)</f>
        <v>Week 3</v>
      </c>
    </row>
    <row r="1525" spans="1:12" x14ac:dyDescent="0.2">
      <c r="A1525" s="1">
        <v>44845</v>
      </c>
      <c r="B1525" t="s">
        <v>7</v>
      </c>
      <c r="C1525" s="1">
        <v>44859</v>
      </c>
      <c r="D1525" t="s">
        <v>213</v>
      </c>
      <c r="E1525" t="s">
        <v>9</v>
      </c>
      <c r="F1525" t="s">
        <v>8</v>
      </c>
      <c r="G1525" t="s">
        <v>1</v>
      </c>
      <c r="H1525" t="s">
        <v>1282</v>
      </c>
      <c r="I1525">
        <f>MONTH(Table6[[#This Row],[Loan Date]])</f>
        <v>10</v>
      </c>
      <c r="J1525" t="str">
        <f>_xlfn.XLOOKUP(Table6[[#This Row],[Numeric Month]],$N$5:$N$11,$O$5:$O$11)</f>
        <v>Oct</v>
      </c>
      <c r="K1525" t="str">
        <f>_xlfn.XLOOKUP(Table6[[#This Row],[Loan Date]],$Q$5:$Q$152,$R$5:$R$152)</f>
        <v>Tuesday</v>
      </c>
      <c r="L1525" t="str">
        <f>_xlfn.XLOOKUP(Table6[[#This Row],[Loan Date]],$Q$5:$Q$152,$S$5:$S$152)</f>
        <v>Week 3</v>
      </c>
    </row>
    <row r="1526" spans="1:12" x14ac:dyDescent="0.2">
      <c r="A1526" s="1">
        <v>44845</v>
      </c>
      <c r="B1526" t="s">
        <v>7</v>
      </c>
      <c r="C1526" s="1">
        <v>44852</v>
      </c>
      <c r="D1526" t="s">
        <v>627</v>
      </c>
      <c r="E1526" t="s">
        <v>9</v>
      </c>
      <c r="F1526" t="s">
        <v>8</v>
      </c>
      <c r="G1526" t="s">
        <v>1</v>
      </c>
      <c r="H1526" t="s">
        <v>1282</v>
      </c>
      <c r="I1526">
        <f>MONTH(Table6[[#This Row],[Loan Date]])</f>
        <v>10</v>
      </c>
      <c r="J1526" t="str">
        <f>_xlfn.XLOOKUP(Table6[[#This Row],[Numeric Month]],$N$5:$N$11,$O$5:$O$11)</f>
        <v>Oct</v>
      </c>
      <c r="K1526" t="str">
        <f>_xlfn.XLOOKUP(Table6[[#This Row],[Loan Date]],$Q$5:$Q$152,$R$5:$R$152)</f>
        <v>Tuesday</v>
      </c>
      <c r="L1526" t="str">
        <f>_xlfn.XLOOKUP(Table6[[#This Row],[Loan Date]],$Q$5:$Q$152,$S$5:$S$152)</f>
        <v>Week 3</v>
      </c>
    </row>
    <row r="1527" spans="1:12" x14ac:dyDescent="0.2">
      <c r="A1527" s="1">
        <v>44845</v>
      </c>
      <c r="B1527" t="s">
        <v>5</v>
      </c>
      <c r="C1527" s="1">
        <v>44845</v>
      </c>
      <c r="D1527" t="s">
        <v>1429</v>
      </c>
      <c r="E1527" t="s">
        <v>41</v>
      </c>
      <c r="F1527" t="s">
        <v>40</v>
      </c>
      <c r="G1527" t="s">
        <v>39</v>
      </c>
      <c r="H1527" t="s">
        <v>1282</v>
      </c>
      <c r="I1527">
        <f>MONTH(Table6[[#This Row],[Loan Date]])</f>
        <v>10</v>
      </c>
      <c r="J1527" t="str">
        <f>_xlfn.XLOOKUP(Table6[[#This Row],[Numeric Month]],$N$5:$N$11,$O$5:$O$11)</f>
        <v>Oct</v>
      </c>
      <c r="K1527" t="str">
        <f>_xlfn.XLOOKUP(Table6[[#This Row],[Loan Date]],$Q$5:$Q$152,$R$5:$R$152)</f>
        <v>Tuesday</v>
      </c>
      <c r="L1527" t="str">
        <f>_xlfn.XLOOKUP(Table6[[#This Row],[Loan Date]],$Q$5:$Q$152,$S$5:$S$152)</f>
        <v>Week 3</v>
      </c>
    </row>
    <row r="1528" spans="1:12" x14ac:dyDescent="0.2">
      <c r="A1528" s="1">
        <v>44845</v>
      </c>
      <c r="B1528" t="s">
        <v>7</v>
      </c>
      <c r="C1528" s="1">
        <v>44845</v>
      </c>
      <c r="D1528" t="s">
        <v>1519</v>
      </c>
      <c r="E1528" t="s">
        <v>168</v>
      </c>
      <c r="F1528" t="s">
        <v>168</v>
      </c>
      <c r="G1528" t="s">
        <v>20</v>
      </c>
      <c r="H1528" t="s">
        <v>1282</v>
      </c>
      <c r="I1528">
        <f>MONTH(Table6[[#This Row],[Loan Date]])</f>
        <v>10</v>
      </c>
      <c r="J1528" t="str">
        <f>_xlfn.XLOOKUP(Table6[[#This Row],[Numeric Month]],$N$5:$N$11,$O$5:$O$11)</f>
        <v>Oct</v>
      </c>
      <c r="K1528" t="str">
        <f>_xlfn.XLOOKUP(Table6[[#This Row],[Loan Date]],$Q$5:$Q$152,$R$5:$R$152)</f>
        <v>Tuesday</v>
      </c>
      <c r="L1528" t="str">
        <f>_xlfn.XLOOKUP(Table6[[#This Row],[Loan Date]],$Q$5:$Q$152,$S$5:$S$152)</f>
        <v>Week 3</v>
      </c>
    </row>
    <row r="1529" spans="1:12" x14ac:dyDescent="0.2">
      <c r="A1529" s="1">
        <v>44845</v>
      </c>
      <c r="B1529" t="s">
        <v>7</v>
      </c>
      <c r="C1529" s="1">
        <v>44852</v>
      </c>
      <c r="D1529" t="s">
        <v>847</v>
      </c>
      <c r="E1529" t="s">
        <v>52</v>
      </c>
      <c r="F1529" t="s">
        <v>51</v>
      </c>
      <c r="G1529" t="s">
        <v>1</v>
      </c>
      <c r="H1529" t="s">
        <v>1282</v>
      </c>
      <c r="I1529">
        <f>MONTH(Table6[[#This Row],[Loan Date]])</f>
        <v>10</v>
      </c>
      <c r="J1529" t="str">
        <f>_xlfn.XLOOKUP(Table6[[#This Row],[Numeric Month]],$N$5:$N$11,$O$5:$O$11)</f>
        <v>Oct</v>
      </c>
      <c r="K1529" t="str">
        <f>_xlfn.XLOOKUP(Table6[[#This Row],[Loan Date]],$Q$5:$Q$152,$R$5:$R$152)</f>
        <v>Tuesday</v>
      </c>
      <c r="L1529" t="str">
        <f>_xlfn.XLOOKUP(Table6[[#This Row],[Loan Date]],$Q$5:$Q$152,$S$5:$S$152)</f>
        <v>Week 3</v>
      </c>
    </row>
    <row r="1530" spans="1:12" x14ac:dyDescent="0.2">
      <c r="A1530" s="1">
        <v>44845</v>
      </c>
      <c r="B1530" t="s">
        <v>5</v>
      </c>
      <c r="C1530" s="1">
        <v>44859</v>
      </c>
      <c r="D1530" t="s">
        <v>518</v>
      </c>
      <c r="E1530" t="s">
        <v>9</v>
      </c>
      <c r="F1530" t="s">
        <v>8</v>
      </c>
      <c r="G1530" t="s">
        <v>1</v>
      </c>
      <c r="H1530" t="s">
        <v>1282</v>
      </c>
      <c r="I1530">
        <f>MONTH(Table6[[#This Row],[Loan Date]])</f>
        <v>10</v>
      </c>
      <c r="J1530" t="str">
        <f>_xlfn.XLOOKUP(Table6[[#This Row],[Numeric Month]],$N$5:$N$11,$O$5:$O$11)</f>
        <v>Oct</v>
      </c>
      <c r="K1530" t="str">
        <f>_xlfn.XLOOKUP(Table6[[#This Row],[Loan Date]],$Q$5:$Q$152,$R$5:$R$152)</f>
        <v>Tuesday</v>
      </c>
      <c r="L1530" t="str">
        <f>_xlfn.XLOOKUP(Table6[[#This Row],[Loan Date]],$Q$5:$Q$152,$S$5:$S$152)</f>
        <v>Week 3</v>
      </c>
    </row>
    <row r="1531" spans="1:12" x14ac:dyDescent="0.2">
      <c r="A1531" s="1">
        <v>44845</v>
      </c>
      <c r="B1531" t="s">
        <v>7</v>
      </c>
      <c r="C1531" s="1">
        <v>44845</v>
      </c>
      <c r="D1531" t="s">
        <v>218</v>
      </c>
      <c r="E1531" t="s">
        <v>23</v>
      </c>
      <c r="F1531" t="s">
        <v>23</v>
      </c>
      <c r="G1531" t="s">
        <v>20</v>
      </c>
      <c r="H1531" t="s">
        <v>1282</v>
      </c>
      <c r="I1531">
        <f>MONTH(Table6[[#This Row],[Loan Date]])</f>
        <v>10</v>
      </c>
      <c r="J1531" t="str">
        <f>_xlfn.XLOOKUP(Table6[[#This Row],[Numeric Month]],$N$5:$N$11,$O$5:$O$11)</f>
        <v>Oct</v>
      </c>
      <c r="K1531" t="str">
        <f>_xlfn.XLOOKUP(Table6[[#This Row],[Loan Date]],$Q$5:$Q$152,$R$5:$R$152)</f>
        <v>Tuesday</v>
      </c>
      <c r="L1531" t="str">
        <f>_xlfn.XLOOKUP(Table6[[#This Row],[Loan Date]],$Q$5:$Q$152,$S$5:$S$152)</f>
        <v>Week 3</v>
      </c>
    </row>
    <row r="1532" spans="1:12" x14ac:dyDescent="0.2">
      <c r="A1532" s="1">
        <v>44845</v>
      </c>
      <c r="B1532" t="s">
        <v>7</v>
      </c>
      <c r="C1532" s="1">
        <v>44845</v>
      </c>
      <c r="D1532" t="s">
        <v>916</v>
      </c>
      <c r="E1532" t="s">
        <v>37</v>
      </c>
      <c r="F1532" t="s">
        <v>37</v>
      </c>
      <c r="G1532" t="s">
        <v>20</v>
      </c>
      <c r="H1532" t="s">
        <v>1282</v>
      </c>
      <c r="I1532">
        <f>MONTH(Table6[[#This Row],[Loan Date]])</f>
        <v>10</v>
      </c>
      <c r="J1532" t="str">
        <f>_xlfn.XLOOKUP(Table6[[#This Row],[Numeric Month]],$N$5:$N$11,$O$5:$O$11)</f>
        <v>Oct</v>
      </c>
      <c r="K1532" t="str">
        <f>_xlfn.XLOOKUP(Table6[[#This Row],[Loan Date]],$Q$5:$Q$152,$R$5:$R$152)</f>
        <v>Tuesday</v>
      </c>
      <c r="L1532" t="str">
        <f>_xlfn.XLOOKUP(Table6[[#This Row],[Loan Date]],$Q$5:$Q$152,$S$5:$S$152)</f>
        <v>Week 3</v>
      </c>
    </row>
    <row r="1533" spans="1:12" x14ac:dyDescent="0.2">
      <c r="A1533" s="1">
        <v>44845</v>
      </c>
      <c r="B1533" t="s">
        <v>7</v>
      </c>
      <c r="C1533" s="1">
        <v>44845</v>
      </c>
      <c r="D1533" t="s">
        <v>560</v>
      </c>
      <c r="E1533" t="s">
        <v>122</v>
      </c>
      <c r="F1533" t="s">
        <v>122</v>
      </c>
      <c r="G1533" t="s">
        <v>11</v>
      </c>
      <c r="H1533" t="s">
        <v>1282</v>
      </c>
      <c r="I1533">
        <f>MONTH(Table6[[#This Row],[Loan Date]])</f>
        <v>10</v>
      </c>
      <c r="J1533" t="str">
        <f>_xlfn.XLOOKUP(Table6[[#This Row],[Numeric Month]],$N$5:$N$11,$O$5:$O$11)</f>
        <v>Oct</v>
      </c>
      <c r="K1533" t="str">
        <f>_xlfn.XLOOKUP(Table6[[#This Row],[Loan Date]],$Q$5:$Q$152,$R$5:$R$152)</f>
        <v>Tuesday</v>
      </c>
      <c r="L1533" t="str">
        <f>_xlfn.XLOOKUP(Table6[[#This Row],[Loan Date]],$Q$5:$Q$152,$S$5:$S$152)</f>
        <v>Week 3</v>
      </c>
    </row>
    <row r="1534" spans="1:12" x14ac:dyDescent="0.2">
      <c r="A1534" s="1">
        <v>44845</v>
      </c>
      <c r="B1534" t="s">
        <v>5</v>
      </c>
      <c r="C1534" s="1">
        <v>44845</v>
      </c>
      <c r="D1534" t="s">
        <v>334</v>
      </c>
      <c r="E1534" t="s">
        <v>9</v>
      </c>
      <c r="F1534" t="s">
        <v>8</v>
      </c>
      <c r="G1534" t="s">
        <v>1</v>
      </c>
      <c r="H1534" t="s">
        <v>1282</v>
      </c>
      <c r="I1534">
        <f>MONTH(Table6[[#This Row],[Loan Date]])</f>
        <v>10</v>
      </c>
      <c r="J1534" t="str">
        <f>_xlfn.XLOOKUP(Table6[[#This Row],[Numeric Month]],$N$5:$N$11,$O$5:$O$11)</f>
        <v>Oct</v>
      </c>
      <c r="K1534" t="str">
        <f>_xlfn.XLOOKUP(Table6[[#This Row],[Loan Date]],$Q$5:$Q$152,$R$5:$R$152)</f>
        <v>Tuesday</v>
      </c>
      <c r="L1534" t="str">
        <f>_xlfn.XLOOKUP(Table6[[#This Row],[Loan Date]],$Q$5:$Q$152,$S$5:$S$152)</f>
        <v>Week 3</v>
      </c>
    </row>
    <row r="1535" spans="1:12" x14ac:dyDescent="0.2">
      <c r="A1535" s="1">
        <v>44845</v>
      </c>
      <c r="B1535" t="s">
        <v>5</v>
      </c>
      <c r="C1535" s="1">
        <v>44852</v>
      </c>
      <c r="D1535" t="s">
        <v>410</v>
      </c>
      <c r="E1535" t="s">
        <v>9</v>
      </c>
      <c r="F1535" t="s">
        <v>8</v>
      </c>
      <c r="G1535" t="s">
        <v>1</v>
      </c>
      <c r="H1535" t="s">
        <v>1282</v>
      </c>
      <c r="I1535">
        <f>MONTH(Table6[[#This Row],[Loan Date]])</f>
        <v>10</v>
      </c>
      <c r="J1535" t="str">
        <f>_xlfn.XLOOKUP(Table6[[#This Row],[Numeric Month]],$N$5:$N$11,$O$5:$O$11)</f>
        <v>Oct</v>
      </c>
      <c r="K1535" t="str">
        <f>_xlfn.XLOOKUP(Table6[[#This Row],[Loan Date]],$Q$5:$Q$152,$R$5:$R$152)</f>
        <v>Tuesday</v>
      </c>
      <c r="L1535" t="str">
        <f>_xlfn.XLOOKUP(Table6[[#This Row],[Loan Date]],$Q$5:$Q$152,$S$5:$S$152)</f>
        <v>Week 3</v>
      </c>
    </row>
    <row r="1536" spans="1:12" x14ac:dyDescent="0.2">
      <c r="A1536" s="1">
        <v>44845</v>
      </c>
      <c r="B1536" t="s">
        <v>7</v>
      </c>
      <c r="C1536" s="1">
        <v>44845</v>
      </c>
      <c r="D1536" t="s">
        <v>29</v>
      </c>
      <c r="E1536" t="s">
        <v>23</v>
      </c>
      <c r="F1536" t="s">
        <v>23</v>
      </c>
      <c r="G1536" t="s">
        <v>20</v>
      </c>
      <c r="H1536" t="s">
        <v>1282</v>
      </c>
      <c r="I1536">
        <f>MONTH(Table6[[#This Row],[Loan Date]])</f>
        <v>10</v>
      </c>
      <c r="J1536" t="str">
        <f>_xlfn.XLOOKUP(Table6[[#This Row],[Numeric Month]],$N$5:$N$11,$O$5:$O$11)</f>
        <v>Oct</v>
      </c>
      <c r="K1536" t="str">
        <f>_xlfn.XLOOKUP(Table6[[#This Row],[Loan Date]],$Q$5:$Q$152,$R$5:$R$152)</f>
        <v>Tuesday</v>
      </c>
      <c r="L1536" t="str">
        <f>_xlfn.XLOOKUP(Table6[[#This Row],[Loan Date]],$Q$5:$Q$152,$S$5:$S$152)</f>
        <v>Week 3</v>
      </c>
    </row>
    <row r="1537" spans="1:12" x14ac:dyDescent="0.2">
      <c r="A1537" s="1">
        <v>44845</v>
      </c>
      <c r="B1537" t="s">
        <v>7</v>
      </c>
      <c r="C1537" s="1">
        <v>44845</v>
      </c>
      <c r="D1537" t="s">
        <v>497</v>
      </c>
      <c r="E1537" t="s">
        <v>21</v>
      </c>
      <c r="F1537" t="s">
        <v>21</v>
      </c>
      <c r="G1537" t="s">
        <v>20</v>
      </c>
      <c r="H1537" t="s">
        <v>1282</v>
      </c>
      <c r="I1537">
        <f>MONTH(Table6[[#This Row],[Loan Date]])</f>
        <v>10</v>
      </c>
      <c r="J1537" t="str">
        <f>_xlfn.XLOOKUP(Table6[[#This Row],[Numeric Month]],$N$5:$N$11,$O$5:$O$11)</f>
        <v>Oct</v>
      </c>
      <c r="K1537" t="str">
        <f>_xlfn.XLOOKUP(Table6[[#This Row],[Loan Date]],$Q$5:$Q$152,$R$5:$R$152)</f>
        <v>Tuesday</v>
      </c>
      <c r="L1537" t="str">
        <f>_xlfn.XLOOKUP(Table6[[#This Row],[Loan Date]],$Q$5:$Q$152,$S$5:$S$152)</f>
        <v>Week 3</v>
      </c>
    </row>
    <row r="1538" spans="1:12" x14ac:dyDescent="0.2">
      <c r="A1538" s="1">
        <v>44845</v>
      </c>
      <c r="B1538" t="s">
        <v>7</v>
      </c>
      <c r="C1538" s="1">
        <v>44852</v>
      </c>
      <c r="D1538" t="s">
        <v>1336</v>
      </c>
      <c r="E1538" t="s">
        <v>204</v>
      </c>
      <c r="F1538" t="s">
        <v>2</v>
      </c>
      <c r="G1538" t="s">
        <v>1</v>
      </c>
      <c r="H1538" t="s">
        <v>1282</v>
      </c>
      <c r="I1538">
        <f>MONTH(Table6[[#This Row],[Loan Date]])</f>
        <v>10</v>
      </c>
      <c r="J1538" t="str">
        <f>_xlfn.XLOOKUP(Table6[[#This Row],[Numeric Month]],$N$5:$N$11,$O$5:$O$11)</f>
        <v>Oct</v>
      </c>
      <c r="K1538" t="str">
        <f>_xlfn.XLOOKUP(Table6[[#This Row],[Loan Date]],$Q$5:$Q$152,$R$5:$R$152)</f>
        <v>Tuesday</v>
      </c>
      <c r="L1538" t="str">
        <f>_xlfn.XLOOKUP(Table6[[#This Row],[Loan Date]],$Q$5:$Q$152,$S$5:$S$152)</f>
        <v>Week 3</v>
      </c>
    </row>
    <row r="1539" spans="1:12" x14ac:dyDescent="0.2">
      <c r="A1539" s="1">
        <v>44845</v>
      </c>
      <c r="B1539" t="s">
        <v>5</v>
      </c>
      <c r="C1539" s="1">
        <v>44845</v>
      </c>
      <c r="D1539" t="s">
        <v>915</v>
      </c>
      <c r="E1539" t="s">
        <v>37</v>
      </c>
      <c r="F1539" t="s">
        <v>37</v>
      </c>
      <c r="G1539" t="s">
        <v>20</v>
      </c>
      <c r="H1539" t="s">
        <v>1282</v>
      </c>
      <c r="I1539">
        <f>MONTH(Table6[[#This Row],[Loan Date]])</f>
        <v>10</v>
      </c>
      <c r="J1539" t="str">
        <f>_xlfn.XLOOKUP(Table6[[#This Row],[Numeric Month]],$N$5:$N$11,$O$5:$O$11)</f>
        <v>Oct</v>
      </c>
      <c r="K1539" t="str">
        <f>_xlfn.XLOOKUP(Table6[[#This Row],[Loan Date]],$Q$5:$Q$152,$R$5:$R$152)</f>
        <v>Tuesday</v>
      </c>
      <c r="L1539" t="str">
        <f>_xlfn.XLOOKUP(Table6[[#This Row],[Loan Date]],$Q$5:$Q$152,$S$5:$S$152)</f>
        <v>Week 3</v>
      </c>
    </row>
    <row r="1540" spans="1:12" x14ac:dyDescent="0.2">
      <c r="A1540" s="1">
        <v>44845</v>
      </c>
      <c r="B1540" t="s">
        <v>7</v>
      </c>
      <c r="C1540" s="1">
        <v>44852</v>
      </c>
      <c r="D1540" t="s">
        <v>939</v>
      </c>
      <c r="E1540" t="s">
        <v>52</v>
      </c>
      <c r="F1540" t="s">
        <v>51</v>
      </c>
      <c r="G1540" t="s">
        <v>1</v>
      </c>
      <c r="H1540" t="s">
        <v>1282</v>
      </c>
      <c r="I1540">
        <f>MONTH(Table6[[#This Row],[Loan Date]])</f>
        <v>10</v>
      </c>
      <c r="J1540" t="str">
        <f>_xlfn.XLOOKUP(Table6[[#This Row],[Numeric Month]],$N$5:$N$11,$O$5:$O$11)</f>
        <v>Oct</v>
      </c>
      <c r="K1540" t="str">
        <f>_xlfn.XLOOKUP(Table6[[#This Row],[Loan Date]],$Q$5:$Q$152,$R$5:$R$152)</f>
        <v>Tuesday</v>
      </c>
      <c r="L1540" t="str">
        <f>_xlfn.XLOOKUP(Table6[[#This Row],[Loan Date]],$Q$5:$Q$152,$S$5:$S$152)</f>
        <v>Week 3</v>
      </c>
    </row>
    <row r="1541" spans="1:12" x14ac:dyDescent="0.2">
      <c r="A1541" s="1">
        <v>44845</v>
      </c>
      <c r="B1541" t="s">
        <v>7</v>
      </c>
      <c r="C1541" s="1">
        <v>44858</v>
      </c>
      <c r="D1541" t="s">
        <v>606</v>
      </c>
      <c r="E1541" t="s">
        <v>9</v>
      </c>
      <c r="F1541" t="s">
        <v>8</v>
      </c>
      <c r="G1541" t="s">
        <v>1</v>
      </c>
      <c r="H1541" t="s">
        <v>1282</v>
      </c>
      <c r="I1541">
        <f>MONTH(Table6[[#This Row],[Loan Date]])</f>
        <v>10</v>
      </c>
      <c r="J1541" t="str">
        <f>_xlfn.XLOOKUP(Table6[[#This Row],[Numeric Month]],$N$5:$N$11,$O$5:$O$11)</f>
        <v>Oct</v>
      </c>
      <c r="K1541" t="str">
        <f>_xlfn.XLOOKUP(Table6[[#This Row],[Loan Date]],$Q$5:$Q$152,$R$5:$R$152)</f>
        <v>Tuesday</v>
      </c>
      <c r="L1541" t="str">
        <f>_xlfn.XLOOKUP(Table6[[#This Row],[Loan Date]],$Q$5:$Q$152,$S$5:$S$152)</f>
        <v>Week 3</v>
      </c>
    </row>
    <row r="1542" spans="1:12" x14ac:dyDescent="0.2">
      <c r="A1542" s="1">
        <v>44845</v>
      </c>
      <c r="B1542" t="s">
        <v>7</v>
      </c>
      <c r="C1542" s="1">
        <v>44852</v>
      </c>
      <c r="D1542" t="s">
        <v>475</v>
      </c>
      <c r="E1542" t="s">
        <v>9</v>
      </c>
      <c r="F1542" t="s">
        <v>8</v>
      </c>
      <c r="G1542" t="s">
        <v>1</v>
      </c>
      <c r="H1542" t="s">
        <v>1282</v>
      </c>
      <c r="I1542">
        <f>MONTH(Table6[[#This Row],[Loan Date]])</f>
        <v>10</v>
      </c>
      <c r="J1542" t="str">
        <f>_xlfn.XLOOKUP(Table6[[#This Row],[Numeric Month]],$N$5:$N$11,$O$5:$O$11)</f>
        <v>Oct</v>
      </c>
      <c r="K1542" t="str">
        <f>_xlfn.XLOOKUP(Table6[[#This Row],[Loan Date]],$Q$5:$Q$152,$R$5:$R$152)</f>
        <v>Tuesday</v>
      </c>
      <c r="L1542" t="str">
        <f>_xlfn.XLOOKUP(Table6[[#This Row],[Loan Date]],$Q$5:$Q$152,$S$5:$S$152)</f>
        <v>Week 3</v>
      </c>
    </row>
    <row r="1543" spans="1:12" x14ac:dyDescent="0.2">
      <c r="A1543" s="1">
        <v>44845</v>
      </c>
      <c r="B1543" t="s">
        <v>7</v>
      </c>
      <c r="C1543" s="1">
        <v>44845</v>
      </c>
      <c r="D1543" t="s">
        <v>926</v>
      </c>
      <c r="E1543" t="s">
        <v>37</v>
      </c>
      <c r="F1543" t="s">
        <v>37</v>
      </c>
      <c r="G1543" t="s">
        <v>20</v>
      </c>
      <c r="H1543" t="s">
        <v>1282</v>
      </c>
      <c r="I1543">
        <f>MONTH(Table6[[#This Row],[Loan Date]])</f>
        <v>10</v>
      </c>
      <c r="J1543" t="str">
        <f>_xlfn.XLOOKUP(Table6[[#This Row],[Numeric Month]],$N$5:$N$11,$O$5:$O$11)</f>
        <v>Oct</v>
      </c>
      <c r="K1543" t="str">
        <f>_xlfn.XLOOKUP(Table6[[#This Row],[Loan Date]],$Q$5:$Q$152,$R$5:$R$152)</f>
        <v>Tuesday</v>
      </c>
      <c r="L1543" t="str">
        <f>_xlfn.XLOOKUP(Table6[[#This Row],[Loan Date]],$Q$5:$Q$152,$S$5:$S$152)</f>
        <v>Week 3</v>
      </c>
    </row>
    <row r="1544" spans="1:12" x14ac:dyDescent="0.2">
      <c r="A1544" s="1">
        <v>44845</v>
      </c>
      <c r="B1544" t="s">
        <v>7</v>
      </c>
      <c r="C1544" s="1">
        <v>44845</v>
      </c>
      <c r="D1544" t="s">
        <v>915</v>
      </c>
      <c r="E1544" t="s">
        <v>37</v>
      </c>
      <c r="F1544" t="s">
        <v>37</v>
      </c>
      <c r="G1544" t="s">
        <v>20</v>
      </c>
      <c r="H1544" t="s">
        <v>1282</v>
      </c>
      <c r="I1544">
        <f>MONTH(Table6[[#This Row],[Loan Date]])</f>
        <v>10</v>
      </c>
      <c r="J1544" t="str">
        <f>_xlfn.XLOOKUP(Table6[[#This Row],[Numeric Month]],$N$5:$N$11,$O$5:$O$11)</f>
        <v>Oct</v>
      </c>
      <c r="K1544" t="str">
        <f>_xlfn.XLOOKUP(Table6[[#This Row],[Loan Date]],$Q$5:$Q$152,$R$5:$R$152)</f>
        <v>Tuesday</v>
      </c>
      <c r="L1544" t="str">
        <f>_xlfn.XLOOKUP(Table6[[#This Row],[Loan Date]],$Q$5:$Q$152,$S$5:$S$152)</f>
        <v>Week 3</v>
      </c>
    </row>
    <row r="1545" spans="1:12" x14ac:dyDescent="0.2">
      <c r="A1545" s="1">
        <v>44845</v>
      </c>
      <c r="B1545" t="s">
        <v>5</v>
      </c>
      <c r="C1545" s="1">
        <v>44859</v>
      </c>
      <c r="D1545" t="s">
        <v>505</v>
      </c>
      <c r="E1545" t="s">
        <v>9</v>
      </c>
      <c r="F1545" t="s">
        <v>8</v>
      </c>
      <c r="G1545" t="s">
        <v>1</v>
      </c>
      <c r="H1545" t="s">
        <v>1282</v>
      </c>
      <c r="I1545">
        <f>MONTH(Table6[[#This Row],[Loan Date]])</f>
        <v>10</v>
      </c>
      <c r="J1545" t="str">
        <f>_xlfn.XLOOKUP(Table6[[#This Row],[Numeric Month]],$N$5:$N$11,$O$5:$O$11)</f>
        <v>Oct</v>
      </c>
      <c r="K1545" t="str">
        <f>_xlfn.XLOOKUP(Table6[[#This Row],[Loan Date]],$Q$5:$Q$152,$R$5:$R$152)</f>
        <v>Tuesday</v>
      </c>
      <c r="L1545" t="str">
        <f>_xlfn.XLOOKUP(Table6[[#This Row],[Loan Date]],$Q$5:$Q$152,$S$5:$S$152)</f>
        <v>Week 3</v>
      </c>
    </row>
    <row r="1546" spans="1:12" x14ac:dyDescent="0.2">
      <c r="A1546" s="1">
        <v>44845</v>
      </c>
      <c r="B1546" t="s">
        <v>7</v>
      </c>
      <c r="C1546" s="1">
        <v>44845</v>
      </c>
      <c r="D1546" t="s">
        <v>1077</v>
      </c>
      <c r="E1546" t="s">
        <v>655</v>
      </c>
      <c r="F1546" t="s">
        <v>58</v>
      </c>
      <c r="G1546" t="s">
        <v>39</v>
      </c>
      <c r="H1546" t="s">
        <v>1282</v>
      </c>
      <c r="I1546">
        <f>MONTH(Table6[[#This Row],[Loan Date]])</f>
        <v>10</v>
      </c>
      <c r="J1546" t="str">
        <f>_xlfn.XLOOKUP(Table6[[#This Row],[Numeric Month]],$N$5:$N$11,$O$5:$O$11)</f>
        <v>Oct</v>
      </c>
      <c r="K1546" t="str">
        <f>_xlfn.XLOOKUP(Table6[[#This Row],[Loan Date]],$Q$5:$Q$152,$R$5:$R$152)</f>
        <v>Tuesday</v>
      </c>
      <c r="L1546" t="str">
        <f>_xlfn.XLOOKUP(Table6[[#This Row],[Loan Date]],$Q$5:$Q$152,$S$5:$S$152)</f>
        <v>Week 3</v>
      </c>
    </row>
    <row r="1547" spans="1:12" x14ac:dyDescent="0.2">
      <c r="A1547" s="1">
        <v>44845</v>
      </c>
      <c r="B1547" t="s">
        <v>5</v>
      </c>
      <c r="C1547" s="1">
        <v>44845</v>
      </c>
      <c r="D1547" t="s">
        <v>1352</v>
      </c>
      <c r="E1547" t="s">
        <v>204</v>
      </c>
      <c r="F1547" t="s">
        <v>2</v>
      </c>
      <c r="G1547" t="s">
        <v>1</v>
      </c>
      <c r="H1547" t="s">
        <v>1282</v>
      </c>
      <c r="I1547">
        <f>MONTH(Table6[[#This Row],[Loan Date]])</f>
        <v>10</v>
      </c>
      <c r="J1547" t="str">
        <f>_xlfn.XLOOKUP(Table6[[#This Row],[Numeric Month]],$N$5:$N$11,$O$5:$O$11)</f>
        <v>Oct</v>
      </c>
      <c r="K1547" t="str">
        <f>_xlfn.XLOOKUP(Table6[[#This Row],[Loan Date]],$Q$5:$Q$152,$R$5:$R$152)</f>
        <v>Tuesday</v>
      </c>
      <c r="L1547" t="str">
        <f>_xlfn.XLOOKUP(Table6[[#This Row],[Loan Date]],$Q$5:$Q$152,$S$5:$S$152)</f>
        <v>Week 3</v>
      </c>
    </row>
    <row r="1548" spans="1:12" x14ac:dyDescent="0.2">
      <c r="A1548" s="1">
        <v>44845</v>
      </c>
      <c r="B1548" t="s">
        <v>5</v>
      </c>
      <c r="C1548" s="1">
        <v>44852</v>
      </c>
      <c r="D1548" t="s">
        <v>1518</v>
      </c>
      <c r="E1548" t="s">
        <v>52</v>
      </c>
      <c r="F1548" t="s">
        <v>51</v>
      </c>
      <c r="G1548" t="s">
        <v>1</v>
      </c>
      <c r="H1548" t="s">
        <v>1282</v>
      </c>
      <c r="I1548">
        <f>MONTH(Table6[[#This Row],[Loan Date]])</f>
        <v>10</v>
      </c>
      <c r="J1548" t="str">
        <f>_xlfn.XLOOKUP(Table6[[#This Row],[Numeric Month]],$N$5:$N$11,$O$5:$O$11)</f>
        <v>Oct</v>
      </c>
      <c r="K1548" t="str">
        <f>_xlfn.XLOOKUP(Table6[[#This Row],[Loan Date]],$Q$5:$Q$152,$R$5:$R$152)</f>
        <v>Tuesday</v>
      </c>
      <c r="L1548" t="str">
        <f>_xlfn.XLOOKUP(Table6[[#This Row],[Loan Date]],$Q$5:$Q$152,$S$5:$S$152)</f>
        <v>Week 3</v>
      </c>
    </row>
    <row r="1549" spans="1:12" x14ac:dyDescent="0.2">
      <c r="A1549" s="1">
        <v>44845</v>
      </c>
      <c r="B1549" t="s">
        <v>5</v>
      </c>
      <c r="C1549" s="1">
        <v>44852</v>
      </c>
      <c r="D1549" t="s">
        <v>1477</v>
      </c>
      <c r="E1549" t="s">
        <v>52</v>
      </c>
      <c r="F1549" t="s">
        <v>51</v>
      </c>
      <c r="G1549" t="s">
        <v>1</v>
      </c>
      <c r="H1549" t="s">
        <v>1282</v>
      </c>
      <c r="I1549">
        <f>MONTH(Table6[[#This Row],[Loan Date]])</f>
        <v>10</v>
      </c>
      <c r="J1549" t="str">
        <f>_xlfn.XLOOKUP(Table6[[#This Row],[Numeric Month]],$N$5:$N$11,$O$5:$O$11)</f>
        <v>Oct</v>
      </c>
      <c r="K1549" t="str">
        <f>_xlfn.XLOOKUP(Table6[[#This Row],[Loan Date]],$Q$5:$Q$152,$R$5:$R$152)</f>
        <v>Tuesday</v>
      </c>
      <c r="L1549" t="str">
        <f>_xlfn.XLOOKUP(Table6[[#This Row],[Loan Date]],$Q$5:$Q$152,$S$5:$S$152)</f>
        <v>Week 3</v>
      </c>
    </row>
    <row r="1550" spans="1:12" x14ac:dyDescent="0.2">
      <c r="A1550" s="1">
        <v>44845</v>
      </c>
      <c r="B1550" t="s">
        <v>7</v>
      </c>
      <c r="C1550" s="1">
        <v>44845</v>
      </c>
      <c r="D1550" t="s">
        <v>560</v>
      </c>
      <c r="E1550" t="s">
        <v>122</v>
      </c>
      <c r="F1550" t="s">
        <v>122</v>
      </c>
      <c r="G1550" t="s">
        <v>11</v>
      </c>
      <c r="H1550" t="s">
        <v>1282</v>
      </c>
      <c r="I1550">
        <f>MONTH(Table6[[#This Row],[Loan Date]])</f>
        <v>10</v>
      </c>
      <c r="J1550" t="str">
        <f>_xlfn.XLOOKUP(Table6[[#This Row],[Numeric Month]],$N$5:$N$11,$O$5:$O$11)</f>
        <v>Oct</v>
      </c>
      <c r="K1550" t="str">
        <f>_xlfn.XLOOKUP(Table6[[#This Row],[Loan Date]],$Q$5:$Q$152,$R$5:$R$152)</f>
        <v>Tuesday</v>
      </c>
      <c r="L1550" t="str">
        <f>_xlfn.XLOOKUP(Table6[[#This Row],[Loan Date]],$Q$5:$Q$152,$S$5:$S$152)</f>
        <v>Week 3</v>
      </c>
    </row>
    <row r="1551" spans="1:12" x14ac:dyDescent="0.2">
      <c r="A1551" s="1">
        <v>44845</v>
      </c>
      <c r="B1551" t="s">
        <v>7</v>
      </c>
      <c r="C1551" s="1">
        <v>44845</v>
      </c>
      <c r="D1551" t="s">
        <v>1433</v>
      </c>
      <c r="E1551" t="s">
        <v>655</v>
      </c>
      <c r="F1551" t="s">
        <v>58</v>
      </c>
      <c r="G1551" t="s">
        <v>39</v>
      </c>
      <c r="H1551" t="s">
        <v>1282</v>
      </c>
      <c r="I1551">
        <f>MONTH(Table6[[#This Row],[Loan Date]])</f>
        <v>10</v>
      </c>
      <c r="J1551" t="str">
        <f>_xlfn.XLOOKUP(Table6[[#This Row],[Numeric Month]],$N$5:$N$11,$O$5:$O$11)</f>
        <v>Oct</v>
      </c>
      <c r="K1551" t="str">
        <f>_xlfn.XLOOKUP(Table6[[#This Row],[Loan Date]],$Q$5:$Q$152,$R$5:$R$152)</f>
        <v>Tuesday</v>
      </c>
      <c r="L1551" t="str">
        <f>_xlfn.XLOOKUP(Table6[[#This Row],[Loan Date]],$Q$5:$Q$152,$S$5:$S$152)</f>
        <v>Week 3</v>
      </c>
    </row>
    <row r="1552" spans="1:12" x14ac:dyDescent="0.2">
      <c r="A1552" s="1">
        <v>44845</v>
      </c>
      <c r="B1552" t="s">
        <v>7</v>
      </c>
      <c r="C1552" s="1">
        <v>44845</v>
      </c>
      <c r="D1552" t="s">
        <v>915</v>
      </c>
      <c r="E1552" t="s">
        <v>37</v>
      </c>
      <c r="F1552" t="s">
        <v>37</v>
      </c>
      <c r="G1552" t="s">
        <v>20</v>
      </c>
      <c r="H1552" t="s">
        <v>1282</v>
      </c>
      <c r="I1552">
        <f>MONTH(Table6[[#This Row],[Loan Date]])</f>
        <v>10</v>
      </c>
      <c r="J1552" t="str">
        <f>_xlfn.XLOOKUP(Table6[[#This Row],[Numeric Month]],$N$5:$N$11,$O$5:$O$11)</f>
        <v>Oct</v>
      </c>
      <c r="K1552" t="str">
        <f>_xlfn.XLOOKUP(Table6[[#This Row],[Loan Date]],$Q$5:$Q$152,$R$5:$R$152)</f>
        <v>Tuesday</v>
      </c>
      <c r="L1552" t="str">
        <f>_xlfn.XLOOKUP(Table6[[#This Row],[Loan Date]],$Q$5:$Q$152,$S$5:$S$152)</f>
        <v>Week 3</v>
      </c>
    </row>
    <row r="1553" spans="1:12" x14ac:dyDescent="0.2">
      <c r="A1553" s="1">
        <v>44845</v>
      </c>
      <c r="B1553" t="s">
        <v>7</v>
      </c>
      <c r="C1553" s="1">
        <v>44852</v>
      </c>
      <c r="D1553" t="s">
        <v>1436</v>
      </c>
      <c r="E1553" t="s">
        <v>52</v>
      </c>
      <c r="F1553" t="s">
        <v>51</v>
      </c>
      <c r="G1553" t="s">
        <v>1</v>
      </c>
      <c r="H1553" t="s">
        <v>1282</v>
      </c>
      <c r="I1553">
        <f>MONTH(Table6[[#This Row],[Loan Date]])</f>
        <v>10</v>
      </c>
      <c r="J1553" t="str">
        <f>_xlfn.XLOOKUP(Table6[[#This Row],[Numeric Month]],$N$5:$N$11,$O$5:$O$11)</f>
        <v>Oct</v>
      </c>
      <c r="K1553" t="str">
        <f>_xlfn.XLOOKUP(Table6[[#This Row],[Loan Date]],$Q$5:$Q$152,$R$5:$R$152)</f>
        <v>Tuesday</v>
      </c>
      <c r="L1553" t="str">
        <f>_xlfn.XLOOKUP(Table6[[#This Row],[Loan Date]],$Q$5:$Q$152,$S$5:$S$152)</f>
        <v>Week 3</v>
      </c>
    </row>
    <row r="1554" spans="1:12" x14ac:dyDescent="0.2">
      <c r="A1554" s="1">
        <v>44845</v>
      </c>
      <c r="B1554" t="s">
        <v>7</v>
      </c>
      <c r="C1554" s="1">
        <v>44859</v>
      </c>
      <c r="D1554" t="s">
        <v>467</v>
      </c>
      <c r="E1554" t="s">
        <v>9</v>
      </c>
      <c r="F1554" t="s">
        <v>8</v>
      </c>
      <c r="G1554" t="s">
        <v>1</v>
      </c>
      <c r="H1554" t="s">
        <v>1282</v>
      </c>
      <c r="I1554">
        <f>MONTH(Table6[[#This Row],[Loan Date]])</f>
        <v>10</v>
      </c>
      <c r="J1554" t="str">
        <f>_xlfn.XLOOKUP(Table6[[#This Row],[Numeric Month]],$N$5:$N$11,$O$5:$O$11)</f>
        <v>Oct</v>
      </c>
      <c r="K1554" t="str">
        <f>_xlfn.XLOOKUP(Table6[[#This Row],[Loan Date]],$Q$5:$Q$152,$R$5:$R$152)</f>
        <v>Tuesday</v>
      </c>
      <c r="L1554" t="str">
        <f>_xlfn.XLOOKUP(Table6[[#This Row],[Loan Date]],$Q$5:$Q$152,$S$5:$S$152)</f>
        <v>Week 3</v>
      </c>
    </row>
    <row r="1555" spans="1:12" x14ac:dyDescent="0.2">
      <c r="A1555" s="1">
        <v>44845</v>
      </c>
      <c r="B1555" t="s">
        <v>5</v>
      </c>
      <c r="C1555" s="1">
        <v>44845</v>
      </c>
      <c r="D1555" t="s">
        <v>1517</v>
      </c>
      <c r="E1555" t="s">
        <v>12</v>
      </c>
      <c r="F1555" t="s">
        <v>12</v>
      </c>
      <c r="G1555" t="s">
        <v>11</v>
      </c>
      <c r="H1555" t="s">
        <v>1282</v>
      </c>
      <c r="I1555">
        <f>MONTH(Table6[[#This Row],[Loan Date]])</f>
        <v>10</v>
      </c>
      <c r="J1555" t="str">
        <f>_xlfn.XLOOKUP(Table6[[#This Row],[Numeric Month]],$N$5:$N$11,$O$5:$O$11)</f>
        <v>Oct</v>
      </c>
      <c r="K1555" t="str">
        <f>_xlfn.XLOOKUP(Table6[[#This Row],[Loan Date]],$Q$5:$Q$152,$R$5:$R$152)</f>
        <v>Tuesday</v>
      </c>
      <c r="L1555" t="str">
        <f>_xlfn.XLOOKUP(Table6[[#This Row],[Loan Date]],$Q$5:$Q$152,$S$5:$S$152)</f>
        <v>Week 3</v>
      </c>
    </row>
    <row r="1556" spans="1:12" x14ac:dyDescent="0.2">
      <c r="A1556" s="1">
        <v>44845</v>
      </c>
      <c r="B1556" t="s">
        <v>5</v>
      </c>
      <c r="C1556" s="1">
        <v>44852</v>
      </c>
      <c r="D1556" t="s">
        <v>305</v>
      </c>
      <c r="E1556" t="s">
        <v>9</v>
      </c>
      <c r="F1556" t="s">
        <v>8</v>
      </c>
      <c r="G1556" t="s">
        <v>1</v>
      </c>
      <c r="H1556" t="s">
        <v>1282</v>
      </c>
      <c r="I1556">
        <f>MONTH(Table6[[#This Row],[Loan Date]])</f>
        <v>10</v>
      </c>
      <c r="J1556" t="str">
        <f>_xlfn.XLOOKUP(Table6[[#This Row],[Numeric Month]],$N$5:$N$11,$O$5:$O$11)</f>
        <v>Oct</v>
      </c>
      <c r="K1556" t="str">
        <f>_xlfn.XLOOKUP(Table6[[#This Row],[Loan Date]],$Q$5:$Q$152,$R$5:$R$152)</f>
        <v>Tuesday</v>
      </c>
      <c r="L1556" t="str">
        <f>_xlfn.XLOOKUP(Table6[[#This Row],[Loan Date]],$Q$5:$Q$152,$S$5:$S$152)</f>
        <v>Week 3</v>
      </c>
    </row>
    <row r="1557" spans="1:12" x14ac:dyDescent="0.2">
      <c r="A1557" s="1">
        <v>44845</v>
      </c>
      <c r="B1557" t="s">
        <v>5</v>
      </c>
      <c r="C1557" s="1">
        <v>44845</v>
      </c>
      <c r="D1557" t="s">
        <v>1460</v>
      </c>
      <c r="E1557" t="s">
        <v>37</v>
      </c>
      <c r="F1557" t="s">
        <v>37</v>
      </c>
      <c r="G1557" t="s">
        <v>20</v>
      </c>
      <c r="H1557" t="s">
        <v>1282</v>
      </c>
      <c r="I1557">
        <f>MONTH(Table6[[#This Row],[Loan Date]])</f>
        <v>10</v>
      </c>
      <c r="J1557" t="str">
        <f>_xlfn.XLOOKUP(Table6[[#This Row],[Numeric Month]],$N$5:$N$11,$O$5:$O$11)</f>
        <v>Oct</v>
      </c>
      <c r="K1557" t="str">
        <f>_xlfn.XLOOKUP(Table6[[#This Row],[Loan Date]],$Q$5:$Q$152,$R$5:$R$152)</f>
        <v>Tuesday</v>
      </c>
      <c r="L1557" t="str">
        <f>_xlfn.XLOOKUP(Table6[[#This Row],[Loan Date]],$Q$5:$Q$152,$S$5:$S$152)</f>
        <v>Week 3</v>
      </c>
    </row>
    <row r="1558" spans="1:12" x14ac:dyDescent="0.2">
      <c r="A1558" s="1">
        <v>44845</v>
      </c>
      <c r="B1558" t="s">
        <v>5</v>
      </c>
      <c r="C1558" s="1">
        <v>44845</v>
      </c>
      <c r="D1558" t="s">
        <v>1355</v>
      </c>
      <c r="E1558" t="s">
        <v>65</v>
      </c>
      <c r="F1558" t="s">
        <v>65</v>
      </c>
      <c r="G1558" t="s">
        <v>20</v>
      </c>
      <c r="H1558" t="s">
        <v>1282</v>
      </c>
      <c r="I1558">
        <f>MONTH(Table6[[#This Row],[Loan Date]])</f>
        <v>10</v>
      </c>
      <c r="J1558" t="str">
        <f>_xlfn.XLOOKUP(Table6[[#This Row],[Numeric Month]],$N$5:$N$11,$O$5:$O$11)</f>
        <v>Oct</v>
      </c>
      <c r="K1558" t="str">
        <f>_xlfn.XLOOKUP(Table6[[#This Row],[Loan Date]],$Q$5:$Q$152,$R$5:$R$152)</f>
        <v>Tuesday</v>
      </c>
      <c r="L1558" t="str">
        <f>_xlfn.XLOOKUP(Table6[[#This Row],[Loan Date]],$Q$5:$Q$152,$S$5:$S$152)</f>
        <v>Week 3</v>
      </c>
    </row>
    <row r="1559" spans="1:12" x14ac:dyDescent="0.2">
      <c r="A1559" s="1">
        <v>44845</v>
      </c>
      <c r="B1559" t="s">
        <v>5</v>
      </c>
      <c r="C1559" s="1">
        <v>44845</v>
      </c>
      <c r="D1559" t="s">
        <v>1508</v>
      </c>
      <c r="E1559" t="s">
        <v>162</v>
      </c>
      <c r="F1559" t="s">
        <v>162</v>
      </c>
      <c r="G1559" t="s">
        <v>11</v>
      </c>
      <c r="H1559" t="s">
        <v>1282</v>
      </c>
      <c r="I1559">
        <f>MONTH(Table6[[#This Row],[Loan Date]])</f>
        <v>10</v>
      </c>
      <c r="J1559" t="str">
        <f>_xlfn.XLOOKUP(Table6[[#This Row],[Numeric Month]],$N$5:$N$11,$O$5:$O$11)</f>
        <v>Oct</v>
      </c>
      <c r="K1559" t="str">
        <f>_xlfn.XLOOKUP(Table6[[#This Row],[Loan Date]],$Q$5:$Q$152,$R$5:$R$152)</f>
        <v>Tuesday</v>
      </c>
      <c r="L1559" t="str">
        <f>_xlfn.XLOOKUP(Table6[[#This Row],[Loan Date]],$Q$5:$Q$152,$S$5:$S$152)</f>
        <v>Week 3</v>
      </c>
    </row>
    <row r="1560" spans="1:12" x14ac:dyDescent="0.2">
      <c r="A1560" s="1">
        <v>44845</v>
      </c>
      <c r="B1560" t="s">
        <v>5</v>
      </c>
      <c r="C1560" s="1">
        <v>44852</v>
      </c>
      <c r="D1560" t="s">
        <v>1516</v>
      </c>
      <c r="E1560" t="s">
        <v>9</v>
      </c>
      <c r="F1560" t="s">
        <v>8</v>
      </c>
      <c r="G1560" t="s">
        <v>1</v>
      </c>
      <c r="H1560" t="s">
        <v>1282</v>
      </c>
      <c r="I1560">
        <f>MONTH(Table6[[#This Row],[Loan Date]])</f>
        <v>10</v>
      </c>
      <c r="J1560" t="str">
        <f>_xlfn.XLOOKUP(Table6[[#This Row],[Numeric Month]],$N$5:$N$11,$O$5:$O$11)</f>
        <v>Oct</v>
      </c>
      <c r="K1560" t="str">
        <f>_xlfn.XLOOKUP(Table6[[#This Row],[Loan Date]],$Q$5:$Q$152,$R$5:$R$152)</f>
        <v>Tuesday</v>
      </c>
      <c r="L1560" t="str">
        <f>_xlfn.XLOOKUP(Table6[[#This Row],[Loan Date]],$Q$5:$Q$152,$S$5:$S$152)</f>
        <v>Week 3</v>
      </c>
    </row>
    <row r="1561" spans="1:12" x14ac:dyDescent="0.2">
      <c r="A1561" s="1">
        <v>44845</v>
      </c>
      <c r="B1561" t="s">
        <v>5</v>
      </c>
      <c r="C1561" s="1">
        <v>44852</v>
      </c>
      <c r="D1561" t="s">
        <v>551</v>
      </c>
      <c r="E1561" t="s">
        <v>9</v>
      </c>
      <c r="F1561" t="s">
        <v>8</v>
      </c>
      <c r="G1561" t="s">
        <v>1</v>
      </c>
      <c r="H1561" t="s">
        <v>1282</v>
      </c>
      <c r="I1561">
        <f>MONTH(Table6[[#This Row],[Loan Date]])</f>
        <v>10</v>
      </c>
      <c r="J1561" t="str">
        <f>_xlfn.XLOOKUP(Table6[[#This Row],[Numeric Month]],$N$5:$N$11,$O$5:$O$11)</f>
        <v>Oct</v>
      </c>
      <c r="K1561" t="str">
        <f>_xlfn.XLOOKUP(Table6[[#This Row],[Loan Date]],$Q$5:$Q$152,$R$5:$R$152)</f>
        <v>Tuesday</v>
      </c>
      <c r="L1561" t="str">
        <f>_xlfn.XLOOKUP(Table6[[#This Row],[Loan Date]],$Q$5:$Q$152,$S$5:$S$152)</f>
        <v>Week 3</v>
      </c>
    </row>
    <row r="1562" spans="1:12" x14ac:dyDescent="0.2">
      <c r="A1562" s="1">
        <v>44845</v>
      </c>
      <c r="B1562" t="s">
        <v>5</v>
      </c>
      <c r="C1562" s="1">
        <v>44845</v>
      </c>
      <c r="D1562" t="s">
        <v>1515</v>
      </c>
      <c r="E1562" t="s">
        <v>12</v>
      </c>
      <c r="F1562" t="s">
        <v>12</v>
      </c>
      <c r="G1562" t="s">
        <v>11</v>
      </c>
      <c r="H1562" t="s">
        <v>1282</v>
      </c>
      <c r="I1562">
        <f>MONTH(Table6[[#This Row],[Loan Date]])</f>
        <v>10</v>
      </c>
      <c r="J1562" t="str">
        <f>_xlfn.XLOOKUP(Table6[[#This Row],[Numeric Month]],$N$5:$N$11,$O$5:$O$11)</f>
        <v>Oct</v>
      </c>
      <c r="K1562" t="str">
        <f>_xlfn.XLOOKUP(Table6[[#This Row],[Loan Date]],$Q$5:$Q$152,$R$5:$R$152)</f>
        <v>Tuesday</v>
      </c>
      <c r="L1562" t="str">
        <f>_xlfn.XLOOKUP(Table6[[#This Row],[Loan Date]],$Q$5:$Q$152,$S$5:$S$152)</f>
        <v>Week 3</v>
      </c>
    </row>
    <row r="1563" spans="1:12" x14ac:dyDescent="0.2">
      <c r="A1563" s="1">
        <v>44845</v>
      </c>
      <c r="B1563" t="s">
        <v>7</v>
      </c>
      <c r="C1563" s="1">
        <v>44852</v>
      </c>
      <c r="D1563" t="s">
        <v>1357</v>
      </c>
      <c r="E1563" t="s">
        <v>204</v>
      </c>
      <c r="F1563" t="s">
        <v>2</v>
      </c>
      <c r="G1563" t="s">
        <v>1</v>
      </c>
      <c r="H1563" t="s">
        <v>1282</v>
      </c>
      <c r="I1563">
        <f>MONTH(Table6[[#This Row],[Loan Date]])</f>
        <v>10</v>
      </c>
      <c r="J1563" t="str">
        <f>_xlfn.XLOOKUP(Table6[[#This Row],[Numeric Month]],$N$5:$N$11,$O$5:$O$11)</f>
        <v>Oct</v>
      </c>
      <c r="K1563" t="str">
        <f>_xlfn.XLOOKUP(Table6[[#This Row],[Loan Date]],$Q$5:$Q$152,$R$5:$R$152)</f>
        <v>Tuesday</v>
      </c>
      <c r="L1563" t="str">
        <f>_xlfn.XLOOKUP(Table6[[#This Row],[Loan Date]],$Q$5:$Q$152,$S$5:$S$152)</f>
        <v>Week 3</v>
      </c>
    </row>
    <row r="1564" spans="1:12" x14ac:dyDescent="0.2">
      <c r="A1564" s="1">
        <v>44845</v>
      </c>
      <c r="B1564" t="s">
        <v>7</v>
      </c>
      <c r="C1564" s="1">
        <v>44852</v>
      </c>
      <c r="D1564" t="s">
        <v>34</v>
      </c>
      <c r="E1564" t="s">
        <v>9</v>
      </c>
      <c r="F1564" t="s">
        <v>8</v>
      </c>
      <c r="G1564" t="s">
        <v>1</v>
      </c>
      <c r="H1564" t="s">
        <v>1282</v>
      </c>
      <c r="I1564">
        <f>MONTH(Table6[[#This Row],[Loan Date]])</f>
        <v>10</v>
      </c>
      <c r="J1564" t="str">
        <f>_xlfn.XLOOKUP(Table6[[#This Row],[Numeric Month]],$N$5:$N$11,$O$5:$O$11)</f>
        <v>Oct</v>
      </c>
      <c r="K1564" t="str">
        <f>_xlfn.XLOOKUP(Table6[[#This Row],[Loan Date]],$Q$5:$Q$152,$R$5:$R$152)</f>
        <v>Tuesday</v>
      </c>
      <c r="L1564" t="str">
        <f>_xlfn.XLOOKUP(Table6[[#This Row],[Loan Date]],$Q$5:$Q$152,$S$5:$S$152)</f>
        <v>Week 3</v>
      </c>
    </row>
    <row r="1565" spans="1:12" x14ac:dyDescent="0.2">
      <c r="A1565" s="1">
        <v>44845</v>
      </c>
      <c r="B1565" t="s">
        <v>7</v>
      </c>
      <c r="C1565" s="1">
        <v>44845</v>
      </c>
      <c r="D1565" t="s">
        <v>1451</v>
      </c>
      <c r="E1565" t="s">
        <v>23</v>
      </c>
      <c r="F1565" t="s">
        <v>23</v>
      </c>
      <c r="G1565" t="s">
        <v>20</v>
      </c>
      <c r="H1565" t="s">
        <v>1282</v>
      </c>
      <c r="I1565">
        <f>MONTH(Table6[[#This Row],[Loan Date]])</f>
        <v>10</v>
      </c>
      <c r="J1565" t="str">
        <f>_xlfn.XLOOKUP(Table6[[#This Row],[Numeric Month]],$N$5:$N$11,$O$5:$O$11)</f>
        <v>Oct</v>
      </c>
      <c r="K1565" t="str">
        <f>_xlfn.XLOOKUP(Table6[[#This Row],[Loan Date]],$Q$5:$Q$152,$R$5:$R$152)</f>
        <v>Tuesday</v>
      </c>
      <c r="L1565" t="str">
        <f>_xlfn.XLOOKUP(Table6[[#This Row],[Loan Date]],$Q$5:$Q$152,$S$5:$S$152)</f>
        <v>Week 3</v>
      </c>
    </row>
    <row r="1566" spans="1:12" x14ac:dyDescent="0.2">
      <c r="A1566" s="1">
        <v>44845</v>
      </c>
      <c r="B1566" t="s">
        <v>7</v>
      </c>
      <c r="C1566" s="1">
        <v>44852</v>
      </c>
      <c r="D1566" t="s">
        <v>410</v>
      </c>
      <c r="E1566" t="s">
        <v>9</v>
      </c>
      <c r="F1566" t="s">
        <v>8</v>
      </c>
      <c r="G1566" t="s">
        <v>1</v>
      </c>
      <c r="H1566" t="s">
        <v>1282</v>
      </c>
      <c r="I1566">
        <f>MONTH(Table6[[#This Row],[Loan Date]])</f>
        <v>10</v>
      </c>
      <c r="J1566" t="str">
        <f>_xlfn.XLOOKUP(Table6[[#This Row],[Numeric Month]],$N$5:$N$11,$O$5:$O$11)</f>
        <v>Oct</v>
      </c>
      <c r="K1566" t="str">
        <f>_xlfn.XLOOKUP(Table6[[#This Row],[Loan Date]],$Q$5:$Q$152,$R$5:$R$152)</f>
        <v>Tuesday</v>
      </c>
      <c r="L1566" t="str">
        <f>_xlfn.XLOOKUP(Table6[[#This Row],[Loan Date]],$Q$5:$Q$152,$S$5:$S$152)</f>
        <v>Week 3</v>
      </c>
    </row>
    <row r="1567" spans="1:12" x14ac:dyDescent="0.2">
      <c r="A1567" s="1">
        <v>44845</v>
      </c>
      <c r="B1567" t="s">
        <v>7</v>
      </c>
      <c r="C1567" s="1">
        <v>44852</v>
      </c>
      <c r="D1567" t="s">
        <v>46</v>
      </c>
      <c r="E1567" t="s">
        <v>9</v>
      </c>
      <c r="F1567" t="s">
        <v>8</v>
      </c>
      <c r="G1567" t="s">
        <v>1</v>
      </c>
      <c r="H1567" t="s">
        <v>1282</v>
      </c>
      <c r="I1567">
        <f>MONTH(Table6[[#This Row],[Loan Date]])</f>
        <v>10</v>
      </c>
      <c r="J1567" t="str">
        <f>_xlfn.XLOOKUP(Table6[[#This Row],[Numeric Month]],$N$5:$N$11,$O$5:$O$11)</f>
        <v>Oct</v>
      </c>
      <c r="K1567" t="str">
        <f>_xlfn.XLOOKUP(Table6[[#This Row],[Loan Date]],$Q$5:$Q$152,$R$5:$R$152)</f>
        <v>Tuesday</v>
      </c>
      <c r="L1567" t="str">
        <f>_xlfn.XLOOKUP(Table6[[#This Row],[Loan Date]],$Q$5:$Q$152,$S$5:$S$152)</f>
        <v>Week 3</v>
      </c>
    </row>
    <row r="1568" spans="1:12" x14ac:dyDescent="0.2">
      <c r="A1568" s="1">
        <v>44845</v>
      </c>
      <c r="B1568" t="s">
        <v>7</v>
      </c>
      <c r="C1568" s="1">
        <v>44859</v>
      </c>
      <c r="D1568" t="s">
        <v>76</v>
      </c>
      <c r="E1568" t="s">
        <v>9</v>
      </c>
      <c r="F1568" t="s">
        <v>8</v>
      </c>
      <c r="G1568" t="s">
        <v>1</v>
      </c>
      <c r="H1568" t="s">
        <v>1282</v>
      </c>
      <c r="I1568">
        <f>MONTH(Table6[[#This Row],[Loan Date]])</f>
        <v>10</v>
      </c>
      <c r="J1568" t="str">
        <f>_xlfn.XLOOKUP(Table6[[#This Row],[Numeric Month]],$N$5:$N$11,$O$5:$O$11)</f>
        <v>Oct</v>
      </c>
      <c r="K1568" t="str">
        <f>_xlfn.XLOOKUP(Table6[[#This Row],[Loan Date]],$Q$5:$Q$152,$R$5:$R$152)</f>
        <v>Tuesday</v>
      </c>
      <c r="L1568" t="str">
        <f>_xlfn.XLOOKUP(Table6[[#This Row],[Loan Date]],$Q$5:$Q$152,$S$5:$S$152)</f>
        <v>Week 3</v>
      </c>
    </row>
    <row r="1569" spans="1:12" x14ac:dyDescent="0.2">
      <c r="A1569" s="1">
        <v>44845</v>
      </c>
      <c r="B1569" t="s">
        <v>7</v>
      </c>
      <c r="C1569" s="1">
        <v>44845</v>
      </c>
      <c r="D1569" t="s">
        <v>952</v>
      </c>
      <c r="E1569" t="s">
        <v>37</v>
      </c>
      <c r="F1569" t="s">
        <v>37</v>
      </c>
      <c r="G1569" t="s">
        <v>20</v>
      </c>
      <c r="H1569" t="s">
        <v>1282</v>
      </c>
      <c r="I1569">
        <f>MONTH(Table6[[#This Row],[Loan Date]])</f>
        <v>10</v>
      </c>
      <c r="J1569" t="str">
        <f>_xlfn.XLOOKUP(Table6[[#This Row],[Numeric Month]],$N$5:$N$11,$O$5:$O$11)</f>
        <v>Oct</v>
      </c>
      <c r="K1569" t="str">
        <f>_xlfn.XLOOKUP(Table6[[#This Row],[Loan Date]],$Q$5:$Q$152,$R$5:$R$152)</f>
        <v>Tuesday</v>
      </c>
      <c r="L1569" t="str">
        <f>_xlfn.XLOOKUP(Table6[[#This Row],[Loan Date]],$Q$5:$Q$152,$S$5:$S$152)</f>
        <v>Week 3</v>
      </c>
    </row>
    <row r="1570" spans="1:12" x14ac:dyDescent="0.2">
      <c r="A1570" s="1">
        <v>44845</v>
      </c>
      <c r="B1570" t="s">
        <v>7</v>
      </c>
      <c r="C1570" s="1">
        <v>44852</v>
      </c>
      <c r="D1570" t="s">
        <v>68</v>
      </c>
      <c r="E1570" t="s">
        <v>9</v>
      </c>
      <c r="F1570" t="s">
        <v>8</v>
      </c>
      <c r="G1570" t="s">
        <v>1</v>
      </c>
      <c r="H1570" t="s">
        <v>1282</v>
      </c>
      <c r="I1570">
        <f>MONTH(Table6[[#This Row],[Loan Date]])</f>
        <v>10</v>
      </c>
      <c r="J1570" t="str">
        <f>_xlfn.XLOOKUP(Table6[[#This Row],[Numeric Month]],$N$5:$N$11,$O$5:$O$11)</f>
        <v>Oct</v>
      </c>
      <c r="K1570" t="str">
        <f>_xlfn.XLOOKUP(Table6[[#This Row],[Loan Date]],$Q$5:$Q$152,$R$5:$R$152)</f>
        <v>Tuesday</v>
      </c>
      <c r="L1570" t="str">
        <f>_xlfn.XLOOKUP(Table6[[#This Row],[Loan Date]],$Q$5:$Q$152,$S$5:$S$152)</f>
        <v>Week 3</v>
      </c>
    </row>
    <row r="1571" spans="1:12" x14ac:dyDescent="0.2">
      <c r="A1571" s="1">
        <v>44845</v>
      </c>
      <c r="B1571" t="s">
        <v>7</v>
      </c>
      <c r="C1571" s="1">
        <v>44845</v>
      </c>
      <c r="D1571" t="s">
        <v>1460</v>
      </c>
      <c r="E1571" t="s">
        <v>37</v>
      </c>
      <c r="F1571" t="s">
        <v>37</v>
      </c>
      <c r="G1571" t="s">
        <v>20</v>
      </c>
      <c r="H1571" t="s">
        <v>1282</v>
      </c>
      <c r="I1571">
        <f>MONTH(Table6[[#This Row],[Loan Date]])</f>
        <v>10</v>
      </c>
      <c r="J1571" t="str">
        <f>_xlfn.XLOOKUP(Table6[[#This Row],[Numeric Month]],$N$5:$N$11,$O$5:$O$11)</f>
        <v>Oct</v>
      </c>
      <c r="K1571" t="str">
        <f>_xlfn.XLOOKUP(Table6[[#This Row],[Loan Date]],$Q$5:$Q$152,$R$5:$R$152)</f>
        <v>Tuesday</v>
      </c>
      <c r="L1571" t="str">
        <f>_xlfn.XLOOKUP(Table6[[#This Row],[Loan Date]],$Q$5:$Q$152,$S$5:$S$152)</f>
        <v>Week 3</v>
      </c>
    </row>
    <row r="1572" spans="1:12" x14ac:dyDescent="0.2">
      <c r="A1572" s="1">
        <v>44845</v>
      </c>
      <c r="B1572" t="s">
        <v>7</v>
      </c>
      <c r="C1572" s="1">
        <v>44852</v>
      </c>
      <c r="D1572" t="s">
        <v>1293</v>
      </c>
      <c r="E1572" t="s">
        <v>9</v>
      </c>
      <c r="F1572" t="s">
        <v>8</v>
      </c>
      <c r="G1572" t="s">
        <v>1</v>
      </c>
      <c r="H1572" t="s">
        <v>1282</v>
      </c>
      <c r="I1572">
        <f>MONTH(Table6[[#This Row],[Loan Date]])</f>
        <v>10</v>
      </c>
      <c r="J1572" t="str">
        <f>_xlfn.XLOOKUP(Table6[[#This Row],[Numeric Month]],$N$5:$N$11,$O$5:$O$11)</f>
        <v>Oct</v>
      </c>
      <c r="K1572" t="str">
        <f>_xlfn.XLOOKUP(Table6[[#This Row],[Loan Date]],$Q$5:$Q$152,$R$5:$R$152)</f>
        <v>Tuesday</v>
      </c>
      <c r="L1572" t="str">
        <f>_xlfn.XLOOKUP(Table6[[#This Row],[Loan Date]],$Q$5:$Q$152,$S$5:$S$152)</f>
        <v>Week 3</v>
      </c>
    </row>
    <row r="1573" spans="1:12" x14ac:dyDescent="0.2">
      <c r="A1573" s="1">
        <v>44845</v>
      </c>
      <c r="B1573" t="s">
        <v>7</v>
      </c>
      <c r="C1573" s="1">
        <v>44859</v>
      </c>
      <c r="D1573" t="s">
        <v>395</v>
      </c>
      <c r="E1573" t="s">
        <v>9</v>
      </c>
      <c r="F1573" t="s">
        <v>8</v>
      </c>
      <c r="G1573" t="s">
        <v>1</v>
      </c>
      <c r="H1573" t="s">
        <v>1282</v>
      </c>
      <c r="I1573">
        <f>MONTH(Table6[[#This Row],[Loan Date]])</f>
        <v>10</v>
      </c>
      <c r="J1573" t="str">
        <f>_xlfn.XLOOKUP(Table6[[#This Row],[Numeric Month]],$N$5:$N$11,$O$5:$O$11)</f>
        <v>Oct</v>
      </c>
      <c r="K1573" t="str">
        <f>_xlfn.XLOOKUP(Table6[[#This Row],[Loan Date]],$Q$5:$Q$152,$R$5:$R$152)</f>
        <v>Tuesday</v>
      </c>
      <c r="L1573" t="str">
        <f>_xlfn.XLOOKUP(Table6[[#This Row],[Loan Date]],$Q$5:$Q$152,$S$5:$S$152)</f>
        <v>Week 3</v>
      </c>
    </row>
    <row r="1574" spans="1:12" x14ac:dyDescent="0.2">
      <c r="A1574" s="1">
        <v>44845</v>
      </c>
      <c r="B1574" t="s">
        <v>7</v>
      </c>
      <c r="C1574" s="1">
        <v>44845</v>
      </c>
      <c r="D1574" t="s">
        <v>1454</v>
      </c>
      <c r="E1574" t="s">
        <v>37</v>
      </c>
      <c r="F1574" t="s">
        <v>37</v>
      </c>
      <c r="G1574" t="s">
        <v>20</v>
      </c>
      <c r="H1574" t="s">
        <v>1282</v>
      </c>
      <c r="I1574">
        <f>MONTH(Table6[[#This Row],[Loan Date]])</f>
        <v>10</v>
      </c>
      <c r="J1574" t="str">
        <f>_xlfn.XLOOKUP(Table6[[#This Row],[Numeric Month]],$N$5:$N$11,$O$5:$O$11)</f>
        <v>Oct</v>
      </c>
      <c r="K1574" t="str">
        <f>_xlfn.XLOOKUP(Table6[[#This Row],[Loan Date]],$Q$5:$Q$152,$R$5:$R$152)</f>
        <v>Tuesday</v>
      </c>
      <c r="L1574" t="str">
        <f>_xlfn.XLOOKUP(Table6[[#This Row],[Loan Date]],$Q$5:$Q$152,$S$5:$S$152)</f>
        <v>Week 3</v>
      </c>
    </row>
    <row r="1575" spans="1:12" x14ac:dyDescent="0.2">
      <c r="A1575" s="1">
        <v>44845</v>
      </c>
      <c r="B1575" t="s">
        <v>7</v>
      </c>
      <c r="C1575" s="1">
        <v>44845</v>
      </c>
      <c r="D1575" t="s">
        <v>320</v>
      </c>
      <c r="E1575" t="s">
        <v>23</v>
      </c>
      <c r="F1575" t="s">
        <v>23</v>
      </c>
      <c r="G1575" t="s">
        <v>20</v>
      </c>
      <c r="H1575" t="s">
        <v>1282</v>
      </c>
      <c r="I1575">
        <f>MONTH(Table6[[#This Row],[Loan Date]])</f>
        <v>10</v>
      </c>
      <c r="J1575" t="str">
        <f>_xlfn.XLOOKUP(Table6[[#This Row],[Numeric Month]],$N$5:$N$11,$O$5:$O$11)</f>
        <v>Oct</v>
      </c>
      <c r="K1575" t="str">
        <f>_xlfn.XLOOKUP(Table6[[#This Row],[Loan Date]],$Q$5:$Q$152,$R$5:$R$152)</f>
        <v>Tuesday</v>
      </c>
      <c r="L1575" t="str">
        <f>_xlfn.XLOOKUP(Table6[[#This Row],[Loan Date]],$Q$5:$Q$152,$S$5:$S$152)</f>
        <v>Week 3</v>
      </c>
    </row>
    <row r="1576" spans="1:12" x14ac:dyDescent="0.2">
      <c r="A1576" s="1">
        <v>44845</v>
      </c>
      <c r="B1576" t="s">
        <v>7</v>
      </c>
      <c r="C1576" s="1">
        <v>44845</v>
      </c>
      <c r="D1576" t="s">
        <v>660</v>
      </c>
      <c r="E1576" t="s">
        <v>21</v>
      </c>
      <c r="F1576" t="s">
        <v>21</v>
      </c>
      <c r="G1576" t="s">
        <v>20</v>
      </c>
      <c r="H1576" t="s">
        <v>1282</v>
      </c>
      <c r="I1576">
        <f>MONTH(Table6[[#This Row],[Loan Date]])</f>
        <v>10</v>
      </c>
      <c r="J1576" t="str">
        <f>_xlfn.XLOOKUP(Table6[[#This Row],[Numeric Month]],$N$5:$N$11,$O$5:$O$11)</f>
        <v>Oct</v>
      </c>
      <c r="K1576" t="str">
        <f>_xlfn.XLOOKUP(Table6[[#This Row],[Loan Date]],$Q$5:$Q$152,$R$5:$R$152)</f>
        <v>Tuesday</v>
      </c>
      <c r="L1576" t="str">
        <f>_xlfn.XLOOKUP(Table6[[#This Row],[Loan Date]],$Q$5:$Q$152,$S$5:$S$152)</f>
        <v>Week 3</v>
      </c>
    </row>
    <row r="1577" spans="1:12" x14ac:dyDescent="0.2">
      <c r="A1577" s="1">
        <v>44845</v>
      </c>
      <c r="B1577" t="s">
        <v>7</v>
      </c>
      <c r="C1577" s="1">
        <v>44852</v>
      </c>
      <c r="D1577" t="s">
        <v>382</v>
      </c>
      <c r="E1577" t="s">
        <v>9</v>
      </c>
      <c r="F1577" t="s">
        <v>8</v>
      </c>
      <c r="G1577" t="s">
        <v>1</v>
      </c>
      <c r="H1577" t="s">
        <v>1282</v>
      </c>
      <c r="I1577">
        <f>MONTH(Table6[[#This Row],[Loan Date]])</f>
        <v>10</v>
      </c>
      <c r="J1577" t="str">
        <f>_xlfn.XLOOKUP(Table6[[#This Row],[Numeric Month]],$N$5:$N$11,$O$5:$O$11)</f>
        <v>Oct</v>
      </c>
      <c r="K1577" t="str">
        <f>_xlfn.XLOOKUP(Table6[[#This Row],[Loan Date]],$Q$5:$Q$152,$R$5:$R$152)</f>
        <v>Tuesday</v>
      </c>
      <c r="L1577" t="str">
        <f>_xlfn.XLOOKUP(Table6[[#This Row],[Loan Date]],$Q$5:$Q$152,$S$5:$S$152)</f>
        <v>Week 3</v>
      </c>
    </row>
    <row r="1578" spans="1:12" x14ac:dyDescent="0.2">
      <c r="A1578" s="1">
        <v>44845</v>
      </c>
      <c r="B1578" t="s">
        <v>7</v>
      </c>
      <c r="C1578" s="1">
        <v>44845</v>
      </c>
      <c r="D1578" t="s">
        <v>1491</v>
      </c>
      <c r="E1578" t="s">
        <v>23</v>
      </c>
      <c r="F1578" t="s">
        <v>23</v>
      </c>
      <c r="G1578" t="s">
        <v>20</v>
      </c>
      <c r="H1578" t="s">
        <v>1282</v>
      </c>
      <c r="I1578">
        <f>MONTH(Table6[[#This Row],[Loan Date]])</f>
        <v>10</v>
      </c>
      <c r="J1578" t="str">
        <f>_xlfn.XLOOKUP(Table6[[#This Row],[Numeric Month]],$N$5:$N$11,$O$5:$O$11)</f>
        <v>Oct</v>
      </c>
      <c r="K1578" t="str">
        <f>_xlfn.XLOOKUP(Table6[[#This Row],[Loan Date]],$Q$5:$Q$152,$R$5:$R$152)</f>
        <v>Tuesday</v>
      </c>
      <c r="L1578" t="str">
        <f>_xlfn.XLOOKUP(Table6[[#This Row],[Loan Date]],$Q$5:$Q$152,$S$5:$S$152)</f>
        <v>Week 3</v>
      </c>
    </row>
    <row r="1579" spans="1:12" x14ac:dyDescent="0.2">
      <c r="A1579" s="1">
        <v>44845</v>
      </c>
      <c r="B1579" t="s">
        <v>5</v>
      </c>
      <c r="C1579" s="1">
        <v>44845</v>
      </c>
      <c r="D1579" t="s">
        <v>952</v>
      </c>
      <c r="E1579" t="s">
        <v>37</v>
      </c>
      <c r="F1579" t="s">
        <v>37</v>
      </c>
      <c r="G1579" t="s">
        <v>20</v>
      </c>
      <c r="H1579" t="s">
        <v>1282</v>
      </c>
      <c r="I1579">
        <f>MONTH(Table6[[#This Row],[Loan Date]])</f>
        <v>10</v>
      </c>
      <c r="J1579" t="str">
        <f>_xlfn.XLOOKUP(Table6[[#This Row],[Numeric Month]],$N$5:$N$11,$O$5:$O$11)</f>
        <v>Oct</v>
      </c>
      <c r="K1579" t="str">
        <f>_xlfn.XLOOKUP(Table6[[#This Row],[Loan Date]],$Q$5:$Q$152,$R$5:$R$152)</f>
        <v>Tuesday</v>
      </c>
      <c r="L1579" t="str">
        <f>_xlfn.XLOOKUP(Table6[[#This Row],[Loan Date]],$Q$5:$Q$152,$S$5:$S$152)</f>
        <v>Week 3</v>
      </c>
    </row>
    <row r="1580" spans="1:12" x14ac:dyDescent="0.2">
      <c r="A1580" s="1">
        <v>44845</v>
      </c>
      <c r="B1580" t="s">
        <v>7</v>
      </c>
      <c r="C1580" s="1">
        <v>44845</v>
      </c>
      <c r="D1580" t="s">
        <v>969</v>
      </c>
      <c r="E1580" t="s">
        <v>37</v>
      </c>
      <c r="F1580" t="s">
        <v>37</v>
      </c>
      <c r="G1580" t="s">
        <v>20</v>
      </c>
      <c r="H1580" t="s">
        <v>1282</v>
      </c>
      <c r="I1580">
        <f>MONTH(Table6[[#This Row],[Loan Date]])</f>
        <v>10</v>
      </c>
      <c r="J1580" t="str">
        <f>_xlfn.XLOOKUP(Table6[[#This Row],[Numeric Month]],$N$5:$N$11,$O$5:$O$11)</f>
        <v>Oct</v>
      </c>
      <c r="K1580" t="str">
        <f>_xlfn.XLOOKUP(Table6[[#This Row],[Loan Date]],$Q$5:$Q$152,$R$5:$R$152)</f>
        <v>Tuesday</v>
      </c>
      <c r="L1580" t="str">
        <f>_xlfn.XLOOKUP(Table6[[#This Row],[Loan Date]],$Q$5:$Q$152,$S$5:$S$152)</f>
        <v>Week 3</v>
      </c>
    </row>
    <row r="1581" spans="1:12" x14ac:dyDescent="0.2">
      <c r="A1581" s="1">
        <v>44845</v>
      </c>
      <c r="B1581" t="s">
        <v>7</v>
      </c>
      <c r="C1581" s="1">
        <v>44852</v>
      </c>
      <c r="D1581" t="s">
        <v>633</v>
      </c>
      <c r="E1581" t="s">
        <v>9</v>
      </c>
      <c r="F1581" t="s">
        <v>8</v>
      </c>
      <c r="G1581" t="s">
        <v>1</v>
      </c>
      <c r="H1581" t="s">
        <v>1282</v>
      </c>
      <c r="I1581">
        <f>MONTH(Table6[[#This Row],[Loan Date]])</f>
        <v>10</v>
      </c>
      <c r="J1581" t="str">
        <f>_xlfn.XLOOKUP(Table6[[#This Row],[Numeric Month]],$N$5:$N$11,$O$5:$O$11)</f>
        <v>Oct</v>
      </c>
      <c r="K1581" t="str">
        <f>_xlfn.XLOOKUP(Table6[[#This Row],[Loan Date]],$Q$5:$Q$152,$R$5:$R$152)</f>
        <v>Tuesday</v>
      </c>
      <c r="L1581" t="str">
        <f>_xlfn.XLOOKUP(Table6[[#This Row],[Loan Date]],$Q$5:$Q$152,$S$5:$S$152)</f>
        <v>Week 3</v>
      </c>
    </row>
    <row r="1582" spans="1:12" x14ac:dyDescent="0.2">
      <c r="A1582" s="1">
        <v>44845</v>
      </c>
      <c r="B1582" t="s">
        <v>5</v>
      </c>
      <c r="C1582" s="1">
        <v>44845</v>
      </c>
      <c r="D1582" t="s">
        <v>1451</v>
      </c>
      <c r="E1582" t="s">
        <v>23</v>
      </c>
      <c r="F1582" t="s">
        <v>23</v>
      </c>
      <c r="G1582" t="s">
        <v>20</v>
      </c>
      <c r="H1582" t="s">
        <v>1282</v>
      </c>
      <c r="I1582">
        <f>MONTH(Table6[[#This Row],[Loan Date]])</f>
        <v>10</v>
      </c>
      <c r="J1582" t="str">
        <f>_xlfn.XLOOKUP(Table6[[#This Row],[Numeric Month]],$N$5:$N$11,$O$5:$O$11)</f>
        <v>Oct</v>
      </c>
      <c r="K1582" t="str">
        <f>_xlfn.XLOOKUP(Table6[[#This Row],[Loan Date]],$Q$5:$Q$152,$R$5:$R$152)</f>
        <v>Tuesday</v>
      </c>
      <c r="L1582" t="str">
        <f>_xlfn.XLOOKUP(Table6[[#This Row],[Loan Date]],$Q$5:$Q$152,$S$5:$S$152)</f>
        <v>Week 3</v>
      </c>
    </row>
    <row r="1583" spans="1:12" x14ac:dyDescent="0.2">
      <c r="A1583" s="1">
        <v>44845</v>
      </c>
      <c r="B1583" t="s">
        <v>5</v>
      </c>
      <c r="C1583" s="1">
        <v>44852</v>
      </c>
      <c r="D1583" t="s">
        <v>1462</v>
      </c>
      <c r="E1583" t="s">
        <v>52</v>
      </c>
      <c r="F1583" t="s">
        <v>51</v>
      </c>
      <c r="G1583" t="s">
        <v>1</v>
      </c>
      <c r="H1583" t="s">
        <v>1282</v>
      </c>
      <c r="I1583">
        <f>MONTH(Table6[[#This Row],[Loan Date]])</f>
        <v>10</v>
      </c>
      <c r="J1583" t="str">
        <f>_xlfn.XLOOKUP(Table6[[#This Row],[Numeric Month]],$N$5:$N$11,$O$5:$O$11)</f>
        <v>Oct</v>
      </c>
      <c r="K1583" t="str">
        <f>_xlfn.XLOOKUP(Table6[[#This Row],[Loan Date]],$Q$5:$Q$152,$R$5:$R$152)</f>
        <v>Tuesday</v>
      </c>
      <c r="L1583" t="str">
        <f>_xlfn.XLOOKUP(Table6[[#This Row],[Loan Date]],$Q$5:$Q$152,$S$5:$S$152)</f>
        <v>Week 3</v>
      </c>
    </row>
    <row r="1584" spans="1:12" x14ac:dyDescent="0.2">
      <c r="A1584" s="1">
        <v>44845</v>
      </c>
      <c r="B1584" t="s">
        <v>5</v>
      </c>
      <c r="C1584" s="1">
        <v>44852</v>
      </c>
      <c r="D1584" t="s">
        <v>1514</v>
      </c>
      <c r="E1584" t="s">
        <v>52</v>
      </c>
      <c r="F1584" t="s">
        <v>51</v>
      </c>
      <c r="G1584" t="s">
        <v>1</v>
      </c>
      <c r="H1584" t="s">
        <v>1282</v>
      </c>
      <c r="I1584">
        <f>MONTH(Table6[[#This Row],[Loan Date]])</f>
        <v>10</v>
      </c>
      <c r="J1584" t="str">
        <f>_xlfn.XLOOKUP(Table6[[#This Row],[Numeric Month]],$N$5:$N$11,$O$5:$O$11)</f>
        <v>Oct</v>
      </c>
      <c r="K1584" t="str">
        <f>_xlfn.XLOOKUP(Table6[[#This Row],[Loan Date]],$Q$5:$Q$152,$R$5:$R$152)</f>
        <v>Tuesday</v>
      </c>
      <c r="L1584" t="str">
        <f>_xlfn.XLOOKUP(Table6[[#This Row],[Loan Date]],$Q$5:$Q$152,$S$5:$S$152)</f>
        <v>Week 3</v>
      </c>
    </row>
    <row r="1585" spans="1:12" x14ac:dyDescent="0.2">
      <c r="A1585" s="1">
        <v>44845</v>
      </c>
      <c r="B1585" t="s">
        <v>7</v>
      </c>
      <c r="C1585" s="1">
        <v>44845</v>
      </c>
      <c r="D1585" t="s">
        <v>408</v>
      </c>
      <c r="E1585" t="s">
        <v>23</v>
      </c>
      <c r="F1585" t="s">
        <v>23</v>
      </c>
      <c r="G1585" t="s">
        <v>20</v>
      </c>
      <c r="H1585" t="s">
        <v>1282</v>
      </c>
      <c r="I1585">
        <f>MONTH(Table6[[#This Row],[Loan Date]])</f>
        <v>10</v>
      </c>
      <c r="J1585" t="str">
        <f>_xlfn.XLOOKUP(Table6[[#This Row],[Numeric Month]],$N$5:$N$11,$O$5:$O$11)</f>
        <v>Oct</v>
      </c>
      <c r="K1585" t="str">
        <f>_xlfn.XLOOKUP(Table6[[#This Row],[Loan Date]],$Q$5:$Q$152,$R$5:$R$152)</f>
        <v>Tuesday</v>
      </c>
      <c r="L1585" t="str">
        <f>_xlfn.XLOOKUP(Table6[[#This Row],[Loan Date]],$Q$5:$Q$152,$S$5:$S$152)</f>
        <v>Week 3</v>
      </c>
    </row>
    <row r="1586" spans="1:12" x14ac:dyDescent="0.2">
      <c r="A1586" s="1">
        <v>44845</v>
      </c>
      <c r="B1586" t="s">
        <v>7</v>
      </c>
      <c r="C1586" s="1">
        <v>44845</v>
      </c>
      <c r="D1586" t="s">
        <v>610</v>
      </c>
      <c r="E1586" t="s">
        <v>21</v>
      </c>
      <c r="F1586" t="s">
        <v>21</v>
      </c>
      <c r="G1586" t="s">
        <v>20</v>
      </c>
      <c r="H1586" t="s">
        <v>1282</v>
      </c>
      <c r="I1586">
        <f>MONTH(Table6[[#This Row],[Loan Date]])</f>
        <v>10</v>
      </c>
      <c r="J1586" t="str">
        <f>_xlfn.XLOOKUP(Table6[[#This Row],[Numeric Month]],$N$5:$N$11,$O$5:$O$11)</f>
        <v>Oct</v>
      </c>
      <c r="K1586" t="str">
        <f>_xlfn.XLOOKUP(Table6[[#This Row],[Loan Date]],$Q$5:$Q$152,$R$5:$R$152)</f>
        <v>Tuesday</v>
      </c>
      <c r="L1586" t="str">
        <f>_xlfn.XLOOKUP(Table6[[#This Row],[Loan Date]],$Q$5:$Q$152,$S$5:$S$152)</f>
        <v>Week 3</v>
      </c>
    </row>
    <row r="1587" spans="1:12" x14ac:dyDescent="0.2">
      <c r="A1587" s="1">
        <v>44845</v>
      </c>
      <c r="B1587" t="s">
        <v>7</v>
      </c>
      <c r="C1587" s="1">
        <v>44845</v>
      </c>
      <c r="D1587" t="s">
        <v>197</v>
      </c>
      <c r="E1587" t="s">
        <v>41</v>
      </c>
      <c r="F1587" t="s">
        <v>40</v>
      </c>
      <c r="G1587" t="s">
        <v>39</v>
      </c>
      <c r="H1587" t="s">
        <v>1282</v>
      </c>
      <c r="I1587">
        <f>MONTH(Table6[[#This Row],[Loan Date]])</f>
        <v>10</v>
      </c>
      <c r="J1587" t="str">
        <f>_xlfn.XLOOKUP(Table6[[#This Row],[Numeric Month]],$N$5:$N$11,$O$5:$O$11)</f>
        <v>Oct</v>
      </c>
      <c r="K1587" t="str">
        <f>_xlfn.XLOOKUP(Table6[[#This Row],[Loan Date]],$Q$5:$Q$152,$R$5:$R$152)</f>
        <v>Tuesday</v>
      </c>
      <c r="L1587" t="str">
        <f>_xlfn.XLOOKUP(Table6[[#This Row],[Loan Date]],$Q$5:$Q$152,$S$5:$S$152)</f>
        <v>Week 3</v>
      </c>
    </row>
    <row r="1588" spans="1:12" x14ac:dyDescent="0.2">
      <c r="A1588" s="1">
        <v>44845</v>
      </c>
      <c r="B1588" t="s">
        <v>7</v>
      </c>
      <c r="C1588" s="1">
        <v>44852</v>
      </c>
      <c r="D1588" t="s">
        <v>537</v>
      </c>
      <c r="E1588" t="s">
        <v>9</v>
      </c>
      <c r="F1588" t="s">
        <v>8</v>
      </c>
      <c r="G1588" t="s">
        <v>1</v>
      </c>
      <c r="H1588" t="s">
        <v>1282</v>
      </c>
      <c r="I1588">
        <f>MONTH(Table6[[#This Row],[Loan Date]])</f>
        <v>10</v>
      </c>
      <c r="J1588" t="str">
        <f>_xlfn.XLOOKUP(Table6[[#This Row],[Numeric Month]],$N$5:$N$11,$O$5:$O$11)</f>
        <v>Oct</v>
      </c>
      <c r="K1588" t="str">
        <f>_xlfn.XLOOKUP(Table6[[#This Row],[Loan Date]],$Q$5:$Q$152,$R$5:$R$152)</f>
        <v>Tuesday</v>
      </c>
      <c r="L1588" t="str">
        <f>_xlfn.XLOOKUP(Table6[[#This Row],[Loan Date]],$Q$5:$Q$152,$S$5:$S$152)</f>
        <v>Week 3</v>
      </c>
    </row>
    <row r="1589" spans="1:12" x14ac:dyDescent="0.2">
      <c r="A1589" s="1">
        <v>44845</v>
      </c>
      <c r="B1589" t="s">
        <v>5</v>
      </c>
      <c r="C1589" s="1">
        <v>44852</v>
      </c>
      <c r="D1589" t="s">
        <v>1095</v>
      </c>
      <c r="E1589" t="s">
        <v>52</v>
      </c>
      <c r="F1589" t="s">
        <v>51</v>
      </c>
      <c r="G1589" t="s">
        <v>1</v>
      </c>
      <c r="H1589" t="s">
        <v>1282</v>
      </c>
      <c r="I1589">
        <f>MONTH(Table6[[#This Row],[Loan Date]])</f>
        <v>10</v>
      </c>
      <c r="J1589" t="str">
        <f>_xlfn.XLOOKUP(Table6[[#This Row],[Numeric Month]],$N$5:$N$11,$O$5:$O$11)</f>
        <v>Oct</v>
      </c>
      <c r="K1589" t="str">
        <f>_xlfn.XLOOKUP(Table6[[#This Row],[Loan Date]],$Q$5:$Q$152,$R$5:$R$152)</f>
        <v>Tuesday</v>
      </c>
      <c r="L1589" t="str">
        <f>_xlfn.XLOOKUP(Table6[[#This Row],[Loan Date]],$Q$5:$Q$152,$S$5:$S$152)</f>
        <v>Week 3</v>
      </c>
    </row>
    <row r="1590" spans="1:12" x14ac:dyDescent="0.2">
      <c r="A1590" s="1">
        <v>44845</v>
      </c>
      <c r="B1590" t="s">
        <v>5</v>
      </c>
      <c r="C1590" s="1">
        <v>44852</v>
      </c>
      <c r="D1590" t="s">
        <v>56</v>
      </c>
      <c r="E1590" t="s">
        <v>52</v>
      </c>
      <c r="F1590" t="s">
        <v>51</v>
      </c>
      <c r="G1590" t="s">
        <v>1</v>
      </c>
      <c r="H1590" t="s">
        <v>1282</v>
      </c>
      <c r="I1590">
        <f>MONTH(Table6[[#This Row],[Loan Date]])</f>
        <v>10</v>
      </c>
      <c r="J1590" t="str">
        <f>_xlfn.XLOOKUP(Table6[[#This Row],[Numeric Month]],$N$5:$N$11,$O$5:$O$11)</f>
        <v>Oct</v>
      </c>
      <c r="K1590" t="str">
        <f>_xlfn.XLOOKUP(Table6[[#This Row],[Loan Date]],$Q$5:$Q$152,$R$5:$R$152)</f>
        <v>Tuesday</v>
      </c>
      <c r="L1590" t="str">
        <f>_xlfn.XLOOKUP(Table6[[#This Row],[Loan Date]],$Q$5:$Q$152,$S$5:$S$152)</f>
        <v>Week 3</v>
      </c>
    </row>
    <row r="1591" spans="1:12" x14ac:dyDescent="0.2">
      <c r="A1591" s="1">
        <v>44845</v>
      </c>
      <c r="B1591" t="s">
        <v>7</v>
      </c>
      <c r="C1591" s="1">
        <v>44845</v>
      </c>
      <c r="D1591" t="s">
        <v>408</v>
      </c>
      <c r="E1591" t="s">
        <v>23</v>
      </c>
      <c r="F1591" t="s">
        <v>23</v>
      </c>
      <c r="G1591" t="s">
        <v>20</v>
      </c>
      <c r="H1591" t="s">
        <v>1282</v>
      </c>
      <c r="I1591">
        <f>MONTH(Table6[[#This Row],[Loan Date]])</f>
        <v>10</v>
      </c>
      <c r="J1591" t="str">
        <f>_xlfn.XLOOKUP(Table6[[#This Row],[Numeric Month]],$N$5:$N$11,$O$5:$O$11)</f>
        <v>Oct</v>
      </c>
      <c r="K1591" t="str">
        <f>_xlfn.XLOOKUP(Table6[[#This Row],[Loan Date]],$Q$5:$Q$152,$R$5:$R$152)</f>
        <v>Tuesday</v>
      </c>
      <c r="L1591" t="str">
        <f>_xlfn.XLOOKUP(Table6[[#This Row],[Loan Date]],$Q$5:$Q$152,$S$5:$S$152)</f>
        <v>Week 3</v>
      </c>
    </row>
    <row r="1592" spans="1:12" x14ac:dyDescent="0.2">
      <c r="A1592" s="1">
        <v>44845</v>
      </c>
      <c r="B1592" t="s">
        <v>7</v>
      </c>
      <c r="C1592" s="1">
        <v>44845</v>
      </c>
      <c r="D1592" t="s">
        <v>251</v>
      </c>
      <c r="E1592" t="s">
        <v>21</v>
      </c>
      <c r="F1592" t="s">
        <v>21</v>
      </c>
      <c r="G1592" t="s">
        <v>20</v>
      </c>
      <c r="H1592" t="s">
        <v>1282</v>
      </c>
      <c r="I1592">
        <f>MONTH(Table6[[#This Row],[Loan Date]])</f>
        <v>10</v>
      </c>
      <c r="J1592" t="str">
        <f>_xlfn.XLOOKUP(Table6[[#This Row],[Numeric Month]],$N$5:$N$11,$O$5:$O$11)</f>
        <v>Oct</v>
      </c>
      <c r="K1592" t="str">
        <f>_xlfn.XLOOKUP(Table6[[#This Row],[Loan Date]],$Q$5:$Q$152,$R$5:$R$152)</f>
        <v>Tuesday</v>
      </c>
      <c r="L1592" t="str">
        <f>_xlfn.XLOOKUP(Table6[[#This Row],[Loan Date]],$Q$5:$Q$152,$S$5:$S$152)</f>
        <v>Week 3</v>
      </c>
    </row>
    <row r="1593" spans="1:12" x14ac:dyDescent="0.2">
      <c r="A1593" s="1">
        <v>44845</v>
      </c>
      <c r="B1593" t="s">
        <v>5</v>
      </c>
      <c r="C1593" s="1">
        <v>44852</v>
      </c>
      <c r="D1593" t="s">
        <v>1402</v>
      </c>
      <c r="E1593" t="s">
        <v>52</v>
      </c>
      <c r="F1593" t="s">
        <v>51</v>
      </c>
      <c r="G1593" t="s">
        <v>1</v>
      </c>
      <c r="H1593" t="s">
        <v>1282</v>
      </c>
      <c r="I1593">
        <f>MONTH(Table6[[#This Row],[Loan Date]])</f>
        <v>10</v>
      </c>
      <c r="J1593" t="str">
        <f>_xlfn.XLOOKUP(Table6[[#This Row],[Numeric Month]],$N$5:$N$11,$O$5:$O$11)</f>
        <v>Oct</v>
      </c>
      <c r="K1593" t="str">
        <f>_xlfn.XLOOKUP(Table6[[#This Row],[Loan Date]],$Q$5:$Q$152,$R$5:$R$152)</f>
        <v>Tuesday</v>
      </c>
      <c r="L1593" t="str">
        <f>_xlfn.XLOOKUP(Table6[[#This Row],[Loan Date]],$Q$5:$Q$152,$S$5:$S$152)</f>
        <v>Week 3</v>
      </c>
    </row>
    <row r="1594" spans="1:12" x14ac:dyDescent="0.2">
      <c r="A1594" s="1">
        <v>44845</v>
      </c>
      <c r="B1594" t="s">
        <v>7</v>
      </c>
      <c r="C1594" s="1">
        <v>44845</v>
      </c>
      <c r="D1594" t="s">
        <v>947</v>
      </c>
      <c r="E1594" t="s">
        <v>37</v>
      </c>
      <c r="F1594" t="s">
        <v>37</v>
      </c>
      <c r="G1594" t="s">
        <v>20</v>
      </c>
      <c r="H1594" t="s">
        <v>1282</v>
      </c>
      <c r="I1594">
        <f>MONTH(Table6[[#This Row],[Loan Date]])</f>
        <v>10</v>
      </c>
      <c r="J1594" t="str">
        <f>_xlfn.XLOOKUP(Table6[[#This Row],[Numeric Month]],$N$5:$N$11,$O$5:$O$11)</f>
        <v>Oct</v>
      </c>
      <c r="K1594" t="str">
        <f>_xlfn.XLOOKUP(Table6[[#This Row],[Loan Date]],$Q$5:$Q$152,$R$5:$R$152)</f>
        <v>Tuesday</v>
      </c>
      <c r="L1594" t="str">
        <f>_xlfn.XLOOKUP(Table6[[#This Row],[Loan Date]],$Q$5:$Q$152,$S$5:$S$152)</f>
        <v>Week 3</v>
      </c>
    </row>
    <row r="1595" spans="1:12" x14ac:dyDescent="0.2">
      <c r="A1595" s="1">
        <v>44845</v>
      </c>
      <c r="B1595" t="s">
        <v>5</v>
      </c>
      <c r="C1595" s="1">
        <v>44852</v>
      </c>
      <c r="D1595" t="s">
        <v>622</v>
      </c>
      <c r="E1595" t="s">
        <v>52</v>
      </c>
      <c r="F1595" t="s">
        <v>51</v>
      </c>
      <c r="G1595" t="s">
        <v>1</v>
      </c>
      <c r="H1595" t="s">
        <v>1282</v>
      </c>
      <c r="I1595">
        <f>MONTH(Table6[[#This Row],[Loan Date]])</f>
        <v>10</v>
      </c>
      <c r="J1595" t="str">
        <f>_xlfn.XLOOKUP(Table6[[#This Row],[Numeric Month]],$N$5:$N$11,$O$5:$O$11)</f>
        <v>Oct</v>
      </c>
      <c r="K1595" t="str">
        <f>_xlfn.XLOOKUP(Table6[[#This Row],[Loan Date]],$Q$5:$Q$152,$R$5:$R$152)</f>
        <v>Tuesday</v>
      </c>
      <c r="L1595" t="str">
        <f>_xlfn.XLOOKUP(Table6[[#This Row],[Loan Date]],$Q$5:$Q$152,$S$5:$S$152)</f>
        <v>Week 3</v>
      </c>
    </row>
    <row r="1596" spans="1:12" x14ac:dyDescent="0.2">
      <c r="A1596" s="1">
        <v>44845</v>
      </c>
      <c r="B1596" t="s">
        <v>5</v>
      </c>
      <c r="C1596" s="1">
        <v>44852</v>
      </c>
      <c r="D1596" t="s">
        <v>991</v>
      </c>
      <c r="E1596" t="s">
        <v>52</v>
      </c>
      <c r="F1596" t="s">
        <v>51</v>
      </c>
      <c r="G1596" t="s">
        <v>1</v>
      </c>
      <c r="H1596" t="s">
        <v>1282</v>
      </c>
      <c r="I1596">
        <f>MONTH(Table6[[#This Row],[Loan Date]])</f>
        <v>10</v>
      </c>
      <c r="J1596" t="str">
        <f>_xlfn.XLOOKUP(Table6[[#This Row],[Numeric Month]],$N$5:$N$11,$O$5:$O$11)</f>
        <v>Oct</v>
      </c>
      <c r="K1596" t="str">
        <f>_xlfn.XLOOKUP(Table6[[#This Row],[Loan Date]],$Q$5:$Q$152,$R$5:$R$152)</f>
        <v>Tuesday</v>
      </c>
      <c r="L1596" t="str">
        <f>_xlfn.XLOOKUP(Table6[[#This Row],[Loan Date]],$Q$5:$Q$152,$S$5:$S$152)</f>
        <v>Week 3</v>
      </c>
    </row>
    <row r="1597" spans="1:12" x14ac:dyDescent="0.2">
      <c r="A1597" s="1">
        <v>44845</v>
      </c>
      <c r="B1597" t="s">
        <v>5</v>
      </c>
      <c r="C1597" s="1">
        <v>44852</v>
      </c>
      <c r="D1597" t="s">
        <v>918</v>
      </c>
      <c r="E1597" t="s">
        <v>52</v>
      </c>
      <c r="F1597" t="s">
        <v>51</v>
      </c>
      <c r="G1597" t="s">
        <v>1</v>
      </c>
      <c r="H1597" t="s">
        <v>1282</v>
      </c>
      <c r="I1597">
        <f>MONTH(Table6[[#This Row],[Loan Date]])</f>
        <v>10</v>
      </c>
      <c r="J1597" t="str">
        <f>_xlfn.XLOOKUP(Table6[[#This Row],[Numeric Month]],$N$5:$N$11,$O$5:$O$11)</f>
        <v>Oct</v>
      </c>
      <c r="K1597" t="str">
        <f>_xlfn.XLOOKUP(Table6[[#This Row],[Loan Date]],$Q$5:$Q$152,$R$5:$R$152)</f>
        <v>Tuesday</v>
      </c>
      <c r="L1597" t="str">
        <f>_xlfn.XLOOKUP(Table6[[#This Row],[Loan Date]],$Q$5:$Q$152,$S$5:$S$152)</f>
        <v>Week 3</v>
      </c>
    </row>
    <row r="1598" spans="1:12" x14ac:dyDescent="0.2">
      <c r="A1598" s="1">
        <v>44845</v>
      </c>
      <c r="B1598" t="s">
        <v>5</v>
      </c>
      <c r="C1598" s="1">
        <v>44852</v>
      </c>
      <c r="D1598" t="s">
        <v>972</v>
      </c>
      <c r="E1598" t="s">
        <v>52</v>
      </c>
      <c r="F1598" t="s">
        <v>51</v>
      </c>
      <c r="G1598" t="s">
        <v>1</v>
      </c>
      <c r="H1598" t="s">
        <v>1282</v>
      </c>
      <c r="I1598">
        <f>MONTH(Table6[[#This Row],[Loan Date]])</f>
        <v>10</v>
      </c>
      <c r="J1598" t="str">
        <f>_xlfn.XLOOKUP(Table6[[#This Row],[Numeric Month]],$N$5:$N$11,$O$5:$O$11)</f>
        <v>Oct</v>
      </c>
      <c r="K1598" t="str">
        <f>_xlfn.XLOOKUP(Table6[[#This Row],[Loan Date]],$Q$5:$Q$152,$R$5:$R$152)</f>
        <v>Tuesday</v>
      </c>
      <c r="L1598" t="str">
        <f>_xlfn.XLOOKUP(Table6[[#This Row],[Loan Date]],$Q$5:$Q$152,$S$5:$S$152)</f>
        <v>Week 3</v>
      </c>
    </row>
    <row r="1599" spans="1:12" x14ac:dyDescent="0.2">
      <c r="A1599" s="1">
        <v>44845</v>
      </c>
      <c r="B1599" t="s">
        <v>5</v>
      </c>
      <c r="C1599" s="1">
        <v>44852</v>
      </c>
      <c r="D1599" t="s">
        <v>150</v>
      </c>
      <c r="E1599" t="s">
        <v>52</v>
      </c>
      <c r="F1599" t="s">
        <v>51</v>
      </c>
      <c r="G1599" t="s">
        <v>1</v>
      </c>
      <c r="H1599" t="s">
        <v>1282</v>
      </c>
      <c r="I1599">
        <f>MONTH(Table6[[#This Row],[Loan Date]])</f>
        <v>10</v>
      </c>
      <c r="J1599" t="str">
        <f>_xlfn.XLOOKUP(Table6[[#This Row],[Numeric Month]],$N$5:$N$11,$O$5:$O$11)</f>
        <v>Oct</v>
      </c>
      <c r="K1599" t="str">
        <f>_xlfn.XLOOKUP(Table6[[#This Row],[Loan Date]],$Q$5:$Q$152,$R$5:$R$152)</f>
        <v>Tuesday</v>
      </c>
      <c r="L1599" t="str">
        <f>_xlfn.XLOOKUP(Table6[[#This Row],[Loan Date]],$Q$5:$Q$152,$S$5:$S$152)</f>
        <v>Week 3</v>
      </c>
    </row>
    <row r="1600" spans="1:12" x14ac:dyDescent="0.2">
      <c r="A1600" s="1">
        <v>44845</v>
      </c>
      <c r="B1600" t="s">
        <v>7</v>
      </c>
      <c r="C1600" s="1">
        <v>44845</v>
      </c>
      <c r="D1600" t="s">
        <v>1510</v>
      </c>
      <c r="E1600" t="s">
        <v>49</v>
      </c>
      <c r="F1600" t="s">
        <v>49</v>
      </c>
      <c r="G1600" t="s">
        <v>20</v>
      </c>
      <c r="H1600" t="s">
        <v>1282</v>
      </c>
      <c r="I1600">
        <f>MONTH(Table6[[#This Row],[Loan Date]])</f>
        <v>10</v>
      </c>
      <c r="J1600" t="str">
        <f>_xlfn.XLOOKUP(Table6[[#This Row],[Numeric Month]],$N$5:$N$11,$O$5:$O$11)</f>
        <v>Oct</v>
      </c>
      <c r="K1600" t="str">
        <f>_xlfn.XLOOKUP(Table6[[#This Row],[Loan Date]],$Q$5:$Q$152,$R$5:$R$152)</f>
        <v>Tuesday</v>
      </c>
      <c r="L1600" t="str">
        <f>_xlfn.XLOOKUP(Table6[[#This Row],[Loan Date]],$Q$5:$Q$152,$S$5:$S$152)</f>
        <v>Week 3</v>
      </c>
    </row>
    <row r="1601" spans="1:12" x14ac:dyDescent="0.2">
      <c r="A1601" s="1">
        <v>44845</v>
      </c>
      <c r="B1601" t="s">
        <v>7</v>
      </c>
      <c r="C1601" s="1">
        <v>44845</v>
      </c>
      <c r="D1601" t="s">
        <v>923</v>
      </c>
      <c r="E1601" t="s">
        <v>37</v>
      </c>
      <c r="F1601" t="s">
        <v>37</v>
      </c>
      <c r="G1601" t="s">
        <v>20</v>
      </c>
      <c r="H1601" t="s">
        <v>1282</v>
      </c>
      <c r="I1601">
        <f>MONTH(Table6[[#This Row],[Loan Date]])</f>
        <v>10</v>
      </c>
      <c r="J1601" t="str">
        <f>_xlfn.XLOOKUP(Table6[[#This Row],[Numeric Month]],$N$5:$N$11,$O$5:$O$11)</f>
        <v>Oct</v>
      </c>
      <c r="K1601" t="str">
        <f>_xlfn.XLOOKUP(Table6[[#This Row],[Loan Date]],$Q$5:$Q$152,$R$5:$R$152)</f>
        <v>Tuesday</v>
      </c>
      <c r="L1601" t="str">
        <f>_xlfn.XLOOKUP(Table6[[#This Row],[Loan Date]],$Q$5:$Q$152,$S$5:$S$152)</f>
        <v>Week 3</v>
      </c>
    </row>
    <row r="1602" spans="1:12" x14ac:dyDescent="0.2">
      <c r="A1602" s="1">
        <v>44845</v>
      </c>
      <c r="B1602" t="s">
        <v>5</v>
      </c>
      <c r="C1602" s="1">
        <v>44852</v>
      </c>
      <c r="D1602" t="s">
        <v>1358</v>
      </c>
      <c r="E1602" t="s">
        <v>9</v>
      </c>
      <c r="F1602" t="s">
        <v>8</v>
      </c>
      <c r="G1602" t="s">
        <v>1</v>
      </c>
      <c r="H1602" t="s">
        <v>1282</v>
      </c>
      <c r="I1602">
        <f>MONTH(Table6[[#This Row],[Loan Date]])</f>
        <v>10</v>
      </c>
      <c r="J1602" t="str">
        <f>_xlfn.XLOOKUP(Table6[[#This Row],[Numeric Month]],$N$5:$N$11,$O$5:$O$11)</f>
        <v>Oct</v>
      </c>
      <c r="K1602" t="str">
        <f>_xlfn.XLOOKUP(Table6[[#This Row],[Loan Date]],$Q$5:$Q$152,$R$5:$R$152)</f>
        <v>Tuesday</v>
      </c>
      <c r="L1602" t="str">
        <f>_xlfn.XLOOKUP(Table6[[#This Row],[Loan Date]],$Q$5:$Q$152,$S$5:$S$152)</f>
        <v>Week 3</v>
      </c>
    </row>
    <row r="1603" spans="1:12" x14ac:dyDescent="0.2">
      <c r="A1603" s="1">
        <v>44845</v>
      </c>
      <c r="B1603" t="s">
        <v>5</v>
      </c>
      <c r="C1603" s="1">
        <v>44845</v>
      </c>
      <c r="D1603" t="s">
        <v>1318</v>
      </c>
      <c r="E1603" t="s">
        <v>9</v>
      </c>
      <c r="F1603" t="s">
        <v>8</v>
      </c>
      <c r="G1603" t="s">
        <v>1</v>
      </c>
      <c r="H1603" t="s">
        <v>1282</v>
      </c>
      <c r="I1603">
        <f>MONTH(Table6[[#This Row],[Loan Date]])</f>
        <v>10</v>
      </c>
      <c r="J1603" t="str">
        <f>_xlfn.XLOOKUP(Table6[[#This Row],[Numeric Month]],$N$5:$N$11,$O$5:$O$11)</f>
        <v>Oct</v>
      </c>
      <c r="K1603" t="str">
        <f>_xlfn.XLOOKUP(Table6[[#This Row],[Loan Date]],$Q$5:$Q$152,$R$5:$R$152)</f>
        <v>Tuesday</v>
      </c>
      <c r="L1603" t="str">
        <f>_xlfn.XLOOKUP(Table6[[#This Row],[Loan Date]],$Q$5:$Q$152,$S$5:$S$152)</f>
        <v>Week 3</v>
      </c>
    </row>
    <row r="1604" spans="1:12" x14ac:dyDescent="0.2">
      <c r="A1604" s="1">
        <v>44845</v>
      </c>
      <c r="B1604" t="s">
        <v>7</v>
      </c>
      <c r="C1604" s="1">
        <v>44852</v>
      </c>
      <c r="D1604" t="s">
        <v>696</v>
      </c>
      <c r="E1604" t="s">
        <v>9</v>
      </c>
      <c r="F1604" t="s">
        <v>8</v>
      </c>
      <c r="G1604" t="s">
        <v>1</v>
      </c>
      <c r="H1604" t="s">
        <v>1282</v>
      </c>
      <c r="I1604">
        <f>MONTH(Table6[[#This Row],[Loan Date]])</f>
        <v>10</v>
      </c>
      <c r="J1604" t="str">
        <f>_xlfn.XLOOKUP(Table6[[#This Row],[Numeric Month]],$N$5:$N$11,$O$5:$O$11)</f>
        <v>Oct</v>
      </c>
      <c r="K1604" t="str">
        <f>_xlfn.XLOOKUP(Table6[[#This Row],[Loan Date]],$Q$5:$Q$152,$R$5:$R$152)</f>
        <v>Tuesday</v>
      </c>
      <c r="L1604" t="str">
        <f>_xlfn.XLOOKUP(Table6[[#This Row],[Loan Date]],$Q$5:$Q$152,$S$5:$S$152)</f>
        <v>Week 3</v>
      </c>
    </row>
    <row r="1605" spans="1:12" x14ac:dyDescent="0.2">
      <c r="A1605" s="1">
        <v>44845</v>
      </c>
      <c r="B1605" t="s">
        <v>7</v>
      </c>
      <c r="C1605" s="1">
        <v>44852</v>
      </c>
      <c r="D1605" t="s">
        <v>1490</v>
      </c>
      <c r="E1605" t="s">
        <v>3</v>
      </c>
      <c r="F1605" t="s">
        <v>2</v>
      </c>
      <c r="G1605" t="s">
        <v>1</v>
      </c>
      <c r="H1605" t="s">
        <v>1282</v>
      </c>
      <c r="I1605">
        <f>MONTH(Table6[[#This Row],[Loan Date]])</f>
        <v>10</v>
      </c>
      <c r="J1605" t="str">
        <f>_xlfn.XLOOKUP(Table6[[#This Row],[Numeric Month]],$N$5:$N$11,$O$5:$O$11)</f>
        <v>Oct</v>
      </c>
      <c r="K1605" t="str">
        <f>_xlfn.XLOOKUP(Table6[[#This Row],[Loan Date]],$Q$5:$Q$152,$R$5:$R$152)</f>
        <v>Tuesday</v>
      </c>
      <c r="L1605" t="str">
        <f>_xlfn.XLOOKUP(Table6[[#This Row],[Loan Date]],$Q$5:$Q$152,$S$5:$S$152)</f>
        <v>Week 3</v>
      </c>
    </row>
    <row r="1606" spans="1:12" x14ac:dyDescent="0.2">
      <c r="A1606" s="1">
        <v>44845</v>
      </c>
      <c r="B1606" t="s">
        <v>5</v>
      </c>
      <c r="C1606" s="1">
        <v>44852</v>
      </c>
      <c r="D1606" t="s">
        <v>294</v>
      </c>
      <c r="E1606" t="s">
        <v>52</v>
      </c>
      <c r="F1606" t="s">
        <v>51</v>
      </c>
      <c r="G1606" t="s">
        <v>1</v>
      </c>
      <c r="H1606" t="s">
        <v>1282</v>
      </c>
      <c r="I1606">
        <f>MONTH(Table6[[#This Row],[Loan Date]])</f>
        <v>10</v>
      </c>
      <c r="J1606" t="str">
        <f>_xlfn.XLOOKUP(Table6[[#This Row],[Numeric Month]],$N$5:$N$11,$O$5:$O$11)</f>
        <v>Oct</v>
      </c>
      <c r="K1606" t="str">
        <f>_xlfn.XLOOKUP(Table6[[#This Row],[Loan Date]],$Q$5:$Q$152,$R$5:$R$152)</f>
        <v>Tuesday</v>
      </c>
      <c r="L1606" t="str">
        <f>_xlfn.XLOOKUP(Table6[[#This Row],[Loan Date]],$Q$5:$Q$152,$S$5:$S$152)</f>
        <v>Week 3</v>
      </c>
    </row>
    <row r="1607" spans="1:12" x14ac:dyDescent="0.2">
      <c r="A1607" s="1">
        <v>44845</v>
      </c>
      <c r="B1607" t="s">
        <v>5</v>
      </c>
      <c r="C1607" s="1">
        <v>44852</v>
      </c>
      <c r="D1607" t="s">
        <v>1301</v>
      </c>
      <c r="E1607" t="s">
        <v>52</v>
      </c>
      <c r="F1607" t="s">
        <v>51</v>
      </c>
      <c r="G1607" t="s">
        <v>1</v>
      </c>
      <c r="H1607" t="s">
        <v>1282</v>
      </c>
      <c r="I1607">
        <f>MONTH(Table6[[#This Row],[Loan Date]])</f>
        <v>10</v>
      </c>
      <c r="J1607" t="str">
        <f>_xlfn.XLOOKUP(Table6[[#This Row],[Numeric Month]],$N$5:$N$11,$O$5:$O$11)</f>
        <v>Oct</v>
      </c>
      <c r="K1607" t="str">
        <f>_xlfn.XLOOKUP(Table6[[#This Row],[Loan Date]],$Q$5:$Q$152,$R$5:$R$152)</f>
        <v>Tuesday</v>
      </c>
      <c r="L1607" t="str">
        <f>_xlfn.XLOOKUP(Table6[[#This Row],[Loan Date]],$Q$5:$Q$152,$S$5:$S$152)</f>
        <v>Week 3</v>
      </c>
    </row>
    <row r="1608" spans="1:12" x14ac:dyDescent="0.2">
      <c r="A1608" s="1">
        <v>44845</v>
      </c>
      <c r="B1608" t="s">
        <v>5</v>
      </c>
      <c r="C1608" s="1">
        <v>44852</v>
      </c>
      <c r="D1608" t="s">
        <v>478</v>
      </c>
      <c r="E1608" t="s">
        <v>9</v>
      </c>
      <c r="F1608" t="s">
        <v>8</v>
      </c>
      <c r="G1608" t="s">
        <v>1</v>
      </c>
      <c r="H1608" t="s">
        <v>1282</v>
      </c>
      <c r="I1608">
        <f>MONTH(Table6[[#This Row],[Loan Date]])</f>
        <v>10</v>
      </c>
      <c r="J1608" t="str">
        <f>_xlfn.XLOOKUP(Table6[[#This Row],[Numeric Month]],$N$5:$N$11,$O$5:$O$11)</f>
        <v>Oct</v>
      </c>
      <c r="K1608" t="str">
        <f>_xlfn.XLOOKUP(Table6[[#This Row],[Loan Date]],$Q$5:$Q$152,$R$5:$R$152)</f>
        <v>Tuesday</v>
      </c>
      <c r="L1608" t="str">
        <f>_xlfn.XLOOKUP(Table6[[#This Row],[Loan Date]],$Q$5:$Q$152,$S$5:$S$152)</f>
        <v>Week 3</v>
      </c>
    </row>
    <row r="1609" spans="1:12" x14ac:dyDescent="0.2">
      <c r="A1609" s="1">
        <v>44845</v>
      </c>
      <c r="B1609" t="s">
        <v>5</v>
      </c>
      <c r="C1609" s="1">
        <v>44852</v>
      </c>
      <c r="D1609" t="s">
        <v>1436</v>
      </c>
      <c r="E1609" t="s">
        <v>52</v>
      </c>
      <c r="F1609" t="s">
        <v>51</v>
      </c>
      <c r="G1609" t="s">
        <v>1</v>
      </c>
      <c r="H1609" t="s">
        <v>1282</v>
      </c>
      <c r="I1609">
        <f>MONTH(Table6[[#This Row],[Loan Date]])</f>
        <v>10</v>
      </c>
      <c r="J1609" t="str">
        <f>_xlfn.XLOOKUP(Table6[[#This Row],[Numeric Month]],$N$5:$N$11,$O$5:$O$11)</f>
        <v>Oct</v>
      </c>
      <c r="K1609" t="str">
        <f>_xlfn.XLOOKUP(Table6[[#This Row],[Loan Date]],$Q$5:$Q$152,$R$5:$R$152)</f>
        <v>Tuesday</v>
      </c>
      <c r="L1609" t="str">
        <f>_xlfn.XLOOKUP(Table6[[#This Row],[Loan Date]],$Q$5:$Q$152,$S$5:$S$152)</f>
        <v>Week 3</v>
      </c>
    </row>
    <row r="1610" spans="1:12" x14ac:dyDescent="0.2">
      <c r="A1610" s="1">
        <v>44845</v>
      </c>
      <c r="B1610" t="s">
        <v>5</v>
      </c>
      <c r="C1610" s="1">
        <v>44852</v>
      </c>
      <c r="D1610" t="s">
        <v>166</v>
      </c>
      <c r="E1610" t="s">
        <v>52</v>
      </c>
      <c r="F1610" t="s">
        <v>51</v>
      </c>
      <c r="G1610" t="s">
        <v>1</v>
      </c>
      <c r="H1610" t="s">
        <v>1282</v>
      </c>
      <c r="I1610">
        <f>MONTH(Table6[[#This Row],[Loan Date]])</f>
        <v>10</v>
      </c>
      <c r="J1610" t="str">
        <f>_xlfn.XLOOKUP(Table6[[#This Row],[Numeric Month]],$N$5:$N$11,$O$5:$O$11)</f>
        <v>Oct</v>
      </c>
      <c r="K1610" t="str">
        <f>_xlfn.XLOOKUP(Table6[[#This Row],[Loan Date]],$Q$5:$Q$152,$R$5:$R$152)</f>
        <v>Tuesday</v>
      </c>
      <c r="L1610" t="str">
        <f>_xlfn.XLOOKUP(Table6[[#This Row],[Loan Date]],$Q$5:$Q$152,$S$5:$S$152)</f>
        <v>Week 3</v>
      </c>
    </row>
    <row r="1611" spans="1:12" x14ac:dyDescent="0.2">
      <c r="A1611" s="1">
        <v>44845</v>
      </c>
      <c r="B1611" t="s">
        <v>5</v>
      </c>
      <c r="C1611" s="1">
        <v>44852</v>
      </c>
      <c r="D1611" t="s">
        <v>510</v>
      </c>
      <c r="E1611" t="s">
        <v>52</v>
      </c>
      <c r="F1611" t="s">
        <v>51</v>
      </c>
      <c r="G1611" t="s">
        <v>1</v>
      </c>
      <c r="H1611" t="s">
        <v>1282</v>
      </c>
      <c r="I1611">
        <f>MONTH(Table6[[#This Row],[Loan Date]])</f>
        <v>10</v>
      </c>
      <c r="J1611" t="str">
        <f>_xlfn.XLOOKUP(Table6[[#This Row],[Numeric Month]],$N$5:$N$11,$O$5:$O$11)</f>
        <v>Oct</v>
      </c>
      <c r="K1611" t="str">
        <f>_xlfn.XLOOKUP(Table6[[#This Row],[Loan Date]],$Q$5:$Q$152,$R$5:$R$152)</f>
        <v>Tuesday</v>
      </c>
      <c r="L1611" t="str">
        <f>_xlfn.XLOOKUP(Table6[[#This Row],[Loan Date]],$Q$5:$Q$152,$S$5:$S$152)</f>
        <v>Week 3</v>
      </c>
    </row>
    <row r="1612" spans="1:12" x14ac:dyDescent="0.2">
      <c r="A1612" s="1">
        <v>44845</v>
      </c>
      <c r="B1612" t="s">
        <v>5</v>
      </c>
      <c r="C1612" s="1">
        <v>44845</v>
      </c>
      <c r="D1612" t="s">
        <v>921</v>
      </c>
      <c r="E1612" t="s">
        <v>162</v>
      </c>
      <c r="F1612" t="s">
        <v>162</v>
      </c>
      <c r="G1612" t="s">
        <v>11</v>
      </c>
      <c r="H1612" t="s">
        <v>1282</v>
      </c>
      <c r="I1612">
        <f>MONTH(Table6[[#This Row],[Loan Date]])</f>
        <v>10</v>
      </c>
      <c r="J1612" t="str">
        <f>_xlfn.XLOOKUP(Table6[[#This Row],[Numeric Month]],$N$5:$N$11,$O$5:$O$11)</f>
        <v>Oct</v>
      </c>
      <c r="K1612" t="str">
        <f>_xlfn.XLOOKUP(Table6[[#This Row],[Loan Date]],$Q$5:$Q$152,$R$5:$R$152)</f>
        <v>Tuesday</v>
      </c>
      <c r="L1612" t="str">
        <f>_xlfn.XLOOKUP(Table6[[#This Row],[Loan Date]],$Q$5:$Q$152,$S$5:$S$152)</f>
        <v>Week 3</v>
      </c>
    </row>
    <row r="1613" spans="1:12" x14ac:dyDescent="0.2">
      <c r="A1613" s="1">
        <v>44845</v>
      </c>
      <c r="B1613" t="s">
        <v>5</v>
      </c>
      <c r="C1613" s="1">
        <v>44852</v>
      </c>
      <c r="D1613" t="s">
        <v>1513</v>
      </c>
      <c r="E1613" t="s">
        <v>52</v>
      </c>
      <c r="F1613" t="s">
        <v>51</v>
      </c>
      <c r="G1613" t="s">
        <v>1</v>
      </c>
      <c r="H1613" t="s">
        <v>1282</v>
      </c>
      <c r="I1613">
        <f>MONTH(Table6[[#This Row],[Loan Date]])</f>
        <v>10</v>
      </c>
      <c r="J1613" t="str">
        <f>_xlfn.XLOOKUP(Table6[[#This Row],[Numeric Month]],$N$5:$N$11,$O$5:$O$11)</f>
        <v>Oct</v>
      </c>
      <c r="K1613" t="str">
        <f>_xlfn.XLOOKUP(Table6[[#This Row],[Loan Date]],$Q$5:$Q$152,$R$5:$R$152)</f>
        <v>Tuesday</v>
      </c>
      <c r="L1613" t="str">
        <f>_xlfn.XLOOKUP(Table6[[#This Row],[Loan Date]],$Q$5:$Q$152,$S$5:$S$152)</f>
        <v>Week 3</v>
      </c>
    </row>
    <row r="1614" spans="1:12" x14ac:dyDescent="0.2">
      <c r="A1614" s="1">
        <v>44845</v>
      </c>
      <c r="B1614" t="s">
        <v>5</v>
      </c>
      <c r="C1614" s="1">
        <v>44852</v>
      </c>
      <c r="D1614" t="s">
        <v>281</v>
      </c>
      <c r="E1614" t="s">
        <v>52</v>
      </c>
      <c r="F1614" t="s">
        <v>51</v>
      </c>
      <c r="G1614" t="s">
        <v>1</v>
      </c>
      <c r="H1614" t="s">
        <v>1282</v>
      </c>
      <c r="I1614">
        <f>MONTH(Table6[[#This Row],[Loan Date]])</f>
        <v>10</v>
      </c>
      <c r="J1614" t="str">
        <f>_xlfn.XLOOKUP(Table6[[#This Row],[Numeric Month]],$N$5:$N$11,$O$5:$O$11)</f>
        <v>Oct</v>
      </c>
      <c r="K1614" t="str">
        <f>_xlfn.XLOOKUP(Table6[[#This Row],[Loan Date]],$Q$5:$Q$152,$R$5:$R$152)</f>
        <v>Tuesday</v>
      </c>
      <c r="L1614" t="str">
        <f>_xlfn.XLOOKUP(Table6[[#This Row],[Loan Date]],$Q$5:$Q$152,$S$5:$S$152)</f>
        <v>Week 3</v>
      </c>
    </row>
    <row r="1615" spans="1:12" x14ac:dyDescent="0.2">
      <c r="A1615" s="1">
        <v>44845</v>
      </c>
      <c r="B1615" t="s">
        <v>7</v>
      </c>
      <c r="C1615" s="1">
        <v>44845</v>
      </c>
      <c r="D1615" t="s">
        <v>917</v>
      </c>
      <c r="E1615" t="s">
        <v>37</v>
      </c>
      <c r="F1615" t="s">
        <v>37</v>
      </c>
      <c r="G1615" t="s">
        <v>20</v>
      </c>
      <c r="H1615" t="s">
        <v>1282</v>
      </c>
      <c r="I1615">
        <f>MONTH(Table6[[#This Row],[Loan Date]])</f>
        <v>10</v>
      </c>
      <c r="J1615" t="str">
        <f>_xlfn.XLOOKUP(Table6[[#This Row],[Numeric Month]],$N$5:$N$11,$O$5:$O$11)</f>
        <v>Oct</v>
      </c>
      <c r="K1615" t="str">
        <f>_xlfn.XLOOKUP(Table6[[#This Row],[Loan Date]],$Q$5:$Q$152,$R$5:$R$152)</f>
        <v>Tuesday</v>
      </c>
      <c r="L1615" t="str">
        <f>_xlfn.XLOOKUP(Table6[[#This Row],[Loan Date]],$Q$5:$Q$152,$S$5:$S$152)</f>
        <v>Week 3</v>
      </c>
    </row>
    <row r="1616" spans="1:12" x14ac:dyDescent="0.2">
      <c r="A1616" s="1">
        <v>44845</v>
      </c>
      <c r="B1616" t="s">
        <v>5</v>
      </c>
      <c r="C1616" s="1">
        <v>44852</v>
      </c>
      <c r="D1616" t="s">
        <v>1512</v>
      </c>
      <c r="E1616" t="s">
        <v>52</v>
      </c>
      <c r="F1616" t="s">
        <v>51</v>
      </c>
      <c r="G1616" t="s">
        <v>1</v>
      </c>
      <c r="H1616" t="s">
        <v>1282</v>
      </c>
      <c r="I1616">
        <f>MONTH(Table6[[#This Row],[Loan Date]])</f>
        <v>10</v>
      </c>
      <c r="J1616" t="str">
        <f>_xlfn.XLOOKUP(Table6[[#This Row],[Numeric Month]],$N$5:$N$11,$O$5:$O$11)</f>
        <v>Oct</v>
      </c>
      <c r="K1616" t="str">
        <f>_xlfn.XLOOKUP(Table6[[#This Row],[Loan Date]],$Q$5:$Q$152,$R$5:$R$152)</f>
        <v>Tuesday</v>
      </c>
      <c r="L1616" t="str">
        <f>_xlfn.XLOOKUP(Table6[[#This Row],[Loan Date]],$Q$5:$Q$152,$S$5:$S$152)</f>
        <v>Week 3</v>
      </c>
    </row>
    <row r="1617" spans="1:12" x14ac:dyDescent="0.2">
      <c r="A1617" s="1">
        <v>44845</v>
      </c>
      <c r="B1617" t="s">
        <v>5</v>
      </c>
      <c r="C1617" s="1">
        <v>44852</v>
      </c>
      <c r="D1617" t="s">
        <v>528</v>
      </c>
      <c r="E1617" t="s">
        <v>52</v>
      </c>
      <c r="F1617" t="s">
        <v>51</v>
      </c>
      <c r="G1617" t="s">
        <v>1</v>
      </c>
      <c r="H1617" t="s">
        <v>1282</v>
      </c>
      <c r="I1617">
        <f>MONTH(Table6[[#This Row],[Loan Date]])</f>
        <v>10</v>
      </c>
      <c r="J1617" t="str">
        <f>_xlfn.XLOOKUP(Table6[[#This Row],[Numeric Month]],$N$5:$N$11,$O$5:$O$11)</f>
        <v>Oct</v>
      </c>
      <c r="K1617" t="str">
        <f>_xlfn.XLOOKUP(Table6[[#This Row],[Loan Date]],$Q$5:$Q$152,$R$5:$R$152)</f>
        <v>Tuesday</v>
      </c>
      <c r="L1617" t="str">
        <f>_xlfn.XLOOKUP(Table6[[#This Row],[Loan Date]],$Q$5:$Q$152,$S$5:$S$152)</f>
        <v>Week 3</v>
      </c>
    </row>
    <row r="1618" spans="1:12" x14ac:dyDescent="0.2">
      <c r="A1618" s="1">
        <v>44845</v>
      </c>
      <c r="B1618" t="s">
        <v>5</v>
      </c>
      <c r="C1618" s="1">
        <v>44852</v>
      </c>
      <c r="D1618" t="s">
        <v>1325</v>
      </c>
      <c r="E1618" t="s">
        <v>52</v>
      </c>
      <c r="F1618" t="s">
        <v>51</v>
      </c>
      <c r="G1618" t="s">
        <v>1</v>
      </c>
      <c r="H1618" t="s">
        <v>1282</v>
      </c>
      <c r="I1618">
        <f>MONTH(Table6[[#This Row],[Loan Date]])</f>
        <v>10</v>
      </c>
      <c r="J1618" t="str">
        <f>_xlfn.XLOOKUP(Table6[[#This Row],[Numeric Month]],$N$5:$N$11,$O$5:$O$11)</f>
        <v>Oct</v>
      </c>
      <c r="K1618" t="str">
        <f>_xlfn.XLOOKUP(Table6[[#This Row],[Loan Date]],$Q$5:$Q$152,$R$5:$R$152)</f>
        <v>Tuesday</v>
      </c>
      <c r="L1618" t="str">
        <f>_xlfn.XLOOKUP(Table6[[#This Row],[Loan Date]],$Q$5:$Q$152,$S$5:$S$152)</f>
        <v>Week 3</v>
      </c>
    </row>
    <row r="1619" spans="1:12" x14ac:dyDescent="0.2">
      <c r="A1619" s="1">
        <v>44845</v>
      </c>
      <c r="B1619" t="s">
        <v>5</v>
      </c>
      <c r="C1619" s="1">
        <v>44852</v>
      </c>
      <c r="D1619" t="s">
        <v>1511</v>
      </c>
      <c r="E1619" t="s">
        <v>1511</v>
      </c>
      <c r="F1619" t="s">
        <v>37</v>
      </c>
      <c r="G1619" t="s">
        <v>20</v>
      </c>
      <c r="H1619" t="s">
        <v>1282</v>
      </c>
      <c r="I1619">
        <f>MONTH(Table6[[#This Row],[Loan Date]])</f>
        <v>10</v>
      </c>
      <c r="J1619" t="str">
        <f>_xlfn.XLOOKUP(Table6[[#This Row],[Numeric Month]],$N$5:$N$11,$O$5:$O$11)</f>
        <v>Oct</v>
      </c>
      <c r="K1619" t="str">
        <f>_xlfn.XLOOKUP(Table6[[#This Row],[Loan Date]],$Q$5:$Q$152,$R$5:$R$152)</f>
        <v>Tuesday</v>
      </c>
      <c r="L1619" t="str">
        <f>_xlfn.XLOOKUP(Table6[[#This Row],[Loan Date]],$Q$5:$Q$152,$S$5:$S$152)</f>
        <v>Week 3</v>
      </c>
    </row>
    <row r="1620" spans="1:12" x14ac:dyDescent="0.2">
      <c r="A1620" s="1">
        <v>44845</v>
      </c>
      <c r="B1620" t="s">
        <v>5</v>
      </c>
      <c r="C1620" s="1">
        <v>44852</v>
      </c>
      <c r="D1620" t="s">
        <v>540</v>
      </c>
      <c r="E1620" t="s">
        <v>52</v>
      </c>
      <c r="F1620" t="s">
        <v>51</v>
      </c>
      <c r="G1620" t="s">
        <v>1</v>
      </c>
      <c r="H1620" t="s">
        <v>1282</v>
      </c>
      <c r="I1620">
        <f>MONTH(Table6[[#This Row],[Loan Date]])</f>
        <v>10</v>
      </c>
      <c r="J1620" t="str">
        <f>_xlfn.XLOOKUP(Table6[[#This Row],[Numeric Month]],$N$5:$N$11,$O$5:$O$11)</f>
        <v>Oct</v>
      </c>
      <c r="K1620" t="str">
        <f>_xlfn.XLOOKUP(Table6[[#This Row],[Loan Date]],$Q$5:$Q$152,$R$5:$R$152)</f>
        <v>Tuesday</v>
      </c>
      <c r="L1620" t="str">
        <f>_xlfn.XLOOKUP(Table6[[#This Row],[Loan Date]],$Q$5:$Q$152,$S$5:$S$152)</f>
        <v>Week 3</v>
      </c>
    </row>
    <row r="1621" spans="1:12" x14ac:dyDescent="0.2">
      <c r="A1621" s="1">
        <v>44845</v>
      </c>
      <c r="B1621" t="s">
        <v>5</v>
      </c>
      <c r="C1621" s="1">
        <v>44852</v>
      </c>
      <c r="D1621" t="s">
        <v>1359</v>
      </c>
      <c r="E1621" t="s">
        <v>204</v>
      </c>
      <c r="F1621" t="s">
        <v>2</v>
      </c>
      <c r="G1621" t="s">
        <v>1</v>
      </c>
      <c r="H1621" t="s">
        <v>1282</v>
      </c>
      <c r="I1621">
        <f>MONTH(Table6[[#This Row],[Loan Date]])</f>
        <v>10</v>
      </c>
      <c r="J1621" t="str">
        <f>_xlfn.XLOOKUP(Table6[[#This Row],[Numeric Month]],$N$5:$N$11,$O$5:$O$11)</f>
        <v>Oct</v>
      </c>
      <c r="K1621" t="str">
        <f>_xlfn.XLOOKUP(Table6[[#This Row],[Loan Date]],$Q$5:$Q$152,$R$5:$R$152)</f>
        <v>Tuesday</v>
      </c>
      <c r="L1621" t="str">
        <f>_xlfn.XLOOKUP(Table6[[#This Row],[Loan Date]],$Q$5:$Q$152,$S$5:$S$152)</f>
        <v>Week 3</v>
      </c>
    </row>
    <row r="1622" spans="1:12" x14ac:dyDescent="0.2">
      <c r="A1622" s="1">
        <v>44845</v>
      </c>
      <c r="B1622" t="s">
        <v>7</v>
      </c>
      <c r="C1622" s="1">
        <v>44845</v>
      </c>
      <c r="D1622" t="s">
        <v>996</v>
      </c>
      <c r="E1622" t="s">
        <v>168</v>
      </c>
      <c r="F1622" t="s">
        <v>168</v>
      </c>
      <c r="G1622" t="s">
        <v>20</v>
      </c>
      <c r="H1622" t="s">
        <v>1282</v>
      </c>
      <c r="I1622">
        <f>MONTH(Table6[[#This Row],[Loan Date]])</f>
        <v>10</v>
      </c>
      <c r="J1622" t="str">
        <f>_xlfn.XLOOKUP(Table6[[#This Row],[Numeric Month]],$N$5:$N$11,$O$5:$O$11)</f>
        <v>Oct</v>
      </c>
      <c r="K1622" t="str">
        <f>_xlfn.XLOOKUP(Table6[[#This Row],[Loan Date]],$Q$5:$Q$152,$R$5:$R$152)</f>
        <v>Tuesday</v>
      </c>
      <c r="L1622" t="str">
        <f>_xlfn.XLOOKUP(Table6[[#This Row],[Loan Date]],$Q$5:$Q$152,$S$5:$S$152)</f>
        <v>Week 3</v>
      </c>
    </row>
    <row r="1623" spans="1:12" x14ac:dyDescent="0.2">
      <c r="A1623" s="1">
        <v>44845</v>
      </c>
      <c r="B1623" t="s">
        <v>5</v>
      </c>
      <c r="C1623" s="1">
        <v>44852</v>
      </c>
      <c r="D1623" t="s">
        <v>1320</v>
      </c>
      <c r="E1623" t="s">
        <v>52</v>
      </c>
      <c r="F1623" t="s">
        <v>51</v>
      </c>
      <c r="G1623" t="s">
        <v>1</v>
      </c>
      <c r="H1623" t="s">
        <v>1282</v>
      </c>
      <c r="I1623">
        <f>MONTH(Table6[[#This Row],[Loan Date]])</f>
        <v>10</v>
      </c>
      <c r="J1623" t="str">
        <f>_xlfn.XLOOKUP(Table6[[#This Row],[Numeric Month]],$N$5:$N$11,$O$5:$O$11)</f>
        <v>Oct</v>
      </c>
      <c r="K1623" t="str">
        <f>_xlfn.XLOOKUP(Table6[[#This Row],[Loan Date]],$Q$5:$Q$152,$R$5:$R$152)</f>
        <v>Tuesday</v>
      </c>
      <c r="L1623" t="str">
        <f>_xlfn.XLOOKUP(Table6[[#This Row],[Loan Date]],$Q$5:$Q$152,$S$5:$S$152)</f>
        <v>Week 3</v>
      </c>
    </row>
    <row r="1624" spans="1:12" x14ac:dyDescent="0.2">
      <c r="A1624" s="1">
        <v>44845</v>
      </c>
      <c r="B1624" t="s">
        <v>5</v>
      </c>
      <c r="C1624" s="1">
        <v>44852</v>
      </c>
      <c r="D1624" t="s">
        <v>102</v>
      </c>
      <c r="E1624" t="s">
        <v>52</v>
      </c>
      <c r="F1624" t="s">
        <v>51</v>
      </c>
      <c r="G1624" t="s">
        <v>1</v>
      </c>
      <c r="H1624" t="s">
        <v>1282</v>
      </c>
      <c r="I1624">
        <f>MONTH(Table6[[#This Row],[Loan Date]])</f>
        <v>10</v>
      </c>
      <c r="J1624" t="str">
        <f>_xlfn.XLOOKUP(Table6[[#This Row],[Numeric Month]],$N$5:$N$11,$O$5:$O$11)</f>
        <v>Oct</v>
      </c>
      <c r="K1624" t="str">
        <f>_xlfn.XLOOKUP(Table6[[#This Row],[Loan Date]],$Q$5:$Q$152,$R$5:$R$152)</f>
        <v>Tuesday</v>
      </c>
      <c r="L1624" t="str">
        <f>_xlfn.XLOOKUP(Table6[[#This Row],[Loan Date]],$Q$5:$Q$152,$S$5:$S$152)</f>
        <v>Week 3</v>
      </c>
    </row>
    <row r="1625" spans="1:12" x14ac:dyDescent="0.2">
      <c r="A1625" s="1">
        <v>44845</v>
      </c>
      <c r="B1625" t="s">
        <v>5</v>
      </c>
      <c r="C1625" s="1">
        <v>44852</v>
      </c>
      <c r="D1625" t="s">
        <v>450</v>
      </c>
      <c r="E1625" t="s">
        <v>52</v>
      </c>
      <c r="F1625" t="s">
        <v>51</v>
      </c>
      <c r="G1625" t="s">
        <v>1</v>
      </c>
      <c r="H1625" t="s">
        <v>1282</v>
      </c>
      <c r="I1625">
        <f>MONTH(Table6[[#This Row],[Loan Date]])</f>
        <v>10</v>
      </c>
      <c r="J1625" t="str">
        <f>_xlfn.XLOOKUP(Table6[[#This Row],[Numeric Month]],$N$5:$N$11,$O$5:$O$11)</f>
        <v>Oct</v>
      </c>
      <c r="K1625" t="str">
        <f>_xlfn.XLOOKUP(Table6[[#This Row],[Loan Date]],$Q$5:$Q$152,$R$5:$R$152)</f>
        <v>Tuesday</v>
      </c>
      <c r="L1625" t="str">
        <f>_xlfn.XLOOKUP(Table6[[#This Row],[Loan Date]],$Q$5:$Q$152,$S$5:$S$152)</f>
        <v>Week 3</v>
      </c>
    </row>
    <row r="1626" spans="1:12" x14ac:dyDescent="0.2">
      <c r="A1626" s="1">
        <v>44845</v>
      </c>
      <c r="B1626" t="s">
        <v>5</v>
      </c>
      <c r="C1626" s="1">
        <v>44852</v>
      </c>
      <c r="D1626" t="s">
        <v>953</v>
      </c>
      <c r="E1626" t="s">
        <v>52</v>
      </c>
      <c r="F1626" t="s">
        <v>51</v>
      </c>
      <c r="G1626" t="s">
        <v>1</v>
      </c>
      <c r="H1626" t="s">
        <v>1282</v>
      </c>
      <c r="I1626">
        <f>MONTH(Table6[[#This Row],[Loan Date]])</f>
        <v>10</v>
      </c>
      <c r="J1626" t="str">
        <f>_xlfn.XLOOKUP(Table6[[#This Row],[Numeric Month]],$N$5:$N$11,$O$5:$O$11)</f>
        <v>Oct</v>
      </c>
      <c r="K1626" t="str">
        <f>_xlfn.XLOOKUP(Table6[[#This Row],[Loan Date]],$Q$5:$Q$152,$R$5:$R$152)</f>
        <v>Tuesday</v>
      </c>
      <c r="L1626" t="str">
        <f>_xlfn.XLOOKUP(Table6[[#This Row],[Loan Date]],$Q$5:$Q$152,$S$5:$S$152)</f>
        <v>Week 3</v>
      </c>
    </row>
    <row r="1627" spans="1:12" x14ac:dyDescent="0.2">
      <c r="A1627" s="1">
        <v>44845</v>
      </c>
      <c r="B1627" t="s">
        <v>5</v>
      </c>
      <c r="C1627" s="1">
        <v>44845</v>
      </c>
      <c r="D1627" t="s">
        <v>171</v>
      </c>
      <c r="E1627" t="s">
        <v>23</v>
      </c>
      <c r="F1627" t="s">
        <v>23</v>
      </c>
      <c r="G1627" t="s">
        <v>20</v>
      </c>
      <c r="H1627" t="s">
        <v>1282</v>
      </c>
      <c r="I1627">
        <f>MONTH(Table6[[#This Row],[Loan Date]])</f>
        <v>10</v>
      </c>
      <c r="J1627" t="str">
        <f>_xlfn.XLOOKUP(Table6[[#This Row],[Numeric Month]],$N$5:$N$11,$O$5:$O$11)</f>
        <v>Oct</v>
      </c>
      <c r="K1627" t="str">
        <f>_xlfn.XLOOKUP(Table6[[#This Row],[Loan Date]],$Q$5:$Q$152,$R$5:$R$152)</f>
        <v>Tuesday</v>
      </c>
      <c r="L1627" t="str">
        <f>_xlfn.XLOOKUP(Table6[[#This Row],[Loan Date]],$Q$5:$Q$152,$S$5:$S$152)</f>
        <v>Week 3</v>
      </c>
    </row>
    <row r="1628" spans="1:12" x14ac:dyDescent="0.2">
      <c r="A1628" s="1">
        <v>44845</v>
      </c>
      <c r="B1628" t="s">
        <v>5</v>
      </c>
      <c r="C1628" s="1">
        <v>44845</v>
      </c>
      <c r="D1628" t="s">
        <v>251</v>
      </c>
      <c r="E1628" t="s">
        <v>21</v>
      </c>
      <c r="F1628" t="s">
        <v>21</v>
      </c>
      <c r="G1628" t="s">
        <v>20</v>
      </c>
      <c r="H1628" t="s">
        <v>1282</v>
      </c>
      <c r="I1628">
        <f>MONTH(Table6[[#This Row],[Loan Date]])</f>
        <v>10</v>
      </c>
      <c r="J1628" t="str">
        <f>_xlfn.XLOOKUP(Table6[[#This Row],[Numeric Month]],$N$5:$N$11,$O$5:$O$11)</f>
        <v>Oct</v>
      </c>
      <c r="K1628" t="str">
        <f>_xlfn.XLOOKUP(Table6[[#This Row],[Loan Date]],$Q$5:$Q$152,$R$5:$R$152)</f>
        <v>Tuesday</v>
      </c>
      <c r="L1628" t="str">
        <f>_xlfn.XLOOKUP(Table6[[#This Row],[Loan Date]],$Q$5:$Q$152,$S$5:$S$152)</f>
        <v>Week 3</v>
      </c>
    </row>
    <row r="1629" spans="1:12" x14ac:dyDescent="0.2">
      <c r="A1629" s="1">
        <v>44845</v>
      </c>
      <c r="B1629" t="s">
        <v>7</v>
      </c>
      <c r="C1629" s="1">
        <v>44852</v>
      </c>
      <c r="D1629" t="s">
        <v>277</v>
      </c>
      <c r="E1629" t="s">
        <v>52</v>
      </c>
      <c r="F1629" t="s">
        <v>51</v>
      </c>
      <c r="G1629" t="s">
        <v>1</v>
      </c>
      <c r="H1629" t="s">
        <v>1282</v>
      </c>
      <c r="I1629">
        <f>MONTH(Table6[[#This Row],[Loan Date]])</f>
        <v>10</v>
      </c>
      <c r="J1629" t="str">
        <f>_xlfn.XLOOKUP(Table6[[#This Row],[Numeric Month]],$N$5:$N$11,$O$5:$O$11)</f>
        <v>Oct</v>
      </c>
      <c r="K1629" t="str">
        <f>_xlfn.XLOOKUP(Table6[[#This Row],[Loan Date]],$Q$5:$Q$152,$R$5:$R$152)</f>
        <v>Tuesday</v>
      </c>
      <c r="L1629" t="str">
        <f>_xlfn.XLOOKUP(Table6[[#This Row],[Loan Date]],$Q$5:$Q$152,$S$5:$S$152)</f>
        <v>Week 3</v>
      </c>
    </row>
    <row r="1630" spans="1:12" x14ac:dyDescent="0.2">
      <c r="A1630" s="1">
        <v>44845</v>
      </c>
      <c r="B1630" t="s">
        <v>5</v>
      </c>
      <c r="C1630" s="1">
        <v>44852</v>
      </c>
      <c r="D1630" t="s">
        <v>421</v>
      </c>
      <c r="E1630" t="s">
        <v>52</v>
      </c>
      <c r="F1630" t="s">
        <v>51</v>
      </c>
      <c r="G1630" t="s">
        <v>1</v>
      </c>
      <c r="H1630" t="s">
        <v>1282</v>
      </c>
      <c r="I1630">
        <f>MONTH(Table6[[#This Row],[Loan Date]])</f>
        <v>10</v>
      </c>
      <c r="J1630" t="str">
        <f>_xlfn.XLOOKUP(Table6[[#This Row],[Numeric Month]],$N$5:$N$11,$O$5:$O$11)</f>
        <v>Oct</v>
      </c>
      <c r="K1630" t="str">
        <f>_xlfn.XLOOKUP(Table6[[#This Row],[Loan Date]],$Q$5:$Q$152,$R$5:$R$152)</f>
        <v>Tuesday</v>
      </c>
      <c r="L1630" t="str">
        <f>_xlfn.XLOOKUP(Table6[[#This Row],[Loan Date]],$Q$5:$Q$152,$S$5:$S$152)</f>
        <v>Week 3</v>
      </c>
    </row>
    <row r="1631" spans="1:12" x14ac:dyDescent="0.2">
      <c r="A1631" s="1">
        <v>44845</v>
      </c>
      <c r="B1631" t="s">
        <v>5</v>
      </c>
      <c r="C1631" s="1">
        <v>44852</v>
      </c>
      <c r="D1631" t="s">
        <v>282</v>
      </c>
      <c r="E1631" t="s">
        <v>52</v>
      </c>
      <c r="F1631" t="s">
        <v>51</v>
      </c>
      <c r="G1631" t="s">
        <v>1</v>
      </c>
      <c r="H1631" t="s">
        <v>1282</v>
      </c>
      <c r="I1631">
        <f>MONTH(Table6[[#This Row],[Loan Date]])</f>
        <v>10</v>
      </c>
      <c r="J1631" t="str">
        <f>_xlfn.XLOOKUP(Table6[[#This Row],[Numeric Month]],$N$5:$N$11,$O$5:$O$11)</f>
        <v>Oct</v>
      </c>
      <c r="K1631" t="str">
        <f>_xlfn.XLOOKUP(Table6[[#This Row],[Loan Date]],$Q$5:$Q$152,$R$5:$R$152)</f>
        <v>Tuesday</v>
      </c>
      <c r="L1631" t="str">
        <f>_xlfn.XLOOKUP(Table6[[#This Row],[Loan Date]],$Q$5:$Q$152,$S$5:$S$152)</f>
        <v>Week 3</v>
      </c>
    </row>
    <row r="1632" spans="1:12" x14ac:dyDescent="0.2">
      <c r="A1632" s="1">
        <v>44845</v>
      </c>
      <c r="B1632" t="s">
        <v>5</v>
      </c>
      <c r="C1632" s="1">
        <v>44852</v>
      </c>
      <c r="D1632" t="s">
        <v>715</v>
      </c>
      <c r="E1632" t="s">
        <v>52</v>
      </c>
      <c r="F1632" t="s">
        <v>51</v>
      </c>
      <c r="G1632" t="s">
        <v>1</v>
      </c>
      <c r="H1632" t="s">
        <v>1282</v>
      </c>
      <c r="I1632">
        <f>MONTH(Table6[[#This Row],[Loan Date]])</f>
        <v>10</v>
      </c>
      <c r="J1632" t="str">
        <f>_xlfn.XLOOKUP(Table6[[#This Row],[Numeric Month]],$N$5:$N$11,$O$5:$O$11)</f>
        <v>Oct</v>
      </c>
      <c r="K1632" t="str">
        <f>_xlfn.XLOOKUP(Table6[[#This Row],[Loan Date]],$Q$5:$Q$152,$R$5:$R$152)</f>
        <v>Tuesday</v>
      </c>
      <c r="L1632" t="str">
        <f>_xlfn.XLOOKUP(Table6[[#This Row],[Loan Date]],$Q$5:$Q$152,$S$5:$S$152)</f>
        <v>Week 3</v>
      </c>
    </row>
    <row r="1633" spans="1:12" x14ac:dyDescent="0.2">
      <c r="A1633" s="1">
        <v>44845</v>
      </c>
      <c r="B1633" t="s">
        <v>5</v>
      </c>
      <c r="C1633" s="1">
        <v>44852</v>
      </c>
      <c r="D1633" t="s">
        <v>496</v>
      </c>
      <c r="E1633" t="s">
        <v>52</v>
      </c>
      <c r="F1633" t="s">
        <v>51</v>
      </c>
      <c r="G1633" t="s">
        <v>1</v>
      </c>
      <c r="H1633" t="s">
        <v>1282</v>
      </c>
      <c r="I1633">
        <f>MONTH(Table6[[#This Row],[Loan Date]])</f>
        <v>10</v>
      </c>
      <c r="J1633" t="str">
        <f>_xlfn.XLOOKUP(Table6[[#This Row],[Numeric Month]],$N$5:$N$11,$O$5:$O$11)</f>
        <v>Oct</v>
      </c>
      <c r="K1633" t="str">
        <f>_xlfn.XLOOKUP(Table6[[#This Row],[Loan Date]],$Q$5:$Q$152,$R$5:$R$152)</f>
        <v>Tuesday</v>
      </c>
      <c r="L1633" t="str">
        <f>_xlfn.XLOOKUP(Table6[[#This Row],[Loan Date]],$Q$5:$Q$152,$S$5:$S$152)</f>
        <v>Week 3</v>
      </c>
    </row>
    <row r="1634" spans="1:12" x14ac:dyDescent="0.2">
      <c r="A1634" s="1">
        <v>44845</v>
      </c>
      <c r="B1634" t="s">
        <v>5</v>
      </c>
      <c r="C1634" s="1">
        <v>44852</v>
      </c>
      <c r="D1634" t="s">
        <v>478</v>
      </c>
      <c r="E1634" t="s">
        <v>9</v>
      </c>
      <c r="F1634" t="s">
        <v>8</v>
      </c>
      <c r="G1634" t="s">
        <v>1</v>
      </c>
      <c r="H1634" t="s">
        <v>1282</v>
      </c>
      <c r="I1634">
        <f>MONTH(Table6[[#This Row],[Loan Date]])</f>
        <v>10</v>
      </c>
      <c r="J1634" t="str">
        <f>_xlfn.XLOOKUP(Table6[[#This Row],[Numeric Month]],$N$5:$N$11,$O$5:$O$11)</f>
        <v>Oct</v>
      </c>
      <c r="K1634" t="str">
        <f>_xlfn.XLOOKUP(Table6[[#This Row],[Loan Date]],$Q$5:$Q$152,$R$5:$R$152)</f>
        <v>Tuesday</v>
      </c>
      <c r="L1634" t="str">
        <f>_xlfn.XLOOKUP(Table6[[#This Row],[Loan Date]],$Q$5:$Q$152,$S$5:$S$152)</f>
        <v>Week 3</v>
      </c>
    </row>
    <row r="1635" spans="1:12" x14ac:dyDescent="0.2">
      <c r="A1635" s="1">
        <v>44846</v>
      </c>
      <c r="B1635" t="s">
        <v>5</v>
      </c>
      <c r="C1635" s="1">
        <v>44853</v>
      </c>
      <c r="D1635" t="s">
        <v>295</v>
      </c>
      <c r="E1635" t="s">
        <v>52</v>
      </c>
      <c r="F1635" t="s">
        <v>51</v>
      </c>
      <c r="G1635" t="s">
        <v>1</v>
      </c>
      <c r="H1635" t="s">
        <v>1282</v>
      </c>
      <c r="I1635">
        <f>MONTH(Table6[[#This Row],[Loan Date]])</f>
        <v>10</v>
      </c>
      <c r="J1635" t="str">
        <f>_xlfn.XLOOKUP(Table6[[#This Row],[Numeric Month]],$N$5:$N$11,$O$5:$O$11)</f>
        <v>Oct</v>
      </c>
      <c r="K1635" t="str">
        <f>_xlfn.XLOOKUP(Table6[[#This Row],[Loan Date]],$Q$5:$Q$152,$R$5:$R$152)</f>
        <v>Wednesday</v>
      </c>
      <c r="L1635" t="str">
        <f>_xlfn.XLOOKUP(Table6[[#This Row],[Loan Date]],$Q$5:$Q$152,$S$5:$S$152)</f>
        <v>Week 3</v>
      </c>
    </row>
    <row r="1636" spans="1:12" x14ac:dyDescent="0.2">
      <c r="A1636" s="1">
        <v>44846</v>
      </c>
      <c r="B1636" t="s">
        <v>5</v>
      </c>
      <c r="C1636" s="1">
        <v>44853</v>
      </c>
      <c r="D1636" t="s">
        <v>599</v>
      </c>
      <c r="E1636" t="s">
        <v>9</v>
      </c>
      <c r="F1636" t="s">
        <v>8</v>
      </c>
      <c r="G1636" t="s">
        <v>1</v>
      </c>
      <c r="H1636" t="s">
        <v>1282</v>
      </c>
      <c r="I1636">
        <f>MONTH(Table6[[#This Row],[Loan Date]])</f>
        <v>10</v>
      </c>
      <c r="J1636" t="str">
        <f>_xlfn.XLOOKUP(Table6[[#This Row],[Numeric Month]],$N$5:$N$11,$O$5:$O$11)</f>
        <v>Oct</v>
      </c>
      <c r="K1636" t="str">
        <f>_xlfn.XLOOKUP(Table6[[#This Row],[Loan Date]],$Q$5:$Q$152,$R$5:$R$152)</f>
        <v>Wednesday</v>
      </c>
      <c r="L1636" t="str">
        <f>_xlfn.XLOOKUP(Table6[[#This Row],[Loan Date]],$Q$5:$Q$152,$S$5:$S$152)</f>
        <v>Week 3</v>
      </c>
    </row>
    <row r="1637" spans="1:12" x14ac:dyDescent="0.2">
      <c r="A1637" s="1">
        <v>44846</v>
      </c>
      <c r="B1637" t="s">
        <v>7</v>
      </c>
      <c r="C1637" s="1">
        <v>44846</v>
      </c>
      <c r="D1637" t="s">
        <v>29</v>
      </c>
      <c r="E1637" t="s">
        <v>23</v>
      </c>
      <c r="F1637" t="s">
        <v>23</v>
      </c>
      <c r="G1637" t="s">
        <v>20</v>
      </c>
      <c r="H1637" t="s">
        <v>1282</v>
      </c>
      <c r="I1637">
        <f>MONTH(Table6[[#This Row],[Loan Date]])</f>
        <v>10</v>
      </c>
      <c r="J1637" t="str">
        <f>_xlfn.XLOOKUP(Table6[[#This Row],[Numeric Month]],$N$5:$N$11,$O$5:$O$11)</f>
        <v>Oct</v>
      </c>
      <c r="K1637" t="str">
        <f>_xlfn.XLOOKUP(Table6[[#This Row],[Loan Date]],$Q$5:$Q$152,$R$5:$R$152)</f>
        <v>Wednesday</v>
      </c>
      <c r="L1637" t="str">
        <f>_xlfn.XLOOKUP(Table6[[#This Row],[Loan Date]],$Q$5:$Q$152,$S$5:$S$152)</f>
        <v>Week 3</v>
      </c>
    </row>
    <row r="1638" spans="1:12" x14ac:dyDescent="0.2">
      <c r="A1638" s="1">
        <v>44846</v>
      </c>
      <c r="B1638" t="s">
        <v>7</v>
      </c>
      <c r="C1638" s="1">
        <v>44846</v>
      </c>
      <c r="D1638" t="s">
        <v>497</v>
      </c>
      <c r="E1638" t="s">
        <v>21</v>
      </c>
      <c r="F1638" t="s">
        <v>21</v>
      </c>
      <c r="G1638" t="s">
        <v>20</v>
      </c>
      <c r="H1638" t="s">
        <v>1282</v>
      </c>
      <c r="I1638">
        <f>MONTH(Table6[[#This Row],[Loan Date]])</f>
        <v>10</v>
      </c>
      <c r="J1638" t="str">
        <f>_xlfn.XLOOKUP(Table6[[#This Row],[Numeric Month]],$N$5:$N$11,$O$5:$O$11)</f>
        <v>Oct</v>
      </c>
      <c r="K1638" t="str">
        <f>_xlfn.XLOOKUP(Table6[[#This Row],[Loan Date]],$Q$5:$Q$152,$R$5:$R$152)</f>
        <v>Wednesday</v>
      </c>
      <c r="L1638" t="str">
        <f>_xlfn.XLOOKUP(Table6[[#This Row],[Loan Date]],$Q$5:$Q$152,$S$5:$S$152)</f>
        <v>Week 3</v>
      </c>
    </row>
    <row r="1639" spans="1:12" x14ac:dyDescent="0.2">
      <c r="A1639" s="1">
        <v>44846</v>
      </c>
      <c r="B1639" t="s">
        <v>5</v>
      </c>
      <c r="C1639" s="1">
        <v>44853</v>
      </c>
      <c r="D1639" t="s">
        <v>743</v>
      </c>
      <c r="E1639" t="s">
        <v>52</v>
      </c>
      <c r="F1639" t="s">
        <v>51</v>
      </c>
      <c r="G1639" t="s">
        <v>1</v>
      </c>
      <c r="H1639" t="s">
        <v>1282</v>
      </c>
      <c r="I1639">
        <f>MONTH(Table6[[#This Row],[Loan Date]])</f>
        <v>10</v>
      </c>
      <c r="J1639" t="str">
        <f>_xlfn.XLOOKUP(Table6[[#This Row],[Numeric Month]],$N$5:$N$11,$O$5:$O$11)</f>
        <v>Oct</v>
      </c>
      <c r="K1639" t="str">
        <f>_xlfn.XLOOKUP(Table6[[#This Row],[Loan Date]],$Q$5:$Q$152,$R$5:$R$152)</f>
        <v>Wednesday</v>
      </c>
      <c r="L1639" t="str">
        <f>_xlfn.XLOOKUP(Table6[[#This Row],[Loan Date]],$Q$5:$Q$152,$S$5:$S$152)</f>
        <v>Week 3</v>
      </c>
    </row>
    <row r="1640" spans="1:12" x14ac:dyDescent="0.2">
      <c r="A1640" s="1">
        <v>44846</v>
      </c>
      <c r="B1640" t="s">
        <v>5</v>
      </c>
      <c r="C1640" s="1">
        <v>44846</v>
      </c>
      <c r="D1640" t="s">
        <v>911</v>
      </c>
      <c r="E1640" t="s">
        <v>37</v>
      </c>
      <c r="F1640" t="s">
        <v>37</v>
      </c>
      <c r="G1640" t="s">
        <v>20</v>
      </c>
      <c r="H1640" t="s">
        <v>1282</v>
      </c>
      <c r="I1640">
        <f>MONTH(Table6[[#This Row],[Loan Date]])</f>
        <v>10</v>
      </c>
      <c r="J1640" t="str">
        <f>_xlfn.XLOOKUP(Table6[[#This Row],[Numeric Month]],$N$5:$N$11,$O$5:$O$11)</f>
        <v>Oct</v>
      </c>
      <c r="K1640" t="str">
        <f>_xlfn.XLOOKUP(Table6[[#This Row],[Loan Date]],$Q$5:$Q$152,$R$5:$R$152)</f>
        <v>Wednesday</v>
      </c>
      <c r="L1640" t="str">
        <f>_xlfn.XLOOKUP(Table6[[#This Row],[Loan Date]],$Q$5:$Q$152,$S$5:$S$152)</f>
        <v>Week 3</v>
      </c>
    </row>
    <row r="1641" spans="1:12" x14ac:dyDescent="0.2">
      <c r="A1641" s="1">
        <v>44846</v>
      </c>
      <c r="B1641" t="s">
        <v>5</v>
      </c>
      <c r="C1641" s="1">
        <v>44853</v>
      </c>
      <c r="D1641" t="s">
        <v>554</v>
      </c>
      <c r="E1641" t="s">
        <v>9</v>
      </c>
      <c r="F1641" t="s">
        <v>8</v>
      </c>
      <c r="G1641" t="s">
        <v>1</v>
      </c>
      <c r="H1641" t="s">
        <v>1282</v>
      </c>
      <c r="I1641">
        <f>MONTH(Table6[[#This Row],[Loan Date]])</f>
        <v>10</v>
      </c>
      <c r="J1641" t="str">
        <f>_xlfn.XLOOKUP(Table6[[#This Row],[Numeric Month]],$N$5:$N$11,$O$5:$O$11)</f>
        <v>Oct</v>
      </c>
      <c r="K1641" t="str">
        <f>_xlfn.XLOOKUP(Table6[[#This Row],[Loan Date]],$Q$5:$Q$152,$R$5:$R$152)</f>
        <v>Wednesday</v>
      </c>
      <c r="L1641" t="str">
        <f>_xlfn.XLOOKUP(Table6[[#This Row],[Loan Date]],$Q$5:$Q$152,$S$5:$S$152)</f>
        <v>Week 3</v>
      </c>
    </row>
    <row r="1642" spans="1:12" x14ac:dyDescent="0.2">
      <c r="A1642" s="1">
        <v>44846</v>
      </c>
      <c r="B1642" t="s">
        <v>7</v>
      </c>
      <c r="C1642" s="1">
        <v>44846</v>
      </c>
      <c r="D1642" t="s">
        <v>239</v>
      </c>
      <c r="E1642" t="s">
        <v>23</v>
      </c>
      <c r="F1642" t="s">
        <v>23</v>
      </c>
      <c r="G1642" t="s">
        <v>20</v>
      </c>
      <c r="H1642" t="s">
        <v>1282</v>
      </c>
      <c r="I1642">
        <f>MONTH(Table6[[#This Row],[Loan Date]])</f>
        <v>10</v>
      </c>
      <c r="J1642" t="str">
        <f>_xlfn.XLOOKUP(Table6[[#This Row],[Numeric Month]],$N$5:$N$11,$O$5:$O$11)</f>
        <v>Oct</v>
      </c>
      <c r="K1642" t="str">
        <f>_xlfn.XLOOKUP(Table6[[#This Row],[Loan Date]],$Q$5:$Q$152,$R$5:$R$152)</f>
        <v>Wednesday</v>
      </c>
      <c r="L1642" t="str">
        <f>_xlfn.XLOOKUP(Table6[[#This Row],[Loan Date]],$Q$5:$Q$152,$S$5:$S$152)</f>
        <v>Week 3</v>
      </c>
    </row>
    <row r="1643" spans="1:12" x14ac:dyDescent="0.2">
      <c r="A1643" s="1">
        <v>44846</v>
      </c>
      <c r="B1643" t="s">
        <v>7</v>
      </c>
      <c r="C1643" s="1">
        <v>44846</v>
      </c>
      <c r="D1643" t="s">
        <v>299</v>
      </c>
      <c r="E1643" t="s">
        <v>23</v>
      </c>
      <c r="F1643" t="s">
        <v>23</v>
      </c>
      <c r="G1643" t="s">
        <v>20</v>
      </c>
      <c r="H1643" t="s">
        <v>1282</v>
      </c>
      <c r="I1643">
        <f>MONTH(Table6[[#This Row],[Loan Date]])</f>
        <v>10</v>
      </c>
      <c r="J1643" t="str">
        <f>_xlfn.XLOOKUP(Table6[[#This Row],[Numeric Month]],$N$5:$N$11,$O$5:$O$11)</f>
        <v>Oct</v>
      </c>
      <c r="K1643" t="str">
        <f>_xlfn.XLOOKUP(Table6[[#This Row],[Loan Date]],$Q$5:$Q$152,$R$5:$R$152)</f>
        <v>Wednesday</v>
      </c>
      <c r="L1643" t="str">
        <f>_xlfn.XLOOKUP(Table6[[#This Row],[Loan Date]],$Q$5:$Q$152,$S$5:$S$152)</f>
        <v>Week 3</v>
      </c>
    </row>
    <row r="1644" spans="1:12" x14ac:dyDescent="0.2">
      <c r="A1644" s="1">
        <v>44846</v>
      </c>
      <c r="B1644" t="s">
        <v>7</v>
      </c>
      <c r="C1644" s="1">
        <v>44846</v>
      </c>
      <c r="D1644" t="s">
        <v>913</v>
      </c>
      <c r="E1644" t="s">
        <v>37</v>
      </c>
      <c r="F1644" t="s">
        <v>37</v>
      </c>
      <c r="G1644" t="s">
        <v>20</v>
      </c>
      <c r="H1644" t="s">
        <v>1282</v>
      </c>
      <c r="I1644">
        <f>MONTH(Table6[[#This Row],[Loan Date]])</f>
        <v>10</v>
      </c>
      <c r="J1644" t="str">
        <f>_xlfn.XLOOKUP(Table6[[#This Row],[Numeric Month]],$N$5:$N$11,$O$5:$O$11)</f>
        <v>Oct</v>
      </c>
      <c r="K1644" t="str">
        <f>_xlfn.XLOOKUP(Table6[[#This Row],[Loan Date]],$Q$5:$Q$152,$R$5:$R$152)</f>
        <v>Wednesday</v>
      </c>
      <c r="L1644" t="str">
        <f>_xlfn.XLOOKUP(Table6[[#This Row],[Loan Date]],$Q$5:$Q$152,$S$5:$S$152)</f>
        <v>Week 3</v>
      </c>
    </row>
    <row r="1645" spans="1:12" x14ac:dyDescent="0.2">
      <c r="A1645" s="1">
        <v>44846</v>
      </c>
      <c r="B1645" t="s">
        <v>5</v>
      </c>
      <c r="C1645" s="1">
        <v>44846</v>
      </c>
      <c r="D1645" t="s">
        <v>29</v>
      </c>
      <c r="E1645" t="s">
        <v>23</v>
      </c>
      <c r="F1645" t="s">
        <v>23</v>
      </c>
      <c r="G1645" t="s">
        <v>20</v>
      </c>
      <c r="H1645" t="s">
        <v>1282</v>
      </c>
      <c r="I1645">
        <f>MONTH(Table6[[#This Row],[Loan Date]])</f>
        <v>10</v>
      </c>
      <c r="J1645" t="str">
        <f>_xlfn.XLOOKUP(Table6[[#This Row],[Numeric Month]],$N$5:$N$11,$O$5:$O$11)</f>
        <v>Oct</v>
      </c>
      <c r="K1645" t="str">
        <f>_xlfn.XLOOKUP(Table6[[#This Row],[Loan Date]],$Q$5:$Q$152,$R$5:$R$152)</f>
        <v>Wednesday</v>
      </c>
      <c r="L1645" t="str">
        <f>_xlfn.XLOOKUP(Table6[[#This Row],[Loan Date]],$Q$5:$Q$152,$S$5:$S$152)</f>
        <v>Week 3</v>
      </c>
    </row>
    <row r="1646" spans="1:12" x14ac:dyDescent="0.2">
      <c r="A1646" s="1">
        <v>44846</v>
      </c>
      <c r="B1646" t="s">
        <v>5</v>
      </c>
      <c r="C1646" s="1">
        <v>44846</v>
      </c>
      <c r="D1646" t="s">
        <v>610</v>
      </c>
      <c r="E1646" t="s">
        <v>21</v>
      </c>
      <c r="F1646" t="s">
        <v>21</v>
      </c>
      <c r="G1646" t="s">
        <v>20</v>
      </c>
      <c r="H1646" t="s">
        <v>1282</v>
      </c>
      <c r="I1646">
        <f>MONTH(Table6[[#This Row],[Loan Date]])</f>
        <v>10</v>
      </c>
      <c r="J1646" t="str">
        <f>_xlfn.XLOOKUP(Table6[[#This Row],[Numeric Month]],$N$5:$N$11,$O$5:$O$11)</f>
        <v>Oct</v>
      </c>
      <c r="K1646" t="str">
        <f>_xlfn.XLOOKUP(Table6[[#This Row],[Loan Date]],$Q$5:$Q$152,$R$5:$R$152)</f>
        <v>Wednesday</v>
      </c>
      <c r="L1646" t="str">
        <f>_xlfn.XLOOKUP(Table6[[#This Row],[Loan Date]],$Q$5:$Q$152,$S$5:$S$152)</f>
        <v>Week 3</v>
      </c>
    </row>
    <row r="1647" spans="1:12" x14ac:dyDescent="0.2">
      <c r="A1647" s="1">
        <v>44846</v>
      </c>
      <c r="B1647" t="s">
        <v>5</v>
      </c>
      <c r="C1647" s="1">
        <v>44846</v>
      </c>
      <c r="D1647" t="s">
        <v>923</v>
      </c>
      <c r="E1647" t="s">
        <v>37</v>
      </c>
      <c r="F1647" t="s">
        <v>37</v>
      </c>
      <c r="G1647" t="s">
        <v>20</v>
      </c>
      <c r="H1647" t="s">
        <v>1282</v>
      </c>
      <c r="I1647">
        <f>MONTH(Table6[[#This Row],[Loan Date]])</f>
        <v>10</v>
      </c>
      <c r="J1647" t="str">
        <f>_xlfn.XLOOKUP(Table6[[#This Row],[Numeric Month]],$N$5:$N$11,$O$5:$O$11)</f>
        <v>Oct</v>
      </c>
      <c r="K1647" t="str">
        <f>_xlfn.XLOOKUP(Table6[[#This Row],[Loan Date]],$Q$5:$Q$152,$R$5:$R$152)</f>
        <v>Wednesday</v>
      </c>
      <c r="L1647" t="str">
        <f>_xlfn.XLOOKUP(Table6[[#This Row],[Loan Date]],$Q$5:$Q$152,$S$5:$S$152)</f>
        <v>Week 3</v>
      </c>
    </row>
    <row r="1648" spans="1:12" x14ac:dyDescent="0.2">
      <c r="A1648" s="1">
        <v>44846</v>
      </c>
      <c r="B1648" t="s">
        <v>5</v>
      </c>
      <c r="C1648" s="1">
        <v>44846</v>
      </c>
      <c r="D1648" t="s">
        <v>1510</v>
      </c>
      <c r="E1648" t="s">
        <v>49</v>
      </c>
      <c r="F1648" t="s">
        <v>49</v>
      </c>
      <c r="G1648" t="s">
        <v>20</v>
      </c>
      <c r="H1648" t="s">
        <v>1282</v>
      </c>
      <c r="I1648">
        <f>MONTH(Table6[[#This Row],[Loan Date]])</f>
        <v>10</v>
      </c>
      <c r="J1648" t="str">
        <f>_xlfn.XLOOKUP(Table6[[#This Row],[Numeric Month]],$N$5:$N$11,$O$5:$O$11)</f>
        <v>Oct</v>
      </c>
      <c r="K1648" t="str">
        <f>_xlfn.XLOOKUP(Table6[[#This Row],[Loan Date]],$Q$5:$Q$152,$R$5:$R$152)</f>
        <v>Wednesday</v>
      </c>
      <c r="L1648" t="str">
        <f>_xlfn.XLOOKUP(Table6[[#This Row],[Loan Date]],$Q$5:$Q$152,$S$5:$S$152)</f>
        <v>Week 3</v>
      </c>
    </row>
    <row r="1649" spans="1:12" x14ac:dyDescent="0.2">
      <c r="A1649" s="1">
        <v>44846</v>
      </c>
      <c r="B1649" t="s">
        <v>7</v>
      </c>
      <c r="C1649" s="1">
        <v>44846</v>
      </c>
      <c r="D1649" t="s">
        <v>915</v>
      </c>
      <c r="E1649" t="s">
        <v>37</v>
      </c>
      <c r="F1649" t="s">
        <v>37</v>
      </c>
      <c r="G1649" t="s">
        <v>20</v>
      </c>
      <c r="H1649" t="s">
        <v>1282</v>
      </c>
      <c r="I1649">
        <f>MONTH(Table6[[#This Row],[Loan Date]])</f>
        <v>10</v>
      </c>
      <c r="J1649" t="str">
        <f>_xlfn.XLOOKUP(Table6[[#This Row],[Numeric Month]],$N$5:$N$11,$O$5:$O$11)</f>
        <v>Oct</v>
      </c>
      <c r="K1649" t="str">
        <f>_xlfn.XLOOKUP(Table6[[#This Row],[Loan Date]],$Q$5:$Q$152,$R$5:$R$152)</f>
        <v>Wednesday</v>
      </c>
      <c r="L1649" t="str">
        <f>_xlfn.XLOOKUP(Table6[[#This Row],[Loan Date]],$Q$5:$Q$152,$S$5:$S$152)</f>
        <v>Week 3</v>
      </c>
    </row>
    <row r="1650" spans="1:12" x14ac:dyDescent="0.2">
      <c r="A1650" s="1">
        <v>44846</v>
      </c>
      <c r="B1650" t="s">
        <v>7</v>
      </c>
      <c r="C1650" s="1">
        <v>44846</v>
      </c>
      <c r="D1650" t="s">
        <v>164</v>
      </c>
      <c r="E1650" t="s">
        <v>65</v>
      </c>
      <c r="F1650" t="s">
        <v>65</v>
      </c>
      <c r="G1650" t="s">
        <v>20</v>
      </c>
      <c r="H1650" t="s">
        <v>1282</v>
      </c>
      <c r="I1650">
        <f>MONTH(Table6[[#This Row],[Loan Date]])</f>
        <v>10</v>
      </c>
      <c r="J1650" t="str">
        <f>_xlfn.XLOOKUP(Table6[[#This Row],[Numeric Month]],$N$5:$N$11,$O$5:$O$11)</f>
        <v>Oct</v>
      </c>
      <c r="K1650" t="str">
        <f>_xlfn.XLOOKUP(Table6[[#This Row],[Loan Date]],$Q$5:$Q$152,$R$5:$R$152)</f>
        <v>Wednesday</v>
      </c>
      <c r="L1650" t="str">
        <f>_xlfn.XLOOKUP(Table6[[#This Row],[Loan Date]],$Q$5:$Q$152,$S$5:$S$152)</f>
        <v>Week 3</v>
      </c>
    </row>
    <row r="1651" spans="1:12" x14ac:dyDescent="0.2">
      <c r="A1651" s="1">
        <v>44846</v>
      </c>
      <c r="B1651" t="s">
        <v>7</v>
      </c>
      <c r="C1651" s="1">
        <v>44853</v>
      </c>
      <c r="D1651" t="s">
        <v>1276</v>
      </c>
      <c r="E1651" t="s">
        <v>9</v>
      </c>
      <c r="F1651" t="s">
        <v>8</v>
      </c>
      <c r="G1651" t="s">
        <v>1</v>
      </c>
      <c r="H1651" t="s">
        <v>1282</v>
      </c>
      <c r="I1651">
        <f>MONTH(Table6[[#This Row],[Loan Date]])</f>
        <v>10</v>
      </c>
      <c r="J1651" t="str">
        <f>_xlfn.XLOOKUP(Table6[[#This Row],[Numeric Month]],$N$5:$N$11,$O$5:$O$11)</f>
        <v>Oct</v>
      </c>
      <c r="K1651" t="str">
        <f>_xlfn.XLOOKUP(Table6[[#This Row],[Loan Date]],$Q$5:$Q$152,$R$5:$R$152)</f>
        <v>Wednesday</v>
      </c>
      <c r="L1651" t="str">
        <f>_xlfn.XLOOKUP(Table6[[#This Row],[Loan Date]],$Q$5:$Q$152,$S$5:$S$152)</f>
        <v>Week 3</v>
      </c>
    </row>
    <row r="1652" spans="1:12" x14ac:dyDescent="0.2">
      <c r="A1652" s="1">
        <v>44846</v>
      </c>
      <c r="B1652" t="s">
        <v>5</v>
      </c>
      <c r="C1652" s="1">
        <v>44846</v>
      </c>
      <c r="D1652" t="s">
        <v>197</v>
      </c>
      <c r="E1652" t="s">
        <v>41</v>
      </c>
      <c r="F1652" t="s">
        <v>40</v>
      </c>
      <c r="G1652" t="s">
        <v>39</v>
      </c>
      <c r="H1652" t="s">
        <v>1282</v>
      </c>
      <c r="I1652">
        <f>MONTH(Table6[[#This Row],[Loan Date]])</f>
        <v>10</v>
      </c>
      <c r="J1652" t="str">
        <f>_xlfn.XLOOKUP(Table6[[#This Row],[Numeric Month]],$N$5:$N$11,$O$5:$O$11)</f>
        <v>Oct</v>
      </c>
      <c r="K1652" t="str">
        <f>_xlfn.XLOOKUP(Table6[[#This Row],[Loan Date]],$Q$5:$Q$152,$R$5:$R$152)</f>
        <v>Wednesday</v>
      </c>
      <c r="L1652" t="str">
        <f>_xlfn.XLOOKUP(Table6[[#This Row],[Loan Date]],$Q$5:$Q$152,$S$5:$S$152)</f>
        <v>Week 3</v>
      </c>
    </row>
    <row r="1653" spans="1:12" x14ac:dyDescent="0.2">
      <c r="A1653" s="1">
        <v>44846</v>
      </c>
      <c r="B1653" t="s">
        <v>7</v>
      </c>
      <c r="C1653" s="1">
        <v>44860</v>
      </c>
      <c r="D1653" t="s">
        <v>789</v>
      </c>
      <c r="E1653" t="s">
        <v>9</v>
      </c>
      <c r="F1653" t="s">
        <v>8</v>
      </c>
      <c r="G1653" t="s">
        <v>1</v>
      </c>
      <c r="H1653" t="s">
        <v>1282</v>
      </c>
      <c r="I1653">
        <f>MONTH(Table6[[#This Row],[Loan Date]])</f>
        <v>10</v>
      </c>
      <c r="J1653" t="str">
        <f>_xlfn.XLOOKUP(Table6[[#This Row],[Numeric Month]],$N$5:$N$11,$O$5:$O$11)</f>
        <v>Oct</v>
      </c>
      <c r="K1653" t="str">
        <f>_xlfn.XLOOKUP(Table6[[#This Row],[Loan Date]],$Q$5:$Q$152,$R$5:$R$152)</f>
        <v>Wednesday</v>
      </c>
      <c r="L1653" t="str">
        <f>_xlfn.XLOOKUP(Table6[[#This Row],[Loan Date]],$Q$5:$Q$152,$S$5:$S$152)</f>
        <v>Week 3</v>
      </c>
    </row>
    <row r="1654" spans="1:12" x14ac:dyDescent="0.2">
      <c r="A1654" s="1">
        <v>44846</v>
      </c>
      <c r="B1654" t="s">
        <v>7</v>
      </c>
      <c r="C1654" s="1">
        <v>44846</v>
      </c>
      <c r="D1654" t="s">
        <v>436</v>
      </c>
      <c r="E1654" t="s">
        <v>168</v>
      </c>
      <c r="F1654" t="s">
        <v>168</v>
      </c>
      <c r="G1654" t="s">
        <v>20</v>
      </c>
      <c r="H1654" t="s">
        <v>1282</v>
      </c>
      <c r="I1654">
        <f>MONTH(Table6[[#This Row],[Loan Date]])</f>
        <v>10</v>
      </c>
      <c r="J1654" t="str">
        <f>_xlfn.XLOOKUP(Table6[[#This Row],[Numeric Month]],$N$5:$N$11,$O$5:$O$11)</f>
        <v>Oct</v>
      </c>
      <c r="K1654" t="str">
        <f>_xlfn.XLOOKUP(Table6[[#This Row],[Loan Date]],$Q$5:$Q$152,$R$5:$R$152)</f>
        <v>Wednesday</v>
      </c>
      <c r="L1654" t="str">
        <f>_xlfn.XLOOKUP(Table6[[#This Row],[Loan Date]],$Q$5:$Q$152,$S$5:$S$152)</f>
        <v>Week 3</v>
      </c>
    </row>
    <row r="1655" spans="1:12" x14ac:dyDescent="0.2">
      <c r="A1655" s="1">
        <v>44846</v>
      </c>
      <c r="B1655" t="s">
        <v>7</v>
      </c>
      <c r="C1655" s="1">
        <v>44853</v>
      </c>
      <c r="D1655" t="s">
        <v>1329</v>
      </c>
      <c r="E1655" t="s">
        <v>204</v>
      </c>
      <c r="F1655" t="s">
        <v>8</v>
      </c>
      <c r="G1655" t="s">
        <v>1</v>
      </c>
      <c r="H1655" t="s">
        <v>1282</v>
      </c>
      <c r="I1655">
        <f>MONTH(Table6[[#This Row],[Loan Date]])</f>
        <v>10</v>
      </c>
      <c r="J1655" t="str">
        <f>_xlfn.XLOOKUP(Table6[[#This Row],[Numeric Month]],$N$5:$N$11,$O$5:$O$11)</f>
        <v>Oct</v>
      </c>
      <c r="K1655" t="str">
        <f>_xlfn.XLOOKUP(Table6[[#This Row],[Loan Date]],$Q$5:$Q$152,$R$5:$R$152)</f>
        <v>Wednesday</v>
      </c>
      <c r="L1655" t="str">
        <f>_xlfn.XLOOKUP(Table6[[#This Row],[Loan Date]],$Q$5:$Q$152,$S$5:$S$152)</f>
        <v>Week 3</v>
      </c>
    </row>
    <row r="1656" spans="1:12" x14ac:dyDescent="0.2">
      <c r="A1656" s="1">
        <v>44846</v>
      </c>
      <c r="B1656" t="s">
        <v>7</v>
      </c>
      <c r="C1656" s="1">
        <v>44861</v>
      </c>
      <c r="D1656" t="s">
        <v>546</v>
      </c>
      <c r="E1656" t="s">
        <v>9</v>
      </c>
      <c r="F1656" t="s">
        <v>8</v>
      </c>
      <c r="G1656" t="s">
        <v>1</v>
      </c>
      <c r="H1656" t="s">
        <v>1282</v>
      </c>
      <c r="I1656">
        <f>MONTH(Table6[[#This Row],[Loan Date]])</f>
        <v>10</v>
      </c>
      <c r="J1656" t="str">
        <f>_xlfn.XLOOKUP(Table6[[#This Row],[Numeric Month]],$N$5:$N$11,$O$5:$O$11)</f>
        <v>Oct</v>
      </c>
      <c r="K1656" t="str">
        <f>_xlfn.XLOOKUP(Table6[[#This Row],[Loan Date]],$Q$5:$Q$152,$R$5:$R$152)</f>
        <v>Wednesday</v>
      </c>
      <c r="L1656" t="str">
        <f>_xlfn.XLOOKUP(Table6[[#This Row],[Loan Date]],$Q$5:$Q$152,$S$5:$S$152)</f>
        <v>Week 3</v>
      </c>
    </row>
    <row r="1657" spans="1:12" x14ac:dyDescent="0.2">
      <c r="A1657" s="1">
        <v>44846</v>
      </c>
      <c r="B1657" t="s">
        <v>7</v>
      </c>
      <c r="C1657" s="1">
        <v>44846</v>
      </c>
      <c r="D1657" t="s">
        <v>952</v>
      </c>
      <c r="E1657" t="s">
        <v>37</v>
      </c>
      <c r="F1657" t="s">
        <v>37</v>
      </c>
      <c r="G1657" t="s">
        <v>20</v>
      </c>
      <c r="H1657" t="s">
        <v>1282</v>
      </c>
      <c r="I1657">
        <f>MONTH(Table6[[#This Row],[Loan Date]])</f>
        <v>10</v>
      </c>
      <c r="J1657" t="str">
        <f>_xlfn.XLOOKUP(Table6[[#This Row],[Numeric Month]],$N$5:$N$11,$O$5:$O$11)</f>
        <v>Oct</v>
      </c>
      <c r="K1657" t="str">
        <f>_xlfn.XLOOKUP(Table6[[#This Row],[Loan Date]],$Q$5:$Q$152,$R$5:$R$152)</f>
        <v>Wednesday</v>
      </c>
      <c r="L1657" t="str">
        <f>_xlfn.XLOOKUP(Table6[[#This Row],[Loan Date]],$Q$5:$Q$152,$S$5:$S$152)</f>
        <v>Week 3</v>
      </c>
    </row>
    <row r="1658" spans="1:12" x14ac:dyDescent="0.2">
      <c r="A1658" s="1">
        <v>44846</v>
      </c>
      <c r="B1658" t="s">
        <v>5</v>
      </c>
      <c r="C1658" s="1">
        <v>44846</v>
      </c>
      <c r="D1658" t="s">
        <v>115</v>
      </c>
      <c r="E1658" t="s">
        <v>23</v>
      </c>
      <c r="F1658" t="s">
        <v>23</v>
      </c>
      <c r="G1658" t="s">
        <v>20</v>
      </c>
      <c r="H1658" t="s">
        <v>1282</v>
      </c>
      <c r="I1658">
        <f>MONTH(Table6[[#This Row],[Loan Date]])</f>
        <v>10</v>
      </c>
      <c r="J1658" t="str">
        <f>_xlfn.XLOOKUP(Table6[[#This Row],[Numeric Month]],$N$5:$N$11,$O$5:$O$11)</f>
        <v>Oct</v>
      </c>
      <c r="K1658" t="str">
        <f>_xlfn.XLOOKUP(Table6[[#This Row],[Loan Date]],$Q$5:$Q$152,$R$5:$R$152)</f>
        <v>Wednesday</v>
      </c>
      <c r="L1658" t="str">
        <f>_xlfn.XLOOKUP(Table6[[#This Row],[Loan Date]],$Q$5:$Q$152,$S$5:$S$152)</f>
        <v>Week 3</v>
      </c>
    </row>
    <row r="1659" spans="1:12" x14ac:dyDescent="0.2">
      <c r="A1659" s="1">
        <v>44846</v>
      </c>
      <c r="B1659" t="s">
        <v>7</v>
      </c>
      <c r="C1659" s="1">
        <v>44846</v>
      </c>
      <c r="D1659" t="s">
        <v>98</v>
      </c>
      <c r="E1659" t="s">
        <v>65</v>
      </c>
      <c r="F1659" t="s">
        <v>65</v>
      </c>
      <c r="G1659" t="s">
        <v>20</v>
      </c>
      <c r="H1659" t="s">
        <v>1282</v>
      </c>
      <c r="I1659">
        <f>MONTH(Table6[[#This Row],[Loan Date]])</f>
        <v>10</v>
      </c>
      <c r="J1659" t="str">
        <f>_xlfn.XLOOKUP(Table6[[#This Row],[Numeric Month]],$N$5:$N$11,$O$5:$O$11)</f>
        <v>Oct</v>
      </c>
      <c r="K1659" t="str">
        <f>_xlfn.XLOOKUP(Table6[[#This Row],[Loan Date]],$Q$5:$Q$152,$R$5:$R$152)</f>
        <v>Wednesday</v>
      </c>
      <c r="L1659" t="str">
        <f>_xlfn.XLOOKUP(Table6[[#This Row],[Loan Date]],$Q$5:$Q$152,$S$5:$S$152)</f>
        <v>Week 3</v>
      </c>
    </row>
    <row r="1660" spans="1:12" x14ac:dyDescent="0.2">
      <c r="A1660" s="1">
        <v>44846</v>
      </c>
      <c r="B1660" t="s">
        <v>7</v>
      </c>
      <c r="C1660" s="1">
        <v>44846</v>
      </c>
      <c r="D1660" t="s">
        <v>1296</v>
      </c>
      <c r="E1660" t="s">
        <v>204</v>
      </c>
      <c r="F1660" t="s">
        <v>8</v>
      </c>
      <c r="G1660" t="s">
        <v>1</v>
      </c>
      <c r="H1660" t="s">
        <v>1282</v>
      </c>
      <c r="I1660">
        <f>MONTH(Table6[[#This Row],[Loan Date]])</f>
        <v>10</v>
      </c>
      <c r="J1660" t="str">
        <f>_xlfn.XLOOKUP(Table6[[#This Row],[Numeric Month]],$N$5:$N$11,$O$5:$O$11)</f>
        <v>Oct</v>
      </c>
      <c r="K1660" t="str">
        <f>_xlfn.XLOOKUP(Table6[[#This Row],[Loan Date]],$Q$5:$Q$152,$R$5:$R$152)</f>
        <v>Wednesday</v>
      </c>
      <c r="L1660" t="str">
        <f>_xlfn.XLOOKUP(Table6[[#This Row],[Loan Date]],$Q$5:$Q$152,$S$5:$S$152)</f>
        <v>Week 3</v>
      </c>
    </row>
    <row r="1661" spans="1:12" x14ac:dyDescent="0.2">
      <c r="A1661" s="1">
        <v>44846</v>
      </c>
      <c r="B1661" t="s">
        <v>7</v>
      </c>
      <c r="C1661" s="1">
        <v>44853</v>
      </c>
      <c r="D1661" t="s">
        <v>1325</v>
      </c>
      <c r="E1661" t="s">
        <v>52</v>
      </c>
      <c r="F1661" t="s">
        <v>51</v>
      </c>
      <c r="G1661" t="s">
        <v>1</v>
      </c>
      <c r="H1661" t="s">
        <v>1282</v>
      </c>
      <c r="I1661">
        <f>MONTH(Table6[[#This Row],[Loan Date]])</f>
        <v>10</v>
      </c>
      <c r="J1661" t="str">
        <f>_xlfn.XLOOKUP(Table6[[#This Row],[Numeric Month]],$N$5:$N$11,$O$5:$O$11)</f>
        <v>Oct</v>
      </c>
      <c r="K1661" t="str">
        <f>_xlfn.XLOOKUP(Table6[[#This Row],[Loan Date]],$Q$5:$Q$152,$R$5:$R$152)</f>
        <v>Wednesday</v>
      </c>
      <c r="L1661" t="str">
        <f>_xlfn.XLOOKUP(Table6[[#This Row],[Loan Date]],$Q$5:$Q$152,$S$5:$S$152)</f>
        <v>Week 3</v>
      </c>
    </row>
    <row r="1662" spans="1:12" x14ac:dyDescent="0.2">
      <c r="A1662" s="1">
        <v>44846</v>
      </c>
      <c r="B1662" t="s">
        <v>7</v>
      </c>
      <c r="C1662" s="1">
        <v>44853</v>
      </c>
      <c r="D1662" t="s">
        <v>953</v>
      </c>
      <c r="E1662" t="s">
        <v>52</v>
      </c>
      <c r="F1662" t="s">
        <v>51</v>
      </c>
      <c r="G1662" t="s">
        <v>1</v>
      </c>
      <c r="H1662" t="s">
        <v>1282</v>
      </c>
      <c r="I1662">
        <f>MONTH(Table6[[#This Row],[Loan Date]])</f>
        <v>10</v>
      </c>
      <c r="J1662" t="str">
        <f>_xlfn.XLOOKUP(Table6[[#This Row],[Numeric Month]],$N$5:$N$11,$O$5:$O$11)</f>
        <v>Oct</v>
      </c>
      <c r="K1662" t="str">
        <f>_xlfn.XLOOKUP(Table6[[#This Row],[Loan Date]],$Q$5:$Q$152,$R$5:$R$152)</f>
        <v>Wednesday</v>
      </c>
      <c r="L1662" t="str">
        <f>_xlfn.XLOOKUP(Table6[[#This Row],[Loan Date]],$Q$5:$Q$152,$S$5:$S$152)</f>
        <v>Week 3</v>
      </c>
    </row>
    <row r="1663" spans="1:12" x14ac:dyDescent="0.2">
      <c r="A1663" s="1">
        <v>44846</v>
      </c>
      <c r="B1663" t="s">
        <v>7</v>
      </c>
      <c r="C1663" s="1">
        <v>44853</v>
      </c>
      <c r="D1663" t="s">
        <v>724</v>
      </c>
      <c r="E1663" t="s">
        <v>52</v>
      </c>
      <c r="F1663" t="s">
        <v>51</v>
      </c>
      <c r="G1663" t="s">
        <v>1</v>
      </c>
      <c r="H1663" t="s">
        <v>1282</v>
      </c>
      <c r="I1663">
        <f>MONTH(Table6[[#This Row],[Loan Date]])</f>
        <v>10</v>
      </c>
      <c r="J1663" t="str">
        <f>_xlfn.XLOOKUP(Table6[[#This Row],[Numeric Month]],$N$5:$N$11,$O$5:$O$11)</f>
        <v>Oct</v>
      </c>
      <c r="K1663" t="str">
        <f>_xlfn.XLOOKUP(Table6[[#This Row],[Loan Date]],$Q$5:$Q$152,$R$5:$R$152)</f>
        <v>Wednesday</v>
      </c>
      <c r="L1663" t="str">
        <f>_xlfn.XLOOKUP(Table6[[#This Row],[Loan Date]],$Q$5:$Q$152,$S$5:$S$152)</f>
        <v>Week 3</v>
      </c>
    </row>
    <row r="1664" spans="1:12" x14ac:dyDescent="0.2">
      <c r="A1664" s="1">
        <v>44846</v>
      </c>
      <c r="B1664" t="s">
        <v>7</v>
      </c>
      <c r="C1664" s="1">
        <v>44846</v>
      </c>
      <c r="D1664" t="s">
        <v>408</v>
      </c>
      <c r="E1664" t="s">
        <v>23</v>
      </c>
      <c r="F1664" t="s">
        <v>23</v>
      </c>
      <c r="G1664" t="s">
        <v>20</v>
      </c>
      <c r="H1664" t="s">
        <v>1282</v>
      </c>
      <c r="I1664">
        <f>MONTH(Table6[[#This Row],[Loan Date]])</f>
        <v>10</v>
      </c>
      <c r="J1664" t="str">
        <f>_xlfn.XLOOKUP(Table6[[#This Row],[Numeric Month]],$N$5:$N$11,$O$5:$O$11)</f>
        <v>Oct</v>
      </c>
      <c r="K1664" t="str">
        <f>_xlfn.XLOOKUP(Table6[[#This Row],[Loan Date]],$Q$5:$Q$152,$R$5:$R$152)</f>
        <v>Wednesday</v>
      </c>
      <c r="L1664" t="str">
        <f>_xlfn.XLOOKUP(Table6[[#This Row],[Loan Date]],$Q$5:$Q$152,$S$5:$S$152)</f>
        <v>Week 3</v>
      </c>
    </row>
    <row r="1665" spans="1:12" x14ac:dyDescent="0.2">
      <c r="A1665" s="1">
        <v>44846</v>
      </c>
      <c r="B1665" t="s">
        <v>7</v>
      </c>
      <c r="C1665" s="1">
        <v>44846</v>
      </c>
      <c r="D1665" t="s">
        <v>172</v>
      </c>
      <c r="E1665" t="s">
        <v>21</v>
      </c>
      <c r="F1665" t="s">
        <v>21</v>
      </c>
      <c r="G1665" t="s">
        <v>20</v>
      </c>
      <c r="H1665" t="s">
        <v>1282</v>
      </c>
      <c r="I1665">
        <f>MONTH(Table6[[#This Row],[Loan Date]])</f>
        <v>10</v>
      </c>
      <c r="J1665" t="str">
        <f>_xlfn.XLOOKUP(Table6[[#This Row],[Numeric Month]],$N$5:$N$11,$O$5:$O$11)</f>
        <v>Oct</v>
      </c>
      <c r="K1665" t="str">
        <f>_xlfn.XLOOKUP(Table6[[#This Row],[Loan Date]],$Q$5:$Q$152,$R$5:$R$152)</f>
        <v>Wednesday</v>
      </c>
      <c r="L1665" t="str">
        <f>_xlfn.XLOOKUP(Table6[[#This Row],[Loan Date]],$Q$5:$Q$152,$S$5:$S$152)</f>
        <v>Week 3</v>
      </c>
    </row>
    <row r="1666" spans="1:12" x14ac:dyDescent="0.2">
      <c r="A1666" s="1">
        <v>44846</v>
      </c>
      <c r="B1666" t="s">
        <v>7</v>
      </c>
      <c r="C1666" s="1">
        <v>44846</v>
      </c>
      <c r="D1666" t="s">
        <v>1491</v>
      </c>
      <c r="E1666" t="s">
        <v>23</v>
      </c>
      <c r="F1666" t="s">
        <v>23</v>
      </c>
      <c r="G1666" t="s">
        <v>20</v>
      </c>
      <c r="H1666" t="s">
        <v>1282</v>
      </c>
      <c r="I1666">
        <f>MONTH(Table6[[#This Row],[Loan Date]])</f>
        <v>10</v>
      </c>
      <c r="J1666" t="str">
        <f>_xlfn.XLOOKUP(Table6[[#This Row],[Numeric Month]],$N$5:$N$11,$O$5:$O$11)</f>
        <v>Oct</v>
      </c>
      <c r="K1666" t="str">
        <f>_xlfn.XLOOKUP(Table6[[#This Row],[Loan Date]],$Q$5:$Q$152,$R$5:$R$152)</f>
        <v>Wednesday</v>
      </c>
      <c r="L1666" t="str">
        <f>_xlfn.XLOOKUP(Table6[[#This Row],[Loan Date]],$Q$5:$Q$152,$S$5:$S$152)</f>
        <v>Week 3</v>
      </c>
    </row>
    <row r="1667" spans="1:12" x14ac:dyDescent="0.2">
      <c r="A1667" s="1">
        <v>44846</v>
      </c>
      <c r="B1667" t="s">
        <v>7</v>
      </c>
      <c r="C1667" s="1">
        <v>44846</v>
      </c>
      <c r="D1667" t="s">
        <v>1448</v>
      </c>
      <c r="E1667" t="s">
        <v>23</v>
      </c>
      <c r="F1667" t="s">
        <v>23</v>
      </c>
      <c r="G1667" t="s">
        <v>20</v>
      </c>
      <c r="H1667" t="s">
        <v>1282</v>
      </c>
      <c r="I1667">
        <f>MONTH(Table6[[#This Row],[Loan Date]])</f>
        <v>10</v>
      </c>
      <c r="J1667" t="str">
        <f>_xlfn.XLOOKUP(Table6[[#This Row],[Numeric Month]],$N$5:$N$11,$O$5:$O$11)</f>
        <v>Oct</v>
      </c>
      <c r="K1667" t="str">
        <f>_xlfn.XLOOKUP(Table6[[#This Row],[Loan Date]],$Q$5:$Q$152,$R$5:$R$152)</f>
        <v>Wednesday</v>
      </c>
      <c r="L1667" t="str">
        <f>_xlfn.XLOOKUP(Table6[[#This Row],[Loan Date]],$Q$5:$Q$152,$S$5:$S$152)</f>
        <v>Week 3</v>
      </c>
    </row>
    <row r="1668" spans="1:12" x14ac:dyDescent="0.2">
      <c r="A1668" s="1">
        <v>44846</v>
      </c>
      <c r="B1668" t="s">
        <v>7</v>
      </c>
      <c r="C1668" s="1">
        <v>44992</v>
      </c>
      <c r="D1668" t="s">
        <v>1509</v>
      </c>
      <c r="E1668" t="s">
        <v>80</v>
      </c>
      <c r="F1668" t="s">
        <v>79</v>
      </c>
      <c r="G1668" t="s">
        <v>79</v>
      </c>
      <c r="H1668" t="s">
        <v>1282</v>
      </c>
      <c r="I1668">
        <f>MONTH(Table6[[#This Row],[Loan Date]])</f>
        <v>10</v>
      </c>
      <c r="J1668" t="str">
        <f>_xlfn.XLOOKUP(Table6[[#This Row],[Numeric Month]],$N$5:$N$11,$O$5:$O$11)</f>
        <v>Oct</v>
      </c>
      <c r="K1668" t="str">
        <f>_xlfn.XLOOKUP(Table6[[#This Row],[Loan Date]],$Q$5:$Q$152,$R$5:$R$152)</f>
        <v>Wednesday</v>
      </c>
      <c r="L1668" t="str">
        <f>_xlfn.XLOOKUP(Table6[[#This Row],[Loan Date]],$Q$5:$Q$152,$S$5:$S$152)</f>
        <v>Week 3</v>
      </c>
    </row>
    <row r="1669" spans="1:12" x14ac:dyDescent="0.2">
      <c r="A1669" s="1">
        <v>44846</v>
      </c>
      <c r="B1669" t="s">
        <v>7</v>
      </c>
      <c r="C1669" s="1">
        <v>44858</v>
      </c>
      <c r="D1669" t="s">
        <v>953</v>
      </c>
      <c r="E1669" t="s">
        <v>52</v>
      </c>
      <c r="F1669" t="s">
        <v>51</v>
      </c>
      <c r="G1669" t="s">
        <v>1</v>
      </c>
      <c r="H1669" t="s">
        <v>1282</v>
      </c>
      <c r="I1669">
        <f>MONTH(Table6[[#This Row],[Loan Date]])</f>
        <v>10</v>
      </c>
      <c r="J1669" t="str">
        <f>_xlfn.XLOOKUP(Table6[[#This Row],[Numeric Month]],$N$5:$N$11,$O$5:$O$11)</f>
        <v>Oct</v>
      </c>
      <c r="K1669" t="str">
        <f>_xlfn.XLOOKUP(Table6[[#This Row],[Loan Date]],$Q$5:$Q$152,$R$5:$R$152)</f>
        <v>Wednesday</v>
      </c>
      <c r="L1669" t="str">
        <f>_xlfn.XLOOKUP(Table6[[#This Row],[Loan Date]],$Q$5:$Q$152,$S$5:$S$152)</f>
        <v>Week 3</v>
      </c>
    </row>
    <row r="1670" spans="1:12" x14ac:dyDescent="0.2">
      <c r="A1670" s="1">
        <v>44846</v>
      </c>
      <c r="B1670" t="s">
        <v>5</v>
      </c>
      <c r="C1670" s="1">
        <v>44853</v>
      </c>
      <c r="D1670" t="s">
        <v>1190</v>
      </c>
      <c r="E1670" t="s">
        <v>3</v>
      </c>
      <c r="F1670" t="s">
        <v>2</v>
      </c>
      <c r="G1670" t="s">
        <v>1</v>
      </c>
      <c r="H1670" t="s">
        <v>1282</v>
      </c>
      <c r="I1670">
        <f>MONTH(Table6[[#This Row],[Loan Date]])</f>
        <v>10</v>
      </c>
      <c r="J1670" t="str">
        <f>_xlfn.XLOOKUP(Table6[[#This Row],[Numeric Month]],$N$5:$N$11,$O$5:$O$11)</f>
        <v>Oct</v>
      </c>
      <c r="K1670" t="str">
        <f>_xlfn.XLOOKUP(Table6[[#This Row],[Loan Date]],$Q$5:$Q$152,$R$5:$R$152)</f>
        <v>Wednesday</v>
      </c>
      <c r="L1670" t="str">
        <f>_xlfn.XLOOKUP(Table6[[#This Row],[Loan Date]],$Q$5:$Q$152,$S$5:$S$152)</f>
        <v>Week 3</v>
      </c>
    </row>
    <row r="1671" spans="1:12" x14ac:dyDescent="0.2">
      <c r="A1671" s="1">
        <v>44846</v>
      </c>
      <c r="B1671" t="s">
        <v>7</v>
      </c>
      <c r="C1671" s="1">
        <v>44846</v>
      </c>
      <c r="D1671" t="s">
        <v>320</v>
      </c>
      <c r="E1671" t="s">
        <v>23</v>
      </c>
      <c r="F1671" t="s">
        <v>23</v>
      </c>
      <c r="G1671" t="s">
        <v>20</v>
      </c>
      <c r="H1671" t="s">
        <v>1282</v>
      </c>
      <c r="I1671">
        <f>MONTH(Table6[[#This Row],[Loan Date]])</f>
        <v>10</v>
      </c>
      <c r="J1671" t="str">
        <f>_xlfn.XLOOKUP(Table6[[#This Row],[Numeric Month]],$N$5:$N$11,$O$5:$O$11)</f>
        <v>Oct</v>
      </c>
      <c r="K1671" t="str">
        <f>_xlfn.XLOOKUP(Table6[[#This Row],[Loan Date]],$Q$5:$Q$152,$R$5:$R$152)</f>
        <v>Wednesday</v>
      </c>
      <c r="L1671" t="str">
        <f>_xlfn.XLOOKUP(Table6[[#This Row],[Loan Date]],$Q$5:$Q$152,$S$5:$S$152)</f>
        <v>Week 3</v>
      </c>
    </row>
    <row r="1672" spans="1:12" x14ac:dyDescent="0.2">
      <c r="A1672" s="1">
        <v>44846</v>
      </c>
      <c r="B1672" t="s">
        <v>7</v>
      </c>
      <c r="C1672" s="1">
        <v>44846</v>
      </c>
      <c r="D1672" t="s">
        <v>923</v>
      </c>
      <c r="E1672" t="s">
        <v>37</v>
      </c>
      <c r="F1672" t="s">
        <v>37</v>
      </c>
      <c r="G1672" t="s">
        <v>20</v>
      </c>
      <c r="H1672" t="s">
        <v>1282</v>
      </c>
      <c r="I1672">
        <f>MONTH(Table6[[#This Row],[Loan Date]])</f>
        <v>10</v>
      </c>
      <c r="J1672" t="str">
        <f>_xlfn.XLOOKUP(Table6[[#This Row],[Numeric Month]],$N$5:$N$11,$O$5:$O$11)</f>
        <v>Oct</v>
      </c>
      <c r="K1672" t="str">
        <f>_xlfn.XLOOKUP(Table6[[#This Row],[Loan Date]],$Q$5:$Q$152,$R$5:$R$152)</f>
        <v>Wednesday</v>
      </c>
      <c r="L1672" t="str">
        <f>_xlfn.XLOOKUP(Table6[[#This Row],[Loan Date]],$Q$5:$Q$152,$S$5:$S$152)</f>
        <v>Week 3</v>
      </c>
    </row>
    <row r="1673" spans="1:12" x14ac:dyDescent="0.2">
      <c r="A1673" s="1">
        <v>44846</v>
      </c>
      <c r="B1673" t="s">
        <v>7</v>
      </c>
      <c r="C1673" s="1">
        <v>44846</v>
      </c>
      <c r="D1673" t="s">
        <v>1508</v>
      </c>
      <c r="E1673" t="s">
        <v>162</v>
      </c>
      <c r="F1673" t="s">
        <v>162</v>
      </c>
      <c r="G1673" t="s">
        <v>11</v>
      </c>
      <c r="H1673" t="s">
        <v>1282</v>
      </c>
      <c r="I1673">
        <f>MONTH(Table6[[#This Row],[Loan Date]])</f>
        <v>10</v>
      </c>
      <c r="J1673" t="str">
        <f>_xlfn.XLOOKUP(Table6[[#This Row],[Numeric Month]],$N$5:$N$11,$O$5:$O$11)</f>
        <v>Oct</v>
      </c>
      <c r="K1673" t="str">
        <f>_xlfn.XLOOKUP(Table6[[#This Row],[Loan Date]],$Q$5:$Q$152,$R$5:$R$152)</f>
        <v>Wednesday</v>
      </c>
      <c r="L1673" t="str">
        <f>_xlfn.XLOOKUP(Table6[[#This Row],[Loan Date]],$Q$5:$Q$152,$S$5:$S$152)</f>
        <v>Week 3</v>
      </c>
    </row>
    <row r="1674" spans="1:12" x14ac:dyDescent="0.2">
      <c r="A1674" s="1">
        <v>44846</v>
      </c>
      <c r="B1674" t="s">
        <v>5</v>
      </c>
      <c r="C1674" s="1">
        <v>44853</v>
      </c>
      <c r="D1674" t="s">
        <v>571</v>
      </c>
      <c r="E1674" t="s">
        <v>9</v>
      </c>
      <c r="F1674" t="s">
        <v>8</v>
      </c>
      <c r="G1674" t="s">
        <v>1</v>
      </c>
      <c r="H1674" t="s">
        <v>1282</v>
      </c>
      <c r="I1674">
        <f>MONTH(Table6[[#This Row],[Loan Date]])</f>
        <v>10</v>
      </c>
      <c r="J1674" t="str">
        <f>_xlfn.XLOOKUP(Table6[[#This Row],[Numeric Month]],$N$5:$N$11,$O$5:$O$11)</f>
        <v>Oct</v>
      </c>
      <c r="K1674" t="str">
        <f>_xlfn.XLOOKUP(Table6[[#This Row],[Loan Date]],$Q$5:$Q$152,$R$5:$R$152)</f>
        <v>Wednesday</v>
      </c>
      <c r="L1674" t="str">
        <f>_xlfn.XLOOKUP(Table6[[#This Row],[Loan Date]],$Q$5:$Q$152,$S$5:$S$152)</f>
        <v>Week 3</v>
      </c>
    </row>
    <row r="1675" spans="1:12" x14ac:dyDescent="0.2">
      <c r="A1675" s="1">
        <v>44846</v>
      </c>
      <c r="B1675" t="s">
        <v>5</v>
      </c>
      <c r="C1675" s="1">
        <v>44846</v>
      </c>
      <c r="D1675" t="s">
        <v>917</v>
      </c>
      <c r="E1675" t="s">
        <v>37</v>
      </c>
      <c r="F1675" t="s">
        <v>37</v>
      </c>
      <c r="G1675" t="s">
        <v>20</v>
      </c>
      <c r="H1675" t="s">
        <v>1282</v>
      </c>
      <c r="I1675">
        <f>MONTH(Table6[[#This Row],[Loan Date]])</f>
        <v>10</v>
      </c>
      <c r="J1675" t="str">
        <f>_xlfn.XLOOKUP(Table6[[#This Row],[Numeric Month]],$N$5:$N$11,$O$5:$O$11)</f>
        <v>Oct</v>
      </c>
      <c r="K1675" t="str">
        <f>_xlfn.XLOOKUP(Table6[[#This Row],[Loan Date]],$Q$5:$Q$152,$R$5:$R$152)</f>
        <v>Wednesday</v>
      </c>
      <c r="L1675" t="str">
        <f>_xlfn.XLOOKUP(Table6[[#This Row],[Loan Date]],$Q$5:$Q$152,$S$5:$S$152)</f>
        <v>Week 3</v>
      </c>
    </row>
    <row r="1676" spans="1:12" x14ac:dyDescent="0.2">
      <c r="A1676" s="1">
        <v>44846</v>
      </c>
      <c r="B1676" t="s">
        <v>7</v>
      </c>
      <c r="C1676" s="1">
        <v>44860</v>
      </c>
      <c r="D1676" t="s">
        <v>517</v>
      </c>
      <c r="E1676" t="s">
        <v>9</v>
      </c>
      <c r="F1676" t="s">
        <v>8</v>
      </c>
      <c r="G1676" t="s">
        <v>1</v>
      </c>
      <c r="H1676" t="s">
        <v>1282</v>
      </c>
      <c r="I1676">
        <f>MONTH(Table6[[#This Row],[Loan Date]])</f>
        <v>10</v>
      </c>
      <c r="J1676" t="str">
        <f>_xlfn.XLOOKUP(Table6[[#This Row],[Numeric Month]],$N$5:$N$11,$O$5:$O$11)</f>
        <v>Oct</v>
      </c>
      <c r="K1676" t="str">
        <f>_xlfn.XLOOKUP(Table6[[#This Row],[Loan Date]],$Q$5:$Q$152,$R$5:$R$152)</f>
        <v>Wednesday</v>
      </c>
      <c r="L1676" t="str">
        <f>_xlfn.XLOOKUP(Table6[[#This Row],[Loan Date]],$Q$5:$Q$152,$S$5:$S$152)</f>
        <v>Week 3</v>
      </c>
    </row>
    <row r="1677" spans="1:12" x14ac:dyDescent="0.2">
      <c r="A1677" s="1">
        <v>44846</v>
      </c>
      <c r="B1677" t="s">
        <v>7</v>
      </c>
      <c r="C1677" s="1">
        <v>44853</v>
      </c>
      <c r="D1677" t="s">
        <v>1444</v>
      </c>
      <c r="E1677" t="s">
        <v>52</v>
      </c>
      <c r="F1677" t="s">
        <v>51</v>
      </c>
      <c r="G1677" t="s">
        <v>1</v>
      </c>
      <c r="H1677" t="s">
        <v>1282</v>
      </c>
      <c r="I1677">
        <f>MONTH(Table6[[#This Row],[Loan Date]])</f>
        <v>10</v>
      </c>
      <c r="J1677" t="str">
        <f>_xlfn.XLOOKUP(Table6[[#This Row],[Numeric Month]],$N$5:$N$11,$O$5:$O$11)</f>
        <v>Oct</v>
      </c>
      <c r="K1677" t="str">
        <f>_xlfn.XLOOKUP(Table6[[#This Row],[Loan Date]],$Q$5:$Q$152,$R$5:$R$152)</f>
        <v>Wednesday</v>
      </c>
      <c r="L1677" t="str">
        <f>_xlfn.XLOOKUP(Table6[[#This Row],[Loan Date]],$Q$5:$Q$152,$S$5:$S$152)</f>
        <v>Week 3</v>
      </c>
    </row>
    <row r="1678" spans="1:12" x14ac:dyDescent="0.2">
      <c r="A1678" s="1">
        <v>44846</v>
      </c>
      <c r="B1678" t="s">
        <v>7</v>
      </c>
      <c r="C1678" s="1">
        <v>44846</v>
      </c>
      <c r="D1678" t="s">
        <v>1448</v>
      </c>
      <c r="E1678" t="s">
        <v>23</v>
      </c>
      <c r="F1678" t="s">
        <v>23</v>
      </c>
      <c r="G1678" t="s">
        <v>20</v>
      </c>
      <c r="H1678" t="s">
        <v>1282</v>
      </c>
      <c r="I1678">
        <f>MONTH(Table6[[#This Row],[Loan Date]])</f>
        <v>10</v>
      </c>
      <c r="J1678" t="str">
        <f>_xlfn.XLOOKUP(Table6[[#This Row],[Numeric Month]],$N$5:$N$11,$O$5:$O$11)</f>
        <v>Oct</v>
      </c>
      <c r="K1678" t="str">
        <f>_xlfn.XLOOKUP(Table6[[#This Row],[Loan Date]],$Q$5:$Q$152,$R$5:$R$152)</f>
        <v>Wednesday</v>
      </c>
      <c r="L1678" t="str">
        <f>_xlfn.XLOOKUP(Table6[[#This Row],[Loan Date]],$Q$5:$Q$152,$S$5:$S$152)</f>
        <v>Week 3</v>
      </c>
    </row>
    <row r="1679" spans="1:12" x14ac:dyDescent="0.2">
      <c r="A1679" s="1">
        <v>44846</v>
      </c>
      <c r="B1679" t="s">
        <v>7</v>
      </c>
      <c r="C1679" s="1">
        <v>44846</v>
      </c>
      <c r="D1679" t="s">
        <v>923</v>
      </c>
      <c r="E1679" t="s">
        <v>37</v>
      </c>
      <c r="F1679" t="s">
        <v>37</v>
      </c>
      <c r="G1679" t="s">
        <v>20</v>
      </c>
      <c r="H1679" t="s">
        <v>1282</v>
      </c>
      <c r="I1679">
        <f>MONTH(Table6[[#This Row],[Loan Date]])</f>
        <v>10</v>
      </c>
      <c r="J1679" t="str">
        <f>_xlfn.XLOOKUP(Table6[[#This Row],[Numeric Month]],$N$5:$N$11,$O$5:$O$11)</f>
        <v>Oct</v>
      </c>
      <c r="K1679" t="str">
        <f>_xlfn.XLOOKUP(Table6[[#This Row],[Loan Date]],$Q$5:$Q$152,$R$5:$R$152)</f>
        <v>Wednesday</v>
      </c>
      <c r="L1679" t="str">
        <f>_xlfn.XLOOKUP(Table6[[#This Row],[Loan Date]],$Q$5:$Q$152,$S$5:$S$152)</f>
        <v>Week 3</v>
      </c>
    </row>
    <row r="1680" spans="1:12" x14ac:dyDescent="0.2">
      <c r="A1680" s="1">
        <v>44846</v>
      </c>
      <c r="B1680" t="s">
        <v>5</v>
      </c>
      <c r="C1680" s="1">
        <v>44860</v>
      </c>
      <c r="D1680" t="s">
        <v>292</v>
      </c>
      <c r="E1680" t="s">
        <v>9</v>
      </c>
      <c r="F1680" t="s">
        <v>8</v>
      </c>
      <c r="G1680" t="s">
        <v>1</v>
      </c>
      <c r="H1680" t="s">
        <v>1282</v>
      </c>
      <c r="I1680">
        <f>MONTH(Table6[[#This Row],[Loan Date]])</f>
        <v>10</v>
      </c>
      <c r="J1680" t="str">
        <f>_xlfn.XLOOKUP(Table6[[#This Row],[Numeric Month]],$N$5:$N$11,$O$5:$O$11)</f>
        <v>Oct</v>
      </c>
      <c r="K1680" t="str">
        <f>_xlfn.XLOOKUP(Table6[[#This Row],[Loan Date]],$Q$5:$Q$152,$R$5:$R$152)</f>
        <v>Wednesday</v>
      </c>
      <c r="L1680" t="str">
        <f>_xlfn.XLOOKUP(Table6[[#This Row],[Loan Date]],$Q$5:$Q$152,$S$5:$S$152)</f>
        <v>Week 3</v>
      </c>
    </row>
    <row r="1681" spans="1:12" x14ac:dyDescent="0.2">
      <c r="A1681" s="1">
        <v>44846</v>
      </c>
      <c r="B1681" t="s">
        <v>7</v>
      </c>
      <c r="C1681" s="1">
        <v>44867</v>
      </c>
      <c r="D1681" t="s">
        <v>1507</v>
      </c>
      <c r="E1681" t="s">
        <v>9</v>
      </c>
      <c r="F1681" t="s">
        <v>8</v>
      </c>
      <c r="G1681" t="s">
        <v>1</v>
      </c>
      <c r="H1681" t="s">
        <v>1282</v>
      </c>
      <c r="I1681">
        <f>MONTH(Table6[[#This Row],[Loan Date]])</f>
        <v>10</v>
      </c>
      <c r="J1681" t="str">
        <f>_xlfn.XLOOKUP(Table6[[#This Row],[Numeric Month]],$N$5:$N$11,$O$5:$O$11)</f>
        <v>Oct</v>
      </c>
      <c r="K1681" t="str">
        <f>_xlfn.XLOOKUP(Table6[[#This Row],[Loan Date]],$Q$5:$Q$152,$R$5:$R$152)</f>
        <v>Wednesday</v>
      </c>
      <c r="L1681" t="str">
        <f>_xlfn.XLOOKUP(Table6[[#This Row],[Loan Date]],$Q$5:$Q$152,$S$5:$S$152)</f>
        <v>Week 3</v>
      </c>
    </row>
    <row r="1682" spans="1:12" x14ac:dyDescent="0.2">
      <c r="A1682" s="1">
        <v>44846</v>
      </c>
      <c r="B1682" t="s">
        <v>7</v>
      </c>
      <c r="C1682" s="1">
        <v>44846</v>
      </c>
      <c r="D1682" t="s">
        <v>408</v>
      </c>
      <c r="E1682" t="s">
        <v>23</v>
      </c>
      <c r="F1682" t="s">
        <v>23</v>
      </c>
      <c r="G1682" t="s">
        <v>20</v>
      </c>
      <c r="H1682" t="s">
        <v>1282</v>
      </c>
      <c r="I1682">
        <f>MONTH(Table6[[#This Row],[Loan Date]])</f>
        <v>10</v>
      </c>
      <c r="J1682" t="str">
        <f>_xlfn.XLOOKUP(Table6[[#This Row],[Numeric Month]],$N$5:$N$11,$O$5:$O$11)</f>
        <v>Oct</v>
      </c>
      <c r="K1682" t="str">
        <f>_xlfn.XLOOKUP(Table6[[#This Row],[Loan Date]],$Q$5:$Q$152,$R$5:$R$152)</f>
        <v>Wednesday</v>
      </c>
      <c r="L1682" t="str">
        <f>_xlfn.XLOOKUP(Table6[[#This Row],[Loan Date]],$Q$5:$Q$152,$S$5:$S$152)</f>
        <v>Week 3</v>
      </c>
    </row>
    <row r="1683" spans="1:12" x14ac:dyDescent="0.2">
      <c r="A1683" s="1">
        <v>44846</v>
      </c>
      <c r="B1683" t="s">
        <v>7</v>
      </c>
      <c r="C1683" s="1">
        <v>44846</v>
      </c>
      <c r="D1683" t="s">
        <v>251</v>
      </c>
      <c r="E1683" t="s">
        <v>21</v>
      </c>
      <c r="F1683" t="s">
        <v>21</v>
      </c>
      <c r="G1683" t="s">
        <v>20</v>
      </c>
      <c r="H1683" t="s">
        <v>1282</v>
      </c>
      <c r="I1683">
        <f>MONTH(Table6[[#This Row],[Loan Date]])</f>
        <v>10</v>
      </c>
      <c r="J1683" t="str">
        <f>_xlfn.XLOOKUP(Table6[[#This Row],[Numeric Month]],$N$5:$N$11,$O$5:$O$11)</f>
        <v>Oct</v>
      </c>
      <c r="K1683" t="str">
        <f>_xlfn.XLOOKUP(Table6[[#This Row],[Loan Date]],$Q$5:$Q$152,$R$5:$R$152)</f>
        <v>Wednesday</v>
      </c>
      <c r="L1683" t="str">
        <f>_xlfn.XLOOKUP(Table6[[#This Row],[Loan Date]],$Q$5:$Q$152,$S$5:$S$152)</f>
        <v>Week 3</v>
      </c>
    </row>
    <row r="1684" spans="1:12" x14ac:dyDescent="0.2">
      <c r="A1684" s="1">
        <v>44846</v>
      </c>
      <c r="B1684" t="s">
        <v>5</v>
      </c>
      <c r="C1684" s="1">
        <v>44861</v>
      </c>
      <c r="D1684" t="s">
        <v>326</v>
      </c>
      <c r="E1684" t="s">
        <v>3</v>
      </c>
      <c r="F1684" t="s">
        <v>2</v>
      </c>
      <c r="G1684" t="s">
        <v>1</v>
      </c>
      <c r="H1684" t="s">
        <v>1282</v>
      </c>
      <c r="I1684">
        <f>MONTH(Table6[[#This Row],[Loan Date]])</f>
        <v>10</v>
      </c>
      <c r="J1684" t="str">
        <f>_xlfn.XLOOKUP(Table6[[#This Row],[Numeric Month]],$N$5:$N$11,$O$5:$O$11)</f>
        <v>Oct</v>
      </c>
      <c r="K1684" t="str">
        <f>_xlfn.XLOOKUP(Table6[[#This Row],[Loan Date]],$Q$5:$Q$152,$R$5:$R$152)</f>
        <v>Wednesday</v>
      </c>
      <c r="L1684" t="str">
        <f>_xlfn.XLOOKUP(Table6[[#This Row],[Loan Date]],$Q$5:$Q$152,$S$5:$S$152)</f>
        <v>Week 3</v>
      </c>
    </row>
    <row r="1685" spans="1:12" x14ac:dyDescent="0.2">
      <c r="A1685" s="1">
        <v>44846</v>
      </c>
      <c r="B1685" t="s">
        <v>5</v>
      </c>
      <c r="C1685" s="1">
        <v>44846</v>
      </c>
      <c r="D1685" t="s">
        <v>681</v>
      </c>
      <c r="E1685" t="s">
        <v>23</v>
      </c>
      <c r="F1685" t="s">
        <v>23</v>
      </c>
      <c r="G1685" t="s">
        <v>20</v>
      </c>
      <c r="H1685" t="s">
        <v>1282</v>
      </c>
      <c r="I1685">
        <f>MONTH(Table6[[#This Row],[Loan Date]])</f>
        <v>10</v>
      </c>
      <c r="J1685" t="str">
        <f>_xlfn.XLOOKUP(Table6[[#This Row],[Numeric Month]],$N$5:$N$11,$O$5:$O$11)</f>
        <v>Oct</v>
      </c>
      <c r="K1685" t="str">
        <f>_xlfn.XLOOKUP(Table6[[#This Row],[Loan Date]],$Q$5:$Q$152,$R$5:$R$152)</f>
        <v>Wednesday</v>
      </c>
      <c r="L1685" t="str">
        <f>_xlfn.XLOOKUP(Table6[[#This Row],[Loan Date]],$Q$5:$Q$152,$S$5:$S$152)</f>
        <v>Week 3</v>
      </c>
    </row>
    <row r="1686" spans="1:12" x14ac:dyDescent="0.2">
      <c r="A1686" s="1">
        <v>44846</v>
      </c>
      <c r="B1686" t="s">
        <v>5</v>
      </c>
      <c r="C1686" s="1">
        <v>44846</v>
      </c>
      <c r="D1686" t="s">
        <v>357</v>
      </c>
      <c r="E1686" t="s">
        <v>65</v>
      </c>
      <c r="F1686" t="s">
        <v>65</v>
      </c>
      <c r="G1686" t="s">
        <v>20</v>
      </c>
      <c r="H1686" t="s">
        <v>1282</v>
      </c>
      <c r="I1686">
        <f>MONTH(Table6[[#This Row],[Loan Date]])</f>
        <v>10</v>
      </c>
      <c r="J1686" t="str">
        <f>_xlfn.XLOOKUP(Table6[[#This Row],[Numeric Month]],$N$5:$N$11,$O$5:$O$11)</f>
        <v>Oct</v>
      </c>
      <c r="K1686" t="str">
        <f>_xlfn.XLOOKUP(Table6[[#This Row],[Loan Date]],$Q$5:$Q$152,$R$5:$R$152)</f>
        <v>Wednesday</v>
      </c>
      <c r="L1686" t="str">
        <f>_xlfn.XLOOKUP(Table6[[#This Row],[Loan Date]],$Q$5:$Q$152,$S$5:$S$152)</f>
        <v>Week 3</v>
      </c>
    </row>
    <row r="1687" spans="1:12" x14ac:dyDescent="0.2">
      <c r="A1687" s="1">
        <v>44846</v>
      </c>
      <c r="B1687" t="s">
        <v>7</v>
      </c>
      <c r="C1687" s="1">
        <v>44846</v>
      </c>
      <c r="D1687" t="s">
        <v>952</v>
      </c>
      <c r="E1687" t="s">
        <v>37</v>
      </c>
      <c r="F1687" t="s">
        <v>37</v>
      </c>
      <c r="G1687" t="s">
        <v>20</v>
      </c>
      <c r="H1687" t="s">
        <v>1282</v>
      </c>
      <c r="I1687">
        <f>MONTH(Table6[[#This Row],[Loan Date]])</f>
        <v>10</v>
      </c>
      <c r="J1687" t="str">
        <f>_xlfn.XLOOKUP(Table6[[#This Row],[Numeric Month]],$N$5:$N$11,$O$5:$O$11)</f>
        <v>Oct</v>
      </c>
      <c r="K1687" t="str">
        <f>_xlfn.XLOOKUP(Table6[[#This Row],[Loan Date]],$Q$5:$Q$152,$R$5:$R$152)</f>
        <v>Wednesday</v>
      </c>
      <c r="L1687" t="str">
        <f>_xlfn.XLOOKUP(Table6[[#This Row],[Loan Date]],$Q$5:$Q$152,$S$5:$S$152)</f>
        <v>Week 3</v>
      </c>
    </row>
    <row r="1688" spans="1:12" x14ac:dyDescent="0.2">
      <c r="A1688" s="1">
        <v>44846</v>
      </c>
      <c r="B1688" t="s">
        <v>5</v>
      </c>
      <c r="C1688" s="1">
        <v>44846</v>
      </c>
      <c r="D1688" t="s">
        <v>1451</v>
      </c>
      <c r="E1688" t="s">
        <v>23</v>
      </c>
      <c r="F1688" t="s">
        <v>23</v>
      </c>
      <c r="G1688" t="s">
        <v>20</v>
      </c>
      <c r="H1688" t="s">
        <v>1282</v>
      </c>
      <c r="I1688">
        <f>MONTH(Table6[[#This Row],[Loan Date]])</f>
        <v>10</v>
      </c>
      <c r="J1688" t="str">
        <f>_xlfn.XLOOKUP(Table6[[#This Row],[Numeric Month]],$N$5:$N$11,$O$5:$O$11)</f>
        <v>Oct</v>
      </c>
      <c r="K1688" t="str">
        <f>_xlfn.XLOOKUP(Table6[[#This Row],[Loan Date]],$Q$5:$Q$152,$R$5:$R$152)</f>
        <v>Wednesday</v>
      </c>
      <c r="L1688" t="str">
        <f>_xlfn.XLOOKUP(Table6[[#This Row],[Loan Date]],$Q$5:$Q$152,$S$5:$S$152)</f>
        <v>Week 3</v>
      </c>
    </row>
    <row r="1689" spans="1:12" x14ac:dyDescent="0.2">
      <c r="A1689" s="1">
        <v>44846</v>
      </c>
      <c r="B1689" t="s">
        <v>7</v>
      </c>
      <c r="C1689" s="1">
        <v>44860</v>
      </c>
      <c r="D1689" t="s">
        <v>294</v>
      </c>
      <c r="E1689" t="s">
        <v>52</v>
      </c>
      <c r="F1689" t="s">
        <v>51</v>
      </c>
      <c r="G1689" t="s">
        <v>1</v>
      </c>
      <c r="H1689" t="s">
        <v>1282</v>
      </c>
      <c r="I1689">
        <f>MONTH(Table6[[#This Row],[Loan Date]])</f>
        <v>10</v>
      </c>
      <c r="J1689" t="str">
        <f>_xlfn.XLOOKUP(Table6[[#This Row],[Numeric Month]],$N$5:$N$11,$O$5:$O$11)</f>
        <v>Oct</v>
      </c>
      <c r="K1689" t="str">
        <f>_xlfn.XLOOKUP(Table6[[#This Row],[Loan Date]],$Q$5:$Q$152,$R$5:$R$152)</f>
        <v>Wednesday</v>
      </c>
      <c r="L1689" t="str">
        <f>_xlfn.XLOOKUP(Table6[[#This Row],[Loan Date]],$Q$5:$Q$152,$S$5:$S$152)</f>
        <v>Week 3</v>
      </c>
    </row>
    <row r="1690" spans="1:12" x14ac:dyDescent="0.2">
      <c r="A1690" s="1">
        <v>44846</v>
      </c>
      <c r="B1690" t="s">
        <v>7</v>
      </c>
      <c r="C1690" s="1">
        <v>44860</v>
      </c>
      <c r="D1690" t="s">
        <v>1067</v>
      </c>
      <c r="E1690" t="s">
        <v>3</v>
      </c>
      <c r="F1690" t="s">
        <v>2</v>
      </c>
      <c r="G1690" t="s">
        <v>1</v>
      </c>
      <c r="H1690" t="s">
        <v>1282</v>
      </c>
      <c r="I1690">
        <f>MONTH(Table6[[#This Row],[Loan Date]])</f>
        <v>10</v>
      </c>
      <c r="J1690" t="str">
        <f>_xlfn.XLOOKUP(Table6[[#This Row],[Numeric Month]],$N$5:$N$11,$O$5:$O$11)</f>
        <v>Oct</v>
      </c>
      <c r="K1690" t="str">
        <f>_xlfn.XLOOKUP(Table6[[#This Row],[Loan Date]],$Q$5:$Q$152,$R$5:$R$152)</f>
        <v>Wednesday</v>
      </c>
      <c r="L1690" t="str">
        <f>_xlfn.XLOOKUP(Table6[[#This Row],[Loan Date]],$Q$5:$Q$152,$S$5:$S$152)</f>
        <v>Week 3</v>
      </c>
    </row>
    <row r="1691" spans="1:12" x14ac:dyDescent="0.2">
      <c r="A1691" s="1">
        <v>44846</v>
      </c>
      <c r="B1691" t="s">
        <v>7</v>
      </c>
      <c r="C1691" s="1">
        <v>44846</v>
      </c>
      <c r="D1691" t="s">
        <v>917</v>
      </c>
      <c r="E1691" t="s">
        <v>37</v>
      </c>
      <c r="F1691" t="s">
        <v>37</v>
      </c>
      <c r="G1691" t="s">
        <v>20</v>
      </c>
      <c r="H1691" t="s">
        <v>1282</v>
      </c>
      <c r="I1691">
        <f>MONTH(Table6[[#This Row],[Loan Date]])</f>
        <v>10</v>
      </c>
      <c r="J1691" t="str">
        <f>_xlfn.XLOOKUP(Table6[[#This Row],[Numeric Month]],$N$5:$N$11,$O$5:$O$11)</f>
        <v>Oct</v>
      </c>
      <c r="K1691" t="str">
        <f>_xlfn.XLOOKUP(Table6[[#This Row],[Loan Date]],$Q$5:$Q$152,$R$5:$R$152)</f>
        <v>Wednesday</v>
      </c>
      <c r="L1691" t="str">
        <f>_xlfn.XLOOKUP(Table6[[#This Row],[Loan Date]],$Q$5:$Q$152,$S$5:$S$152)</f>
        <v>Week 3</v>
      </c>
    </row>
    <row r="1692" spans="1:12" x14ac:dyDescent="0.2">
      <c r="A1692" s="1">
        <v>44846</v>
      </c>
      <c r="B1692" t="s">
        <v>7</v>
      </c>
      <c r="C1692" s="1">
        <v>44846</v>
      </c>
      <c r="D1692" t="s">
        <v>913</v>
      </c>
      <c r="E1692" t="s">
        <v>37</v>
      </c>
      <c r="F1692" t="s">
        <v>37</v>
      </c>
      <c r="G1692" t="s">
        <v>20</v>
      </c>
      <c r="H1692" t="s">
        <v>1282</v>
      </c>
      <c r="I1692">
        <f>MONTH(Table6[[#This Row],[Loan Date]])</f>
        <v>10</v>
      </c>
      <c r="J1692" t="str">
        <f>_xlfn.XLOOKUP(Table6[[#This Row],[Numeric Month]],$N$5:$N$11,$O$5:$O$11)</f>
        <v>Oct</v>
      </c>
      <c r="K1692" t="str">
        <f>_xlfn.XLOOKUP(Table6[[#This Row],[Loan Date]],$Q$5:$Q$152,$R$5:$R$152)</f>
        <v>Wednesday</v>
      </c>
      <c r="L1692" t="str">
        <f>_xlfn.XLOOKUP(Table6[[#This Row],[Loan Date]],$Q$5:$Q$152,$S$5:$S$152)</f>
        <v>Week 3</v>
      </c>
    </row>
    <row r="1693" spans="1:12" x14ac:dyDescent="0.2">
      <c r="A1693" s="1">
        <v>44846</v>
      </c>
      <c r="B1693" t="s">
        <v>7</v>
      </c>
      <c r="C1693" s="1">
        <v>44846</v>
      </c>
      <c r="D1693" t="s">
        <v>926</v>
      </c>
      <c r="E1693" t="s">
        <v>37</v>
      </c>
      <c r="F1693" t="s">
        <v>37</v>
      </c>
      <c r="G1693" t="s">
        <v>20</v>
      </c>
      <c r="H1693" t="s">
        <v>1282</v>
      </c>
      <c r="I1693">
        <f>MONTH(Table6[[#This Row],[Loan Date]])</f>
        <v>10</v>
      </c>
      <c r="J1693" t="str">
        <f>_xlfn.XLOOKUP(Table6[[#This Row],[Numeric Month]],$N$5:$N$11,$O$5:$O$11)</f>
        <v>Oct</v>
      </c>
      <c r="K1693" t="str">
        <f>_xlfn.XLOOKUP(Table6[[#This Row],[Loan Date]],$Q$5:$Q$152,$R$5:$R$152)</f>
        <v>Wednesday</v>
      </c>
      <c r="L1693" t="str">
        <f>_xlfn.XLOOKUP(Table6[[#This Row],[Loan Date]],$Q$5:$Q$152,$S$5:$S$152)</f>
        <v>Week 3</v>
      </c>
    </row>
    <row r="1694" spans="1:12" x14ac:dyDescent="0.2">
      <c r="A1694" s="1">
        <v>44846</v>
      </c>
      <c r="B1694" t="s">
        <v>7</v>
      </c>
      <c r="C1694" s="1">
        <v>44846</v>
      </c>
      <c r="D1694" t="s">
        <v>177</v>
      </c>
      <c r="E1694" t="s">
        <v>176</v>
      </c>
      <c r="F1694" t="s">
        <v>23</v>
      </c>
      <c r="G1694" t="s">
        <v>20</v>
      </c>
      <c r="H1694" t="s">
        <v>1282</v>
      </c>
      <c r="I1694">
        <f>MONTH(Table6[[#This Row],[Loan Date]])</f>
        <v>10</v>
      </c>
      <c r="J1694" t="str">
        <f>_xlfn.XLOOKUP(Table6[[#This Row],[Numeric Month]],$N$5:$N$11,$O$5:$O$11)</f>
        <v>Oct</v>
      </c>
      <c r="K1694" t="str">
        <f>_xlfn.XLOOKUP(Table6[[#This Row],[Loan Date]],$Q$5:$Q$152,$R$5:$R$152)</f>
        <v>Wednesday</v>
      </c>
      <c r="L1694" t="str">
        <f>_xlfn.XLOOKUP(Table6[[#This Row],[Loan Date]],$Q$5:$Q$152,$S$5:$S$152)</f>
        <v>Week 3</v>
      </c>
    </row>
    <row r="1695" spans="1:12" x14ac:dyDescent="0.2">
      <c r="A1695" s="1">
        <v>44846</v>
      </c>
      <c r="B1695" t="s">
        <v>7</v>
      </c>
      <c r="C1695" s="1">
        <v>44853</v>
      </c>
      <c r="D1695" t="s">
        <v>319</v>
      </c>
      <c r="E1695" t="s">
        <v>9</v>
      </c>
      <c r="F1695" t="s">
        <v>8</v>
      </c>
      <c r="G1695" t="s">
        <v>1</v>
      </c>
      <c r="H1695" t="s">
        <v>1282</v>
      </c>
      <c r="I1695">
        <f>MONTH(Table6[[#This Row],[Loan Date]])</f>
        <v>10</v>
      </c>
      <c r="J1695" t="str">
        <f>_xlfn.XLOOKUP(Table6[[#This Row],[Numeric Month]],$N$5:$N$11,$O$5:$O$11)</f>
        <v>Oct</v>
      </c>
      <c r="K1695" t="str">
        <f>_xlfn.XLOOKUP(Table6[[#This Row],[Loan Date]],$Q$5:$Q$152,$R$5:$R$152)</f>
        <v>Wednesday</v>
      </c>
      <c r="L1695" t="str">
        <f>_xlfn.XLOOKUP(Table6[[#This Row],[Loan Date]],$Q$5:$Q$152,$S$5:$S$152)</f>
        <v>Week 3</v>
      </c>
    </row>
    <row r="1696" spans="1:12" x14ac:dyDescent="0.2">
      <c r="A1696" s="1">
        <v>44846</v>
      </c>
      <c r="B1696" t="s">
        <v>7</v>
      </c>
      <c r="C1696" s="1">
        <v>44846</v>
      </c>
      <c r="D1696" t="s">
        <v>618</v>
      </c>
      <c r="E1696" t="s">
        <v>168</v>
      </c>
      <c r="F1696" t="s">
        <v>168</v>
      </c>
      <c r="G1696" t="s">
        <v>20</v>
      </c>
      <c r="H1696" t="s">
        <v>1282</v>
      </c>
      <c r="I1696">
        <f>MONTH(Table6[[#This Row],[Loan Date]])</f>
        <v>10</v>
      </c>
      <c r="J1696" t="str">
        <f>_xlfn.XLOOKUP(Table6[[#This Row],[Numeric Month]],$N$5:$N$11,$O$5:$O$11)</f>
        <v>Oct</v>
      </c>
      <c r="K1696" t="str">
        <f>_xlfn.XLOOKUP(Table6[[#This Row],[Loan Date]],$Q$5:$Q$152,$R$5:$R$152)</f>
        <v>Wednesday</v>
      </c>
      <c r="L1696" t="str">
        <f>_xlfn.XLOOKUP(Table6[[#This Row],[Loan Date]],$Q$5:$Q$152,$S$5:$S$152)</f>
        <v>Week 3</v>
      </c>
    </row>
    <row r="1697" spans="1:12" x14ac:dyDescent="0.2">
      <c r="A1697" s="1">
        <v>44846</v>
      </c>
      <c r="B1697" t="s">
        <v>7</v>
      </c>
      <c r="C1697" s="1">
        <v>44846</v>
      </c>
      <c r="D1697" t="s">
        <v>158</v>
      </c>
      <c r="E1697" t="s">
        <v>23</v>
      </c>
      <c r="F1697" t="s">
        <v>23</v>
      </c>
      <c r="G1697" t="s">
        <v>20</v>
      </c>
      <c r="H1697" t="s">
        <v>1282</v>
      </c>
      <c r="I1697">
        <f>MONTH(Table6[[#This Row],[Loan Date]])</f>
        <v>10</v>
      </c>
      <c r="J1697" t="str">
        <f>_xlfn.XLOOKUP(Table6[[#This Row],[Numeric Month]],$N$5:$N$11,$O$5:$O$11)</f>
        <v>Oct</v>
      </c>
      <c r="K1697" t="str">
        <f>_xlfn.XLOOKUP(Table6[[#This Row],[Loan Date]],$Q$5:$Q$152,$R$5:$R$152)</f>
        <v>Wednesday</v>
      </c>
      <c r="L1697" t="str">
        <f>_xlfn.XLOOKUP(Table6[[#This Row],[Loan Date]],$Q$5:$Q$152,$S$5:$S$152)</f>
        <v>Week 3</v>
      </c>
    </row>
    <row r="1698" spans="1:12" x14ac:dyDescent="0.2">
      <c r="A1698" s="1">
        <v>44846</v>
      </c>
      <c r="B1698" t="s">
        <v>7</v>
      </c>
      <c r="C1698" s="1">
        <v>44846</v>
      </c>
      <c r="D1698" t="s">
        <v>618</v>
      </c>
      <c r="E1698" t="s">
        <v>168</v>
      </c>
      <c r="F1698" t="s">
        <v>168</v>
      </c>
      <c r="G1698" t="s">
        <v>20</v>
      </c>
      <c r="H1698" t="s">
        <v>1282</v>
      </c>
      <c r="I1698">
        <f>MONTH(Table6[[#This Row],[Loan Date]])</f>
        <v>10</v>
      </c>
      <c r="J1698" t="str">
        <f>_xlfn.XLOOKUP(Table6[[#This Row],[Numeric Month]],$N$5:$N$11,$O$5:$O$11)</f>
        <v>Oct</v>
      </c>
      <c r="K1698" t="str">
        <f>_xlfn.XLOOKUP(Table6[[#This Row],[Loan Date]],$Q$5:$Q$152,$R$5:$R$152)</f>
        <v>Wednesday</v>
      </c>
      <c r="L1698" t="str">
        <f>_xlfn.XLOOKUP(Table6[[#This Row],[Loan Date]],$Q$5:$Q$152,$S$5:$S$152)</f>
        <v>Week 3</v>
      </c>
    </row>
    <row r="1699" spans="1:12" x14ac:dyDescent="0.2">
      <c r="A1699" s="1">
        <v>44846</v>
      </c>
      <c r="B1699" t="s">
        <v>7</v>
      </c>
      <c r="C1699" s="1">
        <v>44853</v>
      </c>
      <c r="D1699" t="s">
        <v>89</v>
      </c>
      <c r="E1699" t="s">
        <v>9</v>
      </c>
      <c r="F1699" t="s">
        <v>8</v>
      </c>
      <c r="G1699" t="s">
        <v>1</v>
      </c>
      <c r="H1699" t="s">
        <v>1282</v>
      </c>
      <c r="I1699">
        <f>MONTH(Table6[[#This Row],[Loan Date]])</f>
        <v>10</v>
      </c>
      <c r="J1699" t="str">
        <f>_xlfn.XLOOKUP(Table6[[#This Row],[Numeric Month]],$N$5:$N$11,$O$5:$O$11)</f>
        <v>Oct</v>
      </c>
      <c r="K1699" t="str">
        <f>_xlfn.XLOOKUP(Table6[[#This Row],[Loan Date]],$Q$5:$Q$152,$R$5:$R$152)</f>
        <v>Wednesday</v>
      </c>
      <c r="L1699" t="str">
        <f>_xlfn.XLOOKUP(Table6[[#This Row],[Loan Date]],$Q$5:$Q$152,$S$5:$S$152)</f>
        <v>Week 3</v>
      </c>
    </row>
    <row r="1700" spans="1:12" x14ac:dyDescent="0.2">
      <c r="A1700" s="1">
        <v>44846</v>
      </c>
      <c r="B1700" t="s">
        <v>7</v>
      </c>
      <c r="C1700" s="1">
        <v>44853</v>
      </c>
      <c r="D1700" t="s">
        <v>623</v>
      </c>
      <c r="E1700" t="s">
        <v>9</v>
      </c>
      <c r="F1700" t="s">
        <v>8</v>
      </c>
      <c r="G1700" t="s">
        <v>1</v>
      </c>
      <c r="H1700" t="s">
        <v>1282</v>
      </c>
      <c r="I1700">
        <f>MONTH(Table6[[#This Row],[Loan Date]])</f>
        <v>10</v>
      </c>
      <c r="J1700" t="str">
        <f>_xlfn.XLOOKUP(Table6[[#This Row],[Numeric Month]],$N$5:$N$11,$O$5:$O$11)</f>
        <v>Oct</v>
      </c>
      <c r="K1700" t="str">
        <f>_xlfn.XLOOKUP(Table6[[#This Row],[Loan Date]],$Q$5:$Q$152,$R$5:$R$152)</f>
        <v>Wednesday</v>
      </c>
      <c r="L1700" t="str">
        <f>_xlfn.XLOOKUP(Table6[[#This Row],[Loan Date]],$Q$5:$Q$152,$S$5:$S$152)</f>
        <v>Week 3</v>
      </c>
    </row>
    <row r="1701" spans="1:12" x14ac:dyDescent="0.2">
      <c r="A1701" s="1">
        <v>44846</v>
      </c>
      <c r="B1701" t="s">
        <v>7</v>
      </c>
      <c r="C1701" s="1">
        <v>44846</v>
      </c>
      <c r="D1701" t="s">
        <v>343</v>
      </c>
      <c r="E1701" t="s">
        <v>23</v>
      </c>
      <c r="F1701" t="s">
        <v>23</v>
      </c>
      <c r="G1701" t="s">
        <v>20</v>
      </c>
      <c r="H1701" t="s">
        <v>1282</v>
      </c>
      <c r="I1701">
        <f>MONTH(Table6[[#This Row],[Loan Date]])</f>
        <v>10</v>
      </c>
      <c r="J1701" t="str">
        <f>_xlfn.XLOOKUP(Table6[[#This Row],[Numeric Month]],$N$5:$N$11,$O$5:$O$11)</f>
        <v>Oct</v>
      </c>
      <c r="K1701" t="str">
        <f>_xlfn.XLOOKUP(Table6[[#This Row],[Loan Date]],$Q$5:$Q$152,$R$5:$R$152)</f>
        <v>Wednesday</v>
      </c>
      <c r="L1701" t="str">
        <f>_xlfn.XLOOKUP(Table6[[#This Row],[Loan Date]],$Q$5:$Q$152,$S$5:$S$152)</f>
        <v>Week 3</v>
      </c>
    </row>
    <row r="1702" spans="1:12" x14ac:dyDescent="0.2">
      <c r="A1702" s="1">
        <v>44846</v>
      </c>
      <c r="B1702" t="s">
        <v>7</v>
      </c>
      <c r="C1702" s="1">
        <v>44846</v>
      </c>
      <c r="D1702" t="s">
        <v>497</v>
      </c>
      <c r="E1702" t="s">
        <v>21</v>
      </c>
      <c r="F1702" t="s">
        <v>21</v>
      </c>
      <c r="G1702" t="s">
        <v>20</v>
      </c>
      <c r="H1702" t="s">
        <v>1282</v>
      </c>
      <c r="I1702">
        <f>MONTH(Table6[[#This Row],[Loan Date]])</f>
        <v>10</v>
      </c>
      <c r="J1702" t="str">
        <f>_xlfn.XLOOKUP(Table6[[#This Row],[Numeric Month]],$N$5:$N$11,$O$5:$O$11)</f>
        <v>Oct</v>
      </c>
      <c r="K1702" t="str">
        <f>_xlfn.XLOOKUP(Table6[[#This Row],[Loan Date]],$Q$5:$Q$152,$R$5:$R$152)</f>
        <v>Wednesday</v>
      </c>
      <c r="L1702" t="str">
        <f>_xlfn.XLOOKUP(Table6[[#This Row],[Loan Date]],$Q$5:$Q$152,$S$5:$S$152)</f>
        <v>Week 3</v>
      </c>
    </row>
    <row r="1703" spans="1:12" x14ac:dyDescent="0.2">
      <c r="A1703" s="1">
        <v>44846</v>
      </c>
      <c r="B1703" t="s">
        <v>5</v>
      </c>
      <c r="C1703" s="1">
        <v>44846</v>
      </c>
      <c r="D1703" t="s">
        <v>29</v>
      </c>
      <c r="E1703" t="s">
        <v>23</v>
      </c>
      <c r="F1703" t="s">
        <v>23</v>
      </c>
      <c r="G1703" t="s">
        <v>20</v>
      </c>
      <c r="H1703" t="s">
        <v>1282</v>
      </c>
      <c r="I1703">
        <f>MONTH(Table6[[#This Row],[Loan Date]])</f>
        <v>10</v>
      </c>
      <c r="J1703" t="str">
        <f>_xlfn.XLOOKUP(Table6[[#This Row],[Numeric Month]],$N$5:$N$11,$O$5:$O$11)</f>
        <v>Oct</v>
      </c>
      <c r="K1703" t="str">
        <f>_xlfn.XLOOKUP(Table6[[#This Row],[Loan Date]],$Q$5:$Q$152,$R$5:$R$152)</f>
        <v>Wednesday</v>
      </c>
      <c r="L1703" t="str">
        <f>_xlfn.XLOOKUP(Table6[[#This Row],[Loan Date]],$Q$5:$Q$152,$S$5:$S$152)</f>
        <v>Week 3</v>
      </c>
    </row>
    <row r="1704" spans="1:12" x14ac:dyDescent="0.2">
      <c r="A1704" s="1">
        <v>44846</v>
      </c>
      <c r="B1704" t="s">
        <v>5</v>
      </c>
      <c r="C1704" s="1">
        <v>44846</v>
      </c>
      <c r="D1704" t="s">
        <v>170</v>
      </c>
      <c r="E1704" t="s">
        <v>21</v>
      </c>
      <c r="F1704" t="s">
        <v>21</v>
      </c>
      <c r="G1704" t="s">
        <v>20</v>
      </c>
      <c r="H1704" t="s">
        <v>1282</v>
      </c>
      <c r="I1704">
        <f>MONTH(Table6[[#This Row],[Loan Date]])</f>
        <v>10</v>
      </c>
      <c r="J1704" t="str">
        <f>_xlfn.XLOOKUP(Table6[[#This Row],[Numeric Month]],$N$5:$N$11,$O$5:$O$11)</f>
        <v>Oct</v>
      </c>
      <c r="K1704" t="str">
        <f>_xlfn.XLOOKUP(Table6[[#This Row],[Loan Date]],$Q$5:$Q$152,$R$5:$R$152)</f>
        <v>Wednesday</v>
      </c>
      <c r="L1704" t="str">
        <f>_xlfn.XLOOKUP(Table6[[#This Row],[Loan Date]],$Q$5:$Q$152,$S$5:$S$152)</f>
        <v>Week 3</v>
      </c>
    </row>
    <row r="1705" spans="1:12" x14ac:dyDescent="0.2">
      <c r="A1705" s="1">
        <v>44846</v>
      </c>
      <c r="B1705" t="s">
        <v>7</v>
      </c>
      <c r="C1705" s="1">
        <v>44846</v>
      </c>
      <c r="D1705" t="s">
        <v>1451</v>
      </c>
      <c r="E1705" t="s">
        <v>23</v>
      </c>
      <c r="F1705" t="s">
        <v>23</v>
      </c>
      <c r="G1705" t="s">
        <v>20</v>
      </c>
      <c r="H1705" t="s">
        <v>1282</v>
      </c>
      <c r="I1705">
        <f>MONTH(Table6[[#This Row],[Loan Date]])</f>
        <v>10</v>
      </c>
      <c r="J1705" t="str">
        <f>_xlfn.XLOOKUP(Table6[[#This Row],[Numeric Month]],$N$5:$N$11,$O$5:$O$11)</f>
        <v>Oct</v>
      </c>
      <c r="K1705" t="str">
        <f>_xlfn.XLOOKUP(Table6[[#This Row],[Loan Date]],$Q$5:$Q$152,$R$5:$R$152)</f>
        <v>Wednesday</v>
      </c>
      <c r="L1705" t="str">
        <f>_xlfn.XLOOKUP(Table6[[#This Row],[Loan Date]],$Q$5:$Q$152,$S$5:$S$152)</f>
        <v>Week 3</v>
      </c>
    </row>
    <row r="1706" spans="1:12" x14ac:dyDescent="0.2">
      <c r="A1706" s="1">
        <v>44846</v>
      </c>
      <c r="B1706" t="s">
        <v>7</v>
      </c>
      <c r="C1706" s="1">
        <v>44936</v>
      </c>
      <c r="D1706" t="s">
        <v>1220</v>
      </c>
      <c r="E1706" t="s">
        <v>80</v>
      </c>
      <c r="F1706" t="s">
        <v>79</v>
      </c>
      <c r="G1706" t="s">
        <v>79</v>
      </c>
      <c r="H1706" t="s">
        <v>1282</v>
      </c>
      <c r="I1706">
        <f>MONTH(Table6[[#This Row],[Loan Date]])</f>
        <v>10</v>
      </c>
      <c r="J1706" t="str">
        <f>_xlfn.XLOOKUP(Table6[[#This Row],[Numeric Month]],$N$5:$N$11,$O$5:$O$11)</f>
        <v>Oct</v>
      </c>
      <c r="K1706" t="str">
        <f>_xlfn.XLOOKUP(Table6[[#This Row],[Loan Date]],$Q$5:$Q$152,$R$5:$R$152)</f>
        <v>Wednesday</v>
      </c>
      <c r="L1706" t="str">
        <f>_xlfn.XLOOKUP(Table6[[#This Row],[Loan Date]],$Q$5:$Q$152,$S$5:$S$152)</f>
        <v>Week 3</v>
      </c>
    </row>
    <row r="1707" spans="1:12" x14ac:dyDescent="0.2">
      <c r="A1707" s="1">
        <v>44846</v>
      </c>
      <c r="B1707" t="s">
        <v>7</v>
      </c>
      <c r="C1707" s="1">
        <v>44846</v>
      </c>
      <c r="D1707" t="s">
        <v>1444</v>
      </c>
      <c r="E1707" t="s">
        <v>52</v>
      </c>
      <c r="F1707" t="s">
        <v>51</v>
      </c>
      <c r="G1707" t="s">
        <v>1</v>
      </c>
      <c r="H1707" t="s">
        <v>1282</v>
      </c>
      <c r="I1707">
        <f>MONTH(Table6[[#This Row],[Loan Date]])</f>
        <v>10</v>
      </c>
      <c r="J1707" t="str">
        <f>_xlfn.XLOOKUP(Table6[[#This Row],[Numeric Month]],$N$5:$N$11,$O$5:$O$11)</f>
        <v>Oct</v>
      </c>
      <c r="K1707" t="str">
        <f>_xlfn.XLOOKUP(Table6[[#This Row],[Loan Date]],$Q$5:$Q$152,$R$5:$R$152)</f>
        <v>Wednesday</v>
      </c>
      <c r="L1707" t="str">
        <f>_xlfn.XLOOKUP(Table6[[#This Row],[Loan Date]],$Q$5:$Q$152,$S$5:$S$152)</f>
        <v>Week 3</v>
      </c>
    </row>
    <row r="1708" spans="1:12" x14ac:dyDescent="0.2">
      <c r="A1708" s="1">
        <v>44846</v>
      </c>
      <c r="B1708" t="s">
        <v>7</v>
      </c>
      <c r="C1708" s="1">
        <v>44853</v>
      </c>
      <c r="D1708" t="s">
        <v>1444</v>
      </c>
      <c r="E1708" t="s">
        <v>52</v>
      </c>
      <c r="F1708" t="s">
        <v>51</v>
      </c>
      <c r="G1708" t="s">
        <v>1</v>
      </c>
      <c r="H1708" t="s">
        <v>1282</v>
      </c>
      <c r="I1708">
        <f>MONTH(Table6[[#This Row],[Loan Date]])</f>
        <v>10</v>
      </c>
      <c r="J1708" t="str">
        <f>_xlfn.XLOOKUP(Table6[[#This Row],[Numeric Month]],$N$5:$N$11,$O$5:$O$11)</f>
        <v>Oct</v>
      </c>
      <c r="K1708" t="str">
        <f>_xlfn.XLOOKUP(Table6[[#This Row],[Loan Date]],$Q$5:$Q$152,$R$5:$R$152)</f>
        <v>Wednesday</v>
      </c>
      <c r="L1708" t="str">
        <f>_xlfn.XLOOKUP(Table6[[#This Row],[Loan Date]],$Q$5:$Q$152,$S$5:$S$152)</f>
        <v>Week 3</v>
      </c>
    </row>
    <row r="1709" spans="1:12" x14ac:dyDescent="0.2">
      <c r="A1709" s="1">
        <v>44846</v>
      </c>
      <c r="B1709" t="s">
        <v>7</v>
      </c>
      <c r="C1709" s="1">
        <v>44853</v>
      </c>
      <c r="D1709" t="s">
        <v>322</v>
      </c>
      <c r="E1709" t="s">
        <v>52</v>
      </c>
      <c r="F1709" t="s">
        <v>51</v>
      </c>
      <c r="G1709" t="s">
        <v>1</v>
      </c>
      <c r="H1709" t="s">
        <v>1282</v>
      </c>
      <c r="I1709">
        <f>MONTH(Table6[[#This Row],[Loan Date]])</f>
        <v>10</v>
      </c>
      <c r="J1709" t="str">
        <f>_xlfn.XLOOKUP(Table6[[#This Row],[Numeric Month]],$N$5:$N$11,$O$5:$O$11)</f>
        <v>Oct</v>
      </c>
      <c r="K1709" t="str">
        <f>_xlfn.XLOOKUP(Table6[[#This Row],[Loan Date]],$Q$5:$Q$152,$R$5:$R$152)</f>
        <v>Wednesday</v>
      </c>
      <c r="L1709" t="str">
        <f>_xlfn.XLOOKUP(Table6[[#This Row],[Loan Date]],$Q$5:$Q$152,$S$5:$S$152)</f>
        <v>Week 3</v>
      </c>
    </row>
    <row r="1710" spans="1:12" x14ac:dyDescent="0.2">
      <c r="A1710" s="1">
        <v>44846</v>
      </c>
      <c r="B1710" t="s">
        <v>7</v>
      </c>
      <c r="C1710" s="1">
        <v>44853</v>
      </c>
      <c r="D1710" t="s">
        <v>1055</v>
      </c>
      <c r="E1710" t="s">
        <v>9</v>
      </c>
      <c r="F1710" t="s">
        <v>8</v>
      </c>
      <c r="G1710" t="s">
        <v>1</v>
      </c>
      <c r="H1710" t="s">
        <v>1282</v>
      </c>
      <c r="I1710">
        <f>MONTH(Table6[[#This Row],[Loan Date]])</f>
        <v>10</v>
      </c>
      <c r="J1710" t="str">
        <f>_xlfn.XLOOKUP(Table6[[#This Row],[Numeric Month]],$N$5:$N$11,$O$5:$O$11)</f>
        <v>Oct</v>
      </c>
      <c r="K1710" t="str">
        <f>_xlfn.XLOOKUP(Table6[[#This Row],[Loan Date]],$Q$5:$Q$152,$R$5:$R$152)</f>
        <v>Wednesday</v>
      </c>
      <c r="L1710" t="str">
        <f>_xlfn.XLOOKUP(Table6[[#This Row],[Loan Date]],$Q$5:$Q$152,$S$5:$S$152)</f>
        <v>Week 3</v>
      </c>
    </row>
    <row r="1711" spans="1:12" x14ac:dyDescent="0.2">
      <c r="A1711" s="1">
        <v>44846</v>
      </c>
      <c r="B1711" t="s">
        <v>7</v>
      </c>
      <c r="C1711" s="1">
        <v>44846</v>
      </c>
      <c r="D1711" t="s">
        <v>1506</v>
      </c>
      <c r="E1711" t="s">
        <v>23</v>
      </c>
      <c r="F1711" t="s">
        <v>23</v>
      </c>
      <c r="G1711" t="s">
        <v>20</v>
      </c>
      <c r="H1711" t="s">
        <v>1282</v>
      </c>
      <c r="I1711">
        <f>MONTH(Table6[[#This Row],[Loan Date]])</f>
        <v>10</v>
      </c>
      <c r="J1711" t="str">
        <f>_xlfn.XLOOKUP(Table6[[#This Row],[Numeric Month]],$N$5:$N$11,$O$5:$O$11)</f>
        <v>Oct</v>
      </c>
      <c r="K1711" t="str">
        <f>_xlfn.XLOOKUP(Table6[[#This Row],[Loan Date]],$Q$5:$Q$152,$R$5:$R$152)</f>
        <v>Wednesday</v>
      </c>
      <c r="L1711" t="str">
        <f>_xlfn.XLOOKUP(Table6[[#This Row],[Loan Date]],$Q$5:$Q$152,$S$5:$S$152)</f>
        <v>Week 3</v>
      </c>
    </row>
    <row r="1712" spans="1:12" x14ac:dyDescent="0.2">
      <c r="A1712" s="1">
        <v>44846</v>
      </c>
      <c r="B1712" t="s">
        <v>7</v>
      </c>
      <c r="C1712" s="1">
        <v>44853</v>
      </c>
      <c r="D1712" t="s">
        <v>528</v>
      </c>
      <c r="E1712" t="s">
        <v>52</v>
      </c>
      <c r="F1712" t="s">
        <v>51</v>
      </c>
      <c r="G1712" t="s">
        <v>1</v>
      </c>
      <c r="H1712" t="s">
        <v>1282</v>
      </c>
      <c r="I1712">
        <f>MONTH(Table6[[#This Row],[Loan Date]])</f>
        <v>10</v>
      </c>
      <c r="J1712" t="str">
        <f>_xlfn.XLOOKUP(Table6[[#This Row],[Numeric Month]],$N$5:$N$11,$O$5:$O$11)</f>
        <v>Oct</v>
      </c>
      <c r="K1712" t="str">
        <f>_xlfn.XLOOKUP(Table6[[#This Row],[Loan Date]],$Q$5:$Q$152,$R$5:$R$152)</f>
        <v>Wednesday</v>
      </c>
      <c r="L1712" t="str">
        <f>_xlfn.XLOOKUP(Table6[[#This Row],[Loan Date]],$Q$5:$Q$152,$S$5:$S$152)</f>
        <v>Week 3</v>
      </c>
    </row>
    <row r="1713" spans="1:12" x14ac:dyDescent="0.2">
      <c r="A1713" s="1">
        <v>44846</v>
      </c>
      <c r="B1713" t="s">
        <v>7</v>
      </c>
      <c r="C1713" s="1">
        <v>44853</v>
      </c>
      <c r="D1713" t="s">
        <v>415</v>
      </c>
      <c r="E1713" t="s">
        <v>3</v>
      </c>
      <c r="F1713" t="s">
        <v>2</v>
      </c>
      <c r="G1713" t="s">
        <v>1</v>
      </c>
      <c r="H1713" t="s">
        <v>1282</v>
      </c>
      <c r="I1713">
        <f>MONTH(Table6[[#This Row],[Loan Date]])</f>
        <v>10</v>
      </c>
      <c r="J1713" t="str">
        <f>_xlfn.XLOOKUP(Table6[[#This Row],[Numeric Month]],$N$5:$N$11,$O$5:$O$11)</f>
        <v>Oct</v>
      </c>
      <c r="K1713" t="str">
        <f>_xlfn.XLOOKUP(Table6[[#This Row],[Loan Date]],$Q$5:$Q$152,$R$5:$R$152)</f>
        <v>Wednesday</v>
      </c>
      <c r="L1713" t="str">
        <f>_xlfn.XLOOKUP(Table6[[#This Row],[Loan Date]],$Q$5:$Q$152,$S$5:$S$152)</f>
        <v>Week 3</v>
      </c>
    </row>
    <row r="1714" spans="1:12" x14ac:dyDescent="0.2">
      <c r="A1714" s="1">
        <v>44846</v>
      </c>
      <c r="B1714" t="s">
        <v>5</v>
      </c>
      <c r="C1714" s="1">
        <v>44853</v>
      </c>
      <c r="D1714" t="s">
        <v>326</v>
      </c>
      <c r="E1714" t="s">
        <v>3</v>
      </c>
      <c r="F1714" t="s">
        <v>2</v>
      </c>
      <c r="G1714" t="s">
        <v>1</v>
      </c>
      <c r="H1714" t="s">
        <v>1282</v>
      </c>
      <c r="I1714">
        <f>MONTH(Table6[[#This Row],[Loan Date]])</f>
        <v>10</v>
      </c>
      <c r="J1714" t="str">
        <f>_xlfn.XLOOKUP(Table6[[#This Row],[Numeric Month]],$N$5:$N$11,$O$5:$O$11)</f>
        <v>Oct</v>
      </c>
      <c r="K1714" t="str">
        <f>_xlfn.XLOOKUP(Table6[[#This Row],[Loan Date]],$Q$5:$Q$152,$R$5:$R$152)</f>
        <v>Wednesday</v>
      </c>
      <c r="L1714" t="str">
        <f>_xlfn.XLOOKUP(Table6[[#This Row],[Loan Date]],$Q$5:$Q$152,$S$5:$S$152)</f>
        <v>Week 3</v>
      </c>
    </row>
    <row r="1715" spans="1:12" x14ac:dyDescent="0.2">
      <c r="A1715" s="1">
        <v>44846</v>
      </c>
      <c r="B1715" t="s">
        <v>7</v>
      </c>
      <c r="C1715" s="1">
        <v>44853</v>
      </c>
      <c r="D1715" t="s">
        <v>951</v>
      </c>
      <c r="E1715" t="s">
        <v>9</v>
      </c>
      <c r="F1715" t="s">
        <v>8</v>
      </c>
      <c r="G1715" t="s">
        <v>1</v>
      </c>
      <c r="H1715" t="s">
        <v>1282</v>
      </c>
      <c r="I1715">
        <f>MONTH(Table6[[#This Row],[Loan Date]])</f>
        <v>10</v>
      </c>
      <c r="J1715" t="str">
        <f>_xlfn.XLOOKUP(Table6[[#This Row],[Numeric Month]],$N$5:$N$11,$O$5:$O$11)</f>
        <v>Oct</v>
      </c>
      <c r="K1715" t="str">
        <f>_xlfn.XLOOKUP(Table6[[#This Row],[Loan Date]],$Q$5:$Q$152,$R$5:$R$152)</f>
        <v>Wednesday</v>
      </c>
      <c r="L1715" t="str">
        <f>_xlfn.XLOOKUP(Table6[[#This Row],[Loan Date]],$Q$5:$Q$152,$S$5:$S$152)</f>
        <v>Week 3</v>
      </c>
    </row>
    <row r="1716" spans="1:12" x14ac:dyDescent="0.2">
      <c r="A1716" s="1">
        <v>44846</v>
      </c>
      <c r="B1716" t="s">
        <v>5</v>
      </c>
      <c r="C1716" s="1">
        <v>44846</v>
      </c>
      <c r="D1716" t="s">
        <v>926</v>
      </c>
      <c r="E1716" t="s">
        <v>37</v>
      </c>
      <c r="F1716" t="s">
        <v>37</v>
      </c>
      <c r="G1716" t="s">
        <v>20</v>
      </c>
      <c r="H1716" t="s">
        <v>1282</v>
      </c>
      <c r="I1716">
        <f>MONTH(Table6[[#This Row],[Loan Date]])</f>
        <v>10</v>
      </c>
      <c r="J1716" t="str">
        <f>_xlfn.XLOOKUP(Table6[[#This Row],[Numeric Month]],$N$5:$N$11,$O$5:$O$11)</f>
        <v>Oct</v>
      </c>
      <c r="K1716" t="str">
        <f>_xlfn.XLOOKUP(Table6[[#This Row],[Loan Date]],$Q$5:$Q$152,$R$5:$R$152)</f>
        <v>Wednesday</v>
      </c>
      <c r="L1716" t="str">
        <f>_xlfn.XLOOKUP(Table6[[#This Row],[Loan Date]],$Q$5:$Q$152,$S$5:$S$152)</f>
        <v>Week 3</v>
      </c>
    </row>
    <row r="1717" spans="1:12" x14ac:dyDescent="0.2">
      <c r="A1717" s="1">
        <v>44846</v>
      </c>
      <c r="B1717" t="s">
        <v>5</v>
      </c>
      <c r="C1717" s="1">
        <v>44846</v>
      </c>
      <c r="D1717" t="s">
        <v>910</v>
      </c>
      <c r="E1717" t="s">
        <v>37</v>
      </c>
      <c r="F1717" t="s">
        <v>37</v>
      </c>
      <c r="G1717" t="s">
        <v>20</v>
      </c>
      <c r="H1717" t="s">
        <v>1282</v>
      </c>
      <c r="I1717">
        <f>MONTH(Table6[[#This Row],[Loan Date]])</f>
        <v>10</v>
      </c>
      <c r="J1717" t="str">
        <f>_xlfn.XLOOKUP(Table6[[#This Row],[Numeric Month]],$N$5:$N$11,$O$5:$O$11)</f>
        <v>Oct</v>
      </c>
      <c r="K1717" t="str">
        <f>_xlfn.XLOOKUP(Table6[[#This Row],[Loan Date]],$Q$5:$Q$152,$R$5:$R$152)</f>
        <v>Wednesday</v>
      </c>
      <c r="L1717" t="str">
        <f>_xlfn.XLOOKUP(Table6[[#This Row],[Loan Date]],$Q$5:$Q$152,$S$5:$S$152)</f>
        <v>Week 3</v>
      </c>
    </row>
    <row r="1718" spans="1:12" x14ac:dyDescent="0.2">
      <c r="A1718" s="1">
        <v>44846</v>
      </c>
      <c r="B1718" t="s">
        <v>7</v>
      </c>
      <c r="C1718" s="1">
        <v>44846</v>
      </c>
      <c r="D1718" t="s">
        <v>177</v>
      </c>
      <c r="E1718" t="s">
        <v>176</v>
      </c>
      <c r="F1718" t="s">
        <v>23</v>
      </c>
      <c r="G1718" t="s">
        <v>20</v>
      </c>
      <c r="H1718" t="s">
        <v>1282</v>
      </c>
      <c r="I1718">
        <f>MONTH(Table6[[#This Row],[Loan Date]])</f>
        <v>10</v>
      </c>
      <c r="J1718" t="str">
        <f>_xlfn.XLOOKUP(Table6[[#This Row],[Numeric Month]],$N$5:$N$11,$O$5:$O$11)</f>
        <v>Oct</v>
      </c>
      <c r="K1718" t="str">
        <f>_xlfn.XLOOKUP(Table6[[#This Row],[Loan Date]],$Q$5:$Q$152,$R$5:$R$152)</f>
        <v>Wednesday</v>
      </c>
      <c r="L1718" t="str">
        <f>_xlfn.XLOOKUP(Table6[[#This Row],[Loan Date]],$Q$5:$Q$152,$S$5:$S$152)</f>
        <v>Week 3</v>
      </c>
    </row>
    <row r="1719" spans="1:12" x14ac:dyDescent="0.2">
      <c r="A1719" s="1">
        <v>44846</v>
      </c>
      <c r="B1719" t="s">
        <v>7</v>
      </c>
      <c r="C1719" s="1">
        <v>44846</v>
      </c>
      <c r="D1719" t="s">
        <v>660</v>
      </c>
      <c r="E1719" t="s">
        <v>21</v>
      </c>
      <c r="F1719" t="s">
        <v>21</v>
      </c>
      <c r="G1719" t="s">
        <v>20</v>
      </c>
      <c r="H1719" t="s">
        <v>1282</v>
      </c>
      <c r="I1719">
        <f>MONTH(Table6[[#This Row],[Loan Date]])</f>
        <v>10</v>
      </c>
      <c r="J1719" t="str">
        <f>_xlfn.XLOOKUP(Table6[[#This Row],[Numeric Month]],$N$5:$N$11,$O$5:$O$11)</f>
        <v>Oct</v>
      </c>
      <c r="K1719" t="str">
        <f>_xlfn.XLOOKUP(Table6[[#This Row],[Loan Date]],$Q$5:$Q$152,$R$5:$R$152)</f>
        <v>Wednesday</v>
      </c>
      <c r="L1719" t="str">
        <f>_xlfn.XLOOKUP(Table6[[#This Row],[Loan Date]],$Q$5:$Q$152,$S$5:$S$152)</f>
        <v>Week 3</v>
      </c>
    </row>
    <row r="1720" spans="1:12" x14ac:dyDescent="0.2">
      <c r="A1720" s="1">
        <v>44846</v>
      </c>
      <c r="B1720" t="s">
        <v>7</v>
      </c>
      <c r="C1720" s="1">
        <v>44846</v>
      </c>
      <c r="D1720" t="s">
        <v>1441</v>
      </c>
      <c r="E1720" t="s">
        <v>37</v>
      </c>
      <c r="F1720" t="s">
        <v>37</v>
      </c>
      <c r="G1720" t="s">
        <v>20</v>
      </c>
      <c r="H1720" t="s">
        <v>1282</v>
      </c>
      <c r="I1720">
        <f>MONTH(Table6[[#This Row],[Loan Date]])</f>
        <v>10</v>
      </c>
      <c r="J1720" t="str">
        <f>_xlfn.XLOOKUP(Table6[[#This Row],[Numeric Month]],$N$5:$N$11,$O$5:$O$11)</f>
        <v>Oct</v>
      </c>
      <c r="K1720" t="str">
        <f>_xlfn.XLOOKUP(Table6[[#This Row],[Loan Date]],$Q$5:$Q$152,$R$5:$R$152)</f>
        <v>Wednesday</v>
      </c>
      <c r="L1720" t="str">
        <f>_xlfn.XLOOKUP(Table6[[#This Row],[Loan Date]],$Q$5:$Q$152,$S$5:$S$152)</f>
        <v>Week 3</v>
      </c>
    </row>
    <row r="1721" spans="1:12" x14ac:dyDescent="0.2">
      <c r="A1721" s="1">
        <v>44846</v>
      </c>
      <c r="B1721" t="s">
        <v>7</v>
      </c>
      <c r="C1721" s="1">
        <v>44853</v>
      </c>
      <c r="D1721" t="s">
        <v>991</v>
      </c>
      <c r="E1721" t="s">
        <v>52</v>
      </c>
      <c r="F1721" t="s">
        <v>51</v>
      </c>
      <c r="G1721" t="s">
        <v>1</v>
      </c>
      <c r="H1721" t="s">
        <v>1282</v>
      </c>
      <c r="I1721">
        <f>MONTH(Table6[[#This Row],[Loan Date]])</f>
        <v>10</v>
      </c>
      <c r="J1721" t="str">
        <f>_xlfn.XLOOKUP(Table6[[#This Row],[Numeric Month]],$N$5:$N$11,$O$5:$O$11)</f>
        <v>Oct</v>
      </c>
      <c r="K1721" t="str">
        <f>_xlfn.XLOOKUP(Table6[[#This Row],[Loan Date]],$Q$5:$Q$152,$R$5:$R$152)</f>
        <v>Wednesday</v>
      </c>
      <c r="L1721" t="str">
        <f>_xlfn.XLOOKUP(Table6[[#This Row],[Loan Date]],$Q$5:$Q$152,$S$5:$S$152)</f>
        <v>Week 3</v>
      </c>
    </row>
    <row r="1722" spans="1:12" x14ac:dyDescent="0.2">
      <c r="A1722" s="1">
        <v>44846</v>
      </c>
      <c r="B1722" t="s">
        <v>7</v>
      </c>
      <c r="C1722" s="1">
        <v>44853</v>
      </c>
      <c r="D1722" t="s">
        <v>750</v>
      </c>
      <c r="E1722" t="s">
        <v>3</v>
      </c>
      <c r="F1722" t="s">
        <v>2</v>
      </c>
      <c r="G1722" t="s">
        <v>1</v>
      </c>
      <c r="H1722" t="s">
        <v>1282</v>
      </c>
      <c r="I1722">
        <f>MONTH(Table6[[#This Row],[Loan Date]])</f>
        <v>10</v>
      </c>
      <c r="J1722" t="str">
        <f>_xlfn.XLOOKUP(Table6[[#This Row],[Numeric Month]],$N$5:$N$11,$O$5:$O$11)</f>
        <v>Oct</v>
      </c>
      <c r="K1722" t="str">
        <f>_xlfn.XLOOKUP(Table6[[#This Row],[Loan Date]],$Q$5:$Q$152,$R$5:$R$152)</f>
        <v>Wednesday</v>
      </c>
      <c r="L1722" t="str">
        <f>_xlfn.XLOOKUP(Table6[[#This Row],[Loan Date]],$Q$5:$Q$152,$S$5:$S$152)</f>
        <v>Week 3</v>
      </c>
    </row>
    <row r="1723" spans="1:12" x14ac:dyDescent="0.2">
      <c r="A1723" s="1">
        <v>44846</v>
      </c>
      <c r="B1723" t="s">
        <v>7</v>
      </c>
      <c r="C1723" s="1">
        <v>44853</v>
      </c>
      <c r="D1723" t="s">
        <v>1505</v>
      </c>
      <c r="E1723" t="s">
        <v>765</v>
      </c>
      <c r="F1723" t="s">
        <v>2</v>
      </c>
      <c r="G1723" t="s">
        <v>1</v>
      </c>
      <c r="H1723" t="s">
        <v>1282</v>
      </c>
      <c r="I1723">
        <f>MONTH(Table6[[#This Row],[Loan Date]])</f>
        <v>10</v>
      </c>
      <c r="J1723" t="str">
        <f>_xlfn.XLOOKUP(Table6[[#This Row],[Numeric Month]],$N$5:$N$11,$O$5:$O$11)</f>
        <v>Oct</v>
      </c>
      <c r="K1723" t="str">
        <f>_xlfn.XLOOKUP(Table6[[#This Row],[Loan Date]],$Q$5:$Q$152,$R$5:$R$152)</f>
        <v>Wednesday</v>
      </c>
      <c r="L1723" t="str">
        <f>_xlfn.XLOOKUP(Table6[[#This Row],[Loan Date]],$Q$5:$Q$152,$S$5:$S$152)</f>
        <v>Week 3</v>
      </c>
    </row>
    <row r="1724" spans="1:12" x14ac:dyDescent="0.2">
      <c r="A1724" s="1">
        <v>44846</v>
      </c>
      <c r="B1724" t="s">
        <v>7</v>
      </c>
      <c r="C1724" s="1">
        <v>44860</v>
      </c>
      <c r="D1724" t="s">
        <v>984</v>
      </c>
      <c r="E1724" t="s">
        <v>3</v>
      </c>
      <c r="F1724" t="s">
        <v>2</v>
      </c>
      <c r="G1724" t="s">
        <v>1</v>
      </c>
      <c r="H1724" t="s">
        <v>1282</v>
      </c>
      <c r="I1724">
        <f>MONTH(Table6[[#This Row],[Loan Date]])</f>
        <v>10</v>
      </c>
      <c r="J1724" t="str">
        <f>_xlfn.XLOOKUP(Table6[[#This Row],[Numeric Month]],$N$5:$N$11,$O$5:$O$11)</f>
        <v>Oct</v>
      </c>
      <c r="K1724" t="str">
        <f>_xlfn.XLOOKUP(Table6[[#This Row],[Loan Date]],$Q$5:$Q$152,$R$5:$R$152)</f>
        <v>Wednesday</v>
      </c>
      <c r="L1724" t="str">
        <f>_xlfn.XLOOKUP(Table6[[#This Row],[Loan Date]],$Q$5:$Q$152,$S$5:$S$152)</f>
        <v>Week 3</v>
      </c>
    </row>
    <row r="1725" spans="1:12" x14ac:dyDescent="0.2">
      <c r="A1725" s="1">
        <v>44846</v>
      </c>
      <c r="B1725" t="s">
        <v>5</v>
      </c>
      <c r="C1725" s="1">
        <v>44853</v>
      </c>
      <c r="D1725" t="s">
        <v>1073</v>
      </c>
      <c r="E1725" t="s">
        <v>52</v>
      </c>
      <c r="F1725" t="s">
        <v>51</v>
      </c>
      <c r="G1725" t="s">
        <v>1</v>
      </c>
      <c r="H1725" t="s">
        <v>1282</v>
      </c>
      <c r="I1725">
        <f>MONTH(Table6[[#This Row],[Loan Date]])</f>
        <v>10</v>
      </c>
      <c r="J1725" t="str">
        <f>_xlfn.XLOOKUP(Table6[[#This Row],[Numeric Month]],$N$5:$N$11,$O$5:$O$11)</f>
        <v>Oct</v>
      </c>
      <c r="K1725" t="str">
        <f>_xlfn.XLOOKUP(Table6[[#This Row],[Loan Date]],$Q$5:$Q$152,$R$5:$R$152)</f>
        <v>Wednesday</v>
      </c>
      <c r="L1725" t="str">
        <f>_xlfn.XLOOKUP(Table6[[#This Row],[Loan Date]],$Q$5:$Q$152,$S$5:$S$152)</f>
        <v>Week 3</v>
      </c>
    </row>
    <row r="1726" spans="1:12" x14ac:dyDescent="0.2">
      <c r="A1726" s="1">
        <v>44846</v>
      </c>
      <c r="B1726" t="s">
        <v>5</v>
      </c>
      <c r="C1726" s="1">
        <v>44846</v>
      </c>
      <c r="D1726" t="s">
        <v>721</v>
      </c>
      <c r="E1726" t="s">
        <v>122</v>
      </c>
      <c r="F1726" t="s">
        <v>122</v>
      </c>
      <c r="G1726" t="s">
        <v>11</v>
      </c>
      <c r="H1726" t="s">
        <v>1282</v>
      </c>
      <c r="I1726">
        <f>MONTH(Table6[[#This Row],[Loan Date]])</f>
        <v>10</v>
      </c>
      <c r="J1726" t="str">
        <f>_xlfn.XLOOKUP(Table6[[#This Row],[Numeric Month]],$N$5:$N$11,$O$5:$O$11)</f>
        <v>Oct</v>
      </c>
      <c r="K1726" t="str">
        <f>_xlfn.XLOOKUP(Table6[[#This Row],[Loan Date]],$Q$5:$Q$152,$R$5:$R$152)</f>
        <v>Wednesday</v>
      </c>
      <c r="L1726" t="str">
        <f>_xlfn.XLOOKUP(Table6[[#This Row],[Loan Date]],$Q$5:$Q$152,$S$5:$S$152)</f>
        <v>Week 3</v>
      </c>
    </row>
    <row r="1727" spans="1:12" x14ac:dyDescent="0.2">
      <c r="A1727" s="1">
        <v>44846</v>
      </c>
      <c r="B1727" t="s">
        <v>7</v>
      </c>
      <c r="C1727" s="1">
        <v>44847</v>
      </c>
      <c r="D1727" t="s">
        <v>947</v>
      </c>
      <c r="E1727" t="s">
        <v>37</v>
      </c>
      <c r="F1727" t="s">
        <v>37</v>
      </c>
      <c r="G1727" t="s">
        <v>20</v>
      </c>
      <c r="H1727" t="s">
        <v>1282</v>
      </c>
      <c r="I1727">
        <f>MONTH(Table6[[#This Row],[Loan Date]])</f>
        <v>10</v>
      </c>
      <c r="J1727" t="str">
        <f>_xlfn.XLOOKUP(Table6[[#This Row],[Numeric Month]],$N$5:$N$11,$O$5:$O$11)</f>
        <v>Oct</v>
      </c>
      <c r="K1727" t="str">
        <f>_xlfn.XLOOKUP(Table6[[#This Row],[Loan Date]],$Q$5:$Q$152,$R$5:$R$152)</f>
        <v>Wednesday</v>
      </c>
      <c r="L1727" t="str">
        <f>_xlfn.XLOOKUP(Table6[[#This Row],[Loan Date]],$Q$5:$Q$152,$S$5:$S$152)</f>
        <v>Week 3</v>
      </c>
    </row>
    <row r="1728" spans="1:12" x14ac:dyDescent="0.2">
      <c r="A1728" s="1">
        <v>44846</v>
      </c>
      <c r="B1728" t="s">
        <v>7</v>
      </c>
      <c r="C1728" s="1">
        <v>44847</v>
      </c>
      <c r="D1728" t="s">
        <v>1441</v>
      </c>
      <c r="E1728" t="s">
        <v>37</v>
      </c>
      <c r="F1728" t="s">
        <v>37</v>
      </c>
      <c r="G1728" t="s">
        <v>20</v>
      </c>
      <c r="H1728" t="s">
        <v>1282</v>
      </c>
      <c r="I1728">
        <f>MONTH(Table6[[#This Row],[Loan Date]])</f>
        <v>10</v>
      </c>
      <c r="J1728" t="str">
        <f>_xlfn.XLOOKUP(Table6[[#This Row],[Numeric Month]],$N$5:$N$11,$O$5:$O$11)</f>
        <v>Oct</v>
      </c>
      <c r="K1728" t="str">
        <f>_xlfn.XLOOKUP(Table6[[#This Row],[Loan Date]],$Q$5:$Q$152,$R$5:$R$152)</f>
        <v>Wednesday</v>
      </c>
      <c r="L1728" t="str">
        <f>_xlfn.XLOOKUP(Table6[[#This Row],[Loan Date]],$Q$5:$Q$152,$S$5:$S$152)</f>
        <v>Week 3</v>
      </c>
    </row>
    <row r="1729" spans="1:12" x14ac:dyDescent="0.2">
      <c r="A1729" s="1">
        <v>44846</v>
      </c>
      <c r="B1729" t="s">
        <v>7</v>
      </c>
      <c r="C1729" s="1">
        <v>44846</v>
      </c>
      <c r="D1729" t="s">
        <v>969</v>
      </c>
      <c r="E1729" t="s">
        <v>37</v>
      </c>
      <c r="F1729" t="s">
        <v>37</v>
      </c>
      <c r="G1729" t="s">
        <v>20</v>
      </c>
      <c r="H1729" t="s">
        <v>1282</v>
      </c>
      <c r="I1729">
        <f>MONTH(Table6[[#This Row],[Loan Date]])</f>
        <v>10</v>
      </c>
      <c r="J1729" t="str">
        <f>_xlfn.XLOOKUP(Table6[[#This Row],[Numeric Month]],$N$5:$N$11,$O$5:$O$11)</f>
        <v>Oct</v>
      </c>
      <c r="K1729" t="str">
        <f>_xlfn.XLOOKUP(Table6[[#This Row],[Loan Date]],$Q$5:$Q$152,$R$5:$R$152)</f>
        <v>Wednesday</v>
      </c>
      <c r="L1729" t="str">
        <f>_xlfn.XLOOKUP(Table6[[#This Row],[Loan Date]],$Q$5:$Q$152,$S$5:$S$152)</f>
        <v>Week 3</v>
      </c>
    </row>
    <row r="1730" spans="1:12" x14ac:dyDescent="0.2">
      <c r="A1730" s="1">
        <v>44846</v>
      </c>
      <c r="B1730" t="s">
        <v>7</v>
      </c>
      <c r="C1730" s="1">
        <v>44860</v>
      </c>
      <c r="D1730" t="s">
        <v>836</v>
      </c>
      <c r="E1730" t="s">
        <v>3</v>
      </c>
      <c r="F1730" t="s">
        <v>2</v>
      </c>
      <c r="G1730" t="s">
        <v>1</v>
      </c>
      <c r="H1730" t="s">
        <v>1282</v>
      </c>
      <c r="I1730">
        <f>MONTH(Table6[[#This Row],[Loan Date]])</f>
        <v>10</v>
      </c>
      <c r="J1730" t="str">
        <f>_xlfn.XLOOKUP(Table6[[#This Row],[Numeric Month]],$N$5:$N$11,$O$5:$O$11)</f>
        <v>Oct</v>
      </c>
      <c r="K1730" t="str">
        <f>_xlfn.XLOOKUP(Table6[[#This Row],[Loan Date]],$Q$5:$Q$152,$R$5:$R$152)</f>
        <v>Wednesday</v>
      </c>
      <c r="L1730" t="str">
        <f>_xlfn.XLOOKUP(Table6[[#This Row],[Loan Date]],$Q$5:$Q$152,$S$5:$S$152)</f>
        <v>Week 3</v>
      </c>
    </row>
    <row r="1731" spans="1:12" x14ac:dyDescent="0.2">
      <c r="A1731" s="1">
        <v>44846</v>
      </c>
      <c r="B1731" t="s">
        <v>7</v>
      </c>
      <c r="C1731" s="1">
        <v>44860</v>
      </c>
      <c r="D1731" t="s">
        <v>1354</v>
      </c>
      <c r="E1731" t="s">
        <v>204</v>
      </c>
      <c r="F1731" t="s">
        <v>2</v>
      </c>
      <c r="G1731" t="s">
        <v>1</v>
      </c>
      <c r="H1731" t="s">
        <v>1282</v>
      </c>
      <c r="I1731">
        <f>MONTH(Table6[[#This Row],[Loan Date]])</f>
        <v>10</v>
      </c>
      <c r="J1731" t="str">
        <f>_xlfn.XLOOKUP(Table6[[#This Row],[Numeric Month]],$N$5:$N$11,$O$5:$O$11)</f>
        <v>Oct</v>
      </c>
      <c r="K1731" t="str">
        <f>_xlfn.XLOOKUP(Table6[[#This Row],[Loan Date]],$Q$5:$Q$152,$R$5:$R$152)</f>
        <v>Wednesday</v>
      </c>
      <c r="L1731" t="str">
        <f>_xlfn.XLOOKUP(Table6[[#This Row],[Loan Date]],$Q$5:$Q$152,$S$5:$S$152)</f>
        <v>Week 3</v>
      </c>
    </row>
    <row r="1732" spans="1:12" x14ac:dyDescent="0.2">
      <c r="A1732" s="1">
        <v>44846</v>
      </c>
      <c r="B1732" t="s">
        <v>7</v>
      </c>
      <c r="C1732" s="1">
        <v>44846</v>
      </c>
      <c r="D1732" t="s">
        <v>320</v>
      </c>
      <c r="E1732" t="s">
        <v>23</v>
      </c>
      <c r="F1732" t="s">
        <v>23</v>
      </c>
      <c r="G1732" t="s">
        <v>20</v>
      </c>
      <c r="H1732" t="s">
        <v>1282</v>
      </c>
      <c r="I1732">
        <f>MONTH(Table6[[#This Row],[Loan Date]])</f>
        <v>10</v>
      </c>
      <c r="J1732" t="str">
        <f>_xlfn.XLOOKUP(Table6[[#This Row],[Numeric Month]],$N$5:$N$11,$O$5:$O$11)</f>
        <v>Oct</v>
      </c>
      <c r="K1732" t="str">
        <f>_xlfn.XLOOKUP(Table6[[#This Row],[Loan Date]],$Q$5:$Q$152,$R$5:$R$152)</f>
        <v>Wednesday</v>
      </c>
      <c r="L1732" t="str">
        <f>_xlfn.XLOOKUP(Table6[[#This Row],[Loan Date]],$Q$5:$Q$152,$S$5:$S$152)</f>
        <v>Week 3</v>
      </c>
    </row>
    <row r="1733" spans="1:12" x14ac:dyDescent="0.2">
      <c r="A1733" s="1">
        <v>44846</v>
      </c>
      <c r="B1733" t="s">
        <v>7</v>
      </c>
      <c r="C1733" s="1">
        <v>44846</v>
      </c>
      <c r="D1733" t="s">
        <v>310</v>
      </c>
      <c r="E1733" t="s">
        <v>21</v>
      </c>
      <c r="F1733" t="s">
        <v>21</v>
      </c>
      <c r="G1733" t="s">
        <v>20</v>
      </c>
      <c r="H1733" t="s">
        <v>1282</v>
      </c>
      <c r="I1733">
        <f>MONTH(Table6[[#This Row],[Loan Date]])</f>
        <v>10</v>
      </c>
      <c r="J1733" t="str">
        <f>_xlfn.XLOOKUP(Table6[[#This Row],[Numeric Month]],$N$5:$N$11,$O$5:$O$11)</f>
        <v>Oct</v>
      </c>
      <c r="K1733" t="str">
        <f>_xlfn.XLOOKUP(Table6[[#This Row],[Loan Date]],$Q$5:$Q$152,$R$5:$R$152)</f>
        <v>Wednesday</v>
      </c>
      <c r="L1733" t="str">
        <f>_xlfn.XLOOKUP(Table6[[#This Row],[Loan Date]],$Q$5:$Q$152,$S$5:$S$152)</f>
        <v>Week 3</v>
      </c>
    </row>
    <row r="1734" spans="1:12" x14ac:dyDescent="0.2">
      <c r="A1734" s="1">
        <v>44846</v>
      </c>
      <c r="B1734" t="s">
        <v>5</v>
      </c>
      <c r="C1734" s="1">
        <v>44854</v>
      </c>
      <c r="D1734" t="s">
        <v>1094</v>
      </c>
      <c r="E1734" t="s">
        <v>3</v>
      </c>
      <c r="F1734" t="s">
        <v>2</v>
      </c>
      <c r="G1734" t="s">
        <v>1</v>
      </c>
      <c r="H1734" t="s">
        <v>1282</v>
      </c>
      <c r="I1734">
        <f>MONTH(Table6[[#This Row],[Loan Date]])</f>
        <v>10</v>
      </c>
      <c r="J1734" t="str">
        <f>_xlfn.XLOOKUP(Table6[[#This Row],[Numeric Month]],$N$5:$N$11,$O$5:$O$11)</f>
        <v>Oct</v>
      </c>
      <c r="K1734" t="str">
        <f>_xlfn.XLOOKUP(Table6[[#This Row],[Loan Date]],$Q$5:$Q$152,$R$5:$R$152)</f>
        <v>Wednesday</v>
      </c>
      <c r="L1734" t="str">
        <f>_xlfn.XLOOKUP(Table6[[#This Row],[Loan Date]],$Q$5:$Q$152,$S$5:$S$152)</f>
        <v>Week 3</v>
      </c>
    </row>
    <row r="1735" spans="1:12" x14ac:dyDescent="0.2">
      <c r="A1735" s="1">
        <v>44846</v>
      </c>
      <c r="B1735" t="s">
        <v>7</v>
      </c>
      <c r="C1735" s="1">
        <v>44853</v>
      </c>
      <c r="D1735" t="s">
        <v>1277</v>
      </c>
      <c r="E1735" t="s">
        <v>9</v>
      </c>
      <c r="F1735" t="s">
        <v>8</v>
      </c>
      <c r="G1735" t="s">
        <v>1</v>
      </c>
      <c r="H1735" t="s">
        <v>1282</v>
      </c>
      <c r="I1735">
        <f>MONTH(Table6[[#This Row],[Loan Date]])</f>
        <v>10</v>
      </c>
      <c r="J1735" t="str">
        <f>_xlfn.XLOOKUP(Table6[[#This Row],[Numeric Month]],$N$5:$N$11,$O$5:$O$11)</f>
        <v>Oct</v>
      </c>
      <c r="K1735" t="str">
        <f>_xlfn.XLOOKUP(Table6[[#This Row],[Loan Date]],$Q$5:$Q$152,$R$5:$R$152)</f>
        <v>Wednesday</v>
      </c>
      <c r="L1735" t="str">
        <f>_xlfn.XLOOKUP(Table6[[#This Row],[Loan Date]],$Q$5:$Q$152,$S$5:$S$152)</f>
        <v>Week 3</v>
      </c>
    </row>
    <row r="1736" spans="1:12" x14ac:dyDescent="0.2">
      <c r="A1736" s="1">
        <v>44846</v>
      </c>
      <c r="B1736" t="s">
        <v>7</v>
      </c>
      <c r="C1736" s="1">
        <v>44853</v>
      </c>
      <c r="D1736" t="s">
        <v>1504</v>
      </c>
      <c r="E1736" t="s">
        <v>9</v>
      </c>
      <c r="F1736" t="s">
        <v>8</v>
      </c>
      <c r="G1736" t="s">
        <v>1</v>
      </c>
      <c r="H1736" t="s">
        <v>1282</v>
      </c>
      <c r="I1736">
        <f>MONTH(Table6[[#This Row],[Loan Date]])</f>
        <v>10</v>
      </c>
      <c r="J1736" t="str">
        <f>_xlfn.XLOOKUP(Table6[[#This Row],[Numeric Month]],$N$5:$N$11,$O$5:$O$11)</f>
        <v>Oct</v>
      </c>
      <c r="K1736" t="str">
        <f>_xlfn.XLOOKUP(Table6[[#This Row],[Loan Date]],$Q$5:$Q$152,$R$5:$R$152)</f>
        <v>Wednesday</v>
      </c>
      <c r="L1736" t="str">
        <f>_xlfn.XLOOKUP(Table6[[#This Row],[Loan Date]],$Q$5:$Q$152,$S$5:$S$152)</f>
        <v>Week 3</v>
      </c>
    </row>
    <row r="1737" spans="1:12" x14ac:dyDescent="0.2">
      <c r="A1737" s="1">
        <v>44846</v>
      </c>
      <c r="B1737" t="s">
        <v>7</v>
      </c>
      <c r="C1737" s="1">
        <v>44869</v>
      </c>
      <c r="D1737" t="s">
        <v>1340</v>
      </c>
      <c r="E1737" t="s">
        <v>52</v>
      </c>
      <c r="F1737" t="s">
        <v>51</v>
      </c>
      <c r="G1737" t="s">
        <v>1</v>
      </c>
      <c r="H1737" t="s">
        <v>1282</v>
      </c>
      <c r="I1737">
        <f>MONTH(Table6[[#This Row],[Loan Date]])</f>
        <v>10</v>
      </c>
      <c r="J1737" t="str">
        <f>_xlfn.XLOOKUP(Table6[[#This Row],[Numeric Month]],$N$5:$N$11,$O$5:$O$11)</f>
        <v>Oct</v>
      </c>
      <c r="K1737" t="str">
        <f>_xlfn.XLOOKUP(Table6[[#This Row],[Loan Date]],$Q$5:$Q$152,$R$5:$R$152)</f>
        <v>Wednesday</v>
      </c>
      <c r="L1737" t="str">
        <f>_xlfn.XLOOKUP(Table6[[#This Row],[Loan Date]],$Q$5:$Q$152,$S$5:$S$152)</f>
        <v>Week 3</v>
      </c>
    </row>
    <row r="1738" spans="1:12" x14ac:dyDescent="0.2">
      <c r="A1738" s="1">
        <v>44846</v>
      </c>
      <c r="B1738" t="s">
        <v>5</v>
      </c>
      <c r="C1738" s="1">
        <v>44846</v>
      </c>
      <c r="D1738" t="s">
        <v>947</v>
      </c>
      <c r="E1738" t="s">
        <v>37</v>
      </c>
      <c r="F1738" t="s">
        <v>37</v>
      </c>
      <c r="G1738" t="s">
        <v>20</v>
      </c>
      <c r="H1738" t="s">
        <v>1282</v>
      </c>
      <c r="I1738">
        <f>MONTH(Table6[[#This Row],[Loan Date]])</f>
        <v>10</v>
      </c>
      <c r="J1738" t="str">
        <f>_xlfn.XLOOKUP(Table6[[#This Row],[Numeric Month]],$N$5:$N$11,$O$5:$O$11)</f>
        <v>Oct</v>
      </c>
      <c r="K1738" t="str">
        <f>_xlfn.XLOOKUP(Table6[[#This Row],[Loan Date]],$Q$5:$Q$152,$R$5:$R$152)</f>
        <v>Wednesday</v>
      </c>
      <c r="L1738" t="str">
        <f>_xlfn.XLOOKUP(Table6[[#This Row],[Loan Date]],$Q$5:$Q$152,$S$5:$S$152)</f>
        <v>Week 3</v>
      </c>
    </row>
    <row r="1739" spans="1:12" x14ac:dyDescent="0.2">
      <c r="A1739" s="1">
        <v>44846</v>
      </c>
      <c r="B1739" t="s">
        <v>5</v>
      </c>
      <c r="C1739" s="1">
        <v>44853</v>
      </c>
      <c r="D1739" t="s">
        <v>1325</v>
      </c>
      <c r="E1739" t="s">
        <v>52</v>
      </c>
      <c r="F1739" t="s">
        <v>51</v>
      </c>
      <c r="G1739" t="s">
        <v>1</v>
      </c>
      <c r="H1739" t="s">
        <v>1282</v>
      </c>
      <c r="I1739">
        <f>MONTH(Table6[[#This Row],[Loan Date]])</f>
        <v>10</v>
      </c>
      <c r="J1739" t="str">
        <f>_xlfn.XLOOKUP(Table6[[#This Row],[Numeric Month]],$N$5:$N$11,$O$5:$O$11)</f>
        <v>Oct</v>
      </c>
      <c r="K1739" t="str">
        <f>_xlfn.XLOOKUP(Table6[[#This Row],[Loan Date]],$Q$5:$Q$152,$R$5:$R$152)</f>
        <v>Wednesday</v>
      </c>
      <c r="L1739" t="str">
        <f>_xlfn.XLOOKUP(Table6[[#This Row],[Loan Date]],$Q$5:$Q$152,$S$5:$S$152)</f>
        <v>Week 3</v>
      </c>
    </row>
    <row r="1740" spans="1:12" x14ac:dyDescent="0.2">
      <c r="A1740" s="1">
        <v>44846</v>
      </c>
      <c r="B1740" t="s">
        <v>5</v>
      </c>
      <c r="C1740" s="1">
        <v>44853</v>
      </c>
      <c r="D1740" t="s">
        <v>800</v>
      </c>
      <c r="E1740" t="s">
        <v>52</v>
      </c>
      <c r="F1740" t="s">
        <v>51</v>
      </c>
      <c r="G1740" t="s">
        <v>1</v>
      </c>
      <c r="H1740" t="s">
        <v>1282</v>
      </c>
      <c r="I1740">
        <f>MONTH(Table6[[#This Row],[Loan Date]])</f>
        <v>10</v>
      </c>
      <c r="J1740" t="str">
        <f>_xlfn.XLOOKUP(Table6[[#This Row],[Numeric Month]],$N$5:$N$11,$O$5:$O$11)</f>
        <v>Oct</v>
      </c>
      <c r="K1740" t="str">
        <f>_xlfn.XLOOKUP(Table6[[#This Row],[Loan Date]],$Q$5:$Q$152,$R$5:$R$152)</f>
        <v>Wednesday</v>
      </c>
      <c r="L1740" t="str">
        <f>_xlfn.XLOOKUP(Table6[[#This Row],[Loan Date]],$Q$5:$Q$152,$S$5:$S$152)</f>
        <v>Week 3</v>
      </c>
    </row>
    <row r="1741" spans="1:12" x14ac:dyDescent="0.2">
      <c r="A1741" s="1">
        <v>44846</v>
      </c>
      <c r="B1741" t="s">
        <v>7</v>
      </c>
      <c r="C1741" s="1">
        <v>44846</v>
      </c>
      <c r="D1741" t="s">
        <v>29</v>
      </c>
      <c r="E1741" t="s">
        <v>23</v>
      </c>
      <c r="F1741" t="s">
        <v>23</v>
      </c>
      <c r="G1741" t="s">
        <v>20</v>
      </c>
      <c r="H1741" t="s">
        <v>1282</v>
      </c>
      <c r="I1741">
        <f>MONTH(Table6[[#This Row],[Loan Date]])</f>
        <v>10</v>
      </c>
      <c r="J1741" t="str">
        <f>_xlfn.XLOOKUP(Table6[[#This Row],[Numeric Month]],$N$5:$N$11,$O$5:$O$11)</f>
        <v>Oct</v>
      </c>
      <c r="K1741" t="str">
        <f>_xlfn.XLOOKUP(Table6[[#This Row],[Loan Date]],$Q$5:$Q$152,$R$5:$R$152)</f>
        <v>Wednesday</v>
      </c>
      <c r="L1741" t="str">
        <f>_xlfn.XLOOKUP(Table6[[#This Row],[Loan Date]],$Q$5:$Q$152,$S$5:$S$152)</f>
        <v>Week 3</v>
      </c>
    </row>
    <row r="1742" spans="1:12" x14ac:dyDescent="0.2">
      <c r="A1742" s="1">
        <v>44846</v>
      </c>
      <c r="B1742" t="s">
        <v>7</v>
      </c>
      <c r="C1742" s="1">
        <v>44846</v>
      </c>
      <c r="D1742" t="s">
        <v>251</v>
      </c>
      <c r="E1742" t="s">
        <v>21</v>
      </c>
      <c r="F1742" t="s">
        <v>21</v>
      </c>
      <c r="G1742" t="s">
        <v>20</v>
      </c>
      <c r="H1742" t="s">
        <v>1282</v>
      </c>
      <c r="I1742">
        <f>MONTH(Table6[[#This Row],[Loan Date]])</f>
        <v>10</v>
      </c>
      <c r="J1742" t="str">
        <f>_xlfn.XLOOKUP(Table6[[#This Row],[Numeric Month]],$N$5:$N$11,$O$5:$O$11)</f>
        <v>Oct</v>
      </c>
      <c r="K1742" t="str">
        <f>_xlfn.XLOOKUP(Table6[[#This Row],[Loan Date]],$Q$5:$Q$152,$R$5:$R$152)</f>
        <v>Wednesday</v>
      </c>
      <c r="L1742" t="str">
        <f>_xlfn.XLOOKUP(Table6[[#This Row],[Loan Date]],$Q$5:$Q$152,$S$5:$S$152)</f>
        <v>Week 3</v>
      </c>
    </row>
    <row r="1743" spans="1:12" x14ac:dyDescent="0.2">
      <c r="A1743" s="1">
        <v>44846</v>
      </c>
      <c r="B1743" t="s">
        <v>5</v>
      </c>
      <c r="C1743" s="1">
        <v>44846</v>
      </c>
      <c r="D1743" t="s">
        <v>336</v>
      </c>
      <c r="E1743" t="s">
        <v>168</v>
      </c>
      <c r="F1743" t="s">
        <v>168</v>
      </c>
      <c r="G1743" t="s">
        <v>20</v>
      </c>
      <c r="H1743" t="s">
        <v>1282</v>
      </c>
      <c r="I1743">
        <f>MONTH(Table6[[#This Row],[Loan Date]])</f>
        <v>10</v>
      </c>
      <c r="J1743" t="str">
        <f>_xlfn.XLOOKUP(Table6[[#This Row],[Numeric Month]],$N$5:$N$11,$O$5:$O$11)</f>
        <v>Oct</v>
      </c>
      <c r="K1743" t="str">
        <f>_xlfn.XLOOKUP(Table6[[#This Row],[Loan Date]],$Q$5:$Q$152,$R$5:$R$152)</f>
        <v>Wednesday</v>
      </c>
      <c r="L1743" t="str">
        <f>_xlfn.XLOOKUP(Table6[[#This Row],[Loan Date]],$Q$5:$Q$152,$S$5:$S$152)</f>
        <v>Week 3</v>
      </c>
    </row>
    <row r="1744" spans="1:12" x14ac:dyDescent="0.2">
      <c r="A1744" s="1">
        <v>44846</v>
      </c>
      <c r="B1744" t="s">
        <v>7</v>
      </c>
      <c r="C1744" s="1">
        <v>44846</v>
      </c>
      <c r="D1744" t="s">
        <v>1064</v>
      </c>
      <c r="E1744" t="s">
        <v>12</v>
      </c>
      <c r="F1744" t="s">
        <v>12</v>
      </c>
      <c r="G1744" t="s">
        <v>11</v>
      </c>
      <c r="H1744" t="s">
        <v>1282</v>
      </c>
      <c r="I1744">
        <f>MONTH(Table6[[#This Row],[Loan Date]])</f>
        <v>10</v>
      </c>
      <c r="J1744" t="str">
        <f>_xlfn.XLOOKUP(Table6[[#This Row],[Numeric Month]],$N$5:$N$11,$O$5:$O$11)</f>
        <v>Oct</v>
      </c>
      <c r="K1744" t="str">
        <f>_xlfn.XLOOKUP(Table6[[#This Row],[Loan Date]],$Q$5:$Q$152,$R$5:$R$152)</f>
        <v>Wednesday</v>
      </c>
      <c r="L1744" t="str">
        <f>_xlfn.XLOOKUP(Table6[[#This Row],[Loan Date]],$Q$5:$Q$152,$S$5:$S$152)</f>
        <v>Week 3</v>
      </c>
    </row>
    <row r="1745" spans="1:12" x14ac:dyDescent="0.2">
      <c r="A1745" s="1">
        <v>44846</v>
      </c>
      <c r="B1745" t="s">
        <v>96</v>
      </c>
      <c r="C1745" s="1">
        <v>44860</v>
      </c>
      <c r="D1745" t="s">
        <v>460</v>
      </c>
      <c r="E1745" t="s">
        <v>9</v>
      </c>
      <c r="F1745" t="s">
        <v>8</v>
      </c>
      <c r="G1745" t="s">
        <v>1</v>
      </c>
      <c r="H1745" t="s">
        <v>1282</v>
      </c>
      <c r="I1745">
        <f>MONTH(Table6[[#This Row],[Loan Date]])</f>
        <v>10</v>
      </c>
      <c r="J1745" t="str">
        <f>_xlfn.XLOOKUP(Table6[[#This Row],[Numeric Month]],$N$5:$N$11,$O$5:$O$11)</f>
        <v>Oct</v>
      </c>
      <c r="K1745" t="str">
        <f>_xlfn.XLOOKUP(Table6[[#This Row],[Loan Date]],$Q$5:$Q$152,$R$5:$R$152)</f>
        <v>Wednesday</v>
      </c>
      <c r="L1745" t="str">
        <f>_xlfn.XLOOKUP(Table6[[#This Row],[Loan Date]],$Q$5:$Q$152,$S$5:$S$152)</f>
        <v>Week 3</v>
      </c>
    </row>
    <row r="1746" spans="1:12" x14ac:dyDescent="0.2">
      <c r="A1746" s="1">
        <v>44847</v>
      </c>
      <c r="B1746" t="s">
        <v>5</v>
      </c>
      <c r="C1746" s="1">
        <v>44847</v>
      </c>
      <c r="D1746" t="s">
        <v>260</v>
      </c>
      <c r="E1746" t="s">
        <v>21</v>
      </c>
      <c r="F1746" t="s">
        <v>21</v>
      </c>
      <c r="G1746" t="s">
        <v>20</v>
      </c>
      <c r="H1746" t="s">
        <v>1282</v>
      </c>
      <c r="I1746">
        <f>MONTH(Table6[[#This Row],[Loan Date]])</f>
        <v>10</v>
      </c>
      <c r="J1746" t="str">
        <f>_xlfn.XLOOKUP(Table6[[#This Row],[Numeric Month]],$N$5:$N$11,$O$5:$O$11)</f>
        <v>Oct</v>
      </c>
      <c r="K1746" t="str">
        <f>_xlfn.XLOOKUP(Table6[[#This Row],[Loan Date]],$Q$5:$Q$152,$R$5:$R$152)</f>
        <v>Thursday</v>
      </c>
      <c r="L1746" t="str">
        <f>_xlfn.XLOOKUP(Table6[[#This Row],[Loan Date]],$Q$5:$Q$152,$S$5:$S$152)</f>
        <v>Week 3</v>
      </c>
    </row>
    <row r="1747" spans="1:12" x14ac:dyDescent="0.2">
      <c r="A1747" s="1">
        <v>44847</v>
      </c>
      <c r="B1747" t="s">
        <v>5</v>
      </c>
      <c r="C1747" s="1">
        <v>44847</v>
      </c>
      <c r="D1747" t="s">
        <v>916</v>
      </c>
      <c r="E1747" t="s">
        <v>37</v>
      </c>
      <c r="F1747" t="s">
        <v>37</v>
      </c>
      <c r="G1747" t="s">
        <v>20</v>
      </c>
      <c r="H1747" t="s">
        <v>1282</v>
      </c>
      <c r="I1747">
        <f>MONTH(Table6[[#This Row],[Loan Date]])</f>
        <v>10</v>
      </c>
      <c r="J1747" t="str">
        <f>_xlfn.XLOOKUP(Table6[[#This Row],[Numeric Month]],$N$5:$N$11,$O$5:$O$11)</f>
        <v>Oct</v>
      </c>
      <c r="K1747" t="str">
        <f>_xlfn.XLOOKUP(Table6[[#This Row],[Loan Date]],$Q$5:$Q$152,$R$5:$R$152)</f>
        <v>Thursday</v>
      </c>
      <c r="L1747" t="str">
        <f>_xlfn.XLOOKUP(Table6[[#This Row],[Loan Date]],$Q$5:$Q$152,$S$5:$S$152)</f>
        <v>Week 3</v>
      </c>
    </row>
    <row r="1748" spans="1:12" x14ac:dyDescent="0.2">
      <c r="A1748" s="1">
        <v>44847</v>
      </c>
      <c r="B1748" t="s">
        <v>35</v>
      </c>
      <c r="C1748" s="1">
        <v>44854</v>
      </c>
      <c r="D1748" t="s">
        <v>374</v>
      </c>
      <c r="E1748" t="s">
        <v>9</v>
      </c>
      <c r="F1748" t="s">
        <v>8</v>
      </c>
      <c r="G1748" t="s">
        <v>1</v>
      </c>
      <c r="H1748" t="s">
        <v>1282</v>
      </c>
      <c r="I1748">
        <f>MONTH(Table6[[#This Row],[Loan Date]])</f>
        <v>10</v>
      </c>
      <c r="J1748" t="str">
        <f>_xlfn.XLOOKUP(Table6[[#This Row],[Numeric Month]],$N$5:$N$11,$O$5:$O$11)</f>
        <v>Oct</v>
      </c>
      <c r="K1748" t="str">
        <f>_xlfn.XLOOKUP(Table6[[#This Row],[Loan Date]],$Q$5:$Q$152,$R$5:$R$152)</f>
        <v>Thursday</v>
      </c>
      <c r="L1748" t="str">
        <f>_xlfn.XLOOKUP(Table6[[#This Row],[Loan Date]],$Q$5:$Q$152,$S$5:$S$152)</f>
        <v>Week 3</v>
      </c>
    </row>
    <row r="1749" spans="1:12" x14ac:dyDescent="0.2">
      <c r="A1749" s="1">
        <v>44847</v>
      </c>
      <c r="B1749" t="s">
        <v>5</v>
      </c>
      <c r="C1749" s="1">
        <v>44854</v>
      </c>
      <c r="D1749" t="s">
        <v>68</v>
      </c>
      <c r="E1749" t="s">
        <v>9</v>
      </c>
      <c r="F1749" t="s">
        <v>8</v>
      </c>
      <c r="G1749" t="s">
        <v>1</v>
      </c>
      <c r="H1749" t="s">
        <v>1282</v>
      </c>
      <c r="I1749">
        <f>MONTH(Table6[[#This Row],[Loan Date]])</f>
        <v>10</v>
      </c>
      <c r="J1749" t="str">
        <f>_xlfn.XLOOKUP(Table6[[#This Row],[Numeric Month]],$N$5:$N$11,$O$5:$O$11)</f>
        <v>Oct</v>
      </c>
      <c r="K1749" t="str">
        <f>_xlfn.XLOOKUP(Table6[[#This Row],[Loan Date]],$Q$5:$Q$152,$R$5:$R$152)</f>
        <v>Thursday</v>
      </c>
      <c r="L1749" t="str">
        <f>_xlfn.XLOOKUP(Table6[[#This Row],[Loan Date]],$Q$5:$Q$152,$S$5:$S$152)</f>
        <v>Week 3</v>
      </c>
    </row>
    <row r="1750" spans="1:12" x14ac:dyDescent="0.2">
      <c r="A1750" s="1">
        <v>44847</v>
      </c>
      <c r="B1750" t="s">
        <v>7</v>
      </c>
      <c r="C1750" s="1">
        <v>44847</v>
      </c>
      <c r="D1750" t="s">
        <v>1491</v>
      </c>
      <c r="E1750" t="s">
        <v>23</v>
      </c>
      <c r="F1750" t="s">
        <v>23</v>
      </c>
      <c r="G1750" t="s">
        <v>20</v>
      </c>
      <c r="H1750" t="s">
        <v>1282</v>
      </c>
      <c r="I1750">
        <f>MONTH(Table6[[#This Row],[Loan Date]])</f>
        <v>10</v>
      </c>
      <c r="J1750" t="str">
        <f>_xlfn.XLOOKUP(Table6[[#This Row],[Numeric Month]],$N$5:$N$11,$O$5:$O$11)</f>
        <v>Oct</v>
      </c>
      <c r="K1750" t="str">
        <f>_xlfn.XLOOKUP(Table6[[#This Row],[Loan Date]],$Q$5:$Q$152,$R$5:$R$152)</f>
        <v>Thursday</v>
      </c>
      <c r="L1750" t="str">
        <f>_xlfn.XLOOKUP(Table6[[#This Row],[Loan Date]],$Q$5:$Q$152,$S$5:$S$152)</f>
        <v>Week 3</v>
      </c>
    </row>
    <row r="1751" spans="1:12" x14ac:dyDescent="0.2">
      <c r="A1751" s="1">
        <v>44847</v>
      </c>
      <c r="B1751" t="s">
        <v>7</v>
      </c>
      <c r="C1751" s="1">
        <v>44847</v>
      </c>
      <c r="D1751" t="s">
        <v>970</v>
      </c>
      <c r="E1751" t="s">
        <v>168</v>
      </c>
      <c r="F1751" t="s">
        <v>168</v>
      </c>
      <c r="G1751" t="s">
        <v>20</v>
      </c>
      <c r="H1751" t="s">
        <v>1282</v>
      </c>
      <c r="I1751">
        <f>MONTH(Table6[[#This Row],[Loan Date]])</f>
        <v>10</v>
      </c>
      <c r="J1751" t="str">
        <f>_xlfn.XLOOKUP(Table6[[#This Row],[Numeric Month]],$N$5:$N$11,$O$5:$O$11)</f>
        <v>Oct</v>
      </c>
      <c r="K1751" t="str">
        <f>_xlfn.XLOOKUP(Table6[[#This Row],[Loan Date]],$Q$5:$Q$152,$R$5:$R$152)</f>
        <v>Thursday</v>
      </c>
      <c r="L1751" t="str">
        <f>_xlfn.XLOOKUP(Table6[[#This Row],[Loan Date]],$Q$5:$Q$152,$S$5:$S$152)</f>
        <v>Week 3</v>
      </c>
    </row>
    <row r="1752" spans="1:12" x14ac:dyDescent="0.2">
      <c r="A1752" s="1">
        <v>44847</v>
      </c>
      <c r="B1752" t="s">
        <v>5</v>
      </c>
      <c r="C1752" s="1">
        <v>44854</v>
      </c>
      <c r="D1752" t="s">
        <v>854</v>
      </c>
      <c r="E1752" t="s">
        <v>52</v>
      </c>
      <c r="F1752" t="s">
        <v>51</v>
      </c>
      <c r="G1752" t="s">
        <v>1</v>
      </c>
      <c r="H1752" t="s">
        <v>1282</v>
      </c>
      <c r="I1752">
        <f>MONTH(Table6[[#This Row],[Loan Date]])</f>
        <v>10</v>
      </c>
      <c r="J1752" t="str">
        <f>_xlfn.XLOOKUP(Table6[[#This Row],[Numeric Month]],$N$5:$N$11,$O$5:$O$11)</f>
        <v>Oct</v>
      </c>
      <c r="K1752" t="str">
        <f>_xlfn.XLOOKUP(Table6[[#This Row],[Loan Date]],$Q$5:$Q$152,$R$5:$R$152)</f>
        <v>Thursday</v>
      </c>
      <c r="L1752" t="str">
        <f>_xlfn.XLOOKUP(Table6[[#This Row],[Loan Date]],$Q$5:$Q$152,$S$5:$S$152)</f>
        <v>Week 3</v>
      </c>
    </row>
    <row r="1753" spans="1:12" x14ac:dyDescent="0.2">
      <c r="A1753" s="1">
        <v>44847</v>
      </c>
      <c r="B1753" t="s">
        <v>7</v>
      </c>
      <c r="C1753" s="1">
        <v>44847</v>
      </c>
      <c r="D1753" t="s">
        <v>1491</v>
      </c>
      <c r="E1753" t="s">
        <v>23</v>
      </c>
      <c r="F1753" t="s">
        <v>23</v>
      </c>
      <c r="G1753" t="s">
        <v>20</v>
      </c>
      <c r="H1753" t="s">
        <v>1282</v>
      </c>
      <c r="I1753">
        <f>MONTH(Table6[[#This Row],[Loan Date]])</f>
        <v>10</v>
      </c>
      <c r="J1753" t="str">
        <f>_xlfn.XLOOKUP(Table6[[#This Row],[Numeric Month]],$N$5:$N$11,$O$5:$O$11)</f>
        <v>Oct</v>
      </c>
      <c r="K1753" t="str">
        <f>_xlfn.XLOOKUP(Table6[[#This Row],[Loan Date]],$Q$5:$Q$152,$R$5:$R$152)</f>
        <v>Thursday</v>
      </c>
      <c r="L1753" t="str">
        <f>_xlfn.XLOOKUP(Table6[[#This Row],[Loan Date]],$Q$5:$Q$152,$S$5:$S$152)</f>
        <v>Week 3</v>
      </c>
    </row>
    <row r="1754" spans="1:12" x14ac:dyDescent="0.2">
      <c r="A1754" s="1">
        <v>44847</v>
      </c>
      <c r="B1754" t="s">
        <v>7</v>
      </c>
      <c r="C1754" s="1">
        <v>44861</v>
      </c>
      <c r="D1754" t="s">
        <v>1399</v>
      </c>
      <c r="E1754" t="s">
        <v>52</v>
      </c>
      <c r="F1754" t="s">
        <v>51</v>
      </c>
      <c r="G1754" t="s">
        <v>1</v>
      </c>
      <c r="H1754" t="s">
        <v>1282</v>
      </c>
      <c r="I1754">
        <f>MONTH(Table6[[#This Row],[Loan Date]])</f>
        <v>10</v>
      </c>
      <c r="J1754" t="str">
        <f>_xlfn.XLOOKUP(Table6[[#This Row],[Numeric Month]],$N$5:$N$11,$O$5:$O$11)</f>
        <v>Oct</v>
      </c>
      <c r="K1754" t="str">
        <f>_xlfn.XLOOKUP(Table6[[#This Row],[Loan Date]],$Q$5:$Q$152,$R$5:$R$152)</f>
        <v>Thursday</v>
      </c>
      <c r="L1754" t="str">
        <f>_xlfn.XLOOKUP(Table6[[#This Row],[Loan Date]],$Q$5:$Q$152,$S$5:$S$152)</f>
        <v>Week 3</v>
      </c>
    </row>
    <row r="1755" spans="1:12" x14ac:dyDescent="0.2">
      <c r="A1755" s="1">
        <v>44847</v>
      </c>
      <c r="B1755" t="s">
        <v>7</v>
      </c>
      <c r="C1755" s="1">
        <v>44854</v>
      </c>
      <c r="D1755" t="s">
        <v>397</v>
      </c>
      <c r="E1755" t="s">
        <v>9</v>
      </c>
      <c r="F1755" t="s">
        <v>8</v>
      </c>
      <c r="G1755" t="s">
        <v>1</v>
      </c>
      <c r="H1755" t="s">
        <v>1282</v>
      </c>
      <c r="I1755">
        <f>MONTH(Table6[[#This Row],[Loan Date]])</f>
        <v>10</v>
      </c>
      <c r="J1755" t="str">
        <f>_xlfn.XLOOKUP(Table6[[#This Row],[Numeric Month]],$N$5:$N$11,$O$5:$O$11)</f>
        <v>Oct</v>
      </c>
      <c r="K1755" t="str">
        <f>_xlfn.XLOOKUP(Table6[[#This Row],[Loan Date]],$Q$5:$Q$152,$R$5:$R$152)</f>
        <v>Thursday</v>
      </c>
      <c r="L1755" t="str">
        <f>_xlfn.XLOOKUP(Table6[[#This Row],[Loan Date]],$Q$5:$Q$152,$S$5:$S$152)</f>
        <v>Week 3</v>
      </c>
    </row>
    <row r="1756" spans="1:12" x14ac:dyDescent="0.2">
      <c r="A1756" s="1">
        <v>44847</v>
      </c>
      <c r="B1756" t="s">
        <v>7</v>
      </c>
      <c r="C1756" s="1">
        <v>44847</v>
      </c>
      <c r="D1756" t="s">
        <v>1460</v>
      </c>
      <c r="E1756" t="s">
        <v>37</v>
      </c>
      <c r="F1756" t="s">
        <v>37</v>
      </c>
      <c r="G1756" t="s">
        <v>20</v>
      </c>
      <c r="H1756" t="s">
        <v>1282</v>
      </c>
      <c r="I1756">
        <f>MONTH(Table6[[#This Row],[Loan Date]])</f>
        <v>10</v>
      </c>
      <c r="J1756" t="str">
        <f>_xlfn.XLOOKUP(Table6[[#This Row],[Numeric Month]],$N$5:$N$11,$O$5:$O$11)</f>
        <v>Oct</v>
      </c>
      <c r="K1756" t="str">
        <f>_xlfn.XLOOKUP(Table6[[#This Row],[Loan Date]],$Q$5:$Q$152,$R$5:$R$152)</f>
        <v>Thursday</v>
      </c>
      <c r="L1756" t="str">
        <f>_xlfn.XLOOKUP(Table6[[#This Row],[Loan Date]],$Q$5:$Q$152,$S$5:$S$152)</f>
        <v>Week 3</v>
      </c>
    </row>
    <row r="1757" spans="1:12" x14ac:dyDescent="0.2">
      <c r="A1757" s="1">
        <v>44847</v>
      </c>
      <c r="B1757" t="s">
        <v>7</v>
      </c>
      <c r="C1757" s="1">
        <v>44847</v>
      </c>
      <c r="D1757" t="s">
        <v>179</v>
      </c>
      <c r="E1757" t="s">
        <v>23</v>
      </c>
      <c r="F1757" t="s">
        <v>23</v>
      </c>
      <c r="G1757" t="s">
        <v>20</v>
      </c>
      <c r="H1757" t="s">
        <v>1282</v>
      </c>
      <c r="I1757">
        <f>MONTH(Table6[[#This Row],[Loan Date]])</f>
        <v>10</v>
      </c>
      <c r="J1757" t="str">
        <f>_xlfn.XLOOKUP(Table6[[#This Row],[Numeric Month]],$N$5:$N$11,$O$5:$O$11)</f>
        <v>Oct</v>
      </c>
      <c r="K1757" t="str">
        <f>_xlfn.XLOOKUP(Table6[[#This Row],[Loan Date]],$Q$5:$Q$152,$R$5:$R$152)</f>
        <v>Thursday</v>
      </c>
      <c r="L1757" t="str">
        <f>_xlfn.XLOOKUP(Table6[[#This Row],[Loan Date]],$Q$5:$Q$152,$S$5:$S$152)</f>
        <v>Week 3</v>
      </c>
    </row>
    <row r="1758" spans="1:12" x14ac:dyDescent="0.2">
      <c r="A1758" s="1">
        <v>44847</v>
      </c>
      <c r="B1758" t="s">
        <v>7</v>
      </c>
      <c r="C1758" s="1">
        <v>44847</v>
      </c>
      <c r="D1758" t="s">
        <v>1355</v>
      </c>
      <c r="E1758" t="s">
        <v>65</v>
      </c>
      <c r="F1758" t="s">
        <v>65</v>
      </c>
      <c r="G1758" t="s">
        <v>20</v>
      </c>
      <c r="H1758" t="s">
        <v>1282</v>
      </c>
      <c r="I1758">
        <f>MONTH(Table6[[#This Row],[Loan Date]])</f>
        <v>10</v>
      </c>
      <c r="J1758" t="str">
        <f>_xlfn.XLOOKUP(Table6[[#This Row],[Numeric Month]],$N$5:$N$11,$O$5:$O$11)</f>
        <v>Oct</v>
      </c>
      <c r="K1758" t="str">
        <f>_xlfn.XLOOKUP(Table6[[#This Row],[Loan Date]],$Q$5:$Q$152,$R$5:$R$152)</f>
        <v>Thursday</v>
      </c>
      <c r="L1758" t="str">
        <f>_xlfn.XLOOKUP(Table6[[#This Row],[Loan Date]],$Q$5:$Q$152,$S$5:$S$152)</f>
        <v>Week 3</v>
      </c>
    </row>
    <row r="1759" spans="1:12" x14ac:dyDescent="0.2">
      <c r="A1759" s="1">
        <v>44847</v>
      </c>
      <c r="B1759" t="s">
        <v>5</v>
      </c>
      <c r="C1759" s="1">
        <v>44847</v>
      </c>
      <c r="D1759" t="s">
        <v>188</v>
      </c>
      <c r="E1759" t="s">
        <v>23</v>
      </c>
      <c r="F1759" t="s">
        <v>23</v>
      </c>
      <c r="G1759" t="s">
        <v>20</v>
      </c>
      <c r="H1759" t="s">
        <v>1282</v>
      </c>
      <c r="I1759">
        <f>MONTH(Table6[[#This Row],[Loan Date]])</f>
        <v>10</v>
      </c>
      <c r="J1759" t="str">
        <f>_xlfn.XLOOKUP(Table6[[#This Row],[Numeric Month]],$N$5:$N$11,$O$5:$O$11)</f>
        <v>Oct</v>
      </c>
      <c r="K1759" t="str">
        <f>_xlfn.XLOOKUP(Table6[[#This Row],[Loan Date]],$Q$5:$Q$152,$R$5:$R$152)</f>
        <v>Thursday</v>
      </c>
      <c r="L1759" t="str">
        <f>_xlfn.XLOOKUP(Table6[[#This Row],[Loan Date]],$Q$5:$Q$152,$S$5:$S$152)</f>
        <v>Week 3</v>
      </c>
    </row>
    <row r="1760" spans="1:12" x14ac:dyDescent="0.2">
      <c r="A1760" s="1">
        <v>44847</v>
      </c>
      <c r="B1760" t="s">
        <v>5</v>
      </c>
      <c r="C1760" s="1">
        <v>44847</v>
      </c>
      <c r="D1760" t="s">
        <v>745</v>
      </c>
      <c r="E1760" t="s">
        <v>65</v>
      </c>
      <c r="F1760" t="s">
        <v>65</v>
      </c>
      <c r="G1760" t="s">
        <v>20</v>
      </c>
      <c r="H1760" t="s">
        <v>1282</v>
      </c>
      <c r="I1760">
        <f>MONTH(Table6[[#This Row],[Loan Date]])</f>
        <v>10</v>
      </c>
      <c r="J1760" t="str">
        <f>_xlfn.XLOOKUP(Table6[[#This Row],[Numeric Month]],$N$5:$N$11,$O$5:$O$11)</f>
        <v>Oct</v>
      </c>
      <c r="K1760" t="str">
        <f>_xlfn.XLOOKUP(Table6[[#This Row],[Loan Date]],$Q$5:$Q$152,$R$5:$R$152)</f>
        <v>Thursday</v>
      </c>
      <c r="L1760" t="str">
        <f>_xlfn.XLOOKUP(Table6[[#This Row],[Loan Date]],$Q$5:$Q$152,$S$5:$S$152)</f>
        <v>Week 3</v>
      </c>
    </row>
    <row r="1761" spans="1:12" x14ac:dyDescent="0.2">
      <c r="A1761" s="1">
        <v>44847</v>
      </c>
      <c r="B1761" t="s">
        <v>7</v>
      </c>
      <c r="C1761" s="1">
        <v>44847</v>
      </c>
      <c r="D1761" t="s">
        <v>408</v>
      </c>
      <c r="E1761" t="s">
        <v>23</v>
      </c>
      <c r="F1761" t="s">
        <v>23</v>
      </c>
      <c r="G1761" t="s">
        <v>20</v>
      </c>
      <c r="H1761" t="s">
        <v>1282</v>
      </c>
      <c r="I1761">
        <f>MONTH(Table6[[#This Row],[Loan Date]])</f>
        <v>10</v>
      </c>
      <c r="J1761" t="str">
        <f>_xlfn.XLOOKUP(Table6[[#This Row],[Numeric Month]],$N$5:$N$11,$O$5:$O$11)</f>
        <v>Oct</v>
      </c>
      <c r="K1761" t="str">
        <f>_xlfn.XLOOKUP(Table6[[#This Row],[Loan Date]],$Q$5:$Q$152,$R$5:$R$152)</f>
        <v>Thursday</v>
      </c>
      <c r="L1761" t="str">
        <f>_xlfn.XLOOKUP(Table6[[#This Row],[Loan Date]],$Q$5:$Q$152,$S$5:$S$152)</f>
        <v>Week 3</v>
      </c>
    </row>
    <row r="1762" spans="1:12" x14ac:dyDescent="0.2">
      <c r="A1762" s="1">
        <v>44847</v>
      </c>
      <c r="B1762" t="s">
        <v>7</v>
      </c>
      <c r="C1762" s="1">
        <v>44847</v>
      </c>
      <c r="D1762" t="s">
        <v>497</v>
      </c>
      <c r="E1762" t="s">
        <v>21</v>
      </c>
      <c r="F1762" t="s">
        <v>21</v>
      </c>
      <c r="G1762" t="s">
        <v>20</v>
      </c>
      <c r="H1762" t="s">
        <v>1282</v>
      </c>
      <c r="I1762">
        <f>MONTH(Table6[[#This Row],[Loan Date]])</f>
        <v>10</v>
      </c>
      <c r="J1762" t="str">
        <f>_xlfn.XLOOKUP(Table6[[#This Row],[Numeric Month]],$N$5:$N$11,$O$5:$O$11)</f>
        <v>Oct</v>
      </c>
      <c r="K1762" t="str">
        <f>_xlfn.XLOOKUP(Table6[[#This Row],[Loan Date]],$Q$5:$Q$152,$R$5:$R$152)</f>
        <v>Thursday</v>
      </c>
      <c r="L1762" t="str">
        <f>_xlfn.XLOOKUP(Table6[[#This Row],[Loan Date]],$Q$5:$Q$152,$S$5:$S$152)</f>
        <v>Week 3</v>
      </c>
    </row>
    <row r="1763" spans="1:12" x14ac:dyDescent="0.2">
      <c r="A1763" s="1">
        <v>44847</v>
      </c>
      <c r="B1763" t="s">
        <v>7</v>
      </c>
      <c r="C1763" s="1">
        <v>44847</v>
      </c>
      <c r="D1763" t="s">
        <v>198</v>
      </c>
      <c r="E1763" t="s">
        <v>168</v>
      </c>
      <c r="F1763" t="s">
        <v>168</v>
      </c>
      <c r="G1763" t="s">
        <v>20</v>
      </c>
      <c r="H1763" t="s">
        <v>1282</v>
      </c>
      <c r="I1763">
        <f>MONTH(Table6[[#This Row],[Loan Date]])</f>
        <v>10</v>
      </c>
      <c r="J1763" t="str">
        <f>_xlfn.XLOOKUP(Table6[[#This Row],[Numeric Month]],$N$5:$N$11,$O$5:$O$11)</f>
        <v>Oct</v>
      </c>
      <c r="K1763" t="str">
        <f>_xlfn.XLOOKUP(Table6[[#This Row],[Loan Date]],$Q$5:$Q$152,$R$5:$R$152)</f>
        <v>Thursday</v>
      </c>
      <c r="L1763" t="str">
        <f>_xlfn.XLOOKUP(Table6[[#This Row],[Loan Date]],$Q$5:$Q$152,$S$5:$S$152)</f>
        <v>Week 3</v>
      </c>
    </row>
    <row r="1764" spans="1:12" x14ac:dyDescent="0.2">
      <c r="A1764" s="1">
        <v>44847</v>
      </c>
      <c r="B1764" t="s">
        <v>7</v>
      </c>
      <c r="C1764" s="1">
        <v>44859</v>
      </c>
      <c r="D1764" t="s">
        <v>73</v>
      </c>
      <c r="E1764" t="s">
        <v>9</v>
      </c>
      <c r="F1764" t="s">
        <v>8</v>
      </c>
      <c r="G1764" t="s">
        <v>1</v>
      </c>
      <c r="H1764" t="s">
        <v>1282</v>
      </c>
      <c r="I1764">
        <f>MONTH(Table6[[#This Row],[Loan Date]])</f>
        <v>10</v>
      </c>
      <c r="J1764" t="str">
        <f>_xlfn.XLOOKUP(Table6[[#This Row],[Numeric Month]],$N$5:$N$11,$O$5:$O$11)</f>
        <v>Oct</v>
      </c>
      <c r="K1764" t="str">
        <f>_xlfn.XLOOKUP(Table6[[#This Row],[Loan Date]],$Q$5:$Q$152,$R$5:$R$152)</f>
        <v>Thursday</v>
      </c>
      <c r="L1764" t="str">
        <f>_xlfn.XLOOKUP(Table6[[#This Row],[Loan Date]],$Q$5:$Q$152,$S$5:$S$152)</f>
        <v>Week 3</v>
      </c>
    </row>
    <row r="1765" spans="1:12" x14ac:dyDescent="0.2">
      <c r="A1765" s="1">
        <v>44847</v>
      </c>
      <c r="B1765" t="s">
        <v>7</v>
      </c>
      <c r="C1765" s="1">
        <v>44861</v>
      </c>
      <c r="D1765" t="s">
        <v>1317</v>
      </c>
      <c r="E1765" t="s">
        <v>204</v>
      </c>
      <c r="F1765" t="s">
        <v>8</v>
      </c>
      <c r="G1765" t="s">
        <v>1</v>
      </c>
      <c r="H1765" t="s">
        <v>1282</v>
      </c>
      <c r="I1765">
        <f>MONTH(Table6[[#This Row],[Loan Date]])</f>
        <v>10</v>
      </c>
      <c r="J1765" t="str">
        <f>_xlfn.XLOOKUP(Table6[[#This Row],[Numeric Month]],$N$5:$N$11,$O$5:$O$11)</f>
        <v>Oct</v>
      </c>
      <c r="K1765" t="str">
        <f>_xlfn.XLOOKUP(Table6[[#This Row],[Loan Date]],$Q$5:$Q$152,$R$5:$R$152)</f>
        <v>Thursday</v>
      </c>
      <c r="L1765" t="str">
        <f>_xlfn.XLOOKUP(Table6[[#This Row],[Loan Date]],$Q$5:$Q$152,$S$5:$S$152)</f>
        <v>Week 3</v>
      </c>
    </row>
    <row r="1766" spans="1:12" x14ac:dyDescent="0.2">
      <c r="A1766" s="1">
        <v>44847</v>
      </c>
      <c r="B1766" t="s">
        <v>7</v>
      </c>
      <c r="C1766" s="1">
        <v>44854</v>
      </c>
      <c r="D1766" t="s">
        <v>682</v>
      </c>
      <c r="E1766" t="s">
        <v>15</v>
      </c>
      <c r="F1766" t="s">
        <v>14</v>
      </c>
      <c r="G1766" t="s">
        <v>1</v>
      </c>
      <c r="H1766" t="s">
        <v>1282</v>
      </c>
      <c r="I1766">
        <f>MONTH(Table6[[#This Row],[Loan Date]])</f>
        <v>10</v>
      </c>
      <c r="J1766" t="str">
        <f>_xlfn.XLOOKUP(Table6[[#This Row],[Numeric Month]],$N$5:$N$11,$O$5:$O$11)</f>
        <v>Oct</v>
      </c>
      <c r="K1766" t="str">
        <f>_xlfn.XLOOKUP(Table6[[#This Row],[Loan Date]],$Q$5:$Q$152,$R$5:$R$152)</f>
        <v>Thursday</v>
      </c>
      <c r="L1766" t="str">
        <f>_xlfn.XLOOKUP(Table6[[#This Row],[Loan Date]],$Q$5:$Q$152,$S$5:$S$152)</f>
        <v>Week 3</v>
      </c>
    </row>
    <row r="1767" spans="1:12" x14ac:dyDescent="0.2">
      <c r="A1767" s="1">
        <v>44847</v>
      </c>
      <c r="B1767" t="s">
        <v>7</v>
      </c>
      <c r="C1767" s="1">
        <v>44854</v>
      </c>
      <c r="D1767" t="s">
        <v>1503</v>
      </c>
      <c r="E1767" t="s">
        <v>9</v>
      </c>
      <c r="F1767" t="s">
        <v>8</v>
      </c>
      <c r="G1767" t="s">
        <v>1</v>
      </c>
      <c r="H1767" t="s">
        <v>1282</v>
      </c>
      <c r="I1767">
        <f>MONTH(Table6[[#This Row],[Loan Date]])</f>
        <v>10</v>
      </c>
      <c r="J1767" t="str">
        <f>_xlfn.XLOOKUP(Table6[[#This Row],[Numeric Month]],$N$5:$N$11,$O$5:$O$11)</f>
        <v>Oct</v>
      </c>
      <c r="K1767" t="str">
        <f>_xlfn.XLOOKUP(Table6[[#This Row],[Loan Date]],$Q$5:$Q$152,$R$5:$R$152)</f>
        <v>Thursday</v>
      </c>
      <c r="L1767" t="str">
        <f>_xlfn.XLOOKUP(Table6[[#This Row],[Loan Date]],$Q$5:$Q$152,$S$5:$S$152)</f>
        <v>Week 3</v>
      </c>
    </row>
    <row r="1768" spans="1:12" x14ac:dyDescent="0.2">
      <c r="A1768" s="1">
        <v>44847</v>
      </c>
      <c r="B1768" t="s">
        <v>7</v>
      </c>
      <c r="C1768" s="1">
        <v>44847</v>
      </c>
      <c r="D1768" t="s">
        <v>1131</v>
      </c>
      <c r="E1768" t="s">
        <v>168</v>
      </c>
      <c r="F1768" t="s">
        <v>168</v>
      </c>
      <c r="G1768" t="s">
        <v>20</v>
      </c>
      <c r="H1768" t="s">
        <v>1282</v>
      </c>
      <c r="I1768">
        <f>MONTH(Table6[[#This Row],[Loan Date]])</f>
        <v>10</v>
      </c>
      <c r="J1768" t="str">
        <f>_xlfn.XLOOKUP(Table6[[#This Row],[Numeric Month]],$N$5:$N$11,$O$5:$O$11)</f>
        <v>Oct</v>
      </c>
      <c r="K1768" t="str">
        <f>_xlfn.XLOOKUP(Table6[[#This Row],[Loan Date]],$Q$5:$Q$152,$R$5:$R$152)</f>
        <v>Thursday</v>
      </c>
      <c r="L1768" t="str">
        <f>_xlfn.XLOOKUP(Table6[[#This Row],[Loan Date]],$Q$5:$Q$152,$S$5:$S$152)</f>
        <v>Week 3</v>
      </c>
    </row>
    <row r="1769" spans="1:12" x14ac:dyDescent="0.2">
      <c r="A1769" s="1">
        <v>44847</v>
      </c>
      <c r="B1769" t="s">
        <v>7</v>
      </c>
      <c r="C1769" s="1">
        <v>44847</v>
      </c>
      <c r="D1769" t="s">
        <v>917</v>
      </c>
      <c r="E1769" t="s">
        <v>37</v>
      </c>
      <c r="F1769" t="s">
        <v>37</v>
      </c>
      <c r="G1769" t="s">
        <v>20</v>
      </c>
      <c r="H1769" t="s">
        <v>1282</v>
      </c>
      <c r="I1769">
        <f>MONTH(Table6[[#This Row],[Loan Date]])</f>
        <v>10</v>
      </c>
      <c r="J1769" t="str">
        <f>_xlfn.XLOOKUP(Table6[[#This Row],[Numeric Month]],$N$5:$N$11,$O$5:$O$11)</f>
        <v>Oct</v>
      </c>
      <c r="K1769" t="str">
        <f>_xlfn.XLOOKUP(Table6[[#This Row],[Loan Date]],$Q$5:$Q$152,$R$5:$R$152)</f>
        <v>Thursday</v>
      </c>
      <c r="L1769" t="str">
        <f>_xlfn.XLOOKUP(Table6[[#This Row],[Loan Date]],$Q$5:$Q$152,$S$5:$S$152)</f>
        <v>Week 3</v>
      </c>
    </row>
    <row r="1770" spans="1:12" x14ac:dyDescent="0.2">
      <c r="A1770" s="1">
        <v>44847</v>
      </c>
      <c r="B1770" t="s">
        <v>7</v>
      </c>
      <c r="C1770" s="1">
        <v>44847</v>
      </c>
      <c r="D1770" t="s">
        <v>681</v>
      </c>
      <c r="E1770" t="s">
        <v>23</v>
      </c>
      <c r="F1770" t="s">
        <v>23</v>
      </c>
      <c r="G1770" t="s">
        <v>20</v>
      </c>
      <c r="H1770" t="s">
        <v>1282</v>
      </c>
      <c r="I1770">
        <f>MONTH(Table6[[#This Row],[Loan Date]])</f>
        <v>10</v>
      </c>
      <c r="J1770" t="str">
        <f>_xlfn.XLOOKUP(Table6[[#This Row],[Numeric Month]],$N$5:$N$11,$O$5:$O$11)</f>
        <v>Oct</v>
      </c>
      <c r="K1770" t="str">
        <f>_xlfn.XLOOKUP(Table6[[#This Row],[Loan Date]],$Q$5:$Q$152,$R$5:$R$152)</f>
        <v>Thursday</v>
      </c>
      <c r="L1770" t="str">
        <f>_xlfn.XLOOKUP(Table6[[#This Row],[Loan Date]],$Q$5:$Q$152,$S$5:$S$152)</f>
        <v>Week 3</v>
      </c>
    </row>
    <row r="1771" spans="1:12" x14ac:dyDescent="0.2">
      <c r="A1771" s="1">
        <v>44847</v>
      </c>
      <c r="B1771" t="s">
        <v>7</v>
      </c>
      <c r="C1771" s="1">
        <v>44847</v>
      </c>
      <c r="D1771" t="s">
        <v>310</v>
      </c>
      <c r="E1771" t="s">
        <v>21</v>
      </c>
      <c r="F1771" t="s">
        <v>21</v>
      </c>
      <c r="G1771" t="s">
        <v>20</v>
      </c>
      <c r="H1771" t="s">
        <v>1282</v>
      </c>
      <c r="I1771">
        <f>MONTH(Table6[[#This Row],[Loan Date]])</f>
        <v>10</v>
      </c>
      <c r="J1771" t="str">
        <f>_xlfn.XLOOKUP(Table6[[#This Row],[Numeric Month]],$N$5:$N$11,$O$5:$O$11)</f>
        <v>Oct</v>
      </c>
      <c r="K1771" t="str">
        <f>_xlfn.XLOOKUP(Table6[[#This Row],[Loan Date]],$Q$5:$Q$152,$R$5:$R$152)</f>
        <v>Thursday</v>
      </c>
      <c r="L1771" t="str">
        <f>_xlfn.XLOOKUP(Table6[[#This Row],[Loan Date]],$Q$5:$Q$152,$S$5:$S$152)</f>
        <v>Week 3</v>
      </c>
    </row>
    <row r="1772" spans="1:12" x14ac:dyDescent="0.2">
      <c r="A1772" s="1">
        <v>44847</v>
      </c>
      <c r="B1772" t="s">
        <v>7</v>
      </c>
      <c r="C1772" s="1">
        <v>44847</v>
      </c>
      <c r="D1772" t="s">
        <v>913</v>
      </c>
      <c r="E1772" t="s">
        <v>37</v>
      </c>
      <c r="F1772" t="s">
        <v>37</v>
      </c>
      <c r="G1772" t="s">
        <v>20</v>
      </c>
      <c r="H1772" t="s">
        <v>1282</v>
      </c>
      <c r="I1772">
        <f>MONTH(Table6[[#This Row],[Loan Date]])</f>
        <v>10</v>
      </c>
      <c r="J1772" t="str">
        <f>_xlfn.XLOOKUP(Table6[[#This Row],[Numeric Month]],$N$5:$N$11,$O$5:$O$11)</f>
        <v>Oct</v>
      </c>
      <c r="K1772" t="str">
        <f>_xlfn.XLOOKUP(Table6[[#This Row],[Loan Date]],$Q$5:$Q$152,$R$5:$R$152)</f>
        <v>Thursday</v>
      </c>
      <c r="L1772" t="str">
        <f>_xlfn.XLOOKUP(Table6[[#This Row],[Loan Date]],$Q$5:$Q$152,$S$5:$S$152)</f>
        <v>Week 3</v>
      </c>
    </row>
    <row r="1773" spans="1:12" x14ac:dyDescent="0.2">
      <c r="A1773" s="1">
        <v>44847</v>
      </c>
      <c r="B1773" t="s">
        <v>7</v>
      </c>
      <c r="C1773" s="1">
        <v>44854</v>
      </c>
      <c r="D1773" t="s">
        <v>608</v>
      </c>
      <c r="E1773" t="s">
        <v>9</v>
      </c>
      <c r="F1773" t="s">
        <v>8</v>
      </c>
      <c r="G1773" t="s">
        <v>1</v>
      </c>
      <c r="H1773" t="s">
        <v>1282</v>
      </c>
      <c r="I1773">
        <f>MONTH(Table6[[#This Row],[Loan Date]])</f>
        <v>10</v>
      </c>
      <c r="J1773" t="str">
        <f>_xlfn.XLOOKUP(Table6[[#This Row],[Numeric Month]],$N$5:$N$11,$O$5:$O$11)</f>
        <v>Oct</v>
      </c>
      <c r="K1773" t="str">
        <f>_xlfn.XLOOKUP(Table6[[#This Row],[Loan Date]],$Q$5:$Q$152,$R$5:$R$152)</f>
        <v>Thursday</v>
      </c>
      <c r="L1773" t="str">
        <f>_xlfn.XLOOKUP(Table6[[#This Row],[Loan Date]],$Q$5:$Q$152,$S$5:$S$152)</f>
        <v>Week 3</v>
      </c>
    </row>
    <row r="1774" spans="1:12" x14ac:dyDescent="0.2">
      <c r="A1774" s="1">
        <v>44847</v>
      </c>
      <c r="B1774" t="s">
        <v>7</v>
      </c>
      <c r="C1774" s="1">
        <v>44861</v>
      </c>
      <c r="D1774" t="s">
        <v>537</v>
      </c>
      <c r="E1774" t="s">
        <v>9</v>
      </c>
      <c r="F1774" t="s">
        <v>8</v>
      </c>
      <c r="G1774" t="s">
        <v>1</v>
      </c>
      <c r="H1774" t="s">
        <v>1282</v>
      </c>
      <c r="I1774">
        <f>MONTH(Table6[[#This Row],[Loan Date]])</f>
        <v>10</v>
      </c>
      <c r="J1774" t="str">
        <f>_xlfn.XLOOKUP(Table6[[#This Row],[Numeric Month]],$N$5:$N$11,$O$5:$O$11)</f>
        <v>Oct</v>
      </c>
      <c r="K1774" t="str">
        <f>_xlfn.XLOOKUP(Table6[[#This Row],[Loan Date]],$Q$5:$Q$152,$R$5:$R$152)</f>
        <v>Thursday</v>
      </c>
      <c r="L1774" t="str">
        <f>_xlfn.XLOOKUP(Table6[[#This Row],[Loan Date]],$Q$5:$Q$152,$S$5:$S$152)</f>
        <v>Week 3</v>
      </c>
    </row>
    <row r="1775" spans="1:12" x14ac:dyDescent="0.2">
      <c r="A1775" s="1">
        <v>44847</v>
      </c>
      <c r="B1775" t="s">
        <v>7</v>
      </c>
      <c r="C1775" s="1">
        <v>44937</v>
      </c>
      <c r="D1775" t="s">
        <v>1502</v>
      </c>
      <c r="E1775" t="s">
        <v>80</v>
      </c>
      <c r="F1775" t="s">
        <v>79</v>
      </c>
      <c r="G1775" t="s">
        <v>79</v>
      </c>
      <c r="H1775" t="s">
        <v>1282</v>
      </c>
      <c r="I1775">
        <f>MONTH(Table6[[#This Row],[Loan Date]])</f>
        <v>10</v>
      </c>
      <c r="J1775" t="str">
        <f>_xlfn.XLOOKUP(Table6[[#This Row],[Numeric Month]],$N$5:$N$11,$O$5:$O$11)</f>
        <v>Oct</v>
      </c>
      <c r="K1775" t="str">
        <f>_xlfn.XLOOKUP(Table6[[#This Row],[Loan Date]],$Q$5:$Q$152,$R$5:$R$152)</f>
        <v>Thursday</v>
      </c>
      <c r="L1775" t="str">
        <f>_xlfn.XLOOKUP(Table6[[#This Row],[Loan Date]],$Q$5:$Q$152,$S$5:$S$152)</f>
        <v>Week 3</v>
      </c>
    </row>
    <row r="1776" spans="1:12" x14ac:dyDescent="0.2">
      <c r="A1776" s="1">
        <v>44847</v>
      </c>
      <c r="B1776" t="s">
        <v>7</v>
      </c>
      <c r="C1776" s="1">
        <v>44847</v>
      </c>
      <c r="D1776" t="s">
        <v>923</v>
      </c>
      <c r="E1776" t="s">
        <v>37</v>
      </c>
      <c r="F1776" t="s">
        <v>37</v>
      </c>
      <c r="G1776" t="s">
        <v>20</v>
      </c>
      <c r="H1776" t="s">
        <v>1282</v>
      </c>
      <c r="I1776">
        <f>MONTH(Table6[[#This Row],[Loan Date]])</f>
        <v>10</v>
      </c>
      <c r="J1776" t="str">
        <f>_xlfn.XLOOKUP(Table6[[#This Row],[Numeric Month]],$N$5:$N$11,$O$5:$O$11)</f>
        <v>Oct</v>
      </c>
      <c r="K1776" t="str">
        <f>_xlfn.XLOOKUP(Table6[[#This Row],[Loan Date]],$Q$5:$Q$152,$R$5:$R$152)</f>
        <v>Thursday</v>
      </c>
      <c r="L1776" t="str">
        <f>_xlfn.XLOOKUP(Table6[[#This Row],[Loan Date]],$Q$5:$Q$152,$S$5:$S$152)</f>
        <v>Week 3</v>
      </c>
    </row>
    <row r="1777" spans="1:12" x14ac:dyDescent="0.2">
      <c r="A1777" s="1">
        <v>44847</v>
      </c>
      <c r="B1777" t="s">
        <v>7</v>
      </c>
      <c r="C1777" s="1">
        <v>44854</v>
      </c>
      <c r="D1777" t="s">
        <v>1368</v>
      </c>
      <c r="E1777" t="s">
        <v>9</v>
      </c>
      <c r="F1777" t="s">
        <v>8</v>
      </c>
      <c r="G1777" t="s">
        <v>1</v>
      </c>
      <c r="H1777" t="s">
        <v>1282</v>
      </c>
      <c r="I1777">
        <f>MONTH(Table6[[#This Row],[Loan Date]])</f>
        <v>10</v>
      </c>
      <c r="J1777" t="str">
        <f>_xlfn.XLOOKUP(Table6[[#This Row],[Numeric Month]],$N$5:$N$11,$O$5:$O$11)</f>
        <v>Oct</v>
      </c>
      <c r="K1777" t="str">
        <f>_xlfn.XLOOKUP(Table6[[#This Row],[Loan Date]],$Q$5:$Q$152,$R$5:$R$152)</f>
        <v>Thursday</v>
      </c>
      <c r="L1777" t="str">
        <f>_xlfn.XLOOKUP(Table6[[#This Row],[Loan Date]],$Q$5:$Q$152,$S$5:$S$152)</f>
        <v>Week 3</v>
      </c>
    </row>
    <row r="1778" spans="1:12" x14ac:dyDescent="0.2">
      <c r="A1778" s="1">
        <v>44847</v>
      </c>
      <c r="B1778" t="s">
        <v>7</v>
      </c>
      <c r="C1778" s="1">
        <v>44854</v>
      </c>
      <c r="D1778" t="s">
        <v>295</v>
      </c>
      <c r="E1778" t="s">
        <v>52</v>
      </c>
      <c r="F1778" t="s">
        <v>51</v>
      </c>
      <c r="G1778" t="s">
        <v>1</v>
      </c>
      <c r="H1778" t="s">
        <v>1282</v>
      </c>
      <c r="I1778">
        <f>MONTH(Table6[[#This Row],[Loan Date]])</f>
        <v>10</v>
      </c>
      <c r="J1778" t="str">
        <f>_xlfn.XLOOKUP(Table6[[#This Row],[Numeric Month]],$N$5:$N$11,$O$5:$O$11)</f>
        <v>Oct</v>
      </c>
      <c r="K1778" t="str">
        <f>_xlfn.XLOOKUP(Table6[[#This Row],[Loan Date]],$Q$5:$Q$152,$R$5:$R$152)</f>
        <v>Thursday</v>
      </c>
      <c r="L1778" t="str">
        <f>_xlfn.XLOOKUP(Table6[[#This Row],[Loan Date]],$Q$5:$Q$152,$S$5:$S$152)</f>
        <v>Week 3</v>
      </c>
    </row>
    <row r="1779" spans="1:12" x14ac:dyDescent="0.2">
      <c r="A1779" s="1">
        <v>44847</v>
      </c>
      <c r="B1779" t="s">
        <v>7</v>
      </c>
      <c r="C1779" s="1">
        <v>44860</v>
      </c>
      <c r="D1779" t="s">
        <v>331</v>
      </c>
      <c r="E1779" t="s">
        <v>9</v>
      </c>
      <c r="F1779" t="s">
        <v>8</v>
      </c>
      <c r="G1779" t="s">
        <v>1</v>
      </c>
      <c r="H1779" t="s">
        <v>1282</v>
      </c>
      <c r="I1779">
        <f>MONTH(Table6[[#This Row],[Loan Date]])</f>
        <v>10</v>
      </c>
      <c r="J1779" t="str">
        <f>_xlfn.XLOOKUP(Table6[[#This Row],[Numeric Month]],$N$5:$N$11,$O$5:$O$11)</f>
        <v>Oct</v>
      </c>
      <c r="K1779" t="str">
        <f>_xlfn.XLOOKUP(Table6[[#This Row],[Loan Date]],$Q$5:$Q$152,$R$5:$R$152)</f>
        <v>Thursday</v>
      </c>
      <c r="L1779" t="str">
        <f>_xlfn.XLOOKUP(Table6[[#This Row],[Loan Date]],$Q$5:$Q$152,$S$5:$S$152)</f>
        <v>Week 3</v>
      </c>
    </row>
    <row r="1780" spans="1:12" x14ac:dyDescent="0.2">
      <c r="A1780" s="1">
        <v>44847</v>
      </c>
      <c r="B1780" t="s">
        <v>7</v>
      </c>
      <c r="C1780" s="1">
        <v>44847</v>
      </c>
      <c r="D1780" t="s">
        <v>1349</v>
      </c>
      <c r="E1780" t="s">
        <v>23</v>
      </c>
      <c r="F1780" t="s">
        <v>23</v>
      </c>
      <c r="G1780" t="s">
        <v>20</v>
      </c>
      <c r="H1780" t="s">
        <v>1282</v>
      </c>
      <c r="I1780">
        <f>MONTH(Table6[[#This Row],[Loan Date]])</f>
        <v>10</v>
      </c>
      <c r="J1780" t="str">
        <f>_xlfn.XLOOKUP(Table6[[#This Row],[Numeric Month]],$N$5:$N$11,$O$5:$O$11)</f>
        <v>Oct</v>
      </c>
      <c r="K1780" t="str">
        <f>_xlfn.XLOOKUP(Table6[[#This Row],[Loan Date]],$Q$5:$Q$152,$R$5:$R$152)</f>
        <v>Thursday</v>
      </c>
      <c r="L1780" t="str">
        <f>_xlfn.XLOOKUP(Table6[[#This Row],[Loan Date]],$Q$5:$Q$152,$S$5:$S$152)</f>
        <v>Week 3</v>
      </c>
    </row>
    <row r="1781" spans="1:12" x14ac:dyDescent="0.2">
      <c r="A1781" s="1">
        <v>44847</v>
      </c>
      <c r="B1781" t="s">
        <v>7</v>
      </c>
      <c r="C1781" s="1">
        <v>44847</v>
      </c>
      <c r="D1781" t="s">
        <v>163</v>
      </c>
      <c r="E1781" t="s">
        <v>162</v>
      </c>
      <c r="F1781" t="s">
        <v>162</v>
      </c>
      <c r="G1781" t="s">
        <v>11</v>
      </c>
      <c r="H1781" t="s">
        <v>1282</v>
      </c>
      <c r="I1781">
        <f>MONTH(Table6[[#This Row],[Loan Date]])</f>
        <v>10</v>
      </c>
      <c r="J1781" t="str">
        <f>_xlfn.XLOOKUP(Table6[[#This Row],[Numeric Month]],$N$5:$N$11,$O$5:$O$11)</f>
        <v>Oct</v>
      </c>
      <c r="K1781" t="str">
        <f>_xlfn.XLOOKUP(Table6[[#This Row],[Loan Date]],$Q$5:$Q$152,$R$5:$R$152)</f>
        <v>Thursday</v>
      </c>
      <c r="L1781" t="str">
        <f>_xlfn.XLOOKUP(Table6[[#This Row],[Loan Date]],$Q$5:$Q$152,$S$5:$S$152)</f>
        <v>Week 3</v>
      </c>
    </row>
    <row r="1782" spans="1:12" x14ac:dyDescent="0.2">
      <c r="A1782" s="1">
        <v>44847</v>
      </c>
      <c r="B1782" t="s">
        <v>5</v>
      </c>
      <c r="C1782" s="1">
        <v>44847</v>
      </c>
      <c r="D1782" t="s">
        <v>1501</v>
      </c>
      <c r="E1782" t="s">
        <v>65</v>
      </c>
      <c r="F1782" t="s">
        <v>65</v>
      </c>
      <c r="G1782" t="s">
        <v>20</v>
      </c>
      <c r="H1782" t="s">
        <v>1282</v>
      </c>
      <c r="I1782">
        <f>MONTH(Table6[[#This Row],[Loan Date]])</f>
        <v>10</v>
      </c>
      <c r="J1782" t="str">
        <f>_xlfn.XLOOKUP(Table6[[#This Row],[Numeric Month]],$N$5:$N$11,$O$5:$O$11)</f>
        <v>Oct</v>
      </c>
      <c r="K1782" t="str">
        <f>_xlfn.XLOOKUP(Table6[[#This Row],[Loan Date]],$Q$5:$Q$152,$R$5:$R$152)</f>
        <v>Thursday</v>
      </c>
      <c r="L1782" t="str">
        <f>_xlfn.XLOOKUP(Table6[[#This Row],[Loan Date]],$Q$5:$Q$152,$S$5:$S$152)</f>
        <v>Week 3</v>
      </c>
    </row>
    <row r="1783" spans="1:12" x14ac:dyDescent="0.2">
      <c r="A1783" s="1">
        <v>44847</v>
      </c>
      <c r="B1783" t="s">
        <v>5</v>
      </c>
      <c r="C1783" s="1">
        <v>44854</v>
      </c>
      <c r="D1783" t="s">
        <v>1286</v>
      </c>
      <c r="E1783" t="s">
        <v>204</v>
      </c>
      <c r="F1783" t="s">
        <v>2</v>
      </c>
      <c r="G1783" t="s">
        <v>1</v>
      </c>
      <c r="H1783" t="s">
        <v>1282</v>
      </c>
      <c r="I1783">
        <f>MONTH(Table6[[#This Row],[Loan Date]])</f>
        <v>10</v>
      </c>
      <c r="J1783" t="str">
        <f>_xlfn.XLOOKUP(Table6[[#This Row],[Numeric Month]],$N$5:$N$11,$O$5:$O$11)</f>
        <v>Oct</v>
      </c>
      <c r="K1783" t="str">
        <f>_xlfn.XLOOKUP(Table6[[#This Row],[Loan Date]],$Q$5:$Q$152,$R$5:$R$152)</f>
        <v>Thursday</v>
      </c>
      <c r="L1783" t="str">
        <f>_xlfn.XLOOKUP(Table6[[#This Row],[Loan Date]],$Q$5:$Q$152,$S$5:$S$152)</f>
        <v>Week 3</v>
      </c>
    </row>
    <row r="1784" spans="1:12" x14ac:dyDescent="0.2">
      <c r="A1784" s="1">
        <v>44847</v>
      </c>
      <c r="B1784" t="s">
        <v>7</v>
      </c>
      <c r="C1784" s="1">
        <v>44861</v>
      </c>
      <c r="D1784" t="s">
        <v>410</v>
      </c>
      <c r="E1784" t="s">
        <v>9</v>
      </c>
      <c r="F1784" t="s">
        <v>8</v>
      </c>
      <c r="G1784" t="s">
        <v>1</v>
      </c>
      <c r="H1784" t="s">
        <v>1282</v>
      </c>
      <c r="I1784">
        <f>MONTH(Table6[[#This Row],[Loan Date]])</f>
        <v>10</v>
      </c>
      <c r="J1784" t="str">
        <f>_xlfn.XLOOKUP(Table6[[#This Row],[Numeric Month]],$N$5:$N$11,$O$5:$O$11)</f>
        <v>Oct</v>
      </c>
      <c r="K1784" t="str">
        <f>_xlfn.XLOOKUP(Table6[[#This Row],[Loan Date]],$Q$5:$Q$152,$R$5:$R$152)</f>
        <v>Thursday</v>
      </c>
      <c r="L1784" t="str">
        <f>_xlfn.XLOOKUP(Table6[[#This Row],[Loan Date]],$Q$5:$Q$152,$S$5:$S$152)</f>
        <v>Week 3</v>
      </c>
    </row>
    <row r="1785" spans="1:12" x14ac:dyDescent="0.2">
      <c r="A1785" s="1">
        <v>44847</v>
      </c>
      <c r="B1785" t="s">
        <v>7</v>
      </c>
      <c r="C1785" s="1">
        <v>44861</v>
      </c>
      <c r="D1785" t="s">
        <v>272</v>
      </c>
      <c r="E1785" t="s">
        <v>52</v>
      </c>
      <c r="F1785" t="s">
        <v>51</v>
      </c>
      <c r="G1785" t="s">
        <v>1</v>
      </c>
      <c r="H1785" t="s">
        <v>1282</v>
      </c>
      <c r="I1785">
        <f>MONTH(Table6[[#This Row],[Loan Date]])</f>
        <v>10</v>
      </c>
      <c r="J1785" t="str">
        <f>_xlfn.XLOOKUP(Table6[[#This Row],[Numeric Month]],$N$5:$N$11,$O$5:$O$11)</f>
        <v>Oct</v>
      </c>
      <c r="K1785" t="str">
        <f>_xlfn.XLOOKUP(Table6[[#This Row],[Loan Date]],$Q$5:$Q$152,$R$5:$R$152)</f>
        <v>Thursday</v>
      </c>
      <c r="L1785" t="str">
        <f>_xlfn.XLOOKUP(Table6[[#This Row],[Loan Date]],$Q$5:$Q$152,$S$5:$S$152)</f>
        <v>Week 3</v>
      </c>
    </row>
    <row r="1786" spans="1:12" x14ac:dyDescent="0.2">
      <c r="A1786" s="1">
        <v>44847</v>
      </c>
      <c r="B1786" t="s">
        <v>7</v>
      </c>
      <c r="C1786" s="1">
        <v>44861</v>
      </c>
      <c r="D1786" t="s">
        <v>1330</v>
      </c>
      <c r="E1786" t="s">
        <v>15</v>
      </c>
      <c r="F1786" t="s">
        <v>14</v>
      </c>
      <c r="G1786" t="s">
        <v>1</v>
      </c>
      <c r="H1786" t="s">
        <v>1282</v>
      </c>
      <c r="I1786">
        <f>MONTH(Table6[[#This Row],[Loan Date]])</f>
        <v>10</v>
      </c>
      <c r="J1786" t="str">
        <f>_xlfn.XLOOKUP(Table6[[#This Row],[Numeric Month]],$N$5:$N$11,$O$5:$O$11)</f>
        <v>Oct</v>
      </c>
      <c r="K1786" t="str">
        <f>_xlfn.XLOOKUP(Table6[[#This Row],[Loan Date]],$Q$5:$Q$152,$R$5:$R$152)</f>
        <v>Thursday</v>
      </c>
      <c r="L1786" t="str">
        <f>_xlfn.XLOOKUP(Table6[[#This Row],[Loan Date]],$Q$5:$Q$152,$S$5:$S$152)</f>
        <v>Week 3</v>
      </c>
    </row>
    <row r="1787" spans="1:12" x14ac:dyDescent="0.2">
      <c r="A1787" s="1">
        <v>44847</v>
      </c>
      <c r="B1787" t="s">
        <v>7</v>
      </c>
      <c r="C1787" s="1">
        <v>44861</v>
      </c>
      <c r="D1787" t="s">
        <v>126</v>
      </c>
      <c r="E1787" t="s">
        <v>9</v>
      </c>
      <c r="F1787" t="s">
        <v>8</v>
      </c>
      <c r="G1787" t="s">
        <v>1</v>
      </c>
      <c r="H1787" t="s">
        <v>1282</v>
      </c>
      <c r="I1787">
        <f>MONTH(Table6[[#This Row],[Loan Date]])</f>
        <v>10</v>
      </c>
      <c r="J1787" t="str">
        <f>_xlfn.XLOOKUP(Table6[[#This Row],[Numeric Month]],$N$5:$N$11,$O$5:$O$11)</f>
        <v>Oct</v>
      </c>
      <c r="K1787" t="str">
        <f>_xlfn.XLOOKUP(Table6[[#This Row],[Loan Date]],$Q$5:$Q$152,$R$5:$R$152)</f>
        <v>Thursday</v>
      </c>
      <c r="L1787" t="str">
        <f>_xlfn.XLOOKUP(Table6[[#This Row],[Loan Date]],$Q$5:$Q$152,$S$5:$S$152)</f>
        <v>Week 3</v>
      </c>
    </row>
    <row r="1788" spans="1:12" x14ac:dyDescent="0.2">
      <c r="A1788" s="1">
        <v>44847</v>
      </c>
      <c r="B1788" t="s">
        <v>7</v>
      </c>
      <c r="C1788" s="1">
        <v>44847</v>
      </c>
      <c r="D1788" t="s">
        <v>343</v>
      </c>
      <c r="E1788" t="s">
        <v>23</v>
      </c>
      <c r="F1788" t="s">
        <v>23</v>
      </c>
      <c r="G1788" t="s">
        <v>20</v>
      </c>
      <c r="H1788" t="s">
        <v>1282</v>
      </c>
      <c r="I1788">
        <f>MONTH(Table6[[#This Row],[Loan Date]])</f>
        <v>10</v>
      </c>
      <c r="J1788" t="str">
        <f>_xlfn.XLOOKUP(Table6[[#This Row],[Numeric Month]],$N$5:$N$11,$O$5:$O$11)</f>
        <v>Oct</v>
      </c>
      <c r="K1788" t="str">
        <f>_xlfn.XLOOKUP(Table6[[#This Row],[Loan Date]],$Q$5:$Q$152,$R$5:$R$152)</f>
        <v>Thursday</v>
      </c>
      <c r="L1788" t="str">
        <f>_xlfn.XLOOKUP(Table6[[#This Row],[Loan Date]],$Q$5:$Q$152,$S$5:$S$152)</f>
        <v>Week 3</v>
      </c>
    </row>
    <row r="1789" spans="1:12" x14ac:dyDescent="0.2">
      <c r="A1789" s="1">
        <v>44847</v>
      </c>
      <c r="B1789" t="s">
        <v>7</v>
      </c>
      <c r="C1789" s="1">
        <v>44847</v>
      </c>
      <c r="D1789" t="s">
        <v>409</v>
      </c>
      <c r="E1789" t="s">
        <v>21</v>
      </c>
      <c r="F1789" t="s">
        <v>21</v>
      </c>
      <c r="G1789" t="s">
        <v>20</v>
      </c>
      <c r="H1789" t="s">
        <v>1282</v>
      </c>
      <c r="I1789">
        <f>MONTH(Table6[[#This Row],[Loan Date]])</f>
        <v>10</v>
      </c>
      <c r="J1789" t="str">
        <f>_xlfn.XLOOKUP(Table6[[#This Row],[Numeric Month]],$N$5:$N$11,$O$5:$O$11)</f>
        <v>Oct</v>
      </c>
      <c r="K1789" t="str">
        <f>_xlfn.XLOOKUP(Table6[[#This Row],[Loan Date]],$Q$5:$Q$152,$R$5:$R$152)</f>
        <v>Thursday</v>
      </c>
      <c r="L1789" t="str">
        <f>_xlfn.XLOOKUP(Table6[[#This Row],[Loan Date]],$Q$5:$Q$152,$S$5:$S$152)</f>
        <v>Week 3</v>
      </c>
    </row>
    <row r="1790" spans="1:12" x14ac:dyDescent="0.2">
      <c r="A1790" s="1">
        <v>44847</v>
      </c>
      <c r="B1790" t="s">
        <v>7</v>
      </c>
      <c r="C1790" s="1">
        <v>44847</v>
      </c>
      <c r="D1790" t="s">
        <v>1312</v>
      </c>
      <c r="E1790" t="s">
        <v>168</v>
      </c>
      <c r="F1790" t="s">
        <v>168</v>
      </c>
      <c r="G1790" t="s">
        <v>20</v>
      </c>
      <c r="H1790" t="s">
        <v>1282</v>
      </c>
      <c r="I1790">
        <f>MONTH(Table6[[#This Row],[Loan Date]])</f>
        <v>10</v>
      </c>
      <c r="J1790" t="str">
        <f>_xlfn.XLOOKUP(Table6[[#This Row],[Numeric Month]],$N$5:$N$11,$O$5:$O$11)</f>
        <v>Oct</v>
      </c>
      <c r="K1790" t="str">
        <f>_xlfn.XLOOKUP(Table6[[#This Row],[Loan Date]],$Q$5:$Q$152,$R$5:$R$152)</f>
        <v>Thursday</v>
      </c>
      <c r="L1790" t="str">
        <f>_xlfn.XLOOKUP(Table6[[#This Row],[Loan Date]],$Q$5:$Q$152,$S$5:$S$152)</f>
        <v>Week 3</v>
      </c>
    </row>
    <row r="1791" spans="1:12" x14ac:dyDescent="0.2">
      <c r="A1791" s="1">
        <v>44847</v>
      </c>
      <c r="B1791" t="s">
        <v>7</v>
      </c>
      <c r="C1791" s="1">
        <v>44847</v>
      </c>
      <c r="D1791" t="s">
        <v>457</v>
      </c>
      <c r="E1791" t="s">
        <v>41</v>
      </c>
      <c r="F1791" t="s">
        <v>40</v>
      </c>
      <c r="G1791" t="s">
        <v>39</v>
      </c>
      <c r="H1791" t="s">
        <v>1282</v>
      </c>
      <c r="I1791">
        <f>MONTH(Table6[[#This Row],[Loan Date]])</f>
        <v>10</v>
      </c>
      <c r="J1791" t="str">
        <f>_xlfn.XLOOKUP(Table6[[#This Row],[Numeric Month]],$N$5:$N$11,$O$5:$O$11)</f>
        <v>Oct</v>
      </c>
      <c r="K1791" t="str">
        <f>_xlfn.XLOOKUP(Table6[[#This Row],[Loan Date]],$Q$5:$Q$152,$R$5:$R$152)</f>
        <v>Thursday</v>
      </c>
      <c r="L1791" t="str">
        <f>_xlfn.XLOOKUP(Table6[[#This Row],[Loan Date]],$Q$5:$Q$152,$S$5:$S$152)</f>
        <v>Week 3</v>
      </c>
    </row>
    <row r="1792" spans="1:12" x14ac:dyDescent="0.2">
      <c r="A1792" s="1">
        <v>44847</v>
      </c>
      <c r="B1792" t="s">
        <v>7</v>
      </c>
      <c r="C1792" s="1">
        <v>44847</v>
      </c>
      <c r="D1792" t="s">
        <v>320</v>
      </c>
      <c r="E1792" t="s">
        <v>23</v>
      </c>
      <c r="F1792" t="s">
        <v>23</v>
      </c>
      <c r="G1792" t="s">
        <v>20</v>
      </c>
      <c r="H1792" t="s">
        <v>1282</v>
      </c>
      <c r="I1792">
        <f>MONTH(Table6[[#This Row],[Loan Date]])</f>
        <v>10</v>
      </c>
      <c r="J1792" t="str">
        <f>_xlfn.XLOOKUP(Table6[[#This Row],[Numeric Month]],$N$5:$N$11,$O$5:$O$11)</f>
        <v>Oct</v>
      </c>
      <c r="K1792" t="str">
        <f>_xlfn.XLOOKUP(Table6[[#This Row],[Loan Date]],$Q$5:$Q$152,$R$5:$R$152)</f>
        <v>Thursday</v>
      </c>
      <c r="L1792" t="str">
        <f>_xlfn.XLOOKUP(Table6[[#This Row],[Loan Date]],$Q$5:$Q$152,$S$5:$S$152)</f>
        <v>Week 3</v>
      </c>
    </row>
    <row r="1793" spans="1:12" x14ac:dyDescent="0.2">
      <c r="A1793" s="1">
        <v>44847</v>
      </c>
      <c r="B1793" t="s">
        <v>7</v>
      </c>
      <c r="C1793" s="1">
        <v>44847</v>
      </c>
      <c r="D1793" t="s">
        <v>99</v>
      </c>
      <c r="E1793" t="s">
        <v>21</v>
      </c>
      <c r="F1793" t="s">
        <v>21</v>
      </c>
      <c r="G1793" t="s">
        <v>20</v>
      </c>
      <c r="H1793" t="s">
        <v>1282</v>
      </c>
      <c r="I1793">
        <f>MONTH(Table6[[#This Row],[Loan Date]])</f>
        <v>10</v>
      </c>
      <c r="J1793" t="str">
        <f>_xlfn.XLOOKUP(Table6[[#This Row],[Numeric Month]],$N$5:$N$11,$O$5:$O$11)</f>
        <v>Oct</v>
      </c>
      <c r="K1793" t="str">
        <f>_xlfn.XLOOKUP(Table6[[#This Row],[Loan Date]],$Q$5:$Q$152,$R$5:$R$152)</f>
        <v>Thursday</v>
      </c>
      <c r="L1793" t="str">
        <f>_xlfn.XLOOKUP(Table6[[#This Row],[Loan Date]],$Q$5:$Q$152,$S$5:$S$152)</f>
        <v>Week 3</v>
      </c>
    </row>
    <row r="1794" spans="1:12" x14ac:dyDescent="0.2">
      <c r="A1794" s="1">
        <v>44847</v>
      </c>
      <c r="B1794" t="s">
        <v>7</v>
      </c>
      <c r="C1794" s="1">
        <v>44854</v>
      </c>
      <c r="D1794" t="s">
        <v>569</v>
      </c>
      <c r="E1794" t="s">
        <v>52</v>
      </c>
      <c r="F1794" t="s">
        <v>51</v>
      </c>
      <c r="G1794" t="s">
        <v>1</v>
      </c>
      <c r="H1794" t="s">
        <v>1282</v>
      </c>
      <c r="I1794">
        <f>MONTH(Table6[[#This Row],[Loan Date]])</f>
        <v>10</v>
      </c>
      <c r="J1794" t="str">
        <f>_xlfn.XLOOKUP(Table6[[#This Row],[Numeric Month]],$N$5:$N$11,$O$5:$O$11)</f>
        <v>Oct</v>
      </c>
      <c r="K1794" t="str">
        <f>_xlfn.XLOOKUP(Table6[[#This Row],[Loan Date]],$Q$5:$Q$152,$R$5:$R$152)</f>
        <v>Thursday</v>
      </c>
      <c r="L1794" t="str">
        <f>_xlfn.XLOOKUP(Table6[[#This Row],[Loan Date]],$Q$5:$Q$152,$S$5:$S$152)</f>
        <v>Week 3</v>
      </c>
    </row>
    <row r="1795" spans="1:12" x14ac:dyDescent="0.2">
      <c r="A1795" s="1">
        <v>44847</v>
      </c>
      <c r="B1795" t="s">
        <v>7</v>
      </c>
      <c r="C1795" s="1">
        <v>44847</v>
      </c>
      <c r="D1795" t="s">
        <v>1083</v>
      </c>
      <c r="E1795" t="s">
        <v>15</v>
      </c>
      <c r="F1795" t="s">
        <v>14</v>
      </c>
      <c r="G1795" t="s">
        <v>1</v>
      </c>
      <c r="H1795" t="s">
        <v>1282</v>
      </c>
      <c r="I1795">
        <f>MONTH(Table6[[#This Row],[Loan Date]])</f>
        <v>10</v>
      </c>
      <c r="J1795" t="str">
        <f>_xlfn.XLOOKUP(Table6[[#This Row],[Numeric Month]],$N$5:$N$11,$O$5:$O$11)</f>
        <v>Oct</v>
      </c>
      <c r="K1795" t="str">
        <f>_xlfn.XLOOKUP(Table6[[#This Row],[Loan Date]],$Q$5:$Q$152,$R$5:$R$152)</f>
        <v>Thursday</v>
      </c>
      <c r="L1795" t="str">
        <f>_xlfn.XLOOKUP(Table6[[#This Row],[Loan Date]],$Q$5:$Q$152,$S$5:$S$152)</f>
        <v>Week 3</v>
      </c>
    </row>
    <row r="1796" spans="1:12" x14ac:dyDescent="0.2">
      <c r="A1796" s="1">
        <v>44847</v>
      </c>
      <c r="B1796" t="s">
        <v>7</v>
      </c>
      <c r="C1796" s="1">
        <v>44847</v>
      </c>
      <c r="D1796" t="s">
        <v>1448</v>
      </c>
      <c r="E1796" t="s">
        <v>23</v>
      </c>
      <c r="F1796" t="s">
        <v>23</v>
      </c>
      <c r="G1796" t="s">
        <v>20</v>
      </c>
      <c r="H1796" t="s">
        <v>1282</v>
      </c>
      <c r="I1796">
        <f>MONTH(Table6[[#This Row],[Loan Date]])</f>
        <v>10</v>
      </c>
      <c r="J1796" t="str">
        <f>_xlfn.XLOOKUP(Table6[[#This Row],[Numeric Month]],$N$5:$N$11,$O$5:$O$11)</f>
        <v>Oct</v>
      </c>
      <c r="K1796" t="str">
        <f>_xlfn.XLOOKUP(Table6[[#This Row],[Loan Date]],$Q$5:$Q$152,$R$5:$R$152)</f>
        <v>Thursday</v>
      </c>
      <c r="L1796" t="str">
        <f>_xlfn.XLOOKUP(Table6[[#This Row],[Loan Date]],$Q$5:$Q$152,$S$5:$S$152)</f>
        <v>Week 3</v>
      </c>
    </row>
    <row r="1797" spans="1:12" x14ac:dyDescent="0.2">
      <c r="A1797" s="1">
        <v>44847</v>
      </c>
      <c r="B1797" t="s">
        <v>5</v>
      </c>
      <c r="C1797" s="1">
        <v>44847</v>
      </c>
      <c r="D1797" t="s">
        <v>777</v>
      </c>
      <c r="E1797" t="s">
        <v>15</v>
      </c>
      <c r="F1797" t="s">
        <v>14</v>
      </c>
      <c r="G1797" t="s">
        <v>1</v>
      </c>
      <c r="H1797" t="s">
        <v>1282</v>
      </c>
      <c r="I1797">
        <f>MONTH(Table6[[#This Row],[Loan Date]])</f>
        <v>10</v>
      </c>
      <c r="J1797" t="str">
        <f>_xlfn.XLOOKUP(Table6[[#This Row],[Numeric Month]],$N$5:$N$11,$O$5:$O$11)</f>
        <v>Oct</v>
      </c>
      <c r="K1797" t="str">
        <f>_xlfn.XLOOKUP(Table6[[#This Row],[Loan Date]],$Q$5:$Q$152,$R$5:$R$152)</f>
        <v>Thursday</v>
      </c>
      <c r="L1797" t="str">
        <f>_xlfn.XLOOKUP(Table6[[#This Row],[Loan Date]],$Q$5:$Q$152,$S$5:$S$152)</f>
        <v>Week 3</v>
      </c>
    </row>
    <row r="1798" spans="1:12" x14ac:dyDescent="0.2">
      <c r="A1798" s="1">
        <v>44847</v>
      </c>
      <c r="B1798" t="s">
        <v>5</v>
      </c>
      <c r="C1798" s="1">
        <v>44854</v>
      </c>
      <c r="D1798" t="s">
        <v>772</v>
      </c>
      <c r="E1798" t="s">
        <v>9</v>
      </c>
      <c r="F1798" t="s">
        <v>8</v>
      </c>
      <c r="G1798" t="s">
        <v>1</v>
      </c>
      <c r="H1798" t="s">
        <v>1282</v>
      </c>
      <c r="I1798">
        <f>MONTH(Table6[[#This Row],[Loan Date]])</f>
        <v>10</v>
      </c>
      <c r="J1798" t="str">
        <f>_xlfn.XLOOKUP(Table6[[#This Row],[Numeric Month]],$N$5:$N$11,$O$5:$O$11)</f>
        <v>Oct</v>
      </c>
      <c r="K1798" t="str">
        <f>_xlfn.XLOOKUP(Table6[[#This Row],[Loan Date]],$Q$5:$Q$152,$R$5:$R$152)</f>
        <v>Thursday</v>
      </c>
      <c r="L1798" t="str">
        <f>_xlfn.XLOOKUP(Table6[[#This Row],[Loan Date]],$Q$5:$Q$152,$S$5:$S$152)</f>
        <v>Week 3</v>
      </c>
    </row>
    <row r="1799" spans="1:12" x14ac:dyDescent="0.2">
      <c r="A1799" s="1">
        <v>44847</v>
      </c>
      <c r="B1799" t="s">
        <v>5</v>
      </c>
      <c r="C1799" s="1">
        <v>44847</v>
      </c>
      <c r="D1799" t="s">
        <v>952</v>
      </c>
      <c r="E1799" t="s">
        <v>37</v>
      </c>
      <c r="F1799" t="s">
        <v>37</v>
      </c>
      <c r="G1799" t="s">
        <v>20</v>
      </c>
      <c r="H1799" t="s">
        <v>1282</v>
      </c>
      <c r="I1799">
        <f>MONTH(Table6[[#This Row],[Loan Date]])</f>
        <v>10</v>
      </c>
      <c r="J1799" t="str">
        <f>_xlfn.XLOOKUP(Table6[[#This Row],[Numeric Month]],$N$5:$N$11,$O$5:$O$11)</f>
        <v>Oct</v>
      </c>
      <c r="K1799" t="str">
        <f>_xlfn.XLOOKUP(Table6[[#This Row],[Loan Date]],$Q$5:$Q$152,$R$5:$R$152)</f>
        <v>Thursday</v>
      </c>
      <c r="L1799" t="str">
        <f>_xlfn.XLOOKUP(Table6[[#This Row],[Loan Date]],$Q$5:$Q$152,$S$5:$S$152)</f>
        <v>Week 3</v>
      </c>
    </row>
    <row r="1800" spans="1:12" x14ac:dyDescent="0.2">
      <c r="A1800" s="1">
        <v>44847</v>
      </c>
      <c r="B1800" t="s">
        <v>5</v>
      </c>
      <c r="C1800" s="1">
        <v>44847</v>
      </c>
      <c r="D1800" t="s">
        <v>115</v>
      </c>
      <c r="E1800" t="s">
        <v>23</v>
      </c>
      <c r="F1800" t="s">
        <v>23</v>
      </c>
      <c r="G1800" t="s">
        <v>20</v>
      </c>
      <c r="H1800" t="s">
        <v>1282</v>
      </c>
      <c r="I1800">
        <f>MONTH(Table6[[#This Row],[Loan Date]])</f>
        <v>10</v>
      </c>
      <c r="J1800" t="str">
        <f>_xlfn.XLOOKUP(Table6[[#This Row],[Numeric Month]],$N$5:$N$11,$O$5:$O$11)</f>
        <v>Oct</v>
      </c>
      <c r="K1800" t="str">
        <f>_xlfn.XLOOKUP(Table6[[#This Row],[Loan Date]],$Q$5:$Q$152,$R$5:$R$152)</f>
        <v>Thursday</v>
      </c>
      <c r="L1800" t="str">
        <f>_xlfn.XLOOKUP(Table6[[#This Row],[Loan Date]],$Q$5:$Q$152,$S$5:$S$152)</f>
        <v>Week 3</v>
      </c>
    </row>
    <row r="1801" spans="1:12" x14ac:dyDescent="0.2">
      <c r="A1801" s="1">
        <v>44847</v>
      </c>
      <c r="B1801" t="s">
        <v>7</v>
      </c>
      <c r="C1801" s="1">
        <v>44854</v>
      </c>
      <c r="D1801" t="s">
        <v>358</v>
      </c>
      <c r="E1801" t="s">
        <v>52</v>
      </c>
      <c r="F1801" t="s">
        <v>51</v>
      </c>
      <c r="G1801" t="s">
        <v>1</v>
      </c>
      <c r="H1801" t="s">
        <v>1282</v>
      </c>
      <c r="I1801">
        <f>MONTH(Table6[[#This Row],[Loan Date]])</f>
        <v>10</v>
      </c>
      <c r="J1801" t="str">
        <f>_xlfn.XLOOKUP(Table6[[#This Row],[Numeric Month]],$N$5:$N$11,$O$5:$O$11)</f>
        <v>Oct</v>
      </c>
      <c r="K1801" t="str">
        <f>_xlfn.XLOOKUP(Table6[[#This Row],[Loan Date]],$Q$5:$Q$152,$R$5:$R$152)</f>
        <v>Thursday</v>
      </c>
      <c r="L1801" t="str">
        <f>_xlfn.XLOOKUP(Table6[[#This Row],[Loan Date]],$Q$5:$Q$152,$S$5:$S$152)</f>
        <v>Week 3</v>
      </c>
    </row>
    <row r="1802" spans="1:12" x14ac:dyDescent="0.2">
      <c r="A1802" s="1">
        <v>44847</v>
      </c>
      <c r="B1802" t="s">
        <v>7</v>
      </c>
      <c r="C1802" s="1">
        <v>44847</v>
      </c>
      <c r="D1802" t="s">
        <v>911</v>
      </c>
      <c r="E1802" t="s">
        <v>37</v>
      </c>
      <c r="F1802" t="s">
        <v>37</v>
      </c>
      <c r="G1802" t="s">
        <v>20</v>
      </c>
      <c r="H1802" t="s">
        <v>1282</v>
      </c>
      <c r="I1802">
        <f>MONTH(Table6[[#This Row],[Loan Date]])</f>
        <v>10</v>
      </c>
      <c r="J1802" t="str">
        <f>_xlfn.XLOOKUP(Table6[[#This Row],[Numeric Month]],$N$5:$N$11,$O$5:$O$11)</f>
        <v>Oct</v>
      </c>
      <c r="K1802" t="str">
        <f>_xlfn.XLOOKUP(Table6[[#This Row],[Loan Date]],$Q$5:$Q$152,$R$5:$R$152)</f>
        <v>Thursday</v>
      </c>
      <c r="L1802" t="str">
        <f>_xlfn.XLOOKUP(Table6[[#This Row],[Loan Date]],$Q$5:$Q$152,$S$5:$S$152)</f>
        <v>Week 3</v>
      </c>
    </row>
    <row r="1803" spans="1:12" x14ac:dyDescent="0.2">
      <c r="A1803" s="1">
        <v>44847</v>
      </c>
      <c r="B1803" t="s">
        <v>7</v>
      </c>
      <c r="C1803" s="1">
        <v>44854</v>
      </c>
      <c r="D1803" t="s">
        <v>800</v>
      </c>
      <c r="E1803" t="s">
        <v>52</v>
      </c>
      <c r="F1803" t="s">
        <v>51</v>
      </c>
      <c r="G1803" t="s">
        <v>1</v>
      </c>
      <c r="H1803" t="s">
        <v>1282</v>
      </c>
      <c r="I1803">
        <f>MONTH(Table6[[#This Row],[Loan Date]])</f>
        <v>10</v>
      </c>
      <c r="J1803" t="str">
        <f>_xlfn.XLOOKUP(Table6[[#This Row],[Numeric Month]],$N$5:$N$11,$O$5:$O$11)</f>
        <v>Oct</v>
      </c>
      <c r="K1803" t="str">
        <f>_xlfn.XLOOKUP(Table6[[#This Row],[Loan Date]],$Q$5:$Q$152,$R$5:$R$152)</f>
        <v>Thursday</v>
      </c>
      <c r="L1803" t="str">
        <f>_xlfn.XLOOKUP(Table6[[#This Row],[Loan Date]],$Q$5:$Q$152,$S$5:$S$152)</f>
        <v>Week 3</v>
      </c>
    </row>
    <row r="1804" spans="1:12" x14ac:dyDescent="0.2">
      <c r="A1804" s="1">
        <v>44847</v>
      </c>
      <c r="B1804" t="s">
        <v>5</v>
      </c>
      <c r="C1804" s="1">
        <v>44854</v>
      </c>
      <c r="D1804" t="s">
        <v>233</v>
      </c>
      <c r="E1804" t="s">
        <v>52</v>
      </c>
      <c r="F1804" t="s">
        <v>51</v>
      </c>
      <c r="G1804" t="s">
        <v>1</v>
      </c>
      <c r="H1804" t="s">
        <v>1282</v>
      </c>
      <c r="I1804">
        <f>MONTH(Table6[[#This Row],[Loan Date]])</f>
        <v>10</v>
      </c>
      <c r="J1804" t="str">
        <f>_xlfn.XLOOKUP(Table6[[#This Row],[Numeric Month]],$N$5:$N$11,$O$5:$O$11)</f>
        <v>Oct</v>
      </c>
      <c r="K1804" t="str">
        <f>_xlfn.XLOOKUP(Table6[[#This Row],[Loan Date]],$Q$5:$Q$152,$R$5:$R$152)</f>
        <v>Thursday</v>
      </c>
      <c r="L1804" t="str">
        <f>_xlfn.XLOOKUP(Table6[[#This Row],[Loan Date]],$Q$5:$Q$152,$S$5:$S$152)</f>
        <v>Week 3</v>
      </c>
    </row>
    <row r="1805" spans="1:12" x14ac:dyDescent="0.2">
      <c r="A1805" s="1">
        <v>44847</v>
      </c>
      <c r="B1805" t="s">
        <v>5</v>
      </c>
      <c r="C1805" s="1">
        <v>44854</v>
      </c>
      <c r="D1805" t="s">
        <v>1494</v>
      </c>
      <c r="E1805" t="s">
        <v>9</v>
      </c>
      <c r="F1805" t="s">
        <v>8</v>
      </c>
      <c r="G1805" t="s">
        <v>1</v>
      </c>
      <c r="H1805" t="s">
        <v>1282</v>
      </c>
      <c r="I1805">
        <f>MONTH(Table6[[#This Row],[Loan Date]])</f>
        <v>10</v>
      </c>
      <c r="J1805" t="str">
        <f>_xlfn.XLOOKUP(Table6[[#This Row],[Numeric Month]],$N$5:$N$11,$O$5:$O$11)</f>
        <v>Oct</v>
      </c>
      <c r="K1805" t="str">
        <f>_xlfn.XLOOKUP(Table6[[#This Row],[Loan Date]],$Q$5:$Q$152,$R$5:$R$152)</f>
        <v>Thursday</v>
      </c>
      <c r="L1805" t="str">
        <f>_xlfn.XLOOKUP(Table6[[#This Row],[Loan Date]],$Q$5:$Q$152,$S$5:$S$152)</f>
        <v>Week 3</v>
      </c>
    </row>
    <row r="1806" spans="1:12" x14ac:dyDescent="0.2">
      <c r="A1806" s="1">
        <v>44847</v>
      </c>
      <c r="B1806" t="s">
        <v>7</v>
      </c>
      <c r="C1806" s="1">
        <v>44854</v>
      </c>
      <c r="D1806" t="s">
        <v>1059</v>
      </c>
      <c r="E1806" t="s">
        <v>15</v>
      </c>
      <c r="F1806" t="s">
        <v>14</v>
      </c>
      <c r="G1806" t="s">
        <v>1</v>
      </c>
      <c r="H1806" t="s">
        <v>1282</v>
      </c>
      <c r="I1806">
        <f>MONTH(Table6[[#This Row],[Loan Date]])</f>
        <v>10</v>
      </c>
      <c r="J1806" t="str">
        <f>_xlfn.XLOOKUP(Table6[[#This Row],[Numeric Month]],$N$5:$N$11,$O$5:$O$11)</f>
        <v>Oct</v>
      </c>
      <c r="K1806" t="str">
        <f>_xlfn.XLOOKUP(Table6[[#This Row],[Loan Date]],$Q$5:$Q$152,$R$5:$R$152)</f>
        <v>Thursday</v>
      </c>
      <c r="L1806" t="str">
        <f>_xlfn.XLOOKUP(Table6[[#This Row],[Loan Date]],$Q$5:$Q$152,$S$5:$S$152)</f>
        <v>Week 3</v>
      </c>
    </row>
    <row r="1807" spans="1:12" x14ac:dyDescent="0.2">
      <c r="A1807" s="1">
        <v>44847</v>
      </c>
      <c r="B1807" t="s">
        <v>7</v>
      </c>
      <c r="C1807" s="1">
        <v>44847</v>
      </c>
      <c r="D1807" t="s">
        <v>923</v>
      </c>
      <c r="E1807" t="s">
        <v>37</v>
      </c>
      <c r="F1807" t="s">
        <v>37</v>
      </c>
      <c r="G1807" t="s">
        <v>20</v>
      </c>
      <c r="H1807" t="s">
        <v>1282</v>
      </c>
      <c r="I1807">
        <f>MONTH(Table6[[#This Row],[Loan Date]])</f>
        <v>10</v>
      </c>
      <c r="J1807" t="str">
        <f>_xlfn.XLOOKUP(Table6[[#This Row],[Numeric Month]],$N$5:$N$11,$O$5:$O$11)</f>
        <v>Oct</v>
      </c>
      <c r="K1807" t="str">
        <f>_xlfn.XLOOKUP(Table6[[#This Row],[Loan Date]],$Q$5:$Q$152,$R$5:$R$152)</f>
        <v>Thursday</v>
      </c>
      <c r="L1807" t="str">
        <f>_xlfn.XLOOKUP(Table6[[#This Row],[Loan Date]],$Q$5:$Q$152,$S$5:$S$152)</f>
        <v>Week 3</v>
      </c>
    </row>
    <row r="1808" spans="1:12" x14ac:dyDescent="0.2">
      <c r="A1808" s="1">
        <v>44847</v>
      </c>
      <c r="B1808" t="s">
        <v>7</v>
      </c>
      <c r="C1808" s="1">
        <v>44847</v>
      </c>
      <c r="D1808" t="s">
        <v>1448</v>
      </c>
      <c r="E1808" t="s">
        <v>23</v>
      </c>
      <c r="F1808" t="s">
        <v>23</v>
      </c>
      <c r="G1808" t="s">
        <v>20</v>
      </c>
      <c r="H1808" t="s">
        <v>1282</v>
      </c>
      <c r="I1808">
        <f>MONTH(Table6[[#This Row],[Loan Date]])</f>
        <v>10</v>
      </c>
      <c r="J1808" t="str">
        <f>_xlfn.XLOOKUP(Table6[[#This Row],[Numeric Month]],$N$5:$N$11,$O$5:$O$11)</f>
        <v>Oct</v>
      </c>
      <c r="K1808" t="str">
        <f>_xlfn.XLOOKUP(Table6[[#This Row],[Loan Date]],$Q$5:$Q$152,$R$5:$R$152)</f>
        <v>Thursday</v>
      </c>
      <c r="L1808" t="str">
        <f>_xlfn.XLOOKUP(Table6[[#This Row],[Loan Date]],$Q$5:$Q$152,$S$5:$S$152)</f>
        <v>Week 3</v>
      </c>
    </row>
    <row r="1809" spans="1:12" x14ac:dyDescent="0.2">
      <c r="A1809" s="1">
        <v>44847</v>
      </c>
      <c r="B1809" t="s">
        <v>7</v>
      </c>
      <c r="C1809" s="1">
        <v>44847</v>
      </c>
      <c r="D1809" t="s">
        <v>1460</v>
      </c>
      <c r="E1809" t="s">
        <v>37</v>
      </c>
      <c r="F1809" t="s">
        <v>37</v>
      </c>
      <c r="G1809" t="s">
        <v>20</v>
      </c>
      <c r="H1809" t="s">
        <v>1282</v>
      </c>
      <c r="I1809">
        <f>MONTH(Table6[[#This Row],[Loan Date]])</f>
        <v>10</v>
      </c>
      <c r="J1809" t="str">
        <f>_xlfn.XLOOKUP(Table6[[#This Row],[Numeric Month]],$N$5:$N$11,$O$5:$O$11)</f>
        <v>Oct</v>
      </c>
      <c r="K1809" t="str">
        <f>_xlfn.XLOOKUP(Table6[[#This Row],[Loan Date]],$Q$5:$Q$152,$R$5:$R$152)</f>
        <v>Thursday</v>
      </c>
      <c r="L1809" t="str">
        <f>_xlfn.XLOOKUP(Table6[[#This Row],[Loan Date]],$Q$5:$Q$152,$S$5:$S$152)</f>
        <v>Week 3</v>
      </c>
    </row>
    <row r="1810" spans="1:12" x14ac:dyDescent="0.2">
      <c r="A1810" s="1">
        <v>44847</v>
      </c>
      <c r="B1810" t="s">
        <v>7</v>
      </c>
      <c r="C1810" s="1">
        <v>44847</v>
      </c>
      <c r="D1810" t="s">
        <v>781</v>
      </c>
      <c r="E1810" t="s">
        <v>41</v>
      </c>
      <c r="F1810" t="s">
        <v>40</v>
      </c>
      <c r="G1810" t="s">
        <v>39</v>
      </c>
      <c r="H1810" t="s">
        <v>1282</v>
      </c>
      <c r="I1810">
        <f>MONTH(Table6[[#This Row],[Loan Date]])</f>
        <v>10</v>
      </c>
      <c r="J1810" t="str">
        <f>_xlfn.XLOOKUP(Table6[[#This Row],[Numeric Month]],$N$5:$N$11,$O$5:$O$11)</f>
        <v>Oct</v>
      </c>
      <c r="K1810" t="str">
        <f>_xlfn.XLOOKUP(Table6[[#This Row],[Loan Date]],$Q$5:$Q$152,$R$5:$R$152)</f>
        <v>Thursday</v>
      </c>
      <c r="L1810" t="str">
        <f>_xlfn.XLOOKUP(Table6[[#This Row],[Loan Date]],$Q$5:$Q$152,$S$5:$S$152)</f>
        <v>Week 3</v>
      </c>
    </row>
    <row r="1811" spans="1:12" x14ac:dyDescent="0.2">
      <c r="A1811" s="1">
        <v>44847</v>
      </c>
      <c r="B1811" t="s">
        <v>7</v>
      </c>
      <c r="C1811" s="1">
        <v>44847</v>
      </c>
      <c r="D1811" t="s">
        <v>916</v>
      </c>
      <c r="E1811" t="s">
        <v>37</v>
      </c>
      <c r="F1811" t="s">
        <v>37</v>
      </c>
      <c r="G1811" t="s">
        <v>20</v>
      </c>
      <c r="H1811" t="s">
        <v>1282</v>
      </c>
      <c r="I1811">
        <f>MONTH(Table6[[#This Row],[Loan Date]])</f>
        <v>10</v>
      </c>
      <c r="J1811" t="str">
        <f>_xlfn.XLOOKUP(Table6[[#This Row],[Numeric Month]],$N$5:$N$11,$O$5:$O$11)</f>
        <v>Oct</v>
      </c>
      <c r="K1811" t="str">
        <f>_xlfn.XLOOKUP(Table6[[#This Row],[Loan Date]],$Q$5:$Q$152,$R$5:$R$152)</f>
        <v>Thursday</v>
      </c>
      <c r="L1811" t="str">
        <f>_xlfn.XLOOKUP(Table6[[#This Row],[Loan Date]],$Q$5:$Q$152,$S$5:$S$152)</f>
        <v>Week 3</v>
      </c>
    </row>
    <row r="1812" spans="1:12" x14ac:dyDescent="0.2">
      <c r="A1812" s="1">
        <v>44847</v>
      </c>
      <c r="B1812" t="s">
        <v>7</v>
      </c>
      <c r="C1812" s="1">
        <v>44847</v>
      </c>
      <c r="D1812" t="s">
        <v>910</v>
      </c>
      <c r="E1812" t="s">
        <v>37</v>
      </c>
      <c r="F1812" t="s">
        <v>37</v>
      </c>
      <c r="G1812" t="s">
        <v>20</v>
      </c>
      <c r="H1812" t="s">
        <v>1282</v>
      </c>
      <c r="I1812">
        <f>MONTH(Table6[[#This Row],[Loan Date]])</f>
        <v>10</v>
      </c>
      <c r="J1812" t="str">
        <f>_xlfn.XLOOKUP(Table6[[#This Row],[Numeric Month]],$N$5:$N$11,$O$5:$O$11)</f>
        <v>Oct</v>
      </c>
      <c r="K1812" t="str">
        <f>_xlfn.XLOOKUP(Table6[[#This Row],[Loan Date]],$Q$5:$Q$152,$R$5:$R$152)</f>
        <v>Thursday</v>
      </c>
      <c r="L1812" t="str">
        <f>_xlfn.XLOOKUP(Table6[[#This Row],[Loan Date]],$Q$5:$Q$152,$S$5:$S$152)</f>
        <v>Week 3</v>
      </c>
    </row>
    <row r="1813" spans="1:12" x14ac:dyDescent="0.2">
      <c r="A1813" s="1">
        <v>44847</v>
      </c>
      <c r="B1813" t="s">
        <v>7</v>
      </c>
      <c r="C1813" s="1">
        <v>44854</v>
      </c>
      <c r="D1813" t="s">
        <v>575</v>
      </c>
      <c r="E1813" t="s">
        <v>15</v>
      </c>
      <c r="F1813" t="s">
        <v>14</v>
      </c>
      <c r="G1813" t="s">
        <v>1</v>
      </c>
      <c r="H1813" t="s">
        <v>1282</v>
      </c>
      <c r="I1813">
        <f>MONTH(Table6[[#This Row],[Loan Date]])</f>
        <v>10</v>
      </c>
      <c r="J1813" t="str">
        <f>_xlfn.XLOOKUP(Table6[[#This Row],[Numeric Month]],$N$5:$N$11,$O$5:$O$11)</f>
        <v>Oct</v>
      </c>
      <c r="K1813" t="str">
        <f>_xlfn.XLOOKUP(Table6[[#This Row],[Loan Date]],$Q$5:$Q$152,$R$5:$R$152)</f>
        <v>Thursday</v>
      </c>
      <c r="L1813" t="str">
        <f>_xlfn.XLOOKUP(Table6[[#This Row],[Loan Date]],$Q$5:$Q$152,$S$5:$S$152)</f>
        <v>Week 3</v>
      </c>
    </row>
    <row r="1814" spans="1:12" x14ac:dyDescent="0.2">
      <c r="A1814" s="1">
        <v>44847</v>
      </c>
      <c r="B1814" t="s">
        <v>7</v>
      </c>
      <c r="C1814" s="1">
        <v>44854</v>
      </c>
      <c r="D1814" t="s">
        <v>1298</v>
      </c>
      <c r="E1814" t="s">
        <v>9</v>
      </c>
      <c r="F1814" t="s">
        <v>8</v>
      </c>
      <c r="G1814" t="s">
        <v>1</v>
      </c>
      <c r="H1814" t="s">
        <v>1282</v>
      </c>
      <c r="I1814">
        <f>MONTH(Table6[[#This Row],[Loan Date]])</f>
        <v>10</v>
      </c>
      <c r="J1814" t="str">
        <f>_xlfn.XLOOKUP(Table6[[#This Row],[Numeric Month]],$N$5:$N$11,$O$5:$O$11)</f>
        <v>Oct</v>
      </c>
      <c r="K1814" t="str">
        <f>_xlfn.XLOOKUP(Table6[[#This Row],[Loan Date]],$Q$5:$Q$152,$R$5:$R$152)</f>
        <v>Thursday</v>
      </c>
      <c r="L1814" t="str">
        <f>_xlfn.XLOOKUP(Table6[[#This Row],[Loan Date]],$Q$5:$Q$152,$S$5:$S$152)</f>
        <v>Week 3</v>
      </c>
    </row>
    <row r="1815" spans="1:12" x14ac:dyDescent="0.2">
      <c r="A1815" s="1">
        <v>44847</v>
      </c>
      <c r="B1815" t="s">
        <v>7</v>
      </c>
      <c r="C1815" s="1">
        <v>44937</v>
      </c>
      <c r="D1815" t="s">
        <v>1500</v>
      </c>
      <c r="E1815" t="s">
        <v>80</v>
      </c>
      <c r="F1815" t="s">
        <v>79</v>
      </c>
      <c r="G1815" t="s">
        <v>79</v>
      </c>
      <c r="H1815" t="s">
        <v>1282</v>
      </c>
      <c r="I1815">
        <f>MONTH(Table6[[#This Row],[Loan Date]])</f>
        <v>10</v>
      </c>
      <c r="J1815" t="str">
        <f>_xlfn.XLOOKUP(Table6[[#This Row],[Numeric Month]],$N$5:$N$11,$O$5:$O$11)</f>
        <v>Oct</v>
      </c>
      <c r="K1815" t="str">
        <f>_xlfn.XLOOKUP(Table6[[#This Row],[Loan Date]],$Q$5:$Q$152,$R$5:$R$152)</f>
        <v>Thursday</v>
      </c>
      <c r="L1815" t="str">
        <f>_xlfn.XLOOKUP(Table6[[#This Row],[Loan Date]],$Q$5:$Q$152,$S$5:$S$152)</f>
        <v>Week 3</v>
      </c>
    </row>
    <row r="1816" spans="1:12" x14ac:dyDescent="0.2">
      <c r="A1816" s="1">
        <v>44847</v>
      </c>
      <c r="B1816" t="s">
        <v>7</v>
      </c>
      <c r="C1816" s="1">
        <v>44861</v>
      </c>
      <c r="D1816" t="s">
        <v>1074</v>
      </c>
      <c r="E1816" t="s">
        <v>9</v>
      </c>
      <c r="F1816" t="s">
        <v>8</v>
      </c>
      <c r="G1816" t="s">
        <v>1</v>
      </c>
      <c r="H1816" t="s">
        <v>1282</v>
      </c>
      <c r="I1816">
        <f>MONTH(Table6[[#This Row],[Loan Date]])</f>
        <v>10</v>
      </c>
      <c r="J1816" t="str">
        <f>_xlfn.XLOOKUP(Table6[[#This Row],[Numeric Month]],$N$5:$N$11,$O$5:$O$11)</f>
        <v>Oct</v>
      </c>
      <c r="K1816" t="str">
        <f>_xlfn.XLOOKUP(Table6[[#This Row],[Loan Date]],$Q$5:$Q$152,$R$5:$R$152)</f>
        <v>Thursday</v>
      </c>
      <c r="L1816" t="str">
        <f>_xlfn.XLOOKUP(Table6[[#This Row],[Loan Date]],$Q$5:$Q$152,$S$5:$S$152)</f>
        <v>Week 3</v>
      </c>
    </row>
    <row r="1817" spans="1:12" x14ac:dyDescent="0.2">
      <c r="A1817" s="1">
        <v>44847</v>
      </c>
      <c r="B1817" t="s">
        <v>7</v>
      </c>
      <c r="C1817" s="1">
        <v>44861</v>
      </c>
      <c r="D1817" t="s">
        <v>476</v>
      </c>
      <c r="E1817" t="s">
        <v>15</v>
      </c>
      <c r="F1817" t="s">
        <v>14</v>
      </c>
      <c r="G1817" t="s">
        <v>1</v>
      </c>
      <c r="H1817" t="s">
        <v>1282</v>
      </c>
      <c r="I1817">
        <f>MONTH(Table6[[#This Row],[Loan Date]])</f>
        <v>10</v>
      </c>
      <c r="J1817" t="str">
        <f>_xlfn.XLOOKUP(Table6[[#This Row],[Numeric Month]],$N$5:$N$11,$O$5:$O$11)</f>
        <v>Oct</v>
      </c>
      <c r="K1817" t="str">
        <f>_xlfn.XLOOKUP(Table6[[#This Row],[Loan Date]],$Q$5:$Q$152,$R$5:$R$152)</f>
        <v>Thursday</v>
      </c>
      <c r="L1817" t="str">
        <f>_xlfn.XLOOKUP(Table6[[#This Row],[Loan Date]],$Q$5:$Q$152,$S$5:$S$152)</f>
        <v>Week 3</v>
      </c>
    </row>
    <row r="1818" spans="1:12" x14ac:dyDescent="0.2">
      <c r="A1818" s="1">
        <v>44847</v>
      </c>
      <c r="B1818" t="s">
        <v>7</v>
      </c>
      <c r="C1818" s="1">
        <v>44854</v>
      </c>
      <c r="D1818" t="s">
        <v>370</v>
      </c>
      <c r="E1818" t="s">
        <v>52</v>
      </c>
      <c r="F1818" t="s">
        <v>51</v>
      </c>
      <c r="G1818" t="s">
        <v>1</v>
      </c>
      <c r="H1818" t="s">
        <v>1282</v>
      </c>
      <c r="I1818">
        <f>MONTH(Table6[[#This Row],[Loan Date]])</f>
        <v>10</v>
      </c>
      <c r="J1818" t="str">
        <f>_xlfn.XLOOKUP(Table6[[#This Row],[Numeric Month]],$N$5:$N$11,$O$5:$O$11)</f>
        <v>Oct</v>
      </c>
      <c r="K1818" t="str">
        <f>_xlfn.XLOOKUP(Table6[[#This Row],[Loan Date]],$Q$5:$Q$152,$R$5:$R$152)</f>
        <v>Thursday</v>
      </c>
      <c r="L1818" t="str">
        <f>_xlfn.XLOOKUP(Table6[[#This Row],[Loan Date]],$Q$5:$Q$152,$S$5:$S$152)</f>
        <v>Week 3</v>
      </c>
    </row>
    <row r="1819" spans="1:12" x14ac:dyDescent="0.2">
      <c r="A1819" s="1">
        <v>44847</v>
      </c>
      <c r="B1819" t="s">
        <v>7</v>
      </c>
      <c r="C1819" s="1">
        <v>44847</v>
      </c>
      <c r="D1819" t="s">
        <v>320</v>
      </c>
      <c r="E1819" t="s">
        <v>23</v>
      </c>
      <c r="F1819" t="s">
        <v>23</v>
      </c>
      <c r="G1819" t="s">
        <v>20</v>
      </c>
      <c r="H1819" t="s">
        <v>1282</v>
      </c>
      <c r="I1819">
        <f>MONTH(Table6[[#This Row],[Loan Date]])</f>
        <v>10</v>
      </c>
      <c r="J1819" t="str">
        <f>_xlfn.XLOOKUP(Table6[[#This Row],[Numeric Month]],$N$5:$N$11,$O$5:$O$11)</f>
        <v>Oct</v>
      </c>
      <c r="K1819" t="str">
        <f>_xlfn.XLOOKUP(Table6[[#This Row],[Loan Date]],$Q$5:$Q$152,$R$5:$R$152)</f>
        <v>Thursday</v>
      </c>
      <c r="L1819" t="str">
        <f>_xlfn.XLOOKUP(Table6[[#This Row],[Loan Date]],$Q$5:$Q$152,$S$5:$S$152)</f>
        <v>Week 3</v>
      </c>
    </row>
    <row r="1820" spans="1:12" x14ac:dyDescent="0.2">
      <c r="A1820" s="1">
        <v>44847</v>
      </c>
      <c r="B1820" t="s">
        <v>7</v>
      </c>
      <c r="C1820" s="1">
        <v>44847</v>
      </c>
      <c r="D1820" t="s">
        <v>99</v>
      </c>
      <c r="E1820" t="s">
        <v>21</v>
      </c>
      <c r="F1820" t="s">
        <v>21</v>
      </c>
      <c r="G1820" t="s">
        <v>20</v>
      </c>
      <c r="H1820" t="s">
        <v>1282</v>
      </c>
      <c r="I1820">
        <f>MONTH(Table6[[#This Row],[Loan Date]])</f>
        <v>10</v>
      </c>
      <c r="J1820" t="str">
        <f>_xlfn.XLOOKUP(Table6[[#This Row],[Numeric Month]],$N$5:$N$11,$O$5:$O$11)</f>
        <v>Oct</v>
      </c>
      <c r="K1820" t="str">
        <f>_xlfn.XLOOKUP(Table6[[#This Row],[Loan Date]],$Q$5:$Q$152,$R$5:$R$152)</f>
        <v>Thursday</v>
      </c>
      <c r="L1820" t="str">
        <f>_xlfn.XLOOKUP(Table6[[#This Row],[Loan Date]],$Q$5:$Q$152,$S$5:$S$152)</f>
        <v>Week 3</v>
      </c>
    </row>
    <row r="1821" spans="1:12" x14ac:dyDescent="0.2">
      <c r="A1821" s="1">
        <v>44847</v>
      </c>
      <c r="B1821" t="s">
        <v>7</v>
      </c>
      <c r="C1821" s="1">
        <v>44847</v>
      </c>
      <c r="D1821" t="s">
        <v>1451</v>
      </c>
      <c r="E1821" t="s">
        <v>23</v>
      </c>
      <c r="F1821" t="s">
        <v>23</v>
      </c>
      <c r="G1821" t="s">
        <v>20</v>
      </c>
      <c r="H1821" t="s">
        <v>1282</v>
      </c>
      <c r="I1821">
        <f>MONTH(Table6[[#This Row],[Loan Date]])</f>
        <v>10</v>
      </c>
      <c r="J1821" t="str">
        <f>_xlfn.XLOOKUP(Table6[[#This Row],[Numeric Month]],$N$5:$N$11,$O$5:$O$11)</f>
        <v>Oct</v>
      </c>
      <c r="K1821" t="str">
        <f>_xlfn.XLOOKUP(Table6[[#This Row],[Loan Date]],$Q$5:$Q$152,$R$5:$R$152)</f>
        <v>Thursday</v>
      </c>
      <c r="L1821" t="str">
        <f>_xlfn.XLOOKUP(Table6[[#This Row],[Loan Date]],$Q$5:$Q$152,$S$5:$S$152)</f>
        <v>Week 3</v>
      </c>
    </row>
    <row r="1822" spans="1:12" x14ac:dyDescent="0.2">
      <c r="A1822" s="1">
        <v>44847</v>
      </c>
      <c r="B1822" t="s">
        <v>5</v>
      </c>
      <c r="C1822" s="1">
        <v>44847</v>
      </c>
      <c r="D1822" t="s">
        <v>1448</v>
      </c>
      <c r="E1822" t="s">
        <v>23</v>
      </c>
      <c r="F1822" t="s">
        <v>23</v>
      </c>
      <c r="G1822" t="s">
        <v>20</v>
      </c>
      <c r="H1822" t="s">
        <v>1282</v>
      </c>
      <c r="I1822">
        <f>MONTH(Table6[[#This Row],[Loan Date]])</f>
        <v>10</v>
      </c>
      <c r="J1822" t="str">
        <f>_xlfn.XLOOKUP(Table6[[#This Row],[Numeric Month]],$N$5:$N$11,$O$5:$O$11)</f>
        <v>Oct</v>
      </c>
      <c r="K1822" t="str">
        <f>_xlfn.XLOOKUP(Table6[[#This Row],[Loan Date]],$Q$5:$Q$152,$R$5:$R$152)</f>
        <v>Thursday</v>
      </c>
      <c r="L1822" t="str">
        <f>_xlfn.XLOOKUP(Table6[[#This Row],[Loan Date]],$Q$5:$Q$152,$S$5:$S$152)</f>
        <v>Week 3</v>
      </c>
    </row>
    <row r="1823" spans="1:12" x14ac:dyDescent="0.2">
      <c r="A1823" s="1">
        <v>44847</v>
      </c>
      <c r="B1823" t="s">
        <v>5</v>
      </c>
      <c r="C1823" s="1">
        <v>44861</v>
      </c>
      <c r="D1823" t="s">
        <v>54</v>
      </c>
      <c r="E1823" t="s">
        <v>52</v>
      </c>
      <c r="F1823" t="s">
        <v>51</v>
      </c>
      <c r="G1823" t="s">
        <v>1</v>
      </c>
      <c r="H1823" t="s">
        <v>1282</v>
      </c>
      <c r="I1823">
        <f>MONTH(Table6[[#This Row],[Loan Date]])</f>
        <v>10</v>
      </c>
      <c r="J1823" t="str">
        <f>_xlfn.XLOOKUP(Table6[[#This Row],[Numeric Month]],$N$5:$N$11,$O$5:$O$11)</f>
        <v>Oct</v>
      </c>
      <c r="K1823" t="str">
        <f>_xlfn.XLOOKUP(Table6[[#This Row],[Loan Date]],$Q$5:$Q$152,$R$5:$R$152)</f>
        <v>Thursday</v>
      </c>
      <c r="L1823" t="str">
        <f>_xlfn.XLOOKUP(Table6[[#This Row],[Loan Date]],$Q$5:$Q$152,$S$5:$S$152)</f>
        <v>Week 3</v>
      </c>
    </row>
    <row r="1824" spans="1:12" x14ac:dyDescent="0.2">
      <c r="A1824" s="1">
        <v>44847</v>
      </c>
      <c r="B1824" t="s">
        <v>7</v>
      </c>
      <c r="C1824" s="1">
        <v>44854</v>
      </c>
      <c r="D1824" t="s">
        <v>1499</v>
      </c>
      <c r="E1824" t="s">
        <v>52</v>
      </c>
      <c r="F1824" t="s">
        <v>51</v>
      </c>
      <c r="G1824" t="s">
        <v>1</v>
      </c>
      <c r="H1824" t="s">
        <v>1282</v>
      </c>
      <c r="I1824">
        <f>MONTH(Table6[[#This Row],[Loan Date]])</f>
        <v>10</v>
      </c>
      <c r="J1824" t="str">
        <f>_xlfn.XLOOKUP(Table6[[#This Row],[Numeric Month]],$N$5:$N$11,$O$5:$O$11)</f>
        <v>Oct</v>
      </c>
      <c r="K1824" t="str">
        <f>_xlfn.XLOOKUP(Table6[[#This Row],[Loan Date]],$Q$5:$Q$152,$R$5:$R$152)</f>
        <v>Thursday</v>
      </c>
      <c r="L1824" t="str">
        <f>_xlfn.XLOOKUP(Table6[[#This Row],[Loan Date]],$Q$5:$Q$152,$S$5:$S$152)</f>
        <v>Week 3</v>
      </c>
    </row>
    <row r="1825" spans="1:12" x14ac:dyDescent="0.2">
      <c r="A1825" s="1">
        <v>44847</v>
      </c>
      <c r="B1825" t="s">
        <v>5</v>
      </c>
      <c r="C1825" s="1">
        <v>44854</v>
      </c>
      <c r="D1825" t="s">
        <v>358</v>
      </c>
      <c r="E1825" t="s">
        <v>52</v>
      </c>
      <c r="F1825" t="s">
        <v>51</v>
      </c>
      <c r="G1825" t="s">
        <v>1</v>
      </c>
      <c r="H1825" t="s">
        <v>1282</v>
      </c>
      <c r="I1825">
        <f>MONTH(Table6[[#This Row],[Loan Date]])</f>
        <v>10</v>
      </c>
      <c r="J1825" t="str">
        <f>_xlfn.XLOOKUP(Table6[[#This Row],[Numeric Month]],$N$5:$N$11,$O$5:$O$11)</f>
        <v>Oct</v>
      </c>
      <c r="K1825" t="str">
        <f>_xlfn.XLOOKUP(Table6[[#This Row],[Loan Date]],$Q$5:$Q$152,$R$5:$R$152)</f>
        <v>Thursday</v>
      </c>
      <c r="L1825" t="str">
        <f>_xlfn.XLOOKUP(Table6[[#This Row],[Loan Date]],$Q$5:$Q$152,$S$5:$S$152)</f>
        <v>Week 3</v>
      </c>
    </row>
    <row r="1826" spans="1:12" x14ac:dyDescent="0.2">
      <c r="A1826" s="1">
        <v>44847</v>
      </c>
      <c r="B1826" t="s">
        <v>5</v>
      </c>
      <c r="C1826" s="1">
        <v>44847</v>
      </c>
      <c r="D1826" t="s">
        <v>910</v>
      </c>
      <c r="E1826" t="s">
        <v>37</v>
      </c>
      <c r="F1826" t="s">
        <v>37</v>
      </c>
      <c r="G1826" t="s">
        <v>20</v>
      </c>
      <c r="H1826" t="s">
        <v>1282</v>
      </c>
      <c r="I1826">
        <f>MONTH(Table6[[#This Row],[Loan Date]])</f>
        <v>10</v>
      </c>
      <c r="J1826" t="str">
        <f>_xlfn.XLOOKUP(Table6[[#This Row],[Numeric Month]],$N$5:$N$11,$O$5:$O$11)</f>
        <v>Oct</v>
      </c>
      <c r="K1826" t="str">
        <f>_xlfn.XLOOKUP(Table6[[#This Row],[Loan Date]],$Q$5:$Q$152,$R$5:$R$152)</f>
        <v>Thursday</v>
      </c>
      <c r="L1826" t="str">
        <f>_xlfn.XLOOKUP(Table6[[#This Row],[Loan Date]],$Q$5:$Q$152,$S$5:$S$152)</f>
        <v>Week 3</v>
      </c>
    </row>
    <row r="1827" spans="1:12" x14ac:dyDescent="0.2">
      <c r="A1827" s="1">
        <v>44847</v>
      </c>
      <c r="B1827" t="s">
        <v>5</v>
      </c>
      <c r="C1827" s="1">
        <v>44861</v>
      </c>
      <c r="D1827" t="s">
        <v>244</v>
      </c>
      <c r="E1827" t="s">
        <v>9</v>
      </c>
      <c r="F1827" t="s">
        <v>8</v>
      </c>
      <c r="G1827" t="s">
        <v>1</v>
      </c>
      <c r="H1827" t="s">
        <v>1282</v>
      </c>
      <c r="I1827">
        <f>MONTH(Table6[[#This Row],[Loan Date]])</f>
        <v>10</v>
      </c>
      <c r="J1827" t="str">
        <f>_xlfn.XLOOKUP(Table6[[#This Row],[Numeric Month]],$N$5:$N$11,$O$5:$O$11)</f>
        <v>Oct</v>
      </c>
      <c r="K1827" t="str">
        <f>_xlfn.XLOOKUP(Table6[[#This Row],[Loan Date]],$Q$5:$Q$152,$R$5:$R$152)</f>
        <v>Thursday</v>
      </c>
      <c r="L1827" t="str">
        <f>_xlfn.XLOOKUP(Table6[[#This Row],[Loan Date]],$Q$5:$Q$152,$S$5:$S$152)</f>
        <v>Week 3</v>
      </c>
    </row>
    <row r="1828" spans="1:12" x14ac:dyDescent="0.2">
      <c r="A1828" s="1">
        <v>44847</v>
      </c>
      <c r="B1828" t="s">
        <v>5</v>
      </c>
      <c r="C1828" s="1">
        <v>44847</v>
      </c>
      <c r="D1828" t="s">
        <v>218</v>
      </c>
      <c r="E1828" t="s">
        <v>23</v>
      </c>
      <c r="F1828" t="s">
        <v>23</v>
      </c>
      <c r="G1828" t="s">
        <v>20</v>
      </c>
      <c r="H1828" t="s">
        <v>1282</v>
      </c>
      <c r="I1828">
        <f>MONTH(Table6[[#This Row],[Loan Date]])</f>
        <v>10</v>
      </c>
      <c r="J1828" t="str">
        <f>_xlfn.XLOOKUP(Table6[[#This Row],[Numeric Month]],$N$5:$N$11,$O$5:$O$11)</f>
        <v>Oct</v>
      </c>
      <c r="K1828" t="str">
        <f>_xlfn.XLOOKUP(Table6[[#This Row],[Loan Date]],$Q$5:$Q$152,$R$5:$R$152)</f>
        <v>Thursday</v>
      </c>
      <c r="L1828" t="str">
        <f>_xlfn.XLOOKUP(Table6[[#This Row],[Loan Date]],$Q$5:$Q$152,$S$5:$S$152)</f>
        <v>Week 3</v>
      </c>
    </row>
    <row r="1829" spans="1:12" x14ac:dyDescent="0.2">
      <c r="A1829" s="1">
        <v>44847</v>
      </c>
      <c r="B1829" t="s">
        <v>5</v>
      </c>
      <c r="C1829" s="1">
        <v>44847</v>
      </c>
      <c r="D1829" t="s">
        <v>1498</v>
      </c>
      <c r="E1829" t="s">
        <v>65</v>
      </c>
      <c r="F1829" t="s">
        <v>65</v>
      </c>
      <c r="G1829" t="s">
        <v>20</v>
      </c>
      <c r="H1829" t="s">
        <v>1282</v>
      </c>
      <c r="I1829">
        <f>MONTH(Table6[[#This Row],[Loan Date]])</f>
        <v>10</v>
      </c>
      <c r="J1829" t="str">
        <f>_xlfn.XLOOKUP(Table6[[#This Row],[Numeric Month]],$N$5:$N$11,$O$5:$O$11)</f>
        <v>Oct</v>
      </c>
      <c r="K1829" t="str">
        <f>_xlfn.XLOOKUP(Table6[[#This Row],[Loan Date]],$Q$5:$Q$152,$R$5:$R$152)</f>
        <v>Thursday</v>
      </c>
      <c r="L1829" t="str">
        <f>_xlfn.XLOOKUP(Table6[[#This Row],[Loan Date]],$Q$5:$Q$152,$S$5:$S$152)</f>
        <v>Week 3</v>
      </c>
    </row>
    <row r="1830" spans="1:12" x14ac:dyDescent="0.2">
      <c r="A1830" s="1">
        <v>44847</v>
      </c>
      <c r="B1830" t="s">
        <v>7</v>
      </c>
      <c r="C1830" s="1">
        <v>44847</v>
      </c>
      <c r="D1830" t="s">
        <v>1064</v>
      </c>
      <c r="E1830" t="s">
        <v>12</v>
      </c>
      <c r="F1830" t="s">
        <v>12</v>
      </c>
      <c r="G1830" t="s">
        <v>11</v>
      </c>
      <c r="H1830" t="s">
        <v>1282</v>
      </c>
      <c r="I1830">
        <f>MONTH(Table6[[#This Row],[Loan Date]])</f>
        <v>10</v>
      </c>
      <c r="J1830" t="str">
        <f>_xlfn.XLOOKUP(Table6[[#This Row],[Numeric Month]],$N$5:$N$11,$O$5:$O$11)</f>
        <v>Oct</v>
      </c>
      <c r="K1830" t="str">
        <f>_xlfn.XLOOKUP(Table6[[#This Row],[Loan Date]],$Q$5:$Q$152,$R$5:$R$152)</f>
        <v>Thursday</v>
      </c>
      <c r="L1830" t="str">
        <f>_xlfn.XLOOKUP(Table6[[#This Row],[Loan Date]],$Q$5:$Q$152,$S$5:$S$152)</f>
        <v>Week 3</v>
      </c>
    </row>
    <row r="1831" spans="1:12" x14ac:dyDescent="0.2">
      <c r="A1831" s="1">
        <v>44847</v>
      </c>
      <c r="B1831" t="s">
        <v>7</v>
      </c>
      <c r="C1831" s="1">
        <v>44847</v>
      </c>
      <c r="D1831" t="s">
        <v>307</v>
      </c>
      <c r="E1831" t="s">
        <v>122</v>
      </c>
      <c r="F1831" t="s">
        <v>122</v>
      </c>
      <c r="G1831" t="s">
        <v>11</v>
      </c>
      <c r="H1831" t="s">
        <v>1282</v>
      </c>
      <c r="I1831">
        <f>MONTH(Table6[[#This Row],[Loan Date]])</f>
        <v>10</v>
      </c>
      <c r="J1831" t="str">
        <f>_xlfn.XLOOKUP(Table6[[#This Row],[Numeric Month]],$N$5:$N$11,$O$5:$O$11)</f>
        <v>Oct</v>
      </c>
      <c r="K1831" t="str">
        <f>_xlfn.XLOOKUP(Table6[[#This Row],[Loan Date]],$Q$5:$Q$152,$R$5:$R$152)</f>
        <v>Thursday</v>
      </c>
      <c r="L1831" t="str">
        <f>_xlfn.XLOOKUP(Table6[[#This Row],[Loan Date]],$Q$5:$Q$152,$S$5:$S$152)</f>
        <v>Week 3</v>
      </c>
    </row>
    <row r="1832" spans="1:12" x14ac:dyDescent="0.2">
      <c r="A1832" s="1">
        <v>44847</v>
      </c>
      <c r="B1832" t="s">
        <v>5</v>
      </c>
      <c r="C1832" s="1">
        <v>44847</v>
      </c>
      <c r="D1832" t="s">
        <v>151</v>
      </c>
      <c r="E1832" t="s">
        <v>148</v>
      </c>
      <c r="F1832" t="s">
        <v>147</v>
      </c>
      <c r="G1832" t="s">
        <v>20</v>
      </c>
      <c r="H1832" t="s">
        <v>1282</v>
      </c>
      <c r="I1832">
        <f>MONTH(Table6[[#This Row],[Loan Date]])</f>
        <v>10</v>
      </c>
      <c r="J1832" t="str">
        <f>_xlfn.XLOOKUP(Table6[[#This Row],[Numeric Month]],$N$5:$N$11,$O$5:$O$11)</f>
        <v>Oct</v>
      </c>
      <c r="K1832" t="str">
        <f>_xlfn.XLOOKUP(Table6[[#This Row],[Loan Date]],$Q$5:$Q$152,$R$5:$R$152)</f>
        <v>Thursday</v>
      </c>
      <c r="L1832" t="str">
        <f>_xlfn.XLOOKUP(Table6[[#This Row],[Loan Date]],$Q$5:$Q$152,$S$5:$S$152)</f>
        <v>Week 3</v>
      </c>
    </row>
    <row r="1833" spans="1:12" x14ac:dyDescent="0.2">
      <c r="A1833" s="1">
        <v>44847</v>
      </c>
      <c r="B1833" t="s">
        <v>5</v>
      </c>
      <c r="C1833" s="1">
        <v>44847</v>
      </c>
      <c r="D1833" t="s">
        <v>27</v>
      </c>
      <c r="E1833" t="s">
        <v>21</v>
      </c>
      <c r="F1833" t="s">
        <v>21</v>
      </c>
      <c r="G1833" t="s">
        <v>20</v>
      </c>
      <c r="H1833" t="s">
        <v>1282</v>
      </c>
      <c r="I1833">
        <f>MONTH(Table6[[#This Row],[Loan Date]])</f>
        <v>10</v>
      </c>
      <c r="J1833" t="str">
        <f>_xlfn.XLOOKUP(Table6[[#This Row],[Numeric Month]],$N$5:$N$11,$O$5:$O$11)</f>
        <v>Oct</v>
      </c>
      <c r="K1833" t="str">
        <f>_xlfn.XLOOKUP(Table6[[#This Row],[Loan Date]],$Q$5:$Q$152,$R$5:$R$152)</f>
        <v>Thursday</v>
      </c>
      <c r="L1833" t="str">
        <f>_xlfn.XLOOKUP(Table6[[#This Row],[Loan Date]],$Q$5:$Q$152,$S$5:$S$152)</f>
        <v>Week 3</v>
      </c>
    </row>
    <row r="1834" spans="1:12" x14ac:dyDescent="0.2">
      <c r="A1834" s="1">
        <v>44847</v>
      </c>
      <c r="B1834" t="s">
        <v>5</v>
      </c>
      <c r="C1834" s="1">
        <v>44847</v>
      </c>
      <c r="D1834" t="s">
        <v>1454</v>
      </c>
      <c r="E1834" t="s">
        <v>37</v>
      </c>
      <c r="F1834" t="s">
        <v>37</v>
      </c>
      <c r="G1834" t="s">
        <v>20</v>
      </c>
      <c r="H1834" t="s">
        <v>1282</v>
      </c>
      <c r="I1834">
        <f>MONTH(Table6[[#This Row],[Loan Date]])</f>
        <v>10</v>
      </c>
      <c r="J1834" t="str">
        <f>_xlfn.XLOOKUP(Table6[[#This Row],[Numeric Month]],$N$5:$N$11,$O$5:$O$11)</f>
        <v>Oct</v>
      </c>
      <c r="K1834" t="str">
        <f>_xlfn.XLOOKUP(Table6[[#This Row],[Loan Date]],$Q$5:$Q$152,$R$5:$R$152)</f>
        <v>Thursday</v>
      </c>
      <c r="L1834" t="str">
        <f>_xlfn.XLOOKUP(Table6[[#This Row],[Loan Date]],$Q$5:$Q$152,$S$5:$S$152)</f>
        <v>Week 3</v>
      </c>
    </row>
    <row r="1835" spans="1:12" x14ac:dyDescent="0.2">
      <c r="A1835" s="1">
        <v>44847</v>
      </c>
      <c r="B1835" t="s">
        <v>7</v>
      </c>
      <c r="C1835" s="1">
        <v>44847</v>
      </c>
      <c r="D1835" t="s">
        <v>1451</v>
      </c>
      <c r="E1835" t="s">
        <v>23</v>
      </c>
      <c r="F1835" t="s">
        <v>23</v>
      </c>
      <c r="G1835" t="s">
        <v>20</v>
      </c>
      <c r="H1835" t="s">
        <v>1282</v>
      </c>
      <c r="I1835">
        <f>MONTH(Table6[[#This Row],[Loan Date]])</f>
        <v>10</v>
      </c>
      <c r="J1835" t="str">
        <f>_xlfn.XLOOKUP(Table6[[#This Row],[Numeric Month]],$N$5:$N$11,$O$5:$O$11)</f>
        <v>Oct</v>
      </c>
      <c r="K1835" t="str">
        <f>_xlfn.XLOOKUP(Table6[[#This Row],[Loan Date]],$Q$5:$Q$152,$R$5:$R$152)</f>
        <v>Thursday</v>
      </c>
      <c r="L1835" t="str">
        <f>_xlfn.XLOOKUP(Table6[[#This Row],[Loan Date]],$Q$5:$Q$152,$S$5:$S$152)</f>
        <v>Week 3</v>
      </c>
    </row>
    <row r="1836" spans="1:12" x14ac:dyDescent="0.2">
      <c r="A1836" s="1">
        <v>44847</v>
      </c>
      <c r="B1836" t="s">
        <v>7</v>
      </c>
      <c r="C1836" s="1">
        <v>44847</v>
      </c>
      <c r="D1836" t="s">
        <v>917</v>
      </c>
      <c r="E1836" t="s">
        <v>37</v>
      </c>
      <c r="F1836" t="s">
        <v>37</v>
      </c>
      <c r="G1836" t="s">
        <v>20</v>
      </c>
      <c r="H1836" t="s">
        <v>1282</v>
      </c>
      <c r="I1836">
        <f>MONTH(Table6[[#This Row],[Loan Date]])</f>
        <v>10</v>
      </c>
      <c r="J1836" t="str">
        <f>_xlfn.XLOOKUP(Table6[[#This Row],[Numeric Month]],$N$5:$N$11,$O$5:$O$11)</f>
        <v>Oct</v>
      </c>
      <c r="K1836" t="str">
        <f>_xlfn.XLOOKUP(Table6[[#This Row],[Loan Date]],$Q$5:$Q$152,$R$5:$R$152)</f>
        <v>Thursday</v>
      </c>
      <c r="L1836" t="str">
        <f>_xlfn.XLOOKUP(Table6[[#This Row],[Loan Date]],$Q$5:$Q$152,$S$5:$S$152)</f>
        <v>Week 3</v>
      </c>
    </row>
    <row r="1837" spans="1:12" x14ac:dyDescent="0.2">
      <c r="A1837" s="1">
        <v>44847</v>
      </c>
      <c r="B1837" t="s">
        <v>7</v>
      </c>
      <c r="C1837" s="1">
        <v>44847</v>
      </c>
      <c r="D1837" t="s">
        <v>917</v>
      </c>
      <c r="E1837" t="s">
        <v>37</v>
      </c>
      <c r="F1837" t="s">
        <v>37</v>
      </c>
      <c r="G1837" t="s">
        <v>20</v>
      </c>
      <c r="H1837" t="s">
        <v>1282</v>
      </c>
      <c r="I1837">
        <f>MONTH(Table6[[#This Row],[Loan Date]])</f>
        <v>10</v>
      </c>
      <c r="J1837" t="str">
        <f>_xlfn.XLOOKUP(Table6[[#This Row],[Numeric Month]],$N$5:$N$11,$O$5:$O$11)</f>
        <v>Oct</v>
      </c>
      <c r="K1837" t="str">
        <f>_xlfn.XLOOKUP(Table6[[#This Row],[Loan Date]],$Q$5:$Q$152,$R$5:$R$152)</f>
        <v>Thursday</v>
      </c>
      <c r="L1837" t="str">
        <f>_xlfn.XLOOKUP(Table6[[#This Row],[Loan Date]],$Q$5:$Q$152,$S$5:$S$152)</f>
        <v>Week 3</v>
      </c>
    </row>
    <row r="1838" spans="1:12" x14ac:dyDescent="0.2">
      <c r="A1838" s="1">
        <v>44847</v>
      </c>
      <c r="B1838" t="s">
        <v>5</v>
      </c>
      <c r="C1838" s="1">
        <v>44854</v>
      </c>
      <c r="D1838" t="s">
        <v>524</v>
      </c>
      <c r="E1838" t="s">
        <v>9</v>
      </c>
      <c r="F1838" t="s">
        <v>8</v>
      </c>
      <c r="G1838" t="s">
        <v>1</v>
      </c>
      <c r="H1838" t="s">
        <v>1282</v>
      </c>
      <c r="I1838">
        <f>MONTH(Table6[[#This Row],[Loan Date]])</f>
        <v>10</v>
      </c>
      <c r="J1838" t="str">
        <f>_xlfn.XLOOKUP(Table6[[#This Row],[Numeric Month]],$N$5:$N$11,$O$5:$O$11)</f>
        <v>Oct</v>
      </c>
      <c r="K1838" t="str">
        <f>_xlfn.XLOOKUP(Table6[[#This Row],[Loan Date]],$Q$5:$Q$152,$R$5:$R$152)</f>
        <v>Thursday</v>
      </c>
      <c r="L1838" t="str">
        <f>_xlfn.XLOOKUP(Table6[[#This Row],[Loan Date]],$Q$5:$Q$152,$S$5:$S$152)</f>
        <v>Week 3</v>
      </c>
    </row>
    <row r="1839" spans="1:12" x14ac:dyDescent="0.2">
      <c r="A1839" s="1">
        <v>44847</v>
      </c>
      <c r="B1839" t="s">
        <v>7</v>
      </c>
      <c r="C1839" s="1">
        <v>44847</v>
      </c>
      <c r="D1839" t="s">
        <v>1441</v>
      </c>
      <c r="E1839" t="s">
        <v>37</v>
      </c>
      <c r="F1839" t="s">
        <v>37</v>
      </c>
      <c r="G1839" t="s">
        <v>20</v>
      </c>
      <c r="H1839" t="s">
        <v>1282</v>
      </c>
      <c r="I1839">
        <f>MONTH(Table6[[#This Row],[Loan Date]])</f>
        <v>10</v>
      </c>
      <c r="J1839" t="str">
        <f>_xlfn.XLOOKUP(Table6[[#This Row],[Numeric Month]],$N$5:$N$11,$O$5:$O$11)</f>
        <v>Oct</v>
      </c>
      <c r="K1839" t="str">
        <f>_xlfn.XLOOKUP(Table6[[#This Row],[Loan Date]],$Q$5:$Q$152,$R$5:$R$152)</f>
        <v>Thursday</v>
      </c>
      <c r="L1839" t="str">
        <f>_xlfn.XLOOKUP(Table6[[#This Row],[Loan Date]],$Q$5:$Q$152,$S$5:$S$152)</f>
        <v>Week 3</v>
      </c>
    </row>
    <row r="1840" spans="1:12" x14ac:dyDescent="0.2">
      <c r="A1840" s="1">
        <v>44847</v>
      </c>
      <c r="B1840" t="s">
        <v>5</v>
      </c>
      <c r="C1840" s="1">
        <v>44861</v>
      </c>
      <c r="D1840" t="s">
        <v>650</v>
      </c>
      <c r="E1840" t="s">
        <v>3</v>
      </c>
      <c r="F1840" t="s">
        <v>2</v>
      </c>
      <c r="G1840" t="s">
        <v>1</v>
      </c>
      <c r="H1840" t="s">
        <v>1282</v>
      </c>
      <c r="I1840">
        <f>MONTH(Table6[[#This Row],[Loan Date]])</f>
        <v>10</v>
      </c>
      <c r="J1840" t="str">
        <f>_xlfn.XLOOKUP(Table6[[#This Row],[Numeric Month]],$N$5:$N$11,$O$5:$O$11)</f>
        <v>Oct</v>
      </c>
      <c r="K1840" t="str">
        <f>_xlfn.XLOOKUP(Table6[[#This Row],[Loan Date]],$Q$5:$Q$152,$R$5:$R$152)</f>
        <v>Thursday</v>
      </c>
      <c r="L1840" t="str">
        <f>_xlfn.XLOOKUP(Table6[[#This Row],[Loan Date]],$Q$5:$Q$152,$S$5:$S$152)</f>
        <v>Week 3</v>
      </c>
    </row>
    <row r="1841" spans="1:12" x14ac:dyDescent="0.2">
      <c r="A1841" s="1">
        <v>44847</v>
      </c>
      <c r="B1841" t="s">
        <v>7</v>
      </c>
      <c r="C1841" s="1">
        <v>44847</v>
      </c>
      <c r="D1841" t="s">
        <v>103</v>
      </c>
      <c r="E1841" t="s">
        <v>23</v>
      </c>
      <c r="F1841" t="s">
        <v>23</v>
      </c>
      <c r="G1841" t="s">
        <v>20</v>
      </c>
      <c r="H1841" t="s">
        <v>1282</v>
      </c>
      <c r="I1841">
        <f>MONTH(Table6[[#This Row],[Loan Date]])</f>
        <v>10</v>
      </c>
      <c r="J1841" t="str">
        <f>_xlfn.XLOOKUP(Table6[[#This Row],[Numeric Month]],$N$5:$N$11,$O$5:$O$11)</f>
        <v>Oct</v>
      </c>
      <c r="K1841" t="str">
        <f>_xlfn.XLOOKUP(Table6[[#This Row],[Loan Date]],$Q$5:$Q$152,$R$5:$R$152)</f>
        <v>Thursday</v>
      </c>
      <c r="L1841" t="str">
        <f>_xlfn.XLOOKUP(Table6[[#This Row],[Loan Date]],$Q$5:$Q$152,$S$5:$S$152)</f>
        <v>Week 3</v>
      </c>
    </row>
    <row r="1842" spans="1:12" x14ac:dyDescent="0.2">
      <c r="A1842" s="1">
        <v>44847</v>
      </c>
      <c r="B1842" t="s">
        <v>5</v>
      </c>
      <c r="C1842" s="1">
        <v>44854</v>
      </c>
      <c r="D1842" t="s">
        <v>683</v>
      </c>
      <c r="E1842" t="s">
        <v>9</v>
      </c>
      <c r="F1842" t="s">
        <v>8</v>
      </c>
      <c r="G1842" t="s">
        <v>1</v>
      </c>
      <c r="H1842" t="s">
        <v>1282</v>
      </c>
      <c r="I1842">
        <f>MONTH(Table6[[#This Row],[Loan Date]])</f>
        <v>10</v>
      </c>
      <c r="J1842" t="str">
        <f>_xlfn.XLOOKUP(Table6[[#This Row],[Numeric Month]],$N$5:$N$11,$O$5:$O$11)</f>
        <v>Oct</v>
      </c>
      <c r="K1842" t="str">
        <f>_xlfn.XLOOKUP(Table6[[#This Row],[Loan Date]],$Q$5:$Q$152,$R$5:$R$152)</f>
        <v>Thursday</v>
      </c>
      <c r="L1842" t="str">
        <f>_xlfn.XLOOKUP(Table6[[#This Row],[Loan Date]],$Q$5:$Q$152,$S$5:$S$152)</f>
        <v>Week 3</v>
      </c>
    </row>
    <row r="1843" spans="1:12" x14ac:dyDescent="0.2">
      <c r="A1843" s="1">
        <v>44847</v>
      </c>
      <c r="B1843" t="s">
        <v>7</v>
      </c>
      <c r="C1843" s="1">
        <v>44861</v>
      </c>
      <c r="D1843" t="s">
        <v>1497</v>
      </c>
      <c r="E1843" t="s">
        <v>765</v>
      </c>
      <c r="F1843" t="s">
        <v>2</v>
      </c>
      <c r="G1843" t="s">
        <v>1</v>
      </c>
      <c r="H1843" t="s">
        <v>1282</v>
      </c>
      <c r="I1843">
        <f>MONTH(Table6[[#This Row],[Loan Date]])</f>
        <v>10</v>
      </c>
      <c r="J1843" t="str">
        <f>_xlfn.XLOOKUP(Table6[[#This Row],[Numeric Month]],$N$5:$N$11,$O$5:$O$11)</f>
        <v>Oct</v>
      </c>
      <c r="K1843" t="str">
        <f>_xlfn.XLOOKUP(Table6[[#This Row],[Loan Date]],$Q$5:$Q$152,$R$5:$R$152)</f>
        <v>Thursday</v>
      </c>
      <c r="L1843" t="str">
        <f>_xlfn.XLOOKUP(Table6[[#This Row],[Loan Date]],$Q$5:$Q$152,$S$5:$S$152)</f>
        <v>Week 3</v>
      </c>
    </row>
    <row r="1844" spans="1:12" x14ac:dyDescent="0.2">
      <c r="A1844" s="1">
        <v>44847</v>
      </c>
      <c r="B1844" t="s">
        <v>7</v>
      </c>
      <c r="C1844" s="1">
        <v>44861</v>
      </c>
      <c r="D1844" t="s">
        <v>144</v>
      </c>
      <c r="E1844" t="s">
        <v>9</v>
      </c>
      <c r="F1844" t="s">
        <v>8</v>
      </c>
      <c r="G1844" t="s">
        <v>1</v>
      </c>
      <c r="H1844" t="s">
        <v>1282</v>
      </c>
      <c r="I1844">
        <f>MONTH(Table6[[#This Row],[Loan Date]])</f>
        <v>10</v>
      </c>
      <c r="J1844" t="str">
        <f>_xlfn.XLOOKUP(Table6[[#This Row],[Numeric Month]],$N$5:$N$11,$O$5:$O$11)</f>
        <v>Oct</v>
      </c>
      <c r="K1844" t="str">
        <f>_xlfn.XLOOKUP(Table6[[#This Row],[Loan Date]],$Q$5:$Q$152,$R$5:$R$152)</f>
        <v>Thursday</v>
      </c>
      <c r="L1844" t="str">
        <f>_xlfn.XLOOKUP(Table6[[#This Row],[Loan Date]],$Q$5:$Q$152,$S$5:$S$152)</f>
        <v>Week 3</v>
      </c>
    </row>
    <row r="1845" spans="1:12" x14ac:dyDescent="0.2">
      <c r="A1845" s="1">
        <v>44847</v>
      </c>
      <c r="B1845" t="s">
        <v>5</v>
      </c>
      <c r="C1845" s="1">
        <v>44861</v>
      </c>
      <c r="D1845" t="s">
        <v>421</v>
      </c>
      <c r="E1845" t="s">
        <v>52</v>
      </c>
      <c r="F1845" t="s">
        <v>51</v>
      </c>
      <c r="G1845" t="s">
        <v>1</v>
      </c>
      <c r="H1845" t="s">
        <v>1282</v>
      </c>
      <c r="I1845">
        <f>MONTH(Table6[[#This Row],[Loan Date]])</f>
        <v>10</v>
      </c>
      <c r="J1845" t="str">
        <f>_xlfn.XLOOKUP(Table6[[#This Row],[Numeric Month]],$N$5:$N$11,$O$5:$O$11)</f>
        <v>Oct</v>
      </c>
      <c r="K1845" t="str">
        <f>_xlfn.XLOOKUP(Table6[[#This Row],[Loan Date]],$Q$5:$Q$152,$R$5:$R$152)</f>
        <v>Thursday</v>
      </c>
      <c r="L1845" t="str">
        <f>_xlfn.XLOOKUP(Table6[[#This Row],[Loan Date]],$Q$5:$Q$152,$S$5:$S$152)</f>
        <v>Week 3</v>
      </c>
    </row>
    <row r="1846" spans="1:12" x14ac:dyDescent="0.2">
      <c r="A1846" s="1">
        <v>44847</v>
      </c>
      <c r="B1846" t="s">
        <v>7</v>
      </c>
      <c r="C1846" s="1">
        <v>44854</v>
      </c>
      <c r="D1846" t="s">
        <v>1293</v>
      </c>
      <c r="E1846" t="s">
        <v>9</v>
      </c>
      <c r="F1846" t="s">
        <v>8</v>
      </c>
      <c r="G1846" t="s">
        <v>1</v>
      </c>
      <c r="H1846" t="s">
        <v>1282</v>
      </c>
      <c r="I1846">
        <f>MONTH(Table6[[#This Row],[Loan Date]])</f>
        <v>10</v>
      </c>
      <c r="J1846" t="str">
        <f>_xlfn.XLOOKUP(Table6[[#This Row],[Numeric Month]],$N$5:$N$11,$O$5:$O$11)</f>
        <v>Oct</v>
      </c>
      <c r="K1846" t="str">
        <f>_xlfn.XLOOKUP(Table6[[#This Row],[Loan Date]],$Q$5:$Q$152,$R$5:$R$152)</f>
        <v>Thursday</v>
      </c>
      <c r="L1846" t="str">
        <f>_xlfn.XLOOKUP(Table6[[#This Row],[Loan Date]],$Q$5:$Q$152,$S$5:$S$152)</f>
        <v>Week 3</v>
      </c>
    </row>
    <row r="1847" spans="1:12" x14ac:dyDescent="0.2">
      <c r="A1847" s="1">
        <v>44847</v>
      </c>
      <c r="B1847" t="s">
        <v>7</v>
      </c>
      <c r="C1847" s="1">
        <v>44854</v>
      </c>
      <c r="D1847" t="s">
        <v>1020</v>
      </c>
      <c r="E1847" t="s">
        <v>15</v>
      </c>
      <c r="F1847" t="s">
        <v>14</v>
      </c>
      <c r="G1847" t="s">
        <v>1</v>
      </c>
      <c r="H1847" t="s">
        <v>1282</v>
      </c>
      <c r="I1847">
        <f>MONTH(Table6[[#This Row],[Loan Date]])</f>
        <v>10</v>
      </c>
      <c r="J1847" t="str">
        <f>_xlfn.XLOOKUP(Table6[[#This Row],[Numeric Month]],$N$5:$N$11,$O$5:$O$11)</f>
        <v>Oct</v>
      </c>
      <c r="K1847" t="str">
        <f>_xlfn.XLOOKUP(Table6[[#This Row],[Loan Date]],$Q$5:$Q$152,$R$5:$R$152)</f>
        <v>Thursday</v>
      </c>
      <c r="L1847" t="str">
        <f>_xlfn.XLOOKUP(Table6[[#This Row],[Loan Date]],$Q$5:$Q$152,$S$5:$S$152)</f>
        <v>Week 3</v>
      </c>
    </row>
    <row r="1848" spans="1:12" x14ac:dyDescent="0.2">
      <c r="A1848" s="1">
        <v>44847</v>
      </c>
      <c r="B1848" t="s">
        <v>7</v>
      </c>
      <c r="C1848" s="1">
        <v>44847</v>
      </c>
      <c r="D1848" t="s">
        <v>1393</v>
      </c>
      <c r="E1848" t="s">
        <v>23</v>
      </c>
      <c r="F1848" t="s">
        <v>23</v>
      </c>
      <c r="G1848" t="s">
        <v>20</v>
      </c>
      <c r="H1848" t="s">
        <v>1282</v>
      </c>
      <c r="I1848">
        <f>MONTH(Table6[[#This Row],[Loan Date]])</f>
        <v>10</v>
      </c>
      <c r="J1848" t="str">
        <f>_xlfn.XLOOKUP(Table6[[#This Row],[Numeric Month]],$N$5:$N$11,$O$5:$O$11)</f>
        <v>Oct</v>
      </c>
      <c r="K1848" t="str">
        <f>_xlfn.XLOOKUP(Table6[[#This Row],[Loan Date]],$Q$5:$Q$152,$R$5:$R$152)</f>
        <v>Thursday</v>
      </c>
      <c r="L1848" t="str">
        <f>_xlfn.XLOOKUP(Table6[[#This Row],[Loan Date]],$Q$5:$Q$152,$S$5:$S$152)</f>
        <v>Week 3</v>
      </c>
    </row>
    <row r="1849" spans="1:12" x14ac:dyDescent="0.2">
      <c r="A1849" s="1">
        <v>44847</v>
      </c>
      <c r="B1849" t="s">
        <v>7</v>
      </c>
      <c r="C1849" s="1">
        <v>44847</v>
      </c>
      <c r="D1849" t="s">
        <v>115</v>
      </c>
      <c r="E1849" t="s">
        <v>23</v>
      </c>
      <c r="F1849" t="s">
        <v>23</v>
      </c>
      <c r="G1849" t="s">
        <v>20</v>
      </c>
      <c r="H1849" t="s">
        <v>1282</v>
      </c>
      <c r="I1849">
        <f>MONTH(Table6[[#This Row],[Loan Date]])</f>
        <v>10</v>
      </c>
      <c r="J1849" t="str">
        <f>_xlfn.XLOOKUP(Table6[[#This Row],[Numeric Month]],$N$5:$N$11,$O$5:$O$11)</f>
        <v>Oct</v>
      </c>
      <c r="K1849" t="str">
        <f>_xlfn.XLOOKUP(Table6[[#This Row],[Loan Date]],$Q$5:$Q$152,$R$5:$R$152)</f>
        <v>Thursday</v>
      </c>
      <c r="L1849" t="str">
        <f>_xlfn.XLOOKUP(Table6[[#This Row],[Loan Date]],$Q$5:$Q$152,$S$5:$S$152)</f>
        <v>Week 3</v>
      </c>
    </row>
    <row r="1850" spans="1:12" x14ac:dyDescent="0.2">
      <c r="A1850" s="1">
        <v>44847</v>
      </c>
      <c r="B1850" t="s">
        <v>7</v>
      </c>
      <c r="C1850" s="1">
        <v>44847</v>
      </c>
      <c r="D1850" t="s">
        <v>115</v>
      </c>
      <c r="E1850" t="s">
        <v>23</v>
      </c>
      <c r="F1850" t="s">
        <v>23</v>
      </c>
      <c r="G1850" t="s">
        <v>20</v>
      </c>
      <c r="H1850" t="s">
        <v>1282</v>
      </c>
      <c r="I1850">
        <f>MONTH(Table6[[#This Row],[Loan Date]])</f>
        <v>10</v>
      </c>
      <c r="J1850" t="str">
        <f>_xlfn.XLOOKUP(Table6[[#This Row],[Numeric Month]],$N$5:$N$11,$O$5:$O$11)</f>
        <v>Oct</v>
      </c>
      <c r="K1850" t="str">
        <f>_xlfn.XLOOKUP(Table6[[#This Row],[Loan Date]],$Q$5:$Q$152,$R$5:$R$152)</f>
        <v>Thursday</v>
      </c>
      <c r="L1850" t="str">
        <f>_xlfn.XLOOKUP(Table6[[#This Row],[Loan Date]],$Q$5:$Q$152,$S$5:$S$152)</f>
        <v>Week 3</v>
      </c>
    </row>
    <row r="1851" spans="1:12" x14ac:dyDescent="0.2">
      <c r="A1851" s="1">
        <v>44847</v>
      </c>
      <c r="B1851" t="s">
        <v>5</v>
      </c>
      <c r="C1851" s="1">
        <v>44847</v>
      </c>
      <c r="D1851" t="s">
        <v>1463</v>
      </c>
      <c r="E1851" t="s">
        <v>204</v>
      </c>
      <c r="F1851" t="s">
        <v>2</v>
      </c>
      <c r="G1851" t="s">
        <v>1</v>
      </c>
      <c r="H1851" t="s">
        <v>1282</v>
      </c>
      <c r="I1851">
        <f>MONTH(Table6[[#This Row],[Loan Date]])</f>
        <v>10</v>
      </c>
      <c r="J1851" t="str">
        <f>_xlfn.XLOOKUP(Table6[[#This Row],[Numeric Month]],$N$5:$N$11,$O$5:$O$11)</f>
        <v>Oct</v>
      </c>
      <c r="K1851" t="str">
        <f>_xlfn.XLOOKUP(Table6[[#This Row],[Loan Date]],$Q$5:$Q$152,$R$5:$R$152)</f>
        <v>Thursday</v>
      </c>
      <c r="L1851" t="str">
        <f>_xlfn.XLOOKUP(Table6[[#This Row],[Loan Date]],$Q$5:$Q$152,$S$5:$S$152)</f>
        <v>Week 3</v>
      </c>
    </row>
    <row r="1852" spans="1:12" x14ac:dyDescent="0.2">
      <c r="A1852" s="1">
        <v>44847</v>
      </c>
      <c r="B1852" t="s">
        <v>5</v>
      </c>
      <c r="C1852" s="1">
        <v>44854</v>
      </c>
      <c r="D1852" t="s">
        <v>964</v>
      </c>
      <c r="E1852" t="s">
        <v>52</v>
      </c>
      <c r="F1852" t="s">
        <v>51</v>
      </c>
      <c r="G1852" t="s">
        <v>1</v>
      </c>
      <c r="H1852" t="s">
        <v>1282</v>
      </c>
      <c r="I1852">
        <f>MONTH(Table6[[#This Row],[Loan Date]])</f>
        <v>10</v>
      </c>
      <c r="J1852" t="str">
        <f>_xlfn.XLOOKUP(Table6[[#This Row],[Numeric Month]],$N$5:$N$11,$O$5:$O$11)</f>
        <v>Oct</v>
      </c>
      <c r="K1852" t="str">
        <f>_xlfn.XLOOKUP(Table6[[#This Row],[Loan Date]],$Q$5:$Q$152,$R$5:$R$152)</f>
        <v>Thursday</v>
      </c>
      <c r="L1852" t="str">
        <f>_xlfn.XLOOKUP(Table6[[#This Row],[Loan Date]],$Q$5:$Q$152,$S$5:$S$152)</f>
        <v>Week 3</v>
      </c>
    </row>
    <row r="1853" spans="1:12" x14ac:dyDescent="0.2">
      <c r="A1853" s="1">
        <v>44847</v>
      </c>
      <c r="B1853" t="s">
        <v>7</v>
      </c>
      <c r="C1853" s="1">
        <v>44847</v>
      </c>
      <c r="D1853" t="s">
        <v>179</v>
      </c>
      <c r="E1853" t="s">
        <v>23</v>
      </c>
      <c r="F1853" t="s">
        <v>23</v>
      </c>
      <c r="G1853" t="s">
        <v>20</v>
      </c>
      <c r="H1853" t="s">
        <v>1282</v>
      </c>
      <c r="I1853">
        <f>MONTH(Table6[[#This Row],[Loan Date]])</f>
        <v>10</v>
      </c>
      <c r="J1853" t="str">
        <f>_xlfn.XLOOKUP(Table6[[#This Row],[Numeric Month]],$N$5:$N$11,$O$5:$O$11)</f>
        <v>Oct</v>
      </c>
      <c r="K1853" t="str">
        <f>_xlfn.XLOOKUP(Table6[[#This Row],[Loan Date]],$Q$5:$Q$152,$R$5:$R$152)</f>
        <v>Thursday</v>
      </c>
      <c r="L1853" t="str">
        <f>_xlfn.XLOOKUP(Table6[[#This Row],[Loan Date]],$Q$5:$Q$152,$S$5:$S$152)</f>
        <v>Week 3</v>
      </c>
    </row>
    <row r="1854" spans="1:12" x14ac:dyDescent="0.2">
      <c r="A1854" s="1">
        <v>44847</v>
      </c>
      <c r="B1854" t="s">
        <v>7</v>
      </c>
      <c r="C1854" s="1">
        <v>44847</v>
      </c>
      <c r="D1854" t="s">
        <v>580</v>
      </c>
      <c r="E1854" t="s">
        <v>579</v>
      </c>
      <c r="F1854" t="s">
        <v>578</v>
      </c>
      <c r="G1854" t="s">
        <v>39</v>
      </c>
      <c r="H1854" t="s">
        <v>1282</v>
      </c>
      <c r="I1854">
        <f>MONTH(Table6[[#This Row],[Loan Date]])</f>
        <v>10</v>
      </c>
      <c r="J1854" t="str">
        <f>_xlfn.XLOOKUP(Table6[[#This Row],[Numeric Month]],$N$5:$N$11,$O$5:$O$11)</f>
        <v>Oct</v>
      </c>
      <c r="K1854" t="str">
        <f>_xlfn.XLOOKUP(Table6[[#This Row],[Loan Date]],$Q$5:$Q$152,$R$5:$R$152)</f>
        <v>Thursday</v>
      </c>
      <c r="L1854" t="str">
        <f>_xlfn.XLOOKUP(Table6[[#This Row],[Loan Date]],$Q$5:$Q$152,$S$5:$S$152)</f>
        <v>Week 3</v>
      </c>
    </row>
    <row r="1855" spans="1:12" x14ac:dyDescent="0.2">
      <c r="A1855" s="1">
        <v>44847</v>
      </c>
      <c r="B1855" t="s">
        <v>7</v>
      </c>
      <c r="C1855" s="1">
        <v>44854</v>
      </c>
      <c r="D1855" t="s">
        <v>973</v>
      </c>
      <c r="E1855" t="s">
        <v>52</v>
      </c>
      <c r="F1855" t="s">
        <v>51</v>
      </c>
      <c r="G1855" t="s">
        <v>1</v>
      </c>
      <c r="H1855" t="s">
        <v>1282</v>
      </c>
      <c r="I1855">
        <f>MONTH(Table6[[#This Row],[Loan Date]])</f>
        <v>10</v>
      </c>
      <c r="J1855" t="str">
        <f>_xlfn.XLOOKUP(Table6[[#This Row],[Numeric Month]],$N$5:$N$11,$O$5:$O$11)</f>
        <v>Oct</v>
      </c>
      <c r="K1855" t="str">
        <f>_xlfn.XLOOKUP(Table6[[#This Row],[Loan Date]],$Q$5:$Q$152,$R$5:$R$152)</f>
        <v>Thursday</v>
      </c>
      <c r="L1855" t="str">
        <f>_xlfn.XLOOKUP(Table6[[#This Row],[Loan Date]],$Q$5:$Q$152,$S$5:$S$152)</f>
        <v>Week 3</v>
      </c>
    </row>
    <row r="1856" spans="1:12" x14ac:dyDescent="0.2">
      <c r="A1856" s="1">
        <v>44847</v>
      </c>
      <c r="B1856" t="s">
        <v>7</v>
      </c>
      <c r="C1856" s="1">
        <v>44847</v>
      </c>
      <c r="D1856" t="s">
        <v>1491</v>
      </c>
      <c r="E1856" t="s">
        <v>23</v>
      </c>
      <c r="F1856" t="s">
        <v>23</v>
      </c>
      <c r="G1856" t="s">
        <v>20</v>
      </c>
      <c r="H1856" t="s">
        <v>1282</v>
      </c>
      <c r="I1856">
        <f>MONTH(Table6[[#This Row],[Loan Date]])</f>
        <v>10</v>
      </c>
      <c r="J1856" t="str">
        <f>_xlfn.XLOOKUP(Table6[[#This Row],[Numeric Month]],$N$5:$N$11,$O$5:$O$11)</f>
        <v>Oct</v>
      </c>
      <c r="K1856" t="str">
        <f>_xlfn.XLOOKUP(Table6[[#This Row],[Loan Date]],$Q$5:$Q$152,$R$5:$R$152)</f>
        <v>Thursday</v>
      </c>
      <c r="L1856" t="str">
        <f>_xlfn.XLOOKUP(Table6[[#This Row],[Loan Date]],$Q$5:$Q$152,$S$5:$S$152)</f>
        <v>Week 3</v>
      </c>
    </row>
    <row r="1857" spans="1:12" x14ac:dyDescent="0.2">
      <c r="A1857" s="1">
        <v>44847</v>
      </c>
      <c r="B1857" t="s">
        <v>7</v>
      </c>
      <c r="C1857" s="1">
        <v>44854</v>
      </c>
      <c r="D1857" t="s">
        <v>46</v>
      </c>
      <c r="E1857" t="s">
        <v>9</v>
      </c>
      <c r="F1857" t="s">
        <v>8</v>
      </c>
      <c r="G1857" t="s">
        <v>1</v>
      </c>
      <c r="H1857" t="s">
        <v>1282</v>
      </c>
      <c r="I1857">
        <f>MONTH(Table6[[#This Row],[Loan Date]])</f>
        <v>10</v>
      </c>
      <c r="J1857" t="str">
        <f>_xlfn.XLOOKUP(Table6[[#This Row],[Numeric Month]],$N$5:$N$11,$O$5:$O$11)</f>
        <v>Oct</v>
      </c>
      <c r="K1857" t="str">
        <f>_xlfn.XLOOKUP(Table6[[#This Row],[Loan Date]],$Q$5:$Q$152,$R$5:$R$152)</f>
        <v>Thursday</v>
      </c>
      <c r="L1857" t="str">
        <f>_xlfn.XLOOKUP(Table6[[#This Row],[Loan Date]],$Q$5:$Q$152,$S$5:$S$152)</f>
        <v>Week 3</v>
      </c>
    </row>
    <row r="1858" spans="1:12" x14ac:dyDescent="0.2">
      <c r="A1858" s="1">
        <v>44847</v>
      </c>
      <c r="B1858" t="s">
        <v>5</v>
      </c>
      <c r="C1858" s="1">
        <v>44854</v>
      </c>
      <c r="D1858" t="s">
        <v>233</v>
      </c>
      <c r="E1858" t="s">
        <v>52</v>
      </c>
      <c r="F1858" t="s">
        <v>51</v>
      </c>
      <c r="G1858" t="s">
        <v>1</v>
      </c>
      <c r="H1858" t="s">
        <v>1282</v>
      </c>
      <c r="I1858">
        <f>MONTH(Table6[[#This Row],[Loan Date]])</f>
        <v>10</v>
      </c>
      <c r="J1858" t="str">
        <f>_xlfn.XLOOKUP(Table6[[#This Row],[Numeric Month]],$N$5:$N$11,$O$5:$O$11)</f>
        <v>Oct</v>
      </c>
      <c r="K1858" t="str">
        <f>_xlfn.XLOOKUP(Table6[[#This Row],[Loan Date]],$Q$5:$Q$152,$R$5:$R$152)</f>
        <v>Thursday</v>
      </c>
      <c r="L1858" t="str">
        <f>_xlfn.XLOOKUP(Table6[[#This Row],[Loan Date]],$Q$5:$Q$152,$S$5:$S$152)</f>
        <v>Week 3</v>
      </c>
    </row>
    <row r="1859" spans="1:12" x14ac:dyDescent="0.2">
      <c r="A1859" s="1">
        <v>44847</v>
      </c>
      <c r="B1859" t="s">
        <v>107</v>
      </c>
      <c r="C1859" s="1">
        <v>44861</v>
      </c>
      <c r="D1859" t="s">
        <v>1296</v>
      </c>
      <c r="E1859" t="s">
        <v>204</v>
      </c>
      <c r="F1859" t="s">
        <v>8</v>
      </c>
      <c r="G1859" t="s">
        <v>1</v>
      </c>
      <c r="H1859" t="s">
        <v>1282</v>
      </c>
      <c r="I1859">
        <f>MONTH(Table6[[#This Row],[Loan Date]])</f>
        <v>10</v>
      </c>
      <c r="J1859" t="str">
        <f>_xlfn.XLOOKUP(Table6[[#This Row],[Numeric Month]],$N$5:$N$11,$O$5:$O$11)</f>
        <v>Oct</v>
      </c>
      <c r="K1859" t="str">
        <f>_xlfn.XLOOKUP(Table6[[#This Row],[Loan Date]],$Q$5:$Q$152,$R$5:$R$152)</f>
        <v>Thursday</v>
      </c>
      <c r="L1859" t="str">
        <f>_xlfn.XLOOKUP(Table6[[#This Row],[Loan Date]],$Q$5:$Q$152,$S$5:$S$152)</f>
        <v>Week 3</v>
      </c>
    </row>
    <row r="1860" spans="1:12" x14ac:dyDescent="0.2">
      <c r="A1860" s="1">
        <v>44848</v>
      </c>
      <c r="B1860" t="s">
        <v>7</v>
      </c>
      <c r="C1860" s="1">
        <v>44848</v>
      </c>
      <c r="D1860" t="s">
        <v>952</v>
      </c>
      <c r="E1860" t="s">
        <v>37</v>
      </c>
      <c r="F1860" t="s">
        <v>37</v>
      </c>
      <c r="G1860" t="s">
        <v>20</v>
      </c>
      <c r="H1860" t="s">
        <v>1282</v>
      </c>
      <c r="I1860">
        <f>MONTH(Table6[[#This Row],[Loan Date]])</f>
        <v>10</v>
      </c>
      <c r="J1860" t="str">
        <f>_xlfn.XLOOKUP(Table6[[#This Row],[Numeric Month]],$N$5:$N$11,$O$5:$O$11)</f>
        <v>Oct</v>
      </c>
      <c r="K1860" t="str">
        <f>_xlfn.XLOOKUP(Table6[[#This Row],[Loan Date]],$Q$5:$Q$152,$R$5:$R$152)</f>
        <v>Friday</v>
      </c>
      <c r="L1860" t="str">
        <f>_xlfn.XLOOKUP(Table6[[#This Row],[Loan Date]],$Q$5:$Q$152,$S$5:$S$152)</f>
        <v>Week 3</v>
      </c>
    </row>
    <row r="1861" spans="1:12" x14ac:dyDescent="0.2">
      <c r="A1861" s="1">
        <v>44848</v>
      </c>
      <c r="B1861" t="s">
        <v>107</v>
      </c>
      <c r="C1861" s="1">
        <v>44855</v>
      </c>
      <c r="D1861" t="s">
        <v>233</v>
      </c>
      <c r="E1861" t="s">
        <v>52</v>
      </c>
      <c r="F1861" t="s">
        <v>51</v>
      </c>
      <c r="G1861" t="s">
        <v>1</v>
      </c>
      <c r="H1861" t="s">
        <v>1282</v>
      </c>
      <c r="I1861">
        <f>MONTH(Table6[[#This Row],[Loan Date]])</f>
        <v>10</v>
      </c>
      <c r="J1861" t="str">
        <f>_xlfn.XLOOKUP(Table6[[#This Row],[Numeric Month]],$N$5:$N$11,$O$5:$O$11)</f>
        <v>Oct</v>
      </c>
      <c r="K1861" t="str">
        <f>_xlfn.XLOOKUP(Table6[[#This Row],[Loan Date]],$Q$5:$Q$152,$R$5:$R$152)</f>
        <v>Friday</v>
      </c>
      <c r="L1861" t="str">
        <f>_xlfn.XLOOKUP(Table6[[#This Row],[Loan Date]],$Q$5:$Q$152,$S$5:$S$152)</f>
        <v>Week 3</v>
      </c>
    </row>
    <row r="1862" spans="1:12" x14ac:dyDescent="0.2">
      <c r="A1862" s="1">
        <v>44848</v>
      </c>
      <c r="B1862" t="s">
        <v>107</v>
      </c>
      <c r="C1862" s="1">
        <v>44848</v>
      </c>
      <c r="D1862" t="s">
        <v>1019</v>
      </c>
      <c r="E1862" t="s">
        <v>168</v>
      </c>
      <c r="F1862" t="s">
        <v>168</v>
      </c>
      <c r="G1862" t="s">
        <v>20</v>
      </c>
      <c r="H1862" t="s">
        <v>1282</v>
      </c>
      <c r="I1862">
        <f>MONTH(Table6[[#This Row],[Loan Date]])</f>
        <v>10</v>
      </c>
      <c r="J1862" t="str">
        <f>_xlfn.XLOOKUP(Table6[[#This Row],[Numeric Month]],$N$5:$N$11,$O$5:$O$11)</f>
        <v>Oct</v>
      </c>
      <c r="K1862" t="str">
        <f>_xlfn.XLOOKUP(Table6[[#This Row],[Loan Date]],$Q$5:$Q$152,$R$5:$R$152)</f>
        <v>Friday</v>
      </c>
      <c r="L1862" t="str">
        <f>_xlfn.XLOOKUP(Table6[[#This Row],[Loan Date]],$Q$5:$Q$152,$S$5:$S$152)</f>
        <v>Week 3</v>
      </c>
    </row>
    <row r="1863" spans="1:12" x14ac:dyDescent="0.2">
      <c r="A1863" s="1">
        <v>44848</v>
      </c>
      <c r="B1863" t="s">
        <v>5</v>
      </c>
      <c r="C1863" s="1">
        <v>44855</v>
      </c>
      <c r="D1863" t="s">
        <v>233</v>
      </c>
      <c r="E1863" t="s">
        <v>52</v>
      </c>
      <c r="F1863" t="s">
        <v>51</v>
      </c>
      <c r="G1863" t="s">
        <v>1</v>
      </c>
      <c r="H1863" t="s">
        <v>1282</v>
      </c>
      <c r="I1863">
        <f>MONTH(Table6[[#This Row],[Loan Date]])</f>
        <v>10</v>
      </c>
      <c r="J1863" t="str">
        <f>_xlfn.XLOOKUP(Table6[[#This Row],[Numeric Month]],$N$5:$N$11,$O$5:$O$11)</f>
        <v>Oct</v>
      </c>
      <c r="K1863" t="str">
        <f>_xlfn.XLOOKUP(Table6[[#This Row],[Loan Date]],$Q$5:$Q$152,$R$5:$R$152)</f>
        <v>Friday</v>
      </c>
      <c r="L1863" t="str">
        <f>_xlfn.XLOOKUP(Table6[[#This Row],[Loan Date]],$Q$5:$Q$152,$S$5:$S$152)</f>
        <v>Week 3</v>
      </c>
    </row>
    <row r="1864" spans="1:12" x14ac:dyDescent="0.2">
      <c r="A1864" s="1">
        <v>44848</v>
      </c>
      <c r="B1864" t="s">
        <v>5</v>
      </c>
      <c r="C1864" s="1">
        <v>44855</v>
      </c>
      <c r="D1864" t="s">
        <v>958</v>
      </c>
      <c r="E1864" t="s">
        <v>9</v>
      </c>
      <c r="F1864" t="s">
        <v>8</v>
      </c>
      <c r="G1864" t="s">
        <v>1</v>
      </c>
      <c r="H1864" t="s">
        <v>1282</v>
      </c>
      <c r="I1864">
        <f>MONTH(Table6[[#This Row],[Loan Date]])</f>
        <v>10</v>
      </c>
      <c r="J1864" t="str">
        <f>_xlfn.XLOOKUP(Table6[[#This Row],[Numeric Month]],$N$5:$N$11,$O$5:$O$11)</f>
        <v>Oct</v>
      </c>
      <c r="K1864" t="str">
        <f>_xlfn.XLOOKUP(Table6[[#This Row],[Loan Date]],$Q$5:$Q$152,$R$5:$R$152)</f>
        <v>Friday</v>
      </c>
      <c r="L1864" t="str">
        <f>_xlfn.XLOOKUP(Table6[[#This Row],[Loan Date]],$Q$5:$Q$152,$S$5:$S$152)</f>
        <v>Week 3</v>
      </c>
    </row>
    <row r="1865" spans="1:12" x14ac:dyDescent="0.2">
      <c r="A1865" s="1">
        <v>44848</v>
      </c>
      <c r="B1865" t="s">
        <v>5</v>
      </c>
      <c r="C1865" s="1">
        <v>44855</v>
      </c>
      <c r="D1865" t="s">
        <v>452</v>
      </c>
      <c r="E1865" t="s">
        <v>9</v>
      </c>
      <c r="F1865" t="s">
        <v>8</v>
      </c>
      <c r="G1865" t="s">
        <v>1</v>
      </c>
      <c r="H1865" t="s">
        <v>1282</v>
      </c>
      <c r="I1865">
        <f>MONTH(Table6[[#This Row],[Loan Date]])</f>
        <v>10</v>
      </c>
      <c r="J1865" t="str">
        <f>_xlfn.XLOOKUP(Table6[[#This Row],[Numeric Month]],$N$5:$N$11,$O$5:$O$11)</f>
        <v>Oct</v>
      </c>
      <c r="K1865" t="str">
        <f>_xlfn.XLOOKUP(Table6[[#This Row],[Loan Date]],$Q$5:$Q$152,$R$5:$R$152)</f>
        <v>Friday</v>
      </c>
      <c r="L1865" t="str">
        <f>_xlfn.XLOOKUP(Table6[[#This Row],[Loan Date]],$Q$5:$Q$152,$S$5:$S$152)</f>
        <v>Week 3</v>
      </c>
    </row>
    <row r="1866" spans="1:12" x14ac:dyDescent="0.2">
      <c r="A1866" s="1">
        <v>44848</v>
      </c>
      <c r="B1866" t="s">
        <v>5</v>
      </c>
      <c r="C1866" s="1">
        <v>44848</v>
      </c>
      <c r="D1866" t="s">
        <v>923</v>
      </c>
      <c r="E1866" t="s">
        <v>37</v>
      </c>
      <c r="F1866" t="s">
        <v>37</v>
      </c>
      <c r="G1866" t="s">
        <v>20</v>
      </c>
      <c r="H1866" t="s">
        <v>1282</v>
      </c>
      <c r="I1866">
        <f>MONTH(Table6[[#This Row],[Loan Date]])</f>
        <v>10</v>
      </c>
      <c r="J1866" t="str">
        <f>_xlfn.XLOOKUP(Table6[[#This Row],[Numeric Month]],$N$5:$N$11,$O$5:$O$11)</f>
        <v>Oct</v>
      </c>
      <c r="K1866" t="str">
        <f>_xlfn.XLOOKUP(Table6[[#This Row],[Loan Date]],$Q$5:$Q$152,$R$5:$R$152)</f>
        <v>Friday</v>
      </c>
      <c r="L1866" t="str">
        <f>_xlfn.XLOOKUP(Table6[[#This Row],[Loan Date]],$Q$5:$Q$152,$S$5:$S$152)</f>
        <v>Week 3</v>
      </c>
    </row>
    <row r="1867" spans="1:12" x14ac:dyDescent="0.2">
      <c r="A1867" s="1">
        <v>44848</v>
      </c>
      <c r="B1867" t="s">
        <v>7</v>
      </c>
      <c r="C1867" s="1">
        <v>44862</v>
      </c>
      <c r="D1867" t="s">
        <v>437</v>
      </c>
      <c r="E1867" t="s">
        <v>9</v>
      </c>
      <c r="F1867" t="s">
        <v>8</v>
      </c>
      <c r="G1867" t="s">
        <v>1</v>
      </c>
      <c r="H1867" t="s">
        <v>1282</v>
      </c>
      <c r="I1867">
        <f>MONTH(Table6[[#This Row],[Loan Date]])</f>
        <v>10</v>
      </c>
      <c r="J1867" t="str">
        <f>_xlfn.XLOOKUP(Table6[[#This Row],[Numeric Month]],$N$5:$N$11,$O$5:$O$11)</f>
        <v>Oct</v>
      </c>
      <c r="K1867" t="str">
        <f>_xlfn.XLOOKUP(Table6[[#This Row],[Loan Date]],$Q$5:$Q$152,$R$5:$R$152)</f>
        <v>Friday</v>
      </c>
      <c r="L1867" t="str">
        <f>_xlfn.XLOOKUP(Table6[[#This Row],[Loan Date]],$Q$5:$Q$152,$S$5:$S$152)</f>
        <v>Week 3</v>
      </c>
    </row>
    <row r="1868" spans="1:12" x14ac:dyDescent="0.2">
      <c r="A1868" s="1">
        <v>44848</v>
      </c>
      <c r="B1868" t="s">
        <v>7</v>
      </c>
      <c r="C1868" s="1">
        <v>44848</v>
      </c>
      <c r="D1868" t="s">
        <v>357</v>
      </c>
      <c r="E1868" t="s">
        <v>65</v>
      </c>
      <c r="F1868" t="s">
        <v>65</v>
      </c>
      <c r="G1868" t="s">
        <v>20</v>
      </c>
      <c r="H1868" t="s">
        <v>1282</v>
      </c>
      <c r="I1868">
        <f>MONTH(Table6[[#This Row],[Loan Date]])</f>
        <v>10</v>
      </c>
      <c r="J1868" t="str">
        <f>_xlfn.XLOOKUP(Table6[[#This Row],[Numeric Month]],$N$5:$N$11,$O$5:$O$11)</f>
        <v>Oct</v>
      </c>
      <c r="K1868" t="str">
        <f>_xlfn.XLOOKUP(Table6[[#This Row],[Loan Date]],$Q$5:$Q$152,$R$5:$R$152)</f>
        <v>Friday</v>
      </c>
      <c r="L1868" t="str">
        <f>_xlfn.XLOOKUP(Table6[[#This Row],[Loan Date]],$Q$5:$Q$152,$S$5:$S$152)</f>
        <v>Week 3</v>
      </c>
    </row>
    <row r="1869" spans="1:12" x14ac:dyDescent="0.2">
      <c r="A1869" s="1">
        <v>44848</v>
      </c>
      <c r="B1869" t="s">
        <v>7</v>
      </c>
      <c r="C1869" s="1">
        <v>44848</v>
      </c>
      <c r="D1869" t="s">
        <v>1454</v>
      </c>
      <c r="E1869" t="s">
        <v>37</v>
      </c>
      <c r="F1869" t="s">
        <v>37</v>
      </c>
      <c r="G1869" t="s">
        <v>20</v>
      </c>
      <c r="H1869" t="s">
        <v>1282</v>
      </c>
      <c r="I1869">
        <f>MONTH(Table6[[#This Row],[Loan Date]])</f>
        <v>10</v>
      </c>
      <c r="J1869" t="str">
        <f>_xlfn.XLOOKUP(Table6[[#This Row],[Numeric Month]],$N$5:$N$11,$O$5:$O$11)</f>
        <v>Oct</v>
      </c>
      <c r="K1869" t="str">
        <f>_xlfn.XLOOKUP(Table6[[#This Row],[Loan Date]],$Q$5:$Q$152,$R$5:$R$152)</f>
        <v>Friday</v>
      </c>
      <c r="L1869" t="str">
        <f>_xlfn.XLOOKUP(Table6[[#This Row],[Loan Date]],$Q$5:$Q$152,$S$5:$S$152)</f>
        <v>Week 3</v>
      </c>
    </row>
    <row r="1870" spans="1:12" x14ac:dyDescent="0.2">
      <c r="A1870" s="1">
        <v>44848</v>
      </c>
      <c r="B1870" t="s">
        <v>7</v>
      </c>
      <c r="C1870" s="1">
        <v>44848</v>
      </c>
      <c r="D1870" t="s">
        <v>969</v>
      </c>
      <c r="E1870" t="s">
        <v>37</v>
      </c>
      <c r="F1870" t="s">
        <v>37</v>
      </c>
      <c r="G1870" t="s">
        <v>20</v>
      </c>
      <c r="H1870" t="s">
        <v>1282</v>
      </c>
      <c r="I1870">
        <f>MONTH(Table6[[#This Row],[Loan Date]])</f>
        <v>10</v>
      </c>
      <c r="J1870" t="str">
        <f>_xlfn.XLOOKUP(Table6[[#This Row],[Numeric Month]],$N$5:$N$11,$O$5:$O$11)</f>
        <v>Oct</v>
      </c>
      <c r="K1870" t="str">
        <f>_xlfn.XLOOKUP(Table6[[#This Row],[Loan Date]],$Q$5:$Q$152,$R$5:$R$152)</f>
        <v>Friday</v>
      </c>
      <c r="L1870" t="str">
        <f>_xlfn.XLOOKUP(Table6[[#This Row],[Loan Date]],$Q$5:$Q$152,$S$5:$S$152)</f>
        <v>Week 3</v>
      </c>
    </row>
    <row r="1871" spans="1:12" x14ac:dyDescent="0.2">
      <c r="A1871" s="1">
        <v>44848</v>
      </c>
      <c r="B1871" t="s">
        <v>7</v>
      </c>
      <c r="C1871" s="1">
        <v>44862</v>
      </c>
      <c r="D1871" t="s">
        <v>822</v>
      </c>
      <c r="E1871" t="s">
        <v>9</v>
      </c>
      <c r="F1871" t="s">
        <v>8</v>
      </c>
      <c r="G1871" t="s">
        <v>1</v>
      </c>
      <c r="H1871" t="s">
        <v>1282</v>
      </c>
      <c r="I1871">
        <f>MONTH(Table6[[#This Row],[Loan Date]])</f>
        <v>10</v>
      </c>
      <c r="J1871" t="str">
        <f>_xlfn.XLOOKUP(Table6[[#This Row],[Numeric Month]],$N$5:$N$11,$O$5:$O$11)</f>
        <v>Oct</v>
      </c>
      <c r="K1871" t="str">
        <f>_xlfn.XLOOKUP(Table6[[#This Row],[Loan Date]],$Q$5:$Q$152,$R$5:$R$152)</f>
        <v>Friday</v>
      </c>
      <c r="L1871" t="str">
        <f>_xlfn.XLOOKUP(Table6[[#This Row],[Loan Date]],$Q$5:$Q$152,$S$5:$S$152)</f>
        <v>Week 3</v>
      </c>
    </row>
    <row r="1872" spans="1:12" x14ac:dyDescent="0.2">
      <c r="A1872" s="1">
        <v>44848</v>
      </c>
      <c r="B1872" t="s">
        <v>5</v>
      </c>
      <c r="C1872" s="1">
        <v>44855</v>
      </c>
      <c r="D1872" t="s">
        <v>562</v>
      </c>
      <c r="E1872" t="s">
        <v>9</v>
      </c>
      <c r="F1872" t="s">
        <v>8</v>
      </c>
      <c r="G1872" t="s">
        <v>1</v>
      </c>
      <c r="H1872" t="s">
        <v>1282</v>
      </c>
      <c r="I1872">
        <f>MONTH(Table6[[#This Row],[Loan Date]])</f>
        <v>10</v>
      </c>
      <c r="J1872" t="str">
        <f>_xlfn.XLOOKUP(Table6[[#This Row],[Numeric Month]],$N$5:$N$11,$O$5:$O$11)</f>
        <v>Oct</v>
      </c>
      <c r="K1872" t="str">
        <f>_xlfn.XLOOKUP(Table6[[#This Row],[Loan Date]],$Q$5:$Q$152,$R$5:$R$152)</f>
        <v>Friday</v>
      </c>
      <c r="L1872" t="str">
        <f>_xlfn.XLOOKUP(Table6[[#This Row],[Loan Date]],$Q$5:$Q$152,$S$5:$S$152)</f>
        <v>Week 3</v>
      </c>
    </row>
    <row r="1873" spans="1:12" x14ac:dyDescent="0.2">
      <c r="A1873" s="1">
        <v>44848</v>
      </c>
      <c r="B1873" t="s">
        <v>7</v>
      </c>
      <c r="C1873" s="1">
        <v>44855</v>
      </c>
      <c r="D1873" t="s">
        <v>1496</v>
      </c>
      <c r="E1873" t="s">
        <v>9</v>
      </c>
      <c r="F1873" t="s">
        <v>8</v>
      </c>
      <c r="G1873" t="s">
        <v>1</v>
      </c>
      <c r="H1873" t="s">
        <v>1282</v>
      </c>
      <c r="I1873">
        <f>MONTH(Table6[[#This Row],[Loan Date]])</f>
        <v>10</v>
      </c>
      <c r="J1873" t="str">
        <f>_xlfn.XLOOKUP(Table6[[#This Row],[Numeric Month]],$N$5:$N$11,$O$5:$O$11)</f>
        <v>Oct</v>
      </c>
      <c r="K1873" t="str">
        <f>_xlfn.XLOOKUP(Table6[[#This Row],[Loan Date]],$Q$5:$Q$152,$R$5:$R$152)</f>
        <v>Friday</v>
      </c>
      <c r="L1873" t="str">
        <f>_xlfn.XLOOKUP(Table6[[#This Row],[Loan Date]],$Q$5:$Q$152,$S$5:$S$152)</f>
        <v>Week 3</v>
      </c>
    </row>
    <row r="1874" spans="1:12" x14ac:dyDescent="0.2">
      <c r="A1874" s="1">
        <v>44848</v>
      </c>
      <c r="B1874" t="s">
        <v>7</v>
      </c>
      <c r="C1874" s="1">
        <v>44855</v>
      </c>
      <c r="D1874" t="s">
        <v>1120</v>
      </c>
      <c r="E1874" t="s">
        <v>15</v>
      </c>
      <c r="F1874" t="s">
        <v>14</v>
      </c>
      <c r="G1874" t="s">
        <v>1</v>
      </c>
      <c r="H1874" t="s">
        <v>1282</v>
      </c>
      <c r="I1874">
        <f>MONTH(Table6[[#This Row],[Loan Date]])</f>
        <v>10</v>
      </c>
      <c r="J1874" t="str">
        <f>_xlfn.XLOOKUP(Table6[[#This Row],[Numeric Month]],$N$5:$N$11,$O$5:$O$11)</f>
        <v>Oct</v>
      </c>
      <c r="K1874" t="str">
        <f>_xlfn.XLOOKUP(Table6[[#This Row],[Loan Date]],$Q$5:$Q$152,$R$5:$R$152)</f>
        <v>Friday</v>
      </c>
      <c r="L1874" t="str">
        <f>_xlfn.XLOOKUP(Table6[[#This Row],[Loan Date]],$Q$5:$Q$152,$S$5:$S$152)</f>
        <v>Week 3</v>
      </c>
    </row>
    <row r="1875" spans="1:12" x14ac:dyDescent="0.2">
      <c r="A1875" s="1">
        <v>44848</v>
      </c>
      <c r="B1875" t="s">
        <v>7</v>
      </c>
      <c r="C1875" s="1">
        <v>44855</v>
      </c>
      <c r="D1875" t="s">
        <v>1495</v>
      </c>
      <c r="E1875" t="s">
        <v>52</v>
      </c>
      <c r="F1875" t="s">
        <v>51</v>
      </c>
      <c r="G1875" t="s">
        <v>1</v>
      </c>
      <c r="H1875" t="s">
        <v>1282</v>
      </c>
      <c r="I1875">
        <f>MONTH(Table6[[#This Row],[Loan Date]])</f>
        <v>10</v>
      </c>
      <c r="J1875" t="str">
        <f>_xlfn.XLOOKUP(Table6[[#This Row],[Numeric Month]],$N$5:$N$11,$O$5:$O$11)</f>
        <v>Oct</v>
      </c>
      <c r="K1875" t="str">
        <f>_xlfn.XLOOKUP(Table6[[#This Row],[Loan Date]],$Q$5:$Q$152,$R$5:$R$152)</f>
        <v>Friday</v>
      </c>
      <c r="L1875" t="str">
        <f>_xlfn.XLOOKUP(Table6[[#This Row],[Loan Date]],$Q$5:$Q$152,$S$5:$S$152)</f>
        <v>Week 3</v>
      </c>
    </row>
    <row r="1876" spans="1:12" x14ac:dyDescent="0.2">
      <c r="A1876" s="1">
        <v>44848</v>
      </c>
      <c r="B1876" t="s">
        <v>7</v>
      </c>
      <c r="C1876" s="1">
        <v>44848</v>
      </c>
      <c r="D1876" t="s">
        <v>64</v>
      </c>
      <c r="E1876" t="s">
        <v>23</v>
      </c>
      <c r="F1876" t="s">
        <v>23</v>
      </c>
      <c r="G1876" t="s">
        <v>20</v>
      </c>
      <c r="H1876" t="s">
        <v>1282</v>
      </c>
      <c r="I1876">
        <f>MONTH(Table6[[#This Row],[Loan Date]])</f>
        <v>10</v>
      </c>
      <c r="J1876" t="str">
        <f>_xlfn.XLOOKUP(Table6[[#This Row],[Numeric Month]],$N$5:$N$11,$O$5:$O$11)</f>
        <v>Oct</v>
      </c>
      <c r="K1876" t="str">
        <f>_xlfn.XLOOKUP(Table6[[#This Row],[Loan Date]],$Q$5:$Q$152,$R$5:$R$152)</f>
        <v>Friday</v>
      </c>
      <c r="L1876" t="str">
        <f>_xlfn.XLOOKUP(Table6[[#This Row],[Loan Date]],$Q$5:$Q$152,$S$5:$S$152)</f>
        <v>Week 3</v>
      </c>
    </row>
    <row r="1877" spans="1:12" x14ac:dyDescent="0.2">
      <c r="A1877" s="1">
        <v>44848</v>
      </c>
      <c r="B1877" t="s">
        <v>7</v>
      </c>
      <c r="C1877" s="1">
        <v>44848</v>
      </c>
      <c r="D1877" t="s">
        <v>1355</v>
      </c>
      <c r="E1877" t="s">
        <v>65</v>
      </c>
      <c r="F1877" t="s">
        <v>65</v>
      </c>
      <c r="G1877" t="s">
        <v>20</v>
      </c>
      <c r="H1877" t="s">
        <v>1282</v>
      </c>
      <c r="I1877">
        <f>MONTH(Table6[[#This Row],[Loan Date]])</f>
        <v>10</v>
      </c>
      <c r="J1877" t="str">
        <f>_xlfn.XLOOKUP(Table6[[#This Row],[Numeric Month]],$N$5:$N$11,$O$5:$O$11)</f>
        <v>Oct</v>
      </c>
      <c r="K1877" t="str">
        <f>_xlfn.XLOOKUP(Table6[[#This Row],[Loan Date]],$Q$5:$Q$152,$R$5:$R$152)</f>
        <v>Friday</v>
      </c>
      <c r="L1877" t="str">
        <f>_xlfn.XLOOKUP(Table6[[#This Row],[Loan Date]],$Q$5:$Q$152,$S$5:$S$152)</f>
        <v>Week 3</v>
      </c>
    </row>
    <row r="1878" spans="1:12" x14ac:dyDescent="0.2">
      <c r="A1878" s="1">
        <v>44848</v>
      </c>
      <c r="B1878" t="s">
        <v>7</v>
      </c>
      <c r="C1878" s="1">
        <v>44855</v>
      </c>
      <c r="D1878" t="s">
        <v>991</v>
      </c>
      <c r="E1878" t="s">
        <v>52</v>
      </c>
      <c r="F1878" t="s">
        <v>51</v>
      </c>
      <c r="G1878" t="s">
        <v>1</v>
      </c>
      <c r="H1878" t="s">
        <v>1282</v>
      </c>
      <c r="I1878">
        <f>MONTH(Table6[[#This Row],[Loan Date]])</f>
        <v>10</v>
      </c>
      <c r="J1878" t="str">
        <f>_xlfn.XLOOKUP(Table6[[#This Row],[Numeric Month]],$N$5:$N$11,$O$5:$O$11)</f>
        <v>Oct</v>
      </c>
      <c r="K1878" t="str">
        <f>_xlfn.XLOOKUP(Table6[[#This Row],[Loan Date]],$Q$5:$Q$152,$R$5:$R$152)</f>
        <v>Friday</v>
      </c>
      <c r="L1878" t="str">
        <f>_xlfn.XLOOKUP(Table6[[#This Row],[Loan Date]],$Q$5:$Q$152,$S$5:$S$152)</f>
        <v>Week 3</v>
      </c>
    </row>
    <row r="1879" spans="1:12" x14ac:dyDescent="0.2">
      <c r="A1879" s="1">
        <v>44848</v>
      </c>
      <c r="B1879" t="s">
        <v>7</v>
      </c>
      <c r="C1879" s="1">
        <v>44848</v>
      </c>
      <c r="D1879" t="s">
        <v>314</v>
      </c>
      <c r="E1879" t="s">
        <v>49</v>
      </c>
      <c r="F1879" t="s">
        <v>49</v>
      </c>
      <c r="G1879" t="s">
        <v>20</v>
      </c>
      <c r="H1879" t="s">
        <v>1282</v>
      </c>
      <c r="I1879">
        <f>MONTH(Table6[[#This Row],[Loan Date]])</f>
        <v>10</v>
      </c>
      <c r="J1879" t="str">
        <f>_xlfn.XLOOKUP(Table6[[#This Row],[Numeric Month]],$N$5:$N$11,$O$5:$O$11)</f>
        <v>Oct</v>
      </c>
      <c r="K1879" t="str">
        <f>_xlfn.XLOOKUP(Table6[[#This Row],[Loan Date]],$Q$5:$Q$152,$R$5:$R$152)</f>
        <v>Friday</v>
      </c>
      <c r="L1879" t="str">
        <f>_xlfn.XLOOKUP(Table6[[#This Row],[Loan Date]],$Q$5:$Q$152,$S$5:$S$152)</f>
        <v>Week 3</v>
      </c>
    </row>
    <row r="1880" spans="1:12" x14ac:dyDescent="0.2">
      <c r="A1880" s="1">
        <v>44848</v>
      </c>
      <c r="B1880" t="s">
        <v>7</v>
      </c>
      <c r="C1880" s="1">
        <v>44848</v>
      </c>
      <c r="D1880" t="s">
        <v>887</v>
      </c>
      <c r="E1880" t="s">
        <v>44</v>
      </c>
      <c r="F1880" t="s">
        <v>44</v>
      </c>
      <c r="G1880" t="s">
        <v>39</v>
      </c>
      <c r="H1880" t="s">
        <v>1282</v>
      </c>
      <c r="I1880">
        <f>MONTH(Table6[[#This Row],[Loan Date]])</f>
        <v>10</v>
      </c>
      <c r="J1880" t="str">
        <f>_xlfn.XLOOKUP(Table6[[#This Row],[Numeric Month]],$N$5:$N$11,$O$5:$O$11)</f>
        <v>Oct</v>
      </c>
      <c r="K1880" t="str">
        <f>_xlfn.XLOOKUP(Table6[[#This Row],[Loan Date]],$Q$5:$Q$152,$R$5:$R$152)</f>
        <v>Friday</v>
      </c>
      <c r="L1880" t="str">
        <f>_xlfn.XLOOKUP(Table6[[#This Row],[Loan Date]],$Q$5:$Q$152,$S$5:$S$152)</f>
        <v>Week 3</v>
      </c>
    </row>
    <row r="1881" spans="1:12" x14ac:dyDescent="0.2">
      <c r="A1881" s="1">
        <v>44848</v>
      </c>
      <c r="B1881" t="s">
        <v>5</v>
      </c>
      <c r="C1881" s="1">
        <v>44848</v>
      </c>
      <c r="D1881" t="s">
        <v>900</v>
      </c>
      <c r="E1881" t="s">
        <v>15</v>
      </c>
      <c r="F1881" t="s">
        <v>14</v>
      </c>
      <c r="G1881" t="s">
        <v>1</v>
      </c>
      <c r="H1881" t="s">
        <v>1282</v>
      </c>
      <c r="I1881">
        <f>MONTH(Table6[[#This Row],[Loan Date]])</f>
        <v>10</v>
      </c>
      <c r="J1881" t="str">
        <f>_xlfn.XLOOKUP(Table6[[#This Row],[Numeric Month]],$N$5:$N$11,$O$5:$O$11)</f>
        <v>Oct</v>
      </c>
      <c r="K1881" t="str">
        <f>_xlfn.XLOOKUP(Table6[[#This Row],[Loan Date]],$Q$5:$Q$152,$R$5:$R$152)</f>
        <v>Friday</v>
      </c>
      <c r="L1881" t="str">
        <f>_xlfn.XLOOKUP(Table6[[#This Row],[Loan Date]],$Q$5:$Q$152,$S$5:$S$152)</f>
        <v>Week 3</v>
      </c>
    </row>
    <row r="1882" spans="1:12" x14ac:dyDescent="0.2">
      <c r="A1882" s="1">
        <v>44848</v>
      </c>
      <c r="B1882" t="s">
        <v>5</v>
      </c>
      <c r="C1882" s="1">
        <v>44848</v>
      </c>
      <c r="D1882" t="s">
        <v>77</v>
      </c>
      <c r="E1882" t="s">
        <v>23</v>
      </c>
      <c r="F1882" t="s">
        <v>23</v>
      </c>
      <c r="G1882" t="s">
        <v>20</v>
      </c>
      <c r="H1882" t="s">
        <v>1282</v>
      </c>
      <c r="I1882">
        <f>MONTH(Table6[[#This Row],[Loan Date]])</f>
        <v>10</v>
      </c>
      <c r="J1882" t="str">
        <f>_xlfn.XLOOKUP(Table6[[#This Row],[Numeric Month]],$N$5:$N$11,$O$5:$O$11)</f>
        <v>Oct</v>
      </c>
      <c r="K1882" t="str">
        <f>_xlfn.XLOOKUP(Table6[[#This Row],[Loan Date]],$Q$5:$Q$152,$R$5:$R$152)</f>
        <v>Friday</v>
      </c>
      <c r="L1882" t="str">
        <f>_xlfn.XLOOKUP(Table6[[#This Row],[Loan Date]],$Q$5:$Q$152,$S$5:$S$152)</f>
        <v>Week 3</v>
      </c>
    </row>
    <row r="1883" spans="1:12" x14ac:dyDescent="0.2">
      <c r="A1883" s="1">
        <v>44848</v>
      </c>
      <c r="B1883" t="s">
        <v>5</v>
      </c>
      <c r="C1883" s="1">
        <v>44848</v>
      </c>
      <c r="D1883" t="s">
        <v>258</v>
      </c>
      <c r="E1883" t="s">
        <v>21</v>
      </c>
      <c r="F1883" t="s">
        <v>21</v>
      </c>
      <c r="G1883" t="s">
        <v>20</v>
      </c>
      <c r="H1883" t="s">
        <v>1282</v>
      </c>
      <c r="I1883">
        <f>MONTH(Table6[[#This Row],[Loan Date]])</f>
        <v>10</v>
      </c>
      <c r="J1883" t="str">
        <f>_xlfn.XLOOKUP(Table6[[#This Row],[Numeric Month]],$N$5:$N$11,$O$5:$O$11)</f>
        <v>Oct</v>
      </c>
      <c r="K1883" t="str">
        <f>_xlfn.XLOOKUP(Table6[[#This Row],[Loan Date]],$Q$5:$Q$152,$R$5:$R$152)</f>
        <v>Friday</v>
      </c>
      <c r="L1883" t="str">
        <f>_xlfn.XLOOKUP(Table6[[#This Row],[Loan Date]],$Q$5:$Q$152,$S$5:$S$152)</f>
        <v>Week 3</v>
      </c>
    </row>
    <row r="1884" spans="1:12" x14ac:dyDescent="0.2">
      <c r="A1884" s="1">
        <v>44848</v>
      </c>
      <c r="B1884" t="s">
        <v>7</v>
      </c>
      <c r="C1884" s="1">
        <v>44848</v>
      </c>
      <c r="D1884" t="s">
        <v>320</v>
      </c>
      <c r="E1884" t="s">
        <v>23</v>
      </c>
      <c r="F1884" t="s">
        <v>23</v>
      </c>
      <c r="G1884" t="s">
        <v>20</v>
      </c>
      <c r="H1884" t="s">
        <v>1282</v>
      </c>
      <c r="I1884">
        <f>MONTH(Table6[[#This Row],[Loan Date]])</f>
        <v>10</v>
      </c>
      <c r="J1884" t="str">
        <f>_xlfn.XLOOKUP(Table6[[#This Row],[Numeric Month]],$N$5:$N$11,$O$5:$O$11)</f>
        <v>Oct</v>
      </c>
      <c r="K1884" t="str">
        <f>_xlfn.XLOOKUP(Table6[[#This Row],[Loan Date]],$Q$5:$Q$152,$R$5:$R$152)</f>
        <v>Friday</v>
      </c>
      <c r="L1884" t="str">
        <f>_xlfn.XLOOKUP(Table6[[#This Row],[Loan Date]],$Q$5:$Q$152,$S$5:$S$152)</f>
        <v>Week 3</v>
      </c>
    </row>
    <row r="1885" spans="1:12" x14ac:dyDescent="0.2">
      <c r="A1885" s="1">
        <v>44848</v>
      </c>
      <c r="B1885" t="s">
        <v>7</v>
      </c>
      <c r="C1885" s="1">
        <v>44848</v>
      </c>
      <c r="D1885" t="s">
        <v>1448</v>
      </c>
      <c r="E1885" t="s">
        <v>23</v>
      </c>
      <c r="F1885" t="s">
        <v>23</v>
      </c>
      <c r="G1885" t="s">
        <v>20</v>
      </c>
      <c r="H1885" t="s">
        <v>1282</v>
      </c>
      <c r="I1885">
        <f>MONTH(Table6[[#This Row],[Loan Date]])</f>
        <v>10</v>
      </c>
      <c r="J1885" t="str">
        <f>_xlfn.XLOOKUP(Table6[[#This Row],[Numeric Month]],$N$5:$N$11,$O$5:$O$11)</f>
        <v>Oct</v>
      </c>
      <c r="K1885" t="str">
        <f>_xlfn.XLOOKUP(Table6[[#This Row],[Loan Date]],$Q$5:$Q$152,$R$5:$R$152)</f>
        <v>Friday</v>
      </c>
      <c r="L1885" t="str">
        <f>_xlfn.XLOOKUP(Table6[[#This Row],[Loan Date]],$Q$5:$Q$152,$S$5:$S$152)</f>
        <v>Week 3</v>
      </c>
    </row>
    <row r="1886" spans="1:12" x14ac:dyDescent="0.2">
      <c r="A1886" s="1">
        <v>44848</v>
      </c>
      <c r="B1886" t="s">
        <v>7</v>
      </c>
      <c r="C1886" s="1">
        <v>44865</v>
      </c>
      <c r="D1886" t="s">
        <v>301</v>
      </c>
      <c r="E1886" t="s">
        <v>9</v>
      </c>
      <c r="F1886" t="s">
        <v>8</v>
      </c>
      <c r="G1886" t="s">
        <v>1</v>
      </c>
      <c r="H1886" t="s">
        <v>1282</v>
      </c>
      <c r="I1886">
        <f>MONTH(Table6[[#This Row],[Loan Date]])</f>
        <v>10</v>
      </c>
      <c r="J1886" t="str">
        <f>_xlfn.XLOOKUP(Table6[[#This Row],[Numeric Month]],$N$5:$N$11,$O$5:$O$11)</f>
        <v>Oct</v>
      </c>
      <c r="K1886" t="str">
        <f>_xlfn.XLOOKUP(Table6[[#This Row],[Loan Date]],$Q$5:$Q$152,$R$5:$R$152)</f>
        <v>Friday</v>
      </c>
      <c r="L1886" t="str">
        <f>_xlfn.XLOOKUP(Table6[[#This Row],[Loan Date]],$Q$5:$Q$152,$S$5:$S$152)</f>
        <v>Week 3</v>
      </c>
    </row>
    <row r="1887" spans="1:12" x14ac:dyDescent="0.2">
      <c r="A1887" s="1">
        <v>44848</v>
      </c>
      <c r="B1887" t="s">
        <v>5</v>
      </c>
      <c r="C1887" s="1">
        <v>44848</v>
      </c>
      <c r="D1887" t="s">
        <v>1406</v>
      </c>
      <c r="E1887" t="s">
        <v>12</v>
      </c>
      <c r="F1887" t="s">
        <v>12</v>
      </c>
      <c r="G1887" t="s">
        <v>11</v>
      </c>
      <c r="H1887" t="s">
        <v>1282</v>
      </c>
      <c r="I1887">
        <f>MONTH(Table6[[#This Row],[Loan Date]])</f>
        <v>10</v>
      </c>
      <c r="J1887" t="str">
        <f>_xlfn.XLOOKUP(Table6[[#This Row],[Numeric Month]],$N$5:$N$11,$O$5:$O$11)</f>
        <v>Oct</v>
      </c>
      <c r="K1887" t="str">
        <f>_xlfn.XLOOKUP(Table6[[#This Row],[Loan Date]],$Q$5:$Q$152,$R$5:$R$152)</f>
        <v>Friday</v>
      </c>
      <c r="L1887" t="str">
        <f>_xlfn.XLOOKUP(Table6[[#This Row],[Loan Date]],$Q$5:$Q$152,$S$5:$S$152)</f>
        <v>Week 3</v>
      </c>
    </row>
    <row r="1888" spans="1:12" x14ac:dyDescent="0.2">
      <c r="A1888" s="1">
        <v>44848</v>
      </c>
      <c r="B1888" t="s">
        <v>7</v>
      </c>
      <c r="C1888" s="1">
        <v>44848</v>
      </c>
      <c r="D1888" t="s">
        <v>171</v>
      </c>
      <c r="E1888" t="s">
        <v>23</v>
      </c>
      <c r="F1888" t="s">
        <v>23</v>
      </c>
      <c r="G1888" t="s">
        <v>20</v>
      </c>
      <c r="H1888" t="s">
        <v>1282</v>
      </c>
      <c r="I1888">
        <f>MONTH(Table6[[#This Row],[Loan Date]])</f>
        <v>10</v>
      </c>
      <c r="J1888" t="str">
        <f>_xlfn.XLOOKUP(Table6[[#This Row],[Numeric Month]],$N$5:$N$11,$O$5:$O$11)</f>
        <v>Oct</v>
      </c>
      <c r="K1888" t="str">
        <f>_xlfn.XLOOKUP(Table6[[#This Row],[Loan Date]],$Q$5:$Q$152,$R$5:$R$152)</f>
        <v>Friday</v>
      </c>
      <c r="L1888" t="str">
        <f>_xlfn.XLOOKUP(Table6[[#This Row],[Loan Date]],$Q$5:$Q$152,$S$5:$S$152)</f>
        <v>Week 3</v>
      </c>
    </row>
    <row r="1889" spans="1:12" x14ac:dyDescent="0.2">
      <c r="A1889" s="1">
        <v>44848</v>
      </c>
      <c r="B1889" t="s">
        <v>7</v>
      </c>
      <c r="C1889" s="1">
        <v>44848</v>
      </c>
      <c r="D1889" t="s">
        <v>441</v>
      </c>
      <c r="E1889" t="s">
        <v>21</v>
      </c>
      <c r="F1889" t="s">
        <v>21</v>
      </c>
      <c r="G1889" t="s">
        <v>20</v>
      </c>
      <c r="H1889" t="s">
        <v>1282</v>
      </c>
      <c r="I1889">
        <f>MONTH(Table6[[#This Row],[Loan Date]])</f>
        <v>10</v>
      </c>
      <c r="J1889" t="str">
        <f>_xlfn.XLOOKUP(Table6[[#This Row],[Numeric Month]],$N$5:$N$11,$O$5:$O$11)</f>
        <v>Oct</v>
      </c>
      <c r="K1889" t="str">
        <f>_xlfn.XLOOKUP(Table6[[#This Row],[Loan Date]],$Q$5:$Q$152,$R$5:$R$152)</f>
        <v>Friday</v>
      </c>
      <c r="L1889" t="str">
        <f>_xlfn.XLOOKUP(Table6[[#This Row],[Loan Date]],$Q$5:$Q$152,$S$5:$S$152)</f>
        <v>Week 3</v>
      </c>
    </row>
    <row r="1890" spans="1:12" x14ac:dyDescent="0.2">
      <c r="A1890" s="1">
        <v>44848</v>
      </c>
      <c r="B1890" t="s">
        <v>7</v>
      </c>
      <c r="C1890" s="1">
        <v>44855</v>
      </c>
      <c r="D1890" t="s">
        <v>728</v>
      </c>
      <c r="E1890" t="s">
        <v>3</v>
      </c>
      <c r="F1890" t="s">
        <v>2</v>
      </c>
      <c r="G1890" t="s">
        <v>1</v>
      </c>
      <c r="H1890" t="s">
        <v>1282</v>
      </c>
      <c r="I1890">
        <f>MONTH(Table6[[#This Row],[Loan Date]])</f>
        <v>10</v>
      </c>
      <c r="J1890" t="str">
        <f>_xlfn.XLOOKUP(Table6[[#This Row],[Numeric Month]],$N$5:$N$11,$O$5:$O$11)</f>
        <v>Oct</v>
      </c>
      <c r="K1890" t="str">
        <f>_xlfn.XLOOKUP(Table6[[#This Row],[Loan Date]],$Q$5:$Q$152,$R$5:$R$152)</f>
        <v>Friday</v>
      </c>
      <c r="L1890" t="str">
        <f>_xlfn.XLOOKUP(Table6[[#This Row],[Loan Date]],$Q$5:$Q$152,$S$5:$S$152)</f>
        <v>Week 3</v>
      </c>
    </row>
    <row r="1891" spans="1:12" x14ac:dyDescent="0.2">
      <c r="A1891" s="1">
        <v>44848</v>
      </c>
      <c r="B1891" t="s">
        <v>7</v>
      </c>
      <c r="C1891" s="1">
        <v>44867</v>
      </c>
      <c r="D1891" t="s">
        <v>551</v>
      </c>
      <c r="E1891" t="s">
        <v>9</v>
      </c>
      <c r="F1891" t="s">
        <v>8</v>
      </c>
      <c r="G1891" t="s">
        <v>1</v>
      </c>
      <c r="H1891" t="s">
        <v>1282</v>
      </c>
      <c r="I1891">
        <f>MONTH(Table6[[#This Row],[Loan Date]])</f>
        <v>10</v>
      </c>
      <c r="J1891" t="str">
        <f>_xlfn.XLOOKUP(Table6[[#This Row],[Numeric Month]],$N$5:$N$11,$O$5:$O$11)</f>
        <v>Oct</v>
      </c>
      <c r="K1891" t="str">
        <f>_xlfn.XLOOKUP(Table6[[#This Row],[Loan Date]],$Q$5:$Q$152,$R$5:$R$152)</f>
        <v>Friday</v>
      </c>
      <c r="L1891" t="str">
        <f>_xlfn.XLOOKUP(Table6[[#This Row],[Loan Date]],$Q$5:$Q$152,$S$5:$S$152)</f>
        <v>Week 3</v>
      </c>
    </row>
    <row r="1892" spans="1:12" x14ac:dyDescent="0.2">
      <c r="A1892" s="1">
        <v>44848</v>
      </c>
      <c r="B1892" t="s">
        <v>7</v>
      </c>
      <c r="C1892" s="1">
        <v>44848</v>
      </c>
      <c r="D1892" t="s">
        <v>952</v>
      </c>
      <c r="E1892" t="s">
        <v>37</v>
      </c>
      <c r="F1892" t="s">
        <v>37</v>
      </c>
      <c r="G1892" t="s">
        <v>20</v>
      </c>
      <c r="H1892" t="s">
        <v>1282</v>
      </c>
      <c r="I1892">
        <f>MONTH(Table6[[#This Row],[Loan Date]])</f>
        <v>10</v>
      </c>
      <c r="J1892" t="str">
        <f>_xlfn.XLOOKUP(Table6[[#This Row],[Numeric Month]],$N$5:$N$11,$O$5:$O$11)</f>
        <v>Oct</v>
      </c>
      <c r="K1892" t="str">
        <f>_xlfn.XLOOKUP(Table6[[#This Row],[Loan Date]],$Q$5:$Q$152,$R$5:$R$152)</f>
        <v>Friday</v>
      </c>
      <c r="L1892" t="str">
        <f>_xlfn.XLOOKUP(Table6[[#This Row],[Loan Date]],$Q$5:$Q$152,$S$5:$S$152)</f>
        <v>Week 3</v>
      </c>
    </row>
    <row r="1893" spans="1:12" x14ac:dyDescent="0.2">
      <c r="A1893" s="1">
        <v>44848</v>
      </c>
      <c r="B1893" t="s">
        <v>7</v>
      </c>
      <c r="C1893" s="1">
        <v>44855</v>
      </c>
      <c r="D1893" t="s">
        <v>1494</v>
      </c>
      <c r="E1893" t="s">
        <v>9</v>
      </c>
      <c r="F1893" t="s">
        <v>8</v>
      </c>
      <c r="G1893" t="s">
        <v>1</v>
      </c>
      <c r="H1893" t="s">
        <v>1282</v>
      </c>
      <c r="I1893">
        <f>MONTH(Table6[[#This Row],[Loan Date]])</f>
        <v>10</v>
      </c>
      <c r="J1893" t="str">
        <f>_xlfn.XLOOKUP(Table6[[#This Row],[Numeric Month]],$N$5:$N$11,$O$5:$O$11)</f>
        <v>Oct</v>
      </c>
      <c r="K1893" t="str">
        <f>_xlfn.XLOOKUP(Table6[[#This Row],[Loan Date]],$Q$5:$Q$152,$R$5:$R$152)</f>
        <v>Friday</v>
      </c>
      <c r="L1893" t="str">
        <f>_xlfn.XLOOKUP(Table6[[#This Row],[Loan Date]],$Q$5:$Q$152,$S$5:$S$152)</f>
        <v>Week 3</v>
      </c>
    </row>
    <row r="1894" spans="1:12" x14ac:dyDescent="0.2">
      <c r="A1894" s="1">
        <v>44848</v>
      </c>
      <c r="B1894" t="s">
        <v>7</v>
      </c>
      <c r="C1894" s="1">
        <v>44848</v>
      </c>
      <c r="D1894" t="s">
        <v>115</v>
      </c>
      <c r="E1894" t="s">
        <v>23</v>
      </c>
      <c r="F1894" t="s">
        <v>23</v>
      </c>
      <c r="G1894" t="s">
        <v>20</v>
      </c>
      <c r="H1894" t="s">
        <v>1282</v>
      </c>
      <c r="I1894">
        <f>MONTH(Table6[[#This Row],[Loan Date]])</f>
        <v>10</v>
      </c>
      <c r="J1894" t="str">
        <f>_xlfn.XLOOKUP(Table6[[#This Row],[Numeric Month]],$N$5:$N$11,$O$5:$O$11)</f>
        <v>Oct</v>
      </c>
      <c r="K1894" t="str">
        <f>_xlfn.XLOOKUP(Table6[[#This Row],[Loan Date]],$Q$5:$Q$152,$R$5:$R$152)</f>
        <v>Friday</v>
      </c>
      <c r="L1894" t="str">
        <f>_xlfn.XLOOKUP(Table6[[#This Row],[Loan Date]],$Q$5:$Q$152,$S$5:$S$152)</f>
        <v>Week 3</v>
      </c>
    </row>
    <row r="1895" spans="1:12" x14ac:dyDescent="0.2">
      <c r="A1895" s="1">
        <v>44848</v>
      </c>
      <c r="B1895" t="s">
        <v>7</v>
      </c>
      <c r="C1895" s="1">
        <v>44848</v>
      </c>
      <c r="D1895" t="s">
        <v>1454</v>
      </c>
      <c r="E1895" t="s">
        <v>37</v>
      </c>
      <c r="F1895" t="s">
        <v>37</v>
      </c>
      <c r="G1895" t="s">
        <v>20</v>
      </c>
      <c r="H1895" t="s">
        <v>1282</v>
      </c>
      <c r="I1895">
        <f>MONTH(Table6[[#This Row],[Loan Date]])</f>
        <v>10</v>
      </c>
      <c r="J1895" t="str">
        <f>_xlfn.XLOOKUP(Table6[[#This Row],[Numeric Month]],$N$5:$N$11,$O$5:$O$11)</f>
        <v>Oct</v>
      </c>
      <c r="K1895" t="str">
        <f>_xlfn.XLOOKUP(Table6[[#This Row],[Loan Date]],$Q$5:$Q$152,$R$5:$R$152)</f>
        <v>Friday</v>
      </c>
      <c r="L1895" t="str">
        <f>_xlfn.XLOOKUP(Table6[[#This Row],[Loan Date]],$Q$5:$Q$152,$S$5:$S$152)</f>
        <v>Week 3</v>
      </c>
    </row>
    <row r="1896" spans="1:12" x14ac:dyDescent="0.2">
      <c r="A1896" s="1">
        <v>44848</v>
      </c>
      <c r="B1896" t="s">
        <v>7</v>
      </c>
      <c r="C1896" s="1">
        <v>44861</v>
      </c>
      <c r="D1896" t="s">
        <v>1493</v>
      </c>
      <c r="E1896" t="s">
        <v>9</v>
      </c>
      <c r="F1896" t="s">
        <v>8</v>
      </c>
      <c r="G1896" t="s">
        <v>1</v>
      </c>
      <c r="H1896" t="s">
        <v>1282</v>
      </c>
      <c r="I1896">
        <f>MONTH(Table6[[#This Row],[Loan Date]])</f>
        <v>10</v>
      </c>
      <c r="J1896" t="str">
        <f>_xlfn.XLOOKUP(Table6[[#This Row],[Numeric Month]],$N$5:$N$11,$O$5:$O$11)</f>
        <v>Oct</v>
      </c>
      <c r="K1896" t="str">
        <f>_xlfn.XLOOKUP(Table6[[#This Row],[Loan Date]],$Q$5:$Q$152,$R$5:$R$152)</f>
        <v>Friday</v>
      </c>
      <c r="L1896" t="str">
        <f>_xlfn.XLOOKUP(Table6[[#This Row],[Loan Date]],$Q$5:$Q$152,$S$5:$S$152)</f>
        <v>Week 3</v>
      </c>
    </row>
    <row r="1897" spans="1:12" x14ac:dyDescent="0.2">
      <c r="A1897" s="1">
        <v>44848</v>
      </c>
      <c r="B1897" t="s">
        <v>7</v>
      </c>
      <c r="C1897" s="1">
        <v>44848</v>
      </c>
      <c r="D1897" t="s">
        <v>63</v>
      </c>
      <c r="E1897" t="s">
        <v>44</v>
      </c>
      <c r="F1897" t="s">
        <v>44</v>
      </c>
      <c r="G1897" t="s">
        <v>39</v>
      </c>
      <c r="H1897" t="s">
        <v>1282</v>
      </c>
      <c r="I1897">
        <f>MONTH(Table6[[#This Row],[Loan Date]])</f>
        <v>10</v>
      </c>
      <c r="J1897" t="str">
        <f>_xlfn.XLOOKUP(Table6[[#This Row],[Numeric Month]],$N$5:$N$11,$O$5:$O$11)</f>
        <v>Oct</v>
      </c>
      <c r="K1897" t="str">
        <f>_xlfn.XLOOKUP(Table6[[#This Row],[Loan Date]],$Q$5:$Q$152,$R$5:$R$152)</f>
        <v>Friday</v>
      </c>
      <c r="L1897" t="str">
        <f>_xlfn.XLOOKUP(Table6[[#This Row],[Loan Date]],$Q$5:$Q$152,$S$5:$S$152)</f>
        <v>Week 3</v>
      </c>
    </row>
    <row r="1898" spans="1:12" x14ac:dyDescent="0.2">
      <c r="A1898" s="1">
        <v>44848</v>
      </c>
      <c r="B1898" t="s">
        <v>7</v>
      </c>
      <c r="C1898" s="1">
        <v>44848</v>
      </c>
      <c r="D1898" t="s">
        <v>307</v>
      </c>
      <c r="E1898" t="s">
        <v>122</v>
      </c>
      <c r="F1898" t="s">
        <v>122</v>
      </c>
      <c r="G1898" t="s">
        <v>11</v>
      </c>
      <c r="H1898" t="s">
        <v>1282</v>
      </c>
      <c r="I1898">
        <f>MONTH(Table6[[#This Row],[Loan Date]])</f>
        <v>10</v>
      </c>
      <c r="J1898" t="str">
        <f>_xlfn.XLOOKUP(Table6[[#This Row],[Numeric Month]],$N$5:$N$11,$O$5:$O$11)</f>
        <v>Oct</v>
      </c>
      <c r="K1898" t="str">
        <f>_xlfn.XLOOKUP(Table6[[#This Row],[Loan Date]],$Q$5:$Q$152,$R$5:$R$152)</f>
        <v>Friday</v>
      </c>
      <c r="L1898" t="str">
        <f>_xlfn.XLOOKUP(Table6[[#This Row],[Loan Date]],$Q$5:$Q$152,$S$5:$S$152)</f>
        <v>Week 3</v>
      </c>
    </row>
    <row r="1899" spans="1:12" x14ac:dyDescent="0.2">
      <c r="A1899" s="1">
        <v>44848</v>
      </c>
      <c r="B1899" t="s">
        <v>7</v>
      </c>
      <c r="C1899" s="1">
        <v>44848</v>
      </c>
      <c r="D1899" t="s">
        <v>947</v>
      </c>
      <c r="E1899" t="s">
        <v>37</v>
      </c>
      <c r="F1899" t="s">
        <v>37</v>
      </c>
      <c r="G1899" t="s">
        <v>20</v>
      </c>
      <c r="H1899" t="s">
        <v>1282</v>
      </c>
      <c r="I1899">
        <f>MONTH(Table6[[#This Row],[Loan Date]])</f>
        <v>10</v>
      </c>
      <c r="J1899" t="str">
        <f>_xlfn.XLOOKUP(Table6[[#This Row],[Numeric Month]],$N$5:$N$11,$O$5:$O$11)</f>
        <v>Oct</v>
      </c>
      <c r="K1899" t="str">
        <f>_xlfn.XLOOKUP(Table6[[#This Row],[Loan Date]],$Q$5:$Q$152,$R$5:$R$152)</f>
        <v>Friday</v>
      </c>
      <c r="L1899" t="str">
        <f>_xlfn.XLOOKUP(Table6[[#This Row],[Loan Date]],$Q$5:$Q$152,$S$5:$S$152)</f>
        <v>Week 3</v>
      </c>
    </row>
    <row r="1900" spans="1:12" x14ac:dyDescent="0.2">
      <c r="A1900" s="1">
        <v>44848</v>
      </c>
      <c r="B1900" t="s">
        <v>7</v>
      </c>
      <c r="C1900" s="1">
        <v>44848</v>
      </c>
      <c r="D1900" t="s">
        <v>618</v>
      </c>
      <c r="E1900" t="s">
        <v>168</v>
      </c>
      <c r="F1900" t="s">
        <v>168</v>
      </c>
      <c r="G1900" t="s">
        <v>20</v>
      </c>
      <c r="H1900" t="s">
        <v>1282</v>
      </c>
      <c r="I1900">
        <f>MONTH(Table6[[#This Row],[Loan Date]])</f>
        <v>10</v>
      </c>
      <c r="J1900" t="str">
        <f>_xlfn.XLOOKUP(Table6[[#This Row],[Numeric Month]],$N$5:$N$11,$O$5:$O$11)</f>
        <v>Oct</v>
      </c>
      <c r="K1900" t="str">
        <f>_xlfn.XLOOKUP(Table6[[#This Row],[Loan Date]],$Q$5:$Q$152,$R$5:$R$152)</f>
        <v>Friday</v>
      </c>
      <c r="L1900" t="str">
        <f>_xlfn.XLOOKUP(Table6[[#This Row],[Loan Date]],$Q$5:$Q$152,$S$5:$S$152)</f>
        <v>Week 3</v>
      </c>
    </row>
    <row r="1901" spans="1:12" x14ac:dyDescent="0.2">
      <c r="A1901" s="1">
        <v>44848</v>
      </c>
      <c r="B1901" t="s">
        <v>7</v>
      </c>
      <c r="C1901" s="1">
        <v>44848</v>
      </c>
      <c r="D1901" t="s">
        <v>1451</v>
      </c>
      <c r="E1901" t="s">
        <v>23</v>
      </c>
      <c r="F1901" t="s">
        <v>23</v>
      </c>
      <c r="G1901" t="s">
        <v>20</v>
      </c>
      <c r="H1901" t="s">
        <v>1282</v>
      </c>
      <c r="I1901">
        <f>MONTH(Table6[[#This Row],[Loan Date]])</f>
        <v>10</v>
      </c>
      <c r="J1901" t="str">
        <f>_xlfn.XLOOKUP(Table6[[#This Row],[Numeric Month]],$N$5:$N$11,$O$5:$O$11)</f>
        <v>Oct</v>
      </c>
      <c r="K1901" t="str">
        <f>_xlfn.XLOOKUP(Table6[[#This Row],[Loan Date]],$Q$5:$Q$152,$R$5:$R$152)</f>
        <v>Friday</v>
      </c>
      <c r="L1901" t="str">
        <f>_xlfn.XLOOKUP(Table6[[#This Row],[Loan Date]],$Q$5:$Q$152,$S$5:$S$152)</f>
        <v>Week 3</v>
      </c>
    </row>
    <row r="1902" spans="1:12" x14ac:dyDescent="0.2">
      <c r="A1902" s="1">
        <v>44848</v>
      </c>
      <c r="B1902" t="s">
        <v>7</v>
      </c>
      <c r="C1902" s="1">
        <v>44855</v>
      </c>
      <c r="D1902" t="s">
        <v>1325</v>
      </c>
      <c r="E1902" t="s">
        <v>52</v>
      </c>
      <c r="F1902" t="s">
        <v>51</v>
      </c>
      <c r="G1902" t="s">
        <v>1</v>
      </c>
      <c r="H1902" t="s">
        <v>1282</v>
      </c>
      <c r="I1902">
        <f>MONTH(Table6[[#This Row],[Loan Date]])</f>
        <v>10</v>
      </c>
      <c r="J1902" t="str">
        <f>_xlfn.XLOOKUP(Table6[[#This Row],[Numeric Month]],$N$5:$N$11,$O$5:$O$11)</f>
        <v>Oct</v>
      </c>
      <c r="K1902" t="str">
        <f>_xlfn.XLOOKUP(Table6[[#This Row],[Loan Date]],$Q$5:$Q$152,$R$5:$R$152)</f>
        <v>Friday</v>
      </c>
      <c r="L1902" t="str">
        <f>_xlfn.XLOOKUP(Table6[[#This Row],[Loan Date]],$Q$5:$Q$152,$S$5:$S$152)</f>
        <v>Week 3</v>
      </c>
    </row>
    <row r="1903" spans="1:12" x14ac:dyDescent="0.2">
      <c r="A1903" s="1">
        <v>44848</v>
      </c>
      <c r="B1903" t="s">
        <v>7</v>
      </c>
      <c r="C1903" s="1">
        <v>44855</v>
      </c>
      <c r="D1903" t="s">
        <v>864</v>
      </c>
      <c r="E1903" t="s">
        <v>9</v>
      </c>
      <c r="F1903" t="s">
        <v>8</v>
      </c>
      <c r="G1903" t="s">
        <v>1</v>
      </c>
      <c r="H1903" t="s">
        <v>1282</v>
      </c>
      <c r="I1903">
        <f>MONTH(Table6[[#This Row],[Loan Date]])</f>
        <v>10</v>
      </c>
      <c r="J1903" t="str">
        <f>_xlfn.XLOOKUP(Table6[[#This Row],[Numeric Month]],$N$5:$N$11,$O$5:$O$11)</f>
        <v>Oct</v>
      </c>
      <c r="K1903" t="str">
        <f>_xlfn.XLOOKUP(Table6[[#This Row],[Loan Date]],$Q$5:$Q$152,$R$5:$R$152)</f>
        <v>Friday</v>
      </c>
      <c r="L1903" t="str">
        <f>_xlfn.XLOOKUP(Table6[[#This Row],[Loan Date]],$Q$5:$Q$152,$S$5:$S$152)</f>
        <v>Week 3</v>
      </c>
    </row>
    <row r="1904" spans="1:12" x14ac:dyDescent="0.2">
      <c r="A1904" s="1">
        <v>44848</v>
      </c>
      <c r="B1904" t="s">
        <v>7</v>
      </c>
      <c r="C1904" s="1">
        <v>44848</v>
      </c>
      <c r="D1904" t="s">
        <v>917</v>
      </c>
      <c r="E1904" t="s">
        <v>37</v>
      </c>
      <c r="F1904" t="s">
        <v>37</v>
      </c>
      <c r="G1904" t="s">
        <v>20</v>
      </c>
      <c r="H1904" t="s">
        <v>1282</v>
      </c>
      <c r="I1904">
        <f>MONTH(Table6[[#This Row],[Loan Date]])</f>
        <v>10</v>
      </c>
      <c r="J1904" t="str">
        <f>_xlfn.XLOOKUP(Table6[[#This Row],[Numeric Month]],$N$5:$N$11,$O$5:$O$11)</f>
        <v>Oct</v>
      </c>
      <c r="K1904" t="str">
        <f>_xlfn.XLOOKUP(Table6[[#This Row],[Loan Date]],$Q$5:$Q$152,$R$5:$R$152)</f>
        <v>Friday</v>
      </c>
      <c r="L1904" t="str">
        <f>_xlfn.XLOOKUP(Table6[[#This Row],[Loan Date]],$Q$5:$Q$152,$S$5:$S$152)</f>
        <v>Week 3</v>
      </c>
    </row>
    <row r="1905" spans="1:12" x14ac:dyDescent="0.2">
      <c r="A1905" s="1">
        <v>44848</v>
      </c>
      <c r="B1905" t="s">
        <v>7</v>
      </c>
      <c r="C1905" s="1">
        <v>44938</v>
      </c>
      <c r="D1905" t="s">
        <v>1492</v>
      </c>
      <c r="E1905" t="s">
        <v>80</v>
      </c>
      <c r="F1905" t="s">
        <v>79</v>
      </c>
      <c r="G1905" t="s">
        <v>79</v>
      </c>
      <c r="H1905" t="s">
        <v>1282</v>
      </c>
      <c r="I1905">
        <f>MONTH(Table6[[#This Row],[Loan Date]])</f>
        <v>10</v>
      </c>
      <c r="J1905" t="str">
        <f>_xlfn.XLOOKUP(Table6[[#This Row],[Numeric Month]],$N$5:$N$11,$O$5:$O$11)</f>
        <v>Oct</v>
      </c>
      <c r="K1905" t="str">
        <f>_xlfn.XLOOKUP(Table6[[#This Row],[Loan Date]],$Q$5:$Q$152,$R$5:$R$152)</f>
        <v>Friday</v>
      </c>
      <c r="L1905" t="str">
        <f>_xlfn.XLOOKUP(Table6[[#This Row],[Loan Date]],$Q$5:$Q$152,$S$5:$S$152)</f>
        <v>Week 3</v>
      </c>
    </row>
    <row r="1906" spans="1:12" x14ac:dyDescent="0.2">
      <c r="A1906" s="1">
        <v>44848</v>
      </c>
      <c r="B1906" t="s">
        <v>7</v>
      </c>
      <c r="C1906" s="1">
        <v>44855</v>
      </c>
      <c r="D1906" t="s">
        <v>723</v>
      </c>
      <c r="E1906" t="s">
        <v>52</v>
      </c>
      <c r="F1906" t="s">
        <v>51</v>
      </c>
      <c r="G1906" t="s">
        <v>1</v>
      </c>
      <c r="H1906" t="s">
        <v>1282</v>
      </c>
      <c r="I1906">
        <f>MONTH(Table6[[#This Row],[Loan Date]])</f>
        <v>10</v>
      </c>
      <c r="J1906" t="str">
        <f>_xlfn.XLOOKUP(Table6[[#This Row],[Numeric Month]],$N$5:$N$11,$O$5:$O$11)</f>
        <v>Oct</v>
      </c>
      <c r="K1906" t="str">
        <f>_xlfn.XLOOKUP(Table6[[#This Row],[Loan Date]],$Q$5:$Q$152,$R$5:$R$152)</f>
        <v>Friday</v>
      </c>
      <c r="L1906" t="str">
        <f>_xlfn.XLOOKUP(Table6[[#This Row],[Loan Date]],$Q$5:$Q$152,$S$5:$S$152)</f>
        <v>Week 3</v>
      </c>
    </row>
    <row r="1907" spans="1:12" x14ac:dyDescent="0.2">
      <c r="A1907" s="1">
        <v>44848</v>
      </c>
      <c r="B1907" t="s">
        <v>107</v>
      </c>
      <c r="C1907" s="1">
        <v>44855</v>
      </c>
      <c r="D1907" t="s">
        <v>865</v>
      </c>
      <c r="E1907" t="s">
        <v>52</v>
      </c>
      <c r="F1907" t="s">
        <v>51</v>
      </c>
      <c r="G1907" t="s">
        <v>1</v>
      </c>
      <c r="H1907" t="s">
        <v>1282</v>
      </c>
      <c r="I1907">
        <f>MONTH(Table6[[#This Row],[Loan Date]])</f>
        <v>10</v>
      </c>
      <c r="J1907" t="str">
        <f>_xlfn.XLOOKUP(Table6[[#This Row],[Numeric Month]],$N$5:$N$11,$O$5:$O$11)</f>
        <v>Oct</v>
      </c>
      <c r="K1907" t="str">
        <f>_xlfn.XLOOKUP(Table6[[#This Row],[Loan Date]],$Q$5:$Q$152,$R$5:$R$152)</f>
        <v>Friday</v>
      </c>
      <c r="L1907" t="str">
        <f>_xlfn.XLOOKUP(Table6[[#This Row],[Loan Date]],$Q$5:$Q$152,$S$5:$S$152)</f>
        <v>Week 3</v>
      </c>
    </row>
    <row r="1908" spans="1:12" x14ac:dyDescent="0.2">
      <c r="A1908" s="1">
        <v>44848</v>
      </c>
      <c r="B1908" t="s">
        <v>7</v>
      </c>
      <c r="C1908" s="1">
        <v>44855</v>
      </c>
      <c r="D1908" t="s">
        <v>625</v>
      </c>
      <c r="E1908" t="s">
        <v>52</v>
      </c>
      <c r="F1908" t="s">
        <v>51</v>
      </c>
      <c r="G1908" t="s">
        <v>1</v>
      </c>
      <c r="H1908" t="s">
        <v>1282</v>
      </c>
      <c r="I1908">
        <f>MONTH(Table6[[#This Row],[Loan Date]])</f>
        <v>10</v>
      </c>
      <c r="J1908" t="str">
        <f>_xlfn.XLOOKUP(Table6[[#This Row],[Numeric Month]],$N$5:$N$11,$O$5:$O$11)</f>
        <v>Oct</v>
      </c>
      <c r="K1908" t="str">
        <f>_xlfn.XLOOKUP(Table6[[#This Row],[Loan Date]],$Q$5:$Q$152,$R$5:$R$152)</f>
        <v>Friday</v>
      </c>
      <c r="L1908" t="str">
        <f>_xlfn.XLOOKUP(Table6[[#This Row],[Loan Date]],$Q$5:$Q$152,$S$5:$S$152)</f>
        <v>Week 3</v>
      </c>
    </row>
    <row r="1909" spans="1:12" x14ac:dyDescent="0.2">
      <c r="A1909" s="1">
        <v>44848</v>
      </c>
      <c r="B1909" t="s">
        <v>7</v>
      </c>
      <c r="C1909" s="1">
        <v>44848</v>
      </c>
      <c r="D1909" t="s">
        <v>1491</v>
      </c>
      <c r="E1909" t="s">
        <v>23</v>
      </c>
      <c r="F1909" t="s">
        <v>23</v>
      </c>
      <c r="G1909" t="s">
        <v>20</v>
      </c>
      <c r="H1909" t="s">
        <v>1282</v>
      </c>
      <c r="I1909">
        <f>MONTH(Table6[[#This Row],[Loan Date]])</f>
        <v>10</v>
      </c>
      <c r="J1909" t="str">
        <f>_xlfn.XLOOKUP(Table6[[#This Row],[Numeric Month]],$N$5:$N$11,$O$5:$O$11)</f>
        <v>Oct</v>
      </c>
      <c r="K1909" t="str">
        <f>_xlfn.XLOOKUP(Table6[[#This Row],[Loan Date]],$Q$5:$Q$152,$R$5:$R$152)</f>
        <v>Friday</v>
      </c>
      <c r="L1909" t="str">
        <f>_xlfn.XLOOKUP(Table6[[#This Row],[Loan Date]],$Q$5:$Q$152,$S$5:$S$152)</f>
        <v>Week 3</v>
      </c>
    </row>
    <row r="1910" spans="1:12" x14ac:dyDescent="0.2">
      <c r="A1910" s="1">
        <v>44848</v>
      </c>
      <c r="B1910" t="s">
        <v>5</v>
      </c>
      <c r="C1910" s="1">
        <v>44848</v>
      </c>
      <c r="D1910" t="s">
        <v>910</v>
      </c>
      <c r="E1910" t="s">
        <v>37</v>
      </c>
      <c r="F1910" t="s">
        <v>37</v>
      </c>
      <c r="G1910" t="s">
        <v>20</v>
      </c>
      <c r="H1910" t="s">
        <v>1282</v>
      </c>
      <c r="I1910">
        <f>MONTH(Table6[[#This Row],[Loan Date]])</f>
        <v>10</v>
      </c>
      <c r="J1910" t="str">
        <f>_xlfn.XLOOKUP(Table6[[#This Row],[Numeric Month]],$N$5:$N$11,$O$5:$O$11)</f>
        <v>Oct</v>
      </c>
      <c r="K1910" t="str">
        <f>_xlfn.XLOOKUP(Table6[[#This Row],[Loan Date]],$Q$5:$Q$152,$R$5:$R$152)</f>
        <v>Friday</v>
      </c>
      <c r="L1910" t="str">
        <f>_xlfn.XLOOKUP(Table6[[#This Row],[Loan Date]],$Q$5:$Q$152,$S$5:$S$152)</f>
        <v>Week 3</v>
      </c>
    </row>
    <row r="1911" spans="1:12" x14ac:dyDescent="0.2">
      <c r="A1911" s="1">
        <v>44848</v>
      </c>
      <c r="B1911" t="s">
        <v>5</v>
      </c>
      <c r="C1911" s="1">
        <v>44848</v>
      </c>
      <c r="D1911" t="s">
        <v>911</v>
      </c>
      <c r="E1911" t="s">
        <v>37</v>
      </c>
      <c r="F1911" t="s">
        <v>37</v>
      </c>
      <c r="G1911" t="s">
        <v>20</v>
      </c>
      <c r="H1911" t="s">
        <v>1282</v>
      </c>
      <c r="I1911">
        <f>MONTH(Table6[[#This Row],[Loan Date]])</f>
        <v>10</v>
      </c>
      <c r="J1911" t="str">
        <f>_xlfn.XLOOKUP(Table6[[#This Row],[Numeric Month]],$N$5:$N$11,$O$5:$O$11)</f>
        <v>Oct</v>
      </c>
      <c r="K1911" t="str">
        <f>_xlfn.XLOOKUP(Table6[[#This Row],[Loan Date]],$Q$5:$Q$152,$R$5:$R$152)</f>
        <v>Friday</v>
      </c>
      <c r="L1911" t="str">
        <f>_xlfn.XLOOKUP(Table6[[#This Row],[Loan Date]],$Q$5:$Q$152,$S$5:$S$152)</f>
        <v>Week 3</v>
      </c>
    </row>
    <row r="1912" spans="1:12" x14ac:dyDescent="0.2">
      <c r="A1912" s="1">
        <v>44848</v>
      </c>
      <c r="B1912" t="s">
        <v>5</v>
      </c>
      <c r="C1912" s="1">
        <v>44848</v>
      </c>
      <c r="D1912" t="s">
        <v>258</v>
      </c>
      <c r="E1912" t="s">
        <v>21</v>
      </c>
      <c r="F1912" t="s">
        <v>21</v>
      </c>
      <c r="G1912" t="s">
        <v>20</v>
      </c>
      <c r="H1912" t="s">
        <v>1282</v>
      </c>
      <c r="I1912">
        <f>MONTH(Table6[[#This Row],[Loan Date]])</f>
        <v>10</v>
      </c>
      <c r="J1912" t="str">
        <f>_xlfn.XLOOKUP(Table6[[#This Row],[Numeric Month]],$N$5:$N$11,$O$5:$O$11)</f>
        <v>Oct</v>
      </c>
      <c r="K1912" t="str">
        <f>_xlfn.XLOOKUP(Table6[[#This Row],[Loan Date]],$Q$5:$Q$152,$R$5:$R$152)</f>
        <v>Friday</v>
      </c>
      <c r="L1912" t="str">
        <f>_xlfn.XLOOKUP(Table6[[#This Row],[Loan Date]],$Q$5:$Q$152,$S$5:$S$152)</f>
        <v>Week 3</v>
      </c>
    </row>
    <row r="1913" spans="1:12" x14ac:dyDescent="0.2">
      <c r="A1913" s="1">
        <v>44848</v>
      </c>
      <c r="B1913" t="s">
        <v>5</v>
      </c>
      <c r="C1913" s="1">
        <v>44855</v>
      </c>
      <c r="D1913" t="s">
        <v>1008</v>
      </c>
      <c r="E1913" t="s">
        <v>52</v>
      </c>
      <c r="F1913" t="s">
        <v>51</v>
      </c>
      <c r="G1913" t="s">
        <v>1</v>
      </c>
      <c r="H1913" t="s">
        <v>1282</v>
      </c>
      <c r="I1913">
        <f>MONTH(Table6[[#This Row],[Loan Date]])</f>
        <v>10</v>
      </c>
      <c r="J1913" t="str">
        <f>_xlfn.XLOOKUP(Table6[[#This Row],[Numeric Month]],$N$5:$N$11,$O$5:$O$11)</f>
        <v>Oct</v>
      </c>
      <c r="K1913" t="str">
        <f>_xlfn.XLOOKUP(Table6[[#This Row],[Loan Date]],$Q$5:$Q$152,$R$5:$R$152)</f>
        <v>Friday</v>
      </c>
      <c r="L1913" t="str">
        <f>_xlfn.XLOOKUP(Table6[[#This Row],[Loan Date]],$Q$5:$Q$152,$S$5:$S$152)</f>
        <v>Week 3</v>
      </c>
    </row>
    <row r="1914" spans="1:12" x14ac:dyDescent="0.2">
      <c r="A1914" s="1">
        <v>44848</v>
      </c>
      <c r="B1914" t="s">
        <v>7</v>
      </c>
      <c r="C1914" s="1">
        <v>44855</v>
      </c>
      <c r="D1914" t="s">
        <v>841</v>
      </c>
      <c r="E1914" t="s">
        <v>15</v>
      </c>
      <c r="F1914" t="s">
        <v>14</v>
      </c>
      <c r="G1914" t="s">
        <v>1</v>
      </c>
      <c r="H1914" t="s">
        <v>1282</v>
      </c>
      <c r="I1914">
        <f>MONTH(Table6[[#This Row],[Loan Date]])</f>
        <v>10</v>
      </c>
      <c r="J1914" t="str">
        <f>_xlfn.XLOOKUP(Table6[[#This Row],[Numeric Month]],$N$5:$N$11,$O$5:$O$11)</f>
        <v>Oct</v>
      </c>
      <c r="K1914" t="str">
        <f>_xlfn.XLOOKUP(Table6[[#This Row],[Loan Date]],$Q$5:$Q$152,$R$5:$R$152)</f>
        <v>Friday</v>
      </c>
      <c r="L1914" t="str">
        <f>_xlfn.XLOOKUP(Table6[[#This Row],[Loan Date]],$Q$5:$Q$152,$S$5:$S$152)</f>
        <v>Week 3</v>
      </c>
    </row>
    <row r="1915" spans="1:12" x14ac:dyDescent="0.2">
      <c r="A1915" s="1">
        <v>44848</v>
      </c>
      <c r="B1915" t="s">
        <v>5</v>
      </c>
      <c r="C1915" s="1">
        <v>44848</v>
      </c>
      <c r="D1915" t="s">
        <v>977</v>
      </c>
      <c r="E1915" t="s">
        <v>168</v>
      </c>
      <c r="F1915" t="s">
        <v>168</v>
      </c>
      <c r="G1915" t="s">
        <v>20</v>
      </c>
      <c r="H1915" t="s">
        <v>1282</v>
      </c>
      <c r="I1915">
        <f>MONTH(Table6[[#This Row],[Loan Date]])</f>
        <v>10</v>
      </c>
      <c r="J1915" t="str">
        <f>_xlfn.XLOOKUP(Table6[[#This Row],[Numeric Month]],$N$5:$N$11,$O$5:$O$11)</f>
        <v>Oct</v>
      </c>
      <c r="K1915" t="str">
        <f>_xlfn.XLOOKUP(Table6[[#This Row],[Loan Date]],$Q$5:$Q$152,$R$5:$R$152)</f>
        <v>Friday</v>
      </c>
      <c r="L1915" t="str">
        <f>_xlfn.XLOOKUP(Table6[[#This Row],[Loan Date]],$Q$5:$Q$152,$S$5:$S$152)</f>
        <v>Week 3</v>
      </c>
    </row>
    <row r="1916" spans="1:12" x14ac:dyDescent="0.2">
      <c r="A1916" s="1">
        <v>44848</v>
      </c>
      <c r="B1916" t="s">
        <v>5</v>
      </c>
      <c r="C1916" s="1">
        <v>44862</v>
      </c>
      <c r="D1916" t="s">
        <v>1490</v>
      </c>
      <c r="E1916" t="s">
        <v>3</v>
      </c>
      <c r="F1916" t="s">
        <v>2</v>
      </c>
      <c r="G1916" t="s">
        <v>1</v>
      </c>
      <c r="H1916" t="s">
        <v>1282</v>
      </c>
      <c r="I1916">
        <f>MONTH(Table6[[#This Row],[Loan Date]])</f>
        <v>10</v>
      </c>
      <c r="J1916" t="str">
        <f>_xlfn.XLOOKUP(Table6[[#This Row],[Numeric Month]],$N$5:$N$11,$O$5:$O$11)</f>
        <v>Oct</v>
      </c>
      <c r="K1916" t="str">
        <f>_xlfn.XLOOKUP(Table6[[#This Row],[Loan Date]],$Q$5:$Q$152,$R$5:$R$152)</f>
        <v>Friday</v>
      </c>
      <c r="L1916" t="str">
        <f>_xlfn.XLOOKUP(Table6[[#This Row],[Loan Date]],$Q$5:$Q$152,$S$5:$S$152)</f>
        <v>Week 3</v>
      </c>
    </row>
    <row r="1917" spans="1:12" x14ac:dyDescent="0.2">
      <c r="A1917" s="1">
        <v>44848</v>
      </c>
      <c r="B1917" t="s">
        <v>5</v>
      </c>
      <c r="C1917" s="1">
        <v>44855</v>
      </c>
      <c r="D1917" t="s">
        <v>1489</v>
      </c>
      <c r="E1917" t="s">
        <v>204</v>
      </c>
      <c r="F1917" t="s">
        <v>2</v>
      </c>
      <c r="G1917" t="s">
        <v>1</v>
      </c>
      <c r="H1917" t="s">
        <v>1282</v>
      </c>
      <c r="I1917">
        <f>MONTH(Table6[[#This Row],[Loan Date]])</f>
        <v>10</v>
      </c>
      <c r="J1917" t="str">
        <f>_xlfn.XLOOKUP(Table6[[#This Row],[Numeric Month]],$N$5:$N$11,$O$5:$O$11)</f>
        <v>Oct</v>
      </c>
      <c r="K1917" t="str">
        <f>_xlfn.XLOOKUP(Table6[[#This Row],[Loan Date]],$Q$5:$Q$152,$R$5:$R$152)</f>
        <v>Friday</v>
      </c>
      <c r="L1917" t="str">
        <f>_xlfn.XLOOKUP(Table6[[#This Row],[Loan Date]],$Q$5:$Q$152,$S$5:$S$152)</f>
        <v>Week 3</v>
      </c>
    </row>
    <row r="1918" spans="1:12" x14ac:dyDescent="0.2">
      <c r="A1918" s="1">
        <v>44848</v>
      </c>
      <c r="B1918" t="s">
        <v>7</v>
      </c>
      <c r="C1918" s="1">
        <v>44848</v>
      </c>
      <c r="D1918" t="s">
        <v>1448</v>
      </c>
      <c r="E1918" t="s">
        <v>23</v>
      </c>
      <c r="F1918" t="s">
        <v>23</v>
      </c>
      <c r="G1918" t="s">
        <v>20</v>
      </c>
      <c r="H1918" t="s">
        <v>1282</v>
      </c>
      <c r="I1918">
        <f>MONTH(Table6[[#This Row],[Loan Date]])</f>
        <v>10</v>
      </c>
      <c r="J1918" t="str">
        <f>_xlfn.XLOOKUP(Table6[[#This Row],[Numeric Month]],$N$5:$N$11,$O$5:$O$11)</f>
        <v>Oct</v>
      </c>
      <c r="K1918" t="str">
        <f>_xlfn.XLOOKUP(Table6[[#This Row],[Loan Date]],$Q$5:$Q$152,$R$5:$R$152)</f>
        <v>Friday</v>
      </c>
      <c r="L1918" t="str">
        <f>_xlfn.XLOOKUP(Table6[[#This Row],[Loan Date]],$Q$5:$Q$152,$S$5:$S$152)</f>
        <v>Week 3</v>
      </c>
    </row>
    <row r="1919" spans="1:12" x14ac:dyDescent="0.2">
      <c r="A1919" s="1">
        <v>44848</v>
      </c>
      <c r="B1919" t="s">
        <v>7</v>
      </c>
      <c r="C1919" s="1">
        <v>44855</v>
      </c>
      <c r="D1919" t="s">
        <v>607</v>
      </c>
      <c r="E1919" t="s">
        <v>52</v>
      </c>
      <c r="F1919" t="s">
        <v>51</v>
      </c>
      <c r="G1919" t="s">
        <v>1</v>
      </c>
      <c r="H1919" t="s">
        <v>1282</v>
      </c>
      <c r="I1919">
        <f>MONTH(Table6[[#This Row],[Loan Date]])</f>
        <v>10</v>
      </c>
      <c r="J1919" t="str">
        <f>_xlfn.XLOOKUP(Table6[[#This Row],[Numeric Month]],$N$5:$N$11,$O$5:$O$11)</f>
        <v>Oct</v>
      </c>
      <c r="K1919" t="str">
        <f>_xlfn.XLOOKUP(Table6[[#This Row],[Loan Date]],$Q$5:$Q$152,$R$5:$R$152)</f>
        <v>Friday</v>
      </c>
      <c r="L1919" t="str">
        <f>_xlfn.XLOOKUP(Table6[[#This Row],[Loan Date]],$Q$5:$Q$152,$S$5:$S$152)</f>
        <v>Week 3</v>
      </c>
    </row>
    <row r="1920" spans="1:12" x14ac:dyDescent="0.2">
      <c r="A1920" s="1">
        <v>44848</v>
      </c>
      <c r="B1920" t="s">
        <v>7</v>
      </c>
      <c r="C1920" s="1">
        <v>44848</v>
      </c>
      <c r="D1920" t="s">
        <v>681</v>
      </c>
      <c r="E1920" t="s">
        <v>23</v>
      </c>
      <c r="F1920" t="s">
        <v>23</v>
      </c>
      <c r="G1920" t="s">
        <v>20</v>
      </c>
      <c r="H1920" t="s">
        <v>1282</v>
      </c>
      <c r="I1920">
        <f>MONTH(Table6[[#This Row],[Loan Date]])</f>
        <v>10</v>
      </c>
      <c r="J1920" t="str">
        <f>_xlfn.XLOOKUP(Table6[[#This Row],[Numeric Month]],$N$5:$N$11,$O$5:$O$11)</f>
        <v>Oct</v>
      </c>
      <c r="K1920" t="str">
        <f>_xlfn.XLOOKUP(Table6[[#This Row],[Loan Date]],$Q$5:$Q$152,$R$5:$R$152)</f>
        <v>Friday</v>
      </c>
      <c r="L1920" t="str">
        <f>_xlfn.XLOOKUP(Table6[[#This Row],[Loan Date]],$Q$5:$Q$152,$S$5:$S$152)</f>
        <v>Week 3</v>
      </c>
    </row>
    <row r="1921" spans="1:12" x14ac:dyDescent="0.2">
      <c r="A1921" s="1">
        <v>44848</v>
      </c>
      <c r="B1921" t="s">
        <v>7</v>
      </c>
      <c r="C1921" s="1">
        <v>44848</v>
      </c>
      <c r="D1921" t="s">
        <v>310</v>
      </c>
      <c r="E1921" t="s">
        <v>21</v>
      </c>
      <c r="F1921" t="s">
        <v>21</v>
      </c>
      <c r="G1921" t="s">
        <v>20</v>
      </c>
      <c r="H1921" t="s">
        <v>1282</v>
      </c>
      <c r="I1921">
        <f>MONTH(Table6[[#This Row],[Loan Date]])</f>
        <v>10</v>
      </c>
      <c r="J1921" t="str">
        <f>_xlfn.XLOOKUP(Table6[[#This Row],[Numeric Month]],$N$5:$N$11,$O$5:$O$11)</f>
        <v>Oct</v>
      </c>
      <c r="K1921" t="str">
        <f>_xlfn.XLOOKUP(Table6[[#This Row],[Loan Date]],$Q$5:$Q$152,$R$5:$R$152)</f>
        <v>Friday</v>
      </c>
      <c r="L1921" t="str">
        <f>_xlfn.XLOOKUP(Table6[[#This Row],[Loan Date]],$Q$5:$Q$152,$S$5:$S$152)</f>
        <v>Week 3</v>
      </c>
    </row>
    <row r="1922" spans="1:12" x14ac:dyDescent="0.2">
      <c r="A1922" s="1">
        <v>44848</v>
      </c>
      <c r="B1922" t="s">
        <v>7</v>
      </c>
      <c r="C1922" s="1">
        <v>44862</v>
      </c>
      <c r="D1922" t="s">
        <v>209</v>
      </c>
      <c r="E1922" t="s">
        <v>9</v>
      </c>
      <c r="F1922" t="s">
        <v>8</v>
      </c>
      <c r="G1922" t="s">
        <v>1</v>
      </c>
      <c r="H1922" t="s">
        <v>1282</v>
      </c>
      <c r="I1922">
        <f>MONTH(Table6[[#This Row],[Loan Date]])</f>
        <v>10</v>
      </c>
      <c r="J1922" t="str">
        <f>_xlfn.XLOOKUP(Table6[[#This Row],[Numeric Month]],$N$5:$N$11,$O$5:$O$11)</f>
        <v>Oct</v>
      </c>
      <c r="K1922" t="str">
        <f>_xlfn.XLOOKUP(Table6[[#This Row],[Loan Date]],$Q$5:$Q$152,$R$5:$R$152)</f>
        <v>Friday</v>
      </c>
      <c r="L1922" t="str">
        <f>_xlfn.XLOOKUP(Table6[[#This Row],[Loan Date]],$Q$5:$Q$152,$S$5:$S$152)</f>
        <v>Week 3</v>
      </c>
    </row>
    <row r="1923" spans="1:12" x14ac:dyDescent="0.2">
      <c r="A1923" s="1">
        <v>44848</v>
      </c>
      <c r="B1923" t="s">
        <v>7</v>
      </c>
      <c r="C1923" s="1">
        <v>44848</v>
      </c>
      <c r="D1923" t="s">
        <v>30</v>
      </c>
      <c r="E1923" t="s">
        <v>23</v>
      </c>
      <c r="F1923" t="s">
        <v>23</v>
      </c>
      <c r="G1923" t="s">
        <v>20</v>
      </c>
      <c r="H1923" t="s">
        <v>1282</v>
      </c>
      <c r="I1923">
        <f>MONTH(Table6[[#This Row],[Loan Date]])</f>
        <v>10</v>
      </c>
      <c r="J1923" t="str">
        <f>_xlfn.XLOOKUP(Table6[[#This Row],[Numeric Month]],$N$5:$N$11,$O$5:$O$11)</f>
        <v>Oct</v>
      </c>
      <c r="K1923" t="str">
        <f>_xlfn.XLOOKUP(Table6[[#This Row],[Loan Date]],$Q$5:$Q$152,$R$5:$R$152)</f>
        <v>Friday</v>
      </c>
      <c r="L1923" t="str">
        <f>_xlfn.XLOOKUP(Table6[[#This Row],[Loan Date]],$Q$5:$Q$152,$S$5:$S$152)</f>
        <v>Week 3</v>
      </c>
    </row>
    <row r="1924" spans="1:12" x14ac:dyDescent="0.2">
      <c r="A1924" s="1">
        <v>44848</v>
      </c>
      <c r="B1924" t="s">
        <v>7</v>
      </c>
      <c r="C1924" s="1">
        <v>44848</v>
      </c>
      <c r="D1924" t="s">
        <v>172</v>
      </c>
      <c r="E1924" t="s">
        <v>21</v>
      </c>
      <c r="F1924" t="s">
        <v>21</v>
      </c>
      <c r="G1924" t="s">
        <v>20</v>
      </c>
      <c r="H1924" t="s">
        <v>1282</v>
      </c>
      <c r="I1924">
        <f>MONTH(Table6[[#This Row],[Loan Date]])</f>
        <v>10</v>
      </c>
      <c r="J1924" t="str">
        <f>_xlfn.XLOOKUP(Table6[[#This Row],[Numeric Month]],$N$5:$N$11,$O$5:$O$11)</f>
        <v>Oct</v>
      </c>
      <c r="K1924" t="str">
        <f>_xlfn.XLOOKUP(Table6[[#This Row],[Loan Date]],$Q$5:$Q$152,$R$5:$R$152)</f>
        <v>Friday</v>
      </c>
      <c r="L1924" t="str">
        <f>_xlfn.XLOOKUP(Table6[[#This Row],[Loan Date]],$Q$5:$Q$152,$S$5:$S$152)</f>
        <v>Week 3</v>
      </c>
    </row>
    <row r="1925" spans="1:12" x14ac:dyDescent="0.2">
      <c r="A1925" s="1">
        <v>44848</v>
      </c>
      <c r="B1925" t="s">
        <v>5</v>
      </c>
      <c r="C1925" s="1">
        <v>44862</v>
      </c>
      <c r="D1925" t="s">
        <v>779</v>
      </c>
      <c r="E1925" t="s">
        <v>3</v>
      </c>
      <c r="F1925" t="s">
        <v>2</v>
      </c>
      <c r="G1925" t="s">
        <v>1</v>
      </c>
      <c r="H1925" t="s">
        <v>1282</v>
      </c>
      <c r="I1925">
        <f>MONTH(Table6[[#This Row],[Loan Date]])</f>
        <v>10</v>
      </c>
      <c r="J1925" t="str">
        <f>_xlfn.XLOOKUP(Table6[[#This Row],[Numeric Month]],$N$5:$N$11,$O$5:$O$11)</f>
        <v>Oct</v>
      </c>
      <c r="K1925" t="str">
        <f>_xlfn.XLOOKUP(Table6[[#This Row],[Loan Date]],$Q$5:$Q$152,$R$5:$R$152)</f>
        <v>Friday</v>
      </c>
      <c r="L1925" t="str">
        <f>_xlfn.XLOOKUP(Table6[[#This Row],[Loan Date]],$Q$5:$Q$152,$S$5:$S$152)</f>
        <v>Week 3</v>
      </c>
    </row>
    <row r="1926" spans="1:12" x14ac:dyDescent="0.2">
      <c r="A1926" s="1">
        <v>44848</v>
      </c>
      <c r="B1926" t="s">
        <v>7</v>
      </c>
      <c r="C1926" s="1">
        <v>44848</v>
      </c>
      <c r="D1926" t="s">
        <v>151</v>
      </c>
      <c r="E1926" t="s">
        <v>148</v>
      </c>
      <c r="F1926" t="s">
        <v>147</v>
      </c>
      <c r="G1926" t="s">
        <v>20</v>
      </c>
      <c r="H1926" t="s">
        <v>1282</v>
      </c>
      <c r="I1926">
        <f>MONTH(Table6[[#This Row],[Loan Date]])</f>
        <v>10</v>
      </c>
      <c r="J1926" t="str">
        <f>_xlfn.XLOOKUP(Table6[[#This Row],[Numeric Month]],$N$5:$N$11,$O$5:$O$11)</f>
        <v>Oct</v>
      </c>
      <c r="K1926" t="str">
        <f>_xlfn.XLOOKUP(Table6[[#This Row],[Loan Date]],$Q$5:$Q$152,$R$5:$R$152)</f>
        <v>Friday</v>
      </c>
      <c r="L1926" t="str">
        <f>_xlfn.XLOOKUP(Table6[[#This Row],[Loan Date]],$Q$5:$Q$152,$S$5:$S$152)</f>
        <v>Week 3</v>
      </c>
    </row>
    <row r="1927" spans="1:12" x14ac:dyDescent="0.2">
      <c r="A1927" s="1">
        <v>44848</v>
      </c>
      <c r="B1927" t="s">
        <v>7</v>
      </c>
      <c r="C1927" s="1">
        <v>44848</v>
      </c>
      <c r="D1927" t="s">
        <v>917</v>
      </c>
      <c r="E1927" t="s">
        <v>37</v>
      </c>
      <c r="F1927" t="s">
        <v>37</v>
      </c>
      <c r="G1927" t="s">
        <v>20</v>
      </c>
      <c r="H1927" t="s">
        <v>1282</v>
      </c>
      <c r="I1927">
        <f>MONTH(Table6[[#This Row],[Loan Date]])</f>
        <v>10</v>
      </c>
      <c r="J1927" t="str">
        <f>_xlfn.XLOOKUP(Table6[[#This Row],[Numeric Month]],$N$5:$N$11,$O$5:$O$11)</f>
        <v>Oct</v>
      </c>
      <c r="K1927" t="str">
        <f>_xlfn.XLOOKUP(Table6[[#This Row],[Loan Date]],$Q$5:$Q$152,$R$5:$R$152)</f>
        <v>Friday</v>
      </c>
      <c r="L1927" t="str">
        <f>_xlfn.XLOOKUP(Table6[[#This Row],[Loan Date]],$Q$5:$Q$152,$S$5:$S$152)</f>
        <v>Week 3</v>
      </c>
    </row>
    <row r="1928" spans="1:12" x14ac:dyDescent="0.2">
      <c r="A1928" s="1">
        <v>44848</v>
      </c>
      <c r="B1928" t="s">
        <v>7</v>
      </c>
      <c r="C1928" s="1">
        <v>44848</v>
      </c>
      <c r="D1928" t="s">
        <v>116</v>
      </c>
      <c r="E1928" t="s">
        <v>23</v>
      </c>
      <c r="F1928" t="s">
        <v>23</v>
      </c>
      <c r="G1928" t="s">
        <v>20</v>
      </c>
      <c r="H1928" t="s">
        <v>1282</v>
      </c>
      <c r="I1928">
        <f>MONTH(Table6[[#This Row],[Loan Date]])</f>
        <v>10</v>
      </c>
      <c r="J1928" t="str">
        <f>_xlfn.XLOOKUP(Table6[[#This Row],[Numeric Month]],$N$5:$N$11,$O$5:$O$11)</f>
        <v>Oct</v>
      </c>
      <c r="K1928" t="str">
        <f>_xlfn.XLOOKUP(Table6[[#This Row],[Loan Date]],$Q$5:$Q$152,$R$5:$R$152)</f>
        <v>Friday</v>
      </c>
      <c r="L1928" t="str">
        <f>_xlfn.XLOOKUP(Table6[[#This Row],[Loan Date]],$Q$5:$Q$152,$S$5:$S$152)</f>
        <v>Week 3</v>
      </c>
    </row>
    <row r="1929" spans="1:12" x14ac:dyDescent="0.2">
      <c r="A1929" s="1">
        <v>44848</v>
      </c>
      <c r="B1929" t="s">
        <v>7</v>
      </c>
      <c r="C1929" s="1">
        <v>44848</v>
      </c>
      <c r="D1929" t="s">
        <v>27</v>
      </c>
      <c r="E1929" t="s">
        <v>21</v>
      </c>
      <c r="F1929" t="s">
        <v>21</v>
      </c>
      <c r="G1929" t="s">
        <v>20</v>
      </c>
      <c r="H1929" t="s">
        <v>1282</v>
      </c>
      <c r="I1929">
        <f>MONTH(Table6[[#This Row],[Loan Date]])</f>
        <v>10</v>
      </c>
      <c r="J1929" t="str">
        <f>_xlfn.XLOOKUP(Table6[[#This Row],[Numeric Month]],$N$5:$N$11,$O$5:$O$11)</f>
        <v>Oct</v>
      </c>
      <c r="K1929" t="str">
        <f>_xlfn.XLOOKUP(Table6[[#This Row],[Loan Date]],$Q$5:$Q$152,$R$5:$R$152)</f>
        <v>Friday</v>
      </c>
      <c r="L1929" t="str">
        <f>_xlfn.XLOOKUP(Table6[[#This Row],[Loan Date]],$Q$5:$Q$152,$S$5:$S$152)</f>
        <v>Week 3</v>
      </c>
    </row>
    <row r="1930" spans="1:12" x14ac:dyDescent="0.2">
      <c r="A1930" s="1">
        <v>44849</v>
      </c>
      <c r="B1930" t="s">
        <v>7</v>
      </c>
      <c r="C1930" s="1">
        <v>44856</v>
      </c>
      <c r="D1930" t="s">
        <v>510</v>
      </c>
      <c r="E1930" t="s">
        <v>52</v>
      </c>
      <c r="F1930" t="s">
        <v>51</v>
      </c>
      <c r="G1930" t="s">
        <v>1</v>
      </c>
      <c r="H1930" t="s">
        <v>1282</v>
      </c>
      <c r="I1930">
        <f>MONTH(Table6[[#This Row],[Loan Date]])</f>
        <v>10</v>
      </c>
      <c r="J1930" t="str">
        <f>_xlfn.XLOOKUP(Table6[[#This Row],[Numeric Month]],$N$5:$N$11,$O$5:$O$11)</f>
        <v>Oct</v>
      </c>
      <c r="K1930" t="str">
        <f>_xlfn.XLOOKUP(Table6[[#This Row],[Loan Date]],$Q$5:$Q$152,$R$5:$R$152)</f>
        <v>Saturday</v>
      </c>
      <c r="L1930" t="str">
        <f>_xlfn.XLOOKUP(Table6[[#This Row],[Loan Date]],$Q$5:$Q$152,$S$5:$S$152)</f>
        <v>Week 3</v>
      </c>
    </row>
    <row r="1931" spans="1:12" x14ac:dyDescent="0.2">
      <c r="A1931" s="1">
        <v>44849</v>
      </c>
      <c r="B1931" t="s">
        <v>7</v>
      </c>
      <c r="C1931" s="1">
        <v>44849</v>
      </c>
      <c r="D1931" t="s">
        <v>299</v>
      </c>
      <c r="E1931" t="s">
        <v>23</v>
      </c>
      <c r="F1931" t="s">
        <v>23</v>
      </c>
      <c r="G1931" t="s">
        <v>20</v>
      </c>
      <c r="H1931" t="s">
        <v>1282</v>
      </c>
      <c r="I1931">
        <f>MONTH(Table6[[#This Row],[Loan Date]])</f>
        <v>10</v>
      </c>
      <c r="J1931" t="str">
        <f>_xlfn.XLOOKUP(Table6[[#This Row],[Numeric Month]],$N$5:$N$11,$O$5:$O$11)</f>
        <v>Oct</v>
      </c>
      <c r="K1931" t="str">
        <f>_xlfn.XLOOKUP(Table6[[#This Row],[Loan Date]],$Q$5:$Q$152,$R$5:$R$152)</f>
        <v>Saturday</v>
      </c>
      <c r="L1931" t="str">
        <f>_xlfn.XLOOKUP(Table6[[#This Row],[Loan Date]],$Q$5:$Q$152,$S$5:$S$152)</f>
        <v>Week 3</v>
      </c>
    </row>
    <row r="1932" spans="1:12" x14ac:dyDescent="0.2">
      <c r="A1932" s="1">
        <v>44849</v>
      </c>
      <c r="B1932" t="s">
        <v>7</v>
      </c>
      <c r="C1932" s="1">
        <v>44849</v>
      </c>
      <c r="D1932" t="s">
        <v>947</v>
      </c>
      <c r="E1932" t="s">
        <v>37</v>
      </c>
      <c r="F1932" t="s">
        <v>37</v>
      </c>
      <c r="G1932" t="s">
        <v>20</v>
      </c>
      <c r="H1932" t="s">
        <v>1282</v>
      </c>
      <c r="I1932">
        <f>MONTH(Table6[[#This Row],[Loan Date]])</f>
        <v>10</v>
      </c>
      <c r="J1932" t="str">
        <f>_xlfn.XLOOKUP(Table6[[#This Row],[Numeric Month]],$N$5:$N$11,$O$5:$O$11)</f>
        <v>Oct</v>
      </c>
      <c r="K1932" t="str">
        <f>_xlfn.XLOOKUP(Table6[[#This Row],[Loan Date]],$Q$5:$Q$152,$R$5:$R$152)</f>
        <v>Saturday</v>
      </c>
      <c r="L1932" t="str">
        <f>_xlfn.XLOOKUP(Table6[[#This Row],[Loan Date]],$Q$5:$Q$152,$S$5:$S$152)</f>
        <v>Week 3</v>
      </c>
    </row>
    <row r="1933" spans="1:12" x14ac:dyDescent="0.2">
      <c r="A1933" s="1">
        <v>44849</v>
      </c>
      <c r="B1933" t="s">
        <v>7</v>
      </c>
      <c r="C1933" s="1">
        <v>44856</v>
      </c>
      <c r="D1933" t="s">
        <v>528</v>
      </c>
      <c r="E1933" t="s">
        <v>52</v>
      </c>
      <c r="F1933" t="s">
        <v>51</v>
      </c>
      <c r="G1933" t="s">
        <v>1</v>
      </c>
      <c r="H1933" t="s">
        <v>1282</v>
      </c>
      <c r="I1933">
        <f>MONTH(Table6[[#This Row],[Loan Date]])</f>
        <v>10</v>
      </c>
      <c r="J1933" t="str">
        <f>_xlfn.XLOOKUP(Table6[[#This Row],[Numeric Month]],$N$5:$N$11,$O$5:$O$11)</f>
        <v>Oct</v>
      </c>
      <c r="K1933" t="str">
        <f>_xlfn.XLOOKUP(Table6[[#This Row],[Loan Date]],$Q$5:$Q$152,$R$5:$R$152)</f>
        <v>Saturday</v>
      </c>
      <c r="L1933" t="str">
        <f>_xlfn.XLOOKUP(Table6[[#This Row],[Loan Date]],$Q$5:$Q$152,$S$5:$S$152)</f>
        <v>Week 3</v>
      </c>
    </row>
    <row r="1934" spans="1:12" x14ac:dyDescent="0.2">
      <c r="A1934" s="1">
        <v>44849</v>
      </c>
      <c r="B1934" t="s">
        <v>7</v>
      </c>
      <c r="C1934" s="1">
        <v>44856</v>
      </c>
      <c r="D1934" t="s">
        <v>963</v>
      </c>
      <c r="E1934" t="s">
        <v>52</v>
      </c>
      <c r="F1934" t="s">
        <v>51</v>
      </c>
      <c r="G1934" t="s">
        <v>1</v>
      </c>
      <c r="H1934" t="s">
        <v>1282</v>
      </c>
      <c r="I1934">
        <f>MONTH(Table6[[#This Row],[Loan Date]])</f>
        <v>10</v>
      </c>
      <c r="J1934" t="str">
        <f>_xlfn.XLOOKUP(Table6[[#This Row],[Numeric Month]],$N$5:$N$11,$O$5:$O$11)</f>
        <v>Oct</v>
      </c>
      <c r="K1934" t="str">
        <f>_xlfn.XLOOKUP(Table6[[#This Row],[Loan Date]],$Q$5:$Q$152,$R$5:$R$152)</f>
        <v>Saturday</v>
      </c>
      <c r="L1934" t="str">
        <f>_xlfn.XLOOKUP(Table6[[#This Row],[Loan Date]],$Q$5:$Q$152,$S$5:$S$152)</f>
        <v>Week 3</v>
      </c>
    </row>
    <row r="1935" spans="1:12" x14ac:dyDescent="0.2">
      <c r="A1935" s="1">
        <v>44849</v>
      </c>
      <c r="B1935" t="s">
        <v>7</v>
      </c>
      <c r="C1935" s="1">
        <v>44849</v>
      </c>
      <c r="D1935" t="s">
        <v>77</v>
      </c>
      <c r="E1935" t="s">
        <v>23</v>
      </c>
      <c r="F1935" t="s">
        <v>23</v>
      </c>
      <c r="G1935" t="s">
        <v>20</v>
      </c>
      <c r="H1935" t="s">
        <v>1282</v>
      </c>
      <c r="I1935">
        <f>MONTH(Table6[[#This Row],[Loan Date]])</f>
        <v>10</v>
      </c>
      <c r="J1935" t="str">
        <f>_xlfn.XLOOKUP(Table6[[#This Row],[Numeric Month]],$N$5:$N$11,$O$5:$O$11)</f>
        <v>Oct</v>
      </c>
      <c r="K1935" t="str">
        <f>_xlfn.XLOOKUP(Table6[[#This Row],[Loan Date]],$Q$5:$Q$152,$R$5:$R$152)</f>
        <v>Saturday</v>
      </c>
      <c r="L1935" t="str">
        <f>_xlfn.XLOOKUP(Table6[[#This Row],[Loan Date]],$Q$5:$Q$152,$S$5:$S$152)</f>
        <v>Week 3</v>
      </c>
    </row>
    <row r="1936" spans="1:12" x14ac:dyDescent="0.2">
      <c r="A1936" s="1">
        <v>44849</v>
      </c>
      <c r="B1936" t="s">
        <v>7</v>
      </c>
      <c r="C1936" s="1">
        <v>44849</v>
      </c>
      <c r="D1936" t="s">
        <v>227</v>
      </c>
      <c r="E1936" t="s">
        <v>49</v>
      </c>
      <c r="F1936" t="s">
        <v>49</v>
      </c>
      <c r="G1936" t="s">
        <v>20</v>
      </c>
      <c r="H1936" t="s">
        <v>1282</v>
      </c>
      <c r="I1936">
        <f>MONTH(Table6[[#This Row],[Loan Date]])</f>
        <v>10</v>
      </c>
      <c r="J1936" t="str">
        <f>_xlfn.XLOOKUP(Table6[[#This Row],[Numeric Month]],$N$5:$N$11,$O$5:$O$11)</f>
        <v>Oct</v>
      </c>
      <c r="K1936" t="str">
        <f>_xlfn.XLOOKUP(Table6[[#This Row],[Loan Date]],$Q$5:$Q$152,$R$5:$R$152)</f>
        <v>Saturday</v>
      </c>
      <c r="L1936" t="str">
        <f>_xlfn.XLOOKUP(Table6[[#This Row],[Loan Date]],$Q$5:$Q$152,$S$5:$S$152)</f>
        <v>Week 3</v>
      </c>
    </row>
    <row r="1937" spans="1:12" x14ac:dyDescent="0.2">
      <c r="A1937" s="1">
        <v>44849</v>
      </c>
      <c r="B1937" t="s">
        <v>7</v>
      </c>
      <c r="C1937" s="1">
        <v>44856</v>
      </c>
      <c r="D1937" t="s">
        <v>1402</v>
      </c>
      <c r="E1937" t="s">
        <v>52</v>
      </c>
      <c r="F1937" t="s">
        <v>51</v>
      </c>
      <c r="G1937" t="s">
        <v>1</v>
      </c>
      <c r="H1937" t="s">
        <v>1282</v>
      </c>
      <c r="I1937">
        <f>MONTH(Table6[[#This Row],[Loan Date]])</f>
        <v>10</v>
      </c>
      <c r="J1937" t="str">
        <f>_xlfn.XLOOKUP(Table6[[#This Row],[Numeric Month]],$N$5:$N$11,$O$5:$O$11)</f>
        <v>Oct</v>
      </c>
      <c r="K1937" t="str">
        <f>_xlfn.XLOOKUP(Table6[[#This Row],[Loan Date]],$Q$5:$Q$152,$R$5:$R$152)</f>
        <v>Saturday</v>
      </c>
      <c r="L1937" t="str">
        <f>_xlfn.XLOOKUP(Table6[[#This Row],[Loan Date]],$Q$5:$Q$152,$S$5:$S$152)</f>
        <v>Week 3</v>
      </c>
    </row>
    <row r="1938" spans="1:12" x14ac:dyDescent="0.2">
      <c r="A1938" s="1">
        <v>44850</v>
      </c>
      <c r="B1938" t="s">
        <v>5</v>
      </c>
      <c r="C1938" s="1">
        <v>44850</v>
      </c>
      <c r="D1938" t="s">
        <v>1355</v>
      </c>
      <c r="E1938" t="s">
        <v>65</v>
      </c>
      <c r="F1938" t="s">
        <v>65</v>
      </c>
      <c r="G1938" t="s">
        <v>20</v>
      </c>
      <c r="H1938" t="s">
        <v>1282</v>
      </c>
      <c r="I1938">
        <f>MONTH(Table6[[#This Row],[Loan Date]])</f>
        <v>10</v>
      </c>
      <c r="J1938" t="str">
        <f>_xlfn.XLOOKUP(Table6[[#This Row],[Numeric Month]],$N$5:$N$11,$O$5:$O$11)</f>
        <v>Oct</v>
      </c>
      <c r="K1938" t="str">
        <f>_xlfn.XLOOKUP(Table6[[#This Row],[Loan Date]],$Q$5:$Q$152,$R$5:$R$152)</f>
        <v>Sunday</v>
      </c>
      <c r="L1938" t="str">
        <f>_xlfn.XLOOKUP(Table6[[#This Row],[Loan Date]],$Q$5:$Q$152,$S$5:$S$152)</f>
        <v>Week 3</v>
      </c>
    </row>
    <row r="1939" spans="1:12" x14ac:dyDescent="0.2">
      <c r="A1939" s="1">
        <v>44850</v>
      </c>
      <c r="B1939" t="s">
        <v>5</v>
      </c>
      <c r="C1939" s="1">
        <v>44850</v>
      </c>
      <c r="D1939" t="s">
        <v>26</v>
      </c>
      <c r="E1939" t="s">
        <v>23</v>
      </c>
      <c r="F1939" t="s">
        <v>23</v>
      </c>
      <c r="G1939" t="s">
        <v>20</v>
      </c>
      <c r="H1939" t="s">
        <v>1282</v>
      </c>
      <c r="I1939">
        <f>MONTH(Table6[[#This Row],[Loan Date]])</f>
        <v>10</v>
      </c>
      <c r="J1939" t="str">
        <f>_xlfn.XLOOKUP(Table6[[#This Row],[Numeric Month]],$N$5:$N$11,$O$5:$O$11)</f>
        <v>Oct</v>
      </c>
      <c r="K1939" t="str">
        <f>_xlfn.XLOOKUP(Table6[[#This Row],[Loan Date]],$Q$5:$Q$152,$R$5:$R$152)</f>
        <v>Sunday</v>
      </c>
      <c r="L1939" t="str">
        <f>_xlfn.XLOOKUP(Table6[[#This Row],[Loan Date]],$Q$5:$Q$152,$S$5:$S$152)</f>
        <v>Week 3</v>
      </c>
    </row>
    <row r="1940" spans="1:12" x14ac:dyDescent="0.2">
      <c r="A1940" s="1">
        <v>44850</v>
      </c>
      <c r="B1940" t="s">
        <v>5</v>
      </c>
      <c r="C1940" s="1">
        <v>44850</v>
      </c>
      <c r="D1940" t="s">
        <v>1363</v>
      </c>
      <c r="E1940" t="s">
        <v>168</v>
      </c>
      <c r="F1940" t="s">
        <v>168</v>
      </c>
      <c r="G1940" t="s">
        <v>20</v>
      </c>
      <c r="H1940" t="s">
        <v>1282</v>
      </c>
      <c r="I1940">
        <f>MONTH(Table6[[#This Row],[Loan Date]])</f>
        <v>10</v>
      </c>
      <c r="J1940" t="str">
        <f>_xlfn.XLOOKUP(Table6[[#This Row],[Numeric Month]],$N$5:$N$11,$O$5:$O$11)</f>
        <v>Oct</v>
      </c>
      <c r="K1940" t="str">
        <f>_xlfn.XLOOKUP(Table6[[#This Row],[Loan Date]],$Q$5:$Q$152,$R$5:$R$152)</f>
        <v>Sunday</v>
      </c>
      <c r="L1940" t="str">
        <f>_xlfn.XLOOKUP(Table6[[#This Row],[Loan Date]],$Q$5:$Q$152,$S$5:$S$152)</f>
        <v>Week 3</v>
      </c>
    </row>
    <row r="1941" spans="1:12" x14ac:dyDescent="0.2">
      <c r="A1941" s="1">
        <v>44850</v>
      </c>
      <c r="B1941" t="s">
        <v>5</v>
      </c>
      <c r="C1941" s="1">
        <v>44850</v>
      </c>
      <c r="D1941" t="s">
        <v>127</v>
      </c>
      <c r="E1941" t="s">
        <v>21</v>
      </c>
      <c r="F1941" t="s">
        <v>21</v>
      </c>
      <c r="G1941" t="s">
        <v>20</v>
      </c>
      <c r="H1941" t="s">
        <v>1282</v>
      </c>
      <c r="I1941">
        <f>MONTH(Table6[[#This Row],[Loan Date]])</f>
        <v>10</v>
      </c>
      <c r="J1941" t="str">
        <f>_xlfn.XLOOKUP(Table6[[#This Row],[Numeric Month]],$N$5:$N$11,$O$5:$O$11)</f>
        <v>Oct</v>
      </c>
      <c r="K1941" t="str">
        <f>_xlfn.XLOOKUP(Table6[[#This Row],[Loan Date]],$Q$5:$Q$152,$R$5:$R$152)</f>
        <v>Sunday</v>
      </c>
      <c r="L1941" t="str">
        <f>_xlfn.XLOOKUP(Table6[[#This Row],[Loan Date]],$Q$5:$Q$152,$S$5:$S$152)</f>
        <v>Week 3</v>
      </c>
    </row>
    <row r="1942" spans="1:12" x14ac:dyDescent="0.2">
      <c r="A1942" s="1">
        <v>44851</v>
      </c>
      <c r="B1942" t="s">
        <v>107</v>
      </c>
      <c r="C1942" s="1">
        <v>44858</v>
      </c>
      <c r="D1942" t="s">
        <v>397</v>
      </c>
      <c r="E1942" t="s">
        <v>9</v>
      </c>
      <c r="F1942" t="s">
        <v>8</v>
      </c>
      <c r="G1942" t="s">
        <v>1</v>
      </c>
      <c r="H1942" t="s">
        <v>1282</v>
      </c>
      <c r="I1942">
        <f>MONTH(Table6[[#This Row],[Loan Date]])</f>
        <v>10</v>
      </c>
      <c r="J1942" t="str">
        <f>_xlfn.XLOOKUP(Table6[[#This Row],[Numeric Month]],$N$5:$N$11,$O$5:$O$11)</f>
        <v>Oct</v>
      </c>
      <c r="K1942" t="str">
        <f>_xlfn.XLOOKUP(Table6[[#This Row],[Loan Date]],$Q$5:$Q$152,$R$5:$R$152)</f>
        <v>Monday</v>
      </c>
      <c r="L1942" t="str">
        <f>_xlfn.XLOOKUP(Table6[[#This Row],[Loan Date]],$Q$5:$Q$152,$S$5:$S$152)</f>
        <v>Week 4</v>
      </c>
    </row>
    <row r="1943" spans="1:12" x14ac:dyDescent="0.2">
      <c r="A1943" s="1">
        <v>44851</v>
      </c>
      <c r="B1943" t="s">
        <v>5</v>
      </c>
      <c r="C1943" s="1">
        <v>44858</v>
      </c>
      <c r="D1943" t="s">
        <v>281</v>
      </c>
      <c r="E1943" t="s">
        <v>52</v>
      </c>
      <c r="F1943" t="s">
        <v>51</v>
      </c>
      <c r="G1943" t="s">
        <v>1</v>
      </c>
      <c r="H1943" t="s">
        <v>1282</v>
      </c>
      <c r="I1943">
        <f>MONTH(Table6[[#This Row],[Loan Date]])</f>
        <v>10</v>
      </c>
      <c r="J1943" t="str">
        <f>_xlfn.XLOOKUP(Table6[[#This Row],[Numeric Month]],$N$5:$N$11,$O$5:$O$11)</f>
        <v>Oct</v>
      </c>
      <c r="K1943" t="str">
        <f>_xlfn.XLOOKUP(Table6[[#This Row],[Loan Date]],$Q$5:$Q$152,$R$5:$R$152)</f>
        <v>Monday</v>
      </c>
      <c r="L1943" t="str">
        <f>_xlfn.XLOOKUP(Table6[[#This Row],[Loan Date]],$Q$5:$Q$152,$S$5:$S$152)</f>
        <v>Week 4</v>
      </c>
    </row>
    <row r="1944" spans="1:12" x14ac:dyDescent="0.2">
      <c r="A1944" s="1">
        <v>44851</v>
      </c>
      <c r="B1944" t="s">
        <v>5</v>
      </c>
      <c r="C1944" s="1">
        <v>44851</v>
      </c>
      <c r="D1944" t="s">
        <v>910</v>
      </c>
      <c r="E1944" t="s">
        <v>37</v>
      </c>
      <c r="F1944" t="s">
        <v>37</v>
      </c>
      <c r="G1944" t="s">
        <v>20</v>
      </c>
      <c r="H1944" t="s">
        <v>1282</v>
      </c>
      <c r="I1944">
        <f>MONTH(Table6[[#This Row],[Loan Date]])</f>
        <v>10</v>
      </c>
      <c r="J1944" t="str">
        <f>_xlfn.XLOOKUP(Table6[[#This Row],[Numeric Month]],$N$5:$N$11,$O$5:$O$11)</f>
        <v>Oct</v>
      </c>
      <c r="K1944" t="str">
        <f>_xlfn.XLOOKUP(Table6[[#This Row],[Loan Date]],$Q$5:$Q$152,$R$5:$R$152)</f>
        <v>Monday</v>
      </c>
      <c r="L1944" t="str">
        <f>_xlfn.XLOOKUP(Table6[[#This Row],[Loan Date]],$Q$5:$Q$152,$S$5:$S$152)</f>
        <v>Week 4</v>
      </c>
    </row>
    <row r="1945" spans="1:12" x14ac:dyDescent="0.2">
      <c r="A1945" s="1">
        <v>44851</v>
      </c>
      <c r="B1945" t="s">
        <v>5</v>
      </c>
      <c r="C1945" s="1">
        <v>44851</v>
      </c>
      <c r="D1945" t="s">
        <v>30</v>
      </c>
      <c r="E1945" t="s">
        <v>23</v>
      </c>
      <c r="F1945" t="s">
        <v>23</v>
      </c>
      <c r="G1945" t="s">
        <v>20</v>
      </c>
      <c r="H1945" t="s">
        <v>1282</v>
      </c>
      <c r="I1945">
        <f>MONTH(Table6[[#This Row],[Loan Date]])</f>
        <v>10</v>
      </c>
      <c r="J1945" t="str">
        <f>_xlfn.XLOOKUP(Table6[[#This Row],[Numeric Month]],$N$5:$N$11,$O$5:$O$11)</f>
        <v>Oct</v>
      </c>
      <c r="K1945" t="str">
        <f>_xlfn.XLOOKUP(Table6[[#This Row],[Loan Date]],$Q$5:$Q$152,$R$5:$R$152)</f>
        <v>Monday</v>
      </c>
      <c r="L1945" t="str">
        <f>_xlfn.XLOOKUP(Table6[[#This Row],[Loan Date]],$Q$5:$Q$152,$S$5:$S$152)</f>
        <v>Week 4</v>
      </c>
    </row>
    <row r="1946" spans="1:12" x14ac:dyDescent="0.2">
      <c r="A1946" s="1">
        <v>44851</v>
      </c>
      <c r="B1946" t="s">
        <v>5</v>
      </c>
      <c r="C1946" s="1">
        <v>44851</v>
      </c>
      <c r="D1946" t="s">
        <v>270</v>
      </c>
      <c r="E1946" t="s">
        <v>168</v>
      </c>
      <c r="F1946" t="s">
        <v>168</v>
      </c>
      <c r="G1946" t="s">
        <v>20</v>
      </c>
      <c r="H1946" t="s">
        <v>1282</v>
      </c>
      <c r="I1946">
        <f>MONTH(Table6[[#This Row],[Loan Date]])</f>
        <v>10</v>
      </c>
      <c r="J1946" t="str">
        <f>_xlfn.XLOOKUP(Table6[[#This Row],[Numeric Month]],$N$5:$N$11,$O$5:$O$11)</f>
        <v>Oct</v>
      </c>
      <c r="K1946" t="str">
        <f>_xlfn.XLOOKUP(Table6[[#This Row],[Loan Date]],$Q$5:$Q$152,$R$5:$R$152)</f>
        <v>Monday</v>
      </c>
      <c r="L1946" t="str">
        <f>_xlfn.XLOOKUP(Table6[[#This Row],[Loan Date]],$Q$5:$Q$152,$S$5:$S$152)</f>
        <v>Week 4</v>
      </c>
    </row>
    <row r="1947" spans="1:12" x14ac:dyDescent="0.2">
      <c r="A1947" s="1">
        <v>44851</v>
      </c>
      <c r="B1947" t="s">
        <v>5</v>
      </c>
      <c r="C1947" s="1">
        <v>44851</v>
      </c>
      <c r="D1947" t="s">
        <v>27</v>
      </c>
      <c r="E1947" t="s">
        <v>21</v>
      </c>
      <c r="F1947" t="s">
        <v>21</v>
      </c>
      <c r="G1947" t="s">
        <v>20</v>
      </c>
      <c r="H1947" t="s">
        <v>1282</v>
      </c>
      <c r="I1947">
        <f>MONTH(Table6[[#This Row],[Loan Date]])</f>
        <v>10</v>
      </c>
      <c r="J1947" t="str">
        <f>_xlfn.XLOOKUP(Table6[[#This Row],[Numeric Month]],$N$5:$N$11,$O$5:$O$11)</f>
        <v>Oct</v>
      </c>
      <c r="K1947" t="str">
        <f>_xlfn.XLOOKUP(Table6[[#This Row],[Loan Date]],$Q$5:$Q$152,$R$5:$R$152)</f>
        <v>Monday</v>
      </c>
      <c r="L1947" t="str">
        <f>_xlfn.XLOOKUP(Table6[[#This Row],[Loan Date]],$Q$5:$Q$152,$S$5:$S$152)</f>
        <v>Week 4</v>
      </c>
    </row>
    <row r="1948" spans="1:12" x14ac:dyDescent="0.2">
      <c r="A1948" s="1">
        <v>44851</v>
      </c>
      <c r="B1948" t="s">
        <v>5</v>
      </c>
      <c r="C1948" s="1">
        <v>44851</v>
      </c>
      <c r="D1948" t="s">
        <v>721</v>
      </c>
      <c r="E1948" t="s">
        <v>122</v>
      </c>
      <c r="F1948" t="s">
        <v>122</v>
      </c>
      <c r="G1948" t="s">
        <v>11</v>
      </c>
      <c r="H1948" t="s">
        <v>1282</v>
      </c>
      <c r="I1948">
        <f>MONTH(Table6[[#This Row],[Loan Date]])</f>
        <v>10</v>
      </c>
      <c r="J1948" t="str">
        <f>_xlfn.XLOOKUP(Table6[[#This Row],[Numeric Month]],$N$5:$N$11,$O$5:$O$11)</f>
        <v>Oct</v>
      </c>
      <c r="K1948" t="str">
        <f>_xlfn.XLOOKUP(Table6[[#This Row],[Loan Date]],$Q$5:$Q$152,$R$5:$R$152)</f>
        <v>Monday</v>
      </c>
      <c r="L1948" t="str">
        <f>_xlfn.XLOOKUP(Table6[[#This Row],[Loan Date]],$Q$5:$Q$152,$S$5:$S$152)</f>
        <v>Week 4</v>
      </c>
    </row>
    <row r="1949" spans="1:12" x14ac:dyDescent="0.2">
      <c r="A1949" s="1">
        <v>44851</v>
      </c>
      <c r="B1949" t="s">
        <v>5</v>
      </c>
      <c r="C1949" s="1">
        <v>44858</v>
      </c>
      <c r="D1949" t="s">
        <v>1095</v>
      </c>
      <c r="E1949" t="s">
        <v>52</v>
      </c>
      <c r="F1949" t="s">
        <v>51</v>
      </c>
      <c r="G1949" t="s">
        <v>1</v>
      </c>
      <c r="H1949" t="s">
        <v>1282</v>
      </c>
      <c r="I1949">
        <f>MONTH(Table6[[#This Row],[Loan Date]])</f>
        <v>10</v>
      </c>
      <c r="J1949" t="str">
        <f>_xlfn.XLOOKUP(Table6[[#This Row],[Numeric Month]],$N$5:$N$11,$O$5:$O$11)</f>
        <v>Oct</v>
      </c>
      <c r="K1949" t="str">
        <f>_xlfn.XLOOKUP(Table6[[#This Row],[Loan Date]],$Q$5:$Q$152,$R$5:$R$152)</f>
        <v>Monday</v>
      </c>
      <c r="L1949" t="str">
        <f>_xlfn.XLOOKUP(Table6[[#This Row],[Loan Date]],$Q$5:$Q$152,$S$5:$S$152)</f>
        <v>Week 4</v>
      </c>
    </row>
    <row r="1950" spans="1:12" x14ac:dyDescent="0.2">
      <c r="A1950" s="1">
        <v>44851</v>
      </c>
      <c r="B1950" t="s">
        <v>5</v>
      </c>
      <c r="C1950" s="1">
        <v>44865</v>
      </c>
      <c r="D1950" t="s">
        <v>528</v>
      </c>
      <c r="E1950" t="s">
        <v>52</v>
      </c>
      <c r="F1950" t="s">
        <v>51</v>
      </c>
      <c r="G1950" t="s">
        <v>1</v>
      </c>
      <c r="H1950" t="s">
        <v>1282</v>
      </c>
      <c r="I1950">
        <f>MONTH(Table6[[#This Row],[Loan Date]])</f>
        <v>10</v>
      </c>
      <c r="J1950" t="str">
        <f>_xlfn.XLOOKUP(Table6[[#This Row],[Numeric Month]],$N$5:$N$11,$O$5:$O$11)</f>
        <v>Oct</v>
      </c>
      <c r="K1950" t="str">
        <f>_xlfn.XLOOKUP(Table6[[#This Row],[Loan Date]],$Q$5:$Q$152,$R$5:$R$152)</f>
        <v>Monday</v>
      </c>
      <c r="L1950" t="str">
        <f>_xlfn.XLOOKUP(Table6[[#This Row],[Loan Date]],$Q$5:$Q$152,$S$5:$S$152)</f>
        <v>Week 4</v>
      </c>
    </row>
    <row r="1951" spans="1:12" x14ac:dyDescent="0.2">
      <c r="A1951" s="1">
        <v>44851</v>
      </c>
      <c r="B1951" t="s">
        <v>5</v>
      </c>
      <c r="C1951" s="1">
        <v>44851</v>
      </c>
      <c r="D1951" t="s">
        <v>384</v>
      </c>
      <c r="E1951" t="s">
        <v>23</v>
      </c>
      <c r="F1951" t="s">
        <v>23</v>
      </c>
      <c r="G1951" t="s">
        <v>20</v>
      </c>
      <c r="H1951" t="s">
        <v>1282</v>
      </c>
      <c r="I1951">
        <f>MONTH(Table6[[#This Row],[Loan Date]])</f>
        <v>10</v>
      </c>
      <c r="J1951" t="str">
        <f>_xlfn.XLOOKUP(Table6[[#This Row],[Numeric Month]],$N$5:$N$11,$O$5:$O$11)</f>
        <v>Oct</v>
      </c>
      <c r="K1951" t="str">
        <f>_xlfn.XLOOKUP(Table6[[#This Row],[Loan Date]],$Q$5:$Q$152,$R$5:$R$152)</f>
        <v>Monday</v>
      </c>
      <c r="L1951" t="str">
        <f>_xlfn.XLOOKUP(Table6[[#This Row],[Loan Date]],$Q$5:$Q$152,$S$5:$S$152)</f>
        <v>Week 4</v>
      </c>
    </row>
    <row r="1952" spans="1:12" x14ac:dyDescent="0.2">
      <c r="A1952" s="1">
        <v>44851</v>
      </c>
      <c r="B1952" t="s">
        <v>7</v>
      </c>
      <c r="C1952" s="1">
        <v>44851</v>
      </c>
      <c r="D1952" t="s">
        <v>681</v>
      </c>
      <c r="E1952" t="s">
        <v>23</v>
      </c>
      <c r="F1952" t="s">
        <v>23</v>
      </c>
      <c r="G1952" t="s">
        <v>20</v>
      </c>
      <c r="H1952" t="s">
        <v>1282</v>
      </c>
      <c r="I1952">
        <f>MONTH(Table6[[#This Row],[Loan Date]])</f>
        <v>10</v>
      </c>
      <c r="J1952" t="str">
        <f>_xlfn.XLOOKUP(Table6[[#This Row],[Numeric Month]],$N$5:$N$11,$O$5:$O$11)</f>
        <v>Oct</v>
      </c>
      <c r="K1952" t="str">
        <f>_xlfn.XLOOKUP(Table6[[#This Row],[Loan Date]],$Q$5:$Q$152,$R$5:$R$152)</f>
        <v>Monday</v>
      </c>
      <c r="L1952" t="str">
        <f>_xlfn.XLOOKUP(Table6[[#This Row],[Loan Date]],$Q$5:$Q$152,$S$5:$S$152)</f>
        <v>Week 4</v>
      </c>
    </row>
    <row r="1953" spans="1:12" x14ac:dyDescent="0.2">
      <c r="A1953" s="1">
        <v>44851</v>
      </c>
      <c r="B1953" t="s">
        <v>7</v>
      </c>
      <c r="C1953" s="1">
        <v>44851</v>
      </c>
      <c r="D1953" t="s">
        <v>310</v>
      </c>
      <c r="E1953" t="s">
        <v>21</v>
      </c>
      <c r="F1953" t="s">
        <v>21</v>
      </c>
      <c r="G1953" t="s">
        <v>20</v>
      </c>
      <c r="H1953" t="s">
        <v>1282</v>
      </c>
      <c r="I1953">
        <f>MONTH(Table6[[#This Row],[Loan Date]])</f>
        <v>10</v>
      </c>
      <c r="J1953" t="str">
        <f>_xlfn.XLOOKUP(Table6[[#This Row],[Numeric Month]],$N$5:$N$11,$O$5:$O$11)</f>
        <v>Oct</v>
      </c>
      <c r="K1953" t="str">
        <f>_xlfn.XLOOKUP(Table6[[#This Row],[Loan Date]],$Q$5:$Q$152,$R$5:$R$152)</f>
        <v>Monday</v>
      </c>
      <c r="L1953" t="str">
        <f>_xlfn.XLOOKUP(Table6[[#This Row],[Loan Date]],$Q$5:$Q$152,$S$5:$S$152)</f>
        <v>Week 4</v>
      </c>
    </row>
    <row r="1954" spans="1:12" x14ac:dyDescent="0.2">
      <c r="A1954" s="1">
        <v>44851</v>
      </c>
      <c r="B1954" t="s">
        <v>7</v>
      </c>
      <c r="C1954" s="1">
        <v>44851</v>
      </c>
      <c r="D1954" t="s">
        <v>911</v>
      </c>
      <c r="E1954" t="s">
        <v>37</v>
      </c>
      <c r="F1954" t="s">
        <v>37</v>
      </c>
      <c r="G1954" t="s">
        <v>20</v>
      </c>
      <c r="H1954" t="s">
        <v>1282</v>
      </c>
      <c r="I1954">
        <f>MONTH(Table6[[#This Row],[Loan Date]])</f>
        <v>10</v>
      </c>
      <c r="J1954" t="str">
        <f>_xlfn.XLOOKUP(Table6[[#This Row],[Numeric Month]],$N$5:$N$11,$O$5:$O$11)</f>
        <v>Oct</v>
      </c>
      <c r="K1954" t="str">
        <f>_xlfn.XLOOKUP(Table6[[#This Row],[Loan Date]],$Q$5:$Q$152,$R$5:$R$152)</f>
        <v>Monday</v>
      </c>
      <c r="L1954" t="str">
        <f>_xlfn.XLOOKUP(Table6[[#This Row],[Loan Date]],$Q$5:$Q$152,$S$5:$S$152)</f>
        <v>Week 4</v>
      </c>
    </row>
    <row r="1955" spans="1:12" x14ac:dyDescent="0.2">
      <c r="A1955" s="1">
        <v>44851</v>
      </c>
      <c r="B1955" t="s">
        <v>5</v>
      </c>
      <c r="C1955" s="1">
        <v>44851</v>
      </c>
      <c r="D1955" t="s">
        <v>171</v>
      </c>
      <c r="E1955" t="s">
        <v>23</v>
      </c>
      <c r="F1955" t="s">
        <v>23</v>
      </c>
      <c r="G1955" t="s">
        <v>20</v>
      </c>
      <c r="H1955" t="s">
        <v>1282</v>
      </c>
      <c r="I1955">
        <f>MONTH(Table6[[#This Row],[Loan Date]])</f>
        <v>10</v>
      </c>
      <c r="J1955" t="str">
        <f>_xlfn.XLOOKUP(Table6[[#This Row],[Numeric Month]],$N$5:$N$11,$O$5:$O$11)</f>
        <v>Oct</v>
      </c>
      <c r="K1955" t="str">
        <f>_xlfn.XLOOKUP(Table6[[#This Row],[Loan Date]],$Q$5:$Q$152,$R$5:$R$152)</f>
        <v>Monday</v>
      </c>
      <c r="L1955" t="str">
        <f>_xlfn.XLOOKUP(Table6[[#This Row],[Loan Date]],$Q$5:$Q$152,$S$5:$S$152)</f>
        <v>Week 4</v>
      </c>
    </row>
    <row r="1956" spans="1:12" x14ac:dyDescent="0.2">
      <c r="A1956" s="1">
        <v>44851</v>
      </c>
      <c r="B1956" t="s">
        <v>5</v>
      </c>
      <c r="C1956" s="1">
        <v>44851</v>
      </c>
      <c r="D1956" t="s">
        <v>952</v>
      </c>
      <c r="E1956" t="s">
        <v>37</v>
      </c>
      <c r="F1956" t="s">
        <v>37</v>
      </c>
      <c r="G1956" t="s">
        <v>20</v>
      </c>
      <c r="H1956" t="s">
        <v>1282</v>
      </c>
      <c r="I1956">
        <f>MONTH(Table6[[#This Row],[Loan Date]])</f>
        <v>10</v>
      </c>
      <c r="J1956" t="str">
        <f>_xlfn.XLOOKUP(Table6[[#This Row],[Numeric Month]],$N$5:$N$11,$O$5:$O$11)</f>
        <v>Oct</v>
      </c>
      <c r="K1956" t="str">
        <f>_xlfn.XLOOKUP(Table6[[#This Row],[Loan Date]],$Q$5:$Q$152,$R$5:$R$152)</f>
        <v>Monday</v>
      </c>
      <c r="L1956" t="str">
        <f>_xlfn.XLOOKUP(Table6[[#This Row],[Loan Date]],$Q$5:$Q$152,$S$5:$S$152)</f>
        <v>Week 4</v>
      </c>
    </row>
    <row r="1957" spans="1:12" x14ac:dyDescent="0.2">
      <c r="A1957" s="1">
        <v>44851</v>
      </c>
      <c r="B1957" t="s">
        <v>5</v>
      </c>
      <c r="C1957" s="1">
        <v>44851</v>
      </c>
      <c r="D1957" t="s">
        <v>610</v>
      </c>
      <c r="E1957" t="s">
        <v>21</v>
      </c>
      <c r="F1957" t="s">
        <v>21</v>
      </c>
      <c r="G1957" t="s">
        <v>20</v>
      </c>
      <c r="H1957" t="s">
        <v>1282</v>
      </c>
      <c r="I1957">
        <f>MONTH(Table6[[#This Row],[Loan Date]])</f>
        <v>10</v>
      </c>
      <c r="J1957" t="str">
        <f>_xlfn.XLOOKUP(Table6[[#This Row],[Numeric Month]],$N$5:$N$11,$O$5:$O$11)</f>
        <v>Oct</v>
      </c>
      <c r="K1957" t="str">
        <f>_xlfn.XLOOKUP(Table6[[#This Row],[Loan Date]],$Q$5:$Q$152,$R$5:$R$152)</f>
        <v>Monday</v>
      </c>
      <c r="L1957" t="str">
        <f>_xlfn.XLOOKUP(Table6[[#This Row],[Loan Date]],$Q$5:$Q$152,$S$5:$S$152)</f>
        <v>Week 4</v>
      </c>
    </row>
    <row r="1958" spans="1:12" x14ac:dyDescent="0.2">
      <c r="A1958" s="1">
        <v>44851</v>
      </c>
      <c r="B1958" t="s">
        <v>5</v>
      </c>
      <c r="C1958" s="1">
        <v>44851</v>
      </c>
      <c r="D1958" t="s">
        <v>1451</v>
      </c>
      <c r="E1958" t="s">
        <v>23</v>
      </c>
      <c r="F1958" t="s">
        <v>23</v>
      </c>
      <c r="G1958" t="s">
        <v>20</v>
      </c>
      <c r="H1958" t="s">
        <v>1282</v>
      </c>
      <c r="I1958">
        <f>MONTH(Table6[[#This Row],[Loan Date]])</f>
        <v>10</v>
      </c>
      <c r="J1958" t="str">
        <f>_xlfn.XLOOKUP(Table6[[#This Row],[Numeric Month]],$N$5:$N$11,$O$5:$O$11)</f>
        <v>Oct</v>
      </c>
      <c r="K1958" t="str">
        <f>_xlfn.XLOOKUP(Table6[[#This Row],[Loan Date]],$Q$5:$Q$152,$R$5:$R$152)</f>
        <v>Monday</v>
      </c>
      <c r="L1958" t="str">
        <f>_xlfn.XLOOKUP(Table6[[#This Row],[Loan Date]],$Q$5:$Q$152,$S$5:$S$152)</f>
        <v>Week 4</v>
      </c>
    </row>
    <row r="1959" spans="1:12" x14ac:dyDescent="0.2">
      <c r="A1959" s="1">
        <v>44851</v>
      </c>
      <c r="B1959" t="s">
        <v>7</v>
      </c>
      <c r="C1959" s="1">
        <v>44851</v>
      </c>
      <c r="D1959" t="s">
        <v>171</v>
      </c>
      <c r="E1959" t="s">
        <v>23</v>
      </c>
      <c r="F1959" t="s">
        <v>23</v>
      </c>
      <c r="G1959" t="s">
        <v>20</v>
      </c>
      <c r="H1959" t="s">
        <v>1282</v>
      </c>
      <c r="I1959">
        <f>MONTH(Table6[[#This Row],[Loan Date]])</f>
        <v>10</v>
      </c>
      <c r="J1959" t="str">
        <f>_xlfn.XLOOKUP(Table6[[#This Row],[Numeric Month]],$N$5:$N$11,$O$5:$O$11)</f>
        <v>Oct</v>
      </c>
      <c r="K1959" t="str">
        <f>_xlfn.XLOOKUP(Table6[[#This Row],[Loan Date]],$Q$5:$Q$152,$R$5:$R$152)</f>
        <v>Monday</v>
      </c>
      <c r="L1959" t="str">
        <f>_xlfn.XLOOKUP(Table6[[#This Row],[Loan Date]],$Q$5:$Q$152,$S$5:$S$152)</f>
        <v>Week 4</v>
      </c>
    </row>
    <row r="1960" spans="1:12" x14ac:dyDescent="0.2">
      <c r="A1960" s="1">
        <v>44851</v>
      </c>
      <c r="B1960" t="s">
        <v>7</v>
      </c>
      <c r="C1960" s="1">
        <v>44851</v>
      </c>
      <c r="D1960" t="s">
        <v>610</v>
      </c>
      <c r="E1960" t="s">
        <v>21</v>
      </c>
      <c r="F1960" t="s">
        <v>21</v>
      </c>
      <c r="G1960" t="s">
        <v>20</v>
      </c>
      <c r="H1960" t="s">
        <v>1282</v>
      </c>
      <c r="I1960">
        <f>MONTH(Table6[[#This Row],[Loan Date]])</f>
        <v>10</v>
      </c>
      <c r="J1960" t="str">
        <f>_xlfn.XLOOKUP(Table6[[#This Row],[Numeric Month]],$N$5:$N$11,$O$5:$O$11)</f>
        <v>Oct</v>
      </c>
      <c r="K1960" t="str">
        <f>_xlfn.XLOOKUP(Table6[[#This Row],[Loan Date]],$Q$5:$Q$152,$R$5:$R$152)</f>
        <v>Monday</v>
      </c>
      <c r="L1960" t="str">
        <f>_xlfn.XLOOKUP(Table6[[#This Row],[Loan Date]],$Q$5:$Q$152,$S$5:$S$152)</f>
        <v>Week 4</v>
      </c>
    </row>
    <row r="1961" spans="1:12" x14ac:dyDescent="0.2">
      <c r="A1961" s="1">
        <v>44851</v>
      </c>
      <c r="B1961" t="s">
        <v>5</v>
      </c>
      <c r="C1961" s="1">
        <v>44858</v>
      </c>
      <c r="D1961" t="s">
        <v>1325</v>
      </c>
      <c r="E1961" t="s">
        <v>52</v>
      </c>
      <c r="F1961" t="s">
        <v>51</v>
      </c>
      <c r="G1961" t="s">
        <v>1</v>
      </c>
      <c r="H1961" t="s">
        <v>1282</v>
      </c>
      <c r="I1961">
        <f>MONTH(Table6[[#This Row],[Loan Date]])</f>
        <v>10</v>
      </c>
      <c r="J1961" t="str">
        <f>_xlfn.XLOOKUP(Table6[[#This Row],[Numeric Month]],$N$5:$N$11,$O$5:$O$11)</f>
        <v>Oct</v>
      </c>
      <c r="K1961" t="str">
        <f>_xlfn.XLOOKUP(Table6[[#This Row],[Loan Date]],$Q$5:$Q$152,$R$5:$R$152)</f>
        <v>Monday</v>
      </c>
      <c r="L1961" t="str">
        <f>_xlfn.XLOOKUP(Table6[[#This Row],[Loan Date]],$Q$5:$Q$152,$S$5:$S$152)</f>
        <v>Week 4</v>
      </c>
    </row>
    <row r="1962" spans="1:12" x14ac:dyDescent="0.2">
      <c r="A1962" s="1">
        <v>44851</v>
      </c>
      <c r="B1962" t="s">
        <v>7</v>
      </c>
      <c r="C1962" s="1">
        <v>44851</v>
      </c>
      <c r="D1962" t="s">
        <v>1448</v>
      </c>
      <c r="E1962" t="s">
        <v>23</v>
      </c>
      <c r="F1962" t="s">
        <v>23</v>
      </c>
      <c r="G1962" t="s">
        <v>20</v>
      </c>
      <c r="H1962" t="s">
        <v>1282</v>
      </c>
      <c r="I1962">
        <f>MONTH(Table6[[#This Row],[Loan Date]])</f>
        <v>10</v>
      </c>
      <c r="J1962" t="str">
        <f>_xlfn.XLOOKUP(Table6[[#This Row],[Numeric Month]],$N$5:$N$11,$O$5:$O$11)</f>
        <v>Oct</v>
      </c>
      <c r="K1962" t="str">
        <f>_xlfn.XLOOKUP(Table6[[#This Row],[Loan Date]],$Q$5:$Q$152,$R$5:$R$152)</f>
        <v>Monday</v>
      </c>
      <c r="L1962" t="str">
        <f>_xlfn.XLOOKUP(Table6[[#This Row],[Loan Date]],$Q$5:$Q$152,$S$5:$S$152)</f>
        <v>Week 4</v>
      </c>
    </row>
    <row r="1963" spans="1:12" x14ac:dyDescent="0.2">
      <c r="A1963" s="1">
        <v>44851</v>
      </c>
      <c r="B1963" t="s">
        <v>7</v>
      </c>
      <c r="C1963" s="1">
        <v>44858</v>
      </c>
      <c r="D1963" t="s">
        <v>612</v>
      </c>
      <c r="E1963" t="s">
        <v>52</v>
      </c>
      <c r="F1963" t="s">
        <v>51</v>
      </c>
      <c r="G1963" t="s">
        <v>1</v>
      </c>
      <c r="H1963" t="s">
        <v>1282</v>
      </c>
      <c r="I1963">
        <f>MONTH(Table6[[#This Row],[Loan Date]])</f>
        <v>10</v>
      </c>
      <c r="J1963" t="str">
        <f>_xlfn.XLOOKUP(Table6[[#This Row],[Numeric Month]],$N$5:$N$11,$O$5:$O$11)</f>
        <v>Oct</v>
      </c>
      <c r="K1963" t="str">
        <f>_xlfn.XLOOKUP(Table6[[#This Row],[Loan Date]],$Q$5:$Q$152,$R$5:$R$152)</f>
        <v>Monday</v>
      </c>
      <c r="L1963" t="str">
        <f>_xlfn.XLOOKUP(Table6[[#This Row],[Loan Date]],$Q$5:$Q$152,$S$5:$S$152)</f>
        <v>Week 4</v>
      </c>
    </row>
    <row r="1964" spans="1:12" x14ac:dyDescent="0.2">
      <c r="A1964" s="1">
        <v>44851</v>
      </c>
      <c r="B1964" t="s">
        <v>7</v>
      </c>
      <c r="C1964" s="1">
        <v>44851</v>
      </c>
      <c r="D1964" t="s">
        <v>163</v>
      </c>
      <c r="E1964" t="s">
        <v>162</v>
      </c>
      <c r="F1964" t="s">
        <v>162</v>
      </c>
      <c r="G1964" t="s">
        <v>11</v>
      </c>
      <c r="H1964" t="s">
        <v>1282</v>
      </c>
      <c r="I1964">
        <f>MONTH(Table6[[#This Row],[Loan Date]])</f>
        <v>10</v>
      </c>
      <c r="J1964" t="str">
        <f>_xlfn.XLOOKUP(Table6[[#This Row],[Numeric Month]],$N$5:$N$11,$O$5:$O$11)</f>
        <v>Oct</v>
      </c>
      <c r="K1964" t="str">
        <f>_xlfn.XLOOKUP(Table6[[#This Row],[Loan Date]],$Q$5:$Q$152,$R$5:$R$152)</f>
        <v>Monday</v>
      </c>
      <c r="L1964" t="str">
        <f>_xlfn.XLOOKUP(Table6[[#This Row],[Loan Date]],$Q$5:$Q$152,$S$5:$S$152)</f>
        <v>Week 4</v>
      </c>
    </row>
    <row r="1965" spans="1:12" x14ac:dyDescent="0.2">
      <c r="A1965" s="1">
        <v>44851</v>
      </c>
      <c r="B1965" t="s">
        <v>7</v>
      </c>
      <c r="C1965" s="1">
        <v>44851</v>
      </c>
      <c r="D1965" t="s">
        <v>977</v>
      </c>
      <c r="E1965" t="s">
        <v>168</v>
      </c>
      <c r="F1965" t="s">
        <v>168</v>
      </c>
      <c r="G1965" t="s">
        <v>20</v>
      </c>
      <c r="H1965" t="s">
        <v>1282</v>
      </c>
      <c r="I1965">
        <f>MONTH(Table6[[#This Row],[Loan Date]])</f>
        <v>10</v>
      </c>
      <c r="J1965" t="str">
        <f>_xlfn.XLOOKUP(Table6[[#This Row],[Numeric Month]],$N$5:$N$11,$O$5:$O$11)</f>
        <v>Oct</v>
      </c>
      <c r="K1965" t="str">
        <f>_xlfn.XLOOKUP(Table6[[#This Row],[Loan Date]],$Q$5:$Q$152,$R$5:$R$152)</f>
        <v>Monday</v>
      </c>
      <c r="L1965" t="str">
        <f>_xlfn.XLOOKUP(Table6[[#This Row],[Loan Date]],$Q$5:$Q$152,$S$5:$S$152)</f>
        <v>Week 4</v>
      </c>
    </row>
    <row r="1966" spans="1:12" x14ac:dyDescent="0.2">
      <c r="A1966" s="1">
        <v>44851</v>
      </c>
      <c r="B1966" t="s">
        <v>7</v>
      </c>
      <c r="C1966" s="1">
        <v>44851</v>
      </c>
      <c r="D1966" t="s">
        <v>116</v>
      </c>
      <c r="E1966" t="s">
        <v>23</v>
      </c>
      <c r="F1966" t="s">
        <v>23</v>
      </c>
      <c r="G1966" t="s">
        <v>20</v>
      </c>
      <c r="H1966" t="s">
        <v>1282</v>
      </c>
      <c r="I1966">
        <f>MONTH(Table6[[#This Row],[Loan Date]])</f>
        <v>10</v>
      </c>
      <c r="J1966" t="str">
        <f>_xlfn.XLOOKUP(Table6[[#This Row],[Numeric Month]],$N$5:$N$11,$O$5:$O$11)</f>
        <v>Oct</v>
      </c>
      <c r="K1966" t="str">
        <f>_xlfn.XLOOKUP(Table6[[#This Row],[Loan Date]],$Q$5:$Q$152,$R$5:$R$152)</f>
        <v>Monday</v>
      </c>
      <c r="L1966" t="str">
        <f>_xlfn.XLOOKUP(Table6[[#This Row],[Loan Date]],$Q$5:$Q$152,$S$5:$S$152)</f>
        <v>Week 4</v>
      </c>
    </row>
    <row r="1967" spans="1:12" x14ac:dyDescent="0.2">
      <c r="A1967" s="1">
        <v>44851</v>
      </c>
      <c r="B1967" t="s">
        <v>7</v>
      </c>
      <c r="C1967" s="1">
        <v>44851</v>
      </c>
      <c r="D1967" t="s">
        <v>185</v>
      </c>
      <c r="E1967" t="s">
        <v>21</v>
      </c>
      <c r="F1967" t="s">
        <v>21</v>
      </c>
      <c r="G1967" t="s">
        <v>20</v>
      </c>
      <c r="H1967" t="s">
        <v>1282</v>
      </c>
      <c r="I1967">
        <f>MONTH(Table6[[#This Row],[Loan Date]])</f>
        <v>10</v>
      </c>
      <c r="J1967" t="str">
        <f>_xlfn.XLOOKUP(Table6[[#This Row],[Numeric Month]],$N$5:$N$11,$O$5:$O$11)</f>
        <v>Oct</v>
      </c>
      <c r="K1967" t="str">
        <f>_xlfn.XLOOKUP(Table6[[#This Row],[Loan Date]],$Q$5:$Q$152,$R$5:$R$152)</f>
        <v>Monday</v>
      </c>
      <c r="L1967" t="str">
        <f>_xlfn.XLOOKUP(Table6[[#This Row],[Loan Date]],$Q$5:$Q$152,$S$5:$S$152)</f>
        <v>Week 4</v>
      </c>
    </row>
    <row r="1968" spans="1:12" x14ac:dyDescent="0.2">
      <c r="A1968" s="1">
        <v>44851</v>
      </c>
      <c r="B1968" t="s">
        <v>7</v>
      </c>
      <c r="C1968" s="1">
        <v>44851</v>
      </c>
      <c r="D1968" t="s">
        <v>1019</v>
      </c>
      <c r="E1968" t="s">
        <v>168</v>
      </c>
      <c r="F1968" t="s">
        <v>168</v>
      </c>
      <c r="G1968" t="s">
        <v>20</v>
      </c>
      <c r="H1968" t="s">
        <v>1282</v>
      </c>
      <c r="I1968">
        <f>MONTH(Table6[[#This Row],[Loan Date]])</f>
        <v>10</v>
      </c>
      <c r="J1968" t="str">
        <f>_xlfn.XLOOKUP(Table6[[#This Row],[Numeric Month]],$N$5:$N$11,$O$5:$O$11)</f>
        <v>Oct</v>
      </c>
      <c r="K1968" t="str">
        <f>_xlfn.XLOOKUP(Table6[[#This Row],[Loan Date]],$Q$5:$Q$152,$R$5:$R$152)</f>
        <v>Monday</v>
      </c>
      <c r="L1968" t="str">
        <f>_xlfn.XLOOKUP(Table6[[#This Row],[Loan Date]],$Q$5:$Q$152,$S$5:$S$152)</f>
        <v>Week 4</v>
      </c>
    </row>
    <row r="1969" spans="1:12" x14ac:dyDescent="0.2">
      <c r="A1969" s="1">
        <v>44851</v>
      </c>
      <c r="B1969" t="s">
        <v>7</v>
      </c>
      <c r="C1969" s="1">
        <v>44851</v>
      </c>
      <c r="D1969" t="s">
        <v>917</v>
      </c>
      <c r="E1969" t="s">
        <v>37</v>
      </c>
      <c r="F1969" t="s">
        <v>37</v>
      </c>
      <c r="G1969" t="s">
        <v>20</v>
      </c>
      <c r="H1969" t="s">
        <v>1282</v>
      </c>
      <c r="I1969">
        <f>MONTH(Table6[[#This Row],[Loan Date]])</f>
        <v>10</v>
      </c>
      <c r="J1969" t="str">
        <f>_xlfn.XLOOKUP(Table6[[#This Row],[Numeric Month]],$N$5:$N$11,$O$5:$O$11)</f>
        <v>Oct</v>
      </c>
      <c r="K1969" t="str">
        <f>_xlfn.XLOOKUP(Table6[[#This Row],[Loan Date]],$Q$5:$Q$152,$R$5:$R$152)</f>
        <v>Monday</v>
      </c>
      <c r="L1969" t="str">
        <f>_xlfn.XLOOKUP(Table6[[#This Row],[Loan Date]],$Q$5:$Q$152,$S$5:$S$152)</f>
        <v>Week 4</v>
      </c>
    </row>
    <row r="1970" spans="1:12" x14ac:dyDescent="0.2">
      <c r="A1970" s="1">
        <v>44851</v>
      </c>
      <c r="B1970" t="s">
        <v>7</v>
      </c>
      <c r="C1970" s="1">
        <v>44851</v>
      </c>
      <c r="D1970" t="s">
        <v>996</v>
      </c>
      <c r="E1970" t="s">
        <v>168</v>
      </c>
      <c r="F1970" t="s">
        <v>168</v>
      </c>
      <c r="G1970" t="s">
        <v>20</v>
      </c>
      <c r="H1970" t="s">
        <v>1282</v>
      </c>
      <c r="I1970">
        <f>MONTH(Table6[[#This Row],[Loan Date]])</f>
        <v>10</v>
      </c>
      <c r="J1970" t="str">
        <f>_xlfn.XLOOKUP(Table6[[#This Row],[Numeric Month]],$N$5:$N$11,$O$5:$O$11)</f>
        <v>Oct</v>
      </c>
      <c r="K1970" t="str">
        <f>_xlfn.XLOOKUP(Table6[[#This Row],[Loan Date]],$Q$5:$Q$152,$R$5:$R$152)</f>
        <v>Monday</v>
      </c>
      <c r="L1970" t="str">
        <f>_xlfn.XLOOKUP(Table6[[#This Row],[Loan Date]],$Q$5:$Q$152,$S$5:$S$152)</f>
        <v>Week 4</v>
      </c>
    </row>
    <row r="1971" spans="1:12" x14ac:dyDescent="0.2">
      <c r="A1971" s="1">
        <v>44851</v>
      </c>
      <c r="B1971" t="s">
        <v>7</v>
      </c>
      <c r="C1971" s="1">
        <v>44865</v>
      </c>
      <c r="D1971" t="s">
        <v>645</v>
      </c>
      <c r="E1971" t="s">
        <v>9</v>
      </c>
      <c r="F1971" t="s">
        <v>8</v>
      </c>
      <c r="G1971" t="s">
        <v>1</v>
      </c>
      <c r="H1971" t="s">
        <v>1282</v>
      </c>
      <c r="I1971">
        <f>MONTH(Table6[[#This Row],[Loan Date]])</f>
        <v>10</v>
      </c>
      <c r="J1971" t="str">
        <f>_xlfn.XLOOKUP(Table6[[#This Row],[Numeric Month]],$N$5:$N$11,$O$5:$O$11)</f>
        <v>Oct</v>
      </c>
      <c r="K1971" t="str">
        <f>_xlfn.XLOOKUP(Table6[[#This Row],[Loan Date]],$Q$5:$Q$152,$R$5:$R$152)</f>
        <v>Monday</v>
      </c>
      <c r="L1971" t="str">
        <f>_xlfn.XLOOKUP(Table6[[#This Row],[Loan Date]],$Q$5:$Q$152,$S$5:$S$152)</f>
        <v>Week 4</v>
      </c>
    </row>
    <row r="1972" spans="1:12" x14ac:dyDescent="0.2">
      <c r="A1972" s="1">
        <v>44851</v>
      </c>
      <c r="B1972" t="s">
        <v>7</v>
      </c>
      <c r="C1972" s="1">
        <v>44941</v>
      </c>
      <c r="D1972" t="s">
        <v>1212</v>
      </c>
      <c r="E1972" t="s">
        <v>80</v>
      </c>
      <c r="F1972" t="s">
        <v>79</v>
      </c>
      <c r="G1972" t="s">
        <v>79</v>
      </c>
      <c r="H1972" t="s">
        <v>1282</v>
      </c>
      <c r="I1972">
        <f>MONTH(Table6[[#This Row],[Loan Date]])</f>
        <v>10</v>
      </c>
      <c r="J1972" t="str">
        <f>_xlfn.XLOOKUP(Table6[[#This Row],[Numeric Month]],$N$5:$N$11,$O$5:$O$11)</f>
        <v>Oct</v>
      </c>
      <c r="K1972" t="str">
        <f>_xlfn.XLOOKUP(Table6[[#This Row],[Loan Date]],$Q$5:$Q$152,$R$5:$R$152)</f>
        <v>Monday</v>
      </c>
      <c r="L1972" t="str">
        <f>_xlfn.XLOOKUP(Table6[[#This Row],[Loan Date]],$Q$5:$Q$152,$S$5:$S$152)</f>
        <v>Week 4</v>
      </c>
    </row>
    <row r="1973" spans="1:12" x14ac:dyDescent="0.2">
      <c r="A1973" s="1">
        <v>44851</v>
      </c>
      <c r="B1973" t="s">
        <v>7</v>
      </c>
      <c r="C1973" s="1">
        <v>44851</v>
      </c>
      <c r="D1973" t="s">
        <v>531</v>
      </c>
      <c r="E1973" t="s">
        <v>148</v>
      </c>
      <c r="F1973" t="s">
        <v>147</v>
      </c>
      <c r="G1973" t="s">
        <v>20</v>
      </c>
      <c r="H1973" t="s">
        <v>1282</v>
      </c>
      <c r="I1973">
        <f>MONTH(Table6[[#This Row],[Loan Date]])</f>
        <v>10</v>
      </c>
      <c r="J1973" t="str">
        <f>_xlfn.XLOOKUP(Table6[[#This Row],[Numeric Month]],$N$5:$N$11,$O$5:$O$11)</f>
        <v>Oct</v>
      </c>
      <c r="K1973" t="str">
        <f>_xlfn.XLOOKUP(Table6[[#This Row],[Loan Date]],$Q$5:$Q$152,$R$5:$R$152)</f>
        <v>Monday</v>
      </c>
      <c r="L1973" t="str">
        <f>_xlfn.XLOOKUP(Table6[[#This Row],[Loan Date]],$Q$5:$Q$152,$S$5:$S$152)</f>
        <v>Week 4</v>
      </c>
    </row>
    <row r="1974" spans="1:12" x14ac:dyDescent="0.2">
      <c r="A1974" s="1">
        <v>44851</v>
      </c>
      <c r="B1974" t="s">
        <v>7</v>
      </c>
      <c r="C1974" s="1">
        <v>44851</v>
      </c>
      <c r="D1974" t="s">
        <v>947</v>
      </c>
      <c r="E1974" t="s">
        <v>37</v>
      </c>
      <c r="F1974" t="s">
        <v>37</v>
      </c>
      <c r="G1974" t="s">
        <v>20</v>
      </c>
      <c r="H1974" t="s">
        <v>1282</v>
      </c>
      <c r="I1974">
        <f>MONTH(Table6[[#This Row],[Loan Date]])</f>
        <v>10</v>
      </c>
      <c r="J1974" t="str">
        <f>_xlfn.XLOOKUP(Table6[[#This Row],[Numeric Month]],$N$5:$N$11,$O$5:$O$11)</f>
        <v>Oct</v>
      </c>
      <c r="K1974" t="str">
        <f>_xlfn.XLOOKUP(Table6[[#This Row],[Loan Date]],$Q$5:$Q$152,$R$5:$R$152)</f>
        <v>Monday</v>
      </c>
      <c r="L1974" t="str">
        <f>_xlfn.XLOOKUP(Table6[[#This Row],[Loan Date]],$Q$5:$Q$152,$S$5:$S$152)</f>
        <v>Week 4</v>
      </c>
    </row>
    <row r="1975" spans="1:12" x14ac:dyDescent="0.2">
      <c r="A1975" s="1">
        <v>44851</v>
      </c>
      <c r="B1975" t="s">
        <v>7</v>
      </c>
      <c r="C1975" s="1">
        <v>44858</v>
      </c>
      <c r="D1975" t="s">
        <v>140</v>
      </c>
      <c r="E1975" t="s">
        <v>9</v>
      </c>
      <c r="F1975" t="s">
        <v>8</v>
      </c>
      <c r="G1975" t="s">
        <v>1</v>
      </c>
      <c r="H1975" t="s">
        <v>1282</v>
      </c>
      <c r="I1975">
        <f>MONTH(Table6[[#This Row],[Loan Date]])</f>
        <v>10</v>
      </c>
      <c r="J1975" t="str">
        <f>_xlfn.XLOOKUP(Table6[[#This Row],[Numeric Month]],$N$5:$N$11,$O$5:$O$11)</f>
        <v>Oct</v>
      </c>
      <c r="K1975" t="str">
        <f>_xlfn.XLOOKUP(Table6[[#This Row],[Loan Date]],$Q$5:$Q$152,$R$5:$R$152)</f>
        <v>Monday</v>
      </c>
      <c r="L1975" t="str">
        <f>_xlfn.XLOOKUP(Table6[[#This Row],[Loan Date]],$Q$5:$Q$152,$S$5:$S$152)</f>
        <v>Week 4</v>
      </c>
    </row>
    <row r="1976" spans="1:12" x14ac:dyDescent="0.2">
      <c r="A1976" s="1">
        <v>44851</v>
      </c>
      <c r="B1976" t="s">
        <v>5</v>
      </c>
      <c r="C1976" s="1">
        <v>44865</v>
      </c>
      <c r="D1976" t="s">
        <v>438</v>
      </c>
      <c r="E1976" t="s">
        <v>15</v>
      </c>
      <c r="F1976" t="s">
        <v>14</v>
      </c>
      <c r="G1976" t="s">
        <v>1</v>
      </c>
      <c r="H1976" t="s">
        <v>1282</v>
      </c>
      <c r="I1976">
        <f>MONTH(Table6[[#This Row],[Loan Date]])</f>
        <v>10</v>
      </c>
      <c r="J1976" t="str">
        <f>_xlfn.XLOOKUP(Table6[[#This Row],[Numeric Month]],$N$5:$N$11,$O$5:$O$11)</f>
        <v>Oct</v>
      </c>
      <c r="K1976" t="str">
        <f>_xlfn.XLOOKUP(Table6[[#This Row],[Loan Date]],$Q$5:$Q$152,$R$5:$R$152)</f>
        <v>Monday</v>
      </c>
      <c r="L1976" t="str">
        <f>_xlfn.XLOOKUP(Table6[[#This Row],[Loan Date]],$Q$5:$Q$152,$S$5:$S$152)</f>
        <v>Week 4</v>
      </c>
    </row>
    <row r="1977" spans="1:12" x14ac:dyDescent="0.2">
      <c r="A1977" s="1">
        <v>44851</v>
      </c>
      <c r="B1977" t="s">
        <v>7</v>
      </c>
      <c r="C1977" s="1">
        <v>44851</v>
      </c>
      <c r="D1977" t="s">
        <v>45</v>
      </c>
      <c r="E1977" t="s">
        <v>44</v>
      </c>
      <c r="F1977" t="s">
        <v>44</v>
      </c>
      <c r="G1977" t="s">
        <v>39</v>
      </c>
      <c r="H1977" t="s">
        <v>1282</v>
      </c>
      <c r="I1977">
        <f>MONTH(Table6[[#This Row],[Loan Date]])</f>
        <v>10</v>
      </c>
      <c r="J1977" t="str">
        <f>_xlfn.XLOOKUP(Table6[[#This Row],[Numeric Month]],$N$5:$N$11,$O$5:$O$11)</f>
        <v>Oct</v>
      </c>
      <c r="K1977" t="str">
        <f>_xlfn.XLOOKUP(Table6[[#This Row],[Loan Date]],$Q$5:$Q$152,$R$5:$R$152)</f>
        <v>Monday</v>
      </c>
      <c r="L1977" t="str">
        <f>_xlfn.XLOOKUP(Table6[[#This Row],[Loan Date]],$Q$5:$Q$152,$S$5:$S$152)</f>
        <v>Week 4</v>
      </c>
    </row>
    <row r="1978" spans="1:12" x14ac:dyDescent="0.2">
      <c r="A1978" s="1">
        <v>44851</v>
      </c>
      <c r="B1978" t="s">
        <v>7</v>
      </c>
      <c r="C1978" s="1">
        <v>44851</v>
      </c>
      <c r="D1978" t="s">
        <v>917</v>
      </c>
      <c r="E1978" t="s">
        <v>37</v>
      </c>
      <c r="F1978" t="s">
        <v>37</v>
      </c>
      <c r="G1978" t="s">
        <v>20</v>
      </c>
      <c r="H1978" t="s">
        <v>1282</v>
      </c>
      <c r="I1978">
        <f>MONTH(Table6[[#This Row],[Loan Date]])</f>
        <v>10</v>
      </c>
      <c r="J1978" t="str">
        <f>_xlfn.XLOOKUP(Table6[[#This Row],[Numeric Month]],$N$5:$N$11,$O$5:$O$11)</f>
        <v>Oct</v>
      </c>
      <c r="K1978" t="str">
        <f>_xlfn.XLOOKUP(Table6[[#This Row],[Loan Date]],$Q$5:$Q$152,$R$5:$R$152)</f>
        <v>Monday</v>
      </c>
      <c r="L1978" t="str">
        <f>_xlfn.XLOOKUP(Table6[[#This Row],[Loan Date]],$Q$5:$Q$152,$S$5:$S$152)</f>
        <v>Week 4</v>
      </c>
    </row>
    <row r="1979" spans="1:12" x14ac:dyDescent="0.2">
      <c r="A1979" s="1">
        <v>44851</v>
      </c>
      <c r="B1979" t="s">
        <v>7</v>
      </c>
      <c r="C1979" s="1">
        <v>44858</v>
      </c>
      <c r="D1979" t="s">
        <v>972</v>
      </c>
      <c r="E1979" t="s">
        <v>52</v>
      </c>
      <c r="F1979" t="s">
        <v>51</v>
      </c>
      <c r="G1979" t="s">
        <v>1</v>
      </c>
      <c r="H1979" t="s">
        <v>1282</v>
      </c>
      <c r="I1979">
        <f>MONTH(Table6[[#This Row],[Loan Date]])</f>
        <v>10</v>
      </c>
      <c r="J1979" t="str">
        <f>_xlfn.XLOOKUP(Table6[[#This Row],[Numeric Month]],$N$5:$N$11,$O$5:$O$11)</f>
        <v>Oct</v>
      </c>
      <c r="K1979" t="str">
        <f>_xlfn.XLOOKUP(Table6[[#This Row],[Loan Date]],$Q$5:$Q$152,$R$5:$R$152)</f>
        <v>Monday</v>
      </c>
      <c r="L1979" t="str">
        <f>_xlfn.XLOOKUP(Table6[[#This Row],[Loan Date]],$Q$5:$Q$152,$S$5:$S$152)</f>
        <v>Week 4</v>
      </c>
    </row>
    <row r="1980" spans="1:12" x14ac:dyDescent="0.2">
      <c r="A1980" s="1">
        <v>44851</v>
      </c>
      <c r="B1980" t="s">
        <v>7</v>
      </c>
      <c r="C1980" s="1">
        <v>44851</v>
      </c>
      <c r="D1980" t="s">
        <v>1130</v>
      </c>
      <c r="E1980" t="s">
        <v>37</v>
      </c>
      <c r="F1980" t="s">
        <v>37</v>
      </c>
      <c r="G1980" t="s">
        <v>20</v>
      </c>
      <c r="H1980" t="s">
        <v>1282</v>
      </c>
      <c r="I1980">
        <f>MONTH(Table6[[#This Row],[Loan Date]])</f>
        <v>10</v>
      </c>
      <c r="J1980" t="str">
        <f>_xlfn.XLOOKUP(Table6[[#This Row],[Numeric Month]],$N$5:$N$11,$O$5:$O$11)</f>
        <v>Oct</v>
      </c>
      <c r="K1980" t="str">
        <f>_xlfn.XLOOKUP(Table6[[#This Row],[Loan Date]],$Q$5:$Q$152,$R$5:$R$152)</f>
        <v>Monday</v>
      </c>
      <c r="L1980" t="str">
        <f>_xlfn.XLOOKUP(Table6[[#This Row],[Loan Date]],$Q$5:$Q$152,$S$5:$S$152)</f>
        <v>Week 4</v>
      </c>
    </row>
    <row r="1981" spans="1:12" x14ac:dyDescent="0.2">
      <c r="A1981" s="1">
        <v>44851</v>
      </c>
      <c r="B1981" t="s">
        <v>7</v>
      </c>
      <c r="C1981" s="1">
        <v>44851</v>
      </c>
      <c r="D1981" t="s">
        <v>61</v>
      </c>
      <c r="E1981" t="s">
        <v>44</v>
      </c>
      <c r="F1981" t="s">
        <v>44</v>
      </c>
      <c r="G1981" t="s">
        <v>39</v>
      </c>
      <c r="H1981" t="s">
        <v>1282</v>
      </c>
      <c r="I1981">
        <f>MONTH(Table6[[#This Row],[Loan Date]])</f>
        <v>10</v>
      </c>
      <c r="J1981" t="str">
        <f>_xlfn.XLOOKUP(Table6[[#This Row],[Numeric Month]],$N$5:$N$11,$O$5:$O$11)</f>
        <v>Oct</v>
      </c>
      <c r="K1981" t="str">
        <f>_xlfn.XLOOKUP(Table6[[#This Row],[Loan Date]],$Q$5:$Q$152,$R$5:$R$152)</f>
        <v>Monday</v>
      </c>
      <c r="L1981" t="str">
        <f>_xlfn.XLOOKUP(Table6[[#This Row],[Loan Date]],$Q$5:$Q$152,$S$5:$S$152)</f>
        <v>Week 4</v>
      </c>
    </row>
    <row r="1982" spans="1:12" x14ac:dyDescent="0.2">
      <c r="A1982" s="1">
        <v>44851</v>
      </c>
      <c r="B1982" t="s">
        <v>7</v>
      </c>
      <c r="C1982" s="1">
        <v>44862</v>
      </c>
      <c r="D1982" t="s">
        <v>1204</v>
      </c>
      <c r="E1982" t="s">
        <v>9</v>
      </c>
      <c r="F1982" t="s">
        <v>8</v>
      </c>
      <c r="G1982" t="s">
        <v>1</v>
      </c>
      <c r="H1982" t="s">
        <v>1282</v>
      </c>
      <c r="I1982">
        <f>MONTH(Table6[[#This Row],[Loan Date]])</f>
        <v>10</v>
      </c>
      <c r="J1982" t="str">
        <f>_xlfn.XLOOKUP(Table6[[#This Row],[Numeric Month]],$N$5:$N$11,$O$5:$O$11)</f>
        <v>Oct</v>
      </c>
      <c r="K1982" t="str">
        <f>_xlfn.XLOOKUP(Table6[[#This Row],[Loan Date]],$Q$5:$Q$152,$R$5:$R$152)</f>
        <v>Monday</v>
      </c>
      <c r="L1982" t="str">
        <f>_xlfn.XLOOKUP(Table6[[#This Row],[Loan Date]],$Q$5:$Q$152,$S$5:$S$152)</f>
        <v>Week 4</v>
      </c>
    </row>
    <row r="1983" spans="1:12" x14ac:dyDescent="0.2">
      <c r="A1983" s="1">
        <v>44851</v>
      </c>
      <c r="B1983" t="s">
        <v>7</v>
      </c>
      <c r="C1983" s="1">
        <v>44865</v>
      </c>
      <c r="D1983" t="s">
        <v>556</v>
      </c>
      <c r="E1983" t="s">
        <v>9</v>
      </c>
      <c r="F1983" t="s">
        <v>8</v>
      </c>
      <c r="G1983" t="s">
        <v>1</v>
      </c>
      <c r="H1983" t="s">
        <v>1282</v>
      </c>
      <c r="I1983">
        <f>MONTH(Table6[[#This Row],[Loan Date]])</f>
        <v>10</v>
      </c>
      <c r="J1983" t="str">
        <f>_xlfn.XLOOKUP(Table6[[#This Row],[Numeric Month]],$N$5:$N$11,$O$5:$O$11)</f>
        <v>Oct</v>
      </c>
      <c r="K1983" t="str">
        <f>_xlfn.XLOOKUP(Table6[[#This Row],[Loan Date]],$Q$5:$Q$152,$R$5:$R$152)</f>
        <v>Monday</v>
      </c>
      <c r="L1983" t="str">
        <f>_xlfn.XLOOKUP(Table6[[#This Row],[Loan Date]],$Q$5:$Q$152,$S$5:$S$152)</f>
        <v>Week 4</v>
      </c>
    </row>
    <row r="1984" spans="1:12" x14ac:dyDescent="0.2">
      <c r="A1984" s="1">
        <v>44851</v>
      </c>
      <c r="B1984" t="s">
        <v>7</v>
      </c>
      <c r="C1984" s="1">
        <v>44865</v>
      </c>
      <c r="D1984" t="s">
        <v>1488</v>
      </c>
      <c r="E1984" t="s">
        <v>9</v>
      </c>
      <c r="F1984" t="s">
        <v>8</v>
      </c>
      <c r="G1984" t="s">
        <v>1</v>
      </c>
      <c r="H1984" t="s">
        <v>1282</v>
      </c>
      <c r="I1984">
        <f>MONTH(Table6[[#This Row],[Loan Date]])</f>
        <v>10</v>
      </c>
      <c r="J1984" t="str">
        <f>_xlfn.XLOOKUP(Table6[[#This Row],[Numeric Month]],$N$5:$N$11,$O$5:$O$11)</f>
        <v>Oct</v>
      </c>
      <c r="K1984" t="str">
        <f>_xlfn.XLOOKUP(Table6[[#This Row],[Loan Date]],$Q$5:$Q$152,$R$5:$R$152)</f>
        <v>Monday</v>
      </c>
      <c r="L1984" t="str">
        <f>_xlfn.XLOOKUP(Table6[[#This Row],[Loan Date]],$Q$5:$Q$152,$S$5:$S$152)</f>
        <v>Week 4</v>
      </c>
    </row>
    <row r="1985" spans="1:12" x14ac:dyDescent="0.2">
      <c r="A1985" s="1">
        <v>44851</v>
      </c>
      <c r="B1985" t="s">
        <v>5</v>
      </c>
      <c r="C1985" s="1">
        <v>44851</v>
      </c>
      <c r="D1985" t="s">
        <v>181</v>
      </c>
      <c r="E1985" t="s">
        <v>44</v>
      </c>
      <c r="F1985" t="s">
        <v>44</v>
      </c>
      <c r="G1985" t="s">
        <v>39</v>
      </c>
      <c r="H1985" t="s">
        <v>1282</v>
      </c>
      <c r="I1985">
        <f>MONTH(Table6[[#This Row],[Loan Date]])</f>
        <v>10</v>
      </c>
      <c r="J1985" t="str">
        <f>_xlfn.XLOOKUP(Table6[[#This Row],[Numeric Month]],$N$5:$N$11,$O$5:$O$11)</f>
        <v>Oct</v>
      </c>
      <c r="K1985" t="str">
        <f>_xlfn.XLOOKUP(Table6[[#This Row],[Loan Date]],$Q$5:$Q$152,$R$5:$R$152)</f>
        <v>Monday</v>
      </c>
      <c r="L1985" t="str">
        <f>_xlfn.XLOOKUP(Table6[[#This Row],[Loan Date]],$Q$5:$Q$152,$S$5:$S$152)</f>
        <v>Week 4</v>
      </c>
    </row>
    <row r="1986" spans="1:12" x14ac:dyDescent="0.2">
      <c r="A1986" s="1">
        <v>44851</v>
      </c>
      <c r="B1986" t="s">
        <v>7</v>
      </c>
      <c r="C1986" s="1">
        <v>44858</v>
      </c>
      <c r="D1986" t="s">
        <v>651</v>
      </c>
      <c r="E1986" t="s">
        <v>204</v>
      </c>
      <c r="F1986" t="s">
        <v>8</v>
      </c>
      <c r="G1986" t="s">
        <v>1</v>
      </c>
      <c r="H1986" t="s">
        <v>1282</v>
      </c>
      <c r="I1986">
        <f>MONTH(Table6[[#This Row],[Loan Date]])</f>
        <v>10</v>
      </c>
      <c r="J1986" t="str">
        <f>_xlfn.XLOOKUP(Table6[[#This Row],[Numeric Month]],$N$5:$N$11,$O$5:$O$11)</f>
        <v>Oct</v>
      </c>
      <c r="K1986" t="str">
        <f>_xlfn.XLOOKUP(Table6[[#This Row],[Loan Date]],$Q$5:$Q$152,$R$5:$R$152)</f>
        <v>Monday</v>
      </c>
      <c r="L1986" t="str">
        <f>_xlfn.XLOOKUP(Table6[[#This Row],[Loan Date]],$Q$5:$Q$152,$S$5:$S$152)</f>
        <v>Week 4</v>
      </c>
    </row>
    <row r="1987" spans="1:12" x14ac:dyDescent="0.2">
      <c r="A1987" s="1">
        <v>44851</v>
      </c>
      <c r="B1987" t="s">
        <v>7</v>
      </c>
      <c r="C1987" s="1">
        <v>44865</v>
      </c>
      <c r="D1987" t="s">
        <v>371</v>
      </c>
      <c r="E1987" t="s">
        <v>15</v>
      </c>
      <c r="F1987" t="s">
        <v>14</v>
      </c>
      <c r="G1987" t="s">
        <v>1</v>
      </c>
      <c r="H1987" t="s">
        <v>1282</v>
      </c>
      <c r="I1987">
        <f>MONTH(Table6[[#This Row],[Loan Date]])</f>
        <v>10</v>
      </c>
      <c r="J1987" t="str">
        <f>_xlfn.XLOOKUP(Table6[[#This Row],[Numeric Month]],$N$5:$N$11,$O$5:$O$11)</f>
        <v>Oct</v>
      </c>
      <c r="K1987" t="str">
        <f>_xlfn.XLOOKUP(Table6[[#This Row],[Loan Date]],$Q$5:$Q$152,$R$5:$R$152)</f>
        <v>Monday</v>
      </c>
      <c r="L1987" t="str">
        <f>_xlfn.XLOOKUP(Table6[[#This Row],[Loan Date]],$Q$5:$Q$152,$S$5:$S$152)</f>
        <v>Week 4</v>
      </c>
    </row>
    <row r="1988" spans="1:12" x14ac:dyDescent="0.2">
      <c r="A1988" s="1">
        <v>44851</v>
      </c>
      <c r="B1988" t="s">
        <v>7</v>
      </c>
      <c r="C1988" s="1">
        <v>44858</v>
      </c>
      <c r="D1988" t="s">
        <v>340</v>
      </c>
      <c r="E1988" t="s">
        <v>9</v>
      </c>
      <c r="F1988" t="s">
        <v>8</v>
      </c>
      <c r="G1988" t="s">
        <v>1</v>
      </c>
      <c r="H1988" t="s">
        <v>1282</v>
      </c>
      <c r="I1988">
        <f>MONTH(Table6[[#This Row],[Loan Date]])</f>
        <v>10</v>
      </c>
      <c r="J1988" t="str">
        <f>_xlfn.XLOOKUP(Table6[[#This Row],[Numeric Month]],$N$5:$N$11,$O$5:$O$11)</f>
        <v>Oct</v>
      </c>
      <c r="K1988" t="str">
        <f>_xlfn.XLOOKUP(Table6[[#This Row],[Loan Date]],$Q$5:$Q$152,$R$5:$R$152)</f>
        <v>Monday</v>
      </c>
      <c r="L1988" t="str">
        <f>_xlfn.XLOOKUP(Table6[[#This Row],[Loan Date]],$Q$5:$Q$152,$S$5:$S$152)</f>
        <v>Week 4</v>
      </c>
    </row>
    <row r="1989" spans="1:12" x14ac:dyDescent="0.2">
      <c r="A1989" s="1">
        <v>44851</v>
      </c>
      <c r="B1989" t="s">
        <v>7</v>
      </c>
      <c r="C1989" s="1">
        <v>44851</v>
      </c>
      <c r="D1989" t="s">
        <v>969</v>
      </c>
      <c r="E1989" t="s">
        <v>37</v>
      </c>
      <c r="F1989" t="s">
        <v>37</v>
      </c>
      <c r="G1989" t="s">
        <v>20</v>
      </c>
      <c r="H1989" t="s">
        <v>1282</v>
      </c>
      <c r="I1989">
        <f>MONTH(Table6[[#This Row],[Loan Date]])</f>
        <v>10</v>
      </c>
      <c r="J1989" t="str">
        <f>_xlfn.XLOOKUP(Table6[[#This Row],[Numeric Month]],$N$5:$N$11,$O$5:$O$11)</f>
        <v>Oct</v>
      </c>
      <c r="K1989" t="str">
        <f>_xlfn.XLOOKUP(Table6[[#This Row],[Loan Date]],$Q$5:$Q$152,$R$5:$R$152)</f>
        <v>Monday</v>
      </c>
      <c r="L1989" t="str">
        <f>_xlfn.XLOOKUP(Table6[[#This Row],[Loan Date]],$Q$5:$Q$152,$S$5:$S$152)</f>
        <v>Week 4</v>
      </c>
    </row>
    <row r="1990" spans="1:12" x14ac:dyDescent="0.2">
      <c r="A1990" s="1">
        <v>44851</v>
      </c>
      <c r="B1990" t="s">
        <v>7</v>
      </c>
      <c r="C1990" s="1">
        <v>44858</v>
      </c>
      <c r="D1990" t="s">
        <v>676</v>
      </c>
      <c r="E1990" t="s">
        <v>9</v>
      </c>
      <c r="F1990" t="s">
        <v>8</v>
      </c>
      <c r="G1990" t="s">
        <v>1</v>
      </c>
      <c r="H1990" t="s">
        <v>1282</v>
      </c>
      <c r="I1990">
        <f>MONTH(Table6[[#This Row],[Loan Date]])</f>
        <v>10</v>
      </c>
      <c r="J1990" t="str">
        <f>_xlfn.XLOOKUP(Table6[[#This Row],[Numeric Month]],$N$5:$N$11,$O$5:$O$11)</f>
        <v>Oct</v>
      </c>
      <c r="K1990" t="str">
        <f>_xlfn.XLOOKUP(Table6[[#This Row],[Loan Date]],$Q$5:$Q$152,$R$5:$R$152)</f>
        <v>Monday</v>
      </c>
      <c r="L1990" t="str">
        <f>_xlfn.XLOOKUP(Table6[[#This Row],[Loan Date]],$Q$5:$Q$152,$S$5:$S$152)</f>
        <v>Week 4</v>
      </c>
    </row>
    <row r="1991" spans="1:12" x14ac:dyDescent="0.2">
      <c r="A1991" s="1">
        <v>44851</v>
      </c>
      <c r="B1991" t="s">
        <v>5</v>
      </c>
      <c r="C1991" s="1">
        <v>44851</v>
      </c>
      <c r="D1991" t="s">
        <v>1355</v>
      </c>
      <c r="E1991" t="s">
        <v>65</v>
      </c>
      <c r="F1991" t="s">
        <v>65</v>
      </c>
      <c r="G1991" t="s">
        <v>20</v>
      </c>
      <c r="H1991" t="s">
        <v>1282</v>
      </c>
      <c r="I1991">
        <f>MONTH(Table6[[#This Row],[Loan Date]])</f>
        <v>10</v>
      </c>
      <c r="J1991" t="str">
        <f>_xlfn.XLOOKUP(Table6[[#This Row],[Numeric Month]],$N$5:$N$11,$O$5:$O$11)</f>
        <v>Oct</v>
      </c>
      <c r="K1991" t="str">
        <f>_xlfn.XLOOKUP(Table6[[#This Row],[Loan Date]],$Q$5:$Q$152,$R$5:$R$152)</f>
        <v>Monday</v>
      </c>
      <c r="L1991" t="str">
        <f>_xlfn.XLOOKUP(Table6[[#This Row],[Loan Date]],$Q$5:$Q$152,$S$5:$S$152)</f>
        <v>Week 4</v>
      </c>
    </row>
    <row r="1992" spans="1:12" x14ac:dyDescent="0.2">
      <c r="A1992" s="1">
        <v>44851</v>
      </c>
      <c r="B1992" t="s">
        <v>7</v>
      </c>
      <c r="C1992" s="1">
        <v>44851</v>
      </c>
      <c r="D1992" t="s">
        <v>185</v>
      </c>
      <c r="E1992" t="s">
        <v>21</v>
      </c>
      <c r="F1992" t="s">
        <v>21</v>
      </c>
      <c r="G1992" t="s">
        <v>20</v>
      </c>
      <c r="H1992" t="s">
        <v>1282</v>
      </c>
      <c r="I1992">
        <f>MONTH(Table6[[#This Row],[Loan Date]])</f>
        <v>10</v>
      </c>
      <c r="J1992" t="str">
        <f>_xlfn.XLOOKUP(Table6[[#This Row],[Numeric Month]],$N$5:$N$11,$O$5:$O$11)</f>
        <v>Oct</v>
      </c>
      <c r="K1992" t="str">
        <f>_xlfn.XLOOKUP(Table6[[#This Row],[Loan Date]],$Q$5:$Q$152,$R$5:$R$152)</f>
        <v>Monday</v>
      </c>
      <c r="L1992" t="str">
        <f>_xlfn.XLOOKUP(Table6[[#This Row],[Loan Date]],$Q$5:$Q$152,$S$5:$S$152)</f>
        <v>Week 4</v>
      </c>
    </row>
    <row r="1993" spans="1:12" x14ac:dyDescent="0.2">
      <c r="A1993" s="1">
        <v>44851</v>
      </c>
      <c r="B1993" t="s">
        <v>7</v>
      </c>
      <c r="C1993" s="1">
        <v>44851</v>
      </c>
      <c r="D1993" t="s">
        <v>923</v>
      </c>
      <c r="E1993" t="s">
        <v>37</v>
      </c>
      <c r="F1993" t="s">
        <v>37</v>
      </c>
      <c r="G1993" t="s">
        <v>20</v>
      </c>
      <c r="H1993" t="s">
        <v>1282</v>
      </c>
      <c r="I1993">
        <f>MONTH(Table6[[#This Row],[Loan Date]])</f>
        <v>10</v>
      </c>
      <c r="J1993" t="str">
        <f>_xlfn.XLOOKUP(Table6[[#This Row],[Numeric Month]],$N$5:$N$11,$O$5:$O$11)</f>
        <v>Oct</v>
      </c>
      <c r="K1993" t="str">
        <f>_xlfn.XLOOKUP(Table6[[#This Row],[Loan Date]],$Q$5:$Q$152,$R$5:$R$152)</f>
        <v>Monday</v>
      </c>
      <c r="L1993" t="str">
        <f>_xlfn.XLOOKUP(Table6[[#This Row],[Loan Date]],$Q$5:$Q$152,$S$5:$S$152)</f>
        <v>Week 4</v>
      </c>
    </row>
    <row r="1994" spans="1:12" x14ac:dyDescent="0.2">
      <c r="A1994" s="1">
        <v>44851</v>
      </c>
      <c r="B1994" t="s">
        <v>5</v>
      </c>
      <c r="C1994" s="1">
        <v>44851</v>
      </c>
      <c r="D1994" t="s">
        <v>63</v>
      </c>
      <c r="E1994" t="s">
        <v>44</v>
      </c>
      <c r="F1994" t="s">
        <v>44</v>
      </c>
      <c r="G1994" t="s">
        <v>39</v>
      </c>
      <c r="H1994" t="s">
        <v>1282</v>
      </c>
      <c r="I1994">
        <f>MONTH(Table6[[#This Row],[Loan Date]])</f>
        <v>10</v>
      </c>
      <c r="J1994" t="str">
        <f>_xlfn.XLOOKUP(Table6[[#This Row],[Numeric Month]],$N$5:$N$11,$O$5:$O$11)</f>
        <v>Oct</v>
      </c>
      <c r="K1994" t="str">
        <f>_xlfn.XLOOKUP(Table6[[#This Row],[Loan Date]],$Q$5:$Q$152,$R$5:$R$152)</f>
        <v>Monday</v>
      </c>
      <c r="L1994" t="str">
        <f>_xlfn.XLOOKUP(Table6[[#This Row],[Loan Date]],$Q$5:$Q$152,$S$5:$S$152)</f>
        <v>Week 4</v>
      </c>
    </row>
    <row r="1995" spans="1:12" x14ac:dyDescent="0.2">
      <c r="A1995" s="1">
        <v>44851</v>
      </c>
      <c r="B1995" t="s">
        <v>7</v>
      </c>
      <c r="C1995" s="1">
        <v>44858</v>
      </c>
      <c r="D1995" t="s">
        <v>233</v>
      </c>
      <c r="E1995" t="s">
        <v>52</v>
      </c>
      <c r="F1995" t="s">
        <v>51</v>
      </c>
      <c r="G1995" t="s">
        <v>1</v>
      </c>
      <c r="H1995" t="s">
        <v>1282</v>
      </c>
      <c r="I1995">
        <f>MONTH(Table6[[#This Row],[Loan Date]])</f>
        <v>10</v>
      </c>
      <c r="J1995" t="str">
        <f>_xlfn.XLOOKUP(Table6[[#This Row],[Numeric Month]],$N$5:$N$11,$O$5:$O$11)</f>
        <v>Oct</v>
      </c>
      <c r="K1995" t="str">
        <f>_xlfn.XLOOKUP(Table6[[#This Row],[Loan Date]],$Q$5:$Q$152,$R$5:$R$152)</f>
        <v>Monday</v>
      </c>
      <c r="L1995" t="str">
        <f>_xlfn.XLOOKUP(Table6[[#This Row],[Loan Date]],$Q$5:$Q$152,$S$5:$S$152)</f>
        <v>Week 4</v>
      </c>
    </row>
    <row r="1996" spans="1:12" x14ac:dyDescent="0.2">
      <c r="A1996" s="1">
        <v>44851</v>
      </c>
      <c r="B1996" t="s">
        <v>7</v>
      </c>
      <c r="C1996" s="1">
        <v>44851</v>
      </c>
      <c r="D1996" t="s">
        <v>63</v>
      </c>
      <c r="E1996" t="s">
        <v>44</v>
      </c>
      <c r="F1996" t="s">
        <v>44</v>
      </c>
      <c r="G1996" t="s">
        <v>39</v>
      </c>
      <c r="H1996" t="s">
        <v>1282</v>
      </c>
      <c r="I1996">
        <f>MONTH(Table6[[#This Row],[Loan Date]])</f>
        <v>10</v>
      </c>
      <c r="J1996" t="str">
        <f>_xlfn.XLOOKUP(Table6[[#This Row],[Numeric Month]],$N$5:$N$11,$O$5:$O$11)</f>
        <v>Oct</v>
      </c>
      <c r="K1996" t="str">
        <f>_xlfn.XLOOKUP(Table6[[#This Row],[Loan Date]],$Q$5:$Q$152,$R$5:$R$152)</f>
        <v>Monday</v>
      </c>
      <c r="L1996" t="str">
        <f>_xlfn.XLOOKUP(Table6[[#This Row],[Loan Date]],$Q$5:$Q$152,$S$5:$S$152)</f>
        <v>Week 4</v>
      </c>
    </row>
    <row r="1997" spans="1:12" x14ac:dyDescent="0.2">
      <c r="A1997" s="1">
        <v>44851</v>
      </c>
      <c r="B1997" t="s">
        <v>7</v>
      </c>
      <c r="C1997" s="1">
        <v>44851</v>
      </c>
      <c r="D1997" t="s">
        <v>85</v>
      </c>
      <c r="E1997" t="s">
        <v>44</v>
      </c>
      <c r="F1997" t="s">
        <v>44</v>
      </c>
      <c r="G1997" t="s">
        <v>39</v>
      </c>
      <c r="H1997" t="s">
        <v>1282</v>
      </c>
      <c r="I1997">
        <f>MONTH(Table6[[#This Row],[Loan Date]])</f>
        <v>10</v>
      </c>
      <c r="J1997" t="str">
        <f>_xlfn.XLOOKUP(Table6[[#This Row],[Numeric Month]],$N$5:$N$11,$O$5:$O$11)</f>
        <v>Oct</v>
      </c>
      <c r="K1997" t="str">
        <f>_xlfn.XLOOKUP(Table6[[#This Row],[Loan Date]],$Q$5:$Q$152,$R$5:$R$152)</f>
        <v>Monday</v>
      </c>
      <c r="L1997" t="str">
        <f>_xlfn.XLOOKUP(Table6[[#This Row],[Loan Date]],$Q$5:$Q$152,$S$5:$S$152)</f>
        <v>Week 4</v>
      </c>
    </row>
    <row r="1998" spans="1:12" x14ac:dyDescent="0.2">
      <c r="A1998" s="1">
        <v>44851</v>
      </c>
      <c r="B1998" t="s">
        <v>7</v>
      </c>
      <c r="C1998" s="1">
        <v>44851</v>
      </c>
      <c r="D1998" t="s">
        <v>1435</v>
      </c>
      <c r="E1998" t="s">
        <v>44</v>
      </c>
      <c r="F1998" t="s">
        <v>44</v>
      </c>
      <c r="G1998" t="s">
        <v>39</v>
      </c>
      <c r="H1998" t="s">
        <v>1282</v>
      </c>
      <c r="I1998">
        <f>MONTH(Table6[[#This Row],[Loan Date]])</f>
        <v>10</v>
      </c>
      <c r="J1998" t="str">
        <f>_xlfn.XLOOKUP(Table6[[#This Row],[Numeric Month]],$N$5:$N$11,$O$5:$O$11)</f>
        <v>Oct</v>
      </c>
      <c r="K1998" t="str">
        <f>_xlfn.XLOOKUP(Table6[[#This Row],[Loan Date]],$Q$5:$Q$152,$R$5:$R$152)</f>
        <v>Monday</v>
      </c>
      <c r="L1998" t="str">
        <f>_xlfn.XLOOKUP(Table6[[#This Row],[Loan Date]],$Q$5:$Q$152,$S$5:$S$152)</f>
        <v>Week 4</v>
      </c>
    </row>
    <row r="1999" spans="1:12" x14ac:dyDescent="0.2">
      <c r="A1999" s="1">
        <v>44851</v>
      </c>
      <c r="B1999" t="s">
        <v>7</v>
      </c>
      <c r="C1999" s="1">
        <v>44851</v>
      </c>
      <c r="D1999" t="s">
        <v>952</v>
      </c>
      <c r="E1999" t="s">
        <v>37</v>
      </c>
      <c r="F1999" t="s">
        <v>37</v>
      </c>
      <c r="G1999" t="s">
        <v>20</v>
      </c>
      <c r="H1999" t="s">
        <v>1282</v>
      </c>
      <c r="I1999">
        <f>MONTH(Table6[[#This Row],[Loan Date]])</f>
        <v>10</v>
      </c>
      <c r="J1999" t="str">
        <f>_xlfn.XLOOKUP(Table6[[#This Row],[Numeric Month]],$N$5:$N$11,$O$5:$O$11)</f>
        <v>Oct</v>
      </c>
      <c r="K1999" t="str">
        <f>_xlfn.XLOOKUP(Table6[[#This Row],[Loan Date]],$Q$5:$Q$152,$R$5:$R$152)</f>
        <v>Monday</v>
      </c>
      <c r="L1999" t="str">
        <f>_xlfn.XLOOKUP(Table6[[#This Row],[Loan Date]],$Q$5:$Q$152,$S$5:$S$152)</f>
        <v>Week 4</v>
      </c>
    </row>
    <row r="2000" spans="1:12" x14ac:dyDescent="0.2">
      <c r="A2000" s="1">
        <v>44851</v>
      </c>
      <c r="B2000" t="s">
        <v>7</v>
      </c>
      <c r="C2000" s="1">
        <v>44851</v>
      </c>
      <c r="D2000" t="s">
        <v>179</v>
      </c>
      <c r="E2000" t="s">
        <v>23</v>
      </c>
      <c r="F2000" t="s">
        <v>23</v>
      </c>
      <c r="G2000" t="s">
        <v>20</v>
      </c>
      <c r="H2000" t="s">
        <v>1282</v>
      </c>
      <c r="I2000">
        <f>MONTH(Table6[[#This Row],[Loan Date]])</f>
        <v>10</v>
      </c>
      <c r="J2000" t="str">
        <f>_xlfn.XLOOKUP(Table6[[#This Row],[Numeric Month]],$N$5:$N$11,$O$5:$O$11)</f>
        <v>Oct</v>
      </c>
      <c r="K2000" t="str">
        <f>_xlfn.XLOOKUP(Table6[[#This Row],[Loan Date]],$Q$5:$Q$152,$R$5:$R$152)</f>
        <v>Monday</v>
      </c>
      <c r="L2000" t="str">
        <f>_xlfn.XLOOKUP(Table6[[#This Row],[Loan Date]],$Q$5:$Q$152,$S$5:$S$152)</f>
        <v>Week 4</v>
      </c>
    </row>
    <row r="2001" spans="1:12" x14ac:dyDescent="0.2">
      <c r="A2001" s="1">
        <v>44851</v>
      </c>
      <c r="B2001" t="s">
        <v>7</v>
      </c>
      <c r="C2001" s="1">
        <v>44851</v>
      </c>
      <c r="D2001" t="s">
        <v>66</v>
      </c>
      <c r="E2001" t="s">
        <v>65</v>
      </c>
      <c r="F2001" t="s">
        <v>65</v>
      </c>
      <c r="G2001" t="s">
        <v>20</v>
      </c>
      <c r="H2001" t="s">
        <v>1282</v>
      </c>
      <c r="I2001">
        <f>MONTH(Table6[[#This Row],[Loan Date]])</f>
        <v>10</v>
      </c>
      <c r="J2001" t="str">
        <f>_xlfn.XLOOKUP(Table6[[#This Row],[Numeric Month]],$N$5:$N$11,$O$5:$O$11)</f>
        <v>Oct</v>
      </c>
      <c r="K2001" t="str">
        <f>_xlfn.XLOOKUP(Table6[[#This Row],[Loan Date]],$Q$5:$Q$152,$R$5:$R$152)</f>
        <v>Monday</v>
      </c>
      <c r="L2001" t="str">
        <f>_xlfn.XLOOKUP(Table6[[#This Row],[Loan Date]],$Q$5:$Q$152,$S$5:$S$152)</f>
        <v>Week 4</v>
      </c>
    </row>
    <row r="2002" spans="1:12" x14ac:dyDescent="0.2">
      <c r="A2002" s="1">
        <v>44851</v>
      </c>
      <c r="B2002" t="s">
        <v>7</v>
      </c>
      <c r="C2002" s="1">
        <v>44851</v>
      </c>
      <c r="D2002" t="s">
        <v>285</v>
      </c>
      <c r="E2002" t="s">
        <v>44</v>
      </c>
      <c r="F2002" t="s">
        <v>44</v>
      </c>
      <c r="G2002" t="s">
        <v>39</v>
      </c>
      <c r="H2002" t="s">
        <v>1282</v>
      </c>
      <c r="I2002">
        <f>MONTH(Table6[[#This Row],[Loan Date]])</f>
        <v>10</v>
      </c>
      <c r="J2002" t="str">
        <f>_xlfn.XLOOKUP(Table6[[#This Row],[Numeric Month]],$N$5:$N$11,$O$5:$O$11)</f>
        <v>Oct</v>
      </c>
      <c r="K2002" t="str">
        <f>_xlfn.XLOOKUP(Table6[[#This Row],[Loan Date]],$Q$5:$Q$152,$R$5:$R$152)</f>
        <v>Monday</v>
      </c>
      <c r="L2002" t="str">
        <f>_xlfn.XLOOKUP(Table6[[#This Row],[Loan Date]],$Q$5:$Q$152,$S$5:$S$152)</f>
        <v>Week 4</v>
      </c>
    </row>
    <row r="2003" spans="1:12" x14ac:dyDescent="0.2">
      <c r="A2003" s="1">
        <v>44851</v>
      </c>
      <c r="B2003" t="s">
        <v>7</v>
      </c>
      <c r="C2003" s="1">
        <v>44851</v>
      </c>
      <c r="D2003" t="s">
        <v>343</v>
      </c>
      <c r="E2003" t="s">
        <v>23</v>
      </c>
      <c r="F2003" t="s">
        <v>23</v>
      </c>
      <c r="G2003" t="s">
        <v>20</v>
      </c>
      <c r="H2003" t="s">
        <v>1282</v>
      </c>
      <c r="I2003">
        <f>MONTH(Table6[[#This Row],[Loan Date]])</f>
        <v>10</v>
      </c>
      <c r="J2003" t="str">
        <f>_xlfn.XLOOKUP(Table6[[#This Row],[Numeric Month]],$N$5:$N$11,$O$5:$O$11)</f>
        <v>Oct</v>
      </c>
      <c r="K2003" t="str">
        <f>_xlfn.XLOOKUP(Table6[[#This Row],[Loan Date]],$Q$5:$Q$152,$R$5:$R$152)</f>
        <v>Monday</v>
      </c>
      <c r="L2003" t="str">
        <f>_xlfn.XLOOKUP(Table6[[#This Row],[Loan Date]],$Q$5:$Q$152,$S$5:$S$152)</f>
        <v>Week 4</v>
      </c>
    </row>
    <row r="2004" spans="1:12" x14ac:dyDescent="0.2">
      <c r="A2004" s="1">
        <v>44851</v>
      </c>
      <c r="B2004" t="s">
        <v>7</v>
      </c>
      <c r="C2004" s="1">
        <v>44851</v>
      </c>
      <c r="D2004" t="s">
        <v>30</v>
      </c>
      <c r="E2004" t="s">
        <v>23</v>
      </c>
      <c r="F2004" t="s">
        <v>23</v>
      </c>
      <c r="G2004" t="s">
        <v>20</v>
      </c>
      <c r="H2004" t="s">
        <v>1282</v>
      </c>
      <c r="I2004">
        <f>MONTH(Table6[[#This Row],[Loan Date]])</f>
        <v>10</v>
      </c>
      <c r="J2004" t="str">
        <f>_xlfn.XLOOKUP(Table6[[#This Row],[Numeric Month]],$N$5:$N$11,$O$5:$O$11)</f>
        <v>Oct</v>
      </c>
      <c r="K2004" t="str">
        <f>_xlfn.XLOOKUP(Table6[[#This Row],[Loan Date]],$Q$5:$Q$152,$R$5:$R$152)</f>
        <v>Monday</v>
      </c>
      <c r="L2004" t="str">
        <f>_xlfn.XLOOKUP(Table6[[#This Row],[Loan Date]],$Q$5:$Q$152,$S$5:$S$152)</f>
        <v>Week 4</v>
      </c>
    </row>
    <row r="2005" spans="1:12" x14ac:dyDescent="0.2">
      <c r="A2005" s="1">
        <v>44851</v>
      </c>
      <c r="B2005" t="s">
        <v>7</v>
      </c>
      <c r="C2005" s="1">
        <v>44851</v>
      </c>
      <c r="D2005" t="s">
        <v>27</v>
      </c>
      <c r="E2005" t="s">
        <v>21</v>
      </c>
      <c r="F2005" t="s">
        <v>21</v>
      </c>
      <c r="G2005" t="s">
        <v>20</v>
      </c>
      <c r="H2005" t="s">
        <v>1282</v>
      </c>
      <c r="I2005">
        <f>MONTH(Table6[[#This Row],[Loan Date]])</f>
        <v>10</v>
      </c>
      <c r="J2005" t="str">
        <f>_xlfn.XLOOKUP(Table6[[#This Row],[Numeric Month]],$N$5:$N$11,$O$5:$O$11)</f>
        <v>Oct</v>
      </c>
      <c r="K2005" t="str">
        <f>_xlfn.XLOOKUP(Table6[[#This Row],[Loan Date]],$Q$5:$Q$152,$R$5:$R$152)</f>
        <v>Monday</v>
      </c>
      <c r="L2005" t="str">
        <f>_xlfn.XLOOKUP(Table6[[#This Row],[Loan Date]],$Q$5:$Q$152,$S$5:$S$152)</f>
        <v>Week 4</v>
      </c>
    </row>
    <row r="2006" spans="1:12" x14ac:dyDescent="0.2">
      <c r="A2006" s="1">
        <v>44851</v>
      </c>
      <c r="B2006" t="s">
        <v>7</v>
      </c>
      <c r="C2006" s="1">
        <v>44851</v>
      </c>
      <c r="D2006" t="s">
        <v>441</v>
      </c>
      <c r="E2006" t="s">
        <v>21</v>
      </c>
      <c r="F2006" t="s">
        <v>21</v>
      </c>
      <c r="G2006" t="s">
        <v>20</v>
      </c>
      <c r="H2006" t="s">
        <v>1282</v>
      </c>
      <c r="I2006">
        <f>MONTH(Table6[[#This Row],[Loan Date]])</f>
        <v>10</v>
      </c>
      <c r="J2006" t="str">
        <f>_xlfn.XLOOKUP(Table6[[#This Row],[Numeric Month]],$N$5:$N$11,$O$5:$O$11)</f>
        <v>Oct</v>
      </c>
      <c r="K2006" t="str">
        <f>_xlfn.XLOOKUP(Table6[[#This Row],[Loan Date]],$Q$5:$Q$152,$R$5:$R$152)</f>
        <v>Monday</v>
      </c>
      <c r="L2006" t="str">
        <f>_xlfn.XLOOKUP(Table6[[#This Row],[Loan Date]],$Q$5:$Q$152,$S$5:$S$152)</f>
        <v>Week 4</v>
      </c>
    </row>
    <row r="2007" spans="1:12" x14ac:dyDescent="0.2">
      <c r="A2007" s="1">
        <v>44851</v>
      </c>
      <c r="B2007" t="s">
        <v>7</v>
      </c>
      <c r="C2007" s="1">
        <v>44851</v>
      </c>
      <c r="D2007" t="s">
        <v>917</v>
      </c>
      <c r="E2007" t="s">
        <v>37</v>
      </c>
      <c r="F2007" t="s">
        <v>37</v>
      </c>
      <c r="G2007" t="s">
        <v>20</v>
      </c>
      <c r="H2007" t="s">
        <v>1282</v>
      </c>
      <c r="I2007">
        <f>MONTH(Table6[[#This Row],[Loan Date]])</f>
        <v>10</v>
      </c>
      <c r="J2007" t="str">
        <f>_xlfn.XLOOKUP(Table6[[#This Row],[Numeric Month]],$N$5:$N$11,$O$5:$O$11)</f>
        <v>Oct</v>
      </c>
      <c r="K2007" t="str">
        <f>_xlfn.XLOOKUP(Table6[[#This Row],[Loan Date]],$Q$5:$Q$152,$R$5:$R$152)</f>
        <v>Monday</v>
      </c>
      <c r="L2007" t="str">
        <f>_xlfn.XLOOKUP(Table6[[#This Row],[Loan Date]],$Q$5:$Q$152,$S$5:$S$152)</f>
        <v>Week 4</v>
      </c>
    </row>
    <row r="2008" spans="1:12" x14ac:dyDescent="0.2">
      <c r="A2008" s="1">
        <v>44851</v>
      </c>
      <c r="B2008" t="s">
        <v>7</v>
      </c>
      <c r="C2008" s="1">
        <v>44851</v>
      </c>
      <c r="D2008" t="s">
        <v>923</v>
      </c>
      <c r="E2008" t="s">
        <v>37</v>
      </c>
      <c r="F2008" t="s">
        <v>37</v>
      </c>
      <c r="G2008" t="s">
        <v>20</v>
      </c>
      <c r="H2008" t="s">
        <v>1282</v>
      </c>
      <c r="I2008">
        <f>MONTH(Table6[[#This Row],[Loan Date]])</f>
        <v>10</v>
      </c>
      <c r="J2008" t="str">
        <f>_xlfn.XLOOKUP(Table6[[#This Row],[Numeric Month]],$N$5:$N$11,$O$5:$O$11)</f>
        <v>Oct</v>
      </c>
      <c r="K2008" t="str">
        <f>_xlfn.XLOOKUP(Table6[[#This Row],[Loan Date]],$Q$5:$Q$152,$R$5:$R$152)</f>
        <v>Monday</v>
      </c>
      <c r="L2008" t="str">
        <f>_xlfn.XLOOKUP(Table6[[#This Row],[Loan Date]],$Q$5:$Q$152,$S$5:$S$152)</f>
        <v>Week 4</v>
      </c>
    </row>
    <row r="2009" spans="1:12" x14ac:dyDescent="0.2">
      <c r="A2009" s="1">
        <v>44851</v>
      </c>
      <c r="B2009" t="s">
        <v>7</v>
      </c>
      <c r="C2009" s="1">
        <v>44851</v>
      </c>
      <c r="D2009" t="s">
        <v>969</v>
      </c>
      <c r="E2009" t="s">
        <v>37</v>
      </c>
      <c r="F2009" t="s">
        <v>37</v>
      </c>
      <c r="G2009" t="s">
        <v>20</v>
      </c>
      <c r="H2009" t="s">
        <v>1282</v>
      </c>
      <c r="I2009">
        <f>MONTH(Table6[[#This Row],[Loan Date]])</f>
        <v>10</v>
      </c>
      <c r="J2009" t="str">
        <f>_xlfn.XLOOKUP(Table6[[#This Row],[Numeric Month]],$N$5:$N$11,$O$5:$O$11)</f>
        <v>Oct</v>
      </c>
      <c r="K2009" t="str">
        <f>_xlfn.XLOOKUP(Table6[[#This Row],[Loan Date]],$Q$5:$Q$152,$R$5:$R$152)</f>
        <v>Monday</v>
      </c>
      <c r="L2009" t="str">
        <f>_xlfn.XLOOKUP(Table6[[#This Row],[Loan Date]],$Q$5:$Q$152,$S$5:$S$152)</f>
        <v>Week 4</v>
      </c>
    </row>
    <row r="2010" spans="1:12" x14ac:dyDescent="0.2">
      <c r="A2010" s="1">
        <v>44851</v>
      </c>
      <c r="B2010" t="s">
        <v>7</v>
      </c>
      <c r="C2010" s="1">
        <v>44862</v>
      </c>
      <c r="D2010" t="s">
        <v>865</v>
      </c>
      <c r="E2010" t="s">
        <v>52</v>
      </c>
      <c r="F2010" t="s">
        <v>51</v>
      </c>
      <c r="G2010" t="s">
        <v>1</v>
      </c>
      <c r="H2010" t="s">
        <v>1282</v>
      </c>
      <c r="I2010">
        <f>MONTH(Table6[[#This Row],[Loan Date]])</f>
        <v>10</v>
      </c>
      <c r="J2010" t="str">
        <f>_xlfn.XLOOKUP(Table6[[#This Row],[Numeric Month]],$N$5:$N$11,$O$5:$O$11)</f>
        <v>Oct</v>
      </c>
      <c r="K2010" t="str">
        <f>_xlfn.XLOOKUP(Table6[[#This Row],[Loan Date]],$Q$5:$Q$152,$R$5:$R$152)</f>
        <v>Monday</v>
      </c>
      <c r="L2010" t="str">
        <f>_xlfn.XLOOKUP(Table6[[#This Row],[Loan Date]],$Q$5:$Q$152,$S$5:$S$152)</f>
        <v>Week 4</v>
      </c>
    </row>
    <row r="2011" spans="1:12" x14ac:dyDescent="0.2">
      <c r="A2011" s="1">
        <v>44851</v>
      </c>
      <c r="B2011" t="s">
        <v>7</v>
      </c>
      <c r="C2011" s="1">
        <v>44862</v>
      </c>
      <c r="D2011" t="s">
        <v>1487</v>
      </c>
      <c r="E2011" t="s">
        <v>3</v>
      </c>
      <c r="F2011" t="s">
        <v>2</v>
      </c>
      <c r="G2011" t="s">
        <v>1</v>
      </c>
      <c r="H2011" t="s">
        <v>1282</v>
      </c>
      <c r="I2011">
        <f>MONTH(Table6[[#This Row],[Loan Date]])</f>
        <v>10</v>
      </c>
      <c r="J2011" t="str">
        <f>_xlfn.XLOOKUP(Table6[[#This Row],[Numeric Month]],$N$5:$N$11,$O$5:$O$11)</f>
        <v>Oct</v>
      </c>
      <c r="K2011" t="str">
        <f>_xlfn.XLOOKUP(Table6[[#This Row],[Loan Date]],$Q$5:$Q$152,$R$5:$R$152)</f>
        <v>Monday</v>
      </c>
      <c r="L2011" t="str">
        <f>_xlfn.XLOOKUP(Table6[[#This Row],[Loan Date]],$Q$5:$Q$152,$S$5:$S$152)</f>
        <v>Week 4</v>
      </c>
    </row>
    <row r="2012" spans="1:12" x14ac:dyDescent="0.2">
      <c r="A2012" s="1">
        <v>44851</v>
      </c>
      <c r="B2012" t="s">
        <v>7</v>
      </c>
      <c r="C2012" s="1">
        <v>44851</v>
      </c>
      <c r="D2012" t="s">
        <v>239</v>
      </c>
      <c r="E2012" t="s">
        <v>23</v>
      </c>
      <c r="F2012" t="s">
        <v>23</v>
      </c>
      <c r="G2012" t="s">
        <v>20</v>
      </c>
      <c r="H2012" t="s">
        <v>1282</v>
      </c>
      <c r="I2012">
        <f>MONTH(Table6[[#This Row],[Loan Date]])</f>
        <v>10</v>
      </c>
      <c r="J2012" t="str">
        <f>_xlfn.XLOOKUP(Table6[[#This Row],[Numeric Month]],$N$5:$N$11,$O$5:$O$11)</f>
        <v>Oct</v>
      </c>
      <c r="K2012" t="str">
        <f>_xlfn.XLOOKUP(Table6[[#This Row],[Loan Date]],$Q$5:$Q$152,$R$5:$R$152)</f>
        <v>Monday</v>
      </c>
      <c r="L2012" t="str">
        <f>_xlfn.XLOOKUP(Table6[[#This Row],[Loan Date]],$Q$5:$Q$152,$S$5:$S$152)</f>
        <v>Week 4</v>
      </c>
    </row>
    <row r="2013" spans="1:12" x14ac:dyDescent="0.2">
      <c r="A2013" s="1">
        <v>44851</v>
      </c>
      <c r="B2013" t="s">
        <v>7</v>
      </c>
      <c r="C2013" s="1">
        <v>44851</v>
      </c>
      <c r="D2013" t="s">
        <v>172</v>
      </c>
      <c r="E2013" t="s">
        <v>21</v>
      </c>
      <c r="F2013" t="s">
        <v>21</v>
      </c>
      <c r="G2013" t="s">
        <v>20</v>
      </c>
      <c r="H2013" t="s">
        <v>1282</v>
      </c>
      <c r="I2013">
        <f>MONTH(Table6[[#This Row],[Loan Date]])</f>
        <v>10</v>
      </c>
      <c r="J2013" t="str">
        <f>_xlfn.XLOOKUP(Table6[[#This Row],[Numeric Month]],$N$5:$N$11,$O$5:$O$11)</f>
        <v>Oct</v>
      </c>
      <c r="K2013" t="str">
        <f>_xlfn.XLOOKUP(Table6[[#This Row],[Loan Date]],$Q$5:$Q$152,$R$5:$R$152)</f>
        <v>Monday</v>
      </c>
      <c r="L2013" t="str">
        <f>_xlfn.XLOOKUP(Table6[[#This Row],[Loan Date]],$Q$5:$Q$152,$S$5:$S$152)</f>
        <v>Week 4</v>
      </c>
    </row>
    <row r="2014" spans="1:12" x14ac:dyDescent="0.2">
      <c r="A2014" s="1">
        <v>44851</v>
      </c>
      <c r="B2014" t="s">
        <v>7</v>
      </c>
      <c r="C2014" s="1">
        <v>44851</v>
      </c>
      <c r="D2014" t="s">
        <v>315</v>
      </c>
      <c r="E2014" t="s">
        <v>148</v>
      </c>
      <c r="F2014" t="s">
        <v>147</v>
      </c>
      <c r="G2014" t="s">
        <v>20</v>
      </c>
      <c r="H2014" t="s">
        <v>1282</v>
      </c>
      <c r="I2014">
        <f>MONTH(Table6[[#This Row],[Loan Date]])</f>
        <v>10</v>
      </c>
      <c r="J2014" t="str">
        <f>_xlfn.XLOOKUP(Table6[[#This Row],[Numeric Month]],$N$5:$N$11,$O$5:$O$11)</f>
        <v>Oct</v>
      </c>
      <c r="K2014" t="str">
        <f>_xlfn.XLOOKUP(Table6[[#This Row],[Loan Date]],$Q$5:$Q$152,$R$5:$R$152)</f>
        <v>Monday</v>
      </c>
      <c r="L2014" t="str">
        <f>_xlfn.XLOOKUP(Table6[[#This Row],[Loan Date]],$Q$5:$Q$152,$S$5:$S$152)</f>
        <v>Week 4</v>
      </c>
    </row>
    <row r="2015" spans="1:12" x14ac:dyDescent="0.2">
      <c r="A2015" s="1">
        <v>44851</v>
      </c>
      <c r="B2015" t="s">
        <v>7</v>
      </c>
      <c r="C2015" s="1">
        <v>44851</v>
      </c>
      <c r="D2015" t="s">
        <v>172</v>
      </c>
      <c r="E2015" t="s">
        <v>21</v>
      </c>
      <c r="F2015" t="s">
        <v>21</v>
      </c>
      <c r="G2015" t="s">
        <v>20</v>
      </c>
      <c r="H2015" t="s">
        <v>1282</v>
      </c>
      <c r="I2015">
        <f>MONTH(Table6[[#This Row],[Loan Date]])</f>
        <v>10</v>
      </c>
      <c r="J2015" t="str">
        <f>_xlfn.XLOOKUP(Table6[[#This Row],[Numeric Month]],$N$5:$N$11,$O$5:$O$11)</f>
        <v>Oct</v>
      </c>
      <c r="K2015" t="str">
        <f>_xlfn.XLOOKUP(Table6[[#This Row],[Loan Date]],$Q$5:$Q$152,$R$5:$R$152)</f>
        <v>Monday</v>
      </c>
      <c r="L2015" t="str">
        <f>_xlfn.XLOOKUP(Table6[[#This Row],[Loan Date]],$Q$5:$Q$152,$S$5:$S$152)</f>
        <v>Week 4</v>
      </c>
    </row>
    <row r="2016" spans="1:12" x14ac:dyDescent="0.2">
      <c r="A2016" s="1">
        <v>44851</v>
      </c>
      <c r="B2016" t="s">
        <v>7</v>
      </c>
      <c r="C2016" s="1">
        <v>44851</v>
      </c>
      <c r="D2016" t="s">
        <v>227</v>
      </c>
      <c r="E2016" t="s">
        <v>49</v>
      </c>
      <c r="F2016" t="s">
        <v>49</v>
      </c>
      <c r="G2016" t="s">
        <v>20</v>
      </c>
      <c r="H2016" t="s">
        <v>1282</v>
      </c>
      <c r="I2016">
        <f>MONTH(Table6[[#This Row],[Loan Date]])</f>
        <v>10</v>
      </c>
      <c r="J2016" t="str">
        <f>_xlfn.XLOOKUP(Table6[[#This Row],[Numeric Month]],$N$5:$N$11,$O$5:$O$11)</f>
        <v>Oct</v>
      </c>
      <c r="K2016" t="str">
        <f>_xlfn.XLOOKUP(Table6[[#This Row],[Loan Date]],$Q$5:$Q$152,$R$5:$R$152)</f>
        <v>Monday</v>
      </c>
      <c r="L2016" t="str">
        <f>_xlfn.XLOOKUP(Table6[[#This Row],[Loan Date]],$Q$5:$Q$152,$S$5:$S$152)</f>
        <v>Week 4</v>
      </c>
    </row>
    <row r="2017" spans="1:12" x14ac:dyDescent="0.2">
      <c r="A2017" s="1">
        <v>44851</v>
      </c>
      <c r="B2017" t="s">
        <v>7</v>
      </c>
      <c r="C2017" s="1">
        <v>44851</v>
      </c>
      <c r="D2017" t="s">
        <v>1130</v>
      </c>
      <c r="E2017" t="s">
        <v>37</v>
      </c>
      <c r="F2017" t="s">
        <v>37</v>
      </c>
      <c r="G2017" t="s">
        <v>20</v>
      </c>
      <c r="H2017" t="s">
        <v>1282</v>
      </c>
      <c r="I2017">
        <f>MONTH(Table6[[#This Row],[Loan Date]])</f>
        <v>10</v>
      </c>
      <c r="J2017" t="str">
        <f>_xlfn.XLOOKUP(Table6[[#This Row],[Numeric Month]],$N$5:$N$11,$O$5:$O$11)</f>
        <v>Oct</v>
      </c>
      <c r="K2017" t="str">
        <f>_xlfn.XLOOKUP(Table6[[#This Row],[Loan Date]],$Q$5:$Q$152,$R$5:$R$152)</f>
        <v>Monday</v>
      </c>
      <c r="L2017" t="str">
        <f>_xlfn.XLOOKUP(Table6[[#This Row],[Loan Date]],$Q$5:$Q$152,$S$5:$S$152)</f>
        <v>Week 4</v>
      </c>
    </row>
    <row r="2018" spans="1:12" x14ac:dyDescent="0.2">
      <c r="A2018" s="1">
        <v>44851</v>
      </c>
      <c r="B2018" t="s">
        <v>5</v>
      </c>
      <c r="C2018" s="1">
        <v>44851</v>
      </c>
      <c r="D2018" t="s">
        <v>965</v>
      </c>
      <c r="E2018" t="s">
        <v>12</v>
      </c>
      <c r="F2018" t="s">
        <v>12</v>
      </c>
      <c r="G2018" t="s">
        <v>11</v>
      </c>
      <c r="H2018" t="s">
        <v>1282</v>
      </c>
      <c r="I2018">
        <f>MONTH(Table6[[#This Row],[Loan Date]])</f>
        <v>10</v>
      </c>
      <c r="J2018" t="str">
        <f>_xlfn.XLOOKUP(Table6[[#This Row],[Numeric Month]],$N$5:$N$11,$O$5:$O$11)</f>
        <v>Oct</v>
      </c>
      <c r="K2018" t="str">
        <f>_xlfn.XLOOKUP(Table6[[#This Row],[Loan Date]],$Q$5:$Q$152,$R$5:$R$152)</f>
        <v>Monday</v>
      </c>
      <c r="L2018" t="str">
        <f>_xlfn.XLOOKUP(Table6[[#This Row],[Loan Date]],$Q$5:$Q$152,$S$5:$S$152)</f>
        <v>Week 4</v>
      </c>
    </row>
    <row r="2019" spans="1:12" x14ac:dyDescent="0.2">
      <c r="A2019" s="1">
        <v>44851</v>
      </c>
      <c r="B2019" t="s">
        <v>5</v>
      </c>
      <c r="C2019" s="1">
        <v>44858</v>
      </c>
      <c r="D2019" t="s">
        <v>1289</v>
      </c>
      <c r="E2019" t="s">
        <v>204</v>
      </c>
      <c r="F2019" t="s">
        <v>2</v>
      </c>
      <c r="G2019" t="s">
        <v>1</v>
      </c>
      <c r="H2019" t="s">
        <v>1282</v>
      </c>
      <c r="I2019">
        <f>MONTH(Table6[[#This Row],[Loan Date]])</f>
        <v>10</v>
      </c>
      <c r="J2019" t="str">
        <f>_xlfn.XLOOKUP(Table6[[#This Row],[Numeric Month]],$N$5:$N$11,$O$5:$O$11)</f>
        <v>Oct</v>
      </c>
      <c r="K2019" t="str">
        <f>_xlfn.XLOOKUP(Table6[[#This Row],[Loan Date]],$Q$5:$Q$152,$R$5:$R$152)</f>
        <v>Monday</v>
      </c>
      <c r="L2019" t="str">
        <f>_xlfn.XLOOKUP(Table6[[#This Row],[Loan Date]],$Q$5:$Q$152,$S$5:$S$152)</f>
        <v>Week 4</v>
      </c>
    </row>
    <row r="2020" spans="1:12" x14ac:dyDescent="0.2">
      <c r="A2020" s="1">
        <v>44851</v>
      </c>
      <c r="B2020" t="s">
        <v>7</v>
      </c>
      <c r="C2020" s="1">
        <v>44872</v>
      </c>
      <c r="D2020" t="s">
        <v>1118</v>
      </c>
      <c r="E2020" t="s">
        <v>52</v>
      </c>
      <c r="F2020" t="s">
        <v>51</v>
      </c>
      <c r="G2020" t="s">
        <v>1</v>
      </c>
      <c r="H2020" t="s">
        <v>1282</v>
      </c>
      <c r="I2020">
        <f>MONTH(Table6[[#This Row],[Loan Date]])</f>
        <v>10</v>
      </c>
      <c r="J2020" t="str">
        <f>_xlfn.XLOOKUP(Table6[[#This Row],[Numeric Month]],$N$5:$N$11,$O$5:$O$11)</f>
        <v>Oct</v>
      </c>
      <c r="K2020" t="str">
        <f>_xlfn.XLOOKUP(Table6[[#This Row],[Loan Date]],$Q$5:$Q$152,$R$5:$R$152)</f>
        <v>Monday</v>
      </c>
      <c r="L2020" t="str">
        <f>_xlfn.XLOOKUP(Table6[[#This Row],[Loan Date]],$Q$5:$Q$152,$S$5:$S$152)</f>
        <v>Week 4</v>
      </c>
    </row>
    <row r="2021" spans="1:12" x14ac:dyDescent="0.2">
      <c r="A2021" s="1">
        <v>44851</v>
      </c>
      <c r="B2021" t="s">
        <v>5</v>
      </c>
      <c r="C2021" s="1">
        <v>44851</v>
      </c>
      <c r="D2021" t="s">
        <v>124</v>
      </c>
      <c r="E2021" t="s">
        <v>12</v>
      </c>
      <c r="F2021" t="s">
        <v>12</v>
      </c>
      <c r="G2021" t="s">
        <v>11</v>
      </c>
      <c r="H2021" t="s">
        <v>1282</v>
      </c>
      <c r="I2021">
        <f>MONTH(Table6[[#This Row],[Loan Date]])</f>
        <v>10</v>
      </c>
      <c r="J2021" t="str">
        <f>_xlfn.XLOOKUP(Table6[[#This Row],[Numeric Month]],$N$5:$N$11,$O$5:$O$11)</f>
        <v>Oct</v>
      </c>
      <c r="K2021" t="str">
        <f>_xlfn.XLOOKUP(Table6[[#This Row],[Loan Date]],$Q$5:$Q$152,$R$5:$R$152)</f>
        <v>Monday</v>
      </c>
      <c r="L2021" t="str">
        <f>_xlfn.XLOOKUP(Table6[[#This Row],[Loan Date]],$Q$5:$Q$152,$S$5:$S$152)</f>
        <v>Week 4</v>
      </c>
    </row>
    <row r="2022" spans="1:12" x14ac:dyDescent="0.2">
      <c r="A2022" s="1">
        <v>44851</v>
      </c>
      <c r="B2022" t="s">
        <v>7</v>
      </c>
      <c r="C2022" s="1">
        <v>44858</v>
      </c>
      <c r="D2022" t="s">
        <v>33</v>
      </c>
      <c r="E2022" t="s">
        <v>15</v>
      </c>
      <c r="F2022" t="s">
        <v>14</v>
      </c>
      <c r="G2022" t="s">
        <v>1</v>
      </c>
      <c r="H2022" t="s">
        <v>1282</v>
      </c>
      <c r="I2022">
        <f>MONTH(Table6[[#This Row],[Loan Date]])</f>
        <v>10</v>
      </c>
      <c r="J2022" t="str">
        <f>_xlfn.XLOOKUP(Table6[[#This Row],[Numeric Month]],$N$5:$N$11,$O$5:$O$11)</f>
        <v>Oct</v>
      </c>
      <c r="K2022" t="str">
        <f>_xlfn.XLOOKUP(Table6[[#This Row],[Loan Date]],$Q$5:$Q$152,$R$5:$R$152)</f>
        <v>Monday</v>
      </c>
      <c r="L2022" t="str">
        <f>_xlfn.XLOOKUP(Table6[[#This Row],[Loan Date]],$Q$5:$Q$152,$S$5:$S$152)</f>
        <v>Week 4</v>
      </c>
    </row>
    <row r="2023" spans="1:12" x14ac:dyDescent="0.2">
      <c r="A2023" s="1">
        <v>44851</v>
      </c>
      <c r="B2023" t="s">
        <v>5</v>
      </c>
      <c r="C2023" s="1">
        <v>44865</v>
      </c>
      <c r="D2023" t="s">
        <v>231</v>
      </c>
      <c r="E2023" t="s">
        <v>3</v>
      </c>
      <c r="F2023" t="s">
        <v>2</v>
      </c>
      <c r="G2023" t="s">
        <v>1</v>
      </c>
      <c r="H2023" t="s">
        <v>1282</v>
      </c>
      <c r="I2023">
        <f>MONTH(Table6[[#This Row],[Loan Date]])</f>
        <v>10</v>
      </c>
      <c r="J2023" t="str">
        <f>_xlfn.XLOOKUP(Table6[[#This Row],[Numeric Month]],$N$5:$N$11,$O$5:$O$11)</f>
        <v>Oct</v>
      </c>
      <c r="K2023" t="str">
        <f>_xlfn.XLOOKUP(Table6[[#This Row],[Loan Date]],$Q$5:$Q$152,$R$5:$R$152)</f>
        <v>Monday</v>
      </c>
      <c r="L2023" t="str">
        <f>_xlfn.XLOOKUP(Table6[[#This Row],[Loan Date]],$Q$5:$Q$152,$S$5:$S$152)</f>
        <v>Week 4</v>
      </c>
    </row>
    <row r="2024" spans="1:12" x14ac:dyDescent="0.2">
      <c r="A2024" s="1">
        <v>44851</v>
      </c>
      <c r="B2024" t="s">
        <v>7</v>
      </c>
      <c r="C2024" s="1">
        <v>44851</v>
      </c>
      <c r="D2024" t="s">
        <v>42</v>
      </c>
      <c r="E2024" t="s">
        <v>41</v>
      </c>
      <c r="F2024" t="s">
        <v>40</v>
      </c>
      <c r="G2024" t="s">
        <v>39</v>
      </c>
      <c r="H2024" t="s">
        <v>1282</v>
      </c>
      <c r="I2024">
        <f>MONTH(Table6[[#This Row],[Loan Date]])</f>
        <v>10</v>
      </c>
      <c r="J2024" t="str">
        <f>_xlfn.XLOOKUP(Table6[[#This Row],[Numeric Month]],$N$5:$N$11,$O$5:$O$11)</f>
        <v>Oct</v>
      </c>
      <c r="K2024" t="str">
        <f>_xlfn.XLOOKUP(Table6[[#This Row],[Loan Date]],$Q$5:$Q$152,$R$5:$R$152)</f>
        <v>Monday</v>
      </c>
      <c r="L2024" t="str">
        <f>_xlfn.XLOOKUP(Table6[[#This Row],[Loan Date]],$Q$5:$Q$152,$S$5:$S$152)</f>
        <v>Week 4</v>
      </c>
    </row>
    <row r="2025" spans="1:12" x14ac:dyDescent="0.2">
      <c r="A2025" s="1">
        <v>44851</v>
      </c>
      <c r="B2025" t="s">
        <v>5</v>
      </c>
      <c r="C2025" s="1">
        <v>44851</v>
      </c>
      <c r="D2025" t="s">
        <v>681</v>
      </c>
      <c r="E2025" t="s">
        <v>23</v>
      </c>
      <c r="F2025" t="s">
        <v>23</v>
      </c>
      <c r="G2025" t="s">
        <v>20</v>
      </c>
      <c r="H2025" t="s">
        <v>1282</v>
      </c>
      <c r="I2025">
        <f>MONTH(Table6[[#This Row],[Loan Date]])</f>
        <v>10</v>
      </c>
      <c r="J2025" t="str">
        <f>_xlfn.XLOOKUP(Table6[[#This Row],[Numeric Month]],$N$5:$N$11,$O$5:$O$11)</f>
        <v>Oct</v>
      </c>
      <c r="K2025" t="str">
        <f>_xlfn.XLOOKUP(Table6[[#This Row],[Loan Date]],$Q$5:$Q$152,$R$5:$R$152)</f>
        <v>Monday</v>
      </c>
      <c r="L2025" t="str">
        <f>_xlfn.XLOOKUP(Table6[[#This Row],[Loan Date]],$Q$5:$Q$152,$S$5:$S$152)</f>
        <v>Week 4</v>
      </c>
    </row>
    <row r="2026" spans="1:12" x14ac:dyDescent="0.2">
      <c r="A2026" s="1">
        <v>44851</v>
      </c>
      <c r="B2026" t="s">
        <v>5</v>
      </c>
      <c r="C2026" s="1">
        <v>44851</v>
      </c>
      <c r="D2026" t="s">
        <v>310</v>
      </c>
      <c r="E2026" t="s">
        <v>21</v>
      </c>
      <c r="F2026" t="s">
        <v>21</v>
      </c>
      <c r="G2026" t="s">
        <v>20</v>
      </c>
      <c r="H2026" t="s">
        <v>1282</v>
      </c>
      <c r="I2026">
        <f>MONTH(Table6[[#This Row],[Loan Date]])</f>
        <v>10</v>
      </c>
      <c r="J2026" t="str">
        <f>_xlfn.XLOOKUP(Table6[[#This Row],[Numeric Month]],$N$5:$N$11,$O$5:$O$11)</f>
        <v>Oct</v>
      </c>
      <c r="K2026" t="str">
        <f>_xlfn.XLOOKUP(Table6[[#This Row],[Loan Date]],$Q$5:$Q$152,$R$5:$R$152)</f>
        <v>Monday</v>
      </c>
      <c r="L2026" t="str">
        <f>_xlfn.XLOOKUP(Table6[[#This Row],[Loan Date]],$Q$5:$Q$152,$S$5:$S$152)</f>
        <v>Week 4</v>
      </c>
    </row>
    <row r="2027" spans="1:12" x14ac:dyDescent="0.2">
      <c r="A2027" s="1">
        <v>44851</v>
      </c>
      <c r="B2027" t="s">
        <v>7</v>
      </c>
      <c r="C2027" s="1">
        <v>44851</v>
      </c>
      <c r="D2027" t="s">
        <v>927</v>
      </c>
      <c r="E2027" t="s">
        <v>37</v>
      </c>
      <c r="F2027" t="s">
        <v>37</v>
      </c>
      <c r="G2027" t="s">
        <v>20</v>
      </c>
      <c r="H2027" t="s">
        <v>1282</v>
      </c>
      <c r="I2027">
        <f>MONTH(Table6[[#This Row],[Loan Date]])</f>
        <v>10</v>
      </c>
      <c r="J2027" t="str">
        <f>_xlfn.XLOOKUP(Table6[[#This Row],[Numeric Month]],$N$5:$N$11,$O$5:$O$11)</f>
        <v>Oct</v>
      </c>
      <c r="K2027" t="str">
        <f>_xlfn.XLOOKUP(Table6[[#This Row],[Loan Date]],$Q$5:$Q$152,$R$5:$R$152)</f>
        <v>Monday</v>
      </c>
      <c r="L2027" t="str">
        <f>_xlfn.XLOOKUP(Table6[[#This Row],[Loan Date]],$Q$5:$Q$152,$S$5:$S$152)</f>
        <v>Week 4</v>
      </c>
    </row>
    <row r="2028" spans="1:12" x14ac:dyDescent="0.2">
      <c r="A2028" s="1">
        <v>44851</v>
      </c>
      <c r="B2028" t="s">
        <v>7</v>
      </c>
      <c r="C2028" s="1">
        <v>44852</v>
      </c>
      <c r="D2028" t="s">
        <v>529</v>
      </c>
      <c r="E2028" t="s">
        <v>148</v>
      </c>
      <c r="F2028" t="s">
        <v>147</v>
      </c>
      <c r="G2028" t="s">
        <v>20</v>
      </c>
      <c r="H2028" t="s">
        <v>1282</v>
      </c>
      <c r="I2028">
        <f>MONTH(Table6[[#This Row],[Loan Date]])</f>
        <v>10</v>
      </c>
      <c r="J2028" t="str">
        <f>_xlfn.XLOOKUP(Table6[[#This Row],[Numeric Month]],$N$5:$N$11,$O$5:$O$11)</f>
        <v>Oct</v>
      </c>
      <c r="K2028" t="str">
        <f>_xlfn.XLOOKUP(Table6[[#This Row],[Loan Date]],$Q$5:$Q$152,$R$5:$R$152)</f>
        <v>Monday</v>
      </c>
      <c r="L2028" t="str">
        <f>_xlfn.XLOOKUP(Table6[[#This Row],[Loan Date]],$Q$5:$Q$152,$S$5:$S$152)</f>
        <v>Week 4</v>
      </c>
    </row>
    <row r="2029" spans="1:12" x14ac:dyDescent="0.2">
      <c r="A2029" s="1">
        <v>44851</v>
      </c>
      <c r="B2029" t="s">
        <v>5</v>
      </c>
      <c r="C2029" s="1">
        <v>44851</v>
      </c>
      <c r="D2029" t="s">
        <v>681</v>
      </c>
      <c r="E2029" t="s">
        <v>23</v>
      </c>
      <c r="F2029" t="s">
        <v>23</v>
      </c>
      <c r="G2029" t="s">
        <v>20</v>
      </c>
      <c r="H2029" t="s">
        <v>1282</v>
      </c>
      <c r="I2029">
        <f>MONTH(Table6[[#This Row],[Loan Date]])</f>
        <v>10</v>
      </c>
      <c r="J2029" t="str">
        <f>_xlfn.XLOOKUP(Table6[[#This Row],[Numeric Month]],$N$5:$N$11,$O$5:$O$11)</f>
        <v>Oct</v>
      </c>
      <c r="K2029" t="str">
        <f>_xlfn.XLOOKUP(Table6[[#This Row],[Loan Date]],$Q$5:$Q$152,$R$5:$R$152)</f>
        <v>Monday</v>
      </c>
      <c r="L2029" t="str">
        <f>_xlfn.XLOOKUP(Table6[[#This Row],[Loan Date]],$Q$5:$Q$152,$S$5:$S$152)</f>
        <v>Week 4</v>
      </c>
    </row>
    <row r="2030" spans="1:12" x14ac:dyDescent="0.2">
      <c r="A2030" s="1">
        <v>44851</v>
      </c>
      <c r="B2030" t="s">
        <v>5</v>
      </c>
      <c r="C2030" s="1">
        <v>44851</v>
      </c>
      <c r="D2030" t="s">
        <v>310</v>
      </c>
      <c r="E2030" t="s">
        <v>21</v>
      </c>
      <c r="F2030" t="s">
        <v>21</v>
      </c>
      <c r="G2030" t="s">
        <v>20</v>
      </c>
      <c r="H2030" t="s">
        <v>1282</v>
      </c>
      <c r="I2030">
        <f>MONTH(Table6[[#This Row],[Loan Date]])</f>
        <v>10</v>
      </c>
      <c r="J2030" t="str">
        <f>_xlfn.XLOOKUP(Table6[[#This Row],[Numeric Month]],$N$5:$N$11,$O$5:$O$11)</f>
        <v>Oct</v>
      </c>
      <c r="K2030" t="str">
        <f>_xlfn.XLOOKUP(Table6[[#This Row],[Loan Date]],$Q$5:$Q$152,$R$5:$R$152)</f>
        <v>Monday</v>
      </c>
      <c r="L2030" t="str">
        <f>_xlfn.XLOOKUP(Table6[[#This Row],[Loan Date]],$Q$5:$Q$152,$S$5:$S$152)</f>
        <v>Week 4</v>
      </c>
    </row>
    <row r="2031" spans="1:12" x14ac:dyDescent="0.2">
      <c r="A2031" s="1">
        <v>44851</v>
      </c>
      <c r="B2031" t="s">
        <v>5</v>
      </c>
      <c r="C2031" s="1">
        <v>44851</v>
      </c>
      <c r="D2031" t="s">
        <v>248</v>
      </c>
      <c r="E2031" t="s">
        <v>44</v>
      </c>
      <c r="F2031" t="s">
        <v>44</v>
      </c>
      <c r="G2031" t="s">
        <v>39</v>
      </c>
      <c r="H2031" t="s">
        <v>1282</v>
      </c>
      <c r="I2031">
        <f>MONTH(Table6[[#This Row],[Loan Date]])</f>
        <v>10</v>
      </c>
      <c r="J2031" t="str">
        <f>_xlfn.XLOOKUP(Table6[[#This Row],[Numeric Month]],$N$5:$N$11,$O$5:$O$11)</f>
        <v>Oct</v>
      </c>
      <c r="K2031" t="str">
        <f>_xlfn.XLOOKUP(Table6[[#This Row],[Loan Date]],$Q$5:$Q$152,$R$5:$R$152)</f>
        <v>Monday</v>
      </c>
      <c r="L2031" t="str">
        <f>_xlfn.XLOOKUP(Table6[[#This Row],[Loan Date]],$Q$5:$Q$152,$S$5:$S$152)</f>
        <v>Week 4</v>
      </c>
    </row>
    <row r="2032" spans="1:12" x14ac:dyDescent="0.2">
      <c r="A2032" s="1">
        <v>44851</v>
      </c>
      <c r="B2032" t="s">
        <v>7</v>
      </c>
      <c r="C2032" s="1">
        <v>44865</v>
      </c>
      <c r="D2032" t="s">
        <v>851</v>
      </c>
      <c r="E2032" t="s">
        <v>52</v>
      </c>
      <c r="F2032" t="s">
        <v>51</v>
      </c>
      <c r="G2032" t="s">
        <v>1</v>
      </c>
      <c r="H2032" t="s">
        <v>1282</v>
      </c>
      <c r="I2032">
        <f>MONTH(Table6[[#This Row],[Loan Date]])</f>
        <v>10</v>
      </c>
      <c r="J2032" t="str">
        <f>_xlfn.XLOOKUP(Table6[[#This Row],[Numeric Month]],$N$5:$N$11,$O$5:$O$11)</f>
        <v>Oct</v>
      </c>
      <c r="K2032" t="str">
        <f>_xlfn.XLOOKUP(Table6[[#This Row],[Loan Date]],$Q$5:$Q$152,$R$5:$R$152)</f>
        <v>Monday</v>
      </c>
      <c r="L2032" t="str">
        <f>_xlfn.XLOOKUP(Table6[[#This Row],[Loan Date]],$Q$5:$Q$152,$S$5:$S$152)</f>
        <v>Week 4</v>
      </c>
    </row>
    <row r="2033" spans="1:12" x14ac:dyDescent="0.2">
      <c r="A2033" s="1">
        <v>44851</v>
      </c>
      <c r="B2033" t="s">
        <v>7</v>
      </c>
      <c r="C2033" s="1">
        <v>44851</v>
      </c>
      <c r="D2033" t="s">
        <v>470</v>
      </c>
      <c r="E2033" t="s">
        <v>9</v>
      </c>
      <c r="F2033" t="s">
        <v>8</v>
      </c>
      <c r="G2033" t="s">
        <v>1</v>
      </c>
      <c r="H2033" t="s">
        <v>1282</v>
      </c>
      <c r="I2033">
        <f>MONTH(Table6[[#This Row],[Loan Date]])</f>
        <v>10</v>
      </c>
      <c r="J2033" t="str">
        <f>_xlfn.XLOOKUP(Table6[[#This Row],[Numeric Month]],$N$5:$N$11,$O$5:$O$11)</f>
        <v>Oct</v>
      </c>
      <c r="K2033" t="str">
        <f>_xlfn.XLOOKUP(Table6[[#This Row],[Loan Date]],$Q$5:$Q$152,$R$5:$R$152)</f>
        <v>Monday</v>
      </c>
      <c r="L2033" t="str">
        <f>_xlfn.XLOOKUP(Table6[[#This Row],[Loan Date]],$Q$5:$Q$152,$S$5:$S$152)</f>
        <v>Week 4</v>
      </c>
    </row>
    <row r="2034" spans="1:12" x14ac:dyDescent="0.2">
      <c r="A2034" s="1">
        <v>44851</v>
      </c>
      <c r="B2034" t="s">
        <v>5</v>
      </c>
      <c r="C2034" s="1">
        <v>44851</v>
      </c>
      <c r="D2034" t="s">
        <v>261</v>
      </c>
      <c r="E2034" t="s">
        <v>44</v>
      </c>
      <c r="F2034" t="s">
        <v>44</v>
      </c>
      <c r="G2034" t="s">
        <v>39</v>
      </c>
      <c r="H2034" t="s">
        <v>1282</v>
      </c>
      <c r="I2034">
        <f>MONTH(Table6[[#This Row],[Loan Date]])</f>
        <v>10</v>
      </c>
      <c r="J2034" t="str">
        <f>_xlfn.XLOOKUP(Table6[[#This Row],[Numeric Month]],$N$5:$N$11,$O$5:$O$11)</f>
        <v>Oct</v>
      </c>
      <c r="K2034" t="str">
        <f>_xlfn.XLOOKUP(Table6[[#This Row],[Loan Date]],$Q$5:$Q$152,$R$5:$R$152)</f>
        <v>Monday</v>
      </c>
      <c r="L2034" t="str">
        <f>_xlfn.XLOOKUP(Table6[[#This Row],[Loan Date]],$Q$5:$Q$152,$S$5:$S$152)</f>
        <v>Week 4</v>
      </c>
    </row>
    <row r="2035" spans="1:12" x14ac:dyDescent="0.2">
      <c r="A2035" s="1">
        <v>44851</v>
      </c>
      <c r="B2035" t="s">
        <v>7</v>
      </c>
      <c r="C2035" s="1">
        <v>44858</v>
      </c>
      <c r="D2035" t="s">
        <v>1486</v>
      </c>
      <c r="E2035" t="s">
        <v>204</v>
      </c>
      <c r="F2035" t="s">
        <v>8</v>
      </c>
      <c r="G2035" t="s">
        <v>1</v>
      </c>
      <c r="H2035" t="s">
        <v>1282</v>
      </c>
      <c r="I2035">
        <f>MONTH(Table6[[#This Row],[Loan Date]])</f>
        <v>10</v>
      </c>
      <c r="J2035" t="str">
        <f>_xlfn.XLOOKUP(Table6[[#This Row],[Numeric Month]],$N$5:$N$11,$O$5:$O$11)</f>
        <v>Oct</v>
      </c>
      <c r="K2035" t="str">
        <f>_xlfn.XLOOKUP(Table6[[#This Row],[Loan Date]],$Q$5:$Q$152,$R$5:$R$152)</f>
        <v>Monday</v>
      </c>
      <c r="L2035" t="str">
        <f>_xlfn.XLOOKUP(Table6[[#This Row],[Loan Date]],$Q$5:$Q$152,$S$5:$S$152)</f>
        <v>Week 4</v>
      </c>
    </row>
    <row r="2036" spans="1:12" x14ac:dyDescent="0.2">
      <c r="A2036" s="1">
        <v>44851</v>
      </c>
      <c r="B2036" t="s">
        <v>5</v>
      </c>
      <c r="C2036" s="1">
        <v>44858</v>
      </c>
      <c r="D2036" t="s">
        <v>1462</v>
      </c>
      <c r="E2036" t="s">
        <v>52</v>
      </c>
      <c r="F2036" t="s">
        <v>51</v>
      </c>
      <c r="G2036" t="s">
        <v>1</v>
      </c>
      <c r="H2036" t="s">
        <v>1282</v>
      </c>
      <c r="I2036">
        <f>MONTH(Table6[[#This Row],[Loan Date]])</f>
        <v>10</v>
      </c>
      <c r="J2036" t="str">
        <f>_xlfn.XLOOKUP(Table6[[#This Row],[Numeric Month]],$N$5:$N$11,$O$5:$O$11)</f>
        <v>Oct</v>
      </c>
      <c r="K2036" t="str">
        <f>_xlfn.XLOOKUP(Table6[[#This Row],[Loan Date]],$Q$5:$Q$152,$R$5:$R$152)</f>
        <v>Monday</v>
      </c>
      <c r="L2036" t="str">
        <f>_xlfn.XLOOKUP(Table6[[#This Row],[Loan Date]],$Q$5:$Q$152,$S$5:$S$152)</f>
        <v>Week 4</v>
      </c>
    </row>
    <row r="2037" spans="1:12" x14ac:dyDescent="0.2">
      <c r="A2037" s="1">
        <v>44851</v>
      </c>
      <c r="B2037" t="s">
        <v>7</v>
      </c>
      <c r="C2037" s="1">
        <v>44858</v>
      </c>
      <c r="D2037" t="s">
        <v>219</v>
      </c>
      <c r="E2037" t="s">
        <v>9</v>
      </c>
      <c r="F2037" t="s">
        <v>8</v>
      </c>
      <c r="G2037" t="s">
        <v>1</v>
      </c>
      <c r="H2037" t="s">
        <v>1282</v>
      </c>
      <c r="I2037">
        <f>MONTH(Table6[[#This Row],[Loan Date]])</f>
        <v>10</v>
      </c>
      <c r="J2037" t="str">
        <f>_xlfn.XLOOKUP(Table6[[#This Row],[Numeric Month]],$N$5:$N$11,$O$5:$O$11)</f>
        <v>Oct</v>
      </c>
      <c r="K2037" t="str">
        <f>_xlfn.XLOOKUP(Table6[[#This Row],[Loan Date]],$Q$5:$Q$152,$R$5:$R$152)</f>
        <v>Monday</v>
      </c>
      <c r="L2037" t="str">
        <f>_xlfn.XLOOKUP(Table6[[#This Row],[Loan Date]],$Q$5:$Q$152,$S$5:$S$152)</f>
        <v>Week 4</v>
      </c>
    </row>
    <row r="2038" spans="1:12" x14ac:dyDescent="0.2">
      <c r="A2038" s="1">
        <v>44851</v>
      </c>
      <c r="B2038" t="s">
        <v>7</v>
      </c>
      <c r="C2038" s="1">
        <v>44851</v>
      </c>
      <c r="D2038" t="s">
        <v>1451</v>
      </c>
      <c r="E2038" t="s">
        <v>23</v>
      </c>
      <c r="F2038" t="s">
        <v>23</v>
      </c>
      <c r="G2038" t="s">
        <v>20</v>
      </c>
      <c r="H2038" t="s">
        <v>1282</v>
      </c>
      <c r="I2038">
        <f>MONTH(Table6[[#This Row],[Loan Date]])</f>
        <v>10</v>
      </c>
      <c r="J2038" t="str">
        <f>_xlfn.XLOOKUP(Table6[[#This Row],[Numeric Month]],$N$5:$N$11,$O$5:$O$11)</f>
        <v>Oct</v>
      </c>
      <c r="K2038" t="str">
        <f>_xlfn.XLOOKUP(Table6[[#This Row],[Loan Date]],$Q$5:$Q$152,$R$5:$R$152)</f>
        <v>Monday</v>
      </c>
      <c r="L2038" t="str">
        <f>_xlfn.XLOOKUP(Table6[[#This Row],[Loan Date]],$Q$5:$Q$152,$S$5:$S$152)</f>
        <v>Week 4</v>
      </c>
    </row>
    <row r="2039" spans="1:12" x14ac:dyDescent="0.2">
      <c r="A2039" s="1">
        <v>44851</v>
      </c>
      <c r="B2039" t="s">
        <v>7</v>
      </c>
      <c r="C2039" s="1">
        <v>44858</v>
      </c>
      <c r="D2039" t="s">
        <v>303</v>
      </c>
      <c r="E2039" t="s">
        <v>9</v>
      </c>
      <c r="F2039" t="s">
        <v>8</v>
      </c>
      <c r="G2039" t="s">
        <v>1</v>
      </c>
      <c r="H2039" t="s">
        <v>1282</v>
      </c>
      <c r="I2039">
        <f>MONTH(Table6[[#This Row],[Loan Date]])</f>
        <v>10</v>
      </c>
      <c r="J2039" t="str">
        <f>_xlfn.XLOOKUP(Table6[[#This Row],[Numeric Month]],$N$5:$N$11,$O$5:$O$11)</f>
        <v>Oct</v>
      </c>
      <c r="K2039" t="str">
        <f>_xlfn.XLOOKUP(Table6[[#This Row],[Loan Date]],$Q$5:$Q$152,$R$5:$R$152)</f>
        <v>Monday</v>
      </c>
      <c r="L2039" t="str">
        <f>_xlfn.XLOOKUP(Table6[[#This Row],[Loan Date]],$Q$5:$Q$152,$S$5:$S$152)</f>
        <v>Week 4</v>
      </c>
    </row>
    <row r="2040" spans="1:12" x14ac:dyDescent="0.2">
      <c r="A2040" s="1">
        <v>44851</v>
      </c>
      <c r="B2040" t="s">
        <v>7</v>
      </c>
      <c r="C2040" s="1">
        <v>44858</v>
      </c>
      <c r="D2040" t="s">
        <v>1301</v>
      </c>
      <c r="E2040" t="s">
        <v>52</v>
      </c>
      <c r="F2040" t="s">
        <v>51</v>
      </c>
      <c r="G2040" t="s">
        <v>1</v>
      </c>
      <c r="H2040" t="s">
        <v>1282</v>
      </c>
      <c r="I2040">
        <f>MONTH(Table6[[#This Row],[Loan Date]])</f>
        <v>10</v>
      </c>
      <c r="J2040" t="str">
        <f>_xlfn.XLOOKUP(Table6[[#This Row],[Numeric Month]],$N$5:$N$11,$O$5:$O$11)</f>
        <v>Oct</v>
      </c>
      <c r="K2040" t="str">
        <f>_xlfn.XLOOKUP(Table6[[#This Row],[Loan Date]],$Q$5:$Q$152,$R$5:$R$152)</f>
        <v>Monday</v>
      </c>
      <c r="L2040" t="str">
        <f>_xlfn.XLOOKUP(Table6[[#This Row],[Loan Date]],$Q$5:$Q$152,$S$5:$S$152)</f>
        <v>Week 4</v>
      </c>
    </row>
    <row r="2041" spans="1:12" x14ac:dyDescent="0.2">
      <c r="A2041" s="1">
        <v>44851</v>
      </c>
      <c r="B2041" t="s">
        <v>7</v>
      </c>
      <c r="C2041" s="1">
        <v>44858</v>
      </c>
      <c r="D2041" t="s">
        <v>370</v>
      </c>
      <c r="E2041" t="s">
        <v>52</v>
      </c>
      <c r="F2041" t="s">
        <v>51</v>
      </c>
      <c r="G2041" t="s">
        <v>1</v>
      </c>
      <c r="H2041" t="s">
        <v>1282</v>
      </c>
      <c r="I2041">
        <f>MONTH(Table6[[#This Row],[Loan Date]])</f>
        <v>10</v>
      </c>
      <c r="J2041" t="str">
        <f>_xlfn.XLOOKUP(Table6[[#This Row],[Numeric Month]],$N$5:$N$11,$O$5:$O$11)</f>
        <v>Oct</v>
      </c>
      <c r="K2041" t="str">
        <f>_xlfn.XLOOKUP(Table6[[#This Row],[Loan Date]],$Q$5:$Q$152,$R$5:$R$152)</f>
        <v>Monday</v>
      </c>
      <c r="L2041" t="str">
        <f>_xlfn.XLOOKUP(Table6[[#This Row],[Loan Date]],$Q$5:$Q$152,$S$5:$S$152)</f>
        <v>Week 4</v>
      </c>
    </row>
    <row r="2042" spans="1:12" x14ac:dyDescent="0.2">
      <c r="A2042" s="1">
        <v>44851</v>
      </c>
      <c r="B2042" t="s">
        <v>5</v>
      </c>
      <c r="C2042" s="1">
        <v>44858</v>
      </c>
      <c r="D2042" t="s">
        <v>1485</v>
      </c>
      <c r="E2042" t="s">
        <v>9</v>
      </c>
      <c r="F2042" t="s">
        <v>8</v>
      </c>
      <c r="G2042" t="s">
        <v>1</v>
      </c>
      <c r="H2042" t="s">
        <v>1282</v>
      </c>
      <c r="I2042">
        <f>MONTH(Table6[[#This Row],[Loan Date]])</f>
        <v>10</v>
      </c>
      <c r="J2042" t="str">
        <f>_xlfn.XLOOKUP(Table6[[#This Row],[Numeric Month]],$N$5:$N$11,$O$5:$O$11)</f>
        <v>Oct</v>
      </c>
      <c r="K2042" t="str">
        <f>_xlfn.XLOOKUP(Table6[[#This Row],[Loan Date]],$Q$5:$Q$152,$R$5:$R$152)</f>
        <v>Monday</v>
      </c>
      <c r="L2042" t="str">
        <f>_xlfn.XLOOKUP(Table6[[#This Row],[Loan Date]],$Q$5:$Q$152,$S$5:$S$152)</f>
        <v>Week 4</v>
      </c>
    </row>
    <row r="2043" spans="1:12" x14ac:dyDescent="0.2">
      <c r="A2043" s="1">
        <v>44851</v>
      </c>
      <c r="B2043" t="s">
        <v>5</v>
      </c>
      <c r="C2043" s="1">
        <v>44851</v>
      </c>
      <c r="D2043" t="s">
        <v>917</v>
      </c>
      <c r="E2043" t="s">
        <v>37</v>
      </c>
      <c r="F2043" t="s">
        <v>37</v>
      </c>
      <c r="G2043" t="s">
        <v>20</v>
      </c>
      <c r="H2043" t="s">
        <v>1282</v>
      </c>
      <c r="I2043">
        <f>MONTH(Table6[[#This Row],[Loan Date]])</f>
        <v>10</v>
      </c>
      <c r="J2043" t="str">
        <f>_xlfn.XLOOKUP(Table6[[#This Row],[Numeric Month]],$N$5:$N$11,$O$5:$O$11)</f>
        <v>Oct</v>
      </c>
      <c r="K2043" t="str">
        <f>_xlfn.XLOOKUP(Table6[[#This Row],[Loan Date]],$Q$5:$Q$152,$R$5:$R$152)</f>
        <v>Monday</v>
      </c>
      <c r="L2043" t="str">
        <f>_xlfn.XLOOKUP(Table6[[#This Row],[Loan Date]],$Q$5:$Q$152,$S$5:$S$152)</f>
        <v>Week 4</v>
      </c>
    </row>
    <row r="2044" spans="1:12" x14ac:dyDescent="0.2">
      <c r="A2044" s="1">
        <v>44851</v>
      </c>
      <c r="B2044" t="s">
        <v>7</v>
      </c>
      <c r="C2044" s="1">
        <v>44851</v>
      </c>
      <c r="D2044" t="s">
        <v>1435</v>
      </c>
      <c r="E2044" t="s">
        <v>44</v>
      </c>
      <c r="F2044" t="s">
        <v>44</v>
      </c>
      <c r="G2044" t="s">
        <v>39</v>
      </c>
      <c r="H2044" t="s">
        <v>1282</v>
      </c>
      <c r="I2044">
        <f>MONTH(Table6[[#This Row],[Loan Date]])</f>
        <v>10</v>
      </c>
      <c r="J2044" t="str">
        <f>_xlfn.XLOOKUP(Table6[[#This Row],[Numeric Month]],$N$5:$N$11,$O$5:$O$11)</f>
        <v>Oct</v>
      </c>
      <c r="K2044" t="str">
        <f>_xlfn.XLOOKUP(Table6[[#This Row],[Loan Date]],$Q$5:$Q$152,$R$5:$R$152)</f>
        <v>Monday</v>
      </c>
      <c r="L2044" t="str">
        <f>_xlfn.XLOOKUP(Table6[[#This Row],[Loan Date]],$Q$5:$Q$152,$S$5:$S$152)</f>
        <v>Week 4</v>
      </c>
    </row>
    <row r="2045" spans="1:12" x14ac:dyDescent="0.2">
      <c r="A2045" s="1">
        <v>44851</v>
      </c>
      <c r="B2045" t="s">
        <v>5</v>
      </c>
      <c r="C2045" s="1">
        <v>44865</v>
      </c>
      <c r="D2045" t="s">
        <v>1484</v>
      </c>
      <c r="E2045" t="s">
        <v>3</v>
      </c>
      <c r="F2045" t="s">
        <v>2</v>
      </c>
      <c r="G2045" t="s">
        <v>1</v>
      </c>
      <c r="H2045" t="s">
        <v>1282</v>
      </c>
      <c r="I2045">
        <f>MONTH(Table6[[#This Row],[Loan Date]])</f>
        <v>10</v>
      </c>
      <c r="J2045" t="str">
        <f>_xlfn.XLOOKUP(Table6[[#This Row],[Numeric Month]],$N$5:$N$11,$O$5:$O$11)</f>
        <v>Oct</v>
      </c>
      <c r="K2045" t="str">
        <f>_xlfn.XLOOKUP(Table6[[#This Row],[Loan Date]],$Q$5:$Q$152,$R$5:$R$152)</f>
        <v>Monday</v>
      </c>
      <c r="L2045" t="str">
        <f>_xlfn.XLOOKUP(Table6[[#This Row],[Loan Date]],$Q$5:$Q$152,$S$5:$S$152)</f>
        <v>Week 4</v>
      </c>
    </row>
    <row r="2046" spans="1:12" x14ac:dyDescent="0.2">
      <c r="A2046" s="1">
        <v>44851</v>
      </c>
      <c r="B2046" t="s">
        <v>5</v>
      </c>
      <c r="C2046" s="1">
        <v>44865</v>
      </c>
      <c r="D2046" t="s">
        <v>1483</v>
      </c>
      <c r="E2046" t="s">
        <v>3</v>
      </c>
      <c r="F2046" t="s">
        <v>2</v>
      </c>
      <c r="G2046" t="s">
        <v>1</v>
      </c>
      <c r="H2046" t="s">
        <v>1282</v>
      </c>
      <c r="I2046">
        <f>MONTH(Table6[[#This Row],[Loan Date]])</f>
        <v>10</v>
      </c>
      <c r="J2046" t="str">
        <f>_xlfn.XLOOKUP(Table6[[#This Row],[Numeric Month]],$N$5:$N$11,$O$5:$O$11)</f>
        <v>Oct</v>
      </c>
      <c r="K2046" t="str">
        <f>_xlfn.XLOOKUP(Table6[[#This Row],[Loan Date]],$Q$5:$Q$152,$R$5:$R$152)</f>
        <v>Monday</v>
      </c>
      <c r="L2046" t="str">
        <f>_xlfn.XLOOKUP(Table6[[#This Row],[Loan Date]],$Q$5:$Q$152,$S$5:$S$152)</f>
        <v>Week 4</v>
      </c>
    </row>
    <row r="2047" spans="1:12" x14ac:dyDescent="0.2">
      <c r="A2047" s="1">
        <v>44852</v>
      </c>
      <c r="B2047" t="s">
        <v>5</v>
      </c>
      <c r="C2047" s="1">
        <v>44852</v>
      </c>
      <c r="D2047" t="s">
        <v>26</v>
      </c>
      <c r="E2047" t="s">
        <v>23</v>
      </c>
      <c r="F2047" t="s">
        <v>23</v>
      </c>
      <c r="G2047" t="s">
        <v>20</v>
      </c>
      <c r="H2047" t="s">
        <v>1282</v>
      </c>
      <c r="I2047">
        <f>MONTH(Table6[[#This Row],[Loan Date]])</f>
        <v>10</v>
      </c>
      <c r="J2047" t="str">
        <f>_xlfn.XLOOKUP(Table6[[#This Row],[Numeric Month]],$N$5:$N$11,$O$5:$O$11)</f>
        <v>Oct</v>
      </c>
      <c r="K2047" t="str">
        <f>_xlfn.XLOOKUP(Table6[[#This Row],[Loan Date]],$Q$5:$Q$152,$R$5:$R$152)</f>
        <v>Tuesday</v>
      </c>
      <c r="L2047" t="str">
        <f>_xlfn.XLOOKUP(Table6[[#This Row],[Loan Date]],$Q$5:$Q$152,$S$5:$S$152)</f>
        <v>Week 4</v>
      </c>
    </row>
    <row r="2048" spans="1:12" x14ac:dyDescent="0.2">
      <c r="A2048" s="1">
        <v>44852</v>
      </c>
      <c r="B2048" t="s">
        <v>5</v>
      </c>
      <c r="C2048" s="1">
        <v>44852</v>
      </c>
      <c r="D2048" t="s">
        <v>260</v>
      </c>
      <c r="E2048" t="s">
        <v>21</v>
      </c>
      <c r="F2048" t="s">
        <v>21</v>
      </c>
      <c r="G2048" t="s">
        <v>20</v>
      </c>
      <c r="H2048" t="s">
        <v>1282</v>
      </c>
      <c r="I2048">
        <f>MONTH(Table6[[#This Row],[Loan Date]])</f>
        <v>10</v>
      </c>
      <c r="J2048" t="str">
        <f>_xlfn.XLOOKUP(Table6[[#This Row],[Numeric Month]],$N$5:$N$11,$O$5:$O$11)</f>
        <v>Oct</v>
      </c>
      <c r="K2048" t="str">
        <f>_xlfn.XLOOKUP(Table6[[#This Row],[Loan Date]],$Q$5:$Q$152,$R$5:$R$152)</f>
        <v>Tuesday</v>
      </c>
      <c r="L2048" t="str">
        <f>_xlfn.XLOOKUP(Table6[[#This Row],[Loan Date]],$Q$5:$Q$152,$S$5:$S$152)</f>
        <v>Week 4</v>
      </c>
    </row>
    <row r="2049" spans="1:12" x14ac:dyDescent="0.2">
      <c r="A2049" s="1">
        <v>44852</v>
      </c>
      <c r="B2049" t="s">
        <v>7</v>
      </c>
      <c r="C2049" s="1">
        <v>44852</v>
      </c>
      <c r="D2049" t="s">
        <v>1131</v>
      </c>
      <c r="E2049" t="s">
        <v>168</v>
      </c>
      <c r="F2049" t="s">
        <v>168</v>
      </c>
      <c r="G2049" t="s">
        <v>20</v>
      </c>
      <c r="H2049" t="s">
        <v>1282</v>
      </c>
      <c r="I2049">
        <f>MONTH(Table6[[#This Row],[Loan Date]])</f>
        <v>10</v>
      </c>
      <c r="J2049" t="str">
        <f>_xlfn.XLOOKUP(Table6[[#This Row],[Numeric Month]],$N$5:$N$11,$O$5:$O$11)</f>
        <v>Oct</v>
      </c>
      <c r="K2049" t="str">
        <f>_xlfn.XLOOKUP(Table6[[#This Row],[Loan Date]],$Q$5:$Q$152,$R$5:$R$152)</f>
        <v>Tuesday</v>
      </c>
      <c r="L2049" t="str">
        <f>_xlfn.XLOOKUP(Table6[[#This Row],[Loan Date]],$Q$5:$Q$152,$S$5:$S$152)</f>
        <v>Week 4</v>
      </c>
    </row>
    <row r="2050" spans="1:12" x14ac:dyDescent="0.2">
      <c r="A2050" s="1">
        <v>44852</v>
      </c>
      <c r="B2050" t="s">
        <v>7</v>
      </c>
      <c r="C2050" s="1">
        <v>44859</v>
      </c>
      <c r="D2050" t="s">
        <v>370</v>
      </c>
      <c r="E2050" t="s">
        <v>52</v>
      </c>
      <c r="F2050" t="s">
        <v>51</v>
      </c>
      <c r="G2050" t="s">
        <v>1</v>
      </c>
      <c r="H2050" t="s">
        <v>1282</v>
      </c>
      <c r="I2050">
        <f>MONTH(Table6[[#This Row],[Loan Date]])</f>
        <v>10</v>
      </c>
      <c r="J2050" t="str">
        <f>_xlfn.XLOOKUP(Table6[[#This Row],[Numeric Month]],$N$5:$N$11,$O$5:$O$11)</f>
        <v>Oct</v>
      </c>
      <c r="K2050" t="str">
        <f>_xlfn.XLOOKUP(Table6[[#This Row],[Loan Date]],$Q$5:$Q$152,$R$5:$R$152)</f>
        <v>Tuesday</v>
      </c>
      <c r="L2050" t="str">
        <f>_xlfn.XLOOKUP(Table6[[#This Row],[Loan Date]],$Q$5:$Q$152,$S$5:$S$152)</f>
        <v>Week 4</v>
      </c>
    </row>
    <row r="2051" spans="1:12" x14ac:dyDescent="0.2">
      <c r="A2051" s="1">
        <v>44852</v>
      </c>
      <c r="B2051" t="s">
        <v>5</v>
      </c>
      <c r="C2051" s="1">
        <v>44859</v>
      </c>
      <c r="D2051" t="s">
        <v>540</v>
      </c>
      <c r="E2051" t="s">
        <v>52</v>
      </c>
      <c r="F2051" t="s">
        <v>51</v>
      </c>
      <c r="G2051" t="s">
        <v>1</v>
      </c>
      <c r="H2051" t="s">
        <v>1282</v>
      </c>
      <c r="I2051">
        <f>MONTH(Table6[[#This Row],[Loan Date]])</f>
        <v>10</v>
      </c>
      <c r="J2051" t="str">
        <f>_xlfn.XLOOKUP(Table6[[#This Row],[Numeric Month]],$N$5:$N$11,$O$5:$O$11)</f>
        <v>Oct</v>
      </c>
      <c r="K2051" t="str">
        <f>_xlfn.XLOOKUP(Table6[[#This Row],[Loan Date]],$Q$5:$Q$152,$R$5:$R$152)</f>
        <v>Tuesday</v>
      </c>
      <c r="L2051" t="str">
        <f>_xlfn.XLOOKUP(Table6[[#This Row],[Loan Date]],$Q$5:$Q$152,$S$5:$S$152)</f>
        <v>Week 4</v>
      </c>
    </row>
    <row r="2052" spans="1:12" x14ac:dyDescent="0.2">
      <c r="A2052" s="1">
        <v>44852</v>
      </c>
      <c r="B2052" t="s">
        <v>7</v>
      </c>
      <c r="C2052" s="1">
        <v>44859</v>
      </c>
      <c r="D2052" t="s">
        <v>1449</v>
      </c>
      <c r="E2052" t="s">
        <v>52</v>
      </c>
      <c r="F2052" t="s">
        <v>51</v>
      </c>
      <c r="G2052" t="s">
        <v>1</v>
      </c>
      <c r="H2052" t="s">
        <v>1282</v>
      </c>
      <c r="I2052">
        <f>MONTH(Table6[[#This Row],[Loan Date]])</f>
        <v>10</v>
      </c>
      <c r="J2052" t="str">
        <f>_xlfn.XLOOKUP(Table6[[#This Row],[Numeric Month]],$N$5:$N$11,$O$5:$O$11)</f>
        <v>Oct</v>
      </c>
      <c r="K2052" t="str">
        <f>_xlfn.XLOOKUP(Table6[[#This Row],[Loan Date]],$Q$5:$Q$152,$R$5:$R$152)</f>
        <v>Tuesday</v>
      </c>
      <c r="L2052" t="str">
        <f>_xlfn.XLOOKUP(Table6[[#This Row],[Loan Date]],$Q$5:$Q$152,$S$5:$S$152)</f>
        <v>Week 4</v>
      </c>
    </row>
    <row r="2053" spans="1:12" x14ac:dyDescent="0.2">
      <c r="A2053" s="1">
        <v>44852</v>
      </c>
      <c r="B2053" t="s">
        <v>5</v>
      </c>
      <c r="C2053" s="1">
        <v>44859</v>
      </c>
      <c r="D2053" t="s">
        <v>369</v>
      </c>
      <c r="E2053" t="s">
        <v>52</v>
      </c>
      <c r="F2053" t="s">
        <v>51</v>
      </c>
      <c r="G2053" t="s">
        <v>1</v>
      </c>
      <c r="H2053" t="s">
        <v>1282</v>
      </c>
      <c r="I2053">
        <f>MONTH(Table6[[#This Row],[Loan Date]])</f>
        <v>10</v>
      </c>
      <c r="J2053" t="str">
        <f>_xlfn.XLOOKUP(Table6[[#This Row],[Numeric Month]],$N$5:$N$11,$O$5:$O$11)</f>
        <v>Oct</v>
      </c>
      <c r="K2053" t="str">
        <f>_xlfn.XLOOKUP(Table6[[#This Row],[Loan Date]],$Q$5:$Q$152,$R$5:$R$152)</f>
        <v>Tuesday</v>
      </c>
      <c r="L2053" t="str">
        <f>_xlfn.XLOOKUP(Table6[[#This Row],[Loan Date]],$Q$5:$Q$152,$S$5:$S$152)</f>
        <v>Week 4</v>
      </c>
    </row>
    <row r="2054" spans="1:12" x14ac:dyDescent="0.2">
      <c r="A2054" s="1">
        <v>44852</v>
      </c>
      <c r="B2054" t="s">
        <v>7</v>
      </c>
      <c r="C2054" s="1">
        <v>44866</v>
      </c>
      <c r="D2054" t="s">
        <v>884</v>
      </c>
      <c r="E2054" t="s">
        <v>3</v>
      </c>
      <c r="F2054" t="s">
        <v>2</v>
      </c>
      <c r="G2054" t="s">
        <v>1</v>
      </c>
      <c r="H2054" t="s">
        <v>1282</v>
      </c>
      <c r="I2054">
        <f>MONTH(Table6[[#This Row],[Loan Date]])</f>
        <v>10</v>
      </c>
      <c r="J2054" t="str">
        <f>_xlfn.XLOOKUP(Table6[[#This Row],[Numeric Month]],$N$5:$N$11,$O$5:$O$11)</f>
        <v>Oct</v>
      </c>
      <c r="K2054" t="str">
        <f>_xlfn.XLOOKUP(Table6[[#This Row],[Loan Date]],$Q$5:$Q$152,$R$5:$R$152)</f>
        <v>Tuesday</v>
      </c>
      <c r="L2054" t="str">
        <f>_xlfn.XLOOKUP(Table6[[#This Row],[Loan Date]],$Q$5:$Q$152,$S$5:$S$152)</f>
        <v>Week 4</v>
      </c>
    </row>
    <row r="2055" spans="1:12" x14ac:dyDescent="0.2">
      <c r="A2055" s="1">
        <v>44852</v>
      </c>
      <c r="B2055" t="s">
        <v>5</v>
      </c>
      <c r="C2055" s="1">
        <v>44852</v>
      </c>
      <c r="D2055" t="s">
        <v>996</v>
      </c>
      <c r="E2055" t="s">
        <v>168</v>
      </c>
      <c r="F2055" t="s">
        <v>168</v>
      </c>
      <c r="G2055" t="s">
        <v>20</v>
      </c>
      <c r="H2055" t="s">
        <v>1282</v>
      </c>
      <c r="I2055">
        <f>MONTH(Table6[[#This Row],[Loan Date]])</f>
        <v>10</v>
      </c>
      <c r="J2055" t="str">
        <f>_xlfn.XLOOKUP(Table6[[#This Row],[Numeric Month]],$N$5:$N$11,$O$5:$O$11)</f>
        <v>Oct</v>
      </c>
      <c r="K2055" t="str">
        <f>_xlfn.XLOOKUP(Table6[[#This Row],[Loan Date]],$Q$5:$Q$152,$R$5:$R$152)</f>
        <v>Tuesday</v>
      </c>
      <c r="L2055" t="str">
        <f>_xlfn.XLOOKUP(Table6[[#This Row],[Loan Date]],$Q$5:$Q$152,$S$5:$S$152)</f>
        <v>Week 4</v>
      </c>
    </row>
    <row r="2056" spans="1:12" x14ac:dyDescent="0.2">
      <c r="A2056" s="1">
        <v>44852</v>
      </c>
      <c r="B2056" t="s">
        <v>7</v>
      </c>
      <c r="C2056" s="1">
        <v>44852</v>
      </c>
      <c r="D2056" t="s">
        <v>533</v>
      </c>
      <c r="E2056" t="s">
        <v>162</v>
      </c>
      <c r="F2056" t="s">
        <v>162</v>
      </c>
      <c r="G2056" t="s">
        <v>11</v>
      </c>
      <c r="H2056" t="s">
        <v>1282</v>
      </c>
      <c r="I2056">
        <f>MONTH(Table6[[#This Row],[Loan Date]])</f>
        <v>10</v>
      </c>
      <c r="J2056" t="str">
        <f>_xlfn.XLOOKUP(Table6[[#This Row],[Numeric Month]],$N$5:$N$11,$O$5:$O$11)</f>
        <v>Oct</v>
      </c>
      <c r="K2056" t="str">
        <f>_xlfn.XLOOKUP(Table6[[#This Row],[Loan Date]],$Q$5:$Q$152,$R$5:$R$152)</f>
        <v>Tuesday</v>
      </c>
      <c r="L2056" t="str">
        <f>_xlfn.XLOOKUP(Table6[[#This Row],[Loan Date]],$Q$5:$Q$152,$S$5:$S$152)</f>
        <v>Week 4</v>
      </c>
    </row>
    <row r="2057" spans="1:12" x14ac:dyDescent="0.2">
      <c r="A2057" s="1">
        <v>44852</v>
      </c>
      <c r="B2057" t="s">
        <v>5</v>
      </c>
      <c r="C2057" s="1">
        <v>44852</v>
      </c>
      <c r="D2057" t="s">
        <v>560</v>
      </c>
      <c r="E2057" t="s">
        <v>122</v>
      </c>
      <c r="F2057" t="s">
        <v>122</v>
      </c>
      <c r="G2057" t="s">
        <v>11</v>
      </c>
      <c r="H2057" t="s">
        <v>1282</v>
      </c>
      <c r="I2057">
        <f>MONTH(Table6[[#This Row],[Loan Date]])</f>
        <v>10</v>
      </c>
      <c r="J2057" t="str">
        <f>_xlfn.XLOOKUP(Table6[[#This Row],[Numeric Month]],$N$5:$N$11,$O$5:$O$11)</f>
        <v>Oct</v>
      </c>
      <c r="K2057" t="str">
        <f>_xlfn.XLOOKUP(Table6[[#This Row],[Loan Date]],$Q$5:$Q$152,$R$5:$R$152)</f>
        <v>Tuesday</v>
      </c>
      <c r="L2057" t="str">
        <f>_xlfn.XLOOKUP(Table6[[#This Row],[Loan Date]],$Q$5:$Q$152,$S$5:$S$152)</f>
        <v>Week 4</v>
      </c>
    </row>
    <row r="2058" spans="1:12" x14ac:dyDescent="0.2">
      <c r="A2058" s="1">
        <v>44852</v>
      </c>
      <c r="B2058" t="s">
        <v>5</v>
      </c>
      <c r="C2058" s="1">
        <v>44852</v>
      </c>
      <c r="D2058" t="s">
        <v>952</v>
      </c>
      <c r="E2058" t="s">
        <v>37</v>
      </c>
      <c r="F2058" t="s">
        <v>37</v>
      </c>
      <c r="G2058" t="s">
        <v>20</v>
      </c>
      <c r="H2058" t="s">
        <v>1282</v>
      </c>
      <c r="I2058">
        <f>MONTH(Table6[[#This Row],[Loan Date]])</f>
        <v>10</v>
      </c>
      <c r="J2058" t="str">
        <f>_xlfn.XLOOKUP(Table6[[#This Row],[Numeric Month]],$N$5:$N$11,$O$5:$O$11)</f>
        <v>Oct</v>
      </c>
      <c r="K2058" t="str">
        <f>_xlfn.XLOOKUP(Table6[[#This Row],[Loan Date]],$Q$5:$Q$152,$R$5:$R$152)</f>
        <v>Tuesday</v>
      </c>
      <c r="L2058" t="str">
        <f>_xlfn.XLOOKUP(Table6[[#This Row],[Loan Date]],$Q$5:$Q$152,$S$5:$S$152)</f>
        <v>Week 4</v>
      </c>
    </row>
    <row r="2059" spans="1:12" x14ac:dyDescent="0.2">
      <c r="A2059" s="1">
        <v>44852</v>
      </c>
      <c r="B2059" t="s">
        <v>5</v>
      </c>
      <c r="C2059" s="1">
        <v>44859</v>
      </c>
      <c r="D2059" t="s">
        <v>1010</v>
      </c>
      <c r="E2059" t="s">
        <v>9</v>
      </c>
      <c r="F2059" t="s">
        <v>8</v>
      </c>
      <c r="G2059" t="s">
        <v>1</v>
      </c>
      <c r="H2059" t="s">
        <v>1282</v>
      </c>
      <c r="I2059">
        <f>MONTH(Table6[[#This Row],[Loan Date]])</f>
        <v>10</v>
      </c>
      <c r="J2059" t="str">
        <f>_xlfn.XLOOKUP(Table6[[#This Row],[Numeric Month]],$N$5:$N$11,$O$5:$O$11)</f>
        <v>Oct</v>
      </c>
      <c r="K2059" t="str">
        <f>_xlfn.XLOOKUP(Table6[[#This Row],[Loan Date]],$Q$5:$Q$152,$R$5:$R$152)</f>
        <v>Tuesday</v>
      </c>
      <c r="L2059" t="str">
        <f>_xlfn.XLOOKUP(Table6[[#This Row],[Loan Date]],$Q$5:$Q$152,$S$5:$S$152)</f>
        <v>Week 4</v>
      </c>
    </row>
    <row r="2060" spans="1:12" x14ac:dyDescent="0.2">
      <c r="A2060" s="1">
        <v>44852</v>
      </c>
      <c r="B2060" t="s">
        <v>5</v>
      </c>
      <c r="C2060" s="1">
        <v>44865</v>
      </c>
      <c r="D2060" t="s">
        <v>663</v>
      </c>
      <c r="E2060" t="s">
        <v>9</v>
      </c>
      <c r="F2060" t="s">
        <v>8</v>
      </c>
      <c r="G2060" t="s">
        <v>1</v>
      </c>
      <c r="H2060" t="s">
        <v>1282</v>
      </c>
      <c r="I2060">
        <f>MONTH(Table6[[#This Row],[Loan Date]])</f>
        <v>10</v>
      </c>
      <c r="J2060" t="str">
        <f>_xlfn.XLOOKUP(Table6[[#This Row],[Numeric Month]],$N$5:$N$11,$O$5:$O$11)</f>
        <v>Oct</v>
      </c>
      <c r="K2060" t="str">
        <f>_xlfn.XLOOKUP(Table6[[#This Row],[Loan Date]],$Q$5:$Q$152,$R$5:$R$152)</f>
        <v>Tuesday</v>
      </c>
      <c r="L2060" t="str">
        <f>_xlfn.XLOOKUP(Table6[[#This Row],[Loan Date]],$Q$5:$Q$152,$S$5:$S$152)</f>
        <v>Week 4</v>
      </c>
    </row>
    <row r="2061" spans="1:12" x14ac:dyDescent="0.2">
      <c r="A2061" s="1">
        <v>44852</v>
      </c>
      <c r="B2061" t="s">
        <v>7</v>
      </c>
      <c r="C2061" s="1">
        <v>44865</v>
      </c>
      <c r="D2061" t="s">
        <v>1419</v>
      </c>
      <c r="E2061" t="s">
        <v>9</v>
      </c>
      <c r="F2061" t="s">
        <v>8</v>
      </c>
      <c r="G2061" t="s">
        <v>1</v>
      </c>
      <c r="H2061" t="s">
        <v>1282</v>
      </c>
      <c r="I2061">
        <f>MONTH(Table6[[#This Row],[Loan Date]])</f>
        <v>10</v>
      </c>
      <c r="J2061" t="str">
        <f>_xlfn.XLOOKUP(Table6[[#This Row],[Numeric Month]],$N$5:$N$11,$O$5:$O$11)</f>
        <v>Oct</v>
      </c>
      <c r="K2061" t="str">
        <f>_xlfn.XLOOKUP(Table6[[#This Row],[Loan Date]],$Q$5:$Q$152,$R$5:$R$152)</f>
        <v>Tuesday</v>
      </c>
      <c r="L2061" t="str">
        <f>_xlfn.XLOOKUP(Table6[[#This Row],[Loan Date]],$Q$5:$Q$152,$S$5:$S$152)</f>
        <v>Week 4</v>
      </c>
    </row>
    <row r="2062" spans="1:12" x14ac:dyDescent="0.2">
      <c r="A2062" s="1">
        <v>44852</v>
      </c>
      <c r="B2062" t="s">
        <v>7</v>
      </c>
      <c r="C2062" s="1">
        <v>44852</v>
      </c>
      <c r="D2062" t="s">
        <v>436</v>
      </c>
      <c r="E2062" t="s">
        <v>168</v>
      </c>
      <c r="F2062" t="s">
        <v>168</v>
      </c>
      <c r="G2062" t="s">
        <v>20</v>
      </c>
      <c r="H2062" t="s">
        <v>1282</v>
      </c>
      <c r="I2062">
        <f>MONTH(Table6[[#This Row],[Loan Date]])</f>
        <v>10</v>
      </c>
      <c r="J2062" t="str">
        <f>_xlfn.XLOOKUP(Table6[[#This Row],[Numeric Month]],$N$5:$N$11,$O$5:$O$11)</f>
        <v>Oct</v>
      </c>
      <c r="K2062" t="str">
        <f>_xlfn.XLOOKUP(Table6[[#This Row],[Loan Date]],$Q$5:$Q$152,$R$5:$R$152)</f>
        <v>Tuesday</v>
      </c>
      <c r="L2062" t="str">
        <f>_xlfn.XLOOKUP(Table6[[#This Row],[Loan Date]],$Q$5:$Q$152,$S$5:$S$152)</f>
        <v>Week 4</v>
      </c>
    </row>
    <row r="2063" spans="1:12" x14ac:dyDescent="0.2">
      <c r="A2063" s="1">
        <v>44852</v>
      </c>
      <c r="B2063" t="s">
        <v>7</v>
      </c>
      <c r="C2063" s="1">
        <v>44859</v>
      </c>
      <c r="D2063" t="s">
        <v>1436</v>
      </c>
      <c r="E2063" t="s">
        <v>52</v>
      </c>
      <c r="F2063" t="s">
        <v>51</v>
      </c>
      <c r="G2063" t="s">
        <v>1</v>
      </c>
      <c r="H2063" t="s">
        <v>1282</v>
      </c>
      <c r="I2063">
        <f>MONTH(Table6[[#This Row],[Loan Date]])</f>
        <v>10</v>
      </c>
      <c r="J2063" t="str">
        <f>_xlfn.XLOOKUP(Table6[[#This Row],[Numeric Month]],$N$5:$N$11,$O$5:$O$11)</f>
        <v>Oct</v>
      </c>
      <c r="K2063" t="str">
        <f>_xlfn.XLOOKUP(Table6[[#This Row],[Loan Date]],$Q$5:$Q$152,$R$5:$R$152)</f>
        <v>Tuesday</v>
      </c>
      <c r="L2063" t="str">
        <f>_xlfn.XLOOKUP(Table6[[#This Row],[Loan Date]],$Q$5:$Q$152,$S$5:$S$152)</f>
        <v>Week 4</v>
      </c>
    </row>
    <row r="2064" spans="1:12" x14ac:dyDescent="0.2">
      <c r="A2064" s="1">
        <v>44852</v>
      </c>
      <c r="B2064" t="s">
        <v>5</v>
      </c>
      <c r="C2064" s="1">
        <v>44865</v>
      </c>
      <c r="D2064" t="s">
        <v>1075</v>
      </c>
      <c r="E2064" t="s">
        <v>9</v>
      </c>
      <c r="F2064" t="s">
        <v>8</v>
      </c>
      <c r="G2064" t="s">
        <v>1</v>
      </c>
      <c r="H2064" t="s">
        <v>1282</v>
      </c>
      <c r="I2064">
        <f>MONTH(Table6[[#This Row],[Loan Date]])</f>
        <v>10</v>
      </c>
      <c r="J2064" t="str">
        <f>_xlfn.XLOOKUP(Table6[[#This Row],[Numeric Month]],$N$5:$N$11,$O$5:$O$11)</f>
        <v>Oct</v>
      </c>
      <c r="K2064" t="str">
        <f>_xlfn.XLOOKUP(Table6[[#This Row],[Loan Date]],$Q$5:$Q$152,$R$5:$R$152)</f>
        <v>Tuesday</v>
      </c>
      <c r="L2064" t="str">
        <f>_xlfn.XLOOKUP(Table6[[#This Row],[Loan Date]],$Q$5:$Q$152,$S$5:$S$152)</f>
        <v>Week 4</v>
      </c>
    </row>
    <row r="2065" spans="1:12" x14ac:dyDescent="0.2">
      <c r="A2065" s="1">
        <v>44852</v>
      </c>
      <c r="B2065" t="s">
        <v>5</v>
      </c>
      <c r="C2065" s="1">
        <v>44859</v>
      </c>
      <c r="D2065" t="s">
        <v>334</v>
      </c>
      <c r="E2065" t="s">
        <v>9</v>
      </c>
      <c r="F2065" t="s">
        <v>8</v>
      </c>
      <c r="G2065" t="s">
        <v>1</v>
      </c>
      <c r="H2065" t="s">
        <v>1282</v>
      </c>
      <c r="I2065">
        <f>MONTH(Table6[[#This Row],[Loan Date]])</f>
        <v>10</v>
      </c>
      <c r="J2065" t="str">
        <f>_xlfn.XLOOKUP(Table6[[#This Row],[Numeric Month]],$N$5:$N$11,$O$5:$O$11)</f>
        <v>Oct</v>
      </c>
      <c r="K2065" t="str">
        <f>_xlfn.XLOOKUP(Table6[[#This Row],[Loan Date]],$Q$5:$Q$152,$R$5:$R$152)</f>
        <v>Tuesday</v>
      </c>
      <c r="L2065" t="str">
        <f>_xlfn.XLOOKUP(Table6[[#This Row],[Loan Date]],$Q$5:$Q$152,$S$5:$S$152)</f>
        <v>Week 4</v>
      </c>
    </row>
    <row r="2066" spans="1:12" x14ac:dyDescent="0.2">
      <c r="A2066" s="1">
        <v>44852</v>
      </c>
      <c r="B2066" t="s">
        <v>7</v>
      </c>
      <c r="C2066" s="1">
        <v>44852</v>
      </c>
      <c r="D2066" t="s">
        <v>1336</v>
      </c>
      <c r="E2066" t="s">
        <v>204</v>
      </c>
      <c r="F2066" t="s">
        <v>2</v>
      </c>
      <c r="G2066" t="s">
        <v>1</v>
      </c>
      <c r="H2066" t="s">
        <v>1282</v>
      </c>
      <c r="I2066">
        <f>MONTH(Table6[[#This Row],[Loan Date]])</f>
        <v>10</v>
      </c>
      <c r="J2066" t="str">
        <f>_xlfn.XLOOKUP(Table6[[#This Row],[Numeric Month]],$N$5:$N$11,$O$5:$O$11)</f>
        <v>Oct</v>
      </c>
      <c r="K2066" t="str">
        <f>_xlfn.XLOOKUP(Table6[[#This Row],[Loan Date]],$Q$5:$Q$152,$R$5:$R$152)</f>
        <v>Tuesday</v>
      </c>
      <c r="L2066" t="str">
        <f>_xlfn.XLOOKUP(Table6[[#This Row],[Loan Date]],$Q$5:$Q$152,$S$5:$S$152)</f>
        <v>Week 4</v>
      </c>
    </row>
    <row r="2067" spans="1:12" x14ac:dyDescent="0.2">
      <c r="A2067" s="1">
        <v>44852</v>
      </c>
      <c r="B2067" t="s">
        <v>7</v>
      </c>
      <c r="C2067" s="1">
        <v>44852</v>
      </c>
      <c r="D2067" t="s">
        <v>343</v>
      </c>
      <c r="E2067" t="s">
        <v>23</v>
      </c>
      <c r="F2067" t="s">
        <v>23</v>
      </c>
      <c r="G2067" t="s">
        <v>20</v>
      </c>
      <c r="H2067" t="s">
        <v>1282</v>
      </c>
      <c r="I2067">
        <f>MONTH(Table6[[#This Row],[Loan Date]])</f>
        <v>10</v>
      </c>
      <c r="J2067" t="str">
        <f>_xlfn.XLOOKUP(Table6[[#This Row],[Numeric Month]],$N$5:$N$11,$O$5:$O$11)</f>
        <v>Oct</v>
      </c>
      <c r="K2067" t="str">
        <f>_xlfn.XLOOKUP(Table6[[#This Row],[Loan Date]],$Q$5:$Q$152,$R$5:$R$152)</f>
        <v>Tuesday</v>
      </c>
      <c r="L2067" t="str">
        <f>_xlfn.XLOOKUP(Table6[[#This Row],[Loan Date]],$Q$5:$Q$152,$S$5:$S$152)</f>
        <v>Week 4</v>
      </c>
    </row>
    <row r="2068" spans="1:12" x14ac:dyDescent="0.2">
      <c r="A2068" s="1">
        <v>44852</v>
      </c>
      <c r="B2068" t="s">
        <v>7</v>
      </c>
      <c r="C2068" s="1">
        <v>44852</v>
      </c>
      <c r="D2068" t="s">
        <v>116</v>
      </c>
      <c r="E2068" t="s">
        <v>23</v>
      </c>
      <c r="F2068" t="s">
        <v>23</v>
      </c>
      <c r="G2068" t="s">
        <v>20</v>
      </c>
      <c r="H2068" t="s">
        <v>1282</v>
      </c>
      <c r="I2068">
        <f>MONTH(Table6[[#This Row],[Loan Date]])</f>
        <v>10</v>
      </c>
      <c r="J2068" t="str">
        <f>_xlfn.XLOOKUP(Table6[[#This Row],[Numeric Month]],$N$5:$N$11,$O$5:$O$11)</f>
        <v>Oct</v>
      </c>
      <c r="K2068" t="str">
        <f>_xlfn.XLOOKUP(Table6[[#This Row],[Loan Date]],$Q$5:$Q$152,$R$5:$R$152)</f>
        <v>Tuesday</v>
      </c>
      <c r="L2068" t="str">
        <f>_xlfn.XLOOKUP(Table6[[#This Row],[Loan Date]],$Q$5:$Q$152,$S$5:$S$152)</f>
        <v>Week 4</v>
      </c>
    </row>
    <row r="2069" spans="1:12" x14ac:dyDescent="0.2">
      <c r="A2069" s="1">
        <v>44852</v>
      </c>
      <c r="B2069" t="s">
        <v>7</v>
      </c>
      <c r="C2069" s="1">
        <v>44852</v>
      </c>
      <c r="D2069" t="s">
        <v>497</v>
      </c>
      <c r="E2069" t="s">
        <v>21</v>
      </c>
      <c r="F2069" t="s">
        <v>21</v>
      </c>
      <c r="G2069" t="s">
        <v>20</v>
      </c>
      <c r="H2069" t="s">
        <v>1282</v>
      </c>
      <c r="I2069">
        <f>MONTH(Table6[[#This Row],[Loan Date]])</f>
        <v>10</v>
      </c>
      <c r="J2069" t="str">
        <f>_xlfn.XLOOKUP(Table6[[#This Row],[Numeric Month]],$N$5:$N$11,$O$5:$O$11)</f>
        <v>Oct</v>
      </c>
      <c r="K2069" t="str">
        <f>_xlfn.XLOOKUP(Table6[[#This Row],[Loan Date]],$Q$5:$Q$152,$R$5:$R$152)</f>
        <v>Tuesday</v>
      </c>
      <c r="L2069" t="str">
        <f>_xlfn.XLOOKUP(Table6[[#This Row],[Loan Date]],$Q$5:$Q$152,$S$5:$S$152)</f>
        <v>Week 4</v>
      </c>
    </row>
    <row r="2070" spans="1:12" x14ac:dyDescent="0.2">
      <c r="A2070" s="1">
        <v>44852</v>
      </c>
      <c r="B2070" t="s">
        <v>7</v>
      </c>
      <c r="C2070" s="1">
        <v>44852</v>
      </c>
      <c r="D2070" t="s">
        <v>610</v>
      </c>
      <c r="E2070" t="s">
        <v>21</v>
      </c>
      <c r="F2070" t="s">
        <v>21</v>
      </c>
      <c r="G2070" t="s">
        <v>20</v>
      </c>
      <c r="H2070" t="s">
        <v>1282</v>
      </c>
      <c r="I2070">
        <f>MONTH(Table6[[#This Row],[Loan Date]])</f>
        <v>10</v>
      </c>
      <c r="J2070" t="str">
        <f>_xlfn.XLOOKUP(Table6[[#This Row],[Numeric Month]],$N$5:$N$11,$O$5:$O$11)</f>
        <v>Oct</v>
      </c>
      <c r="K2070" t="str">
        <f>_xlfn.XLOOKUP(Table6[[#This Row],[Loan Date]],$Q$5:$Q$152,$R$5:$R$152)</f>
        <v>Tuesday</v>
      </c>
      <c r="L2070" t="str">
        <f>_xlfn.XLOOKUP(Table6[[#This Row],[Loan Date]],$Q$5:$Q$152,$S$5:$S$152)</f>
        <v>Week 4</v>
      </c>
    </row>
    <row r="2071" spans="1:12" x14ac:dyDescent="0.2">
      <c r="A2071" s="1">
        <v>44852</v>
      </c>
      <c r="B2071" t="s">
        <v>7</v>
      </c>
      <c r="C2071" s="1">
        <v>44852</v>
      </c>
      <c r="D2071" t="s">
        <v>917</v>
      </c>
      <c r="E2071" t="s">
        <v>37</v>
      </c>
      <c r="F2071" t="s">
        <v>37</v>
      </c>
      <c r="G2071" t="s">
        <v>20</v>
      </c>
      <c r="H2071" t="s">
        <v>1282</v>
      </c>
      <c r="I2071">
        <f>MONTH(Table6[[#This Row],[Loan Date]])</f>
        <v>10</v>
      </c>
      <c r="J2071" t="str">
        <f>_xlfn.XLOOKUP(Table6[[#This Row],[Numeric Month]],$N$5:$N$11,$O$5:$O$11)</f>
        <v>Oct</v>
      </c>
      <c r="K2071" t="str">
        <f>_xlfn.XLOOKUP(Table6[[#This Row],[Loan Date]],$Q$5:$Q$152,$R$5:$R$152)</f>
        <v>Tuesday</v>
      </c>
      <c r="L2071" t="str">
        <f>_xlfn.XLOOKUP(Table6[[#This Row],[Loan Date]],$Q$5:$Q$152,$S$5:$S$152)</f>
        <v>Week 4</v>
      </c>
    </row>
    <row r="2072" spans="1:12" x14ac:dyDescent="0.2">
      <c r="A2072" s="1">
        <v>44852</v>
      </c>
      <c r="B2072" t="s">
        <v>7</v>
      </c>
      <c r="C2072" s="1">
        <v>44852</v>
      </c>
      <c r="D2072" t="s">
        <v>161</v>
      </c>
      <c r="E2072" t="s">
        <v>9</v>
      </c>
      <c r="F2072" t="s">
        <v>8</v>
      </c>
      <c r="G2072" t="s">
        <v>1</v>
      </c>
      <c r="H2072" t="s">
        <v>1282</v>
      </c>
      <c r="I2072">
        <f>MONTH(Table6[[#This Row],[Loan Date]])</f>
        <v>10</v>
      </c>
      <c r="J2072" t="str">
        <f>_xlfn.XLOOKUP(Table6[[#This Row],[Numeric Month]],$N$5:$N$11,$O$5:$O$11)</f>
        <v>Oct</v>
      </c>
      <c r="K2072" t="str">
        <f>_xlfn.XLOOKUP(Table6[[#This Row],[Loan Date]],$Q$5:$Q$152,$R$5:$R$152)</f>
        <v>Tuesday</v>
      </c>
      <c r="L2072" t="str">
        <f>_xlfn.XLOOKUP(Table6[[#This Row],[Loan Date]],$Q$5:$Q$152,$S$5:$S$152)</f>
        <v>Week 4</v>
      </c>
    </row>
    <row r="2073" spans="1:12" x14ac:dyDescent="0.2">
      <c r="A2073" s="1">
        <v>44852</v>
      </c>
      <c r="B2073" t="s">
        <v>7</v>
      </c>
      <c r="C2073" s="1">
        <v>44866</v>
      </c>
      <c r="D2073" t="s">
        <v>1482</v>
      </c>
      <c r="E2073" t="s">
        <v>9</v>
      </c>
      <c r="F2073" t="s">
        <v>8</v>
      </c>
      <c r="G2073" t="s">
        <v>1</v>
      </c>
      <c r="H2073" t="s">
        <v>1282</v>
      </c>
      <c r="I2073">
        <f>MONTH(Table6[[#This Row],[Loan Date]])</f>
        <v>10</v>
      </c>
      <c r="J2073" t="str">
        <f>_xlfn.XLOOKUP(Table6[[#This Row],[Numeric Month]],$N$5:$N$11,$O$5:$O$11)</f>
        <v>Oct</v>
      </c>
      <c r="K2073" t="str">
        <f>_xlfn.XLOOKUP(Table6[[#This Row],[Loan Date]],$Q$5:$Q$152,$R$5:$R$152)</f>
        <v>Tuesday</v>
      </c>
      <c r="L2073" t="str">
        <f>_xlfn.XLOOKUP(Table6[[#This Row],[Loan Date]],$Q$5:$Q$152,$S$5:$S$152)</f>
        <v>Week 4</v>
      </c>
    </row>
    <row r="2074" spans="1:12" x14ac:dyDescent="0.2">
      <c r="A2074" s="1">
        <v>44852</v>
      </c>
      <c r="B2074" t="s">
        <v>7</v>
      </c>
      <c r="C2074" s="1">
        <v>44866</v>
      </c>
      <c r="D2074" t="s">
        <v>322</v>
      </c>
      <c r="E2074" t="s">
        <v>52</v>
      </c>
      <c r="F2074" t="s">
        <v>51</v>
      </c>
      <c r="G2074" t="s">
        <v>1</v>
      </c>
      <c r="H2074" t="s">
        <v>1282</v>
      </c>
      <c r="I2074">
        <f>MONTH(Table6[[#This Row],[Loan Date]])</f>
        <v>10</v>
      </c>
      <c r="J2074" t="str">
        <f>_xlfn.XLOOKUP(Table6[[#This Row],[Numeric Month]],$N$5:$N$11,$O$5:$O$11)</f>
        <v>Oct</v>
      </c>
      <c r="K2074" t="str">
        <f>_xlfn.XLOOKUP(Table6[[#This Row],[Loan Date]],$Q$5:$Q$152,$R$5:$R$152)</f>
        <v>Tuesday</v>
      </c>
      <c r="L2074" t="str">
        <f>_xlfn.XLOOKUP(Table6[[#This Row],[Loan Date]],$Q$5:$Q$152,$S$5:$S$152)</f>
        <v>Week 4</v>
      </c>
    </row>
    <row r="2075" spans="1:12" x14ac:dyDescent="0.2">
      <c r="A2075" s="1">
        <v>44852</v>
      </c>
      <c r="B2075" t="s">
        <v>7</v>
      </c>
      <c r="C2075" s="1">
        <v>44852</v>
      </c>
      <c r="D2075" t="s">
        <v>30</v>
      </c>
      <c r="E2075" t="s">
        <v>23</v>
      </c>
      <c r="F2075" t="s">
        <v>23</v>
      </c>
      <c r="G2075" t="s">
        <v>20</v>
      </c>
      <c r="H2075" t="s">
        <v>1282</v>
      </c>
      <c r="I2075">
        <f>MONTH(Table6[[#This Row],[Loan Date]])</f>
        <v>10</v>
      </c>
      <c r="J2075" t="str">
        <f>_xlfn.XLOOKUP(Table6[[#This Row],[Numeric Month]],$N$5:$N$11,$O$5:$O$11)</f>
        <v>Oct</v>
      </c>
      <c r="K2075" t="str">
        <f>_xlfn.XLOOKUP(Table6[[#This Row],[Loan Date]],$Q$5:$Q$152,$R$5:$R$152)</f>
        <v>Tuesday</v>
      </c>
      <c r="L2075" t="str">
        <f>_xlfn.XLOOKUP(Table6[[#This Row],[Loan Date]],$Q$5:$Q$152,$S$5:$S$152)</f>
        <v>Week 4</v>
      </c>
    </row>
    <row r="2076" spans="1:12" x14ac:dyDescent="0.2">
      <c r="A2076" s="1">
        <v>44852</v>
      </c>
      <c r="B2076" t="s">
        <v>7</v>
      </c>
      <c r="C2076" s="1">
        <v>44852</v>
      </c>
      <c r="D2076" t="s">
        <v>952</v>
      </c>
      <c r="E2076" t="s">
        <v>37</v>
      </c>
      <c r="F2076" t="s">
        <v>37</v>
      </c>
      <c r="G2076" t="s">
        <v>20</v>
      </c>
      <c r="H2076" t="s">
        <v>1282</v>
      </c>
      <c r="I2076">
        <f>MONTH(Table6[[#This Row],[Loan Date]])</f>
        <v>10</v>
      </c>
      <c r="J2076" t="str">
        <f>_xlfn.XLOOKUP(Table6[[#This Row],[Numeric Month]],$N$5:$N$11,$O$5:$O$11)</f>
        <v>Oct</v>
      </c>
      <c r="K2076" t="str">
        <f>_xlfn.XLOOKUP(Table6[[#This Row],[Loan Date]],$Q$5:$Q$152,$R$5:$R$152)</f>
        <v>Tuesday</v>
      </c>
      <c r="L2076" t="str">
        <f>_xlfn.XLOOKUP(Table6[[#This Row],[Loan Date]],$Q$5:$Q$152,$S$5:$S$152)</f>
        <v>Week 4</v>
      </c>
    </row>
    <row r="2077" spans="1:12" x14ac:dyDescent="0.2">
      <c r="A2077" s="1">
        <v>44852</v>
      </c>
      <c r="B2077" t="s">
        <v>7</v>
      </c>
      <c r="C2077" s="1">
        <v>44859</v>
      </c>
      <c r="D2077" t="s">
        <v>1477</v>
      </c>
      <c r="E2077" t="s">
        <v>52</v>
      </c>
      <c r="F2077" t="s">
        <v>51</v>
      </c>
      <c r="G2077" t="s">
        <v>1</v>
      </c>
      <c r="H2077" t="s">
        <v>1282</v>
      </c>
      <c r="I2077">
        <f>MONTH(Table6[[#This Row],[Loan Date]])</f>
        <v>10</v>
      </c>
      <c r="J2077" t="str">
        <f>_xlfn.XLOOKUP(Table6[[#This Row],[Numeric Month]],$N$5:$N$11,$O$5:$O$11)</f>
        <v>Oct</v>
      </c>
      <c r="K2077" t="str">
        <f>_xlfn.XLOOKUP(Table6[[#This Row],[Loan Date]],$Q$5:$Q$152,$R$5:$R$152)</f>
        <v>Tuesday</v>
      </c>
      <c r="L2077" t="str">
        <f>_xlfn.XLOOKUP(Table6[[#This Row],[Loan Date]],$Q$5:$Q$152,$S$5:$S$152)</f>
        <v>Week 4</v>
      </c>
    </row>
    <row r="2078" spans="1:12" x14ac:dyDescent="0.2">
      <c r="A2078" s="1">
        <v>44852</v>
      </c>
      <c r="B2078" t="s">
        <v>7</v>
      </c>
      <c r="C2078" s="1">
        <v>44852</v>
      </c>
      <c r="D2078" t="s">
        <v>1448</v>
      </c>
      <c r="E2078" t="s">
        <v>23</v>
      </c>
      <c r="F2078" t="s">
        <v>23</v>
      </c>
      <c r="G2078" t="s">
        <v>20</v>
      </c>
      <c r="H2078" t="s">
        <v>1282</v>
      </c>
      <c r="I2078">
        <f>MONTH(Table6[[#This Row],[Loan Date]])</f>
        <v>10</v>
      </c>
      <c r="J2078" t="str">
        <f>_xlfn.XLOOKUP(Table6[[#This Row],[Numeric Month]],$N$5:$N$11,$O$5:$O$11)</f>
        <v>Oct</v>
      </c>
      <c r="K2078" t="str">
        <f>_xlfn.XLOOKUP(Table6[[#This Row],[Loan Date]],$Q$5:$Q$152,$R$5:$R$152)</f>
        <v>Tuesday</v>
      </c>
      <c r="L2078" t="str">
        <f>_xlfn.XLOOKUP(Table6[[#This Row],[Loan Date]],$Q$5:$Q$152,$S$5:$S$152)</f>
        <v>Week 4</v>
      </c>
    </row>
    <row r="2079" spans="1:12" x14ac:dyDescent="0.2">
      <c r="A2079" s="1">
        <v>44852</v>
      </c>
      <c r="B2079" t="s">
        <v>7</v>
      </c>
      <c r="C2079" s="1">
        <v>44852</v>
      </c>
      <c r="D2079" t="s">
        <v>61</v>
      </c>
      <c r="E2079" t="s">
        <v>44</v>
      </c>
      <c r="F2079" t="s">
        <v>44</v>
      </c>
      <c r="G2079" t="s">
        <v>39</v>
      </c>
      <c r="H2079" t="s">
        <v>1282</v>
      </c>
      <c r="I2079">
        <f>MONTH(Table6[[#This Row],[Loan Date]])</f>
        <v>10</v>
      </c>
      <c r="J2079" t="str">
        <f>_xlfn.XLOOKUP(Table6[[#This Row],[Numeric Month]],$N$5:$N$11,$O$5:$O$11)</f>
        <v>Oct</v>
      </c>
      <c r="K2079" t="str">
        <f>_xlfn.XLOOKUP(Table6[[#This Row],[Loan Date]],$Q$5:$Q$152,$R$5:$R$152)</f>
        <v>Tuesday</v>
      </c>
      <c r="L2079" t="str">
        <f>_xlfn.XLOOKUP(Table6[[#This Row],[Loan Date]],$Q$5:$Q$152,$S$5:$S$152)</f>
        <v>Week 4</v>
      </c>
    </row>
    <row r="2080" spans="1:12" x14ac:dyDescent="0.2">
      <c r="A2080" s="1">
        <v>44852</v>
      </c>
      <c r="B2080" t="s">
        <v>7</v>
      </c>
      <c r="C2080" s="1">
        <v>44866</v>
      </c>
      <c r="D2080" t="s">
        <v>293</v>
      </c>
      <c r="E2080" t="s">
        <v>9</v>
      </c>
      <c r="F2080" t="s">
        <v>8</v>
      </c>
      <c r="G2080" t="s">
        <v>1</v>
      </c>
      <c r="H2080" t="s">
        <v>1282</v>
      </c>
      <c r="I2080">
        <f>MONTH(Table6[[#This Row],[Loan Date]])</f>
        <v>10</v>
      </c>
      <c r="J2080" t="str">
        <f>_xlfn.XLOOKUP(Table6[[#This Row],[Numeric Month]],$N$5:$N$11,$O$5:$O$11)</f>
        <v>Oct</v>
      </c>
      <c r="K2080" t="str">
        <f>_xlfn.XLOOKUP(Table6[[#This Row],[Loan Date]],$Q$5:$Q$152,$R$5:$R$152)</f>
        <v>Tuesday</v>
      </c>
      <c r="L2080" t="str">
        <f>_xlfn.XLOOKUP(Table6[[#This Row],[Loan Date]],$Q$5:$Q$152,$S$5:$S$152)</f>
        <v>Week 4</v>
      </c>
    </row>
    <row r="2081" spans="1:12" x14ac:dyDescent="0.2">
      <c r="A2081" s="1">
        <v>44852</v>
      </c>
      <c r="B2081" t="s">
        <v>7</v>
      </c>
      <c r="C2081" s="1">
        <v>44852</v>
      </c>
      <c r="D2081" t="s">
        <v>1448</v>
      </c>
      <c r="E2081" t="s">
        <v>23</v>
      </c>
      <c r="F2081" t="s">
        <v>23</v>
      </c>
      <c r="G2081" t="s">
        <v>20</v>
      </c>
      <c r="H2081" t="s">
        <v>1282</v>
      </c>
      <c r="I2081">
        <f>MONTH(Table6[[#This Row],[Loan Date]])</f>
        <v>10</v>
      </c>
      <c r="J2081" t="str">
        <f>_xlfn.XLOOKUP(Table6[[#This Row],[Numeric Month]],$N$5:$N$11,$O$5:$O$11)</f>
        <v>Oct</v>
      </c>
      <c r="K2081" t="str">
        <f>_xlfn.XLOOKUP(Table6[[#This Row],[Loan Date]],$Q$5:$Q$152,$R$5:$R$152)</f>
        <v>Tuesday</v>
      </c>
      <c r="L2081" t="str">
        <f>_xlfn.XLOOKUP(Table6[[#This Row],[Loan Date]],$Q$5:$Q$152,$S$5:$S$152)</f>
        <v>Week 4</v>
      </c>
    </row>
    <row r="2082" spans="1:12" x14ac:dyDescent="0.2">
      <c r="A2082" s="1">
        <v>44852</v>
      </c>
      <c r="B2082" t="s">
        <v>7</v>
      </c>
      <c r="C2082" s="1">
        <v>44852</v>
      </c>
      <c r="D2082" t="s">
        <v>916</v>
      </c>
      <c r="E2082" t="s">
        <v>37</v>
      </c>
      <c r="F2082" t="s">
        <v>37</v>
      </c>
      <c r="G2082" t="s">
        <v>20</v>
      </c>
      <c r="H2082" t="s">
        <v>1282</v>
      </c>
      <c r="I2082">
        <f>MONTH(Table6[[#This Row],[Loan Date]])</f>
        <v>10</v>
      </c>
      <c r="J2082" t="str">
        <f>_xlfn.XLOOKUP(Table6[[#This Row],[Numeric Month]],$N$5:$N$11,$O$5:$O$11)</f>
        <v>Oct</v>
      </c>
      <c r="K2082" t="str">
        <f>_xlfn.XLOOKUP(Table6[[#This Row],[Loan Date]],$Q$5:$Q$152,$R$5:$R$152)</f>
        <v>Tuesday</v>
      </c>
      <c r="L2082" t="str">
        <f>_xlfn.XLOOKUP(Table6[[#This Row],[Loan Date]],$Q$5:$Q$152,$S$5:$S$152)</f>
        <v>Week 4</v>
      </c>
    </row>
    <row r="2083" spans="1:12" x14ac:dyDescent="0.2">
      <c r="A2083" s="1">
        <v>44852</v>
      </c>
      <c r="B2083" t="s">
        <v>7</v>
      </c>
      <c r="C2083" s="1">
        <v>44852</v>
      </c>
      <c r="D2083" t="s">
        <v>151</v>
      </c>
      <c r="E2083" t="s">
        <v>148</v>
      </c>
      <c r="F2083" t="s">
        <v>147</v>
      </c>
      <c r="G2083" t="s">
        <v>20</v>
      </c>
      <c r="H2083" t="s">
        <v>1282</v>
      </c>
      <c r="I2083">
        <f>MONTH(Table6[[#This Row],[Loan Date]])</f>
        <v>10</v>
      </c>
      <c r="J2083" t="str">
        <f>_xlfn.XLOOKUP(Table6[[#This Row],[Numeric Month]],$N$5:$N$11,$O$5:$O$11)</f>
        <v>Oct</v>
      </c>
      <c r="K2083" t="str">
        <f>_xlfn.XLOOKUP(Table6[[#This Row],[Loan Date]],$Q$5:$Q$152,$R$5:$R$152)</f>
        <v>Tuesday</v>
      </c>
      <c r="L2083" t="str">
        <f>_xlfn.XLOOKUP(Table6[[#This Row],[Loan Date]],$Q$5:$Q$152,$S$5:$S$152)</f>
        <v>Week 4</v>
      </c>
    </row>
    <row r="2084" spans="1:12" x14ac:dyDescent="0.2">
      <c r="A2084" s="1">
        <v>44852</v>
      </c>
      <c r="B2084" t="s">
        <v>7</v>
      </c>
      <c r="C2084" s="1">
        <v>44862</v>
      </c>
      <c r="D2084" t="s">
        <v>1191</v>
      </c>
      <c r="E2084" t="s">
        <v>52</v>
      </c>
      <c r="F2084" t="s">
        <v>51</v>
      </c>
      <c r="G2084" t="s">
        <v>1</v>
      </c>
      <c r="H2084" t="s">
        <v>1282</v>
      </c>
      <c r="I2084">
        <f>MONTH(Table6[[#This Row],[Loan Date]])</f>
        <v>10</v>
      </c>
      <c r="J2084" t="str">
        <f>_xlfn.XLOOKUP(Table6[[#This Row],[Numeric Month]],$N$5:$N$11,$O$5:$O$11)</f>
        <v>Oct</v>
      </c>
      <c r="K2084" t="str">
        <f>_xlfn.XLOOKUP(Table6[[#This Row],[Loan Date]],$Q$5:$Q$152,$R$5:$R$152)</f>
        <v>Tuesday</v>
      </c>
      <c r="L2084" t="str">
        <f>_xlfn.XLOOKUP(Table6[[#This Row],[Loan Date]],$Q$5:$Q$152,$S$5:$S$152)</f>
        <v>Week 4</v>
      </c>
    </row>
    <row r="2085" spans="1:12" x14ac:dyDescent="0.2">
      <c r="A2085" s="1">
        <v>44852</v>
      </c>
      <c r="B2085" t="s">
        <v>7</v>
      </c>
      <c r="C2085" s="1">
        <v>44852</v>
      </c>
      <c r="D2085" t="s">
        <v>408</v>
      </c>
      <c r="E2085" t="s">
        <v>23</v>
      </c>
      <c r="F2085" t="s">
        <v>23</v>
      </c>
      <c r="G2085" t="s">
        <v>20</v>
      </c>
      <c r="H2085" t="s">
        <v>1282</v>
      </c>
      <c r="I2085">
        <f>MONTH(Table6[[#This Row],[Loan Date]])</f>
        <v>10</v>
      </c>
      <c r="J2085" t="str">
        <f>_xlfn.XLOOKUP(Table6[[#This Row],[Numeric Month]],$N$5:$N$11,$O$5:$O$11)</f>
        <v>Oct</v>
      </c>
      <c r="K2085" t="str">
        <f>_xlfn.XLOOKUP(Table6[[#This Row],[Loan Date]],$Q$5:$Q$152,$R$5:$R$152)</f>
        <v>Tuesday</v>
      </c>
      <c r="L2085" t="str">
        <f>_xlfn.XLOOKUP(Table6[[#This Row],[Loan Date]],$Q$5:$Q$152,$S$5:$S$152)</f>
        <v>Week 4</v>
      </c>
    </row>
    <row r="2086" spans="1:12" x14ac:dyDescent="0.2">
      <c r="A2086" s="1">
        <v>44852</v>
      </c>
      <c r="B2086" t="s">
        <v>7</v>
      </c>
      <c r="C2086" s="1">
        <v>44852</v>
      </c>
      <c r="D2086" t="s">
        <v>409</v>
      </c>
      <c r="E2086" t="s">
        <v>21</v>
      </c>
      <c r="F2086" t="s">
        <v>21</v>
      </c>
      <c r="G2086" t="s">
        <v>20</v>
      </c>
      <c r="H2086" t="s">
        <v>1282</v>
      </c>
      <c r="I2086">
        <f>MONTH(Table6[[#This Row],[Loan Date]])</f>
        <v>10</v>
      </c>
      <c r="J2086" t="str">
        <f>_xlfn.XLOOKUP(Table6[[#This Row],[Numeric Month]],$N$5:$N$11,$O$5:$O$11)</f>
        <v>Oct</v>
      </c>
      <c r="K2086" t="str">
        <f>_xlfn.XLOOKUP(Table6[[#This Row],[Loan Date]],$Q$5:$Q$152,$R$5:$R$152)</f>
        <v>Tuesday</v>
      </c>
      <c r="L2086" t="str">
        <f>_xlfn.XLOOKUP(Table6[[#This Row],[Loan Date]],$Q$5:$Q$152,$S$5:$S$152)</f>
        <v>Week 4</v>
      </c>
    </row>
    <row r="2087" spans="1:12" x14ac:dyDescent="0.2">
      <c r="A2087" s="1">
        <v>44852</v>
      </c>
      <c r="B2087" t="s">
        <v>7</v>
      </c>
      <c r="C2087" s="1">
        <v>44859</v>
      </c>
      <c r="D2087" t="s">
        <v>94</v>
      </c>
      <c r="E2087" t="s">
        <v>9</v>
      </c>
      <c r="F2087" t="s">
        <v>8</v>
      </c>
      <c r="G2087" t="s">
        <v>1</v>
      </c>
      <c r="H2087" t="s">
        <v>1282</v>
      </c>
      <c r="I2087">
        <f>MONTH(Table6[[#This Row],[Loan Date]])</f>
        <v>10</v>
      </c>
      <c r="J2087" t="str">
        <f>_xlfn.XLOOKUP(Table6[[#This Row],[Numeric Month]],$N$5:$N$11,$O$5:$O$11)</f>
        <v>Oct</v>
      </c>
      <c r="K2087" t="str">
        <f>_xlfn.XLOOKUP(Table6[[#This Row],[Loan Date]],$Q$5:$Q$152,$R$5:$R$152)</f>
        <v>Tuesday</v>
      </c>
      <c r="L2087" t="str">
        <f>_xlfn.XLOOKUP(Table6[[#This Row],[Loan Date]],$Q$5:$Q$152,$S$5:$S$152)</f>
        <v>Week 4</v>
      </c>
    </row>
    <row r="2088" spans="1:12" x14ac:dyDescent="0.2">
      <c r="A2088" s="1">
        <v>44852</v>
      </c>
      <c r="B2088" t="s">
        <v>5</v>
      </c>
      <c r="C2088" s="1">
        <v>44852</v>
      </c>
      <c r="D2088" t="s">
        <v>1481</v>
      </c>
      <c r="E2088" t="s">
        <v>122</v>
      </c>
      <c r="F2088" t="s">
        <v>122</v>
      </c>
      <c r="G2088" t="s">
        <v>11</v>
      </c>
      <c r="H2088" t="s">
        <v>1282</v>
      </c>
      <c r="I2088">
        <f>MONTH(Table6[[#This Row],[Loan Date]])</f>
        <v>10</v>
      </c>
      <c r="J2088" t="str">
        <f>_xlfn.XLOOKUP(Table6[[#This Row],[Numeric Month]],$N$5:$N$11,$O$5:$O$11)</f>
        <v>Oct</v>
      </c>
      <c r="K2088" t="str">
        <f>_xlfn.XLOOKUP(Table6[[#This Row],[Loan Date]],$Q$5:$Q$152,$R$5:$R$152)</f>
        <v>Tuesday</v>
      </c>
      <c r="L2088" t="str">
        <f>_xlfn.XLOOKUP(Table6[[#This Row],[Loan Date]],$Q$5:$Q$152,$S$5:$S$152)</f>
        <v>Week 4</v>
      </c>
    </row>
    <row r="2089" spans="1:12" x14ac:dyDescent="0.2">
      <c r="A2089" s="1">
        <v>44852</v>
      </c>
      <c r="B2089" t="s">
        <v>5</v>
      </c>
      <c r="C2089" s="1">
        <v>44852</v>
      </c>
      <c r="D2089" t="s">
        <v>486</v>
      </c>
      <c r="E2089" t="s">
        <v>485</v>
      </c>
      <c r="F2089" t="s">
        <v>223</v>
      </c>
      <c r="G2089" t="s">
        <v>11</v>
      </c>
      <c r="H2089" t="s">
        <v>1282</v>
      </c>
      <c r="I2089">
        <f>MONTH(Table6[[#This Row],[Loan Date]])</f>
        <v>10</v>
      </c>
      <c r="J2089" t="str">
        <f>_xlfn.XLOOKUP(Table6[[#This Row],[Numeric Month]],$N$5:$N$11,$O$5:$O$11)</f>
        <v>Oct</v>
      </c>
      <c r="K2089" t="str">
        <f>_xlfn.XLOOKUP(Table6[[#This Row],[Loan Date]],$Q$5:$Q$152,$R$5:$R$152)</f>
        <v>Tuesday</v>
      </c>
      <c r="L2089" t="str">
        <f>_xlfn.XLOOKUP(Table6[[#This Row],[Loan Date]],$Q$5:$Q$152,$S$5:$S$152)</f>
        <v>Week 4</v>
      </c>
    </row>
    <row r="2090" spans="1:12" x14ac:dyDescent="0.2">
      <c r="A2090" s="1">
        <v>44852</v>
      </c>
      <c r="B2090" t="s">
        <v>7</v>
      </c>
      <c r="C2090" s="1">
        <v>44852</v>
      </c>
      <c r="D2090" t="s">
        <v>1435</v>
      </c>
      <c r="E2090" t="s">
        <v>44</v>
      </c>
      <c r="F2090" t="s">
        <v>44</v>
      </c>
      <c r="G2090" t="s">
        <v>39</v>
      </c>
      <c r="H2090" t="s">
        <v>1282</v>
      </c>
      <c r="I2090">
        <f>MONTH(Table6[[#This Row],[Loan Date]])</f>
        <v>10</v>
      </c>
      <c r="J2090" t="str">
        <f>_xlfn.XLOOKUP(Table6[[#This Row],[Numeric Month]],$N$5:$N$11,$O$5:$O$11)</f>
        <v>Oct</v>
      </c>
      <c r="K2090" t="str">
        <f>_xlfn.XLOOKUP(Table6[[#This Row],[Loan Date]],$Q$5:$Q$152,$R$5:$R$152)</f>
        <v>Tuesday</v>
      </c>
      <c r="L2090" t="str">
        <f>_xlfn.XLOOKUP(Table6[[#This Row],[Loan Date]],$Q$5:$Q$152,$S$5:$S$152)</f>
        <v>Week 4</v>
      </c>
    </row>
    <row r="2091" spans="1:12" x14ac:dyDescent="0.2">
      <c r="A2091" s="1">
        <v>44852</v>
      </c>
      <c r="B2091" t="s">
        <v>7</v>
      </c>
      <c r="C2091" s="1">
        <v>44852</v>
      </c>
      <c r="D2091" t="s">
        <v>1460</v>
      </c>
      <c r="E2091" t="s">
        <v>37</v>
      </c>
      <c r="F2091" t="s">
        <v>37</v>
      </c>
      <c r="G2091" t="s">
        <v>20</v>
      </c>
      <c r="H2091" t="s">
        <v>1282</v>
      </c>
      <c r="I2091">
        <f>MONTH(Table6[[#This Row],[Loan Date]])</f>
        <v>10</v>
      </c>
      <c r="J2091" t="str">
        <f>_xlfn.XLOOKUP(Table6[[#This Row],[Numeric Month]],$N$5:$N$11,$O$5:$O$11)</f>
        <v>Oct</v>
      </c>
      <c r="K2091" t="str">
        <f>_xlfn.XLOOKUP(Table6[[#This Row],[Loan Date]],$Q$5:$Q$152,$R$5:$R$152)</f>
        <v>Tuesday</v>
      </c>
      <c r="L2091" t="str">
        <f>_xlfn.XLOOKUP(Table6[[#This Row],[Loan Date]],$Q$5:$Q$152,$S$5:$S$152)</f>
        <v>Week 4</v>
      </c>
    </row>
    <row r="2092" spans="1:12" x14ac:dyDescent="0.2">
      <c r="A2092" s="1">
        <v>44852</v>
      </c>
      <c r="B2092" t="s">
        <v>7</v>
      </c>
      <c r="C2092" s="1">
        <v>44852</v>
      </c>
      <c r="D2092" t="s">
        <v>356</v>
      </c>
      <c r="E2092" t="s">
        <v>23</v>
      </c>
      <c r="F2092" t="s">
        <v>23</v>
      </c>
      <c r="G2092" t="s">
        <v>20</v>
      </c>
      <c r="H2092" t="s">
        <v>1282</v>
      </c>
      <c r="I2092">
        <f>MONTH(Table6[[#This Row],[Loan Date]])</f>
        <v>10</v>
      </c>
      <c r="J2092" t="str">
        <f>_xlfn.XLOOKUP(Table6[[#This Row],[Numeric Month]],$N$5:$N$11,$O$5:$O$11)</f>
        <v>Oct</v>
      </c>
      <c r="K2092" t="str">
        <f>_xlfn.XLOOKUP(Table6[[#This Row],[Loan Date]],$Q$5:$Q$152,$R$5:$R$152)</f>
        <v>Tuesday</v>
      </c>
      <c r="L2092" t="str">
        <f>_xlfn.XLOOKUP(Table6[[#This Row],[Loan Date]],$Q$5:$Q$152,$S$5:$S$152)</f>
        <v>Week 4</v>
      </c>
    </row>
    <row r="2093" spans="1:12" x14ac:dyDescent="0.2">
      <c r="A2093" s="1">
        <v>44852</v>
      </c>
      <c r="B2093" t="s">
        <v>7</v>
      </c>
      <c r="C2093" s="1">
        <v>44852</v>
      </c>
      <c r="D2093" t="s">
        <v>947</v>
      </c>
      <c r="E2093" t="s">
        <v>37</v>
      </c>
      <c r="F2093" t="s">
        <v>37</v>
      </c>
      <c r="G2093" t="s">
        <v>20</v>
      </c>
      <c r="H2093" t="s">
        <v>1282</v>
      </c>
      <c r="I2093">
        <f>MONTH(Table6[[#This Row],[Loan Date]])</f>
        <v>10</v>
      </c>
      <c r="J2093" t="str">
        <f>_xlfn.XLOOKUP(Table6[[#This Row],[Numeric Month]],$N$5:$N$11,$O$5:$O$11)</f>
        <v>Oct</v>
      </c>
      <c r="K2093" t="str">
        <f>_xlfn.XLOOKUP(Table6[[#This Row],[Loan Date]],$Q$5:$Q$152,$R$5:$R$152)</f>
        <v>Tuesday</v>
      </c>
      <c r="L2093" t="str">
        <f>_xlfn.XLOOKUP(Table6[[#This Row],[Loan Date]],$Q$5:$Q$152,$S$5:$S$152)</f>
        <v>Week 4</v>
      </c>
    </row>
    <row r="2094" spans="1:12" x14ac:dyDescent="0.2">
      <c r="A2094" s="1">
        <v>44852</v>
      </c>
      <c r="B2094" t="s">
        <v>7</v>
      </c>
      <c r="C2094" s="1">
        <v>44853</v>
      </c>
      <c r="D2094" t="s">
        <v>239</v>
      </c>
      <c r="E2094" t="s">
        <v>23</v>
      </c>
      <c r="F2094" t="s">
        <v>23</v>
      </c>
      <c r="G2094" t="s">
        <v>20</v>
      </c>
      <c r="H2094" t="s">
        <v>1282</v>
      </c>
      <c r="I2094">
        <f>MONTH(Table6[[#This Row],[Loan Date]])</f>
        <v>10</v>
      </c>
      <c r="J2094" t="str">
        <f>_xlfn.XLOOKUP(Table6[[#This Row],[Numeric Month]],$N$5:$N$11,$O$5:$O$11)</f>
        <v>Oct</v>
      </c>
      <c r="K2094" t="str">
        <f>_xlfn.XLOOKUP(Table6[[#This Row],[Loan Date]],$Q$5:$Q$152,$R$5:$R$152)</f>
        <v>Tuesday</v>
      </c>
      <c r="L2094" t="str">
        <f>_xlfn.XLOOKUP(Table6[[#This Row],[Loan Date]],$Q$5:$Q$152,$S$5:$S$152)</f>
        <v>Week 4</v>
      </c>
    </row>
    <row r="2095" spans="1:12" x14ac:dyDescent="0.2">
      <c r="A2095" s="1">
        <v>44852</v>
      </c>
      <c r="B2095" t="s">
        <v>7</v>
      </c>
      <c r="C2095" s="1">
        <v>44866</v>
      </c>
      <c r="D2095" t="s">
        <v>34</v>
      </c>
      <c r="E2095" t="s">
        <v>9</v>
      </c>
      <c r="F2095" t="s">
        <v>8</v>
      </c>
      <c r="G2095" t="s">
        <v>1</v>
      </c>
      <c r="H2095" t="s">
        <v>1282</v>
      </c>
      <c r="I2095">
        <f>MONTH(Table6[[#This Row],[Loan Date]])</f>
        <v>10</v>
      </c>
      <c r="J2095" t="str">
        <f>_xlfn.XLOOKUP(Table6[[#This Row],[Numeric Month]],$N$5:$N$11,$O$5:$O$11)</f>
        <v>Oct</v>
      </c>
      <c r="K2095" t="str">
        <f>_xlfn.XLOOKUP(Table6[[#This Row],[Loan Date]],$Q$5:$Q$152,$R$5:$R$152)</f>
        <v>Tuesday</v>
      </c>
      <c r="L2095" t="str">
        <f>_xlfn.XLOOKUP(Table6[[#This Row],[Loan Date]],$Q$5:$Q$152,$S$5:$S$152)</f>
        <v>Week 4</v>
      </c>
    </row>
    <row r="2096" spans="1:12" x14ac:dyDescent="0.2">
      <c r="A2096" s="1">
        <v>44852</v>
      </c>
      <c r="B2096" t="s">
        <v>7</v>
      </c>
      <c r="C2096" s="1">
        <v>44859</v>
      </c>
      <c r="D2096" t="s">
        <v>455</v>
      </c>
      <c r="E2096" t="s">
        <v>9</v>
      </c>
      <c r="F2096" t="s">
        <v>8</v>
      </c>
      <c r="G2096" t="s">
        <v>1</v>
      </c>
      <c r="H2096" t="s">
        <v>1282</v>
      </c>
      <c r="I2096">
        <f>MONTH(Table6[[#This Row],[Loan Date]])</f>
        <v>10</v>
      </c>
      <c r="J2096" t="str">
        <f>_xlfn.XLOOKUP(Table6[[#This Row],[Numeric Month]],$N$5:$N$11,$O$5:$O$11)</f>
        <v>Oct</v>
      </c>
      <c r="K2096" t="str">
        <f>_xlfn.XLOOKUP(Table6[[#This Row],[Loan Date]],$Q$5:$Q$152,$R$5:$R$152)</f>
        <v>Tuesday</v>
      </c>
      <c r="L2096" t="str">
        <f>_xlfn.XLOOKUP(Table6[[#This Row],[Loan Date]],$Q$5:$Q$152,$S$5:$S$152)</f>
        <v>Week 4</v>
      </c>
    </row>
    <row r="2097" spans="1:12" x14ac:dyDescent="0.2">
      <c r="A2097" s="1">
        <v>44852</v>
      </c>
      <c r="B2097" t="s">
        <v>7</v>
      </c>
      <c r="C2097" s="1">
        <v>44852</v>
      </c>
      <c r="D2097" t="s">
        <v>969</v>
      </c>
      <c r="E2097" t="s">
        <v>37</v>
      </c>
      <c r="F2097" t="s">
        <v>37</v>
      </c>
      <c r="G2097" t="s">
        <v>20</v>
      </c>
      <c r="H2097" t="s">
        <v>1282</v>
      </c>
      <c r="I2097">
        <f>MONTH(Table6[[#This Row],[Loan Date]])</f>
        <v>10</v>
      </c>
      <c r="J2097" t="str">
        <f>_xlfn.XLOOKUP(Table6[[#This Row],[Numeric Month]],$N$5:$N$11,$O$5:$O$11)</f>
        <v>Oct</v>
      </c>
      <c r="K2097" t="str">
        <f>_xlfn.XLOOKUP(Table6[[#This Row],[Loan Date]],$Q$5:$Q$152,$R$5:$R$152)</f>
        <v>Tuesday</v>
      </c>
      <c r="L2097" t="str">
        <f>_xlfn.XLOOKUP(Table6[[#This Row],[Loan Date]],$Q$5:$Q$152,$S$5:$S$152)</f>
        <v>Week 4</v>
      </c>
    </row>
    <row r="2098" spans="1:12" x14ac:dyDescent="0.2">
      <c r="A2098" s="1">
        <v>44852</v>
      </c>
      <c r="B2098" t="s">
        <v>7</v>
      </c>
      <c r="C2098" s="1">
        <v>44859</v>
      </c>
      <c r="D2098" t="s">
        <v>769</v>
      </c>
      <c r="E2098" t="s">
        <v>9</v>
      </c>
      <c r="F2098" t="s">
        <v>8</v>
      </c>
      <c r="G2098" t="s">
        <v>1</v>
      </c>
      <c r="H2098" t="s">
        <v>1282</v>
      </c>
      <c r="I2098">
        <f>MONTH(Table6[[#This Row],[Loan Date]])</f>
        <v>10</v>
      </c>
      <c r="J2098" t="str">
        <f>_xlfn.XLOOKUP(Table6[[#This Row],[Numeric Month]],$N$5:$N$11,$O$5:$O$11)</f>
        <v>Oct</v>
      </c>
      <c r="K2098" t="str">
        <f>_xlfn.XLOOKUP(Table6[[#This Row],[Loan Date]],$Q$5:$Q$152,$R$5:$R$152)</f>
        <v>Tuesday</v>
      </c>
      <c r="L2098" t="str">
        <f>_xlfn.XLOOKUP(Table6[[#This Row],[Loan Date]],$Q$5:$Q$152,$S$5:$S$152)</f>
        <v>Week 4</v>
      </c>
    </row>
    <row r="2099" spans="1:12" x14ac:dyDescent="0.2">
      <c r="A2099" s="1">
        <v>44852</v>
      </c>
      <c r="B2099" t="s">
        <v>7</v>
      </c>
      <c r="C2099" s="1">
        <v>44852</v>
      </c>
      <c r="D2099" t="s">
        <v>1454</v>
      </c>
      <c r="E2099" t="s">
        <v>37</v>
      </c>
      <c r="F2099" t="s">
        <v>37</v>
      </c>
      <c r="G2099" t="s">
        <v>20</v>
      </c>
      <c r="H2099" t="s">
        <v>1282</v>
      </c>
      <c r="I2099">
        <f>MONTH(Table6[[#This Row],[Loan Date]])</f>
        <v>10</v>
      </c>
      <c r="J2099" t="str">
        <f>_xlfn.XLOOKUP(Table6[[#This Row],[Numeric Month]],$N$5:$N$11,$O$5:$O$11)</f>
        <v>Oct</v>
      </c>
      <c r="K2099" t="str">
        <f>_xlfn.XLOOKUP(Table6[[#This Row],[Loan Date]],$Q$5:$Q$152,$R$5:$R$152)</f>
        <v>Tuesday</v>
      </c>
      <c r="L2099" t="str">
        <f>_xlfn.XLOOKUP(Table6[[#This Row],[Loan Date]],$Q$5:$Q$152,$S$5:$S$152)</f>
        <v>Week 4</v>
      </c>
    </row>
    <row r="2100" spans="1:12" x14ac:dyDescent="0.2">
      <c r="A2100" s="1">
        <v>44852</v>
      </c>
      <c r="B2100" t="s">
        <v>7</v>
      </c>
      <c r="C2100" s="1">
        <v>44852</v>
      </c>
      <c r="D2100" t="s">
        <v>1045</v>
      </c>
      <c r="E2100" t="s">
        <v>9</v>
      </c>
      <c r="F2100" t="s">
        <v>8</v>
      </c>
      <c r="G2100" t="s">
        <v>1</v>
      </c>
      <c r="H2100" t="s">
        <v>1282</v>
      </c>
      <c r="I2100">
        <f>MONTH(Table6[[#This Row],[Loan Date]])</f>
        <v>10</v>
      </c>
      <c r="J2100" t="str">
        <f>_xlfn.XLOOKUP(Table6[[#This Row],[Numeric Month]],$N$5:$N$11,$O$5:$O$11)</f>
        <v>Oct</v>
      </c>
      <c r="K2100" t="str">
        <f>_xlfn.XLOOKUP(Table6[[#This Row],[Loan Date]],$Q$5:$Q$152,$R$5:$R$152)</f>
        <v>Tuesday</v>
      </c>
      <c r="L2100" t="str">
        <f>_xlfn.XLOOKUP(Table6[[#This Row],[Loan Date]],$Q$5:$Q$152,$S$5:$S$152)</f>
        <v>Week 4</v>
      </c>
    </row>
    <row r="2101" spans="1:12" x14ac:dyDescent="0.2">
      <c r="A2101" s="1">
        <v>44852</v>
      </c>
      <c r="B2101" t="s">
        <v>7</v>
      </c>
      <c r="C2101" s="1">
        <v>44859</v>
      </c>
      <c r="D2101" t="s">
        <v>480</v>
      </c>
      <c r="E2101" t="s">
        <v>9</v>
      </c>
      <c r="F2101" t="s">
        <v>8</v>
      </c>
      <c r="G2101" t="s">
        <v>1</v>
      </c>
      <c r="H2101" t="s">
        <v>1282</v>
      </c>
      <c r="I2101">
        <f>MONTH(Table6[[#This Row],[Loan Date]])</f>
        <v>10</v>
      </c>
      <c r="J2101" t="str">
        <f>_xlfn.XLOOKUP(Table6[[#This Row],[Numeric Month]],$N$5:$N$11,$O$5:$O$11)</f>
        <v>Oct</v>
      </c>
      <c r="K2101" t="str">
        <f>_xlfn.XLOOKUP(Table6[[#This Row],[Loan Date]],$Q$5:$Q$152,$R$5:$R$152)</f>
        <v>Tuesday</v>
      </c>
      <c r="L2101" t="str">
        <f>_xlfn.XLOOKUP(Table6[[#This Row],[Loan Date]],$Q$5:$Q$152,$S$5:$S$152)</f>
        <v>Week 4</v>
      </c>
    </row>
    <row r="2102" spans="1:12" x14ac:dyDescent="0.2">
      <c r="A2102" s="1">
        <v>44852</v>
      </c>
      <c r="B2102" t="s">
        <v>7</v>
      </c>
      <c r="C2102" s="1">
        <v>44859</v>
      </c>
      <c r="D2102" t="s">
        <v>1480</v>
      </c>
      <c r="E2102" t="s">
        <v>9</v>
      </c>
      <c r="F2102" t="s">
        <v>8</v>
      </c>
      <c r="G2102" t="s">
        <v>1</v>
      </c>
      <c r="H2102" t="s">
        <v>1282</v>
      </c>
      <c r="I2102">
        <f>MONTH(Table6[[#This Row],[Loan Date]])</f>
        <v>10</v>
      </c>
      <c r="J2102" t="str">
        <f>_xlfn.XLOOKUP(Table6[[#This Row],[Numeric Month]],$N$5:$N$11,$O$5:$O$11)</f>
        <v>Oct</v>
      </c>
      <c r="K2102" t="str">
        <f>_xlfn.XLOOKUP(Table6[[#This Row],[Loan Date]],$Q$5:$Q$152,$R$5:$R$152)</f>
        <v>Tuesday</v>
      </c>
      <c r="L2102" t="str">
        <f>_xlfn.XLOOKUP(Table6[[#This Row],[Loan Date]],$Q$5:$Q$152,$S$5:$S$152)</f>
        <v>Week 4</v>
      </c>
    </row>
    <row r="2103" spans="1:12" x14ac:dyDescent="0.2">
      <c r="A2103" s="1">
        <v>44852</v>
      </c>
      <c r="B2103" t="s">
        <v>7</v>
      </c>
      <c r="C2103" s="1">
        <v>44873</v>
      </c>
      <c r="D2103" t="s">
        <v>1479</v>
      </c>
      <c r="E2103" t="s">
        <v>9</v>
      </c>
      <c r="F2103" t="s">
        <v>8</v>
      </c>
      <c r="G2103" t="s">
        <v>1</v>
      </c>
      <c r="H2103" t="s">
        <v>1282</v>
      </c>
      <c r="I2103">
        <f>MONTH(Table6[[#This Row],[Loan Date]])</f>
        <v>10</v>
      </c>
      <c r="J2103" t="str">
        <f>_xlfn.XLOOKUP(Table6[[#This Row],[Numeric Month]],$N$5:$N$11,$O$5:$O$11)</f>
        <v>Oct</v>
      </c>
      <c r="K2103" t="str">
        <f>_xlfn.XLOOKUP(Table6[[#This Row],[Loan Date]],$Q$5:$Q$152,$R$5:$R$152)</f>
        <v>Tuesday</v>
      </c>
      <c r="L2103" t="str">
        <f>_xlfn.XLOOKUP(Table6[[#This Row],[Loan Date]],$Q$5:$Q$152,$S$5:$S$152)</f>
        <v>Week 4</v>
      </c>
    </row>
    <row r="2104" spans="1:12" x14ac:dyDescent="0.2">
      <c r="A2104" s="1">
        <v>44852</v>
      </c>
      <c r="B2104" t="s">
        <v>7</v>
      </c>
      <c r="C2104" s="1">
        <v>44852</v>
      </c>
      <c r="D2104" t="s">
        <v>103</v>
      </c>
      <c r="E2104" t="s">
        <v>23</v>
      </c>
      <c r="F2104" t="s">
        <v>23</v>
      </c>
      <c r="G2104" t="s">
        <v>20</v>
      </c>
      <c r="H2104" t="s">
        <v>1282</v>
      </c>
      <c r="I2104">
        <f>MONTH(Table6[[#This Row],[Loan Date]])</f>
        <v>10</v>
      </c>
      <c r="J2104" t="str">
        <f>_xlfn.XLOOKUP(Table6[[#This Row],[Numeric Month]],$N$5:$N$11,$O$5:$O$11)</f>
        <v>Oct</v>
      </c>
      <c r="K2104" t="str">
        <f>_xlfn.XLOOKUP(Table6[[#This Row],[Loan Date]],$Q$5:$Q$152,$R$5:$R$152)</f>
        <v>Tuesday</v>
      </c>
      <c r="L2104" t="str">
        <f>_xlfn.XLOOKUP(Table6[[#This Row],[Loan Date]],$Q$5:$Q$152,$S$5:$S$152)</f>
        <v>Week 4</v>
      </c>
    </row>
    <row r="2105" spans="1:12" x14ac:dyDescent="0.2">
      <c r="A2105" s="1">
        <v>44852</v>
      </c>
      <c r="B2105" t="s">
        <v>7</v>
      </c>
      <c r="C2105" s="1">
        <v>44852</v>
      </c>
      <c r="D2105" t="s">
        <v>508</v>
      </c>
      <c r="E2105" t="s">
        <v>9</v>
      </c>
      <c r="F2105" t="s">
        <v>8</v>
      </c>
      <c r="G2105" t="s">
        <v>1</v>
      </c>
      <c r="H2105" t="s">
        <v>1282</v>
      </c>
      <c r="I2105">
        <f>MONTH(Table6[[#This Row],[Loan Date]])</f>
        <v>10</v>
      </c>
      <c r="J2105" t="str">
        <f>_xlfn.XLOOKUP(Table6[[#This Row],[Numeric Month]],$N$5:$N$11,$O$5:$O$11)</f>
        <v>Oct</v>
      </c>
      <c r="K2105" t="str">
        <f>_xlfn.XLOOKUP(Table6[[#This Row],[Loan Date]],$Q$5:$Q$152,$R$5:$R$152)</f>
        <v>Tuesday</v>
      </c>
      <c r="L2105" t="str">
        <f>_xlfn.XLOOKUP(Table6[[#This Row],[Loan Date]],$Q$5:$Q$152,$S$5:$S$152)</f>
        <v>Week 4</v>
      </c>
    </row>
    <row r="2106" spans="1:12" x14ac:dyDescent="0.2">
      <c r="A2106" s="1">
        <v>44852</v>
      </c>
      <c r="B2106" t="s">
        <v>7</v>
      </c>
      <c r="C2106" s="1">
        <v>44852</v>
      </c>
      <c r="D2106" t="s">
        <v>927</v>
      </c>
      <c r="E2106" t="s">
        <v>37</v>
      </c>
      <c r="F2106" t="s">
        <v>37</v>
      </c>
      <c r="G2106" t="s">
        <v>20</v>
      </c>
      <c r="H2106" t="s">
        <v>1282</v>
      </c>
      <c r="I2106">
        <f>MONTH(Table6[[#This Row],[Loan Date]])</f>
        <v>10</v>
      </c>
      <c r="J2106" t="str">
        <f>_xlfn.XLOOKUP(Table6[[#This Row],[Numeric Month]],$N$5:$N$11,$O$5:$O$11)</f>
        <v>Oct</v>
      </c>
      <c r="K2106" t="str">
        <f>_xlfn.XLOOKUP(Table6[[#This Row],[Loan Date]],$Q$5:$Q$152,$R$5:$R$152)</f>
        <v>Tuesday</v>
      </c>
      <c r="L2106" t="str">
        <f>_xlfn.XLOOKUP(Table6[[#This Row],[Loan Date]],$Q$5:$Q$152,$S$5:$S$152)</f>
        <v>Week 4</v>
      </c>
    </row>
    <row r="2107" spans="1:12" x14ac:dyDescent="0.2">
      <c r="A2107" s="1">
        <v>44852</v>
      </c>
      <c r="B2107" t="s">
        <v>7</v>
      </c>
      <c r="C2107" s="1">
        <v>44852</v>
      </c>
      <c r="D2107" t="s">
        <v>115</v>
      </c>
      <c r="E2107" t="s">
        <v>23</v>
      </c>
      <c r="F2107" t="s">
        <v>23</v>
      </c>
      <c r="G2107" t="s">
        <v>20</v>
      </c>
      <c r="H2107" t="s">
        <v>1282</v>
      </c>
      <c r="I2107">
        <f>MONTH(Table6[[#This Row],[Loan Date]])</f>
        <v>10</v>
      </c>
      <c r="J2107" t="str">
        <f>_xlfn.XLOOKUP(Table6[[#This Row],[Numeric Month]],$N$5:$N$11,$O$5:$O$11)</f>
        <v>Oct</v>
      </c>
      <c r="K2107" t="str">
        <f>_xlfn.XLOOKUP(Table6[[#This Row],[Loan Date]],$Q$5:$Q$152,$R$5:$R$152)</f>
        <v>Tuesday</v>
      </c>
      <c r="L2107" t="str">
        <f>_xlfn.XLOOKUP(Table6[[#This Row],[Loan Date]],$Q$5:$Q$152,$S$5:$S$152)</f>
        <v>Week 4</v>
      </c>
    </row>
    <row r="2108" spans="1:12" x14ac:dyDescent="0.2">
      <c r="A2108" s="1">
        <v>44852</v>
      </c>
      <c r="B2108" t="s">
        <v>7</v>
      </c>
      <c r="C2108" s="1">
        <v>44852</v>
      </c>
      <c r="D2108" t="s">
        <v>191</v>
      </c>
      <c r="E2108" t="s">
        <v>44</v>
      </c>
      <c r="F2108" t="s">
        <v>44</v>
      </c>
      <c r="G2108" t="s">
        <v>39</v>
      </c>
      <c r="H2108" t="s">
        <v>1282</v>
      </c>
      <c r="I2108">
        <f>MONTH(Table6[[#This Row],[Loan Date]])</f>
        <v>10</v>
      </c>
      <c r="J2108" t="str">
        <f>_xlfn.XLOOKUP(Table6[[#This Row],[Numeric Month]],$N$5:$N$11,$O$5:$O$11)</f>
        <v>Oct</v>
      </c>
      <c r="K2108" t="str">
        <f>_xlfn.XLOOKUP(Table6[[#This Row],[Loan Date]],$Q$5:$Q$152,$R$5:$R$152)</f>
        <v>Tuesday</v>
      </c>
      <c r="L2108" t="str">
        <f>_xlfn.XLOOKUP(Table6[[#This Row],[Loan Date]],$Q$5:$Q$152,$S$5:$S$152)</f>
        <v>Week 4</v>
      </c>
    </row>
    <row r="2109" spans="1:12" x14ac:dyDescent="0.2">
      <c r="A2109" s="1">
        <v>44852</v>
      </c>
      <c r="B2109" t="s">
        <v>7</v>
      </c>
      <c r="C2109" s="1">
        <v>44859</v>
      </c>
      <c r="D2109" t="s">
        <v>847</v>
      </c>
      <c r="E2109" t="s">
        <v>52</v>
      </c>
      <c r="F2109" t="s">
        <v>51</v>
      </c>
      <c r="G2109" t="s">
        <v>1</v>
      </c>
      <c r="H2109" t="s">
        <v>1282</v>
      </c>
      <c r="I2109">
        <f>MONTH(Table6[[#This Row],[Loan Date]])</f>
        <v>10</v>
      </c>
      <c r="J2109" t="str">
        <f>_xlfn.XLOOKUP(Table6[[#This Row],[Numeric Month]],$N$5:$N$11,$O$5:$O$11)</f>
        <v>Oct</v>
      </c>
      <c r="K2109" t="str">
        <f>_xlfn.XLOOKUP(Table6[[#This Row],[Loan Date]],$Q$5:$Q$152,$R$5:$R$152)</f>
        <v>Tuesday</v>
      </c>
      <c r="L2109" t="str">
        <f>_xlfn.XLOOKUP(Table6[[#This Row],[Loan Date]],$Q$5:$Q$152,$S$5:$S$152)</f>
        <v>Week 4</v>
      </c>
    </row>
    <row r="2110" spans="1:12" x14ac:dyDescent="0.2">
      <c r="A2110" s="1">
        <v>44852</v>
      </c>
      <c r="B2110" t="s">
        <v>5</v>
      </c>
      <c r="C2110" s="1">
        <v>44852</v>
      </c>
      <c r="D2110" t="s">
        <v>29</v>
      </c>
      <c r="E2110" t="s">
        <v>23</v>
      </c>
      <c r="F2110" t="s">
        <v>23</v>
      </c>
      <c r="G2110" t="s">
        <v>20</v>
      </c>
      <c r="H2110" t="s">
        <v>1282</v>
      </c>
      <c r="I2110">
        <f>MONTH(Table6[[#This Row],[Loan Date]])</f>
        <v>10</v>
      </c>
      <c r="J2110" t="str">
        <f>_xlfn.XLOOKUP(Table6[[#This Row],[Numeric Month]],$N$5:$N$11,$O$5:$O$11)</f>
        <v>Oct</v>
      </c>
      <c r="K2110" t="str">
        <f>_xlfn.XLOOKUP(Table6[[#This Row],[Loan Date]],$Q$5:$Q$152,$R$5:$R$152)</f>
        <v>Tuesday</v>
      </c>
      <c r="L2110" t="str">
        <f>_xlfn.XLOOKUP(Table6[[#This Row],[Loan Date]],$Q$5:$Q$152,$S$5:$S$152)</f>
        <v>Week 4</v>
      </c>
    </row>
    <row r="2111" spans="1:12" x14ac:dyDescent="0.2">
      <c r="A2111" s="1">
        <v>44852</v>
      </c>
      <c r="B2111" t="s">
        <v>7</v>
      </c>
      <c r="C2111" s="1">
        <v>44859</v>
      </c>
      <c r="D2111" t="s">
        <v>1193</v>
      </c>
      <c r="E2111" t="s">
        <v>52</v>
      </c>
      <c r="F2111" t="s">
        <v>51</v>
      </c>
      <c r="G2111" t="s">
        <v>1</v>
      </c>
      <c r="H2111" t="s">
        <v>1282</v>
      </c>
      <c r="I2111">
        <f>MONTH(Table6[[#This Row],[Loan Date]])</f>
        <v>10</v>
      </c>
      <c r="J2111" t="str">
        <f>_xlfn.XLOOKUP(Table6[[#This Row],[Numeric Month]],$N$5:$N$11,$O$5:$O$11)</f>
        <v>Oct</v>
      </c>
      <c r="K2111" t="str">
        <f>_xlfn.XLOOKUP(Table6[[#This Row],[Loan Date]],$Q$5:$Q$152,$R$5:$R$152)</f>
        <v>Tuesday</v>
      </c>
      <c r="L2111" t="str">
        <f>_xlfn.XLOOKUP(Table6[[#This Row],[Loan Date]],$Q$5:$Q$152,$S$5:$S$152)</f>
        <v>Week 4</v>
      </c>
    </row>
    <row r="2112" spans="1:12" x14ac:dyDescent="0.2">
      <c r="A2112" s="1">
        <v>44852</v>
      </c>
      <c r="B2112" t="s">
        <v>107</v>
      </c>
      <c r="C2112" s="1">
        <v>44859</v>
      </c>
      <c r="D2112" t="s">
        <v>1071</v>
      </c>
      <c r="E2112" t="s">
        <v>52</v>
      </c>
      <c r="F2112" t="s">
        <v>51</v>
      </c>
      <c r="G2112" t="s">
        <v>1</v>
      </c>
      <c r="H2112" t="s">
        <v>1282</v>
      </c>
      <c r="I2112">
        <f>MONTH(Table6[[#This Row],[Loan Date]])</f>
        <v>10</v>
      </c>
      <c r="J2112" t="str">
        <f>_xlfn.XLOOKUP(Table6[[#This Row],[Numeric Month]],$N$5:$N$11,$O$5:$O$11)</f>
        <v>Oct</v>
      </c>
      <c r="K2112" t="str">
        <f>_xlfn.XLOOKUP(Table6[[#This Row],[Loan Date]],$Q$5:$Q$152,$R$5:$R$152)</f>
        <v>Tuesday</v>
      </c>
      <c r="L2112" t="str">
        <f>_xlfn.XLOOKUP(Table6[[#This Row],[Loan Date]],$Q$5:$Q$152,$S$5:$S$152)</f>
        <v>Week 4</v>
      </c>
    </row>
    <row r="2113" spans="1:12" x14ac:dyDescent="0.2">
      <c r="A2113" s="1">
        <v>44852</v>
      </c>
      <c r="B2113" t="s">
        <v>5</v>
      </c>
      <c r="C2113" s="1">
        <v>44852</v>
      </c>
      <c r="D2113" t="s">
        <v>1448</v>
      </c>
      <c r="E2113" t="s">
        <v>23</v>
      </c>
      <c r="F2113" t="s">
        <v>23</v>
      </c>
      <c r="G2113" t="s">
        <v>20</v>
      </c>
      <c r="H2113" t="s">
        <v>1282</v>
      </c>
      <c r="I2113">
        <f>MONTH(Table6[[#This Row],[Loan Date]])</f>
        <v>10</v>
      </c>
      <c r="J2113" t="str">
        <f>_xlfn.XLOOKUP(Table6[[#This Row],[Numeric Month]],$N$5:$N$11,$O$5:$O$11)</f>
        <v>Oct</v>
      </c>
      <c r="K2113" t="str">
        <f>_xlfn.XLOOKUP(Table6[[#This Row],[Loan Date]],$Q$5:$Q$152,$R$5:$R$152)</f>
        <v>Tuesday</v>
      </c>
      <c r="L2113" t="str">
        <f>_xlfn.XLOOKUP(Table6[[#This Row],[Loan Date]],$Q$5:$Q$152,$S$5:$S$152)</f>
        <v>Week 4</v>
      </c>
    </row>
    <row r="2114" spans="1:12" x14ac:dyDescent="0.2">
      <c r="A2114" s="1">
        <v>44852</v>
      </c>
      <c r="B2114" t="s">
        <v>5</v>
      </c>
      <c r="C2114" s="1">
        <v>44852</v>
      </c>
      <c r="D2114" t="s">
        <v>911</v>
      </c>
      <c r="E2114" t="s">
        <v>37</v>
      </c>
      <c r="F2114" t="s">
        <v>37</v>
      </c>
      <c r="G2114" t="s">
        <v>20</v>
      </c>
      <c r="H2114" t="s">
        <v>1282</v>
      </c>
      <c r="I2114">
        <f>MONTH(Table6[[#This Row],[Loan Date]])</f>
        <v>10</v>
      </c>
      <c r="J2114" t="str">
        <f>_xlfn.XLOOKUP(Table6[[#This Row],[Numeric Month]],$N$5:$N$11,$O$5:$O$11)</f>
        <v>Oct</v>
      </c>
      <c r="K2114" t="str">
        <f>_xlfn.XLOOKUP(Table6[[#This Row],[Loan Date]],$Q$5:$Q$152,$R$5:$R$152)</f>
        <v>Tuesday</v>
      </c>
      <c r="L2114" t="str">
        <f>_xlfn.XLOOKUP(Table6[[#This Row],[Loan Date]],$Q$5:$Q$152,$S$5:$S$152)</f>
        <v>Week 4</v>
      </c>
    </row>
    <row r="2115" spans="1:12" x14ac:dyDescent="0.2">
      <c r="A2115" s="1">
        <v>44852</v>
      </c>
      <c r="B2115" t="s">
        <v>7</v>
      </c>
      <c r="C2115" s="1">
        <v>44859</v>
      </c>
      <c r="D2115" t="s">
        <v>1478</v>
      </c>
      <c r="E2115" t="s">
        <v>3</v>
      </c>
      <c r="F2115" t="s">
        <v>2</v>
      </c>
      <c r="G2115" t="s">
        <v>1</v>
      </c>
      <c r="H2115" t="s">
        <v>1282</v>
      </c>
      <c r="I2115">
        <f>MONTH(Table6[[#This Row],[Loan Date]])</f>
        <v>10</v>
      </c>
      <c r="J2115" t="str">
        <f>_xlfn.XLOOKUP(Table6[[#This Row],[Numeric Month]],$N$5:$N$11,$O$5:$O$11)</f>
        <v>Oct</v>
      </c>
      <c r="K2115" t="str">
        <f>_xlfn.XLOOKUP(Table6[[#This Row],[Loan Date]],$Q$5:$Q$152,$R$5:$R$152)</f>
        <v>Tuesday</v>
      </c>
      <c r="L2115" t="str">
        <f>_xlfn.XLOOKUP(Table6[[#This Row],[Loan Date]],$Q$5:$Q$152,$S$5:$S$152)</f>
        <v>Week 4</v>
      </c>
    </row>
    <row r="2116" spans="1:12" x14ac:dyDescent="0.2">
      <c r="A2116" s="1">
        <v>44852</v>
      </c>
      <c r="B2116" t="s">
        <v>7</v>
      </c>
      <c r="C2116" s="1">
        <v>44880</v>
      </c>
      <c r="D2116" t="s">
        <v>1478</v>
      </c>
      <c r="E2116" t="s">
        <v>3</v>
      </c>
      <c r="F2116" t="s">
        <v>2</v>
      </c>
      <c r="G2116" t="s">
        <v>1</v>
      </c>
      <c r="H2116" t="s">
        <v>1282</v>
      </c>
      <c r="I2116">
        <f>MONTH(Table6[[#This Row],[Loan Date]])</f>
        <v>10</v>
      </c>
      <c r="J2116" t="str">
        <f>_xlfn.XLOOKUP(Table6[[#This Row],[Numeric Month]],$N$5:$N$11,$O$5:$O$11)</f>
        <v>Oct</v>
      </c>
      <c r="K2116" t="str">
        <f>_xlfn.XLOOKUP(Table6[[#This Row],[Loan Date]],$Q$5:$Q$152,$R$5:$R$152)</f>
        <v>Tuesday</v>
      </c>
      <c r="L2116" t="str">
        <f>_xlfn.XLOOKUP(Table6[[#This Row],[Loan Date]],$Q$5:$Q$152,$S$5:$S$152)</f>
        <v>Week 4</v>
      </c>
    </row>
    <row r="2117" spans="1:12" x14ac:dyDescent="0.2">
      <c r="A2117" s="1">
        <v>44852</v>
      </c>
      <c r="B2117" t="s">
        <v>7</v>
      </c>
      <c r="C2117" s="1">
        <v>44859</v>
      </c>
      <c r="D2117" t="s">
        <v>732</v>
      </c>
      <c r="E2117" t="s">
        <v>52</v>
      </c>
      <c r="F2117" t="s">
        <v>51</v>
      </c>
      <c r="G2117" t="s">
        <v>1</v>
      </c>
      <c r="H2117" t="s">
        <v>1282</v>
      </c>
      <c r="I2117">
        <f>MONTH(Table6[[#This Row],[Loan Date]])</f>
        <v>10</v>
      </c>
      <c r="J2117" t="str">
        <f>_xlfn.XLOOKUP(Table6[[#This Row],[Numeric Month]],$N$5:$N$11,$O$5:$O$11)</f>
        <v>Oct</v>
      </c>
      <c r="K2117" t="str">
        <f>_xlfn.XLOOKUP(Table6[[#This Row],[Loan Date]],$Q$5:$Q$152,$R$5:$R$152)</f>
        <v>Tuesday</v>
      </c>
      <c r="L2117" t="str">
        <f>_xlfn.XLOOKUP(Table6[[#This Row],[Loan Date]],$Q$5:$Q$152,$S$5:$S$152)</f>
        <v>Week 4</v>
      </c>
    </row>
    <row r="2118" spans="1:12" x14ac:dyDescent="0.2">
      <c r="A2118" s="1">
        <v>44852</v>
      </c>
      <c r="B2118" t="s">
        <v>7</v>
      </c>
      <c r="C2118" s="1">
        <v>44852</v>
      </c>
      <c r="D2118" t="s">
        <v>408</v>
      </c>
      <c r="E2118" t="s">
        <v>23</v>
      </c>
      <c r="F2118" t="s">
        <v>23</v>
      </c>
      <c r="G2118" t="s">
        <v>20</v>
      </c>
      <c r="H2118" t="s">
        <v>1282</v>
      </c>
      <c r="I2118">
        <f>MONTH(Table6[[#This Row],[Loan Date]])</f>
        <v>10</v>
      </c>
      <c r="J2118" t="str">
        <f>_xlfn.XLOOKUP(Table6[[#This Row],[Numeric Month]],$N$5:$N$11,$O$5:$O$11)</f>
        <v>Oct</v>
      </c>
      <c r="K2118" t="str">
        <f>_xlfn.XLOOKUP(Table6[[#This Row],[Loan Date]],$Q$5:$Q$152,$R$5:$R$152)</f>
        <v>Tuesday</v>
      </c>
      <c r="L2118" t="str">
        <f>_xlfn.XLOOKUP(Table6[[#This Row],[Loan Date]],$Q$5:$Q$152,$S$5:$S$152)</f>
        <v>Week 4</v>
      </c>
    </row>
    <row r="2119" spans="1:12" x14ac:dyDescent="0.2">
      <c r="A2119" s="1">
        <v>44852</v>
      </c>
      <c r="B2119" t="s">
        <v>7</v>
      </c>
      <c r="C2119" s="1">
        <v>44852</v>
      </c>
      <c r="D2119" t="s">
        <v>171</v>
      </c>
      <c r="E2119" t="s">
        <v>23</v>
      </c>
      <c r="F2119" t="s">
        <v>23</v>
      </c>
      <c r="G2119" t="s">
        <v>20</v>
      </c>
      <c r="H2119" t="s">
        <v>1282</v>
      </c>
      <c r="I2119">
        <f>MONTH(Table6[[#This Row],[Loan Date]])</f>
        <v>10</v>
      </c>
      <c r="J2119" t="str">
        <f>_xlfn.XLOOKUP(Table6[[#This Row],[Numeric Month]],$N$5:$N$11,$O$5:$O$11)</f>
        <v>Oct</v>
      </c>
      <c r="K2119" t="str">
        <f>_xlfn.XLOOKUP(Table6[[#This Row],[Loan Date]],$Q$5:$Q$152,$R$5:$R$152)</f>
        <v>Tuesday</v>
      </c>
      <c r="L2119" t="str">
        <f>_xlfn.XLOOKUP(Table6[[#This Row],[Loan Date]],$Q$5:$Q$152,$S$5:$S$152)</f>
        <v>Week 4</v>
      </c>
    </row>
    <row r="2120" spans="1:12" x14ac:dyDescent="0.2">
      <c r="A2120" s="1">
        <v>44852</v>
      </c>
      <c r="B2120" t="s">
        <v>7</v>
      </c>
      <c r="C2120" s="1">
        <v>44852</v>
      </c>
      <c r="D2120" t="s">
        <v>441</v>
      </c>
      <c r="E2120" t="s">
        <v>21</v>
      </c>
      <c r="F2120" t="s">
        <v>21</v>
      </c>
      <c r="G2120" t="s">
        <v>20</v>
      </c>
      <c r="H2120" t="s">
        <v>1282</v>
      </c>
      <c r="I2120">
        <f>MONTH(Table6[[#This Row],[Loan Date]])</f>
        <v>10</v>
      </c>
      <c r="J2120" t="str">
        <f>_xlfn.XLOOKUP(Table6[[#This Row],[Numeric Month]],$N$5:$N$11,$O$5:$O$11)</f>
        <v>Oct</v>
      </c>
      <c r="K2120" t="str">
        <f>_xlfn.XLOOKUP(Table6[[#This Row],[Loan Date]],$Q$5:$Q$152,$R$5:$R$152)</f>
        <v>Tuesday</v>
      </c>
      <c r="L2120" t="str">
        <f>_xlfn.XLOOKUP(Table6[[#This Row],[Loan Date]],$Q$5:$Q$152,$S$5:$S$152)</f>
        <v>Week 4</v>
      </c>
    </row>
    <row r="2121" spans="1:12" x14ac:dyDescent="0.2">
      <c r="A2121" s="1">
        <v>44852</v>
      </c>
      <c r="B2121" t="s">
        <v>7</v>
      </c>
      <c r="C2121" s="1">
        <v>44852</v>
      </c>
      <c r="D2121" t="s">
        <v>30</v>
      </c>
      <c r="E2121" t="s">
        <v>23</v>
      </c>
      <c r="F2121" t="s">
        <v>23</v>
      </c>
      <c r="G2121" t="s">
        <v>20</v>
      </c>
      <c r="H2121" t="s">
        <v>1282</v>
      </c>
      <c r="I2121">
        <f>MONTH(Table6[[#This Row],[Loan Date]])</f>
        <v>10</v>
      </c>
      <c r="J2121" t="str">
        <f>_xlfn.XLOOKUP(Table6[[#This Row],[Numeric Month]],$N$5:$N$11,$O$5:$O$11)</f>
        <v>Oct</v>
      </c>
      <c r="K2121" t="str">
        <f>_xlfn.XLOOKUP(Table6[[#This Row],[Loan Date]],$Q$5:$Q$152,$R$5:$R$152)</f>
        <v>Tuesday</v>
      </c>
      <c r="L2121" t="str">
        <f>_xlfn.XLOOKUP(Table6[[#This Row],[Loan Date]],$Q$5:$Q$152,$S$5:$S$152)</f>
        <v>Week 4</v>
      </c>
    </row>
    <row r="2122" spans="1:12" x14ac:dyDescent="0.2">
      <c r="A2122" s="1">
        <v>44852</v>
      </c>
      <c r="B2122" t="s">
        <v>7</v>
      </c>
      <c r="C2122" s="1">
        <v>44852</v>
      </c>
      <c r="D2122" t="s">
        <v>185</v>
      </c>
      <c r="E2122" t="s">
        <v>21</v>
      </c>
      <c r="F2122" t="s">
        <v>21</v>
      </c>
      <c r="G2122" t="s">
        <v>20</v>
      </c>
      <c r="H2122" t="s">
        <v>1282</v>
      </c>
      <c r="I2122">
        <f>MONTH(Table6[[#This Row],[Loan Date]])</f>
        <v>10</v>
      </c>
      <c r="J2122" t="str">
        <f>_xlfn.XLOOKUP(Table6[[#This Row],[Numeric Month]],$N$5:$N$11,$O$5:$O$11)</f>
        <v>Oct</v>
      </c>
      <c r="K2122" t="str">
        <f>_xlfn.XLOOKUP(Table6[[#This Row],[Loan Date]],$Q$5:$Q$152,$R$5:$R$152)</f>
        <v>Tuesday</v>
      </c>
      <c r="L2122" t="str">
        <f>_xlfn.XLOOKUP(Table6[[#This Row],[Loan Date]],$Q$5:$Q$152,$S$5:$S$152)</f>
        <v>Week 4</v>
      </c>
    </row>
    <row r="2123" spans="1:12" x14ac:dyDescent="0.2">
      <c r="A2123" s="1">
        <v>44852</v>
      </c>
      <c r="B2123" t="s">
        <v>5</v>
      </c>
      <c r="C2123" s="1">
        <v>44852</v>
      </c>
      <c r="D2123" t="s">
        <v>915</v>
      </c>
      <c r="E2123" t="s">
        <v>37</v>
      </c>
      <c r="F2123" t="s">
        <v>37</v>
      </c>
      <c r="G2123" t="s">
        <v>20</v>
      </c>
      <c r="H2123" t="s">
        <v>1282</v>
      </c>
      <c r="I2123">
        <f>MONTH(Table6[[#This Row],[Loan Date]])</f>
        <v>10</v>
      </c>
      <c r="J2123" t="str">
        <f>_xlfn.XLOOKUP(Table6[[#This Row],[Numeric Month]],$N$5:$N$11,$O$5:$O$11)</f>
        <v>Oct</v>
      </c>
      <c r="K2123" t="str">
        <f>_xlfn.XLOOKUP(Table6[[#This Row],[Loan Date]],$Q$5:$Q$152,$R$5:$R$152)</f>
        <v>Tuesday</v>
      </c>
      <c r="L2123" t="str">
        <f>_xlfn.XLOOKUP(Table6[[#This Row],[Loan Date]],$Q$5:$Q$152,$S$5:$S$152)</f>
        <v>Week 4</v>
      </c>
    </row>
    <row r="2124" spans="1:12" x14ac:dyDescent="0.2">
      <c r="A2124" s="1">
        <v>44852</v>
      </c>
      <c r="B2124" t="s">
        <v>7</v>
      </c>
      <c r="C2124" s="1">
        <v>44859</v>
      </c>
      <c r="D2124" t="s">
        <v>732</v>
      </c>
      <c r="E2124" t="s">
        <v>52</v>
      </c>
      <c r="F2124" t="s">
        <v>51</v>
      </c>
      <c r="G2124" t="s">
        <v>1</v>
      </c>
      <c r="H2124" t="s">
        <v>1282</v>
      </c>
      <c r="I2124">
        <f>MONTH(Table6[[#This Row],[Loan Date]])</f>
        <v>10</v>
      </c>
      <c r="J2124" t="str">
        <f>_xlfn.XLOOKUP(Table6[[#This Row],[Numeric Month]],$N$5:$N$11,$O$5:$O$11)</f>
        <v>Oct</v>
      </c>
      <c r="K2124" t="str">
        <f>_xlfn.XLOOKUP(Table6[[#This Row],[Loan Date]],$Q$5:$Q$152,$R$5:$R$152)</f>
        <v>Tuesday</v>
      </c>
      <c r="L2124" t="str">
        <f>_xlfn.XLOOKUP(Table6[[#This Row],[Loan Date]],$Q$5:$Q$152,$S$5:$S$152)</f>
        <v>Week 4</v>
      </c>
    </row>
    <row r="2125" spans="1:12" x14ac:dyDescent="0.2">
      <c r="A2125" s="1">
        <v>44852</v>
      </c>
      <c r="B2125" t="s">
        <v>7</v>
      </c>
      <c r="C2125" s="1">
        <v>44852</v>
      </c>
      <c r="D2125" t="s">
        <v>923</v>
      </c>
      <c r="E2125" t="s">
        <v>37</v>
      </c>
      <c r="F2125" t="s">
        <v>37</v>
      </c>
      <c r="G2125" t="s">
        <v>20</v>
      </c>
      <c r="H2125" t="s">
        <v>1282</v>
      </c>
      <c r="I2125">
        <f>MONTH(Table6[[#This Row],[Loan Date]])</f>
        <v>10</v>
      </c>
      <c r="J2125" t="str">
        <f>_xlfn.XLOOKUP(Table6[[#This Row],[Numeric Month]],$N$5:$N$11,$O$5:$O$11)</f>
        <v>Oct</v>
      </c>
      <c r="K2125" t="str">
        <f>_xlfn.XLOOKUP(Table6[[#This Row],[Loan Date]],$Q$5:$Q$152,$R$5:$R$152)</f>
        <v>Tuesday</v>
      </c>
      <c r="L2125" t="str">
        <f>_xlfn.XLOOKUP(Table6[[#This Row],[Loan Date]],$Q$5:$Q$152,$S$5:$S$152)</f>
        <v>Week 4</v>
      </c>
    </row>
    <row r="2126" spans="1:12" x14ac:dyDescent="0.2">
      <c r="A2126" s="1">
        <v>44852</v>
      </c>
      <c r="B2126" t="s">
        <v>5</v>
      </c>
      <c r="C2126" s="1">
        <v>44852</v>
      </c>
      <c r="D2126" t="s">
        <v>1349</v>
      </c>
      <c r="E2126" t="s">
        <v>23</v>
      </c>
      <c r="F2126" t="s">
        <v>23</v>
      </c>
      <c r="G2126" t="s">
        <v>20</v>
      </c>
      <c r="H2126" t="s">
        <v>1282</v>
      </c>
      <c r="I2126">
        <f>MONTH(Table6[[#This Row],[Loan Date]])</f>
        <v>10</v>
      </c>
      <c r="J2126" t="str">
        <f>_xlfn.XLOOKUP(Table6[[#This Row],[Numeric Month]],$N$5:$N$11,$O$5:$O$11)</f>
        <v>Oct</v>
      </c>
      <c r="K2126" t="str">
        <f>_xlfn.XLOOKUP(Table6[[#This Row],[Loan Date]],$Q$5:$Q$152,$R$5:$R$152)</f>
        <v>Tuesday</v>
      </c>
      <c r="L2126" t="str">
        <f>_xlfn.XLOOKUP(Table6[[#This Row],[Loan Date]],$Q$5:$Q$152,$S$5:$S$152)</f>
        <v>Week 4</v>
      </c>
    </row>
    <row r="2127" spans="1:12" x14ac:dyDescent="0.2">
      <c r="A2127" s="1">
        <v>44852</v>
      </c>
      <c r="B2127" t="s">
        <v>7</v>
      </c>
      <c r="C2127" s="1">
        <v>44859</v>
      </c>
      <c r="D2127" t="s">
        <v>1475</v>
      </c>
      <c r="E2127" t="s">
        <v>52</v>
      </c>
      <c r="F2127" t="s">
        <v>51</v>
      </c>
      <c r="G2127" t="s">
        <v>1</v>
      </c>
      <c r="H2127" t="s">
        <v>1282</v>
      </c>
      <c r="I2127">
        <f>MONTH(Table6[[#This Row],[Loan Date]])</f>
        <v>10</v>
      </c>
      <c r="J2127" t="str">
        <f>_xlfn.XLOOKUP(Table6[[#This Row],[Numeric Month]],$N$5:$N$11,$O$5:$O$11)</f>
        <v>Oct</v>
      </c>
      <c r="K2127" t="str">
        <f>_xlfn.XLOOKUP(Table6[[#This Row],[Loan Date]],$Q$5:$Q$152,$R$5:$R$152)</f>
        <v>Tuesday</v>
      </c>
      <c r="L2127" t="str">
        <f>_xlfn.XLOOKUP(Table6[[#This Row],[Loan Date]],$Q$5:$Q$152,$S$5:$S$152)</f>
        <v>Week 4</v>
      </c>
    </row>
    <row r="2128" spans="1:12" x14ac:dyDescent="0.2">
      <c r="A2128" s="1">
        <v>44852</v>
      </c>
      <c r="B2128" t="s">
        <v>7</v>
      </c>
      <c r="C2128" s="1">
        <v>44852</v>
      </c>
      <c r="D2128" t="s">
        <v>320</v>
      </c>
      <c r="E2128" t="s">
        <v>23</v>
      </c>
      <c r="F2128" t="s">
        <v>23</v>
      </c>
      <c r="G2128" t="s">
        <v>20</v>
      </c>
      <c r="H2128" t="s">
        <v>1282</v>
      </c>
      <c r="I2128">
        <f>MONTH(Table6[[#This Row],[Loan Date]])</f>
        <v>10</v>
      </c>
      <c r="J2128" t="str">
        <f>_xlfn.XLOOKUP(Table6[[#This Row],[Numeric Month]],$N$5:$N$11,$O$5:$O$11)</f>
        <v>Oct</v>
      </c>
      <c r="K2128" t="str">
        <f>_xlfn.XLOOKUP(Table6[[#This Row],[Loan Date]],$Q$5:$Q$152,$R$5:$R$152)</f>
        <v>Tuesday</v>
      </c>
      <c r="L2128" t="str">
        <f>_xlfn.XLOOKUP(Table6[[#This Row],[Loan Date]],$Q$5:$Q$152,$S$5:$S$152)</f>
        <v>Week 4</v>
      </c>
    </row>
    <row r="2129" spans="1:12" x14ac:dyDescent="0.2">
      <c r="A2129" s="1">
        <v>44852</v>
      </c>
      <c r="B2129" t="s">
        <v>7</v>
      </c>
      <c r="C2129" s="1">
        <v>44852</v>
      </c>
      <c r="D2129" t="s">
        <v>99</v>
      </c>
      <c r="E2129" t="s">
        <v>21</v>
      </c>
      <c r="F2129" t="s">
        <v>21</v>
      </c>
      <c r="G2129" t="s">
        <v>20</v>
      </c>
      <c r="H2129" t="s">
        <v>1282</v>
      </c>
      <c r="I2129">
        <f>MONTH(Table6[[#This Row],[Loan Date]])</f>
        <v>10</v>
      </c>
      <c r="J2129" t="str">
        <f>_xlfn.XLOOKUP(Table6[[#This Row],[Numeric Month]],$N$5:$N$11,$O$5:$O$11)</f>
        <v>Oct</v>
      </c>
      <c r="K2129" t="str">
        <f>_xlfn.XLOOKUP(Table6[[#This Row],[Loan Date]],$Q$5:$Q$152,$R$5:$R$152)</f>
        <v>Tuesday</v>
      </c>
      <c r="L2129" t="str">
        <f>_xlfn.XLOOKUP(Table6[[#This Row],[Loan Date]],$Q$5:$Q$152,$S$5:$S$152)</f>
        <v>Week 4</v>
      </c>
    </row>
    <row r="2130" spans="1:12" x14ac:dyDescent="0.2">
      <c r="A2130" s="1">
        <v>44852</v>
      </c>
      <c r="B2130" t="s">
        <v>5</v>
      </c>
      <c r="C2130" s="1">
        <v>44859</v>
      </c>
      <c r="D2130" t="s">
        <v>1351</v>
      </c>
      <c r="E2130" t="s">
        <v>52</v>
      </c>
      <c r="F2130" t="s">
        <v>51</v>
      </c>
      <c r="G2130" t="s">
        <v>1</v>
      </c>
      <c r="H2130" t="s">
        <v>1282</v>
      </c>
      <c r="I2130">
        <f>MONTH(Table6[[#This Row],[Loan Date]])</f>
        <v>10</v>
      </c>
      <c r="J2130" t="str">
        <f>_xlfn.XLOOKUP(Table6[[#This Row],[Numeric Month]],$N$5:$N$11,$O$5:$O$11)</f>
        <v>Oct</v>
      </c>
      <c r="K2130" t="str">
        <f>_xlfn.XLOOKUP(Table6[[#This Row],[Loan Date]],$Q$5:$Q$152,$R$5:$R$152)</f>
        <v>Tuesday</v>
      </c>
      <c r="L2130" t="str">
        <f>_xlfn.XLOOKUP(Table6[[#This Row],[Loan Date]],$Q$5:$Q$152,$S$5:$S$152)</f>
        <v>Week 4</v>
      </c>
    </row>
    <row r="2131" spans="1:12" x14ac:dyDescent="0.2">
      <c r="A2131" s="1">
        <v>44852</v>
      </c>
      <c r="B2131" t="s">
        <v>7</v>
      </c>
      <c r="C2131" s="1">
        <v>44852</v>
      </c>
      <c r="D2131" t="s">
        <v>969</v>
      </c>
      <c r="E2131" t="s">
        <v>37</v>
      </c>
      <c r="F2131" t="s">
        <v>37</v>
      </c>
      <c r="G2131" t="s">
        <v>20</v>
      </c>
      <c r="H2131" t="s">
        <v>1282</v>
      </c>
      <c r="I2131">
        <f>MONTH(Table6[[#This Row],[Loan Date]])</f>
        <v>10</v>
      </c>
      <c r="J2131" t="str">
        <f>_xlfn.XLOOKUP(Table6[[#This Row],[Numeric Month]],$N$5:$N$11,$O$5:$O$11)</f>
        <v>Oct</v>
      </c>
      <c r="K2131" t="str">
        <f>_xlfn.XLOOKUP(Table6[[#This Row],[Loan Date]],$Q$5:$Q$152,$R$5:$R$152)</f>
        <v>Tuesday</v>
      </c>
      <c r="L2131" t="str">
        <f>_xlfn.XLOOKUP(Table6[[#This Row],[Loan Date]],$Q$5:$Q$152,$S$5:$S$152)</f>
        <v>Week 4</v>
      </c>
    </row>
    <row r="2132" spans="1:12" x14ac:dyDescent="0.2">
      <c r="A2132" s="1">
        <v>44852</v>
      </c>
      <c r="B2132" t="s">
        <v>7</v>
      </c>
      <c r="C2132" s="1">
        <v>44859</v>
      </c>
      <c r="D2132" t="s">
        <v>414</v>
      </c>
      <c r="E2132" t="s">
        <v>9</v>
      </c>
      <c r="F2132" t="s">
        <v>8</v>
      </c>
      <c r="G2132" t="s">
        <v>1</v>
      </c>
      <c r="H2132" t="s">
        <v>1282</v>
      </c>
      <c r="I2132">
        <f>MONTH(Table6[[#This Row],[Loan Date]])</f>
        <v>10</v>
      </c>
      <c r="J2132" t="str">
        <f>_xlfn.XLOOKUP(Table6[[#This Row],[Numeric Month]],$N$5:$N$11,$O$5:$O$11)</f>
        <v>Oct</v>
      </c>
      <c r="K2132" t="str">
        <f>_xlfn.XLOOKUP(Table6[[#This Row],[Loan Date]],$Q$5:$Q$152,$R$5:$R$152)</f>
        <v>Tuesday</v>
      </c>
      <c r="L2132" t="str">
        <f>_xlfn.XLOOKUP(Table6[[#This Row],[Loan Date]],$Q$5:$Q$152,$S$5:$S$152)</f>
        <v>Week 4</v>
      </c>
    </row>
    <row r="2133" spans="1:12" x14ac:dyDescent="0.2">
      <c r="A2133" s="1">
        <v>44852</v>
      </c>
      <c r="B2133" t="s">
        <v>7</v>
      </c>
      <c r="C2133" s="1">
        <v>44852</v>
      </c>
      <c r="D2133" t="s">
        <v>1077</v>
      </c>
      <c r="E2133" t="s">
        <v>655</v>
      </c>
      <c r="F2133" t="s">
        <v>58</v>
      </c>
      <c r="G2133" t="s">
        <v>39</v>
      </c>
      <c r="H2133" t="s">
        <v>1282</v>
      </c>
      <c r="I2133">
        <f>MONTH(Table6[[#This Row],[Loan Date]])</f>
        <v>10</v>
      </c>
      <c r="J2133" t="str">
        <f>_xlfn.XLOOKUP(Table6[[#This Row],[Numeric Month]],$N$5:$N$11,$O$5:$O$11)</f>
        <v>Oct</v>
      </c>
      <c r="K2133" t="str">
        <f>_xlfn.XLOOKUP(Table6[[#This Row],[Loan Date]],$Q$5:$Q$152,$R$5:$R$152)</f>
        <v>Tuesday</v>
      </c>
      <c r="L2133" t="str">
        <f>_xlfn.XLOOKUP(Table6[[#This Row],[Loan Date]],$Q$5:$Q$152,$S$5:$S$152)</f>
        <v>Week 4</v>
      </c>
    </row>
    <row r="2134" spans="1:12" x14ac:dyDescent="0.2">
      <c r="A2134" s="1">
        <v>44852</v>
      </c>
      <c r="B2134" t="s">
        <v>7</v>
      </c>
      <c r="C2134" s="1">
        <v>44852</v>
      </c>
      <c r="D2134" t="s">
        <v>491</v>
      </c>
      <c r="E2134" t="s">
        <v>122</v>
      </c>
      <c r="F2134" t="s">
        <v>122</v>
      </c>
      <c r="G2134" t="s">
        <v>11</v>
      </c>
      <c r="H2134" t="s">
        <v>1282</v>
      </c>
      <c r="I2134">
        <f>MONTH(Table6[[#This Row],[Loan Date]])</f>
        <v>10</v>
      </c>
      <c r="J2134" t="str">
        <f>_xlfn.XLOOKUP(Table6[[#This Row],[Numeric Month]],$N$5:$N$11,$O$5:$O$11)</f>
        <v>Oct</v>
      </c>
      <c r="K2134" t="str">
        <f>_xlfn.XLOOKUP(Table6[[#This Row],[Loan Date]],$Q$5:$Q$152,$R$5:$R$152)</f>
        <v>Tuesday</v>
      </c>
      <c r="L2134" t="str">
        <f>_xlfn.XLOOKUP(Table6[[#This Row],[Loan Date]],$Q$5:$Q$152,$S$5:$S$152)</f>
        <v>Week 4</v>
      </c>
    </row>
    <row r="2135" spans="1:12" x14ac:dyDescent="0.2">
      <c r="A2135" s="1">
        <v>44852</v>
      </c>
      <c r="B2135" t="s">
        <v>7</v>
      </c>
      <c r="C2135" s="1">
        <v>44852</v>
      </c>
      <c r="D2135" t="s">
        <v>115</v>
      </c>
      <c r="E2135" t="s">
        <v>23</v>
      </c>
      <c r="F2135" t="s">
        <v>23</v>
      </c>
      <c r="G2135" t="s">
        <v>20</v>
      </c>
      <c r="H2135" t="s">
        <v>1282</v>
      </c>
      <c r="I2135">
        <f>MONTH(Table6[[#This Row],[Loan Date]])</f>
        <v>10</v>
      </c>
      <c r="J2135" t="str">
        <f>_xlfn.XLOOKUP(Table6[[#This Row],[Numeric Month]],$N$5:$N$11,$O$5:$O$11)</f>
        <v>Oct</v>
      </c>
      <c r="K2135" t="str">
        <f>_xlfn.XLOOKUP(Table6[[#This Row],[Loan Date]],$Q$5:$Q$152,$R$5:$R$152)</f>
        <v>Tuesday</v>
      </c>
      <c r="L2135" t="str">
        <f>_xlfn.XLOOKUP(Table6[[#This Row],[Loan Date]],$Q$5:$Q$152,$S$5:$S$152)</f>
        <v>Week 4</v>
      </c>
    </row>
    <row r="2136" spans="1:12" x14ac:dyDescent="0.2">
      <c r="A2136" s="1">
        <v>44852</v>
      </c>
      <c r="B2136" t="s">
        <v>7</v>
      </c>
      <c r="C2136" s="1">
        <v>44859</v>
      </c>
      <c r="D2136" t="s">
        <v>986</v>
      </c>
      <c r="E2136" t="s">
        <v>52</v>
      </c>
      <c r="F2136" t="s">
        <v>51</v>
      </c>
      <c r="G2136" t="s">
        <v>1</v>
      </c>
      <c r="H2136" t="s">
        <v>1282</v>
      </c>
      <c r="I2136">
        <f>MONTH(Table6[[#This Row],[Loan Date]])</f>
        <v>10</v>
      </c>
      <c r="J2136" t="str">
        <f>_xlfn.XLOOKUP(Table6[[#This Row],[Numeric Month]],$N$5:$N$11,$O$5:$O$11)</f>
        <v>Oct</v>
      </c>
      <c r="K2136" t="str">
        <f>_xlfn.XLOOKUP(Table6[[#This Row],[Loan Date]],$Q$5:$Q$152,$R$5:$R$152)</f>
        <v>Tuesday</v>
      </c>
      <c r="L2136" t="str">
        <f>_xlfn.XLOOKUP(Table6[[#This Row],[Loan Date]],$Q$5:$Q$152,$S$5:$S$152)</f>
        <v>Week 4</v>
      </c>
    </row>
    <row r="2137" spans="1:12" x14ac:dyDescent="0.2">
      <c r="A2137" s="1">
        <v>44852</v>
      </c>
      <c r="B2137" t="s">
        <v>7</v>
      </c>
      <c r="C2137" s="1">
        <v>44866</v>
      </c>
      <c r="D2137" t="s">
        <v>1477</v>
      </c>
      <c r="E2137" t="s">
        <v>52</v>
      </c>
      <c r="F2137" t="s">
        <v>51</v>
      </c>
      <c r="G2137" t="s">
        <v>1</v>
      </c>
      <c r="H2137" t="s">
        <v>1282</v>
      </c>
      <c r="I2137">
        <f>MONTH(Table6[[#This Row],[Loan Date]])</f>
        <v>10</v>
      </c>
      <c r="J2137" t="str">
        <f>_xlfn.XLOOKUP(Table6[[#This Row],[Numeric Month]],$N$5:$N$11,$O$5:$O$11)</f>
        <v>Oct</v>
      </c>
      <c r="K2137" t="str">
        <f>_xlfn.XLOOKUP(Table6[[#This Row],[Loan Date]],$Q$5:$Q$152,$R$5:$R$152)</f>
        <v>Tuesday</v>
      </c>
      <c r="L2137" t="str">
        <f>_xlfn.XLOOKUP(Table6[[#This Row],[Loan Date]],$Q$5:$Q$152,$S$5:$S$152)</f>
        <v>Week 4</v>
      </c>
    </row>
    <row r="2138" spans="1:12" x14ac:dyDescent="0.2">
      <c r="A2138" s="1">
        <v>44852</v>
      </c>
      <c r="B2138" t="s">
        <v>7</v>
      </c>
      <c r="C2138" s="1">
        <v>44852</v>
      </c>
      <c r="D2138" t="s">
        <v>290</v>
      </c>
      <c r="E2138" t="s">
        <v>44</v>
      </c>
      <c r="F2138" t="s">
        <v>44</v>
      </c>
      <c r="G2138" t="s">
        <v>39</v>
      </c>
      <c r="H2138" t="s">
        <v>1282</v>
      </c>
      <c r="I2138">
        <f>MONTH(Table6[[#This Row],[Loan Date]])</f>
        <v>10</v>
      </c>
      <c r="J2138" t="str">
        <f>_xlfn.XLOOKUP(Table6[[#This Row],[Numeric Month]],$N$5:$N$11,$O$5:$O$11)</f>
        <v>Oct</v>
      </c>
      <c r="K2138" t="str">
        <f>_xlfn.XLOOKUP(Table6[[#This Row],[Loan Date]],$Q$5:$Q$152,$R$5:$R$152)</f>
        <v>Tuesday</v>
      </c>
      <c r="L2138" t="str">
        <f>_xlfn.XLOOKUP(Table6[[#This Row],[Loan Date]],$Q$5:$Q$152,$S$5:$S$152)</f>
        <v>Week 4</v>
      </c>
    </row>
    <row r="2139" spans="1:12" x14ac:dyDescent="0.2">
      <c r="A2139" s="1">
        <v>44852</v>
      </c>
      <c r="B2139" t="s">
        <v>7</v>
      </c>
      <c r="C2139" s="1">
        <v>44852</v>
      </c>
      <c r="D2139" t="s">
        <v>30</v>
      </c>
      <c r="E2139" t="s">
        <v>23</v>
      </c>
      <c r="F2139" t="s">
        <v>23</v>
      </c>
      <c r="G2139" t="s">
        <v>20</v>
      </c>
      <c r="H2139" t="s">
        <v>1282</v>
      </c>
      <c r="I2139">
        <f>MONTH(Table6[[#This Row],[Loan Date]])</f>
        <v>10</v>
      </c>
      <c r="J2139" t="str">
        <f>_xlfn.XLOOKUP(Table6[[#This Row],[Numeric Month]],$N$5:$N$11,$O$5:$O$11)</f>
        <v>Oct</v>
      </c>
      <c r="K2139" t="str">
        <f>_xlfn.XLOOKUP(Table6[[#This Row],[Loan Date]],$Q$5:$Q$152,$R$5:$R$152)</f>
        <v>Tuesday</v>
      </c>
      <c r="L2139" t="str">
        <f>_xlfn.XLOOKUP(Table6[[#This Row],[Loan Date]],$Q$5:$Q$152,$S$5:$S$152)</f>
        <v>Week 4</v>
      </c>
    </row>
    <row r="2140" spans="1:12" x14ac:dyDescent="0.2">
      <c r="A2140" s="1">
        <v>44852</v>
      </c>
      <c r="B2140" t="s">
        <v>5</v>
      </c>
      <c r="C2140" s="1">
        <v>44852</v>
      </c>
      <c r="D2140" t="s">
        <v>1451</v>
      </c>
      <c r="E2140" t="s">
        <v>23</v>
      </c>
      <c r="F2140" t="s">
        <v>23</v>
      </c>
      <c r="G2140" t="s">
        <v>20</v>
      </c>
      <c r="H2140" t="s">
        <v>1282</v>
      </c>
      <c r="I2140">
        <f>MONTH(Table6[[#This Row],[Loan Date]])</f>
        <v>10</v>
      </c>
      <c r="J2140" t="str">
        <f>_xlfn.XLOOKUP(Table6[[#This Row],[Numeric Month]],$N$5:$N$11,$O$5:$O$11)</f>
        <v>Oct</v>
      </c>
      <c r="K2140" t="str">
        <f>_xlfn.XLOOKUP(Table6[[#This Row],[Loan Date]],$Q$5:$Q$152,$R$5:$R$152)</f>
        <v>Tuesday</v>
      </c>
      <c r="L2140" t="str">
        <f>_xlfn.XLOOKUP(Table6[[#This Row],[Loan Date]],$Q$5:$Q$152,$S$5:$S$152)</f>
        <v>Week 4</v>
      </c>
    </row>
    <row r="2141" spans="1:12" x14ac:dyDescent="0.2">
      <c r="A2141" s="1">
        <v>44852</v>
      </c>
      <c r="B2141" t="s">
        <v>7</v>
      </c>
      <c r="C2141" s="1">
        <v>44859</v>
      </c>
      <c r="D2141" t="s">
        <v>449</v>
      </c>
      <c r="E2141" t="s">
        <v>52</v>
      </c>
      <c r="F2141" t="s">
        <v>51</v>
      </c>
      <c r="G2141" t="s">
        <v>1</v>
      </c>
      <c r="H2141" t="s">
        <v>1282</v>
      </c>
      <c r="I2141">
        <f>MONTH(Table6[[#This Row],[Loan Date]])</f>
        <v>10</v>
      </c>
      <c r="J2141" t="str">
        <f>_xlfn.XLOOKUP(Table6[[#This Row],[Numeric Month]],$N$5:$N$11,$O$5:$O$11)</f>
        <v>Oct</v>
      </c>
      <c r="K2141" t="str">
        <f>_xlfn.XLOOKUP(Table6[[#This Row],[Loan Date]],$Q$5:$Q$152,$R$5:$R$152)</f>
        <v>Tuesday</v>
      </c>
      <c r="L2141" t="str">
        <f>_xlfn.XLOOKUP(Table6[[#This Row],[Loan Date]],$Q$5:$Q$152,$S$5:$S$152)</f>
        <v>Week 4</v>
      </c>
    </row>
    <row r="2142" spans="1:12" x14ac:dyDescent="0.2">
      <c r="A2142" s="1">
        <v>44852</v>
      </c>
      <c r="B2142" t="s">
        <v>7</v>
      </c>
      <c r="C2142" s="1">
        <v>44859</v>
      </c>
      <c r="D2142" t="s">
        <v>880</v>
      </c>
      <c r="E2142" t="s">
        <v>52</v>
      </c>
      <c r="F2142" t="s">
        <v>51</v>
      </c>
      <c r="G2142" t="s">
        <v>1</v>
      </c>
      <c r="H2142" t="s">
        <v>1282</v>
      </c>
      <c r="I2142">
        <f>MONTH(Table6[[#This Row],[Loan Date]])</f>
        <v>10</v>
      </c>
      <c r="J2142" t="str">
        <f>_xlfn.XLOOKUP(Table6[[#This Row],[Numeric Month]],$N$5:$N$11,$O$5:$O$11)</f>
        <v>Oct</v>
      </c>
      <c r="K2142" t="str">
        <f>_xlfn.XLOOKUP(Table6[[#This Row],[Loan Date]],$Q$5:$Q$152,$R$5:$R$152)</f>
        <v>Tuesday</v>
      </c>
      <c r="L2142" t="str">
        <f>_xlfn.XLOOKUP(Table6[[#This Row],[Loan Date]],$Q$5:$Q$152,$S$5:$S$152)</f>
        <v>Week 4</v>
      </c>
    </row>
    <row r="2143" spans="1:12" x14ac:dyDescent="0.2">
      <c r="A2143" s="1">
        <v>44852</v>
      </c>
      <c r="B2143" t="s">
        <v>7</v>
      </c>
      <c r="C2143" s="1">
        <v>44852</v>
      </c>
      <c r="D2143" t="s">
        <v>936</v>
      </c>
      <c r="E2143" t="s">
        <v>23</v>
      </c>
      <c r="F2143" t="s">
        <v>23</v>
      </c>
      <c r="G2143" t="s">
        <v>20</v>
      </c>
      <c r="H2143" t="s">
        <v>1282</v>
      </c>
      <c r="I2143">
        <f>MONTH(Table6[[#This Row],[Loan Date]])</f>
        <v>10</v>
      </c>
      <c r="J2143" t="str">
        <f>_xlfn.XLOOKUP(Table6[[#This Row],[Numeric Month]],$N$5:$N$11,$O$5:$O$11)</f>
        <v>Oct</v>
      </c>
      <c r="K2143" t="str">
        <f>_xlfn.XLOOKUP(Table6[[#This Row],[Loan Date]],$Q$5:$Q$152,$R$5:$R$152)</f>
        <v>Tuesday</v>
      </c>
      <c r="L2143" t="str">
        <f>_xlfn.XLOOKUP(Table6[[#This Row],[Loan Date]],$Q$5:$Q$152,$S$5:$S$152)</f>
        <v>Week 4</v>
      </c>
    </row>
    <row r="2144" spans="1:12" x14ac:dyDescent="0.2">
      <c r="A2144" s="1">
        <v>44852</v>
      </c>
      <c r="B2144" t="s">
        <v>7</v>
      </c>
      <c r="C2144" s="1">
        <v>44852</v>
      </c>
      <c r="D2144" t="s">
        <v>932</v>
      </c>
      <c r="E2144" t="s">
        <v>23</v>
      </c>
      <c r="F2144" t="s">
        <v>23</v>
      </c>
      <c r="G2144" t="s">
        <v>20</v>
      </c>
      <c r="H2144" t="s">
        <v>1282</v>
      </c>
      <c r="I2144">
        <f>MONTH(Table6[[#This Row],[Loan Date]])</f>
        <v>10</v>
      </c>
      <c r="J2144" t="str">
        <f>_xlfn.XLOOKUP(Table6[[#This Row],[Numeric Month]],$N$5:$N$11,$O$5:$O$11)</f>
        <v>Oct</v>
      </c>
      <c r="K2144" t="str">
        <f>_xlfn.XLOOKUP(Table6[[#This Row],[Loan Date]],$Q$5:$Q$152,$R$5:$R$152)</f>
        <v>Tuesday</v>
      </c>
      <c r="L2144" t="str">
        <f>_xlfn.XLOOKUP(Table6[[#This Row],[Loan Date]],$Q$5:$Q$152,$S$5:$S$152)</f>
        <v>Week 4</v>
      </c>
    </row>
    <row r="2145" spans="1:12" x14ac:dyDescent="0.2">
      <c r="A2145" s="1">
        <v>44852</v>
      </c>
      <c r="B2145" t="s">
        <v>5</v>
      </c>
      <c r="C2145" s="1">
        <v>44853</v>
      </c>
      <c r="D2145" t="s">
        <v>239</v>
      </c>
      <c r="E2145" t="s">
        <v>23</v>
      </c>
      <c r="F2145" t="s">
        <v>23</v>
      </c>
      <c r="G2145" t="s">
        <v>20</v>
      </c>
      <c r="H2145" t="s">
        <v>1282</v>
      </c>
      <c r="I2145">
        <f>MONTH(Table6[[#This Row],[Loan Date]])</f>
        <v>10</v>
      </c>
      <c r="J2145" t="str">
        <f>_xlfn.XLOOKUP(Table6[[#This Row],[Numeric Month]],$N$5:$N$11,$O$5:$O$11)</f>
        <v>Oct</v>
      </c>
      <c r="K2145" t="str">
        <f>_xlfn.XLOOKUP(Table6[[#This Row],[Loan Date]],$Q$5:$Q$152,$R$5:$R$152)</f>
        <v>Tuesday</v>
      </c>
      <c r="L2145" t="str">
        <f>_xlfn.XLOOKUP(Table6[[#This Row],[Loan Date]],$Q$5:$Q$152,$S$5:$S$152)</f>
        <v>Week 4</v>
      </c>
    </row>
    <row r="2146" spans="1:12" x14ac:dyDescent="0.2">
      <c r="A2146" s="1">
        <v>44852</v>
      </c>
      <c r="B2146" t="s">
        <v>7</v>
      </c>
      <c r="C2146" s="1">
        <v>44859</v>
      </c>
      <c r="D2146" t="s">
        <v>1342</v>
      </c>
      <c r="E2146" t="s">
        <v>52</v>
      </c>
      <c r="F2146" t="s">
        <v>51</v>
      </c>
      <c r="G2146" t="s">
        <v>1</v>
      </c>
      <c r="H2146" t="s">
        <v>1282</v>
      </c>
      <c r="I2146">
        <f>MONTH(Table6[[#This Row],[Loan Date]])</f>
        <v>10</v>
      </c>
      <c r="J2146" t="str">
        <f>_xlfn.XLOOKUP(Table6[[#This Row],[Numeric Month]],$N$5:$N$11,$O$5:$O$11)</f>
        <v>Oct</v>
      </c>
      <c r="K2146" t="str">
        <f>_xlfn.XLOOKUP(Table6[[#This Row],[Loan Date]],$Q$5:$Q$152,$R$5:$R$152)</f>
        <v>Tuesday</v>
      </c>
      <c r="L2146" t="str">
        <f>_xlfn.XLOOKUP(Table6[[#This Row],[Loan Date]],$Q$5:$Q$152,$S$5:$S$152)</f>
        <v>Week 4</v>
      </c>
    </row>
    <row r="2147" spans="1:12" x14ac:dyDescent="0.2">
      <c r="A2147" s="1">
        <v>44852</v>
      </c>
      <c r="B2147" t="s">
        <v>5</v>
      </c>
      <c r="C2147" s="1">
        <v>44859</v>
      </c>
      <c r="D2147" t="s">
        <v>1476</v>
      </c>
      <c r="E2147" t="s">
        <v>3</v>
      </c>
      <c r="F2147" t="s">
        <v>2</v>
      </c>
      <c r="G2147" t="s">
        <v>1</v>
      </c>
      <c r="H2147" t="s">
        <v>1282</v>
      </c>
      <c r="I2147">
        <f>MONTH(Table6[[#This Row],[Loan Date]])</f>
        <v>10</v>
      </c>
      <c r="J2147" t="str">
        <f>_xlfn.XLOOKUP(Table6[[#This Row],[Numeric Month]],$N$5:$N$11,$O$5:$O$11)</f>
        <v>Oct</v>
      </c>
      <c r="K2147" t="str">
        <f>_xlfn.XLOOKUP(Table6[[#This Row],[Loan Date]],$Q$5:$Q$152,$R$5:$R$152)</f>
        <v>Tuesday</v>
      </c>
      <c r="L2147" t="str">
        <f>_xlfn.XLOOKUP(Table6[[#This Row],[Loan Date]],$Q$5:$Q$152,$S$5:$S$152)</f>
        <v>Week 4</v>
      </c>
    </row>
    <row r="2148" spans="1:12" x14ac:dyDescent="0.2">
      <c r="A2148" s="1">
        <v>44852</v>
      </c>
      <c r="B2148" t="s">
        <v>7</v>
      </c>
      <c r="C2148" s="1">
        <v>44859</v>
      </c>
      <c r="D2148" t="s">
        <v>443</v>
      </c>
      <c r="E2148" t="s">
        <v>9</v>
      </c>
      <c r="F2148" t="s">
        <v>8</v>
      </c>
      <c r="G2148" t="s">
        <v>1</v>
      </c>
      <c r="H2148" t="s">
        <v>1282</v>
      </c>
      <c r="I2148">
        <f>MONTH(Table6[[#This Row],[Loan Date]])</f>
        <v>10</v>
      </c>
      <c r="J2148" t="str">
        <f>_xlfn.XLOOKUP(Table6[[#This Row],[Numeric Month]],$N$5:$N$11,$O$5:$O$11)</f>
        <v>Oct</v>
      </c>
      <c r="K2148" t="str">
        <f>_xlfn.XLOOKUP(Table6[[#This Row],[Loan Date]],$Q$5:$Q$152,$R$5:$R$152)</f>
        <v>Tuesday</v>
      </c>
      <c r="L2148" t="str">
        <f>_xlfn.XLOOKUP(Table6[[#This Row],[Loan Date]],$Q$5:$Q$152,$S$5:$S$152)</f>
        <v>Week 4</v>
      </c>
    </row>
    <row r="2149" spans="1:12" x14ac:dyDescent="0.2">
      <c r="A2149" s="1">
        <v>44852</v>
      </c>
      <c r="B2149" t="s">
        <v>5</v>
      </c>
      <c r="C2149" s="1">
        <v>44866</v>
      </c>
      <c r="D2149" t="s">
        <v>328</v>
      </c>
      <c r="E2149" t="s">
        <v>3</v>
      </c>
      <c r="F2149" t="s">
        <v>2</v>
      </c>
      <c r="G2149" t="s">
        <v>1</v>
      </c>
      <c r="H2149" t="s">
        <v>1282</v>
      </c>
      <c r="I2149">
        <f>MONTH(Table6[[#This Row],[Loan Date]])</f>
        <v>10</v>
      </c>
      <c r="J2149" t="str">
        <f>_xlfn.XLOOKUP(Table6[[#This Row],[Numeric Month]],$N$5:$N$11,$O$5:$O$11)</f>
        <v>Oct</v>
      </c>
      <c r="K2149" t="str">
        <f>_xlfn.XLOOKUP(Table6[[#This Row],[Loan Date]],$Q$5:$Q$152,$R$5:$R$152)</f>
        <v>Tuesday</v>
      </c>
      <c r="L2149" t="str">
        <f>_xlfn.XLOOKUP(Table6[[#This Row],[Loan Date]],$Q$5:$Q$152,$S$5:$S$152)</f>
        <v>Week 4</v>
      </c>
    </row>
    <row r="2150" spans="1:12" x14ac:dyDescent="0.2">
      <c r="A2150" s="1">
        <v>44852</v>
      </c>
      <c r="B2150" t="s">
        <v>5</v>
      </c>
      <c r="C2150" s="1">
        <v>44852</v>
      </c>
      <c r="D2150" t="s">
        <v>965</v>
      </c>
      <c r="E2150" t="s">
        <v>12</v>
      </c>
      <c r="F2150" t="s">
        <v>12</v>
      </c>
      <c r="G2150" t="s">
        <v>11</v>
      </c>
      <c r="H2150" t="s">
        <v>1282</v>
      </c>
      <c r="I2150">
        <f>MONTH(Table6[[#This Row],[Loan Date]])</f>
        <v>10</v>
      </c>
      <c r="J2150" t="str">
        <f>_xlfn.XLOOKUP(Table6[[#This Row],[Numeric Month]],$N$5:$N$11,$O$5:$O$11)</f>
        <v>Oct</v>
      </c>
      <c r="K2150" t="str">
        <f>_xlfn.XLOOKUP(Table6[[#This Row],[Loan Date]],$Q$5:$Q$152,$R$5:$R$152)</f>
        <v>Tuesday</v>
      </c>
      <c r="L2150" t="str">
        <f>_xlfn.XLOOKUP(Table6[[#This Row],[Loan Date]],$Q$5:$Q$152,$S$5:$S$152)</f>
        <v>Week 4</v>
      </c>
    </row>
    <row r="2151" spans="1:12" x14ac:dyDescent="0.2">
      <c r="A2151" s="1">
        <v>44852</v>
      </c>
      <c r="B2151" t="s">
        <v>7</v>
      </c>
      <c r="C2151" s="1">
        <v>44887</v>
      </c>
      <c r="D2151" t="s">
        <v>1475</v>
      </c>
      <c r="E2151" t="s">
        <v>52</v>
      </c>
      <c r="F2151" t="s">
        <v>51</v>
      </c>
      <c r="G2151" t="s">
        <v>1</v>
      </c>
      <c r="H2151" t="s">
        <v>1282</v>
      </c>
      <c r="I2151">
        <f>MONTH(Table6[[#This Row],[Loan Date]])</f>
        <v>10</v>
      </c>
      <c r="J2151" t="str">
        <f>_xlfn.XLOOKUP(Table6[[#This Row],[Numeric Month]],$N$5:$N$11,$O$5:$O$11)</f>
        <v>Oct</v>
      </c>
      <c r="K2151" t="str">
        <f>_xlfn.XLOOKUP(Table6[[#This Row],[Loan Date]],$Q$5:$Q$152,$R$5:$R$152)</f>
        <v>Tuesday</v>
      </c>
      <c r="L2151" t="str">
        <f>_xlfn.XLOOKUP(Table6[[#This Row],[Loan Date]],$Q$5:$Q$152,$S$5:$S$152)</f>
        <v>Week 4</v>
      </c>
    </row>
    <row r="2152" spans="1:12" x14ac:dyDescent="0.2">
      <c r="A2152" s="1">
        <v>44853</v>
      </c>
      <c r="B2152" t="s">
        <v>5</v>
      </c>
      <c r="C2152" s="1">
        <v>44853</v>
      </c>
      <c r="D2152" t="s">
        <v>362</v>
      </c>
      <c r="E2152" t="s">
        <v>122</v>
      </c>
      <c r="F2152" t="s">
        <v>122</v>
      </c>
      <c r="G2152" t="s">
        <v>11</v>
      </c>
      <c r="H2152" t="s">
        <v>1282</v>
      </c>
      <c r="I2152">
        <f>MONTH(Table6[[#This Row],[Loan Date]])</f>
        <v>10</v>
      </c>
      <c r="J2152" t="str">
        <f>_xlfn.XLOOKUP(Table6[[#This Row],[Numeric Month]],$N$5:$N$11,$O$5:$O$11)</f>
        <v>Oct</v>
      </c>
      <c r="K2152" t="str">
        <f>_xlfn.XLOOKUP(Table6[[#This Row],[Loan Date]],$Q$5:$Q$152,$R$5:$R$152)</f>
        <v>Wednesday</v>
      </c>
      <c r="L2152" t="str">
        <f>_xlfn.XLOOKUP(Table6[[#This Row],[Loan Date]],$Q$5:$Q$152,$S$5:$S$152)</f>
        <v>Week 4</v>
      </c>
    </row>
    <row r="2153" spans="1:12" x14ac:dyDescent="0.2">
      <c r="A2153" s="1">
        <v>44853</v>
      </c>
      <c r="B2153" t="s">
        <v>5</v>
      </c>
      <c r="C2153" s="1">
        <v>44853</v>
      </c>
      <c r="D2153" t="s">
        <v>543</v>
      </c>
      <c r="E2153" t="s">
        <v>162</v>
      </c>
      <c r="F2153" t="s">
        <v>162</v>
      </c>
      <c r="G2153" t="s">
        <v>11</v>
      </c>
      <c r="H2153" t="s">
        <v>1282</v>
      </c>
      <c r="I2153">
        <f>MONTH(Table6[[#This Row],[Loan Date]])</f>
        <v>10</v>
      </c>
      <c r="J2153" t="str">
        <f>_xlfn.XLOOKUP(Table6[[#This Row],[Numeric Month]],$N$5:$N$11,$O$5:$O$11)</f>
        <v>Oct</v>
      </c>
      <c r="K2153" t="str">
        <f>_xlfn.XLOOKUP(Table6[[#This Row],[Loan Date]],$Q$5:$Q$152,$R$5:$R$152)</f>
        <v>Wednesday</v>
      </c>
      <c r="L2153" t="str">
        <f>_xlfn.XLOOKUP(Table6[[#This Row],[Loan Date]],$Q$5:$Q$152,$S$5:$S$152)</f>
        <v>Week 4</v>
      </c>
    </row>
    <row r="2154" spans="1:12" x14ac:dyDescent="0.2">
      <c r="A2154" s="1">
        <v>44853</v>
      </c>
      <c r="B2154" t="s">
        <v>7</v>
      </c>
      <c r="C2154" s="1">
        <v>44860</v>
      </c>
      <c r="D2154" t="s">
        <v>1474</v>
      </c>
      <c r="E2154" t="s">
        <v>52</v>
      </c>
      <c r="F2154" t="s">
        <v>51</v>
      </c>
      <c r="G2154" t="s">
        <v>1</v>
      </c>
      <c r="H2154" t="s">
        <v>1282</v>
      </c>
      <c r="I2154">
        <f>MONTH(Table6[[#This Row],[Loan Date]])</f>
        <v>10</v>
      </c>
      <c r="J2154" t="str">
        <f>_xlfn.XLOOKUP(Table6[[#This Row],[Numeric Month]],$N$5:$N$11,$O$5:$O$11)</f>
        <v>Oct</v>
      </c>
      <c r="K2154" t="str">
        <f>_xlfn.XLOOKUP(Table6[[#This Row],[Loan Date]],$Q$5:$Q$152,$R$5:$R$152)</f>
        <v>Wednesday</v>
      </c>
      <c r="L2154" t="str">
        <f>_xlfn.XLOOKUP(Table6[[#This Row],[Loan Date]],$Q$5:$Q$152,$S$5:$S$152)</f>
        <v>Week 4</v>
      </c>
    </row>
    <row r="2155" spans="1:12" x14ac:dyDescent="0.2">
      <c r="A2155" s="1">
        <v>44853</v>
      </c>
      <c r="B2155" t="s">
        <v>7</v>
      </c>
      <c r="C2155" s="1">
        <v>44867</v>
      </c>
      <c r="D2155" t="s">
        <v>599</v>
      </c>
      <c r="E2155" t="s">
        <v>9</v>
      </c>
      <c r="F2155" t="s">
        <v>8</v>
      </c>
      <c r="G2155" t="s">
        <v>1</v>
      </c>
      <c r="H2155" t="s">
        <v>1282</v>
      </c>
      <c r="I2155">
        <f>MONTH(Table6[[#This Row],[Loan Date]])</f>
        <v>10</v>
      </c>
      <c r="J2155" t="str">
        <f>_xlfn.XLOOKUP(Table6[[#This Row],[Numeric Month]],$N$5:$N$11,$O$5:$O$11)</f>
        <v>Oct</v>
      </c>
      <c r="K2155" t="str">
        <f>_xlfn.XLOOKUP(Table6[[#This Row],[Loan Date]],$Q$5:$Q$152,$R$5:$R$152)</f>
        <v>Wednesday</v>
      </c>
      <c r="L2155" t="str">
        <f>_xlfn.XLOOKUP(Table6[[#This Row],[Loan Date]],$Q$5:$Q$152,$S$5:$S$152)</f>
        <v>Week 4</v>
      </c>
    </row>
    <row r="2156" spans="1:12" x14ac:dyDescent="0.2">
      <c r="A2156" s="1">
        <v>44853</v>
      </c>
      <c r="B2156" t="s">
        <v>7</v>
      </c>
      <c r="C2156" s="1">
        <v>44853</v>
      </c>
      <c r="D2156" t="s">
        <v>408</v>
      </c>
      <c r="E2156" t="s">
        <v>23</v>
      </c>
      <c r="F2156" t="s">
        <v>23</v>
      </c>
      <c r="G2156" t="s">
        <v>20</v>
      </c>
      <c r="H2156" t="s">
        <v>1282</v>
      </c>
      <c r="I2156">
        <f>MONTH(Table6[[#This Row],[Loan Date]])</f>
        <v>10</v>
      </c>
      <c r="J2156" t="str">
        <f>_xlfn.XLOOKUP(Table6[[#This Row],[Numeric Month]],$N$5:$N$11,$O$5:$O$11)</f>
        <v>Oct</v>
      </c>
      <c r="K2156" t="str">
        <f>_xlfn.XLOOKUP(Table6[[#This Row],[Loan Date]],$Q$5:$Q$152,$R$5:$R$152)</f>
        <v>Wednesday</v>
      </c>
      <c r="L2156" t="str">
        <f>_xlfn.XLOOKUP(Table6[[#This Row],[Loan Date]],$Q$5:$Q$152,$S$5:$S$152)</f>
        <v>Week 4</v>
      </c>
    </row>
    <row r="2157" spans="1:12" x14ac:dyDescent="0.2">
      <c r="A2157" s="1">
        <v>44853</v>
      </c>
      <c r="B2157" t="s">
        <v>7</v>
      </c>
      <c r="C2157" s="1">
        <v>44853</v>
      </c>
      <c r="D2157" t="s">
        <v>27</v>
      </c>
      <c r="E2157" t="s">
        <v>21</v>
      </c>
      <c r="F2157" t="s">
        <v>21</v>
      </c>
      <c r="G2157" t="s">
        <v>20</v>
      </c>
      <c r="H2157" t="s">
        <v>1282</v>
      </c>
      <c r="I2157">
        <f>MONTH(Table6[[#This Row],[Loan Date]])</f>
        <v>10</v>
      </c>
      <c r="J2157" t="str">
        <f>_xlfn.XLOOKUP(Table6[[#This Row],[Numeric Month]],$N$5:$N$11,$O$5:$O$11)</f>
        <v>Oct</v>
      </c>
      <c r="K2157" t="str">
        <f>_xlfn.XLOOKUP(Table6[[#This Row],[Loan Date]],$Q$5:$Q$152,$R$5:$R$152)</f>
        <v>Wednesday</v>
      </c>
      <c r="L2157" t="str">
        <f>_xlfn.XLOOKUP(Table6[[#This Row],[Loan Date]],$Q$5:$Q$152,$S$5:$S$152)</f>
        <v>Week 4</v>
      </c>
    </row>
    <row r="2158" spans="1:12" x14ac:dyDescent="0.2">
      <c r="A2158" s="1">
        <v>44853</v>
      </c>
      <c r="B2158" t="s">
        <v>5</v>
      </c>
      <c r="C2158" s="1">
        <v>44853</v>
      </c>
      <c r="D2158" t="s">
        <v>26</v>
      </c>
      <c r="E2158" t="s">
        <v>23</v>
      </c>
      <c r="F2158" t="s">
        <v>23</v>
      </c>
      <c r="G2158" t="s">
        <v>20</v>
      </c>
      <c r="H2158" t="s">
        <v>1282</v>
      </c>
      <c r="I2158">
        <f>MONTH(Table6[[#This Row],[Loan Date]])</f>
        <v>10</v>
      </c>
      <c r="J2158" t="str">
        <f>_xlfn.XLOOKUP(Table6[[#This Row],[Numeric Month]],$N$5:$N$11,$O$5:$O$11)</f>
        <v>Oct</v>
      </c>
      <c r="K2158" t="str">
        <f>_xlfn.XLOOKUP(Table6[[#This Row],[Loan Date]],$Q$5:$Q$152,$R$5:$R$152)</f>
        <v>Wednesday</v>
      </c>
      <c r="L2158" t="str">
        <f>_xlfn.XLOOKUP(Table6[[#This Row],[Loan Date]],$Q$5:$Q$152,$S$5:$S$152)</f>
        <v>Week 4</v>
      </c>
    </row>
    <row r="2159" spans="1:12" x14ac:dyDescent="0.2">
      <c r="A2159" s="1">
        <v>44853</v>
      </c>
      <c r="B2159" t="s">
        <v>5</v>
      </c>
      <c r="C2159" s="1">
        <v>44853</v>
      </c>
      <c r="D2159" t="s">
        <v>1017</v>
      </c>
      <c r="E2159" t="s">
        <v>65</v>
      </c>
      <c r="F2159" t="s">
        <v>65</v>
      </c>
      <c r="G2159" t="s">
        <v>20</v>
      </c>
      <c r="H2159" t="s">
        <v>1282</v>
      </c>
      <c r="I2159">
        <f>MONTH(Table6[[#This Row],[Loan Date]])</f>
        <v>10</v>
      </c>
      <c r="J2159" t="str">
        <f>_xlfn.XLOOKUP(Table6[[#This Row],[Numeric Month]],$N$5:$N$11,$O$5:$O$11)</f>
        <v>Oct</v>
      </c>
      <c r="K2159" t="str">
        <f>_xlfn.XLOOKUP(Table6[[#This Row],[Loan Date]],$Q$5:$Q$152,$R$5:$R$152)</f>
        <v>Wednesday</v>
      </c>
      <c r="L2159" t="str">
        <f>_xlfn.XLOOKUP(Table6[[#This Row],[Loan Date]],$Q$5:$Q$152,$S$5:$S$152)</f>
        <v>Week 4</v>
      </c>
    </row>
    <row r="2160" spans="1:12" x14ac:dyDescent="0.2">
      <c r="A2160" s="1">
        <v>44853</v>
      </c>
      <c r="B2160" t="s">
        <v>7</v>
      </c>
      <c r="C2160" s="1">
        <v>44853</v>
      </c>
      <c r="D2160" t="s">
        <v>1130</v>
      </c>
      <c r="E2160" t="s">
        <v>37</v>
      </c>
      <c r="F2160" t="s">
        <v>37</v>
      </c>
      <c r="G2160" t="s">
        <v>20</v>
      </c>
      <c r="H2160" t="s">
        <v>1282</v>
      </c>
      <c r="I2160">
        <f>MONTH(Table6[[#This Row],[Loan Date]])</f>
        <v>10</v>
      </c>
      <c r="J2160" t="str">
        <f>_xlfn.XLOOKUP(Table6[[#This Row],[Numeric Month]],$N$5:$N$11,$O$5:$O$11)</f>
        <v>Oct</v>
      </c>
      <c r="K2160" t="str">
        <f>_xlfn.XLOOKUP(Table6[[#This Row],[Loan Date]],$Q$5:$Q$152,$R$5:$R$152)</f>
        <v>Wednesday</v>
      </c>
      <c r="L2160" t="str">
        <f>_xlfn.XLOOKUP(Table6[[#This Row],[Loan Date]],$Q$5:$Q$152,$S$5:$S$152)</f>
        <v>Week 4</v>
      </c>
    </row>
    <row r="2161" spans="1:12" x14ac:dyDescent="0.2">
      <c r="A2161" s="1">
        <v>44853</v>
      </c>
      <c r="B2161" t="s">
        <v>5</v>
      </c>
      <c r="C2161" s="1">
        <v>44853</v>
      </c>
      <c r="D2161" t="s">
        <v>408</v>
      </c>
      <c r="E2161" t="s">
        <v>23</v>
      </c>
      <c r="F2161" t="s">
        <v>23</v>
      </c>
      <c r="G2161" t="s">
        <v>20</v>
      </c>
      <c r="H2161" t="s">
        <v>1282</v>
      </c>
      <c r="I2161">
        <f>MONTH(Table6[[#This Row],[Loan Date]])</f>
        <v>10</v>
      </c>
      <c r="J2161" t="str">
        <f>_xlfn.XLOOKUP(Table6[[#This Row],[Numeric Month]],$N$5:$N$11,$O$5:$O$11)</f>
        <v>Oct</v>
      </c>
      <c r="K2161" t="str">
        <f>_xlfn.XLOOKUP(Table6[[#This Row],[Loan Date]],$Q$5:$Q$152,$R$5:$R$152)</f>
        <v>Wednesday</v>
      </c>
      <c r="L2161" t="str">
        <f>_xlfn.XLOOKUP(Table6[[#This Row],[Loan Date]],$Q$5:$Q$152,$S$5:$S$152)</f>
        <v>Week 4</v>
      </c>
    </row>
    <row r="2162" spans="1:12" x14ac:dyDescent="0.2">
      <c r="A2162" s="1">
        <v>44853</v>
      </c>
      <c r="B2162" t="s">
        <v>5</v>
      </c>
      <c r="C2162" s="1">
        <v>44853</v>
      </c>
      <c r="D2162" t="s">
        <v>915</v>
      </c>
      <c r="E2162" t="s">
        <v>37</v>
      </c>
      <c r="F2162" t="s">
        <v>37</v>
      </c>
      <c r="G2162" t="s">
        <v>20</v>
      </c>
      <c r="H2162" t="s">
        <v>1282</v>
      </c>
      <c r="I2162">
        <f>MONTH(Table6[[#This Row],[Loan Date]])</f>
        <v>10</v>
      </c>
      <c r="J2162" t="str">
        <f>_xlfn.XLOOKUP(Table6[[#This Row],[Numeric Month]],$N$5:$N$11,$O$5:$O$11)</f>
        <v>Oct</v>
      </c>
      <c r="K2162" t="str">
        <f>_xlfn.XLOOKUP(Table6[[#This Row],[Loan Date]],$Q$5:$Q$152,$R$5:$R$152)</f>
        <v>Wednesday</v>
      </c>
      <c r="L2162" t="str">
        <f>_xlfn.XLOOKUP(Table6[[#This Row],[Loan Date]],$Q$5:$Q$152,$S$5:$S$152)</f>
        <v>Week 4</v>
      </c>
    </row>
    <row r="2163" spans="1:12" x14ac:dyDescent="0.2">
      <c r="A2163" s="1">
        <v>44853</v>
      </c>
      <c r="B2163" t="s">
        <v>5</v>
      </c>
      <c r="C2163" s="1">
        <v>44853</v>
      </c>
      <c r="D2163" t="s">
        <v>409</v>
      </c>
      <c r="E2163" t="s">
        <v>21</v>
      </c>
      <c r="F2163" t="s">
        <v>21</v>
      </c>
      <c r="G2163" t="s">
        <v>20</v>
      </c>
      <c r="H2163" t="s">
        <v>1282</v>
      </c>
      <c r="I2163">
        <f>MONTH(Table6[[#This Row],[Loan Date]])</f>
        <v>10</v>
      </c>
      <c r="J2163" t="str">
        <f>_xlfn.XLOOKUP(Table6[[#This Row],[Numeric Month]],$N$5:$N$11,$O$5:$O$11)</f>
        <v>Oct</v>
      </c>
      <c r="K2163" t="str">
        <f>_xlfn.XLOOKUP(Table6[[#This Row],[Loan Date]],$Q$5:$Q$152,$R$5:$R$152)</f>
        <v>Wednesday</v>
      </c>
      <c r="L2163" t="str">
        <f>_xlfn.XLOOKUP(Table6[[#This Row],[Loan Date]],$Q$5:$Q$152,$S$5:$S$152)</f>
        <v>Week 4</v>
      </c>
    </row>
    <row r="2164" spans="1:12" x14ac:dyDescent="0.2">
      <c r="A2164" s="1">
        <v>44853</v>
      </c>
      <c r="B2164" t="s">
        <v>7</v>
      </c>
      <c r="C2164" s="1">
        <v>44853</v>
      </c>
      <c r="D2164" t="s">
        <v>952</v>
      </c>
      <c r="E2164" t="s">
        <v>37</v>
      </c>
      <c r="F2164" t="s">
        <v>37</v>
      </c>
      <c r="G2164" t="s">
        <v>20</v>
      </c>
      <c r="H2164" t="s">
        <v>1282</v>
      </c>
      <c r="I2164">
        <f>MONTH(Table6[[#This Row],[Loan Date]])</f>
        <v>10</v>
      </c>
      <c r="J2164" t="str">
        <f>_xlfn.XLOOKUP(Table6[[#This Row],[Numeric Month]],$N$5:$N$11,$O$5:$O$11)</f>
        <v>Oct</v>
      </c>
      <c r="K2164" t="str">
        <f>_xlfn.XLOOKUP(Table6[[#This Row],[Loan Date]],$Q$5:$Q$152,$R$5:$R$152)</f>
        <v>Wednesday</v>
      </c>
      <c r="L2164" t="str">
        <f>_xlfn.XLOOKUP(Table6[[#This Row],[Loan Date]],$Q$5:$Q$152,$S$5:$S$152)</f>
        <v>Week 4</v>
      </c>
    </row>
    <row r="2165" spans="1:12" x14ac:dyDescent="0.2">
      <c r="A2165" s="1">
        <v>44853</v>
      </c>
      <c r="B2165" t="s">
        <v>7</v>
      </c>
      <c r="C2165" s="1">
        <v>44860</v>
      </c>
      <c r="D2165" t="s">
        <v>1383</v>
      </c>
      <c r="E2165" t="s">
        <v>52</v>
      </c>
      <c r="F2165" t="s">
        <v>51</v>
      </c>
      <c r="G2165" t="s">
        <v>1</v>
      </c>
      <c r="H2165" t="s">
        <v>1282</v>
      </c>
      <c r="I2165">
        <f>MONTH(Table6[[#This Row],[Loan Date]])</f>
        <v>10</v>
      </c>
      <c r="J2165" t="str">
        <f>_xlfn.XLOOKUP(Table6[[#This Row],[Numeric Month]],$N$5:$N$11,$O$5:$O$11)</f>
        <v>Oct</v>
      </c>
      <c r="K2165" t="str">
        <f>_xlfn.XLOOKUP(Table6[[#This Row],[Loan Date]],$Q$5:$Q$152,$R$5:$R$152)</f>
        <v>Wednesday</v>
      </c>
      <c r="L2165" t="str">
        <f>_xlfn.XLOOKUP(Table6[[#This Row],[Loan Date]],$Q$5:$Q$152,$S$5:$S$152)</f>
        <v>Week 4</v>
      </c>
    </row>
    <row r="2166" spans="1:12" x14ac:dyDescent="0.2">
      <c r="A2166" s="1">
        <v>44853</v>
      </c>
      <c r="B2166" t="s">
        <v>7</v>
      </c>
      <c r="C2166" s="1">
        <v>44853</v>
      </c>
      <c r="D2166" t="s">
        <v>916</v>
      </c>
      <c r="E2166" t="s">
        <v>37</v>
      </c>
      <c r="F2166" t="s">
        <v>37</v>
      </c>
      <c r="G2166" t="s">
        <v>20</v>
      </c>
      <c r="H2166" t="s">
        <v>1282</v>
      </c>
      <c r="I2166">
        <f>MONTH(Table6[[#This Row],[Loan Date]])</f>
        <v>10</v>
      </c>
      <c r="J2166" t="str">
        <f>_xlfn.XLOOKUP(Table6[[#This Row],[Numeric Month]],$N$5:$N$11,$O$5:$O$11)</f>
        <v>Oct</v>
      </c>
      <c r="K2166" t="str">
        <f>_xlfn.XLOOKUP(Table6[[#This Row],[Loan Date]],$Q$5:$Q$152,$R$5:$R$152)</f>
        <v>Wednesday</v>
      </c>
      <c r="L2166" t="str">
        <f>_xlfn.XLOOKUP(Table6[[#This Row],[Loan Date]],$Q$5:$Q$152,$S$5:$S$152)</f>
        <v>Week 4</v>
      </c>
    </row>
    <row r="2167" spans="1:12" x14ac:dyDescent="0.2">
      <c r="A2167" s="1">
        <v>44853</v>
      </c>
      <c r="B2167" t="s">
        <v>7</v>
      </c>
      <c r="C2167" s="1">
        <v>44853</v>
      </c>
      <c r="D2167" t="s">
        <v>1355</v>
      </c>
      <c r="E2167" t="s">
        <v>65</v>
      </c>
      <c r="F2167" t="s">
        <v>65</v>
      </c>
      <c r="G2167" t="s">
        <v>20</v>
      </c>
      <c r="H2167" t="s">
        <v>1282</v>
      </c>
      <c r="I2167">
        <f>MONTH(Table6[[#This Row],[Loan Date]])</f>
        <v>10</v>
      </c>
      <c r="J2167" t="str">
        <f>_xlfn.XLOOKUP(Table6[[#This Row],[Numeric Month]],$N$5:$N$11,$O$5:$O$11)</f>
        <v>Oct</v>
      </c>
      <c r="K2167" t="str">
        <f>_xlfn.XLOOKUP(Table6[[#This Row],[Loan Date]],$Q$5:$Q$152,$R$5:$R$152)</f>
        <v>Wednesday</v>
      </c>
      <c r="L2167" t="str">
        <f>_xlfn.XLOOKUP(Table6[[#This Row],[Loan Date]],$Q$5:$Q$152,$S$5:$S$152)</f>
        <v>Week 4</v>
      </c>
    </row>
    <row r="2168" spans="1:12" x14ac:dyDescent="0.2">
      <c r="A2168" s="1">
        <v>44853</v>
      </c>
      <c r="B2168" t="s">
        <v>7</v>
      </c>
      <c r="C2168" s="1">
        <v>44853</v>
      </c>
      <c r="D2168" t="s">
        <v>681</v>
      </c>
      <c r="E2168" t="s">
        <v>23</v>
      </c>
      <c r="F2168" t="s">
        <v>23</v>
      </c>
      <c r="G2168" t="s">
        <v>20</v>
      </c>
      <c r="H2168" t="s">
        <v>1282</v>
      </c>
      <c r="I2168">
        <f>MONTH(Table6[[#This Row],[Loan Date]])</f>
        <v>10</v>
      </c>
      <c r="J2168" t="str">
        <f>_xlfn.XLOOKUP(Table6[[#This Row],[Numeric Month]],$N$5:$N$11,$O$5:$O$11)</f>
        <v>Oct</v>
      </c>
      <c r="K2168" t="str">
        <f>_xlfn.XLOOKUP(Table6[[#This Row],[Loan Date]],$Q$5:$Q$152,$R$5:$R$152)</f>
        <v>Wednesday</v>
      </c>
      <c r="L2168" t="str">
        <f>_xlfn.XLOOKUP(Table6[[#This Row],[Loan Date]],$Q$5:$Q$152,$S$5:$S$152)</f>
        <v>Week 4</v>
      </c>
    </row>
    <row r="2169" spans="1:12" x14ac:dyDescent="0.2">
      <c r="A2169" s="1">
        <v>44853</v>
      </c>
      <c r="B2169" t="s">
        <v>7</v>
      </c>
      <c r="C2169" s="1">
        <v>44853</v>
      </c>
      <c r="D2169" t="s">
        <v>310</v>
      </c>
      <c r="E2169" t="s">
        <v>21</v>
      </c>
      <c r="F2169" t="s">
        <v>21</v>
      </c>
      <c r="G2169" t="s">
        <v>20</v>
      </c>
      <c r="H2169" t="s">
        <v>1282</v>
      </c>
      <c r="I2169">
        <f>MONTH(Table6[[#This Row],[Loan Date]])</f>
        <v>10</v>
      </c>
      <c r="J2169" t="str">
        <f>_xlfn.XLOOKUP(Table6[[#This Row],[Numeric Month]],$N$5:$N$11,$O$5:$O$11)</f>
        <v>Oct</v>
      </c>
      <c r="K2169" t="str">
        <f>_xlfn.XLOOKUP(Table6[[#This Row],[Loan Date]],$Q$5:$Q$152,$R$5:$R$152)</f>
        <v>Wednesday</v>
      </c>
      <c r="L2169" t="str">
        <f>_xlfn.XLOOKUP(Table6[[#This Row],[Loan Date]],$Q$5:$Q$152,$S$5:$S$152)</f>
        <v>Week 4</v>
      </c>
    </row>
    <row r="2170" spans="1:12" x14ac:dyDescent="0.2">
      <c r="A2170" s="1">
        <v>44853</v>
      </c>
      <c r="B2170" t="s">
        <v>7</v>
      </c>
      <c r="C2170" s="1">
        <v>44853</v>
      </c>
      <c r="D2170" t="s">
        <v>227</v>
      </c>
      <c r="E2170" t="s">
        <v>49</v>
      </c>
      <c r="F2170" t="s">
        <v>49</v>
      </c>
      <c r="G2170" t="s">
        <v>20</v>
      </c>
      <c r="H2170" t="s">
        <v>1282</v>
      </c>
      <c r="I2170">
        <f>MONTH(Table6[[#This Row],[Loan Date]])</f>
        <v>10</v>
      </c>
      <c r="J2170" t="str">
        <f>_xlfn.XLOOKUP(Table6[[#This Row],[Numeric Month]],$N$5:$N$11,$O$5:$O$11)</f>
        <v>Oct</v>
      </c>
      <c r="K2170" t="str">
        <f>_xlfn.XLOOKUP(Table6[[#This Row],[Loan Date]],$Q$5:$Q$152,$R$5:$R$152)</f>
        <v>Wednesday</v>
      </c>
      <c r="L2170" t="str">
        <f>_xlfn.XLOOKUP(Table6[[#This Row],[Loan Date]],$Q$5:$Q$152,$S$5:$S$152)</f>
        <v>Week 4</v>
      </c>
    </row>
    <row r="2171" spans="1:12" x14ac:dyDescent="0.2">
      <c r="A2171" s="1">
        <v>44853</v>
      </c>
      <c r="B2171" t="s">
        <v>7</v>
      </c>
      <c r="C2171" s="1">
        <v>44860</v>
      </c>
      <c r="D2171" t="s">
        <v>1051</v>
      </c>
      <c r="E2171" t="s">
        <v>52</v>
      </c>
      <c r="F2171" t="s">
        <v>51</v>
      </c>
      <c r="G2171" t="s">
        <v>1</v>
      </c>
      <c r="H2171" t="s">
        <v>1282</v>
      </c>
      <c r="I2171">
        <f>MONTH(Table6[[#This Row],[Loan Date]])</f>
        <v>10</v>
      </c>
      <c r="J2171" t="str">
        <f>_xlfn.XLOOKUP(Table6[[#This Row],[Numeric Month]],$N$5:$N$11,$O$5:$O$11)</f>
        <v>Oct</v>
      </c>
      <c r="K2171" t="str">
        <f>_xlfn.XLOOKUP(Table6[[#This Row],[Loan Date]],$Q$5:$Q$152,$R$5:$R$152)</f>
        <v>Wednesday</v>
      </c>
      <c r="L2171" t="str">
        <f>_xlfn.XLOOKUP(Table6[[#This Row],[Loan Date]],$Q$5:$Q$152,$S$5:$S$152)</f>
        <v>Week 4</v>
      </c>
    </row>
    <row r="2172" spans="1:12" x14ac:dyDescent="0.2">
      <c r="A2172" s="1">
        <v>44853</v>
      </c>
      <c r="B2172" t="s">
        <v>7</v>
      </c>
      <c r="C2172" s="1">
        <v>44853</v>
      </c>
      <c r="D2172" t="s">
        <v>916</v>
      </c>
      <c r="E2172" t="s">
        <v>37</v>
      </c>
      <c r="F2172" t="s">
        <v>37</v>
      </c>
      <c r="G2172" t="s">
        <v>20</v>
      </c>
      <c r="H2172" t="s">
        <v>1282</v>
      </c>
      <c r="I2172">
        <f>MONTH(Table6[[#This Row],[Loan Date]])</f>
        <v>10</v>
      </c>
      <c r="J2172" t="str">
        <f>_xlfn.XLOOKUP(Table6[[#This Row],[Numeric Month]],$N$5:$N$11,$O$5:$O$11)</f>
        <v>Oct</v>
      </c>
      <c r="K2172" t="str">
        <f>_xlfn.XLOOKUP(Table6[[#This Row],[Loan Date]],$Q$5:$Q$152,$R$5:$R$152)</f>
        <v>Wednesday</v>
      </c>
      <c r="L2172" t="str">
        <f>_xlfn.XLOOKUP(Table6[[#This Row],[Loan Date]],$Q$5:$Q$152,$S$5:$S$152)</f>
        <v>Week 4</v>
      </c>
    </row>
    <row r="2173" spans="1:12" x14ac:dyDescent="0.2">
      <c r="A2173" s="1">
        <v>44853</v>
      </c>
      <c r="B2173" t="s">
        <v>5</v>
      </c>
      <c r="C2173" s="1">
        <v>44860</v>
      </c>
      <c r="D2173" t="s">
        <v>256</v>
      </c>
      <c r="E2173" t="s">
        <v>52</v>
      </c>
      <c r="F2173" t="s">
        <v>51</v>
      </c>
      <c r="G2173" t="s">
        <v>1</v>
      </c>
      <c r="H2173" t="s">
        <v>1282</v>
      </c>
      <c r="I2173">
        <f>MONTH(Table6[[#This Row],[Loan Date]])</f>
        <v>10</v>
      </c>
      <c r="J2173" t="str">
        <f>_xlfn.XLOOKUP(Table6[[#This Row],[Numeric Month]],$N$5:$N$11,$O$5:$O$11)</f>
        <v>Oct</v>
      </c>
      <c r="K2173" t="str">
        <f>_xlfn.XLOOKUP(Table6[[#This Row],[Loan Date]],$Q$5:$Q$152,$R$5:$R$152)</f>
        <v>Wednesday</v>
      </c>
      <c r="L2173" t="str">
        <f>_xlfn.XLOOKUP(Table6[[#This Row],[Loan Date]],$Q$5:$Q$152,$S$5:$S$152)</f>
        <v>Week 4</v>
      </c>
    </row>
    <row r="2174" spans="1:12" x14ac:dyDescent="0.2">
      <c r="A2174" s="1">
        <v>44853</v>
      </c>
      <c r="B2174" t="s">
        <v>7</v>
      </c>
      <c r="C2174" s="1">
        <v>44860</v>
      </c>
      <c r="D2174" t="s">
        <v>1474</v>
      </c>
      <c r="E2174" t="s">
        <v>52</v>
      </c>
      <c r="F2174" t="s">
        <v>51</v>
      </c>
      <c r="G2174" t="s">
        <v>1</v>
      </c>
      <c r="H2174" t="s">
        <v>1282</v>
      </c>
      <c r="I2174">
        <f>MONTH(Table6[[#This Row],[Loan Date]])</f>
        <v>10</v>
      </c>
      <c r="J2174" t="str">
        <f>_xlfn.XLOOKUP(Table6[[#This Row],[Numeric Month]],$N$5:$N$11,$O$5:$O$11)</f>
        <v>Oct</v>
      </c>
      <c r="K2174" t="str">
        <f>_xlfn.XLOOKUP(Table6[[#This Row],[Loan Date]],$Q$5:$Q$152,$R$5:$R$152)</f>
        <v>Wednesday</v>
      </c>
      <c r="L2174" t="str">
        <f>_xlfn.XLOOKUP(Table6[[#This Row],[Loan Date]],$Q$5:$Q$152,$S$5:$S$152)</f>
        <v>Week 4</v>
      </c>
    </row>
    <row r="2175" spans="1:12" x14ac:dyDescent="0.2">
      <c r="A2175" s="1">
        <v>44853</v>
      </c>
      <c r="B2175" t="s">
        <v>7</v>
      </c>
      <c r="C2175" s="1">
        <v>44853</v>
      </c>
      <c r="D2175" t="s">
        <v>1362</v>
      </c>
      <c r="E2175" t="s">
        <v>204</v>
      </c>
      <c r="F2175" t="s">
        <v>2</v>
      </c>
      <c r="G2175" t="s">
        <v>1</v>
      </c>
      <c r="H2175" t="s">
        <v>1282</v>
      </c>
      <c r="I2175">
        <f>MONTH(Table6[[#This Row],[Loan Date]])</f>
        <v>10</v>
      </c>
      <c r="J2175" t="str">
        <f>_xlfn.XLOOKUP(Table6[[#This Row],[Numeric Month]],$N$5:$N$11,$O$5:$O$11)</f>
        <v>Oct</v>
      </c>
      <c r="K2175" t="str">
        <f>_xlfn.XLOOKUP(Table6[[#This Row],[Loan Date]],$Q$5:$Q$152,$R$5:$R$152)</f>
        <v>Wednesday</v>
      </c>
      <c r="L2175" t="str">
        <f>_xlfn.XLOOKUP(Table6[[#This Row],[Loan Date]],$Q$5:$Q$152,$S$5:$S$152)</f>
        <v>Week 4</v>
      </c>
    </row>
    <row r="2176" spans="1:12" x14ac:dyDescent="0.2">
      <c r="A2176" s="1">
        <v>44853</v>
      </c>
      <c r="B2176" t="s">
        <v>7</v>
      </c>
      <c r="C2176" s="1">
        <v>44853</v>
      </c>
      <c r="D2176" t="s">
        <v>116</v>
      </c>
      <c r="E2176" t="s">
        <v>23</v>
      </c>
      <c r="F2176" t="s">
        <v>23</v>
      </c>
      <c r="G2176" t="s">
        <v>20</v>
      </c>
      <c r="H2176" t="s">
        <v>1282</v>
      </c>
      <c r="I2176">
        <f>MONTH(Table6[[#This Row],[Loan Date]])</f>
        <v>10</v>
      </c>
      <c r="J2176" t="str">
        <f>_xlfn.XLOOKUP(Table6[[#This Row],[Numeric Month]],$N$5:$N$11,$O$5:$O$11)</f>
        <v>Oct</v>
      </c>
      <c r="K2176" t="str">
        <f>_xlfn.XLOOKUP(Table6[[#This Row],[Loan Date]],$Q$5:$Q$152,$R$5:$R$152)</f>
        <v>Wednesday</v>
      </c>
      <c r="L2176" t="str">
        <f>_xlfn.XLOOKUP(Table6[[#This Row],[Loan Date]],$Q$5:$Q$152,$S$5:$S$152)</f>
        <v>Week 4</v>
      </c>
    </row>
    <row r="2177" spans="1:12" x14ac:dyDescent="0.2">
      <c r="A2177" s="1">
        <v>44853</v>
      </c>
      <c r="B2177" t="s">
        <v>7</v>
      </c>
      <c r="C2177" s="1">
        <v>44853</v>
      </c>
      <c r="D2177" t="s">
        <v>441</v>
      </c>
      <c r="E2177" t="s">
        <v>21</v>
      </c>
      <c r="F2177" t="s">
        <v>21</v>
      </c>
      <c r="G2177" t="s">
        <v>20</v>
      </c>
      <c r="H2177" t="s">
        <v>1282</v>
      </c>
      <c r="I2177">
        <f>MONTH(Table6[[#This Row],[Loan Date]])</f>
        <v>10</v>
      </c>
      <c r="J2177" t="str">
        <f>_xlfn.XLOOKUP(Table6[[#This Row],[Numeric Month]],$N$5:$N$11,$O$5:$O$11)</f>
        <v>Oct</v>
      </c>
      <c r="K2177" t="str">
        <f>_xlfn.XLOOKUP(Table6[[#This Row],[Loan Date]],$Q$5:$Q$152,$R$5:$R$152)</f>
        <v>Wednesday</v>
      </c>
      <c r="L2177" t="str">
        <f>_xlfn.XLOOKUP(Table6[[#This Row],[Loan Date]],$Q$5:$Q$152,$S$5:$S$152)</f>
        <v>Week 4</v>
      </c>
    </row>
    <row r="2178" spans="1:12" x14ac:dyDescent="0.2">
      <c r="A2178" s="1">
        <v>44853</v>
      </c>
      <c r="B2178" t="s">
        <v>7</v>
      </c>
      <c r="C2178" s="1">
        <v>44853</v>
      </c>
      <c r="D2178" t="s">
        <v>1451</v>
      </c>
      <c r="E2178" t="s">
        <v>23</v>
      </c>
      <c r="F2178" t="s">
        <v>23</v>
      </c>
      <c r="G2178" t="s">
        <v>20</v>
      </c>
      <c r="H2178" t="s">
        <v>1282</v>
      </c>
      <c r="I2178">
        <f>MONTH(Table6[[#This Row],[Loan Date]])</f>
        <v>10</v>
      </c>
      <c r="J2178" t="str">
        <f>_xlfn.XLOOKUP(Table6[[#This Row],[Numeric Month]],$N$5:$N$11,$O$5:$O$11)</f>
        <v>Oct</v>
      </c>
      <c r="K2178" t="str">
        <f>_xlfn.XLOOKUP(Table6[[#This Row],[Loan Date]],$Q$5:$Q$152,$R$5:$R$152)</f>
        <v>Wednesday</v>
      </c>
      <c r="L2178" t="str">
        <f>_xlfn.XLOOKUP(Table6[[#This Row],[Loan Date]],$Q$5:$Q$152,$S$5:$S$152)</f>
        <v>Week 4</v>
      </c>
    </row>
    <row r="2179" spans="1:12" x14ac:dyDescent="0.2">
      <c r="A2179" s="1">
        <v>44853</v>
      </c>
      <c r="B2179" t="s">
        <v>7</v>
      </c>
      <c r="C2179" s="1">
        <v>44860</v>
      </c>
      <c r="D2179" t="s">
        <v>1320</v>
      </c>
      <c r="E2179" t="s">
        <v>52</v>
      </c>
      <c r="F2179" t="s">
        <v>51</v>
      </c>
      <c r="G2179" t="s">
        <v>1</v>
      </c>
      <c r="H2179" t="s">
        <v>1282</v>
      </c>
      <c r="I2179">
        <f>MONTH(Table6[[#This Row],[Loan Date]])</f>
        <v>10</v>
      </c>
      <c r="J2179" t="str">
        <f>_xlfn.XLOOKUP(Table6[[#This Row],[Numeric Month]],$N$5:$N$11,$O$5:$O$11)</f>
        <v>Oct</v>
      </c>
      <c r="K2179" t="str">
        <f>_xlfn.XLOOKUP(Table6[[#This Row],[Loan Date]],$Q$5:$Q$152,$R$5:$R$152)</f>
        <v>Wednesday</v>
      </c>
      <c r="L2179" t="str">
        <f>_xlfn.XLOOKUP(Table6[[#This Row],[Loan Date]],$Q$5:$Q$152,$S$5:$S$152)</f>
        <v>Week 4</v>
      </c>
    </row>
    <row r="2180" spans="1:12" x14ac:dyDescent="0.2">
      <c r="A2180" s="1">
        <v>44853</v>
      </c>
      <c r="B2180" t="s">
        <v>7</v>
      </c>
      <c r="C2180" s="1">
        <v>44943</v>
      </c>
      <c r="D2180" t="s">
        <v>1473</v>
      </c>
      <c r="E2180" t="s">
        <v>80</v>
      </c>
      <c r="F2180" t="s">
        <v>79</v>
      </c>
      <c r="G2180" t="s">
        <v>79</v>
      </c>
      <c r="H2180" t="s">
        <v>1282</v>
      </c>
      <c r="I2180">
        <f>MONTH(Table6[[#This Row],[Loan Date]])</f>
        <v>10</v>
      </c>
      <c r="J2180" t="str">
        <f>_xlfn.XLOOKUP(Table6[[#This Row],[Numeric Month]],$N$5:$N$11,$O$5:$O$11)</f>
        <v>Oct</v>
      </c>
      <c r="K2180" t="str">
        <f>_xlfn.XLOOKUP(Table6[[#This Row],[Loan Date]],$Q$5:$Q$152,$R$5:$R$152)</f>
        <v>Wednesday</v>
      </c>
      <c r="L2180" t="str">
        <f>_xlfn.XLOOKUP(Table6[[#This Row],[Loan Date]],$Q$5:$Q$152,$S$5:$S$152)</f>
        <v>Week 4</v>
      </c>
    </row>
    <row r="2181" spans="1:12" x14ac:dyDescent="0.2">
      <c r="A2181" s="1">
        <v>44853</v>
      </c>
      <c r="B2181" t="s">
        <v>7</v>
      </c>
      <c r="C2181" s="1">
        <v>44867</v>
      </c>
      <c r="D2181" t="s">
        <v>352</v>
      </c>
      <c r="E2181" t="s">
        <v>9</v>
      </c>
      <c r="F2181" t="s">
        <v>8</v>
      </c>
      <c r="G2181" t="s">
        <v>1</v>
      </c>
      <c r="H2181" t="s">
        <v>1282</v>
      </c>
      <c r="I2181">
        <f>MONTH(Table6[[#This Row],[Loan Date]])</f>
        <v>10</v>
      </c>
      <c r="J2181" t="str">
        <f>_xlfn.XLOOKUP(Table6[[#This Row],[Numeric Month]],$N$5:$N$11,$O$5:$O$11)</f>
        <v>Oct</v>
      </c>
      <c r="K2181" t="str">
        <f>_xlfn.XLOOKUP(Table6[[#This Row],[Loan Date]],$Q$5:$Q$152,$R$5:$R$152)</f>
        <v>Wednesday</v>
      </c>
      <c r="L2181" t="str">
        <f>_xlfn.XLOOKUP(Table6[[#This Row],[Loan Date]],$Q$5:$Q$152,$S$5:$S$152)</f>
        <v>Week 4</v>
      </c>
    </row>
    <row r="2182" spans="1:12" x14ac:dyDescent="0.2">
      <c r="A2182" s="1">
        <v>44853</v>
      </c>
      <c r="B2182" t="s">
        <v>5</v>
      </c>
      <c r="C2182" s="1">
        <v>44853</v>
      </c>
      <c r="D2182" t="s">
        <v>1064</v>
      </c>
      <c r="E2182" t="s">
        <v>12</v>
      </c>
      <c r="F2182" t="s">
        <v>12</v>
      </c>
      <c r="G2182" t="s">
        <v>11</v>
      </c>
      <c r="H2182" t="s">
        <v>1282</v>
      </c>
      <c r="I2182">
        <f>MONTH(Table6[[#This Row],[Loan Date]])</f>
        <v>10</v>
      </c>
      <c r="J2182" t="str">
        <f>_xlfn.XLOOKUP(Table6[[#This Row],[Numeric Month]],$N$5:$N$11,$O$5:$O$11)</f>
        <v>Oct</v>
      </c>
      <c r="K2182" t="str">
        <f>_xlfn.XLOOKUP(Table6[[#This Row],[Loan Date]],$Q$5:$Q$152,$R$5:$R$152)</f>
        <v>Wednesday</v>
      </c>
      <c r="L2182" t="str">
        <f>_xlfn.XLOOKUP(Table6[[#This Row],[Loan Date]],$Q$5:$Q$152,$S$5:$S$152)</f>
        <v>Week 4</v>
      </c>
    </row>
    <row r="2183" spans="1:12" x14ac:dyDescent="0.2">
      <c r="A2183" s="1">
        <v>44853</v>
      </c>
      <c r="B2183" t="s">
        <v>5</v>
      </c>
      <c r="C2183" s="1">
        <v>44853</v>
      </c>
      <c r="D2183" t="s">
        <v>457</v>
      </c>
      <c r="E2183" t="s">
        <v>41</v>
      </c>
      <c r="F2183" t="s">
        <v>40</v>
      </c>
      <c r="G2183" t="s">
        <v>39</v>
      </c>
      <c r="H2183" t="s">
        <v>1282</v>
      </c>
      <c r="I2183">
        <f>MONTH(Table6[[#This Row],[Loan Date]])</f>
        <v>10</v>
      </c>
      <c r="J2183" t="str">
        <f>_xlfn.XLOOKUP(Table6[[#This Row],[Numeric Month]],$N$5:$N$11,$O$5:$O$11)</f>
        <v>Oct</v>
      </c>
      <c r="K2183" t="str">
        <f>_xlfn.XLOOKUP(Table6[[#This Row],[Loan Date]],$Q$5:$Q$152,$R$5:$R$152)</f>
        <v>Wednesday</v>
      </c>
      <c r="L2183" t="str">
        <f>_xlfn.XLOOKUP(Table6[[#This Row],[Loan Date]],$Q$5:$Q$152,$S$5:$S$152)</f>
        <v>Week 4</v>
      </c>
    </row>
    <row r="2184" spans="1:12" x14ac:dyDescent="0.2">
      <c r="A2184" s="1">
        <v>44853</v>
      </c>
      <c r="B2184" t="s">
        <v>7</v>
      </c>
      <c r="C2184" s="1">
        <v>44853</v>
      </c>
      <c r="D2184" t="s">
        <v>969</v>
      </c>
      <c r="E2184" t="s">
        <v>37</v>
      </c>
      <c r="F2184" t="s">
        <v>37</v>
      </c>
      <c r="G2184" t="s">
        <v>20</v>
      </c>
      <c r="H2184" t="s">
        <v>1282</v>
      </c>
      <c r="I2184">
        <f>MONTH(Table6[[#This Row],[Loan Date]])</f>
        <v>10</v>
      </c>
      <c r="J2184" t="str">
        <f>_xlfn.XLOOKUP(Table6[[#This Row],[Numeric Month]],$N$5:$N$11,$O$5:$O$11)</f>
        <v>Oct</v>
      </c>
      <c r="K2184" t="str">
        <f>_xlfn.XLOOKUP(Table6[[#This Row],[Loan Date]],$Q$5:$Q$152,$R$5:$R$152)</f>
        <v>Wednesday</v>
      </c>
      <c r="L2184" t="str">
        <f>_xlfn.XLOOKUP(Table6[[#This Row],[Loan Date]],$Q$5:$Q$152,$S$5:$S$152)</f>
        <v>Week 4</v>
      </c>
    </row>
    <row r="2185" spans="1:12" x14ac:dyDescent="0.2">
      <c r="A2185" s="1">
        <v>44853</v>
      </c>
      <c r="B2185" t="s">
        <v>7</v>
      </c>
      <c r="C2185" s="1">
        <v>44853</v>
      </c>
      <c r="D2185" t="s">
        <v>320</v>
      </c>
      <c r="E2185" t="s">
        <v>23</v>
      </c>
      <c r="F2185" t="s">
        <v>23</v>
      </c>
      <c r="G2185" t="s">
        <v>20</v>
      </c>
      <c r="H2185" t="s">
        <v>1282</v>
      </c>
      <c r="I2185">
        <f>MONTH(Table6[[#This Row],[Loan Date]])</f>
        <v>10</v>
      </c>
      <c r="J2185" t="str">
        <f>_xlfn.XLOOKUP(Table6[[#This Row],[Numeric Month]],$N$5:$N$11,$O$5:$O$11)</f>
        <v>Oct</v>
      </c>
      <c r="K2185" t="str">
        <f>_xlfn.XLOOKUP(Table6[[#This Row],[Loan Date]],$Q$5:$Q$152,$R$5:$R$152)</f>
        <v>Wednesday</v>
      </c>
      <c r="L2185" t="str">
        <f>_xlfn.XLOOKUP(Table6[[#This Row],[Loan Date]],$Q$5:$Q$152,$S$5:$S$152)</f>
        <v>Week 4</v>
      </c>
    </row>
    <row r="2186" spans="1:12" x14ac:dyDescent="0.2">
      <c r="A2186" s="1">
        <v>44853</v>
      </c>
      <c r="B2186" t="s">
        <v>7</v>
      </c>
      <c r="C2186" s="1">
        <v>44853</v>
      </c>
      <c r="D2186" t="s">
        <v>99</v>
      </c>
      <c r="E2186" t="s">
        <v>21</v>
      </c>
      <c r="F2186" t="s">
        <v>21</v>
      </c>
      <c r="G2186" t="s">
        <v>20</v>
      </c>
      <c r="H2186" t="s">
        <v>1282</v>
      </c>
      <c r="I2186">
        <f>MONTH(Table6[[#This Row],[Loan Date]])</f>
        <v>10</v>
      </c>
      <c r="J2186" t="str">
        <f>_xlfn.XLOOKUP(Table6[[#This Row],[Numeric Month]],$N$5:$N$11,$O$5:$O$11)</f>
        <v>Oct</v>
      </c>
      <c r="K2186" t="str">
        <f>_xlfn.XLOOKUP(Table6[[#This Row],[Loan Date]],$Q$5:$Q$152,$R$5:$R$152)</f>
        <v>Wednesday</v>
      </c>
      <c r="L2186" t="str">
        <f>_xlfn.XLOOKUP(Table6[[#This Row],[Loan Date]],$Q$5:$Q$152,$S$5:$S$152)</f>
        <v>Week 4</v>
      </c>
    </row>
    <row r="2187" spans="1:12" x14ac:dyDescent="0.2">
      <c r="A2187" s="1">
        <v>44853</v>
      </c>
      <c r="B2187" t="s">
        <v>7</v>
      </c>
      <c r="C2187" s="1">
        <v>44860</v>
      </c>
      <c r="D2187" t="s">
        <v>1351</v>
      </c>
      <c r="E2187" t="s">
        <v>52</v>
      </c>
      <c r="F2187" t="s">
        <v>51</v>
      </c>
      <c r="G2187" t="s">
        <v>1</v>
      </c>
      <c r="H2187" t="s">
        <v>1282</v>
      </c>
      <c r="I2187">
        <f>MONTH(Table6[[#This Row],[Loan Date]])</f>
        <v>10</v>
      </c>
      <c r="J2187" t="str">
        <f>_xlfn.XLOOKUP(Table6[[#This Row],[Numeric Month]],$N$5:$N$11,$O$5:$O$11)</f>
        <v>Oct</v>
      </c>
      <c r="K2187" t="str">
        <f>_xlfn.XLOOKUP(Table6[[#This Row],[Loan Date]],$Q$5:$Q$152,$R$5:$R$152)</f>
        <v>Wednesday</v>
      </c>
      <c r="L2187" t="str">
        <f>_xlfn.XLOOKUP(Table6[[#This Row],[Loan Date]],$Q$5:$Q$152,$S$5:$S$152)</f>
        <v>Week 4</v>
      </c>
    </row>
    <row r="2188" spans="1:12" x14ac:dyDescent="0.2">
      <c r="A2188" s="1">
        <v>44853</v>
      </c>
      <c r="B2188" t="s">
        <v>5</v>
      </c>
      <c r="C2188" s="1">
        <v>44860</v>
      </c>
      <c r="D2188" t="s">
        <v>269</v>
      </c>
      <c r="E2188" t="s">
        <v>52</v>
      </c>
      <c r="F2188" t="s">
        <v>51</v>
      </c>
      <c r="G2188" t="s">
        <v>1</v>
      </c>
      <c r="H2188" t="s">
        <v>1282</v>
      </c>
      <c r="I2188">
        <f>MONTH(Table6[[#This Row],[Loan Date]])</f>
        <v>10</v>
      </c>
      <c r="J2188" t="str">
        <f>_xlfn.XLOOKUP(Table6[[#This Row],[Numeric Month]],$N$5:$N$11,$O$5:$O$11)</f>
        <v>Oct</v>
      </c>
      <c r="K2188" t="str">
        <f>_xlfn.XLOOKUP(Table6[[#This Row],[Loan Date]],$Q$5:$Q$152,$R$5:$R$152)</f>
        <v>Wednesday</v>
      </c>
      <c r="L2188" t="str">
        <f>_xlfn.XLOOKUP(Table6[[#This Row],[Loan Date]],$Q$5:$Q$152,$S$5:$S$152)</f>
        <v>Week 4</v>
      </c>
    </row>
    <row r="2189" spans="1:12" x14ac:dyDescent="0.2">
      <c r="A2189" s="1">
        <v>44853</v>
      </c>
      <c r="B2189" t="s">
        <v>5</v>
      </c>
      <c r="C2189" s="1">
        <v>44853</v>
      </c>
      <c r="D2189" t="s">
        <v>1455</v>
      </c>
      <c r="E2189" t="s">
        <v>168</v>
      </c>
      <c r="F2189" t="s">
        <v>168</v>
      </c>
      <c r="G2189" t="s">
        <v>20</v>
      </c>
      <c r="H2189" t="s">
        <v>1282</v>
      </c>
      <c r="I2189">
        <f>MONTH(Table6[[#This Row],[Loan Date]])</f>
        <v>10</v>
      </c>
      <c r="J2189" t="str">
        <f>_xlfn.XLOOKUP(Table6[[#This Row],[Numeric Month]],$N$5:$N$11,$O$5:$O$11)</f>
        <v>Oct</v>
      </c>
      <c r="K2189" t="str">
        <f>_xlfn.XLOOKUP(Table6[[#This Row],[Loan Date]],$Q$5:$Q$152,$R$5:$R$152)</f>
        <v>Wednesday</v>
      </c>
      <c r="L2189" t="str">
        <f>_xlfn.XLOOKUP(Table6[[#This Row],[Loan Date]],$Q$5:$Q$152,$S$5:$S$152)</f>
        <v>Week 4</v>
      </c>
    </row>
    <row r="2190" spans="1:12" x14ac:dyDescent="0.2">
      <c r="A2190" s="1">
        <v>44853</v>
      </c>
      <c r="B2190" t="s">
        <v>5</v>
      </c>
      <c r="C2190" s="1">
        <v>44860</v>
      </c>
      <c r="D2190" t="s">
        <v>140</v>
      </c>
      <c r="E2190" t="s">
        <v>9</v>
      </c>
      <c r="F2190" t="s">
        <v>8</v>
      </c>
      <c r="G2190" t="s">
        <v>1</v>
      </c>
      <c r="H2190" t="s">
        <v>1282</v>
      </c>
      <c r="I2190">
        <f>MONTH(Table6[[#This Row],[Loan Date]])</f>
        <v>10</v>
      </c>
      <c r="J2190" t="str">
        <f>_xlfn.XLOOKUP(Table6[[#This Row],[Numeric Month]],$N$5:$N$11,$O$5:$O$11)</f>
        <v>Oct</v>
      </c>
      <c r="K2190" t="str">
        <f>_xlfn.XLOOKUP(Table6[[#This Row],[Loan Date]],$Q$5:$Q$152,$R$5:$R$152)</f>
        <v>Wednesday</v>
      </c>
      <c r="L2190" t="str">
        <f>_xlfn.XLOOKUP(Table6[[#This Row],[Loan Date]],$Q$5:$Q$152,$S$5:$S$152)</f>
        <v>Week 4</v>
      </c>
    </row>
    <row r="2191" spans="1:12" x14ac:dyDescent="0.2">
      <c r="A2191" s="1">
        <v>44853</v>
      </c>
      <c r="B2191" t="s">
        <v>5</v>
      </c>
      <c r="C2191" s="1">
        <v>44853</v>
      </c>
      <c r="D2191" t="s">
        <v>1421</v>
      </c>
      <c r="E2191" t="s">
        <v>12</v>
      </c>
      <c r="F2191" t="s">
        <v>12</v>
      </c>
      <c r="G2191" t="s">
        <v>11</v>
      </c>
      <c r="H2191" t="s">
        <v>1282</v>
      </c>
      <c r="I2191">
        <f>MONTH(Table6[[#This Row],[Loan Date]])</f>
        <v>10</v>
      </c>
      <c r="J2191" t="str">
        <f>_xlfn.XLOOKUP(Table6[[#This Row],[Numeric Month]],$N$5:$N$11,$O$5:$O$11)</f>
        <v>Oct</v>
      </c>
      <c r="K2191" t="str">
        <f>_xlfn.XLOOKUP(Table6[[#This Row],[Loan Date]],$Q$5:$Q$152,$R$5:$R$152)</f>
        <v>Wednesday</v>
      </c>
      <c r="L2191" t="str">
        <f>_xlfn.XLOOKUP(Table6[[#This Row],[Loan Date]],$Q$5:$Q$152,$S$5:$S$152)</f>
        <v>Week 4</v>
      </c>
    </row>
    <row r="2192" spans="1:12" x14ac:dyDescent="0.2">
      <c r="A2192" s="1">
        <v>44853</v>
      </c>
      <c r="B2192" t="s">
        <v>7</v>
      </c>
      <c r="C2192" s="1">
        <v>44860</v>
      </c>
      <c r="D2192" t="s">
        <v>694</v>
      </c>
      <c r="E2192" t="s">
        <v>52</v>
      </c>
      <c r="F2192" t="s">
        <v>51</v>
      </c>
      <c r="G2192" t="s">
        <v>1</v>
      </c>
      <c r="H2192" t="s">
        <v>1282</v>
      </c>
      <c r="I2192">
        <f>MONTH(Table6[[#This Row],[Loan Date]])</f>
        <v>10</v>
      </c>
      <c r="J2192" t="str">
        <f>_xlfn.XLOOKUP(Table6[[#This Row],[Numeric Month]],$N$5:$N$11,$O$5:$O$11)</f>
        <v>Oct</v>
      </c>
      <c r="K2192" t="str">
        <f>_xlfn.XLOOKUP(Table6[[#This Row],[Loan Date]],$Q$5:$Q$152,$R$5:$R$152)</f>
        <v>Wednesday</v>
      </c>
      <c r="L2192" t="str">
        <f>_xlfn.XLOOKUP(Table6[[#This Row],[Loan Date]],$Q$5:$Q$152,$S$5:$S$152)</f>
        <v>Week 4</v>
      </c>
    </row>
    <row r="2193" spans="1:12" x14ac:dyDescent="0.2">
      <c r="A2193" s="1">
        <v>44853</v>
      </c>
      <c r="B2193" t="s">
        <v>7</v>
      </c>
      <c r="C2193" s="1">
        <v>44874</v>
      </c>
      <c r="D2193" t="s">
        <v>607</v>
      </c>
      <c r="E2193" t="s">
        <v>52</v>
      </c>
      <c r="F2193" t="s">
        <v>51</v>
      </c>
      <c r="G2193" t="s">
        <v>1</v>
      </c>
      <c r="H2193" t="s">
        <v>1282</v>
      </c>
      <c r="I2193">
        <f>MONTH(Table6[[#This Row],[Loan Date]])</f>
        <v>10</v>
      </c>
      <c r="J2193" t="str">
        <f>_xlfn.XLOOKUP(Table6[[#This Row],[Numeric Month]],$N$5:$N$11,$O$5:$O$11)</f>
        <v>Oct</v>
      </c>
      <c r="K2193" t="str">
        <f>_xlfn.XLOOKUP(Table6[[#This Row],[Loan Date]],$Q$5:$Q$152,$R$5:$R$152)</f>
        <v>Wednesday</v>
      </c>
      <c r="L2193" t="str">
        <f>_xlfn.XLOOKUP(Table6[[#This Row],[Loan Date]],$Q$5:$Q$152,$S$5:$S$152)</f>
        <v>Week 4</v>
      </c>
    </row>
    <row r="2194" spans="1:12" x14ac:dyDescent="0.2">
      <c r="A2194" s="1">
        <v>44853</v>
      </c>
      <c r="B2194" t="s">
        <v>7</v>
      </c>
      <c r="C2194" s="1">
        <v>44866</v>
      </c>
      <c r="D2194" t="s">
        <v>1009</v>
      </c>
      <c r="E2194" t="s">
        <v>52</v>
      </c>
      <c r="F2194" t="s">
        <v>51</v>
      </c>
      <c r="G2194" t="s">
        <v>1</v>
      </c>
      <c r="H2194" t="s">
        <v>1282</v>
      </c>
      <c r="I2194">
        <f>MONTH(Table6[[#This Row],[Loan Date]])</f>
        <v>10</v>
      </c>
      <c r="J2194" t="str">
        <f>_xlfn.XLOOKUP(Table6[[#This Row],[Numeric Month]],$N$5:$N$11,$O$5:$O$11)</f>
        <v>Oct</v>
      </c>
      <c r="K2194" t="str">
        <f>_xlfn.XLOOKUP(Table6[[#This Row],[Loan Date]],$Q$5:$Q$152,$R$5:$R$152)</f>
        <v>Wednesday</v>
      </c>
      <c r="L2194" t="str">
        <f>_xlfn.XLOOKUP(Table6[[#This Row],[Loan Date]],$Q$5:$Q$152,$S$5:$S$152)</f>
        <v>Week 4</v>
      </c>
    </row>
    <row r="2195" spans="1:12" x14ac:dyDescent="0.2">
      <c r="A2195" s="1">
        <v>44853</v>
      </c>
      <c r="B2195" t="s">
        <v>7</v>
      </c>
      <c r="C2195" s="1">
        <v>44853</v>
      </c>
      <c r="D2195" t="s">
        <v>592</v>
      </c>
      <c r="E2195" t="s">
        <v>23</v>
      </c>
      <c r="F2195" t="s">
        <v>23</v>
      </c>
      <c r="G2195" t="s">
        <v>20</v>
      </c>
      <c r="H2195" t="s">
        <v>1282</v>
      </c>
      <c r="I2195">
        <f>MONTH(Table6[[#This Row],[Loan Date]])</f>
        <v>10</v>
      </c>
      <c r="J2195" t="str">
        <f>_xlfn.XLOOKUP(Table6[[#This Row],[Numeric Month]],$N$5:$N$11,$O$5:$O$11)</f>
        <v>Oct</v>
      </c>
      <c r="K2195" t="str">
        <f>_xlfn.XLOOKUP(Table6[[#This Row],[Loan Date]],$Q$5:$Q$152,$R$5:$R$152)</f>
        <v>Wednesday</v>
      </c>
      <c r="L2195" t="str">
        <f>_xlfn.XLOOKUP(Table6[[#This Row],[Loan Date]],$Q$5:$Q$152,$S$5:$S$152)</f>
        <v>Week 4</v>
      </c>
    </row>
    <row r="2196" spans="1:12" x14ac:dyDescent="0.2">
      <c r="A2196" s="1">
        <v>44853</v>
      </c>
      <c r="B2196" t="s">
        <v>7</v>
      </c>
      <c r="C2196" s="1">
        <v>44853</v>
      </c>
      <c r="D2196" t="s">
        <v>312</v>
      </c>
      <c r="E2196" t="s">
        <v>23</v>
      </c>
      <c r="F2196" t="s">
        <v>23</v>
      </c>
      <c r="G2196" t="s">
        <v>20</v>
      </c>
      <c r="H2196" t="s">
        <v>1282</v>
      </c>
      <c r="I2196">
        <f>MONTH(Table6[[#This Row],[Loan Date]])</f>
        <v>10</v>
      </c>
      <c r="J2196" t="str">
        <f>_xlfn.XLOOKUP(Table6[[#This Row],[Numeric Month]],$N$5:$N$11,$O$5:$O$11)</f>
        <v>Oct</v>
      </c>
      <c r="K2196" t="str">
        <f>_xlfn.XLOOKUP(Table6[[#This Row],[Loan Date]],$Q$5:$Q$152,$R$5:$R$152)</f>
        <v>Wednesday</v>
      </c>
      <c r="L2196" t="str">
        <f>_xlfn.XLOOKUP(Table6[[#This Row],[Loan Date]],$Q$5:$Q$152,$S$5:$S$152)</f>
        <v>Week 4</v>
      </c>
    </row>
    <row r="2197" spans="1:12" x14ac:dyDescent="0.2">
      <c r="A2197" s="1">
        <v>44853</v>
      </c>
      <c r="B2197" t="s">
        <v>7</v>
      </c>
      <c r="C2197" s="1">
        <v>44853</v>
      </c>
      <c r="D2197" t="s">
        <v>441</v>
      </c>
      <c r="E2197" t="s">
        <v>21</v>
      </c>
      <c r="F2197" t="s">
        <v>21</v>
      </c>
      <c r="G2197" t="s">
        <v>20</v>
      </c>
      <c r="H2197" t="s">
        <v>1282</v>
      </c>
      <c r="I2197">
        <f>MONTH(Table6[[#This Row],[Loan Date]])</f>
        <v>10</v>
      </c>
      <c r="J2197" t="str">
        <f>_xlfn.XLOOKUP(Table6[[#This Row],[Numeric Month]],$N$5:$N$11,$O$5:$O$11)</f>
        <v>Oct</v>
      </c>
      <c r="K2197" t="str">
        <f>_xlfn.XLOOKUP(Table6[[#This Row],[Loan Date]],$Q$5:$Q$152,$R$5:$R$152)</f>
        <v>Wednesday</v>
      </c>
      <c r="L2197" t="str">
        <f>_xlfn.XLOOKUP(Table6[[#This Row],[Loan Date]],$Q$5:$Q$152,$S$5:$S$152)</f>
        <v>Week 4</v>
      </c>
    </row>
    <row r="2198" spans="1:12" x14ac:dyDescent="0.2">
      <c r="A2198" s="1">
        <v>44853</v>
      </c>
      <c r="B2198" t="s">
        <v>7</v>
      </c>
      <c r="C2198" s="1">
        <v>44853</v>
      </c>
      <c r="D2198" t="s">
        <v>116</v>
      </c>
      <c r="E2198" t="s">
        <v>23</v>
      </c>
      <c r="F2198" t="s">
        <v>23</v>
      </c>
      <c r="G2198" t="s">
        <v>20</v>
      </c>
      <c r="H2198" t="s">
        <v>1282</v>
      </c>
      <c r="I2198">
        <f>MONTH(Table6[[#This Row],[Loan Date]])</f>
        <v>10</v>
      </c>
      <c r="J2198" t="str">
        <f>_xlfn.XLOOKUP(Table6[[#This Row],[Numeric Month]],$N$5:$N$11,$O$5:$O$11)</f>
        <v>Oct</v>
      </c>
      <c r="K2198" t="str">
        <f>_xlfn.XLOOKUP(Table6[[#This Row],[Loan Date]],$Q$5:$Q$152,$R$5:$R$152)</f>
        <v>Wednesday</v>
      </c>
      <c r="L2198" t="str">
        <f>_xlfn.XLOOKUP(Table6[[#This Row],[Loan Date]],$Q$5:$Q$152,$S$5:$S$152)</f>
        <v>Week 4</v>
      </c>
    </row>
    <row r="2199" spans="1:12" x14ac:dyDescent="0.2">
      <c r="A2199" s="1">
        <v>44853</v>
      </c>
      <c r="B2199" t="s">
        <v>7</v>
      </c>
      <c r="C2199" s="1">
        <v>44853</v>
      </c>
      <c r="D2199" t="s">
        <v>610</v>
      </c>
      <c r="E2199" t="s">
        <v>21</v>
      </c>
      <c r="F2199" t="s">
        <v>21</v>
      </c>
      <c r="G2199" t="s">
        <v>20</v>
      </c>
      <c r="H2199" t="s">
        <v>1282</v>
      </c>
      <c r="I2199">
        <f>MONTH(Table6[[#This Row],[Loan Date]])</f>
        <v>10</v>
      </c>
      <c r="J2199" t="str">
        <f>_xlfn.XLOOKUP(Table6[[#This Row],[Numeric Month]],$N$5:$N$11,$O$5:$O$11)</f>
        <v>Oct</v>
      </c>
      <c r="K2199" t="str">
        <f>_xlfn.XLOOKUP(Table6[[#This Row],[Loan Date]],$Q$5:$Q$152,$R$5:$R$152)</f>
        <v>Wednesday</v>
      </c>
      <c r="L2199" t="str">
        <f>_xlfn.XLOOKUP(Table6[[#This Row],[Loan Date]],$Q$5:$Q$152,$S$5:$S$152)</f>
        <v>Week 4</v>
      </c>
    </row>
    <row r="2200" spans="1:12" x14ac:dyDescent="0.2">
      <c r="A2200" s="1">
        <v>44853</v>
      </c>
      <c r="B2200" t="s">
        <v>7</v>
      </c>
      <c r="C2200" s="1">
        <v>44860</v>
      </c>
      <c r="D2200" t="s">
        <v>540</v>
      </c>
      <c r="E2200" t="s">
        <v>52</v>
      </c>
      <c r="F2200" t="s">
        <v>51</v>
      </c>
      <c r="G2200" t="s">
        <v>1</v>
      </c>
      <c r="H2200" t="s">
        <v>1282</v>
      </c>
      <c r="I2200">
        <f>MONTH(Table6[[#This Row],[Loan Date]])</f>
        <v>10</v>
      </c>
      <c r="J2200" t="str">
        <f>_xlfn.XLOOKUP(Table6[[#This Row],[Numeric Month]],$N$5:$N$11,$O$5:$O$11)</f>
        <v>Oct</v>
      </c>
      <c r="K2200" t="str">
        <f>_xlfn.XLOOKUP(Table6[[#This Row],[Loan Date]],$Q$5:$Q$152,$R$5:$R$152)</f>
        <v>Wednesday</v>
      </c>
      <c r="L2200" t="str">
        <f>_xlfn.XLOOKUP(Table6[[#This Row],[Loan Date]],$Q$5:$Q$152,$S$5:$S$152)</f>
        <v>Week 4</v>
      </c>
    </row>
    <row r="2201" spans="1:12" x14ac:dyDescent="0.2">
      <c r="A2201" s="1">
        <v>44853</v>
      </c>
      <c r="B2201" t="s">
        <v>7</v>
      </c>
      <c r="C2201" s="1">
        <v>44853</v>
      </c>
      <c r="D2201" t="s">
        <v>558</v>
      </c>
      <c r="E2201" t="s">
        <v>122</v>
      </c>
      <c r="F2201" t="s">
        <v>122</v>
      </c>
      <c r="G2201" t="s">
        <v>11</v>
      </c>
      <c r="H2201" t="s">
        <v>1282</v>
      </c>
      <c r="I2201">
        <f>MONTH(Table6[[#This Row],[Loan Date]])</f>
        <v>10</v>
      </c>
      <c r="J2201" t="str">
        <f>_xlfn.XLOOKUP(Table6[[#This Row],[Numeric Month]],$N$5:$N$11,$O$5:$O$11)</f>
        <v>Oct</v>
      </c>
      <c r="K2201" t="str">
        <f>_xlfn.XLOOKUP(Table6[[#This Row],[Loan Date]],$Q$5:$Q$152,$R$5:$R$152)</f>
        <v>Wednesday</v>
      </c>
      <c r="L2201" t="str">
        <f>_xlfn.XLOOKUP(Table6[[#This Row],[Loan Date]],$Q$5:$Q$152,$S$5:$S$152)</f>
        <v>Week 4</v>
      </c>
    </row>
    <row r="2202" spans="1:12" x14ac:dyDescent="0.2">
      <c r="A2202" s="1">
        <v>44853</v>
      </c>
      <c r="B2202" t="s">
        <v>7</v>
      </c>
      <c r="C2202" s="1">
        <v>44866</v>
      </c>
      <c r="D2202" t="s">
        <v>1044</v>
      </c>
      <c r="E2202" t="s">
        <v>52</v>
      </c>
      <c r="F2202" t="s">
        <v>51</v>
      </c>
      <c r="G2202" t="s">
        <v>1</v>
      </c>
      <c r="H2202" t="s">
        <v>1282</v>
      </c>
      <c r="I2202">
        <f>MONTH(Table6[[#This Row],[Loan Date]])</f>
        <v>10</v>
      </c>
      <c r="J2202" t="str">
        <f>_xlfn.XLOOKUP(Table6[[#This Row],[Numeric Month]],$N$5:$N$11,$O$5:$O$11)</f>
        <v>Oct</v>
      </c>
      <c r="K2202" t="str">
        <f>_xlfn.XLOOKUP(Table6[[#This Row],[Loan Date]],$Q$5:$Q$152,$R$5:$R$152)</f>
        <v>Wednesday</v>
      </c>
      <c r="L2202" t="str">
        <f>_xlfn.XLOOKUP(Table6[[#This Row],[Loan Date]],$Q$5:$Q$152,$S$5:$S$152)</f>
        <v>Week 4</v>
      </c>
    </row>
    <row r="2203" spans="1:12" x14ac:dyDescent="0.2">
      <c r="A2203" s="1">
        <v>44853</v>
      </c>
      <c r="B2203" t="s">
        <v>7</v>
      </c>
      <c r="C2203" s="1">
        <v>44853</v>
      </c>
      <c r="D2203" t="s">
        <v>290</v>
      </c>
      <c r="E2203" t="s">
        <v>44</v>
      </c>
      <c r="F2203" t="s">
        <v>44</v>
      </c>
      <c r="G2203" t="s">
        <v>39</v>
      </c>
      <c r="H2203" t="s">
        <v>1282</v>
      </c>
      <c r="I2203">
        <f>MONTH(Table6[[#This Row],[Loan Date]])</f>
        <v>10</v>
      </c>
      <c r="J2203" t="str">
        <f>_xlfn.XLOOKUP(Table6[[#This Row],[Numeric Month]],$N$5:$N$11,$O$5:$O$11)</f>
        <v>Oct</v>
      </c>
      <c r="K2203" t="str">
        <f>_xlfn.XLOOKUP(Table6[[#This Row],[Loan Date]],$Q$5:$Q$152,$R$5:$R$152)</f>
        <v>Wednesday</v>
      </c>
      <c r="L2203" t="str">
        <f>_xlfn.XLOOKUP(Table6[[#This Row],[Loan Date]],$Q$5:$Q$152,$S$5:$S$152)</f>
        <v>Week 4</v>
      </c>
    </row>
    <row r="2204" spans="1:12" x14ac:dyDescent="0.2">
      <c r="A2204" s="1">
        <v>44853</v>
      </c>
      <c r="B2204" t="s">
        <v>7</v>
      </c>
      <c r="C2204" s="1">
        <v>44853</v>
      </c>
      <c r="D2204" t="s">
        <v>85</v>
      </c>
      <c r="E2204" t="s">
        <v>44</v>
      </c>
      <c r="F2204" t="s">
        <v>44</v>
      </c>
      <c r="G2204" t="s">
        <v>39</v>
      </c>
      <c r="H2204" t="s">
        <v>1282</v>
      </c>
      <c r="I2204">
        <f>MONTH(Table6[[#This Row],[Loan Date]])</f>
        <v>10</v>
      </c>
      <c r="J2204" t="str">
        <f>_xlfn.XLOOKUP(Table6[[#This Row],[Numeric Month]],$N$5:$N$11,$O$5:$O$11)</f>
        <v>Oct</v>
      </c>
      <c r="K2204" t="str">
        <f>_xlfn.XLOOKUP(Table6[[#This Row],[Loan Date]],$Q$5:$Q$152,$R$5:$R$152)</f>
        <v>Wednesday</v>
      </c>
      <c r="L2204" t="str">
        <f>_xlfn.XLOOKUP(Table6[[#This Row],[Loan Date]],$Q$5:$Q$152,$S$5:$S$152)</f>
        <v>Week 4</v>
      </c>
    </row>
    <row r="2205" spans="1:12" x14ac:dyDescent="0.2">
      <c r="A2205" s="1">
        <v>44853</v>
      </c>
      <c r="B2205" t="s">
        <v>7</v>
      </c>
      <c r="C2205" s="1">
        <v>44853</v>
      </c>
      <c r="D2205" t="s">
        <v>45</v>
      </c>
      <c r="E2205" t="s">
        <v>44</v>
      </c>
      <c r="F2205" t="s">
        <v>44</v>
      </c>
      <c r="G2205" t="s">
        <v>39</v>
      </c>
      <c r="H2205" t="s">
        <v>1282</v>
      </c>
      <c r="I2205">
        <f>MONTH(Table6[[#This Row],[Loan Date]])</f>
        <v>10</v>
      </c>
      <c r="J2205" t="str">
        <f>_xlfn.XLOOKUP(Table6[[#This Row],[Numeric Month]],$N$5:$N$11,$O$5:$O$11)</f>
        <v>Oct</v>
      </c>
      <c r="K2205" t="str">
        <f>_xlfn.XLOOKUP(Table6[[#This Row],[Loan Date]],$Q$5:$Q$152,$R$5:$R$152)</f>
        <v>Wednesday</v>
      </c>
      <c r="L2205" t="str">
        <f>_xlfn.XLOOKUP(Table6[[#This Row],[Loan Date]],$Q$5:$Q$152,$S$5:$S$152)</f>
        <v>Week 4</v>
      </c>
    </row>
    <row r="2206" spans="1:12" x14ac:dyDescent="0.2">
      <c r="A2206" s="1">
        <v>44853</v>
      </c>
      <c r="B2206" t="s">
        <v>7</v>
      </c>
      <c r="C2206" s="1">
        <v>44860</v>
      </c>
      <c r="D2206" t="s">
        <v>279</v>
      </c>
      <c r="E2206" t="s">
        <v>52</v>
      </c>
      <c r="F2206" t="s">
        <v>51</v>
      </c>
      <c r="G2206" t="s">
        <v>1</v>
      </c>
      <c r="H2206" t="s">
        <v>1282</v>
      </c>
      <c r="I2206">
        <f>MONTH(Table6[[#This Row],[Loan Date]])</f>
        <v>10</v>
      </c>
      <c r="J2206" t="str">
        <f>_xlfn.XLOOKUP(Table6[[#This Row],[Numeric Month]],$N$5:$N$11,$O$5:$O$11)</f>
        <v>Oct</v>
      </c>
      <c r="K2206" t="str">
        <f>_xlfn.XLOOKUP(Table6[[#This Row],[Loan Date]],$Q$5:$Q$152,$R$5:$R$152)</f>
        <v>Wednesday</v>
      </c>
      <c r="L2206" t="str">
        <f>_xlfn.XLOOKUP(Table6[[#This Row],[Loan Date]],$Q$5:$Q$152,$S$5:$S$152)</f>
        <v>Week 4</v>
      </c>
    </row>
    <row r="2207" spans="1:12" x14ac:dyDescent="0.2">
      <c r="A2207" s="1">
        <v>44853</v>
      </c>
      <c r="B2207" t="s">
        <v>7</v>
      </c>
      <c r="C2207" s="1">
        <v>44853</v>
      </c>
      <c r="D2207" t="s">
        <v>338</v>
      </c>
      <c r="E2207" t="s">
        <v>23</v>
      </c>
      <c r="F2207" t="s">
        <v>23</v>
      </c>
      <c r="G2207" t="s">
        <v>20</v>
      </c>
      <c r="H2207" t="s">
        <v>1282</v>
      </c>
      <c r="I2207">
        <f>MONTH(Table6[[#This Row],[Loan Date]])</f>
        <v>10</v>
      </c>
      <c r="J2207" t="str">
        <f>_xlfn.XLOOKUP(Table6[[#This Row],[Numeric Month]],$N$5:$N$11,$O$5:$O$11)</f>
        <v>Oct</v>
      </c>
      <c r="K2207" t="str">
        <f>_xlfn.XLOOKUP(Table6[[#This Row],[Loan Date]],$Q$5:$Q$152,$R$5:$R$152)</f>
        <v>Wednesday</v>
      </c>
      <c r="L2207" t="str">
        <f>_xlfn.XLOOKUP(Table6[[#This Row],[Loan Date]],$Q$5:$Q$152,$S$5:$S$152)</f>
        <v>Week 4</v>
      </c>
    </row>
    <row r="2208" spans="1:12" x14ac:dyDescent="0.2">
      <c r="A2208" s="1">
        <v>44853</v>
      </c>
      <c r="B2208" t="s">
        <v>7</v>
      </c>
      <c r="C2208" s="1">
        <v>44853</v>
      </c>
      <c r="D2208" t="s">
        <v>377</v>
      </c>
      <c r="E2208" t="s">
        <v>65</v>
      </c>
      <c r="F2208" t="s">
        <v>65</v>
      </c>
      <c r="G2208" t="s">
        <v>20</v>
      </c>
      <c r="H2208" t="s">
        <v>1282</v>
      </c>
      <c r="I2208">
        <f>MONTH(Table6[[#This Row],[Loan Date]])</f>
        <v>10</v>
      </c>
      <c r="J2208" t="str">
        <f>_xlfn.XLOOKUP(Table6[[#This Row],[Numeric Month]],$N$5:$N$11,$O$5:$O$11)</f>
        <v>Oct</v>
      </c>
      <c r="K2208" t="str">
        <f>_xlfn.XLOOKUP(Table6[[#This Row],[Loan Date]],$Q$5:$Q$152,$R$5:$R$152)</f>
        <v>Wednesday</v>
      </c>
      <c r="L2208" t="str">
        <f>_xlfn.XLOOKUP(Table6[[#This Row],[Loan Date]],$Q$5:$Q$152,$S$5:$S$152)</f>
        <v>Week 4</v>
      </c>
    </row>
    <row r="2209" spans="1:12" x14ac:dyDescent="0.2">
      <c r="A2209" s="1">
        <v>44853</v>
      </c>
      <c r="B2209" t="s">
        <v>7</v>
      </c>
      <c r="C2209" s="1">
        <v>44860</v>
      </c>
      <c r="D2209" t="s">
        <v>622</v>
      </c>
      <c r="E2209" t="s">
        <v>52</v>
      </c>
      <c r="F2209" t="s">
        <v>51</v>
      </c>
      <c r="G2209" t="s">
        <v>1</v>
      </c>
      <c r="H2209" t="s">
        <v>1282</v>
      </c>
      <c r="I2209">
        <f>MONTH(Table6[[#This Row],[Loan Date]])</f>
        <v>10</v>
      </c>
      <c r="J2209" t="str">
        <f>_xlfn.XLOOKUP(Table6[[#This Row],[Numeric Month]],$N$5:$N$11,$O$5:$O$11)</f>
        <v>Oct</v>
      </c>
      <c r="K2209" t="str">
        <f>_xlfn.XLOOKUP(Table6[[#This Row],[Loan Date]],$Q$5:$Q$152,$R$5:$R$152)</f>
        <v>Wednesday</v>
      </c>
      <c r="L2209" t="str">
        <f>_xlfn.XLOOKUP(Table6[[#This Row],[Loan Date]],$Q$5:$Q$152,$S$5:$S$152)</f>
        <v>Week 4</v>
      </c>
    </row>
    <row r="2210" spans="1:12" x14ac:dyDescent="0.2">
      <c r="A2210" s="1">
        <v>44853</v>
      </c>
      <c r="B2210" t="s">
        <v>5</v>
      </c>
      <c r="C2210" s="1">
        <v>44853</v>
      </c>
      <c r="D2210" t="s">
        <v>30</v>
      </c>
      <c r="E2210" t="s">
        <v>23</v>
      </c>
      <c r="F2210" t="s">
        <v>23</v>
      </c>
      <c r="G2210" t="s">
        <v>20</v>
      </c>
      <c r="H2210" t="s">
        <v>1282</v>
      </c>
      <c r="I2210">
        <f>MONTH(Table6[[#This Row],[Loan Date]])</f>
        <v>10</v>
      </c>
      <c r="J2210" t="str">
        <f>_xlfn.XLOOKUP(Table6[[#This Row],[Numeric Month]],$N$5:$N$11,$O$5:$O$11)</f>
        <v>Oct</v>
      </c>
      <c r="K2210" t="str">
        <f>_xlfn.XLOOKUP(Table6[[#This Row],[Loan Date]],$Q$5:$Q$152,$R$5:$R$152)</f>
        <v>Wednesday</v>
      </c>
      <c r="L2210" t="str">
        <f>_xlfn.XLOOKUP(Table6[[#This Row],[Loan Date]],$Q$5:$Q$152,$S$5:$S$152)</f>
        <v>Week 4</v>
      </c>
    </row>
    <row r="2211" spans="1:12" x14ac:dyDescent="0.2">
      <c r="A2211" s="1">
        <v>44853</v>
      </c>
      <c r="B2211" t="s">
        <v>5</v>
      </c>
      <c r="C2211" s="1">
        <v>44853</v>
      </c>
      <c r="D2211" t="s">
        <v>172</v>
      </c>
      <c r="E2211" t="s">
        <v>21</v>
      </c>
      <c r="F2211" t="s">
        <v>21</v>
      </c>
      <c r="G2211" t="s">
        <v>20</v>
      </c>
      <c r="H2211" t="s">
        <v>1282</v>
      </c>
      <c r="I2211">
        <f>MONTH(Table6[[#This Row],[Loan Date]])</f>
        <v>10</v>
      </c>
      <c r="J2211" t="str">
        <f>_xlfn.XLOOKUP(Table6[[#This Row],[Numeric Month]],$N$5:$N$11,$O$5:$O$11)</f>
        <v>Oct</v>
      </c>
      <c r="K2211" t="str">
        <f>_xlfn.XLOOKUP(Table6[[#This Row],[Loan Date]],$Q$5:$Q$152,$R$5:$R$152)</f>
        <v>Wednesday</v>
      </c>
      <c r="L2211" t="str">
        <f>_xlfn.XLOOKUP(Table6[[#This Row],[Loan Date]],$Q$5:$Q$152,$S$5:$S$152)</f>
        <v>Week 4</v>
      </c>
    </row>
    <row r="2212" spans="1:12" x14ac:dyDescent="0.2">
      <c r="A2212" s="1">
        <v>44853</v>
      </c>
      <c r="B2212" t="s">
        <v>7</v>
      </c>
      <c r="C2212" s="1">
        <v>44860</v>
      </c>
      <c r="D2212" t="s">
        <v>669</v>
      </c>
      <c r="E2212" t="s">
        <v>15</v>
      </c>
      <c r="F2212" t="s">
        <v>14</v>
      </c>
      <c r="G2212" t="s">
        <v>1</v>
      </c>
      <c r="H2212" t="s">
        <v>1282</v>
      </c>
      <c r="I2212">
        <f>MONTH(Table6[[#This Row],[Loan Date]])</f>
        <v>10</v>
      </c>
      <c r="J2212" t="str">
        <f>_xlfn.XLOOKUP(Table6[[#This Row],[Numeric Month]],$N$5:$N$11,$O$5:$O$11)</f>
        <v>Oct</v>
      </c>
      <c r="K2212" t="str">
        <f>_xlfn.XLOOKUP(Table6[[#This Row],[Loan Date]],$Q$5:$Q$152,$R$5:$R$152)</f>
        <v>Wednesday</v>
      </c>
      <c r="L2212" t="str">
        <f>_xlfn.XLOOKUP(Table6[[#This Row],[Loan Date]],$Q$5:$Q$152,$S$5:$S$152)</f>
        <v>Week 4</v>
      </c>
    </row>
    <row r="2213" spans="1:12" x14ac:dyDescent="0.2">
      <c r="A2213" s="1">
        <v>44853</v>
      </c>
      <c r="B2213" t="s">
        <v>7</v>
      </c>
      <c r="C2213" s="1">
        <v>44853</v>
      </c>
      <c r="D2213" t="s">
        <v>177</v>
      </c>
      <c r="E2213" t="s">
        <v>176</v>
      </c>
      <c r="F2213" t="s">
        <v>23</v>
      </c>
      <c r="G2213" t="s">
        <v>20</v>
      </c>
      <c r="H2213" t="s">
        <v>1282</v>
      </c>
      <c r="I2213">
        <f>MONTH(Table6[[#This Row],[Loan Date]])</f>
        <v>10</v>
      </c>
      <c r="J2213" t="str">
        <f>_xlfn.XLOOKUP(Table6[[#This Row],[Numeric Month]],$N$5:$N$11,$O$5:$O$11)</f>
        <v>Oct</v>
      </c>
      <c r="K2213" t="str">
        <f>_xlfn.XLOOKUP(Table6[[#This Row],[Loan Date]],$Q$5:$Q$152,$R$5:$R$152)</f>
        <v>Wednesday</v>
      </c>
      <c r="L2213" t="str">
        <f>_xlfn.XLOOKUP(Table6[[#This Row],[Loan Date]],$Q$5:$Q$152,$S$5:$S$152)</f>
        <v>Week 4</v>
      </c>
    </row>
    <row r="2214" spans="1:12" x14ac:dyDescent="0.2">
      <c r="A2214" s="1">
        <v>44853</v>
      </c>
      <c r="B2214" t="s">
        <v>7</v>
      </c>
      <c r="C2214" s="1">
        <v>44853</v>
      </c>
      <c r="D2214" t="s">
        <v>589</v>
      </c>
      <c r="E2214" t="s">
        <v>21</v>
      </c>
      <c r="F2214" t="s">
        <v>21</v>
      </c>
      <c r="G2214" t="s">
        <v>20</v>
      </c>
      <c r="H2214" t="s">
        <v>1282</v>
      </c>
      <c r="I2214">
        <f>MONTH(Table6[[#This Row],[Loan Date]])</f>
        <v>10</v>
      </c>
      <c r="J2214" t="str">
        <f>_xlfn.XLOOKUP(Table6[[#This Row],[Numeric Month]],$N$5:$N$11,$O$5:$O$11)</f>
        <v>Oct</v>
      </c>
      <c r="K2214" t="str">
        <f>_xlfn.XLOOKUP(Table6[[#This Row],[Loan Date]],$Q$5:$Q$152,$R$5:$R$152)</f>
        <v>Wednesday</v>
      </c>
      <c r="L2214" t="str">
        <f>_xlfn.XLOOKUP(Table6[[#This Row],[Loan Date]],$Q$5:$Q$152,$S$5:$S$152)</f>
        <v>Week 4</v>
      </c>
    </row>
    <row r="2215" spans="1:12" x14ac:dyDescent="0.2">
      <c r="A2215" s="1">
        <v>44853</v>
      </c>
      <c r="B2215" t="s">
        <v>5</v>
      </c>
      <c r="C2215" s="1">
        <v>44853</v>
      </c>
      <c r="D2215" t="s">
        <v>911</v>
      </c>
      <c r="E2215" t="s">
        <v>37</v>
      </c>
      <c r="F2215" t="s">
        <v>37</v>
      </c>
      <c r="G2215" t="s">
        <v>20</v>
      </c>
      <c r="H2215" t="s">
        <v>1282</v>
      </c>
      <c r="I2215">
        <f>MONTH(Table6[[#This Row],[Loan Date]])</f>
        <v>10</v>
      </c>
      <c r="J2215" t="str">
        <f>_xlfn.XLOOKUP(Table6[[#This Row],[Numeric Month]],$N$5:$N$11,$O$5:$O$11)</f>
        <v>Oct</v>
      </c>
      <c r="K2215" t="str">
        <f>_xlfn.XLOOKUP(Table6[[#This Row],[Loan Date]],$Q$5:$Q$152,$R$5:$R$152)</f>
        <v>Wednesday</v>
      </c>
      <c r="L2215" t="str">
        <f>_xlfn.XLOOKUP(Table6[[#This Row],[Loan Date]],$Q$5:$Q$152,$S$5:$S$152)</f>
        <v>Week 4</v>
      </c>
    </row>
    <row r="2216" spans="1:12" x14ac:dyDescent="0.2">
      <c r="A2216" s="1">
        <v>44853</v>
      </c>
      <c r="B2216" t="s">
        <v>7</v>
      </c>
      <c r="C2216" s="1">
        <v>44860</v>
      </c>
      <c r="D2216" t="s">
        <v>724</v>
      </c>
      <c r="E2216" t="s">
        <v>52</v>
      </c>
      <c r="F2216" t="s">
        <v>51</v>
      </c>
      <c r="G2216" t="s">
        <v>1</v>
      </c>
      <c r="H2216" t="s">
        <v>1282</v>
      </c>
      <c r="I2216">
        <f>MONTH(Table6[[#This Row],[Loan Date]])</f>
        <v>10</v>
      </c>
      <c r="J2216" t="str">
        <f>_xlfn.XLOOKUP(Table6[[#This Row],[Numeric Month]],$N$5:$N$11,$O$5:$O$11)</f>
        <v>Oct</v>
      </c>
      <c r="K2216" t="str">
        <f>_xlfn.XLOOKUP(Table6[[#This Row],[Loan Date]],$Q$5:$Q$152,$R$5:$R$152)</f>
        <v>Wednesday</v>
      </c>
      <c r="L2216" t="str">
        <f>_xlfn.XLOOKUP(Table6[[#This Row],[Loan Date]],$Q$5:$Q$152,$S$5:$S$152)</f>
        <v>Week 4</v>
      </c>
    </row>
    <row r="2217" spans="1:12" x14ac:dyDescent="0.2">
      <c r="A2217" s="1">
        <v>44853</v>
      </c>
      <c r="B2217" t="s">
        <v>7</v>
      </c>
      <c r="C2217" s="1">
        <v>44867</v>
      </c>
      <c r="D2217" t="s">
        <v>702</v>
      </c>
      <c r="E2217" t="s">
        <v>3</v>
      </c>
      <c r="F2217" t="s">
        <v>2</v>
      </c>
      <c r="G2217" t="s">
        <v>1</v>
      </c>
      <c r="H2217" t="s">
        <v>1282</v>
      </c>
      <c r="I2217">
        <f>MONTH(Table6[[#This Row],[Loan Date]])</f>
        <v>10</v>
      </c>
      <c r="J2217" t="str">
        <f>_xlfn.XLOOKUP(Table6[[#This Row],[Numeric Month]],$N$5:$N$11,$O$5:$O$11)</f>
        <v>Oct</v>
      </c>
      <c r="K2217" t="str">
        <f>_xlfn.XLOOKUP(Table6[[#This Row],[Loan Date]],$Q$5:$Q$152,$R$5:$R$152)</f>
        <v>Wednesday</v>
      </c>
      <c r="L2217" t="str">
        <f>_xlfn.XLOOKUP(Table6[[#This Row],[Loan Date]],$Q$5:$Q$152,$S$5:$S$152)</f>
        <v>Week 4</v>
      </c>
    </row>
    <row r="2218" spans="1:12" x14ac:dyDescent="0.2">
      <c r="A2218" s="1">
        <v>44853</v>
      </c>
      <c r="B2218" t="s">
        <v>7</v>
      </c>
      <c r="C2218" s="1">
        <v>44853</v>
      </c>
      <c r="D2218" t="s">
        <v>592</v>
      </c>
      <c r="E2218" t="s">
        <v>23</v>
      </c>
      <c r="F2218" t="s">
        <v>23</v>
      </c>
      <c r="G2218" t="s">
        <v>20</v>
      </c>
      <c r="H2218" t="s">
        <v>1282</v>
      </c>
      <c r="I2218">
        <f>MONTH(Table6[[#This Row],[Loan Date]])</f>
        <v>10</v>
      </c>
      <c r="J2218" t="str">
        <f>_xlfn.XLOOKUP(Table6[[#This Row],[Numeric Month]],$N$5:$N$11,$O$5:$O$11)</f>
        <v>Oct</v>
      </c>
      <c r="K2218" t="str">
        <f>_xlfn.XLOOKUP(Table6[[#This Row],[Loan Date]],$Q$5:$Q$152,$R$5:$R$152)</f>
        <v>Wednesday</v>
      </c>
      <c r="L2218" t="str">
        <f>_xlfn.XLOOKUP(Table6[[#This Row],[Loan Date]],$Q$5:$Q$152,$S$5:$S$152)</f>
        <v>Week 4</v>
      </c>
    </row>
    <row r="2219" spans="1:12" x14ac:dyDescent="0.2">
      <c r="A2219" s="1">
        <v>44853</v>
      </c>
      <c r="B2219" t="s">
        <v>7</v>
      </c>
      <c r="C2219" s="1">
        <v>44853</v>
      </c>
      <c r="D2219" t="s">
        <v>312</v>
      </c>
      <c r="E2219" t="s">
        <v>23</v>
      </c>
      <c r="F2219" t="s">
        <v>23</v>
      </c>
      <c r="G2219" t="s">
        <v>20</v>
      </c>
      <c r="H2219" t="s">
        <v>1282</v>
      </c>
      <c r="I2219">
        <f>MONTH(Table6[[#This Row],[Loan Date]])</f>
        <v>10</v>
      </c>
      <c r="J2219" t="str">
        <f>_xlfn.XLOOKUP(Table6[[#This Row],[Numeric Month]],$N$5:$N$11,$O$5:$O$11)</f>
        <v>Oct</v>
      </c>
      <c r="K2219" t="str">
        <f>_xlfn.XLOOKUP(Table6[[#This Row],[Loan Date]],$Q$5:$Q$152,$R$5:$R$152)</f>
        <v>Wednesday</v>
      </c>
      <c r="L2219" t="str">
        <f>_xlfn.XLOOKUP(Table6[[#This Row],[Loan Date]],$Q$5:$Q$152,$S$5:$S$152)</f>
        <v>Week 4</v>
      </c>
    </row>
    <row r="2220" spans="1:12" x14ac:dyDescent="0.2">
      <c r="A2220" s="1">
        <v>44853</v>
      </c>
      <c r="B2220" t="s">
        <v>5</v>
      </c>
      <c r="C2220" s="1">
        <v>44853</v>
      </c>
      <c r="D2220" t="s">
        <v>124</v>
      </c>
      <c r="E2220" t="s">
        <v>12</v>
      </c>
      <c r="F2220" t="s">
        <v>12</v>
      </c>
      <c r="G2220" t="s">
        <v>11</v>
      </c>
      <c r="H2220" t="s">
        <v>1282</v>
      </c>
      <c r="I2220">
        <f>MONTH(Table6[[#This Row],[Loan Date]])</f>
        <v>10</v>
      </c>
      <c r="J2220" t="str">
        <f>_xlfn.XLOOKUP(Table6[[#This Row],[Numeric Month]],$N$5:$N$11,$O$5:$O$11)</f>
        <v>Oct</v>
      </c>
      <c r="K2220" t="str">
        <f>_xlfn.XLOOKUP(Table6[[#This Row],[Loan Date]],$Q$5:$Q$152,$R$5:$R$152)</f>
        <v>Wednesday</v>
      </c>
      <c r="L2220" t="str">
        <f>_xlfn.XLOOKUP(Table6[[#This Row],[Loan Date]],$Q$5:$Q$152,$S$5:$S$152)</f>
        <v>Week 4</v>
      </c>
    </row>
    <row r="2221" spans="1:12" x14ac:dyDescent="0.2">
      <c r="A2221" s="1">
        <v>44853</v>
      </c>
      <c r="B2221" t="s">
        <v>5</v>
      </c>
      <c r="C2221" s="1">
        <v>44860</v>
      </c>
      <c r="D2221" t="s">
        <v>249</v>
      </c>
      <c r="E2221" t="s">
        <v>52</v>
      </c>
      <c r="F2221" t="s">
        <v>51</v>
      </c>
      <c r="G2221" t="s">
        <v>1</v>
      </c>
      <c r="H2221" t="s">
        <v>1282</v>
      </c>
      <c r="I2221">
        <f>MONTH(Table6[[#This Row],[Loan Date]])</f>
        <v>10</v>
      </c>
      <c r="J2221" t="str">
        <f>_xlfn.XLOOKUP(Table6[[#This Row],[Numeric Month]],$N$5:$N$11,$O$5:$O$11)</f>
        <v>Oct</v>
      </c>
      <c r="K2221" t="str">
        <f>_xlfn.XLOOKUP(Table6[[#This Row],[Loan Date]],$Q$5:$Q$152,$R$5:$R$152)</f>
        <v>Wednesday</v>
      </c>
      <c r="L2221" t="str">
        <f>_xlfn.XLOOKUP(Table6[[#This Row],[Loan Date]],$Q$5:$Q$152,$S$5:$S$152)</f>
        <v>Week 4</v>
      </c>
    </row>
    <row r="2222" spans="1:12" x14ac:dyDescent="0.2">
      <c r="A2222" s="1">
        <v>44853</v>
      </c>
      <c r="B2222" t="s">
        <v>7</v>
      </c>
      <c r="C2222" s="1">
        <v>44853</v>
      </c>
      <c r="D2222" t="s">
        <v>290</v>
      </c>
      <c r="E2222" t="s">
        <v>44</v>
      </c>
      <c r="F2222" t="s">
        <v>44</v>
      </c>
      <c r="G2222" t="s">
        <v>39</v>
      </c>
      <c r="H2222" t="s">
        <v>1282</v>
      </c>
      <c r="I2222">
        <f>MONTH(Table6[[#This Row],[Loan Date]])</f>
        <v>10</v>
      </c>
      <c r="J2222" t="str">
        <f>_xlfn.XLOOKUP(Table6[[#This Row],[Numeric Month]],$N$5:$N$11,$O$5:$O$11)</f>
        <v>Oct</v>
      </c>
      <c r="K2222" t="str">
        <f>_xlfn.XLOOKUP(Table6[[#This Row],[Loan Date]],$Q$5:$Q$152,$R$5:$R$152)</f>
        <v>Wednesday</v>
      </c>
      <c r="L2222" t="str">
        <f>_xlfn.XLOOKUP(Table6[[#This Row],[Loan Date]],$Q$5:$Q$152,$S$5:$S$152)</f>
        <v>Week 4</v>
      </c>
    </row>
    <row r="2223" spans="1:12" x14ac:dyDescent="0.2">
      <c r="A2223" s="1">
        <v>44853</v>
      </c>
      <c r="B2223" t="s">
        <v>5</v>
      </c>
      <c r="C2223" s="1">
        <v>44853</v>
      </c>
      <c r="D2223" t="s">
        <v>911</v>
      </c>
      <c r="E2223" t="s">
        <v>37</v>
      </c>
      <c r="F2223" t="s">
        <v>37</v>
      </c>
      <c r="G2223" t="s">
        <v>20</v>
      </c>
      <c r="H2223" t="s">
        <v>1282</v>
      </c>
      <c r="I2223">
        <f>MONTH(Table6[[#This Row],[Loan Date]])</f>
        <v>10</v>
      </c>
      <c r="J2223" t="str">
        <f>_xlfn.XLOOKUP(Table6[[#This Row],[Numeric Month]],$N$5:$N$11,$O$5:$O$11)</f>
        <v>Oct</v>
      </c>
      <c r="K2223" t="str">
        <f>_xlfn.XLOOKUP(Table6[[#This Row],[Loan Date]],$Q$5:$Q$152,$R$5:$R$152)</f>
        <v>Wednesday</v>
      </c>
      <c r="L2223" t="str">
        <f>_xlfn.XLOOKUP(Table6[[#This Row],[Loan Date]],$Q$5:$Q$152,$S$5:$S$152)</f>
        <v>Week 4</v>
      </c>
    </row>
    <row r="2224" spans="1:12" x14ac:dyDescent="0.2">
      <c r="A2224" s="1">
        <v>44853</v>
      </c>
      <c r="B2224" t="s">
        <v>5</v>
      </c>
      <c r="C2224" s="1">
        <v>44853</v>
      </c>
      <c r="D2224" t="s">
        <v>227</v>
      </c>
      <c r="E2224" t="s">
        <v>49</v>
      </c>
      <c r="F2224" t="s">
        <v>49</v>
      </c>
      <c r="G2224" t="s">
        <v>20</v>
      </c>
      <c r="H2224" t="s">
        <v>1282</v>
      </c>
      <c r="I2224">
        <f>MONTH(Table6[[#This Row],[Loan Date]])</f>
        <v>10</v>
      </c>
      <c r="J2224" t="str">
        <f>_xlfn.XLOOKUP(Table6[[#This Row],[Numeric Month]],$N$5:$N$11,$O$5:$O$11)</f>
        <v>Oct</v>
      </c>
      <c r="K2224" t="str">
        <f>_xlfn.XLOOKUP(Table6[[#This Row],[Loan Date]],$Q$5:$Q$152,$R$5:$R$152)</f>
        <v>Wednesday</v>
      </c>
      <c r="L2224" t="str">
        <f>_xlfn.XLOOKUP(Table6[[#This Row],[Loan Date]],$Q$5:$Q$152,$S$5:$S$152)</f>
        <v>Week 4</v>
      </c>
    </row>
    <row r="2225" spans="1:12" x14ac:dyDescent="0.2">
      <c r="A2225" s="1">
        <v>44853</v>
      </c>
      <c r="B2225" t="s">
        <v>5</v>
      </c>
      <c r="C2225" s="1">
        <v>44853</v>
      </c>
      <c r="D2225" t="s">
        <v>127</v>
      </c>
      <c r="E2225" t="s">
        <v>21</v>
      </c>
      <c r="F2225" t="s">
        <v>21</v>
      </c>
      <c r="G2225" t="s">
        <v>20</v>
      </c>
      <c r="H2225" t="s">
        <v>1282</v>
      </c>
      <c r="I2225">
        <f>MONTH(Table6[[#This Row],[Loan Date]])</f>
        <v>10</v>
      </c>
      <c r="J2225" t="str">
        <f>_xlfn.XLOOKUP(Table6[[#This Row],[Numeric Month]],$N$5:$N$11,$O$5:$O$11)</f>
        <v>Oct</v>
      </c>
      <c r="K2225" t="str">
        <f>_xlfn.XLOOKUP(Table6[[#This Row],[Loan Date]],$Q$5:$Q$152,$R$5:$R$152)</f>
        <v>Wednesday</v>
      </c>
      <c r="L2225" t="str">
        <f>_xlfn.XLOOKUP(Table6[[#This Row],[Loan Date]],$Q$5:$Q$152,$S$5:$S$152)</f>
        <v>Week 4</v>
      </c>
    </row>
    <row r="2226" spans="1:12" x14ac:dyDescent="0.2">
      <c r="A2226" s="1">
        <v>44853</v>
      </c>
      <c r="B2226" t="s">
        <v>5</v>
      </c>
      <c r="C2226" s="1">
        <v>44853</v>
      </c>
      <c r="D2226" t="s">
        <v>258</v>
      </c>
      <c r="E2226" t="s">
        <v>21</v>
      </c>
      <c r="F2226" t="s">
        <v>21</v>
      </c>
      <c r="G2226" t="s">
        <v>20</v>
      </c>
      <c r="H2226" t="s">
        <v>1282</v>
      </c>
      <c r="I2226">
        <f>MONTH(Table6[[#This Row],[Loan Date]])</f>
        <v>10</v>
      </c>
      <c r="J2226" t="str">
        <f>_xlfn.XLOOKUP(Table6[[#This Row],[Numeric Month]],$N$5:$N$11,$O$5:$O$11)</f>
        <v>Oct</v>
      </c>
      <c r="K2226" t="str">
        <f>_xlfn.XLOOKUP(Table6[[#This Row],[Loan Date]],$Q$5:$Q$152,$R$5:$R$152)</f>
        <v>Wednesday</v>
      </c>
      <c r="L2226" t="str">
        <f>_xlfn.XLOOKUP(Table6[[#This Row],[Loan Date]],$Q$5:$Q$152,$S$5:$S$152)</f>
        <v>Week 4</v>
      </c>
    </row>
    <row r="2227" spans="1:12" x14ac:dyDescent="0.2">
      <c r="A2227" s="1">
        <v>44853</v>
      </c>
      <c r="B2227" t="s">
        <v>5</v>
      </c>
      <c r="C2227" s="1">
        <v>44860</v>
      </c>
      <c r="D2227" t="s">
        <v>281</v>
      </c>
      <c r="E2227" t="s">
        <v>52</v>
      </c>
      <c r="F2227" t="s">
        <v>51</v>
      </c>
      <c r="G2227" t="s">
        <v>1</v>
      </c>
      <c r="H2227" t="s">
        <v>1282</v>
      </c>
      <c r="I2227">
        <f>MONTH(Table6[[#This Row],[Loan Date]])</f>
        <v>10</v>
      </c>
      <c r="J2227" t="str">
        <f>_xlfn.XLOOKUP(Table6[[#This Row],[Numeric Month]],$N$5:$N$11,$O$5:$O$11)</f>
        <v>Oct</v>
      </c>
      <c r="K2227" t="str">
        <f>_xlfn.XLOOKUP(Table6[[#This Row],[Loan Date]],$Q$5:$Q$152,$R$5:$R$152)</f>
        <v>Wednesday</v>
      </c>
      <c r="L2227" t="str">
        <f>_xlfn.XLOOKUP(Table6[[#This Row],[Loan Date]],$Q$5:$Q$152,$S$5:$S$152)</f>
        <v>Week 4</v>
      </c>
    </row>
    <row r="2228" spans="1:12" x14ac:dyDescent="0.2">
      <c r="A2228" s="1">
        <v>44853</v>
      </c>
      <c r="B2228" t="s">
        <v>5</v>
      </c>
      <c r="C2228" s="1">
        <v>44860</v>
      </c>
      <c r="D2228" t="s">
        <v>802</v>
      </c>
      <c r="E2228" t="s">
        <v>52</v>
      </c>
      <c r="F2228" t="s">
        <v>51</v>
      </c>
      <c r="G2228" t="s">
        <v>1</v>
      </c>
      <c r="H2228" t="s">
        <v>1282</v>
      </c>
      <c r="I2228">
        <f>MONTH(Table6[[#This Row],[Loan Date]])</f>
        <v>10</v>
      </c>
      <c r="J2228" t="str">
        <f>_xlfn.XLOOKUP(Table6[[#This Row],[Numeric Month]],$N$5:$N$11,$O$5:$O$11)</f>
        <v>Oct</v>
      </c>
      <c r="K2228" t="str">
        <f>_xlfn.XLOOKUP(Table6[[#This Row],[Loan Date]],$Q$5:$Q$152,$R$5:$R$152)</f>
        <v>Wednesday</v>
      </c>
      <c r="L2228" t="str">
        <f>_xlfn.XLOOKUP(Table6[[#This Row],[Loan Date]],$Q$5:$Q$152,$S$5:$S$152)</f>
        <v>Week 4</v>
      </c>
    </row>
    <row r="2229" spans="1:12" x14ac:dyDescent="0.2">
      <c r="A2229" s="1">
        <v>44853</v>
      </c>
      <c r="B2229" t="s">
        <v>7</v>
      </c>
      <c r="C2229" s="1">
        <v>44862</v>
      </c>
      <c r="D2229" t="s">
        <v>1436</v>
      </c>
      <c r="E2229" t="s">
        <v>52</v>
      </c>
      <c r="F2229" t="s">
        <v>51</v>
      </c>
      <c r="G2229" t="s">
        <v>1</v>
      </c>
      <c r="H2229" t="s">
        <v>1282</v>
      </c>
      <c r="I2229">
        <f>MONTH(Table6[[#This Row],[Loan Date]])</f>
        <v>10</v>
      </c>
      <c r="J2229" t="str">
        <f>_xlfn.XLOOKUP(Table6[[#This Row],[Numeric Month]],$N$5:$N$11,$O$5:$O$11)</f>
        <v>Oct</v>
      </c>
      <c r="K2229" t="str">
        <f>_xlfn.XLOOKUP(Table6[[#This Row],[Loan Date]],$Q$5:$Q$152,$R$5:$R$152)</f>
        <v>Wednesday</v>
      </c>
      <c r="L2229" t="str">
        <f>_xlfn.XLOOKUP(Table6[[#This Row],[Loan Date]],$Q$5:$Q$152,$S$5:$S$152)</f>
        <v>Week 4</v>
      </c>
    </row>
    <row r="2230" spans="1:12" x14ac:dyDescent="0.2">
      <c r="A2230" s="1">
        <v>44853</v>
      </c>
      <c r="B2230" t="s">
        <v>7</v>
      </c>
      <c r="C2230" s="1">
        <v>44853</v>
      </c>
      <c r="D2230" t="s">
        <v>1448</v>
      </c>
      <c r="E2230" t="s">
        <v>23</v>
      </c>
      <c r="F2230" t="s">
        <v>23</v>
      </c>
      <c r="G2230" t="s">
        <v>20</v>
      </c>
      <c r="H2230" t="s">
        <v>1282</v>
      </c>
      <c r="I2230">
        <f>MONTH(Table6[[#This Row],[Loan Date]])</f>
        <v>10</v>
      </c>
      <c r="J2230" t="str">
        <f>_xlfn.XLOOKUP(Table6[[#This Row],[Numeric Month]],$N$5:$N$11,$O$5:$O$11)</f>
        <v>Oct</v>
      </c>
      <c r="K2230" t="str">
        <f>_xlfn.XLOOKUP(Table6[[#This Row],[Loan Date]],$Q$5:$Q$152,$R$5:$R$152)</f>
        <v>Wednesday</v>
      </c>
      <c r="L2230" t="str">
        <f>_xlfn.XLOOKUP(Table6[[#This Row],[Loan Date]],$Q$5:$Q$152,$S$5:$S$152)</f>
        <v>Week 4</v>
      </c>
    </row>
    <row r="2231" spans="1:12" x14ac:dyDescent="0.2">
      <c r="A2231" s="1">
        <v>44853</v>
      </c>
      <c r="B2231" t="s">
        <v>7</v>
      </c>
      <c r="C2231" s="1">
        <v>44853</v>
      </c>
      <c r="D2231" t="s">
        <v>115</v>
      </c>
      <c r="E2231" t="s">
        <v>23</v>
      </c>
      <c r="F2231" t="s">
        <v>23</v>
      </c>
      <c r="G2231" t="s">
        <v>20</v>
      </c>
      <c r="H2231" t="s">
        <v>1282</v>
      </c>
      <c r="I2231">
        <f>MONTH(Table6[[#This Row],[Loan Date]])</f>
        <v>10</v>
      </c>
      <c r="J2231" t="str">
        <f>_xlfn.XLOOKUP(Table6[[#This Row],[Numeric Month]],$N$5:$N$11,$O$5:$O$11)</f>
        <v>Oct</v>
      </c>
      <c r="K2231" t="str">
        <f>_xlfn.XLOOKUP(Table6[[#This Row],[Loan Date]],$Q$5:$Q$152,$R$5:$R$152)</f>
        <v>Wednesday</v>
      </c>
      <c r="L2231" t="str">
        <f>_xlfn.XLOOKUP(Table6[[#This Row],[Loan Date]],$Q$5:$Q$152,$S$5:$S$152)</f>
        <v>Week 4</v>
      </c>
    </row>
    <row r="2232" spans="1:12" x14ac:dyDescent="0.2">
      <c r="A2232" s="1">
        <v>44853</v>
      </c>
      <c r="B2232" t="s">
        <v>5</v>
      </c>
      <c r="C2232" s="1">
        <v>44853</v>
      </c>
      <c r="D2232" t="s">
        <v>1318</v>
      </c>
      <c r="E2232" t="s">
        <v>9</v>
      </c>
      <c r="F2232" t="s">
        <v>8</v>
      </c>
      <c r="G2232" t="s">
        <v>1</v>
      </c>
      <c r="H2232" t="s">
        <v>1282</v>
      </c>
      <c r="I2232">
        <f>MONTH(Table6[[#This Row],[Loan Date]])</f>
        <v>10</v>
      </c>
      <c r="J2232" t="str">
        <f>_xlfn.XLOOKUP(Table6[[#This Row],[Numeric Month]],$N$5:$N$11,$O$5:$O$11)</f>
        <v>Oct</v>
      </c>
      <c r="K2232" t="str">
        <f>_xlfn.XLOOKUP(Table6[[#This Row],[Loan Date]],$Q$5:$Q$152,$R$5:$R$152)</f>
        <v>Wednesday</v>
      </c>
      <c r="L2232" t="str">
        <f>_xlfn.XLOOKUP(Table6[[#This Row],[Loan Date]],$Q$5:$Q$152,$S$5:$S$152)</f>
        <v>Week 4</v>
      </c>
    </row>
    <row r="2233" spans="1:12" x14ac:dyDescent="0.2">
      <c r="A2233" s="1">
        <v>44853</v>
      </c>
      <c r="B2233" t="s">
        <v>5</v>
      </c>
      <c r="C2233" s="1">
        <v>44860</v>
      </c>
      <c r="D2233" t="s">
        <v>46</v>
      </c>
      <c r="E2233" t="s">
        <v>9</v>
      </c>
      <c r="F2233" t="s">
        <v>8</v>
      </c>
      <c r="G2233" t="s">
        <v>1</v>
      </c>
      <c r="H2233" t="s">
        <v>1282</v>
      </c>
      <c r="I2233">
        <f>MONTH(Table6[[#This Row],[Loan Date]])</f>
        <v>10</v>
      </c>
      <c r="J2233" t="str">
        <f>_xlfn.XLOOKUP(Table6[[#This Row],[Numeric Month]],$N$5:$N$11,$O$5:$O$11)</f>
        <v>Oct</v>
      </c>
      <c r="K2233" t="str">
        <f>_xlfn.XLOOKUP(Table6[[#This Row],[Loan Date]],$Q$5:$Q$152,$R$5:$R$152)</f>
        <v>Wednesday</v>
      </c>
      <c r="L2233" t="str">
        <f>_xlfn.XLOOKUP(Table6[[#This Row],[Loan Date]],$Q$5:$Q$152,$S$5:$S$152)</f>
        <v>Week 4</v>
      </c>
    </row>
    <row r="2234" spans="1:12" x14ac:dyDescent="0.2">
      <c r="A2234" s="1">
        <v>44853</v>
      </c>
      <c r="B2234" t="s">
        <v>7</v>
      </c>
      <c r="C2234" s="1">
        <v>44867</v>
      </c>
      <c r="D2234" t="s">
        <v>478</v>
      </c>
      <c r="E2234" t="s">
        <v>9</v>
      </c>
      <c r="F2234" t="s">
        <v>8</v>
      </c>
      <c r="G2234" t="s">
        <v>1</v>
      </c>
      <c r="H2234" t="s">
        <v>1282</v>
      </c>
      <c r="I2234">
        <f>MONTH(Table6[[#This Row],[Loan Date]])</f>
        <v>10</v>
      </c>
      <c r="J2234" t="str">
        <f>_xlfn.XLOOKUP(Table6[[#This Row],[Numeric Month]],$N$5:$N$11,$O$5:$O$11)</f>
        <v>Oct</v>
      </c>
      <c r="K2234" t="str">
        <f>_xlfn.XLOOKUP(Table6[[#This Row],[Loan Date]],$Q$5:$Q$152,$R$5:$R$152)</f>
        <v>Wednesday</v>
      </c>
      <c r="L2234" t="str">
        <f>_xlfn.XLOOKUP(Table6[[#This Row],[Loan Date]],$Q$5:$Q$152,$S$5:$S$152)</f>
        <v>Week 4</v>
      </c>
    </row>
    <row r="2235" spans="1:12" x14ac:dyDescent="0.2">
      <c r="A2235" s="1">
        <v>44853</v>
      </c>
      <c r="B2235" t="s">
        <v>5</v>
      </c>
      <c r="C2235" s="1">
        <v>44860</v>
      </c>
      <c r="D2235" t="s">
        <v>1022</v>
      </c>
      <c r="E2235" t="s">
        <v>52</v>
      </c>
      <c r="F2235" t="s">
        <v>51</v>
      </c>
      <c r="G2235" t="s">
        <v>1</v>
      </c>
      <c r="H2235" t="s">
        <v>1282</v>
      </c>
      <c r="I2235">
        <f>MONTH(Table6[[#This Row],[Loan Date]])</f>
        <v>10</v>
      </c>
      <c r="J2235" t="str">
        <f>_xlfn.XLOOKUP(Table6[[#This Row],[Numeric Month]],$N$5:$N$11,$O$5:$O$11)</f>
        <v>Oct</v>
      </c>
      <c r="K2235" t="str">
        <f>_xlfn.XLOOKUP(Table6[[#This Row],[Loan Date]],$Q$5:$Q$152,$R$5:$R$152)</f>
        <v>Wednesday</v>
      </c>
      <c r="L2235" t="str">
        <f>_xlfn.XLOOKUP(Table6[[#This Row],[Loan Date]],$Q$5:$Q$152,$S$5:$S$152)</f>
        <v>Week 4</v>
      </c>
    </row>
    <row r="2236" spans="1:12" x14ac:dyDescent="0.2">
      <c r="A2236" s="1">
        <v>44853</v>
      </c>
      <c r="B2236" t="s">
        <v>7</v>
      </c>
      <c r="C2236" s="1">
        <v>44853</v>
      </c>
      <c r="D2236" t="s">
        <v>969</v>
      </c>
      <c r="E2236" t="s">
        <v>37</v>
      </c>
      <c r="F2236" t="s">
        <v>37</v>
      </c>
      <c r="G2236" t="s">
        <v>20</v>
      </c>
      <c r="H2236" t="s">
        <v>1282</v>
      </c>
      <c r="I2236">
        <f>MONTH(Table6[[#This Row],[Loan Date]])</f>
        <v>10</v>
      </c>
      <c r="J2236" t="str">
        <f>_xlfn.XLOOKUP(Table6[[#This Row],[Numeric Month]],$N$5:$N$11,$O$5:$O$11)</f>
        <v>Oct</v>
      </c>
      <c r="K2236" t="str">
        <f>_xlfn.XLOOKUP(Table6[[#This Row],[Loan Date]],$Q$5:$Q$152,$R$5:$R$152)</f>
        <v>Wednesday</v>
      </c>
      <c r="L2236" t="str">
        <f>_xlfn.XLOOKUP(Table6[[#This Row],[Loan Date]],$Q$5:$Q$152,$S$5:$S$152)</f>
        <v>Week 4</v>
      </c>
    </row>
    <row r="2237" spans="1:12" x14ac:dyDescent="0.2">
      <c r="A2237" s="1">
        <v>44853</v>
      </c>
      <c r="B2237" t="s">
        <v>7</v>
      </c>
      <c r="C2237" s="1">
        <v>44853</v>
      </c>
      <c r="D2237" t="s">
        <v>64</v>
      </c>
      <c r="E2237" t="s">
        <v>23</v>
      </c>
      <c r="F2237" t="s">
        <v>23</v>
      </c>
      <c r="G2237" t="s">
        <v>20</v>
      </c>
      <c r="H2237" t="s">
        <v>1282</v>
      </c>
      <c r="I2237">
        <f>MONTH(Table6[[#This Row],[Loan Date]])</f>
        <v>10</v>
      </c>
      <c r="J2237" t="str">
        <f>_xlfn.XLOOKUP(Table6[[#This Row],[Numeric Month]],$N$5:$N$11,$O$5:$O$11)</f>
        <v>Oct</v>
      </c>
      <c r="K2237" t="str">
        <f>_xlfn.XLOOKUP(Table6[[#This Row],[Loan Date]],$Q$5:$Q$152,$R$5:$R$152)</f>
        <v>Wednesday</v>
      </c>
      <c r="L2237" t="str">
        <f>_xlfn.XLOOKUP(Table6[[#This Row],[Loan Date]],$Q$5:$Q$152,$S$5:$S$152)</f>
        <v>Week 4</v>
      </c>
    </row>
    <row r="2238" spans="1:12" x14ac:dyDescent="0.2">
      <c r="A2238" s="1">
        <v>44853</v>
      </c>
      <c r="B2238" t="s">
        <v>7</v>
      </c>
      <c r="C2238" s="1">
        <v>44853</v>
      </c>
      <c r="D2238" t="s">
        <v>792</v>
      </c>
      <c r="E2238" t="s">
        <v>162</v>
      </c>
      <c r="F2238" t="s">
        <v>162</v>
      </c>
      <c r="G2238" t="s">
        <v>11</v>
      </c>
      <c r="H2238" t="s">
        <v>1282</v>
      </c>
      <c r="I2238">
        <f>MONTH(Table6[[#This Row],[Loan Date]])</f>
        <v>10</v>
      </c>
      <c r="J2238" t="str">
        <f>_xlfn.XLOOKUP(Table6[[#This Row],[Numeric Month]],$N$5:$N$11,$O$5:$O$11)</f>
        <v>Oct</v>
      </c>
      <c r="K2238" t="str">
        <f>_xlfn.XLOOKUP(Table6[[#This Row],[Loan Date]],$Q$5:$Q$152,$R$5:$R$152)</f>
        <v>Wednesday</v>
      </c>
      <c r="L2238" t="str">
        <f>_xlfn.XLOOKUP(Table6[[#This Row],[Loan Date]],$Q$5:$Q$152,$S$5:$S$152)</f>
        <v>Week 4</v>
      </c>
    </row>
    <row r="2239" spans="1:12" x14ac:dyDescent="0.2">
      <c r="A2239" s="1">
        <v>44853</v>
      </c>
      <c r="B2239" t="s">
        <v>7</v>
      </c>
      <c r="C2239" s="1">
        <v>44853</v>
      </c>
      <c r="D2239" t="s">
        <v>116</v>
      </c>
      <c r="E2239" t="s">
        <v>23</v>
      </c>
      <c r="F2239" t="s">
        <v>23</v>
      </c>
      <c r="G2239" t="s">
        <v>20</v>
      </c>
      <c r="H2239" t="s">
        <v>1282</v>
      </c>
      <c r="I2239">
        <f>MONTH(Table6[[#This Row],[Loan Date]])</f>
        <v>10</v>
      </c>
      <c r="J2239" t="str">
        <f>_xlfn.XLOOKUP(Table6[[#This Row],[Numeric Month]],$N$5:$N$11,$O$5:$O$11)</f>
        <v>Oct</v>
      </c>
      <c r="K2239" t="str">
        <f>_xlfn.XLOOKUP(Table6[[#This Row],[Loan Date]],$Q$5:$Q$152,$R$5:$R$152)</f>
        <v>Wednesday</v>
      </c>
      <c r="L2239" t="str">
        <f>_xlfn.XLOOKUP(Table6[[#This Row],[Loan Date]],$Q$5:$Q$152,$S$5:$S$152)</f>
        <v>Week 4</v>
      </c>
    </row>
    <row r="2240" spans="1:12" x14ac:dyDescent="0.2">
      <c r="A2240" s="1">
        <v>44853</v>
      </c>
      <c r="B2240" t="s">
        <v>7</v>
      </c>
      <c r="C2240" s="1">
        <v>44853</v>
      </c>
      <c r="D2240" t="s">
        <v>251</v>
      </c>
      <c r="E2240" t="s">
        <v>21</v>
      </c>
      <c r="F2240" t="s">
        <v>21</v>
      </c>
      <c r="G2240" t="s">
        <v>20</v>
      </c>
      <c r="H2240" t="s">
        <v>1282</v>
      </c>
      <c r="I2240">
        <f>MONTH(Table6[[#This Row],[Loan Date]])</f>
        <v>10</v>
      </c>
      <c r="J2240" t="str">
        <f>_xlfn.XLOOKUP(Table6[[#This Row],[Numeric Month]],$N$5:$N$11,$O$5:$O$11)</f>
        <v>Oct</v>
      </c>
      <c r="K2240" t="str">
        <f>_xlfn.XLOOKUP(Table6[[#This Row],[Loan Date]],$Q$5:$Q$152,$R$5:$R$152)</f>
        <v>Wednesday</v>
      </c>
      <c r="L2240" t="str">
        <f>_xlfn.XLOOKUP(Table6[[#This Row],[Loan Date]],$Q$5:$Q$152,$S$5:$S$152)</f>
        <v>Week 4</v>
      </c>
    </row>
    <row r="2241" spans="1:12" x14ac:dyDescent="0.2">
      <c r="A2241" s="1">
        <v>44853</v>
      </c>
      <c r="B2241" t="s">
        <v>7</v>
      </c>
      <c r="C2241" s="1">
        <v>44860</v>
      </c>
      <c r="D2241" t="s">
        <v>1320</v>
      </c>
      <c r="E2241" t="s">
        <v>52</v>
      </c>
      <c r="F2241" t="s">
        <v>51</v>
      </c>
      <c r="G2241" t="s">
        <v>1</v>
      </c>
      <c r="H2241" t="s">
        <v>1282</v>
      </c>
      <c r="I2241">
        <f>MONTH(Table6[[#This Row],[Loan Date]])</f>
        <v>10</v>
      </c>
      <c r="J2241" t="str">
        <f>_xlfn.XLOOKUP(Table6[[#This Row],[Numeric Month]],$N$5:$N$11,$O$5:$O$11)</f>
        <v>Oct</v>
      </c>
      <c r="K2241" t="str">
        <f>_xlfn.XLOOKUP(Table6[[#This Row],[Loan Date]],$Q$5:$Q$152,$R$5:$R$152)</f>
        <v>Wednesday</v>
      </c>
      <c r="L2241" t="str">
        <f>_xlfn.XLOOKUP(Table6[[#This Row],[Loan Date]],$Q$5:$Q$152,$S$5:$S$152)</f>
        <v>Week 4</v>
      </c>
    </row>
    <row r="2242" spans="1:12" x14ac:dyDescent="0.2">
      <c r="A2242" s="1">
        <v>44853</v>
      </c>
      <c r="B2242" t="s">
        <v>107</v>
      </c>
      <c r="C2242" s="1">
        <v>44860</v>
      </c>
      <c r="D2242" t="s">
        <v>276</v>
      </c>
      <c r="E2242" t="s">
        <v>52</v>
      </c>
      <c r="F2242" t="s">
        <v>51</v>
      </c>
      <c r="G2242" t="s">
        <v>1</v>
      </c>
      <c r="H2242" t="s">
        <v>1282</v>
      </c>
      <c r="I2242">
        <f>MONTH(Table6[[#This Row],[Loan Date]])</f>
        <v>10</v>
      </c>
      <c r="J2242" t="str">
        <f>_xlfn.XLOOKUP(Table6[[#This Row],[Numeric Month]],$N$5:$N$11,$O$5:$O$11)</f>
        <v>Oct</v>
      </c>
      <c r="K2242" t="str">
        <f>_xlfn.XLOOKUP(Table6[[#This Row],[Loan Date]],$Q$5:$Q$152,$R$5:$R$152)</f>
        <v>Wednesday</v>
      </c>
      <c r="L2242" t="str">
        <f>_xlfn.XLOOKUP(Table6[[#This Row],[Loan Date]],$Q$5:$Q$152,$S$5:$S$152)</f>
        <v>Week 4</v>
      </c>
    </row>
    <row r="2243" spans="1:12" x14ac:dyDescent="0.2">
      <c r="A2243" s="1">
        <v>44854</v>
      </c>
      <c r="B2243" t="s">
        <v>35</v>
      </c>
      <c r="C2243" s="1">
        <v>44861</v>
      </c>
      <c r="D2243" t="s">
        <v>569</v>
      </c>
      <c r="E2243" t="s">
        <v>52</v>
      </c>
      <c r="F2243" t="s">
        <v>51</v>
      </c>
      <c r="G2243" t="s">
        <v>1</v>
      </c>
      <c r="H2243" t="s">
        <v>1282</v>
      </c>
      <c r="I2243">
        <f>MONTH(Table6[[#This Row],[Loan Date]])</f>
        <v>10</v>
      </c>
      <c r="J2243" t="str">
        <f>_xlfn.XLOOKUP(Table6[[#This Row],[Numeric Month]],$N$5:$N$11,$O$5:$O$11)</f>
        <v>Oct</v>
      </c>
      <c r="K2243" t="str">
        <f>_xlfn.XLOOKUP(Table6[[#This Row],[Loan Date]],$Q$5:$Q$152,$R$5:$R$152)</f>
        <v>Thursday</v>
      </c>
      <c r="L2243" t="str">
        <f>_xlfn.XLOOKUP(Table6[[#This Row],[Loan Date]],$Q$5:$Q$152,$S$5:$S$152)</f>
        <v>Week 4</v>
      </c>
    </row>
    <row r="2244" spans="1:12" x14ac:dyDescent="0.2">
      <c r="A2244" s="1">
        <v>44854</v>
      </c>
      <c r="B2244" t="s">
        <v>35</v>
      </c>
      <c r="C2244" s="1">
        <v>44861</v>
      </c>
      <c r="D2244" t="s">
        <v>986</v>
      </c>
      <c r="E2244" t="s">
        <v>52</v>
      </c>
      <c r="F2244" t="s">
        <v>51</v>
      </c>
      <c r="G2244" t="s">
        <v>1</v>
      </c>
      <c r="H2244" t="s">
        <v>1282</v>
      </c>
      <c r="I2244">
        <f>MONTH(Table6[[#This Row],[Loan Date]])</f>
        <v>10</v>
      </c>
      <c r="J2244" t="str">
        <f>_xlfn.XLOOKUP(Table6[[#This Row],[Numeric Month]],$N$5:$N$11,$O$5:$O$11)</f>
        <v>Oct</v>
      </c>
      <c r="K2244" t="str">
        <f>_xlfn.XLOOKUP(Table6[[#This Row],[Loan Date]],$Q$5:$Q$152,$R$5:$R$152)</f>
        <v>Thursday</v>
      </c>
      <c r="L2244" t="str">
        <f>_xlfn.XLOOKUP(Table6[[#This Row],[Loan Date]],$Q$5:$Q$152,$S$5:$S$152)</f>
        <v>Week 4</v>
      </c>
    </row>
    <row r="2245" spans="1:12" x14ac:dyDescent="0.2">
      <c r="A2245" s="1">
        <v>44854</v>
      </c>
      <c r="B2245" t="s">
        <v>35</v>
      </c>
      <c r="C2245" s="1">
        <v>44861</v>
      </c>
      <c r="D2245" t="s">
        <v>459</v>
      </c>
      <c r="E2245" t="s">
        <v>52</v>
      </c>
      <c r="F2245" t="s">
        <v>51</v>
      </c>
      <c r="G2245" t="s">
        <v>1</v>
      </c>
      <c r="H2245" t="s">
        <v>1282</v>
      </c>
      <c r="I2245">
        <f>MONTH(Table6[[#This Row],[Loan Date]])</f>
        <v>10</v>
      </c>
      <c r="J2245" t="str">
        <f>_xlfn.XLOOKUP(Table6[[#This Row],[Numeric Month]],$N$5:$N$11,$O$5:$O$11)</f>
        <v>Oct</v>
      </c>
      <c r="K2245" t="str">
        <f>_xlfn.XLOOKUP(Table6[[#This Row],[Loan Date]],$Q$5:$Q$152,$R$5:$R$152)</f>
        <v>Thursday</v>
      </c>
      <c r="L2245" t="str">
        <f>_xlfn.XLOOKUP(Table6[[#This Row],[Loan Date]],$Q$5:$Q$152,$S$5:$S$152)</f>
        <v>Week 4</v>
      </c>
    </row>
    <row r="2246" spans="1:12" x14ac:dyDescent="0.2">
      <c r="A2246" s="1">
        <v>44854</v>
      </c>
      <c r="B2246" t="s">
        <v>5</v>
      </c>
      <c r="C2246" s="1">
        <v>44854</v>
      </c>
      <c r="D2246" t="s">
        <v>241</v>
      </c>
      <c r="E2246" t="s">
        <v>23</v>
      </c>
      <c r="F2246" t="s">
        <v>23</v>
      </c>
      <c r="G2246" t="s">
        <v>20</v>
      </c>
      <c r="H2246" t="s">
        <v>1282</v>
      </c>
      <c r="I2246">
        <f>MONTH(Table6[[#This Row],[Loan Date]])</f>
        <v>10</v>
      </c>
      <c r="J2246" t="str">
        <f>_xlfn.XLOOKUP(Table6[[#This Row],[Numeric Month]],$N$5:$N$11,$O$5:$O$11)</f>
        <v>Oct</v>
      </c>
      <c r="K2246" t="str">
        <f>_xlfn.XLOOKUP(Table6[[#This Row],[Loan Date]],$Q$5:$Q$152,$R$5:$R$152)</f>
        <v>Thursday</v>
      </c>
      <c r="L2246" t="str">
        <f>_xlfn.XLOOKUP(Table6[[#This Row],[Loan Date]],$Q$5:$Q$152,$S$5:$S$152)</f>
        <v>Week 4</v>
      </c>
    </row>
    <row r="2247" spans="1:12" x14ac:dyDescent="0.2">
      <c r="A2247" s="1">
        <v>44854</v>
      </c>
      <c r="B2247" t="s">
        <v>7</v>
      </c>
      <c r="C2247" s="1">
        <v>44854</v>
      </c>
      <c r="D2247" t="s">
        <v>1169</v>
      </c>
      <c r="E2247" t="s">
        <v>168</v>
      </c>
      <c r="F2247" t="s">
        <v>168</v>
      </c>
      <c r="G2247" t="s">
        <v>20</v>
      </c>
      <c r="H2247" t="s">
        <v>1282</v>
      </c>
      <c r="I2247">
        <f>MONTH(Table6[[#This Row],[Loan Date]])</f>
        <v>10</v>
      </c>
      <c r="J2247" t="str">
        <f>_xlfn.XLOOKUP(Table6[[#This Row],[Numeric Month]],$N$5:$N$11,$O$5:$O$11)</f>
        <v>Oct</v>
      </c>
      <c r="K2247" t="str">
        <f>_xlfn.XLOOKUP(Table6[[#This Row],[Loan Date]],$Q$5:$Q$152,$R$5:$R$152)</f>
        <v>Thursday</v>
      </c>
      <c r="L2247" t="str">
        <f>_xlfn.XLOOKUP(Table6[[#This Row],[Loan Date]],$Q$5:$Q$152,$S$5:$S$152)</f>
        <v>Week 4</v>
      </c>
    </row>
    <row r="2248" spans="1:12" x14ac:dyDescent="0.2">
      <c r="A2248" s="1">
        <v>44854</v>
      </c>
      <c r="B2248" t="s">
        <v>5</v>
      </c>
      <c r="C2248" s="1">
        <v>44868</v>
      </c>
      <c r="D2248" t="s">
        <v>1472</v>
      </c>
      <c r="E2248" t="s">
        <v>3</v>
      </c>
      <c r="F2248" t="s">
        <v>2</v>
      </c>
      <c r="G2248" t="s">
        <v>1</v>
      </c>
      <c r="H2248" t="s">
        <v>1282</v>
      </c>
      <c r="I2248">
        <f>MONTH(Table6[[#This Row],[Loan Date]])</f>
        <v>10</v>
      </c>
      <c r="J2248" t="str">
        <f>_xlfn.XLOOKUP(Table6[[#This Row],[Numeric Month]],$N$5:$N$11,$O$5:$O$11)</f>
        <v>Oct</v>
      </c>
      <c r="K2248" t="str">
        <f>_xlfn.XLOOKUP(Table6[[#This Row],[Loan Date]],$Q$5:$Q$152,$R$5:$R$152)</f>
        <v>Thursday</v>
      </c>
      <c r="L2248" t="str">
        <f>_xlfn.XLOOKUP(Table6[[#This Row],[Loan Date]],$Q$5:$Q$152,$S$5:$S$152)</f>
        <v>Week 4</v>
      </c>
    </row>
    <row r="2249" spans="1:12" x14ac:dyDescent="0.2">
      <c r="A2249" s="1">
        <v>44854</v>
      </c>
      <c r="B2249" t="s">
        <v>5</v>
      </c>
      <c r="C2249" s="1">
        <v>44868</v>
      </c>
      <c r="D2249" t="s">
        <v>259</v>
      </c>
      <c r="E2249" t="s">
        <v>52</v>
      </c>
      <c r="F2249" t="s">
        <v>51</v>
      </c>
      <c r="G2249" t="s">
        <v>1</v>
      </c>
      <c r="H2249" t="s">
        <v>1282</v>
      </c>
      <c r="I2249">
        <f>MONTH(Table6[[#This Row],[Loan Date]])</f>
        <v>10</v>
      </c>
      <c r="J2249" t="str">
        <f>_xlfn.XLOOKUP(Table6[[#This Row],[Numeric Month]],$N$5:$N$11,$O$5:$O$11)</f>
        <v>Oct</v>
      </c>
      <c r="K2249" t="str">
        <f>_xlfn.XLOOKUP(Table6[[#This Row],[Loan Date]],$Q$5:$Q$152,$R$5:$R$152)</f>
        <v>Thursday</v>
      </c>
      <c r="L2249" t="str">
        <f>_xlfn.XLOOKUP(Table6[[#This Row],[Loan Date]],$Q$5:$Q$152,$S$5:$S$152)</f>
        <v>Week 4</v>
      </c>
    </row>
    <row r="2250" spans="1:12" x14ac:dyDescent="0.2">
      <c r="A2250" s="1">
        <v>44854</v>
      </c>
      <c r="B2250" t="s">
        <v>7</v>
      </c>
      <c r="C2250" s="1">
        <v>44854</v>
      </c>
      <c r="D2250" t="s">
        <v>312</v>
      </c>
      <c r="E2250" t="s">
        <v>23</v>
      </c>
      <c r="F2250" t="s">
        <v>23</v>
      </c>
      <c r="G2250" t="s">
        <v>20</v>
      </c>
      <c r="H2250" t="s">
        <v>1282</v>
      </c>
      <c r="I2250">
        <f>MONTH(Table6[[#This Row],[Loan Date]])</f>
        <v>10</v>
      </c>
      <c r="J2250" t="str">
        <f>_xlfn.XLOOKUP(Table6[[#This Row],[Numeric Month]],$N$5:$N$11,$O$5:$O$11)</f>
        <v>Oct</v>
      </c>
      <c r="K2250" t="str">
        <f>_xlfn.XLOOKUP(Table6[[#This Row],[Loan Date]],$Q$5:$Q$152,$R$5:$R$152)</f>
        <v>Thursday</v>
      </c>
      <c r="L2250" t="str">
        <f>_xlfn.XLOOKUP(Table6[[#This Row],[Loan Date]],$Q$5:$Q$152,$S$5:$S$152)</f>
        <v>Week 4</v>
      </c>
    </row>
    <row r="2251" spans="1:12" x14ac:dyDescent="0.2">
      <c r="A2251" s="1">
        <v>44854</v>
      </c>
      <c r="B2251" t="s">
        <v>7</v>
      </c>
      <c r="C2251" s="1">
        <v>44854</v>
      </c>
      <c r="D2251" t="s">
        <v>116</v>
      </c>
      <c r="E2251" t="s">
        <v>23</v>
      </c>
      <c r="F2251" t="s">
        <v>23</v>
      </c>
      <c r="G2251" t="s">
        <v>20</v>
      </c>
      <c r="H2251" t="s">
        <v>1282</v>
      </c>
      <c r="I2251">
        <f>MONTH(Table6[[#This Row],[Loan Date]])</f>
        <v>10</v>
      </c>
      <c r="J2251" t="str">
        <f>_xlfn.XLOOKUP(Table6[[#This Row],[Numeric Month]],$N$5:$N$11,$O$5:$O$11)</f>
        <v>Oct</v>
      </c>
      <c r="K2251" t="str">
        <f>_xlfn.XLOOKUP(Table6[[#This Row],[Loan Date]],$Q$5:$Q$152,$R$5:$R$152)</f>
        <v>Thursday</v>
      </c>
      <c r="L2251" t="str">
        <f>_xlfn.XLOOKUP(Table6[[#This Row],[Loan Date]],$Q$5:$Q$152,$S$5:$S$152)</f>
        <v>Week 4</v>
      </c>
    </row>
    <row r="2252" spans="1:12" x14ac:dyDescent="0.2">
      <c r="A2252" s="1">
        <v>44854</v>
      </c>
      <c r="B2252" t="s">
        <v>7</v>
      </c>
      <c r="C2252" s="1">
        <v>44854</v>
      </c>
      <c r="D2252" t="s">
        <v>947</v>
      </c>
      <c r="E2252" t="s">
        <v>37</v>
      </c>
      <c r="F2252" t="s">
        <v>37</v>
      </c>
      <c r="G2252" t="s">
        <v>20</v>
      </c>
      <c r="H2252" t="s">
        <v>1282</v>
      </c>
      <c r="I2252">
        <f>MONTH(Table6[[#This Row],[Loan Date]])</f>
        <v>10</v>
      </c>
      <c r="J2252" t="str">
        <f>_xlfn.XLOOKUP(Table6[[#This Row],[Numeric Month]],$N$5:$N$11,$O$5:$O$11)</f>
        <v>Oct</v>
      </c>
      <c r="K2252" t="str">
        <f>_xlfn.XLOOKUP(Table6[[#This Row],[Loan Date]],$Q$5:$Q$152,$R$5:$R$152)</f>
        <v>Thursday</v>
      </c>
      <c r="L2252" t="str">
        <f>_xlfn.XLOOKUP(Table6[[#This Row],[Loan Date]],$Q$5:$Q$152,$S$5:$S$152)</f>
        <v>Week 4</v>
      </c>
    </row>
    <row r="2253" spans="1:12" x14ac:dyDescent="0.2">
      <c r="A2253" s="1">
        <v>44854</v>
      </c>
      <c r="B2253" t="s">
        <v>7</v>
      </c>
      <c r="C2253" s="1">
        <v>44854</v>
      </c>
      <c r="D2253" t="s">
        <v>913</v>
      </c>
      <c r="E2253" t="s">
        <v>37</v>
      </c>
      <c r="F2253" t="s">
        <v>37</v>
      </c>
      <c r="G2253" t="s">
        <v>20</v>
      </c>
      <c r="H2253" t="s">
        <v>1282</v>
      </c>
      <c r="I2253">
        <f>MONTH(Table6[[#This Row],[Loan Date]])</f>
        <v>10</v>
      </c>
      <c r="J2253" t="str">
        <f>_xlfn.XLOOKUP(Table6[[#This Row],[Numeric Month]],$N$5:$N$11,$O$5:$O$11)</f>
        <v>Oct</v>
      </c>
      <c r="K2253" t="str">
        <f>_xlfn.XLOOKUP(Table6[[#This Row],[Loan Date]],$Q$5:$Q$152,$R$5:$R$152)</f>
        <v>Thursday</v>
      </c>
      <c r="L2253" t="str">
        <f>_xlfn.XLOOKUP(Table6[[#This Row],[Loan Date]],$Q$5:$Q$152,$S$5:$S$152)</f>
        <v>Week 4</v>
      </c>
    </row>
    <row r="2254" spans="1:12" x14ac:dyDescent="0.2">
      <c r="A2254" s="1">
        <v>44854</v>
      </c>
      <c r="B2254" t="s">
        <v>7</v>
      </c>
      <c r="C2254" s="1">
        <v>44854</v>
      </c>
      <c r="D2254" t="s">
        <v>251</v>
      </c>
      <c r="E2254" t="s">
        <v>21</v>
      </c>
      <c r="F2254" t="s">
        <v>21</v>
      </c>
      <c r="G2254" t="s">
        <v>20</v>
      </c>
      <c r="H2254" t="s">
        <v>1282</v>
      </c>
      <c r="I2254">
        <f>MONTH(Table6[[#This Row],[Loan Date]])</f>
        <v>10</v>
      </c>
      <c r="J2254" t="str">
        <f>_xlfn.XLOOKUP(Table6[[#This Row],[Numeric Month]],$N$5:$N$11,$O$5:$O$11)</f>
        <v>Oct</v>
      </c>
      <c r="K2254" t="str">
        <f>_xlfn.XLOOKUP(Table6[[#This Row],[Loan Date]],$Q$5:$Q$152,$R$5:$R$152)</f>
        <v>Thursday</v>
      </c>
      <c r="L2254" t="str">
        <f>_xlfn.XLOOKUP(Table6[[#This Row],[Loan Date]],$Q$5:$Q$152,$S$5:$S$152)</f>
        <v>Week 4</v>
      </c>
    </row>
    <row r="2255" spans="1:12" x14ac:dyDescent="0.2">
      <c r="A2255" s="1">
        <v>44854</v>
      </c>
      <c r="B2255" t="s">
        <v>5</v>
      </c>
      <c r="C2255" s="1">
        <v>44854</v>
      </c>
      <c r="D2255" t="s">
        <v>917</v>
      </c>
      <c r="E2255" t="s">
        <v>37</v>
      </c>
      <c r="F2255" t="s">
        <v>37</v>
      </c>
      <c r="G2255" t="s">
        <v>20</v>
      </c>
      <c r="H2255" t="s">
        <v>1282</v>
      </c>
      <c r="I2255">
        <f>MONTH(Table6[[#This Row],[Loan Date]])</f>
        <v>10</v>
      </c>
      <c r="J2255" t="str">
        <f>_xlfn.XLOOKUP(Table6[[#This Row],[Numeric Month]],$N$5:$N$11,$O$5:$O$11)</f>
        <v>Oct</v>
      </c>
      <c r="K2255" t="str">
        <f>_xlfn.XLOOKUP(Table6[[#This Row],[Loan Date]],$Q$5:$Q$152,$R$5:$R$152)</f>
        <v>Thursday</v>
      </c>
      <c r="L2255" t="str">
        <f>_xlfn.XLOOKUP(Table6[[#This Row],[Loan Date]],$Q$5:$Q$152,$S$5:$S$152)</f>
        <v>Week 4</v>
      </c>
    </row>
    <row r="2256" spans="1:12" x14ac:dyDescent="0.2">
      <c r="A2256" s="1">
        <v>44854</v>
      </c>
      <c r="B2256" t="s">
        <v>7</v>
      </c>
      <c r="C2256" s="1">
        <v>44854</v>
      </c>
      <c r="D2256" t="s">
        <v>952</v>
      </c>
      <c r="E2256" t="s">
        <v>37</v>
      </c>
      <c r="F2256" t="s">
        <v>37</v>
      </c>
      <c r="G2256" t="s">
        <v>20</v>
      </c>
      <c r="H2256" t="s">
        <v>1282</v>
      </c>
      <c r="I2256">
        <f>MONTH(Table6[[#This Row],[Loan Date]])</f>
        <v>10</v>
      </c>
      <c r="J2256" t="str">
        <f>_xlfn.XLOOKUP(Table6[[#This Row],[Numeric Month]],$N$5:$N$11,$O$5:$O$11)</f>
        <v>Oct</v>
      </c>
      <c r="K2256" t="str">
        <f>_xlfn.XLOOKUP(Table6[[#This Row],[Loan Date]],$Q$5:$Q$152,$R$5:$R$152)</f>
        <v>Thursday</v>
      </c>
      <c r="L2256" t="str">
        <f>_xlfn.XLOOKUP(Table6[[#This Row],[Loan Date]],$Q$5:$Q$152,$S$5:$S$152)</f>
        <v>Week 4</v>
      </c>
    </row>
    <row r="2257" spans="1:12" x14ac:dyDescent="0.2">
      <c r="A2257" s="1">
        <v>44854</v>
      </c>
      <c r="B2257" t="s">
        <v>7</v>
      </c>
      <c r="C2257" s="1">
        <v>44854</v>
      </c>
      <c r="D2257" t="s">
        <v>380</v>
      </c>
      <c r="E2257" t="s">
        <v>21</v>
      </c>
      <c r="F2257" t="s">
        <v>21</v>
      </c>
      <c r="G2257" t="s">
        <v>20</v>
      </c>
      <c r="H2257" t="s">
        <v>1282</v>
      </c>
      <c r="I2257">
        <f>MONTH(Table6[[#This Row],[Loan Date]])</f>
        <v>10</v>
      </c>
      <c r="J2257" t="str">
        <f>_xlfn.XLOOKUP(Table6[[#This Row],[Numeric Month]],$N$5:$N$11,$O$5:$O$11)</f>
        <v>Oct</v>
      </c>
      <c r="K2257" t="str">
        <f>_xlfn.XLOOKUP(Table6[[#This Row],[Loan Date]],$Q$5:$Q$152,$R$5:$R$152)</f>
        <v>Thursday</v>
      </c>
      <c r="L2257" t="str">
        <f>_xlfn.XLOOKUP(Table6[[#This Row],[Loan Date]],$Q$5:$Q$152,$S$5:$S$152)</f>
        <v>Week 4</v>
      </c>
    </row>
    <row r="2258" spans="1:12" x14ac:dyDescent="0.2">
      <c r="A2258" s="1">
        <v>44854</v>
      </c>
      <c r="B2258" t="s">
        <v>5</v>
      </c>
      <c r="C2258" s="1">
        <v>44854</v>
      </c>
      <c r="D2258" t="s">
        <v>1033</v>
      </c>
      <c r="E2258" t="s">
        <v>41</v>
      </c>
      <c r="F2258" t="s">
        <v>40</v>
      </c>
      <c r="G2258" t="s">
        <v>39</v>
      </c>
      <c r="H2258" t="s">
        <v>1282</v>
      </c>
      <c r="I2258">
        <f>MONTH(Table6[[#This Row],[Loan Date]])</f>
        <v>10</v>
      </c>
      <c r="J2258" t="str">
        <f>_xlfn.XLOOKUP(Table6[[#This Row],[Numeric Month]],$N$5:$N$11,$O$5:$O$11)</f>
        <v>Oct</v>
      </c>
      <c r="K2258" t="str">
        <f>_xlfn.XLOOKUP(Table6[[#This Row],[Loan Date]],$Q$5:$Q$152,$R$5:$R$152)</f>
        <v>Thursday</v>
      </c>
      <c r="L2258" t="str">
        <f>_xlfn.XLOOKUP(Table6[[#This Row],[Loan Date]],$Q$5:$Q$152,$S$5:$S$152)</f>
        <v>Week 4</v>
      </c>
    </row>
    <row r="2259" spans="1:12" x14ac:dyDescent="0.2">
      <c r="A2259" s="1">
        <v>44854</v>
      </c>
      <c r="B2259" t="s">
        <v>5</v>
      </c>
      <c r="C2259" s="1">
        <v>44868</v>
      </c>
      <c r="D2259" t="s">
        <v>1471</v>
      </c>
      <c r="E2259" t="s">
        <v>3</v>
      </c>
      <c r="F2259" t="s">
        <v>2</v>
      </c>
      <c r="G2259" t="s">
        <v>1</v>
      </c>
      <c r="H2259" t="s">
        <v>1282</v>
      </c>
      <c r="I2259">
        <f>MONTH(Table6[[#This Row],[Loan Date]])</f>
        <v>10</v>
      </c>
      <c r="J2259" t="str">
        <f>_xlfn.XLOOKUP(Table6[[#This Row],[Numeric Month]],$N$5:$N$11,$O$5:$O$11)</f>
        <v>Oct</v>
      </c>
      <c r="K2259" t="str">
        <f>_xlfn.XLOOKUP(Table6[[#This Row],[Loan Date]],$Q$5:$Q$152,$R$5:$R$152)</f>
        <v>Thursday</v>
      </c>
      <c r="L2259" t="str">
        <f>_xlfn.XLOOKUP(Table6[[#This Row],[Loan Date]],$Q$5:$Q$152,$S$5:$S$152)</f>
        <v>Week 4</v>
      </c>
    </row>
    <row r="2260" spans="1:12" x14ac:dyDescent="0.2">
      <c r="A2260" s="1">
        <v>44854</v>
      </c>
      <c r="B2260" t="s">
        <v>7</v>
      </c>
      <c r="C2260" s="1">
        <v>44868</v>
      </c>
      <c r="D2260" t="s">
        <v>358</v>
      </c>
      <c r="E2260" t="s">
        <v>52</v>
      </c>
      <c r="F2260" t="s">
        <v>51</v>
      </c>
      <c r="G2260" t="s">
        <v>1</v>
      </c>
      <c r="H2260" t="s">
        <v>1282</v>
      </c>
      <c r="I2260">
        <f>MONTH(Table6[[#This Row],[Loan Date]])</f>
        <v>10</v>
      </c>
      <c r="J2260" t="str">
        <f>_xlfn.XLOOKUP(Table6[[#This Row],[Numeric Month]],$N$5:$N$11,$O$5:$O$11)</f>
        <v>Oct</v>
      </c>
      <c r="K2260" t="str">
        <f>_xlfn.XLOOKUP(Table6[[#This Row],[Loan Date]],$Q$5:$Q$152,$R$5:$R$152)</f>
        <v>Thursday</v>
      </c>
      <c r="L2260" t="str">
        <f>_xlfn.XLOOKUP(Table6[[#This Row],[Loan Date]],$Q$5:$Q$152,$S$5:$S$152)</f>
        <v>Week 4</v>
      </c>
    </row>
    <row r="2261" spans="1:12" x14ac:dyDescent="0.2">
      <c r="A2261" s="1">
        <v>44854</v>
      </c>
      <c r="B2261" t="s">
        <v>5</v>
      </c>
      <c r="C2261" s="1">
        <v>44881</v>
      </c>
      <c r="D2261" t="s">
        <v>1351</v>
      </c>
      <c r="E2261" t="s">
        <v>52</v>
      </c>
      <c r="F2261" t="s">
        <v>51</v>
      </c>
      <c r="G2261" t="s">
        <v>1</v>
      </c>
      <c r="H2261" t="s">
        <v>1282</v>
      </c>
      <c r="I2261">
        <f>MONTH(Table6[[#This Row],[Loan Date]])</f>
        <v>10</v>
      </c>
      <c r="J2261" t="str">
        <f>_xlfn.XLOOKUP(Table6[[#This Row],[Numeric Month]],$N$5:$N$11,$O$5:$O$11)</f>
        <v>Oct</v>
      </c>
      <c r="K2261" t="str">
        <f>_xlfn.XLOOKUP(Table6[[#This Row],[Loan Date]],$Q$5:$Q$152,$R$5:$R$152)</f>
        <v>Thursday</v>
      </c>
      <c r="L2261" t="str">
        <f>_xlfn.XLOOKUP(Table6[[#This Row],[Loan Date]],$Q$5:$Q$152,$S$5:$S$152)</f>
        <v>Week 4</v>
      </c>
    </row>
    <row r="2262" spans="1:12" x14ac:dyDescent="0.2">
      <c r="A2262" s="1">
        <v>44854</v>
      </c>
      <c r="B2262" t="s">
        <v>7</v>
      </c>
      <c r="C2262" s="1">
        <v>44854</v>
      </c>
      <c r="D2262" t="s">
        <v>915</v>
      </c>
      <c r="E2262" t="s">
        <v>37</v>
      </c>
      <c r="F2262" t="s">
        <v>37</v>
      </c>
      <c r="G2262" t="s">
        <v>20</v>
      </c>
      <c r="H2262" t="s">
        <v>1282</v>
      </c>
      <c r="I2262">
        <f>MONTH(Table6[[#This Row],[Loan Date]])</f>
        <v>10</v>
      </c>
      <c r="J2262" t="str">
        <f>_xlfn.XLOOKUP(Table6[[#This Row],[Numeric Month]],$N$5:$N$11,$O$5:$O$11)</f>
        <v>Oct</v>
      </c>
      <c r="K2262" t="str">
        <f>_xlfn.XLOOKUP(Table6[[#This Row],[Loan Date]],$Q$5:$Q$152,$R$5:$R$152)</f>
        <v>Thursday</v>
      </c>
      <c r="L2262" t="str">
        <f>_xlfn.XLOOKUP(Table6[[#This Row],[Loan Date]],$Q$5:$Q$152,$S$5:$S$152)</f>
        <v>Week 4</v>
      </c>
    </row>
    <row r="2263" spans="1:12" x14ac:dyDescent="0.2">
      <c r="A2263" s="1">
        <v>44854</v>
      </c>
      <c r="B2263" t="s">
        <v>7</v>
      </c>
      <c r="C2263" s="1">
        <v>44861</v>
      </c>
      <c r="D2263" t="s">
        <v>1351</v>
      </c>
      <c r="E2263" t="s">
        <v>52</v>
      </c>
      <c r="F2263" t="s">
        <v>51</v>
      </c>
      <c r="G2263" t="s">
        <v>1</v>
      </c>
      <c r="H2263" t="s">
        <v>1282</v>
      </c>
      <c r="I2263">
        <f>MONTH(Table6[[#This Row],[Loan Date]])</f>
        <v>10</v>
      </c>
      <c r="J2263" t="str">
        <f>_xlfn.XLOOKUP(Table6[[#This Row],[Numeric Month]],$N$5:$N$11,$O$5:$O$11)</f>
        <v>Oct</v>
      </c>
      <c r="K2263" t="str">
        <f>_xlfn.XLOOKUP(Table6[[#This Row],[Loan Date]],$Q$5:$Q$152,$R$5:$R$152)</f>
        <v>Thursday</v>
      </c>
      <c r="L2263" t="str">
        <f>_xlfn.XLOOKUP(Table6[[#This Row],[Loan Date]],$Q$5:$Q$152,$S$5:$S$152)</f>
        <v>Week 4</v>
      </c>
    </row>
    <row r="2264" spans="1:12" x14ac:dyDescent="0.2">
      <c r="A2264" s="1">
        <v>44854</v>
      </c>
      <c r="B2264" t="s">
        <v>5</v>
      </c>
      <c r="C2264" s="1">
        <v>44854</v>
      </c>
      <c r="D2264" t="s">
        <v>74</v>
      </c>
      <c r="E2264" t="s">
        <v>49</v>
      </c>
      <c r="F2264" t="s">
        <v>49</v>
      </c>
      <c r="G2264" t="s">
        <v>20</v>
      </c>
      <c r="H2264" t="s">
        <v>1282</v>
      </c>
      <c r="I2264">
        <f>MONTH(Table6[[#This Row],[Loan Date]])</f>
        <v>10</v>
      </c>
      <c r="J2264" t="str">
        <f>_xlfn.XLOOKUP(Table6[[#This Row],[Numeric Month]],$N$5:$N$11,$O$5:$O$11)</f>
        <v>Oct</v>
      </c>
      <c r="K2264" t="str">
        <f>_xlfn.XLOOKUP(Table6[[#This Row],[Loan Date]],$Q$5:$Q$152,$R$5:$R$152)</f>
        <v>Thursday</v>
      </c>
      <c r="L2264" t="str">
        <f>_xlfn.XLOOKUP(Table6[[#This Row],[Loan Date]],$Q$5:$Q$152,$S$5:$S$152)</f>
        <v>Week 4</v>
      </c>
    </row>
    <row r="2265" spans="1:12" x14ac:dyDescent="0.2">
      <c r="A2265" s="1">
        <v>44854</v>
      </c>
      <c r="B2265" t="s">
        <v>5</v>
      </c>
      <c r="C2265" s="1">
        <v>44854</v>
      </c>
      <c r="D2265" t="s">
        <v>408</v>
      </c>
      <c r="E2265" t="s">
        <v>23</v>
      </c>
      <c r="F2265" t="s">
        <v>23</v>
      </c>
      <c r="G2265" t="s">
        <v>20</v>
      </c>
      <c r="H2265" t="s">
        <v>1282</v>
      </c>
      <c r="I2265">
        <f>MONTH(Table6[[#This Row],[Loan Date]])</f>
        <v>10</v>
      </c>
      <c r="J2265" t="str">
        <f>_xlfn.XLOOKUP(Table6[[#This Row],[Numeric Month]],$N$5:$N$11,$O$5:$O$11)</f>
        <v>Oct</v>
      </c>
      <c r="K2265" t="str">
        <f>_xlfn.XLOOKUP(Table6[[#This Row],[Loan Date]],$Q$5:$Q$152,$R$5:$R$152)</f>
        <v>Thursday</v>
      </c>
      <c r="L2265" t="str">
        <f>_xlfn.XLOOKUP(Table6[[#This Row],[Loan Date]],$Q$5:$Q$152,$S$5:$S$152)</f>
        <v>Week 4</v>
      </c>
    </row>
    <row r="2266" spans="1:12" x14ac:dyDescent="0.2">
      <c r="A2266" s="1">
        <v>44854</v>
      </c>
      <c r="B2266" t="s">
        <v>5</v>
      </c>
      <c r="C2266" s="1">
        <v>44854</v>
      </c>
      <c r="D2266" t="s">
        <v>27</v>
      </c>
      <c r="E2266" t="s">
        <v>21</v>
      </c>
      <c r="F2266" t="s">
        <v>21</v>
      </c>
      <c r="G2266" t="s">
        <v>20</v>
      </c>
      <c r="H2266" t="s">
        <v>1282</v>
      </c>
      <c r="I2266">
        <f>MONTH(Table6[[#This Row],[Loan Date]])</f>
        <v>10</v>
      </c>
      <c r="J2266" t="str">
        <f>_xlfn.XLOOKUP(Table6[[#This Row],[Numeric Month]],$N$5:$N$11,$O$5:$O$11)</f>
        <v>Oct</v>
      </c>
      <c r="K2266" t="str">
        <f>_xlfn.XLOOKUP(Table6[[#This Row],[Loan Date]],$Q$5:$Q$152,$R$5:$R$152)</f>
        <v>Thursday</v>
      </c>
      <c r="L2266" t="str">
        <f>_xlfn.XLOOKUP(Table6[[#This Row],[Loan Date]],$Q$5:$Q$152,$S$5:$S$152)</f>
        <v>Week 4</v>
      </c>
    </row>
    <row r="2267" spans="1:12" x14ac:dyDescent="0.2">
      <c r="A2267" s="1">
        <v>44854</v>
      </c>
      <c r="B2267" t="s">
        <v>7</v>
      </c>
      <c r="C2267" s="1">
        <v>44854</v>
      </c>
      <c r="D2267" t="s">
        <v>1454</v>
      </c>
      <c r="E2267" t="s">
        <v>37</v>
      </c>
      <c r="F2267" t="s">
        <v>37</v>
      </c>
      <c r="G2267" t="s">
        <v>20</v>
      </c>
      <c r="H2267" t="s">
        <v>1282</v>
      </c>
      <c r="I2267">
        <f>MONTH(Table6[[#This Row],[Loan Date]])</f>
        <v>10</v>
      </c>
      <c r="J2267" t="str">
        <f>_xlfn.XLOOKUP(Table6[[#This Row],[Numeric Month]],$N$5:$N$11,$O$5:$O$11)</f>
        <v>Oct</v>
      </c>
      <c r="K2267" t="str">
        <f>_xlfn.XLOOKUP(Table6[[#This Row],[Loan Date]],$Q$5:$Q$152,$R$5:$R$152)</f>
        <v>Thursday</v>
      </c>
      <c r="L2267" t="str">
        <f>_xlfn.XLOOKUP(Table6[[#This Row],[Loan Date]],$Q$5:$Q$152,$S$5:$S$152)</f>
        <v>Week 4</v>
      </c>
    </row>
    <row r="2268" spans="1:12" x14ac:dyDescent="0.2">
      <c r="A2268" s="1">
        <v>44854</v>
      </c>
      <c r="B2268" t="s">
        <v>5</v>
      </c>
      <c r="C2268" s="1">
        <v>44854</v>
      </c>
      <c r="D2268" t="s">
        <v>25</v>
      </c>
      <c r="E2268" t="s">
        <v>21</v>
      </c>
      <c r="F2268" t="s">
        <v>21</v>
      </c>
      <c r="G2268" t="s">
        <v>20</v>
      </c>
      <c r="H2268" t="s">
        <v>1282</v>
      </c>
      <c r="I2268">
        <f>MONTH(Table6[[#This Row],[Loan Date]])</f>
        <v>10</v>
      </c>
      <c r="J2268" t="str">
        <f>_xlfn.XLOOKUP(Table6[[#This Row],[Numeric Month]],$N$5:$N$11,$O$5:$O$11)</f>
        <v>Oct</v>
      </c>
      <c r="K2268" t="str">
        <f>_xlfn.XLOOKUP(Table6[[#This Row],[Loan Date]],$Q$5:$Q$152,$R$5:$R$152)</f>
        <v>Thursday</v>
      </c>
      <c r="L2268" t="str">
        <f>_xlfn.XLOOKUP(Table6[[#This Row],[Loan Date]],$Q$5:$Q$152,$S$5:$S$152)</f>
        <v>Week 4</v>
      </c>
    </row>
    <row r="2269" spans="1:12" x14ac:dyDescent="0.2">
      <c r="A2269" s="1">
        <v>44854</v>
      </c>
      <c r="B2269" t="s">
        <v>5</v>
      </c>
      <c r="C2269" s="1">
        <v>44854</v>
      </c>
      <c r="D2269" t="s">
        <v>543</v>
      </c>
      <c r="E2269" t="s">
        <v>162</v>
      </c>
      <c r="F2269" t="s">
        <v>162</v>
      </c>
      <c r="G2269" t="s">
        <v>11</v>
      </c>
      <c r="H2269" t="s">
        <v>1282</v>
      </c>
      <c r="I2269">
        <f>MONTH(Table6[[#This Row],[Loan Date]])</f>
        <v>10</v>
      </c>
      <c r="J2269" t="str">
        <f>_xlfn.XLOOKUP(Table6[[#This Row],[Numeric Month]],$N$5:$N$11,$O$5:$O$11)</f>
        <v>Oct</v>
      </c>
      <c r="K2269" t="str">
        <f>_xlfn.XLOOKUP(Table6[[#This Row],[Loan Date]],$Q$5:$Q$152,$R$5:$R$152)</f>
        <v>Thursday</v>
      </c>
      <c r="L2269" t="str">
        <f>_xlfn.XLOOKUP(Table6[[#This Row],[Loan Date]],$Q$5:$Q$152,$S$5:$S$152)</f>
        <v>Week 4</v>
      </c>
    </row>
    <row r="2270" spans="1:12" x14ac:dyDescent="0.2">
      <c r="A2270" s="1">
        <v>44854</v>
      </c>
      <c r="B2270" t="s">
        <v>7</v>
      </c>
      <c r="C2270" s="1">
        <v>44854</v>
      </c>
      <c r="D2270" t="s">
        <v>124</v>
      </c>
      <c r="E2270" t="s">
        <v>12</v>
      </c>
      <c r="F2270" t="s">
        <v>12</v>
      </c>
      <c r="G2270" t="s">
        <v>11</v>
      </c>
      <c r="H2270" t="s">
        <v>1282</v>
      </c>
      <c r="I2270">
        <f>MONTH(Table6[[#This Row],[Loan Date]])</f>
        <v>10</v>
      </c>
      <c r="J2270" t="str">
        <f>_xlfn.XLOOKUP(Table6[[#This Row],[Numeric Month]],$N$5:$N$11,$O$5:$O$11)</f>
        <v>Oct</v>
      </c>
      <c r="K2270" t="str">
        <f>_xlfn.XLOOKUP(Table6[[#This Row],[Loan Date]],$Q$5:$Q$152,$R$5:$R$152)</f>
        <v>Thursday</v>
      </c>
      <c r="L2270" t="str">
        <f>_xlfn.XLOOKUP(Table6[[#This Row],[Loan Date]],$Q$5:$Q$152,$S$5:$S$152)</f>
        <v>Week 4</v>
      </c>
    </row>
    <row r="2271" spans="1:12" x14ac:dyDescent="0.2">
      <c r="A2271" s="1">
        <v>44854</v>
      </c>
      <c r="B2271" t="s">
        <v>5</v>
      </c>
      <c r="C2271" s="1">
        <v>44861</v>
      </c>
      <c r="D2271" t="s">
        <v>447</v>
      </c>
      <c r="E2271" t="s">
        <v>9</v>
      </c>
      <c r="F2271" t="s">
        <v>8</v>
      </c>
      <c r="G2271" t="s">
        <v>1</v>
      </c>
      <c r="H2271" t="s">
        <v>1282</v>
      </c>
      <c r="I2271">
        <f>MONTH(Table6[[#This Row],[Loan Date]])</f>
        <v>10</v>
      </c>
      <c r="J2271" t="str">
        <f>_xlfn.XLOOKUP(Table6[[#This Row],[Numeric Month]],$N$5:$N$11,$O$5:$O$11)</f>
        <v>Oct</v>
      </c>
      <c r="K2271" t="str">
        <f>_xlfn.XLOOKUP(Table6[[#This Row],[Loan Date]],$Q$5:$Q$152,$R$5:$R$152)</f>
        <v>Thursday</v>
      </c>
      <c r="L2271" t="str">
        <f>_xlfn.XLOOKUP(Table6[[#This Row],[Loan Date]],$Q$5:$Q$152,$S$5:$S$152)</f>
        <v>Week 4</v>
      </c>
    </row>
    <row r="2272" spans="1:12" x14ac:dyDescent="0.2">
      <c r="A2272" s="1">
        <v>44854</v>
      </c>
      <c r="B2272" t="s">
        <v>5</v>
      </c>
      <c r="C2272" s="1">
        <v>44854</v>
      </c>
      <c r="D2272" t="s">
        <v>1448</v>
      </c>
      <c r="E2272" t="s">
        <v>23</v>
      </c>
      <c r="F2272" t="s">
        <v>23</v>
      </c>
      <c r="G2272" t="s">
        <v>20</v>
      </c>
      <c r="H2272" t="s">
        <v>1282</v>
      </c>
      <c r="I2272">
        <f>MONTH(Table6[[#This Row],[Loan Date]])</f>
        <v>10</v>
      </c>
      <c r="J2272" t="str">
        <f>_xlfn.XLOOKUP(Table6[[#This Row],[Numeric Month]],$N$5:$N$11,$O$5:$O$11)</f>
        <v>Oct</v>
      </c>
      <c r="K2272" t="str">
        <f>_xlfn.XLOOKUP(Table6[[#This Row],[Loan Date]],$Q$5:$Q$152,$R$5:$R$152)</f>
        <v>Thursday</v>
      </c>
      <c r="L2272" t="str">
        <f>_xlfn.XLOOKUP(Table6[[#This Row],[Loan Date]],$Q$5:$Q$152,$S$5:$S$152)</f>
        <v>Week 4</v>
      </c>
    </row>
    <row r="2273" spans="1:12" x14ac:dyDescent="0.2">
      <c r="A2273" s="1">
        <v>44854</v>
      </c>
      <c r="B2273" t="s">
        <v>7</v>
      </c>
      <c r="C2273" s="1">
        <v>44861</v>
      </c>
      <c r="D2273" t="s">
        <v>281</v>
      </c>
      <c r="E2273" t="s">
        <v>52</v>
      </c>
      <c r="F2273" t="s">
        <v>51</v>
      </c>
      <c r="G2273" t="s">
        <v>1</v>
      </c>
      <c r="H2273" t="s">
        <v>1282</v>
      </c>
      <c r="I2273">
        <f>MONTH(Table6[[#This Row],[Loan Date]])</f>
        <v>10</v>
      </c>
      <c r="J2273" t="str">
        <f>_xlfn.XLOOKUP(Table6[[#This Row],[Numeric Month]],$N$5:$N$11,$O$5:$O$11)</f>
        <v>Oct</v>
      </c>
      <c r="K2273" t="str">
        <f>_xlfn.XLOOKUP(Table6[[#This Row],[Loan Date]],$Q$5:$Q$152,$R$5:$R$152)</f>
        <v>Thursday</v>
      </c>
      <c r="L2273" t="str">
        <f>_xlfn.XLOOKUP(Table6[[#This Row],[Loan Date]],$Q$5:$Q$152,$S$5:$S$152)</f>
        <v>Week 4</v>
      </c>
    </row>
    <row r="2274" spans="1:12" x14ac:dyDescent="0.2">
      <c r="A2274" s="1">
        <v>44854</v>
      </c>
      <c r="B2274" t="s">
        <v>7</v>
      </c>
      <c r="C2274" s="1">
        <v>44854</v>
      </c>
      <c r="D2274" t="s">
        <v>911</v>
      </c>
      <c r="E2274" t="s">
        <v>37</v>
      </c>
      <c r="F2274" t="s">
        <v>37</v>
      </c>
      <c r="G2274" t="s">
        <v>20</v>
      </c>
      <c r="H2274" t="s">
        <v>1282</v>
      </c>
      <c r="I2274">
        <f>MONTH(Table6[[#This Row],[Loan Date]])</f>
        <v>10</v>
      </c>
      <c r="J2274" t="str">
        <f>_xlfn.XLOOKUP(Table6[[#This Row],[Numeric Month]],$N$5:$N$11,$O$5:$O$11)</f>
        <v>Oct</v>
      </c>
      <c r="K2274" t="str">
        <f>_xlfn.XLOOKUP(Table6[[#This Row],[Loan Date]],$Q$5:$Q$152,$R$5:$R$152)</f>
        <v>Thursday</v>
      </c>
      <c r="L2274" t="str">
        <f>_xlfn.XLOOKUP(Table6[[#This Row],[Loan Date]],$Q$5:$Q$152,$S$5:$S$152)</f>
        <v>Week 4</v>
      </c>
    </row>
    <row r="2275" spans="1:12" x14ac:dyDescent="0.2">
      <c r="A2275" s="1">
        <v>44854</v>
      </c>
      <c r="B2275" t="s">
        <v>5</v>
      </c>
      <c r="C2275" s="1">
        <v>44854</v>
      </c>
      <c r="D2275" t="s">
        <v>763</v>
      </c>
      <c r="E2275" t="s">
        <v>162</v>
      </c>
      <c r="F2275" t="s">
        <v>162</v>
      </c>
      <c r="G2275" t="s">
        <v>11</v>
      </c>
      <c r="H2275" t="s">
        <v>1282</v>
      </c>
      <c r="I2275">
        <f>MONTH(Table6[[#This Row],[Loan Date]])</f>
        <v>10</v>
      </c>
      <c r="J2275" t="str">
        <f>_xlfn.XLOOKUP(Table6[[#This Row],[Numeric Month]],$N$5:$N$11,$O$5:$O$11)</f>
        <v>Oct</v>
      </c>
      <c r="K2275" t="str">
        <f>_xlfn.XLOOKUP(Table6[[#This Row],[Loan Date]],$Q$5:$Q$152,$R$5:$R$152)</f>
        <v>Thursday</v>
      </c>
      <c r="L2275" t="str">
        <f>_xlfn.XLOOKUP(Table6[[#This Row],[Loan Date]],$Q$5:$Q$152,$S$5:$S$152)</f>
        <v>Week 4</v>
      </c>
    </row>
    <row r="2276" spans="1:12" x14ac:dyDescent="0.2">
      <c r="A2276" s="1">
        <v>44854</v>
      </c>
      <c r="B2276" t="s">
        <v>7</v>
      </c>
      <c r="C2276" s="1">
        <v>44854</v>
      </c>
      <c r="D2276" t="s">
        <v>103</v>
      </c>
      <c r="E2276" t="s">
        <v>23</v>
      </c>
      <c r="F2276" t="s">
        <v>23</v>
      </c>
      <c r="G2276" t="s">
        <v>20</v>
      </c>
      <c r="H2276" t="s">
        <v>1282</v>
      </c>
      <c r="I2276">
        <f>MONTH(Table6[[#This Row],[Loan Date]])</f>
        <v>10</v>
      </c>
      <c r="J2276" t="str">
        <f>_xlfn.XLOOKUP(Table6[[#This Row],[Numeric Month]],$N$5:$N$11,$O$5:$O$11)</f>
        <v>Oct</v>
      </c>
      <c r="K2276" t="str">
        <f>_xlfn.XLOOKUP(Table6[[#This Row],[Loan Date]],$Q$5:$Q$152,$R$5:$R$152)</f>
        <v>Thursday</v>
      </c>
      <c r="L2276" t="str">
        <f>_xlfn.XLOOKUP(Table6[[#This Row],[Loan Date]],$Q$5:$Q$152,$S$5:$S$152)</f>
        <v>Week 4</v>
      </c>
    </row>
    <row r="2277" spans="1:12" x14ac:dyDescent="0.2">
      <c r="A2277" s="1">
        <v>44854</v>
      </c>
      <c r="B2277" t="s">
        <v>7</v>
      </c>
      <c r="C2277" s="1">
        <v>44854</v>
      </c>
      <c r="D2277" t="s">
        <v>915</v>
      </c>
      <c r="E2277" t="s">
        <v>37</v>
      </c>
      <c r="F2277" t="s">
        <v>37</v>
      </c>
      <c r="G2277" t="s">
        <v>20</v>
      </c>
      <c r="H2277" t="s">
        <v>1282</v>
      </c>
      <c r="I2277">
        <f>MONTH(Table6[[#This Row],[Loan Date]])</f>
        <v>10</v>
      </c>
      <c r="J2277" t="str">
        <f>_xlfn.XLOOKUP(Table6[[#This Row],[Numeric Month]],$N$5:$N$11,$O$5:$O$11)</f>
        <v>Oct</v>
      </c>
      <c r="K2277" t="str">
        <f>_xlfn.XLOOKUP(Table6[[#This Row],[Loan Date]],$Q$5:$Q$152,$R$5:$R$152)</f>
        <v>Thursday</v>
      </c>
      <c r="L2277" t="str">
        <f>_xlfn.XLOOKUP(Table6[[#This Row],[Loan Date]],$Q$5:$Q$152,$S$5:$S$152)</f>
        <v>Week 4</v>
      </c>
    </row>
    <row r="2278" spans="1:12" x14ac:dyDescent="0.2">
      <c r="A2278" s="1">
        <v>44854</v>
      </c>
      <c r="B2278" t="s">
        <v>7</v>
      </c>
      <c r="C2278" s="1">
        <v>44854</v>
      </c>
      <c r="D2278" t="s">
        <v>969</v>
      </c>
      <c r="E2278" t="s">
        <v>37</v>
      </c>
      <c r="F2278" t="s">
        <v>37</v>
      </c>
      <c r="G2278" t="s">
        <v>20</v>
      </c>
      <c r="H2278" t="s">
        <v>1282</v>
      </c>
      <c r="I2278">
        <f>MONTH(Table6[[#This Row],[Loan Date]])</f>
        <v>10</v>
      </c>
      <c r="J2278" t="str">
        <f>_xlfn.XLOOKUP(Table6[[#This Row],[Numeric Month]],$N$5:$N$11,$O$5:$O$11)</f>
        <v>Oct</v>
      </c>
      <c r="K2278" t="str">
        <f>_xlfn.XLOOKUP(Table6[[#This Row],[Loan Date]],$Q$5:$Q$152,$R$5:$R$152)</f>
        <v>Thursday</v>
      </c>
      <c r="L2278" t="str">
        <f>_xlfn.XLOOKUP(Table6[[#This Row],[Loan Date]],$Q$5:$Q$152,$S$5:$S$152)</f>
        <v>Week 4</v>
      </c>
    </row>
    <row r="2279" spans="1:12" x14ac:dyDescent="0.2">
      <c r="A2279" s="1">
        <v>44854</v>
      </c>
      <c r="B2279" t="s">
        <v>7</v>
      </c>
      <c r="C2279" s="1">
        <v>44854</v>
      </c>
      <c r="D2279" t="s">
        <v>1429</v>
      </c>
      <c r="E2279" t="s">
        <v>41</v>
      </c>
      <c r="F2279" t="s">
        <v>40</v>
      </c>
      <c r="G2279" t="s">
        <v>39</v>
      </c>
      <c r="H2279" t="s">
        <v>1282</v>
      </c>
      <c r="I2279">
        <f>MONTH(Table6[[#This Row],[Loan Date]])</f>
        <v>10</v>
      </c>
      <c r="J2279" t="str">
        <f>_xlfn.XLOOKUP(Table6[[#This Row],[Numeric Month]],$N$5:$N$11,$O$5:$O$11)</f>
        <v>Oct</v>
      </c>
      <c r="K2279" t="str">
        <f>_xlfn.XLOOKUP(Table6[[#This Row],[Loan Date]],$Q$5:$Q$152,$R$5:$R$152)</f>
        <v>Thursday</v>
      </c>
      <c r="L2279" t="str">
        <f>_xlfn.XLOOKUP(Table6[[#This Row],[Loan Date]],$Q$5:$Q$152,$S$5:$S$152)</f>
        <v>Week 4</v>
      </c>
    </row>
    <row r="2280" spans="1:12" x14ac:dyDescent="0.2">
      <c r="A2280" s="1">
        <v>44854</v>
      </c>
      <c r="B2280" t="s">
        <v>7</v>
      </c>
      <c r="C2280" s="1">
        <v>44854</v>
      </c>
      <c r="D2280" t="s">
        <v>227</v>
      </c>
      <c r="E2280" t="s">
        <v>49</v>
      </c>
      <c r="F2280" t="s">
        <v>49</v>
      </c>
      <c r="G2280" t="s">
        <v>20</v>
      </c>
      <c r="H2280" t="s">
        <v>1282</v>
      </c>
      <c r="I2280">
        <f>MONTH(Table6[[#This Row],[Loan Date]])</f>
        <v>10</v>
      </c>
      <c r="J2280" t="str">
        <f>_xlfn.XLOOKUP(Table6[[#This Row],[Numeric Month]],$N$5:$N$11,$O$5:$O$11)</f>
        <v>Oct</v>
      </c>
      <c r="K2280" t="str">
        <f>_xlfn.XLOOKUP(Table6[[#This Row],[Loan Date]],$Q$5:$Q$152,$R$5:$R$152)</f>
        <v>Thursday</v>
      </c>
      <c r="L2280" t="str">
        <f>_xlfn.XLOOKUP(Table6[[#This Row],[Loan Date]],$Q$5:$Q$152,$S$5:$S$152)</f>
        <v>Week 4</v>
      </c>
    </row>
    <row r="2281" spans="1:12" x14ac:dyDescent="0.2">
      <c r="A2281" s="1">
        <v>44854</v>
      </c>
      <c r="B2281" t="s">
        <v>7</v>
      </c>
      <c r="C2281" s="1">
        <v>44854</v>
      </c>
      <c r="D2281" t="s">
        <v>261</v>
      </c>
      <c r="E2281" t="s">
        <v>44</v>
      </c>
      <c r="F2281" t="s">
        <v>44</v>
      </c>
      <c r="G2281" t="s">
        <v>39</v>
      </c>
      <c r="H2281" t="s">
        <v>1282</v>
      </c>
      <c r="I2281">
        <f>MONTH(Table6[[#This Row],[Loan Date]])</f>
        <v>10</v>
      </c>
      <c r="J2281" t="str">
        <f>_xlfn.XLOOKUP(Table6[[#This Row],[Numeric Month]],$N$5:$N$11,$O$5:$O$11)</f>
        <v>Oct</v>
      </c>
      <c r="K2281" t="str">
        <f>_xlfn.XLOOKUP(Table6[[#This Row],[Loan Date]],$Q$5:$Q$152,$R$5:$R$152)</f>
        <v>Thursday</v>
      </c>
      <c r="L2281" t="str">
        <f>_xlfn.XLOOKUP(Table6[[#This Row],[Loan Date]],$Q$5:$Q$152,$S$5:$S$152)</f>
        <v>Week 4</v>
      </c>
    </row>
    <row r="2282" spans="1:12" x14ac:dyDescent="0.2">
      <c r="A2282" s="1">
        <v>44854</v>
      </c>
      <c r="B2282" t="s">
        <v>107</v>
      </c>
      <c r="C2282" s="1">
        <v>44854</v>
      </c>
      <c r="D2282" t="s">
        <v>1470</v>
      </c>
      <c r="E2282" t="s">
        <v>23</v>
      </c>
      <c r="F2282" t="s">
        <v>23</v>
      </c>
      <c r="G2282" t="s">
        <v>20</v>
      </c>
      <c r="H2282" t="s">
        <v>1282</v>
      </c>
      <c r="I2282">
        <f>MONTH(Table6[[#This Row],[Loan Date]])</f>
        <v>10</v>
      </c>
      <c r="J2282" t="str">
        <f>_xlfn.XLOOKUP(Table6[[#This Row],[Numeric Month]],$N$5:$N$11,$O$5:$O$11)</f>
        <v>Oct</v>
      </c>
      <c r="K2282" t="str">
        <f>_xlfn.XLOOKUP(Table6[[#This Row],[Loan Date]],$Q$5:$Q$152,$R$5:$R$152)</f>
        <v>Thursday</v>
      </c>
      <c r="L2282" t="str">
        <f>_xlfn.XLOOKUP(Table6[[#This Row],[Loan Date]],$Q$5:$Q$152,$S$5:$S$152)</f>
        <v>Week 4</v>
      </c>
    </row>
    <row r="2283" spans="1:12" x14ac:dyDescent="0.2">
      <c r="A2283" s="1">
        <v>44854</v>
      </c>
      <c r="B2283" t="s">
        <v>7</v>
      </c>
      <c r="C2283" s="1">
        <v>44861</v>
      </c>
      <c r="D2283" t="s">
        <v>1469</v>
      </c>
      <c r="E2283" t="s">
        <v>204</v>
      </c>
      <c r="F2283" t="s">
        <v>2</v>
      </c>
      <c r="G2283" t="s">
        <v>1</v>
      </c>
      <c r="H2283" t="s">
        <v>1282</v>
      </c>
      <c r="I2283">
        <f>MONTH(Table6[[#This Row],[Loan Date]])</f>
        <v>10</v>
      </c>
      <c r="J2283" t="str">
        <f>_xlfn.XLOOKUP(Table6[[#This Row],[Numeric Month]],$N$5:$N$11,$O$5:$O$11)</f>
        <v>Oct</v>
      </c>
      <c r="K2283" t="str">
        <f>_xlfn.XLOOKUP(Table6[[#This Row],[Loan Date]],$Q$5:$Q$152,$R$5:$R$152)</f>
        <v>Thursday</v>
      </c>
      <c r="L2283" t="str">
        <f>_xlfn.XLOOKUP(Table6[[#This Row],[Loan Date]],$Q$5:$Q$152,$S$5:$S$152)</f>
        <v>Week 4</v>
      </c>
    </row>
    <row r="2284" spans="1:12" x14ac:dyDescent="0.2">
      <c r="A2284" s="1">
        <v>44854</v>
      </c>
      <c r="B2284" t="s">
        <v>7</v>
      </c>
      <c r="C2284" s="1">
        <v>44854</v>
      </c>
      <c r="D2284" t="s">
        <v>116</v>
      </c>
      <c r="E2284" t="s">
        <v>23</v>
      </c>
      <c r="F2284" t="s">
        <v>23</v>
      </c>
      <c r="G2284" t="s">
        <v>20</v>
      </c>
      <c r="H2284" t="s">
        <v>1282</v>
      </c>
      <c r="I2284">
        <f>MONTH(Table6[[#This Row],[Loan Date]])</f>
        <v>10</v>
      </c>
      <c r="J2284" t="str">
        <f>_xlfn.XLOOKUP(Table6[[#This Row],[Numeric Month]],$N$5:$N$11,$O$5:$O$11)</f>
        <v>Oct</v>
      </c>
      <c r="K2284" t="str">
        <f>_xlfn.XLOOKUP(Table6[[#This Row],[Loan Date]],$Q$5:$Q$152,$R$5:$R$152)</f>
        <v>Thursday</v>
      </c>
      <c r="L2284" t="str">
        <f>_xlfn.XLOOKUP(Table6[[#This Row],[Loan Date]],$Q$5:$Q$152,$S$5:$S$152)</f>
        <v>Week 4</v>
      </c>
    </row>
    <row r="2285" spans="1:12" x14ac:dyDescent="0.2">
      <c r="A2285" s="1">
        <v>44854</v>
      </c>
      <c r="B2285" t="s">
        <v>7</v>
      </c>
      <c r="C2285" s="1">
        <v>44854</v>
      </c>
      <c r="D2285" t="s">
        <v>31</v>
      </c>
      <c r="E2285" t="s">
        <v>21</v>
      </c>
      <c r="F2285" t="s">
        <v>21</v>
      </c>
      <c r="G2285" t="s">
        <v>20</v>
      </c>
      <c r="H2285" t="s">
        <v>1282</v>
      </c>
      <c r="I2285">
        <f>MONTH(Table6[[#This Row],[Loan Date]])</f>
        <v>10</v>
      </c>
      <c r="J2285" t="str">
        <f>_xlfn.XLOOKUP(Table6[[#This Row],[Numeric Month]],$N$5:$N$11,$O$5:$O$11)</f>
        <v>Oct</v>
      </c>
      <c r="K2285" t="str">
        <f>_xlfn.XLOOKUP(Table6[[#This Row],[Loan Date]],$Q$5:$Q$152,$R$5:$R$152)</f>
        <v>Thursday</v>
      </c>
      <c r="L2285" t="str">
        <f>_xlfn.XLOOKUP(Table6[[#This Row],[Loan Date]],$Q$5:$Q$152,$S$5:$S$152)</f>
        <v>Week 4</v>
      </c>
    </row>
    <row r="2286" spans="1:12" x14ac:dyDescent="0.2">
      <c r="A2286" s="1">
        <v>44854</v>
      </c>
      <c r="B2286" t="s">
        <v>5</v>
      </c>
      <c r="C2286" s="1">
        <v>44854</v>
      </c>
      <c r="D2286" t="s">
        <v>241</v>
      </c>
      <c r="E2286" t="s">
        <v>23</v>
      </c>
      <c r="F2286" t="s">
        <v>23</v>
      </c>
      <c r="G2286" t="s">
        <v>20</v>
      </c>
      <c r="H2286" t="s">
        <v>1282</v>
      </c>
      <c r="I2286">
        <f>MONTH(Table6[[#This Row],[Loan Date]])</f>
        <v>10</v>
      </c>
      <c r="J2286" t="str">
        <f>_xlfn.XLOOKUP(Table6[[#This Row],[Numeric Month]],$N$5:$N$11,$O$5:$O$11)</f>
        <v>Oct</v>
      </c>
      <c r="K2286" t="str">
        <f>_xlfn.XLOOKUP(Table6[[#This Row],[Loan Date]],$Q$5:$Q$152,$R$5:$R$152)</f>
        <v>Thursday</v>
      </c>
      <c r="L2286" t="str">
        <f>_xlfn.XLOOKUP(Table6[[#This Row],[Loan Date]],$Q$5:$Q$152,$S$5:$S$152)</f>
        <v>Week 4</v>
      </c>
    </row>
    <row r="2287" spans="1:12" x14ac:dyDescent="0.2">
      <c r="A2287" s="1">
        <v>44854</v>
      </c>
      <c r="B2287" t="s">
        <v>5</v>
      </c>
      <c r="C2287" s="1">
        <v>44854</v>
      </c>
      <c r="D2287" t="s">
        <v>127</v>
      </c>
      <c r="E2287" t="s">
        <v>21</v>
      </c>
      <c r="F2287" t="s">
        <v>21</v>
      </c>
      <c r="G2287" t="s">
        <v>20</v>
      </c>
      <c r="H2287" t="s">
        <v>1282</v>
      </c>
      <c r="I2287">
        <f>MONTH(Table6[[#This Row],[Loan Date]])</f>
        <v>10</v>
      </c>
      <c r="J2287" t="str">
        <f>_xlfn.XLOOKUP(Table6[[#This Row],[Numeric Month]],$N$5:$N$11,$O$5:$O$11)</f>
        <v>Oct</v>
      </c>
      <c r="K2287" t="str">
        <f>_xlfn.XLOOKUP(Table6[[#This Row],[Loan Date]],$Q$5:$Q$152,$R$5:$R$152)</f>
        <v>Thursday</v>
      </c>
      <c r="L2287" t="str">
        <f>_xlfn.XLOOKUP(Table6[[#This Row],[Loan Date]],$Q$5:$Q$152,$S$5:$S$152)</f>
        <v>Week 4</v>
      </c>
    </row>
    <row r="2288" spans="1:12" x14ac:dyDescent="0.2">
      <c r="A2288" s="1">
        <v>44854</v>
      </c>
      <c r="B2288" t="s">
        <v>7</v>
      </c>
      <c r="C2288" s="1">
        <v>44854</v>
      </c>
      <c r="D2288" t="s">
        <v>124</v>
      </c>
      <c r="E2288" t="s">
        <v>12</v>
      </c>
      <c r="F2288" t="s">
        <v>12</v>
      </c>
      <c r="G2288" t="s">
        <v>11</v>
      </c>
      <c r="H2288" t="s">
        <v>1282</v>
      </c>
      <c r="I2288">
        <f>MONTH(Table6[[#This Row],[Loan Date]])</f>
        <v>10</v>
      </c>
      <c r="J2288" t="str">
        <f>_xlfn.XLOOKUP(Table6[[#This Row],[Numeric Month]],$N$5:$N$11,$O$5:$O$11)</f>
        <v>Oct</v>
      </c>
      <c r="K2288" t="str">
        <f>_xlfn.XLOOKUP(Table6[[#This Row],[Loan Date]],$Q$5:$Q$152,$R$5:$R$152)</f>
        <v>Thursday</v>
      </c>
      <c r="L2288" t="str">
        <f>_xlfn.XLOOKUP(Table6[[#This Row],[Loan Date]],$Q$5:$Q$152,$S$5:$S$152)</f>
        <v>Week 4</v>
      </c>
    </row>
    <row r="2289" spans="1:12" x14ac:dyDescent="0.2">
      <c r="A2289" s="1">
        <v>44854</v>
      </c>
      <c r="B2289" t="s">
        <v>7</v>
      </c>
      <c r="C2289" s="1">
        <v>44861</v>
      </c>
      <c r="D2289" t="s">
        <v>1059</v>
      </c>
      <c r="E2289" t="s">
        <v>15</v>
      </c>
      <c r="F2289" t="s">
        <v>14</v>
      </c>
      <c r="G2289" t="s">
        <v>1</v>
      </c>
      <c r="H2289" t="s">
        <v>1282</v>
      </c>
      <c r="I2289">
        <f>MONTH(Table6[[#This Row],[Loan Date]])</f>
        <v>10</v>
      </c>
      <c r="J2289" t="str">
        <f>_xlfn.XLOOKUP(Table6[[#This Row],[Numeric Month]],$N$5:$N$11,$O$5:$O$11)</f>
        <v>Oct</v>
      </c>
      <c r="K2289" t="str">
        <f>_xlfn.XLOOKUP(Table6[[#This Row],[Loan Date]],$Q$5:$Q$152,$R$5:$R$152)</f>
        <v>Thursday</v>
      </c>
      <c r="L2289" t="str">
        <f>_xlfn.XLOOKUP(Table6[[#This Row],[Loan Date]],$Q$5:$Q$152,$S$5:$S$152)</f>
        <v>Week 4</v>
      </c>
    </row>
    <row r="2290" spans="1:12" x14ac:dyDescent="0.2">
      <c r="A2290" s="1">
        <v>44854</v>
      </c>
      <c r="B2290" t="s">
        <v>7</v>
      </c>
      <c r="C2290" s="1">
        <v>44861</v>
      </c>
      <c r="D2290" t="s">
        <v>1444</v>
      </c>
      <c r="E2290" t="s">
        <v>52</v>
      </c>
      <c r="F2290" t="s">
        <v>51</v>
      </c>
      <c r="G2290" t="s">
        <v>1</v>
      </c>
      <c r="H2290" t="s">
        <v>1282</v>
      </c>
      <c r="I2290">
        <f>MONTH(Table6[[#This Row],[Loan Date]])</f>
        <v>10</v>
      </c>
      <c r="J2290" t="str">
        <f>_xlfn.XLOOKUP(Table6[[#This Row],[Numeric Month]],$N$5:$N$11,$O$5:$O$11)</f>
        <v>Oct</v>
      </c>
      <c r="K2290" t="str">
        <f>_xlfn.XLOOKUP(Table6[[#This Row],[Loan Date]],$Q$5:$Q$152,$R$5:$R$152)</f>
        <v>Thursday</v>
      </c>
      <c r="L2290" t="str">
        <f>_xlfn.XLOOKUP(Table6[[#This Row],[Loan Date]],$Q$5:$Q$152,$S$5:$S$152)</f>
        <v>Week 4</v>
      </c>
    </row>
    <row r="2291" spans="1:12" x14ac:dyDescent="0.2">
      <c r="A2291" s="1">
        <v>44854</v>
      </c>
      <c r="B2291" t="s">
        <v>7</v>
      </c>
      <c r="C2291" s="1">
        <v>44854</v>
      </c>
      <c r="D2291" t="s">
        <v>917</v>
      </c>
      <c r="E2291" t="s">
        <v>37</v>
      </c>
      <c r="F2291" t="s">
        <v>37</v>
      </c>
      <c r="G2291" t="s">
        <v>20</v>
      </c>
      <c r="H2291" t="s">
        <v>1282</v>
      </c>
      <c r="I2291">
        <f>MONTH(Table6[[#This Row],[Loan Date]])</f>
        <v>10</v>
      </c>
      <c r="J2291" t="str">
        <f>_xlfn.XLOOKUP(Table6[[#This Row],[Numeric Month]],$N$5:$N$11,$O$5:$O$11)</f>
        <v>Oct</v>
      </c>
      <c r="K2291" t="str">
        <f>_xlfn.XLOOKUP(Table6[[#This Row],[Loan Date]],$Q$5:$Q$152,$R$5:$R$152)</f>
        <v>Thursday</v>
      </c>
      <c r="L2291" t="str">
        <f>_xlfn.XLOOKUP(Table6[[#This Row],[Loan Date]],$Q$5:$Q$152,$S$5:$S$152)</f>
        <v>Week 4</v>
      </c>
    </row>
    <row r="2292" spans="1:12" x14ac:dyDescent="0.2">
      <c r="A2292" s="1">
        <v>44854</v>
      </c>
      <c r="B2292" t="s">
        <v>7</v>
      </c>
      <c r="C2292" s="1">
        <v>44867</v>
      </c>
      <c r="D2292" t="s">
        <v>877</v>
      </c>
      <c r="E2292" t="s">
        <v>52</v>
      </c>
      <c r="F2292" t="s">
        <v>51</v>
      </c>
      <c r="G2292" t="s">
        <v>1</v>
      </c>
      <c r="H2292" t="s">
        <v>1282</v>
      </c>
      <c r="I2292">
        <f>MONTH(Table6[[#This Row],[Loan Date]])</f>
        <v>10</v>
      </c>
      <c r="J2292" t="str">
        <f>_xlfn.XLOOKUP(Table6[[#This Row],[Numeric Month]],$N$5:$N$11,$O$5:$O$11)</f>
        <v>Oct</v>
      </c>
      <c r="K2292" t="str">
        <f>_xlfn.XLOOKUP(Table6[[#This Row],[Loan Date]],$Q$5:$Q$152,$R$5:$R$152)</f>
        <v>Thursday</v>
      </c>
      <c r="L2292" t="str">
        <f>_xlfn.XLOOKUP(Table6[[#This Row],[Loan Date]],$Q$5:$Q$152,$S$5:$S$152)</f>
        <v>Week 4</v>
      </c>
    </row>
    <row r="2293" spans="1:12" x14ac:dyDescent="0.2">
      <c r="A2293" s="1">
        <v>44854</v>
      </c>
      <c r="B2293" t="s">
        <v>7</v>
      </c>
      <c r="C2293" s="1">
        <v>44854</v>
      </c>
      <c r="D2293" t="s">
        <v>1460</v>
      </c>
      <c r="E2293" t="s">
        <v>37</v>
      </c>
      <c r="F2293" t="s">
        <v>37</v>
      </c>
      <c r="G2293" t="s">
        <v>20</v>
      </c>
      <c r="H2293" t="s">
        <v>1282</v>
      </c>
      <c r="I2293">
        <f>MONTH(Table6[[#This Row],[Loan Date]])</f>
        <v>10</v>
      </c>
      <c r="J2293" t="str">
        <f>_xlfn.XLOOKUP(Table6[[#This Row],[Numeric Month]],$N$5:$N$11,$O$5:$O$11)</f>
        <v>Oct</v>
      </c>
      <c r="K2293" t="str">
        <f>_xlfn.XLOOKUP(Table6[[#This Row],[Loan Date]],$Q$5:$Q$152,$R$5:$R$152)</f>
        <v>Thursday</v>
      </c>
      <c r="L2293" t="str">
        <f>_xlfn.XLOOKUP(Table6[[#This Row],[Loan Date]],$Q$5:$Q$152,$S$5:$S$152)</f>
        <v>Week 4</v>
      </c>
    </row>
    <row r="2294" spans="1:12" x14ac:dyDescent="0.2">
      <c r="A2294" s="1">
        <v>44854</v>
      </c>
      <c r="B2294" t="s">
        <v>7</v>
      </c>
      <c r="C2294" s="1">
        <v>44855</v>
      </c>
      <c r="D2294" t="s">
        <v>239</v>
      </c>
      <c r="E2294" t="s">
        <v>23</v>
      </c>
      <c r="F2294" t="s">
        <v>23</v>
      </c>
      <c r="G2294" t="s">
        <v>20</v>
      </c>
      <c r="H2294" t="s">
        <v>1282</v>
      </c>
      <c r="I2294">
        <f>MONTH(Table6[[#This Row],[Loan Date]])</f>
        <v>10</v>
      </c>
      <c r="J2294" t="str">
        <f>_xlfn.XLOOKUP(Table6[[#This Row],[Numeric Month]],$N$5:$N$11,$O$5:$O$11)</f>
        <v>Oct</v>
      </c>
      <c r="K2294" t="str">
        <f>_xlfn.XLOOKUP(Table6[[#This Row],[Loan Date]],$Q$5:$Q$152,$R$5:$R$152)</f>
        <v>Thursday</v>
      </c>
      <c r="L2294" t="str">
        <f>_xlfn.XLOOKUP(Table6[[#This Row],[Loan Date]],$Q$5:$Q$152,$S$5:$S$152)</f>
        <v>Week 4</v>
      </c>
    </row>
    <row r="2295" spans="1:12" x14ac:dyDescent="0.2">
      <c r="A2295" s="1">
        <v>44854</v>
      </c>
      <c r="B2295" t="s">
        <v>7</v>
      </c>
      <c r="C2295" s="1">
        <v>44854</v>
      </c>
      <c r="D2295" t="s">
        <v>468</v>
      </c>
      <c r="E2295" t="s">
        <v>122</v>
      </c>
      <c r="F2295" t="s">
        <v>122</v>
      </c>
      <c r="G2295" t="s">
        <v>11</v>
      </c>
      <c r="H2295" t="s">
        <v>1282</v>
      </c>
      <c r="I2295">
        <f>MONTH(Table6[[#This Row],[Loan Date]])</f>
        <v>10</v>
      </c>
      <c r="J2295" t="str">
        <f>_xlfn.XLOOKUP(Table6[[#This Row],[Numeric Month]],$N$5:$N$11,$O$5:$O$11)</f>
        <v>Oct</v>
      </c>
      <c r="K2295" t="str">
        <f>_xlfn.XLOOKUP(Table6[[#This Row],[Loan Date]],$Q$5:$Q$152,$R$5:$R$152)</f>
        <v>Thursday</v>
      </c>
      <c r="L2295" t="str">
        <f>_xlfn.XLOOKUP(Table6[[#This Row],[Loan Date]],$Q$5:$Q$152,$S$5:$S$152)</f>
        <v>Week 4</v>
      </c>
    </row>
    <row r="2296" spans="1:12" x14ac:dyDescent="0.2">
      <c r="A2296" s="1">
        <v>44854</v>
      </c>
      <c r="B2296" t="s">
        <v>7</v>
      </c>
      <c r="C2296" s="1">
        <v>44861</v>
      </c>
      <c r="D2296" t="s">
        <v>46</v>
      </c>
      <c r="E2296" t="s">
        <v>9</v>
      </c>
      <c r="F2296" t="s">
        <v>8</v>
      </c>
      <c r="G2296" t="s">
        <v>1</v>
      </c>
      <c r="H2296" t="s">
        <v>1282</v>
      </c>
      <c r="I2296">
        <f>MONTH(Table6[[#This Row],[Loan Date]])</f>
        <v>10</v>
      </c>
      <c r="J2296" t="str">
        <f>_xlfn.XLOOKUP(Table6[[#This Row],[Numeric Month]],$N$5:$N$11,$O$5:$O$11)</f>
        <v>Oct</v>
      </c>
      <c r="K2296" t="str">
        <f>_xlfn.XLOOKUP(Table6[[#This Row],[Loan Date]],$Q$5:$Q$152,$R$5:$R$152)</f>
        <v>Thursday</v>
      </c>
      <c r="L2296" t="str">
        <f>_xlfn.XLOOKUP(Table6[[#This Row],[Loan Date]],$Q$5:$Q$152,$S$5:$S$152)</f>
        <v>Week 4</v>
      </c>
    </row>
    <row r="2297" spans="1:12" x14ac:dyDescent="0.2">
      <c r="A2297" s="1">
        <v>44854</v>
      </c>
      <c r="B2297" t="s">
        <v>7</v>
      </c>
      <c r="C2297" s="1">
        <v>44854</v>
      </c>
      <c r="D2297" t="s">
        <v>969</v>
      </c>
      <c r="E2297" t="s">
        <v>37</v>
      </c>
      <c r="F2297" t="s">
        <v>37</v>
      </c>
      <c r="G2297" t="s">
        <v>20</v>
      </c>
      <c r="H2297" t="s">
        <v>1282</v>
      </c>
      <c r="I2297">
        <f>MONTH(Table6[[#This Row],[Loan Date]])</f>
        <v>10</v>
      </c>
      <c r="J2297" t="str">
        <f>_xlfn.XLOOKUP(Table6[[#This Row],[Numeric Month]],$N$5:$N$11,$O$5:$O$11)</f>
        <v>Oct</v>
      </c>
      <c r="K2297" t="str">
        <f>_xlfn.XLOOKUP(Table6[[#This Row],[Loan Date]],$Q$5:$Q$152,$R$5:$R$152)</f>
        <v>Thursday</v>
      </c>
      <c r="L2297" t="str">
        <f>_xlfn.XLOOKUP(Table6[[#This Row],[Loan Date]],$Q$5:$Q$152,$S$5:$S$152)</f>
        <v>Week 4</v>
      </c>
    </row>
    <row r="2298" spans="1:12" x14ac:dyDescent="0.2">
      <c r="A2298" s="1">
        <v>44854</v>
      </c>
      <c r="B2298" t="s">
        <v>7</v>
      </c>
      <c r="C2298" s="1">
        <v>44854</v>
      </c>
      <c r="D2298" t="s">
        <v>336</v>
      </c>
      <c r="E2298" t="s">
        <v>168</v>
      </c>
      <c r="F2298" t="s">
        <v>168</v>
      </c>
      <c r="G2298" t="s">
        <v>20</v>
      </c>
      <c r="H2298" t="s">
        <v>1282</v>
      </c>
      <c r="I2298">
        <f>MONTH(Table6[[#This Row],[Loan Date]])</f>
        <v>10</v>
      </c>
      <c r="J2298" t="str">
        <f>_xlfn.XLOOKUP(Table6[[#This Row],[Numeric Month]],$N$5:$N$11,$O$5:$O$11)</f>
        <v>Oct</v>
      </c>
      <c r="K2298" t="str">
        <f>_xlfn.XLOOKUP(Table6[[#This Row],[Loan Date]],$Q$5:$Q$152,$R$5:$R$152)</f>
        <v>Thursday</v>
      </c>
      <c r="L2298" t="str">
        <f>_xlfn.XLOOKUP(Table6[[#This Row],[Loan Date]],$Q$5:$Q$152,$S$5:$S$152)</f>
        <v>Week 4</v>
      </c>
    </row>
    <row r="2299" spans="1:12" x14ac:dyDescent="0.2">
      <c r="A2299" s="1">
        <v>44854</v>
      </c>
      <c r="B2299" t="s">
        <v>7</v>
      </c>
      <c r="C2299" s="1">
        <v>44854</v>
      </c>
      <c r="D2299" t="s">
        <v>29</v>
      </c>
      <c r="E2299" t="s">
        <v>23</v>
      </c>
      <c r="F2299" t="s">
        <v>23</v>
      </c>
      <c r="G2299" t="s">
        <v>20</v>
      </c>
      <c r="H2299" t="s">
        <v>1282</v>
      </c>
      <c r="I2299">
        <f>MONTH(Table6[[#This Row],[Loan Date]])</f>
        <v>10</v>
      </c>
      <c r="J2299" t="str">
        <f>_xlfn.XLOOKUP(Table6[[#This Row],[Numeric Month]],$N$5:$N$11,$O$5:$O$11)</f>
        <v>Oct</v>
      </c>
      <c r="K2299" t="str">
        <f>_xlfn.XLOOKUP(Table6[[#This Row],[Loan Date]],$Q$5:$Q$152,$R$5:$R$152)</f>
        <v>Thursday</v>
      </c>
      <c r="L2299" t="str">
        <f>_xlfn.XLOOKUP(Table6[[#This Row],[Loan Date]],$Q$5:$Q$152,$S$5:$S$152)</f>
        <v>Week 4</v>
      </c>
    </row>
    <row r="2300" spans="1:12" x14ac:dyDescent="0.2">
      <c r="A2300" s="1">
        <v>44854</v>
      </c>
      <c r="B2300" t="s">
        <v>7</v>
      </c>
      <c r="C2300" s="1">
        <v>44854</v>
      </c>
      <c r="D2300" t="s">
        <v>27</v>
      </c>
      <c r="E2300" t="s">
        <v>21</v>
      </c>
      <c r="F2300" t="s">
        <v>21</v>
      </c>
      <c r="G2300" t="s">
        <v>20</v>
      </c>
      <c r="H2300" t="s">
        <v>1282</v>
      </c>
      <c r="I2300">
        <f>MONTH(Table6[[#This Row],[Loan Date]])</f>
        <v>10</v>
      </c>
      <c r="J2300" t="str">
        <f>_xlfn.XLOOKUP(Table6[[#This Row],[Numeric Month]],$N$5:$N$11,$O$5:$O$11)</f>
        <v>Oct</v>
      </c>
      <c r="K2300" t="str">
        <f>_xlfn.XLOOKUP(Table6[[#This Row],[Loan Date]],$Q$5:$Q$152,$R$5:$R$152)</f>
        <v>Thursday</v>
      </c>
      <c r="L2300" t="str">
        <f>_xlfn.XLOOKUP(Table6[[#This Row],[Loan Date]],$Q$5:$Q$152,$S$5:$S$152)</f>
        <v>Week 4</v>
      </c>
    </row>
    <row r="2301" spans="1:12" x14ac:dyDescent="0.2">
      <c r="A2301" s="1">
        <v>44854</v>
      </c>
      <c r="B2301" t="s">
        <v>7</v>
      </c>
      <c r="C2301" s="1">
        <v>44854</v>
      </c>
      <c r="D2301" t="s">
        <v>923</v>
      </c>
      <c r="E2301" t="s">
        <v>37</v>
      </c>
      <c r="F2301" t="s">
        <v>37</v>
      </c>
      <c r="G2301" t="s">
        <v>20</v>
      </c>
      <c r="H2301" t="s">
        <v>1282</v>
      </c>
      <c r="I2301">
        <f>MONTH(Table6[[#This Row],[Loan Date]])</f>
        <v>10</v>
      </c>
      <c r="J2301" t="str">
        <f>_xlfn.XLOOKUP(Table6[[#This Row],[Numeric Month]],$N$5:$N$11,$O$5:$O$11)</f>
        <v>Oct</v>
      </c>
      <c r="K2301" t="str">
        <f>_xlfn.XLOOKUP(Table6[[#This Row],[Loan Date]],$Q$5:$Q$152,$R$5:$R$152)</f>
        <v>Thursday</v>
      </c>
      <c r="L2301" t="str">
        <f>_xlfn.XLOOKUP(Table6[[#This Row],[Loan Date]],$Q$5:$Q$152,$S$5:$S$152)</f>
        <v>Week 4</v>
      </c>
    </row>
    <row r="2302" spans="1:12" x14ac:dyDescent="0.2">
      <c r="A2302" s="1">
        <v>44854</v>
      </c>
      <c r="B2302" t="s">
        <v>5</v>
      </c>
      <c r="C2302" s="1">
        <v>44854</v>
      </c>
      <c r="D2302" t="s">
        <v>923</v>
      </c>
      <c r="E2302" t="s">
        <v>37</v>
      </c>
      <c r="F2302" t="s">
        <v>37</v>
      </c>
      <c r="G2302" t="s">
        <v>20</v>
      </c>
      <c r="H2302" t="s">
        <v>1282</v>
      </c>
      <c r="I2302">
        <f>MONTH(Table6[[#This Row],[Loan Date]])</f>
        <v>10</v>
      </c>
      <c r="J2302" t="str">
        <f>_xlfn.XLOOKUP(Table6[[#This Row],[Numeric Month]],$N$5:$N$11,$O$5:$O$11)</f>
        <v>Oct</v>
      </c>
      <c r="K2302" t="str">
        <f>_xlfn.XLOOKUP(Table6[[#This Row],[Loan Date]],$Q$5:$Q$152,$R$5:$R$152)</f>
        <v>Thursday</v>
      </c>
      <c r="L2302" t="str">
        <f>_xlfn.XLOOKUP(Table6[[#This Row],[Loan Date]],$Q$5:$Q$152,$S$5:$S$152)</f>
        <v>Week 4</v>
      </c>
    </row>
    <row r="2303" spans="1:12" x14ac:dyDescent="0.2">
      <c r="A2303" s="1">
        <v>44854</v>
      </c>
      <c r="B2303" t="s">
        <v>7</v>
      </c>
      <c r="C2303" s="1">
        <v>44854</v>
      </c>
      <c r="D2303" t="s">
        <v>343</v>
      </c>
      <c r="E2303" t="s">
        <v>23</v>
      </c>
      <c r="F2303" t="s">
        <v>23</v>
      </c>
      <c r="G2303" t="s">
        <v>20</v>
      </c>
      <c r="H2303" t="s">
        <v>1282</v>
      </c>
      <c r="I2303">
        <f>MONTH(Table6[[#This Row],[Loan Date]])</f>
        <v>10</v>
      </c>
      <c r="J2303" t="str">
        <f>_xlfn.XLOOKUP(Table6[[#This Row],[Numeric Month]],$N$5:$N$11,$O$5:$O$11)</f>
        <v>Oct</v>
      </c>
      <c r="K2303" t="str">
        <f>_xlfn.XLOOKUP(Table6[[#This Row],[Loan Date]],$Q$5:$Q$152,$R$5:$R$152)</f>
        <v>Thursday</v>
      </c>
      <c r="L2303" t="str">
        <f>_xlfn.XLOOKUP(Table6[[#This Row],[Loan Date]],$Q$5:$Q$152,$S$5:$S$152)</f>
        <v>Week 4</v>
      </c>
    </row>
    <row r="2304" spans="1:12" x14ac:dyDescent="0.2">
      <c r="A2304" s="1">
        <v>44854</v>
      </c>
      <c r="B2304" t="s">
        <v>7</v>
      </c>
      <c r="C2304" s="1">
        <v>44854</v>
      </c>
      <c r="D2304" t="s">
        <v>610</v>
      </c>
      <c r="E2304" t="s">
        <v>21</v>
      </c>
      <c r="F2304" t="s">
        <v>21</v>
      </c>
      <c r="G2304" t="s">
        <v>20</v>
      </c>
      <c r="H2304" t="s">
        <v>1282</v>
      </c>
      <c r="I2304">
        <f>MONTH(Table6[[#This Row],[Loan Date]])</f>
        <v>10</v>
      </c>
      <c r="J2304" t="str">
        <f>_xlfn.XLOOKUP(Table6[[#This Row],[Numeric Month]],$N$5:$N$11,$O$5:$O$11)</f>
        <v>Oct</v>
      </c>
      <c r="K2304" t="str">
        <f>_xlfn.XLOOKUP(Table6[[#This Row],[Loan Date]],$Q$5:$Q$152,$R$5:$R$152)</f>
        <v>Thursday</v>
      </c>
      <c r="L2304" t="str">
        <f>_xlfn.XLOOKUP(Table6[[#This Row],[Loan Date]],$Q$5:$Q$152,$S$5:$S$152)</f>
        <v>Week 4</v>
      </c>
    </row>
    <row r="2305" spans="1:12" x14ac:dyDescent="0.2">
      <c r="A2305" s="1">
        <v>44854</v>
      </c>
      <c r="B2305" t="s">
        <v>7</v>
      </c>
      <c r="C2305" s="1">
        <v>44854</v>
      </c>
      <c r="D2305" t="s">
        <v>239</v>
      </c>
      <c r="E2305" t="s">
        <v>23</v>
      </c>
      <c r="F2305" t="s">
        <v>23</v>
      </c>
      <c r="G2305" t="s">
        <v>20</v>
      </c>
      <c r="H2305" t="s">
        <v>1282</v>
      </c>
      <c r="I2305">
        <f>MONTH(Table6[[#This Row],[Loan Date]])</f>
        <v>10</v>
      </c>
      <c r="J2305" t="str">
        <f>_xlfn.XLOOKUP(Table6[[#This Row],[Numeric Month]],$N$5:$N$11,$O$5:$O$11)</f>
        <v>Oct</v>
      </c>
      <c r="K2305" t="str">
        <f>_xlfn.XLOOKUP(Table6[[#This Row],[Loan Date]],$Q$5:$Q$152,$R$5:$R$152)</f>
        <v>Thursday</v>
      </c>
      <c r="L2305" t="str">
        <f>_xlfn.XLOOKUP(Table6[[#This Row],[Loan Date]],$Q$5:$Q$152,$S$5:$S$152)</f>
        <v>Week 4</v>
      </c>
    </row>
    <row r="2306" spans="1:12" x14ac:dyDescent="0.2">
      <c r="A2306" s="1">
        <v>44854</v>
      </c>
      <c r="B2306" t="s">
        <v>7</v>
      </c>
      <c r="C2306" s="1">
        <v>44854</v>
      </c>
      <c r="D2306" t="s">
        <v>497</v>
      </c>
      <c r="E2306" t="s">
        <v>21</v>
      </c>
      <c r="F2306" t="s">
        <v>21</v>
      </c>
      <c r="G2306" t="s">
        <v>20</v>
      </c>
      <c r="H2306" t="s">
        <v>1282</v>
      </c>
      <c r="I2306">
        <f>MONTH(Table6[[#This Row],[Loan Date]])</f>
        <v>10</v>
      </c>
      <c r="J2306" t="str">
        <f>_xlfn.XLOOKUP(Table6[[#This Row],[Numeric Month]],$N$5:$N$11,$O$5:$O$11)</f>
        <v>Oct</v>
      </c>
      <c r="K2306" t="str">
        <f>_xlfn.XLOOKUP(Table6[[#This Row],[Loan Date]],$Q$5:$Q$152,$R$5:$R$152)</f>
        <v>Thursday</v>
      </c>
      <c r="L2306" t="str">
        <f>_xlfn.XLOOKUP(Table6[[#This Row],[Loan Date]],$Q$5:$Q$152,$S$5:$S$152)</f>
        <v>Week 4</v>
      </c>
    </row>
    <row r="2307" spans="1:12" x14ac:dyDescent="0.2">
      <c r="A2307" s="1">
        <v>44854</v>
      </c>
      <c r="B2307" t="s">
        <v>7</v>
      </c>
      <c r="C2307" s="1">
        <v>44854</v>
      </c>
      <c r="D2307" t="s">
        <v>171</v>
      </c>
      <c r="E2307" t="s">
        <v>23</v>
      </c>
      <c r="F2307" t="s">
        <v>23</v>
      </c>
      <c r="G2307" t="s">
        <v>20</v>
      </c>
      <c r="H2307" t="s">
        <v>1282</v>
      </c>
      <c r="I2307">
        <f>MONTH(Table6[[#This Row],[Loan Date]])</f>
        <v>10</v>
      </c>
      <c r="J2307" t="str">
        <f>_xlfn.XLOOKUP(Table6[[#This Row],[Numeric Month]],$N$5:$N$11,$O$5:$O$11)</f>
        <v>Oct</v>
      </c>
      <c r="K2307" t="str">
        <f>_xlfn.XLOOKUP(Table6[[#This Row],[Loan Date]],$Q$5:$Q$152,$R$5:$R$152)</f>
        <v>Thursday</v>
      </c>
      <c r="L2307" t="str">
        <f>_xlfn.XLOOKUP(Table6[[#This Row],[Loan Date]],$Q$5:$Q$152,$S$5:$S$152)</f>
        <v>Week 4</v>
      </c>
    </row>
    <row r="2308" spans="1:12" x14ac:dyDescent="0.2">
      <c r="A2308" s="1">
        <v>44854</v>
      </c>
      <c r="B2308" t="s">
        <v>7</v>
      </c>
      <c r="C2308" s="1">
        <v>44854</v>
      </c>
      <c r="D2308" t="s">
        <v>441</v>
      </c>
      <c r="E2308" t="s">
        <v>21</v>
      </c>
      <c r="F2308" t="s">
        <v>21</v>
      </c>
      <c r="G2308" t="s">
        <v>20</v>
      </c>
      <c r="H2308" t="s">
        <v>1282</v>
      </c>
      <c r="I2308">
        <f>MONTH(Table6[[#This Row],[Loan Date]])</f>
        <v>10</v>
      </c>
      <c r="J2308" t="str">
        <f>_xlfn.XLOOKUP(Table6[[#This Row],[Numeric Month]],$N$5:$N$11,$O$5:$O$11)</f>
        <v>Oct</v>
      </c>
      <c r="K2308" t="str">
        <f>_xlfn.XLOOKUP(Table6[[#This Row],[Loan Date]],$Q$5:$Q$152,$R$5:$R$152)</f>
        <v>Thursday</v>
      </c>
      <c r="L2308" t="str">
        <f>_xlfn.XLOOKUP(Table6[[#This Row],[Loan Date]],$Q$5:$Q$152,$S$5:$S$152)</f>
        <v>Week 4</v>
      </c>
    </row>
    <row r="2309" spans="1:12" x14ac:dyDescent="0.2">
      <c r="A2309" s="1">
        <v>44854</v>
      </c>
      <c r="B2309" t="s">
        <v>7</v>
      </c>
      <c r="C2309" s="1">
        <v>44854</v>
      </c>
      <c r="D2309" t="s">
        <v>1410</v>
      </c>
      <c r="E2309" t="s">
        <v>23</v>
      </c>
      <c r="F2309" t="s">
        <v>23</v>
      </c>
      <c r="G2309" t="s">
        <v>20</v>
      </c>
      <c r="H2309" t="s">
        <v>1282</v>
      </c>
      <c r="I2309">
        <f>MONTH(Table6[[#This Row],[Loan Date]])</f>
        <v>10</v>
      </c>
      <c r="J2309" t="str">
        <f>_xlfn.XLOOKUP(Table6[[#This Row],[Numeric Month]],$N$5:$N$11,$O$5:$O$11)</f>
        <v>Oct</v>
      </c>
      <c r="K2309" t="str">
        <f>_xlfn.XLOOKUP(Table6[[#This Row],[Loan Date]],$Q$5:$Q$152,$R$5:$R$152)</f>
        <v>Thursday</v>
      </c>
      <c r="L2309" t="str">
        <f>_xlfn.XLOOKUP(Table6[[#This Row],[Loan Date]],$Q$5:$Q$152,$S$5:$S$152)</f>
        <v>Week 4</v>
      </c>
    </row>
    <row r="2310" spans="1:12" x14ac:dyDescent="0.2">
      <c r="A2310" s="1">
        <v>44854</v>
      </c>
      <c r="B2310" t="s">
        <v>7</v>
      </c>
      <c r="C2310" s="1">
        <v>44854</v>
      </c>
      <c r="D2310" t="s">
        <v>965</v>
      </c>
      <c r="E2310" t="s">
        <v>12</v>
      </c>
      <c r="F2310" t="s">
        <v>12</v>
      </c>
      <c r="G2310" t="s">
        <v>11</v>
      </c>
      <c r="H2310" t="s">
        <v>1282</v>
      </c>
      <c r="I2310">
        <f>MONTH(Table6[[#This Row],[Loan Date]])</f>
        <v>10</v>
      </c>
      <c r="J2310" t="str">
        <f>_xlfn.XLOOKUP(Table6[[#This Row],[Numeric Month]],$N$5:$N$11,$O$5:$O$11)</f>
        <v>Oct</v>
      </c>
      <c r="K2310" t="str">
        <f>_xlfn.XLOOKUP(Table6[[#This Row],[Loan Date]],$Q$5:$Q$152,$R$5:$R$152)</f>
        <v>Thursday</v>
      </c>
      <c r="L2310" t="str">
        <f>_xlfn.XLOOKUP(Table6[[#This Row],[Loan Date]],$Q$5:$Q$152,$S$5:$S$152)</f>
        <v>Week 4</v>
      </c>
    </row>
    <row r="2311" spans="1:12" x14ac:dyDescent="0.2">
      <c r="A2311" s="1">
        <v>44854</v>
      </c>
      <c r="B2311" t="s">
        <v>7</v>
      </c>
      <c r="C2311" s="1">
        <v>44854</v>
      </c>
      <c r="D2311" t="s">
        <v>917</v>
      </c>
      <c r="E2311" t="s">
        <v>37</v>
      </c>
      <c r="F2311" t="s">
        <v>37</v>
      </c>
      <c r="G2311" t="s">
        <v>20</v>
      </c>
      <c r="H2311" t="s">
        <v>1282</v>
      </c>
      <c r="I2311">
        <f>MONTH(Table6[[#This Row],[Loan Date]])</f>
        <v>10</v>
      </c>
      <c r="J2311" t="str">
        <f>_xlfn.XLOOKUP(Table6[[#This Row],[Numeric Month]],$N$5:$N$11,$O$5:$O$11)</f>
        <v>Oct</v>
      </c>
      <c r="K2311" t="str">
        <f>_xlfn.XLOOKUP(Table6[[#This Row],[Loan Date]],$Q$5:$Q$152,$R$5:$R$152)</f>
        <v>Thursday</v>
      </c>
      <c r="L2311" t="str">
        <f>_xlfn.XLOOKUP(Table6[[#This Row],[Loan Date]],$Q$5:$Q$152,$S$5:$S$152)</f>
        <v>Week 4</v>
      </c>
    </row>
    <row r="2312" spans="1:12" x14ac:dyDescent="0.2">
      <c r="A2312" s="1">
        <v>44854</v>
      </c>
      <c r="B2312" t="s">
        <v>7</v>
      </c>
      <c r="C2312" s="1">
        <v>44854</v>
      </c>
      <c r="D2312" t="s">
        <v>227</v>
      </c>
      <c r="E2312" t="s">
        <v>49</v>
      </c>
      <c r="F2312" t="s">
        <v>49</v>
      </c>
      <c r="G2312" t="s">
        <v>20</v>
      </c>
      <c r="H2312" t="s">
        <v>1282</v>
      </c>
      <c r="I2312">
        <f>MONTH(Table6[[#This Row],[Loan Date]])</f>
        <v>10</v>
      </c>
      <c r="J2312" t="str">
        <f>_xlfn.XLOOKUP(Table6[[#This Row],[Numeric Month]],$N$5:$N$11,$O$5:$O$11)</f>
        <v>Oct</v>
      </c>
      <c r="K2312" t="str">
        <f>_xlfn.XLOOKUP(Table6[[#This Row],[Loan Date]],$Q$5:$Q$152,$R$5:$R$152)</f>
        <v>Thursday</v>
      </c>
      <c r="L2312" t="str">
        <f>_xlfn.XLOOKUP(Table6[[#This Row],[Loan Date]],$Q$5:$Q$152,$S$5:$S$152)</f>
        <v>Week 4</v>
      </c>
    </row>
    <row r="2313" spans="1:12" x14ac:dyDescent="0.2">
      <c r="A2313" s="1">
        <v>44854</v>
      </c>
      <c r="B2313" t="s">
        <v>5</v>
      </c>
      <c r="C2313" s="1">
        <v>44854</v>
      </c>
      <c r="D2313" t="s">
        <v>543</v>
      </c>
      <c r="E2313" t="s">
        <v>162</v>
      </c>
      <c r="F2313" t="s">
        <v>162</v>
      </c>
      <c r="G2313" t="s">
        <v>11</v>
      </c>
      <c r="H2313" t="s">
        <v>1282</v>
      </c>
      <c r="I2313">
        <f>MONTH(Table6[[#This Row],[Loan Date]])</f>
        <v>10</v>
      </c>
      <c r="J2313" t="str">
        <f>_xlfn.XLOOKUP(Table6[[#This Row],[Numeric Month]],$N$5:$N$11,$O$5:$O$11)</f>
        <v>Oct</v>
      </c>
      <c r="K2313" t="str">
        <f>_xlfn.XLOOKUP(Table6[[#This Row],[Loan Date]],$Q$5:$Q$152,$R$5:$R$152)</f>
        <v>Thursday</v>
      </c>
      <c r="L2313" t="str">
        <f>_xlfn.XLOOKUP(Table6[[#This Row],[Loan Date]],$Q$5:$Q$152,$S$5:$S$152)</f>
        <v>Week 4</v>
      </c>
    </row>
    <row r="2314" spans="1:12" x14ac:dyDescent="0.2">
      <c r="A2314" s="1">
        <v>44854</v>
      </c>
      <c r="B2314" t="s">
        <v>7</v>
      </c>
      <c r="C2314" s="1">
        <v>44868</v>
      </c>
      <c r="D2314" t="s">
        <v>942</v>
      </c>
      <c r="E2314" t="s">
        <v>3</v>
      </c>
      <c r="F2314" t="s">
        <v>2</v>
      </c>
      <c r="G2314" t="s">
        <v>1</v>
      </c>
      <c r="H2314" t="s">
        <v>1282</v>
      </c>
      <c r="I2314">
        <f>MONTH(Table6[[#This Row],[Loan Date]])</f>
        <v>10</v>
      </c>
      <c r="J2314" t="str">
        <f>_xlfn.XLOOKUP(Table6[[#This Row],[Numeric Month]],$N$5:$N$11,$O$5:$O$11)</f>
        <v>Oct</v>
      </c>
      <c r="K2314" t="str">
        <f>_xlfn.XLOOKUP(Table6[[#This Row],[Loan Date]],$Q$5:$Q$152,$R$5:$R$152)</f>
        <v>Thursday</v>
      </c>
      <c r="L2314" t="str">
        <f>_xlfn.XLOOKUP(Table6[[#This Row],[Loan Date]],$Q$5:$Q$152,$S$5:$S$152)</f>
        <v>Week 4</v>
      </c>
    </row>
    <row r="2315" spans="1:12" x14ac:dyDescent="0.2">
      <c r="A2315" s="1">
        <v>44854</v>
      </c>
      <c r="B2315" t="s">
        <v>7</v>
      </c>
      <c r="C2315" s="1">
        <v>44868</v>
      </c>
      <c r="D2315" t="s">
        <v>903</v>
      </c>
      <c r="E2315" t="s">
        <v>204</v>
      </c>
      <c r="F2315" t="s">
        <v>2</v>
      </c>
      <c r="G2315" t="s">
        <v>1</v>
      </c>
      <c r="H2315" t="s">
        <v>1282</v>
      </c>
      <c r="I2315">
        <f>MONTH(Table6[[#This Row],[Loan Date]])</f>
        <v>10</v>
      </c>
      <c r="J2315" t="str">
        <f>_xlfn.XLOOKUP(Table6[[#This Row],[Numeric Month]],$N$5:$N$11,$O$5:$O$11)</f>
        <v>Oct</v>
      </c>
      <c r="K2315" t="str">
        <f>_xlfn.XLOOKUP(Table6[[#This Row],[Loan Date]],$Q$5:$Q$152,$R$5:$R$152)</f>
        <v>Thursday</v>
      </c>
      <c r="L2315" t="str">
        <f>_xlfn.XLOOKUP(Table6[[#This Row],[Loan Date]],$Q$5:$Q$152,$S$5:$S$152)</f>
        <v>Week 4</v>
      </c>
    </row>
    <row r="2316" spans="1:12" x14ac:dyDescent="0.2">
      <c r="A2316" s="1">
        <v>44854</v>
      </c>
      <c r="B2316" t="s">
        <v>5</v>
      </c>
      <c r="C2316" s="1">
        <v>44868</v>
      </c>
      <c r="D2316" t="s">
        <v>620</v>
      </c>
      <c r="E2316" t="s">
        <v>9</v>
      </c>
      <c r="F2316" t="s">
        <v>8</v>
      </c>
      <c r="G2316" t="s">
        <v>1</v>
      </c>
      <c r="H2316" t="s">
        <v>1282</v>
      </c>
      <c r="I2316">
        <f>MONTH(Table6[[#This Row],[Loan Date]])</f>
        <v>10</v>
      </c>
      <c r="J2316" t="str">
        <f>_xlfn.XLOOKUP(Table6[[#This Row],[Numeric Month]],$N$5:$N$11,$O$5:$O$11)</f>
        <v>Oct</v>
      </c>
      <c r="K2316" t="str">
        <f>_xlfn.XLOOKUP(Table6[[#This Row],[Loan Date]],$Q$5:$Q$152,$R$5:$R$152)</f>
        <v>Thursday</v>
      </c>
      <c r="L2316" t="str">
        <f>_xlfn.XLOOKUP(Table6[[#This Row],[Loan Date]],$Q$5:$Q$152,$S$5:$S$152)</f>
        <v>Week 4</v>
      </c>
    </row>
    <row r="2317" spans="1:12" x14ac:dyDescent="0.2">
      <c r="A2317" s="1">
        <v>44854</v>
      </c>
      <c r="B2317" t="s">
        <v>5</v>
      </c>
      <c r="C2317" s="1">
        <v>44861</v>
      </c>
      <c r="D2317" t="s">
        <v>665</v>
      </c>
      <c r="E2317" t="s">
        <v>52</v>
      </c>
      <c r="F2317" t="s">
        <v>51</v>
      </c>
      <c r="G2317" t="s">
        <v>1</v>
      </c>
      <c r="H2317" t="s">
        <v>1282</v>
      </c>
      <c r="I2317">
        <f>MONTH(Table6[[#This Row],[Loan Date]])</f>
        <v>10</v>
      </c>
      <c r="J2317" t="str">
        <f>_xlfn.XLOOKUP(Table6[[#This Row],[Numeric Month]],$N$5:$N$11,$O$5:$O$11)</f>
        <v>Oct</v>
      </c>
      <c r="K2317" t="str">
        <f>_xlfn.XLOOKUP(Table6[[#This Row],[Loan Date]],$Q$5:$Q$152,$R$5:$R$152)</f>
        <v>Thursday</v>
      </c>
      <c r="L2317" t="str">
        <f>_xlfn.XLOOKUP(Table6[[#This Row],[Loan Date]],$Q$5:$Q$152,$S$5:$S$152)</f>
        <v>Week 4</v>
      </c>
    </row>
    <row r="2318" spans="1:12" x14ac:dyDescent="0.2">
      <c r="A2318" s="1">
        <v>44854</v>
      </c>
      <c r="B2318" t="s">
        <v>7</v>
      </c>
      <c r="C2318" s="1">
        <v>44868</v>
      </c>
      <c r="D2318" t="s">
        <v>1468</v>
      </c>
      <c r="E2318" t="s">
        <v>204</v>
      </c>
      <c r="F2318" t="s">
        <v>2</v>
      </c>
      <c r="G2318" t="s">
        <v>1</v>
      </c>
      <c r="H2318" t="s">
        <v>1282</v>
      </c>
      <c r="I2318">
        <f>MONTH(Table6[[#This Row],[Loan Date]])</f>
        <v>10</v>
      </c>
      <c r="J2318" t="str">
        <f>_xlfn.XLOOKUP(Table6[[#This Row],[Numeric Month]],$N$5:$N$11,$O$5:$O$11)</f>
        <v>Oct</v>
      </c>
      <c r="K2318" t="str">
        <f>_xlfn.XLOOKUP(Table6[[#This Row],[Loan Date]],$Q$5:$Q$152,$R$5:$R$152)</f>
        <v>Thursday</v>
      </c>
      <c r="L2318" t="str">
        <f>_xlfn.XLOOKUP(Table6[[#This Row],[Loan Date]],$Q$5:$Q$152,$S$5:$S$152)</f>
        <v>Week 4</v>
      </c>
    </row>
    <row r="2319" spans="1:12" x14ac:dyDescent="0.2">
      <c r="A2319" s="1">
        <v>44854</v>
      </c>
      <c r="B2319" t="s">
        <v>5</v>
      </c>
      <c r="C2319" s="1">
        <v>44861</v>
      </c>
      <c r="D2319" t="s">
        <v>601</v>
      </c>
      <c r="E2319" t="s">
        <v>52</v>
      </c>
      <c r="F2319" t="s">
        <v>51</v>
      </c>
      <c r="G2319" t="s">
        <v>1</v>
      </c>
      <c r="H2319" t="s">
        <v>1282</v>
      </c>
      <c r="I2319">
        <f>MONTH(Table6[[#This Row],[Loan Date]])</f>
        <v>10</v>
      </c>
      <c r="J2319" t="str">
        <f>_xlfn.XLOOKUP(Table6[[#This Row],[Numeric Month]],$N$5:$N$11,$O$5:$O$11)</f>
        <v>Oct</v>
      </c>
      <c r="K2319" t="str">
        <f>_xlfn.XLOOKUP(Table6[[#This Row],[Loan Date]],$Q$5:$Q$152,$R$5:$R$152)</f>
        <v>Thursday</v>
      </c>
      <c r="L2319" t="str">
        <f>_xlfn.XLOOKUP(Table6[[#This Row],[Loan Date]],$Q$5:$Q$152,$S$5:$S$152)</f>
        <v>Week 4</v>
      </c>
    </row>
    <row r="2320" spans="1:12" x14ac:dyDescent="0.2">
      <c r="A2320" s="1">
        <v>44854</v>
      </c>
      <c r="B2320" t="s">
        <v>7</v>
      </c>
      <c r="C2320" s="1">
        <v>44861</v>
      </c>
      <c r="D2320" t="s">
        <v>1467</v>
      </c>
      <c r="E2320" t="s">
        <v>204</v>
      </c>
      <c r="F2320" t="s">
        <v>2</v>
      </c>
      <c r="G2320" t="s">
        <v>1</v>
      </c>
      <c r="H2320" t="s">
        <v>1282</v>
      </c>
      <c r="I2320">
        <f>MONTH(Table6[[#This Row],[Loan Date]])</f>
        <v>10</v>
      </c>
      <c r="J2320" t="str">
        <f>_xlfn.XLOOKUP(Table6[[#This Row],[Numeric Month]],$N$5:$N$11,$O$5:$O$11)</f>
        <v>Oct</v>
      </c>
      <c r="K2320" t="str">
        <f>_xlfn.XLOOKUP(Table6[[#This Row],[Loan Date]],$Q$5:$Q$152,$R$5:$R$152)</f>
        <v>Thursday</v>
      </c>
      <c r="L2320" t="str">
        <f>_xlfn.XLOOKUP(Table6[[#This Row],[Loan Date]],$Q$5:$Q$152,$S$5:$S$152)</f>
        <v>Week 4</v>
      </c>
    </row>
    <row r="2321" spans="1:12" x14ac:dyDescent="0.2">
      <c r="A2321" s="1">
        <v>44854</v>
      </c>
      <c r="B2321" t="s">
        <v>7</v>
      </c>
      <c r="C2321" s="1">
        <v>44861</v>
      </c>
      <c r="D2321" t="s">
        <v>693</v>
      </c>
      <c r="E2321" t="s">
        <v>52</v>
      </c>
      <c r="F2321" t="s">
        <v>51</v>
      </c>
      <c r="G2321" t="s">
        <v>1</v>
      </c>
      <c r="H2321" t="s">
        <v>1282</v>
      </c>
      <c r="I2321">
        <f>MONTH(Table6[[#This Row],[Loan Date]])</f>
        <v>10</v>
      </c>
      <c r="J2321" t="str">
        <f>_xlfn.XLOOKUP(Table6[[#This Row],[Numeric Month]],$N$5:$N$11,$O$5:$O$11)</f>
        <v>Oct</v>
      </c>
      <c r="K2321" t="str">
        <f>_xlfn.XLOOKUP(Table6[[#This Row],[Loan Date]],$Q$5:$Q$152,$R$5:$R$152)</f>
        <v>Thursday</v>
      </c>
      <c r="L2321" t="str">
        <f>_xlfn.XLOOKUP(Table6[[#This Row],[Loan Date]],$Q$5:$Q$152,$S$5:$S$152)</f>
        <v>Week 4</v>
      </c>
    </row>
    <row r="2322" spans="1:12" x14ac:dyDescent="0.2">
      <c r="A2322" s="1">
        <v>44854</v>
      </c>
      <c r="B2322" t="s">
        <v>5</v>
      </c>
      <c r="C2322" s="1">
        <v>44868</v>
      </c>
      <c r="D2322" t="s">
        <v>1295</v>
      </c>
      <c r="E2322" t="s">
        <v>204</v>
      </c>
      <c r="F2322" t="s">
        <v>2</v>
      </c>
      <c r="G2322" t="s">
        <v>1</v>
      </c>
      <c r="H2322" t="s">
        <v>1282</v>
      </c>
      <c r="I2322">
        <f>MONTH(Table6[[#This Row],[Loan Date]])</f>
        <v>10</v>
      </c>
      <c r="J2322" t="str">
        <f>_xlfn.XLOOKUP(Table6[[#This Row],[Numeric Month]],$N$5:$N$11,$O$5:$O$11)</f>
        <v>Oct</v>
      </c>
      <c r="K2322" t="str">
        <f>_xlfn.XLOOKUP(Table6[[#This Row],[Loan Date]],$Q$5:$Q$152,$R$5:$R$152)</f>
        <v>Thursday</v>
      </c>
      <c r="L2322" t="str">
        <f>_xlfn.XLOOKUP(Table6[[#This Row],[Loan Date]],$Q$5:$Q$152,$S$5:$S$152)</f>
        <v>Week 4</v>
      </c>
    </row>
    <row r="2323" spans="1:12" x14ac:dyDescent="0.2">
      <c r="A2323" s="1">
        <v>44854</v>
      </c>
      <c r="B2323" t="s">
        <v>5</v>
      </c>
      <c r="C2323" s="1">
        <v>44868</v>
      </c>
      <c r="D2323" t="s">
        <v>1327</v>
      </c>
      <c r="E2323" t="s">
        <v>204</v>
      </c>
      <c r="F2323" t="s">
        <v>2</v>
      </c>
      <c r="G2323" t="s">
        <v>1</v>
      </c>
      <c r="H2323" t="s">
        <v>1282</v>
      </c>
      <c r="I2323">
        <f>MONTH(Table6[[#This Row],[Loan Date]])</f>
        <v>10</v>
      </c>
      <c r="J2323" t="str">
        <f>_xlfn.XLOOKUP(Table6[[#This Row],[Numeric Month]],$N$5:$N$11,$O$5:$O$11)</f>
        <v>Oct</v>
      </c>
      <c r="K2323" t="str">
        <f>_xlfn.XLOOKUP(Table6[[#This Row],[Loan Date]],$Q$5:$Q$152,$R$5:$R$152)</f>
        <v>Thursday</v>
      </c>
      <c r="L2323" t="str">
        <f>_xlfn.XLOOKUP(Table6[[#This Row],[Loan Date]],$Q$5:$Q$152,$S$5:$S$152)</f>
        <v>Week 4</v>
      </c>
    </row>
    <row r="2324" spans="1:12" x14ac:dyDescent="0.2">
      <c r="A2324" s="1">
        <v>44854</v>
      </c>
      <c r="B2324" t="s">
        <v>7</v>
      </c>
      <c r="C2324" s="1">
        <v>44861</v>
      </c>
      <c r="D2324" t="s">
        <v>724</v>
      </c>
      <c r="E2324" t="s">
        <v>52</v>
      </c>
      <c r="F2324" t="s">
        <v>51</v>
      </c>
      <c r="G2324" t="s">
        <v>1</v>
      </c>
      <c r="H2324" t="s">
        <v>1282</v>
      </c>
      <c r="I2324">
        <f>MONTH(Table6[[#This Row],[Loan Date]])</f>
        <v>10</v>
      </c>
      <c r="J2324" t="str">
        <f>_xlfn.XLOOKUP(Table6[[#This Row],[Numeric Month]],$N$5:$N$11,$O$5:$O$11)</f>
        <v>Oct</v>
      </c>
      <c r="K2324" t="str">
        <f>_xlfn.XLOOKUP(Table6[[#This Row],[Loan Date]],$Q$5:$Q$152,$R$5:$R$152)</f>
        <v>Thursday</v>
      </c>
      <c r="L2324" t="str">
        <f>_xlfn.XLOOKUP(Table6[[#This Row],[Loan Date]],$Q$5:$Q$152,$S$5:$S$152)</f>
        <v>Week 4</v>
      </c>
    </row>
    <row r="2325" spans="1:12" x14ac:dyDescent="0.2">
      <c r="A2325" s="1">
        <v>44854</v>
      </c>
      <c r="B2325" t="s">
        <v>7</v>
      </c>
      <c r="C2325" s="1">
        <v>44854</v>
      </c>
      <c r="D2325" t="s">
        <v>115</v>
      </c>
      <c r="E2325" t="s">
        <v>23</v>
      </c>
      <c r="F2325" t="s">
        <v>23</v>
      </c>
      <c r="G2325" t="s">
        <v>20</v>
      </c>
      <c r="H2325" t="s">
        <v>1282</v>
      </c>
      <c r="I2325">
        <f>MONTH(Table6[[#This Row],[Loan Date]])</f>
        <v>10</v>
      </c>
      <c r="J2325" t="str">
        <f>_xlfn.XLOOKUP(Table6[[#This Row],[Numeric Month]],$N$5:$N$11,$O$5:$O$11)</f>
        <v>Oct</v>
      </c>
      <c r="K2325" t="str">
        <f>_xlfn.XLOOKUP(Table6[[#This Row],[Loan Date]],$Q$5:$Q$152,$R$5:$R$152)</f>
        <v>Thursday</v>
      </c>
      <c r="L2325" t="str">
        <f>_xlfn.XLOOKUP(Table6[[#This Row],[Loan Date]],$Q$5:$Q$152,$S$5:$S$152)</f>
        <v>Week 4</v>
      </c>
    </row>
    <row r="2326" spans="1:12" x14ac:dyDescent="0.2">
      <c r="A2326" s="1">
        <v>44854</v>
      </c>
      <c r="B2326" t="s">
        <v>5</v>
      </c>
      <c r="C2326" s="1">
        <v>44861</v>
      </c>
      <c r="D2326" t="s">
        <v>1332</v>
      </c>
      <c r="E2326" t="s">
        <v>204</v>
      </c>
      <c r="F2326" t="s">
        <v>8</v>
      </c>
      <c r="G2326" t="s">
        <v>1</v>
      </c>
      <c r="H2326" t="s">
        <v>1282</v>
      </c>
      <c r="I2326">
        <f>MONTH(Table6[[#This Row],[Loan Date]])</f>
        <v>10</v>
      </c>
      <c r="J2326" t="str">
        <f>_xlfn.XLOOKUP(Table6[[#This Row],[Numeric Month]],$N$5:$N$11,$O$5:$O$11)</f>
        <v>Oct</v>
      </c>
      <c r="K2326" t="str">
        <f>_xlfn.XLOOKUP(Table6[[#This Row],[Loan Date]],$Q$5:$Q$152,$R$5:$R$152)</f>
        <v>Thursday</v>
      </c>
      <c r="L2326" t="str">
        <f>_xlfn.XLOOKUP(Table6[[#This Row],[Loan Date]],$Q$5:$Q$152,$S$5:$S$152)</f>
        <v>Week 4</v>
      </c>
    </row>
    <row r="2327" spans="1:12" x14ac:dyDescent="0.2">
      <c r="A2327" s="1">
        <v>44854</v>
      </c>
      <c r="B2327" t="s">
        <v>7</v>
      </c>
      <c r="C2327" s="1">
        <v>44854</v>
      </c>
      <c r="D2327" t="s">
        <v>171</v>
      </c>
      <c r="E2327" t="s">
        <v>23</v>
      </c>
      <c r="F2327" t="s">
        <v>23</v>
      </c>
      <c r="G2327" t="s">
        <v>20</v>
      </c>
      <c r="H2327" t="s">
        <v>1282</v>
      </c>
      <c r="I2327">
        <f>MONTH(Table6[[#This Row],[Loan Date]])</f>
        <v>10</v>
      </c>
      <c r="J2327" t="str">
        <f>_xlfn.XLOOKUP(Table6[[#This Row],[Numeric Month]],$N$5:$N$11,$O$5:$O$11)</f>
        <v>Oct</v>
      </c>
      <c r="K2327" t="str">
        <f>_xlfn.XLOOKUP(Table6[[#This Row],[Loan Date]],$Q$5:$Q$152,$R$5:$R$152)</f>
        <v>Thursday</v>
      </c>
      <c r="L2327" t="str">
        <f>_xlfn.XLOOKUP(Table6[[#This Row],[Loan Date]],$Q$5:$Q$152,$S$5:$S$152)</f>
        <v>Week 4</v>
      </c>
    </row>
    <row r="2328" spans="1:12" x14ac:dyDescent="0.2">
      <c r="A2328" s="1">
        <v>44854</v>
      </c>
      <c r="B2328" t="s">
        <v>7</v>
      </c>
      <c r="C2328" s="1">
        <v>44854</v>
      </c>
      <c r="D2328" t="s">
        <v>441</v>
      </c>
      <c r="E2328" t="s">
        <v>21</v>
      </c>
      <c r="F2328" t="s">
        <v>21</v>
      </c>
      <c r="G2328" t="s">
        <v>20</v>
      </c>
      <c r="H2328" t="s">
        <v>1282</v>
      </c>
      <c r="I2328">
        <f>MONTH(Table6[[#This Row],[Loan Date]])</f>
        <v>10</v>
      </c>
      <c r="J2328" t="str">
        <f>_xlfn.XLOOKUP(Table6[[#This Row],[Numeric Month]],$N$5:$N$11,$O$5:$O$11)</f>
        <v>Oct</v>
      </c>
      <c r="K2328" t="str">
        <f>_xlfn.XLOOKUP(Table6[[#This Row],[Loan Date]],$Q$5:$Q$152,$R$5:$R$152)</f>
        <v>Thursday</v>
      </c>
      <c r="L2328" t="str">
        <f>_xlfn.XLOOKUP(Table6[[#This Row],[Loan Date]],$Q$5:$Q$152,$S$5:$S$152)</f>
        <v>Week 4</v>
      </c>
    </row>
    <row r="2329" spans="1:12" x14ac:dyDescent="0.2">
      <c r="A2329" s="1">
        <v>44854</v>
      </c>
      <c r="B2329" t="s">
        <v>7</v>
      </c>
      <c r="C2329" s="1">
        <v>44854</v>
      </c>
      <c r="D2329" t="s">
        <v>753</v>
      </c>
      <c r="E2329" t="s">
        <v>113</v>
      </c>
      <c r="F2329" t="s">
        <v>113</v>
      </c>
      <c r="G2329" t="s">
        <v>20</v>
      </c>
      <c r="H2329" t="s">
        <v>1282</v>
      </c>
      <c r="I2329">
        <f>MONTH(Table6[[#This Row],[Loan Date]])</f>
        <v>10</v>
      </c>
      <c r="J2329" t="str">
        <f>_xlfn.XLOOKUP(Table6[[#This Row],[Numeric Month]],$N$5:$N$11,$O$5:$O$11)</f>
        <v>Oct</v>
      </c>
      <c r="K2329" t="str">
        <f>_xlfn.XLOOKUP(Table6[[#This Row],[Loan Date]],$Q$5:$Q$152,$R$5:$R$152)</f>
        <v>Thursday</v>
      </c>
      <c r="L2329" t="str">
        <f>_xlfn.XLOOKUP(Table6[[#This Row],[Loan Date]],$Q$5:$Q$152,$S$5:$S$152)</f>
        <v>Week 4</v>
      </c>
    </row>
    <row r="2330" spans="1:12" x14ac:dyDescent="0.2">
      <c r="A2330" s="1">
        <v>44854</v>
      </c>
      <c r="B2330" t="s">
        <v>7</v>
      </c>
      <c r="C2330" s="1">
        <v>44854</v>
      </c>
      <c r="D2330" t="s">
        <v>408</v>
      </c>
      <c r="E2330" t="s">
        <v>23</v>
      </c>
      <c r="F2330" t="s">
        <v>23</v>
      </c>
      <c r="G2330" t="s">
        <v>20</v>
      </c>
      <c r="H2330" t="s">
        <v>1282</v>
      </c>
      <c r="I2330">
        <f>MONTH(Table6[[#This Row],[Loan Date]])</f>
        <v>10</v>
      </c>
      <c r="J2330" t="str">
        <f>_xlfn.XLOOKUP(Table6[[#This Row],[Numeric Month]],$N$5:$N$11,$O$5:$O$11)</f>
        <v>Oct</v>
      </c>
      <c r="K2330" t="str">
        <f>_xlfn.XLOOKUP(Table6[[#This Row],[Loan Date]],$Q$5:$Q$152,$R$5:$R$152)</f>
        <v>Thursday</v>
      </c>
      <c r="L2330" t="str">
        <f>_xlfn.XLOOKUP(Table6[[#This Row],[Loan Date]],$Q$5:$Q$152,$S$5:$S$152)</f>
        <v>Week 4</v>
      </c>
    </row>
    <row r="2331" spans="1:12" x14ac:dyDescent="0.2">
      <c r="A2331" s="1">
        <v>44854</v>
      </c>
      <c r="B2331" t="s">
        <v>7</v>
      </c>
      <c r="C2331" s="1">
        <v>44854</v>
      </c>
      <c r="D2331" t="s">
        <v>27</v>
      </c>
      <c r="E2331" t="s">
        <v>21</v>
      </c>
      <c r="F2331" t="s">
        <v>21</v>
      </c>
      <c r="G2331" t="s">
        <v>20</v>
      </c>
      <c r="H2331" t="s">
        <v>1282</v>
      </c>
      <c r="I2331">
        <f>MONTH(Table6[[#This Row],[Loan Date]])</f>
        <v>10</v>
      </c>
      <c r="J2331" t="str">
        <f>_xlfn.XLOOKUP(Table6[[#This Row],[Numeric Month]],$N$5:$N$11,$O$5:$O$11)</f>
        <v>Oct</v>
      </c>
      <c r="K2331" t="str">
        <f>_xlfn.XLOOKUP(Table6[[#This Row],[Loan Date]],$Q$5:$Q$152,$R$5:$R$152)</f>
        <v>Thursday</v>
      </c>
      <c r="L2331" t="str">
        <f>_xlfn.XLOOKUP(Table6[[#This Row],[Loan Date]],$Q$5:$Q$152,$S$5:$S$152)</f>
        <v>Week 4</v>
      </c>
    </row>
    <row r="2332" spans="1:12" x14ac:dyDescent="0.2">
      <c r="A2332" s="1">
        <v>44854</v>
      </c>
      <c r="B2332" t="s">
        <v>107</v>
      </c>
      <c r="C2332" s="1">
        <v>44861</v>
      </c>
      <c r="D2332" t="s">
        <v>108</v>
      </c>
      <c r="E2332" t="s">
        <v>52</v>
      </c>
      <c r="F2332" t="s">
        <v>51</v>
      </c>
      <c r="G2332" t="s">
        <v>1</v>
      </c>
      <c r="H2332" t="s">
        <v>1282</v>
      </c>
      <c r="I2332">
        <f>MONTH(Table6[[#This Row],[Loan Date]])</f>
        <v>10</v>
      </c>
      <c r="J2332" t="str">
        <f>_xlfn.XLOOKUP(Table6[[#This Row],[Numeric Month]],$N$5:$N$11,$O$5:$O$11)</f>
        <v>Oct</v>
      </c>
      <c r="K2332" t="str">
        <f>_xlfn.XLOOKUP(Table6[[#This Row],[Loan Date]],$Q$5:$Q$152,$R$5:$R$152)</f>
        <v>Thursday</v>
      </c>
      <c r="L2332" t="str">
        <f>_xlfn.XLOOKUP(Table6[[#This Row],[Loan Date]],$Q$5:$Q$152,$S$5:$S$152)</f>
        <v>Week 4</v>
      </c>
    </row>
    <row r="2333" spans="1:12" x14ac:dyDescent="0.2">
      <c r="A2333" s="1">
        <v>44855</v>
      </c>
      <c r="B2333" t="s">
        <v>7</v>
      </c>
      <c r="C2333" s="1">
        <v>44862</v>
      </c>
      <c r="D2333" t="s">
        <v>852</v>
      </c>
      <c r="E2333" t="s">
        <v>52</v>
      </c>
      <c r="F2333" t="s">
        <v>51</v>
      </c>
      <c r="G2333" t="s">
        <v>1</v>
      </c>
      <c r="H2333" t="s">
        <v>1282</v>
      </c>
      <c r="I2333">
        <f>MONTH(Table6[[#This Row],[Loan Date]])</f>
        <v>10</v>
      </c>
      <c r="J2333" t="str">
        <f>_xlfn.XLOOKUP(Table6[[#This Row],[Numeric Month]],$N$5:$N$11,$O$5:$O$11)</f>
        <v>Oct</v>
      </c>
      <c r="K2333" t="str">
        <f>_xlfn.XLOOKUP(Table6[[#This Row],[Loan Date]],$Q$5:$Q$152,$R$5:$R$152)</f>
        <v>Friday</v>
      </c>
      <c r="L2333" t="str">
        <f>_xlfn.XLOOKUP(Table6[[#This Row],[Loan Date]],$Q$5:$Q$152,$S$5:$S$152)</f>
        <v>Week 4</v>
      </c>
    </row>
    <row r="2334" spans="1:12" x14ac:dyDescent="0.2">
      <c r="A2334" s="1">
        <v>44855</v>
      </c>
      <c r="B2334" t="s">
        <v>7</v>
      </c>
      <c r="C2334" s="1">
        <v>44862</v>
      </c>
      <c r="D2334" t="s">
        <v>501</v>
      </c>
      <c r="E2334" t="s">
        <v>9</v>
      </c>
      <c r="F2334" t="s">
        <v>8</v>
      </c>
      <c r="G2334" t="s">
        <v>1</v>
      </c>
      <c r="H2334" t="s">
        <v>1282</v>
      </c>
      <c r="I2334">
        <f>MONTH(Table6[[#This Row],[Loan Date]])</f>
        <v>10</v>
      </c>
      <c r="J2334" t="str">
        <f>_xlfn.XLOOKUP(Table6[[#This Row],[Numeric Month]],$N$5:$N$11,$O$5:$O$11)</f>
        <v>Oct</v>
      </c>
      <c r="K2334" t="str">
        <f>_xlfn.XLOOKUP(Table6[[#This Row],[Loan Date]],$Q$5:$Q$152,$R$5:$R$152)</f>
        <v>Friday</v>
      </c>
      <c r="L2334" t="str">
        <f>_xlfn.XLOOKUP(Table6[[#This Row],[Loan Date]],$Q$5:$Q$152,$S$5:$S$152)</f>
        <v>Week 4</v>
      </c>
    </row>
    <row r="2335" spans="1:12" x14ac:dyDescent="0.2">
      <c r="A2335" s="1">
        <v>44855</v>
      </c>
      <c r="B2335" t="s">
        <v>7</v>
      </c>
      <c r="C2335" s="1">
        <v>44855</v>
      </c>
      <c r="D2335" t="s">
        <v>1019</v>
      </c>
      <c r="E2335" t="s">
        <v>168</v>
      </c>
      <c r="F2335" t="s">
        <v>168</v>
      </c>
      <c r="G2335" t="s">
        <v>20</v>
      </c>
      <c r="H2335" t="s">
        <v>1282</v>
      </c>
      <c r="I2335">
        <f>MONTH(Table6[[#This Row],[Loan Date]])</f>
        <v>10</v>
      </c>
      <c r="J2335" t="str">
        <f>_xlfn.XLOOKUP(Table6[[#This Row],[Numeric Month]],$N$5:$N$11,$O$5:$O$11)</f>
        <v>Oct</v>
      </c>
      <c r="K2335" t="str">
        <f>_xlfn.XLOOKUP(Table6[[#This Row],[Loan Date]],$Q$5:$Q$152,$R$5:$R$152)</f>
        <v>Friday</v>
      </c>
      <c r="L2335" t="str">
        <f>_xlfn.XLOOKUP(Table6[[#This Row],[Loan Date]],$Q$5:$Q$152,$S$5:$S$152)</f>
        <v>Week 4</v>
      </c>
    </row>
    <row r="2336" spans="1:12" x14ac:dyDescent="0.2">
      <c r="A2336" s="1">
        <v>44855</v>
      </c>
      <c r="B2336" t="s">
        <v>5</v>
      </c>
      <c r="C2336" s="1">
        <v>44855</v>
      </c>
      <c r="D2336" t="s">
        <v>1454</v>
      </c>
      <c r="E2336" t="s">
        <v>37</v>
      </c>
      <c r="F2336" t="s">
        <v>37</v>
      </c>
      <c r="G2336" t="s">
        <v>20</v>
      </c>
      <c r="H2336" t="s">
        <v>1282</v>
      </c>
      <c r="I2336">
        <f>MONTH(Table6[[#This Row],[Loan Date]])</f>
        <v>10</v>
      </c>
      <c r="J2336" t="str">
        <f>_xlfn.XLOOKUP(Table6[[#This Row],[Numeric Month]],$N$5:$N$11,$O$5:$O$11)</f>
        <v>Oct</v>
      </c>
      <c r="K2336" t="str">
        <f>_xlfn.XLOOKUP(Table6[[#This Row],[Loan Date]],$Q$5:$Q$152,$R$5:$R$152)</f>
        <v>Friday</v>
      </c>
      <c r="L2336" t="str">
        <f>_xlfn.XLOOKUP(Table6[[#This Row],[Loan Date]],$Q$5:$Q$152,$S$5:$S$152)</f>
        <v>Week 4</v>
      </c>
    </row>
    <row r="2337" spans="1:12" x14ac:dyDescent="0.2">
      <c r="A2337" s="1">
        <v>44855</v>
      </c>
      <c r="B2337" t="s">
        <v>5</v>
      </c>
      <c r="C2337" s="1">
        <v>44855</v>
      </c>
      <c r="D2337" t="s">
        <v>969</v>
      </c>
      <c r="E2337" t="s">
        <v>37</v>
      </c>
      <c r="F2337" t="s">
        <v>37</v>
      </c>
      <c r="G2337" t="s">
        <v>20</v>
      </c>
      <c r="H2337" t="s">
        <v>1282</v>
      </c>
      <c r="I2337">
        <f>MONTH(Table6[[#This Row],[Loan Date]])</f>
        <v>10</v>
      </c>
      <c r="J2337" t="str">
        <f>_xlfn.XLOOKUP(Table6[[#This Row],[Numeric Month]],$N$5:$N$11,$O$5:$O$11)</f>
        <v>Oct</v>
      </c>
      <c r="K2337" t="str">
        <f>_xlfn.XLOOKUP(Table6[[#This Row],[Loan Date]],$Q$5:$Q$152,$R$5:$R$152)</f>
        <v>Friday</v>
      </c>
      <c r="L2337" t="str">
        <f>_xlfn.XLOOKUP(Table6[[#This Row],[Loan Date]],$Q$5:$Q$152,$S$5:$S$152)</f>
        <v>Week 4</v>
      </c>
    </row>
    <row r="2338" spans="1:12" x14ac:dyDescent="0.2">
      <c r="A2338" s="1">
        <v>44855</v>
      </c>
      <c r="B2338" t="s">
        <v>7</v>
      </c>
      <c r="C2338" s="1">
        <v>44855</v>
      </c>
      <c r="D2338" t="s">
        <v>408</v>
      </c>
      <c r="E2338" t="s">
        <v>23</v>
      </c>
      <c r="F2338" t="s">
        <v>23</v>
      </c>
      <c r="G2338" t="s">
        <v>20</v>
      </c>
      <c r="H2338" t="s">
        <v>1282</v>
      </c>
      <c r="I2338">
        <f>MONTH(Table6[[#This Row],[Loan Date]])</f>
        <v>10</v>
      </c>
      <c r="J2338" t="str">
        <f>_xlfn.XLOOKUP(Table6[[#This Row],[Numeric Month]],$N$5:$N$11,$O$5:$O$11)</f>
        <v>Oct</v>
      </c>
      <c r="K2338" t="str">
        <f>_xlfn.XLOOKUP(Table6[[#This Row],[Loan Date]],$Q$5:$Q$152,$R$5:$R$152)</f>
        <v>Friday</v>
      </c>
      <c r="L2338" t="str">
        <f>_xlfn.XLOOKUP(Table6[[#This Row],[Loan Date]],$Q$5:$Q$152,$S$5:$S$152)</f>
        <v>Week 4</v>
      </c>
    </row>
    <row r="2339" spans="1:12" x14ac:dyDescent="0.2">
      <c r="A2339" s="1">
        <v>44855</v>
      </c>
      <c r="B2339" t="s">
        <v>7</v>
      </c>
      <c r="C2339" s="1">
        <v>44855</v>
      </c>
      <c r="D2339" t="s">
        <v>441</v>
      </c>
      <c r="E2339" t="s">
        <v>21</v>
      </c>
      <c r="F2339" t="s">
        <v>21</v>
      </c>
      <c r="G2339" t="s">
        <v>20</v>
      </c>
      <c r="H2339" t="s">
        <v>1282</v>
      </c>
      <c r="I2339">
        <f>MONTH(Table6[[#This Row],[Loan Date]])</f>
        <v>10</v>
      </c>
      <c r="J2339" t="str">
        <f>_xlfn.XLOOKUP(Table6[[#This Row],[Numeric Month]],$N$5:$N$11,$O$5:$O$11)</f>
        <v>Oct</v>
      </c>
      <c r="K2339" t="str">
        <f>_xlfn.XLOOKUP(Table6[[#This Row],[Loan Date]],$Q$5:$Q$152,$R$5:$R$152)</f>
        <v>Friday</v>
      </c>
      <c r="L2339" t="str">
        <f>_xlfn.XLOOKUP(Table6[[#This Row],[Loan Date]],$Q$5:$Q$152,$S$5:$S$152)</f>
        <v>Week 4</v>
      </c>
    </row>
    <row r="2340" spans="1:12" x14ac:dyDescent="0.2">
      <c r="A2340" s="1">
        <v>44855</v>
      </c>
      <c r="B2340" t="s">
        <v>5</v>
      </c>
      <c r="C2340" s="1">
        <v>44862</v>
      </c>
      <c r="D2340" t="s">
        <v>1359</v>
      </c>
      <c r="E2340" t="s">
        <v>204</v>
      </c>
      <c r="F2340" t="s">
        <v>2</v>
      </c>
      <c r="G2340" t="s">
        <v>1</v>
      </c>
      <c r="H2340" t="s">
        <v>1282</v>
      </c>
      <c r="I2340">
        <f>MONTH(Table6[[#This Row],[Loan Date]])</f>
        <v>10</v>
      </c>
      <c r="J2340" t="str">
        <f>_xlfn.XLOOKUP(Table6[[#This Row],[Numeric Month]],$N$5:$N$11,$O$5:$O$11)</f>
        <v>Oct</v>
      </c>
      <c r="K2340" t="str">
        <f>_xlfn.XLOOKUP(Table6[[#This Row],[Loan Date]],$Q$5:$Q$152,$R$5:$R$152)</f>
        <v>Friday</v>
      </c>
      <c r="L2340" t="str">
        <f>_xlfn.XLOOKUP(Table6[[#This Row],[Loan Date]],$Q$5:$Q$152,$S$5:$S$152)</f>
        <v>Week 4</v>
      </c>
    </row>
    <row r="2341" spans="1:12" x14ac:dyDescent="0.2">
      <c r="A2341" s="1">
        <v>44855</v>
      </c>
      <c r="B2341" t="s">
        <v>7</v>
      </c>
      <c r="C2341" s="1">
        <v>44855</v>
      </c>
      <c r="D2341" t="s">
        <v>917</v>
      </c>
      <c r="E2341" t="s">
        <v>37</v>
      </c>
      <c r="F2341" t="s">
        <v>37</v>
      </c>
      <c r="G2341" t="s">
        <v>20</v>
      </c>
      <c r="H2341" t="s">
        <v>1282</v>
      </c>
      <c r="I2341">
        <f>MONTH(Table6[[#This Row],[Loan Date]])</f>
        <v>10</v>
      </c>
      <c r="J2341" t="str">
        <f>_xlfn.XLOOKUP(Table6[[#This Row],[Numeric Month]],$N$5:$N$11,$O$5:$O$11)</f>
        <v>Oct</v>
      </c>
      <c r="K2341" t="str">
        <f>_xlfn.XLOOKUP(Table6[[#This Row],[Loan Date]],$Q$5:$Q$152,$R$5:$R$152)</f>
        <v>Friday</v>
      </c>
      <c r="L2341" t="str">
        <f>_xlfn.XLOOKUP(Table6[[#This Row],[Loan Date]],$Q$5:$Q$152,$S$5:$S$152)</f>
        <v>Week 4</v>
      </c>
    </row>
    <row r="2342" spans="1:12" x14ac:dyDescent="0.2">
      <c r="A2342" s="1">
        <v>44855</v>
      </c>
      <c r="B2342" t="s">
        <v>7</v>
      </c>
      <c r="C2342" s="1">
        <v>44862</v>
      </c>
      <c r="D2342" t="s">
        <v>588</v>
      </c>
      <c r="E2342" t="s">
        <v>3</v>
      </c>
      <c r="F2342" t="s">
        <v>2</v>
      </c>
      <c r="G2342" t="s">
        <v>1</v>
      </c>
      <c r="H2342" t="s">
        <v>1282</v>
      </c>
      <c r="I2342">
        <f>MONTH(Table6[[#This Row],[Loan Date]])</f>
        <v>10</v>
      </c>
      <c r="J2342" t="str">
        <f>_xlfn.XLOOKUP(Table6[[#This Row],[Numeric Month]],$N$5:$N$11,$O$5:$O$11)</f>
        <v>Oct</v>
      </c>
      <c r="K2342" t="str">
        <f>_xlfn.XLOOKUP(Table6[[#This Row],[Loan Date]],$Q$5:$Q$152,$R$5:$R$152)</f>
        <v>Friday</v>
      </c>
      <c r="L2342" t="str">
        <f>_xlfn.XLOOKUP(Table6[[#This Row],[Loan Date]],$Q$5:$Q$152,$S$5:$S$152)</f>
        <v>Week 4</v>
      </c>
    </row>
    <row r="2343" spans="1:12" x14ac:dyDescent="0.2">
      <c r="A2343" s="1">
        <v>44855</v>
      </c>
      <c r="B2343" t="s">
        <v>7</v>
      </c>
      <c r="C2343" s="1">
        <v>44855</v>
      </c>
      <c r="D2343" t="s">
        <v>1169</v>
      </c>
      <c r="E2343" t="s">
        <v>168</v>
      </c>
      <c r="F2343" t="s">
        <v>168</v>
      </c>
      <c r="G2343" t="s">
        <v>20</v>
      </c>
      <c r="H2343" t="s">
        <v>1282</v>
      </c>
      <c r="I2343">
        <f>MONTH(Table6[[#This Row],[Loan Date]])</f>
        <v>10</v>
      </c>
      <c r="J2343" t="str">
        <f>_xlfn.XLOOKUP(Table6[[#This Row],[Numeric Month]],$N$5:$N$11,$O$5:$O$11)</f>
        <v>Oct</v>
      </c>
      <c r="K2343" t="str">
        <f>_xlfn.XLOOKUP(Table6[[#This Row],[Loan Date]],$Q$5:$Q$152,$R$5:$R$152)</f>
        <v>Friday</v>
      </c>
      <c r="L2343" t="str">
        <f>_xlfn.XLOOKUP(Table6[[#This Row],[Loan Date]],$Q$5:$Q$152,$S$5:$S$152)</f>
        <v>Week 4</v>
      </c>
    </row>
    <row r="2344" spans="1:12" x14ac:dyDescent="0.2">
      <c r="A2344" s="1">
        <v>44855</v>
      </c>
      <c r="B2344" t="s">
        <v>7</v>
      </c>
      <c r="C2344" s="1">
        <v>44855</v>
      </c>
      <c r="D2344" t="s">
        <v>63</v>
      </c>
      <c r="E2344" t="s">
        <v>44</v>
      </c>
      <c r="F2344" t="s">
        <v>44</v>
      </c>
      <c r="G2344" t="s">
        <v>39</v>
      </c>
      <c r="H2344" t="s">
        <v>1282</v>
      </c>
      <c r="I2344">
        <f>MONTH(Table6[[#This Row],[Loan Date]])</f>
        <v>10</v>
      </c>
      <c r="J2344" t="str">
        <f>_xlfn.XLOOKUP(Table6[[#This Row],[Numeric Month]],$N$5:$N$11,$O$5:$O$11)</f>
        <v>Oct</v>
      </c>
      <c r="K2344" t="str">
        <f>_xlfn.XLOOKUP(Table6[[#This Row],[Loan Date]],$Q$5:$Q$152,$R$5:$R$152)</f>
        <v>Friday</v>
      </c>
      <c r="L2344" t="str">
        <f>_xlfn.XLOOKUP(Table6[[#This Row],[Loan Date]],$Q$5:$Q$152,$S$5:$S$152)</f>
        <v>Week 4</v>
      </c>
    </row>
    <row r="2345" spans="1:12" x14ac:dyDescent="0.2">
      <c r="A2345" s="1">
        <v>44855</v>
      </c>
      <c r="B2345" t="s">
        <v>5</v>
      </c>
      <c r="C2345" s="1">
        <v>44855</v>
      </c>
      <c r="D2345" t="s">
        <v>1130</v>
      </c>
      <c r="E2345" t="s">
        <v>37</v>
      </c>
      <c r="F2345" t="s">
        <v>37</v>
      </c>
      <c r="G2345" t="s">
        <v>20</v>
      </c>
      <c r="H2345" t="s">
        <v>1282</v>
      </c>
      <c r="I2345">
        <f>MONTH(Table6[[#This Row],[Loan Date]])</f>
        <v>10</v>
      </c>
      <c r="J2345" t="str">
        <f>_xlfn.XLOOKUP(Table6[[#This Row],[Numeric Month]],$N$5:$N$11,$O$5:$O$11)</f>
        <v>Oct</v>
      </c>
      <c r="K2345" t="str">
        <f>_xlfn.XLOOKUP(Table6[[#This Row],[Loan Date]],$Q$5:$Q$152,$R$5:$R$152)</f>
        <v>Friday</v>
      </c>
      <c r="L2345" t="str">
        <f>_xlfn.XLOOKUP(Table6[[#This Row],[Loan Date]],$Q$5:$Q$152,$S$5:$S$152)</f>
        <v>Week 4</v>
      </c>
    </row>
    <row r="2346" spans="1:12" x14ac:dyDescent="0.2">
      <c r="A2346" s="1">
        <v>44855</v>
      </c>
      <c r="B2346" t="s">
        <v>7</v>
      </c>
      <c r="C2346" s="1">
        <v>44855</v>
      </c>
      <c r="D2346" t="s">
        <v>947</v>
      </c>
      <c r="E2346" t="s">
        <v>37</v>
      </c>
      <c r="F2346" t="s">
        <v>37</v>
      </c>
      <c r="G2346" t="s">
        <v>20</v>
      </c>
      <c r="H2346" t="s">
        <v>1282</v>
      </c>
      <c r="I2346">
        <f>MONTH(Table6[[#This Row],[Loan Date]])</f>
        <v>10</v>
      </c>
      <c r="J2346" t="str">
        <f>_xlfn.XLOOKUP(Table6[[#This Row],[Numeric Month]],$N$5:$N$11,$O$5:$O$11)</f>
        <v>Oct</v>
      </c>
      <c r="K2346" t="str">
        <f>_xlfn.XLOOKUP(Table6[[#This Row],[Loan Date]],$Q$5:$Q$152,$R$5:$R$152)</f>
        <v>Friday</v>
      </c>
      <c r="L2346" t="str">
        <f>_xlfn.XLOOKUP(Table6[[#This Row],[Loan Date]],$Q$5:$Q$152,$S$5:$S$152)</f>
        <v>Week 4</v>
      </c>
    </row>
    <row r="2347" spans="1:12" x14ac:dyDescent="0.2">
      <c r="A2347" s="1">
        <v>44855</v>
      </c>
      <c r="B2347" t="s">
        <v>7</v>
      </c>
      <c r="C2347" s="1">
        <v>44862</v>
      </c>
      <c r="D2347" t="s">
        <v>1449</v>
      </c>
      <c r="E2347" t="s">
        <v>52</v>
      </c>
      <c r="F2347" t="s">
        <v>51</v>
      </c>
      <c r="G2347" t="s">
        <v>1</v>
      </c>
      <c r="H2347" t="s">
        <v>1282</v>
      </c>
      <c r="I2347">
        <f>MONTH(Table6[[#This Row],[Loan Date]])</f>
        <v>10</v>
      </c>
      <c r="J2347" t="str">
        <f>_xlfn.XLOOKUP(Table6[[#This Row],[Numeric Month]],$N$5:$N$11,$O$5:$O$11)</f>
        <v>Oct</v>
      </c>
      <c r="K2347" t="str">
        <f>_xlfn.XLOOKUP(Table6[[#This Row],[Loan Date]],$Q$5:$Q$152,$R$5:$R$152)</f>
        <v>Friday</v>
      </c>
      <c r="L2347" t="str">
        <f>_xlfn.XLOOKUP(Table6[[#This Row],[Loan Date]],$Q$5:$Q$152,$S$5:$S$152)</f>
        <v>Week 4</v>
      </c>
    </row>
    <row r="2348" spans="1:12" x14ac:dyDescent="0.2">
      <c r="A2348" s="1">
        <v>44855</v>
      </c>
      <c r="B2348" t="s">
        <v>5</v>
      </c>
      <c r="C2348" s="1">
        <v>44855</v>
      </c>
      <c r="D2348" t="s">
        <v>336</v>
      </c>
      <c r="E2348" t="s">
        <v>168</v>
      </c>
      <c r="F2348" t="s">
        <v>168</v>
      </c>
      <c r="G2348" t="s">
        <v>20</v>
      </c>
      <c r="H2348" t="s">
        <v>1282</v>
      </c>
      <c r="I2348">
        <f>MONTH(Table6[[#This Row],[Loan Date]])</f>
        <v>10</v>
      </c>
      <c r="J2348" t="str">
        <f>_xlfn.XLOOKUP(Table6[[#This Row],[Numeric Month]],$N$5:$N$11,$O$5:$O$11)</f>
        <v>Oct</v>
      </c>
      <c r="K2348" t="str">
        <f>_xlfn.XLOOKUP(Table6[[#This Row],[Loan Date]],$Q$5:$Q$152,$R$5:$R$152)</f>
        <v>Friday</v>
      </c>
      <c r="L2348" t="str">
        <f>_xlfn.XLOOKUP(Table6[[#This Row],[Loan Date]],$Q$5:$Q$152,$S$5:$S$152)</f>
        <v>Week 4</v>
      </c>
    </row>
    <row r="2349" spans="1:12" x14ac:dyDescent="0.2">
      <c r="A2349" s="1">
        <v>44855</v>
      </c>
      <c r="B2349" t="s">
        <v>5</v>
      </c>
      <c r="C2349" s="1">
        <v>44855</v>
      </c>
      <c r="D2349" t="s">
        <v>910</v>
      </c>
      <c r="E2349" t="s">
        <v>37</v>
      </c>
      <c r="F2349" t="s">
        <v>37</v>
      </c>
      <c r="G2349" t="s">
        <v>20</v>
      </c>
      <c r="H2349" t="s">
        <v>1282</v>
      </c>
      <c r="I2349">
        <f>MONTH(Table6[[#This Row],[Loan Date]])</f>
        <v>10</v>
      </c>
      <c r="J2349" t="str">
        <f>_xlfn.XLOOKUP(Table6[[#This Row],[Numeric Month]],$N$5:$N$11,$O$5:$O$11)</f>
        <v>Oct</v>
      </c>
      <c r="K2349" t="str">
        <f>_xlfn.XLOOKUP(Table6[[#This Row],[Loan Date]],$Q$5:$Q$152,$R$5:$R$152)</f>
        <v>Friday</v>
      </c>
      <c r="L2349" t="str">
        <f>_xlfn.XLOOKUP(Table6[[#This Row],[Loan Date]],$Q$5:$Q$152,$S$5:$S$152)</f>
        <v>Week 4</v>
      </c>
    </row>
    <row r="2350" spans="1:12" x14ac:dyDescent="0.2">
      <c r="A2350" s="1">
        <v>44855</v>
      </c>
      <c r="B2350" t="s">
        <v>7</v>
      </c>
      <c r="C2350" s="1">
        <v>44855</v>
      </c>
      <c r="D2350" t="s">
        <v>177</v>
      </c>
      <c r="E2350" t="s">
        <v>176</v>
      </c>
      <c r="F2350" t="s">
        <v>23</v>
      </c>
      <c r="G2350" t="s">
        <v>20</v>
      </c>
      <c r="H2350" t="s">
        <v>1282</v>
      </c>
      <c r="I2350">
        <f>MONTH(Table6[[#This Row],[Loan Date]])</f>
        <v>10</v>
      </c>
      <c r="J2350" t="str">
        <f>_xlfn.XLOOKUP(Table6[[#This Row],[Numeric Month]],$N$5:$N$11,$O$5:$O$11)</f>
        <v>Oct</v>
      </c>
      <c r="K2350" t="str">
        <f>_xlfn.XLOOKUP(Table6[[#This Row],[Loan Date]],$Q$5:$Q$152,$R$5:$R$152)</f>
        <v>Friday</v>
      </c>
      <c r="L2350" t="str">
        <f>_xlfn.XLOOKUP(Table6[[#This Row],[Loan Date]],$Q$5:$Q$152,$S$5:$S$152)</f>
        <v>Week 4</v>
      </c>
    </row>
    <row r="2351" spans="1:12" x14ac:dyDescent="0.2">
      <c r="A2351" s="1">
        <v>44855</v>
      </c>
      <c r="B2351" t="s">
        <v>7</v>
      </c>
      <c r="C2351" s="1">
        <v>44855</v>
      </c>
      <c r="D2351" t="s">
        <v>310</v>
      </c>
      <c r="E2351" t="s">
        <v>21</v>
      </c>
      <c r="F2351" t="s">
        <v>21</v>
      </c>
      <c r="G2351" t="s">
        <v>20</v>
      </c>
      <c r="H2351" t="s">
        <v>1282</v>
      </c>
      <c r="I2351">
        <f>MONTH(Table6[[#This Row],[Loan Date]])</f>
        <v>10</v>
      </c>
      <c r="J2351" t="str">
        <f>_xlfn.XLOOKUP(Table6[[#This Row],[Numeric Month]],$N$5:$N$11,$O$5:$O$11)</f>
        <v>Oct</v>
      </c>
      <c r="K2351" t="str">
        <f>_xlfn.XLOOKUP(Table6[[#This Row],[Loan Date]],$Q$5:$Q$152,$R$5:$R$152)</f>
        <v>Friday</v>
      </c>
      <c r="L2351" t="str">
        <f>_xlfn.XLOOKUP(Table6[[#This Row],[Loan Date]],$Q$5:$Q$152,$S$5:$S$152)</f>
        <v>Week 4</v>
      </c>
    </row>
    <row r="2352" spans="1:12" x14ac:dyDescent="0.2">
      <c r="A2352" s="1">
        <v>44855</v>
      </c>
      <c r="B2352" t="s">
        <v>7</v>
      </c>
      <c r="C2352" s="1">
        <v>44862</v>
      </c>
      <c r="D2352" t="s">
        <v>1095</v>
      </c>
      <c r="E2352" t="s">
        <v>52</v>
      </c>
      <c r="F2352" t="s">
        <v>51</v>
      </c>
      <c r="G2352" t="s">
        <v>1</v>
      </c>
      <c r="H2352" t="s">
        <v>1282</v>
      </c>
      <c r="I2352">
        <f>MONTH(Table6[[#This Row],[Loan Date]])</f>
        <v>10</v>
      </c>
      <c r="J2352" t="str">
        <f>_xlfn.XLOOKUP(Table6[[#This Row],[Numeric Month]],$N$5:$N$11,$O$5:$O$11)</f>
        <v>Oct</v>
      </c>
      <c r="K2352" t="str">
        <f>_xlfn.XLOOKUP(Table6[[#This Row],[Loan Date]],$Q$5:$Q$152,$R$5:$R$152)</f>
        <v>Friday</v>
      </c>
      <c r="L2352" t="str">
        <f>_xlfn.XLOOKUP(Table6[[#This Row],[Loan Date]],$Q$5:$Q$152,$S$5:$S$152)</f>
        <v>Week 4</v>
      </c>
    </row>
    <row r="2353" spans="1:12" x14ac:dyDescent="0.2">
      <c r="A2353" s="1">
        <v>44855</v>
      </c>
      <c r="B2353" t="s">
        <v>7</v>
      </c>
      <c r="C2353" s="1">
        <v>44862</v>
      </c>
      <c r="D2353" t="s">
        <v>951</v>
      </c>
      <c r="E2353" t="s">
        <v>9</v>
      </c>
      <c r="F2353" t="s">
        <v>8</v>
      </c>
      <c r="G2353" t="s">
        <v>1</v>
      </c>
      <c r="H2353" t="s">
        <v>1282</v>
      </c>
      <c r="I2353">
        <f>MONTH(Table6[[#This Row],[Loan Date]])</f>
        <v>10</v>
      </c>
      <c r="J2353" t="str">
        <f>_xlfn.XLOOKUP(Table6[[#This Row],[Numeric Month]],$N$5:$N$11,$O$5:$O$11)</f>
        <v>Oct</v>
      </c>
      <c r="K2353" t="str">
        <f>_xlfn.XLOOKUP(Table6[[#This Row],[Loan Date]],$Q$5:$Q$152,$R$5:$R$152)</f>
        <v>Friday</v>
      </c>
      <c r="L2353" t="str">
        <f>_xlfn.XLOOKUP(Table6[[#This Row],[Loan Date]],$Q$5:$Q$152,$S$5:$S$152)</f>
        <v>Week 4</v>
      </c>
    </row>
    <row r="2354" spans="1:12" x14ac:dyDescent="0.2">
      <c r="A2354" s="1">
        <v>44855</v>
      </c>
      <c r="B2354" t="s">
        <v>7</v>
      </c>
      <c r="C2354" s="1">
        <v>44855</v>
      </c>
      <c r="D2354" t="s">
        <v>916</v>
      </c>
      <c r="E2354" t="s">
        <v>37</v>
      </c>
      <c r="F2354" t="s">
        <v>37</v>
      </c>
      <c r="G2354" t="s">
        <v>20</v>
      </c>
      <c r="H2354" t="s">
        <v>1282</v>
      </c>
      <c r="I2354">
        <f>MONTH(Table6[[#This Row],[Loan Date]])</f>
        <v>10</v>
      </c>
      <c r="J2354" t="str">
        <f>_xlfn.XLOOKUP(Table6[[#This Row],[Numeric Month]],$N$5:$N$11,$O$5:$O$11)</f>
        <v>Oct</v>
      </c>
      <c r="K2354" t="str">
        <f>_xlfn.XLOOKUP(Table6[[#This Row],[Loan Date]],$Q$5:$Q$152,$R$5:$R$152)</f>
        <v>Friday</v>
      </c>
      <c r="L2354" t="str">
        <f>_xlfn.XLOOKUP(Table6[[#This Row],[Loan Date]],$Q$5:$Q$152,$S$5:$S$152)</f>
        <v>Week 4</v>
      </c>
    </row>
    <row r="2355" spans="1:12" x14ac:dyDescent="0.2">
      <c r="A2355" s="1">
        <v>44855</v>
      </c>
      <c r="B2355" t="s">
        <v>7</v>
      </c>
      <c r="C2355" s="1">
        <v>44855</v>
      </c>
      <c r="D2355" t="s">
        <v>116</v>
      </c>
      <c r="E2355" t="s">
        <v>23</v>
      </c>
      <c r="F2355" t="s">
        <v>23</v>
      </c>
      <c r="G2355" t="s">
        <v>20</v>
      </c>
      <c r="H2355" t="s">
        <v>1282</v>
      </c>
      <c r="I2355">
        <f>MONTH(Table6[[#This Row],[Loan Date]])</f>
        <v>10</v>
      </c>
      <c r="J2355" t="str">
        <f>_xlfn.XLOOKUP(Table6[[#This Row],[Numeric Month]],$N$5:$N$11,$O$5:$O$11)</f>
        <v>Oct</v>
      </c>
      <c r="K2355" t="str">
        <f>_xlfn.XLOOKUP(Table6[[#This Row],[Loan Date]],$Q$5:$Q$152,$R$5:$R$152)</f>
        <v>Friday</v>
      </c>
      <c r="L2355" t="str">
        <f>_xlfn.XLOOKUP(Table6[[#This Row],[Loan Date]],$Q$5:$Q$152,$S$5:$S$152)</f>
        <v>Week 4</v>
      </c>
    </row>
    <row r="2356" spans="1:12" x14ac:dyDescent="0.2">
      <c r="A2356" s="1">
        <v>44855</v>
      </c>
      <c r="B2356" t="s">
        <v>7</v>
      </c>
      <c r="C2356" s="1">
        <v>44855</v>
      </c>
      <c r="D2356" t="s">
        <v>27</v>
      </c>
      <c r="E2356" t="s">
        <v>21</v>
      </c>
      <c r="F2356" t="s">
        <v>21</v>
      </c>
      <c r="G2356" t="s">
        <v>20</v>
      </c>
      <c r="H2356" t="s">
        <v>1282</v>
      </c>
      <c r="I2356">
        <f>MONTH(Table6[[#This Row],[Loan Date]])</f>
        <v>10</v>
      </c>
      <c r="J2356" t="str">
        <f>_xlfn.XLOOKUP(Table6[[#This Row],[Numeric Month]],$N$5:$N$11,$O$5:$O$11)</f>
        <v>Oct</v>
      </c>
      <c r="K2356" t="str">
        <f>_xlfn.XLOOKUP(Table6[[#This Row],[Loan Date]],$Q$5:$Q$152,$R$5:$R$152)</f>
        <v>Friday</v>
      </c>
      <c r="L2356" t="str">
        <f>_xlfn.XLOOKUP(Table6[[#This Row],[Loan Date]],$Q$5:$Q$152,$S$5:$S$152)</f>
        <v>Week 4</v>
      </c>
    </row>
    <row r="2357" spans="1:12" x14ac:dyDescent="0.2">
      <c r="A2357" s="1">
        <v>44855</v>
      </c>
      <c r="B2357" t="s">
        <v>7</v>
      </c>
      <c r="C2357" s="1">
        <v>44855</v>
      </c>
      <c r="D2357" t="s">
        <v>1454</v>
      </c>
      <c r="E2357" t="s">
        <v>37</v>
      </c>
      <c r="F2357" t="s">
        <v>37</v>
      </c>
      <c r="G2357" t="s">
        <v>20</v>
      </c>
      <c r="H2357" t="s">
        <v>1282</v>
      </c>
      <c r="I2357">
        <f>MONTH(Table6[[#This Row],[Loan Date]])</f>
        <v>10</v>
      </c>
      <c r="J2357" t="str">
        <f>_xlfn.XLOOKUP(Table6[[#This Row],[Numeric Month]],$N$5:$N$11,$O$5:$O$11)</f>
        <v>Oct</v>
      </c>
      <c r="K2357" t="str">
        <f>_xlfn.XLOOKUP(Table6[[#This Row],[Loan Date]],$Q$5:$Q$152,$R$5:$R$152)</f>
        <v>Friday</v>
      </c>
      <c r="L2357" t="str">
        <f>_xlfn.XLOOKUP(Table6[[#This Row],[Loan Date]],$Q$5:$Q$152,$S$5:$S$152)</f>
        <v>Week 4</v>
      </c>
    </row>
    <row r="2358" spans="1:12" x14ac:dyDescent="0.2">
      <c r="A2358" s="1">
        <v>44855</v>
      </c>
      <c r="B2358" t="s">
        <v>5</v>
      </c>
      <c r="C2358" s="1">
        <v>44855</v>
      </c>
      <c r="D2358" t="s">
        <v>241</v>
      </c>
      <c r="E2358" t="s">
        <v>23</v>
      </c>
      <c r="F2358" t="s">
        <v>23</v>
      </c>
      <c r="G2358" t="s">
        <v>20</v>
      </c>
      <c r="H2358" t="s">
        <v>1282</v>
      </c>
      <c r="I2358">
        <f>MONTH(Table6[[#This Row],[Loan Date]])</f>
        <v>10</v>
      </c>
      <c r="J2358" t="str">
        <f>_xlfn.XLOOKUP(Table6[[#This Row],[Numeric Month]],$N$5:$N$11,$O$5:$O$11)</f>
        <v>Oct</v>
      </c>
      <c r="K2358" t="str">
        <f>_xlfn.XLOOKUP(Table6[[#This Row],[Loan Date]],$Q$5:$Q$152,$R$5:$R$152)</f>
        <v>Friday</v>
      </c>
      <c r="L2358" t="str">
        <f>_xlfn.XLOOKUP(Table6[[#This Row],[Loan Date]],$Q$5:$Q$152,$S$5:$S$152)</f>
        <v>Week 4</v>
      </c>
    </row>
    <row r="2359" spans="1:12" x14ac:dyDescent="0.2">
      <c r="A2359" s="1">
        <v>44855</v>
      </c>
      <c r="B2359" t="s">
        <v>5</v>
      </c>
      <c r="C2359" s="1">
        <v>44855</v>
      </c>
      <c r="D2359" t="s">
        <v>25</v>
      </c>
      <c r="E2359" t="s">
        <v>21</v>
      </c>
      <c r="F2359" t="s">
        <v>21</v>
      </c>
      <c r="G2359" t="s">
        <v>20</v>
      </c>
      <c r="H2359" t="s">
        <v>1282</v>
      </c>
      <c r="I2359">
        <f>MONTH(Table6[[#This Row],[Loan Date]])</f>
        <v>10</v>
      </c>
      <c r="J2359" t="str">
        <f>_xlfn.XLOOKUP(Table6[[#This Row],[Numeric Month]],$N$5:$N$11,$O$5:$O$11)</f>
        <v>Oct</v>
      </c>
      <c r="K2359" t="str">
        <f>_xlfn.XLOOKUP(Table6[[#This Row],[Loan Date]],$Q$5:$Q$152,$R$5:$R$152)</f>
        <v>Friday</v>
      </c>
      <c r="L2359" t="str">
        <f>_xlfn.XLOOKUP(Table6[[#This Row],[Loan Date]],$Q$5:$Q$152,$S$5:$S$152)</f>
        <v>Week 4</v>
      </c>
    </row>
    <row r="2360" spans="1:12" x14ac:dyDescent="0.2">
      <c r="A2360" s="1">
        <v>44855</v>
      </c>
      <c r="B2360" t="s">
        <v>7</v>
      </c>
      <c r="C2360" s="1">
        <v>44869</v>
      </c>
      <c r="D2360" t="s">
        <v>202</v>
      </c>
      <c r="E2360" t="s">
        <v>9</v>
      </c>
      <c r="F2360" t="s">
        <v>8</v>
      </c>
      <c r="G2360" t="s">
        <v>1</v>
      </c>
      <c r="H2360" t="s">
        <v>1282</v>
      </c>
      <c r="I2360">
        <f>MONTH(Table6[[#This Row],[Loan Date]])</f>
        <v>10</v>
      </c>
      <c r="J2360" t="str">
        <f>_xlfn.XLOOKUP(Table6[[#This Row],[Numeric Month]],$N$5:$N$11,$O$5:$O$11)</f>
        <v>Oct</v>
      </c>
      <c r="K2360" t="str">
        <f>_xlfn.XLOOKUP(Table6[[#This Row],[Loan Date]],$Q$5:$Q$152,$R$5:$R$152)</f>
        <v>Friday</v>
      </c>
      <c r="L2360" t="str">
        <f>_xlfn.XLOOKUP(Table6[[#This Row],[Loan Date]],$Q$5:$Q$152,$S$5:$S$152)</f>
        <v>Week 4</v>
      </c>
    </row>
    <row r="2361" spans="1:12" x14ac:dyDescent="0.2">
      <c r="A2361" s="1">
        <v>44855</v>
      </c>
      <c r="B2361" t="s">
        <v>7</v>
      </c>
      <c r="C2361" s="1">
        <v>44862</v>
      </c>
      <c r="D2361" t="s">
        <v>728</v>
      </c>
      <c r="E2361" t="s">
        <v>3</v>
      </c>
      <c r="F2361" t="s">
        <v>2</v>
      </c>
      <c r="G2361" t="s">
        <v>1</v>
      </c>
      <c r="H2361" t="s">
        <v>1282</v>
      </c>
      <c r="I2361">
        <f>MONTH(Table6[[#This Row],[Loan Date]])</f>
        <v>10</v>
      </c>
      <c r="J2361" t="str">
        <f>_xlfn.XLOOKUP(Table6[[#This Row],[Numeric Month]],$N$5:$N$11,$O$5:$O$11)</f>
        <v>Oct</v>
      </c>
      <c r="K2361" t="str">
        <f>_xlfn.XLOOKUP(Table6[[#This Row],[Loan Date]],$Q$5:$Q$152,$R$5:$R$152)</f>
        <v>Friday</v>
      </c>
      <c r="L2361" t="str">
        <f>_xlfn.XLOOKUP(Table6[[#This Row],[Loan Date]],$Q$5:$Q$152,$S$5:$S$152)</f>
        <v>Week 4</v>
      </c>
    </row>
    <row r="2362" spans="1:12" x14ac:dyDescent="0.2">
      <c r="A2362" s="1">
        <v>44855</v>
      </c>
      <c r="B2362" t="s">
        <v>5</v>
      </c>
      <c r="C2362" s="1">
        <v>44862</v>
      </c>
      <c r="D2362" t="s">
        <v>1325</v>
      </c>
      <c r="E2362" t="s">
        <v>52</v>
      </c>
      <c r="F2362" t="s">
        <v>51</v>
      </c>
      <c r="G2362" t="s">
        <v>1</v>
      </c>
      <c r="H2362" t="s">
        <v>1282</v>
      </c>
      <c r="I2362">
        <f>MONTH(Table6[[#This Row],[Loan Date]])</f>
        <v>10</v>
      </c>
      <c r="J2362" t="str">
        <f>_xlfn.XLOOKUP(Table6[[#This Row],[Numeric Month]],$N$5:$N$11,$O$5:$O$11)</f>
        <v>Oct</v>
      </c>
      <c r="K2362" t="str">
        <f>_xlfn.XLOOKUP(Table6[[#This Row],[Loan Date]],$Q$5:$Q$152,$R$5:$R$152)</f>
        <v>Friday</v>
      </c>
      <c r="L2362" t="str">
        <f>_xlfn.XLOOKUP(Table6[[#This Row],[Loan Date]],$Q$5:$Q$152,$S$5:$S$152)</f>
        <v>Week 4</v>
      </c>
    </row>
    <row r="2363" spans="1:12" x14ac:dyDescent="0.2">
      <c r="A2363" s="1">
        <v>44855</v>
      </c>
      <c r="B2363" t="s">
        <v>7</v>
      </c>
      <c r="C2363" s="1">
        <v>44869</v>
      </c>
      <c r="D2363" t="s">
        <v>625</v>
      </c>
      <c r="E2363" t="s">
        <v>52</v>
      </c>
      <c r="F2363" t="s">
        <v>51</v>
      </c>
      <c r="G2363" t="s">
        <v>1</v>
      </c>
      <c r="H2363" t="s">
        <v>1282</v>
      </c>
      <c r="I2363">
        <f>MONTH(Table6[[#This Row],[Loan Date]])</f>
        <v>10</v>
      </c>
      <c r="J2363" t="str">
        <f>_xlfn.XLOOKUP(Table6[[#This Row],[Numeric Month]],$N$5:$N$11,$O$5:$O$11)</f>
        <v>Oct</v>
      </c>
      <c r="K2363" t="str">
        <f>_xlfn.XLOOKUP(Table6[[#This Row],[Loan Date]],$Q$5:$Q$152,$R$5:$R$152)</f>
        <v>Friday</v>
      </c>
      <c r="L2363" t="str">
        <f>_xlfn.XLOOKUP(Table6[[#This Row],[Loan Date]],$Q$5:$Q$152,$S$5:$S$152)</f>
        <v>Week 4</v>
      </c>
    </row>
    <row r="2364" spans="1:12" x14ac:dyDescent="0.2">
      <c r="A2364" s="1">
        <v>44855</v>
      </c>
      <c r="B2364" t="s">
        <v>7</v>
      </c>
      <c r="C2364" s="1">
        <v>44862</v>
      </c>
      <c r="D2364" t="s">
        <v>1276</v>
      </c>
      <c r="E2364" t="s">
        <v>9</v>
      </c>
      <c r="F2364" t="s">
        <v>8</v>
      </c>
      <c r="G2364" t="s">
        <v>1</v>
      </c>
      <c r="H2364" t="s">
        <v>1282</v>
      </c>
      <c r="I2364">
        <f>MONTH(Table6[[#This Row],[Loan Date]])</f>
        <v>10</v>
      </c>
      <c r="J2364" t="str">
        <f>_xlfn.XLOOKUP(Table6[[#This Row],[Numeric Month]],$N$5:$N$11,$O$5:$O$11)</f>
        <v>Oct</v>
      </c>
      <c r="K2364" t="str">
        <f>_xlfn.XLOOKUP(Table6[[#This Row],[Loan Date]],$Q$5:$Q$152,$R$5:$R$152)</f>
        <v>Friday</v>
      </c>
      <c r="L2364" t="str">
        <f>_xlfn.XLOOKUP(Table6[[#This Row],[Loan Date]],$Q$5:$Q$152,$S$5:$S$152)</f>
        <v>Week 4</v>
      </c>
    </row>
    <row r="2365" spans="1:12" x14ac:dyDescent="0.2">
      <c r="A2365" s="1">
        <v>44855</v>
      </c>
      <c r="B2365" t="s">
        <v>7</v>
      </c>
      <c r="C2365" s="1">
        <v>44855</v>
      </c>
      <c r="D2365" t="s">
        <v>29</v>
      </c>
      <c r="E2365" t="s">
        <v>23</v>
      </c>
      <c r="F2365" t="s">
        <v>23</v>
      </c>
      <c r="G2365" t="s">
        <v>20</v>
      </c>
      <c r="H2365" t="s">
        <v>1282</v>
      </c>
      <c r="I2365">
        <f>MONTH(Table6[[#This Row],[Loan Date]])</f>
        <v>10</v>
      </c>
      <c r="J2365" t="str">
        <f>_xlfn.XLOOKUP(Table6[[#This Row],[Numeric Month]],$N$5:$N$11,$O$5:$O$11)</f>
        <v>Oct</v>
      </c>
      <c r="K2365" t="str">
        <f>_xlfn.XLOOKUP(Table6[[#This Row],[Loan Date]],$Q$5:$Q$152,$R$5:$R$152)</f>
        <v>Friday</v>
      </c>
      <c r="L2365" t="str">
        <f>_xlfn.XLOOKUP(Table6[[#This Row],[Loan Date]],$Q$5:$Q$152,$S$5:$S$152)</f>
        <v>Week 4</v>
      </c>
    </row>
    <row r="2366" spans="1:12" x14ac:dyDescent="0.2">
      <c r="A2366" s="1">
        <v>44855</v>
      </c>
      <c r="B2366" t="s">
        <v>7</v>
      </c>
      <c r="C2366" s="1">
        <v>44855</v>
      </c>
      <c r="D2366" t="s">
        <v>185</v>
      </c>
      <c r="E2366" t="s">
        <v>21</v>
      </c>
      <c r="F2366" t="s">
        <v>21</v>
      </c>
      <c r="G2366" t="s">
        <v>20</v>
      </c>
      <c r="H2366" t="s">
        <v>1282</v>
      </c>
      <c r="I2366">
        <f>MONTH(Table6[[#This Row],[Loan Date]])</f>
        <v>10</v>
      </c>
      <c r="J2366" t="str">
        <f>_xlfn.XLOOKUP(Table6[[#This Row],[Numeric Month]],$N$5:$N$11,$O$5:$O$11)</f>
        <v>Oct</v>
      </c>
      <c r="K2366" t="str">
        <f>_xlfn.XLOOKUP(Table6[[#This Row],[Loan Date]],$Q$5:$Q$152,$R$5:$R$152)</f>
        <v>Friday</v>
      </c>
      <c r="L2366" t="str">
        <f>_xlfn.XLOOKUP(Table6[[#This Row],[Loan Date]],$Q$5:$Q$152,$S$5:$S$152)</f>
        <v>Week 4</v>
      </c>
    </row>
    <row r="2367" spans="1:12" x14ac:dyDescent="0.2">
      <c r="A2367" s="1">
        <v>44855</v>
      </c>
      <c r="B2367" t="s">
        <v>7</v>
      </c>
      <c r="C2367" s="1">
        <v>44862</v>
      </c>
      <c r="D2367" t="s">
        <v>1449</v>
      </c>
      <c r="E2367" t="s">
        <v>52</v>
      </c>
      <c r="F2367" t="s">
        <v>51</v>
      </c>
      <c r="G2367" t="s">
        <v>1</v>
      </c>
      <c r="H2367" t="s">
        <v>1282</v>
      </c>
      <c r="I2367">
        <f>MONTH(Table6[[#This Row],[Loan Date]])</f>
        <v>10</v>
      </c>
      <c r="J2367" t="str">
        <f>_xlfn.XLOOKUP(Table6[[#This Row],[Numeric Month]],$N$5:$N$11,$O$5:$O$11)</f>
        <v>Oct</v>
      </c>
      <c r="K2367" t="str">
        <f>_xlfn.XLOOKUP(Table6[[#This Row],[Loan Date]],$Q$5:$Q$152,$R$5:$R$152)</f>
        <v>Friday</v>
      </c>
      <c r="L2367" t="str">
        <f>_xlfn.XLOOKUP(Table6[[#This Row],[Loan Date]],$Q$5:$Q$152,$S$5:$S$152)</f>
        <v>Week 4</v>
      </c>
    </row>
    <row r="2368" spans="1:12" x14ac:dyDescent="0.2">
      <c r="A2368" s="1">
        <v>44855</v>
      </c>
      <c r="B2368" t="s">
        <v>7</v>
      </c>
      <c r="C2368" s="1">
        <v>44862</v>
      </c>
      <c r="D2368" t="s">
        <v>359</v>
      </c>
      <c r="E2368" t="s">
        <v>52</v>
      </c>
      <c r="F2368" t="s">
        <v>51</v>
      </c>
      <c r="G2368" t="s">
        <v>1</v>
      </c>
      <c r="H2368" t="s">
        <v>1282</v>
      </c>
      <c r="I2368">
        <f>MONTH(Table6[[#This Row],[Loan Date]])</f>
        <v>10</v>
      </c>
      <c r="J2368" t="str">
        <f>_xlfn.XLOOKUP(Table6[[#This Row],[Numeric Month]],$N$5:$N$11,$O$5:$O$11)</f>
        <v>Oct</v>
      </c>
      <c r="K2368" t="str">
        <f>_xlfn.XLOOKUP(Table6[[#This Row],[Loan Date]],$Q$5:$Q$152,$R$5:$R$152)</f>
        <v>Friday</v>
      </c>
      <c r="L2368" t="str">
        <f>_xlfn.XLOOKUP(Table6[[#This Row],[Loan Date]],$Q$5:$Q$152,$S$5:$S$152)</f>
        <v>Week 4</v>
      </c>
    </row>
    <row r="2369" spans="1:12" x14ac:dyDescent="0.2">
      <c r="A2369" s="1">
        <v>44855</v>
      </c>
      <c r="B2369" t="s">
        <v>5</v>
      </c>
      <c r="C2369" s="1">
        <v>44868</v>
      </c>
      <c r="D2369" t="s">
        <v>569</v>
      </c>
      <c r="E2369" t="s">
        <v>52</v>
      </c>
      <c r="F2369" t="s">
        <v>51</v>
      </c>
      <c r="G2369" t="s">
        <v>1</v>
      </c>
      <c r="H2369" t="s">
        <v>1282</v>
      </c>
      <c r="I2369">
        <f>MONTH(Table6[[#This Row],[Loan Date]])</f>
        <v>10</v>
      </c>
      <c r="J2369" t="str">
        <f>_xlfn.XLOOKUP(Table6[[#This Row],[Numeric Month]],$N$5:$N$11,$O$5:$O$11)</f>
        <v>Oct</v>
      </c>
      <c r="K2369" t="str">
        <f>_xlfn.XLOOKUP(Table6[[#This Row],[Loan Date]],$Q$5:$Q$152,$R$5:$R$152)</f>
        <v>Friday</v>
      </c>
      <c r="L2369" t="str">
        <f>_xlfn.XLOOKUP(Table6[[#This Row],[Loan Date]],$Q$5:$Q$152,$S$5:$S$152)</f>
        <v>Week 4</v>
      </c>
    </row>
    <row r="2370" spans="1:12" x14ac:dyDescent="0.2">
      <c r="A2370" s="1">
        <v>44855</v>
      </c>
      <c r="B2370" t="s">
        <v>7</v>
      </c>
      <c r="C2370" s="1">
        <v>44855</v>
      </c>
      <c r="D2370" t="s">
        <v>261</v>
      </c>
      <c r="E2370" t="s">
        <v>44</v>
      </c>
      <c r="F2370" t="s">
        <v>44</v>
      </c>
      <c r="G2370" t="s">
        <v>39</v>
      </c>
      <c r="H2370" t="s">
        <v>1282</v>
      </c>
      <c r="I2370">
        <f>MONTH(Table6[[#This Row],[Loan Date]])</f>
        <v>10</v>
      </c>
      <c r="J2370" t="str">
        <f>_xlfn.XLOOKUP(Table6[[#This Row],[Numeric Month]],$N$5:$N$11,$O$5:$O$11)</f>
        <v>Oct</v>
      </c>
      <c r="K2370" t="str">
        <f>_xlfn.XLOOKUP(Table6[[#This Row],[Loan Date]],$Q$5:$Q$152,$R$5:$R$152)</f>
        <v>Friday</v>
      </c>
      <c r="L2370" t="str">
        <f>_xlfn.XLOOKUP(Table6[[#This Row],[Loan Date]],$Q$5:$Q$152,$S$5:$S$152)</f>
        <v>Week 4</v>
      </c>
    </row>
    <row r="2371" spans="1:12" x14ac:dyDescent="0.2">
      <c r="A2371" s="1">
        <v>44855</v>
      </c>
      <c r="B2371" t="s">
        <v>7</v>
      </c>
      <c r="C2371" s="1">
        <v>44855</v>
      </c>
      <c r="D2371" t="s">
        <v>1429</v>
      </c>
      <c r="E2371" t="s">
        <v>41</v>
      </c>
      <c r="F2371" t="s">
        <v>40</v>
      </c>
      <c r="G2371" t="s">
        <v>39</v>
      </c>
      <c r="H2371" t="s">
        <v>1282</v>
      </c>
      <c r="I2371">
        <f>MONTH(Table6[[#This Row],[Loan Date]])</f>
        <v>10</v>
      </c>
      <c r="J2371" t="str">
        <f>_xlfn.XLOOKUP(Table6[[#This Row],[Numeric Month]],$N$5:$N$11,$O$5:$O$11)</f>
        <v>Oct</v>
      </c>
      <c r="K2371" t="str">
        <f>_xlfn.XLOOKUP(Table6[[#This Row],[Loan Date]],$Q$5:$Q$152,$R$5:$R$152)</f>
        <v>Friday</v>
      </c>
      <c r="L2371" t="str">
        <f>_xlfn.XLOOKUP(Table6[[#This Row],[Loan Date]],$Q$5:$Q$152,$S$5:$S$152)</f>
        <v>Week 4</v>
      </c>
    </row>
    <row r="2372" spans="1:12" x14ac:dyDescent="0.2">
      <c r="A2372" s="1">
        <v>44855</v>
      </c>
      <c r="B2372" t="s">
        <v>5</v>
      </c>
      <c r="C2372" s="1">
        <v>44855</v>
      </c>
      <c r="D2372" t="s">
        <v>124</v>
      </c>
      <c r="E2372" t="s">
        <v>12</v>
      </c>
      <c r="F2372" t="s">
        <v>12</v>
      </c>
      <c r="G2372" t="s">
        <v>11</v>
      </c>
      <c r="H2372" t="s">
        <v>1282</v>
      </c>
      <c r="I2372">
        <f>MONTH(Table6[[#This Row],[Loan Date]])</f>
        <v>10</v>
      </c>
      <c r="J2372" t="str">
        <f>_xlfn.XLOOKUP(Table6[[#This Row],[Numeric Month]],$N$5:$N$11,$O$5:$O$11)</f>
        <v>Oct</v>
      </c>
      <c r="K2372" t="str">
        <f>_xlfn.XLOOKUP(Table6[[#This Row],[Loan Date]],$Q$5:$Q$152,$R$5:$R$152)</f>
        <v>Friday</v>
      </c>
      <c r="L2372" t="str">
        <f>_xlfn.XLOOKUP(Table6[[#This Row],[Loan Date]],$Q$5:$Q$152,$S$5:$S$152)</f>
        <v>Week 4</v>
      </c>
    </row>
    <row r="2373" spans="1:12" x14ac:dyDescent="0.2">
      <c r="A2373" s="1">
        <v>44855</v>
      </c>
      <c r="B2373" t="s">
        <v>5</v>
      </c>
      <c r="C2373" s="1">
        <v>44855</v>
      </c>
      <c r="D2373" t="s">
        <v>911</v>
      </c>
      <c r="E2373" t="s">
        <v>37</v>
      </c>
      <c r="F2373" t="s">
        <v>37</v>
      </c>
      <c r="G2373" t="s">
        <v>20</v>
      </c>
      <c r="H2373" t="s">
        <v>1282</v>
      </c>
      <c r="I2373">
        <f>MONTH(Table6[[#This Row],[Loan Date]])</f>
        <v>10</v>
      </c>
      <c r="J2373" t="str">
        <f>_xlfn.XLOOKUP(Table6[[#This Row],[Numeric Month]],$N$5:$N$11,$O$5:$O$11)</f>
        <v>Oct</v>
      </c>
      <c r="K2373" t="str">
        <f>_xlfn.XLOOKUP(Table6[[#This Row],[Loan Date]],$Q$5:$Q$152,$R$5:$R$152)</f>
        <v>Friday</v>
      </c>
      <c r="L2373" t="str">
        <f>_xlfn.XLOOKUP(Table6[[#This Row],[Loan Date]],$Q$5:$Q$152,$S$5:$S$152)</f>
        <v>Week 4</v>
      </c>
    </row>
    <row r="2374" spans="1:12" x14ac:dyDescent="0.2">
      <c r="A2374" s="1">
        <v>44855</v>
      </c>
      <c r="B2374" t="s">
        <v>5</v>
      </c>
      <c r="C2374" s="1">
        <v>44855</v>
      </c>
      <c r="D2374" t="s">
        <v>538</v>
      </c>
      <c r="E2374" t="s">
        <v>122</v>
      </c>
      <c r="F2374" t="s">
        <v>122</v>
      </c>
      <c r="G2374" t="s">
        <v>11</v>
      </c>
      <c r="H2374" t="s">
        <v>1282</v>
      </c>
      <c r="I2374">
        <f>MONTH(Table6[[#This Row],[Loan Date]])</f>
        <v>10</v>
      </c>
      <c r="J2374" t="str">
        <f>_xlfn.XLOOKUP(Table6[[#This Row],[Numeric Month]],$N$5:$N$11,$O$5:$O$11)</f>
        <v>Oct</v>
      </c>
      <c r="K2374" t="str">
        <f>_xlfn.XLOOKUP(Table6[[#This Row],[Loan Date]],$Q$5:$Q$152,$R$5:$R$152)</f>
        <v>Friday</v>
      </c>
      <c r="L2374" t="str">
        <f>_xlfn.XLOOKUP(Table6[[#This Row],[Loan Date]],$Q$5:$Q$152,$S$5:$S$152)</f>
        <v>Week 4</v>
      </c>
    </row>
    <row r="2375" spans="1:12" x14ac:dyDescent="0.2">
      <c r="A2375" s="1">
        <v>44855</v>
      </c>
      <c r="B2375" t="s">
        <v>7</v>
      </c>
      <c r="C2375" s="1">
        <v>44855</v>
      </c>
      <c r="D2375" t="s">
        <v>408</v>
      </c>
      <c r="E2375" t="s">
        <v>23</v>
      </c>
      <c r="F2375" t="s">
        <v>23</v>
      </c>
      <c r="G2375" t="s">
        <v>20</v>
      </c>
      <c r="H2375" t="s">
        <v>1282</v>
      </c>
      <c r="I2375">
        <f>MONTH(Table6[[#This Row],[Loan Date]])</f>
        <v>10</v>
      </c>
      <c r="J2375" t="str">
        <f>_xlfn.XLOOKUP(Table6[[#This Row],[Numeric Month]],$N$5:$N$11,$O$5:$O$11)</f>
        <v>Oct</v>
      </c>
      <c r="K2375" t="str">
        <f>_xlfn.XLOOKUP(Table6[[#This Row],[Loan Date]],$Q$5:$Q$152,$R$5:$R$152)</f>
        <v>Friday</v>
      </c>
      <c r="L2375" t="str">
        <f>_xlfn.XLOOKUP(Table6[[#This Row],[Loan Date]],$Q$5:$Q$152,$S$5:$S$152)</f>
        <v>Week 4</v>
      </c>
    </row>
    <row r="2376" spans="1:12" x14ac:dyDescent="0.2">
      <c r="A2376" s="1">
        <v>44855</v>
      </c>
      <c r="B2376" t="s">
        <v>7</v>
      </c>
      <c r="C2376" s="1">
        <v>44855</v>
      </c>
      <c r="D2376" t="s">
        <v>610</v>
      </c>
      <c r="E2376" t="s">
        <v>21</v>
      </c>
      <c r="F2376" t="s">
        <v>21</v>
      </c>
      <c r="G2376" t="s">
        <v>20</v>
      </c>
      <c r="H2376" t="s">
        <v>1282</v>
      </c>
      <c r="I2376">
        <f>MONTH(Table6[[#This Row],[Loan Date]])</f>
        <v>10</v>
      </c>
      <c r="J2376" t="str">
        <f>_xlfn.XLOOKUP(Table6[[#This Row],[Numeric Month]],$N$5:$N$11,$O$5:$O$11)</f>
        <v>Oct</v>
      </c>
      <c r="K2376" t="str">
        <f>_xlfn.XLOOKUP(Table6[[#This Row],[Loan Date]],$Q$5:$Q$152,$R$5:$R$152)</f>
        <v>Friday</v>
      </c>
      <c r="L2376" t="str">
        <f>_xlfn.XLOOKUP(Table6[[#This Row],[Loan Date]],$Q$5:$Q$152,$S$5:$S$152)</f>
        <v>Week 4</v>
      </c>
    </row>
    <row r="2377" spans="1:12" x14ac:dyDescent="0.2">
      <c r="A2377" s="1">
        <v>44855</v>
      </c>
      <c r="B2377" t="s">
        <v>7</v>
      </c>
      <c r="C2377" s="1">
        <v>44862</v>
      </c>
      <c r="D2377" t="s">
        <v>1466</v>
      </c>
      <c r="E2377" t="s">
        <v>204</v>
      </c>
      <c r="F2377" t="s">
        <v>2</v>
      </c>
      <c r="G2377" t="s">
        <v>1</v>
      </c>
      <c r="H2377" t="s">
        <v>1282</v>
      </c>
      <c r="I2377">
        <f>MONTH(Table6[[#This Row],[Loan Date]])</f>
        <v>10</v>
      </c>
      <c r="J2377" t="str">
        <f>_xlfn.XLOOKUP(Table6[[#This Row],[Numeric Month]],$N$5:$N$11,$O$5:$O$11)</f>
        <v>Oct</v>
      </c>
      <c r="K2377" t="str">
        <f>_xlfn.XLOOKUP(Table6[[#This Row],[Loan Date]],$Q$5:$Q$152,$R$5:$R$152)</f>
        <v>Friday</v>
      </c>
      <c r="L2377" t="str">
        <f>_xlfn.XLOOKUP(Table6[[#This Row],[Loan Date]],$Q$5:$Q$152,$S$5:$S$152)</f>
        <v>Week 4</v>
      </c>
    </row>
    <row r="2378" spans="1:12" x14ac:dyDescent="0.2">
      <c r="A2378" s="1">
        <v>44855</v>
      </c>
      <c r="B2378" t="s">
        <v>7</v>
      </c>
      <c r="C2378" s="1">
        <v>44855</v>
      </c>
      <c r="D2378" t="s">
        <v>211</v>
      </c>
      <c r="E2378" t="s">
        <v>44</v>
      </c>
      <c r="F2378" t="s">
        <v>44</v>
      </c>
      <c r="G2378" t="s">
        <v>39</v>
      </c>
      <c r="H2378" t="s">
        <v>1282</v>
      </c>
      <c r="I2378">
        <f>MONTH(Table6[[#This Row],[Loan Date]])</f>
        <v>10</v>
      </c>
      <c r="J2378" t="str">
        <f>_xlfn.XLOOKUP(Table6[[#This Row],[Numeric Month]],$N$5:$N$11,$O$5:$O$11)</f>
        <v>Oct</v>
      </c>
      <c r="K2378" t="str">
        <f>_xlfn.XLOOKUP(Table6[[#This Row],[Loan Date]],$Q$5:$Q$152,$R$5:$R$152)</f>
        <v>Friday</v>
      </c>
      <c r="L2378" t="str">
        <f>_xlfn.XLOOKUP(Table6[[#This Row],[Loan Date]],$Q$5:$Q$152,$S$5:$S$152)</f>
        <v>Week 4</v>
      </c>
    </row>
    <row r="2379" spans="1:12" x14ac:dyDescent="0.2">
      <c r="A2379" s="1">
        <v>44855</v>
      </c>
      <c r="B2379" t="s">
        <v>107</v>
      </c>
      <c r="C2379" s="1">
        <v>44855</v>
      </c>
      <c r="D2379" t="s">
        <v>952</v>
      </c>
      <c r="E2379" t="s">
        <v>37</v>
      </c>
      <c r="F2379" t="s">
        <v>37</v>
      </c>
      <c r="G2379" t="s">
        <v>20</v>
      </c>
      <c r="H2379" t="s">
        <v>1282</v>
      </c>
      <c r="I2379">
        <f>MONTH(Table6[[#This Row],[Loan Date]])</f>
        <v>10</v>
      </c>
      <c r="J2379" t="str">
        <f>_xlfn.XLOOKUP(Table6[[#This Row],[Numeric Month]],$N$5:$N$11,$O$5:$O$11)</f>
        <v>Oct</v>
      </c>
      <c r="K2379" t="str">
        <f>_xlfn.XLOOKUP(Table6[[#This Row],[Loan Date]],$Q$5:$Q$152,$R$5:$R$152)</f>
        <v>Friday</v>
      </c>
      <c r="L2379" t="str">
        <f>_xlfn.XLOOKUP(Table6[[#This Row],[Loan Date]],$Q$5:$Q$152,$S$5:$S$152)</f>
        <v>Week 4</v>
      </c>
    </row>
    <row r="2380" spans="1:12" x14ac:dyDescent="0.2">
      <c r="A2380" s="1">
        <v>44855</v>
      </c>
      <c r="B2380" t="s">
        <v>5</v>
      </c>
      <c r="C2380" s="1">
        <v>44855</v>
      </c>
      <c r="D2380" t="s">
        <v>923</v>
      </c>
      <c r="E2380" t="s">
        <v>37</v>
      </c>
      <c r="F2380" t="s">
        <v>37</v>
      </c>
      <c r="G2380" t="s">
        <v>20</v>
      </c>
      <c r="H2380" t="s">
        <v>1282</v>
      </c>
      <c r="I2380">
        <f>MONTH(Table6[[#This Row],[Loan Date]])</f>
        <v>10</v>
      </c>
      <c r="J2380" t="str">
        <f>_xlfn.XLOOKUP(Table6[[#This Row],[Numeric Month]],$N$5:$N$11,$O$5:$O$11)</f>
        <v>Oct</v>
      </c>
      <c r="K2380" t="str">
        <f>_xlfn.XLOOKUP(Table6[[#This Row],[Loan Date]],$Q$5:$Q$152,$R$5:$R$152)</f>
        <v>Friday</v>
      </c>
      <c r="L2380" t="str">
        <f>_xlfn.XLOOKUP(Table6[[#This Row],[Loan Date]],$Q$5:$Q$152,$S$5:$S$152)</f>
        <v>Week 4</v>
      </c>
    </row>
    <row r="2381" spans="1:12" x14ac:dyDescent="0.2">
      <c r="A2381" s="1">
        <v>44855</v>
      </c>
      <c r="B2381" t="s">
        <v>7</v>
      </c>
      <c r="C2381" s="1">
        <v>44862</v>
      </c>
      <c r="D2381" t="s">
        <v>852</v>
      </c>
      <c r="E2381" t="s">
        <v>52</v>
      </c>
      <c r="F2381" t="s">
        <v>51</v>
      </c>
      <c r="G2381" t="s">
        <v>1</v>
      </c>
      <c r="H2381" t="s">
        <v>1282</v>
      </c>
      <c r="I2381">
        <f>MONTH(Table6[[#This Row],[Loan Date]])</f>
        <v>10</v>
      </c>
      <c r="J2381" t="str">
        <f>_xlfn.XLOOKUP(Table6[[#This Row],[Numeric Month]],$N$5:$N$11,$O$5:$O$11)</f>
        <v>Oct</v>
      </c>
      <c r="K2381" t="str">
        <f>_xlfn.XLOOKUP(Table6[[#This Row],[Loan Date]],$Q$5:$Q$152,$R$5:$R$152)</f>
        <v>Friday</v>
      </c>
      <c r="L2381" t="str">
        <f>_xlfn.XLOOKUP(Table6[[#This Row],[Loan Date]],$Q$5:$Q$152,$S$5:$S$152)</f>
        <v>Week 4</v>
      </c>
    </row>
    <row r="2382" spans="1:12" x14ac:dyDescent="0.2">
      <c r="A2382" s="1">
        <v>44855</v>
      </c>
      <c r="B2382" t="s">
        <v>7</v>
      </c>
      <c r="C2382" s="1">
        <v>44869</v>
      </c>
      <c r="D2382" t="s">
        <v>668</v>
      </c>
      <c r="E2382" t="s">
        <v>9</v>
      </c>
      <c r="F2382" t="s">
        <v>8</v>
      </c>
      <c r="G2382" t="s">
        <v>1</v>
      </c>
      <c r="H2382" t="s">
        <v>1282</v>
      </c>
      <c r="I2382">
        <f>MONTH(Table6[[#This Row],[Loan Date]])</f>
        <v>10</v>
      </c>
      <c r="J2382" t="str">
        <f>_xlfn.XLOOKUP(Table6[[#This Row],[Numeric Month]],$N$5:$N$11,$O$5:$O$11)</f>
        <v>Oct</v>
      </c>
      <c r="K2382" t="str">
        <f>_xlfn.XLOOKUP(Table6[[#This Row],[Loan Date]],$Q$5:$Q$152,$R$5:$R$152)</f>
        <v>Friday</v>
      </c>
      <c r="L2382" t="str">
        <f>_xlfn.XLOOKUP(Table6[[#This Row],[Loan Date]],$Q$5:$Q$152,$S$5:$S$152)</f>
        <v>Week 4</v>
      </c>
    </row>
    <row r="2383" spans="1:12" x14ac:dyDescent="0.2">
      <c r="A2383" s="1">
        <v>44855</v>
      </c>
      <c r="B2383" t="s">
        <v>5</v>
      </c>
      <c r="C2383" s="1">
        <v>44862</v>
      </c>
      <c r="D2383" t="s">
        <v>150</v>
      </c>
      <c r="E2383" t="s">
        <v>52</v>
      </c>
      <c r="F2383" t="s">
        <v>51</v>
      </c>
      <c r="G2383" t="s">
        <v>1</v>
      </c>
      <c r="H2383" t="s">
        <v>1282</v>
      </c>
      <c r="I2383">
        <f>MONTH(Table6[[#This Row],[Loan Date]])</f>
        <v>10</v>
      </c>
      <c r="J2383" t="str">
        <f>_xlfn.XLOOKUP(Table6[[#This Row],[Numeric Month]],$N$5:$N$11,$O$5:$O$11)</f>
        <v>Oct</v>
      </c>
      <c r="K2383" t="str">
        <f>_xlfn.XLOOKUP(Table6[[#This Row],[Loan Date]],$Q$5:$Q$152,$R$5:$R$152)</f>
        <v>Friday</v>
      </c>
      <c r="L2383" t="str">
        <f>_xlfn.XLOOKUP(Table6[[#This Row],[Loan Date]],$Q$5:$Q$152,$S$5:$S$152)</f>
        <v>Week 4</v>
      </c>
    </row>
    <row r="2384" spans="1:12" x14ac:dyDescent="0.2">
      <c r="A2384" s="1">
        <v>44855</v>
      </c>
      <c r="B2384" t="s">
        <v>5</v>
      </c>
      <c r="C2384" s="1">
        <v>44869</v>
      </c>
      <c r="D2384" t="s">
        <v>588</v>
      </c>
      <c r="E2384" t="s">
        <v>3</v>
      </c>
      <c r="F2384" t="s">
        <v>2</v>
      </c>
      <c r="G2384" t="s">
        <v>1</v>
      </c>
      <c r="H2384" t="s">
        <v>1282</v>
      </c>
      <c r="I2384">
        <f>MONTH(Table6[[#This Row],[Loan Date]])</f>
        <v>10</v>
      </c>
      <c r="J2384" t="str">
        <f>_xlfn.XLOOKUP(Table6[[#This Row],[Numeric Month]],$N$5:$N$11,$O$5:$O$11)</f>
        <v>Oct</v>
      </c>
      <c r="K2384" t="str">
        <f>_xlfn.XLOOKUP(Table6[[#This Row],[Loan Date]],$Q$5:$Q$152,$R$5:$R$152)</f>
        <v>Friday</v>
      </c>
      <c r="L2384" t="str">
        <f>_xlfn.XLOOKUP(Table6[[#This Row],[Loan Date]],$Q$5:$Q$152,$S$5:$S$152)</f>
        <v>Week 4</v>
      </c>
    </row>
    <row r="2385" spans="1:12" x14ac:dyDescent="0.2">
      <c r="A2385" s="1">
        <v>44855</v>
      </c>
      <c r="B2385" t="s">
        <v>7</v>
      </c>
      <c r="C2385" s="1">
        <v>44862</v>
      </c>
      <c r="D2385" t="s">
        <v>852</v>
      </c>
      <c r="E2385" t="s">
        <v>52</v>
      </c>
      <c r="F2385" t="s">
        <v>51</v>
      </c>
      <c r="G2385" t="s">
        <v>1</v>
      </c>
      <c r="H2385" t="s">
        <v>1282</v>
      </c>
      <c r="I2385">
        <f>MONTH(Table6[[#This Row],[Loan Date]])</f>
        <v>10</v>
      </c>
      <c r="J2385" t="str">
        <f>_xlfn.XLOOKUP(Table6[[#This Row],[Numeric Month]],$N$5:$N$11,$O$5:$O$11)</f>
        <v>Oct</v>
      </c>
      <c r="K2385" t="str">
        <f>_xlfn.XLOOKUP(Table6[[#This Row],[Loan Date]],$Q$5:$Q$152,$R$5:$R$152)</f>
        <v>Friday</v>
      </c>
      <c r="L2385" t="str">
        <f>_xlfn.XLOOKUP(Table6[[#This Row],[Loan Date]],$Q$5:$Q$152,$S$5:$S$152)</f>
        <v>Week 4</v>
      </c>
    </row>
    <row r="2386" spans="1:12" x14ac:dyDescent="0.2">
      <c r="A2386" s="1">
        <v>44855</v>
      </c>
      <c r="B2386" t="s">
        <v>7</v>
      </c>
      <c r="C2386" s="1">
        <v>44862</v>
      </c>
      <c r="D2386" t="s">
        <v>569</v>
      </c>
      <c r="E2386" t="s">
        <v>52</v>
      </c>
      <c r="F2386" t="s">
        <v>51</v>
      </c>
      <c r="G2386" t="s">
        <v>1</v>
      </c>
      <c r="H2386" t="s">
        <v>1282</v>
      </c>
      <c r="I2386">
        <f>MONTH(Table6[[#This Row],[Loan Date]])</f>
        <v>10</v>
      </c>
      <c r="J2386" t="str">
        <f>_xlfn.XLOOKUP(Table6[[#This Row],[Numeric Month]],$N$5:$N$11,$O$5:$O$11)</f>
        <v>Oct</v>
      </c>
      <c r="K2386" t="str">
        <f>_xlfn.XLOOKUP(Table6[[#This Row],[Loan Date]],$Q$5:$Q$152,$R$5:$R$152)</f>
        <v>Friday</v>
      </c>
      <c r="L2386" t="str">
        <f>_xlfn.XLOOKUP(Table6[[#This Row],[Loan Date]],$Q$5:$Q$152,$S$5:$S$152)</f>
        <v>Week 4</v>
      </c>
    </row>
    <row r="2387" spans="1:12" x14ac:dyDescent="0.2">
      <c r="A2387" s="1">
        <v>44855</v>
      </c>
      <c r="B2387" t="s">
        <v>7</v>
      </c>
      <c r="C2387" s="1">
        <v>44876</v>
      </c>
      <c r="D2387" t="s">
        <v>1277</v>
      </c>
      <c r="E2387" t="s">
        <v>9</v>
      </c>
      <c r="F2387" t="s">
        <v>8</v>
      </c>
      <c r="G2387" t="s">
        <v>1</v>
      </c>
      <c r="H2387" t="s">
        <v>1282</v>
      </c>
      <c r="I2387">
        <f>MONTH(Table6[[#This Row],[Loan Date]])</f>
        <v>10</v>
      </c>
      <c r="J2387" t="str">
        <f>_xlfn.XLOOKUP(Table6[[#This Row],[Numeric Month]],$N$5:$N$11,$O$5:$O$11)</f>
        <v>Oct</v>
      </c>
      <c r="K2387" t="str">
        <f>_xlfn.XLOOKUP(Table6[[#This Row],[Loan Date]],$Q$5:$Q$152,$R$5:$R$152)</f>
        <v>Friday</v>
      </c>
      <c r="L2387" t="str">
        <f>_xlfn.XLOOKUP(Table6[[#This Row],[Loan Date]],$Q$5:$Q$152,$S$5:$S$152)</f>
        <v>Week 4</v>
      </c>
    </row>
    <row r="2388" spans="1:12" x14ac:dyDescent="0.2">
      <c r="A2388" s="1">
        <v>44855</v>
      </c>
      <c r="B2388" t="s">
        <v>7</v>
      </c>
      <c r="C2388" s="1">
        <v>44855</v>
      </c>
      <c r="D2388" t="s">
        <v>491</v>
      </c>
      <c r="E2388" t="s">
        <v>122</v>
      </c>
      <c r="F2388" t="s">
        <v>122</v>
      </c>
      <c r="G2388" t="s">
        <v>11</v>
      </c>
      <c r="H2388" t="s">
        <v>1282</v>
      </c>
      <c r="I2388">
        <f>MONTH(Table6[[#This Row],[Loan Date]])</f>
        <v>10</v>
      </c>
      <c r="J2388" t="str">
        <f>_xlfn.XLOOKUP(Table6[[#This Row],[Numeric Month]],$N$5:$N$11,$O$5:$O$11)</f>
        <v>Oct</v>
      </c>
      <c r="K2388" t="str">
        <f>_xlfn.XLOOKUP(Table6[[#This Row],[Loan Date]],$Q$5:$Q$152,$R$5:$R$152)</f>
        <v>Friday</v>
      </c>
      <c r="L2388" t="str">
        <f>_xlfn.XLOOKUP(Table6[[#This Row],[Loan Date]],$Q$5:$Q$152,$S$5:$S$152)</f>
        <v>Week 4</v>
      </c>
    </row>
    <row r="2389" spans="1:12" x14ac:dyDescent="0.2">
      <c r="A2389" s="1">
        <v>44855</v>
      </c>
      <c r="B2389" t="s">
        <v>7</v>
      </c>
      <c r="C2389" s="1">
        <v>44862</v>
      </c>
      <c r="D2389" t="s">
        <v>1055</v>
      </c>
      <c r="E2389" t="s">
        <v>9</v>
      </c>
      <c r="F2389" t="s">
        <v>8</v>
      </c>
      <c r="G2389" t="s">
        <v>1</v>
      </c>
      <c r="H2389" t="s">
        <v>1282</v>
      </c>
      <c r="I2389">
        <f>MONTH(Table6[[#This Row],[Loan Date]])</f>
        <v>10</v>
      </c>
      <c r="J2389" t="str">
        <f>_xlfn.XLOOKUP(Table6[[#This Row],[Numeric Month]],$N$5:$N$11,$O$5:$O$11)</f>
        <v>Oct</v>
      </c>
      <c r="K2389" t="str">
        <f>_xlfn.XLOOKUP(Table6[[#This Row],[Loan Date]],$Q$5:$Q$152,$R$5:$R$152)</f>
        <v>Friday</v>
      </c>
      <c r="L2389" t="str">
        <f>_xlfn.XLOOKUP(Table6[[#This Row],[Loan Date]],$Q$5:$Q$152,$S$5:$S$152)</f>
        <v>Week 4</v>
      </c>
    </row>
    <row r="2390" spans="1:12" x14ac:dyDescent="0.2">
      <c r="A2390" s="1">
        <v>44855</v>
      </c>
      <c r="B2390" t="s">
        <v>7</v>
      </c>
      <c r="C2390" s="1">
        <v>44869</v>
      </c>
      <c r="D2390" t="s">
        <v>1329</v>
      </c>
      <c r="E2390" t="s">
        <v>204</v>
      </c>
      <c r="F2390" t="s">
        <v>8</v>
      </c>
      <c r="G2390" t="s">
        <v>1</v>
      </c>
      <c r="H2390" t="s">
        <v>1282</v>
      </c>
      <c r="I2390">
        <f>MONTH(Table6[[#This Row],[Loan Date]])</f>
        <v>10</v>
      </c>
      <c r="J2390" t="str">
        <f>_xlfn.XLOOKUP(Table6[[#This Row],[Numeric Month]],$N$5:$N$11,$O$5:$O$11)</f>
        <v>Oct</v>
      </c>
      <c r="K2390" t="str">
        <f>_xlfn.XLOOKUP(Table6[[#This Row],[Loan Date]],$Q$5:$Q$152,$R$5:$R$152)</f>
        <v>Friday</v>
      </c>
      <c r="L2390" t="str">
        <f>_xlfn.XLOOKUP(Table6[[#This Row],[Loan Date]],$Q$5:$Q$152,$S$5:$S$152)</f>
        <v>Week 4</v>
      </c>
    </row>
    <row r="2391" spans="1:12" x14ac:dyDescent="0.2">
      <c r="A2391" s="1">
        <v>44855</v>
      </c>
      <c r="B2391" t="s">
        <v>7</v>
      </c>
      <c r="C2391" s="1">
        <v>44862</v>
      </c>
      <c r="D2391" t="s">
        <v>1465</v>
      </c>
      <c r="E2391" t="s">
        <v>9</v>
      </c>
      <c r="F2391" t="s">
        <v>8</v>
      </c>
      <c r="G2391" t="s">
        <v>1</v>
      </c>
      <c r="H2391" t="s">
        <v>1282</v>
      </c>
      <c r="I2391">
        <f>MONTH(Table6[[#This Row],[Loan Date]])</f>
        <v>10</v>
      </c>
      <c r="J2391" t="str">
        <f>_xlfn.XLOOKUP(Table6[[#This Row],[Numeric Month]],$N$5:$N$11,$O$5:$O$11)</f>
        <v>Oct</v>
      </c>
      <c r="K2391" t="str">
        <f>_xlfn.XLOOKUP(Table6[[#This Row],[Loan Date]],$Q$5:$Q$152,$R$5:$R$152)</f>
        <v>Friday</v>
      </c>
      <c r="L2391" t="str">
        <f>_xlfn.XLOOKUP(Table6[[#This Row],[Loan Date]],$Q$5:$Q$152,$S$5:$S$152)</f>
        <v>Week 4</v>
      </c>
    </row>
    <row r="2392" spans="1:12" x14ac:dyDescent="0.2">
      <c r="A2392" s="1">
        <v>44855</v>
      </c>
      <c r="B2392" t="s">
        <v>7</v>
      </c>
      <c r="C2392" s="1">
        <v>44869</v>
      </c>
      <c r="D2392" t="s">
        <v>1299</v>
      </c>
      <c r="E2392" t="s">
        <v>204</v>
      </c>
      <c r="F2392" t="s">
        <v>8</v>
      </c>
      <c r="G2392" t="s">
        <v>1</v>
      </c>
      <c r="H2392" t="s">
        <v>1282</v>
      </c>
      <c r="I2392">
        <f>MONTH(Table6[[#This Row],[Loan Date]])</f>
        <v>10</v>
      </c>
      <c r="J2392" t="str">
        <f>_xlfn.XLOOKUP(Table6[[#This Row],[Numeric Month]],$N$5:$N$11,$O$5:$O$11)</f>
        <v>Oct</v>
      </c>
      <c r="K2392" t="str">
        <f>_xlfn.XLOOKUP(Table6[[#This Row],[Loan Date]],$Q$5:$Q$152,$R$5:$R$152)</f>
        <v>Friday</v>
      </c>
      <c r="L2392" t="str">
        <f>_xlfn.XLOOKUP(Table6[[#This Row],[Loan Date]],$Q$5:$Q$152,$S$5:$S$152)</f>
        <v>Week 4</v>
      </c>
    </row>
    <row r="2393" spans="1:12" x14ac:dyDescent="0.2">
      <c r="A2393" s="1">
        <v>44855</v>
      </c>
      <c r="B2393" t="s">
        <v>7</v>
      </c>
      <c r="C2393" s="1">
        <v>44855</v>
      </c>
      <c r="D2393" t="s">
        <v>261</v>
      </c>
      <c r="E2393" t="s">
        <v>44</v>
      </c>
      <c r="F2393" t="s">
        <v>44</v>
      </c>
      <c r="G2393" t="s">
        <v>39</v>
      </c>
      <c r="H2393" t="s">
        <v>1282</v>
      </c>
      <c r="I2393">
        <f>MONTH(Table6[[#This Row],[Loan Date]])</f>
        <v>10</v>
      </c>
      <c r="J2393" t="str">
        <f>_xlfn.XLOOKUP(Table6[[#This Row],[Numeric Month]],$N$5:$N$11,$O$5:$O$11)</f>
        <v>Oct</v>
      </c>
      <c r="K2393" t="str">
        <f>_xlfn.XLOOKUP(Table6[[#This Row],[Loan Date]],$Q$5:$Q$152,$R$5:$R$152)</f>
        <v>Friday</v>
      </c>
      <c r="L2393" t="str">
        <f>_xlfn.XLOOKUP(Table6[[#This Row],[Loan Date]],$Q$5:$Q$152,$S$5:$S$152)</f>
        <v>Week 4</v>
      </c>
    </row>
    <row r="2394" spans="1:12" x14ac:dyDescent="0.2">
      <c r="A2394" s="1">
        <v>44855</v>
      </c>
      <c r="B2394" t="s">
        <v>7</v>
      </c>
      <c r="C2394" s="1">
        <v>44855</v>
      </c>
      <c r="D2394" t="s">
        <v>1448</v>
      </c>
      <c r="E2394" t="s">
        <v>23</v>
      </c>
      <c r="F2394" t="s">
        <v>23</v>
      </c>
      <c r="G2394" t="s">
        <v>20</v>
      </c>
      <c r="H2394" t="s">
        <v>1282</v>
      </c>
      <c r="I2394">
        <f>MONTH(Table6[[#This Row],[Loan Date]])</f>
        <v>10</v>
      </c>
      <c r="J2394" t="str">
        <f>_xlfn.XLOOKUP(Table6[[#This Row],[Numeric Month]],$N$5:$N$11,$O$5:$O$11)</f>
        <v>Oct</v>
      </c>
      <c r="K2394" t="str">
        <f>_xlfn.XLOOKUP(Table6[[#This Row],[Loan Date]],$Q$5:$Q$152,$R$5:$R$152)</f>
        <v>Friday</v>
      </c>
      <c r="L2394" t="str">
        <f>_xlfn.XLOOKUP(Table6[[#This Row],[Loan Date]],$Q$5:$Q$152,$S$5:$S$152)</f>
        <v>Week 4</v>
      </c>
    </row>
    <row r="2395" spans="1:12" x14ac:dyDescent="0.2">
      <c r="A2395" s="1">
        <v>44855</v>
      </c>
      <c r="B2395" t="s">
        <v>7</v>
      </c>
      <c r="C2395" s="1">
        <v>44855</v>
      </c>
      <c r="D2395" t="s">
        <v>1347</v>
      </c>
      <c r="E2395" t="s">
        <v>12</v>
      </c>
      <c r="F2395" t="s">
        <v>12</v>
      </c>
      <c r="G2395" t="s">
        <v>11</v>
      </c>
      <c r="H2395" t="s">
        <v>1282</v>
      </c>
      <c r="I2395">
        <f>MONTH(Table6[[#This Row],[Loan Date]])</f>
        <v>10</v>
      </c>
      <c r="J2395" t="str">
        <f>_xlfn.XLOOKUP(Table6[[#This Row],[Numeric Month]],$N$5:$N$11,$O$5:$O$11)</f>
        <v>Oct</v>
      </c>
      <c r="K2395" t="str">
        <f>_xlfn.XLOOKUP(Table6[[#This Row],[Loan Date]],$Q$5:$Q$152,$R$5:$R$152)</f>
        <v>Friday</v>
      </c>
      <c r="L2395" t="str">
        <f>_xlfn.XLOOKUP(Table6[[#This Row],[Loan Date]],$Q$5:$Q$152,$S$5:$S$152)</f>
        <v>Week 4</v>
      </c>
    </row>
    <row r="2396" spans="1:12" x14ac:dyDescent="0.2">
      <c r="A2396" s="1">
        <v>44855</v>
      </c>
      <c r="B2396" t="s">
        <v>7</v>
      </c>
      <c r="C2396" s="1">
        <v>44855</v>
      </c>
      <c r="D2396" t="s">
        <v>583</v>
      </c>
      <c r="E2396" t="s">
        <v>122</v>
      </c>
      <c r="F2396" t="s">
        <v>122</v>
      </c>
      <c r="G2396" t="s">
        <v>11</v>
      </c>
      <c r="H2396" t="s">
        <v>1282</v>
      </c>
      <c r="I2396">
        <f>MONTH(Table6[[#This Row],[Loan Date]])</f>
        <v>10</v>
      </c>
      <c r="J2396" t="str">
        <f>_xlfn.XLOOKUP(Table6[[#This Row],[Numeric Month]],$N$5:$N$11,$O$5:$O$11)</f>
        <v>Oct</v>
      </c>
      <c r="K2396" t="str">
        <f>_xlfn.XLOOKUP(Table6[[#This Row],[Loan Date]],$Q$5:$Q$152,$R$5:$R$152)</f>
        <v>Friday</v>
      </c>
      <c r="L2396" t="str">
        <f>_xlfn.XLOOKUP(Table6[[#This Row],[Loan Date]],$Q$5:$Q$152,$S$5:$S$152)</f>
        <v>Week 4</v>
      </c>
    </row>
    <row r="2397" spans="1:12" x14ac:dyDescent="0.2">
      <c r="A2397" s="1">
        <v>44855</v>
      </c>
      <c r="B2397" t="s">
        <v>7</v>
      </c>
      <c r="C2397" s="1">
        <v>44855</v>
      </c>
      <c r="D2397" t="s">
        <v>543</v>
      </c>
      <c r="E2397" t="s">
        <v>162</v>
      </c>
      <c r="F2397" t="s">
        <v>162</v>
      </c>
      <c r="G2397" t="s">
        <v>11</v>
      </c>
      <c r="H2397" t="s">
        <v>1282</v>
      </c>
      <c r="I2397">
        <f>MONTH(Table6[[#This Row],[Loan Date]])</f>
        <v>10</v>
      </c>
      <c r="J2397" t="str">
        <f>_xlfn.XLOOKUP(Table6[[#This Row],[Numeric Month]],$N$5:$N$11,$O$5:$O$11)</f>
        <v>Oct</v>
      </c>
      <c r="K2397" t="str">
        <f>_xlfn.XLOOKUP(Table6[[#This Row],[Loan Date]],$Q$5:$Q$152,$R$5:$R$152)</f>
        <v>Friday</v>
      </c>
      <c r="L2397" t="str">
        <f>_xlfn.XLOOKUP(Table6[[#This Row],[Loan Date]],$Q$5:$Q$152,$S$5:$S$152)</f>
        <v>Week 4</v>
      </c>
    </row>
    <row r="2398" spans="1:12" x14ac:dyDescent="0.2">
      <c r="A2398" s="1">
        <v>44855</v>
      </c>
      <c r="B2398" t="s">
        <v>7</v>
      </c>
      <c r="C2398" s="1">
        <v>44855</v>
      </c>
      <c r="D2398" t="s">
        <v>1093</v>
      </c>
      <c r="E2398" t="s">
        <v>224</v>
      </c>
      <c r="F2398" t="s">
        <v>223</v>
      </c>
      <c r="G2398" t="s">
        <v>11</v>
      </c>
      <c r="H2398" t="s">
        <v>1282</v>
      </c>
      <c r="I2398">
        <f>MONTH(Table6[[#This Row],[Loan Date]])</f>
        <v>10</v>
      </c>
      <c r="J2398" t="str">
        <f>_xlfn.XLOOKUP(Table6[[#This Row],[Numeric Month]],$N$5:$N$11,$O$5:$O$11)</f>
        <v>Oct</v>
      </c>
      <c r="K2398" t="str">
        <f>_xlfn.XLOOKUP(Table6[[#This Row],[Loan Date]],$Q$5:$Q$152,$R$5:$R$152)</f>
        <v>Friday</v>
      </c>
      <c r="L2398" t="str">
        <f>_xlfn.XLOOKUP(Table6[[#This Row],[Loan Date]],$Q$5:$Q$152,$S$5:$S$152)</f>
        <v>Week 4</v>
      </c>
    </row>
    <row r="2399" spans="1:12" x14ac:dyDescent="0.2">
      <c r="A2399" s="1">
        <v>44855</v>
      </c>
      <c r="B2399" t="s">
        <v>5</v>
      </c>
      <c r="C2399" s="1">
        <v>44855</v>
      </c>
      <c r="D2399" t="s">
        <v>1460</v>
      </c>
      <c r="E2399" t="s">
        <v>37</v>
      </c>
      <c r="F2399" t="s">
        <v>37</v>
      </c>
      <c r="G2399" t="s">
        <v>20</v>
      </c>
      <c r="H2399" t="s">
        <v>1282</v>
      </c>
      <c r="I2399">
        <f>MONTH(Table6[[#This Row],[Loan Date]])</f>
        <v>10</v>
      </c>
      <c r="J2399" t="str">
        <f>_xlfn.XLOOKUP(Table6[[#This Row],[Numeric Month]],$N$5:$N$11,$O$5:$O$11)</f>
        <v>Oct</v>
      </c>
      <c r="K2399" t="str">
        <f>_xlfn.XLOOKUP(Table6[[#This Row],[Loan Date]],$Q$5:$Q$152,$R$5:$R$152)</f>
        <v>Friday</v>
      </c>
      <c r="L2399" t="str">
        <f>_xlfn.XLOOKUP(Table6[[#This Row],[Loan Date]],$Q$5:$Q$152,$S$5:$S$152)</f>
        <v>Week 4</v>
      </c>
    </row>
    <row r="2400" spans="1:12" x14ac:dyDescent="0.2">
      <c r="A2400" s="1">
        <v>44855</v>
      </c>
      <c r="B2400" t="s">
        <v>7</v>
      </c>
      <c r="C2400" s="1">
        <v>44869</v>
      </c>
      <c r="D2400" t="s">
        <v>265</v>
      </c>
      <c r="E2400" t="s">
        <v>9</v>
      </c>
      <c r="F2400" t="s">
        <v>8</v>
      </c>
      <c r="G2400" t="s">
        <v>1</v>
      </c>
      <c r="H2400" t="s">
        <v>1282</v>
      </c>
      <c r="I2400">
        <f>MONTH(Table6[[#This Row],[Loan Date]])</f>
        <v>10</v>
      </c>
      <c r="J2400" t="str">
        <f>_xlfn.XLOOKUP(Table6[[#This Row],[Numeric Month]],$N$5:$N$11,$O$5:$O$11)</f>
        <v>Oct</v>
      </c>
      <c r="K2400" t="str">
        <f>_xlfn.XLOOKUP(Table6[[#This Row],[Loan Date]],$Q$5:$Q$152,$R$5:$R$152)</f>
        <v>Friday</v>
      </c>
      <c r="L2400" t="str">
        <f>_xlfn.XLOOKUP(Table6[[#This Row],[Loan Date]],$Q$5:$Q$152,$S$5:$S$152)</f>
        <v>Week 4</v>
      </c>
    </row>
    <row r="2401" spans="1:12" x14ac:dyDescent="0.2">
      <c r="A2401" s="1">
        <v>44855</v>
      </c>
      <c r="B2401" t="s">
        <v>5</v>
      </c>
      <c r="C2401" s="1">
        <v>44869</v>
      </c>
      <c r="D2401" t="s">
        <v>1007</v>
      </c>
      <c r="E2401" t="s">
        <v>9</v>
      </c>
      <c r="F2401" t="s">
        <v>8</v>
      </c>
      <c r="G2401" t="s">
        <v>1</v>
      </c>
      <c r="H2401" t="s">
        <v>1282</v>
      </c>
      <c r="I2401">
        <f>MONTH(Table6[[#This Row],[Loan Date]])</f>
        <v>10</v>
      </c>
      <c r="J2401" t="str">
        <f>_xlfn.XLOOKUP(Table6[[#This Row],[Numeric Month]],$N$5:$N$11,$O$5:$O$11)</f>
        <v>Oct</v>
      </c>
      <c r="K2401" t="str">
        <f>_xlfn.XLOOKUP(Table6[[#This Row],[Loan Date]],$Q$5:$Q$152,$R$5:$R$152)</f>
        <v>Friday</v>
      </c>
      <c r="L2401" t="str">
        <f>_xlfn.XLOOKUP(Table6[[#This Row],[Loan Date]],$Q$5:$Q$152,$S$5:$S$152)</f>
        <v>Week 4</v>
      </c>
    </row>
    <row r="2402" spans="1:12" x14ac:dyDescent="0.2">
      <c r="A2402" s="1">
        <v>44855</v>
      </c>
      <c r="B2402" t="s">
        <v>5</v>
      </c>
      <c r="C2402" s="1">
        <v>44869</v>
      </c>
      <c r="D2402" t="s">
        <v>1464</v>
      </c>
      <c r="E2402" t="s">
        <v>204</v>
      </c>
      <c r="F2402" t="s">
        <v>2</v>
      </c>
      <c r="G2402" t="s">
        <v>1</v>
      </c>
      <c r="H2402" t="s">
        <v>1282</v>
      </c>
      <c r="I2402">
        <f>MONTH(Table6[[#This Row],[Loan Date]])</f>
        <v>10</v>
      </c>
      <c r="J2402" t="str">
        <f>_xlfn.XLOOKUP(Table6[[#This Row],[Numeric Month]],$N$5:$N$11,$O$5:$O$11)</f>
        <v>Oct</v>
      </c>
      <c r="K2402" t="str">
        <f>_xlfn.XLOOKUP(Table6[[#This Row],[Loan Date]],$Q$5:$Q$152,$R$5:$R$152)</f>
        <v>Friday</v>
      </c>
      <c r="L2402" t="str">
        <f>_xlfn.XLOOKUP(Table6[[#This Row],[Loan Date]],$Q$5:$Q$152,$S$5:$S$152)</f>
        <v>Week 4</v>
      </c>
    </row>
    <row r="2403" spans="1:12" x14ac:dyDescent="0.2">
      <c r="A2403" s="1">
        <v>44855</v>
      </c>
      <c r="B2403" t="s">
        <v>5</v>
      </c>
      <c r="C2403" s="1">
        <v>44862</v>
      </c>
      <c r="D2403" t="s">
        <v>1461</v>
      </c>
      <c r="E2403" t="s">
        <v>204</v>
      </c>
      <c r="F2403" t="s">
        <v>2</v>
      </c>
      <c r="G2403" t="s">
        <v>1</v>
      </c>
      <c r="H2403" t="s">
        <v>1282</v>
      </c>
      <c r="I2403">
        <f>MONTH(Table6[[#This Row],[Loan Date]])</f>
        <v>10</v>
      </c>
      <c r="J2403" t="str">
        <f>_xlfn.XLOOKUP(Table6[[#This Row],[Numeric Month]],$N$5:$N$11,$O$5:$O$11)</f>
        <v>Oct</v>
      </c>
      <c r="K2403" t="str">
        <f>_xlfn.XLOOKUP(Table6[[#This Row],[Loan Date]],$Q$5:$Q$152,$R$5:$R$152)</f>
        <v>Friday</v>
      </c>
      <c r="L2403" t="str">
        <f>_xlfn.XLOOKUP(Table6[[#This Row],[Loan Date]],$Q$5:$Q$152,$S$5:$S$152)</f>
        <v>Week 4</v>
      </c>
    </row>
    <row r="2404" spans="1:12" x14ac:dyDescent="0.2">
      <c r="A2404" s="1">
        <v>44855</v>
      </c>
      <c r="B2404" t="s">
        <v>5</v>
      </c>
      <c r="C2404" s="1">
        <v>44868</v>
      </c>
      <c r="D2404" t="s">
        <v>1307</v>
      </c>
      <c r="E2404" t="s">
        <v>204</v>
      </c>
      <c r="F2404" t="s">
        <v>2</v>
      </c>
      <c r="G2404" t="s">
        <v>1</v>
      </c>
      <c r="H2404" t="s">
        <v>1282</v>
      </c>
      <c r="I2404">
        <f>MONTH(Table6[[#This Row],[Loan Date]])</f>
        <v>10</v>
      </c>
      <c r="J2404" t="str">
        <f>_xlfn.XLOOKUP(Table6[[#This Row],[Numeric Month]],$N$5:$N$11,$O$5:$O$11)</f>
        <v>Oct</v>
      </c>
      <c r="K2404" t="str">
        <f>_xlfn.XLOOKUP(Table6[[#This Row],[Loan Date]],$Q$5:$Q$152,$R$5:$R$152)</f>
        <v>Friday</v>
      </c>
      <c r="L2404" t="str">
        <f>_xlfn.XLOOKUP(Table6[[#This Row],[Loan Date]],$Q$5:$Q$152,$S$5:$S$152)</f>
        <v>Week 4</v>
      </c>
    </row>
    <row r="2405" spans="1:12" x14ac:dyDescent="0.2">
      <c r="A2405" s="1">
        <v>44855</v>
      </c>
      <c r="B2405" t="s">
        <v>7</v>
      </c>
      <c r="C2405" s="1">
        <v>44855</v>
      </c>
      <c r="D2405" t="s">
        <v>408</v>
      </c>
      <c r="E2405" t="s">
        <v>23</v>
      </c>
      <c r="F2405" t="s">
        <v>23</v>
      </c>
      <c r="G2405" t="s">
        <v>20</v>
      </c>
      <c r="H2405" t="s">
        <v>1282</v>
      </c>
      <c r="I2405">
        <f>MONTH(Table6[[#This Row],[Loan Date]])</f>
        <v>10</v>
      </c>
      <c r="J2405" t="str">
        <f>_xlfn.XLOOKUP(Table6[[#This Row],[Numeric Month]],$N$5:$N$11,$O$5:$O$11)</f>
        <v>Oct</v>
      </c>
      <c r="K2405" t="str">
        <f>_xlfn.XLOOKUP(Table6[[#This Row],[Loan Date]],$Q$5:$Q$152,$R$5:$R$152)</f>
        <v>Friday</v>
      </c>
      <c r="L2405" t="str">
        <f>_xlfn.XLOOKUP(Table6[[#This Row],[Loan Date]],$Q$5:$Q$152,$S$5:$S$152)</f>
        <v>Week 4</v>
      </c>
    </row>
    <row r="2406" spans="1:12" x14ac:dyDescent="0.2">
      <c r="A2406" s="1">
        <v>44855</v>
      </c>
      <c r="B2406" t="s">
        <v>7</v>
      </c>
      <c r="C2406" s="1">
        <v>44855</v>
      </c>
      <c r="D2406" t="s">
        <v>441</v>
      </c>
      <c r="E2406" t="s">
        <v>21</v>
      </c>
      <c r="F2406" t="s">
        <v>21</v>
      </c>
      <c r="G2406" t="s">
        <v>20</v>
      </c>
      <c r="H2406" t="s">
        <v>1282</v>
      </c>
      <c r="I2406">
        <f>MONTH(Table6[[#This Row],[Loan Date]])</f>
        <v>10</v>
      </c>
      <c r="J2406" t="str">
        <f>_xlfn.XLOOKUP(Table6[[#This Row],[Numeric Month]],$N$5:$N$11,$O$5:$O$11)</f>
        <v>Oct</v>
      </c>
      <c r="K2406" t="str">
        <f>_xlfn.XLOOKUP(Table6[[#This Row],[Loan Date]],$Q$5:$Q$152,$R$5:$R$152)</f>
        <v>Friday</v>
      </c>
      <c r="L2406" t="str">
        <f>_xlfn.XLOOKUP(Table6[[#This Row],[Loan Date]],$Q$5:$Q$152,$S$5:$S$152)</f>
        <v>Week 4</v>
      </c>
    </row>
    <row r="2407" spans="1:12" x14ac:dyDescent="0.2">
      <c r="A2407" s="1">
        <v>44855</v>
      </c>
      <c r="B2407" t="s">
        <v>5</v>
      </c>
      <c r="C2407" s="1">
        <v>44862</v>
      </c>
      <c r="D2407" t="s">
        <v>359</v>
      </c>
      <c r="E2407" t="s">
        <v>52</v>
      </c>
      <c r="F2407" t="s">
        <v>51</v>
      </c>
      <c r="G2407" t="s">
        <v>1</v>
      </c>
      <c r="H2407" t="s">
        <v>1282</v>
      </c>
      <c r="I2407">
        <f>MONTH(Table6[[#This Row],[Loan Date]])</f>
        <v>10</v>
      </c>
      <c r="J2407" t="str">
        <f>_xlfn.XLOOKUP(Table6[[#This Row],[Numeric Month]],$N$5:$N$11,$O$5:$O$11)</f>
        <v>Oct</v>
      </c>
      <c r="K2407" t="str">
        <f>_xlfn.XLOOKUP(Table6[[#This Row],[Loan Date]],$Q$5:$Q$152,$R$5:$R$152)</f>
        <v>Friday</v>
      </c>
      <c r="L2407" t="str">
        <f>_xlfn.XLOOKUP(Table6[[#This Row],[Loan Date]],$Q$5:$Q$152,$S$5:$S$152)</f>
        <v>Week 4</v>
      </c>
    </row>
    <row r="2408" spans="1:12" x14ac:dyDescent="0.2">
      <c r="A2408" s="1">
        <v>44855</v>
      </c>
      <c r="B2408" t="s">
        <v>5</v>
      </c>
      <c r="C2408" s="1">
        <v>44862</v>
      </c>
      <c r="D2408" t="s">
        <v>398</v>
      </c>
      <c r="E2408" t="s">
        <v>52</v>
      </c>
      <c r="F2408" t="s">
        <v>51</v>
      </c>
      <c r="G2408" t="s">
        <v>1</v>
      </c>
      <c r="H2408" t="s">
        <v>1282</v>
      </c>
      <c r="I2408">
        <f>MONTH(Table6[[#This Row],[Loan Date]])</f>
        <v>10</v>
      </c>
      <c r="J2408" t="str">
        <f>_xlfn.XLOOKUP(Table6[[#This Row],[Numeric Month]],$N$5:$N$11,$O$5:$O$11)</f>
        <v>Oct</v>
      </c>
      <c r="K2408" t="str">
        <f>_xlfn.XLOOKUP(Table6[[#This Row],[Loan Date]],$Q$5:$Q$152,$R$5:$R$152)</f>
        <v>Friday</v>
      </c>
      <c r="L2408" t="str">
        <f>_xlfn.XLOOKUP(Table6[[#This Row],[Loan Date]],$Q$5:$Q$152,$S$5:$S$152)</f>
        <v>Week 4</v>
      </c>
    </row>
    <row r="2409" spans="1:12" x14ac:dyDescent="0.2">
      <c r="A2409" s="1">
        <v>44855</v>
      </c>
      <c r="B2409" t="s">
        <v>5</v>
      </c>
      <c r="C2409" s="1">
        <v>44869</v>
      </c>
      <c r="D2409" t="s">
        <v>1316</v>
      </c>
      <c r="E2409" t="s">
        <v>204</v>
      </c>
      <c r="F2409" t="s">
        <v>2</v>
      </c>
      <c r="G2409" t="s">
        <v>1</v>
      </c>
      <c r="H2409" t="s">
        <v>1282</v>
      </c>
      <c r="I2409">
        <f>MONTH(Table6[[#This Row],[Loan Date]])</f>
        <v>10</v>
      </c>
      <c r="J2409" t="str">
        <f>_xlfn.XLOOKUP(Table6[[#This Row],[Numeric Month]],$N$5:$N$11,$O$5:$O$11)</f>
        <v>Oct</v>
      </c>
      <c r="K2409" t="str">
        <f>_xlfn.XLOOKUP(Table6[[#This Row],[Loan Date]],$Q$5:$Q$152,$R$5:$R$152)</f>
        <v>Friday</v>
      </c>
      <c r="L2409" t="str">
        <f>_xlfn.XLOOKUP(Table6[[#This Row],[Loan Date]],$Q$5:$Q$152,$S$5:$S$152)</f>
        <v>Week 4</v>
      </c>
    </row>
    <row r="2410" spans="1:12" x14ac:dyDescent="0.2">
      <c r="A2410" s="1">
        <v>44855</v>
      </c>
      <c r="B2410" t="s">
        <v>7</v>
      </c>
      <c r="C2410" s="1">
        <v>44855</v>
      </c>
      <c r="D2410" t="s">
        <v>952</v>
      </c>
      <c r="E2410" t="s">
        <v>37</v>
      </c>
      <c r="F2410" t="s">
        <v>37</v>
      </c>
      <c r="G2410" t="s">
        <v>20</v>
      </c>
      <c r="H2410" t="s">
        <v>1282</v>
      </c>
      <c r="I2410">
        <f>MONTH(Table6[[#This Row],[Loan Date]])</f>
        <v>10</v>
      </c>
      <c r="J2410" t="str">
        <f>_xlfn.XLOOKUP(Table6[[#This Row],[Numeric Month]],$N$5:$N$11,$O$5:$O$11)</f>
        <v>Oct</v>
      </c>
      <c r="K2410" t="str">
        <f>_xlfn.XLOOKUP(Table6[[#This Row],[Loan Date]],$Q$5:$Q$152,$R$5:$R$152)</f>
        <v>Friday</v>
      </c>
      <c r="L2410" t="str">
        <f>_xlfn.XLOOKUP(Table6[[#This Row],[Loan Date]],$Q$5:$Q$152,$S$5:$S$152)</f>
        <v>Week 4</v>
      </c>
    </row>
    <row r="2411" spans="1:12" x14ac:dyDescent="0.2">
      <c r="A2411" s="1">
        <v>44855</v>
      </c>
      <c r="B2411" t="s">
        <v>5</v>
      </c>
      <c r="C2411" s="1">
        <v>44862</v>
      </c>
      <c r="D2411" t="s">
        <v>459</v>
      </c>
      <c r="E2411" t="s">
        <v>52</v>
      </c>
      <c r="F2411" t="s">
        <v>51</v>
      </c>
      <c r="G2411" t="s">
        <v>1</v>
      </c>
      <c r="H2411" t="s">
        <v>1282</v>
      </c>
      <c r="I2411">
        <f>MONTH(Table6[[#This Row],[Loan Date]])</f>
        <v>10</v>
      </c>
      <c r="J2411" t="str">
        <f>_xlfn.XLOOKUP(Table6[[#This Row],[Numeric Month]],$N$5:$N$11,$O$5:$O$11)</f>
        <v>Oct</v>
      </c>
      <c r="K2411" t="str">
        <f>_xlfn.XLOOKUP(Table6[[#This Row],[Loan Date]],$Q$5:$Q$152,$R$5:$R$152)</f>
        <v>Friday</v>
      </c>
      <c r="L2411" t="str">
        <f>_xlfn.XLOOKUP(Table6[[#This Row],[Loan Date]],$Q$5:$Q$152,$S$5:$S$152)</f>
        <v>Week 4</v>
      </c>
    </row>
    <row r="2412" spans="1:12" x14ac:dyDescent="0.2">
      <c r="A2412" s="1">
        <v>44855</v>
      </c>
      <c r="B2412" t="s">
        <v>5</v>
      </c>
      <c r="C2412" s="1">
        <v>44869</v>
      </c>
      <c r="D2412" t="s">
        <v>291</v>
      </c>
      <c r="E2412" t="s">
        <v>9</v>
      </c>
      <c r="F2412" t="s">
        <v>8</v>
      </c>
      <c r="G2412" t="s">
        <v>1</v>
      </c>
      <c r="H2412" t="s">
        <v>1282</v>
      </c>
      <c r="I2412">
        <f>MONTH(Table6[[#This Row],[Loan Date]])</f>
        <v>10</v>
      </c>
      <c r="J2412" t="str">
        <f>_xlfn.XLOOKUP(Table6[[#This Row],[Numeric Month]],$N$5:$N$11,$O$5:$O$11)</f>
        <v>Oct</v>
      </c>
      <c r="K2412" t="str">
        <f>_xlfn.XLOOKUP(Table6[[#This Row],[Loan Date]],$Q$5:$Q$152,$R$5:$R$152)</f>
        <v>Friday</v>
      </c>
      <c r="L2412" t="str">
        <f>_xlfn.XLOOKUP(Table6[[#This Row],[Loan Date]],$Q$5:$Q$152,$S$5:$S$152)</f>
        <v>Week 4</v>
      </c>
    </row>
    <row r="2413" spans="1:12" x14ac:dyDescent="0.2">
      <c r="A2413" s="1">
        <v>44855</v>
      </c>
      <c r="B2413" t="s">
        <v>5</v>
      </c>
      <c r="C2413" s="1">
        <v>44869</v>
      </c>
      <c r="D2413" t="s">
        <v>662</v>
      </c>
      <c r="E2413" t="s">
        <v>9</v>
      </c>
      <c r="F2413" t="s">
        <v>8</v>
      </c>
      <c r="G2413" t="s">
        <v>1</v>
      </c>
      <c r="H2413" t="s">
        <v>1282</v>
      </c>
      <c r="I2413">
        <f>MONTH(Table6[[#This Row],[Loan Date]])</f>
        <v>10</v>
      </c>
      <c r="J2413" t="str">
        <f>_xlfn.XLOOKUP(Table6[[#This Row],[Numeric Month]],$N$5:$N$11,$O$5:$O$11)</f>
        <v>Oct</v>
      </c>
      <c r="K2413" t="str">
        <f>_xlfn.XLOOKUP(Table6[[#This Row],[Loan Date]],$Q$5:$Q$152,$R$5:$R$152)</f>
        <v>Friday</v>
      </c>
      <c r="L2413" t="str">
        <f>_xlfn.XLOOKUP(Table6[[#This Row],[Loan Date]],$Q$5:$Q$152,$S$5:$S$152)</f>
        <v>Week 4</v>
      </c>
    </row>
    <row r="2414" spans="1:12" x14ac:dyDescent="0.2">
      <c r="A2414" s="1">
        <v>44855</v>
      </c>
      <c r="B2414" t="s">
        <v>7</v>
      </c>
      <c r="C2414" s="1">
        <v>44862</v>
      </c>
      <c r="D2414" t="s">
        <v>1449</v>
      </c>
      <c r="E2414" t="s">
        <v>52</v>
      </c>
      <c r="F2414" t="s">
        <v>51</v>
      </c>
      <c r="G2414" t="s">
        <v>1</v>
      </c>
      <c r="H2414" t="s">
        <v>1282</v>
      </c>
      <c r="I2414">
        <f>MONTH(Table6[[#This Row],[Loan Date]])</f>
        <v>10</v>
      </c>
      <c r="J2414" t="str">
        <f>_xlfn.XLOOKUP(Table6[[#This Row],[Numeric Month]],$N$5:$N$11,$O$5:$O$11)</f>
        <v>Oct</v>
      </c>
      <c r="K2414" t="str">
        <f>_xlfn.XLOOKUP(Table6[[#This Row],[Loan Date]],$Q$5:$Q$152,$R$5:$R$152)</f>
        <v>Friday</v>
      </c>
      <c r="L2414" t="str">
        <f>_xlfn.XLOOKUP(Table6[[#This Row],[Loan Date]],$Q$5:$Q$152,$S$5:$S$152)</f>
        <v>Week 4</v>
      </c>
    </row>
    <row r="2415" spans="1:12" x14ac:dyDescent="0.2">
      <c r="A2415" s="1">
        <v>44855</v>
      </c>
      <c r="B2415" t="s">
        <v>5</v>
      </c>
      <c r="C2415" s="1">
        <v>44862</v>
      </c>
      <c r="D2415" t="s">
        <v>1388</v>
      </c>
      <c r="E2415" t="s">
        <v>204</v>
      </c>
      <c r="F2415" t="s">
        <v>8</v>
      </c>
      <c r="G2415" t="s">
        <v>1</v>
      </c>
      <c r="H2415" t="s">
        <v>1282</v>
      </c>
      <c r="I2415">
        <f>MONTH(Table6[[#This Row],[Loan Date]])</f>
        <v>10</v>
      </c>
      <c r="J2415" t="str">
        <f>_xlfn.XLOOKUP(Table6[[#This Row],[Numeric Month]],$N$5:$N$11,$O$5:$O$11)</f>
        <v>Oct</v>
      </c>
      <c r="K2415" t="str">
        <f>_xlfn.XLOOKUP(Table6[[#This Row],[Loan Date]],$Q$5:$Q$152,$R$5:$R$152)</f>
        <v>Friday</v>
      </c>
      <c r="L2415" t="str">
        <f>_xlfn.XLOOKUP(Table6[[#This Row],[Loan Date]],$Q$5:$Q$152,$S$5:$S$152)</f>
        <v>Week 4</v>
      </c>
    </row>
    <row r="2416" spans="1:12" x14ac:dyDescent="0.2">
      <c r="A2416" s="1">
        <v>44855</v>
      </c>
      <c r="B2416" t="s">
        <v>7</v>
      </c>
      <c r="C2416" s="1">
        <v>44855</v>
      </c>
      <c r="D2416" t="s">
        <v>124</v>
      </c>
      <c r="E2416" t="s">
        <v>12</v>
      </c>
      <c r="F2416" t="s">
        <v>12</v>
      </c>
      <c r="G2416" t="s">
        <v>11</v>
      </c>
      <c r="H2416" t="s">
        <v>1282</v>
      </c>
      <c r="I2416">
        <f>MONTH(Table6[[#This Row],[Loan Date]])</f>
        <v>10</v>
      </c>
      <c r="J2416" t="str">
        <f>_xlfn.XLOOKUP(Table6[[#This Row],[Numeric Month]],$N$5:$N$11,$O$5:$O$11)</f>
        <v>Oct</v>
      </c>
      <c r="K2416" t="str">
        <f>_xlfn.XLOOKUP(Table6[[#This Row],[Loan Date]],$Q$5:$Q$152,$R$5:$R$152)</f>
        <v>Friday</v>
      </c>
      <c r="L2416" t="str">
        <f>_xlfn.XLOOKUP(Table6[[#This Row],[Loan Date]],$Q$5:$Q$152,$S$5:$S$152)</f>
        <v>Week 4</v>
      </c>
    </row>
    <row r="2417" spans="1:12" x14ac:dyDescent="0.2">
      <c r="A2417" s="1">
        <v>44855</v>
      </c>
      <c r="B2417" t="s">
        <v>5</v>
      </c>
      <c r="C2417" s="1">
        <v>44869</v>
      </c>
      <c r="D2417" t="s">
        <v>1463</v>
      </c>
      <c r="E2417" t="s">
        <v>204</v>
      </c>
      <c r="F2417" t="s">
        <v>2</v>
      </c>
      <c r="G2417" t="s">
        <v>1</v>
      </c>
      <c r="H2417" t="s">
        <v>1282</v>
      </c>
      <c r="I2417">
        <f>MONTH(Table6[[#This Row],[Loan Date]])</f>
        <v>10</v>
      </c>
      <c r="J2417" t="str">
        <f>_xlfn.XLOOKUP(Table6[[#This Row],[Numeric Month]],$N$5:$N$11,$O$5:$O$11)</f>
        <v>Oct</v>
      </c>
      <c r="K2417" t="str">
        <f>_xlfn.XLOOKUP(Table6[[#This Row],[Loan Date]],$Q$5:$Q$152,$R$5:$R$152)</f>
        <v>Friday</v>
      </c>
      <c r="L2417" t="str">
        <f>_xlfn.XLOOKUP(Table6[[#This Row],[Loan Date]],$Q$5:$Q$152,$S$5:$S$152)</f>
        <v>Week 4</v>
      </c>
    </row>
    <row r="2418" spans="1:12" x14ac:dyDescent="0.2">
      <c r="A2418" s="1">
        <v>44855</v>
      </c>
      <c r="B2418" t="s">
        <v>5</v>
      </c>
      <c r="C2418" s="1">
        <v>44862</v>
      </c>
      <c r="D2418" t="s">
        <v>1427</v>
      </c>
      <c r="E2418" t="s">
        <v>204</v>
      </c>
      <c r="F2418" t="s">
        <v>2</v>
      </c>
      <c r="G2418" t="s">
        <v>1</v>
      </c>
      <c r="H2418" t="s">
        <v>1282</v>
      </c>
      <c r="I2418">
        <f>MONTH(Table6[[#This Row],[Loan Date]])</f>
        <v>10</v>
      </c>
      <c r="J2418" t="str">
        <f>_xlfn.XLOOKUP(Table6[[#This Row],[Numeric Month]],$N$5:$N$11,$O$5:$O$11)</f>
        <v>Oct</v>
      </c>
      <c r="K2418" t="str">
        <f>_xlfn.XLOOKUP(Table6[[#This Row],[Loan Date]],$Q$5:$Q$152,$R$5:$R$152)</f>
        <v>Friday</v>
      </c>
      <c r="L2418" t="str">
        <f>_xlfn.XLOOKUP(Table6[[#This Row],[Loan Date]],$Q$5:$Q$152,$S$5:$S$152)</f>
        <v>Week 4</v>
      </c>
    </row>
    <row r="2419" spans="1:12" x14ac:dyDescent="0.2">
      <c r="A2419" s="1">
        <v>44856</v>
      </c>
      <c r="B2419" t="s">
        <v>5</v>
      </c>
      <c r="C2419" s="1">
        <v>44856</v>
      </c>
      <c r="D2419" t="s">
        <v>227</v>
      </c>
      <c r="E2419" t="s">
        <v>49</v>
      </c>
      <c r="F2419" t="s">
        <v>49</v>
      </c>
      <c r="G2419" t="s">
        <v>20</v>
      </c>
      <c r="H2419" t="s">
        <v>1282</v>
      </c>
      <c r="I2419">
        <f>MONTH(Table6[[#This Row],[Loan Date]])</f>
        <v>10</v>
      </c>
      <c r="J2419" t="str">
        <f>_xlfn.XLOOKUP(Table6[[#This Row],[Numeric Month]],$N$5:$N$11,$O$5:$O$11)</f>
        <v>Oct</v>
      </c>
      <c r="K2419" t="str">
        <f>_xlfn.XLOOKUP(Table6[[#This Row],[Loan Date]],$Q$5:$Q$152,$R$5:$R$152)</f>
        <v>Saturday</v>
      </c>
      <c r="L2419" t="str">
        <f>_xlfn.XLOOKUP(Table6[[#This Row],[Loan Date]],$Q$5:$Q$152,$S$5:$S$152)</f>
        <v>Week 4</v>
      </c>
    </row>
    <row r="2420" spans="1:12" x14ac:dyDescent="0.2">
      <c r="A2420" s="1">
        <v>44856</v>
      </c>
      <c r="B2420" t="s">
        <v>5</v>
      </c>
      <c r="C2420" s="1">
        <v>44856</v>
      </c>
      <c r="D2420" t="s">
        <v>74</v>
      </c>
      <c r="E2420" t="s">
        <v>49</v>
      </c>
      <c r="F2420" t="s">
        <v>49</v>
      </c>
      <c r="G2420" t="s">
        <v>20</v>
      </c>
      <c r="H2420" t="s">
        <v>1282</v>
      </c>
      <c r="I2420">
        <f>MONTH(Table6[[#This Row],[Loan Date]])</f>
        <v>10</v>
      </c>
      <c r="J2420" t="str">
        <f>_xlfn.XLOOKUP(Table6[[#This Row],[Numeric Month]],$N$5:$N$11,$O$5:$O$11)</f>
        <v>Oct</v>
      </c>
      <c r="K2420" t="str">
        <f>_xlfn.XLOOKUP(Table6[[#This Row],[Loan Date]],$Q$5:$Q$152,$R$5:$R$152)</f>
        <v>Saturday</v>
      </c>
      <c r="L2420" t="str">
        <f>_xlfn.XLOOKUP(Table6[[#This Row],[Loan Date]],$Q$5:$Q$152,$S$5:$S$152)</f>
        <v>Week 4</v>
      </c>
    </row>
    <row r="2421" spans="1:12" x14ac:dyDescent="0.2">
      <c r="A2421" s="1">
        <v>44856</v>
      </c>
      <c r="B2421" t="s">
        <v>5</v>
      </c>
      <c r="C2421" s="1">
        <v>44856</v>
      </c>
      <c r="D2421" t="s">
        <v>314</v>
      </c>
      <c r="E2421" t="s">
        <v>49</v>
      </c>
      <c r="F2421" t="s">
        <v>49</v>
      </c>
      <c r="G2421" t="s">
        <v>20</v>
      </c>
      <c r="H2421" t="s">
        <v>1282</v>
      </c>
      <c r="I2421">
        <f>MONTH(Table6[[#This Row],[Loan Date]])</f>
        <v>10</v>
      </c>
      <c r="J2421" t="str">
        <f>_xlfn.XLOOKUP(Table6[[#This Row],[Numeric Month]],$N$5:$N$11,$O$5:$O$11)</f>
        <v>Oct</v>
      </c>
      <c r="K2421" t="str">
        <f>_xlfn.XLOOKUP(Table6[[#This Row],[Loan Date]],$Q$5:$Q$152,$R$5:$R$152)</f>
        <v>Saturday</v>
      </c>
      <c r="L2421" t="str">
        <f>_xlfn.XLOOKUP(Table6[[#This Row],[Loan Date]],$Q$5:$Q$152,$S$5:$S$152)</f>
        <v>Week 4</v>
      </c>
    </row>
    <row r="2422" spans="1:12" x14ac:dyDescent="0.2">
      <c r="A2422" s="1">
        <v>44856</v>
      </c>
      <c r="B2422" t="s">
        <v>7</v>
      </c>
      <c r="C2422" s="1">
        <v>44856</v>
      </c>
      <c r="D2422" t="s">
        <v>927</v>
      </c>
      <c r="E2422" t="s">
        <v>37</v>
      </c>
      <c r="F2422" t="s">
        <v>37</v>
      </c>
      <c r="G2422" t="s">
        <v>20</v>
      </c>
      <c r="H2422" t="s">
        <v>1282</v>
      </c>
      <c r="I2422">
        <f>MONTH(Table6[[#This Row],[Loan Date]])</f>
        <v>10</v>
      </c>
      <c r="J2422" t="str">
        <f>_xlfn.XLOOKUP(Table6[[#This Row],[Numeric Month]],$N$5:$N$11,$O$5:$O$11)</f>
        <v>Oct</v>
      </c>
      <c r="K2422" t="str">
        <f>_xlfn.XLOOKUP(Table6[[#This Row],[Loan Date]],$Q$5:$Q$152,$R$5:$R$152)</f>
        <v>Saturday</v>
      </c>
      <c r="L2422" t="str">
        <f>_xlfn.XLOOKUP(Table6[[#This Row],[Loan Date]],$Q$5:$Q$152,$S$5:$S$152)</f>
        <v>Week 4</v>
      </c>
    </row>
    <row r="2423" spans="1:12" x14ac:dyDescent="0.2">
      <c r="A2423" s="1">
        <v>44857</v>
      </c>
      <c r="B2423" t="s">
        <v>5</v>
      </c>
      <c r="C2423" s="1">
        <v>44857</v>
      </c>
      <c r="D2423" t="s">
        <v>320</v>
      </c>
      <c r="E2423" t="s">
        <v>23</v>
      </c>
      <c r="F2423" t="s">
        <v>23</v>
      </c>
      <c r="G2423" t="s">
        <v>20</v>
      </c>
      <c r="H2423" t="s">
        <v>1282</v>
      </c>
      <c r="I2423">
        <f>MONTH(Table6[[#This Row],[Loan Date]])</f>
        <v>10</v>
      </c>
      <c r="J2423" t="str">
        <f>_xlfn.XLOOKUP(Table6[[#This Row],[Numeric Month]],$N$5:$N$11,$O$5:$O$11)</f>
        <v>Oct</v>
      </c>
      <c r="K2423" t="str">
        <f>_xlfn.XLOOKUP(Table6[[#This Row],[Loan Date]],$Q$5:$Q$152,$R$5:$R$152)</f>
        <v>Sunday</v>
      </c>
      <c r="L2423" t="str">
        <f>_xlfn.XLOOKUP(Table6[[#This Row],[Loan Date]],$Q$5:$Q$152,$S$5:$S$152)</f>
        <v>Week 4</v>
      </c>
    </row>
    <row r="2424" spans="1:12" x14ac:dyDescent="0.2">
      <c r="A2424" s="1">
        <v>44857</v>
      </c>
      <c r="B2424" t="s">
        <v>5</v>
      </c>
      <c r="C2424" s="1">
        <v>44857</v>
      </c>
      <c r="D2424" t="s">
        <v>99</v>
      </c>
      <c r="E2424" t="s">
        <v>21</v>
      </c>
      <c r="F2424" t="s">
        <v>21</v>
      </c>
      <c r="G2424" t="s">
        <v>20</v>
      </c>
      <c r="H2424" t="s">
        <v>1282</v>
      </c>
      <c r="I2424">
        <f>MONTH(Table6[[#This Row],[Loan Date]])</f>
        <v>10</v>
      </c>
      <c r="J2424" t="str">
        <f>_xlfn.XLOOKUP(Table6[[#This Row],[Numeric Month]],$N$5:$N$11,$O$5:$O$11)</f>
        <v>Oct</v>
      </c>
      <c r="K2424" t="str">
        <f>_xlfn.XLOOKUP(Table6[[#This Row],[Loan Date]],$Q$5:$Q$152,$R$5:$R$152)</f>
        <v>Sunday</v>
      </c>
      <c r="L2424" t="str">
        <f>_xlfn.XLOOKUP(Table6[[#This Row],[Loan Date]],$Q$5:$Q$152,$S$5:$S$152)</f>
        <v>Week 4</v>
      </c>
    </row>
    <row r="2425" spans="1:12" x14ac:dyDescent="0.2">
      <c r="A2425" s="1">
        <v>44857</v>
      </c>
      <c r="B2425" t="s">
        <v>7</v>
      </c>
      <c r="C2425" s="1">
        <v>44857</v>
      </c>
      <c r="D2425" t="s">
        <v>580</v>
      </c>
      <c r="E2425" t="s">
        <v>579</v>
      </c>
      <c r="F2425" t="s">
        <v>578</v>
      </c>
      <c r="G2425" t="s">
        <v>39</v>
      </c>
      <c r="H2425" t="s">
        <v>1282</v>
      </c>
      <c r="I2425">
        <f>MONTH(Table6[[#This Row],[Loan Date]])</f>
        <v>10</v>
      </c>
      <c r="J2425" t="str">
        <f>_xlfn.XLOOKUP(Table6[[#This Row],[Numeric Month]],$N$5:$N$11,$O$5:$O$11)</f>
        <v>Oct</v>
      </c>
      <c r="K2425" t="str">
        <f>_xlfn.XLOOKUP(Table6[[#This Row],[Loan Date]],$Q$5:$Q$152,$R$5:$R$152)</f>
        <v>Sunday</v>
      </c>
      <c r="L2425" t="str">
        <f>_xlfn.XLOOKUP(Table6[[#This Row],[Loan Date]],$Q$5:$Q$152,$S$5:$S$152)</f>
        <v>Week 4</v>
      </c>
    </row>
    <row r="2426" spans="1:12" x14ac:dyDescent="0.2">
      <c r="A2426" s="1">
        <v>44857</v>
      </c>
      <c r="B2426" t="s">
        <v>7</v>
      </c>
      <c r="C2426" s="1">
        <v>44857</v>
      </c>
      <c r="D2426" t="s">
        <v>671</v>
      </c>
      <c r="E2426" t="s">
        <v>162</v>
      </c>
      <c r="F2426" t="s">
        <v>162</v>
      </c>
      <c r="G2426" t="s">
        <v>11</v>
      </c>
      <c r="H2426" t="s">
        <v>1282</v>
      </c>
      <c r="I2426">
        <f>MONTH(Table6[[#This Row],[Loan Date]])</f>
        <v>10</v>
      </c>
      <c r="J2426" t="str">
        <f>_xlfn.XLOOKUP(Table6[[#This Row],[Numeric Month]],$N$5:$N$11,$O$5:$O$11)</f>
        <v>Oct</v>
      </c>
      <c r="K2426" t="str">
        <f>_xlfn.XLOOKUP(Table6[[#This Row],[Loan Date]],$Q$5:$Q$152,$R$5:$R$152)</f>
        <v>Sunday</v>
      </c>
      <c r="L2426" t="str">
        <f>_xlfn.XLOOKUP(Table6[[#This Row],[Loan Date]],$Q$5:$Q$152,$S$5:$S$152)</f>
        <v>Week 4</v>
      </c>
    </row>
    <row r="2427" spans="1:12" x14ac:dyDescent="0.2">
      <c r="A2427" s="1">
        <v>44857</v>
      </c>
      <c r="B2427" t="s">
        <v>7</v>
      </c>
      <c r="C2427" s="1">
        <v>44857</v>
      </c>
      <c r="D2427" t="s">
        <v>592</v>
      </c>
      <c r="E2427" t="s">
        <v>23</v>
      </c>
      <c r="F2427" t="s">
        <v>23</v>
      </c>
      <c r="G2427" t="s">
        <v>20</v>
      </c>
      <c r="H2427" t="s">
        <v>1282</v>
      </c>
      <c r="I2427">
        <f>MONTH(Table6[[#This Row],[Loan Date]])</f>
        <v>10</v>
      </c>
      <c r="J2427" t="str">
        <f>_xlfn.XLOOKUP(Table6[[#This Row],[Numeric Month]],$N$5:$N$11,$O$5:$O$11)</f>
        <v>Oct</v>
      </c>
      <c r="K2427" t="str">
        <f>_xlfn.XLOOKUP(Table6[[#This Row],[Loan Date]],$Q$5:$Q$152,$R$5:$R$152)</f>
        <v>Sunday</v>
      </c>
      <c r="L2427" t="str">
        <f>_xlfn.XLOOKUP(Table6[[#This Row],[Loan Date]],$Q$5:$Q$152,$S$5:$S$152)</f>
        <v>Week 4</v>
      </c>
    </row>
    <row r="2428" spans="1:12" x14ac:dyDescent="0.2">
      <c r="A2428" s="1">
        <v>44857</v>
      </c>
      <c r="B2428" t="s">
        <v>7</v>
      </c>
      <c r="C2428" s="1">
        <v>44857</v>
      </c>
      <c r="D2428" t="s">
        <v>312</v>
      </c>
      <c r="E2428" t="s">
        <v>23</v>
      </c>
      <c r="F2428" t="s">
        <v>23</v>
      </c>
      <c r="G2428" t="s">
        <v>20</v>
      </c>
      <c r="H2428" t="s">
        <v>1282</v>
      </c>
      <c r="I2428">
        <f>MONTH(Table6[[#This Row],[Loan Date]])</f>
        <v>10</v>
      </c>
      <c r="J2428" t="str">
        <f>_xlfn.XLOOKUP(Table6[[#This Row],[Numeric Month]],$N$5:$N$11,$O$5:$O$11)</f>
        <v>Oct</v>
      </c>
      <c r="K2428" t="str">
        <f>_xlfn.XLOOKUP(Table6[[#This Row],[Loan Date]],$Q$5:$Q$152,$R$5:$R$152)</f>
        <v>Sunday</v>
      </c>
      <c r="L2428" t="str">
        <f>_xlfn.XLOOKUP(Table6[[#This Row],[Loan Date]],$Q$5:$Q$152,$S$5:$S$152)</f>
        <v>Week 4</v>
      </c>
    </row>
    <row r="2429" spans="1:12" x14ac:dyDescent="0.2">
      <c r="A2429" s="1">
        <v>44857</v>
      </c>
      <c r="B2429" t="s">
        <v>7</v>
      </c>
      <c r="C2429" s="1">
        <v>44857</v>
      </c>
      <c r="D2429" t="s">
        <v>947</v>
      </c>
      <c r="E2429" t="s">
        <v>37</v>
      </c>
      <c r="F2429" t="s">
        <v>37</v>
      </c>
      <c r="G2429" t="s">
        <v>20</v>
      </c>
      <c r="H2429" t="s">
        <v>1282</v>
      </c>
      <c r="I2429">
        <f>MONTH(Table6[[#This Row],[Loan Date]])</f>
        <v>10</v>
      </c>
      <c r="J2429" t="str">
        <f>_xlfn.XLOOKUP(Table6[[#This Row],[Numeric Month]],$N$5:$N$11,$O$5:$O$11)</f>
        <v>Oct</v>
      </c>
      <c r="K2429" t="str">
        <f>_xlfn.XLOOKUP(Table6[[#This Row],[Loan Date]],$Q$5:$Q$152,$R$5:$R$152)</f>
        <v>Sunday</v>
      </c>
      <c r="L2429" t="str">
        <f>_xlfn.XLOOKUP(Table6[[#This Row],[Loan Date]],$Q$5:$Q$152,$S$5:$S$152)</f>
        <v>Week 4</v>
      </c>
    </row>
    <row r="2430" spans="1:12" x14ac:dyDescent="0.2">
      <c r="A2430" s="1">
        <v>44858</v>
      </c>
      <c r="B2430" t="s">
        <v>5</v>
      </c>
      <c r="C2430" s="1">
        <v>44858</v>
      </c>
      <c r="D2430" t="s">
        <v>915</v>
      </c>
      <c r="E2430" t="s">
        <v>37</v>
      </c>
      <c r="F2430" t="s">
        <v>37</v>
      </c>
      <c r="G2430" t="s">
        <v>20</v>
      </c>
      <c r="H2430" t="s">
        <v>1282</v>
      </c>
      <c r="I2430">
        <f>MONTH(Table6[[#This Row],[Loan Date]])</f>
        <v>10</v>
      </c>
      <c r="J2430" t="str">
        <f>_xlfn.XLOOKUP(Table6[[#This Row],[Numeric Month]],$N$5:$N$11,$O$5:$O$11)</f>
        <v>Oct</v>
      </c>
      <c r="K2430" t="str">
        <f>_xlfn.XLOOKUP(Table6[[#This Row],[Loan Date]],$Q$5:$Q$152,$R$5:$R$152)</f>
        <v>Monday</v>
      </c>
      <c r="L2430" t="str">
        <f>_xlfn.XLOOKUP(Table6[[#This Row],[Loan Date]],$Q$5:$Q$152,$S$5:$S$152)</f>
        <v>Week 5</v>
      </c>
    </row>
    <row r="2431" spans="1:12" x14ac:dyDescent="0.2">
      <c r="A2431" s="1">
        <v>44858</v>
      </c>
      <c r="B2431" t="s">
        <v>5</v>
      </c>
      <c r="C2431" s="1">
        <v>44858</v>
      </c>
      <c r="D2431" t="s">
        <v>343</v>
      </c>
      <c r="E2431" t="s">
        <v>23</v>
      </c>
      <c r="F2431" t="s">
        <v>23</v>
      </c>
      <c r="G2431" t="s">
        <v>20</v>
      </c>
      <c r="H2431" t="s">
        <v>1282</v>
      </c>
      <c r="I2431">
        <f>MONTH(Table6[[#This Row],[Loan Date]])</f>
        <v>10</v>
      </c>
      <c r="J2431" t="str">
        <f>_xlfn.XLOOKUP(Table6[[#This Row],[Numeric Month]],$N$5:$N$11,$O$5:$O$11)</f>
        <v>Oct</v>
      </c>
      <c r="K2431" t="str">
        <f>_xlfn.XLOOKUP(Table6[[#This Row],[Loan Date]],$Q$5:$Q$152,$R$5:$R$152)</f>
        <v>Monday</v>
      </c>
      <c r="L2431" t="str">
        <f>_xlfn.XLOOKUP(Table6[[#This Row],[Loan Date]],$Q$5:$Q$152,$S$5:$S$152)</f>
        <v>Week 5</v>
      </c>
    </row>
    <row r="2432" spans="1:12" x14ac:dyDescent="0.2">
      <c r="A2432" s="1">
        <v>44858</v>
      </c>
      <c r="B2432" t="s">
        <v>5</v>
      </c>
      <c r="C2432" s="1">
        <v>44858</v>
      </c>
      <c r="D2432" t="s">
        <v>441</v>
      </c>
      <c r="E2432" t="s">
        <v>21</v>
      </c>
      <c r="F2432" t="s">
        <v>21</v>
      </c>
      <c r="G2432" t="s">
        <v>20</v>
      </c>
      <c r="H2432" t="s">
        <v>1282</v>
      </c>
      <c r="I2432">
        <f>MONTH(Table6[[#This Row],[Loan Date]])</f>
        <v>10</v>
      </c>
      <c r="J2432" t="str">
        <f>_xlfn.XLOOKUP(Table6[[#This Row],[Numeric Month]],$N$5:$N$11,$O$5:$O$11)</f>
        <v>Oct</v>
      </c>
      <c r="K2432" t="str">
        <f>_xlfn.XLOOKUP(Table6[[#This Row],[Loan Date]],$Q$5:$Q$152,$R$5:$R$152)</f>
        <v>Monday</v>
      </c>
      <c r="L2432" t="str">
        <f>_xlfn.XLOOKUP(Table6[[#This Row],[Loan Date]],$Q$5:$Q$152,$S$5:$S$152)</f>
        <v>Week 5</v>
      </c>
    </row>
    <row r="2433" spans="1:12" x14ac:dyDescent="0.2">
      <c r="A2433" s="1">
        <v>44858</v>
      </c>
      <c r="B2433" t="s">
        <v>5</v>
      </c>
      <c r="C2433" s="1">
        <v>44858</v>
      </c>
      <c r="D2433" t="s">
        <v>156</v>
      </c>
      <c r="E2433" t="s">
        <v>41</v>
      </c>
      <c r="F2433" t="s">
        <v>40</v>
      </c>
      <c r="G2433" t="s">
        <v>39</v>
      </c>
      <c r="H2433" t="s">
        <v>1282</v>
      </c>
      <c r="I2433">
        <f>MONTH(Table6[[#This Row],[Loan Date]])</f>
        <v>10</v>
      </c>
      <c r="J2433" t="str">
        <f>_xlfn.XLOOKUP(Table6[[#This Row],[Numeric Month]],$N$5:$N$11,$O$5:$O$11)</f>
        <v>Oct</v>
      </c>
      <c r="K2433" t="str">
        <f>_xlfn.XLOOKUP(Table6[[#This Row],[Loan Date]],$Q$5:$Q$152,$R$5:$R$152)</f>
        <v>Monday</v>
      </c>
      <c r="L2433" t="str">
        <f>_xlfn.XLOOKUP(Table6[[#This Row],[Loan Date]],$Q$5:$Q$152,$S$5:$S$152)</f>
        <v>Week 5</v>
      </c>
    </row>
    <row r="2434" spans="1:12" x14ac:dyDescent="0.2">
      <c r="A2434" s="1">
        <v>44858</v>
      </c>
      <c r="B2434" t="s">
        <v>5</v>
      </c>
      <c r="C2434" s="1">
        <v>44858</v>
      </c>
      <c r="D2434" t="s">
        <v>343</v>
      </c>
      <c r="E2434" t="s">
        <v>23</v>
      </c>
      <c r="F2434" t="s">
        <v>23</v>
      </c>
      <c r="G2434" t="s">
        <v>20</v>
      </c>
      <c r="H2434" t="s">
        <v>1282</v>
      </c>
      <c r="I2434">
        <f>MONTH(Table6[[#This Row],[Loan Date]])</f>
        <v>10</v>
      </c>
      <c r="J2434" t="str">
        <f>_xlfn.XLOOKUP(Table6[[#This Row],[Numeric Month]],$N$5:$N$11,$O$5:$O$11)</f>
        <v>Oct</v>
      </c>
      <c r="K2434" t="str">
        <f>_xlfn.XLOOKUP(Table6[[#This Row],[Loan Date]],$Q$5:$Q$152,$R$5:$R$152)</f>
        <v>Monday</v>
      </c>
      <c r="L2434" t="str">
        <f>_xlfn.XLOOKUP(Table6[[#This Row],[Loan Date]],$Q$5:$Q$152,$S$5:$S$152)</f>
        <v>Week 5</v>
      </c>
    </row>
    <row r="2435" spans="1:12" x14ac:dyDescent="0.2">
      <c r="A2435" s="1">
        <v>44858</v>
      </c>
      <c r="B2435" t="s">
        <v>5</v>
      </c>
      <c r="C2435" s="1">
        <v>44858</v>
      </c>
      <c r="D2435" t="s">
        <v>27</v>
      </c>
      <c r="E2435" t="s">
        <v>21</v>
      </c>
      <c r="F2435" t="s">
        <v>21</v>
      </c>
      <c r="G2435" t="s">
        <v>20</v>
      </c>
      <c r="H2435" t="s">
        <v>1282</v>
      </c>
      <c r="I2435">
        <f>MONTH(Table6[[#This Row],[Loan Date]])</f>
        <v>10</v>
      </c>
      <c r="J2435" t="str">
        <f>_xlfn.XLOOKUP(Table6[[#This Row],[Numeric Month]],$N$5:$N$11,$O$5:$O$11)</f>
        <v>Oct</v>
      </c>
      <c r="K2435" t="str">
        <f>_xlfn.XLOOKUP(Table6[[#This Row],[Loan Date]],$Q$5:$Q$152,$R$5:$R$152)</f>
        <v>Monday</v>
      </c>
      <c r="L2435" t="str">
        <f>_xlfn.XLOOKUP(Table6[[#This Row],[Loan Date]],$Q$5:$Q$152,$S$5:$S$152)</f>
        <v>Week 5</v>
      </c>
    </row>
    <row r="2436" spans="1:12" x14ac:dyDescent="0.2">
      <c r="A2436" s="1">
        <v>44858</v>
      </c>
      <c r="B2436" t="s">
        <v>5</v>
      </c>
      <c r="C2436" s="1">
        <v>44858</v>
      </c>
      <c r="D2436" t="s">
        <v>952</v>
      </c>
      <c r="E2436" t="s">
        <v>37</v>
      </c>
      <c r="F2436" t="s">
        <v>37</v>
      </c>
      <c r="G2436" t="s">
        <v>20</v>
      </c>
      <c r="H2436" t="s">
        <v>1282</v>
      </c>
      <c r="I2436">
        <f>MONTH(Table6[[#This Row],[Loan Date]])</f>
        <v>10</v>
      </c>
      <c r="J2436" t="str">
        <f>_xlfn.XLOOKUP(Table6[[#This Row],[Numeric Month]],$N$5:$N$11,$O$5:$O$11)</f>
        <v>Oct</v>
      </c>
      <c r="K2436" t="str">
        <f>_xlfn.XLOOKUP(Table6[[#This Row],[Loan Date]],$Q$5:$Q$152,$R$5:$R$152)</f>
        <v>Monday</v>
      </c>
      <c r="L2436" t="str">
        <f>_xlfn.XLOOKUP(Table6[[#This Row],[Loan Date]],$Q$5:$Q$152,$S$5:$S$152)</f>
        <v>Week 5</v>
      </c>
    </row>
    <row r="2437" spans="1:12" x14ac:dyDescent="0.2">
      <c r="A2437" s="1">
        <v>44858</v>
      </c>
      <c r="B2437" t="s">
        <v>5</v>
      </c>
      <c r="C2437" s="1">
        <v>44858</v>
      </c>
      <c r="D2437" t="s">
        <v>917</v>
      </c>
      <c r="E2437" t="s">
        <v>37</v>
      </c>
      <c r="F2437" t="s">
        <v>37</v>
      </c>
      <c r="G2437" t="s">
        <v>20</v>
      </c>
      <c r="H2437" t="s">
        <v>1282</v>
      </c>
      <c r="I2437">
        <f>MONTH(Table6[[#This Row],[Loan Date]])</f>
        <v>10</v>
      </c>
      <c r="J2437" t="str">
        <f>_xlfn.XLOOKUP(Table6[[#This Row],[Numeric Month]],$N$5:$N$11,$O$5:$O$11)</f>
        <v>Oct</v>
      </c>
      <c r="K2437" t="str">
        <f>_xlfn.XLOOKUP(Table6[[#This Row],[Loan Date]],$Q$5:$Q$152,$R$5:$R$152)</f>
        <v>Monday</v>
      </c>
      <c r="L2437" t="str">
        <f>_xlfn.XLOOKUP(Table6[[#This Row],[Loan Date]],$Q$5:$Q$152,$S$5:$S$152)</f>
        <v>Week 5</v>
      </c>
    </row>
    <row r="2438" spans="1:12" x14ac:dyDescent="0.2">
      <c r="A2438" s="1">
        <v>44858</v>
      </c>
      <c r="B2438" t="s">
        <v>7</v>
      </c>
      <c r="C2438" s="1">
        <v>44858</v>
      </c>
      <c r="D2438" t="s">
        <v>1019</v>
      </c>
      <c r="E2438" t="s">
        <v>168</v>
      </c>
      <c r="F2438" t="s">
        <v>168</v>
      </c>
      <c r="G2438" t="s">
        <v>20</v>
      </c>
      <c r="H2438" t="s">
        <v>1282</v>
      </c>
      <c r="I2438">
        <f>MONTH(Table6[[#This Row],[Loan Date]])</f>
        <v>10</v>
      </c>
      <c r="J2438" t="str">
        <f>_xlfn.XLOOKUP(Table6[[#This Row],[Numeric Month]],$N$5:$N$11,$O$5:$O$11)</f>
        <v>Oct</v>
      </c>
      <c r="K2438" t="str">
        <f>_xlfn.XLOOKUP(Table6[[#This Row],[Loan Date]],$Q$5:$Q$152,$R$5:$R$152)</f>
        <v>Monday</v>
      </c>
      <c r="L2438" t="str">
        <f>_xlfn.XLOOKUP(Table6[[#This Row],[Loan Date]],$Q$5:$Q$152,$S$5:$S$152)</f>
        <v>Week 5</v>
      </c>
    </row>
    <row r="2439" spans="1:12" x14ac:dyDescent="0.2">
      <c r="A2439" s="1">
        <v>44858</v>
      </c>
      <c r="B2439" t="s">
        <v>7</v>
      </c>
      <c r="C2439" s="1">
        <v>44872</v>
      </c>
      <c r="D2439" t="s">
        <v>157</v>
      </c>
      <c r="E2439" t="s">
        <v>9</v>
      </c>
      <c r="F2439" t="s">
        <v>8</v>
      </c>
      <c r="G2439" t="s">
        <v>1</v>
      </c>
      <c r="H2439" t="s">
        <v>1282</v>
      </c>
      <c r="I2439">
        <f>MONTH(Table6[[#This Row],[Loan Date]])</f>
        <v>10</v>
      </c>
      <c r="J2439" t="str">
        <f>_xlfn.XLOOKUP(Table6[[#This Row],[Numeric Month]],$N$5:$N$11,$O$5:$O$11)</f>
        <v>Oct</v>
      </c>
      <c r="K2439" t="str">
        <f>_xlfn.XLOOKUP(Table6[[#This Row],[Loan Date]],$Q$5:$Q$152,$R$5:$R$152)</f>
        <v>Monday</v>
      </c>
      <c r="L2439" t="str">
        <f>_xlfn.XLOOKUP(Table6[[#This Row],[Loan Date]],$Q$5:$Q$152,$S$5:$S$152)</f>
        <v>Week 5</v>
      </c>
    </row>
    <row r="2440" spans="1:12" x14ac:dyDescent="0.2">
      <c r="A2440" s="1">
        <v>44858</v>
      </c>
      <c r="B2440" t="s">
        <v>5</v>
      </c>
      <c r="C2440" s="1">
        <v>44858</v>
      </c>
      <c r="D2440" t="s">
        <v>116</v>
      </c>
      <c r="E2440" t="s">
        <v>23</v>
      </c>
      <c r="F2440" t="s">
        <v>23</v>
      </c>
      <c r="G2440" t="s">
        <v>20</v>
      </c>
      <c r="H2440" t="s">
        <v>1282</v>
      </c>
      <c r="I2440">
        <f>MONTH(Table6[[#This Row],[Loan Date]])</f>
        <v>10</v>
      </c>
      <c r="J2440" t="str">
        <f>_xlfn.XLOOKUP(Table6[[#This Row],[Numeric Month]],$N$5:$N$11,$O$5:$O$11)</f>
        <v>Oct</v>
      </c>
      <c r="K2440" t="str">
        <f>_xlfn.XLOOKUP(Table6[[#This Row],[Loan Date]],$Q$5:$Q$152,$R$5:$R$152)</f>
        <v>Monday</v>
      </c>
      <c r="L2440" t="str">
        <f>_xlfn.XLOOKUP(Table6[[#This Row],[Loan Date]],$Q$5:$Q$152,$S$5:$S$152)</f>
        <v>Week 5</v>
      </c>
    </row>
    <row r="2441" spans="1:12" x14ac:dyDescent="0.2">
      <c r="A2441" s="1">
        <v>44858</v>
      </c>
      <c r="B2441" t="s">
        <v>5</v>
      </c>
      <c r="C2441" s="1">
        <v>44858</v>
      </c>
      <c r="D2441" t="s">
        <v>178</v>
      </c>
      <c r="E2441" t="s">
        <v>168</v>
      </c>
      <c r="F2441" t="s">
        <v>168</v>
      </c>
      <c r="G2441" t="s">
        <v>20</v>
      </c>
      <c r="H2441" t="s">
        <v>1282</v>
      </c>
      <c r="I2441">
        <f>MONTH(Table6[[#This Row],[Loan Date]])</f>
        <v>10</v>
      </c>
      <c r="J2441" t="str">
        <f>_xlfn.XLOOKUP(Table6[[#This Row],[Numeric Month]],$N$5:$N$11,$O$5:$O$11)</f>
        <v>Oct</v>
      </c>
      <c r="K2441" t="str">
        <f>_xlfn.XLOOKUP(Table6[[#This Row],[Loan Date]],$Q$5:$Q$152,$R$5:$R$152)</f>
        <v>Monday</v>
      </c>
      <c r="L2441" t="str">
        <f>_xlfn.XLOOKUP(Table6[[#This Row],[Loan Date]],$Q$5:$Q$152,$S$5:$S$152)</f>
        <v>Week 5</v>
      </c>
    </row>
    <row r="2442" spans="1:12" x14ac:dyDescent="0.2">
      <c r="A2442" s="1">
        <v>44858</v>
      </c>
      <c r="B2442" t="s">
        <v>5</v>
      </c>
      <c r="C2442" s="1">
        <v>44858</v>
      </c>
      <c r="D2442" t="s">
        <v>172</v>
      </c>
      <c r="E2442" t="s">
        <v>21</v>
      </c>
      <c r="F2442" t="s">
        <v>21</v>
      </c>
      <c r="G2442" t="s">
        <v>20</v>
      </c>
      <c r="H2442" t="s">
        <v>1282</v>
      </c>
      <c r="I2442">
        <f>MONTH(Table6[[#This Row],[Loan Date]])</f>
        <v>10</v>
      </c>
      <c r="J2442" t="str">
        <f>_xlfn.XLOOKUP(Table6[[#This Row],[Numeric Month]],$N$5:$N$11,$O$5:$O$11)</f>
        <v>Oct</v>
      </c>
      <c r="K2442" t="str">
        <f>_xlfn.XLOOKUP(Table6[[#This Row],[Loan Date]],$Q$5:$Q$152,$R$5:$R$152)</f>
        <v>Monday</v>
      </c>
      <c r="L2442" t="str">
        <f>_xlfn.XLOOKUP(Table6[[#This Row],[Loan Date]],$Q$5:$Q$152,$S$5:$S$152)</f>
        <v>Week 5</v>
      </c>
    </row>
    <row r="2443" spans="1:12" x14ac:dyDescent="0.2">
      <c r="A2443" s="1">
        <v>44858</v>
      </c>
      <c r="B2443" t="s">
        <v>7</v>
      </c>
      <c r="C2443" s="1">
        <v>44858</v>
      </c>
      <c r="D2443" t="s">
        <v>543</v>
      </c>
      <c r="E2443" t="s">
        <v>162</v>
      </c>
      <c r="F2443" t="s">
        <v>162</v>
      </c>
      <c r="G2443" t="s">
        <v>11</v>
      </c>
      <c r="H2443" t="s">
        <v>1282</v>
      </c>
      <c r="I2443">
        <f>MONTH(Table6[[#This Row],[Loan Date]])</f>
        <v>10</v>
      </c>
      <c r="J2443" t="str">
        <f>_xlfn.XLOOKUP(Table6[[#This Row],[Numeric Month]],$N$5:$N$11,$O$5:$O$11)</f>
        <v>Oct</v>
      </c>
      <c r="K2443" t="str">
        <f>_xlfn.XLOOKUP(Table6[[#This Row],[Loan Date]],$Q$5:$Q$152,$R$5:$R$152)</f>
        <v>Monday</v>
      </c>
      <c r="L2443" t="str">
        <f>_xlfn.XLOOKUP(Table6[[#This Row],[Loan Date]],$Q$5:$Q$152,$S$5:$S$152)</f>
        <v>Week 5</v>
      </c>
    </row>
    <row r="2444" spans="1:12" x14ac:dyDescent="0.2">
      <c r="A2444" s="1">
        <v>44858</v>
      </c>
      <c r="B2444" t="s">
        <v>7</v>
      </c>
      <c r="C2444" s="1">
        <v>44858</v>
      </c>
      <c r="D2444" t="s">
        <v>913</v>
      </c>
      <c r="E2444" t="s">
        <v>37</v>
      </c>
      <c r="F2444" t="s">
        <v>37</v>
      </c>
      <c r="G2444" t="s">
        <v>20</v>
      </c>
      <c r="H2444" t="s">
        <v>1282</v>
      </c>
      <c r="I2444">
        <f>MONTH(Table6[[#This Row],[Loan Date]])</f>
        <v>10</v>
      </c>
      <c r="J2444" t="str">
        <f>_xlfn.XLOOKUP(Table6[[#This Row],[Numeric Month]],$N$5:$N$11,$O$5:$O$11)</f>
        <v>Oct</v>
      </c>
      <c r="K2444" t="str">
        <f>_xlfn.XLOOKUP(Table6[[#This Row],[Loan Date]],$Q$5:$Q$152,$R$5:$R$152)</f>
        <v>Monday</v>
      </c>
      <c r="L2444" t="str">
        <f>_xlfn.XLOOKUP(Table6[[#This Row],[Loan Date]],$Q$5:$Q$152,$S$5:$S$152)</f>
        <v>Week 5</v>
      </c>
    </row>
    <row r="2445" spans="1:12" x14ac:dyDescent="0.2">
      <c r="A2445" s="1">
        <v>44858</v>
      </c>
      <c r="B2445" t="s">
        <v>7</v>
      </c>
      <c r="C2445" s="1">
        <v>44858</v>
      </c>
      <c r="D2445" t="s">
        <v>926</v>
      </c>
      <c r="E2445" t="s">
        <v>37</v>
      </c>
      <c r="F2445" t="s">
        <v>37</v>
      </c>
      <c r="G2445" t="s">
        <v>20</v>
      </c>
      <c r="H2445" t="s">
        <v>1282</v>
      </c>
      <c r="I2445">
        <f>MONTH(Table6[[#This Row],[Loan Date]])</f>
        <v>10</v>
      </c>
      <c r="J2445" t="str">
        <f>_xlfn.XLOOKUP(Table6[[#This Row],[Numeric Month]],$N$5:$N$11,$O$5:$O$11)</f>
        <v>Oct</v>
      </c>
      <c r="K2445" t="str">
        <f>_xlfn.XLOOKUP(Table6[[#This Row],[Loan Date]],$Q$5:$Q$152,$R$5:$R$152)</f>
        <v>Monday</v>
      </c>
      <c r="L2445" t="str">
        <f>_xlfn.XLOOKUP(Table6[[#This Row],[Loan Date]],$Q$5:$Q$152,$S$5:$S$152)</f>
        <v>Week 5</v>
      </c>
    </row>
    <row r="2446" spans="1:12" x14ac:dyDescent="0.2">
      <c r="A2446" s="1">
        <v>44858</v>
      </c>
      <c r="B2446" t="s">
        <v>7</v>
      </c>
      <c r="C2446" s="1">
        <v>44858</v>
      </c>
      <c r="D2446" t="s">
        <v>969</v>
      </c>
      <c r="E2446" t="s">
        <v>37</v>
      </c>
      <c r="F2446" t="s">
        <v>37</v>
      </c>
      <c r="G2446" t="s">
        <v>20</v>
      </c>
      <c r="H2446" t="s">
        <v>1282</v>
      </c>
      <c r="I2446">
        <f>MONTH(Table6[[#This Row],[Loan Date]])</f>
        <v>10</v>
      </c>
      <c r="J2446" t="str">
        <f>_xlfn.XLOOKUP(Table6[[#This Row],[Numeric Month]],$N$5:$N$11,$O$5:$O$11)</f>
        <v>Oct</v>
      </c>
      <c r="K2446" t="str">
        <f>_xlfn.XLOOKUP(Table6[[#This Row],[Loan Date]],$Q$5:$Q$152,$R$5:$R$152)</f>
        <v>Monday</v>
      </c>
      <c r="L2446" t="str">
        <f>_xlfn.XLOOKUP(Table6[[#This Row],[Loan Date]],$Q$5:$Q$152,$S$5:$S$152)</f>
        <v>Week 5</v>
      </c>
    </row>
    <row r="2447" spans="1:12" x14ac:dyDescent="0.2">
      <c r="A2447" s="1">
        <v>44858</v>
      </c>
      <c r="B2447" t="s">
        <v>7</v>
      </c>
      <c r="C2447" s="1">
        <v>44858</v>
      </c>
      <c r="D2447" t="s">
        <v>917</v>
      </c>
      <c r="E2447" t="s">
        <v>37</v>
      </c>
      <c r="F2447" t="s">
        <v>37</v>
      </c>
      <c r="G2447" t="s">
        <v>20</v>
      </c>
      <c r="H2447" t="s">
        <v>1282</v>
      </c>
      <c r="I2447">
        <f>MONTH(Table6[[#This Row],[Loan Date]])</f>
        <v>10</v>
      </c>
      <c r="J2447" t="str">
        <f>_xlfn.XLOOKUP(Table6[[#This Row],[Numeric Month]],$N$5:$N$11,$O$5:$O$11)</f>
        <v>Oct</v>
      </c>
      <c r="K2447" t="str">
        <f>_xlfn.XLOOKUP(Table6[[#This Row],[Loan Date]],$Q$5:$Q$152,$R$5:$R$152)</f>
        <v>Monday</v>
      </c>
      <c r="L2447" t="str">
        <f>_xlfn.XLOOKUP(Table6[[#This Row],[Loan Date]],$Q$5:$Q$152,$S$5:$S$152)</f>
        <v>Week 5</v>
      </c>
    </row>
    <row r="2448" spans="1:12" x14ac:dyDescent="0.2">
      <c r="A2448" s="1">
        <v>44858</v>
      </c>
      <c r="B2448" t="s">
        <v>7</v>
      </c>
      <c r="C2448" s="1">
        <v>44865</v>
      </c>
      <c r="D2448" t="s">
        <v>1022</v>
      </c>
      <c r="E2448" t="s">
        <v>52</v>
      </c>
      <c r="F2448" t="s">
        <v>51</v>
      </c>
      <c r="G2448" t="s">
        <v>1</v>
      </c>
      <c r="H2448" t="s">
        <v>1282</v>
      </c>
      <c r="I2448">
        <f>MONTH(Table6[[#This Row],[Loan Date]])</f>
        <v>10</v>
      </c>
      <c r="J2448" t="str">
        <f>_xlfn.XLOOKUP(Table6[[#This Row],[Numeric Month]],$N$5:$N$11,$O$5:$O$11)</f>
        <v>Oct</v>
      </c>
      <c r="K2448" t="str">
        <f>_xlfn.XLOOKUP(Table6[[#This Row],[Loan Date]],$Q$5:$Q$152,$R$5:$R$152)</f>
        <v>Monday</v>
      </c>
      <c r="L2448" t="str">
        <f>_xlfn.XLOOKUP(Table6[[#This Row],[Loan Date]],$Q$5:$Q$152,$S$5:$S$152)</f>
        <v>Week 5</v>
      </c>
    </row>
    <row r="2449" spans="1:12" x14ac:dyDescent="0.2">
      <c r="A2449" s="1">
        <v>44858</v>
      </c>
      <c r="B2449" t="s">
        <v>7</v>
      </c>
      <c r="C2449" s="1">
        <v>44865</v>
      </c>
      <c r="D2449" t="s">
        <v>693</v>
      </c>
      <c r="E2449" t="s">
        <v>52</v>
      </c>
      <c r="F2449" t="s">
        <v>51</v>
      </c>
      <c r="G2449" t="s">
        <v>1</v>
      </c>
      <c r="H2449" t="s">
        <v>1282</v>
      </c>
      <c r="I2449">
        <f>MONTH(Table6[[#This Row],[Loan Date]])</f>
        <v>10</v>
      </c>
      <c r="J2449" t="str">
        <f>_xlfn.XLOOKUP(Table6[[#This Row],[Numeric Month]],$N$5:$N$11,$O$5:$O$11)</f>
        <v>Oct</v>
      </c>
      <c r="K2449" t="str">
        <f>_xlfn.XLOOKUP(Table6[[#This Row],[Loan Date]],$Q$5:$Q$152,$R$5:$R$152)</f>
        <v>Monday</v>
      </c>
      <c r="L2449" t="str">
        <f>_xlfn.XLOOKUP(Table6[[#This Row],[Loan Date]],$Q$5:$Q$152,$S$5:$S$152)</f>
        <v>Week 5</v>
      </c>
    </row>
    <row r="2450" spans="1:12" x14ac:dyDescent="0.2">
      <c r="A2450" s="1">
        <v>44858</v>
      </c>
      <c r="B2450" t="s">
        <v>7</v>
      </c>
      <c r="C2450" s="1">
        <v>44865</v>
      </c>
      <c r="D2450" t="s">
        <v>991</v>
      </c>
      <c r="E2450" t="s">
        <v>52</v>
      </c>
      <c r="F2450" t="s">
        <v>51</v>
      </c>
      <c r="G2450" t="s">
        <v>1</v>
      </c>
      <c r="H2450" t="s">
        <v>1282</v>
      </c>
      <c r="I2450">
        <f>MONTH(Table6[[#This Row],[Loan Date]])</f>
        <v>10</v>
      </c>
      <c r="J2450" t="str">
        <f>_xlfn.XLOOKUP(Table6[[#This Row],[Numeric Month]],$N$5:$N$11,$O$5:$O$11)</f>
        <v>Oct</v>
      </c>
      <c r="K2450" t="str">
        <f>_xlfn.XLOOKUP(Table6[[#This Row],[Loan Date]],$Q$5:$Q$152,$R$5:$R$152)</f>
        <v>Monday</v>
      </c>
      <c r="L2450" t="str">
        <f>_xlfn.XLOOKUP(Table6[[#This Row],[Loan Date]],$Q$5:$Q$152,$S$5:$S$152)</f>
        <v>Week 5</v>
      </c>
    </row>
    <row r="2451" spans="1:12" x14ac:dyDescent="0.2">
      <c r="A2451" s="1">
        <v>44858</v>
      </c>
      <c r="B2451" t="s">
        <v>7</v>
      </c>
      <c r="C2451" s="1">
        <v>44858</v>
      </c>
      <c r="D2451" t="s">
        <v>177</v>
      </c>
      <c r="E2451" t="s">
        <v>176</v>
      </c>
      <c r="F2451" t="s">
        <v>23</v>
      </c>
      <c r="G2451" t="s">
        <v>20</v>
      </c>
      <c r="H2451" t="s">
        <v>1282</v>
      </c>
      <c r="I2451">
        <f>MONTH(Table6[[#This Row],[Loan Date]])</f>
        <v>10</v>
      </c>
      <c r="J2451" t="str">
        <f>_xlfn.XLOOKUP(Table6[[#This Row],[Numeric Month]],$N$5:$N$11,$O$5:$O$11)</f>
        <v>Oct</v>
      </c>
      <c r="K2451" t="str">
        <f>_xlfn.XLOOKUP(Table6[[#This Row],[Loan Date]],$Q$5:$Q$152,$R$5:$R$152)</f>
        <v>Monday</v>
      </c>
      <c r="L2451" t="str">
        <f>_xlfn.XLOOKUP(Table6[[#This Row],[Loan Date]],$Q$5:$Q$152,$S$5:$S$152)</f>
        <v>Week 5</v>
      </c>
    </row>
    <row r="2452" spans="1:12" x14ac:dyDescent="0.2">
      <c r="A2452" s="1">
        <v>44858</v>
      </c>
      <c r="B2452" t="s">
        <v>7</v>
      </c>
      <c r="C2452" s="1">
        <v>44858</v>
      </c>
      <c r="D2452" t="s">
        <v>310</v>
      </c>
      <c r="E2452" t="s">
        <v>21</v>
      </c>
      <c r="F2452" t="s">
        <v>21</v>
      </c>
      <c r="G2452" t="s">
        <v>20</v>
      </c>
      <c r="H2452" t="s">
        <v>1282</v>
      </c>
      <c r="I2452">
        <f>MONTH(Table6[[#This Row],[Loan Date]])</f>
        <v>10</v>
      </c>
      <c r="J2452" t="str">
        <f>_xlfn.XLOOKUP(Table6[[#This Row],[Numeric Month]],$N$5:$N$11,$O$5:$O$11)</f>
        <v>Oct</v>
      </c>
      <c r="K2452" t="str">
        <f>_xlfn.XLOOKUP(Table6[[#This Row],[Loan Date]],$Q$5:$Q$152,$R$5:$R$152)</f>
        <v>Monday</v>
      </c>
      <c r="L2452" t="str">
        <f>_xlfn.XLOOKUP(Table6[[#This Row],[Loan Date]],$Q$5:$Q$152,$S$5:$S$152)</f>
        <v>Week 5</v>
      </c>
    </row>
    <row r="2453" spans="1:12" x14ac:dyDescent="0.2">
      <c r="A2453" s="1">
        <v>44858</v>
      </c>
      <c r="B2453" t="s">
        <v>7</v>
      </c>
      <c r="C2453" s="1">
        <v>44858</v>
      </c>
      <c r="D2453" t="s">
        <v>952</v>
      </c>
      <c r="E2453" t="s">
        <v>37</v>
      </c>
      <c r="F2453" t="s">
        <v>37</v>
      </c>
      <c r="G2453" t="s">
        <v>20</v>
      </c>
      <c r="H2453" t="s">
        <v>1282</v>
      </c>
      <c r="I2453">
        <f>MONTH(Table6[[#This Row],[Loan Date]])</f>
        <v>10</v>
      </c>
      <c r="J2453" t="str">
        <f>_xlfn.XLOOKUP(Table6[[#This Row],[Numeric Month]],$N$5:$N$11,$O$5:$O$11)</f>
        <v>Oct</v>
      </c>
      <c r="K2453" t="str">
        <f>_xlfn.XLOOKUP(Table6[[#This Row],[Loan Date]],$Q$5:$Q$152,$R$5:$R$152)</f>
        <v>Monday</v>
      </c>
      <c r="L2453" t="str">
        <f>_xlfn.XLOOKUP(Table6[[#This Row],[Loan Date]],$Q$5:$Q$152,$S$5:$S$152)</f>
        <v>Week 5</v>
      </c>
    </row>
    <row r="2454" spans="1:12" x14ac:dyDescent="0.2">
      <c r="A2454" s="1">
        <v>44858</v>
      </c>
      <c r="B2454" t="s">
        <v>7</v>
      </c>
      <c r="C2454" s="1">
        <v>44858</v>
      </c>
      <c r="D2454" t="s">
        <v>911</v>
      </c>
      <c r="E2454" t="s">
        <v>37</v>
      </c>
      <c r="F2454" t="s">
        <v>37</v>
      </c>
      <c r="G2454" t="s">
        <v>20</v>
      </c>
      <c r="H2454" t="s">
        <v>1282</v>
      </c>
      <c r="I2454">
        <f>MONTH(Table6[[#This Row],[Loan Date]])</f>
        <v>10</v>
      </c>
      <c r="J2454" t="str">
        <f>_xlfn.XLOOKUP(Table6[[#This Row],[Numeric Month]],$N$5:$N$11,$O$5:$O$11)</f>
        <v>Oct</v>
      </c>
      <c r="K2454" t="str">
        <f>_xlfn.XLOOKUP(Table6[[#This Row],[Loan Date]],$Q$5:$Q$152,$R$5:$R$152)</f>
        <v>Monday</v>
      </c>
      <c r="L2454" t="str">
        <f>_xlfn.XLOOKUP(Table6[[#This Row],[Loan Date]],$Q$5:$Q$152,$S$5:$S$152)</f>
        <v>Week 5</v>
      </c>
    </row>
    <row r="2455" spans="1:12" x14ac:dyDescent="0.2">
      <c r="A2455" s="1">
        <v>44858</v>
      </c>
      <c r="B2455" t="s">
        <v>7</v>
      </c>
      <c r="C2455" s="1">
        <v>44872</v>
      </c>
      <c r="D2455" t="s">
        <v>1022</v>
      </c>
      <c r="E2455" t="s">
        <v>52</v>
      </c>
      <c r="F2455" t="s">
        <v>51</v>
      </c>
      <c r="G2455" t="s">
        <v>1</v>
      </c>
      <c r="H2455" t="s">
        <v>1282</v>
      </c>
      <c r="I2455">
        <f>MONTH(Table6[[#This Row],[Loan Date]])</f>
        <v>10</v>
      </c>
      <c r="J2455" t="str">
        <f>_xlfn.XLOOKUP(Table6[[#This Row],[Numeric Month]],$N$5:$N$11,$O$5:$O$11)</f>
        <v>Oct</v>
      </c>
      <c r="K2455" t="str">
        <f>_xlfn.XLOOKUP(Table6[[#This Row],[Loan Date]],$Q$5:$Q$152,$R$5:$R$152)</f>
        <v>Monday</v>
      </c>
      <c r="L2455" t="str">
        <f>_xlfn.XLOOKUP(Table6[[#This Row],[Loan Date]],$Q$5:$Q$152,$S$5:$S$152)</f>
        <v>Week 5</v>
      </c>
    </row>
    <row r="2456" spans="1:12" x14ac:dyDescent="0.2">
      <c r="A2456" s="1">
        <v>44858</v>
      </c>
      <c r="B2456" t="s">
        <v>7</v>
      </c>
      <c r="C2456" s="1">
        <v>44858</v>
      </c>
      <c r="D2456" t="s">
        <v>926</v>
      </c>
      <c r="E2456" t="s">
        <v>37</v>
      </c>
      <c r="F2456" t="s">
        <v>37</v>
      </c>
      <c r="G2456" t="s">
        <v>20</v>
      </c>
      <c r="H2456" t="s">
        <v>1282</v>
      </c>
      <c r="I2456">
        <f>MONTH(Table6[[#This Row],[Loan Date]])</f>
        <v>10</v>
      </c>
      <c r="J2456" t="str">
        <f>_xlfn.XLOOKUP(Table6[[#This Row],[Numeric Month]],$N$5:$N$11,$O$5:$O$11)</f>
        <v>Oct</v>
      </c>
      <c r="K2456" t="str">
        <f>_xlfn.XLOOKUP(Table6[[#This Row],[Loan Date]],$Q$5:$Q$152,$R$5:$R$152)</f>
        <v>Monday</v>
      </c>
      <c r="L2456" t="str">
        <f>_xlfn.XLOOKUP(Table6[[#This Row],[Loan Date]],$Q$5:$Q$152,$S$5:$S$152)</f>
        <v>Week 5</v>
      </c>
    </row>
    <row r="2457" spans="1:12" x14ac:dyDescent="0.2">
      <c r="A2457" s="1">
        <v>44858</v>
      </c>
      <c r="B2457" t="s">
        <v>7</v>
      </c>
      <c r="C2457" s="1">
        <v>44865</v>
      </c>
      <c r="D2457" t="s">
        <v>547</v>
      </c>
      <c r="E2457" t="s">
        <v>52</v>
      </c>
      <c r="F2457" t="s">
        <v>51</v>
      </c>
      <c r="G2457" t="s">
        <v>1</v>
      </c>
      <c r="H2457" t="s">
        <v>1282</v>
      </c>
      <c r="I2457">
        <f>MONTH(Table6[[#This Row],[Loan Date]])</f>
        <v>10</v>
      </c>
      <c r="J2457" t="str">
        <f>_xlfn.XLOOKUP(Table6[[#This Row],[Numeric Month]],$N$5:$N$11,$O$5:$O$11)</f>
        <v>Oct</v>
      </c>
      <c r="K2457" t="str">
        <f>_xlfn.XLOOKUP(Table6[[#This Row],[Loan Date]],$Q$5:$Q$152,$R$5:$R$152)</f>
        <v>Monday</v>
      </c>
      <c r="L2457" t="str">
        <f>_xlfn.XLOOKUP(Table6[[#This Row],[Loan Date]],$Q$5:$Q$152,$S$5:$S$152)</f>
        <v>Week 5</v>
      </c>
    </row>
    <row r="2458" spans="1:12" x14ac:dyDescent="0.2">
      <c r="A2458" s="1">
        <v>44858</v>
      </c>
      <c r="B2458" t="s">
        <v>7</v>
      </c>
      <c r="C2458" s="1">
        <v>44858</v>
      </c>
      <c r="D2458" t="s">
        <v>923</v>
      </c>
      <c r="E2458" t="s">
        <v>37</v>
      </c>
      <c r="F2458" t="s">
        <v>37</v>
      </c>
      <c r="G2458" t="s">
        <v>20</v>
      </c>
      <c r="H2458" t="s">
        <v>1282</v>
      </c>
      <c r="I2458">
        <f>MONTH(Table6[[#This Row],[Loan Date]])</f>
        <v>10</v>
      </c>
      <c r="J2458" t="str">
        <f>_xlfn.XLOOKUP(Table6[[#This Row],[Numeric Month]],$N$5:$N$11,$O$5:$O$11)</f>
        <v>Oct</v>
      </c>
      <c r="K2458" t="str">
        <f>_xlfn.XLOOKUP(Table6[[#This Row],[Loan Date]],$Q$5:$Q$152,$R$5:$R$152)</f>
        <v>Monday</v>
      </c>
      <c r="L2458" t="str">
        <f>_xlfn.XLOOKUP(Table6[[#This Row],[Loan Date]],$Q$5:$Q$152,$S$5:$S$152)</f>
        <v>Week 5</v>
      </c>
    </row>
    <row r="2459" spans="1:12" x14ac:dyDescent="0.2">
      <c r="A2459" s="1">
        <v>44858</v>
      </c>
      <c r="B2459" t="s">
        <v>7</v>
      </c>
      <c r="C2459" s="1">
        <v>44879</v>
      </c>
      <c r="D2459" t="s">
        <v>689</v>
      </c>
      <c r="E2459" t="s">
        <v>9</v>
      </c>
      <c r="F2459" t="s">
        <v>8</v>
      </c>
      <c r="G2459" t="s">
        <v>1</v>
      </c>
      <c r="H2459" t="s">
        <v>1282</v>
      </c>
      <c r="I2459">
        <f>MONTH(Table6[[#This Row],[Loan Date]])</f>
        <v>10</v>
      </c>
      <c r="J2459" t="str">
        <f>_xlfn.XLOOKUP(Table6[[#This Row],[Numeric Month]],$N$5:$N$11,$O$5:$O$11)</f>
        <v>Oct</v>
      </c>
      <c r="K2459" t="str">
        <f>_xlfn.XLOOKUP(Table6[[#This Row],[Loan Date]],$Q$5:$Q$152,$R$5:$R$152)</f>
        <v>Monday</v>
      </c>
      <c r="L2459" t="str">
        <f>_xlfn.XLOOKUP(Table6[[#This Row],[Loan Date]],$Q$5:$Q$152,$S$5:$S$152)</f>
        <v>Week 5</v>
      </c>
    </row>
    <row r="2460" spans="1:12" x14ac:dyDescent="0.2">
      <c r="A2460" s="1">
        <v>44858</v>
      </c>
      <c r="B2460" t="s">
        <v>7</v>
      </c>
      <c r="C2460" s="1">
        <v>44872</v>
      </c>
      <c r="D2460" t="s">
        <v>475</v>
      </c>
      <c r="E2460" t="s">
        <v>9</v>
      </c>
      <c r="F2460" t="s">
        <v>8</v>
      </c>
      <c r="G2460" t="s">
        <v>1</v>
      </c>
      <c r="H2460" t="s">
        <v>1282</v>
      </c>
      <c r="I2460">
        <f>MONTH(Table6[[#This Row],[Loan Date]])</f>
        <v>10</v>
      </c>
      <c r="J2460" t="str">
        <f>_xlfn.XLOOKUP(Table6[[#This Row],[Numeric Month]],$N$5:$N$11,$O$5:$O$11)</f>
        <v>Oct</v>
      </c>
      <c r="K2460" t="str">
        <f>_xlfn.XLOOKUP(Table6[[#This Row],[Loan Date]],$Q$5:$Q$152,$R$5:$R$152)</f>
        <v>Monday</v>
      </c>
      <c r="L2460" t="str">
        <f>_xlfn.XLOOKUP(Table6[[#This Row],[Loan Date]],$Q$5:$Q$152,$S$5:$S$152)</f>
        <v>Week 5</v>
      </c>
    </row>
    <row r="2461" spans="1:12" x14ac:dyDescent="0.2">
      <c r="A2461" s="1">
        <v>44858</v>
      </c>
      <c r="B2461" t="s">
        <v>7</v>
      </c>
      <c r="C2461" s="1">
        <v>44872</v>
      </c>
      <c r="D2461" t="s">
        <v>972</v>
      </c>
      <c r="E2461" t="s">
        <v>52</v>
      </c>
      <c r="F2461" t="s">
        <v>51</v>
      </c>
      <c r="G2461" t="s">
        <v>1</v>
      </c>
      <c r="H2461" t="s">
        <v>1282</v>
      </c>
      <c r="I2461">
        <f>MONTH(Table6[[#This Row],[Loan Date]])</f>
        <v>10</v>
      </c>
      <c r="J2461" t="str">
        <f>_xlfn.XLOOKUP(Table6[[#This Row],[Numeric Month]],$N$5:$N$11,$O$5:$O$11)</f>
        <v>Oct</v>
      </c>
      <c r="K2461" t="str">
        <f>_xlfn.XLOOKUP(Table6[[#This Row],[Loan Date]],$Q$5:$Q$152,$R$5:$R$152)</f>
        <v>Monday</v>
      </c>
      <c r="L2461" t="str">
        <f>_xlfn.XLOOKUP(Table6[[#This Row],[Loan Date]],$Q$5:$Q$152,$S$5:$S$152)</f>
        <v>Week 5</v>
      </c>
    </row>
    <row r="2462" spans="1:12" x14ac:dyDescent="0.2">
      <c r="A2462" s="1">
        <v>44858</v>
      </c>
      <c r="B2462" t="s">
        <v>5</v>
      </c>
      <c r="C2462" s="1">
        <v>44872</v>
      </c>
      <c r="D2462" t="s">
        <v>242</v>
      </c>
      <c r="E2462" t="s">
        <v>9</v>
      </c>
      <c r="F2462" t="s">
        <v>8</v>
      </c>
      <c r="G2462" t="s">
        <v>1</v>
      </c>
      <c r="H2462" t="s">
        <v>1282</v>
      </c>
      <c r="I2462">
        <f>MONTH(Table6[[#This Row],[Loan Date]])</f>
        <v>10</v>
      </c>
      <c r="J2462" t="str">
        <f>_xlfn.XLOOKUP(Table6[[#This Row],[Numeric Month]],$N$5:$N$11,$O$5:$O$11)</f>
        <v>Oct</v>
      </c>
      <c r="K2462" t="str">
        <f>_xlfn.XLOOKUP(Table6[[#This Row],[Loan Date]],$Q$5:$Q$152,$R$5:$R$152)</f>
        <v>Monday</v>
      </c>
      <c r="L2462" t="str">
        <f>_xlfn.XLOOKUP(Table6[[#This Row],[Loan Date]],$Q$5:$Q$152,$S$5:$S$152)</f>
        <v>Week 5</v>
      </c>
    </row>
    <row r="2463" spans="1:12" x14ac:dyDescent="0.2">
      <c r="A2463" s="1">
        <v>44858</v>
      </c>
      <c r="B2463" t="s">
        <v>7</v>
      </c>
      <c r="C2463" s="1">
        <v>44858</v>
      </c>
      <c r="D2463" t="s">
        <v>61</v>
      </c>
      <c r="E2463" t="s">
        <v>44</v>
      </c>
      <c r="F2463" t="s">
        <v>44</v>
      </c>
      <c r="G2463" t="s">
        <v>39</v>
      </c>
      <c r="H2463" t="s">
        <v>1282</v>
      </c>
      <c r="I2463">
        <f>MONTH(Table6[[#This Row],[Loan Date]])</f>
        <v>10</v>
      </c>
      <c r="J2463" t="str">
        <f>_xlfn.XLOOKUP(Table6[[#This Row],[Numeric Month]],$N$5:$N$11,$O$5:$O$11)</f>
        <v>Oct</v>
      </c>
      <c r="K2463" t="str">
        <f>_xlfn.XLOOKUP(Table6[[#This Row],[Loan Date]],$Q$5:$Q$152,$R$5:$R$152)</f>
        <v>Monday</v>
      </c>
      <c r="L2463" t="str">
        <f>_xlfn.XLOOKUP(Table6[[#This Row],[Loan Date]],$Q$5:$Q$152,$S$5:$S$152)</f>
        <v>Week 5</v>
      </c>
    </row>
    <row r="2464" spans="1:12" x14ac:dyDescent="0.2">
      <c r="A2464" s="1">
        <v>44858</v>
      </c>
      <c r="B2464" t="s">
        <v>5</v>
      </c>
      <c r="C2464" s="1">
        <v>44858</v>
      </c>
      <c r="D2464" t="s">
        <v>1429</v>
      </c>
      <c r="E2464" t="s">
        <v>41</v>
      </c>
      <c r="F2464" t="s">
        <v>40</v>
      </c>
      <c r="G2464" t="s">
        <v>39</v>
      </c>
      <c r="H2464" t="s">
        <v>1282</v>
      </c>
      <c r="I2464">
        <f>MONTH(Table6[[#This Row],[Loan Date]])</f>
        <v>10</v>
      </c>
      <c r="J2464" t="str">
        <f>_xlfn.XLOOKUP(Table6[[#This Row],[Numeric Month]],$N$5:$N$11,$O$5:$O$11)</f>
        <v>Oct</v>
      </c>
      <c r="K2464" t="str">
        <f>_xlfn.XLOOKUP(Table6[[#This Row],[Loan Date]],$Q$5:$Q$152,$R$5:$R$152)</f>
        <v>Monday</v>
      </c>
      <c r="L2464" t="str">
        <f>_xlfn.XLOOKUP(Table6[[#This Row],[Loan Date]],$Q$5:$Q$152,$S$5:$S$152)</f>
        <v>Week 5</v>
      </c>
    </row>
    <row r="2465" spans="1:12" x14ac:dyDescent="0.2">
      <c r="A2465" s="1">
        <v>44858</v>
      </c>
      <c r="B2465" t="s">
        <v>7</v>
      </c>
      <c r="C2465" s="1">
        <v>44865</v>
      </c>
      <c r="D2465" t="s">
        <v>1176</v>
      </c>
      <c r="E2465" t="s">
        <v>52</v>
      </c>
      <c r="F2465" t="s">
        <v>51</v>
      </c>
      <c r="G2465" t="s">
        <v>1</v>
      </c>
      <c r="H2465" t="s">
        <v>1282</v>
      </c>
      <c r="I2465">
        <f>MONTH(Table6[[#This Row],[Loan Date]])</f>
        <v>10</v>
      </c>
      <c r="J2465" t="str">
        <f>_xlfn.XLOOKUP(Table6[[#This Row],[Numeric Month]],$N$5:$N$11,$O$5:$O$11)</f>
        <v>Oct</v>
      </c>
      <c r="K2465" t="str">
        <f>_xlfn.XLOOKUP(Table6[[#This Row],[Loan Date]],$Q$5:$Q$152,$R$5:$R$152)</f>
        <v>Monday</v>
      </c>
      <c r="L2465" t="str">
        <f>_xlfn.XLOOKUP(Table6[[#This Row],[Loan Date]],$Q$5:$Q$152,$S$5:$S$152)</f>
        <v>Week 5</v>
      </c>
    </row>
    <row r="2466" spans="1:12" x14ac:dyDescent="0.2">
      <c r="A2466" s="1">
        <v>44858</v>
      </c>
      <c r="B2466" t="s">
        <v>5</v>
      </c>
      <c r="C2466" s="1">
        <v>44858</v>
      </c>
      <c r="D2466" t="s">
        <v>115</v>
      </c>
      <c r="E2466" t="s">
        <v>23</v>
      </c>
      <c r="F2466" t="s">
        <v>23</v>
      </c>
      <c r="G2466" t="s">
        <v>20</v>
      </c>
      <c r="H2466" t="s">
        <v>1282</v>
      </c>
      <c r="I2466">
        <f>MONTH(Table6[[#This Row],[Loan Date]])</f>
        <v>10</v>
      </c>
      <c r="J2466" t="str">
        <f>_xlfn.XLOOKUP(Table6[[#This Row],[Numeric Month]],$N$5:$N$11,$O$5:$O$11)</f>
        <v>Oct</v>
      </c>
      <c r="K2466" t="str">
        <f>_xlfn.XLOOKUP(Table6[[#This Row],[Loan Date]],$Q$5:$Q$152,$R$5:$R$152)</f>
        <v>Monday</v>
      </c>
      <c r="L2466" t="str">
        <f>_xlfn.XLOOKUP(Table6[[#This Row],[Loan Date]],$Q$5:$Q$152,$S$5:$S$152)</f>
        <v>Week 5</v>
      </c>
    </row>
    <row r="2467" spans="1:12" x14ac:dyDescent="0.2">
      <c r="A2467" s="1">
        <v>44858</v>
      </c>
      <c r="B2467" t="s">
        <v>7</v>
      </c>
      <c r="C2467" s="1">
        <v>44858</v>
      </c>
      <c r="D2467" t="s">
        <v>911</v>
      </c>
      <c r="E2467" t="s">
        <v>37</v>
      </c>
      <c r="F2467" t="s">
        <v>37</v>
      </c>
      <c r="G2467" t="s">
        <v>20</v>
      </c>
      <c r="H2467" t="s">
        <v>1282</v>
      </c>
      <c r="I2467">
        <f>MONTH(Table6[[#This Row],[Loan Date]])</f>
        <v>10</v>
      </c>
      <c r="J2467" t="str">
        <f>_xlfn.XLOOKUP(Table6[[#This Row],[Numeric Month]],$N$5:$N$11,$O$5:$O$11)</f>
        <v>Oct</v>
      </c>
      <c r="K2467" t="str">
        <f>_xlfn.XLOOKUP(Table6[[#This Row],[Loan Date]],$Q$5:$Q$152,$R$5:$R$152)</f>
        <v>Monday</v>
      </c>
      <c r="L2467" t="str">
        <f>_xlfn.XLOOKUP(Table6[[#This Row],[Loan Date]],$Q$5:$Q$152,$S$5:$S$152)</f>
        <v>Week 5</v>
      </c>
    </row>
    <row r="2468" spans="1:12" x14ac:dyDescent="0.2">
      <c r="A2468" s="1">
        <v>44858</v>
      </c>
      <c r="B2468" t="s">
        <v>5</v>
      </c>
      <c r="C2468" s="1">
        <v>44904</v>
      </c>
      <c r="D2468" t="s">
        <v>886</v>
      </c>
      <c r="E2468" t="s">
        <v>3</v>
      </c>
      <c r="F2468" t="s">
        <v>2</v>
      </c>
      <c r="G2468" t="s">
        <v>1</v>
      </c>
      <c r="H2468" t="s">
        <v>1282</v>
      </c>
      <c r="I2468">
        <f>MONTH(Table6[[#This Row],[Loan Date]])</f>
        <v>10</v>
      </c>
      <c r="J2468" t="str">
        <f>_xlfn.XLOOKUP(Table6[[#This Row],[Numeric Month]],$N$5:$N$11,$O$5:$O$11)</f>
        <v>Oct</v>
      </c>
      <c r="K2468" t="str">
        <f>_xlfn.XLOOKUP(Table6[[#This Row],[Loan Date]],$Q$5:$Q$152,$R$5:$R$152)</f>
        <v>Monday</v>
      </c>
      <c r="L2468" t="str">
        <f>_xlfn.XLOOKUP(Table6[[#This Row],[Loan Date]],$Q$5:$Q$152,$S$5:$S$152)</f>
        <v>Week 5</v>
      </c>
    </row>
    <row r="2469" spans="1:12" x14ac:dyDescent="0.2">
      <c r="A2469" s="1">
        <v>44858</v>
      </c>
      <c r="B2469" t="s">
        <v>5</v>
      </c>
      <c r="C2469" s="1">
        <v>44904</v>
      </c>
      <c r="D2469" t="s">
        <v>1353</v>
      </c>
      <c r="E2469" t="s">
        <v>204</v>
      </c>
      <c r="F2469" t="s">
        <v>2</v>
      </c>
      <c r="G2469" t="s">
        <v>1</v>
      </c>
      <c r="H2469" t="s">
        <v>1282</v>
      </c>
      <c r="I2469">
        <f>MONTH(Table6[[#This Row],[Loan Date]])</f>
        <v>10</v>
      </c>
      <c r="J2469" t="str">
        <f>_xlfn.XLOOKUP(Table6[[#This Row],[Numeric Month]],$N$5:$N$11,$O$5:$O$11)</f>
        <v>Oct</v>
      </c>
      <c r="K2469" t="str">
        <f>_xlfn.XLOOKUP(Table6[[#This Row],[Loan Date]],$Q$5:$Q$152,$R$5:$R$152)</f>
        <v>Monday</v>
      </c>
      <c r="L2469" t="str">
        <f>_xlfn.XLOOKUP(Table6[[#This Row],[Loan Date]],$Q$5:$Q$152,$S$5:$S$152)</f>
        <v>Week 5</v>
      </c>
    </row>
    <row r="2470" spans="1:12" x14ac:dyDescent="0.2">
      <c r="A2470" s="1">
        <v>44858</v>
      </c>
      <c r="B2470" t="s">
        <v>7</v>
      </c>
      <c r="C2470" s="1">
        <v>44858</v>
      </c>
      <c r="D2470" t="s">
        <v>227</v>
      </c>
      <c r="E2470" t="s">
        <v>49</v>
      </c>
      <c r="F2470" t="s">
        <v>49</v>
      </c>
      <c r="G2470" t="s">
        <v>20</v>
      </c>
      <c r="H2470" t="s">
        <v>1282</v>
      </c>
      <c r="I2470">
        <f>MONTH(Table6[[#This Row],[Loan Date]])</f>
        <v>10</v>
      </c>
      <c r="J2470" t="str">
        <f>_xlfn.XLOOKUP(Table6[[#This Row],[Numeric Month]],$N$5:$N$11,$O$5:$O$11)</f>
        <v>Oct</v>
      </c>
      <c r="K2470" t="str">
        <f>_xlfn.XLOOKUP(Table6[[#This Row],[Loan Date]],$Q$5:$Q$152,$R$5:$R$152)</f>
        <v>Monday</v>
      </c>
      <c r="L2470" t="str">
        <f>_xlfn.XLOOKUP(Table6[[#This Row],[Loan Date]],$Q$5:$Q$152,$S$5:$S$152)</f>
        <v>Week 5</v>
      </c>
    </row>
    <row r="2471" spans="1:12" x14ac:dyDescent="0.2">
      <c r="A2471" s="1">
        <v>44858</v>
      </c>
      <c r="B2471" t="s">
        <v>7</v>
      </c>
      <c r="C2471" s="1">
        <v>44865</v>
      </c>
      <c r="D2471" t="s">
        <v>340</v>
      </c>
      <c r="E2471" t="s">
        <v>9</v>
      </c>
      <c r="F2471" t="s">
        <v>8</v>
      </c>
      <c r="G2471" t="s">
        <v>1</v>
      </c>
      <c r="H2471" t="s">
        <v>1282</v>
      </c>
      <c r="I2471">
        <f>MONTH(Table6[[#This Row],[Loan Date]])</f>
        <v>10</v>
      </c>
      <c r="J2471" t="str">
        <f>_xlfn.XLOOKUP(Table6[[#This Row],[Numeric Month]],$N$5:$N$11,$O$5:$O$11)</f>
        <v>Oct</v>
      </c>
      <c r="K2471" t="str">
        <f>_xlfn.XLOOKUP(Table6[[#This Row],[Loan Date]],$Q$5:$Q$152,$R$5:$R$152)</f>
        <v>Monday</v>
      </c>
      <c r="L2471" t="str">
        <f>_xlfn.XLOOKUP(Table6[[#This Row],[Loan Date]],$Q$5:$Q$152,$S$5:$S$152)</f>
        <v>Week 5</v>
      </c>
    </row>
    <row r="2472" spans="1:12" x14ac:dyDescent="0.2">
      <c r="A2472" s="1">
        <v>44858</v>
      </c>
      <c r="B2472" t="s">
        <v>5</v>
      </c>
      <c r="C2472" s="1">
        <v>44865</v>
      </c>
      <c r="D2472" t="s">
        <v>295</v>
      </c>
      <c r="E2472" t="s">
        <v>52</v>
      </c>
      <c r="F2472" t="s">
        <v>51</v>
      </c>
      <c r="G2472" t="s">
        <v>1</v>
      </c>
      <c r="H2472" t="s">
        <v>1282</v>
      </c>
      <c r="I2472">
        <f>MONTH(Table6[[#This Row],[Loan Date]])</f>
        <v>10</v>
      </c>
      <c r="J2472" t="str">
        <f>_xlfn.XLOOKUP(Table6[[#This Row],[Numeric Month]],$N$5:$N$11,$O$5:$O$11)</f>
        <v>Oct</v>
      </c>
      <c r="K2472" t="str">
        <f>_xlfn.XLOOKUP(Table6[[#This Row],[Loan Date]],$Q$5:$Q$152,$R$5:$R$152)</f>
        <v>Monday</v>
      </c>
      <c r="L2472" t="str">
        <f>_xlfn.XLOOKUP(Table6[[#This Row],[Loan Date]],$Q$5:$Q$152,$S$5:$S$152)</f>
        <v>Week 5</v>
      </c>
    </row>
    <row r="2473" spans="1:12" x14ac:dyDescent="0.2">
      <c r="A2473" s="1">
        <v>44858</v>
      </c>
      <c r="B2473" t="s">
        <v>7</v>
      </c>
      <c r="C2473" s="1">
        <v>44865</v>
      </c>
      <c r="D2473" t="s">
        <v>1021</v>
      </c>
      <c r="E2473" t="s">
        <v>52</v>
      </c>
      <c r="F2473" t="s">
        <v>51</v>
      </c>
      <c r="G2473" t="s">
        <v>1</v>
      </c>
      <c r="H2473" t="s">
        <v>1282</v>
      </c>
      <c r="I2473">
        <f>MONTH(Table6[[#This Row],[Loan Date]])</f>
        <v>10</v>
      </c>
      <c r="J2473" t="str">
        <f>_xlfn.XLOOKUP(Table6[[#This Row],[Numeric Month]],$N$5:$N$11,$O$5:$O$11)</f>
        <v>Oct</v>
      </c>
      <c r="K2473" t="str">
        <f>_xlfn.XLOOKUP(Table6[[#This Row],[Loan Date]],$Q$5:$Q$152,$R$5:$R$152)</f>
        <v>Monday</v>
      </c>
      <c r="L2473" t="str">
        <f>_xlfn.XLOOKUP(Table6[[#This Row],[Loan Date]],$Q$5:$Q$152,$S$5:$S$152)</f>
        <v>Week 5</v>
      </c>
    </row>
    <row r="2474" spans="1:12" x14ac:dyDescent="0.2">
      <c r="A2474" s="1">
        <v>44858</v>
      </c>
      <c r="B2474" t="s">
        <v>7</v>
      </c>
      <c r="C2474" s="1">
        <v>44865</v>
      </c>
      <c r="D2474" t="s">
        <v>1308</v>
      </c>
      <c r="E2474" t="s">
        <v>52</v>
      </c>
      <c r="F2474" t="s">
        <v>51</v>
      </c>
      <c r="G2474" t="s">
        <v>1</v>
      </c>
      <c r="H2474" t="s">
        <v>1282</v>
      </c>
      <c r="I2474">
        <f>MONTH(Table6[[#This Row],[Loan Date]])</f>
        <v>10</v>
      </c>
      <c r="J2474" t="str">
        <f>_xlfn.XLOOKUP(Table6[[#This Row],[Numeric Month]],$N$5:$N$11,$O$5:$O$11)</f>
        <v>Oct</v>
      </c>
      <c r="K2474" t="str">
        <f>_xlfn.XLOOKUP(Table6[[#This Row],[Loan Date]],$Q$5:$Q$152,$R$5:$R$152)</f>
        <v>Monday</v>
      </c>
      <c r="L2474" t="str">
        <f>_xlfn.XLOOKUP(Table6[[#This Row],[Loan Date]],$Q$5:$Q$152,$S$5:$S$152)</f>
        <v>Week 5</v>
      </c>
    </row>
    <row r="2475" spans="1:12" x14ac:dyDescent="0.2">
      <c r="A2475" s="1">
        <v>44858</v>
      </c>
      <c r="B2475" t="s">
        <v>7</v>
      </c>
      <c r="C2475" s="1">
        <v>44872</v>
      </c>
      <c r="D2475" t="s">
        <v>1298</v>
      </c>
      <c r="E2475" t="s">
        <v>9</v>
      </c>
      <c r="F2475" t="s">
        <v>8</v>
      </c>
      <c r="G2475" t="s">
        <v>1</v>
      </c>
      <c r="H2475" t="s">
        <v>1282</v>
      </c>
      <c r="I2475">
        <f>MONTH(Table6[[#This Row],[Loan Date]])</f>
        <v>10</v>
      </c>
      <c r="J2475" t="str">
        <f>_xlfn.XLOOKUP(Table6[[#This Row],[Numeric Month]],$N$5:$N$11,$O$5:$O$11)</f>
        <v>Oct</v>
      </c>
      <c r="K2475" t="str">
        <f>_xlfn.XLOOKUP(Table6[[#This Row],[Loan Date]],$Q$5:$Q$152,$R$5:$R$152)</f>
        <v>Monday</v>
      </c>
      <c r="L2475" t="str">
        <f>_xlfn.XLOOKUP(Table6[[#This Row],[Loan Date]],$Q$5:$Q$152,$S$5:$S$152)</f>
        <v>Week 5</v>
      </c>
    </row>
    <row r="2476" spans="1:12" x14ac:dyDescent="0.2">
      <c r="A2476" s="1">
        <v>44858</v>
      </c>
      <c r="B2476" t="s">
        <v>7</v>
      </c>
      <c r="C2476" s="1">
        <v>44858</v>
      </c>
      <c r="D2476" t="s">
        <v>926</v>
      </c>
      <c r="E2476" t="s">
        <v>37</v>
      </c>
      <c r="F2476" t="s">
        <v>37</v>
      </c>
      <c r="G2476" t="s">
        <v>20</v>
      </c>
      <c r="H2476" t="s">
        <v>1282</v>
      </c>
      <c r="I2476">
        <f>MONTH(Table6[[#This Row],[Loan Date]])</f>
        <v>10</v>
      </c>
      <c r="J2476" t="str">
        <f>_xlfn.XLOOKUP(Table6[[#This Row],[Numeric Month]],$N$5:$N$11,$O$5:$O$11)</f>
        <v>Oct</v>
      </c>
      <c r="K2476" t="str">
        <f>_xlfn.XLOOKUP(Table6[[#This Row],[Loan Date]],$Q$5:$Q$152,$R$5:$R$152)</f>
        <v>Monday</v>
      </c>
      <c r="L2476" t="str">
        <f>_xlfn.XLOOKUP(Table6[[#This Row],[Loan Date]],$Q$5:$Q$152,$S$5:$S$152)</f>
        <v>Week 5</v>
      </c>
    </row>
    <row r="2477" spans="1:12" x14ac:dyDescent="0.2">
      <c r="A2477" s="1">
        <v>44858</v>
      </c>
      <c r="B2477" t="s">
        <v>7</v>
      </c>
      <c r="C2477" s="1">
        <v>44858</v>
      </c>
      <c r="D2477" t="s">
        <v>915</v>
      </c>
      <c r="E2477" t="s">
        <v>37</v>
      </c>
      <c r="F2477" t="s">
        <v>37</v>
      </c>
      <c r="G2477" t="s">
        <v>20</v>
      </c>
      <c r="H2477" t="s">
        <v>1282</v>
      </c>
      <c r="I2477">
        <f>MONTH(Table6[[#This Row],[Loan Date]])</f>
        <v>10</v>
      </c>
      <c r="J2477" t="str">
        <f>_xlfn.XLOOKUP(Table6[[#This Row],[Numeric Month]],$N$5:$N$11,$O$5:$O$11)</f>
        <v>Oct</v>
      </c>
      <c r="K2477" t="str">
        <f>_xlfn.XLOOKUP(Table6[[#This Row],[Loan Date]],$Q$5:$Q$152,$R$5:$R$152)</f>
        <v>Monday</v>
      </c>
      <c r="L2477" t="str">
        <f>_xlfn.XLOOKUP(Table6[[#This Row],[Loan Date]],$Q$5:$Q$152,$S$5:$S$152)</f>
        <v>Week 5</v>
      </c>
    </row>
    <row r="2478" spans="1:12" x14ac:dyDescent="0.2">
      <c r="A2478" s="1">
        <v>44858</v>
      </c>
      <c r="B2478" t="s">
        <v>7</v>
      </c>
      <c r="C2478" s="1">
        <v>44865</v>
      </c>
      <c r="D2478" t="s">
        <v>973</v>
      </c>
      <c r="E2478" t="s">
        <v>52</v>
      </c>
      <c r="F2478" t="s">
        <v>51</v>
      </c>
      <c r="G2478" t="s">
        <v>1</v>
      </c>
      <c r="H2478" t="s">
        <v>1282</v>
      </c>
      <c r="I2478">
        <f>MONTH(Table6[[#This Row],[Loan Date]])</f>
        <v>10</v>
      </c>
      <c r="J2478" t="str">
        <f>_xlfn.XLOOKUP(Table6[[#This Row],[Numeric Month]],$N$5:$N$11,$O$5:$O$11)</f>
        <v>Oct</v>
      </c>
      <c r="K2478" t="str">
        <f>_xlfn.XLOOKUP(Table6[[#This Row],[Loan Date]],$Q$5:$Q$152,$R$5:$R$152)</f>
        <v>Monday</v>
      </c>
      <c r="L2478" t="str">
        <f>_xlfn.XLOOKUP(Table6[[#This Row],[Loan Date]],$Q$5:$Q$152,$S$5:$S$152)</f>
        <v>Week 5</v>
      </c>
    </row>
    <row r="2479" spans="1:12" x14ac:dyDescent="0.2">
      <c r="A2479" s="1">
        <v>44858</v>
      </c>
      <c r="B2479" t="s">
        <v>7</v>
      </c>
      <c r="C2479" s="1">
        <v>44858</v>
      </c>
      <c r="D2479" t="s">
        <v>30</v>
      </c>
      <c r="E2479" t="s">
        <v>23</v>
      </c>
      <c r="F2479" t="s">
        <v>23</v>
      </c>
      <c r="G2479" t="s">
        <v>20</v>
      </c>
      <c r="H2479" t="s">
        <v>1282</v>
      </c>
      <c r="I2479">
        <f>MONTH(Table6[[#This Row],[Loan Date]])</f>
        <v>10</v>
      </c>
      <c r="J2479" t="str">
        <f>_xlfn.XLOOKUP(Table6[[#This Row],[Numeric Month]],$N$5:$N$11,$O$5:$O$11)</f>
        <v>Oct</v>
      </c>
      <c r="K2479" t="str">
        <f>_xlfn.XLOOKUP(Table6[[#This Row],[Loan Date]],$Q$5:$Q$152,$R$5:$R$152)</f>
        <v>Monday</v>
      </c>
      <c r="L2479" t="str">
        <f>_xlfn.XLOOKUP(Table6[[#This Row],[Loan Date]],$Q$5:$Q$152,$S$5:$S$152)</f>
        <v>Week 5</v>
      </c>
    </row>
    <row r="2480" spans="1:12" x14ac:dyDescent="0.2">
      <c r="A2480" s="1">
        <v>44858</v>
      </c>
      <c r="B2480" t="s">
        <v>7</v>
      </c>
      <c r="C2480" s="1">
        <v>44858</v>
      </c>
      <c r="D2480" t="s">
        <v>923</v>
      </c>
      <c r="E2480" t="s">
        <v>37</v>
      </c>
      <c r="F2480" t="s">
        <v>37</v>
      </c>
      <c r="G2480" t="s">
        <v>20</v>
      </c>
      <c r="H2480" t="s">
        <v>1282</v>
      </c>
      <c r="I2480">
        <f>MONTH(Table6[[#This Row],[Loan Date]])</f>
        <v>10</v>
      </c>
      <c r="J2480" t="str">
        <f>_xlfn.XLOOKUP(Table6[[#This Row],[Numeric Month]],$N$5:$N$11,$O$5:$O$11)</f>
        <v>Oct</v>
      </c>
      <c r="K2480" t="str">
        <f>_xlfn.XLOOKUP(Table6[[#This Row],[Loan Date]],$Q$5:$Q$152,$R$5:$R$152)</f>
        <v>Monday</v>
      </c>
      <c r="L2480" t="str">
        <f>_xlfn.XLOOKUP(Table6[[#This Row],[Loan Date]],$Q$5:$Q$152,$S$5:$S$152)</f>
        <v>Week 5</v>
      </c>
    </row>
    <row r="2481" spans="1:12" x14ac:dyDescent="0.2">
      <c r="A2481" s="1">
        <v>44858</v>
      </c>
      <c r="B2481" t="s">
        <v>7</v>
      </c>
      <c r="C2481" s="1">
        <v>44858</v>
      </c>
      <c r="D2481" t="s">
        <v>610</v>
      </c>
      <c r="E2481" t="s">
        <v>21</v>
      </c>
      <c r="F2481" t="s">
        <v>21</v>
      </c>
      <c r="G2481" t="s">
        <v>20</v>
      </c>
      <c r="H2481" t="s">
        <v>1282</v>
      </c>
      <c r="I2481">
        <f>MONTH(Table6[[#This Row],[Loan Date]])</f>
        <v>10</v>
      </c>
      <c r="J2481" t="str">
        <f>_xlfn.XLOOKUP(Table6[[#This Row],[Numeric Month]],$N$5:$N$11,$O$5:$O$11)</f>
        <v>Oct</v>
      </c>
      <c r="K2481" t="str">
        <f>_xlfn.XLOOKUP(Table6[[#This Row],[Loan Date]],$Q$5:$Q$152,$R$5:$R$152)</f>
        <v>Monday</v>
      </c>
      <c r="L2481" t="str">
        <f>_xlfn.XLOOKUP(Table6[[#This Row],[Loan Date]],$Q$5:$Q$152,$S$5:$S$152)</f>
        <v>Week 5</v>
      </c>
    </row>
    <row r="2482" spans="1:12" x14ac:dyDescent="0.2">
      <c r="A2482" s="1">
        <v>44858</v>
      </c>
      <c r="B2482" t="s">
        <v>7</v>
      </c>
      <c r="C2482" s="1">
        <v>44858</v>
      </c>
      <c r="D2482" t="s">
        <v>178</v>
      </c>
      <c r="E2482" t="s">
        <v>168</v>
      </c>
      <c r="F2482" t="s">
        <v>168</v>
      </c>
      <c r="G2482" t="s">
        <v>20</v>
      </c>
      <c r="H2482" t="s">
        <v>1282</v>
      </c>
      <c r="I2482">
        <f>MONTH(Table6[[#This Row],[Loan Date]])</f>
        <v>10</v>
      </c>
      <c r="J2482" t="str">
        <f>_xlfn.XLOOKUP(Table6[[#This Row],[Numeric Month]],$N$5:$N$11,$O$5:$O$11)</f>
        <v>Oct</v>
      </c>
      <c r="K2482" t="str">
        <f>_xlfn.XLOOKUP(Table6[[#This Row],[Loan Date]],$Q$5:$Q$152,$R$5:$R$152)</f>
        <v>Monday</v>
      </c>
      <c r="L2482" t="str">
        <f>_xlfn.XLOOKUP(Table6[[#This Row],[Loan Date]],$Q$5:$Q$152,$S$5:$S$152)</f>
        <v>Week 5</v>
      </c>
    </row>
    <row r="2483" spans="1:12" x14ac:dyDescent="0.2">
      <c r="A2483" s="1">
        <v>44858</v>
      </c>
      <c r="B2483" t="s">
        <v>5</v>
      </c>
      <c r="C2483" s="1">
        <v>44865</v>
      </c>
      <c r="D2483" t="s">
        <v>1413</v>
      </c>
      <c r="E2483" t="s">
        <v>204</v>
      </c>
      <c r="F2483" t="s">
        <v>8</v>
      </c>
      <c r="G2483" t="s">
        <v>1</v>
      </c>
      <c r="H2483" t="s">
        <v>1282</v>
      </c>
      <c r="I2483">
        <f>MONTH(Table6[[#This Row],[Loan Date]])</f>
        <v>10</v>
      </c>
      <c r="J2483" t="str">
        <f>_xlfn.XLOOKUP(Table6[[#This Row],[Numeric Month]],$N$5:$N$11,$O$5:$O$11)</f>
        <v>Oct</v>
      </c>
      <c r="K2483" t="str">
        <f>_xlfn.XLOOKUP(Table6[[#This Row],[Loan Date]],$Q$5:$Q$152,$R$5:$R$152)</f>
        <v>Monday</v>
      </c>
      <c r="L2483" t="str">
        <f>_xlfn.XLOOKUP(Table6[[#This Row],[Loan Date]],$Q$5:$Q$152,$S$5:$S$152)</f>
        <v>Week 5</v>
      </c>
    </row>
    <row r="2484" spans="1:12" x14ac:dyDescent="0.2">
      <c r="A2484" s="1">
        <v>44858</v>
      </c>
      <c r="B2484" t="s">
        <v>7</v>
      </c>
      <c r="C2484" s="1">
        <v>44872</v>
      </c>
      <c r="D2484" t="s">
        <v>1382</v>
      </c>
      <c r="E2484" t="s">
        <v>204</v>
      </c>
      <c r="F2484" t="s">
        <v>2</v>
      </c>
      <c r="G2484" t="s">
        <v>1</v>
      </c>
      <c r="H2484" t="s">
        <v>1282</v>
      </c>
      <c r="I2484">
        <f>MONTH(Table6[[#This Row],[Loan Date]])</f>
        <v>10</v>
      </c>
      <c r="J2484" t="str">
        <f>_xlfn.XLOOKUP(Table6[[#This Row],[Numeric Month]],$N$5:$N$11,$O$5:$O$11)</f>
        <v>Oct</v>
      </c>
      <c r="K2484" t="str">
        <f>_xlfn.XLOOKUP(Table6[[#This Row],[Loan Date]],$Q$5:$Q$152,$R$5:$R$152)</f>
        <v>Monday</v>
      </c>
      <c r="L2484" t="str">
        <f>_xlfn.XLOOKUP(Table6[[#This Row],[Loan Date]],$Q$5:$Q$152,$S$5:$S$152)</f>
        <v>Week 5</v>
      </c>
    </row>
    <row r="2485" spans="1:12" x14ac:dyDescent="0.2">
      <c r="A2485" s="1">
        <v>44858</v>
      </c>
      <c r="B2485" t="s">
        <v>7</v>
      </c>
      <c r="C2485" s="1">
        <v>44872</v>
      </c>
      <c r="D2485" t="s">
        <v>1069</v>
      </c>
      <c r="E2485" t="s">
        <v>9</v>
      </c>
      <c r="F2485" t="s">
        <v>8</v>
      </c>
      <c r="G2485" t="s">
        <v>1</v>
      </c>
      <c r="H2485" t="s">
        <v>1282</v>
      </c>
      <c r="I2485">
        <f>MONTH(Table6[[#This Row],[Loan Date]])</f>
        <v>10</v>
      </c>
      <c r="J2485" t="str">
        <f>_xlfn.XLOOKUP(Table6[[#This Row],[Numeric Month]],$N$5:$N$11,$O$5:$O$11)</f>
        <v>Oct</v>
      </c>
      <c r="K2485" t="str">
        <f>_xlfn.XLOOKUP(Table6[[#This Row],[Loan Date]],$Q$5:$Q$152,$R$5:$R$152)</f>
        <v>Monday</v>
      </c>
      <c r="L2485" t="str">
        <f>_xlfn.XLOOKUP(Table6[[#This Row],[Loan Date]],$Q$5:$Q$152,$S$5:$S$152)</f>
        <v>Week 5</v>
      </c>
    </row>
    <row r="2486" spans="1:12" x14ac:dyDescent="0.2">
      <c r="A2486" s="1">
        <v>44858</v>
      </c>
      <c r="B2486" t="s">
        <v>7</v>
      </c>
      <c r="C2486" s="1">
        <v>44858</v>
      </c>
      <c r="D2486" t="s">
        <v>915</v>
      </c>
      <c r="E2486" t="s">
        <v>37</v>
      </c>
      <c r="F2486" t="s">
        <v>37</v>
      </c>
      <c r="G2486" t="s">
        <v>20</v>
      </c>
      <c r="H2486" t="s">
        <v>1282</v>
      </c>
      <c r="I2486">
        <f>MONTH(Table6[[#This Row],[Loan Date]])</f>
        <v>10</v>
      </c>
      <c r="J2486" t="str">
        <f>_xlfn.XLOOKUP(Table6[[#This Row],[Numeric Month]],$N$5:$N$11,$O$5:$O$11)</f>
        <v>Oct</v>
      </c>
      <c r="K2486" t="str">
        <f>_xlfn.XLOOKUP(Table6[[#This Row],[Loan Date]],$Q$5:$Q$152,$R$5:$R$152)</f>
        <v>Monday</v>
      </c>
      <c r="L2486" t="str">
        <f>_xlfn.XLOOKUP(Table6[[#This Row],[Loan Date]],$Q$5:$Q$152,$S$5:$S$152)</f>
        <v>Week 5</v>
      </c>
    </row>
    <row r="2487" spans="1:12" x14ac:dyDescent="0.2">
      <c r="A2487" s="1">
        <v>44858</v>
      </c>
      <c r="B2487" t="s">
        <v>7</v>
      </c>
      <c r="C2487" s="1">
        <v>44865</v>
      </c>
      <c r="D2487" t="s">
        <v>548</v>
      </c>
      <c r="E2487" t="s">
        <v>52</v>
      </c>
      <c r="F2487" t="s">
        <v>51</v>
      </c>
      <c r="G2487" t="s">
        <v>1</v>
      </c>
      <c r="H2487" t="s">
        <v>1282</v>
      </c>
      <c r="I2487">
        <f>MONTH(Table6[[#This Row],[Loan Date]])</f>
        <v>10</v>
      </c>
      <c r="J2487" t="str">
        <f>_xlfn.XLOOKUP(Table6[[#This Row],[Numeric Month]],$N$5:$N$11,$O$5:$O$11)</f>
        <v>Oct</v>
      </c>
      <c r="K2487" t="str">
        <f>_xlfn.XLOOKUP(Table6[[#This Row],[Loan Date]],$Q$5:$Q$152,$R$5:$R$152)</f>
        <v>Monday</v>
      </c>
      <c r="L2487" t="str">
        <f>_xlfn.XLOOKUP(Table6[[#This Row],[Loan Date]],$Q$5:$Q$152,$S$5:$S$152)</f>
        <v>Week 5</v>
      </c>
    </row>
    <row r="2488" spans="1:12" x14ac:dyDescent="0.2">
      <c r="A2488" s="1">
        <v>44858</v>
      </c>
      <c r="B2488" t="s">
        <v>7</v>
      </c>
      <c r="C2488" s="1">
        <v>44858</v>
      </c>
      <c r="D2488" t="s">
        <v>343</v>
      </c>
      <c r="E2488" t="s">
        <v>23</v>
      </c>
      <c r="F2488" t="s">
        <v>23</v>
      </c>
      <c r="G2488" t="s">
        <v>20</v>
      </c>
      <c r="H2488" t="s">
        <v>1282</v>
      </c>
      <c r="I2488">
        <f>MONTH(Table6[[#This Row],[Loan Date]])</f>
        <v>10</v>
      </c>
      <c r="J2488" t="str">
        <f>_xlfn.XLOOKUP(Table6[[#This Row],[Numeric Month]],$N$5:$N$11,$O$5:$O$11)</f>
        <v>Oct</v>
      </c>
      <c r="K2488" t="str">
        <f>_xlfn.XLOOKUP(Table6[[#This Row],[Loan Date]],$Q$5:$Q$152,$R$5:$R$152)</f>
        <v>Monday</v>
      </c>
      <c r="L2488" t="str">
        <f>_xlfn.XLOOKUP(Table6[[#This Row],[Loan Date]],$Q$5:$Q$152,$S$5:$S$152)</f>
        <v>Week 5</v>
      </c>
    </row>
    <row r="2489" spans="1:12" x14ac:dyDescent="0.2">
      <c r="A2489" s="1">
        <v>44858</v>
      </c>
      <c r="B2489" t="s">
        <v>7</v>
      </c>
      <c r="C2489" s="1">
        <v>44858</v>
      </c>
      <c r="D2489" t="s">
        <v>441</v>
      </c>
      <c r="E2489" t="s">
        <v>21</v>
      </c>
      <c r="F2489" t="s">
        <v>21</v>
      </c>
      <c r="G2489" t="s">
        <v>20</v>
      </c>
      <c r="H2489" t="s">
        <v>1282</v>
      </c>
      <c r="I2489">
        <f>MONTH(Table6[[#This Row],[Loan Date]])</f>
        <v>10</v>
      </c>
      <c r="J2489" t="str">
        <f>_xlfn.XLOOKUP(Table6[[#This Row],[Numeric Month]],$N$5:$N$11,$O$5:$O$11)</f>
        <v>Oct</v>
      </c>
      <c r="K2489" t="str">
        <f>_xlfn.XLOOKUP(Table6[[#This Row],[Loan Date]],$Q$5:$Q$152,$R$5:$R$152)</f>
        <v>Monday</v>
      </c>
      <c r="L2489" t="str">
        <f>_xlfn.XLOOKUP(Table6[[#This Row],[Loan Date]],$Q$5:$Q$152,$S$5:$S$152)</f>
        <v>Week 5</v>
      </c>
    </row>
    <row r="2490" spans="1:12" x14ac:dyDescent="0.2">
      <c r="A2490" s="1">
        <v>44858</v>
      </c>
      <c r="B2490" t="s">
        <v>7</v>
      </c>
      <c r="C2490" s="1">
        <v>44858</v>
      </c>
      <c r="D2490" t="s">
        <v>163</v>
      </c>
      <c r="E2490" t="s">
        <v>162</v>
      </c>
      <c r="F2490" t="s">
        <v>162</v>
      </c>
      <c r="G2490" t="s">
        <v>11</v>
      </c>
      <c r="H2490" t="s">
        <v>1282</v>
      </c>
      <c r="I2490">
        <f>MONTH(Table6[[#This Row],[Loan Date]])</f>
        <v>10</v>
      </c>
      <c r="J2490" t="str">
        <f>_xlfn.XLOOKUP(Table6[[#This Row],[Numeric Month]],$N$5:$N$11,$O$5:$O$11)</f>
        <v>Oct</v>
      </c>
      <c r="K2490" t="str">
        <f>_xlfn.XLOOKUP(Table6[[#This Row],[Loan Date]],$Q$5:$Q$152,$R$5:$R$152)</f>
        <v>Monday</v>
      </c>
      <c r="L2490" t="str">
        <f>_xlfn.XLOOKUP(Table6[[#This Row],[Loan Date]],$Q$5:$Q$152,$S$5:$S$152)</f>
        <v>Week 5</v>
      </c>
    </row>
    <row r="2491" spans="1:12" x14ac:dyDescent="0.2">
      <c r="A2491" s="1">
        <v>44858</v>
      </c>
      <c r="B2491" t="s">
        <v>7</v>
      </c>
      <c r="C2491" s="1">
        <v>44858</v>
      </c>
      <c r="D2491" t="s">
        <v>436</v>
      </c>
      <c r="E2491" t="s">
        <v>168</v>
      </c>
      <c r="F2491" t="s">
        <v>168</v>
      </c>
      <c r="G2491" t="s">
        <v>20</v>
      </c>
      <c r="H2491" t="s">
        <v>1282</v>
      </c>
      <c r="I2491">
        <f>MONTH(Table6[[#This Row],[Loan Date]])</f>
        <v>10</v>
      </c>
      <c r="J2491" t="str">
        <f>_xlfn.XLOOKUP(Table6[[#This Row],[Numeric Month]],$N$5:$N$11,$O$5:$O$11)</f>
        <v>Oct</v>
      </c>
      <c r="K2491" t="str">
        <f>_xlfn.XLOOKUP(Table6[[#This Row],[Loan Date]],$Q$5:$Q$152,$R$5:$R$152)</f>
        <v>Monday</v>
      </c>
      <c r="L2491" t="str">
        <f>_xlfn.XLOOKUP(Table6[[#This Row],[Loan Date]],$Q$5:$Q$152,$S$5:$S$152)</f>
        <v>Week 5</v>
      </c>
    </row>
    <row r="2492" spans="1:12" x14ac:dyDescent="0.2">
      <c r="A2492" s="1">
        <v>44858</v>
      </c>
      <c r="B2492" t="s">
        <v>7</v>
      </c>
      <c r="C2492" s="1">
        <v>44858</v>
      </c>
      <c r="D2492" t="s">
        <v>923</v>
      </c>
      <c r="E2492" t="s">
        <v>37</v>
      </c>
      <c r="F2492" t="s">
        <v>37</v>
      </c>
      <c r="G2492" t="s">
        <v>20</v>
      </c>
      <c r="H2492" t="s">
        <v>1282</v>
      </c>
      <c r="I2492">
        <f>MONTH(Table6[[#This Row],[Loan Date]])</f>
        <v>10</v>
      </c>
      <c r="J2492" t="str">
        <f>_xlfn.XLOOKUP(Table6[[#This Row],[Numeric Month]],$N$5:$N$11,$O$5:$O$11)</f>
        <v>Oct</v>
      </c>
      <c r="K2492" t="str">
        <f>_xlfn.XLOOKUP(Table6[[#This Row],[Loan Date]],$Q$5:$Q$152,$R$5:$R$152)</f>
        <v>Monday</v>
      </c>
      <c r="L2492" t="str">
        <f>_xlfn.XLOOKUP(Table6[[#This Row],[Loan Date]],$Q$5:$Q$152,$S$5:$S$152)</f>
        <v>Week 5</v>
      </c>
    </row>
    <row r="2493" spans="1:12" x14ac:dyDescent="0.2">
      <c r="A2493" s="1">
        <v>44858</v>
      </c>
      <c r="B2493" t="s">
        <v>7</v>
      </c>
      <c r="C2493" s="1">
        <v>44858</v>
      </c>
      <c r="D2493" t="s">
        <v>124</v>
      </c>
      <c r="E2493" t="s">
        <v>12</v>
      </c>
      <c r="F2493" t="s">
        <v>12</v>
      </c>
      <c r="G2493" t="s">
        <v>11</v>
      </c>
      <c r="H2493" t="s">
        <v>1282</v>
      </c>
      <c r="I2493">
        <f>MONTH(Table6[[#This Row],[Loan Date]])</f>
        <v>10</v>
      </c>
      <c r="J2493" t="str">
        <f>_xlfn.XLOOKUP(Table6[[#This Row],[Numeric Month]],$N$5:$N$11,$O$5:$O$11)</f>
        <v>Oct</v>
      </c>
      <c r="K2493" t="str">
        <f>_xlfn.XLOOKUP(Table6[[#This Row],[Loan Date]],$Q$5:$Q$152,$R$5:$R$152)</f>
        <v>Monday</v>
      </c>
      <c r="L2493" t="str">
        <f>_xlfn.XLOOKUP(Table6[[#This Row],[Loan Date]],$Q$5:$Q$152,$S$5:$S$152)</f>
        <v>Week 5</v>
      </c>
    </row>
    <row r="2494" spans="1:12" x14ac:dyDescent="0.2">
      <c r="A2494" s="1">
        <v>44858</v>
      </c>
      <c r="B2494" t="s">
        <v>7</v>
      </c>
      <c r="C2494" s="1">
        <v>44858</v>
      </c>
      <c r="D2494" t="s">
        <v>1027</v>
      </c>
      <c r="E2494" t="s">
        <v>122</v>
      </c>
      <c r="F2494" t="s">
        <v>122</v>
      </c>
      <c r="G2494" t="s">
        <v>11</v>
      </c>
      <c r="H2494" t="s">
        <v>1282</v>
      </c>
      <c r="I2494">
        <f>MONTH(Table6[[#This Row],[Loan Date]])</f>
        <v>10</v>
      </c>
      <c r="J2494" t="str">
        <f>_xlfn.XLOOKUP(Table6[[#This Row],[Numeric Month]],$N$5:$N$11,$O$5:$O$11)</f>
        <v>Oct</v>
      </c>
      <c r="K2494" t="str">
        <f>_xlfn.XLOOKUP(Table6[[#This Row],[Loan Date]],$Q$5:$Q$152,$R$5:$R$152)</f>
        <v>Monday</v>
      </c>
      <c r="L2494" t="str">
        <f>_xlfn.XLOOKUP(Table6[[#This Row],[Loan Date]],$Q$5:$Q$152,$S$5:$S$152)</f>
        <v>Week 5</v>
      </c>
    </row>
    <row r="2495" spans="1:12" x14ac:dyDescent="0.2">
      <c r="A2495" s="1">
        <v>44858</v>
      </c>
      <c r="B2495" t="s">
        <v>7</v>
      </c>
      <c r="C2495" s="1">
        <v>44872</v>
      </c>
      <c r="D2495" t="s">
        <v>1293</v>
      </c>
      <c r="E2495" t="s">
        <v>9</v>
      </c>
      <c r="F2495" t="s">
        <v>8</v>
      </c>
      <c r="G2495" t="s">
        <v>1</v>
      </c>
      <c r="H2495" t="s">
        <v>1282</v>
      </c>
      <c r="I2495">
        <f>MONTH(Table6[[#This Row],[Loan Date]])</f>
        <v>10</v>
      </c>
      <c r="J2495" t="str">
        <f>_xlfn.XLOOKUP(Table6[[#This Row],[Numeric Month]],$N$5:$N$11,$O$5:$O$11)</f>
        <v>Oct</v>
      </c>
      <c r="K2495" t="str">
        <f>_xlfn.XLOOKUP(Table6[[#This Row],[Loan Date]],$Q$5:$Q$152,$R$5:$R$152)</f>
        <v>Monday</v>
      </c>
      <c r="L2495" t="str">
        <f>_xlfn.XLOOKUP(Table6[[#This Row],[Loan Date]],$Q$5:$Q$152,$S$5:$S$152)</f>
        <v>Week 5</v>
      </c>
    </row>
    <row r="2496" spans="1:12" x14ac:dyDescent="0.2">
      <c r="A2496" s="1">
        <v>44858</v>
      </c>
      <c r="B2496" t="s">
        <v>7</v>
      </c>
      <c r="C2496" s="1">
        <v>44858</v>
      </c>
      <c r="D2496" t="s">
        <v>29</v>
      </c>
      <c r="E2496" t="s">
        <v>23</v>
      </c>
      <c r="F2496" t="s">
        <v>23</v>
      </c>
      <c r="G2496" t="s">
        <v>20</v>
      </c>
      <c r="H2496" t="s">
        <v>1282</v>
      </c>
      <c r="I2496">
        <f>MONTH(Table6[[#This Row],[Loan Date]])</f>
        <v>10</v>
      </c>
      <c r="J2496" t="str">
        <f>_xlfn.XLOOKUP(Table6[[#This Row],[Numeric Month]],$N$5:$N$11,$O$5:$O$11)</f>
        <v>Oct</v>
      </c>
      <c r="K2496" t="str">
        <f>_xlfn.XLOOKUP(Table6[[#This Row],[Loan Date]],$Q$5:$Q$152,$R$5:$R$152)</f>
        <v>Monday</v>
      </c>
      <c r="L2496" t="str">
        <f>_xlfn.XLOOKUP(Table6[[#This Row],[Loan Date]],$Q$5:$Q$152,$S$5:$S$152)</f>
        <v>Week 5</v>
      </c>
    </row>
    <row r="2497" spans="1:12" x14ac:dyDescent="0.2">
      <c r="A2497" s="1">
        <v>44858</v>
      </c>
      <c r="B2497" t="s">
        <v>7</v>
      </c>
      <c r="C2497" s="1">
        <v>44858</v>
      </c>
      <c r="D2497" t="s">
        <v>251</v>
      </c>
      <c r="E2497" t="s">
        <v>21</v>
      </c>
      <c r="F2497" t="s">
        <v>21</v>
      </c>
      <c r="G2497" t="s">
        <v>20</v>
      </c>
      <c r="H2497" t="s">
        <v>1282</v>
      </c>
      <c r="I2497">
        <f>MONTH(Table6[[#This Row],[Loan Date]])</f>
        <v>10</v>
      </c>
      <c r="J2497" t="str">
        <f>_xlfn.XLOOKUP(Table6[[#This Row],[Numeric Month]],$N$5:$N$11,$O$5:$O$11)</f>
        <v>Oct</v>
      </c>
      <c r="K2497" t="str">
        <f>_xlfn.XLOOKUP(Table6[[#This Row],[Loan Date]],$Q$5:$Q$152,$R$5:$R$152)</f>
        <v>Monday</v>
      </c>
      <c r="L2497" t="str">
        <f>_xlfn.XLOOKUP(Table6[[#This Row],[Loan Date]],$Q$5:$Q$152,$S$5:$S$152)</f>
        <v>Week 5</v>
      </c>
    </row>
    <row r="2498" spans="1:12" x14ac:dyDescent="0.2">
      <c r="A2498" s="1">
        <v>44858</v>
      </c>
      <c r="B2498" t="s">
        <v>7</v>
      </c>
      <c r="C2498" s="1">
        <v>44869</v>
      </c>
      <c r="D2498" t="s">
        <v>1248</v>
      </c>
      <c r="E2498" t="s">
        <v>9</v>
      </c>
      <c r="F2498" t="s">
        <v>8</v>
      </c>
      <c r="G2498" t="s">
        <v>1</v>
      </c>
      <c r="H2498" t="s">
        <v>1282</v>
      </c>
      <c r="I2498">
        <f>MONTH(Table6[[#This Row],[Loan Date]])</f>
        <v>10</v>
      </c>
      <c r="J2498" t="str">
        <f>_xlfn.XLOOKUP(Table6[[#This Row],[Numeric Month]],$N$5:$N$11,$O$5:$O$11)</f>
        <v>Oct</v>
      </c>
      <c r="K2498" t="str">
        <f>_xlfn.XLOOKUP(Table6[[#This Row],[Loan Date]],$Q$5:$Q$152,$R$5:$R$152)</f>
        <v>Monday</v>
      </c>
      <c r="L2498" t="str">
        <f>_xlfn.XLOOKUP(Table6[[#This Row],[Loan Date]],$Q$5:$Q$152,$S$5:$S$152)</f>
        <v>Week 5</v>
      </c>
    </row>
    <row r="2499" spans="1:12" x14ac:dyDescent="0.2">
      <c r="A2499" s="1">
        <v>44858</v>
      </c>
      <c r="B2499" t="s">
        <v>7</v>
      </c>
      <c r="C2499" s="1">
        <v>44858</v>
      </c>
      <c r="D2499" t="s">
        <v>1347</v>
      </c>
      <c r="E2499" t="s">
        <v>12</v>
      </c>
      <c r="F2499" t="s">
        <v>12</v>
      </c>
      <c r="G2499" t="s">
        <v>11</v>
      </c>
      <c r="H2499" t="s">
        <v>1282</v>
      </c>
      <c r="I2499">
        <f>MONTH(Table6[[#This Row],[Loan Date]])</f>
        <v>10</v>
      </c>
      <c r="J2499" t="str">
        <f>_xlfn.XLOOKUP(Table6[[#This Row],[Numeric Month]],$N$5:$N$11,$O$5:$O$11)</f>
        <v>Oct</v>
      </c>
      <c r="K2499" t="str">
        <f>_xlfn.XLOOKUP(Table6[[#This Row],[Loan Date]],$Q$5:$Q$152,$R$5:$R$152)</f>
        <v>Monday</v>
      </c>
      <c r="L2499" t="str">
        <f>_xlfn.XLOOKUP(Table6[[#This Row],[Loan Date]],$Q$5:$Q$152,$S$5:$S$152)</f>
        <v>Week 5</v>
      </c>
    </row>
    <row r="2500" spans="1:12" x14ac:dyDescent="0.2">
      <c r="A2500" s="1">
        <v>44858</v>
      </c>
      <c r="B2500" t="s">
        <v>7</v>
      </c>
      <c r="C2500" s="1">
        <v>44858</v>
      </c>
      <c r="D2500" t="s">
        <v>583</v>
      </c>
      <c r="E2500" t="s">
        <v>122</v>
      </c>
      <c r="F2500" t="s">
        <v>122</v>
      </c>
      <c r="G2500" t="s">
        <v>11</v>
      </c>
      <c r="H2500" t="s">
        <v>1282</v>
      </c>
      <c r="I2500">
        <f>MONTH(Table6[[#This Row],[Loan Date]])</f>
        <v>10</v>
      </c>
      <c r="J2500" t="str">
        <f>_xlfn.XLOOKUP(Table6[[#This Row],[Numeric Month]],$N$5:$N$11,$O$5:$O$11)</f>
        <v>Oct</v>
      </c>
      <c r="K2500" t="str">
        <f>_xlfn.XLOOKUP(Table6[[#This Row],[Loan Date]],$Q$5:$Q$152,$R$5:$R$152)</f>
        <v>Monday</v>
      </c>
      <c r="L2500" t="str">
        <f>_xlfn.XLOOKUP(Table6[[#This Row],[Loan Date]],$Q$5:$Q$152,$S$5:$S$152)</f>
        <v>Week 5</v>
      </c>
    </row>
    <row r="2501" spans="1:12" x14ac:dyDescent="0.2">
      <c r="A2501" s="1">
        <v>44858</v>
      </c>
      <c r="B2501" t="s">
        <v>7</v>
      </c>
      <c r="C2501" s="1">
        <v>44858</v>
      </c>
      <c r="D2501" t="s">
        <v>913</v>
      </c>
      <c r="E2501" t="s">
        <v>37</v>
      </c>
      <c r="F2501" t="s">
        <v>37</v>
      </c>
      <c r="G2501" t="s">
        <v>20</v>
      </c>
      <c r="H2501" t="s">
        <v>1282</v>
      </c>
      <c r="I2501">
        <f>MONTH(Table6[[#This Row],[Loan Date]])</f>
        <v>10</v>
      </c>
      <c r="J2501" t="str">
        <f>_xlfn.XLOOKUP(Table6[[#This Row],[Numeric Month]],$N$5:$N$11,$O$5:$O$11)</f>
        <v>Oct</v>
      </c>
      <c r="K2501" t="str">
        <f>_xlfn.XLOOKUP(Table6[[#This Row],[Loan Date]],$Q$5:$Q$152,$R$5:$R$152)</f>
        <v>Monday</v>
      </c>
      <c r="L2501" t="str">
        <f>_xlfn.XLOOKUP(Table6[[#This Row],[Loan Date]],$Q$5:$Q$152,$S$5:$S$152)</f>
        <v>Week 5</v>
      </c>
    </row>
    <row r="2502" spans="1:12" x14ac:dyDescent="0.2">
      <c r="A2502" s="1">
        <v>44858</v>
      </c>
      <c r="B2502" t="s">
        <v>7</v>
      </c>
      <c r="C2502" s="1">
        <v>44865</v>
      </c>
      <c r="D2502" t="s">
        <v>253</v>
      </c>
      <c r="E2502" t="s">
        <v>52</v>
      </c>
      <c r="F2502" t="s">
        <v>51</v>
      </c>
      <c r="G2502" t="s">
        <v>1</v>
      </c>
      <c r="H2502" t="s">
        <v>1282</v>
      </c>
      <c r="I2502">
        <f>MONTH(Table6[[#This Row],[Loan Date]])</f>
        <v>10</v>
      </c>
      <c r="J2502" t="str">
        <f>_xlfn.XLOOKUP(Table6[[#This Row],[Numeric Month]],$N$5:$N$11,$O$5:$O$11)</f>
        <v>Oct</v>
      </c>
      <c r="K2502" t="str">
        <f>_xlfn.XLOOKUP(Table6[[#This Row],[Loan Date]],$Q$5:$Q$152,$R$5:$R$152)</f>
        <v>Monday</v>
      </c>
      <c r="L2502" t="str">
        <f>_xlfn.XLOOKUP(Table6[[#This Row],[Loan Date]],$Q$5:$Q$152,$S$5:$S$152)</f>
        <v>Week 5</v>
      </c>
    </row>
    <row r="2503" spans="1:12" x14ac:dyDescent="0.2">
      <c r="A2503" s="1">
        <v>44858</v>
      </c>
      <c r="B2503" t="s">
        <v>7</v>
      </c>
      <c r="C2503" s="1">
        <v>44858</v>
      </c>
      <c r="D2503" t="s">
        <v>1390</v>
      </c>
      <c r="E2503" t="s">
        <v>23</v>
      </c>
      <c r="F2503" t="s">
        <v>23</v>
      </c>
      <c r="G2503" t="s">
        <v>20</v>
      </c>
      <c r="H2503" t="s">
        <v>1282</v>
      </c>
      <c r="I2503">
        <f>MONTH(Table6[[#This Row],[Loan Date]])</f>
        <v>10</v>
      </c>
      <c r="J2503" t="str">
        <f>_xlfn.XLOOKUP(Table6[[#This Row],[Numeric Month]],$N$5:$N$11,$O$5:$O$11)</f>
        <v>Oct</v>
      </c>
      <c r="K2503" t="str">
        <f>_xlfn.XLOOKUP(Table6[[#This Row],[Loan Date]],$Q$5:$Q$152,$R$5:$R$152)</f>
        <v>Monday</v>
      </c>
      <c r="L2503" t="str">
        <f>_xlfn.XLOOKUP(Table6[[#This Row],[Loan Date]],$Q$5:$Q$152,$S$5:$S$152)</f>
        <v>Week 5</v>
      </c>
    </row>
    <row r="2504" spans="1:12" x14ac:dyDescent="0.2">
      <c r="A2504" s="1">
        <v>44858</v>
      </c>
      <c r="B2504" t="s">
        <v>7</v>
      </c>
      <c r="C2504" s="1">
        <v>44865</v>
      </c>
      <c r="D2504" t="s">
        <v>1462</v>
      </c>
      <c r="E2504" t="s">
        <v>52</v>
      </c>
      <c r="F2504" t="s">
        <v>51</v>
      </c>
      <c r="G2504" t="s">
        <v>1</v>
      </c>
      <c r="H2504" t="s">
        <v>1282</v>
      </c>
      <c r="I2504">
        <f>MONTH(Table6[[#This Row],[Loan Date]])</f>
        <v>10</v>
      </c>
      <c r="J2504" t="str">
        <f>_xlfn.XLOOKUP(Table6[[#This Row],[Numeric Month]],$N$5:$N$11,$O$5:$O$11)</f>
        <v>Oct</v>
      </c>
      <c r="K2504" t="str">
        <f>_xlfn.XLOOKUP(Table6[[#This Row],[Loan Date]],$Q$5:$Q$152,$R$5:$R$152)</f>
        <v>Monday</v>
      </c>
      <c r="L2504" t="str">
        <f>_xlfn.XLOOKUP(Table6[[#This Row],[Loan Date]],$Q$5:$Q$152,$S$5:$S$152)</f>
        <v>Week 5</v>
      </c>
    </row>
    <row r="2505" spans="1:12" x14ac:dyDescent="0.2">
      <c r="A2505" s="1">
        <v>44858</v>
      </c>
      <c r="B2505" t="s">
        <v>5</v>
      </c>
      <c r="C2505" s="1">
        <v>44858</v>
      </c>
      <c r="D2505" t="s">
        <v>916</v>
      </c>
      <c r="E2505" t="s">
        <v>37</v>
      </c>
      <c r="F2505" t="s">
        <v>37</v>
      </c>
      <c r="G2505" t="s">
        <v>20</v>
      </c>
      <c r="H2505" t="s">
        <v>1282</v>
      </c>
      <c r="I2505">
        <f>MONTH(Table6[[#This Row],[Loan Date]])</f>
        <v>10</v>
      </c>
      <c r="J2505" t="str">
        <f>_xlfn.XLOOKUP(Table6[[#This Row],[Numeric Month]],$N$5:$N$11,$O$5:$O$11)</f>
        <v>Oct</v>
      </c>
      <c r="K2505" t="str">
        <f>_xlfn.XLOOKUP(Table6[[#This Row],[Loan Date]],$Q$5:$Q$152,$R$5:$R$152)</f>
        <v>Monday</v>
      </c>
      <c r="L2505" t="str">
        <f>_xlfn.XLOOKUP(Table6[[#This Row],[Loan Date]],$Q$5:$Q$152,$S$5:$S$152)</f>
        <v>Week 5</v>
      </c>
    </row>
    <row r="2506" spans="1:12" x14ac:dyDescent="0.2">
      <c r="A2506" s="1">
        <v>44858</v>
      </c>
      <c r="B2506" t="s">
        <v>7</v>
      </c>
      <c r="C2506" s="1">
        <v>44872</v>
      </c>
      <c r="D2506" t="s">
        <v>1461</v>
      </c>
      <c r="E2506" t="s">
        <v>204</v>
      </c>
      <c r="F2506" t="s">
        <v>2</v>
      </c>
      <c r="G2506" t="s">
        <v>1</v>
      </c>
      <c r="H2506" t="s">
        <v>1282</v>
      </c>
      <c r="I2506">
        <f>MONTH(Table6[[#This Row],[Loan Date]])</f>
        <v>10</v>
      </c>
      <c r="J2506" t="str">
        <f>_xlfn.XLOOKUP(Table6[[#This Row],[Numeric Month]],$N$5:$N$11,$O$5:$O$11)</f>
        <v>Oct</v>
      </c>
      <c r="K2506" t="str">
        <f>_xlfn.XLOOKUP(Table6[[#This Row],[Loan Date]],$Q$5:$Q$152,$R$5:$R$152)</f>
        <v>Monday</v>
      </c>
      <c r="L2506" t="str">
        <f>_xlfn.XLOOKUP(Table6[[#This Row],[Loan Date]],$Q$5:$Q$152,$S$5:$S$152)</f>
        <v>Week 5</v>
      </c>
    </row>
    <row r="2507" spans="1:12" x14ac:dyDescent="0.2">
      <c r="A2507" s="1">
        <v>44858</v>
      </c>
      <c r="B2507" t="s">
        <v>5</v>
      </c>
      <c r="C2507" s="1">
        <v>44858</v>
      </c>
      <c r="D2507" t="s">
        <v>191</v>
      </c>
      <c r="E2507" t="s">
        <v>44</v>
      </c>
      <c r="F2507" t="s">
        <v>44</v>
      </c>
      <c r="G2507" t="s">
        <v>39</v>
      </c>
      <c r="H2507" t="s">
        <v>1282</v>
      </c>
      <c r="I2507">
        <f>MONTH(Table6[[#This Row],[Loan Date]])</f>
        <v>10</v>
      </c>
      <c r="J2507" t="str">
        <f>_xlfn.XLOOKUP(Table6[[#This Row],[Numeric Month]],$N$5:$N$11,$O$5:$O$11)</f>
        <v>Oct</v>
      </c>
      <c r="K2507" t="str">
        <f>_xlfn.XLOOKUP(Table6[[#This Row],[Loan Date]],$Q$5:$Q$152,$R$5:$R$152)</f>
        <v>Monday</v>
      </c>
      <c r="L2507" t="str">
        <f>_xlfn.XLOOKUP(Table6[[#This Row],[Loan Date]],$Q$5:$Q$152,$S$5:$S$152)</f>
        <v>Week 5</v>
      </c>
    </row>
    <row r="2508" spans="1:12" x14ac:dyDescent="0.2">
      <c r="A2508" s="1">
        <v>44858</v>
      </c>
      <c r="B2508" t="s">
        <v>7</v>
      </c>
      <c r="C2508" s="1">
        <v>44865</v>
      </c>
      <c r="D2508" t="s">
        <v>1352</v>
      </c>
      <c r="E2508" t="s">
        <v>204</v>
      </c>
      <c r="F2508" t="s">
        <v>2</v>
      </c>
      <c r="G2508" t="s">
        <v>1</v>
      </c>
      <c r="H2508" t="s">
        <v>1282</v>
      </c>
      <c r="I2508">
        <f>MONTH(Table6[[#This Row],[Loan Date]])</f>
        <v>10</v>
      </c>
      <c r="J2508" t="str">
        <f>_xlfn.XLOOKUP(Table6[[#This Row],[Numeric Month]],$N$5:$N$11,$O$5:$O$11)</f>
        <v>Oct</v>
      </c>
      <c r="K2508" t="str">
        <f>_xlfn.XLOOKUP(Table6[[#This Row],[Loan Date]],$Q$5:$Q$152,$R$5:$R$152)</f>
        <v>Monday</v>
      </c>
      <c r="L2508" t="str">
        <f>_xlfn.XLOOKUP(Table6[[#This Row],[Loan Date]],$Q$5:$Q$152,$S$5:$S$152)</f>
        <v>Week 5</v>
      </c>
    </row>
    <row r="2509" spans="1:12" x14ac:dyDescent="0.2">
      <c r="A2509" s="1">
        <v>44858</v>
      </c>
      <c r="B2509" t="s">
        <v>7</v>
      </c>
      <c r="C2509" s="1">
        <v>44858</v>
      </c>
      <c r="D2509" t="s">
        <v>915</v>
      </c>
      <c r="E2509" t="s">
        <v>37</v>
      </c>
      <c r="F2509" t="s">
        <v>37</v>
      </c>
      <c r="G2509" t="s">
        <v>20</v>
      </c>
      <c r="H2509" t="s">
        <v>1282</v>
      </c>
      <c r="I2509">
        <f>MONTH(Table6[[#This Row],[Loan Date]])</f>
        <v>10</v>
      </c>
      <c r="J2509" t="str">
        <f>_xlfn.XLOOKUP(Table6[[#This Row],[Numeric Month]],$N$5:$N$11,$O$5:$O$11)</f>
        <v>Oct</v>
      </c>
      <c r="K2509" t="str">
        <f>_xlfn.XLOOKUP(Table6[[#This Row],[Loan Date]],$Q$5:$Q$152,$R$5:$R$152)</f>
        <v>Monday</v>
      </c>
      <c r="L2509" t="str">
        <f>_xlfn.XLOOKUP(Table6[[#This Row],[Loan Date]],$Q$5:$Q$152,$S$5:$S$152)</f>
        <v>Week 5</v>
      </c>
    </row>
    <row r="2510" spans="1:12" x14ac:dyDescent="0.2">
      <c r="A2510" s="1">
        <v>44858</v>
      </c>
      <c r="B2510" t="s">
        <v>7</v>
      </c>
      <c r="C2510" s="1">
        <v>44865</v>
      </c>
      <c r="D2510" t="s">
        <v>1053</v>
      </c>
      <c r="E2510" t="s">
        <v>52</v>
      </c>
      <c r="F2510" t="s">
        <v>51</v>
      </c>
      <c r="G2510" t="s">
        <v>1</v>
      </c>
      <c r="H2510" t="s">
        <v>1282</v>
      </c>
      <c r="I2510">
        <f>MONTH(Table6[[#This Row],[Loan Date]])</f>
        <v>10</v>
      </c>
      <c r="J2510" t="str">
        <f>_xlfn.XLOOKUP(Table6[[#This Row],[Numeric Month]],$N$5:$N$11,$O$5:$O$11)</f>
        <v>Oct</v>
      </c>
      <c r="K2510" t="str">
        <f>_xlfn.XLOOKUP(Table6[[#This Row],[Loan Date]],$Q$5:$Q$152,$R$5:$R$152)</f>
        <v>Monday</v>
      </c>
      <c r="L2510" t="str">
        <f>_xlfn.XLOOKUP(Table6[[#This Row],[Loan Date]],$Q$5:$Q$152,$S$5:$S$152)</f>
        <v>Week 5</v>
      </c>
    </row>
    <row r="2511" spans="1:12" x14ac:dyDescent="0.2">
      <c r="A2511" s="1">
        <v>44858</v>
      </c>
      <c r="B2511" t="s">
        <v>7</v>
      </c>
      <c r="C2511" s="1">
        <v>44872</v>
      </c>
      <c r="D2511" t="s">
        <v>621</v>
      </c>
      <c r="E2511" t="s">
        <v>9</v>
      </c>
      <c r="F2511" t="s">
        <v>8</v>
      </c>
      <c r="G2511" t="s">
        <v>1</v>
      </c>
      <c r="H2511" t="s">
        <v>1282</v>
      </c>
      <c r="I2511">
        <f>MONTH(Table6[[#This Row],[Loan Date]])</f>
        <v>10</v>
      </c>
      <c r="J2511" t="str">
        <f>_xlfn.XLOOKUP(Table6[[#This Row],[Numeric Month]],$N$5:$N$11,$O$5:$O$11)</f>
        <v>Oct</v>
      </c>
      <c r="K2511" t="str">
        <f>_xlfn.XLOOKUP(Table6[[#This Row],[Loan Date]],$Q$5:$Q$152,$R$5:$R$152)</f>
        <v>Monday</v>
      </c>
      <c r="L2511" t="str">
        <f>_xlfn.XLOOKUP(Table6[[#This Row],[Loan Date]],$Q$5:$Q$152,$S$5:$S$152)</f>
        <v>Week 5</v>
      </c>
    </row>
    <row r="2512" spans="1:12" x14ac:dyDescent="0.2">
      <c r="A2512" s="1">
        <v>44858</v>
      </c>
      <c r="B2512" t="s">
        <v>5</v>
      </c>
      <c r="C2512" s="1">
        <v>44872</v>
      </c>
      <c r="D2512" t="s">
        <v>524</v>
      </c>
      <c r="E2512" t="s">
        <v>9</v>
      </c>
      <c r="F2512" t="s">
        <v>8</v>
      </c>
      <c r="G2512" t="s">
        <v>1</v>
      </c>
      <c r="H2512" t="s">
        <v>1282</v>
      </c>
      <c r="I2512">
        <f>MONTH(Table6[[#This Row],[Loan Date]])</f>
        <v>10</v>
      </c>
      <c r="J2512" t="str">
        <f>_xlfn.XLOOKUP(Table6[[#This Row],[Numeric Month]],$N$5:$N$11,$O$5:$O$11)</f>
        <v>Oct</v>
      </c>
      <c r="K2512" t="str">
        <f>_xlfn.XLOOKUP(Table6[[#This Row],[Loan Date]],$Q$5:$Q$152,$R$5:$R$152)</f>
        <v>Monday</v>
      </c>
      <c r="L2512" t="str">
        <f>_xlfn.XLOOKUP(Table6[[#This Row],[Loan Date]],$Q$5:$Q$152,$S$5:$S$152)</f>
        <v>Week 5</v>
      </c>
    </row>
    <row r="2513" spans="1:12" x14ac:dyDescent="0.2">
      <c r="A2513" s="1">
        <v>44858</v>
      </c>
      <c r="B2513" t="s">
        <v>7</v>
      </c>
      <c r="C2513" s="1">
        <v>44858</v>
      </c>
      <c r="D2513" t="s">
        <v>1460</v>
      </c>
      <c r="E2513" t="s">
        <v>37</v>
      </c>
      <c r="F2513" t="s">
        <v>37</v>
      </c>
      <c r="G2513" t="s">
        <v>20</v>
      </c>
      <c r="H2513" t="s">
        <v>1282</v>
      </c>
      <c r="I2513">
        <f>MONTH(Table6[[#This Row],[Loan Date]])</f>
        <v>10</v>
      </c>
      <c r="J2513" t="str">
        <f>_xlfn.XLOOKUP(Table6[[#This Row],[Numeric Month]],$N$5:$N$11,$O$5:$O$11)</f>
        <v>Oct</v>
      </c>
      <c r="K2513" t="str">
        <f>_xlfn.XLOOKUP(Table6[[#This Row],[Loan Date]],$Q$5:$Q$152,$R$5:$R$152)</f>
        <v>Monday</v>
      </c>
      <c r="L2513" t="str">
        <f>_xlfn.XLOOKUP(Table6[[#This Row],[Loan Date]],$Q$5:$Q$152,$S$5:$S$152)</f>
        <v>Week 5</v>
      </c>
    </row>
    <row r="2514" spans="1:12" x14ac:dyDescent="0.2">
      <c r="A2514" s="1">
        <v>44858</v>
      </c>
      <c r="B2514" t="s">
        <v>7</v>
      </c>
      <c r="C2514" s="1">
        <v>44865</v>
      </c>
      <c r="D2514" t="s">
        <v>847</v>
      </c>
      <c r="E2514" t="s">
        <v>52</v>
      </c>
      <c r="F2514" t="s">
        <v>51</v>
      </c>
      <c r="G2514" t="s">
        <v>1</v>
      </c>
      <c r="H2514" t="s">
        <v>1282</v>
      </c>
      <c r="I2514">
        <f>MONTH(Table6[[#This Row],[Loan Date]])</f>
        <v>10</v>
      </c>
      <c r="J2514" t="str">
        <f>_xlfn.XLOOKUP(Table6[[#This Row],[Numeric Month]],$N$5:$N$11,$O$5:$O$11)</f>
        <v>Oct</v>
      </c>
      <c r="K2514" t="str">
        <f>_xlfn.XLOOKUP(Table6[[#This Row],[Loan Date]],$Q$5:$Q$152,$R$5:$R$152)</f>
        <v>Monday</v>
      </c>
      <c r="L2514" t="str">
        <f>_xlfn.XLOOKUP(Table6[[#This Row],[Loan Date]],$Q$5:$Q$152,$S$5:$S$152)</f>
        <v>Week 5</v>
      </c>
    </row>
    <row r="2515" spans="1:12" x14ac:dyDescent="0.2">
      <c r="A2515" s="1">
        <v>44858</v>
      </c>
      <c r="B2515" t="s">
        <v>5</v>
      </c>
      <c r="C2515" s="1">
        <v>44858</v>
      </c>
      <c r="D2515" t="s">
        <v>177</v>
      </c>
      <c r="E2515" t="s">
        <v>176</v>
      </c>
      <c r="F2515" t="s">
        <v>23</v>
      </c>
      <c r="G2515" t="s">
        <v>20</v>
      </c>
      <c r="H2515" t="s">
        <v>1282</v>
      </c>
      <c r="I2515">
        <f>MONTH(Table6[[#This Row],[Loan Date]])</f>
        <v>10</v>
      </c>
      <c r="J2515" t="str">
        <f>_xlfn.XLOOKUP(Table6[[#This Row],[Numeric Month]],$N$5:$N$11,$O$5:$O$11)</f>
        <v>Oct</v>
      </c>
      <c r="K2515" t="str">
        <f>_xlfn.XLOOKUP(Table6[[#This Row],[Loan Date]],$Q$5:$Q$152,$R$5:$R$152)</f>
        <v>Monday</v>
      </c>
      <c r="L2515" t="str">
        <f>_xlfn.XLOOKUP(Table6[[#This Row],[Loan Date]],$Q$5:$Q$152,$S$5:$S$152)</f>
        <v>Week 5</v>
      </c>
    </row>
    <row r="2516" spans="1:12" x14ac:dyDescent="0.2">
      <c r="A2516" s="1">
        <v>44858</v>
      </c>
      <c r="B2516" t="s">
        <v>5</v>
      </c>
      <c r="C2516" s="1">
        <v>44858</v>
      </c>
      <c r="D2516" t="s">
        <v>310</v>
      </c>
      <c r="E2516" t="s">
        <v>21</v>
      </c>
      <c r="F2516" t="s">
        <v>21</v>
      </c>
      <c r="G2516" t="s">
        <v>20</v>
      </c>
      <c r="H2516" t="s">
        <v>1282</v>
      </c>
      <c r="I2516">
        <f>MONTH(Table6[[#This Row],[Loan Date]])</f>
        <v>10</v>
      </c>
      <c r="J2516" t="str">
        <f>_xlfn.XLOOKUP(Table6[[#This Row],[Numeric Month]],$N$5:$N$11,$O$5:$O$11)</f>
        <v>Oct</v>
      </c>
      <c r="K2516" t="str">
        <f>_xlfn.XLOOKUP(Table6[[#This Row],[Loan Date]],$Q$5:$Q$152,$R$5:$R$152)</f>
        <v>Monday</v>
      </c>
      <c r="L2516" t="str">
        <f>_xlfn.XLOOKUP(Table6[[#This Row],[Loan Date]],$Q$5:$Q$152,$S$5:$S$152)</f>
        <v>Week 5</v>
      </c>
    </row>
    <row r="2517" spans="1:12" x14ac:dyDescent="0.2">
      <c r="A2517" s="1">
        <v>44858</v>
      </c>
      <c r="B2517" t="s">
        <v>7</v>
      </c>
      <c r="C2517" s="1">
        <v>44865</v>
      </c>
      <c r="D2517" t="s">
        <v>545</v>
      </c>
      <c r="E2517" t="s">
        <v>52</v>
      </c>
      <c r="F2517" t="s">
        <v>51</v>
      </c>
      <c r="G2517" t="s">
        <v>1</v>
      </c>
      <c r="H2517" t="s">
        <v>1282</v>
      </c>
      <c r="I2517">
        <f>MONTH(Table6[[#This Row],[Loan Date]])</f>
        <v>10</v>
      </c>
      <c r="J2517" t="str">
        <f>_xlfn.XLOOKUP(Table6[[#This Row],[Numeric Month]],$N$5:$N$11,$O$5:$O$11)</f>
        <v>Oct</v>
      </c>
      <c r="K2517" t="str">
        <f>_xlfn.XLOOKUP(Table6[[#This Row],[Loan Date]],$Q$5:$Q$152,$R$5:$R$152)</f>
        <v>Monday</v>
      </c>
      <c r="L2517" t="str">
        <f>_xlfn.XLOOKUP(Table6[[#This Row],[Loan Date]],$Q$5:$Q$152,$S$5:$S$152)</f>
        <v>Week 5</v>
      </c>
    </row>
    <row r="2518" spans="1:12" x14ac:dyDescent="0.2">
      <c r="A2518" s="1">
        <v>44858</v>
      </c>
      <c r="B2518" t="s">
        <v>7</v>
      </c>
      <c r="C2518" s="1">
        <v>44858</v>
      </c>
      <c r="D2518" t="s">
        <v>982</v>
      </c>
      <c r="E2518" t="s">
        <v>168</v>
      </c>
      <c r="F2518" t="s">
        <v>168</v>
      </c>
      <c r="G2518" t="s">
        <v>20</v>
      </c>
      <c r="H2518" t="s">
        <v>1282</v>
      </c>
      <c r="I2518">
        <f>MONTH(Table6[[#This Row],[Loan Date]])</f>
        <v>10</v>
      </c>
      <c r="J2518" t="str">
        <f>_xlfn.XLOOKUP(Table6[[#This Row],[Numeric Month]],$N$5:$N$11,$O$5:$O$11)</f>
        <v>Oct</v>
      </c>
      <c r="K2518" t="str">
        <f>_xlfn.XLOOKUP(Table6[[#This Row],[Loan Date]],$Q$5:$Q$152,$R$5:$R$152)</f>
        <v>Monday</v>
      </c>
      <c r="L2518" t="str">
        <f>_xlfn.XLOOKUP(Table6[[#This Row],[Loan Date]],$Q$5:$Q$152,$S$5:$S$152)</f>
        <v>Week 5</v>
      </c>
    </row>
    <row r="2519" spans="1:12" x14ac:dyDescent="0.2">
      <c r="A2519" s="1">
        <v>44858</v>
      </c>
      <c r="B2519" t="s">
        <v>7</v>
      </c>
      <c r="C2519" s="1">
        <v>44859</v>
      </c>
      <c r="D2519" t="s">
        <v>1378</v>
      </c>
      <c r="E2519" t="s">
        <v>23</v>
      </c>
      <c r="F2519" t="s">
        <v>23</v>
      </c>
      <c r="G2519" t="s">
        <v>20</v>
      </c>
      <c r="H2519" t="s">
        <v>1282</v>
      </c>
      <c r="I2519">
        <f>MONTH(Table6[[#This Row],[Loan Date]])</f>
        <v>10</v>
      </c>
      <c r="J2519" t="str">
        <f>_xlfn.XLOOKUP(Table6[[#This Row],[Numeric Month]],$N$5:$N$11,$O$5:$O$11)</f>
        <v>Oct</v>
      </c>
      <c r="K2519" t="str">
        <f>_xlfn.XLOOKUP(Table6[[#This Row],[Loan Date]],$Q$5:$Q$152,$R$5:$R$152)</f>
        <v>Monday</v>
      </c>
      <c r="L2519" t="str">
        <f>_xlfn.XLOOKUP(Table6[[#This Row],[Loan Date]],$Q$5:$Q$152,$S$5:$S$152)</f>
        <v>Week 5</v>
      </c>
    </row>
    <row r="2520" spans="1:12" x14ac:dyDescent="0.2">
      <c r="A2520" s="1">
        <v>44858</v>
      </c>
      <c r="B2520" t="s">
        <v>7</v>
      </c>
      <c r="C2520" s="1">
        <v>44865</v>
      </c>
      <c r="D2520" t="s">
        <v>1368</v>
      </c>
      <c r="E2520" t="s">
        <v>9</v>
      </c>
      <c r="F2520" t="s">
        <v>8</v>
      </c>
      <c r="G2520" t="s">
        <v>1</v>
      </c>
      <c r="H2520" t="s">
        <v>1282</v>
      </c>
      <c r="I2520">
        <f>MONTH(Table6[[#This Row],[Loan Date]])</f>
        <v>10</v>
      </c>
      <c r="J2520" t="str">
        <f>_xlfn.XLOOKUP(Table6[[#This Row],[Numeric Month]],$N$5:$N$11,$O$5:$O$11)</f>
        <v>Oct</v>
      </c>
      <c r="K2520" t="str">
        <f>_xlfn.XLOOKUP(Table6[[#This Row],[Loan Date]],$Q$5:$Q$152,$R$5:$R$152)</f>
        <v>Monday</v>
      </c>
      <c r="L2520" t="str">
        <f>_xlfn.XLOOKUP(Table6[[#This Row],[Loan Date]],$Q$5:$Q$152,$S$5:$S$152)</f>
        <v>Week 5</v>
      </c>
    </row>
    <row r="2521" spans="1:12" x14ac:dyDescent="0.2">
      <c r="A2521" s="1">
        <v>44858</v>
      </c>
      <c r="B2521" t="s">
        <v>5</v>
      </c>
      <c r="C2521" s="1">
        <v>44865</v>
      </c>
      <c r="D2521" t="s">
        <v>1301</v>
      </c>
      <c r="E2521" t="s">
        <v>52</v>
      </c>
      <c r="F2521" t="s">
        <v>51</v>
      </c>
      <c r="G2521" t="s">
        <v>1</v>
      </c>
      <c r="H2521" t="s">
        <v>1282</v>
      </c>
      <c r="I2521">
        <f>MONTH(Table6[[#This Row],[Loan Date]])</f>
        <v>10</v>
      </c>
      <c r="J2521" t="str">
        <f>_xlfn.XLOOKUP(Table6[[#This Row],[Numeric Month]],$N$5:$N$11,$O$5:$O$11)</f>
        <v>Oct</v>
      </c>
      <c r="K2521" t="str">
        <f>_xlfn.XLOOKUP(Table6[[#This Row],[Loan Date]],$Q$5:$Q$152,$R$5:$R$152)</f>
        <v>Monday</v>
      </c>
      <c r="L2521" t="str">
        <f>_xlfn.XLOOKUP(Table6[[#This Row],[Loan Date]],$Q$5:$Q$152,$S$5:$S$152)</f>
        <v>Week 5</v>
      </c>
    </row>
    <row r="2522" spans="1:12" x14ac:dyDescent="0.2">
      <c r="A2522" s="1">
        <v>44858</v>
      </c>
      <c r="B2522" t="s">
        <v>5</v>
      </c>
      <c r="C2522" s="1">
        <v>44865</v>
      </c>
      <c r="D2522" t="s">
        <v>995</v>
      </c>
      <c r="E2522" t="s">
        <v>3</v>
      </c>
      <c r="F2522" t="s">
        <v>2</v>
      </c>
      <c r="G2522" t="s">
        <v>1</v>
      </c>
      <c r="H2522" t="s">
        <v>1282</v>
      </c>
      <c r="I2522">
        <f>MONTH(Table6[[#This Row],[Loan Date]])</f>
        <v>10</v>
      </c>
      <c r="J2522" t="str">
        <f>_xlfn.XLOOKUP(Table6[[#This Row],[Numeric Month]],$N$5:$N$11,$O$5:$O$11)</f>
        <v>Oct</v>
      </c>
      <c r="K2522" t="str">
        <f>_xlfn.XLOOKUP(Table6[[#This Row],[Loan Date]],$Q$5:$Q$152,$R$5:$R$152)</f>
        <v>Monday</v>
      </c>
      <c r="L2522" t="str">
        <f>_xlfn.XLOOKUP(Table6[[#This Row],[Loan Date]],$Q$5:$Q$152,$S$5:$S$152)</f>
        <v>Week 5</v>
      </c>
    </row>
    <row r="2523" spans="1:12" x14ac:dyDescent="0.2">
      <c r="A2523" s="1">
        <v>44858</v>
      </c>
      <c r="B2523" t="s">
        <v>7</v>
      </c>
      <c r="C2523" s="1">
        <v>44872</v>
      </c>
      <c r="D2523" t="s">
        <v>1008</v>
      </c>
      <c r="E2523" t="s">
        <v>52</v>
      </c>
      <c r="F2523" t="s">
        <v>51</v>
      </c>
      <c r="G2523" t="s">
        <v>1</v>
      </c>
      <c r="H2523" t="s">
        <v>1282</v>
      </c>
      <c r="I2523">
        <f>MONTH(Table6[[#This Row],[Loan Date]])</f>
        <v>10</v>
      </c>
      <c r="J2523" t="str">
        <f>_xlfn.XLOOKUP(Table6[[#This Row],[Numeric Month]],$N$5:$N$11,$O$5:$O$11)</f>
        <v>Oct</v>
      </c>
      <c r="K2523" t="str">
        <f>_xlfn.XLOOKUP(Table6[[#This Row],[Loan Date]],$Q$5:$Q$152,$R$5:$R$152)</f>
        <v>Monday</v>
      </c>
      <c r="L2523" t="str">
        <f>_xlfn.XLOOKUP(Table6[[#This Row],[Loan Date]],$Q$5:$Q$152,$S$5:$S$152)</f>
        <v>Week 5</v>
      </c>
    </row>
    <row r="2524" spans="1:12" x14ac:dyDescent="0.2">
      <c r="A2524" s="1">
        <v>44858</v>
      </c>
      <c r="B2524" t="s">
        <v>7</v>
      </c>
      <c r="C2524" s="1">
        <v>44865</v>
      </c>
      <c r="D2524" t="s">
        <v>1412</v>
      </c>
      <c r="E2524" t="s">
        <v>3</v>
      </c>
      <c r="F2524" t="s">
        <v>2</v>
      </c>
      <c r="G2524" t="s">
        <v>1</v>
      </c>
      <c r="H2524" t="s">
        <v>1282</v>
      </c>
      <c r="I2524">
        <f>MONTH(Table6[[#This Row],[Loan Date]])</f>
        <v>10</v>
      </c>
      <c r="J2524" t="str">
        <f>_xlfn.XLOOKUP(Table6[[#This Row],[Numeric Month]],$N$5:$N$11,$O$5:$O$11)</f>
        <v>Oct</v>
      </c>
      <c r="K2524" t="str">
        <f>_xlfn.XLOOKUP(Table6[[#This Row],[Loan Date]],$Q$5:$Q$152,$R$5:$R$152)</f>
        <v>Monday</v>
      </c>
      <c r="L2524" t="str">
        <f>_xlfn.XLOOKUP(Table6[[#This Row],[Loan Date]],$Q$5:$Q$152,$S$5:$S$152)</f>
        <v>Week 5</v>
      </c>
    </row>
    <row r="2525" spans="1:12" x14ac:dyDescent="0.2">
      <c r="A2525" s="1">
        <v>44858</v>
      </c>
      <c r="B2525" t="s">
        <v>7</v>
      </c>
      <c r="C2525" s="1">
        <v>44872</v>
      </c>
      <c r="D2525" t="s">
        <v>1397</v>
      </c>
      <c r="E2525" t="s">
        <v>52</v>
      </c>
      <c r="F2525" t="s">
        <v>51</v>
      </c>
      <c r="G2525" t="s">
        <v>1</v>
      </c>
      <c r="H2525" t="s">
        <v>1282</v>
      </c>
      <c r="I2525">
        <f>MONTH(Table6[[#This Row],[Loan Date]])</f>
        <v>10</v>
      </c>
      <c r="J2525" t="str">
        <f>_xlfn.XLOOKUP(Table6[[#This Row],[Numeric Month]],$N$5:$N$11,$O$5:$O$11)</f>
        <v>Oct</v>
      </c>
      <c r="K2525" t="str">
        <f>_xlfn.XLOOKUP(Table6[[#This Row],[Loan Date]],$Q$5:$Q$152,$R$5:$R$152)</f>
        <v>Monday</v>
      </c>
      <c r="L2525" t="str">
        <f>_xlfn.XLOOKUP(Table6[[#This Row],[Loan Date]],$Q$5:$Q$152,$S$5:$S$152)</f>
        <v>Week 5</v>
      </c>
    </row>
    <row r="2526" spans="1:12" x14ac:dyDescent="0.2">
      <c r="A2526" s="1">
        <v>44858</v>
      </c>
      <c r="B2526" t="s">
        <v>5</v>
      </c>
      <c r="C2526" s="1">
        <v>44858</v>
      </c>
      <c r="D2526" t="s">
        <v>969</v>
      </c>
      <c r="E2526" t="s">
        <v>37</v>
      </c>
      <c r="F2526" t="s">
        <v>37</v>
      </c>
      <c r="G2526" t="s">
        <v>20</v>
      </c>
      <c r="H2526" t="s">
        <v>1282</v>
      </c>
      <c r="I2526">
        <f>MONTH(Table6[[#This Row],[Loan Date]])</f>
        <v>10</v>
      </c>
      <c r="J2526" t="str">
        <f>_xlfn.XLOOKUP(Table6[[#This Row],[Numeric Month]],$N$5:$N$11,$O$5:$O$11)</f>
        <v>Oct</v>
      </c>
      <c r="K2526" t="str">
        <f>_xlfn.XLOOKUP(Table6[[#This Row],[Loan Date]],$Q$5:$Q$152,$R$5:$R$152)</f>
        <v>Monday</v>
      </c>
      <c r="L2526" t="str">
        <f>_xlfn.XLOOKUP(Table6[[#This Row],[Loan Date]],$Q$5:$Q$152,$S$5:$S$152)</f>
        <v>Week 5</v>
      </c>
    </row>
    <row r="2527" spans="1:12" x14ac:dyDescent="0.2">
      <c r="A2527" s="1">
        <v>44858</v>
      </c>
      <c r="B2527" t="s">
        <v>7</v>
      </c>
      <c r="C2527" s="1">
        <v>44858</v>
      </c>
      <c r="D2527" t="s">
        <v>30</v>
      </c>
      <c r="E2527" t="s">
        <v>23</v>
      </c>
      <c r="F2527" t="s">
        <v>23</v>
      </c>
      <c r="G2527" t="s">
        <v>20</v>
      </c>
      <c r="H2527" t="s">
        <v>1282</v>
      </c>
      <c r="I2527">
        <f>MONTH(Table6[[#This Row],[Loan Date]])</f>
        <v>10</v>
      </c>
      <c r="J2527" t="str">
        <f>_xlfn.XLOOKUP(Table6[[#This Row],[Numeric Month]],$N$5:$N$11,$O$5:$O$11)</f>
        <v>Oct</v>
      </c>
      <c r="K2527" t="str">
        <f>_xlfn.XLOOKUP(Table6[[#This Row],[Loan Date]],$Q$5:$Q$152,$R$5:$R$152)</f>
        <v>Monday</v>
      </c>
      <c r="L2527" t="str">
        <f>_xlfn.XLOOKUP(Table6[[#This Row],[Loan Date]],$Q$5:$Q$152,$S$5:$S$152)</f>
        <v>Week 5</v>
      </c>
    </row>
    <row r="2528" spans="1:12" x14ac:dyDescent="0.2">
      <c r="A2528" s="1">
        <v>44858</v>
      </c>
      <c r="B2528" t="s">
        <v>7</v>
      </c>
      <c r="C2528" s="1">
        <v>44858</v>
      </c>
      <c r="D2528" t="s">
        <v>610</v>
      </c>
      <c r="E2528" t="s">
        <v>21</v>
      </c>
      <c r="F2528" t="s">
        <v>21</v>
      </c>
      <c r="G2528" t="s">
        <v>20</v>
      </c>
      <c r="H2528" t="s">
        <v>1282</v>
      </c>
      <c r="I2528">
        <f>MONTH(Table6[[#This Row],[Loan Date]])</f>
        <v>10</v>
      </c>
      <c r="J2528" t="str">
        <f>_xlfn.XLOOKUP(Table6[[#This Row],[Numeric Month]],$N$5:$N$11,$O$5:$O$11)</f>
        <v>Oct</v>
      </c>
      <c r="K2528" t="str">
        <f>_xlfn.XLOOKUP(Table6[[#This Row],[Loan Date]],$Q$5:$Q$152,$R$5:$R$152)</f>
        <v>Monday</v>
      </c>
      <c r="L2528" t="str">
        <f>_xlfn.XLOOKUP(Table6[[#This Row],[Loan Date]],$Q$5:$Q$152,$S$5:$S$152)</f>
        <v>Week 5</v>
      </c>
    </row>
    <row r="2529" spans="1:12" x14ac:dyDescent="0.2">
      <c r="A2529" s="1">
        <v>44858</v>
      </c>
      <c r="B2529" t="s">
        <v>7</v>
      </c>
      <c r="C2529" s="1">
        <v>44879</v>
      </c>
      <c r="D2529" t="s">
        <v>1343</v>
      </c>
      <c r="E2529" t="s">
        <v>204</v>
      </c>
      <c r="F2529" t="s">
        <v>2</v>
      </c>
      <c r="G2529" t="s">
        <v>1</v>
      </c>
      <c r="H2529" t="s">
        <v>1282</v>
      </c>
      <c r="I2529">
        <f>MONTH(Table6[[#This Row],[Loan Date]])</f>
        <v>10</v>
      </c>
      <c r="J2529" t="str">
        <f>_xlfn.XLOOKUP(Table6[[#This Row],[Numeric Month]],$N$5:$N$11,$O$5:$O$11)</f>
        <v>Oct</v>
      </c>
      <c r="K2529" t="str">
        <f>_xlfn.XLOOKUP(Table6[[#This Row],[Loan Date]],$Q$5:$Q$152,$R$5:$R$152)</f>
        <v>Monday</v>
      </c>
      <c r="L2529" t="str">
        <f>_xlfn.XLOOKUP(Table6[[#This Row],[Loan Date]],$Q$5:$Q$152,$S$5:$S$152)</f>
        <v>Week 5</v>
      </c>
    </row>
    <row r="2530" spans="1:12" x14ac:dyDescent="0.2">
      <c r="A2530" s="1">
        <v>44859</v>
      </c>
      <c r="B2530" t="s">
        <v>5</v>
      </c>
      <c r="C2530" s="1">
        <v>44859</v>
      </c>
      <c r="D2530" t="s">
        <v>177</v>
      </c>
      <c r="E2530" t="s">
        <v>176</v>
      </c>
      <c r="F2530" t="s">
        <v>23</v>
      </c>
      <c r="G2530" t="s">
        <v>20</v>
      </c>
      <c r="H2530" t="s">
        <v>1282</v>
      </c>
      <c r="I2530">
        <f>MONTH(Table6[[#This Row],[Loan Date]])</f>
        <v>10</v>
      </c>
      <c r="J2530" t="str">
        <f>_xlfn.XLOOKUP(Table6[[#This Row],[Numeric Month]],$N$5:$N$11,$O$5:$O$11)</f>
        <v>Oct</v>
      </c>
      <c r="K2530" t="str">
        <f>_xlfn.XLOOKUP(Table6[[#This Row],[Loan Date]],$Q$5:$Q$152,$R$5:$R$152)</f>
        <v>Tuesday</v>
      </c>
      <c r="L2530" t="str">
        <f>_xlfn.XLOOKUP(Table6[[#This Row],[Loan Date]],$Q$5:$Q$152,$S$5:$S$152)</f>
        <v>Week 5</v>
      </c>
    </row>
    <row r="2531" spans="1:12" x14ac:dyDescent="0.2">
      <c r="A2531" s="1">
        <v>44859</v>
      </c>
      <c r="B2531" t="s">
        <v>5</v>
      </c>
      <c r="C2531" s="1">
        <v>44859</v>
      </c>
      <c r="D2531" t="s">
        <v>681</v>
      </c>
      <c r="E2531" t="s">
        <v>23</v>
      </c>
      <c r="F2531" t="s">
        <v>23</v>
      </c>
      <c r="G2531" t="s">
        <v>20</v>
      </c>
      <c r="H2531" t="s">
        <v>1282</v>
      </c>
      <c r="I2531">
        <f>MONTH(Table6[[#This Row],[Loan Date]])</f>
        <v>10</v>
      </c>
      <c r="J2531" t="str">
        <f>_xlfn.XLOOKUP(Table6[[#This Row],[Numeric Month]],$N$5:$N$11,$O$5:$O$11)</f>
        <v>Oct</v>
      </c>
      <c r="K2531" t="str">
        <f>_xlfn.XLOOKUP(Table6[[#This Row],[Loan Date]],$Q$5:$Q$152,$R$5:$R$152)</f>
        <v>Tuesday</v>
      </c>
      <c r="L2531" t="str">
        <f>_xlfn.XLOOKUP(Table6[[#This Row],[Loan Date]],$Q$5:$Q$152,$S$5:$S$152)</f>
        <v>Week 5</v>
      </c>
    </row>
    <row r="2532" spans="1:12" x14ac:dyDescent="0.2">
      <c r="A2532" s="1">
        <v>44859</v>
      </c>
      <c r="B2532" t="s">
        <v>7</v>
      </c>
      <c r="C2532" s="1">
        <v>44866</v>
      </c>
      <c r="D2532" t="s">
        <v>715</v>
      </c>
      <c r="E2532" t="s">
        <v>52</v>
      </c>
      <c r="F2532" t="s">
        <v>51</v>
      </c>
      <c r="G2532" t="s">
        <v>1</v>
      </c>
      <c r="H2532" t="s">
        <v>1282</v>
      </c>
      <c r="I2532">
        <f>MONTH(Table6[[#This Row],[Loan Date]])</f>
        <v>10</v>
      </c>
      <c r="J2532" t="str">
        <f>_xlfn.XLOOKUP(Table6[[#This Row],[Numeric Month]],$N$5:$N$11,$O$5:$O$11)</f>
        <v>Oct</v>
      </c>
      <c r="K2532" t="str">
        <f>_xlfn.XLOOKUP(Table6[[#This Row],[Loan Date]],$Q$5:$Q$152,$R$5:$R$152)</f>
        <v>Tuesday</v>
      </c>
      <c r="L2532" t="str">
        <f>_xlfn.XLOOKUP(Table6[[#This Row],[Loan Date]],$Q$5:$Q$152,$S$5:$S$152)</f>
        <v>Week 5</v>
      </c>
    </row>
    <row r="2533" spans="1:12" x14ac:dyDescent="0.2">
      <c r="A2533" s="1">
        <v>44859</v>
      </c>
      <c r="B2533" t="s">
        <v>107</v>
      </c>
      <c r="C2533" s="1">
        <v>44859</v>
      </c>
      <c r="D2533" t="s">
        <v>227</v>
      </c>
      <c r="E2533" t="s">
        <v>49</v>
      </c>
      <c r="F2533" t="s">
        <v>49</v>
      </c>
      <c r="G2533" t="s">
        <v>20</v>
      </c>
      <c r="H2533" t="s">
        <v>1282</v>
      </c>
      <c r="I2533">
        <f>MONTH(Table6[[#This Row],[Loan Date]])</f>
        <v>10</v>
      </c>
      <c r="J2533" t="str">
        <f>_xlfn.XLOOKUP(Table6[[#This Row],[Numeric Month]],$N$5:$N$11,$O$5:$O$11)</f>
        <v>Oct</v>
      </c>
      <c r="K2533" t="str">
        <f>_xlfn.XLOOKUP(Table6[[#This Row],[Loan Date]],$Q$5:$Q$152,$R$5:$R$152)</f>
        <v>Tuesday</v>
      </c>
      <c r="L2533" t="str">
        <f>_xlfn.XLOOKUP(Table6[[#This Row],[Loan Date]],$Q$5:$Q$152,$S$5:$S$152)</f>
        <v>Week 5</v>
      </c>
    </row>
    <row r="2534" spans="1:12" x14ac:dyDescent="0.2">
      <c r="A2534" s="1">
        <v>44859</v>
      </c>
      <c r="B2534" t="s">
        <v>107</v>
      </c>
      <c r="C2534" s="1">
        <v>44859</v>
      </c>
      <c r="D2534" t="s">
        <v>391</v>
      </c>
      <c r="E2534" t="s">
        <v>65</v>
      </c>
      <c r="F2534" t="s">
        <v>65</v>
      </c>
      <c r="G2534" t="s">
        <v>20</v>
      </c>
      <c r="H2534" t="s">
        <v>1282</v>
      </c>
      <c r="I2534">
        <f>MONTH(Table6[[#This Row],[Loan Date]])</f>
        <v>10</v>
      </c>
      <c r="J2534" t="str">
        <f>_xlfn.XLOOKUP(Table6[[#This Row],[Numeric Month]],$N$5:$N$11,$O$5:$O$11)</f>
        <v>Oct</v>
      </c>
      <c r="K2534" t="str">
        <f>_xlfn.XLOOKUP(Table6[[#This Row],[Loan Date]],$Q$5:$Q$152,$R$5:$R$152)</f>
        <v>Tuesday</v>
      </c>
      <c r="L2534" t="str">
        <f>_xlfn.XLOOKUP(Table6[[#This Row],[Loan Date]],$Q$5:$Q$152,$S$5:$S$152)</f>
        <v>Week 5</v>
      </c>
    </row>
    <row r="2535" spans="1:12" x14ac:dyDescent="0.2">
      <c r="A2535" s="1">
        <v>44859</v>
      </c>
      <c r="B2535" t="s">
        <v>5</v>
      </c>
      <c r="C2535" s="1">
        <v>44872</v>
      </c>
      <c r="D2535" t="s">
        <v>1459</v>
      </c>
      <c r="E2535" t="s">
        <v>204</v>
      </c>
      <c r="F2535" t="s">
        <v>2</v>
      </c>
      <c r="G2535" t="s">
        <v>1</v>
      </c>
      <c r="H2535" t="s">
        <v>1282</v>
      </c>
      <c r="I2535">
        <f>MONTH(Table6[[#This Row],[Loan Date]])</f>
        <v>10</v>
      </c>
      <c r="J2535" t="str">
        <f>_xlfn.XLOOKUP(Table6[[#This Row],[Numeric Month]],$N$5:$N$11,$O$5:$O$11)</f>
        <v>Oct</v>
      </c>
      <c r="K2535" t="str">
        <f>_xlfn.XLOOKUP(Table6[[#This Row],[Loan Date]],$Q$5:$Q$152,$R$5:$R$152)</f>
        <v>Tuesday</v>
      </c>
      <c r="L2535" t="str">
        <f>_xlfn.XLOOKUP(Table6[[#This Row],[Loan Date]],$Q$5:$Q$152,$S$5:$S$152)</f>
        <v>Week 5</v>
      </c>
    </row>
    <row r="2536" spans="1:12" x14ac:dyDescent="0.2">
      <c r="A2536" s="1">
        <v>44859</v>
      </c>
      <c r="B2536" t="s">
        <v>5</v>
      </c>
      <c r="C2536" s="1">
        <v>44872</v>
      </c>
      <c r="D2536" t="s">
        <v>369</v>
      </c>
      <c r="E2536" t="s">
        <v>52</v>
      </c>
      <c r="F2536" t="s">
        <v>51</v>
      </c>
      <c r="G2536" t="s">
        <v>1</v>
      </c>
      <c r="H2536" t="s">
        <v>1282</v>
      </c>
      <c r="I2536">
        <f>MONTH(Table6[[#This Row],[Loan Date]])</f>
        <v>10</v>
      </c>
      <c r="J2536" t="str">
        <f>_xlfn.XLOOKUP(Table6[[#This Row],[Numeric Month]],$N$5:$N$11,$O$5:$O$11)</f>
        <v>Oct</v>
      </c>
      <c r="K2536" t="str">
        <f>_xlfn.XLOOKUP(Table6[[#This Row],[Loan Date]],$Q$5:$Q$152,$R$5:$R$152)</f>
        <v>Tuesday</v>
      </c>
      <c r="L2536" t="str">
        <f>_xlfn.XLOOKUP(Table6[[#This Row],[Loan Date]],$Q$5:$Q$152,$S$5:$S$152)</f>
        <v>Week 5</v>
      </c>
    </row>
    <row r="2537" spans="1:12" x14ac:dyDescent="0.2">
      <c r="A2537" s="1">
        <v>44859</v>
      </c>
      <c r="B2537" t="s">
        <v>7</v>
      </c>
      <c r="C2537" s="1">
        <v>44992</v>
      </c>
      <c r="D2537" t="s">
        <v>1458</v>
      </c>
      <c r="E2537" t="s">
        <v>80</v>
      </c>
      <c r="F2537" t="s">
        <v>79</v>
      </c>
      <c r="G2537" t="s">
        <v>79</v>
      </c>
      <c r="H2537" t="s">
        <v>1282</v>
      </c>
      <c r="I2537">
        <f>MONTH(Table6[[#This Row],[Loan Date]])</f>
        <v>10</v>
      </c>
      <c r="J2537" t="str">
        <f>_xlfn.XLOOKUP(Table6[[#This Row],[Numeric Month]],$N$5:$N$11,$O$5:$O$11)</f>
        <v>Oct</v>
      </c>
      <c r="K2537" t="str">
        <f>_xlfn.XLOOKUP(Table6[[#This Row],[Loan Date]],$Q$5:$Q$152,$R$5:$R$152)</f>
        <v>Tuesday</v>
      </c>
      <c r="L2537" t="str">
        <f>_xlfn.XLOOKUP(Table6[[#This Row],[Loan Date]],$Q$5:$Q$152,$S$5:$S$152)</f>
        <v>Week 5</v>
      </c>
    </row>
    <row r="2538" spans="1:12" x14ac:dyDescent="0.2">
      <c r="A2538" s="1">
        <v>44859</v>
      </c>
      <c r="B2538" t="s">
        <v>5</v>
      </c>
      <c r="C2538" s="1">
        <v>44859</v>
      </c>
      <c r="D2538" t="s">
        <v>952</v>
      </c>
      <c r="E2538" t="s">
        <v>37</v>
      </c>
      <c r="F2538" t="s">
        <v>37</v>
      </c>
      <c r="G2538" t="s">
        <v>20</v>
      </c>
      <c r="H2538" t="s">
        <v>1282</v>
      </c>
      <c r="I2538">
        <f>MONTH(Table6[[#This Row],[Loan Date]])</f>
        <v>10</v>
      </c>
      <c r="J2538" t="str">
        <f>_xlfn.XLOOKUP(Table6[[#This Row],[Numeric Month]],$N$5:$N$11,$O$5:$O$11)</f>
        <v>Oct</v>
      </c>
      <c r="K2538" t="str">
        <f>_xlfn.XLOOKUP(Table6[[#This Row],[Loan Date]],$Q$5:$Q$152,$R$5:$R$152)</f>
        <v>Tuesday</v>
      </c>
      <c r="L2538" t="str">
        <f>_xlfn.XLOOKUP(Table6[[#This Row],[Loan Date]],$Q$5:$Q$152,$S$5:$S$152)</f>
        <v>Week 5</v>
      </c>
    </row>
    <row r="2539" spans="1:12" x14ac:dyDescent="0.2">
      <c r="A2539" s="1">
        <v>44859</v>
      </c>
      <c r="B2539" t="s">
        <v>5</v>
      </c>
      <c r="C2539" s="1">
        <v>44866</v>
      </c>
      <c r="D2539" t="s">
        <v>490</v>
      </c>
      <c r="E2539" t="s">
        <v>52</v>
      </c>
      <c r="F2539" t="s">
        <v>51</v>
      </c>
      <c r="G2539" t="s">
        <v>1</v>
      </c>
      <c r="H2539" t="s">
        <v>1282</v>
      </c>
      <c r="I2539">
        <f>MONTH(Table6[[#This Row],[Loan Date]])</f>
        <v>10</v>
      </c>
      <c r="J2539" t="str">
        <f>_xlfn.XLOOKUP(Table6[[#This Row],[Numeric Month]],$N$5:$N$11,$O$5:$O$11)</f>
        <v>Oct</v>
      </c>
      <c r="K2539" t="str">
        <f>_xlfn.XLOOKUP(Table6[[#This Row],[Loan Date]],$Q$5:$Q$152,$R$5:$R$152)</f>
        <v>Tuesday</v>
      </c>
      <c r="L2539" t="str">
        <f>_xlfn.XLOOKUP(Table6[[#This Row],[Loan Date]],$Q$5:$Q$152,$S$5:$S$152)</f>
        <v>Week 5</v>
      </c>
    </row>
    <row r="2540" spans="1:12" x14ac:dyDescent="0.2">
      <c r="A2540" s="1">
        <v>44859</v>
      </c>
      <c r="B2540" t="s">
        <v>7</v>
      </c>
      <c r="C2540" s="1">
        <v>44859</v>
      </c>
      <c r="D2540" t="s">
        <v>947</v>
      </c>
      <c r="E2540" t="s">
        <v>37</v>
      </c>
      <c r="F2540" t="s">
        <v>37</v>
      </c>
      <c r="G2540" t="s">
        <v>20</v>
      </c>
      <c r="H2540" t="s">
        <v>1282</v>
      </c>
      <c r="I2540">
        <f>MONTH(Table6[[#This Row],[Loan Date]])</f>
        <v>10</v>
      </c>
      <c r="J2540" t="str">
        <f>_xlfn.XLOOKUP(Table6[[#This Row],[Numeric Month]],$N$5:$N$11,$O$5:$O$11)</f>
        <v>Oct</v>
      </c>
      <c r="K2540" t="str">
        <f>_xlfn.XLOOKUP(Table6[[#This Row],[Loan Date]],$Q$5:$Q$152,$R$5:$R$152)</f>
        <v>Tuesday</v>
      </c>
      <c r="L2540" t="str">
        <f>_xlfn.XLOOKUP(Table6[[#This Row],[Loan Date]],$Q$5:$Q$152,$S$5:$S$152)</f>
        <v>Week 5</v>
      </c>
    </row>
    <row r="2541" spans="1:12" x14ac:dyDescent="0.2">
      <c r="A2541" s="1">
        <v>44859</v>
      </c>
      <c r="B2541" t="s">
        <v>7</v>
      </c>
      <c r="C2541" s="1">
        <v>44873</v>
      </c>
      <c r="D2541" t="s">
        <v>73</v>
      </c>
      <c r="E2541" t="s">
        <v>9</v>
      </c>
      <c r="F2541" t="s">
        <v>8</v>
      </c>
      <c r="G2541" t="s">
        <v>1</v>
      </c>
      <c r="H2541" t="s">
        <v>1282</v>
      </c>
      <c r="I2541">
        <f>MONTH(Table6[[#This Row],[Loan Date]])</f>
        <v>10</v>
      </c>
      <c r="J2541" t="str">
        <f>_xlfn.XLOOKUP(Table6[[#This Row],[Numeric Month]],$N$5:$N$11,$O$5:$O$11)</f>
        <v>Oct</v>
      </c>
      <c r="K2541" t="str">
        <f>_xlfn.XLOOKUP(Table6[[#This Row],[Loan Date]],$Q$5:$Q$152,$R$5:$R$152)</f>
        <v>Tuesday</v>
      </c>
      <c r="L2541" t="str">
        <f>_xlfn.XLOOKUP(Table6[[#This Row],[Loan Date]],$Q$5:$Q$152,$S$5:$S$152)</f>
        <v>Week 5</v>
      </c>
    </row>
    <row r="2542" spans="1:12" x14ac:dyDescent="0.2">
      <c r="A2542" s="1">
        <v>44859</v>
      </c>
      <c r="B2542" t="s">
        <v>7</v>
      </c>
      <c r="C2542" s="1">
        <v>44866</v>
      </c>
      <c r="D2542" t="s">
        <v>852</v>
      </c>
      <c r="E2542" t="s">
        <v>52</v>
      </c>
      <c r="F2542" t="s">
        <v>51</v>
      </c>
      <c r="G2542" t="s">
        <v>1</v>
      </c>
      <c r="H2542" t="s">
        <v>1282</v>
      </c>
      <c r="I2542">
        <f>MONTH(Table6[[#This Row],[Loan Date]])</f>
        <v>10</v>
      </c>
      <c r="J2542" t="str">
        <f>_xlfn.XLOOKUP(Table6[[#This Row],[Numeric Month]],$N$5:$N$11,$O$5:$O$11)</f>
        <v>Oct</v>
      </c>
      <c r="K2542" t="str">
        <f>_xlfn.XLOOKUP(Table6[[#This Row],[Loan Date]],$Q$5:$Q$152,$R$5:$R$152)</f>
        <v>Tuesday</v>
      </c>
      <c r="L2542" t="str">
        <f>_xlfn.XLOOKUP(Table6[[#This Row],[Loan Date]],$Q$5:$Q$152,$S$5:$S$152)</f>
        <v>Week 5</v>
      </c>
    </row>
    <row r="2543" spans="1:12" x14ac:dyDescent="0.2">
      <c r="A2543" s="1">
        <v>44859</v>
      </c>
      <c r="B2543" t="s">
        <v>7</v>
      </c>
      <c r="C2543" s="1">
        <v>44873</v>
      </c>
      <c r="D2543" t="s">
        <v>213</v>
      </c>
      <c r="E2543" t="s">
        <v>9</v>
      </c>
      <c r="F2543" t="s">
        <v>8</v>
      </c>
      <c r="G2543" t="s">
        <v>1</v>
      </c>
      <c r="H2543" t="s">
        <v>1282</v>
      </c>
      <c r="I2543">
        <f>MONTH(Table6[[#This Row],[Loan Date]])</f>
        <v>10</v>
      </c>
      <c r="J2543" t="str">
        <f>_xlfn.XLOOKUP(Table6[[#This Row],[Numeric Month]],$N$5:$N$11,$O$5:$O$11)</f>
        <v>Oct</v>
      </c>
      <c r="K2543" t="str">
        <f>_xlfn.XLOOKUP(Table6[[#This Row],[Loan Date]],$Q$5:$Q$152,$R$5:$R$152)</f>
        <v>Tuesday</v>
      </c>
      <c r="L2543" t="str">
        <f>_xlfn.XLOOKUP(Table6[[#This Row],[Loan Date]],$Q$5:$Q$152,$S$5:$S$152)</f>
        <v>Week 5</v>
      </c>
    </row>
    <row r="2544" spans="1:12" x14ac:dyDescent="0.2">
      <c r="A2544" s="1">
        <v>44859</v>
      </c>
      <c r="B2544" t="s">
        <v>7</v>
      </c>
      <c r="C2544" s="1">
        <v>44859</v>
      </c>
      <c r="D2544" t="s">
        <v>262</v>
      </c>
      <c r="E2544" t="s">
        <v>162</v>
      </c>
      <c r="F2544" t="s">
        <v>162</v>
      </c>
      <c r="G2544" t="s">
        <v>11</v>
      </c>
      <c r="H2544" t="s">
        <v>1282</v>
      </c>
      <c r="I2544">
        <f>MONTH(Table6[[#This Row],[Loan Date]])</f>
        <v>10</v>
      </c>
      <c r="J2544" t="str">
        <f>_xlfn.XLOOKUP(Table6[[#This Row],[Numeric Month]],$N$5:$N$11,$O$5:$O$11)</f>
        <v>Oct</v>
      </c>
      <c r="K2544" t="str">
        <f>_xlfn.XLOOKUP(Table6[[#This Row],[Loan Date]],$Q$5:$Q$152,$R$5:$R$152)</f>
        <v>Tuesday</v>
      </c>
      <c r="L2544" t="str">
        <f>_xlfn.XLOOKUP(Table6[[#This Row],[Loan Date]],$Q$5:$Q$152,$S$5:$S$152)</f>
        <v>Week 5</v>
      </c>
    </row>
    <row r="2545" spans="1:12" x14ac:dyDescent="0.2">
      <c r="A2545" s="1">
        <v>44859</v>
      </c>
      <c r="B2545" t="s">
        <v>7</v>
      </c>
      <c r="C2545" s="1">
        <v>44866</v>
      </c>
      <c r="D2545" t="s">
        <v>1334</v>
      </c>
      <c r="E2545" t="s">
        <v>52</v>
      </c>
      <c r="F2545" t="s">
        <v>51</v>
      </c>
      <c r="G2545" t="s">
        <v>1</v>
      </c>
      <c r="H2545" t="s">
        <v>1282</v>
      </c>
      <c r="I2545">
        <f>MONTH(Table6[[#This Row],[Loan Date]])</f>
        <v>10</v>
      </c>
      <c r="J2545" t="str">
        <f>_xlfn.XLOOKUP(Table6[[#This Row],[Numeric Month]],$N$5:$N$11,$O$5:$O$11)</f>
        <v>Oct</v>
      </c>
      <c r="K2545" t="str">
        <f>_xlfn.XLOOKUP(Table6[[#This Row],[Loan Date]],$Q$5:$Q$152,$R$5:$R$152)</f>
        <v>Tuesday</v>
      </c>
      <c r="L2545" t="str">
        <f>_xlfn.XLOOKUP(Table6[[#This Row],[Loan Date]],$Q$5:$Q$152,$S$5:$S$152)</f>
        <v>Week 5</v>
      </c>
    </row>
    <row r="2546" spans="1:12" x14ac:dyDescent="0.2">
      <c r="A2546" s="1">
        <v>44859</v>
      </c>
      <c r="B2546" t="s">
        <v>7</v>
      </c>
      <c r="C2546" s="1">
        <v>44859</v>
      </c>
      <c r="D2546" t="s">
        <v>74</v>
      </c>
      <c r="E2546" t="s">
        <v>49</v>
      </c>
      <c r="F2546" t="s">
        <v>49</v>
      </c>
      <c r="G2546" t="s">
        <v>20</v>
      </c>
      <c r="H2546" t="s">
        <v>1282</v>
      </c>
      <c r="I2546">
        <f>MONTH(Table6[[#This Row],[Loan Date]])</f>
        <v>10</v>
      </c>
      <c r="J2546" t="str">
        <f>_xlfn.XLOOKUP(Table6[[#This Row],[Numeric Month]],$N$5:$N$11,$O$5:$O$11)</f>
        <v>Oct</v>
      </c>
      <c r="K2546" t="str">
        <f>_xlfn.XLOOKUP(Table6[[#This Row],[Loan Date]],$Q$5:$Q$152,$R$5:$R$152)</f>
        <v>Tuesday</v>
      </c>
      <c r="L2546" t="str">
        <f>_xlfn.XLOOKUP(Table6[[#This Row],[Loan Date]],$Q$5:$Q$152,$S$5:$S$152)</f>
        <v>Week 5</v>
      </c>
    </row>
    <row r="2547" spans="1:12" x14ac:dyDescent="0.2">
      <c r="A2547" s="1">
        <v>44859</v>
      </c>
      <c r="B2547" t="s">
        <v>7</v>
      </c>
      <c r="C2547" s="1">
        <v>44859</v>
      </c>
      <c r="D2547" t="s">
        <v>103</v>
      </c>
      <c r="E2547" t="s">
        <v>23</v>
      </c>
      <c r="F2547" t="s">
        <v>23</v>
      </c>
      <c r="G2547" t="s">
        <v>20</v>
      </c>
      <c r="H2547" t="s">
        <v>1282</v>
      </c>
      <c r="I2547">
        <f>MONTH(Table6[[#This Row],[Loan Date]])</f>
        <v>10</v>
      </c>
      <c r="J2547" t="str">
        <f>_xlfn.XLOOKUP(Table6[[#This Row],[Numeric Month]],$N$5:$N$11,$O$5:$O$11)</f>
        <v>Oct</v>
      </c>
      <c r="K2547" t="str">
        <f>_xlfn.XLOOKUP(Table6[[#This Row],[Loan Date]],$Q$5:$Q$152,$R$5:$R$152)</f>
        <v>Tuesday</v>
      </c>
      <c r="L2547" t="str">
        <f>_xlfn.XLOOKUP(Table6[[#This Row],[Loan Date]],$Q$5:$Q$152,$S$5:$S$152)</f>
        <v>Week 5</v>
      </c>
    </row>
    <row r="2548" spans="1:12" x14ac:dyDescent="0.2">
      <c r="A2548" s="1">
        <v>44859</v>
      </c>
      <c r="B2548" t="s">
        <v>5</v>
      </c>
      <c r="C2548" s="1">
        <v>44866</v>
      </c>
      <c r="D2548" t="s">
        <v>693</v>
      </c>
      <c r="E2548" t="s">
        <v>52</v>
      </c>
      <c r="F2548" t="s">
        <v>51</v>
      </c>
      <c r="G2548" t="s">
        <v>1</v>
      </c>
      <c r="H2548" t="s">
        <v>1282</v>
      </c>
      <c r="I2548">
        <f>MONTH(Table6[[#This Row],[Loan Date]])</f>
        <v>10</v>
      </c>
      <c r="J2548" t="str">
        <f>_xlfn.XLOOKUP(Table6[[#This Row],[Numeric Month]],$N$5:$N$11,$O$5:$O$11)</f>
        <v>Oct</v>
      </c>
      <c r="K2548" t="str">
        <f>_xlfn.XLOOKUP(Table6[[#This Row],[Loan Date]],$Q$5:$Q$152,$R$5:$R$152)</f>
        <v>Tuesday</v>
      </c>
      <c r="L2548" t="str">
        <f>_xlfn.XLOOKUP(Table6[[#This Row],[Loan Date]],$Q$5:$Q$152,$S$5:$S$152)</f>
        <v>Week 5</v>
      </c>
    </row>
    <row r="2549" spans="1:12" x14ac:dyDescent="0.2">
      <c r="A2549" s="1">
        <v>44859</v>
      </c>
      <c r="B2549" t="s">
        <v>5</v>
      </c>
      <c r="C2549" s="1">
        <v>44859</v>
      </c>
      <c r="D2549" t="s">
        <v>336</v>
      </c>
      <c r="E2549" t="s">
        <v>168</v>
      </c>
      <c r="F2549" t="s">
        <v>168</v>
      </c>
      <c r="G2549" t="s">
        <v>20</v>
      </c>
      <c r="H2549" t="s">
        <v>1282</v>
      </c>
      <c r="I2549">
        <f>MONTH(Table6[[#This Row],[Loan Date]])</f>
        <v>10</v>
      </c>
      <c r="J2549" t="str">
        <f>_xlfn.XLOOKUP(Table6[[#This Row],[Numeric Month]],$N$5:$N$11,$O$5:$O$11)</f>
        <v>Oct</v>
      </c>
      <c r="K2549" t="str">
        <f>_xlfn.XLOOKUP(Table6[[#This Row],[Loan Date]],$Q$5:$Q$152,$R$5:$R$152)</f>
        <v>Tuesday</v>
      </c>
      <c r="L2549" t="str">
        <f>_xlfn.XLOOKUP(Table6[[#This Row],[Loan Date]],$Q$5:$Q$152,$S$5:$S$152)</f>
        <v>Week 5</v>
      </c>
    </row>
    <row r="2550" spans="1:12" x14ac:dyDescent="0.2">
      <c r="A2550" s="1">
        <v>44859</v>
      </c>
      <c r="B2550" t="s">
        <v>5</v>
      </c>
      <c r="C2550" s="1">
        <v>44859</v>
      </c>
      <c r="D2550" t="s">
        <v>916</v>
      </c>
      <c r="E2550" t="s">
        <v>37</v>
      </c>
      <c r="F2550" t="s">
        <v>37</v>
      </c>
      <c r="G2550" t="s">
        <v>20</v>
      </c>
      <c r="H2550" t="s">
        <v>1282</v>
      </c>
      <c r="I2550">
        <f>MONTH(Table6[[#This Row],[Loan Date]])</f>
        <v>10</v>
      </c>
      <c r="J2550" t="str">
        <f>_xlfn.XLOOKUP(Table6[[#This Row],[Numeric Month]],$N$5:$N$11,$O$5:$O$11)</f>
        <v>Oct</v>
      </c>
      <c r="K2550" t="str">
        <f>_xlfn.XLOOKUP(Table6[[#This Row],[Loan Date]],$Q$5:$Q$152,$R$5:$R$152)</f>
        <v>Tuesday</v>
      </c>
      <c r="L2550" t="str">
        <f>_xlfn.XLOOKUP(Table6[[#This Row],[Loan Date]],$Q$5:$Q$152,$S$5:$S$152)</f>
        <v>Week 5</v>
      </c>
    </row>
    <row r="2551" spans="1:12" x14ac:dyDescent="0.2">
      <c r="A2551" s="1">
        <v>44859</v>
      </c>
      <c r="B2551" t="s">
        <v>7</v>
      </c>
      <c r="C2551" s="1">
        <v>44859</v>
      </c>
      <c r="D2551" t="s">
        <v>115</v>
      </c>
      <c r="E2551" t="s">
        <v>23</v>
      </c>
      <c r="F2551" t="s">
        <v>23</v>
      </c>
      <c r="G2551" t="s">
        <v>20</v>
      </c>
      <c r="H2551" t="s">
        <v>1282</v>
      </c>
      <c r="I2551">
        <f>MONTH(Table6[[#This Row],[Loan Date]])</f>
        <v>10</v>
      </c>
      <c r="J2551" t="str">
        <f>_xlfn.XLOOKUP(Table6[[#This Row],[Numeric Month]],$N$5:$N$11,$O$5:$O$11)</f>
        <v>Oct</v>
      </c>
      <c r="K2551" t="str">
        <f>_xlfn.XLOOKUP(Table6[[#This Row],[Loan Date]],$Q$5:$Q$152,$R$5:$R$152)</f>
        <v>Tuesday</v>
      </c>
      <c r="L2551" t="str">
        <f>_xlfn.XLOOKUP(Table6[[#This Row],[Loan Date]],$Q$5:$Q$152,$S$5:$S$152)</f>
        <v>Week 5</v>
      </c>
    </row>
    <row r="2552" spans="1:12" x14ac:dyDescent="0.2">
      <c r="A2552" s="1">
        <v>44859</v>
      </c>
      <c r="B2552" t="s">
        <v>7</v>
      </c>
      <c r="C2552" s="1">
        <v>44887</v>
      </c>
      <c r="D2552" t="s">
        <v>1336</v>
      </c>
      <c r="E2552" t="s">
        <v>204</v>
      </c>
      <c r="F2552" t="s">
        <v>2</v>
      </c>
      <c r="G2552" t="s">
        <v>1</v>
      </c>
      <c r="H2552" t="s">
        <v>1282</v>
      </c>
      <c r="I2552">
        <f>MONTH(Table6[[#This Row],[Loan Date]])</f>
        <v>10</v>
      </c>
      <c r="J2552" t="str">
        <f>_xlfn.XLOOKUP(Table6[[#This Row],[Numeric Month]],$N$5:$N$11,$O$5:$O$11)</f>
        <v>Oct</v>
      </c>
      <c r="K2552" t="str">
        <f>_xlfn.XLOOKUP(Table6[[#This Row],[Loan Date]],$Q$5:$Q$152,$R$5:$R$152)</f>
        <v>Tuesday</v>
      </c>
      <c r="L2552" t="str">
        <f>_xlfn.XLOOKUP(Table6[[#This Row],[Loan Date]],$Q$5:$Q$152,$S$5:$S$152)</f>
        <v>Week 5</v>
      </c>
    </row>
    <row r="2553" spans="1:12" x14ac:dyDescent="0.2">
      <c r="A2553" s="1">
        <v>44859</v>
      </c>
      <c r="B2553" t="s">
        <v>7</v>
      </c>
      <c r="C2553" s="1">
        <v>44859</v>
      </c>
      <c r="D2553" t="s">
        <v>64</v>
      </c>
      <c r="E2553" t="s">
        <v>23</v>
      </c>
      <c r="F2553" t="s">
        <v>23</v>
      </c>
      <c r="G2553" t="s">
        <v>20</v>
      </c>
      <c r="H2553" t="s">
        <v>1282</v>
      </c>
      <c r="I2553">
        <f>MONTH(Table6[[#This Row],[Loan Date]])</f>
        <v>10</v>
      </c>
      <c r="J2553" t="str">
        <f>_xlfn.XLOOKUP(Table6[[#This Row],[Numeric Month]],$N$5:$N$11,$O$5:$O$11)</f>
        <v>Oct</v>
      </c>
      <c r="K2553" t="str">
        <f>_xlfn.XLOOKUP(Table6[[#This Row],[Loan Date]],$Q$5:$Q$152,$R$5:$R$152)</f>
        <v>Tuesday</v>
      </c>
      <c r="L2553" t="str">
        <f>_xlfn.XLOOKUP(Table6[[#This Row],[Loan Date]],$Q$5:$Q$152,$S$5:$S$152)</f>
        <v>Week 5</v>
      </c>
    </row>
    <row r="2554" spans="1:12" x14ac:dyDescent="0.2">
      <c r="A2554" s="1">
        <v>44859</v>
      </c>
      <c r="B2554" t="s">
        <v>7</v>
      </c>
      <c r="C2554" s="1">
        <v>44859</v>
      </c>
      <c r="D2554" t="s">
        <v>103</v>
      </c>
      <c r="E2554" t="s">
        <v>23</v>
      </c>
      <c r="F2554" t="s">
        <v>23</v>
      </c>
      <c r="G2554" t="s">
        <v>20</v>
      </c>
      <c r="H2554" t="s">
        <v>1282</v>
      </c>
      <c r="I2554">
        <f>MONTH(Table6[[#This Row],[Loan Date]])</f>
        <v>10</v>
      </c>
      <c r="J2554" t="str">
        <f>_xlfn.XLOOKUP(Table6[[#This Row],[Numeric Month]],$N$5:$N$11,$O$5:$O$11)</f>
        <v>Oct</v>
      </c>
      <c r="K2554" t="str">
        <f>_xlfn.XLOOKUP(Table6[[#This Row],[Loan Date]],$Q$5:$Q$152,$R$5:$R$152)</f>
        <v>Tuesday</v>
      </c>
      <c r="L2554" t="str">
        <f>_xlfn.XLOOKUP(Table6[[#This Row],[Loan Date]],$Q$5:$Q$152,$S$5:$S$152)</f>
        <v>Week 5</v>
      </c>
    </row>
    <row r="2555" spans="1:12" x14ac:dyDescent="0.2">
      <c r="A2555" s="1">
        <v>44859</v>
      </c>
      <c r="B2555" t="s">
        <v>5</v>
      </c>
      <c r="C2555" s="1">
        <v>44859</v>
      </c>
      <c r="D2555" t="s">
        <v>969</v>
      </c>
      <c r="E2555" t="s">
        <v>37</v>
      </c>
      <c r="F2555" t="s">
        <v>37</v>
      </c>
      <c r="G2555" t="s">
        <v>20</v>
      </c>
      <c r="H2555" t="s">
        <v>1282</v>
      </c>
      <c r="I2555">
        <f>MONTH(Table6[[#This Row],[Loan Date]])</f>
        <v>10</v>
      </c>
      <c r="J2555" t="str">
        <f>_xlfn.XLOOKUP(Table6[[#This Row],[Numeric Month]],$N$5:$N$11,$O$5:$O$11)</f>
        <v>Oct</v>
      </c>
      <c r="K2555" t="str">
        <f>_xlfn.XLOOKUP(Table6[[#This Row],[Loan Date]],$Q$5:$Q$152,$R$5:$R$152)</f>
        <v>Tuesday</v>
      </c>
      <c r="L2555" t="str">
        <f>_xlfn.XLOOKUP(Table6[[#This Row],[Loan Date]],$Q$5:$Q$152,$S$5:$S$152)</f>
        <v>Week 5</v>
      </c>
    </row>
    <row r="2556" spans="1:12" x14ac:dyDescent="0.2">
      <c r="A2556" s="1">
        <v>44859</v>
      </c>
      <c r="B2556" t="s">
        <v>7</v>
      </c>
      <c r="C2556" s="1">
        <v>44866</v>
      </c>
      <c r="D2556" t="s">
        <v>243</v>
      </c>
      <c r="E2556" t="s">
        <v>9</v>
      </c>
      <c r="F2556" t="s">
        <v>8</v>
      </c>
      <c r="G2556" t="s">
        <v>1</v>
      </c>
      <c r="H2556" t="s">
        <v>1282</v>
      </c>
      <c r="I2556">
        <f>MONTH(Table6[[#This Row],[Loan Date]])</f>
        <v>10</v>
      </c>
      <c r="J2556" t="str">
        <f>_xlfn.XLOOKUP(Table6[[#This Row],[Numeric Month]],$N$5:$N$11,$O$5:$O$11)</f>
        <v>Oct</v>
      </c>
      <c r="K2556" t="str">
        <f>_xlfn.XLOOKUP(Table6[[#This Row],[Loan Date]],$Q$5:$Q$152,$R$5:$R$152)</f>
        <v>Tuesday</v>
      </c>
      <c r="L2556" t="str">
        <f>_xlfn.XLOOKUP(Table6[[#This Row],[Loan Date]],$Q$5:$Q$152,$S$5:$S$152)</f>
        <v>Week 5</v>
      </c>
    </row>
    <row r="2557" spans="1:12" x14ac:dyDescent="0.2">
      <c r="A2557" s="1">
        <v>44859</v>
      </c>
      <c r="B2557" t="s">
        <v>7</v>
      </c>
      <c r="C2557" s="1">
        <v>44859</v>
      </c>
      <c r="D2557" t="s">
        <v>610</v>
      </c>
      <c r="E2557" t="s">
        <v>21</v>
      </c>
      <c r="F2557" t="s">
        <v>21</v>
      </c>
      <c r="G2557" t="s">
        <v>20</v>
      </c>
      <c r="H2557" t="s">
        <v>1282</v>
      </c>
      <c r="I2557">
        <f>MONTH(Table6[[#This Row],[Loan Date]])</f>
        <v>10</v>
      </c>
      <c r="J2557" t="str">
        <f>_xlfn.XLOOKUP(Table6[[#This Row],[Numeric Month]],$N$5:$N$11,$O$5:$O$11)</f>
        <v>Oct</v>
      </c>
      <c r="K2557" t="str">
        <f>_xlfn.XLOOKUP(Table6[[#This Row],[Loan Date]],$Q$5:$Q$152,$R$5:$R$152)</f>
        <v>Tuesday</v>
      </c>
      <c r="L2557" t="str">
        <f>_xlfn.XLOOKUP(Table6[[#This Row],[Loan Date]],$Q$5:$Q$152,$S$5:$S$152)</f>
        <v>Week 5</v>
      </c>
    </row>
    <row r="2558" spans="1:12" x14ac:dyDescent="0.2">
      <c r="A2558" s="1">
        <v>44859</v>
      </c>
      <c r="B2558" t="s">
        <v>7</v>
      </c>
      <c r="C2558" s="1">
        <v>44859</v>
      </c>
      <c r="D2558" t="s">
        <v>917</v>
      </c>
      <c r="E2558" t="s">
        <v>37</v>
      </c>
      <c r="F2558" t="s">
        <v>37</v>
      </c>
      <c r="G2558" t="s">
        <v>20</v>
      </c>
      <c r="H2558" t="s">
        <v>1282</v>
      </c>
      <c r="I2558">
        <f>MONTH(Table6[[#This Row],[Loan Date]])</f>
        <v>10</v>
      </c>
      <c r="J2558" t="str">
        <f>_xlfn.XLOOKUP(Table6[[#This Row],[Numeric Month]],$N$5:$N$11,$O$5:$O$11)</f>
        <v>Oct</v>
      </c>
      <c r="K2558" t="str">
        <f>_xlfn.XLOOKUP(Table6[[#This Row],[Loan Date]],$Q$5:$Q$152,$R$5:$R$152)</f>
        <v>Tuesday</v>
      </c>
      <c r="L2558" t="str">
        <f>_xlfn.XLOOKUP(Table6[[#This Row],[Loan Date]],$Q$5:$Q$152,$S$5:$S$152)</f>
        <v>Week 5</v>
      </c>
    </row>
    <row r="2559" spans="1:12" x14ac:dyDescent="0.2">
      <c r="A2559" s="1">
        <v>44859</v>
      </c>
      <c r="B2559" t="s">
        <v>7</v>
      </c>
      <c r="C2559" s="1">
        <v>44866</v>
      </c>
      <c r="D2559" t="s">
        <v>353</v>
      </c>
      <c r="E2559" t="s">
        <v>52</v>
      </c>
      <c r="F2559" t="s">
        <v>51</v>
      </c>
      <c r="G2559" t="s">
        <v>1</v>
      </c>
      <c r="H2559" t="s">
        <v>1282</v>
      </c>
      <c r="I2559">
        <f>MONTH(Table6[[#This Row],[Loan Date]])</f>
        <v>10</v>
      </c>
      <c r="J2559" t="str">
        <f>_xlfn.XLOOKUP(Table6[[#This Row],[Numeric Month]],$N$5:$N$11,$O$5:$O$11)</f>
        <v>Oct</v>
      </c>
      <c r="K2559" t="str">
        <f>_xlfn.XLOOKUP(Table6[[#This Row],[Loan Date]],$Q$5:$Q$152,$R$5:$R$152)</f>
        <v>Tuesday</v>
      </c>
      <c r="L2559" t="str">
        <f>_xlfn.XLOOKUP(Table6[[#This Row],[Loan Date]],$Q$5:$Q$152,$S$5:$S$152)</f>
        <v>Week 5</v>
      </c>
    </row>
    <row r="2560" spans="1:12" x14ac:dyDescent="0.2">
      <c r="A2560" s="1">
        <v>44859</v>
      </c>
      <c r="B2560" t="s">
        <v>7</v>
      </c>
      <c r="C2560" s="1">
        <v>44873</v>
      </c>
      <c r="D2560" t="s">
        <v>501</v>
      </c>
      <c r="E2560" t="s">
        <v>9</v>
      </c>
      <c r="F2560" t="s">
        <v>8</v>
      </c>
      <c r="G2560" t="s">
        <v>1</v>
      </c>
      <c r="H2560" t="s">
        <v>1282</v>
      </c>
      <c r="I2560">
        <f>MONTH(Table6[[#This Row],[Loan Date]])</f>
        <v>10</v>
      </c>
      <c r="J2560" t="str">
        <f>_xlfn.XLOOKUP(Table6[[#This Row],[Numeric Month]],$N$5:$N$11,$O$5:$O$11)</f>
        <v>Oct</v>
      </c>
      <c r="K2560" t="str">
        <f>_xlfn.XLOOKUP(Table6[[#This Row],[Loan Date]],$Q$5:$Q$152,$R$5:$R$152)</f>
        <v>Tuesday</v>
      </c>
      <c r="L2560" t="str">
        <f>_xlfn.XLOOKUP(Table6[[#This Row],[Loan Date]],$Q$5:$Q$152,$S$5:$S$152)</f>
        <v>Week 5</v>
      </c>
    </row>
    <row r="2561" spans="1:12" x14ac:dyDescent="0.2">
      <c r="A2561" s="1">
        <v>44859</v>
      </c>
      <c r="B2561" t="s">
        <v>7</v>
      </c>
      <c r="C2561" s="1">
        <v>44859</v>
      </c>
      <c r="D2561" t="s">
        <v>45</v>
      </c>
      <c r="E2561" t="s">
        <v>44</v>
      </c>
      <c r="F2561" t="s">
        <v>44</v>
      </c>
      <c r="G2561" t="s">
        <v>39</v>
      </c>
      <c r="H2561" t="s">
        <v>1282</v>
      </c>
      <c r="I2561">
        <f>MONTH(Table6[[#This Row],[Loan Date]])</f>
        <v>10</v>
      </c>
      <c r="J2561" t="str">
        <f>_xlfn.XLOOKUP(Table6[[#This Row],[Numeric Month]],$N$5:$N$11,$O$5:$O$11)</f>
        <v>Oct</v>
      </c>
      <c r="K2561" t="str">
        <f>_xlfn.XLOOKUP(Table6[[#This Row],[Loan Date]],$Q$5:$Q$152,$R$5:$R$152)</f>
        <v>Tuesday</v>
      </c>
      <c r="L2561" t="str">
        <f>_xlfn.XLOOKUP(Table6[[#This Row],[Loan Date]],$Q$5:$Q$152,$S$5:$S$152)</f>
        <v>Week 5</v>
      </c>
    </row>
    <row r="2562" spans="1:12" x14ac:dyDescent="0.2">
      <c r="A2562" s="1">
        <v>44859</v>
      </c>
      <c r="B2562" t="s">
        <v>7</v>
      </c>
      <c r="C2562" s="1">
        <v>44859</v>
      </c>
      <c r="D2562" t="s">
        <v>913</v>
      </c>
      <c r="E2562" t="s">
        <v>37</v>
      </c>
      <c r="F2562" t="s">
        <v>37</v>
      </c>
      <c r="G2562" t="s">
        <v>20</v>
      </c>
      <c r="H2562" t="s">
        <v>1282</v>
      </c>
      <c r="I2562">
        <f>MONTH(Table6[[#This Row],[Loan Date]])</f>
        <v>10</v>
      </c>
      <c r="J2562" t="str">
        <f>_xlfn.XLOOKUP(Table6[[#This Row],[Numeric Month]],$N$5:$N$11,$O$5:$O$11)</f>
        <v>Oct</v>
      </c>
      <c r="K2562" t="str">
        <f>_xlfn.XLOOKUP(Table6[[#This Row],[Loan Date]],$Q$5:$Q$152,$R$5:$R$152)</f>
        <v>Tuesday</v>
      </c>
      <c r="L2562" t="str">
        <f>_xlfn.XLOOKUP(Table6[[#This Row],[Loan Date]],$Q$5:$Q$152,$S$5:$S$152)</f>
        <v>Week 5</v>
      </c>
    </row>
    <row r="2563" spans="1:12" x14ac:dyDescent="0.2">
      <c r="A2563" s="1">
        <v>44859</v>
      </c>
      <c r="B2563" t="s">
        <v>5</v>
      </c>
      <c r="C2563" s="1">
        <v>44866</v>
      </c>
      <c r="D2563" t="s">
        <v>547</v>
      </c>
      <c r="E2563" t="s">
        <v>52</v>
      </c>
      <c r="F2563" t="s">
        <v>51</v>
      </c>
      <c r="G2563" t="s">
        <v>1</v>
      </c>
      <c r="H2563" t="s">
        <v>1282</v>
      </c>
      <c r="I2563">
        <f>MONTH(Table6[[#This Row],[Loan Date]])</f>
        <v>10</v>
      </c>
      <c r="J2563" t="str">
        <f>_xlfn.XLOOKUP(Table6[[#This Row],[Numeric Month]],$N$5:$N$11,$O$5:$O$11)</f>
        <v>Oct</v>
      </c>
      <c r="K2563" t="str">
        <f>_xlfn.XLOOKUP(Table6[[#This Row],[Loan Date]],$Q$5:$Q$152,$R$5:$R$152)</f>
        <v>Tuesday</v>
      </c>
      <c r="L2563" t="str">
        <f>_xlfn.XLOOKUP(Table6[[#This Row],[Loan Date]],$Q$5:$Q$152,$S$5:$S$152)</f>
        <v>Week 5</v>
      </c>
    </row>
    <row r="2564" spans="1:12" x14ac:dyDescent="0.2">
      <c r="A2564" s="1">
        <v>44859</v>
      </c>
      <c r="B2564" t="s">
        <v>7</v>
      </c>
      <c r="C2564" s="1">
        <v>44866</v>
      </c>
      <c r="D2564" t="s">
        <v>986</v>
      </c>
      <c r="E2564" t="s">
        <v>52</v>
      </c>
      <c r="F2564" t="s">
        <v>51</v>
      </c>
      <c r="G2564" t="s">
        <v>1</v>
      </c>
      <c r="H2564" t="s">
        <v>1282</v>
      </c>
      <c r="I2564">
        <f>MONTH(Table6[[#This Row],[Loan Date]])</f>
        <v>10</v>
      </c>
      <c r="J2564" t="str">
        <f>_xlfn.XLOOKUP(Table6[[#This Row],[Numeric Month]],$N$5:$N$11,$O$5:$O$11)</f>
        <v>Oct</v>
      </c>
      <c r="K2564" t="str">
        <f>_xlfn.XLOOKUP(Table6[[#This Row],[Loan Date]],$Q$5:$Q$152,$R$5:$R$152)</f>
        <v>Tuesday</v>
      </c>
      <c r="L2564" t="str">
        <f>_xlfn.XLOOKUP(Table6[[#This Row],[Loan Date]],$Q$5:$Q$152,$S$5:$S$152)</f>
        <v>Week 5</v>
      </c>
    </row>
    <row r="2565" spans="1:12" x14ac:dyDescent="0.2">
      <c r="A2565" s="1">
        <v>44859</v>
      </c>
      <c r="B2565" t="s">
        <v>5</v>
      </c>
      <c r="C2565" s="1">
        <v>44859</v>
      </c>
      <c r="D2565" t="s">
        <v>42</v>
      </c>
      <c r="E2565" t="s">
        <v>41</v>
      </c>
      <c r="F2565" t="s">
        <v>40</v>
      </c>
      <c r="G2565" t="s">
        <v>39</v>
      </c>
      <c r="H2565" t="s">
        <v>1282</v>
      </c>
      <c r="I2565">
        <f>MONTH(Table6[[#This Row],[Loan Date]])</f>
        <v>10</v>
      </c>
      <c r="J2565" t="str">
        <f>_xlfn.XLOOKUP(Table6[[#This Row],[Numeric Month]],$N$5:$N$11,$O$5:$O$11)</f>
        <v>Oct</v>
      </c>
      <c r="K2565" t="str">
        <f>_xlfn.XLOOKUP(Table6[[#This Row],[Loan Date]],$Q$5:$Q$152,$R$5:$R$152)</f>
        <v>Tuesday</v>
      </c>
      <c r="L2565" t="str">
        <f>_xlfn.XLOOKUP(Table6[[#This Row],[Loan Date]],$Q$5:$Q$152,$S$5:$S$152)</f>
        <v>Week 5</v>
      </c>
    </row>
    <row r="2566" spans="1:12" x14ac:dyDescent="0.2">
      <c r="A2566" s="1">
        <v>44859</v>
      </c>
      <c r="B2566" t="s">
        <v>5</v>
      </c>
      <c r="C2566" s="1">
        <v>44859</v>
      </c>
      <c r="D2566" t="s">
        <v>116</v>
      </c>
      <c r="E2566" t="s">
        <v>23</v>
      </c>
      <c r="F2566" t="s">
        <v>23</v>
      </c>
      <c r="G2566" t="s">
        <v>20</v>
      </c>
      <c r="H2566" t="s">
        <v>1282</v>
      </c>
      <c r="I2566">
        <f>MONTH(Table6[[#This Row],[Loan Date]])</f>
        <v>10</v>
      </c>
      <c r="J2566" t="str">
        <f>_xlfn.XLOOKUP(Table6[[#This Row],[Numeric Month]],$N$5:$N$11,$O$5:$O$11)</f>
        <v>Oct</v>
      </c>
      <c r="K2566" t="str">
        <f>_xlfn.XLOOKUP(Table6[[#This Row],[Loan Date]],$Q$5:$Q$152,$R$5:$R$152)</f>
        <v>Tuesday</v>
      </c>
      <c r="L2566" t="str">
        <f>_xlfn.XLOOKUP(Table6[[#This Row],[Loan Date]],$Q$5:$Q$152,$S$5:$S$152)</f>
        <v>Week 5</v>
      </c>
    </row>
    <row r="2567" spans="1:12" x14ac:dyDescent="0.2">
      <c r="A2567" s="1">
        <v>44859</v>
      </c>
      <c r="B2567" t="s">
        <v>5</v>
      </c>
      <c r="C2567" s="1">
        <v>44859</v>
      </c>
      <c r="D2567" t="s">
        <v>913</v>
      </c>
      <c r="E2567" t="s">
        <v>37</v>
      </c>
      <c r="F2567" t="s">
        <v>37</v>
      </c>
      <c r="G2567" t="s">
        <v>20</v>
      </c>
      <c r="H2567" t="s">
        <v>1282</v>
      </c>
      <c r="I2567">
        <f>MONTH(Table6[[#This Row],[Loan Date]])</f>
        <v>10</v>
      </c>
      <c r="J2567" t="str">
        <f>_xlfn.XLOOKUP(Table6[[#This Row],[Numeric Month]],$N$5:$N$11,$O$5:$O$11)</f>
        <v>Oct</v>
      </c>
      <c r="K2567" t="str">
        <f>_xlfn.XLOOKUP(Table6[[#This Row],[Loan Date]],$Q$5:$Q$152,$R$5:$R$152)</f>
        <v>Tuesday</v>
      </c>
      <c r="L2567" t="str">
        <f>_xlfn.XLOOKUP(Table6[[#This Row],[Loan Date]],$Q$5:$Q$152,$S$5:$S$152)</f>
        <v>Week 5</v>
      </c>
    </row>
    <row r="2568" spans="1:12" x14ac:dyDescent="0.2">
      <c r="A2568" s="1">
        <v>44859</v>
      </c>
      <c r="B2568" t="s">
        <v>5</v>
      </c>
      <c r="C2568" s="1">
        <v>44859</v>
      </c>
      <c r="D2568" t="s">
        <v>491</v>
      </c>
      <c r="E2568" t="s">
        <v>122</v>
      </c>
      <c r="F2568" t="s">
        <v>122</v>
      </c>
      <c r="G2568" t="s">
        <v>11</v>
      </c>
      <c r="H2568" t="s">
        <v>1282</v>
      </c>
      <c r="I2568">
        <f>MONTH(Table6[[#This Row],[Loan Date]])</f>
        <v>10</v>
      </c>
      <c r="J2568" t="str">
        <f>_xlfn.XLOOKUP(Table6[[#This Row],[Numeric Month]],$N$5:$N$11,$O$5:$O$11)</f>
        <v>Oct</v>
      </c>
      <c r="K2568" t="str">
        <f>_xlfn.XLOOKUP(Table6[[#This Row],[Loan Date]],$Q$5:$Q$152,$R$5:$R$152)</f>
        <v>Tuesday</v>
      </c>
      <c r="L2568" t="str">
        <f>_xlfn.XLOOKUP(Table6[[#This Row],[Loan Date]],$Q$5:$Q$152,$S$5:$S$152)</f>
        <v>Week 5</v>
      </c>
    </row>
    <row r="2569" spans="1:12" x14ac:dyDescent="0.2">
      <c r="A2569" s="1">
        <v>44859</v>
      </c>
      <c r="B2569" t="s">
        <v>7</v>
      </c>
      <c r="C2569" s="1">
        <v>44859</v>
      </c>
      <c r="D2569" t="s">
        <v>1457</v>
      </c>
      <c r="E2569" t="s">
        <v>765</v>
      </c>
      <c r="F2569" t="s">
        <v>2</v>
      </c>
      <c r="G2569" t="s">
        <v>1</v>
      </c>
      <c r="H2569" t="s">
        <v>1282</v>
      </c>
      <c r="I2569">
        <f>MONTH(Table6[[#This Row],[Loan Date]])</f>
        <v>10</v>
      </c>
      <c r="J2569" t="str">
        <f>_xlfn.XLOOKUP(Table6[[#This Row],[Numeric Month]],$N$5:$N$11,$O$5:$O$11)</f>
        <v>Oct</v>
      </c>
      <c r="K2569" t="str">
        <f>_xlfn.XLOOKUP(Table6[[#This Row],[Loan Date]],$Q$5:$Q$152,$R$5:$R$152)</f>
        <v>Tuesday</v>
      </c>
      <c r="L2569" t="str">
        <f>_xlfn.XLOOKUP(Table6[[#This Row],[Loan Date]],$Q$5:$Q$152,$S$5:$S$152)</f>
        <v>Week 5</v>
      </c>
    </row>
    <row r="2570" spans="1:12" x14ac:dyDescent="0.2">
      <c r="A2570" s="1">
        <v>44859</v>
      </c>
      <c r="B2570" t="s">
        <v>7</v>
      </c>
      <c r="C2570" s="1">
        <v>44866</v>
      </c>
      <c r="D2570" t="s">
        <v>715</v>
      </c>
      <c r="E2570" t="s">
        <v>52</v>
      </c>
      <c r="F2570" t="s">
        <v>51</v>
      </c>
      <c r="G2570" t="s">
        <v>1</v>
      </c>
      <c r="H2570" t="s">
        <v>1282</v>
      </c>
      <c r="I2570">
        <f>MONTH(Table6[[#This Row],[Loan Date]])</f>
        <v>10</v>
      </c>
      <c r="J2570" t="str">
        <f>_xlfn.XLOOKUP(Table6[[#This Row],[Numeric Month]],$N$5:$N$11,$O$5:$O$11)</f>
        <v>Oct</v>
      </c>
      <c r="K2570" t="str">
        <f>_xlfn.XLOOKUP(Table6[[#This Row],[Loan Date]],$Q$5:$Q$152,$R$5:$R$152)</f>
        <v>Tuesday</v>
      </c>
      <c r="L2570" t="str">
        <f>_xlfn.XLOOKUP(Table6[[#This Row],[Loan Date]],$Q$5:$Q$152,$S$5:$S$152)</f>
        <v>Week 5</v>
      </c>
    </row>
    <row r="2571" spans="1:12" x14ac:dyDescent="0.2">
      <c r="A2571" s="1">
        <v>44859</v>
      </c>
      <c r="B2571" t="s">
        <v>7</v>
      </c>
      <c r="C2571" s="1">
        <v>44859</v>
      </c>
      <c r="D2571" t="s">
        <v>343</v>
      </c>
      <c r="E2571" t="s">
        <v>23</v>
      </c>
      <c r="F2571" t="s">
        <v>23</v>
      </c>
      <c r="G2571" t="s">
        <v>20</v>
      </c>
      <c r="H2571" t="s">
        <v>1282</v>
      </c>
      <c r="I2571">
        <f>MONTH(Table6[[#This Row],[Loan Date]])</f>
        <v>10</v>
      </c>
      <c r="J2571" t="str">
        <f>_xlfn.XLOOKUP(Table6[[#This Row],[Numeric Month]],$N$5:$N$11,$O$5:$O$11)</f>
        <v>Oct</v>
      </c>
      <c r="K2571" t="str">
        <f>_xlfn.XLOOKUP(Table6[[#This Row],[Loan Date]],$Q$5:$Q$152,$R$5:$R$152)</f>
        <v>Tuesday</v>
      </c>
      <c r="L2571" t="str">
        <f>_xlfn.XLOOKUP(Table6[[#This Row],[Loan Date]],$Q$5:$Q$152,$S$5:$S$152)</f>
        <v>Week 5</v>
      </c>
    </row>
    <row r="2572" spans="1:12" x14ac:dyDescent="0.2">
      <c r="A2572" s="1">
        <v>44859</v>
      </c>
      <c r="B2572" t="s">
        <v>7</v>
      </c>
      <c r="C2572" s="1">
        <v>44859</v>
      </c>
      <c r="D2572" t="s">
        <v>27</v>
      </c>
      <c r="E2572" t="s">
        <v>21</v>
      </c>
      <c r="F2572" t="s">
        <v>21</v>
      </c>
      <c r="G2572" t="s">
        <v>20</v>
      </c>
      <c r="H2572" t="s">
        <v>1282</v>
      </c>
      <c r="I2572">
        <f>MONTH(Table6[[#This Row],[Loan Date]])</f>
        <v>10</v>
      </c>
      <c r="J2572" t="str">
        <f>_xlfn.XLOOKUP(Table6[[#This Row],[Numeric Month]],$N$5:$N$11,$O$5:$O$11)</f>
        <v>Oct</v>
      </c>
      <c r="K2572" t="str">
        <f>_xlfn.XLOOKUP(Table6[[#This Row],[Loan Date]],$Q$5:$Q$152,$R$5:$R$152)</f>
        <v>Tuesday</v>
      </c>
      <c r="L2572" t="str">
        <f>_xlfn.XLOOKUP(Table6[[#This Row],[Loan Date]],$Q$5:$Q$152,$S$5:$S$152)</f>
        <v>Week 5</v>
      </c>
    </row>
    <row r="2573" spans="1:12" x14ac:dyDescent="0.2">
      <c r="A2573" s="1">
        <v>44859</v>
      </c>
      <c r="B2573" t="s">
        <v>7</v>
      </c>
      <c r="C2573" s="1">
        <v>44866</v>
      </c>
      <c r="D2573" t="s">
        <v>1392</v>
      </c>
      <c r="E2573" t="s">
        <v>15</v>
      </c>
      <c r="F2573" t="s">
        <v>14</v>
      </c>
      <c r="G2573" t="s">
        <v>1</v>
      </c>
      <c r="H2573" t="s">
        <v>1282</v>
      </c>
      <c r="I2573">
        <f>MONTH(Table6[[#This Row],[Loan Date]])</f>
        <v>10</v>
      </c>
      <c r="J2573" t="str">
        <f>_xlfn.XLOOKUP(Table6[[#This Row],[Numeric Month]],$N$5:$N$11,$O$5:$O$11)</f>
        <v>Oct</v>
      </c>
      <c r="K2573" t="str">
        <f>_xlfn.XLOOKUP(Table6[[#This Row],[Loan Date]],$Q$5:$Q$152,$R$5:$R$152)</f>
        <v>Tuesday</v>
      </c>
      <c r="L2573" t="str">
        <f>_xlfn.XLOOKUP(Table6[[#This Row],[Loan Date]],$Q$5:$Q$152,$S$5:$S$152)</f>
        <v>Week 5</v>
      </c>
    </row>
    <row r="2574" spans="1:12" x14ac:dyDescent="0.2">
      <c r="A2574" s="1">
        <v>44859</v>
      </c>
      <c r="B2574" t="s">
        <v>7</v>
      </c>
      <c r="C2574" s="1">
        <v>44859</v>
      </c>
      <c r="D2574" t="s">
        <v>636</v>
      </c>
      <c r="E2574" t="s">
        <v>12</v>
      </c>
      <c r="F2574" t="s">
        <v>12</v>
      </c>
      <c r="G2574" t="s">
        <v>11</v>
      </c>
      <c r="H2574" t="s">
        <v>1282</v>
      </c>
      <c r="I2574">
        <f>MONTH(Table6[[#This Row],[Loan Date]])</f>
        <v>10</v>
      </c>
      <c r="J2574" t="str">
        <f>_xlfn.XLOOKUP(Table6[[#This Row],[Numeric Month]],$N$5:$N$11,$O$5:$O$11)</f>
        <v>Oct</v>
      </c>
      <c r="K2574" t="str">
        <f>_xlfn.XLOOKUP(Table6[[#This Row],[Loan Date]],$Q$5:$Q$152,$R$5:$R$152)</f>
        <v>Tuesday</v>
      </c>
      <c r="L2574" t="str">
        <f>_xlfn.XLOOKUP(Table6[[#This Row],[Loan Date]],$Q$5:$Q$152,$S$5:$S$152)</f>
        <v>Week 5</v>
      </c>
    </row>
    <row r="2575" spans="1:12" x14ac:dyDescent="0.2">
      <c r="A2575" s="1">
        <v>44859</v>
      </c>
      <c r="B2575" t="s">
        <v>7</v>
      </c>
      <c r="C2575" s="1">
        <v>44859</v>
      </c>
      <c r="D2575" t="s">
        <v>1043</v>
      </c>
      <c r="E2575" t="s">
        <v>44</v>
      </c>
      <c r="F2575" t="s">
        <v>44</v>
      </c>
      <c r="G2575" t="s">
        <v>39</v>
      </c>
      <c r="H2575" t="s">
        <v>1282</v>
      </c>
      <c r="I2575">
        <f>MONTH(Table6[[#This Row],[Loan Date]])</f>
        <v>10</v>
      </c>
      <c r="J2575" t="str">
        <f>_xlfn.XLOOKUP(Table6[[#This Row],[Numeric Month]],$N$5:$N$11,$O$5:$O$11)</f>
        <v>Oct</v>
      </c>
      <c r="K2575" t="str">
        <f>_xlfn.XLOOKUP(Table6[[#This Row],[Loan Date]],$Q$5:$Q$152,$R$5:$R$152)</f>
        <v>Tuesday</v>
      </c>
      <c r="L2575" t="str">
        <f>_xlfn.XLOOKUP(Table6[[#This Row],[Loan Date]],$Q$5:$Q$152,$S$5:$S$152)</f>
        <v>Week 5</v>
      </c>
    </row>
    <row r="2576" spans="1:12" x14ac:dyDescent="0.2">
      <c r="A2576" s="1">
        <v>44859</v>
      </c>
      <c r="B2576" t="s">
        <v>7</v>
      </c>
      <c r="C2576" s="1">
        <v>44859</v>
      </c>
      <c r="D2576" t="s">
        <v>927</v>
      </c>
      <c r="E2576" t="s">
        <v>37</v>
      </c>
      <c r="F2576" t="s">
        <v>37</v>
      </c>
      <c r="G2576" t="s">
        <v>20</v>
      </c>
      <c r="H2576" t="s">
        <v>1282</v>
      </c>
      <c r="I2576">
        <f>MONTH(Table6[[#This Row],[Loan Date]])</f>
        <v>10</v>
      </c>
      <c r="J2576" t="str">
        <f>_xlfn.XLOOKUP(Table6[[#This Row],[Numeric Month]],$N$5:$N$11,$O$5:$O$11)</f>
        <v>Oct</v>
      </c>
      <c r="K2576" t="str">
        <f>_xlfn.XLOOKUP(Table6[[#This Row],[Loan Date]],$Q$5:$Q$152,$R$5:$R$152)</f>
        <v>Tuesday</v>
      </c>
      <c r="L2576" t="str">
        <f>_xlfn.XLOOKUP(Table6[[#This Row],[Loan Date]],$Q$5:$Q$152,$S$5:$S$152)</f>
        <v>Week 5</v>
      </c>
    </row>
    <row r="2577" spans="1:12" x14ac:dyDescent="0.2">
      <c r="A2577" s="1">
        <v>44859</v>
      </c>
      <c r="B2577" t="s">
        <v>7</v>
      </c>
      <c r="C2577" s="1">
        <v>44859</v>
      </c>
      <c r="D2577" t="s">
        <v>1435</v>
      </c>
      <c r="E2577" t="s">
        <v>44</v>
      </c>
      <c r="F2577" t="s">
        <v>44</v>
      </c>
      <c r="G2577" t="s">
        <v>39</v>
      </c>
      <c r="H2577" t="s">
        <v>1282</v>
      </c>
      <c r="I2577">
        <f>MONTH(Table6[[#This Row],[Loan Date]])</f>
        <v>10</v>
      </c>
      <c r="J2577" t="str">
        <f>_xlfn.XLOOKUP(Table6[[#This Row],[Numeric Month]],$N$5:$N$11,$O$5:$O$11)</f>
        <v>Oct</v>
      </c>
      <c r="K2577" t="str">
        <f>_xlfn.XLOOKUP(Table6[[#This Row],[Loan Date]],$Q$5:$Q$152,$R$5:$R$152)</f>
        <v>Tuesday</v>
      </c>
      <c r="L2577" t="str">
        <f>_xlfn.XLOOKUP(Table6[[#This Row],[Loan Date]],$Q$5:$Q$152,$S$5:$S$152)</f>
        <v>Week 5</v>
      </c>
    </row>
    <row r="2578" spans="1:12" x14ac:dyDescent="0.2">
      <c r="A2578" s="1">
        <v>44859</v>
      </c>
      <c r="B2578" t="s">
        <v>7</v>
      </c>
      <c r="C2578" s="1">
        <v>44866</v>
      </c>
      <c r="D2578" t="s">
        <v>150</v>
      </c>
      <c r="E2578" t="s">
        <v>52</v>
      </c>
      <c r="F2578" t="s">
        <v>51</v>
      </c>
      <c r="G2578" t="s">
        <v>1</v>
      </c>
      <c r="H2578" t="s">
        <v>1282</v>
      </c>
      <c r="I2578">
        <f>MONTH(Table6[[#This Row],[Loan Date]])</f>
        <v>10</v>
      </c>
      <c r="J2578" t="str">
        <f>_xlfn.XLOOKUP(Table6[[#This Row],[Numeric Month]],$N$5:$N$11,$O$5:$O$11)</f>
        <v>Oct</v>
      </c>
      <c r="K2578" t="str">
        <f>_xlfn.XLOOKUP(Table6[[#This Row],[Loan Date]],$Q$5:$Q$152,$R$5:$R$152)</f>
        <v>Tuesday</v>
      </c>
      <c r="L2578" t="str">
        <f>_xlfn.XLOOKUP(Table6[[#This Row],[Loan Date]],$Q$5:$Q$152,$S$5:$S$152)</f>
        <v>Week 5</v>
      </c>
    </row>
    <row r="2579" spans="1:12" x14ac:dyDescent="0.2">
      <c r="A2579" s="1">
        <v>44859</v>
      </c>
      <c r="B2579" t="s">
        <v>5</v>
      </c>
      <c r="C2579" s="1">
        <v>44859</v>
      </c>
      <c r="D2579" t="s">
        <v>1393</v>
      </c>
      <c r="E2579" t="s">
        <v>23</v>
      </c>
      <c r="F2579" t="s">
        <v>23</v>
      </c>
      <c r="G2579" t="s">
        <v>20</v>
      </c>
      <c r="H2579" t="s">
        <v>1282</v>
      </c>
      <c r="I2579">
        <f>MONTH(Table6[[#This Row],[Loan Date]])</f>
        <v>10</v>
      </c>
      <c r="J2579" t="str">
        <f>_xlfn.XLOOKUP(Table6[[#This Row],[Numeric Month]],$N$5:$N$11,$O$5:$O$11)</f>
        <v>Oct</v>
      </c>
      <c r="K2579" t="str">
        <f>_xlfn.XLOOKUP(Table6[[#This Row],[Loan Date]],$Q$5:$Q$152,$R$5:$R$152)</f>
        <v>Tuesday</v>
      </c>
      <c r="L2579" t="str">
        <f>_xlfn.XLOOKUP(Table6[[#This Row],[Loan Date]],$Q$5:$Q$152,$S$5:$S$152)</f>
        <v>Week 5</v>
      </c>
    </row>
    <row r="2580" spans="1:12" x14ac:dyDescent="0.2">
      <c r="A2580" s="1">
        <v>44859</v>
      </c>
      <c r="B2580" t="s">
        <v>7</v>
      </c>
      <c r="C2580" s="1">
        <v>44859</v>
      </c>
      <c r="D2580" t="s">
        <v>85</v>
      </c>
      <c r="E2580" t="s">
        <v>44</v>
      </c>
      <c r="F2580" t="s">
        <v>44</v>
      </c>
      <c r="G2580" t="s">
        <v>39</v>
      </c>
      <c r="H2580" t="s">
        <v>1282</v>
      </c>
      <c r="I2580">
        <f>MONTH(Table6[[#This Row],[Loan Date]])</f>
        <v>10</v>
      </c>
      <c r="J2580" t="str">
        <f>_xlfn.XLOOKUP(Table6[[#This Row],[Numeric Month]],$N$5:$N$11,$O$5:$O$11)</f>
        <v>Oct</v>
      </c>
      <c r="K2580" t="str">
        <f>_xlfn.XLOOKUP(Table6[[#This Row],[Loan Date]],$Q$5:$Q$152,$R$5:$R$152)</f>
        <v>Tuesday</v>
      </c>
      <c r="L2580" t="str">
        <f>_xlfn.XLOOKUP(Table6[[#This Row],[Loan Date]],$Q$5:$Q$152,$S$5:$S$152)</f>
        <v>Week 5</v>
      </c>
    </row>
    <row r="2581" spans="1:12" x14ac:dyDescent="0.2">
      <c r="A2581" s="1">
        <v>44859</v>
      </c>
      <c r="B2581" t="s">
        <v>7</v>
      </c>
      <c r="C2581" s="1">
        <v>44859</v>
      </c>
      <c r="D2581" t="s">
        <v>380</v>
      </c>
      <c r="E2581" t="s">
        <v>21</v>
      </c>
      <c r="F2581" t="s">
        <v>21</v>
      </c>
      <c r="G2581" t="s">
        <v>20</v>
      </c>
      <c r="H2581" t="s">
        <v>1282</v>
      </c>
      <c r="I2581">
        <f>MONTH(Table6[[#This Row],[Loan Date]])</f>
        <v>10</v>
      </c>
      <c r="J2581" t="str">
        <f>_xlfn.XLOOKUP(Table6[[#This Row],[Numeric Month]],$N$5:$N$11,$O$5:$O$11)</f>
        <v>Oct</v>
      </c>
      <c r="K2581" t="str">
        <f>_xlfn.XLOOKUP(Table6[[#This Row],[Loan Date]],$Q$5:$Q$152,$R$5:$R$152)</f>
        <v>Tuesday</v>
      </c>
      <c r="L2581" t="str">
        <f>_xlfn.XLOOKUP(Table6[[#This Row],[Loan Date]],$Q$5:$Q$152,$S$5:$S$152)</f>
        <v>Week 5</v>
      </c>
    </row>
    <row r="2582" spans="1:12" x14ac:dyDescent="0.2">
      <c r="A2582" s="1">
        <v>44859</v>
      </c>
      <c r="B2582" t="s">
        <v>7</v>
      </c>
      <c r="C2582" s="1">
        <v>44859</v>
      </c>
      <c r="D2582" t="s">
        <v>116</v>
      </c>
      <c r="E2582" t="s">
        <v>23</v>
      </c>
      <c r="F2582" t="s">
        <v>23</v>
      </c>
      <c r="G2582" t="s">
        <v>20</v>
      </c>
      <c r="H2582" t="s">
        <v>1282</v>
      </c>
      <c r="I2582">
        <f>MONTH(Table6[[#This Row],[Loan Date]])</f>
        <v>10</v>
      </c>
      <c r="J2582" t="str">
        <f>_xlfn.XLOOKUP(Table6[[#This Row],[Numeric Month]],$N$5:$N$11,$O$5:$O$11)</f>
        <v>Oct</v>
      </c>
      <c r="K2582" t="str">
        <f>_xlfn.XLOOKUP(Table6[[#This Row],[Loan Date]],$Q$5:$Q$152,$R$5:$R$152)</f>
        <v>Tuesday</v>
      </c>
      <c r="L2582" t="str">
        <f>_xlfn.XLOOKUP(Table6[[#This Row],[Loan Date]],$Q$5:$Q$152,$S$5:$S$152)</f>
        <v>Week 5</v>
      </c>
    </row>
    <row r="2583" spans="1:12" x14ac:dyDescent="0.2">
      <c r="A2583" s="1">
        <v>44859</v>
      </c>
      <c r="B2583" t="s">
        <v>7</v>
      </c>
      <c r="C2583" s="1">
        <v>44859</v>
      </c>
      <c r="D2583" t="s">
        <v>172</v>
      </c>
      <c r="E2583" t="s">
        <v>21</v>
      </c>
      <c r="F2583" t="s">
        <v>21</v>
      </c>
      <c r="G2583" t="s">
        <v>20</v>
      </c>
      <c r="H2583" t="s">
        <v>1282</v>
      </c>
      <c r="I2583">
        <f>MONTH(Table6[[#This Row],[Loan Date]])</f>
        <v>10</v>
      </c>
      <c r="J2583" t="str">
        <f>_xlfn.XLOOKUP(Table6[[#This Row],[Numeric Month]],$N$5:$N$11,$O$5:$O$11)</f>
        <v>Oct</v>
      </c>
      <c r="K2583" t="str">
        <f>_xlfn.XLOOKUP(Table6[[#This Row],[Loan Date]],$Q$5:$Q$152,$R$5:$R$152)</f>
        <v>Tuesday</v>
      </c>
      <c r="L2583" t="str">
        <f>_xlfn.XLOOKUP(Table6[[#This Row],[Loan Date]],$Q$5:$Q$152,$S$5:$S$152)</f>
        <v>Week 5</v>
      </c>
    </row>
    <row r="2584" spans="1:12" x14ac:dyDescent="0.2">
      <c r="A2584" s="1">
        <v>44859</v>
      </c>
      <c r="B2584" t="s">
        <v>7</v>
      </c>
      <c r="C2584" s="1">
        <v>44866</v>
      </c>
      <c r="D2584" t="s">
        <v>155</v>
      </c>
      <c r="E2584" t="s">
        <v>9</v>
      </c>
      <c r="F2584" t="s">
        <v>8</v>
      </c>
      <c r="G2584" t="s">
        <v>1</v>
      </c>
      <c r="H2584" t="s">
        <v>1282</v>
      </c>
      <c r="I2584">
        <f>MONTH(Table6[[#This Row],[Loan Date]])</f>
        <v>10</v>
      </c>
      <c r="J2584" t="str">
        <f>_xlfn.XLOOKUP(Table6[[#This Row],[Numeric Month]],$N$5:$N$11,$O$5:$O$11)</f>
        <v>Oct</v>
      </c>
      <c r="K2584" t="str">
        <f>_xlfn.XLOOKUP(Table6[[#This Row],[Loan Date]],$Q$5:$Q$152,$R$5:$R$152)</f>
        <v>Tuesday</v>
      </c>
      <c r="L2584" t="str">
        <f>_xlfn.XLOOKUP(Table6[[#This Row],[Loan Date]],$Q$5:$Q$152,$S$5:$S$152)</f>
        <v>Week 5</v>
      </c>
    </row>
    <row r="2585" spans="1:12" x14ac:dyDescent="0.2">
      <c r="A2585" s="1">
        <v>44859</v>
      </c>
      <c r="B2585" t="s">
        <v>7</v>
      </c>
      <c r="C2585" s="1">
        <v>44880</v>
      </c>
      <c r="D2585" t="s">
        <v>467</v>
      </c>
      <c r="E2585" t="s">
        <v>9</v>
      </c>
      <c r="F2585" t="s">
        <v>8</v>
      </c>
      <c r="G2585" t="s">
        <v>1</v>
      </c>
      <c r="H2585" t="s">
        <v>1282</v>
      </c>
      <c r="I2585">
        <f>MONTH(Table6[[#This Row],[Loan Date]])</f>
        <v>10</v>
      </c>
      <c r="J2585" t="str">
        <f>_xlfn.XLOOKUP(Table6[[#This Row],[Numeric Month]],$N$5:$N$11,$O$5:$O$11)</f>
        <v>Oct</v>
      </c>
      <c r="K2585" t="str">
        <f>_xlfn.XLOOKUP(Table6[[#This Row],[Loan Date]],$Q$5:$Q$152,$R$5:$R$152)</f>
        <v>Tuesday</v>
      </c>
      <c r="L2585" t="str">
        <f>_xlfn.XLOOKUP(Table6[[#This Row],[Loan Date]],$Q$5:$Q$152,$S$5:$S$152)</f>
        <v>Week 5</v>
      </c>
    </row>
    <row r="2586" spans="1:12" x14ac:dyDescent="0.2">
      <c r="A2586" s="1">
        <v>44859</v>
      </c>
      <c r="B2586" t="s">
        <v>5</v>
      </c>
      <c r="C2586" s="1">
        <v>44859</v>
      </c>
      <c r="D2586" t="s">
        <v>320</v>
      </c>
      <c r="E2586" t="s">
        <v>23</v>
      </c>
      <c r="F2586" t="s">
        <v>23</v>
      </c>
      <c r="G2586" t="s">
        <v>20</v>
      </c>
      <c r="H2586" t="s">
        <v>1282</v>
      </c>
      <c r="I2586">
        <f>MONTH(Table6[[#This Row],[Loan Date]])</f>
        <v>10</v>
      </c>
      <c r="J2586" t="str">
        <f>_xlfn.XLOOKUP(Table6[[#This Row],[Numeric Month]],$N$5:$N$11,$O$5:$O$11)</f>
        <v>Oct</v>
      </c>
      <c r="K2586" t="str">
        <f>_xlfn.XLOOKUP(Table6[[#This Row],[Loan Date]],$Q$5:$Q$152,$R$5:$R$152)</f>
        <v>Tuesday</v>
      </c>
      <c r="L2586" t="str">
        <f>_xlfn.XLOOKUP(Table6[[#This Row],[Loan Date]],$Q$5:$Q$152,$S$5:$S$152)</f>
        <v>Week 5</v>
      </c>
    </row>
    <row r="2587" spans="1:12" x14ac:dyDescent="0.2">
      <c r="A2587" s="1">
        <v>44859</v>
      </c>
      <c r="B2587" t="s">
        <v>5</v>
      </c>
      <c r="C2587" s="1">
        <v>44859</v>
      </c>
      <c r="D2587" t="s">
        <v>164</v>
      </c>
      <c r="E2587" t="s">
        <v>65</v>
      </c>
      <c r="F2587" t="s">
        <v>65</v>
      </c>
      <c r="G2587" t="s">
        <v>20</v>
      </c>
      <c r="H2587" t="s">
        <v>1282</v>
      </c>
      <c r="I2587">
        <f>MONTH(Table6[[#This Row],[Loan Date]])</f>
        <v>10</v>
      </c>
      <c r="J2587" t="str">
        <f>_xlfn.XLOOKUP(Table6[[#This Row],[Numeric Month]],$N$5:$N$11,$O$5:$O$11)</f>
        <v>Oct</v>
      </c>
      <c r="K2587" t="str">
        <f>_xlfn.XLOOKUP(Table6[[#This Row],[Loan Date]],$Q$5:$Q$152,$R$5:$R$152)</f>
        <v>Tuesday</v>
      </c>
      <c r="L2587" t="str">
        <f>_xlfn.XLOOKUP(Table6[[#This Row],[Loan Date]],$Q$5:$Q$152,$S$5:$S$152)</f>
        <v>Week 5</v>
      </c>
    </row>
    <row r="2588" spans="1:12" x14ac:dyDescent="0.2">
      <c r="A2588" s="1">
        <v>44859</v>
      </c>
      <c r="B2588" t="s">
        <v>7</v>
      </c>
      <c r="C2588" s="1">
        <v>44866</v>
      </c>
      <c r="D2588" t="s">
        <v>1050</v>
      </c>
      <c r="E2588" t="s">
        <v>52</v>
      </c>
      <c r="F2588" t="s">
        <v>51</v>
      </c>
      <c r="G2588" t="s">
        <v>1</v>
      </c>
      <c r="H2588" t="s">
        <v>1282</v>
      </c>
      <c r="I2588">
        <f>MONTH(Table6[[#This Row],[Loan Date]])</f>
        <v>10</v>
      </c>
      <c r="J2588" t="str">
        <f>_xlfn.XLOOKUP(Table6[[#This Row],[Numeric Month]],$N$5:$N$11,$O$5:$O$11)</f>
        <v>Oct</v>
      </c>
      <c r="K2588" t="str">
        <f>_xlfn.XLOOKUP(Table6[[#This Row],[Loan Date]],$Q$5:$Q$152,$R$5:$R$152)</f>
        <v>Tuesday</v>
      </c>
      <c r="L2588" t="str">
        <f>_xlfn.XLOOKUP(Table6[[#This Row],[Loan Date]],$Q$5:$Q$152,$S$5:$S$152)</f>
        <v>Week 5</v>
      </c>
    </row>
    <row r="2589" spans="1:12" x14ac:dyDescent="0.2">
      <c r="A2589" s="1">
        <v>44859</v>
      </c>
      <c r="B2589" t="s">
        <v>7</v>
      </c>
      <c r="C2589" s="1">
        <v>44873</v>
      </c>
      <c r="D2589" t="s">
        <v>249</v>
      </c>
      <c r="E2589" t="s">
        <v>52</v>
      </c>
      <c r="F2589" t="s">
        <v>51</v>
      </c>
      <c r="G2589" t="s">
        <v>1</v>
      </c>
      <c r="H2589" t="s">
        <v>1282</v>
      </c>
      <c r="I2589">
        <f>MONTH(Table6[[#This Row],[Loan Date]])</f>
        <v>10</v>
      </c>
      <c r="J2589" t="str">
        <f>_xlfn.XLOOKUP(Table6[[#This Row],[Numeric Month]],$N$5:$N$11,$O$5:$O$11)</f>
        <v>Oct</v>
      </c>
      <c r="K2589" t="str">
        <f>_xlfn.XLOOKUP(Table6[[#This Row],[Loan Date]],$Q$5:$Q$152,$R$5:$R$152)</f>
        <v>Tuesday</v>
      </c>
      <c r="L2589" t="str">
        <f>_xlfn.XLOOKUP(Table6[[#This Row],[Loan Date]],$Q$5:$Q$152,$S$5:$S$152)</f>
        <v>Week 5</v>
      </c>
    </row>
    <row r="2590" spans="1:12" x14ac:dyDescent="0.2">
      <c r="A2590" s="1">
        <v>44859</v>
      </c>
      <c r="B2590" t="s">
        <v>7</v>
      </c>
      <c r="C2590" s="1">
        <v>44859</v>
      </c>
      <c r="D2590" t="s">
        <v>917</v>
      </c>
      <c r="E2590" t="s">
        <v>37</v>
      </c>
      <c r="F2590" t="s">
        <v>37</v>
      </c>
      <c r="G2590" t="s">
        <v>20</v>
      </c>
      <c r="H2590" t="s">
        <v>1282</v>
      </c>
      <c r="I2590">
        <f>MONTH(Table6[[#This Row],[Loan Date]])</f>
        <v>10</v>
      </c>
      <c r="J2590" t="str">
        <f>_xlfn.XLOOKUP(Table6[[#This Row],[Numeric Month]],$N$5:$N$11,$O$5:$O$11)</f>
        <v>Oct</v>
      </c>
      <c r="K2590" t="str">
        <f>_xlfn.XLOOKUP(Table6[[#This Row],[Loan Date]],$Q$5:$Q$152,$R$5:$R$152)</f>
        <v>Tuesday</v>
      </c>
      <c r="L2590" t="str">
        <f>_xlfn.XLOOKUP(Table6[[#This Row],[Loan Date]],$Q$5:$Q$152,$S$5:$S$152)</f>
        <v>Week 5</v>
      </c>
    </row>
    <row r="2591" spans="1:12" x14ac:dyDescent="0.2">
      <c r="A2591" s="1">
        <v>44859</v>
      </c>
      <c r="B2591" t="s">
        <v>7</v>
      </c>
      <c r="C2591" s="1">
        <v>44859</v>
      </c>
      <c r="D2591" t="s">
        <v>261</v>
      </c>
      <c r="E2591" t="s">
        <v>44</v>
      </c>
      <c r="F2591" t="s">
        <v>44</v>
      </c>
      <c r="G2591" t="s">
        <v>39</v>
      </c>
      <c r="H2591" t="s">
        <v>1282</v>
      </c>
      <c r="I2591">
        <f>MONTH(Table6[[#This Row],[Loan Date]])</f>
        <v>10</v>
      </c>
      <c r="J2591" t="str">
        <f>_xlfn.XLOOKUP(Table6[[#This Row],[Numeric Month]],$N$5:$N$11,$O$5:$O$11)</f>
        <v>Oct</v>
      </c>
      <c r="K2591" t="str">
        <f>_xlfn.XLOOKUP(Table6[[#This Row],[Loan Date]],$Q$5:$Q$152,$R$5:$R$152)</f>
        <v>Tuesday</v>
      </c>
      <c r="L2591" t="str">
        <f>_xlfn.XLOOKUP(Table6[[#This Row],[Loan Date]],$Q$5:$Q$152,$S$5:$S$152)</f>
        <v>Week 5</v>
      </c>
    </row>
    <row r="2592" spans="1:12" x14ac:dyDescent="0.2">
      <c r="A2592" s="1">
        <v>44859</v>
      </c>
      <c r="B2592" t="s">
        <v>7</v>
      </c>
      <c r="C2592" s="1">
        <v>44859</v>
      </c>
      <c r="D2592" t="s">
        <v>297</v>
      </c>
      <c r="E2592" t="s">
        <v>23</v>
      </c>
      <c r="F2592" t="s">
        <v>23</v>
      </c>
      <c r="G2592" t="s">
        <v>20</v>
      </c>
      <c r="H2592" t="s">
        <v>1282</v>
      </c>
      <c r="I2592">
        <f>MONTH(Table6[[#This Row],[Loan Date]])</f>
        <v>10</v>
      </c>
      <c r="J2592" t="str">
        <f>_xlfn.XLOOKUP(Table6[[#This Row],[Numeric Month]],$N$5:$N$11,$O$5:$O$11)</f>
        <v>Oct</v>
      </c>
      <c r="K2592" t="str">
        <f>_xlfn.XLOOKUP(Table6[[#This Row],[Loan Date]],$Q$5:$Q$152,$R$5:$R$152)</f>
        <v>Tuesday</v>
      </c>
      <c r="L2592" t="str">
        <f>_xlfn.XLOOKUP(Table6[[#This Row],[Loan Date]],$Q$5:$Q$152,$S$5:$S$152)</f>
        <v>Week 5</v>
      </c>
    </row>
    <row r="2593" spans="1:12" x14ac:dyDescent="0.2">
      <c r="A2593" s="1">
        <v>44859</v>
      </c>
      <c r="B2593" t="s">
        <v>7</v>
      </c>
      <c r="C2593" s="1">
        <v>44859</v>
      </c>
      <c r="D2593" t="s">
        <v>309</v>
      </c>
      <c r="E2593" t="s">
        <v>23</v>
      </c>
      <c r="F2593" t="s">
        <v>23</v>
      </c>
      <c r="G2593" t="s">
        <v>20</v>
      </c>
      <c r="H2593" t="s">
        <v>1282</v>
      </c>
      <c r="I2593">
        <f>MONTH(Table6[[#This Row],[Loan Date]])</f>
        <v>10</v>
      </c>
      <c r="J2593" t="str">
        <f>_xlfn.XLOOKUP(Table6[[#This Row],[Numeric Month]],$N$5:$N$11,$O$5:$O$11)</f>
        <v>Oct</v>
      </c>
      <c r="K2593" t="str">
        <f>_xlfn.XLOOKUP(Table6[[#This Row],[Loan Date]],$Q$5:$Q$152,$R$5:$R$152)</f>
        <v>Tuesday</v>
      </c>
      <c r="L2593" t="str">
        <f>_xlfn.XLOOKUP(Table6[[#This Row],[Loan Date]],$Q$5:$Q$152,$S$5:$S$152)</f>
        <v>Week 5</v>
      </c>
    </row>
    <row r="2594" spans="1:12" x14ac:dyDescent="0.2">
      <c r="A2594" s="1">
        <v>44859</v>
      </c>
      <c r="B2594" t="s">
        <v>7</v>
      </c>
      <c r="C2594" s="1">
        <v>44859</v>
      </c>
      <c r="D2594" t="s">
        <v>982</v>
      </c>
      <c r="E2594" t="s">
        <v>168</v>
      </c>
      <c r="F2594" t="s">
        <v>168</v>
      </c>
      <c r="G2594" t="s">
        <v>20</v>
      </c>
      <c r="H2594" t="s">
        <v>1282</v>
      </c>
      <c r="I2594">
        <f>MONTH(Table6[[#This Row],[Loan Date]])</f>
        <v>10</v>
      </c>
      <c r="J2594" t="str">
        <f>_xlfn.XLOOKUP(Table6[[#This Row],[Numeric Month]],$N$5:$N$11,$O$5:$O$11)</f>
        <v>Oct</v>
      </c>
      <c r="K2594" t="str">
        <f>_xlfn.XLOOKUP(Table6[[#This Row],[Loan Date]],$Q$5:$Q$152,$R$5:$R$152)</f>
        <v>Tuesday</v>
      </c>
      <c r="L2594" t="str">
        <f>_xlfn.XLOOKUP(Table6[[#This Row],[Loan Date]],$Q$5:$Q$152,$S$5:$S$152)</f>
        <v>Week 5</v>
      </c>
    </row>
    <row r="2595" spans="1:12" x14ac:dyDescent="0.2">
      <c r="A2595" s="1">
        <v>44859</v>
      </c>
      <c r="B2595" t="s">
        <v>7</v>
      </c>
      <c r="C2595" s="1">
        <v>44859</v>
      </c>
      <c r="D2595" t="s">
        <v>310</v>
      </c>
      <c r="E2595" t="s">
        <v>21</v>
      </c>
      <c r="F2595" t="s">
        <v>21</v>
      </c>
      <c r="G2595" t="s">
        <v>20</v>
      </c>
      <c r="H2595" t="s">
        <v>1282</v>
      </c>
      <c r="I2595">
        <f>MONTH(Table6[[#This Row],[Loan Date]])</f>
        <v>10</v>
      </c>
      <c r="J2595" t="str">
        <f>_xlfn.XLOOKUP(Table6[[#This Row],[Numeric Month]],$N$5:$N$11,$O$5:$O$11)</f>
        <v>Oct</v>
      </c>
      <c r="K2595" t="str">
        <f>_xlfn.XLOOKUP(Table6[[#This Row],[Loan Date]],$Q$5:$Q$152,$R$5:$R$152)</f>
        <v>Tuesday</v>
      </c>
      <c r="L2595" t="str">
        <f>_xlfn.XLOOKUP(Table6[[#This Row],[Loan Date]],$Q$5:$Q$152,$S$5:$S$152)</f>
        <v>Week 5</v>
      </c>
    </row>
    <row r="2596" spans="1:12" x14ac:dyDescent="0.2">
      <c r="A2596" s="1">
        <v>44859</v>
      </c>
      <c r="B2596" t="s">
        <v>7</v>
      </c>
      <c r="C2596" s="1">
        <v>44916</v>
      </c>
      <c r="D2596" t="s">
        <v>1456</v>
      </c>
      <c r="E2596" t="s">
        <v>1371</v>
      </c>
      <c r="F2596" t="s">
        <v>79</v>
      </c>
      <c r="G2596" t="s">
        <v>79</v>
      </c>
      <c r="H2596" t="s">
        <v>1282</v>
      </c>
      <c r="I2596">
        <f>MONTH(Table6[[#This Row],[Loan Date]])</f>
        <v>10</v>
      </c>
      <c r="J2596" t="str">
        <f>_xlfn.XLOOKUP(Table6[[#This Row],[Numeric Month]],$N$5:$N$11,$O$5:$O$11)</f>
        <v>Oct</v>
      </c>
      <c r="K2596" t="str">
        <f>_xlfn.XLOOKUP(Table6[[#This Row],[Loan Date]],$Q$5:$Q$152,$R$5:$R$152)</f>
        <v>Tuesday</v>
      </c>
      <c r="L2596" t="str">
        <f>_xlfn.XLOOKUP(Table6[[#This Row],[Loan Date]],$Q$5:$Q$152,$S$5:$S$152)</f>
        <v>Week 5</v>
      </c>
    </row>
    <row r="2597" spans="1:12" x14ac:dyDescent="0.2">
      <c r="A2597" s="1">
        <v>44859</v>
      </c>
      <c r="B2597" t="s">
        <v>7</v>
      </c>
      <c r="C2597" s="1">
        <v>44859</v>
      </c>
      <c r="D2597" t="s">
        <v>1448</v>
      </c>
      <c r="E2597" t="s">
        <v>23</v>
      </c>
      <c r="F2597" t="s">
        <v>23</v>
      </c>
      <c r="G2597" t="s">
        <v>20</v>
      </c>
      <c r="H2597" t="s">
        <v>1282</v>
      </c>
      <c r="I2597">
        <f>MONTH(Table6[[#This Row],[Loan Date]])</f>
        <v>10</v>
      </c>
      <c r="J2597" t="str">
        <f>_xlfn.XLOOKUP(Table6[[#This Row],[Numeric Month]],$N$5:$N$11,$O$5:$O$11)</f>
        <v>Oct</v>
      </c>
      <c r="K2597" t="str">
        <f>_xlfn.XLOOKUP(Table6[[#This Row],[Loan Date]],$Q$5:$Q$152,$R$5:$R$152)</f>
        <v>Tuesday</v>
      </c>
      <c r="L2597" t="str">
        <f>_xlfn.XLOOKUP(Table6[[#This Row],[Loan Date]],$Q$5:$Q$152,$S$5:$S$152)</f>
        <v>Week 5</v>
      </c>
    </row>
    <row r="2598" spans="1:12" x14ac:dyDescent="0.2">
      <c r="A2598" s="1">
        <v>44859</v>
      </c>
      <c r="B2598" t="s">
        <v>7</v>
      </c>
      <c r="C2598" s="1">
        <v>44859</v>
      </c>
      <c r="D2598" t="s">
        <v>124</v>
      </c>
      <c r="E2598" t="s">
        <v>12</v>
      </c>
      <c r="F2598" t="s">
        <v>12</v>
      </c>
      <c r="G2598" t="s">
        <v>11</v>
      </c>
      <c r="H2598" t="s">
        <v>1282</v>
      </c>
      <c r="I2598">
        <f>MONTH(Table6[[#This Row],[Loan Date]])</f>
        <v>10</v>
      </c>
      <c r="J2598" t="str">
        <f>_xlfn.XLOOKUP(Table6[[#This Row],[Numeric Month]],$N$5:$N$11,$O$5:$O$11)</f>
        <v>Oct</v>
      </c>
      <c r="K2598" t="str">
        <f>_xlfn.XLOOKUP(Table6[[#This Row],[Loan Date]],$Q$5:$Q$152,$R$5:$R$152)</f>
        <v>Tuesday</v>
      </c>
      <c r="L2598" t="str">
        <f>_xlfn.XLOOKUP(Table6[[#This Row],[Loan Date]],$Q$5:$Q$152,$S$5:$S$152)</f>
        <v>Week 5</v>
      </c>
    </row>
    <row r="2599" spans="1:12" x14ac:dyDescent="0.2">
      <c r="A2599" s="1">
        <v>44859</v>
      </c>
      <c r="B2599" t="s">
        <v>7</v>
      </c>
      <c r="C2599" s="1">
        <v>44859</v>
      </c>
      <c r="D2599" t="s">
        <v>194</v>
      </c>
      <c r="E2599" t="s">
        <v>12</v>
      </c>
      <c r="F2599" t="s">
        <v>12</v>
      </c>
      <c r="G2599" t="s">
        <v>11</v>
      </c>
      <c r="H2599" t="s">
        <v>1282</v>
      </c>
      <c r="I2599">
        <f>MONTH(Table6[[#This Row],[Loan Date]])</f>
        <v>10</v>
      </c>
      <c r="J2599" t="str">
        <f>_xlfn.XLOOKUP(Table6[[#This Row],[Numeric Month]],$N$5:$N$11,$O$5:$O$11)</f>
        <v>Oct</v>
      </c>
      <c r="K2599" t="str">
        <f>_xlfn.XLOOKUP(Table6[[#This Row],[Loan Date]],$Q$5:$Q$152,$R$5:$R$152)</f>
        <v>Tuesday</v>
      </c>
      <c r="L2599" t="str">
        <f>_xlfn.XLOOKUP(Table6[[#This Row],[Loan Date]],$Q$5:$Q$152,$S$5:$S$152)</f>
        <v>Week 5</v>
      </c>
    </row>
    <row r="2600" spans="1:12" x14ac:dyDescent="0.2">
      <c r="A2600" s="1">
        <v>44859</v>
      </c>
      <c r="B2600" t="s">
        <v>7</v>
      </c>
      <c r="C2600" s="1">
        <v>44859</v>
      </c>
      <c r="D2600" t="s">
        <v>86</v>
      </c>
      <c r="E2600" t="s">
        <v>44</v>
      </c>
      <c r="F2600" t="s">
        <v>44</v>
      </c>
      <c r="G2600" t="s">
        <v>39</v>
      </c>
      <c r="H2600" t="s">
        <v>1282</v>
      </c>
      <c r="I2600">
        <f>MONTH(Table6[[#This Row],[Loan Date]])</f>
        <v>10</v>
      </c>
      <c r="J2600" t="str">
        <f>_xlfn.XLOOKUP(Table6[[#This Row],[Numeric Month]],$N$5:$N$11,$O$5:$O$11)</f>
        <v>Oct</v>
      </c>
      <c r="K2600" t="str">
        <f>_xlfn.XLOOKUP(Table6[[#This Row],[Loan Date]],$Q$5:$Q$152,$R$5:$R$152)</f>
        <v>Tuesday</v>
      </c>
      <c r="L2600" t="str">
        <f>_xlfn.XLOOKUP(Table6[[#This Row],[Loan Date]],$Q$5:$Q$152,$S$5:$S$152)</f>
        <v>Week 5</v>
      </c>
    </row>
    <row r="2601" spans="1:12" x14ac:dyDescent="0.2">
      <c r="A2601" s="1">
        <v>44859</v>
      </c>
      <c r="B2601" t="s">
        <v>7</v>
      </c>
      <c r="C2601" s="1">
        <v>44881</v>
      </c>
      <c r="D2601" t="s">
        <v>234</v>
      </c>
      <c r="E2601" t="s">
        <v>9</v>
      </c>
      <c r="F2601" t="s">
        <v>8</v>
      </c>
      <c r="G2601" t="s">
        <v>1</v>
      </c>
      <c r="H2601" t="s">
        <v>1282</v>
      </c>
      <c r="I2601">
        <f>MONTH(Table6[[#This Row],[Loan Date]])</f>
        <v>10</v>
      </c>
      <c r="J2601" t="str">
        <f>_xlfn.XLOOKUP(Table6[[#This Row],[Numeric Month]],$N$5:$N$11,$O$5:$O$11)</f>
        <v>Oct</v>
      </c>
      <c r="K2601" t="str">
        <f>_xlfn.XLOOKUP(Table6[[#This Row],[Loan Date]],$Q$5:$Q$152,$R$5:$R$152)</f>
        <v>Tuesday</v>
      </c>
      <c r="L2601" t="str">
        <f>_xlfn.XLOOKUP(Table6[[#This Row],[Loan Date]],$Q$5:$Q$152,$S$5:$S$152)</f>
        <v>Week 5</v>
      </c>
    </row>
    <row r="2602" spans="1:12" x14ac:dyDescent="0.2">
      <c r="A2602" s="1">
        <v>44859</v>
      </c>
      <c r="B2602" t="s">
        <v>7</v>
      </c>
      <c r="C2602" s="1">
        <v>44859</v>
      </c>
      <c r="D2602" t="s">
        <v>61</v>
      </c>
      <c r="E2602" t="s">
        <v>44</v>
      </c>
      <c r="F2602" t="s">
        <v>44</v>
      </c>
      <c r="G2602" t="s">
        <v>39</v>
      </c>
      <c r="H2602" t="s">
        <v>1282</v>
      </c>
      <c r="I2602">
        <f>MONTH(Table6[[#This Row],[Loan Date]])</f>
        <v>10</v>
      </c>
      <c r="J2602" t="str">
        <f>_xlfn.XLOOKUP(Table6[[#This Row],[Numeric Month]],$N$5:$N$11,$O$5:$O$11)</f>
        <v>Oct</v>
      </c>
      <c r="K2602" t="str">
        <f>_xlfn.XLOOKUP(Table6[[#This Row],[Loan Date]],$Q$5:$Q$152,$R$5:$R$152)</f>
        <v>Tuesday</v>
      </c>
      <c r="L2602" t="str">
        <f>_xlfn.XLOOKUP(Table6[[#This Row],[Loan Date]],$Q$5:$Q$152,$S$5:$S$152)</f>
        <v>Week 5</v>
      </c>
    </row>
    <row r="2603" spans="1:12" x14ac:dyDescent="0.2">
      <c r="A2603" s="1">
        <v>44859</v>
      </c>
      <c r="B2603" t="s">
        <v>7</v>
      </c>
      <c r="C2603" s="1">
        <v>44859</v>
      </c>
      <c r="D2603" t="s">
        <v>84</v>
      </c>
      <c r="E2603" t="s">
        <v>44</v>
      </c>
      <c r="F2603" t="s">
        <v>44</v>
      </c>
      <c r="G2603" t="s">
        <v>39</v>
      </c>
      <c r="H2603" t="s">
        <v>1282</v>
      </c>
      <c r="I2603">
        <f>MONTH(Table6[[#This Row],[Loan Date]])</f>
        <v>10</v>
      </c>
      <c r="J2603" t="str">
        <f>_xlfn.XLOOKUP(Table6[[#This Row],[Numeric Month]],$N$5:$N$11,$O$5:$O$11)</f>
        <v>Oct</v>
      </c>
      <c r="K2603" t="str">
        <f>_xlfn.XLOOKUP(Table6[[#This Row],[Loan Date]],$Q$5:$Q$152,$R$5:$R$152)</f>
        <v>Tuesday</v>
      </c>
      <c r="L2603" t="str">
        <f>_xlfn.XLOOKUP(Table6[[#This Row],[Loan Date]],$Q$5:$Q$152,$S$5:$S$152)</f>
        <v>Week 5</v>
      </c>
    </row>
    <row r="2604" spans="1:12" x14ac:dyDescent="0.2">
      <c r="A2604" s="1">
        <v>44859</v>
      </c>
      <c r="B2604" t="s">
        <v>7</v>
      </c>
      <c r="C2604" s="1">
        <v>44859</v>
      </c>
      <c r="D2604" t="s">
        <v>969</v>
      </c>
      <c r="E2604" t="s">
        <v>37</v>
      </c>
      <c r="F2604" t="s">
        <v>37</v>
      </c>
      <c r="G2604" t="s">
        <v>20</v>
      </c>
      <c r="H2604" t="s">
        <v>1282</v>
      </c>
      <c r="I2604">
        <f>MONTH(Table6[[#This Row],[Loan Date]])</f>
        <v>10</v>
      </c>
      <c r="J2604" t="str">
        <f>_xlfn.XLOOKUP(Table6[[#This Row],[Numeric Month]],$N$5:$N$11,$O$5:$O$11)</f>
        <v>Oct</v>
      </c>
      <c r="K2604" t="str">
        <f>_xlfn.XLOOKUP(Table6[[#This Row],[Loan Date]],$Q$5:$Q$152,$R$5:$R$152)</f>
        <v>Tuesday</v>
      </c>
      <c r="L2604" t="str">
        <f>_xlfn.XLOOKUP(Table6[[#This Row],[Loan Date]],$Q$5:$Q$152,$S$5:$S$152)</f>
        <v>Week 5</v>
      </c>
    </row>
    <row r="2605" spans="1:12" x14ac:dyDescent="0.2">
      <c r="A2605" s="1">
        <v>44859</v>
      </c>
      <c r="B2605" t="s">
        <v>5</v>
      </c>
      <c r="C2605" s="1">
        <v>44859</v>
      </c>
      <c r="D2605" t="s">
        <v>178</v>
      </c>
      <c r="E2605" t="s">
        <v>168</v>
      </c>
      <c r="F2605" t="s">
        <v>168</v>
      </c>
      <c r="G2605" t="s">
        <v>20</v>
      </c>
      <c r="H2605" t="s">
        <v>1282</v>
      </c>
      <c r="I2605">
        <f>MONTH(Table6[[#This Row],[Loan Date]])</f>
        <v>10</v>
      </c>
      <c r="J2605" t="str">
        <f>_xlfn.XLOOKUP(Table6[[#This Row],[Numeric Month]],$N$5:$N$11,$O$5:$O$11)</f>
        <v>Oct</v>
      </c>
      <c r="K2605" t="str">
        <f>_xlfn.XLOOKUP(Table6[[#This Row],[Loan Date]],$Q$5:$Q$152,$R$5:$R$152)</f>
        <v>Tuesday</v>
      </c>
      <c r="L2605" t="str">
        <f>_xlfn.XLOOKUP(Table6[[#This Row],[Loan Date]],$Q$5:$Q$152,$S$5:$S$152)</f>
        <v>Week 5</v>
      </c>
    </row>
    <row r="2606" spans="1:12" x14ac:dyDescent="0.2">
      <c r="A2606" s="1">
        <v>44859</v>
      </c>
      <c r="B2606" t="s">
        <v>7</v>
      </c>
      <c r="C2606" s="1">
        <v>44859</v>
      </c>
      <c r="D2606" t="s">
        <v>343</v>
      </c>
      <c r="E2606" t="s">
        <v>23</v>
      </c>
      <c r="F2606" t="s">
        <v>23</v>
      </c>
      <c r="G2606" t="s">
        <v>20</v>
      </c>
      <c r="H2606" t="s">
        <v>1282</v>
      </c>
      <c r="I2606">
        <f>MONTH(Table6[[#This Row],[Loan Date]])</f>
        <v>10</v>
      </c>
      <c r="J2606" t="str">
        <f>_xlfn.XLOOKUP(Table6[[#This Row],[Numeric Month]],$N$5:$N$11,$O$5:$O$11)</f>
        <v>Oct</v>
      </c>
      <c r="K2606" t="str">
        <f>_xlfn.XLOOKUP(Table6[[#This Row],[Loan Date]],$Q$5:$Q$152,$R$5:$R$152)</f>
        <v>Tuesday</v>
      </c>
      <c r="L2606" t="str">
        <f>_xlfn.XLOOKUP(Table6[[#This Row],[Loan Date]],$Q$5:$Q$152,$S$5:$S$152)</f>
        <v>Week 5</v>
      </c>
    </row>
    <row r="2607" spans="1:12" x14ac:dyDescent="0.2">
      <c r="A2607" s="1">
        <v>44859</v>
      </c>
      <c r="B2607" t="s">
        <v>7</v>
      </c>
      <c r="C2607" s="1">
        <v>44859</v>
      </c>
      <c r="D2607" t="s">
        <v>172</v>
      </c>
      <c r="E2607" t="s">
        <v>21</v>
      </c>
      <c r="F2607" t="s">
        <v>21</v>
      </c>
      <c r="G2607" t="s">
        <v>20</v>
      </c>
      <c r="H2607" t="s">
        <v>1282</v>
      </c>
      <c r="I2607">
        <f>MONTH(Table6[[#This Row],[Loan Date]])</f>
        <v>10</v>
      </c>
      <c r="J2607" t="str">
        <f>_xlfn.XLOOKUP(Table6[[#This Row],[Numeric Month]],$N$5:$N$11,$O$5:$O$11)</f>
        <v>Oct</v>
      </c>
      <c r="K2607" t="str">
        <f>_xlfn.XLOOKUP(Table6[[#This Row],[Loan Date]],$Q$5:$Q$152,$R$5:$R$152)</f>
        <v>Tuesday</v>
      </c>
      <c r="L2607" t="str">
        <f>_xlfn.XLOOKUP(Table6[[#This Row],[Loan Date]],$Q$5:$Q$152,$S$5:$S$152)</f>
        <v>Week 5</v>
      </c>
    </row>
    <row r="2608" spans="1:12" x14ac:dyDescent="0.2">
      <c r="A2608" s="1">
        <v>44859</v>
      </c>
      <c r="B2608" t="s">
        <v>7</v>
      </c>
      <c r="C2608" s="1">
        <v>44859</v>
      </c>
      <c r="D2608" t="s">
        <v>312</v>
      </c>
      <c r="E2608" t="s">
        <v>23</v>
      </c>
      <c r="F2608" t="s">
        <v>23</v>
      </c>
      <c r="G2608" t="s">
        <v>20</v>
      </c>
      <c r="H2608" t="s">
        <v>1282</v>
      </c>
      <c r="I2608">
        <f>MONTH(Table6[[#This Row],[Loan Date]])</f>
        <v>10</v>
      </c>
      <c r="J2608" t="str">
        <f>_xlfn.XLOOKUP(Table6[[#This Row],[Numeric Month]],$N$5:$N$11,$O$5:$O$11)</f>
        <v>Oct</v>
      </c>
      <c r="K2608" t="str">
        <f>_xlfn.XLOOKUP(Table6[[#This Row],[Loan Date]],$Q$5:$Q$152,$R$5:$R$152)</f>
        <v>Tuesday</v>
      </c>
      <c r="L2608" t="str">
        <f>_xlfn.XLOOKUP(Table6[[#This Row],[Loan Date]],$Q$5:$Q$152,$S$5:$S$152)</f>
        <v>Week 5</v>
      </c>
    </row>
    <row r="2609" spans="1:12" x14ac:dyDescent="0.2">
      <c r="A2609" s="1">
        <v>44859</v>
      </c>
      <c r="B2609" t="s">
        <v>7</v>
      </c>
      <c r="C2609" s="1">
        <v>44866</v>
      </c>
      <c r="D2609" t="s">
        <v>56</v>
      </c>
      <c r="E2609" t="s">
        <v>52</v>
      </c>
      <c r="F2609" t="s">
        <v>51</v>
      </c>
      <c r="G2609" t="s">
        <v>1</v>
      </c>
      <c r="H2609" t="s">
        <v>1282</v>
      </c>
      <c r="I2609">
        <f>MONTH(Table6[[#This Row],[Loan Date]])</f>
        <v>10</v>
      </c>
      <c r="J2609" t="str">
        <f>_xlfn.XLOOKUP(Table6[[#This Row],[Numeric Month]],$N$5:$N$11,$O$5:$O$11)</f>
        <v>Oct</v>
      </c>
      <c r="K2609" t="str">
        <f>_xlfn.XLOOKUP(Table6[[#This Row],[Loan Date]],$Q$5:$Q$152,$R$5:$R$152)</f>
        <v>Tuesday</v>
      </c>
      <c r="L2609" t="str">
        <f>_xlfn.XLOOKUP(Table6[[#This Row],[Loan Date]],$Q$5:$Q$152,$S$5:$S$152)</f>
        <v>Week 5</v>
      </c>
    </row>
    <row r="2610" spans="1:12" x14ac:dyDescent="0.2">
      <c r="A2610" s="1">
        <v>44859</v>
      </c>
      <c r="B2610" t="s">
        <v>5</v>
      </c>
      <c r="C2610" s="1">
        <v>44859</v>
      </c>
      <c r="D2610" t="s">
        <v>116</v>
      </c>
      <c r="E2610" t="s">
        <v>23</v>
      </c>
      <c r="F2610" t="s">
        <v>23</v>
      </c>
      <c r="G2610" t="s">
        <v>20</v>
      </c>
      <c r="H2610" t="s">
        <v>1282</v>
      </c>
      <c r="I2610">
        <f>MONTH(Table6[[#This Row],[Loan Date]])</f>
        <v>10</v>
      </c>
      <c r="J2610" t="str">
        <f>_xlfn.XLOOKUP(Table6[[#This Row],[Numeric Month]],$N$5:$N$11,$O$5:$O$11)</f>
        <v>Oct</v>
      </c>
      <c r="K2610" t="str">
        <f>_xlfn.XLOOKUP(Table6[[#This Row],[Loan Date]],$Q$5:$Q$152,$R$5:$R$152)</f>
        <v>Tuesday</v>
      </c>
      <c r="L2610" t="str">
        <f>_xlfn.XLOOKUP(Table6[[#This Row],[Loan Date]],$Q$5:$Q$152,$S$5:$S$152)</f>
        <v>Week 5</v>
      </c>
    </row>
    <row r="2611" spans="1:12" x14ac:dyDescent="0.2">
      <c r="A2611" s="1">
        <v>44859</v>
      </c>
      <c r="B2611" t="s">
        <v>5</v>
      </c>
      <c r="C2611" s="1">
        <v>44859</v>
      </c>
      <c r="D2611" t="s">
        <v>917</v>
      </c>
      <c r="E2611" t="s">
        <v>37</v>
      </c>
      <c r="F2611" t="s">
        <v>37</v>
      </c>
      <c r="G2611" t="s">
        <v>20</v>
      </c>
      <c r="H2611" t="s">
        <v>1282</v>
      </c>
      <c r="I2611">
        <f>MONTH(Table6[[#This Row],[Loan Date]])</f>
        <v>10</v>
      </c>
      <c r="J2611" t="str">
        <f>_xlfn.XLOOKUP(Table6[[#This Row],[Numeric Month]],$N$5:$N$11,$O$5:$O$11)</f>
        <v>Oct</v>
      </c>
      <c r="K2611" t="str">
        <f>_xlfn.XLOOKUP(Table6[[#This Row],[Loan Date]],$Q$5:$Q$152,$R$5:$R$152)</f>
        <v>Tuesday</v>
      </c>
      <c r="L2611" t="str">
        <f>_xlfn.XLOOKUP(Table6[[#This Row],[Loan Date]],$Q$5:$Q$152,$S$5:$S$152)</f>
        <v>Week 5</v>
      </c>
    </row>
    <row r="2612" spans="1:12" x14ac:dyDescent="0.2">
      <c r="A2612" s="1">
        <v>44859</v>
      </c>
      <c r="B2612" t="s">
        <v>5</v>
      </c>
      <c r="C2612" s="1">
        <v>44866</v>
      </c>
      <c r="D2612" t="s">
        <v>459</v>
      </c>
      <c r="E2612" t="s">
        <v>52</v>
      </c>
      <c r="F2612" t="s">
        <v>51</v>
      </c>
      <c r="G2612" t="s">
        <v>1</v>
      </c>
      <c r="H2612" t="s">
        <v>1282</v>
      </c>
      <c r="I2612">
        <f>MONTH(Table6[[#This Row],[Loan Date]])</f>
        <v>10</v>
      </c>
      <c r="J2612" t="str">
        <f>_xlfn.XLOOKUP(Table6[[#This Row],[Numeric Month]],$N$5:$N$11,$O$5:$O$11)</f>
        <v>Oct</v>
      </c>
      <c r="K2612" t="str">
        <f>_xlfn.XLOOKUP(Table6[[#This Row],[Loan Date]],$Q$5:$Q$152,$R$5:$R$152)</f>
        <v>Tuesday</v>
      </c>
      <c r="L2612" t="str">
        <f>_xlfn.XLOOKUP(Table6[[#This Row],[Loan Date]],$Q$5:$Q$152,$S$5:$S$152)</f>
        <v>Week 5</v>
      </c>
    </row>
    <row r="2613" spans="1:12" x14ac:dyDescent="0.2">
      <c r="A2613" s="1">
        <v>44859</v>
      </c>
      <c r="B2613" t="s">
        <v>7</v>
      </c>
      <c r="C2613" s="1">
        <v>44859</v>
      </c>
      <c r="D2613" t="s">
        <v>177</v>
      </c>
      <c r="E2613" t="s">
        <v>176</v>
      </c>
      <c r="F2613" t="s">
        <v>23</v>
      </c>
      <c r="G2613" t="s">
        <v>20</v>
      </c>
      <c r="H2613" t="s">
        <v>1282</v>
      </c>
      <c r="I2613">
        <f>MONTH(Table6[[#This Row],[Loan Date]])</f>
        <v>10</v>
      </c>
      <c r="J2613" t="str">
        <f>_xlfn.XLOOKUP(Table6[[#This Row],[Numeric Month]],$N$5:$N$11,$O$5:$O$11)</f>
        <v>Oct</v>
      </c>
      <c r="K2613" t="str">
        <f>_xlfn.XLOOKUP(Table6[[#This Row],[Loan Date]],$Q$5:$Q$152,$R$5:$R$152)</f>
        <v>Tuesday</v>
      </c>
      <c r="L2613" t="str">
        <f>_xlfn.XLOOKUP(Table6[[#This Row],[Loan Date]],$Q$5:$Q$152,$S$5:$S$152)</f>
        <v>Week 5</v>
      </c>
    </row>
    <row r="2614" spans="1:12" x14ac:dyDescent="0.2">
      <c r="A2614" s="1">
        <v>44859</v>
      </c>
      <c r="B2614" t="s">
        <v>7</v>
      </c>
      <c r="C2614" s="1">
        <v>44859</v>
      </c>
      <c r="D2614" t="s">
        <v>320</v>
      </c>
      <c r="E2614" t="s">
        <v>23</v>
      </c>
      <c r="F2614" t="s">
        <v>23</v>
      </c>
      <c r="G2614" t="s">
        <v>20</v>
      </c>
      <c r="H2614" t="s">
        <v>1282</v>
      </c>
      <c r="I2614">
        <f>MONTH(Table6[[#This Row],[Loan Date]])</f>
        <v>10</v>
      </c>
      <c r="J2614" t="str">
        <f>_xlfn.XLOOKUP(Table6[[#This Row],[Numeric Month]],$N$5:$N$11,$O$5:$O$11)</f>
        <v>Oct</v>
      </c>
      <c r="K2614" t="str">
        <f>_xlfn.XLOOKUP(Table6[[#This Row],[Loan Date]],$Q$5:$Q$152,$R$5:$R$152)</f>
        <v>Tuesday</v>
      </c>
      <c r="L2614" t="str">
        <f>_xlfn.XLOOKUP(Table6[[#This Row],[Loan Date]],$Q$5:$Q$152,$S$5:$S$152)</f>
        <v>Week 5</v>
      </c>
    </row>
    <row r="2615" spans="1:12" x14ac:dyDescent="0.2">
      <c r="A2615" s="1">
        <v>44859</v>
      </c>
      <c r="B2615" t="s">
        <v>7</v>
      </c>
      <c r="C2615" s="1">
        <v>44859</v>
      </c>
      <c r="D2615" t="s">
        <v>310</v>
      </c>
      <c r="E2615" t="s">
        <v>21</v>
      </c>
      <c r="F2615" t="s">
        <v>21</v>
      </c>
      <c r="G2615" t="s">
        <v>20</v>
      </c>
      <c r="H2615" t="s">
        <v>1282</v>
      </c>
      <c r="I2615">
        <f>MONTH(Table6[[#This Row],[Loan Date]])</f>
        <v>10</v>
      </c>
      <c r="J2615" t="str">
        <f>_xlfn.XLOOKUP(Table6[[#This Row],[Numeric Month]],$N$5:$N$11,$O$5:$O$11)</f>
        <v>Oct</v>
      </c>
      <c r="K2615" t="str">
        <f>_xlfn.XLOOKUP(Table6[[#This Row],[Loan Date]],$Q$5:$Q$152,$R$5:$R$152)</f>
        <v>Tuesday</v>
      </c>
      <c r="L2615" t="str">
        <f>_xlfn.XLOOKUP(Table6[[#This Row],[Loan Date]],$Q$5:$Q$152,$S$5:$S$152)</f>
        <v>Week 5</v>
      </c>
    </row>
    <row r="2616" spans="1:12" x14ac:dyDescent="0.2">
      <c r="A2616" s="1">
        <v>44859</v>
      </c>
      <c r="B2616" t="s">
        <v>5</v>
      </c>
      <c r="C2616" s="1">
        <v>44866</v>
      </c>
      <c r="D2616" t="s">
        <v>108</v>
      </c>
      <c r="E2616" t="s">
        <v>52</v>
      </c>
      <c r="F2616" t="s">
        <v>51</v>
      </c>
      <c r="G2616" t="s">
        <v>1</v>
      </c>
      <c r="H2616" t="s">
        <v>1282</v>
      </c>
      <c r="I2616">
        <f>MONTH(Table6[[#This Row],[Loan Date]])</f>
        <v>10</v>
      </c>
      <c r="J2616" t="str">
        <f>_xlfn.XLOOKUP(Table6[[#This Row],[Numeric Month]],$N$5:$N$11,$O$5:$O$11)</f>
        <v>Oct</v>
      </c>
      <c r="K2616" t="str">
        <f>_xlfn.XLOOKUP(Table6[[#This Row],[Loan Date]],$Q$5:$Q$152,$R$5:$R$152)</f>
        <v>Tuesday</v>
      </c>
      <c r="L2616" t="str">
        <f>_xlfn.XLOOKUP(Table6[[#This Row],[Loan Date]],$Q$5:$Q$152,$S$5:$S$152)</f>
        <v>Week 5</v>
      </c>
    </row>
    <row r="2617" spans="1:12" x14ac:dyDescent="0.2">
      <c r="A2617" s="1">
        <v>44859</v>
      </c>
      <c r="B2617" t="s">
        <v>5</v>
      </c>
      <c r="C2617" s="1">
        <v>44866</v>
      </c>
      <c r="D2617" t="s">
        <v>150</v>
      </c>
      <c r="E2617" t="s">
        <v>52</v>
      </c>
      <c r="F2617" t="s">
        <v>51</v>
      </c>
      <c r="G2617" t="s">
        <v>1</v>
      </c>
      <c r="H2617" t="s">
        <v>1282</v>
      </c>
      <c r="I2617">
        <f>MONTH(Table6[[#This Row],[Loan Date]])</f>
        <v>10</v>
      </c>
      <c r="J2617" t="str">
        <f>_xlfn.XLOOKUP(Table6[[#This Row],[Numeric Month]],$N$5:$N$11,$O$5:$O$11)</f>
        <v>Oct</v>
      </c>
      <c r="K2617" t="str">
        <f>_xlfn.XLOOKUP(Table6[[#This Row],[Loan Date]],$Q$5:$Q$152,$R$5:$R$152)</f>
        <v>Tuesday</v>
      </c>
      <c r="L2617" t="str">
        <f>_xlfn.XLOOKUP(Table6[[#This Row],[Loan Date]],$Q$5:$Q$152,$S$5:$S$152)</f>
        <v>Week 5</v>
      </c>
    </row>
    <row r="2618" spans="1:12" x14ac:dyDescent="0.2">
      <c r="A2618" s="1">
        <v>44859</v>
      </c>
      <c r="B2618" t="s">
        <v>5</v>
      </c>
      <c r="C2618" s="1">
        <v>44873</v>
      </c>
      <c r="D2618" t="s">
        <v>449</v>
      </c>
      <c r="E2618" t="s">
        <v>52</v>
      </c>
      <c r="F2618" t="s">
        <v>51</v>
      </c>
      <c r="G2618" t="s">
        <v>1</v>
      </c>
      <c r="H2618" t="s">
        <v>1282</v>
      </c>
      <c r="I2618">
        <f>MONTH(Table6[[#This Row],[Loan Date]])</f>
        <v>10</v>
      </c>
      <c r="J2618" t="str">
        <f>_xlfn.XLOOKUP(Table6[[#This Row],[Numeric Month]],$N$5:$N$11,$O$5:$O$11)</f>
        <v>Oct</v>
      </c>
      <c r="K2618" t="str">
        <f>_xlfn.XLOOKUP(Table6[[#This Row],[Loan Date]],$Q$5:$Q$152,$R$5:$R$152)</f>
        <v>Tuesday</v>
      </c>
      <c r="L2618" t="str">
        <f>_xlfn.XLOOKUP(Table6[[#This Row],[Loan Date]],$Q$5:$Q$152,$S$5:$S$152)</f>
        <v>Week 5</v>
      </c>
    </row>
    <row r="2619" spans="1:12" x14ac:dyDescent="0.2">
      <c r="A2619" s="1">
        <v>44859</v>
      </c>
      <c r="B2619" t="s">
        <v>7</v>
      </c>
      <c r="C2619" s="1">
        <v>44859</v>
      </c>
      <c r="D2619" t="s">
        <v>917</v>
      </c>
      <c r="E2619" t="s">
        <v>37</v>
      </c>
      <c r="F2619" t="s">
        <v>37</v>
      </c>
      <c r="G2619" t="s">
        <v>20</v>
      </c>
      <c r="H2619" t="s">
        <v>1282</v>
      </c>
      <c r="I2619">
        <f>MONTH(Table6[[#This Row],[Loan Date]])</f>
        <v>10</v>
      </c>
      <c r="J2619" t="str">
        <f>_xlfn.XLOOKUP(Table6[[#This Row],[Numeric Month]],$N$5:$N$11,$O$5:$O$11)</f>
        <v>Oct</v>
      </c>
      <c r="K2619" t="str">
        <f>_xlfn.XLOOKUP(Table6[[#This Row],[Loan Date]],$Q$5:$Q$152,$R$5:$R$152)</f>
        <v>Tuesday</v>
      </c>
      <c r="L2619" t="str">
        <f>_xlfn.XLOOKUP(Table6[[#This Row],[Loan Date]],$Q$5:$Q$152,$S$5:$S$152)</f>
        <v>Week 5</v>
      </c>
    </row>
    <row r="2620" spans="1:12" x14ac:dyDescent="0.2">
      <c r="A2620" s="1">
        <v>44859</v>
      </c>
      <c r="B2620" t="s">
        <v>5</v>
      </c>
      <c r="C2620" s="1">
        <v>44859</v>
      </c>
      <c r="D2620" t="s">
        <v>969</v>
      </c>
      <c r="E2620" t="s">
        <v>37</v>
      </c>
      <c r="F2620" t="s">
        <v>37</v>
      </c>
      <c r="G2620" t="s">
        <v>20</v>
      </c>
      <c r="H2620" t="s">
        <v>1282</v>
      </c>
      <c r="I2620">
        <f>MONTH(Table6[[#This Row],[Loan Date]])</f>
        <v>10</v>
      </c>
      <c r="J2620" t="str">
        <f>_xlfn.XLOOKUP(Table6[[#This Row],[Numeric Month]],$N$5:$N$11,$O$5:$O$11)</f>
        <v>Oct</v>
      </c>
      <c r="K2620" t="str">
        <f>_xlfn.XLOOKUP(Table6[[#This Row],[Loan Date]],$Q$5:$Q$152,$R$5:$R$152)</f>
        <v>Tuesday</v>
      </c>
      <c r="L2620" t="str">
        <f>_xlfn.XLOOKUP(Table6[[#This Row],[Loan Date]],$Q$5:$Q$152,$S$5:$S$152)</f>
        <v>Week 5</v>
      </c>
    </row>
    <row r="2621" spans="1:12" x14ac:dyDescent="0.2">
      <c r="A2621" s="1">
        <v>44859</v>
      </c>
      <c r="B2621" t="s">
        <v>5</v>
      </c>
      <c r="C2621" s="1">
        <v>44866</v>
      </c>
      <c r="D2621" t="s">
        <v>904</v>
      </c>
      <c r="E2621" t="s">
        <v>204</v>
      </c>
      <c r="F2621" t="s">
        <v>2</v>
      </c>
      <c r="G2621" t="s">
        <v>1</v>
      </c>
      <c r="H2621" t="s">
        <v>1282</v>
      </c>
      <c r="I2621">
        <f>MONTH(Table6[[#This Row],[Loan Date]])</f>
        <v>10</v>
      </c>
      <c r="J2621" t="str">
        <f>_xlfn.XLOOKUP(Table6[[#This Row],[Numeric Month]],$N$5:$N$11,$O$5:$O$11)</f>
        <v>Oct</v>
      </c>
      <c r="K2621" t="str">
        <f>_xlfn.XLOOKUP(Table6[[#This Row],[Loan Date]],$Q$5:$Q$152,$R$5:$R$152)</f>
        <v>Tuesday</v>
      </c>
      <c r="L2621" t="str">
        <f>_xlfn.XLOOKUP(Table6[[#This Row],[Loan Date]],$Q$5:$Q$152,$S$5:$S$152)</f>
        <v>Week 5</v>
      </c>
    </row>
    <row r="2622" spans="1:12" x14ac:dyDescent="0.2">
      <c r="A2622" s="1">
        <v>44859</v>
      </c>
      <c r="B2622" t="s">
        <v>7</v>
      </c>
      <c r="C2622" s="1">
        <v>44859</v>
      </c>
      <c r="D2622" t="s">
        <v>910</v>
      </c>
      <c r="E2622" t="s">
        <v>37</v>
      </c>
      <c r="F2622" t="s">
        <v>37</v>
      </c>
      <c r="G2622" t="s">
        <v>20</v>
      </c>
      <c r="H2622" t="s">
        <v>1282</v>
      </c>
      <c r="I2622">
        <f>MONTH(Table6[[#This Row],[Loan Date]])</f>
        <v>10</v>
      </c>
      <c r="J2622" t="str">
        <f>_xlfn.XLOOKUP(Table6[[#This Row],[Numeric Month]],$N$5:$N$11,$O$5:$O$11)</f>
        <v>Oct</v>
      </c>
      <c r="K2622" t="str">
        <f>_xlfn.XLOOKUP(Table6[[#This Row],[Loan Date]],$Q$5:$Q$152,$R$5:$R$152)</f>
        <v>Tuesday</v>
      </c>
      <c r="L2622" t="str">
        <f>_xlfn.XLOOKUP(Table6[[#This Row],[Loan Date]],$Q$5:$Q$152,$S$5:$S$152)</f>
        <v>Week 5</v>
      </c>
    </row>
    <row r="2623" spans="1:12" x14ac:dyDescent="0.2">
      <c r="A2623" s="1">
        <v>44859</v>
      </c>
      <c r="B2623" t="s">
        <v>5</v>
      </c>
      <c r="C2623" s="1">
        <v>44859</v>
      </c>
      <c r="D2623" t="s">
        <v>63</v>
      </c>
      <c r="E2623" t="s">
        <v>44</v>
      </c>
      <c r="F2623" t="s">
        <v>44</v>
      </c>
      <c r="G2623" t="s">
        <v>39</v>
      </c>
      <c r="H2623" t="s">
        <v>1282</v>
      </c>
      <c r="I2623">
        <f>MONTH(Table6[[#This Row],[Loan Date]])</f>
        <v>10</v>
      </c>
      <c r="J2623" t="str">
        <f>_xlfn.XLOOKUP(Table6[[#This Row],[Numeric Month]],$N$5:$N$11,$O$5:$O$11)</f>
        <v>Oct</v>
      </c>
      <c r="K2623" t="str">
        <f>_xlfn.XLOOKUP(Table6[[#This Row],[Loan Date]],$Q$5:$Q$152,$R$5:$R$152)</f>
        <v>Tuesday</v>
      </c>
      <c r="L2623" t="str">
        <f>_xlfn.XLOOKUP(Table6[[#This Row],[Loan Date]],$Q$5:$Q$152,$S$5:$S$152)</f>
        <v>Week 5</v>
      </c>
    </row>
    <row r="2624" spans="1:12" x14ac:dyDescent="0.2">
      <c r="A2624" s="1">
        <v>44859</v>
      </c>
      <c r="B2624" t="s">
        <v>7</v>
      </c>
      <c r="C2624" s="1">
        <v>44859</v>
      </c>
      <c r="D2624" t="s">
        <v>103</v>
      </c>
      <c r="E2624" t="s">
        <v>23</v>
      </c>
      <c r="F2624" t="s">
        <v>23</v>
      </c>
      <c r="G2624" t="s">
        <v>20</v>
      </c>
      <c r="H2624" t="s">
        <v>1282</v>
      </c>
      <c r="I2624">
        <f>MONTH(Table6[[#This Row],[Loan Date]])</f>
        <v>10</v>
      </c>
      <c r="J2624" t="str">
        <f>_xlfn.XLOOKUP(Table6[[#This Row],[Numeric Month]],$N$5:$N$11,$O$5:$O$11)</f>
        <v>Oct</v>
      </c>
      <c r="K2624" t="str">
        <f>_xlfn.XLOOKUP(Table6[[#This Row],[Loan Date]],$Q$5:$Q$152,$R$5:$R$152)</f>
        <v>Tuesday</v>
      </c>
      <c r="L2624" t="str">
        <f>_xlfn.XLOOKUP(Table6[[#This Row],[Loan Date]],$Q$5:$Q$152,$S$5:$S$152)</f>
        <v>Week 5</v>
      </c>
    </row>
    <row r="2625" spans="1:12" x14ac:dyDescent="0.2">
      <c r="A2625" s="1">
        <v>44859</v>
      </c>
      <c r="B2625" t="s">
        <v>7</v>
      </c>
      <c r="C2625" s="1">
        <v>44859</v>
      </c>
      <c r="D2625" t="s">
        <v>336</v>
      </c>
      <c r="E2625" t="s">
        <v>168</v>
      </c>
      <c r="F2625" t="s">
        <v>168</v>
      </c>
      <c r="G2625" t="s">
        <v>20</v>
      </c>
      <c r="H2625" t="s">
        <v>1282</v>
      </c>
      <c r="I2625">
        <f>MONTH(Table6[[#This Row],[Loan Date]])</f>
        <v>10</v>
      </c>
      <c r="J2625" t="str">
        <f>_xlfn.XLOOKUP(Table6[[#This Row],[Numeric Month]],$N$5:$N$11,$O$5:$O$11)</f>
        <v>Oct</v>
      </c>
      <c r="K2625" t="str">
        <f>_xlfn.XLOOKUP(Table6[[#This Row],[Loan Date]],$Q$5:$Q$152,$R$5:$R$152)</f>
        <v>Tuesday</v>
      </c>
      <c r="L2625" t="str">
        <f>_xlfn.XLOOKUP(Table6[[#This Row],[Loan Date]],$Q$5:$Q$152,$S$5:$S$152)</f>
        <v>Week 5</v>
      </c>
    </row>
    <row r="2626" spans="1:12" x14ac:dyDescent="0.2">
      <c r="A2626" s="1">
        <v>44859</v>
      </c>
      <c r="B2626" t="s">
        <v>7</v>
      </c>
      <c r="C2626" s="1">
        <v>44859</v>
      </c>
      <c r="D2626" t="s">
        <v>1454</v>
      </c>
      <c r="E2626" t="s">
        <v>37</v>
      </c>
      <c r="F2626" t="s">
        <v>37</v>
      </c>
      <c r="G2626" t="s">
        <v>20</v>
      </c>
      <c r="H2626" t="s">
        <v>1282</v>
      </c>
      <c r="I2626">
        <f>MONTH(Table6[[#This Row],[Loan Date]])</f>
        <v>10</v>
      </c>
      <c r="J2626" t="str">
        <f>_xlfn.XLOOKUP(Table6[[#This Row],[Numeric Month]],$N$5:$N$11,$O$5:$O$11)</f>
        <v>Oct</v>
      </c>
      <c r="K2626" t="str">
        <f>_xlfn.XLOOKUP(Table6[[#This Row],[Loan Date]],$Q$5:$Q$152,$R$5:$R$152)</f>
        <v>Tuesday</v>
      </c>
      <c r="L2626" t="str">
        <f>_xlfn.XLOOKUP(Table6[[#This Row],[Loan Date]],$Q$5:$Q$152,$S$5:$S$152)</f>
        <v>Week 5</v>
      </c>
    </row>
    <row r="2627" spans="1:12" x14ac:dyDescent="0.2">
      <c r="A2627" s="1">
        <v>44859</v>
      </c>
      <c r="B2627" t="s">
        <v>7</v>
      </c>
      <c r="C2627" s="1">
        <v>44859</v>
      </c>
      <c r="D2627" t="s">
        <v>320</v>
      </c>
      <c r="E2627" t="s">
        <v>23</v>
      </c>
      <c r="F2627" t="s">
        <v>23</v>
      </c>
      <c r="G2627" t="s">
        <v>20</v>
      </c>
      <c r="H2627" t="s">
        <v>1282</v>
      </c>
      <c r="I2627">
        <f>MONTH(Table6[[#This Row],[Loan Date]])</f>
        <v>10</v>
      </c>
      <c r="J2627" t="str">
        <f>_xlfn.XLOOKUP(Table6[[#This Row],[Numeric Month]],$N$5:$N$11,$O$5:$O$11)</f>
        <v>Oct</v>
      </c>
      <c r="K2627" t="str">
        <f>_xlfn.XLOOKUP(Table6[[#This Row],[Loan Date]],$Q$5:$Q$152,$R$5:$R$152)</f>
        <v>Tuesday</v>
      </c>
      <c r="L2627" t="str">
        <f>_xlfn.XLOOKUP(Table6[[#This Row],[Loan Date]],$Q$5:$Q$152,$S$5:$S$152)</f>
        <v>Week 5</v>
      </c>
    </row>
    <row r="2628" spans="1:12" x14ac:dyDescent="0.2">
      <c r="A2628" s="1">
        <v>44859</v>
      </c>
      <c r="B2628" t="s">
        <v>7</v>
      </c>
      <c r="C2628" s="1">
        <v>44859</v>
      </c>
      <c r="D2628" t="s">
        <v>310</v>
      </c>
      <c r="E2628" t="s">
        <v>21</v>
      </c>
      <c r="F2628" t="s">
        <v>21</v>
      </c>
      <c r="G2628" t="s">
        <v>20</v>
      </c>
      <c r="H2628" t="s">
        <v>1282</v>
      </c>
      <c r="I2628">
        <f>MONTH(Table6[[#This Row],[Loan Date]])</f>
        <v>10</v>
      </c>
      <c r="J2628" t="str">
        <f>_xlfn.XLOOKUP(Table6[[#This Row],[Numeric Month]],$N$5:$N$11,$O$5:$O$11)</f>
        <v>Oct</v>
      </c>
      <c r="K2628" t="str">
        <f>_xlfn.XLOOKUP(Table6[[#This Row],[Loan Date]],$Q$5:$Q$152,$R$5:$R$152)</f>
        <v>Tuesday</v>
      </c>
      <c r="L2628" t="str">
        <f>_xlfn.XLOOKUP(Table6[[#This Row],[Loan Date]],$Q$5:$Q$152,$S$5:$S$152)</f>
        <v>Week 5</v>
      </c>
    </row>
    <row r="2629" spans="1:12" x14ac:dyDescent="0.2">
      <c r="A2629" s="1">
        <v>44859</v>
      </c>
      <c r="B2629" t="s">
        <v>7</v>
      </c>
      <c r="C2629" s="1">
        <v>44866</v>
      </c>
      <c r="D2629" t="s">
        <v>953</v>
      </c>
      <c r="E2629" t="s">
        <v>52</v>
      </c>
      <c r="F2629" t="s">
        <v>51</v>
      </c>
      <c r="G2629" t="s">
        <v>1</v>
      </c>
      <c r="H2629" t="s">
        <v>1282</v>
      </c>
      <c r="I2629">
        <f>MONTH(Table6[[#This Row],[Loan Date]])</f>
        <v>10</v>
      </c>
      <c r="J2629" t="str">
        <f>_xlfn.XLOOKUP(Table6[[#This Row],[Numeric Month]],$N$5:$N$11,$O$5:$O$11)</f>
        <v>Oct</v>
      </c>
      <c r="K2629" t="str">
        <f>_xlfn.XLOOKUP(Table6[[#This Row],[Loan Date]],$Q$5:$Q$152,$R$5:$R$152)</f>
        <v>Tuesday</v>
      </c>
      <c r="L2629" t="str">
        <f>_xlfn.XLOOKUP(Table6[[#This Row],[Loan Date]],$Q$5:$Q$152,$S$5:$S$152)</f>
        <v>Week 5</v>
      </c>
    </row>
    <row r="2630" spans="1:12" x14ac:dyDescent="0.2">
      <c r="A2630" s="1">
        <v>44859</v>
      </c>
      <c r="B2630" t="s">
        <v>7</v>
      </c>
      <c r="C2630" s="1">
        <v>44859</v>
      </c>
      <c r="D2630" t="s">
        <v>363</v>
      </c>
      <c r="E2630" t="s">
        <v>23</v>
      </c>
      <c r="F2630" t="s">
        <v>23</v>
      </c>
      <c r="G2630" t="s">
        <v>20</v>
      </c>
      <c r="H2630" t="s">
        <v>1282</v>
      </c>
      <c r="I2630">
        <f>MONTH(Table6[[#This Row],[Loan Date]])</f>
        <v>10</v>
      </c>
      <c r="J2630" t="str">
        <f>_xlfn.XLOOKUP(Table6[[#This Row],[Numeric Month]],$N$5:$N$11,$O$5:$O$11)</f>
        <v>Oct</v>
      </c>
      <c r="K2630" t="str">
        <f>_xlfn.XLOOKUP(Table6[[#This Row],[Loan Date]],$Q$5:$Q$152,$R$5:$R$152)</f>
        <v>Tuesday</v>
      </c>
      <c r="L2630" t="str">
        <f>_xlfn.XLOOKUP(Table6[[#This Row],[Loan Date]],$Q$5:$Q$152,$S$5:$S$152)</f>
        <v>Week 5</v>
      </c>
    </row>
    <row r="2631" spans="1:12" x14ac:dyDescent="0.2">
      <c r="A2631" s="1">
        <v>44859</v>
      </c>
      <c r="B2631" t="s">
        <v>7</v>
      </c>
      <c r="C2631" s="1">
        <v>44859</v>
      </c>
      <c r="D2631" t="s">
        <v>923</v>
      </c>
      <c r="E2631" t="s">
        <v>37</v>
      </c>
      <c r="F2631" t="s">
        <v>37</v>
      </c>
      <c r="G2631" t="s">
        <v>20</v>
      </c>
      <c r="H2631" t="s">
        <v>1282</v>
      </c>
      <c r="I2631">
        <f>MONTH(Table6[[#This Row],[Loan Date]])</f>
        <v>10</v>
      </c>
      <c r="J2631" t="str">
        <f>_xlfn.XLOOKUP(Table6[[#This Row],[Numeric Month]],$N$5:$N$11,$O$5:$O$11)</f>
        <v>Oct</v>
      </c>
      <c r="K2631" t="str">
        <f>_xlfn.XLOOKUP(Table6[[#This Row],[Loan Date]],$Q$5:$Q$152,$R$5:$R$152)</f>
        <v>Tuesday</v>
      </c>
      <c r="L2631" t="str">
        <f>_xlfn.XLOOKUP(Table6[[#This Row],[Loan Date]],$Q$5:$Q$152,$S$5:$S$152)</f>
        <v>Week 5</v>
      </c>
    </row>
    <row r="2632" spans="1:12" x14ac:dyDescent="0.2">
      <c r="A2632" s="1">
        <v>44859</v>
      </c>
      <c r="B2632" t="s">
        <v>7</v>
      </c>
      <c r="C2632" s="1">
        <v>44859</v>
      </c>
      <c r="D2632" t="s">
        <v>560</v>
      </c>
      <c r="E2632" t="s">
        <v>122</v>
      </c>
      <c r="F2632" t="s">
        <v>122</v>
      </c>
      <c r="G2632" t="s">
        <v>11</v>
      </c>
      <c r="H2632" t="s">
        <v>1282</v>
      </c>
      <c r="I2632">
        <f>MONTH(Table6[[#This Row],[Loan Date]])</f>
        <v>10</v>
      </c>
      <c r="J2632" t="str">
        <f>_xlfn.XLOOKUP(Table6[[#This Row],[Numeric Month]],$N$5:$N$11,$O$5:$O$11)</f>
        <v>Oct</v>
      </c>
      <c r="K2632" t="str">
        <f>_xlfn.XLOOKUP(Table6[[#This Row],[Loan Date]],$Q$5:$Q$152,$R$5:$R$152)</f>
        <v>Tuesday</v>
      </c>
      <c r="L2632" t="str">
        <f>_xlfn.XLOOKUP(Table6[[#This Row],[Loan Date]],$Q$5:$Q$152,$S$5:$S$152)</f>
        <v>Week 5</v>
      </c>
    </row>
    <row r="2633" spans="1:12" x14ac:dyDescent="0.2">
      <c r="A2633" s="1">
        <v>44859</v>
      </c>
      <c r="B2633" t="s">
        <v>5</v>
      </c>
      <c r="C2633" s="1">
        <v>44859</v>
      </c>
      <c r="D2633" t="s">
        <v>592</v>
      </c>
      <c r="E2633" t="s">
        <v>23</v>
      </c>
      <c r="F2633" t="s">
        <v>23</v>
      </c>
      <c r="G2633" t="s">
        <v>20</v>
      </c>
      <c r="H2633" t="s">
        <v>1282</v>
      </c>
      <c r="I2633">
        <f>MONTH(Table6[[#This Row],[Loan Date]])</f>
        <v>10</v>
      </c>
      <c r="J2633" t="str">
        <f>_xlfn.XLOOKUP(Table6[[#This Row],[Numeric Month]],$N$5:$N$11,$O$5:$O$11)</f>
        <v>Oct</v>
      </c>
      <c r="K2633" t="str">
        <f>_xlfn.XLOOKUP(Table6[[#This Row],[Loan Date]],$Q$5:$Q$152,$R$5:$R$152)</f>
        <v>Tuesday</v>
      </c>
      <c r="L2633" t="str">
        <f>_xlfn.XLOOKUP(Table6[[#This Row],[Loan Date]],$Q$5:$Q$152,$S$5:$S$152)</f>
        <v>Week 5</v>
      </c>
    </row>
    <row r="2634" spans="1:12" x14ac:dyDescent="0.2">
      <c r="A2634" s="1">
        <v>44859</v>
      </c>
      <c r="B2634" t="s">
        <v>5</v>
      </c>
      <c r="C2634" s="1">
        <v>44859</v>
      </c>
      <c r="D2634" t="s">
        <v>312</v>
      </c>
      <c r="E2634" t="s">
        <v>23</v>
      </c>
      <c r="F2634" t="s">
        <v>23</v>
      </c>
      <c r="G2634" t="s">
        <v>20</v>
      </c>
      <c r="H2634" t="s">
        <v>1282</v>
      </c>
      <c r="I2634">
        <f>MONTH(Table6[[#This Row],[Loan Date]])</f>
        <v>10</v>
      </c>
      <c r="J2634" t="str">
        <f>_xlfn.XLOOKUP(Table6[[#This Row],[Numeric Month]],$N$5:$N$11,$O$5:$O$11)</f>
        <v>Oct</v>
      </c>
      <c r="K2634" t="str">
        <f>_xlfn.XLOOKUP(Table6[[#This Row],[Loan Date]],$Q$5:$Q$152,$R$5:$R$152)</f>
        <v>Tuesday</v>
      </c>
      <c r="L2634" t="str">
        <f>_xlfn.XLOOKUP(Table6[[#This Row],[Loan Date]],$Q$5:$Q$152,$S$5:$S$152)</f>
        <v>Week 5</v>
      </c>
    </row>
    <row r="2635" spans="1:12" x14ac:dyDescent="0.2">
      <c r="A2635" s="1">
        <v>44859</v>
      </c>
      <c r="B2635" t="s">
        <v>5</v>
      </c>
      <c r="C2635" s="1">
        <v>44860</v>
      </c>
      <c r="D2635" t="s">
        <v>592</v>
      </c>
      <c r="E2635" t="s">
        <v>23</v>
      </c>
      <c r="F2635" t="s">
        <v>23</v>
      </c>
      <c r="G2635" t="s">
        <v>20</v>
      </c>
      <c r="H2635" t="s">
        <v>1282</v>
      </c>
      <c r="I2635">
        <f>MONTH(Table6[[#This Row],[Loan Date]])</f>
        <v>10</v>
      </c>
      <c r="J2635" t="str">
        <f>_xlfn.XLOOKUP(Table6[[#This Row],[Numeric Month]],$N$5:$N$11,$O$5:$O$11)</f>
        <v>Oct</v>
      </c>
      <c r="K2635" t="str">
        <f>_xlfn.XLOOKUP(Table6[[#This Row],[Loan Date]],$Q$5:$Q$152,$R$5:$R$152)</f>
        <v>Tuesday</v>
      </c>
      <c r="L2635" t="str">
        <f>_xlfn.XLOOKUP(Table6[[#This Row],[Loan Date]],$Q$5:$Q$152,$S$5:$S$152)</f>
        <v>Week 5</v>
      </c>
    </row>
    <row r="2636" spans="1:12" x14ac:dyDescent="0.2">
      <c r="A2636" s="1">
        <v>44859</v>
      </c>
      <c r="B2636" t="s">
        <v>7</v>
      </c>
      <c r="C2636" s="1">
        <v>44879</v>
      </c>
      <c r="D2636" t="s">
        <v>397</v>
      </c>
      <c r="E2636" t="s">
        <v>9</v>
      </c>
      <c r="F2636" t="s">
        <v>8</v>
      </c>
      <c r="G2636" t="s">
        <v>1</v>
      </c>
      <c r="H2636" t="s">
        <v>1282</v>
      </c>
      <c r="I2636">
        <f>MONTH(Table6[[#This Row],[Loan Date]])</f>
        <v>10</v>
      </c>
      <c r="J2636" t="str">
        <f>_xlfn.XLOOKUP(Table6[[#This Row],[Numeric Month]],$N$5:$N$11,$O$5:$O$11)</f>
        <v>Oct</v>
      </c>
      <c r="K2636" t="str">
        <f>_xlfn.XLOOKUP(Table6[[#This Row],[Loan Date]],$Q$5:$Q$152,$R$5:$R$152)</f>
        <v>Tuesday</v>
      </c>
      <c r="L2636" t="str">
        <f>_xlfn.XLOOKUP(Table6[[#This Row],[Loan Date]],$Q$5:$Q$152,$S$5:$S$152)</f>
        <v>Week 5</v>
      </c>
    </row>
    <row r="2637" spans="1:12" x14ac:dyDescent="0.2">
      <c r="A2637" s="1">
        <v>44859</v>
      </c>
      <c r="B2637" t="s">
        <v>7</v>
      </c>
      <c r="C2637" s="1">
        <v>44859</v>
      </c>
      <c r="D2637" t="s">
        <v>194</v>
      </c>
      <c r="E2637" t="s">
        <v>12</v>
      </c>
      <c r="F2637" t="s">
        <v>12</v>
      </c>
      <c r="G2637" t="s">
        <v>11</v>
      </c>
      <c r="H2637" t="s">
        <v>1282</v>
      </c>
      <c r="I2637">
        <f>MONTH(Table6[[#This Row],[Loan Date]])</f>
        <v>10</v>
      </c>
      <c r="J2637" t="str">
        <f>_xlfn.XLOOKUP(Table6[[#This Row],[Numeric Month]],$N$5:$N$11,$O$5:$O$11)</f>
        <v>Oct</v>
      </c>
      <c r="K2637" t="str">
        <f>_xlfn.XLOOKUP(Table6[[#This Row],[Loan Date]],$Q$5:$Q$152,$R$5:$R$152)</f>
        <v>Tuesday</v>
      </c>
      <c r="L2637" t="str">
        <f>_xlfn.XLOOKUP(Table6[[#This Row],[Loan Date]],$Q$5:$Q$152,$S$5:$S$152)</f>
        <v>Week 5</v>
      </c>
    </row>
    <row r="2638" spans="1:12" x14ac:dyDescent="0.2">
      <c r="A2638" s="1">
        <v>44859</v>
      </c>
      <c r="B2638" t="s">
        <v>5</v>
      </c>
      <c r="C2638" s="1">
        <v>44866</v>
      </c>
      <c r="D2638" t="s">
        <v>585</v>
      </c>
      <c r="E2638" t="s">
        <v>3</v>
      </c>
      <c r="F2638" t="s">
        <v>2</v>
      </c>
      <c r="G2638" t="s">
        <v>1</v>
      </c>
      <c r="H2638" t="s">
        <v>1282</v>
      </c>
      <c r="I2638">
        <f>MONTH(Table6[[#This Row],[Loan Date]])</f>
        <v>10</v>
      </c>
      <c r="J2638" t="str">
        <f>_xlfn.XLOOKUP(Table6[[#This Row],[Numeric Month]],$N$5:$N$11,$O$5:$O$11)</f>
        <v>Oct</v>
      </c>
      <c r="K2638" t="str">
        <f>_xlfn.XLOOKUP(Table6[[#This Row],[Loan Date]],$Q$5:$Q$152,$R$5:$R$152)</f>
        <v>Tuesday</v>
      </c>
      <c r="L2638" t="str">
        <f>_xlfn.XLOOKUP(Table6[[#This Row],[Loan Date]],$Q$5:$Q$152,$S$5:$S$152)</f>
        <v>Week 5</v>
      </c>
    </row>
    <row r="2639" spans="1:12" x14ac:dyDescent="0.2">
      <c r="A2639" s="1">
        <v>44859</v>
      </c>
      <c r="B2639" t="s">
        <v>7</v>
      </c>
      <c r="C2639" s="1">
        <v>44859</v>
      </c>
      <c r="D2639" t="s">
        <v>926</v>
      </c>
      <c r="E2639" t="s">
        <v>37</v>
      </c>
      <c r="F2639" t="s">
        <v>37</v>
      </c>
      <c r="G2639" t="s">
        <v>20</v>
      </c>
      <c r="H2639" t="s">
        <v>1282</v>
      </c>
      <c r="I2639">
        <f>MONTH(Table6[[#This Row],[Loan Date]])</f>
        <v>10</v>
      </c>
      <c r="J2639" t="str">
        <f>_xlfn.XLOOKUP(Table6[[#This Row],[Numeric Month]],$N$5:$N$11,$O$5:$O$11)</f>
        <v>Oct</v>
      </c>
      <c r="K2639" t="str">
        <f>_xlfn.XLOOKUP(Table6[[#This Row],[Loan Date]],$Q$5:$Q$152,$R$5:$R$152)</f>
        <v>Tuesday</v>
      </c>
      <c r="L2639" t="str">
        <f>_xlfn.XLOOKUP(Table6[[#This Row],[Loan Date]],$Q$5:$Q$152,$S$5:$S$152)</f>
        <v>Week 5</v>
      </c>
    </row>
    <row r="2640" spans="1:12" x14ac:dyDescent="0.2">
      <c r="A2640" s="1">
        <v>44859</v>
      </c>
      <c r="B2640" t="s">
        <v>5</v>
      </c>
      <c r="C2640" s="1">
        <v>44873</v>
      </c>
      <c r="D2640" t="s">
        <v>256</v>
      </c>
      <c r="E2640" t="s">
        <v>52</v>
      </c>
      <c r="F2640" t="s">
        <v>51</v>
      </c>
      <c r="G2640" t="s">
        <v>1</v>
      </c>
      <c r="H2640" t="s">
        <v>1282</v>
      </c>
      <c r="I2640">
        <f>MONTH(Table6[[#This Row],[Loan Date]])</f>
        <v>10</v>
      </c>
      <c r="J2640" t="str">
        <f>_xlfn.XLOOKUP(Table6[[#This Row],[Numeric Month]],$N$5:$N$11,$O$5:$O$11)</f>
        <v>Oct</v>
      </c>
      <c r="K2640" t="str">
        <f>_xlfn.XLOOKUP(Table6[[#This Row],[Loan Date]],$Q$5:$Q$152,$R$5:$R$152)</f>
        <v>Tuesday</v>
      </c>
      <c r="L2640" t="str">
        <f>_xlfn.XLOOKUP(Table6[[#This Row],[Loan Date]],$Q$5:$Q$152,$S$5:$S$152)</f>
        <v>Week 5</v>
      </c>
    </row>
    <row r="2641" spans="1:12" x14ac:dyDescent="0.2">
      <c r="A2641" s="1">
        <v>44859</v>
      </c>
      <c r="B2641" t="s">
        <v>5</v>
      </c>
      <c r="C2641" s="1">
        <v>44859</v>
      </c>
      <c r="D2641" t="s">
        <v>1073</v>
      </c>
      <c r="E2641" t="s">
        <v>52</v>
      </c>
      <c r="F2641" t="s">
        <v>51</v>
      </c>
      <c r="G2641" t="s">
        <v>1</v>
      </c>
      <c r="H2641" t="s">
        <v>1282</v>
      </c>
      <c r="I2641">
        <f>MONTH(Table6[[#This Row],[Loan Date]])</f>
        <v>10</v>
      </c>
      <c r="J2641" t="str">
        <f>_xlfn.XLOOKUP(Table6[[#This Row],[Numeric Month]],$N$5:$N$11,$O$5:$O$11)</f>
        <v>Oct</v>
      </c>
      <c r="K2641" t="str">
        <f>_xlfn.XLOOKUP(Table6[[#This Row],[Loan Date]],$Q$5:$Q$152,$R$5:$R$152)</f>
        <v>Tuesday</v>
      </c>
      <c r="L2641" t="str">
        <f>_xlfn.XLOOKUP(Table6[[#This Row],[Loan Date]],$Q$5:$Q$152,$S$5:$S$152)</f>
        <v>Week 5</v>
      </c>
    </row>
    <row r="2642" spans="1:12" x14ac:dyDescent="0.2">
      <c r="A2642" s="1">
        <v>44859</v>
      </c>
      <c r="B2642" t="s">
        <v>5</v>
      </c>
      <c r="C2642" s="1">
        <v>44866</v>
      </c>
      <c r="D2642" t="s">
        <v>784</v>
      </c>
      <c r="E2642" t="s">
        <v>52</v>
      </c>
      <c r="F2642" t="s">
        <v>51</v>
      </c>
      <c r="G2642" t="s">
        <v>1</v>
      </c>
      <c r="H2642" t="s">
        <v>1282</v>
      </c>
      <c r="I2642">
        <f>MONTH(Table6[[#This Row],[Loan Date]])</f>
        <v>10</v>
      </c>
      <c r="J2642" t="str">
        <f>_xlfn.XLOOKUP(Table6[[#This Row],[Numeric Month]],$N$5:$N$11,$O$5:$O$11)</f>
        <v>Oct</v>
      </c>
      <c r="K2642" t="str">
        <f>_xlfn.XLOOKUP(Table6[[#This Row],[Loan Date]],$Q$5:$Q$152,$R$5:$R$152)</f>
        <v>Tuesday</v>
      </c>
      <c r="L2642" t="str">
        <f>_xlfn.XLOOKUP(Table6[[#This Row],[Loan Date]],$Q$5:$Q$152,$S$5:$S$152)</f>
        <v>Week 5</v>
      </c>
    </row>
    <row r="2643" spans="1:12" x14ac:dyDescent="0.2">
      <c r="A2643" s="1">
        <v>44859</v>
      </c>
      <c r="B2643" t="s">
        <v>7</v>
      </c>
      <c r="C2643" s="1">
        <v>44859</v>
      </c>
      <c r="D2643" t="s">
        <v>947</v>
      </c>
      <c r="E2643" t="s">
        <v>37</v>
      </c>
      <c r="F2643" t="s">
        <v>37</v>
      </c>
      <c r="G2643" t="s">
        <v>20</v>
      </c>
      <c r="H2643" t="s">
        <v>1282</v>
      </c>
      <c r="I2643">
        <f>MONTH(Table6[[#This Row],[Loan Date]])</f>
        <v>10</v>
      </c>
      <c r="J2643" t="str">
        <f>_xlfn.XLOOKUP(Table6[[#This Row],[Numeric Month]],$N$5:$N$11,$O$5:$O$11)</f>
        <v>Oct</v>
      </c>
      <c r="K2643" t="str">
        <f>_xlfn.XLOOKUP(Table6[[#This Row],[Loan Date]],$Q$5:$Q$152,$R$5:$R$152)</f>
        <v>Tuesday</v>
      </c>
      <c r="L2643" t="str">
        <f>_xlfn.XLOOKUP(Table6[[#This Row],[Loan Date]],$Q$5:$Q$152,$S$5:$S$152)</f>
        <v>Week 5</v>
      </c>
    </row>
    <row r="2644" spans="1:12" x14ac:dyDescent="0.2">
      <c r="A2644" s="1">
        <v>44859</v>
      </c>
      <c r="B2644" t="s">
        <v>35</v>
      </c>
      <c r="C2644" s="1">
        <v>44859</v>
      </c>
      <c r="D2644" t="s">
        <v>1033</v>
      </c>
      <c r="E2644" t="s">
        <v>41</v>
      </c>
      <c r="F2644" t="s">
        <v>40</v>
      </c>
      <c r="G2644" t="s">
        <v>39</v>
      </c>
      <c r="H2644" t="s">
        <v>1282</v>
      </c>
      <c r="I2644">
        <f>MONTH(Table6[[#This Row],[Loan Date]])</f>
        <v>10</v>
      </c>
      <c r="J2644" t="str">
        <f>_xlfn.XLOOKUP(Table6[[#This Row],[Numeric Month]],$N$5:$N$11,$O$5:$O$11)</f>
        <v>Oct</v>
      </c>
      <c r="K2644" t="str">
        <f>_xlfn.XLOOKUP(Table6[[#This Row],[Loan Date]],$Q$5:$Q$152,$R$5:$R$152)</f>
        <v>Tuesday</v>
      </c>
      <c r="L2644" t="str">
        <f>_xlfn.XLOOKUP(Table6[[#This Row],[Loan Date]],$Q$5:$Q$152,$S$5:$S$152)</f>
        <v>Week 5</v>
      </c>
    </row>
    <row r="2645" spans="1:12" x14ac:dyDescent="0.2">
      <c r="A2645" s="1">
        <v>44859</v>
      </c>
      <c r="B2645" t="s">
        <v>35</v>
      </c>
      <c r="C2645" s="1">
        <v>44866</v>
      </c>
      <c r="D2645" t="s">
        <v>359</v>
      </c>
      <c r="E2645" t="s">
        <v>52</v>
      </c>
      <c r="F2645" t="s">
        <v>51</v>
      </c>
      <c r="G2645" t="s">
        <v>1</v>
      </c>
      <c r="H2645" t="s">
        <v>1282</v>
      </c>
      <c r="I2645">
        <f>MONTH(Table6[[#This Row],[Loan Date]])</f>
        <v>10</v>
      </c>
      <c r="J2645" t="str">
        <f>_xlfn.XLOOKUP(Table6[[#This Row],[Numeric Month]],$N$5:$N$11,$O$5:$O$11)</f>
        <v>Oct</v>
      </c>
      <c r="K2645" t="str">
        <f>_xlfn.XLOOKUP(Table6[[#This Row],[Loan Date]],$Q$5:$Q$152,$R$5:$R$152)</f>
        <v>Tuesday</v>
      </c>
      <c r="L2645" t="str">
        <f>_xlfn.XLOOKUP(Table6[[#This Row],[Loan Date]],$Q$5:$Q$152,$S$5:$S$152)</f>
        <v>Week 5</v>
      </c>
    </row>
    <row r="2646" spans="1:12" x14ac:dyDescent="0.2">
      <c r="A2646" s="1">
        <v>44860</v>
      </c>
      <c r="B2646" t="s">
        <v>7</v>
      </c>
      <c r="C2646" s="1">
        <v>44860</v>
      </c>
      <c r="D2646" t="s">
        <v>1019</v>
      </c>
      <c r="E2646" t="s">
        <v>168</v>
      </c>
      <c r="F2646" t="s">
        <v>168</v>
      </c>
      <c r="G2646" t="s">
        <v>20</v>
      </c>
      <c r="H2646" t="s">
        <v>1282</v>
      </c>
      <c r="I2646">
        <f>MONTH(Table6[[#This Row],[Loan Date]])</f>
        <v>10</v>
      </c>
      <c r="J2646" t="str">
        <f>_xlfn.XLOOKUP(Table6[[#This Row],[Numeric Month]],$N$5:$N$11,$O$5:$O$11)</f>
        <v>Oct</v>
      </c>
      <c r="K2646" t="str">
        <f>_xlfn.XLOOKUP(Table6[[#This Row],[Loan Date]],$Q$5:$Q$152,$R$5:$R$152)</f>
        <v>Wednesday</v>
      </c>
      <c r="L2646" t="str">
        <f>_xlfn.XLOOKUP(Table6[[#This Row],[Loan Date]],$Q$5:$Q$152,$S$5:$S$152)</f>
        <v>Week 5</v>
      </c>
    </row>
    <row r="2647" spans="1:12" x14ac:dyDescent="0.2">
      <c r="A2647" s="1">
        <v>44860</v>
      </c>
      <c r="B2647" t="s">
        <v>5</v>
      </c>
      <c r="C2647" s="1">
        <v>44860</v>
      </c>
      <c r="D2647" t="s">
        <v>262</v>
      </c>
      <c r="E2647" t="s">
        <v>162</v>
      </c>
      <c r="F2647" t="s">
        <v>162</v>
      </c>
      <c r="G2647" t="s">
        <v>11</v>
      </c>
      <c r="H2647" t="s">
        <v>1282</v>
      </c>
      <c r="I2647">
        <f>MONTH(Table6[[#This Row],[Loan Date]])</f>
        <v>10</v>
      </c>
      <c r="J2647" t="str">
        <f>_xlfn.XLOOKUP(Table6[[#This Row],[Numeric Month]],$N$5:$N$11,$O$5:$O$11)</f>
        <v>Oct</v>
      </c>
      <c r="K2647" t="str">
        <f>_xlfn.XLOOKUP(Table6[[#This Row],[Loan Date]],$Q$5:$Q$152,$R$5:$R$152)</f>
        <v>Wednesday</v>
      </c>
      <c r="L2647" t="str">
        <f>_xlfn.XLOOKUP(Table6[[#This Row],[Loan Date]],$Q$5:$Q$152,$S$5:$S$152)</f>
        <v>Week 5</v>
      </c>
    </row>
    <row r="2648" spans="1:12" x14ac:dyDescent="0.2">
      <c r="A2648" s="1">
        <v>44860</v>
      </c>
      <c r="B2648" t="s">
        <v>5</v>
      </c>
      <c r="C2648" s="1">
        <v>44867</v>
      </c>
      <c r="D2648" t="s">
        <v>398</v>
      </c>
      <c r="E2648" t="s">
        <v>52</v>
      </c>
      <c r="F2648" t="s">
        <v>51</v>
      </c>
      <c r="G2648" t="s">
        <v>1</v>
      </c>
      <c r="H2648" t="s">
        <v>1282</v>
      </c>
      <c r="I2648">
        <f>MONTH(Table6[[#This Row],[Loan Date]])</f>
        <v>10</v>
      </c>
      <c r="J2648" t="str">
        <f>_xlfn.XLOOKUP(Table6[[#This Row],[Numeric Month]],$N$5:$N$11,$O$5:$O$11)</f>
        <v>Oct</v>
      </c>
      <c r="K2648" t="str">
        <f>_xlfn.XLOOKUP(Table6[[#This Row],[Loan Date]],$Q$5:$Q$152,$R$5:$R$152)</f>
        <v>Wednesday</v>
      </c>
      <c r="L2648" t="str">
        <f>_xlfn.XLOOKUP(Table6[[#This Row],[Loan Date]],$Q$5:$Q$152,$S$5:$S$152)</f>
        <v>Week 5</v>
      </c>
    </row>
    <row r="2649" spans="1:12" x14ac:dyDescent="0.2">
      <c r="A2649" s="1">
        <v>44860</v>
      </c>
      <c r="B2649" t="s">
        <v>7</v>
      </c>
      <c r="C2649" s="1">
        <v>44860</v>
      </c>
      <c r="D2649" t="s">
        <v>336</v>
      </c>
      <c r="E2649" t="s">
        <v>168</v>
      </c>
      <c r="F2649" t="s">
        <v>168</v>
      </c>
      <c r="G2649" t="s">
        <v>20</v>
      </c>
      <c r="H2649" t="s">
        <v>1282</v>
      </c>
      <c r="I2649">
        <f>MONTH(Table6[[#This Row],[Loan Date]])</f>
        <v>10</v>
      </c>
      <c r="J2649" t="str">
        <f>_xlfn.XLOOKUP(Table6[[#This Row],[Numeric Month]],$N$5:$N$11,$O$5:$O$11)</f>
        <v>Oct</v>
      </c>
      <c r="K2649" t="str">
        <f>_xlfn.XLOOKUP(Table6[[#This Row],[Loan Date]],$Q$5:$Q$152,$R$5:$R$152)</f>
        <v>Wednesday</v>
      </c>
      <c r="L2649" t="str">
        <f>_xlfn.XLOOKUP(Table6[[#This Row],[Loan Date]],$Q$5:$Q$152,$S$5:$S$152)</f>
        <v>Week 5</v>
      </c>
    </row>
    <row r="2650" spans="1:12" x14ac:dyDescent="0.2">
      <c r="A2650" s="1">
        <v>44860</v>
      </c>
      <c r="B2650" t="s">
        <v>7</v>
      </c>
      <c r="C2650" s="1">
        <v>44860</v>
      </c>
      <c r="D2650" t="s">
        <v>910</v>
      </c>
      <c r="E2650" t="s">
        <v>37</v>
      </c>
      <c r="F2650" t="s">
        <v>37</v>
      </c>
      <c r="G2650" t="s">
        <v>20</v>
      </c>
      <c r="H2650" t="s">
        <v>1282</v>
      </c>
      <c r="I2650">
        <f>MONTH(Table6[[#This Row],[Loan Date]])</f>
        <v>10</v>
      </c>
      <c r="J2650" t="str">
        <f>_xlfn.XLOOKUP(Table6[[#This Row],[Numeric Month]],$N$5:$N$11,$O$5:$O$11)</f>
        <v>Oct</v>
      </c>
      <c r="K2650" t="str">
        <f>_xlfn.XLOOKUP(Table6[[#This Row],[Loan Date]],$Q$5:$Q$152,$R$5:$R$152)</f>
        <v>Wednesday</v>
      </c>
      <c r="L2650" t="str">
        <f>_xlfn.XLOOKUP(Table6[[#This Row],[Loan Date]],$Q$5:$Q$152,$S$5:$S$152)</f>
        <v>Week 5</v>
      </c>
    </row>
    <row r="2651" spans="1:12" x14ac:dyDescent="0.2">
      <c r="A2651" s="1">
        <v>44860</v>
      </c>
      <c r="B2651" t="s">
        <v>5</v>
      </c>
      <c r="C2651" s="1">
        <v>44860</v>
      </c>
      <c r="D2651" t="s">
        <v>917</v>
      </c>
      <c r="E2651" t="s">
        <v>37</v>
      </c>
      <c r="F2651" t="s">
        <v>37</v>
      </c>
      <c r="G2651" t="s">
        <v>20</v>
      </c>
      <c r="H2651" t="s">
        <v>1282</v>
      </c>
      <c r="I2651">
        <f>MONTH(Table6[[#This Row],[Loan Date]])</f>
        <v>10</v>
      </c>
      <c r="J2651" t="str">
        <f>_xlfn.XLOOKUP(Table6[[#This Row],[Numeric Month]],$N$5:$N$11,$O$5:$O$11)</f>
        <v>Oct</v>
      </c>
      <c r="K2651" t="str">
        <f>_xlfn.XLOOKUP(Table6[[#This Row],[Loan Date]],$Q$5:$Q$152,$R$5:$R$152)</f>
        <v>Wednesday</v>
      </c>
      <c r="L2651" t="str">
        <f>_xlfn.XLOOKUP(Table6[[#This Row],[Loan Date]],$Q$5:$Q$152,$S$5:$S$152)</f>
        <v>Week 5</v>
      </c>
    </row>
    <row r="2652" spans="1:12" x14ac:dyDescent="0.2">
      <c r="A2652" s="1">
        <v>44860</v>
      </c>
      <c r="B2652" t="s">
        <v>7</v>
      </c>
      <c r="C2652" s="1">
        <v>44860</v>
      </c>
      <c r="D2652" t="s">
        <v>116</v>
      </c>
      <c r="E2652" t="s">
        <v>23</v>
      </c>
      <c r="F2652" t="s">
        <v>23</v>
      </c>
      <c r="G2652" t="s">
        <v>20</v>
      </c>
      <c r="H2652" t="s">
        <v>1282</v>
      </c>
      <c r="I2652">
        <f>MONTH(Table6[[#This Row],[Loan Date]])</f>
        <v>10</v>
      </c>
      <c r="J2652" t="str">
        <f>_xlfn.XLOOKUP(Table6[[#This Row],[Numeric Month]],$N$5:$N$11,$O$5:$O$11)</f>
        <v>Oct</v>
      </c>
      <c r="K2652" t="str">
        <f>_xlfn.XLOOKUP(Table6[[#This Row],[Loan Date]],$Q$5:$Q$152,$R$5:$R$152)</f>
        <v>Wednesday</v>
      </c>
      <c r="L2652" t="str">
        <f>_xlfn.XLOOKUP(Table6[[#This Row],[Loan Date]],$Q$5:$Q$152,$S$5:$S$152)</f>
        <v>Week 5</v>
      </c>
    </row>
    <row r="2653" spans="1:12" x14ac:dyDescent="0.2">
      <c r="A2653" s="1">
        <v>44860</v>
      </c>
      <c r="B2653" t="s">
        <v>7</v>
      </c>
      <c r="C2653" s="1">
        <v>44860</v>
      </c>
      <c r="D2653" t="s">
        <v>27</v>
      </c>
      <c r="E2653" t="s">
        <v>21</v>
      </c>
      <c r="F2653" t="s">
        <v>21</v>
      </c>
      <c r="G2653" t="s">
        <v>20</v>
      </c>
      <c r="H2653" t="s">
        <v>1282</v>
      </c>
      <c r="I2653">
        <f>MONTH(Table6[[#This Row],[Loan Date]])</f>
        <v>10</v>
      </c>
      <c r="J2653" t="str">
        <f>_xlfn.XLOOKUP(Table6[[#This Row],[Numeric Month]],$N$5:$N$11,$O$5:$O$11)</f>
        <v>Oct</v>
      </c>
      <c r="K2653" t="str">
        <f>_xlfn.XLOOKUP(Table6[[#This Row],[Loan Date]],$Q$5:$Q$152,$R$5:$R$152)</f>
        <v>Wednesday</v>
      </c>
      <c r="L2653" t="str">
        <f>_xlfn.XLOOKUP(Table6[[#This Row],[Loan Date]],$Q$5:$Q$152,$S$5:$S$152)</f>
        <v>Week 5</v>
      </c>
    </row>
    <row r="2654" spans="1:12" x14ac:dyDescent="0.2">
      <c r="A2654" s="1">
        <v>44860</v>
      </c>
      <c r="B2654" t="s">
        <v>7</v>
      </c>
      <c r="C2654" s="1">
        <v>44860</v>
      </c>
      <c r="D2654" t="s">
        <v>85</v>
      </c>
      <c r="E2654" t="s">
        <v>44</v>
      </c>
      <c r="F2654" t="s">
        <v>44</v>
      </c>
      <c r="G2654" t="s">
        <v>39</v>
      </c>
      <c r="H2654" t="s">
        <v>1282</v>
      </c>
      <c r="I2654">
        <f>MONTH(Table6[[#This Row],[Loan Date]])</f>
        <v>10</v>
      </c>
      <c r="J2654" t="str">
        <f>_xlfn.XLOOKUP(Table6[[#This Row],[Numeric Month]],$N$5:$N$11,$O$5:$O$11)</f>
        <v>Oct</v>
      </c>
      <c r="K2654" t="str">
        <f>_xlfn.XLOOKUP(Table6[[#This Row],[Loan Date]],$Q$5:$Q$152,$R$5:$R$152)</f>
        <v>Wednesday</v>
      </c>
      <c r="L2654" t="str">
        <f>_xlfn.XLOOKUP(Table6[[#This Row],[Loan Date]],$Q$5:$Q$152,$S$5:$S$152)</f>
        <v>Week 5</v>
      </c>
    </row>
    <row r="2655" spans="1:12" x14ac:dyDescent="0.2">
      <c r="A2655" s="1">
        <v>44860</v>
      </c>
      <c r="B2655" t="s">
        <v>7</v>
      </c>
      <c r="C2655" s="1">
        <v>44867</v>
      </c>
      <c r="D2655" t="s">
        <v>852</v>
      </c>
      <c r="E2655" t="s">
        <v>52</v>
      </c>
      <c r="F2655" t="s">
        <v>51</v>
      </c>
      <c r="G2655" t="s">
        <v>1</v>
      </c>
      <c r="H2655" t="s">
        <v>1282</v>
      </c>
      <c r="I2655">
        <f>MONTH(Table6[[#This Row],[Loan Date]])</f>
        <v>10</v>
      </c>
      <c r="J2655" t="str">
        <f>_xlfn.XLOOKUP(Table6[[#This Row],[Numeric Month]],$N$5:$N$11,$O$5:$O$11)</f>
        <v>Oct</v>
      </c>
      <c r="K2655" t="str">
        <f>_xlfn.XLOOKUP(Table6[[#This Row],[Loan Date]],$Q$5:$Q$152,$R$5:$R$152)</f>
        <v>Wednesday</v>
      </c>
      <c r="L2655" t="str">
        <f>_xlfn.XLOOKUP(Table6[[#This Row],[Loan Date]],$Q$5:$Q$152,$S$5:$S$152)</f>
        <v>Week 5</v>
      </c>
    </row>
    <row r="2656" spans="1:12" x14ac:dyDescent="0.2">
      <c r="A2656" s="1">
        <v>44860</v>
      </c>
      <c r="B2656" t="s">
        <v>7</v>
      </c>
      <c r="C2656" s="1">
        <v>44867</v>
      </c>
      <c r="D2656" t="s">
        <v>540</v>
      </c>
      <c r="E2656" t="s">
        <v>52</v>
      </c>
      <c r="F2656" t="s">
        <v>51</v>
      </c>
      <c r="G2656" t="s">
        <v>1</v>
      </c>
      <c r="H2656" t="s">
        <v>1282</v>
      </c>
      <c r="I2656">
        <f>MONTH(Table6[[#This Row],[Loan Date]])</f>
        <v>10</v>
      </c>
      <c r="J2656" t="str">
        <f>_xlfn.XLOOKUP(Table6[[#This Row],[Numeric Month]],$N$5:$N$11,$O$5:$O$11)</f>
        <v>Oct</v>
      </c>
      <c r="K2656" t="str">
        <f>_xlfn.XLOOKUP(Table6[[#This Row],[Loan Date]],$Q$5:$Q$152,$R$5:$R$152)</f>
        <v>Wednesday</v>
      </c>
      <c r="L2656" t="str">
        <f>_xlfn.XLOOKUP(Table6[[#This Row],[Loan Date]],$Q$5:$Q$152,$S$5:$S$152)</f>
        <v>Week 5</v>
      </c>
    </row>
    <row r="2657" spans="1:12" x14ac:dyDescent="0.2">
      <c r="A2657" s="1">
        <v>44860</v>
      </c>
      <c r="B2657" t="s">
        <v>7</v>
      </c>
      <c r="C2657" s="1">
        <v>44860</v>
      </c>
      <c r="D2657" t="s">
        <v>103</v>
      </c>
      <c r="E2657" t="s">
        <v>23</v>
      </c>
      <c r="F2657" t="s">
        <v>23</v>
      </c>
      <c r="G2657" t="s">
        <v>20</v>
      </c>
      <c r="H2657" t="s">
        <v>1282</v>
      </c>
      <c r="I2657">
        <f>MONTH(Table6[[#This Row],[Loan Date]])</f>
        <v>10</v>
      </c>
      <c r="J2657" t="str">
        <f>_xlfn.XLOOKUP(Table6[[#This Row],[Numeric Month]],$N$5:$N$11,$O$5:$O$11)</f>
        <v>Oct</v>
      </c>
      <c r="K2657" t="str">
        <f>_xlfn.XLOOKUP(Table6[[#This Row],[Loan Date]],$Q$5:$Q$152,$R$5:$R$152)</f>
        <v>Wednesday</v>
      </c>
      <c r="L2657" t="str">
        <f>_xlfn.XLOOKUP(Table6[[#This Row],[Loan Date]],$Q$5:$Q$152,$S$5:$S$152)</f>
        <v>Week 5</v>
      </c>
    </row>
    <row r="2658" spans="1:12" x14ac:dyDescent="0.2">
      <c r="A2658" s="1">
        <v>44860</v>
      </c>
      <c r="B2658" t="s">
        <v>5</v>
      </c>
      <c r="C2658" s="1">
        <v>44860</v>
      </c>
      <c r="D2658" t="s">
        <v>227</v>
      </c>
      <c r="E2658" t="s">
        <v>49</v>
      </c>
      <c r="F2658" t="s">
        <v>49</v>
      </c>
      <c r="G2658" t="s">
        <v>20</v>
      </c>
      <c r="H2658" t="s">
        <v>1282</v>
      </c>
      <c r="I2658">
        <f>MONTH(Table6[[#This Row],[Loan Date]])</f>
        <v>10</v>
      </c>
      <c r="J2658" t="str">
        <f>_xlfn.XLOOKUP(Table6[[#This Row],[Numeric Month]],$N$5:$N$11,$O$5:$O$11)</f>
        <v>Oct</v>
      </c>
      <c r="K2658" t="str">
        <f>_xlfn.XLOOKUP(Table6[[#This Row],[Loan Date]],$Q$5:$Q$152,$R$5:$R$152)</f>
        <v>Wednesday</v>
      </c>
      <c r="L2658" t="str">
        <f>_xlfn.XLOOKUP(Table6[[#This Row],[Loan Date]],$Q$5:$Q$152,$S$5:$S$152)</f>
        <v>Week 5</v>
      </c>
    </row>
    <row r="2659" spans="1:12" x14ac:dyDescent="0.2">
      <c r="A2659" s="1">
        <v>44860</v>
      </c>
      <c r="B2659" t="s">
        <v>5</v>
      </c>
      <c r="C2659" s="1">
        <v>44860</v>
      </c>
      <c r="D2659" t="s">
        <v>124</v>
      </c>
      <c r="E2659" t="s">
        <v>12</v>
      </c>
      <c r="F2659" t="s">
        <v>12</v>
      </c>
      <c r="G2659" t="s">
        <v>11</v>
      </c>
      <c r="H2659" t="s">
        <v>1282</v>
      </c>
      <c r="I2659">
        <f>MONTH(Table6[[#This Row],[Loan Date]])</f>
        <v>10</v>
      </c>
      <c r="J2659" t="str">
        <f>_xlfn.XLOOKUP(Table6[[#This Row],[Numeric Month]],$N$5:$N$11,$O$5:$O$11)</f>
        <v>Oct</v>
      </c>
      <c r="K2659" t="str">
        <f>_xlfn.XLOOKUP(Table6[[#This Row],[Loan Date]],$Q$5:$Q$152,$R$5:$R$152)</f>
        <v>Wednesday</v>
      </c>
      <c r="L2659" t="str">
        <f>_xlfn.XLOOKUP(Table6[[#This Row],[Loan Date]],$Q$5:$Q$152,$S$5:$S$152)</f>
        <v>Week 5</v>
      </c>
    </row>
    <row r="2660" spans="1:12" x14ac:dyDescent="0.2">
      <c r="A2660" s="1">
        <v>44860</v>
      </c>
      <c r="B2660" t="s">
        <v>5</v>
      </c>
      <c r="C2660" s="1">
        <v>44860</v>
      </c>
      <c r="D2660" t="s">
        <v>42</v>
      </c>
      <c r="E2660" t="s">
        <v>41</v>
      </c>
      <c r="F2660" t="s">
        <v>40</v>
      </c>
      <c r="G2660" t="s">
        <v>39</v>
      </c>
      <c r="H2660" t="s">
        <v>1282</v>
      </c>
      <c r="I2660">
        <f>MONTH(Table6[[#This Row],[Loan Date]])</f>
        <v>10</v>
      </c>
      <c r="J2660" t="str">
        <f>_xlfn.XLOOKUP(Table6[[#This Row],[Numeric Month]],$N$5:$N$11,$O$5:$O$11)</f>
        <v>Oct</v>
      </c>
      <c r="K2660" t="str">
        <f>_xlfn.XLOOKUP(Table6[[#This Row],[Loan Date]],$Q$5:$Q$152,$R$5:$R$152)</f>
        <v>Wednesday</v>
      </c>
      <c r="L2660" t="str">
        <f>_xlfn.XLOOKUP(Table6[[#This Row],[Loan Date]],$Q$5:$Q$152,$S$5:$S$152)</f>
        <v>Week 5</v>
      </c>
    </row>
    <row r="2661" spans="1:12" x14ac:dyDescent="0.2">
      <c r="A2661" s="1">
        <v>44860</v>
      </c>
      <c r="B2661" t="s">
        <v>7</v>
      </c>
      <c r="C2661" s="1">
        <v>44860</v>
      </c>
      <c r="D2661" t="s">
        <v>171</v>
      </c>
      <c r="E2661" t="s">
        <v>23</v>
      </c>
      <c r="F2661" t="s">
        <v>23</v>
      </c>
      <c r="G2661" t="s">
        <v>20</v>
      </c>
      <c r="H2661" t="s">
        <v>1282</v>
      </c>
      <c r="I2661">
        <f>MONTH(Table6[[#This Row],[Loan Date]])</f>
        <v>10</v>
      </c>
      <c r="J2661" t="str">
        <f>_xlfn.XLOOKUP(Table6[[#This Row],[Numeric Month]],$N$5:$N$11,$O$5:$O$11)</f>
        <v>Oct</v>
      </c>
      <c r="K2661" t="str">
        <f>_xlfn.XLOOKUP(Table6[[#This Row],[Loan Date]],$Q$5:$Q$152,$R$5:$R$152)</f>
        <v>Wednesday</v>
      </c>
      <c r="L2661" t="str">
        <f>_xlfn.XLOOKUP(Table6[[#This Row],[Loan Date]],$Q$5:$Q$152,$S$5:$S$152)</f>
        <v>Week 5</v>
      </c>
    </row>
    <row r="2662" spans="1:12" x14ac:dyDescent="0.2">
      <c r="A2662" s="1">
        <v>44860</v>
      </c>
      <c r="B2662" t="s">
        <v>7</v>
      </c>
      <c r="C2662" s="1">
        <v>44860</v>
      </c>
      <c r="D2662" t="s">
        <v>969</v>
      </c>
      <c r="E2662" t="s">
        <v>37</v>
      </c>
      <c r="F2662" t="s">
        <v>37</v>
      </c>
      <c r="G2662" t="s">
        <v>20</v>
      </c>
      <c r="H2662" t="s">
        <v>1282</v>
      </c>
      <c r="I2662">
        <f>MONTH(Table6[[#This Row],[Loan Date]])</f>
        <v>10</v>
      </c>
      <c r="J2662" t="str">
        <f>_xlfn.XLOOKUP(Table6[[#This Row],[Numeric Month]],$N$5:$N$11,$O$5:$O$11)</f>
        <v>Oct</v>
      </c>
      <c r="K2662" t="str">
        <f>_xlfn.XLOOKUP(Table6[[#This Row],[Loan Date]],$Q$5:$Q$152,$R$5:$R$152)</f>
        <v>Wednesday</v>
      </c>
      <c r="L2662" t="str">
        <f>_xlfn.XLOOKUP(Table6[[#This Row],[Loan Date]],$Q$5:$Q$152,$S$5:$S$152)</f>
        <v>Week 5</v>
      </c>
    </row>
    <row r="2663" spans="1:12" x14ac:dyDescent="0.2">
      <c r="A2663" s="1">
        <v>44860</v>
      </c>
      <c r="B2663" t="s">
        <v>7</v>
      </c>
      <c r="C2663" s="1">
        <v>44874</v>
      </c>
      <c r="D2663" t="s">
        <v>317</v>
      </c>
      <c r="E2663" t="s">
        <v>9</v>
      </c>
      <c r="F2663" t="s">
        <v>8</v>
      </c>
      <c r="G2663" t="s">
        <v>1</v>
      </c>
      <c r="H2663" t="s">
        <v>1282</v>
      </c>
      <c r="I2663">
        <f>MONTH(Table6[[#This Row],[Loan Date]])</f>
        <v>10</v>
      </c>
      <c r="J2663" t="str">
        <f>_xlfn.XLOOKUP(Table6[[#This Row],[Numeric Month]],$N$5:$N$11,$O$5:$O$11)</f>
        <v>Oct</v>
      </c>
      <c r="K2663" t="str">
        <f>_xlfn.XLOOKUP(Table6[[#This Row],[Loan Date]],$Q$5:$Q$152,$R$5:$R$152)</f>
        <v>Wednesday</v>
      </c>
      <c r="L2663" t="str">
        <f>_xlfn.XLOOKUP(Table6[[#This Row],[Loan Date]],$Q$5:$Q$152,$S$5:$S$152)</f>
        <v>Week 5</v>
      </c>
    </row>
    <row r="2664" spans="1:12" x14ac:dyDescent="0.2">
      <c r="A2664" s="1">
        <v>44860</v>
      </c>
      <c r="B2664" t="s">
        <v>7</v>
      </c>
      <c r="C2664" s="1">
        <v>44860</v>
      </c>
      <c r="D2664" t="s">
        <v>78</v>
      </c>
      <c r="E2664" t="s">
        <v>44</v>
      </c>
      <c r="F2664" t="s">
        <v>44</v>
      </c>
      <c r="G2664" t="s">
        <v>39</v>
      </c>
      <c r="H2664" t="s">
        <v>1282</v>
      </c>
      <c r="I2664">
        <f>MONTH(Table6[[#This Row],[Loan Date]])</f>
        <v>10</v>
      </c>
      <c r="J2664" t="str">
        <f>_xlfn.XLOOKUP(Table6[[#This Row],[Numeric Month]],$N$5:$N$11,$O$5:$O$11)</f>
        <v>Oct</v>
      </c>
      <c r="K2664" t="str">
        <f>_xlfn.XLOOKUP(Table6[[#This Row],[Loan Date]],$Q$5:$Q$152,$R$5:$R$152)</f>
        <v>Wednesday</v>
      </c>
      <c r="L2664" t="str">
        <f>_xlfn.XLOOKUP(Table6[[#This Row],[Loan Date]],$Q$5:$Q$152,$S$5:$S$152)</f>
        <v>Week 5</v>
      </c>
    </row>
    <row r="2665" spans="1:12" x14ac:dyDescent="0.2">
      <c r="A2665" s="1">
        <v>44860</v>
      </c>
      <c r="B2665" t="s">
        <v>7</v>
      </c>
      <c r="C2665" s="1">
        <v>44874</v>
      </c>
      <c r="D2665" t="s">
        <v>1120</v>
      </c>
      <c r="E2665" t="s">
        <v>15</v>
      </c>
      <c r="F2665" t="s">
        <v>14</v>
      </c>
      <c r="G2665" t="s">
        <v>1</v>
      </c>
      <c r="H2665" t="s">
        <v>1282</v>
      </c>
      <c r="I2665">
        <f>MONTH(Table6[[#This Row],[Loan Date]])</f>
        <v>10</v>
      </c>
      <c r="J2665" t="str">
        <f>_xlfn.XLOOKUP(Table6[[#This Row],[Numeric Month]],$N$5:$N$11,$O$5:$O$11)</f>
        <v>Oct</v>
      </c>
      <c r="K2665" t="str">
        <f>_xlfn.XLOOKUP(Table6[[#This Row],[Loan Date]],$Q$5:$Q$152,$R$5:$R$152)</f>
        <v>Wednesday</v>
      </c>
      <c r="L2665" t="str">
        <f>_xlfn.XLOOKUP(Table6[[#This Row],[Loan Date]],$Q$5:$Q$152,$S$5:$S$152)</f>
        <v>Week 5</v>
      </c>
    </row>
    <row r="2666" spans="1:12" x14ac:dyDescent="0.2">
      <c r="A2666" s="1">
        <v>44860</v>
      </c>
      <c r="B2666" t="s">
        <v>7</v>
      </c>
      <c r="C2666" s="1">
        <v>44867</v>
      </c>
      <c r="D2666" t="s">
        <v>395</v>
      </c>
      <c r="E2666" t="s">
        <v>9</v>
      </c>
      <c r="F2666" t="s">
        <v>8</v>
      </c>
      <c r="G2666" t="s">
        <v>1</v>
      </c>
      <c r="H2666" t="s">
        <v>1282</v>
      </c>
      <c r="I2666">
        <f>MONTH(Table6[[#This Row],[Loan Date]])</f>
        <v>10</v>
      </c>
      <c r="J2666" t="str">
        <f>_xlfn.XLOOKUP(Table6[[#This Row],[Numeric Month]],$N$5:$N$11,$O$5:$O$11)</f>
        <v>Oct</v>
      </c>
      <c r="K2666" t="str">
        <f>_xlfn.XLOOKUP(Table6[[#This Row],[Loan Date]],$Q$5:$Q$152,$R$5:$R$152)</f>
        <v>Wednesday</v>
      </c>
      <c r="L2666" t="str">
        <f>_xlfn.XLOOKUP(Table6[[#This Row],[Loan Date]],$Q$5:$Q$152,$S$5:$S$152)</f>
        <v>Week 5</v>
      </c>
    </row>
    <row r="2667" spans="1:12" x14ac:dyDescent="0.2">
      <c r="A2667" s="1">
        <v>44860</v>
      </c>
      <c r="B2667" t="s">
        <v>7</v>
      </c>
      <c r="C2667" s="1">
        <v>44867</v>
      </c>
      <c r="D2667" t="s">
        <v>1436</v>
      </c>
      <c r="E2667" t="s">
        <v>52</v>
      </c>
      <c r="F2667" t="s">
        <v>51</v>
      </c>
      <c r="G2667" t="s">
        <v>1</v>
      </c>
      <c r="H2667" t="s">
        <v>1282</v>
      </c>
      <c r="I2667">
        <f>MONTH(Table6[[#This Row],[Loan Date]])</f>
        <v>10</v>
      </c>
      <c r="J2667" t="str">
        <f>_xlfn.XLOOKUP(Table6[[#This Row],[Numeric Month]],$N$5:$N$11,$O$5:$O$11)</f>
        <v>Oct</v>
      </c>
      <c r="K2667" t="str">
        <f>_xlfn.XLOOKUP(Table6[[#This Row],[Loan Date]],$Q$5:$Q$152,$R$5:$R$152)</f>
        <v>Wednesday</v>
      </c>
      <c r="L2667" t="str">
        <f>_xlfn.XLOOKUP(Table6[[#This Row],[Loan Date]],$Q$5:$Q$152,$S$5:$S$152)</f>
        <v>Week 5</v>
      </c>
    </row>
    <row r="2668" spans="1:12" x14ac:dyDescent="0.2">
      <c r="A2668" s="1">
        <v>44860</v>
      </c>
      <c r="B2668" t="s">
        <v>5</v>
      </c>
      <c r="C2668" s="1">
        <v>44867</v>
      </c>
      <c r="D2668" t="s">
        <v>295</v>
      </c>
      <c r="E2668" t="s">
        <v>52</v>
      </c>
      <c r="F2668" t="s">
        <v>51</v>
      </c>
      <c r="G2668" t="s">
        <v>1</v>
      </c>
      <c r="H2668" t="s">
        <v>1282</v>
      </c>
      <c r="I2668">
        <f>MONTH(Table6[[#This Row],[Loan Date]])</f>
        <v>10</v>
      </c>
      <c r="J2668" t="str">
        <f>_xlfn.XLOOKUP(Table6[[#This Row],[Numeric Month]],$N$5:$N$11,$O$5:$O$11)</f>
        <v>Oct</v>
      </c>
      <c r="K2668" t="str">
        <f>_xlfn.XLOOKUP(Table6[[#This Row],[Loan Date]],$Q$5:$Q$152,$R$5:$R$152)</f>
        <v>Wednesday</v>
      </c>
      <c r="L2668" t="str">
        <f>_xlfn.XLOOKUP(Table6[[#This Row],[Loan Date]],$Q$5:$Q$152,$S$5:$S$152)</f>
        <v>Week 5</v>
      </c>
    </row>
    <row r="2669" spans="1:12" x14ac:dyDescent="0.2">
      <c r="A2669" s="1">
        <v>44860</v>
      </c>
      <c r="B2669" t="s">
        <v>7</v>
      </c>
      <c r="C2669" s="1">
        <v>44860</v>
      </c>
      <c r="D2669" t="s">
        <v>97</v>
      </c>
      <c r="E2669" t="s">
        <v>23</v>
      </c>
      <c r="F2669" t="s">
        <v>23</v>
      </c>
      <c r="G2669" t="s">
        <v>20</v>
      </c>
      <c r="H2669" t="s">
        <v>1282</v>
      </c>
      <c r="I2669">
        <f>MONTH(Table6[[#This Row],[Loan Date]])</f>
        <v>10</v>
      </c>
      <c r="J2669" t="str">
        <f>_xlfn.XLOOKUP(Table6[[#This Row],[Numeric Month]],$N$5:$N$11,$O$5:$O$11)</f>
        <v>Oct</v>
      </c>
      <c r="K2669" t="str">
        <f>_xlfn.XLOOKUP(Table6[[#This Row],[Loan Date]],$Q$5:$Q$152,$R$5:$R$152)</f>
        <v>Wednesday</v>
      </c>
      <c r="L2669" t="str">
        <f>_xlfn.XLOOKUP(Table6[[#This Row],[Loan Date]],$Q$5:$Q$152,$S$5:$S$152)</f>
        <v>Week 5</v>
      </c>
    </row>
    <row r="2670" spans="1:12" x14ac:dyDescent="0.2">
      <c r="A2670" s="1">
        <v>44860</v>
      </c>
      <c r="B2670" t="s">
        <v>7</v>
      </c>
      <c r="C2670" s="1">
        <v>44860</v>
      </c>
      <c r="D2670" t="s">
        <v>99</v>
      </c>
      <c r="E2670" t="s">
        <v>21</v>
      </c>
      <c r="F2670" t="s">
        <v>21</v>
      </c>
      <c r="G2670" t="s">
        <v>20</v>
      </c>
      <c r="H2670" t="s">
        <v>1282</v>
      </c>
      <c r="I2670">
        <f>MONTH(Table6[[#This Row],[Loan Date]])</f>
        <v>10</v>
      </c>
      <c r="J2670" t="str">
        <f>_xlfn.XLOOKUP(Table6[[#This Row],[Numeric Month]],$N$5:$N$11,$O$5:$O$11)</f>
        <v>Oct</v>
      </c>
      <c r="K2670" t="str">
        <f>_xlfn.XLOOKUP(Table6[[#This Row],[Loan Date]],$Q$5:$Q$152,$R$5:$R$152)</f>
        <v>Wednesday</v>
      </c>
      <c r="L2670" t="str">
        <f>_xlfn.XLOOKUP(Table6[[#This Row],[Loan Date]],$Q$5:$Q$152,$S$5:$S$152)</f>
        <v>Week 5</v>
      </c>
    </row>
    <row r="2671" spans="1:12" x14ac:dyDescent="0.2">
      <c r="A2671" s="1">
        <v>44860</v>
      </c>
      <c r="B2671" t="s">
        <v>7</v>
      </c>
      <c r="C2671" s="1">
        <v>44860</v>
      </c>
      <c r="D2671" t="s">
        <v>384</v>
      </c>
      <c r="E2671" t="s">
        <v>23</v>
      </c>
      <c r="F2671" t="s">
        <v>23</v>
      </c>
      <c r="G2671" t="s">
        <v>20</v>
      </c>
      <c r="H2671" t="s">
        <v>1282</v>
      </c>
      <c r="I2671">
        <f>MONTH(Table6[[#This Row],[Loan Date]])</f>
        <v>10</v>
      </c>
      <c r="J2671" t="str">
        <f>_xlfn.XLOOKUP(Table6[[#This Row],[Numeric Month]],$N$5:$N$11,$O$5:$O$11)</f>
        <v>Oct</v>
      </c>
      <c r="K2671" t="str">
        <f>_xlfn.XLOOKUP(Table6[[#This Row],[Loan Date]],$Q$5:$Q$152,$R$5:$R$152)</f>
        <v>Wednesday</v>
      </c>
      <c r="L2671" t="str">
        <f>_xlfn.XLOOKUP(Table6[[#This Row],[Loan Date]],$Q$5:$Q$152,$S$5:$S$152)</f>
        <v>Week 5</v>
      </c>
    </row>
    <row r="2672" spans="1:12" x14ac:dyDescent="0.2">
      <c r="A2672" s="1">
        <v>44860</v>
      </c>
      <c r="B2672" t="s">
        <v>5</v>
      </c>
      <c r="C2672" s="1">
        <v>44860</v>
      </c>
      <c r="D2672" t="s">
        <v>763</v>
      </c>
      <c r="E2672" t="s">
        <v>162</v>
      </c>
      <c r="F2672" t="s">
        <v>162</v>
      </c>
      <c r="G2672" t="s">
        <v>11</v>
      </c>
      <c r="H2672" t="s">
        <v>1282</v>
      </c>
      <c r="I2672">
        <f>MONTH(Table6[[#This Row],[Loan Date]])</f>
        <v>10</v>
      </c>
      <c r="J2672" t="str">
        <f>_xlfn.XLOOKUP(Table6[[#This Row],[Numeric Month]],$N$5:$N$11,$O$5:$O$11)</f>
        <v>Oct</v>
      </c>
      <c r="K2672" t="str">
        <f>_xlfn.XLOOKUP(Table6[[#This Row],[Loan Date]],$Q$5:$Q$152,$R$5:$R$152)</f>
        <v>Wednesday</v>
      </c>
      <c r="L2672" t="str">
        <f>_xlfn.XLOOKUP(Table6[[#This Row],[Loan Date]],$Q$5:$Q$152,$S$5:$S$152)</f>
        <v>Week 5</v>
      </c>
    </row>
    <row r="2673" spans="1:12" x14ac:dyDescent="0.2">
      <c r="A2673" s="1">
        <v>44860</v>
      </c>
      <c r="B2673" t="s">
        <v>7</v>
      </c>
      <c r="C2673" s="1">
        <v>44860</v>
      </c>
      <c r="D2673" t="s">
        <v>30</v>
      </c>
      <c r="E2673" t="s">
        <v>23</v>
      </c>
      <c r="F2673" t="s">
        <v>23</v>
      </c>
      <c r="G2673" t="s">
        <v>20</v>
      </c>
      <c r="H2673" t="s">
        <v>1282</v>
      </c>
      <c r="I2673">
        <f>MONTH(Table6[[#This Row],[Loan Date]])</f>
        <v>10</v>
      </c>
      <c r="J2673" t="str">
        <f>_xlfn.XLOOKUP(Table6[[#This Row],[Numeric Month]],$N$5:$N$11,$O$5:$O$11)</f>
        <v>Oct</v>
      </c>
      <c r="K2673" t="str">
        <f>_xlfn.XLOOKUP(Table6[[#This Row],[Loan Date]],$Q$5:$Q$152,$R$5:$R$152)</f>
        <v>Wednesday</v>
      </c>
      <c r="L2673" t="str">
        <f>_xlfn.XLOOKUP(Table6[[#This Row],[Loan Date]],$Q$5:$Q$152,$S$5:$S$152)</f>
        <v>Week 5</v>
      </c>
    </row>
    <row r="2674" spans="1:12" x14ac:dyDescent="0.2">
      <c r="A2674" s="1">
        <v>44860</v>
      </c>
      <c r="B2674" t="s">
        <v>7</v>
      </c>
      <c r="C2674" s="1">
        <v>44860</v>
      </c>
      <c r="D2674" t="s">
        <v>497</v>
      </c>
      <c r="E2674" t="s">
        <v>21</v>
      </c>
      <c r="F2674" t="s">
        <v>21</v>
      </c>
      <c r="G2674" t="s">
        <v>20</v>
      </c>
      <c r="H2674" t="s">
        <v>1282</v>
      </c>
      <c r="I2674">
        <f>MONTH(Table6[[#This Row],[Loan Date]])</f>
        <v>10</v>
      </c>
      <c r="J2674" t="str">
        <f>_xlfn.XLOOKUP(Table6[[#This Row],[Numeric Month]],$N$5:$N$11,$O$5:$O$11)</f>
        <v>Oct</v>
      </c>
      <c r="K2674" t="str">
        <f>_xlfn.XLOOKUP(Table6[[#This Row],[Loan Date]],$Q$5:$Q$152,$R$5:$R$152)</f>
        <v>Wednesday</v>
      </c>
      <c r="L2674" t="str">
        <f>_xlfn.XLOOKUP(Table6[[#This Row],[Loan Date]],$Q$5:$Q$152,$S$5:$S$152)</f>
        <v>Week 5</v>
      </c>
    </row>
    <row r="2675" spans="1:12" x14ac:dyDescent="0.2">
      <c r="A2675" s="1">
        <v>44860</v>
      </c>
      <c r="B2675" t="s">
        <v>7</v>
      </c>
      <c r="C2675" s="1">
        <v>44860</v>
      </c>
      <c r="D2675" t="s">
        <v>926</v>
      </c>
      <c r="E2675" t="s">
        <v>37</v>
      </c>
      <c r="F2675" t="s">
        <v>37</v>
      </c>
      <c r="G2675" t="s">
        <v>20</v>
      </c>
      <c r="H2675" t="s">
        <v>1282</v>
      </c>
      <c r="I2675">
        <f>MONTH(Table6[[#This Row],[Loan Date]])</f>
        <v>10</v>
      </c>
      <c r="J2675" t="str">
        <f>_xlfn.XLOOKUP(Table6[[#This Row],[Numeric Month]],$N$5:$N$11,$O$5:$O$11)</f>
        <v>Oct</v>
      </c>
      <c r="K2675" t="str">
        <f>_xlfn.XLOOKUP(Table6[[#This Row],[Loan Date]],$Q$5:$Q$152,$R$5:$R$152)</f>
        <v>Wednesday</v>
      </c>
      <c r="L2675" t="str">
        <f>_xlfn.XLOOKUP(Table6[[#This Row],[Loan Date]],$Q$5:$Q$152,$S$5:$S$152)</f>
        <v>Week 5</v>
      </c>
    </row>
    <row r="2676" spans="1:12" x14ac:dyDescent="0.2">
      <c r="A2676" s="1">
        <v>44860</v>
      </c>
      <c r="B2676" t="s">
        <v>7</v>
      </c>
      <c r="C2676" s="1">
        <v>44867</v>
      </c>
      <c r="D2676" t="s">
        <v>794</v>
      </c>
      <c r="E2676" t="s">
        <v>52</v>
      </c>
      <c r="F2676" t="s">
        <v>51</v>
      </c>
      <c r="G2676" t="s">
        <v>1</v>
      </c>
      <c r="H2676" t="s">
        <v>1282</v>
      </c>
      <c r="I2676">
        <f>MONTH(Table6[[#This Row],[Loan Date]])</f>
        <v>10</v>
      </c>
      <c r="J2676" t="str">
        <f>_xlfn.XLOOKUP(Table6[[#This Row],[Numeric Month]],$N$5:$N$11,$O$5:$O$11)</f>
        <v>Oct</v>
      </c>
      <c r="K2676" t="str">
        <f>_xlfn.XLOOKUP(Table6[[#This Row],[Loan Date]],$Q$5:$Q$152,$R$5:$R$152)</f>
        <v>Wednesday</v>
      </c>
      <c r="L2676" t="str">
        <f>_xlfn.XLOOKUP(Table6[[#This Row],[Loan Date]],$Q$5:$Q$152,$S$5:$S$152)</f>
        <v>Week 5</v>
      </c>
    </row>
    <row r="2677" spans="1:12" x14ac:dyDescent="0.2">
      <c r="A2677" s="1">
        <v>44860</v>
      </c>
      <c r="B2677" t="s">
        <v>7</v>
      </c>
      <c r="C2677" s="1">
        <v>44860</v>
      </c>
      <c r="D2677" t="s">
        <v>911</v>
      </c>
      <c r="E2677" t="s">
        <v>37</v>
      </c>
      <c r="F2677" t="s">
        <v>37</v>
      </c>
      <c r="G2677" t="s">
        <v>20</v>
      </c>
      <c r="H2677" t="s">
        <v>1282</v>
      </c>
      <c r="I2677">
        <f>MONTH(Table6[[#This Row],[Loan Date]])</f>
        <v>10</v>
      </c>
      <c r="J2677" t="str">
        <f>_xlfn.XLOOKUP(Table6[[#This Row],[Numeric Month]],$N$5:$N$11,$O$5:$O$11)</f>
        <v>Oct</v>
      </c>
      <c r="K2677" t="str">
        <f>_xlfn.XLOOKUP(Table6[[#This Row],[Loan Date]],$Q$5:$Q$152,$R$5:$R$152)</f>
        <v>Wednesday</v>
      </c>
      <c r="L2677" t="str">
        <f>_xlfn.XLOOKUP(Table6[[#This Row],[Loan Date]],$Q$5:$Q$152,$S$5:$S$152)</f>
        <v>Week 5</v>
      </c>
    </row>
    <row r="2678" spans="1:12" x14ac:dyDescent="0.2">
      <c r="A2678" s="1">
        <v>44860</v>
      </c>
      <c r="B2678" t="s">
        <v>7</v>
      </c>
      <c r="C2678" s="1">
        <v>44860</v>
      </c>
      <c r="D2678" t="s">
        <v>734</v>
      </c>
      <c r="E2678" t="s">
        <v>21</v>
      </c>
      <c r="F2678" t="s">
        <v>21</v>
      </c>
      <c r="G2678" t="s">
        <v>20</v>
      </c>
      <c r="H2678" t="s">
        <v>1282</v>
      </c>
      <c r="I2678">
        <f>MONTH(Table6[[#This Row],[Loan Date]])</f>
        <v>10</v>
      </c>
      <c r="J2678" t="str">
        <f>_xlfn.XLOOKUP(Table6[[#This Row],[Numeric Month]],$N$5:$N$11,$O$5:$O$11)</f>
        <v>Oct</v>
      </c>
      <c r="K2678" t="str">
        <f>_xlfn.XLOOKUP(Table6[[#This Row],[Loan Date]],$Q$5:$Q$152,$R$5:$R$152)</f>
        <v>Wednesday</v>
      </c>
      <c r="L2678" t="str">
        <f>_xlfn.XLOOKUP(Table6[[#This Row],[Loan Date]],$Q$5:$Q$152,$S$5:$S$152)</f>
        <v>Week 5</v>
      </c>
    </row>
    <row r="2679" spans="1:12" x14ac:dyDescent="0.2">
      <c r="A2679" s="1">
        <v>44860</v>
      </c>
      <c r="B2679" t="s">
        <v>7</v>
      </c>
      <c r="C2679" s="1">
        <v>44867</v>
      </c>
      <c r="D2679" t="s">
        <v>279</v>
      </c>
      <c r="E2679" t="s">
        <v>52</v>
      </c>
      <c r="F2679" t="s">
        <v>51</v>
      </c>
      <c r="G2679" t="s">
        <v>1</v>
      </c>
      <c r="H2679" t="s">
        <v>1282</v>
      </c>
      <c r="I2679">
        <f>MONTH(Table6[[#This Row],[Loan Date]])</f>
        <v>10</v>
      </c>
      <c r="J2679" t="str">
        <f>_xlfn.XLOOKUP(Table6[[#This Row],[Numeric Month]],$N$5:$N$11,$O$5:$O$11)</f>
        <v>Oct</v>
      </c>
      <c r="K2679" t="str">
        <f>_xlfn.XLOOKUP(Table6[[#This Row],[Loan Date]],$Q$5:$Q$152,$R$5:$R$152)</f>
        <v>Wednesday</v>
      </c>
      <c r="L2679" t="str">
        <f>_xlfn.XLOOKUP(Table6[[#This Row],[Loan Date]],$Q$5:$Q$152,$S$5:$S$152)</f>
        <v>Week 5</v>
      </c>
    </row>
    <row r="2680" spans="1:12" x14ac:dyDescent="0.2">
      <c r="A2680" s="1">
        <v>44860</v>
      </c>
      <c r="B2680" t="s">
        <v>7</v>
      </c>
      <c r="C2680" s="1">
        <v>44867</v>
      </c>
      <c r="D2680" t="s">
        <v>233</v>
      </c>
      <c r="E2680" t="s">
        <v>52</v>
      </c>
      <c r="F2680" t="s">
        <v>51</v>
      </c>
      <c r="G2680" t="s">
        <v>1</v>
      </c>
      <c r="H2680" t="s">
        <v>1282</v>
      </c>
      <c r="I2680">
        <f>MONTH(Table6[[#This Row],[Loan Date]])</f>
        <v>10</v>
      </c>
      <c r="J2680" t="str">
        <f>_xlfn.XLOOKUP(Table6[[#This Row],[Numeric Month]],$N$5:$N$11,$O$5:$O$11)</f>
        <v>Oct</v>
      </c>
      <c r="K2680" t="str">
        <f>_xlfn.XLOOKUP(Table6[[#This Row],[Loan Date]],$Q$5:$Q$152,$R$5:$R$152)</f>
        <v>Wednesday</v>
      </c>
      <c r="L2680" t="str">
        <f>_xlfn.XLOOKUP(Table6[[#This Row],[Loan Date]],$Q$5:$Q$152,$S$5:$S$152)</f>
        <v>Week 5</v>
      </c>
    </row>
    <row r="2681" spans="1:12" x14ac:dyDescent="0.2">
      <c r="A2681" s="1">
        <v>44860</v>
      </c>
      <c r="B2681" t="s">
        <v>7</v>
      </c>
      <c r="C2681" s="1">
        <v>44867</v>
      </c>
      <c r="D2681" t="s">
        <v>331</v>
      </c>
      <c r="E2681" t="s">
        <v>9</v>
      </c>
      <c r="F2681" t="s">
        <v>8</v>
      </c>
      <c r="G2681" t="s">
        <v>1</v>
      </c>
      <c r="H2681" t="s">
        <v>1282</v>
      </c>
      <c r="I2681">
        <f>MONTH(Table6[[#This Row],[Loan Date]])</f>
        <v>10</v>
      </c>
      <c r="J2681" t="str">
        <f>_xlfn.XLOOKUP(Table6[[#This Row],[Numeric Month]],$N$5:$N$11,$O$5:$O$11)</f>
        <v>Oct</v>
      </c>
      <c r="K2681" t="str">
        <f>_xlfn.XLOOKUP(Table6[[#This Row],[Loan Date]],$Q$5:$Q$152,$R$5:$R$152)</f>
        <v>Wednesday</v>
      </c>
      <c r="L2681" t="str">
        <f>_xlfn.XLOOKUP(Table6[[#This Row],[Loan Date]],$Q$5:$Q$152,$S$5:$S$152)</f>
        <v>Week 5</v>
      </c>
    </row>
    <row r="2682" spans="1:12" x14ac:dyDescent="0.2">
      <c r="A2682" s="1">
        <v>44860</v>
      </c>
      <c r="B2682" t="s">
        <v>7</v>
      </c>
      <c r="C2682" s="1">
        <v>44881</v>
      </c>
      <c r="D2682" t="s">
        <v>540</v>
      </c>
      <c r="E2682" t="s">
        <v>52</v>
      </c>
      <c r="F2682" t="s">
        <v>51</v>
      </c>
      <c r="G2682" t="s">
        <v>1</v>
      </c>
      <c r="H2682" t="s">
        <v>1282</v>
      </c>
      <c r="I2682">
        <f>MONTH(Table6[[#This Row],[Loan Date]])</f>
        <v>10</v>
      </c>
      <c r="J2682" t="str">
        <f>_xlfn.XLOOKUP(Table6[[#This Row],[Numeric Month]],$N$5:$N$11,$O$5:$O$11)</f>
        <v>Oct</v>
      </c>
      <c r="K2682" t="str">
        <f>_xlfn.XLOOKUP(Table6[[#This Row],[Loan Date]],$Q$5:$Q$152,$R$5:$R$152)</f>
        <v>Wednesday</v>
      </c>
      <c r="L2682" t="str">
        <f>_xlfn.XLOOKUP(Table6[[#This Row],[Loan Date]],$Q$5:$Q$152,$S$5:$S$152)</f>
        <v>Week 5</v>
      </c>
    </row>
    <row r="2683" spans="1:12" x14ac:dyDescent="0.2">
      <c r="A2683" s="1">
        <v>44860</v>
      </c>
      <c r="B2683" t="s">
        <v>5</v>
      </c>
      <c r="C2683" s="1">
        <v>44867</v>
      </c>
      <c r="D2683" t="s">
        <v>46</v>
      </c>
      <c r="E2683" t="s">
        <v>9</v>
      </c>
      <c r="F2683" t="s">
        <v>8</v>
      </c>
      <c r="G2683" t="s">
        <v>1</v>
      </c>
      <c r="H2683" t="s">
        <v>1282</v>
      </c>
      <c r="I2683">
        <f>MONTH(Table6[[#This Row],[Loan Date]])</f>
        <v>10</v>
      </c>
      <c r="J2683" t="str">
        <f>_xlfn.XLOOKUP(Table6[[#This Row],[Numeric Month]],$N$5:$N$11,$O$5:$O$11)</f>
        <v>Oct</v>
      </c>
      <c r="K2683" t="str">
        <f>_xlfn.XLOOKUP(Table6[[#This Row],[Loan Date]],$Q$5:$Q$152,$R$5:$R$152)</f>
        <v>Wednesday</v>
      </c>
      <c r="L2683" t="str">
        <f>_xlfn.XLOOKUP(Table6[[#This Row],[Loan Date]],$Q$5:$Q$152,$S$5:$S$152)</f>
        <v>Week 5</v>
      </c>
    </row>
    <row r="2684" spans="1:12" x14ac:dyDescent="0.2">
      <c r="A2684" s="1">
        <v>44860</v>
      </c>
      <c r="B2684" t="s">
        <v>5</v>
      </c>
      <c r="C2684" s="1">
        <v>44874</v>
      </c>
      <c r="D2684" t="s">
        <v>675</v>
      </c>
      <c r="E2684" t="s">
        <v>9</v>
      </c>
      <c r="F2684" t="s">
        <v>8</v>
      </c>
      <c r="G2684" t="s">
        <v>1</v>
      </c>
      <c r="H2684" t="s">
        <v>1282</v>
      </c>
      <c r="I2684">
        <f>MONTH(Table6[[#This Row],[Loan Date]])</f>
        <v>10</v>
      </c>
      <c r="J2684" t="str">
        <f>_xlfn.XLOOKUP(Table6[[#This Row],[Numeric Month]],$N$5:$N$11,$O$5:$O$11)</f>
        <v>Oct</v>
      </c>
      <c r="K2684" t="str">
        <f>_xlfn.XLOOKUP(Table6[[#This Row],[Loan Date]],$Q$5:$Q$152,$R$5:$R$152)</f>
        <v>Wednesday</v>
      </c>
      <c r="L2684" t="str">
        <f>_xlfn.XLOOKUP(Table6[[#This Row],[Loan Date]],$Q$5:$Q$152,$S$5:$S$152)</f>
        <v>Week 5</v>
      </c>
    </row>
    <row r="2685" spans="1:12" x14ac:dyDescent="0.2">
      <c r="A2685" s="1">
        <v>44860</v>
      </c>
      <c r="B2685" t="s">
        <v>5</v>
      </c>
      <c r="C2685" s="1">
        <v>44860</v>
      </c>
      <c r="D2685" t="s">
        <v>194</v>
      </c>
      <c r="E2685" t="s">
        <v>12</v>
      </c>
      <c r="F2685" t="s">
        <v>12</v>
      </c>
      <c r="G2685" t="s">
        <v>11</v>
      </c>
      <c r="H2685" t="s">
        <v>1282</v>
      </c>
      <c r="I2685">
        <f>MONTH(Table6[[#This Row],[Loan Date]])</f>
        <v>10</v>
      </c>
      <c r="J2685" t="str">
        <f>_xlfn.XLOOKUP(Table6[[#This Row],[Numeric Month]],$N$5:$N$11,$O$5:$O$11)</f>
        <v>Oct</v>
      </c>
      <c r="K2685" t="str">
        <f>_xlfn.XLOOKUP(Table6[[#This Row],[Loan Date]],$Q$5:$Q$152,$R$5:$R$152)</f>
        <v>Wednesday</v>
      </c>
      <c r="L2685" t="str">
        <f>_xlfn.XLOOKUP(Table6[[#This Row],[Loan Date]],$Q$5:$Q$152,$S$5:$S$152)</f>
        <v>Week 5</v>
      </c>
    </row>
    <row r="2686" spans="1:12" x14ac:dyDescent="0.2">
      <c r="A2686" s="1">
        <v>44860</v>
      </c>
      <c r="B2686" t="s">
        <v>7</v>
      </c>
      <c r="C2686" s="1">
        <v>44860</v>
      </c>
      <c r="D2686" t="s">
        <v>1004</v>
      </c>
      <c r="E2686" t="s">
        <v>44</v>
      </c>
      <c r="F2686" t="s">
        <v>44</v>
      </c>
      <c r="G2686" t="s">
        <v>39</v>
      </c>
      <c r="H2686" t="s">
        <v>1282</v>
      </c>
      <c r="I2686">
        <f>MONTH(Table6[[#This Row],[Loan Date]])</f>
        <v>10</v>
      </c>
      <c r="J2686" t="str">
        <f>_xlfn.XLOOKUP(Table6[[#This Row],[Numeric Month]],$N$5:$N$11,$O$5:$O$11)</f>
        <v>Oct</v>
      </c>
      <c r="K2686" t="str">
        <f>_xlfn.XLOOKUP(Table6[[#This Row],[Loan Date]],$Q$5:$Q$152,$R$5:$R$152)</f>
        <v>Wednesday</v>
      </c>
      <c r="L2686" t="str">
        <f>_xlfn.XLOOKUP(Table6[[#This Row],[Loan Date]],$Q$5:$Q$152,$S$5:$S$152)</f>
        <v>Week 5</v>
      </c>
    </row>
    <row r="2687" spans="1:12" x14ac:dyDescent="0.2">
      <c r="A2687" s="1">
        <v>44860</v>
      </c>
      <c r="B2687" t="s">
        <v>7</v>
      </c>
      <c r="C2687" s="1">
        <v>44860</v>
      </c>
      <c r="D2687" t="s">
        <v>560</v>
      </c>
      <c r="E2687" t="s">
        <v>122</v>
      </c>
      <c r="F2687" t="s">
        <v>122</v>
      </c>
      <c r="G2687" t="s">
        <v>11</v>
      </c>
      <c r="H2687" t="s">
        <v>1282</v>
      </c>
      <c r="I2687">
        <f>MONTH(Table6[[#This Row],[Loan Date]])</f>
        <v>10</v>
      </c>
      <c r="J2687" t="str">
        <f>_xlfn.XLOOKUP(Table6[[#This Row],[Numeric Month]],$N$5:$N$11,$O$5:$O$11)</f>
        <v>Oct</v>
      </c>
      <c r="K2687" t="str">
        <f>_xlfn.XLOOKUP(Table6[[#This Row],[Loan Date]],$Q$5:$Q$152,$R$5:$R$152)</f>
        <v>Wednesday</v>
      </c>
      <c r="L2687" t="str">
        <f>_xlfn.XLOOKUP(Table6[[#This Row],[Loan Date]],$Q$5:$Q$152,$S$5:$S$152)</f>
        <v>Week 5</v>
      </c>
    </row>
    <row r="2688" spans="1:12" x14ac:dyDescent="0.2">
      <c r="A2688" s="1">
        <v>44860</v>
      </c>
      <c r="B2688" t="s">
        <v>5</v>
      </c>
      <c r="C2688" s="1">
        <v>44860</v>
      </c>
      <c r="D2688" t="s">
        <v>26</v>
      </c>
      <c r="E2688" t="s">
        <v>23</v>
      </c>
      <c r="F2688" t="s">
        <v>23</v>
      </c>
      <c r="G2688" t="s">
        <v>20</v>
      </c>
      <c r="H2688" t="s">
        <v>1282</v>
      </c>
      <c r="I2688">
        <f>MONTH(Table6[[#This Row],[Loan Date]])</f>
        <v>10</v>
      </c>
      <c r="J2688" t="str">
        <f>_xlfn.XLOOKUP(Table6[[#This Row],[Numeric Month]],$N$5:$N$11,$O$5:$O$11)</f>
        <v>Oct</v>
      </c>
      <c r="K2688" t="str">
        <f>_xlfn.XLOOKUP(Table6[[#This Row],[Loan Date]],$Q$5:$Q$152,$R$5:$R$152)</f>
        <v>Wednesday</v>
      </c>
      <c r="L2688" t="str">
        <f>_xlfn.XLOOKUP(Table6[[#This Row],[Loan Date]],$Q$5:$Q$152,$S$5:$S$152)</f>
        <v>Week 5</v>
      </c>
    </row>
    <row r="2689" spans="1:12" x14ac:dyDescent="0.2">
      <c r="A2689" s="1">
        <v>44860</v>
      </c>
      <c r="B2689" t="s">
        <v>5</v>
      </c>
      <c r="C2689" s="1">
        <v>44860</v>
      </c>
      <c r="D2689" t="s">
        <v>1455</v>
      </c>
      <c r="E2689" t="s">
        <v>168</v>
      </c>
      <c r="F2689" t="s">
        <v>168</v>
      </c>
      <c r="G2689" t="s">
        <v>20</v>
      </c>
      <c r="H2689" t="s">
        <v>1282</v>
      </c>
      <c r="I2689">
        <f>MONTH(Table6[[#This Row],[Loan Date]])</f>
        <v>10</v>
      </c>
      <c r="J2689" t="str">
        <f>_xlfn.XLOOKUP(Table6[[#This Row],[Numeric Month]],$N$5:$N$11,$O$5:$O$11)</f>
        <v>Oct</v>
      </c>
      <c r="K2689" t="str">
        <f>_xlfn.XLOOKUP(Table6[[#This Row],[Loan Date]],$Q$5:$Q$152,$R$5:$R$152)</f>
        <v>Wednesday</v>
      </c>
      <c r="L2689" t="str">
        <f>_xlfn.XLOOKUP(Table6[[#This Row],[Loan Date]],$Q$5:$Q$152,$S$5:$S$152)</f>
        <v>Week 5</v>
      </c>
    </row>
    <row r="2690" spans="1:12" x14ac:dyDescent="0.2">
      <c r="A2690" s="1">
        <v>44860</v>
      </c>
      <c r="B2690" t="s">
        <v>7</v>
      </c>
      <c r="C2690" s="1">
        <v>44867</v>
      </c>
      <c r="D2690" t="s">
        <v>1125</v>
      </c>
      <c r="E2690" t="s">
        <v>52</v>
      </c>
      <c r="F2690" t="s">
        <v>51</v>
      </c>
      <c r="G2690" t="s">
        <v>1</v>
      </c>
      <c r="H2690" t="s">
        <v>1282</v>
      </c>
      <c r="I2690">
        <f>MONTH(Table6[[#This Row],[Loan Date]])</f>
        <v>10</v>
      </c>
      <c r="J2690" t="str">
        <f>_xlfn.XLOOKUP(Table6[[#This Row],[Numeric Month]],$N$5:$N$11,$O$5:$O$11)</f>
        <v>Oct</v>
      </c>
      <c r="K2690" t="str">
        <f>_xlfn.XLOOKUP(Table6[[#This Row],[Loan Date]],$Q$5:$Q$152,$R$5:$R$152)</f>
        <v>Wednesday</v>
      </c>
      <c r="L2690" t="str">
        <f>_xlfn.XLOOKUP(Table6[[#This Row],[Loan Date]],$Q$5:$Q$152,$S$5:$S$152)</f>
        <v>Week 5</v>
      </c>
    </row>
    <row r="2691" spans="1:12" x14ac:dyDescent="0.2">
      <c r="A2691" s="1">
        <v>44860</v>
      </c>
      <c r="B2691" t="s">
        <v>7</v>
      </c>
      <c r="C2691" s="1">
        <v>44867</v>
      </c>
      <c r="D2691" t="s">
        <v>951</v>
      </c>
      <c r="E2691" t="s">
        <v>9</v>
      </c>
      <c r="F2691" t="s">
        <v>8</v>
      </c>
      <c r="G2691" t="s">
        <v>1</v>
      </c>
      <c r="H2691" t="s">
        <v>1282</v>
      </c>
      <c r="I2691">
        <f>MONTH(Table6[[#This Row],[Loan Date]])</f>
        <v>10</v>
      </c>
      <c r="J2691" t="str">
        <f>_xlfn.XLOOKUP(Table6[[#This Row],[Numeric Month]],$N$5:$N$11,$O$5:$O$11)</f>
        <v>Oct</v>
      </c>
      <c r="K2691" t="str">
        <f>_xlfn.XLOOKUP(Table6[[#This Row],[Loan Date]],$Q$5:$Q$152,$R$5:$R$152)</f>
        <v>Wednesday</v>
      </c>
      <c r="L2691" t="str">
        <f>_xlfn.XLOOKUP(Table6[[#This Row],[Loan Date]],$Q$5:$Q$152,$S$5:$S$152)</f>
        <v>Week 5</v>
      </c>
    </row>
    <row r="2692" spans="1:12" x14ac:dyDescent="0.2">
      <c r="A2692" s="1">
        <v>44860</v>
      </c>
      <c r="B2692" t="s">
        <v>5</v>
      </c>
      <c r="C2692" s="1">
        <v>44873</v>
      </c>
      <c r="D2692" t="s">
        <v>76</v>
      </c>
      <c r="E2692" t="s">
        <v>9</v>
      </c>
      <c r="F2692" t="s">
        <v>8</v>
      </c>
      <c r="G2692" t="s">
        <v>1</v>
      </c>
      <c r="H2692" t="s">
        <v>1282</v>
      </c>
      <c r="I2692">
        <f>MONTH(Table6[[#This Row],[Loan Date]])</f>
        <v>10</v>
      </c>
      <c r="J2692" t="str">
        <f>_xlfn.XLOOKUP(Table6[[#This Row],[Numeric Month]],$N$5:$N$11,$O$5:$O$11)</f>
        <v>Oct</v>
      </c>
      <c r="K2692" t="str">
        <f>_xlfn.XLOOKUP(Table6[[#This Row],[Loan Date]],$Q$5:$Q$152,$R$5:$R$152)</f>
        <v>Wednesday</v>
      </c>
      <c r="L2692" t="str">
        <f>_xlfn.XLOOKUP(Table6[[#This Row],[Loan Date]],$Q$5:$Q$152,$S$5:$S$152)</f>
        <v>Week 5</v>
      </c>
    </row>
    <row r="2693" spans="1:12" x14ac:dyDescent="0.2">
      <c r="A2693" s="1">
        <v>44860</v>
      </c>
      <c r="B2693" t="s">
        <v>5</v>
      </c>
      <c r="C2693" s="1">
        <v>44867</v>
      </c>
      <c r="D2693" t="s">
        <v>255</v>
      </c>
      <c r="E2693" t="s">
        <v>52</v>
      </c>
      <c r="F2693" t="s">
        <v>51</v>
      </c>
      <c r="G2693" t="s">
        <v>1</v>
      </c>
      <c r="H2693" t="s">
        <v>1282</v>
      </c>
      <c r="I2693">
        <f>MONTH(Table6[[#This Row],[Loan Date]])</f>
        <v>10</v>
      </c>
      <c r="J2693" t="str">
        <f>_xlfn.XLOOKUP(Table6[[#This Row],[Numeric Month]],$N$5:$N$11,$O$5:$O$11)</f>
        <v>Oct</v>
      </c>
      <c r="K2693" t="str">
        <f>_xlfn.XLOOKUP(Table6[[#This Row],[Loan Date]],$Q$5:$Q$152,$R$5:$R$152)</f>
        <v>Wednesday</v>
      </c>
      <c r="L2693" t="str">
        <f>_xlfn.XLOOKUP(Table6[[#This Row],[Loan Date]],$Q$5:$Q$152,$S$5:$S$152)</f>
        <v>Week 5</v>
      </c>
    </row>
    <row r="2694" spans="1:12" x14ac:dyDescent="0.2">
      <c r="A2694" s="1">
        <v>44860</v>
      </c>
      <c r="B2694" t="s">
        <v>7</v>
      </c>
      <c r="C2694" s="1">
        <v>44860</v>
      </c>
      <c r="D2694" t="s">
        <v>1454</v>
      </c>
      <c r="E2694" t="s">
        <v>37</v>
      </c>
      <c r="F2694" t="s">
        <v>37</v>
      </c>
      <c r="G2694" t="s">
        <v>20</v>
      </c>
      <c r="H2694" t="s">
        <v>1282</v>
      </c>
      <c r="I2694">
        <f>MONTH(Table6[[#This Row],[Loan Date]])</f>
        <v>10</v>
      </c>
      <c r="J2694" t="str">
        <f>_xlfn.XLOOKUP(Table6[[#This Row],[Numeric Month]],$N$5:$N$11,$O$5:$O$11)</f>
        <v>Oct</v>
      </c>
      <c r="K2694" t="str">
        <f>_xlfn.XLOOKUP(Table6[[#This Row],[Loan Date]],$Q$5:$Q$152,$R$5:$R$152)</f>
        <v>Wednesday</v>
      </c>
      <c r="L2694" t="str">
        <f>_xlfn.XLOOKUP(Table6[[#This Row],[Loan Date]],$Q$5:$Q$152,$S$5:$S$152)</f>
        <v>Week 5</v>
      </c>
    </row>
    <row r="2695" spans="1:12" x14ac:dyDescent="0.2">
      <c r="A2695" s="1">
        <v>44860</v>
      </c>
      <c r="B2695" t="s">
        <v>7</v>
      </c>
      <c r="C2695" s="1">
        <v>44860</v>
      </c>
      <c r="D2695" t="s">
        <v>969</v>
      </c>
      <c r="E2695" t="s">
        <v>37</v>
      </c>
      <c r="F2695" t="s">
        <v>37</v>
      </c>
      <c r="G2695" t="s">
        <v>20</v>
      </c>
      <c r="H2695" t="s">
        <v>1282</v>
      </c>
      <c r="I2695">
        <f>MONTH(Table6[[#This Row],[Loan Date]])</f>
        <v>10</v>
      </c>
      <c r="J2695" t="str">
        <f>_xlfn.XLOOKUP(Table6[[#This Row],[Numeric Month]],$N$5:$N$11,$O$5:$O$11)</f>
        <v>Oct</v>
      </c>
      <c r="K2695" t="str">
        <f>_xlfn.XLOOKUP(Table6[[#This Row],[Loan Date]],$Q$5:$Q$152,$R$5:$R$152)</f>
        <v>Wednesday</v>
      </c>
      <c r="L2695" t="str">
        <f>_xlfn.XLOOKUP(Table6[[#This Row],[Loan Date]],$Q$5:$Q$152,$S$5:$S$152)</f>
        <v>Week 5</v>
      </c>
    </row>
    <row r="2696" spans="1:12" x14ac:dyDescent="0.2">
      <c r="A2696" s="1">
        <v>44860</v>
      </c>
      <c r="B2696" t="s">
        <v>7</v>
      </c>
      <c r="C2696" s="1">
        <v>44874</v>
      </c>
      <c r="D2696" t="s">
        <v>212</v>
      </c>
      <c r="E2696" t="s">
        <v>9</v>
      </c>
      <c r="F2696" t="s">
        <v>8</v>
      </c>
      <c r="G2696" t="s">
        <v>1</v>
      </c>
      <c r="H2696" t="s">
        <v>1282</v>
      </c>
      <c r="I2696">
        <f>MONTH(Table6[[#This Row],[Loan Date]])</f>
        <v>10</v>
      </c>
      <c r="J2696" t="str">
        <f>_xlfn.XLOOKUP(Table6[[#This Row],[Numeric Month]],$N$5:$N$11,$O$5:$O$11)</f>
        <v>Oct</v>
      </c>
      <c r="K2696" t="str">
        <f>_xlfn.XLOOKUP(Table6[[#This Row],[Loan Date]],$Q$5:$Q$152,$R$5:$R$152)</f>
        <v>Wednesday</v>
      </c>
      <c r="L2696" t="str">
        <f>_xlfn.XLOOKUP(Table6[[#This Row],[Loan Date]],$Q$5:$Q$152,$S$5:$S$152)</f>
        <v>Week 5</v>
      </c>
    </row>
    <row r="2697" spans="1:12" x14ac:dyDescent="0.2">
      <c r="A2697" s="1">
        <v>44860</v>
      </c>
      <c r="B2697" t="s">
        <v>7</v>
      </c>
      <c r="C2697" s="1">
        <v>44860</v>
      </c>
      <c r="D2697" t="s">
        <v>1393</v>
      </c>
      <c r="E2697" t="s">
        <v>23</v>
      </c>
      <c r="F2697" t="s">
        <v>23</v>
      </c>
      <c r="G2697" t="s">
        <v>20</v>
      </c>
      <c r="H2697" t="s">
        <v>1282</v>
      </c>
      <c r="I2697">
        <f>MONTH(Table6[[#This Row],[Loan Date]])</f>
        <v>10</v>
      </c>
      <c r="J2697" t="str">
        <f>_xlfn.XLOOKUP(Table6[[#This Row],[Numeric Month]],$N$5:$N$11,$O$5:$O$11)</f>
        <v>Oct</v>
      </c>
      <c r="K2697" t="str">
        <f>_xlfn.XLOOKUP(Table6[[#This Row],[Loan Date]],$Q$5:$Q$152,$R$5:$R$152)</f>
        <v>Wednesday</v>
      </c>
      <c r="L2697" t="str">
        <f>_xlfn.XLOOKUP(Table6[[#This Row],[Loan Date]],$Q$5:$Q$152,$S$5:$S$152)</f>
        <v>Week 5</v>
      </c>
    </row>
    <row r="2698" spans="1:12" x14ac:dyDescent="0.2">
      <c r="A2698" s="1">
        <v>44860</v>
      </c>
      <c r="B2698" t="s">
        <v>7</v>
      </c>
      <c r="C2698" s="1">
        <v>44860</v>
      </c>
      <c r="D2698" t="s">
        <v>226</v>
      </c>
      <c r="E2698" t="s">
        <v>113</v>
      </c>
      <c r="F2698" t="s">
        <v>113</v>
      </c>
      <c r="G2698" t="s">
        <v>20</v>
      </c>
      <c r="H2698" t="s">
        <v>1282</v>
      </c>
      <c r="I2698">
        <f>MONTH(Table6[[#This Row],[Loan Date]])</f>
        <v>10</v>
      </c>
      <c r="J2698" t="str">
        <f>_xlfn.XLOOKUP(Table6[[#This Row],[Numeric Month]],$N$5:$N$11,$O$5:$O$11)</f>
        <v>Oct</v>
      </c>
      <c r="K2698" t="str">
        <f>_xlfn.XLOOKUP(Table6[[#This Row],[Loan Date]],$Q$5:$Q$152,$R$5:$R$152)</f>
        <v>Wednesday</v>
      </c>
      <c r="L2698" t="str">
        <f>_xlfn.XLOOKUP(Table6[[#This Row],[Loan Date]],$Q$5:$Q$152,$S$5:$S$152)</f>
        <v>Week 5</v>
      </c>
    </row>
    <row r="2699" spans="1:12" x14ac:dyDescent="0.2">
      <c r="A2699" s="1">
        <v>44860</v>
      </c>
      <c r="B2699" t="s">
        <v>7</v>
      </c>
      <c r="C2699" s="1">
        <v>44860</v>
      </c>
      <c r="D2699" t="s">
        <v>1028</v>
      </c>
      <c r="E2699" t="s">
        <v>113</v>
      </c>
      <c r="F2699" t="s">
        <v>113</v>
      </c>
      <c r="G2699" t="s">
        <v>20</v>
      </c>
      <c r="H2699" t="s">
        <v>1282</v>
      </c>
      <c r="I2699">
        <f>MONTH(Table6[[#This Row],[Loan Date]])</f>
        <v>10</v>
      </c>
      <c r="J2699" t="str">
        <f>_xlfn.XLOOKUP(Table6[[#This Row],[Numeric Month]],$N$5:$N$11,$O$5:$O$11)</f>
        <v>Oct</v>
      </c>
      <c r="K2699" t="str">
        <f>_xlfn.XLOOKUP(Table6[[#This Row],[Loan Date]],$Q$5:$Q$152,$R$5:$R$152)</f>
        <v>Wednesday</v>
      </c>
      <c r="L2699" t="str">
        <f>_xlfn.XLOOKUP(Table6[[#This Row],[Loan Date]],$Q$5:$Q$152,$S$5:$S$152)</f>
        <v>Week 5</v>
      </c>
    </row>
    <row r="2700" spans="1:12" x14ac:dyDescent="0.2">
      <c r="A2700" s="1">
        <v>44860</v>
      </c>
      <c r="B2700" t="s">
        <v>7</v>
      </c>
      <c r="C2700" s="1">
        <v>44860</v>
      </c>
      <c r="D2700" t="s">
        <v>30</v>
      </c>
      <c r="E2700" t="s">
        <v>23</v>
      </c>
      <c r="F2700" t="s">
        <v>23</v>
      </c>
      <c r="G2700" t="s">
        <v>20</v>
      </c>
      <c r="H2700" t="s">
        <v>1282</v>
      </c>
      <c r="I2700">
        <f>MONTH(Table6[[#This Row],[Loan Date]])</f>
        <v>10</v>
      </c>
      <c r="J2700" t="str">
        <f>_xlfn.XLOOKUP(Table6[[#This Row],[Numeric Month]],$N$5:$N$11,$O$5:$O$11)</f>
        <v>Oct</v>
      </c>
      <c r="K2700" t="str">
        <f>_xlfn.XLOOKUP(Table6[[#This Row],[Loan Date]],$Q$5:$Q$152,$R$5:$R$152)</f>
        <v>Wednesday</v>
      </c>
      <c r="L2700" t="str">
        <f>_xlfn.XLOOKUP(Table6[[#This Row],[Loan Date]],$Q$5:$Q$152,$S$5:$S$152)</f>
        <v>Week 5</v>
      </c>
    </row>
    <row r="2701" spans="1:12" x14ac:dyDescent="0.2">
      <c r="A2701" s="1">
        <v>44860</v>
      </c>
      <c r="B2701" t="s">
        <v>7</v>
      </c>
      <c r="C2701" s="1">
        <v>44860</v>
      </c>
      <c r="D2701" t="s">
        <v>384</v>
      </c>
      <c r="E2701" t="s">
        <v>23</v>
      </c>
      <c r="F2701" t="s">
        <v>23</v>
      </c>
      <c r="G2701" t="s">
        <v>20</v>
      </c>
      <c r="H2701" t="s">
        <v>1282</v>
      </c>
      <c r="I2701">
        <f>MONTH(Table6[[#This Row],[Loan Date]])</f>
        <v>10</v>
      </c>
      <c r="J2701" t="str">
        <f>_xlfn.XLOOKUP(Table6[[#This Row],[Numeric Month]],$N$5:$N$11,$O$5:$O$11)</f>
        <v>Oct</v>
      </c>
      <c r="K2701" t="str">
        <f>_xlfn.XLOOKUP(Table6[[#This Row],[Loan Date]],$Q$5:$Q$152,$R$5:$R$152)</f>
        <v>Wednesday</v>
      </c>
      <c r="L2701" t="str">
        <f>_xlfn.XLOOKUP(Table6[[#This Row],[Loan Date]],$Q$5:$Q$152,$S$5:$S$152)</f>
        <v>Week 5</v>
      </c>
    </row>
    <row r="2702" spans="1:12" x14ac:dyDescent="0.2">
      <c r="A2702" s="1">
        <v>44860</v>
      </c>
      <c r="B2702" t="s">
        <v>7</v>
      </c>
      <c r="C2702" s="1">
        <v>44860</v>
      </c>
      <c r="D2702" t="s">
        <v>66</v>
      </c>
      <c r="E2702" t="s">
        <v>65</v>
      </c>
      <c r="F2702" t="s">
        <v>65</v>
      </c>
      <c r="G2702" t="s">
        <v>20</v>
      </c>
      <c r="H2702" t="s">
        <v>1282</v>
      </c>
      <c r="I2702">
        <f>MONTH(Table6[[#This Row],[Loan Date]])</f>
        <v>10</v>
      </c>
      <c r="J2702" t="str">
        <f>_xlfn.XLOOKUP(Table6[[#This Row],[Numeric Month]],$N$5:$N$11,$O$5:$O$11)</f>
        <v>Oct</v>
      </c>
      <c r="K2702" t="str">
        <f>_xlfn.XLOOKUP(Table6[[#This Row],[Loan Date]],$Q$5:$Q$152,$R$5:$R$152)</f>
        <v>Wednesday</v>
      </c>
      <c r="L2702" t="str">
        <f>_xlfn.XLOOKUP(Table6[[#This Row],[Loan Date]],$Q$5:$Q$152,$S$5:$S$152)</f>
        <v>Week 5</v>
      </c>
    </row>
    <row r="2703" spans="1:12" x14ac:dyDescent="0.2">
      <c r="A2703" s="1">
        <v>44860</v>
      </c>
      <c r="B2703" t="s">
        <v>7</v>
      </c>
      <c r="C2703" s="1">
        <v>44860</v>
      </c>
      <c r="D2703" t="s">
        <v>916</v>
      </c>
      <c r="E2703" t="s">
        <v>37</v>
      </c>
      <c r="F2703" t="s">
        <v>37</v>
      </c>
      <c r="G2703" t="s">
        <v>20</v>
      </c>
      <c r="H2703" t="s">
        <v>1282</v>
      </c>
      <c r="I2703">
        <f>MONTH(Table6[[#This Row],[Loan Date]])</f>
        <v>10</v>
      </c>
      <c r="J2703" t="str">
        <f>_xlfn.XLOOKUP(Table6[[#This Row],[Numeric Month]],$N$5:$N$11,$O$5:$O$11)</f>
        <v>Oct</v>
      </c>
      <c r="K2703" t="str">
        <f>_xlfn.XLOOKUP(Table6[[#This Row],[Loan Date]],$Q$5:$Q$152,$R$5:$R$152)</f>
        <v>Wednesday</v>
      </c>
      <c r="L2703" t="str">
        <f>_xlfn.XLOOKUP(Table6[[#This Row],[Loan Date]],$Q$5:$Q$152,$S$5:$S$152)</f>
        <v>Week 5</v>
      </c>
    </row>
    <row r="2704" spans="1:12" x14ac:dyDescent="0.2">
      <c r="A2704" s="1">
        <v>44860</v>
      </c>
      <c r="B2704" t="s">
        <v>7</v>
      </c>
      <c r="C2704" s="1">
        <v>44860</v>
      </c>
      <c r="D2704" t="s">
        <v>952</v>
      </c>
      <c r="E2704" t="s">
        <v>37</v>
      </c>
      <c r="F2704" t="s">
        <v>37</v>
      </c>
      <c r="G2704" t="s">
        <v>20</v>
      </c>
      <c r="H2704" t="s">
        <v>1282</v>
      </c>
      <c r="I2704">
        <f>MONTH(Table6[[#This Row],[Loan Date]])</f>
        <v>10</v>
      </c>
      <c r="J2704" t="str">
        <f>_xlfn.XLOOKUP(Table6[[#This Row],[Numeric Month]],$N$5:$N$11,$O$5:$O$11)</f>
        <v>Oct</v>
      </c>
      <c r="K2704" t="str">
        <f>_xlfn.XLOOKUP(Table6[[#This Row],[Loan Date]],$Q$5:$Q$152,$R$5:$R$152)</f>
        <v>Wednesday</v>
      </c>
      <c r="L2704" t="str">
        <f>_xlfn.XLOOKUP(Table6[[#This Row],[Loan Date]],$Q$5:$Q$152,$S$5:$S$152)</f>
        <v>Week 5</v>
      </c>
    </row>
    <row r="2705" spans="1:12" x14ac:dyDescent="0.2">
      <c r="A2705" s="1">
        <v>44860</v>
      </c>
      <c r="B2705" t="s">
        <v>7</v>
      </c>
      <c r="C2705" s="1">
        <v>44860</v>
      </c>
      <c r="D2705" t="s">
        <v>923</v>
      </c>
      <c r="E2705" t="s">
        <v>37</v>
      </c>
      <c r="F2705" t="s">
        <v>37</v>
      </c>
      <c r="G2705" t="s">
        <v>20</v>
      </c>
      <c r="H2705" t="s">
        <v>1282</v>
      </c>
      <c r="I2705">
        <f>MONTH(Table6[[#This Row],[Loan Date]])</f>
        <v>10</v>
      </c>
      <c r="J2705" t="str">
        <f>_xlfn.XLOOKUP(Table6[[#This Row],[Numeric Month]],$N$5:$N$11,$O$5:$O$11)</f>
        <v>Oct</v>
      </c>
      <c r="K2705" t="str">
        <f>_xlfn.XLOOKUP(Table6[[#This Row],[Loan Date]],$Q$5:$Q$152,$R$5:$R$152)</f>
        <v>Wednesday</v>
      </c>
      <c r="L2705" t="str">
        <f>_xlfn.XLOOKUP(Table6[[#This Row],[Loan Date]],$Q$5:$Q$152,$S$5:$S$152)</f>
        <v>Week 5</v>
      </c>
    </row>
    <row r="2706" spans="1:12" x14ac:dyDescent="0.2">
      <c r="A2706" s="1">
        <v>44860</v>
      </c>
      <c r="B2706" t="s">
        <v>7</v>
      </c>
      <c r="C2706" s="1">
        <v>44860</v>
      </c>
      <c r="D2706" t="s">
        <v>74</v>
      </c>
      <c r="E2706" t="s">
        <v>49</v>
      </c>
      <c r="F2706" t="s">
        <v>49</v>
      </c>
      <c r="G2706" t="s">
        <v>20</v>
      </c>
      <c r="H2706" t="s">
        <v>1282</v>
      </c>
      <c r="I2706">
        <f>MONTH(Table6[[#This Row],[Loan Date]])</f>
        <v>10</v>
      </c>
      <c r="J2706" t="str">
        <f>_xlfn.XLOOKUP(Table6[[#This Row],[Numeric Month]],$N$5:$N$11,$O$5:$O$11)</f>
        <v>Oct</v>
      </c>
      <c r="K2706" t="str">
        <f>_xlfn.XLOOKUP(Table6[[#This Row],[Loan Date]],$Q$5:$Q$152,$R$5:$R$152)</f>
        <v>Wednesday</v>
      </c>
      <c r="L2706" t="str">
        <f>_xlfn.XLOOKUP(Table6[[#This Row],[Loan Date]],$Q$5:$Q$152,$S$5:$S$152)</f>
        <v>Week 5</v>
      </c>
    </row>
    <row r="2707" spans="1:12" x14ac:dyDescent="0.2">
      <c r="A2707" s="1">
        <v>44860</v>
      </c>
      <c r="B2707" t="s">
        <v>7</v>
      </c>
      <c r="C2707" s="1">
        <v>44867</v>
      </c>
      <c r="D2707" t="s">
        <v>1320</v>
      </c>
      <c r="E2707" t="s">
        <v>52</v>
      </c>
      <c r="F2707" t="s">
        <v>51</v>
      </c>
      <c r="G2707" t="s">
        <v>1</v>
      </c>
      <c r="H2707" t="s">
        <v>1282</v>
      </c>
      <c r="I2707">
        <f>MONTH(Table6[[#This Row],[Loan Date]])</f>
        <v>10</v>
      </c>
      <c r="J2707" t="str">
        <f>_xlfn.XLOOKUP(Table6[[#This Row],[Numeric Month]],$N$5:$N$11,$O$5:$O$11)</f>
        <v>Oct</v>
      </c>
      <c r="K2707" t="str">
        <f>_xlfn.XLOOKUP(Table6[[#This Row],[Loan Date]],$Q$5:$Q$152,$R$5:$R$152)</f>
        <v>Wednesday</v>
      </c>
      <c r="L2707" t="str">
        <f>_xlfn.XLOOKUP(Table6[[#This Row],[Loan Date]],$Q$5:$Q$152,$S$5:$S$152)</f>
        <v>Week 5</v>
      </c>
    </row>
    <row r="2708" spans="1:12" x14ac:dyDescent="0.2">
      <c r="A2708" s="1">
        <v>44860</v>
      </c>
      <c r="B2708" t="s">
        <v>7</v>
      </c>
      <c r="C2708" s="1">
        <v>44860</v>
      </c>
      <c r="D2708" t="s">
        <v>227</v>
      </c>
      <c r="E2708" t="s">
        <v>49</v>
      </c>
      <c r="F2708" t="s">
        <v>49</v>
      </c>
      <c r="G2708" t="s">
        <v>20</v>
      </c>
      <c r="H2708" t="s">
        <v>1282</v>
      </c>
      <c r="I2708">
        <f>MONTH(Table6[[#This Row],[Loan Date]])</f>
        <v>10</v>
      </c>
      <c r="J2708" t="str">
        <f>_xlfn.XLOOKUP(Table6[[#This Row],[Numeric Month]],$N$5:$N$11,$O$5:$O$11)</f>
        <v>Oct</v>
      </c>
      <c r="K2708" t="str">
        <f>_xlfn.XLOOKUP(Table6[[#This Row],[Loan Date]],$Q$5:$Q$152,$R$5:$R$152)</f>
        <v>Wednesday</v>
      </c>
      <c r="L2708" t="str">
        <f>_xlfn.XLOOKUP(Table6[[#This Row],[Loan Date]],$Q$5:$Q$152,$S$5:$S$152)</f>
        <v>Week 5</v>
      </c>
    </row>
    <row r="2709" spans="1:12" x14ac:dyDescent="0.2">
      <c r="A2709" s="1">
        <v>44860</v>
      </c>
      <c r="B2709" t="s">
        <v>7</v>
      </c>
      <c r="C2709" s="1">
        <v>44860</v>
      </c>
      <c r="D2709" t="s">
        <v>309</v>
      </c>
      <c r="E2709" t="s">
        <v>23</v>
      </c>
      <c r="F2709" t="s">
        <v>23</v>
      </c>
      <c r="G2709" t="s">
        <v>20</v>
      </c>
      <c r="H2709" t="s">
        <v>1282</v>
      </c>
      <c r="I2709">
        <f>MONTH(Table6[[#This Row],[Loan Date]])</f>
        <v>10</v>
      </c>
      <c r="J2709" t="str">
        <f>_xlfn.XLOOKUP(Table6[[#This Row],[Numeric Month]],$N$5:$N$11,$O$5:$O$11)</f>
        <v>Oct</v>
      </c>
      <c r="K2709" t="str">
        <f>_xlfn.XLOOKUP(Table6[[#This Row],[Loan Date]],$Q$5:$Q$152,$R$5:$R$152)</f>
        <v>Wednesday</v>
      </c>
      <c r="L2709" t="str">
        <f>_xlfn.XLOOKUP(Table6[[#This Row],[Loan Date]],$Q$5:$Q$152,$S$5:$S$152)</f>
        <v>Week 5</v>
      </c>
    </row>
    <row r="2710" spans="1:12" x14ac:dyDescent="0.2">
      <c r="A2710" s="1">
        <v>44860</v>
      </c>
      <c r="B2710" t="s">
        <v>7</v>
      </c>
      <c r="C2710" s="1">
        <v>44860</v>
      </c>
      <c r="D2710" t="s">
        <v>310</v>
      </c>
      <c r="E2710" t="s">
        <v>21</v>
      </c>
      <c r="F2710" t="s">
        <v>21</v>
      </c>
      <c r="G2710" t="s">
        <v>20</v>
      </c>
      <c r="H2710" t="s">
        <v>1282</v>
      </c>
      <c r="I2710">
        <f>MONTH(Table6[[#This Row],[Loan Date]])</f>
        <v>10</v>
      </c>
      <c r="J2710" t="str">
        <f>_xlfn.XLOOKUP(Table6[[#This Row],[Numeric Month]],$N$5:$N$11,$O$5:$O$11)</f>
        <v>Oct</v>
      </c>
      <c r="K2710" t="str">
        <f>_xlfn.XLOOKUP(Table6[[#This Row],[Loan Date]],$Q$5:$Q$152,$R$5:$R$152)</f>
        <v>Wednesday</v>
      </c>
      <c r="L2710" t="str">
        <f>_xlfn.XLOOKUP(Table6[[#This Row],[Loan Date]],$Q$5:$Q$152,$S$5:$S$152)</f>
        <v>Week 5</v>
      </c>
    </row>
    <row r="2711" spans="1:12" x14ac:dyDescent="0.2">
      <c r="A2711" s="1">
        <v>44860</v>
      </c>
      <c r="B2711" t="s">
        <v>7</v>
      </c>
      <c r="C2711" s="1">
        <v>44860</v>
      </c>
      <c r="D2711" t="s">
        <v>947</v>
      </c>
      <c r="E2711" t="s">
        <v>37</v>
      </c>
      <c r="F2711" t="s">
        <v>37</v>
      </c>
      <c r="G2711" t="s">
        <v>20</v>
      </c>
      <c r="H2711" t="s">
        <v>1282</v>
      </c>
      <c r="I2711">
        <f>MONTH(Table6[[#This Row],[Loan Date]])</f>
        <v>10</v>
      </c>
      <c r="J2711" t="str">
        <f>_xlfn.XLOOKUP(Table6[[#This Row],[Numeric Month]],$N$5:$N$11,$O$5:$O$11)</f>
        <v>Oct</v>
      </c>
      <c r="K2711" t="str">
        <f>_xlfn.XLOOKUP(Table6[[#This Row],[Loan Date]],$Q$5:$Q$152,$R$5:$R$152)</f>
        <v>Wednesday</v>
      </c>
      <c r="L2711" t="str">
        <f>_xlfn.XLOOKUP(Table6[[#This Row],[Loan Date]],$Q$5:$Q$152,$S$5:$S$152)</f>
        <v>Week 5</v>
      </c>
    </row>
    <row r="2712" spans="1:12" x14ac:dyDescent="0.2">
      <c r="A2712" s="1">
        <v>44860</v>
      </c>
      <c r="B2712" t="s">
        <v>7</v>
      </c>
      <c r="C2712" s="1">
        <v>44874</v>
      </c>
      <c r="D2712" t="s">
        <v>1125</v>
      </c>
      <c r="E2712" t="s">
        <v>52</v>
      </c>
      <c r="F2712" t="s">
        <v>51</v>
      </c>
      <c r="G2712" t="s">
        <v>1</v>
      </c>
      <c r="H2712" t="s">
        <v>1282</v>
      </c>
      <c r="I2712">
        <f>MONTH(Table6[[#This Row],[Loan Date]])</f>
        <v>10</v>
      </c>
      <c r="J2712" t="str">
        <f>_xlfn.XLOOKUP(Table6[[#This Row],[Numeric Month]],$N$5:$N$11,$O$5:$O$11)</f>
        <v>Oct</v>
      </c>
      <c r="K2712" t="str">
        <f>_xlfn.XLOOKUP(Table6[[#This Row],[Loan Date]],$Q$5:$Q$152,$R$5:$R$152)</f>
        <v>Wednesday</v>
      </c>
      <c r="L2712" t="str">
        <f>_xlfn.XLOOKUP(Table6[[#This Row],[Loan Date]],$Q$5:$Q$152,$S$5:$S$152)</f>
        <v>Week 5</v>
      </c>
    </row>
    <row r="2713" spans="1:12" x14ac:dyDescent="0.2">
      <c r="A2713" s="1">
        <v>44860</v>
      </c>
      <c r="B2713" t="s">
        <v>5</v>
      </c>
      <c r="C2713" s="1">
        <v>44860</v>
      </c>
      <c r="D2713" t="s">
        <v>103</v>
      </c>
      <c r="E2713" t="s">
        <v>23</v>
      </c>
      <c r="F2713" t="s">
        <v>23</v>
      </c>
      <c r="G2713" t="s">
        <v>20</v>
      </c>
      <c r="H2713" t="s">
        <v>1282</v>
      </c>
      <c r="I2713">
        <f>MONTH(Table6[[#This Row],[Loan Date]])</f>
        <v>10</v>
      </c>
      <c r="J2713" t="str">
        <f>_xlfn.XLOOKUP(Table6[[#This Row],[Numeric Month]],$N$5:$N$11,$O$5:$O$11)</f>
        <v>Oct</v>
      </c>
      <c r="K2713" t="str">
        <f>_xlfn.XLOOKUP(Table6[[#This Row],[Loan Date]],$Q$5:$Q$152,$R$5:$R$152)</f>
        <v>Wednesday</v>
      </c>
      <c r="L2713" t="str">
        <f>_xlfn.XLOOKUP(Table6[[#This Row],[Loan Date]],$Q$5:$Q$152,$S$5:$S$152)</f>
        <v>Week 5</v>
      </c>
    </row>
    <row r="2714" spans="1:12" x14ac:dyDescent="0.2">
      <c r="A2714" s="1">
        <v>44860</v>
      </c>
      <c r="B2714" t="s">
        <v>5</v>
      </c>
      <c r="C2714" s="1">
        <v>44860</v>
      </c>
      <c r="D2714" t="s">
        <v>336</v>
      </c>
      <c r="E2714" t="s">
        <v>168</v>
      </c>
      <c r="F2714" t="s">
        <v>168</v>
      </c>
      <c r="G2714" t="s">
        <v>20</v>
      </c>
      <c r="H2714" t="s">
        <v>1282</v>
      </c>
      <c r="I2714">
        <f>MONTH(Table6[[#This Row],[Loan Date]])</f>
        <v>10</v>
      </c>
      <c r="J2714" t="str">
        <f>_xlfn.XLOOKUP(Table6[[#This Row],[Numeric Month]],$N$5:$N$11,$O$5:$O$11)</f>
        <v>Oct</v>
      </c>
      <c r="K2714" t="str">
        <f>_xlfn.XLOOKUP(Table6[[#This Row],[Loan Date]],$Q$5:$Q$152,$R$5:$R$152)</f>
        <v>Wednesday</v>
      </c>
      <c r="L2714" t="str">
        <f>_xlfn.XLOOKUP(Table6[[#This Row],[Loan Date]],$Q$5:$Q$152,$S$5:$S$152)</f>
        <v>Week 5</v>
      </c>
    </row>
    <row r="2715" spans="1:12" x14ac:dyDescent="0.2">
      <c r="A2715" s="1">
        <v>44860</v>
      </c>
      <c r="B2715" t="s">
        <v>5</v>
      </c>
      <c r="C2715" s="1">
        <v>44867</v>
      </c>
      <c r="D2715" t="s">
        <v>1334</v>
      </c>
      <c r="E2715" t="s">
        <v>52</v>
      </c>
      <c r="F2715" t="s">
        <v>51</v>
      </c>
      <c r="G2715" t="s">
        <v>1</v>
      </c>
      <c r="H2715" t="s">
        <v>1282</v>
      </c>
      <c r="I2715">
        <f>MONTH(Table6[[#This Row],[Loan Date]])</f>
        <v>10</v>
      </c>
      <c r="J2715" t="str">
        <f>_xlfn.XLOOKUP(Table6[[#This Row],[Numeric Month]],$N$5:$N$11,$O$5:$O$11)</f>
        <v>Oct</v>
      </c>
      <c r="K2715" t="str">
        <f>_xlfn.XLOOKUP(Table6[[#This Row],[Loan Date]],$Q$5:$Q$152,$R$5:$R$152)</f>
        <v>Wednesday</v>
      </c>
      <c r="L2715" t="str">
        <f>_xlfn.XLOOKUP(Table6[[#This Row],[Loan Date]],$Q$5:$Q$152,$S$5:$S$152)</f>
        <v>Week 5</v>
      </c>
    </row>
    <row r="2716" spans="1:12" x14ac:dyDescent="0.2">
      <c r="A2716" s="1">
        <v>44860</v>
      </c>
      <c r="B2716" t="s">
        <v>5</v>
      </c>
      <c r="C2716" s="1">
        <v>44860</v>
      </c>
      <c r="D2716" t="s">
        <v>77</v>
      </c>
      <c r="E2716" t="s">
        <v>23</v>
      </c>
      <c r="F2716" t="s">
        <v>23</v>
      </c>
      <c r="G2716" t="s">
        <v>20</v>
      </c>
      <c r="H2716" t="s">
        <v>1282</v>
      </c>
      <c r="I2716">
        <f>MONTH(Table6[[#This Row],[Loan Date]])</f>
        <v>10</v>
      </c>
      <c r="J2716" t="str">
        <f>_xlfn.XLOOKUP(Table6[[#This Row],[Numeric Month]],$N$5:$N$11,$O$5:$O$11)</f>
        <v>Oct</v>
      </c>
      <c r="K2716" t="str">
        <f>_xlfn.XLOOKUP(Table6[[#This Row],[Loan Date]],$Q$5:$Q$152,$R$5:$R$152)</f>
        <v>Wednesday</v>
      </c>
      <c r="L2716" t="str">
        <f>_xlfn.XLOOKUP(Table6[[#This Row],[Loan Date]],$Q$5:$Q$152,$S$5:$S$152)</f>
        <v>Week 5</v>
      </c>
    </row>
    <row r="2717" spans="1:12" x14ac:dyDescent="0.2">
      <c r="A2717" s="1">
        <v>44860</v>
      </c>
      <c r="B2717" t="s">
        <v>5</v>
      </c>
      <c r="C2717" s="1">
        <v>44860</v>
      </c>
      <c r="D2717" t="s">
        <v>1306</v>
      </c>
      <c r="E2717" t="s">
        <v>65</v>
      </c>
      <c r="F2717" t="s">
        <v>65</v>
      </c>
      <c r="G2717" t="s">
        <v>20</v>
      </c>
      <c r="H2717" t="s">
        <v>1282</v>
      </c>
      <c r="I2717">
        <f>MONTH(Table6[[#This Row],[Loan Date]])</f>
        <v>10</v>
      </c>
      <c r="J2717" t="str">
        <f>_xlfn.XLOOKUP(Table6[[#This Row],[Numeric Month]],$N$5:$N$11,$O$5:$O$11)</f>
        <v>Oct</v>
      </c>
      <c r="K2717" t="str">
        <f>_xlfn.XLOOKUP(Table6[[#This Row],[Loan Date]],$Q$5:$Q$152,$R$5:$R$152)</f>
        <v>Wednesday</v>
      </c>
      <c r="L2717" t="str">
        <f>_xlfn.XLOOKUP(Table6[[#This Row],[Loan Date]],$Q$5:$Q$152,$S$5:$S$152)</f>
        <v>Week 5</v>
      </c>
    </row>
    <row r="2718" spans="1:12" x14ac:dyDescent="0.2">
      <c r="A2718" s="1">
        <v>44860</v>
      </c>
      <c r="B2718" t="s">
        <v>5</v>
      </c>
      <c r="C2718" s="1">
        <v>44867</v>
      </c>
      <c r="D2718" t="s">
        <v>1419</v>
      </c>
      <c r="E2718" t="s">
        <v>9</v>
      </c>
      <c r="F2718" t="s">
        <v>8</v>
      </c>
      <c r="G2718" t="s">
        <v>1</v>
      </c>
      <c r="H2718" t="s">
        <v>1282</v>
      </c>
      <c r="I2718">
        <f>MONTH(Table6[[#This Row],[Loan Date]])</f>
        <v>10</v>
      </c>
      <c r="J2718" t="str">
        <f>_xlfn.XLOOKUP(Table6[[#This Row],[Numeric Month]],$N$5:$N$11,$O$5:$O$11)</f>
        <v>Oct</v>
      </c>
      <c r="K2718" t="str">
        <f>_xlfn.XLOOKUP(Table6[[#This Row],[Loan Date]],$Q$5:$Q$152,$R$5:$R$152)</f>
        <v>Wednesday</v>
      </c>
      <c r="L2718" t="str">
        <f>_xlfn.XLOOKUP(Table6[[#This Row],[Loan Date]],$Q$5:$Q$152,$S$5:$S$152)</f>
        <v>Week 5</v>
      </c>
    </row>
    <row r="2719" spans="1:12" x14ac:dyDescent="0.2">
      <c r="A2719" s="1">
        <v>44860</v>
      </c>
      <c r="B2719" t="s">
        <v>7</v>
      </c>
      <c r="C2719" s="1">
        <v>44867</v>
      </c>
      <c r="D2719" t="s">
        <v>108</v>
      </c>
      <c r="E2719" t="s">
        <v>52</v>
      </c>
      <c r="F2719" t="s">
        <v>51</v>
      </c>
      <c r="G2719" t="s">
        <v>1</v>
      </c>
      <c r="H2719" t="s">
        <v>1282</v>
      </c>
      <c r="I2719">
        <f>MONTH(Table6[[#This Row],[Loan Date]])</f>
        <v>10</v>
      </c>
      <c r="J2719" t="str">
        <f>_xlfn.XLOOKUP(Table6[[#This Row],[Numeric Month]],$N$5:$N$11,$O$5:$O$11)</f>
        <v>Oct</v>
      </c>
      <c r="K2719" t="str">
        <f>_xlfn.XLOOKUP(Table6[[#This Row],[Loan Date]],$Q$5:$Q$152,$R$5:$R$152)</f>
        <v>Wednesday</v>
      </c>
      <c r="L2719" t="str">
        <f>_xlfn.XLOOKUP(Table6[[#This Row],[Loan Date]],$Q$5:$Q$152,$S$5:$S$152)</f>
        <v>Week 5</v>
      </c>
    </row>
    <row r="2720" spans="1:12" x14ac:dyDescent="0.2">
      <c r="A2720" s="1">
        <v>44860</v>
      </c>
      <c r="B2720" t="s">
        <v>5</v>
      </c>
      <c r="C2720" s="1">
        <v>44867</v>
      </c>
      <c r="D2720" t="s">
        <v>794</v>
      </c>
      <c r="E2720" t="s">
        <v>52</v>
      </c>
      <c r="F2720" t="s">
        <v>51</v>
      </c>
      <c r="G2720" t="s">
        <v>1</v>
      </c>
      <c r="H2720" t="s">
        <v>1282</v>
      </c>
      <c r="I2720">
        <f>MONTH(Table6[[#This Row],[Loan Date]])</f>
        <v>10</v>
      </c>
      <c r="J2720" t="str">
        <f>_xlfn.XLOOKUP(Table6[[#This Row],[Numeric Month]],$N$5:$N$11,$O$5:$O$11)</f>
        <v>Oct</v>
      </c>
      <c r="K2720" t="str">
        <f>_xlfn.XLOOKUP(Table6[[#This Row],[Loan Date]],$Q$5:$Q$152,$R$5:$R$152)</f>
        <v>Wednesday</v>
      </c>
      <c r="L2720" t="str">
        <f>_xlfn.XLOOKUP(Table6[[#This Row],[Loan Date]],$Q$5:$Q$152,$S$5:$S$152)</f>
        <v>Week 5</v>
      </c>
    </row>
    <row r="2721" spans="1:12" x14ac:dyDescent="0.2">
      <c r="A2721" s="1">
        <v>44860</v>
      </c>
      <c r="B2721" t="s">
        <v>7</v>
      </c>
      <c r="C2721" s="1">
        <v>44860</v>
      </c>
      <c r="D2721" t="s">
        <v>171</v>
      </c>
      <c r="E2721" t="s">
        <v>23</v>
      </c>
      <c r="F2721" t="s">
        <v>23</v>
      </c>
      <c r="G2721" t="s">
        <v>20</v>
      </c>
      <c r="H2721" t="s">
        <v>1282</v>
      </c>
      <c r="I2721">
        <f>MONTH(Table6[[#This Row],[Loan Date]])</f>
        <v>10</v>
      </c>
      <c r="J2721" t="str">
        <f>_xlfn.XLOOKUP(Table6[[#This Row],[Numeric Month]],$N$5:$N$11,$O$5:$O$11)</f>
        <v>Oct</v>
      </c>
      <c r="K2721" t="str">
        <f>_xlfn.XLOOKUP(Table6[[#This Row],[Loan Date]],$Q$5:$Q$152,$R$5:$R$152)</f>
        <v>Wednesday</v>
      </c>
      <c r="L2721" t="str">
        <f>_xlfn.XLOOKUP(Table6[[#This Row],[Loan Date]],$Q$5:$Q$152,$S$5:$S$152)</f>
        <v>Week 5</v>
      </c>
    </row>
    <row r="2722" spans="1:12" x14ac:dyDescent="0.2">
      <c r="A2722" s="1">
        <v>44860</v>
      </c>
      <c r="B2722" t="s">
        <v>7</v>
      </c>
      <c r="C2722" s="1">
        <v>44860</v>
      </c>
      <c r="D2722" t="s">
        <v>172</v>
      </c>
      <c r="E2722" t="s">
        <v>21</v>
      </c>
      <c r="F2722" t="s">
        <v>21</v>
      </c>
      <c r="G2722" t="s">
        <v>20</v>
      </c>
      <c r="H2722" t="s">
        <v>1282</v>
      </c>
      <c r="I2722">
        <f>MONTH(Table6[[#This Row],[Loan Date]])</f>
        <v>10</v>
      </c>
      <c r="J2722" t="str">
        <f>_xlfn.XLOOKUP(Table6[[#This Row],[Numeric Month]],$N$5:$N$11,$O$5:$O$11)</f>
        <v>Oct</v>
      </c>
      <c r="K2722" t="str">
        <f>_xlfn.XLOOKUP(Table6[[#This Row],[Loan Date]],$Q$5:$Q$152,$R$5:$R$152)</f>
        <v>Wednesday</v>
      </c>
      <c r="L2722" t="str">
        <f>_xlfn.XLOOKUP(Table6[[#This Row],[Loan Date]],$Q$5:$Q$152,$S$5:$S$152)</f>
        <v>Week 5</v>
      </c>
    </row>
    <row r="2723" spans="1:12" x14ac:dyDescent="0.2">
      <c r="A2723" s="1">
        <v>44860</v>
      </c>
      <c r="B2723" t="s">
        <v>7</v>
      </c>
      <c r="C2723" s="1">
        <v>44860</v>
      </c>
      <c r="D2723" t="s">
        <v>917</v>
      </c>
      <c r="E2723" t="s">
        <v>37</v>
      </c>
      <c r="F2723" t="s">
        <v>37</v>
      </c>
      <c r="G2723" t="s">
        <v>20</v>
      </c>
      <c r="H2723" t="s">
        <v>1282</v>
      </c>
      <c r="I2723">
        <f>MONTH(Table6[[#This Row],[Loan Date]])</f>
        <v>10</v>
      </c>
      <c r="J2723" t="str">
        <f>_xlfn.XLOOKUP(Table6[[#This Row],[Numeric Month]],$N$5:$N$11,$O$5:$O$11)</f>
        <v>Oct</v>
      </c>
      <c r="K2723" t="str">
        <f>_xlfn.XLOOKUP(Table6[[#This Row],[Loan Date]],$Q$5:$Q$152,$R$5:$R$152)</f>
        <v>Wednesday</v>
      </c>
      <c r="L2723" t="str">
        <f>_xlfn.XLOOKUP(Table6[[#This Row],[Loan Date]],$Q$5:$Q$152,$S$5:$S$152)</f>
        <v>Week 5</v>
      </c>
    </row>
    <row r="2724" spans="1:12" x14ac:dyDescent="0.2">
      <c r="A2724" s="1">
        <v>44860</v>
      </c>
      <c r="B2724" t="s">
        <v>5</v>
      </c>
      <c r="C2724" s="1">
        <v>44860</v>
      </c>
      <c r="D2724" t="s">
        <v>887</v>
      </c>
      <c r="E2724" t="s">
        <v>44</v>
      </c>
      <c r="F2724" t="s">
        <v>44</v>
      </c>
      <c r="G2724" t="s">
        <v>39</v>
      </c>
      <c r="H2724" t="s">
        <v>1282</v>
      </c>
      <c r="I2724">
        <f>MONTH(Table6[[#This Row],[Loan Date]])</f>
        <v>10</v>
      </c>
      <c r="J2724" t="str">
        <f>_xlfn.XLOOKUP(Table6[[#This Row],[Numeric Month]],$N$5:$N$11,$O$5:$O$11)</f>
        <v>Oct</v>
      </c>
      <c r="K2724" t="str">
        <f>_xlfn.XLOOKUP(Table6[[#This Row],[Loan Date]],$Q$5:$Q$152,$R$5:$R$152)</f>
        <v>Wednesday</v>
      </c>
      <c r="L2724" t="str">
        <f>_xlfn.XLOOKUP(Table6[[#This Row],[Loan Date]],$Q$5:$Q$152,$S$5:$S$152)</f>
        <v>Week 5</v>
      </c>
    </row>
    <row r="2725" spans="1:12" x14ac:dyDescent="0.2">
      <c r="A2725" s="1">
        <v>44860</v>
      </c>
      <c r="B2725" t="s">
        <v>7</v>
      </c>
      <c r="C2725" s="1">
        <v>44860</v>
      </c>
      <c r="D2725" t="s">
        <v>343</v>
      </c>
      <c r="E2725" t="s">
        <v>23</v>
      </c>
      <c r="F2725" t="s">
        <v>23</v>
      </c>
      <c r="G2725" t="s">
        <v>20</v>
      </c>
      <c r="H2725" t="s">
        <v>1282</v>
      </c>
      <c r="I2725">
        <f>MONTH(Table6[[#This Row],[Loan Date]])</f>
        <v>10</v>
      </c>
      <c r="J2725" t="str">
        <f>_xlfn.XLOOKUP(Table6[[#This Row],[Numeric Month]],$N$5:$N$11,$O$5:$O$11)</f>
        <v>Oct</v>
      </c>
      <c r="K2725" t="str">
        <f>_xlfn.XLOOKUP(Table6[[#This Row],[Loan Date]],$Q$5:$Q$152,$R$5:$R$152)</f>
        <v>Wednesday</v>
      </c>
      <c r="L2725" t="str">
        <f>_xlfn.XLOOKUP(Table6[[#This Row],[Loan Date]],$Q$5:$Q$152,$S$5:$S$152)</f>
        <v>Week 5</v>
      </c>
    </row>
    <row r="2726" spans="1:12" x14ac:dyDescent="0.2">
      <c r="A2726" s="1">
        <v>44860</v>
      </c>
      <c r="B2726" t="s">
        <v>7</v>
      </c>
      <c r="C2726" s="1">
        <v>44860</v>
      </c>
      <c r="D2726" t="s">
        <v>251</v>
      </c>
      <c r="E2726" t="s">
        <v>21</v>
      </c>
      <c r="F2726" t="s">
        <v>21</v>
      </c>
      <c r="G2726" t="s">
        <v>20</v>
      </c>
      <c r="H2726" t="s">
        <v>1282</v>
      </c>
      <c r="I2726">
        <f>MONTH(Table6[[#This Row],[Loan Date]])</f>
        <v>10</v>
      </c>
      <c r="J2726" t="str">
        <f>_xlfn.XLOOKUP(Table6[[#This Row],[Numeric Month]],$N$5:$N$11,$O$5:$O$11)</f>
        <v>Oct</v>
      </c>
      <c r="K2726" t="str">
        <f>_xlfn.XLOOKUP(Table6[[#This Row],[Loan Date]],$Q$5:$Q$152,$R$5:$R$152)</f>
        <v>Wednesday</v>
      </c>
      <c r="L2726" t="str">
        <f>_xlfn.XLOOKUP(Table6[[#This Row],[Loan Date]],$Q$5:$Q$152,$S$5:$S$152)</f>
        <v>Week 5</v>
      </c>
    </row>
    <row r="2727" spans="1:12" x14ac:dyDescent="0.2">
      <c r="A2727" s="1">
        <v>44860</v>
      </c>
      <c r="B2727" t="s">
        <v>5</v>
      </c>
      <c r="C2727" s="1">
        <v>44873</v>
      </c>
      <c r="D2727" t="s">
        <v>1453</v>
      </c>
      <c r="E2727" t="s">
        <v>3</v>
      </c>
      <c r="F2727" t="s">
        <v>2</v>
      </c>
      <c r="G2727" t="s">
        <v>1</v>
      </c>
      <c r="H2727" t="s">
        <v>1282</v>
      </c>
      <c r="I2727">
        <f>MONTH(Table6[[#This Row],[Loan Date]])</f>
        <v>10</v>
      </c>
      <c r="J2727" t="str">
        <f>_xlfn.XLOOKUP(Table6[[#This Row],[Numeric Month]],$N$5:$N$11,$O$5:$O$11)</f>
        <v>Oct</v>
      </c>
      <c r="K2727" t="str">
        <f>_xlfn.XLOOKUP(Table6[[#This Row],[Loan Date]],$Q$5:$Q$152,$R$5:$R$152)</f>
        <v>Wednesday</v>
      </c>
      <c r="L2727" t="str">
        <f>_xlfn.XLOOKUP(Table6[[#This Row],[Loan Date]],$Q$5:$Q$152,$S$5:$S$152)</f>
        <v>Week 5</v>
      </c>
    </row>
    <row r="2728" spans="1:12" x14ac:dyDescent="0.2">
      <c r="A2728" s="1">
        <v>44860</v>
      </c>
      <c r="B2728" t="s">
        <v>7</v>
      </c>
      <c r="C2728" s="1">
        <v>44868</v>
      </c>
      <c r="D2728" t="s">
        <v>311</v>
      </c>
      <c r="E2728" t="s">
        <v>52</v>
      </c>
      <c r="F2728" t="s">
        <v>51</v>
      </c>
      <c r="G2728" t="s">
        <v>1</v>
      </c>
      <c r="H2728" t="s">
        <v>1282</v>
      </c>
      <c r="I2728">
        <f>MONTH(Table6[[#This Row],[Loan Date]])</f>
        <v>10</v>
      </c>
      <c r="J2728" t="str">
        <f>_xlfn.XLOOKUP(Table6[[#This Row],[Numeric Month]],$N$5:$N$11,$O$5:$O$11)</f>
        <v>Oct</v>
      </c>
      <c r="K2728" t="str">
        <f>_xlfn.XLOOKUP(Table6[[#This Row],[Loan Date]],$Q$5:$Q$152,$R$5:$R$152)</f>
        <v>Wednesday</v>
      </c>
      <c r="L2728" t="str">
        <f>_xlfn.XLOOKUP(Table6[[#This Row],[Loan Date]],$Q$5:$Q$152,$S$5:$S$152)</f>
        <v>Week 5</v>
      </c>
    </row>
    <row r="2729" spans="1:12" x14ac:dyDescent="0.2">
      <c r="A2729" s="1">
        <v>44860</v>
      </c>
      <c r="B2729" t="s">
        <v>5</v>
      </c>
      <c r="C2729" s="1">
        <v>44874</v>
      </c>
      <c r="D2729" t="s">
        <v>1452</v>
      </c>
      <c r="E2729" t="s">
        <v>3</v>
      </c>
      <c r="F2729" t="s">
        <v>2</v>
      </c>
      <c r="G2729" t="s">
        <v>1</v>
      </c>
      <c r="H2729" t="s">
        <v>1282</v>
      </c>
      <c r="I2729">
        <f>MONTH(Table6[[#This Row],[Loan Date]])</f>
        <v>10</v>
      </c>
      <c r="J2729" t="str">
        <f>_xlfn.XLOOKUP(Table6[[#This Row],[Numeric Month]],$N$5:$N$11,$O$5:$O$11)</f>
        <v>Oct</v>
      </c>
      <c r="K2729" t="str">
        <f>_xlfn.XLOOKUP(Table6[[#This Row],[Loan Date]],$Q$5:$Q$152,$R$5:$R$152)</f>
        <v>Wednesday</v>
      </c>
      <c r="L2729" t="str">
        <f>_xlfn.XLOOKUP(Table6[[#This Row],[Loan Date]],$Q$5:$Q$152,$S$5:$S$152)</f>
        <v>Week 5</v>
      </c>
    </row>
    <row r="2730" spans="1:12" x14ac:dyDescent="0.2">
      <c r="A2730" s="1">
        <v>44860</v>
      </c>
      <c r="B2730" t="s">
        <v>7</v>
      </c>
      <c r="C2730" s="1">
        <v>44867</v>
      </c>
      <c r="D2730" t="s">
        <v>33</v>
      </c>
      <c r="E2730" t="s">
        <v>15</v>
      </c>
      <c r="F2730" t="s">
        <v>14</v>
      </c>
      <c r="G2730" t="s">
        <v>1</v>
      </c>
      <c r="H2730" t="s">
        <v>1282</v>
      </c>
      <c r="I2730">
        <f>MONTH(Table6[[#This Row],[Loan Date]])</f>
        <v>10</v>
      </c>
      <c r="J2730" t="str">
        <f>_xlfn.XLOOKUP(Table6[[#This Row],[Numeric Month]],$N$5:$N$11,$O$5:$O$11)</f>
        <v>Oct</v>
      </c>
      <c r="K2730" t="str">
        <f>_xlfn.XLOOKUP(Table6[[#This Row],[Loan Date]],$Q$5:$Q$152,$R$5:$R$152)</f>
        <v>Wednesday</v>
      </c>
      <c r="L2730" t="str">
        <f>_xlfn.XLOOKUP(Table6[[#This Row],[Loan Date]],$Q$5:$Q$152,$S$5:$S$152)</f>
        <v>Week 5</v>
      </c>
    </row>
    <row r="2731" spans="1:12" x14ac:dyDescent="0.2">
      <c r="A2731" s="1">
        <v>44860</v>
      </c>
      <c r="B2731" t="s">
        <v>7</v>
      </c>
      <c r="C2731" s="1">
        <v>44860</v>
      </c>
      <c r="D2731" t="s">
        <v>116</v>
      </c>
      <c r="E2731" t="s">
        <v>23</v>
      </c>
      <c r="F2731" t="s">
        <v>23</v>
      </c>
      <c r="G2731" t="s">
        <v>20</v>
      </c>
      <c r="H2731" t="s">
        <v>1282</v>
      </c>
      <c r="I2731">
        <f>MONTH(Table6[[#This Row],[Loan Date]])</f>
        <v>10</v>
      </c>
      <c r="J2731" t="str">
        <f>_xlfn.XLOOKUP(Table6[[#This Row],[Numeric Month]],$N$5:$N$11,$O$5:$O$11)</f>
        <v>Oct</v>
      </c>
      <c r="K2731" t="str">
        <f>_xlfn.XLOOKUP(Table6[[#This Row],[Loan Date]],$Q$5:$Q$152,$R$5:$R$152)</f>
        <v>Wednesday</v>
      </c>
      <c r="L2731" t="str">
        <f>_xlfn.XLOOKUP(Table6[[#This Row],[Loan Date]],$Q$5:$Q$152,$S$5:$S$152)</f>
        <v>Week 5</v>
      </c>
    </row>
    <row r="2732" spans="1:12" x14ac:dyDescent="0.2">
      <c r="A2732" s="1">
        <v>44860</v>
      </c>
      <c r="B2732" t="s">
        <v>7</v>
      </c>
      <c r="C2732" s="1">
        <v>44860</v>
      </c>
      <c r="D2732" t="s">
        <v>27</v>
      </c>
      <c r="E2732" t="s">
        <v>21</v>
      </c>
      <c r="F2732" t="s">
        <v>21</v>
      </c>
      <c r="G2732" t="s">
        <v>20</v>
      </c>
      <c r="H2732" t="s">
        <v>1282</v>
      </c>
      <c r="I2732">
        <f>MONTH(Table6[[#This Row],[Loan Date]])</f>
        <v>10</v>
      </c>
      <c r="J2732" t="str">
        <f>_xlfn.XLOOKUP(Table6[[#This Row],[Numeric Month]],$N$5:$N$11,$O$5:$O$11)</f>
        <v>Oct</v>
      </c>
      <c r="K2732" t="str">
        <f>_xlfn.XLOOKUP(Table6[[#This Row],[Loan Date]],$Q$5:$Q$152,$R$5:$R$152)</f>
        <v>Wednesday</v>
      </c>
      <c r="L2732" t="str">
        <f>_xlfn.XLOOKUP(Table6[[#This Row],[Loan Date]],$Q$5:$Q$152,$S$5:$S$152)</f>
        <v>Week 5</v>
      </c>
    </row>
    <row r="2733" spans="1:12" x14ac:dyDescent="0.2">
      <c r="A2733" s="1">
        <v>44860</v>
      </c>
      <c r="B2733" t="s">
        <v>7</v>
      </c>
      <c r="C2733" s="1">
        <v>44867</v>
      </c>
      <c r="D2733" t="s">
        <v>1050</v>
      </c>
      <c r="E2733" t="s">
        <v>52</v>
      </c>
      <c r="F2733" t="s">
        <v>51</v>
      </c>
      <c r="G2733" t="s">
        <v>1</v>
      </c>
      <c r="H2733" t="s">
        <v>1282</v>
      </c>
      <c r="I2733">
        <f>MONTH(Table6[[#This Row],[Loan Date]])</f>
        <v>10</v>
      </c>
      <c r="J2733" t="str">
        <f>_xlfn.XLOOKUP(Table6[[#This Row],[Numeric Month]],$N$5:$N$11,$O$5:$O$11)</f>
        <v>Oct</v>
      </c>
      <c r="K2733" t="str">
        <f>_xlfn.XLOOKUP(Table6[[#This Row],[Loan Date]],$Q$5:$Q$152,$R$5:$R$152)</f>
        <v>Wednesday</v>
      </c>
      <c r="L2733" t="str">
        <f>_xlfn.XLOOKUP(Table6[[#This Row],[Loan Date]],$Q$5:$Q$152,$S$5:$S$152)</f>
        <v>Week 5</v>
      </c>
    </row>
    <row r="2734" spans="1:12" x14ac:dyDescent="0.2">
      <c r="A2734" s="1">
        <v>44860</v>
      </c>
      <c r="B2734" t="s">
        <v>5</v>
      </c>
      <c r="C2734" s="1">
        <v>44860</v>
      </c>
      <c r="D2734" t="s">
        <v>969</v>
      </c>
      <c r="E2734" t="s">
        <v>37</v>
      </c>
      <c r="F2734" t="s">
        <v>37</v>
      </c>
      <c r="G2734" t="s">
        <v>20</v>
      </c>
      <c r="H2734" t="s">
        <v>1282</v>
      </c>
      <c r="I2734">
        <f>MONTH(Table6[[#This Row],[Loan Date]])</f>
        <v>10</v>
      </c>
      <c r="J2734" t="str">
        <f>_xlfn.XLOOKUP(Table6[[#This Row],[Numeric Month]],$N$5:$N$11,$O$5:$O$11)</f>
        <v>Oct</v>
      </c>
      <c r="K2734" t="str">
        <f>_xlfn.XLOOKUP(Table6[[#This Row],[Loan Date]],$Q$5:$Q$152,$R$5:$R$152)</f>
        <v>Wednesday</v>
      </c>
      <c r="L2734" t="str">
        <f>_xlfn.XLOOKUP(Table6[[#This Row],[Loan Date]],$Q$5:$Q$152,$S$5:$S$152)</f>
        <v>Week 5</v>
      </c>
    </row>
    <row r="2735" spans="1:12" x14ac:dyDescent="0.2">
      <c r="A2735" s="1">
        <v>44860</v>
      </c>
      <c r="B2735" t="s">
        <v>7</v>
      </c>
      <c r="C2735" s="1">
        <v>44860</v>
      </c>
      <c r="D2735" t="s">
        <v>1435</v>
      </c>
      <c r="E2735" t="s">
        <v>44</v>
      </c>
      <c r="F2735" t="s">
        <v>44</v>
      </c>
      <c r="G2735" t="s">
        <v>39</v>
      </c>
      <c r="H2735" t="s">
        <v>1282</v>
      </c>
      <c r="I2735">
        <f>MONTH(Table6[[#This Row],[Loan Date]])</f>
        <v>10</v>
      </c>
      <c r="J2735" t="str">
        <f>_xlfn.XLOOKUP(Table6[[#This Row],[Numeric Month]],$N$5:$N$11,$O$5:$O$11)</f>
        <v>Oct</v>
      </c>
      <c r="K2735" t="str">
        <f>_xlfn.XLOOKUP(Table6[[#This Row],[Loan Date]],$Q$5:$Q$152,$R$5:$R$152)</f>
        <v>Wednesday</v>
      </c>
      <c r="L2735" t="str">
        <f>_xlfn.XLOOKUP(Table6[[#This Row],[Loan Date]],$Q$5:$Q$152,$S$5:$S$152)</f>
        <v>Week 5</v>
      </c>
    </row>
    <row r="2736" spans="1:12" x14ac:dyDescent="0.2">
      <c r="A2736" s="1">
        <v>44860</v>
      </c>
      <c r="B2736" t="s">
        <v>7</v>
      </c>
      <c r="C2736" s="1">
        <v>44874</v>
      </c>
      <c r="D2736" t="s">
        <v>651</v>
      </c>
      <c r="E2736" t="s">
        <v>204</v>
      </c>
      <c r="F2736" t="s">
        <v>8</v>
      </c>
      <c r="G2736" t="s">
        <v>1</v>
      </c>
      <c r="H2736" t="s">
        <v>1282</v>
      </c>
      <c r="I2736">
        <f>MONTH(Table6[[#This Row],[Loan Date]])</f>
        <v>10</v>
      </c>
      <c r="J2736" t="str">
        <f>_xlfn.XLOOKUP(Table6[[#This Row],[Numeric Month]],$N$5:$N$11,$O$5:$O$11)</f>
        <v>Oct</v>
      </c>
      <c r="K2736" t="str">
        <f>_xlfn.XLOOKUP(Table6[[#This Row],[Loan Date]],$Q$5:$Q$152,$R$5:$R$152)</f>
        <v>Wednesday</v>
      </c>
      <c r="L2736" t="str">
        <f>_xlfn.XLOOKUP(Table6[[#This Row],[Loan Date]],$Q$5:$Q$152,$S$5:$S$152)</f>
        <v>Week 5</v>
      </c>
    </row>
    <row r="2737" spans="1:12" x14ac:dyDescent="0.2">
      <c r="A2737" s="1">
        <v>44860</v>
      </c>
      <c r="B2737" t="s">
        <v>7</v>
      </c>
      <c r="C2737" s="1">
        <v>44874</v>
      </c>
      <c r="D2737" t="s">
        <v>852</v>
      </c>
      <c r="E2737" t="s">
        <v>52</v>
      </c>
      <c r="F2737" t="s">
        <v>51</v>
      </c>
      <c r="G2737" t="s">
        <v>1</v>
      </c>
      <c r="H2737" t="s">
        <v>1282</v>
      </c>
      <c r="I2737">
        <f>MONTH(Table6[[#This Row],[Loan Date]])</f>
        <v>10</v>
      </c>
      <c r="J2737" t="str">
        <f>_xlfn.XLOOKUP(Table6[[#This Row],[Numeric Month]],$N$5:$N$11,$O$5:$O$11)</f>
        <v>Oct</v>
      </c>
      <c r="K2737" t="str">
        <f>_xlfn.XLOOKUP(Table6[[#This Row],[Loan Date]],$Q$5:$Q$152,$R$5:$R$152)</f>
        <v>Wednesday</v>
      </c>
      <c r="L2737" t="str">
        <f>_xlfn.XLOOKUP(Table6[[#This Row],[Loan Date]],$Q$5:$Q$152,$S$5:$S$152)</f>
        <v>Week 5</v>
      </c>
    </row>
    <row r="2738" spans="1:12" x14ac:dyDescent="0.2">
      <c r="A2738" s="1">
        <v>44860</v>
      </c>
      <c r="B2738" t="s">
        <v>5</v>
      </c>
      <c r="C2738" s="1">
        <v>44875</v>
      </c>
      <c r="D2738" t="s">
        <v>682</v>
      </c>
      <c r="E2738" t="s">
        <v>15</v>
      </c>
      <c r="F2738" t="s">
        <v>14</v>
      </c>
      <c r="G2738" t="s">
        <v>1</v>
      </c>
      <c r="H2738" t="s">
        <v>1282</v>
      </c>
      <c r="I2738">
        <f>MONTH(Table6[[#This Row],[Loan Date]])</f>
        <v>10</v>
      </c>
      <c r="J2738" t="str">
        <f>_xlfn.XLOOKUP(Table6[[#This Row],[Numeric Month]],$N$5:$N$11,$O$5:$O$11)</f>
        <v>Oct</v>
      </c>
      <c r="K2738" t="str">
        <f>_xlfn.XLOOKUP(Table6[[#This Row],[Loan Date]],$Q$5:$Q$152,$R$5:$R$152)</f>
        <v>Wednesday</v>
      </c>
      <c r="L2738" t="str">
        <f>_xlfn.XLOOKUP(Table6[[#This Row],[Loan Date]],$Q$5:$Q$152,$S$5:$S$152)</f>
        <v>Week 5</v>
      </c>
    </row>
    <row r="2739" spans="1:12" x14ac:dyDescent="0.2">
      <c r="A2739" s="1">
        <v>44860</v>
      </c>
      <c r="B2739" t="s">
        <v>7</v>
      </c>
      <c r="C2739" s="1">
        <v>44874</v>
      </c>
      <c r="D2739" t="s">
        <v>836</v>
      </c>
      <c r="E2739" t="s">
        <v>3</v>
      </c>
      <c r="F2739" t="s">
        <v>2</v>
      </c>
      <c r="G2739" t="s">
        <v>1</v>
      </c>
      <c r="H2739" t="s">
        <v>1282</v>
      </c>
      <c r="I2739">
        <f>MONTH(Table6[[#This Row],[Loan Date]])</f>
        <v>10</v>
      </c>
      <c r="J2739" t="str">
        <f>_xlfn.XLOOKUP(Table6[[#This Row],[Numeric Month]],$N$5:$N$11,$O$5:$O$11)</f>
        <v>Oct</v>
      </c>
      <c r="K2739" t="str">
        <f>_xlfn.XLOOKUP(Table6[[#This Row],[Loan Date]],$Q$5:$Q$152,$R$5:$R$152)</f>
        <v>Wednesday</v>
      </c>
      <c r="L2739" t="str">
        <f>_xlfn.XLOOKUP(Table6[[#This Row],[Loan Date]],$Q$5:$Q$152,$S$5:$S$152)</f>
        <v>Week 5</v>
      </c>
    </row>
    <row r="2740" spans="1:12" x14ac:dyDescent="0.2">
      <c r="A2740" s="1">
        <v>44860</v>
      </c>
      <c r="B2740" t="s">
        <v>7</v>
      </c>
      <c r="C2740" s="1">
        <v>44874</v>
      </c>
      <c r="D2740" t="s">
        <v>334</v>
      </c>
      <c r="E2740" t="s">
        <v>9</v>
      </c>
      <c r="F2740" t="s">
        <v>8</v>
      </c>
      <c r="G2740" t="s">
        <v>1</v>
      </c>
      <c r="H2740" t="s">
        <v>1282</v>
      </c>
      <c r="I2740">
        <f>MONTH(Table6[[#This Row],[Loan Date]])</f>
        <v>10</v>
      </c>
      <c r="J2740" t="str">
        <f>_xlfn.XLOOKUP(Table6[[#This Row],[Numeric Month]],$N$5:$N$11,$O$5:$O$11)</f>
        <v>Oct</v>
      </c>
      <c r="K2740" t="str">
        <f>_xlfn.XLOOKUP(Table6[[#This Row],[Loan Date]],$Q$5:$Q$152,$R$5:$R$152)</f>
        <v>Wednesday</v>
      </c>
      <c r="L2740" t="str">
        <f>_xlfn.XLOOKUP(Table6[[#This Row],[Loan Date]],$Q$5:$Q$152,$S$5:$S$152)</f>
        <v>Week 5</v>
      </c>
    </row>
    <row r="2741" spans="1:12" x14ac:dyDescent="0.2">
      <c r="A2741" s="1">
        <v>44860</v>
      </c>
      <c r="B2741" t="s">
        <v>7</v>
      </c>
      <c r="C2741" s="1">
        <v>44867</v>
      </c>
      <c r="D2741" t="s">
        <v>732</v>
      </c>
      <c r="E2741" t="s">
        <v>52</v>
      </c>
      <c r="F2741" t="s">
        <v>51</v>
      </c>
      <c r="G2741" t="s">
        <v>1</v>
      </c>
      <c r="H2741" t="s">
        <v>1282</v>
      </c>
      <c r="I2741">
        <f>MONTH(Table6[[#This Row],[Loan Date]])</f>
        <v>10</v>
      </c>
      <c r="J2741" t="str">
        <f>_xlfn.XLOOKUP(Table6[[#This Row],[Numeric Month]],$N$5:$N$11,$O$5:$O$11)</f>
        <v>Oct</v>
      </c>
      <c r="K2741" t="str">
        <f>_xlfn.XLOOKUP(Table6[[#This Row],[Loan Date]],$Q$5:$Q$152,$R$5:$R$152)</f>
        <v>Wednesday</v>
      </c>
      <c r="L2741" t="str">
        <f>_xlfn.XLOOKUP(Table6[[#This Row],[Loan Date]],$Q$5:$Q$152,$S$5:$S$152)</f>
        <v>Week 5</v>
      </c>
    </row>
    <row r="2742" spans="1:12" x14ac:dyDescent="0.2">
      <c r="A2742" s="1">
        <v>44860</v>
      </c>
      <c r="B2742" t="s">
        <v>7</v>
      </c>
      <c r="C2742" s="1">
        <v>44860</v>
      </c>
      <c r="D2742" t="s">
        <v>664</v>
      </c>
      <c r="E2742" t="s">
        <v>148</v>
      </c>
      <c r="F2742" t="s">
        <v>147</v>
      </c>
      <c r="G2742" t="s">
        <v>20</v>
      </c>
      <c r="H2742" t="s">
        <v>1282</v>
      </c>
      <c r="I2742">
        <f>MONTH(Table6[[#This Row],[Loan Date]])</f>
        <v>10</v>
      </c>
      <c r="J2742" t="str">
        <f>_xlfn.XLOOKUP(Table6[[#This Row],[Numeric Month]],$N$5:$N$11,$O$5:$O$11)</f>
        <v>Oct</v>
      </c>
      <c r="K2742" t="str">
        <f>_xlfn.XLOOKUP(Table6[[#This Row],[Loan Date]],$Q$5:$Q$152,$R$5:$R$152)</f>
        <v>Wednesday</v>
      </c>
      <c r="L2742" t="str">
        <f>_xlfn.XLOOKUP(Table6[[#This Row],[Loan Date]],$Q$5:$Q$152,$S$5:$S$152)</f>
        <v>Week 5</v>
      </c>
    </row>
    <row r="2743" spans="1:12" x14ac:dyDescent="0.2">
      <c r="A2743" s="1">
        <v>44860</v>
      </c>
      <c r="B2743" t="s">
        <v>5</v>
      </c>
      <c r="C2743" s="1">
        <v>44867</v>
      </c>
      <c r="D2743" t="s">
        <v>1334</v>
      </c>
      <c r="E2743" t="s">
        <v>52</v>
      </c>
      <c r="F2743" t="s">
        <v>51</v>
      </c>
      <c r="G2743" t="s">
        <v>1</v>
      </c>
      <c r="H2743" t="s">
        <v>1282</v>
      </c>
      <c r="I2743">
        <f>MONTH(Table6[[#This Row],[Loan Date]])</f>
        <v>10</v>
      </c>
      <c r="J2743" t="str">
        <f>_xlfn.XLOOKUP(Table6[[#This Row],[Numeric Month]],$N$5:$N$11,$O$5:$O$11)</f>
        <v>Oct</v>
      </c>
      <c r="K2743" t="str">
        <f>_xlfn.XLOOKUP(Table6[[#This Row],[Loan Date]],$Q$5:$Q$152,$R$5:$R$152)</f>
        <v>Wednesday</v>
      </c>
      <c r="L2743" t="str">
        <f>_xlfn.XLOOKUP(Table6[[#This Row],[Loan Date]],$Q$5:$Q$152,$S$5:$S$152)</f>
        <v>Week 5</v>
      </c>
    </row>
    <row r="2744" spans="1:12" x14ac:dyDescent="0.2">
      <c r="A2744" s="1">
        <v>44860</v>
      </c>
      <c r="B2744" t="s">
        <v>7</v>
      </c>
      <c r="C2744" s="1">
        <v>44860</v>
      </c>
      <c r="D2744" t="s">
        <v>913</v>
      </c>
      <c r="E2744" t="s">
        <v>37</v>
      </c>
      <c r="F2744" t="s">
        <v>37</v>
      </c>
      <c r="G2744" t="s">
        <v>20</v>
      </c>
      <c r="H2744" t="s">
        <v>1282</v>
      </c>
      <c r="I2744">
        <f>MONTH(Table6[[#This Row],[Loan Date]])</f>
        <v>10</v>
      </c>
      <c r="J2744" t="str">
        <f>_xlfn.XLOOKUP(Table6[[#This Row],[Numeric Month]],$N$5:$N$11,$O$5:$O$11)</f>
        <v>Oct</v>
      </c>
      <c r="K2744" t="str">
        <f>_xlfn.XLOOKUP(Table6[[#This Row],[Loan Date]],$Q$5:$Q$152,$R$5:$R$152)</f>
        <v>Wednesday</v>
      </c>
      <c r="L2744" t="str">
        <f>_xlfn.XLOOKUP(Table6[[#This Row],[Loan Date]],$Q$5:$Q$152,$S$5:$S$152)</f>
        <v>Week 5</v>
      </c>
    </row>
    <row r="2745" spans="1:12" x14ac:dyDescent="0.2">
      <c r="A2745" s="1">
        <v>44860</v>
      </c>
      <c r="B2745" t="s">
        <v>5</v>
      </c>
      <c r="C2745" s="1">
        <v>44860</v>
      </c>
      <c r="D2745" t="s">
        <v>77</v>
      </c>
      <c r="E2745" t="s">
        <v>23</v>
      </c>
      <c r="F2745" t="s">
        <v>23</v>
      </c>
      <c r="G2745" t="s">
        <v>20</v>
      </c>
      <c r="H2745" t="s">
        <v>1282</v>
      </c>
      <c r="I2745">
        <f>MONTH(Table6[[#This Row],[Loan Date]])</f>
        <v>10</v>
      </c>
      <c r="J2745" t="str">
        <f>_xlfn.XLOOKUP(Table6[[#This Row],[Numeric Month]],$N$5:$N$11,$O$5:$O$11)</f>
        <v>Oct</v>
      </c>
      <c r="K2745" t="str">
        <f>_xlfn.XLOOKUP(Table6[[#This Row],[Loan Date]],$Q$5:$Q$152,$R$5:$R$152)</f>
        <v>Wednesday</v>
      </c>
      <c r="L2745" t="str">
        <f>_xlfn.XLOOKUP(Table6[[#This Row],[Loan Date]],$Q$5:$Q$152,$S$5:$S$152)</f>
        <v>Week 5</v>
      </c>
    </row>
    <row r="2746" spans="1:12" x14ac:dyDescent="0.2">
      <c r="A2746" s="1">
        <v>44860</v>
      </c>
      <c r="B2746" t="s">
        <v>5</v>
      </c>
      <c r="C2746" s="1">
        <v>44860</v>
      </c>
      <c r="D2746" t="s">
        <v>130</v>
      </c>
      <c r="E2746" t="s">
        <v>21</v>
      </c>
      <c r="F2746" t="s">
        <v>21</v>
      </c>
      <c r="G2746" t="s">
        <v>20</v>
      </c>
      <c r="H2746" t="s">
        <v>1282</v>
      </c>
      <c r="I2746">
        <f>MONTH(Table6[[#This Row],[Loan Date]])</f>
        <v>10</v>
      </c>
      <c r="J2746" t="str">
        <f>_xlfn.XLOOKUP(Table6[[#This Row],[Numeric Month]],$N$5:$N$11,$O$5:$O$11)</f>
        <v>Oct</v>
      </c>
      <c r="K2746" t="str">
        <f>_xlfn.XLOOKUP(Table6[[#This Row],[Loan Date]],$Q$5:$Q$152,$R$5:$R$152)</f>
        <v>Wednesday</v>
      </c>
      <c r="L2746" t="str">
        <f>_xlfn.XLOOKUP(Table6[[#This Row],[Loan Date]],$Q$5:$Q$152,$S$5:$S$152)</f>
        <v>Week 5</v>
      </c>
    </row>
    <row r="2747" spans="1:12" x14ac:dyDescent="0.2">
      <c r="A2747" s="1">
        <v>44860</v>
      </c>
      <c r="B2747" t="s">
        <v>7</v>
      </c>
      <c r="C2747" s="1">
        <v>44860</v>
      </c>
      <c r="D2747" t="s">
        <v>343</v>
      </c>
      <c r="E2747" t="s">
        <v>23</v>
      </c>
      <c r="F2747" t="s">
        <v>23</v>
      </c>
      <c r="G2747" t="s">
        <v>20</v>
      </c>
      <c r="H2747" t="s">
        <v>1282</v>
      </c>
      <c r="I2747">
        <f>MONTH(Table6[[#This Row],[Loan Date]])</f>
        <v>10</v>
      </c>
      <c r="J2747" t="str">
        <f>_xlfn.XLOOKUP(Table6[[#This Row],[Numeric Month]],$N$5:$N$11,$O$5:$O$11)</f>
        <v>Oct</v>
      </c>
      <c r="K2747" t="str">
        <f>_xlfn.XLOOKUP(Table6[[#This Row],[Loan Date]],$Q$5:$Q$152,$R$5:$R$152)</f>
        <v>Wednesday</v>
      </c>
      <c r="L2747" t="str">
        <f>_xlfn.XLOOKUP(Table6[[#This Row],[Loan Date]],$Q$5:$Q$152,$S$5:$S$152)</f>
        <v>Week 5</v>
      </c>
    </row>
    <row r="2748" spans="1:12" x14ac:dyDescent="0.2">
      <c r="A2748" s="1">
        <v>44860</v>
      </c>
      <c r="B2748" t="s">
        <v>7</v>
      </c>
      <c r="C2748" s="1">
        <v>44860</v>
      </c>
      <c r="D2748" t="s">
        <v>251</v>
      </c>
      <c r="E2748" t="s">
        <v>21</v>
      </c>
      <c r="F2748" t="s">
        <v>21</v>
      </c>
      <c r="G2748" t="s">
        <v>20</v>
      </c>
      <c r="H2748" t="s">
        <v>1282</v>
      </c>
      <c r="I2748">
        <f>MONTH(Table6[[#This Row],[Loan Date]])</f>
        <v>10</v>
      </c>
      <c r="J2748" t="str">
        <f>_xlfn.XLOOKUP(Table6[[#This Row],[Numeric Month]],$N$5:$N$11,$O$5:$O$11)</f>
        <v>Oct</v>
      </c>
      <c r="K2748" t="str">
        <f>_xlfn.XLOOKUP(Table6[[#This Row],[Loan Date]],$Q$5:$Q$152,$R$5:$R$152)</f>
        <v>Wednesday</v>
      </c>
      <c r="L2748" t="str">
        <f>_xlfn.XLOOKUP(Table6[[#This Row],[Loan Date]],$Q$5:$Q$152,$S$5:$S$152)</f>
        <v>Week 5</v>
      </c>
    </row>
    <row r="2749" spans="1:12" x14ac:dyDescent="0.2">
      <c r="A2749" s="1">
        <v>44860</v>
      </c>
      <c r="B2749" t="s">
        <v>5</v>
      </c>
      <c r="C2749" s="1">
        <v>44888</v>
      </c>
      <c r="D2749" t="s">
        <v>1308</v>
      </c>
      <c r="E2749" t="s">
        <v>52</v>
      </c>
      <c r="F2749" t="s">
        <v>51</v>
      </c>
      <c r="G2749" t="s">
        <v>1</v>
      </c>
      <c r="H2749" t="s">
        <v>1282</v>
      </c>
      <c r="I2749">
        <f>MONTH(Table6[[#This Row],[Loan Date]])</f>
        <v>10</v>
      </c>
      <c r="J2749" t="str">
        <f>_xlfn.XLOOKUP(Table6[[#This Row],[Numeric Month]],$N$5:$N$11,$O$5:$O$11)</f>
        <v>Oct</v>
      </c>
      <c r="K2749" t="str">
        <f>_xlfn.XLOOKUP(Table6[[#This Row],[Loan Date]],$Q$5:$Q$152,$R$5:$R$152)</f>
        <v>Wednesday</v>
      </c>
      <c r="L2749" t="str">
        <f>_xlfn.XLOOKUP(Table6[[#This Row],[Loan Date]],$Q$5:$Q$152,$S$5:$S$152)</f>
        <v>Week 5</v>
      </c>
    </row>
    <row r="2750" spans="1:12" x14ac:dyDescent="0.2">
      <c r="A2750" s="1">
        <v>44860</v>
      </c>
      <c r="B2750" t="s">
        <v>96</v>
      </c>
      <c r="C2750" s="1">
        <v>44860</v>
      </c>
      <c r="D2750" t="s">
        <v>460</v>
      </c>
      <c r="E2750" t="s">
        <v>9</v>
      </c>
      <c r="F2750" t="s">
        <v>8</v>
      </c>
      <c r="G2750" t="s">
        <v>1</v>
      </c>
      <c r="H2750" t="s">
        <v>1282</v>
      </c>
      <c r="I2750">
        <f>MONTH(Table6[[#This Row],[Loan Date]])</f>
        <v>10</v>
      </c>
      <c r="J2750" t="str">
        <f>_xlfn.XLOOKUP(Table6[[#This Row],[Numeric Month]],$N$5:$N$11,$O$5:$O$11)</f>
        <v>Oct</v>
      </c>
      <c r="K2750" t="str">
        <f>_xlfn.XLOOKUP(Table6[[#This Row],[Loan Date]],$Q$5:$Q$152,$R$5:$R$152)</f>
        <v>Wednesday</v>
      </c>
      <c r="L2750" t="str">
        <f>_xlfn.XLOOKUP(Table6[[#This Row],[Loan Date]],$Q$5:$Q$152,$S$5:$S$152)</f>
        <v>Week 5</v>
      </c>
    </row>
    <row r="2751" spans="1:12" x14ac:dyDescent="0.2">
      <c r="A2751" s="1">
        <v>44860</v>
      </c>
      <c r="B2751" t="s">
        <v>107</v>
      </c>
      <c r="C2751" s="1">
        <v>44860</v>
      </c>
      <c r="D2751" t="s">
        <v>1451</v>
      </c>
      <c r="E2751" t="s">
        <v>23</v>
      </c>
      <c r="F2751" t="s">
        <v>23</v>
      </c>
      <c r="G2751" t="s">
        <v>20</v>
      </c>
      <c r="H2751" t="s">
        <v>1282</v>
      </c>
      <c r="I2751">
        <f>MONTH(Table6[[#This Row],[Loan Date]])</f>
        <v>10</v>
      </c>
      <c r="J2751" t="str">
        <f>_xlfn.XLOOKUP(Table6[[#This Row],[Numeric Month]],$N$5:$N$11,$O$5:$O$11)</f>
        <v>Oct</v>
      </c>
      <c r="K2751" t="str">
        <f>_xlfn.XLOOKUP(Table6[[#This Row],[Loan Date]],$Q$5:$Q$152,$R$5:$R$152)</f>
        <v>Wednesday</v>
      </c>
      <c r="L2751" t="str">
        <f>_xlfn.XLOOKUP(Table6[[#This Row],[Loan Date]],$Q$5:$Q$152,$S$5:$S$152)</f>
        <v>Week 5</v>
      </c>
    </row>
    <row r="2752" spans="1:12" x14ac:dyDescent="0.2">
      <c r="A2752" s="1">
        <v>44861</v>
      </c>
      <c r="B2752" t="s">
        <v>5</v>
      </c>
      <c r="C2752" s="1">
        <v>44861</v>
      </c>
      <c r="D2752" t="s">
        <v>1033</v>
      </c>
      <c r="E2752" t="s">
        <v>41</v>
      </c>
      <c r="F2752" t="s">
        <v>40</v>
      </c>
      <c r="G2752" t="s">
        <v>39</v>
      </c>
      <c r="H2752" t="s">
        <v>1282</v>
      </c>
      <c r="I2752">
        <f>MONTH(Table6[[#This Row],[Loan Date]])</f>
        <v>10</v>
      </c>
      <c r="J2752" t="str">
        <f>_xlfn.XLOOKUP(Table6[[#This Row],[Numeric Month]],$N$5:$N$11,$O$5:$O$11)</f>
        <v>Oct</v>
      </c>
      <c r="K2752" t="str">
        <f>_xlfn.XLOOKUP(Table6[[#This Row],[Loan Date]],$Q$5:$Q$152,$R$5:$R$152)</f>
        <v>Thursday</v>
      </c>
      <c r="L2752" t="str">
        <f>_xlfn.XLOOKUP(Table6[[#This Row],[Loan Date]],$Q$5:$Q$152,$S$5:$S$152)</f>
        <v>Week 5</v>
      </c>
    </row>
    <row r="2753" spans="1:12" x14ac:dyDescent="0.2">
      <c r="A2753" s="1">
        <v>44861</v>
      </c>
      <c r="B2753" t="s">
        <v>5</v>
      </c>
      <c r="C2753" s="1">
        <v>44868</v>
      </c>
      <c r="D2753" t="s">
        <v>308</v>
      </c>
      <c r="E2753" t="s">
        <v>52</v>
      </c>
      <c r="F2753" t="s">
        <v>51</v>
      </c>
      <c r="G2753" t="s">
        <v>1</v>
      </c>
      <c r="H2753" t="s">
        <v>1282</v>
      </c>
      <c r="I2753">
        <f>MONTH(Table6[[#This Row],[Loan Date]])</f>
        <v>10</v>
      </c>
      <c r="J2753" t="str">
        <f>_xlfn.XLOOKUP(Table6[[#This Row],[Numeric Month]],$N$5:$N$11,$O$5:$O$11)</f>
        <v>Oct</v>
      </c>
      <c r="K2753" t="str">
        <f>_xlfn.XLOOKUP(Table6[[#This Row],[Loan Date]],$Q$5:$Q$152,$R$5:$R$152)</f>
        <v>Thursday</v>
      </c>
      <c r="L2753" t="str">
        <f>_xlfn.XLOOKUP(Table6[[#This Row],[Loan Date]],$Q$5:$Q$152,$S$5:$S$152)</f>
        <v>Week 5</v>
      </c>
    </row>
    <row r="2754" spans="1:12" x14ac:dyDescent="0.2">
      <c r="A2754" s="1">
        <v>44861</v>
      </c>
      <c r="B2754" t="s">
        <v>7</v>
      </c>
      <c r="C2754" s="1">
        <v>44861</v>
      </c>
      <c r="D2754" t="s">
        <v>996</v>
      </c>
      <c r="E2754" t="s">
        <v>168</v>
      </c>
      <c r="F2754" t="s">
        <v>168</v>
      </c>
      <c r="G2754" t="s">
        <v>20</v>
      </c>
      <c r="H2754" t="s">
        <v>1282</v>
      </c>
      <c r="I2754">
        <f>MONTH(Table6[[#This Row],[Loan Date]])</f>
        <v>10</v>
      </c>
      <c r="J2754" t="str">
        <f>_xlfn.XLOOKUP(Table6[[#This Row],[Numeric Month]],$N$5:$N$11,$O$5:$O$11)</f>
        <v>Oct</v>
      </c>
      <c r="K2754" t="str">
        <f>_xlfn.XLOOKUP(Table6[[#This Row],[Loan Date]],$Q$5:$Q$152,$R$5:$R$152)</f>
        <v>Thursday</v>
      </c>
      <c r="L2754" t="str">
        <f>_xlfn.XLOOKUP(Table6[[#This Row],[Loan Date]],$Q$5:$Q$152,$S$5:$S$152)</f>
        <v>Week 5</v>
      </c>
    </row>
    <row r="2755" spans="1:12" x14ac:dyDescent="0.2">
      <c r="A2755" s="1">
        <v>44861</v>
      </c>
      <c r="B2755" t="s">
        <v>5</v>
      </c>
      <c r="C2755" s="1">
        <v>44861</v>
      </c>
      <c r="D2755" t="s">
        <v>926</v>
      </c>
      <c r="E2755" t="s">
        <v>37</v>
      </c>
      <c r="F2755" t="s">
        <v>37</v>
      </c>
      <c r="G2755" t="s">
        <v>20</v>
      </c>
      <c r="H2755" t="s">
        <v>1282</v>
      </c>
      <c r="I2755">
        <f>MONTH(Table6[[#This Row],[Loan Date]])</f>
        <v>10</v>
      </c>
      <c r="J2755" t="str">
        <f>_xlfn.XLOOKUP(Table6[[#This Row],[Numeric Month]],$N$5:$N$11,$O$5:$O$11)</f>
        <v>Oct</v>
      </c>
      <c r="K2755" t="str">
        <f>_xlfn.XLOOKUP(Table6[[#This Row],[Loan Date]],$Q$5:$Q$152,$R$5:$R$152)</f>
        <v>Thursday</v>
      </c>
      <c r="L2755" t="str">
        <f>_xlfn.XLOOKUP(Table6[[#This Row],[Loan Date]],$Q$5:$Q$152,$S$5:$S$152)</f>
        <v>Week 5</v>
      </c>
    </row>
    <row r="2756" spans="1:12" x14ac:dyDescent="0.2">
      <c r="A2756" s="1">
        <v>44861</v>
      </c>
      <c r="B2756" t="s">
        <v>7</v>
      </c>
      <c r="C2756" s="1">
        <v>44861</v>
      </c>
      <c r="D2756" t="s">
        <v>952</v>
      </c>
      <c r="E2756" t="s">
        <v>37</v>
      </c>
      <c r="F2756" t="s">
        <v>37</v>
      </c>
      <c r="G2756" t="s">
        <v>20</v>
      </c>
      <c r="H2756" t="s">
        <v>1282</v>
      </c>
      <c r="I2756">
        <f>MONTH(Table6[[#This Row],[Loan Date]])</f>
        <v>10</v>
      </c>
      <c r="J2756" t="str">
        <f>_xlfn.XLOOKUP(Table6[[#This Row],[Numeric Month]],$N$5:$N$11,$O$5:$O$11)</f>
        <v>Oct</v>
      </c>
      <c r="K2756" t="str">
        <f>_xlfn.XLOOKUP(Table6[[#This Row],[Loan Date]],$Q$5:$Q$152,$R$5:$R$152)</f>
        <v>Thursday</v>
      </c>
      <c r="L2756" t="str">
        <f>_xlfn.XLOOKUP(Table6[[#This Row],[Loan Date]],$Q$5:$Q$152,$S$5:$S$152)</f>
        <v>Week 5</v>
      </c>
    </row>
    <row r="2757" spans="1:12" x14ac:dyDescent="0.2">
      <c r="A2757" s="1">
        <v>44861</v>
      </c>
      <c r="B2757" t="s">
        <v>7</v>
      </c>
      <c r="C2757" s="1">
        <v>44861</v>
      </c>
      <c r="D2757" t="s">
        <v>1450</v>
      </c>
      <c r="E2757" t="s">
        <v>579</v>
      </c>
      <c r="F2757" t="s">
        <v>578</v>
      </c>
      <c r="G2757" t="s">
        <v>39</v>
      </c>
      <c r="H2757" t="s">
        <v>1282</v>
      </c>
      <c r="I2757">
        <f>MONTH(Table6[[#This Row],[Loan Date]])</f>
        <v>10</v>
      </c>
      <c r="J2757" t="str">
        <f>_xlfn.XLOOKUP(Table6[[#This Row],[Numeric Month]],$N$5:$N$11,$O$5:$O$11)</f>
        <v>Oct</v>
      </c>
      <c r="K2757" t="str">
        <f>_xlfn.XLOOKUP(Table6[[#This Row],[Loan Date]],$Q$5:$Q$152,$R$5:$R$152)</f>
        <v>Thursday</v>
      </c>
      <c r="L2757" t="str">
        <f>_xlfn.XLOOKUP(Table6[[#This Row],[Loan Date]],$Q$5:$Q$152,$S$5:$S$152)</f>
        <v>Week 5</v>
      </c>
    </row>
    <row r="2758" spans="1:12" x14ac:dyDescent="0.2">
      <c r="A2758" s="1">
        <v>44861</v>
      </c>
      <c r="B2758" t="s">
        <v>5</v>
      </c>
      <c r="C2758" s="1">
        <v>44868</v>
      </c>
      <c r="D2758" t="s">
        <v>1449</v>
      </c>
      <c r="E2758" t="s">
        <v>52</v>
      </c>
      <c r="F2758" t="s">
        <v>51</v>
      </c>
      <c r="G2758" t="s">
        <v>1</v>
      </c>
      <c r="H2758" t="s">
        <v>1282</v>
      </c>
      <c r="I2758">
        <f>MONTH(Table6[[#This Row],[Loan Date]])</f>
        <v>10</v>
      </c>
      <c r="J2758" t="str">
        <f>_xlfn.XLOOKUP(Table6[[#This Row],[Numeric Month]],$N$5:$N$11,$O$5:$O$11)</f>
        <v>Oct</v>
      </c>
      <c r="K2758" t="str">
        <f>_xlfn.XLOOKUP(Table6[[#This Row],[Loan Date]],$Q$5:$Q$152,$R$5:$R$152)</f>
        <v>Thursday</v>
      </c>
      <c r="L2758" t="str">
        <f>_xlfn.XLOOKUP(Table6[[#This Row],[Loan Date]],$Q$5:$Q$152,$S$5:$S$152)</f>
        <v>Week 5</v>
      </c>
    </row>
    <row r="2759" spans="1:12" x14ac:dyDescent="0.2">
      <c r="A2759" s="1">
        <v>44861</v>
      </c>
      <c r="B2759" t="s">
        <v>7</v>
      </c>
      <c r="C2759" s="1">
        <v>44861</v>
      </c>
      <c r="D2759" t="s">
        <v>1441</v>
      </c>
      <c r="E2759" t="s">
        <v>37</v>
      </c>
      <c r="F2759" t="s">
        <v>37</v>
      </c>
      <c r="G2759" t="s">
        <v>20</v>
      </c>
      <c r="H2759" t="s">
        <v>1282</v>
      </c>
      <c r="I2759">
        <f>MONTH(Table6[[#This Row],[Loan Date]])</f>
        <v>10</v>
      </c>
      <c r="J2759" t="str">
        <f>_xlfn.XLOOKUP(Table6[[#This Row],[Numeric Month]],$N$5:$N$11,$O$5:$O$11)</f>
        <v>Oct</v>
      </c>
      <c r="K2759" t="str">
        <f>_xlfn.XLOOKUP(Table6[[#This Row],[Loan Date]],$Q$5:$Q$152,$R$5:$R$152)</f>
        <v>Thursday</v>
      </c>
      <c r="L2759" t="str">
        <f>_xlfn.XLOOKUP(Table6[[#This Row],[Loan Date]],$Q$5:$Q$152,$S$5:$S$152)</f>
        <v>Week 5</v>
      </c>
    </row>
    <row r="2760" spans="1:12" x14ac:dyDescent="0.2">
      <c r="A2760" s="1">
        <v>44861</v>
      </c>
      <c r="B2760" t="s">
        <v>5</v>
      </c>
      <c r="C2760" s="1">
        <v>44861</v>
      </c>
      <c r="D2760" t="s">
        <v>923</v>
      </c>
      <c r="E2760" t="s">
        <v>37</v>
      </c>
      <c r="F2760" t="s">
        <v>37</v>
      </c>
      <c r="G2760" t="s">
        <v>20</v>
      </c>
      <c r="H2760" t="s">
        <v>1282</v>
      </c>
      <c r="I2760">
        <f>MONTH(Table6[[#This Row],[Loan Date]])</f>
        <v>10</v>
      </c>
      <c r="J2760" t="str">
        <f>_xlfn.XLOOKUP(Table6[[#This Row],[Numeric Month]],$N$5:$N$11,$O$5:$O$11)</f>
        <v>Oct</v>
      </c>
      <c r="K2760" t="str">
        <f>_xlfn.XLOOKUP(Table6[[#This Row],[Loan Date]],$Q$5:$Q$152,$R$5:$R$152)</f>
        <v>Thursday</v>
      </c>
      <c r="L2760" t="str">
        <f>_xlfn.XLOOKUP(Table6[[#This Row],[Loan Date]],$Q$5:$Q$152,$S$5:$S$152)</f>
        <v>Week 5</v>
      </c>
    </row>
    <row r="2761" spans="1:12" x14ac:dyDescent="0.2">
      <c r="A2761" s="1">
        <v>44861</v>
      </c>
      <c r="B2761" t="s">
        <v>7</v>
      </c>
      <c r="C2761" s="1">
        <v>44861</v>
      </c>
      <c r="D2761" t="s">
        <v>338</v>
      </c>
      <c r="E2761" t="s">
        <v>23</v>
      </c>
      <c r="F2761" t="s">
        <v>23</v>
      </c>
      <c r="G2761" t="s">
        <v>20</v>
      </c>
      <c r="H2761" t="s">
        <v>1282</v>
      </c>
      <c r="I2761">
        <f>MONTH(Table6[[#This Row],[Loan Date]])</f>
        <v>10</v>
      </c>
      <c r="J2761" t="str">
        <f>_xlfn.XLOOKUP(Table6[[#This Row],[Numeric Month]],$N$5:$N$11,$O$5:$O$11)</f>
        <v>Oct</v>
      </c>
      <c r="K2761" t="str">
        <f>_xlfn.XLOOKUP(Table6[[#This Row],[Loan Date]],$Q$5:$Q$152,$R$5:$R$152)</f>
        <v>Thursday</v>
      </c>
      <c r="L2761" t="str">
        <f>_xlfn.XLOOKUP(Table6[[#This Row],[Loan Date]],$Q$5:$Q$152,$S$5:$S$152)</f>
        <v>Week 5</v>
      </c>
    </row>
    <row r="2762" spans="1:12" x14ac:dyDescent="0.2">
      <c r="A2762" s="1">
        <v>44861</v>
      </c>
      <c r="B2762" t="s">
        <v>7</v>
      </c>
      <c r="C2762" s="1">
        <v>44861</v>
      </c>
      <c r="D2762" t="s">
        <v>66</v>
      </c>
      <c r="E2762" t="s">
        <v>65</v>
      </c>
      <c r="F2762" t="s">
        <v>65</v>
      </c>
      <c r="G2762" t="s">
        <v>20</v>
      </c>
      <c r="H2762" t="s">
        <v>1282</v>
      </c>
      <c r="I2762">
        <f>MONTH(Table6[[#This Row],[Loan Date]])</f>
        <v>10</v>
      </c>
      <c r="J2762" t="str">
        <f>_xlfn.XLOOKUP(Table6[[#This Row],[Numeric Month]],$N$5:$N$11,$O$5:$O$11)</f>
        <v>Oct</v>
      </c>
      <c r="K2762" t="str">
        <f>_xlfn.XLOOKUP(Table6[[#This Row],[Loan Date]],$Q$5:$Q$152,$R$5:$R$152)</f>
        <v>Thursday</v>
      </c>
      <c r="L2762" t="str">
        <f>_xlfn.XLOOKUP(Table6[[#This Row],[Loan Date]],$Q$5:$Q$152,$S$5:$S$152)</f>
        <v>Week 5</v>
      </c>
    </row>
    <row r="2763" spans="1:12" x14ac:dyDescent="0.2">
      <c r="A2763" s="1">
        <v>44861</v>
      </c>
      <c r="B2763" t="s">
        <v>5</v>
      </c>
      <c r="C2763" s="1">
        <v>44861</v>
      </c>
      <c r="D2763" t="s">
        <v>969</v>
      </c>
      <c r="E2763" t="s">
        <v>37</v>
      </c>
      <c r="F2763" t="s">
        <v>37</v>
      </c>
      <c r="G2763" t="s">
        <v>20</v>
      </c>
      <c r="H2763" t="s">
        <v>1282</v>
      </c>
      <c r="I2763">
        <f>MONTH(Table6[[#This Row],[Loan Date]])</f>
        <v>10</v>
      </c>
      <c r="J2763" t="str">
        <f>_xlfn.XLOOKUP(Table6[[#This Row],[Numeric Month]],$N$5:$N$11,$O$5:$O$11)</f>
        <v>Oct</v>
      </c>
      <c r="K2763" t="str">
        <f>_xlfn.XLOOKUP(Table6[[#This Row],[Loan Date]],$Q$5:$Q$152,$R$5:$R$152)</f>
        <v>Thursday</v>
      </c>
      <c r="L2763" t="str">
        <f>_xlfn.XLOOKUP(Table6[[#This Row],[Loan Date]],$Q$5:$Q$152,$S$5:$S$152)</f>
        <v>Week 5</v>
      </c>
    </row>
    <row r="2764" spans="1:12" x14ac:dyDescent="0.2">
      <c r="A2764" s="1">
        <v>44861</v>
      </c>
      <c r="B2764" t="s">
        <v>7</v>
      </c>
      <c r="C2764" s="1">
        <v>44861</v>
      </c>
      <c r="D2764" t="s">
        <v>913</v>
      </c>
      <c r="E2764" t="s">
        <v>37</v>
      </c>
      <c r="F2764" t="s">
        <v>37</v>
      </c>
      <c r="G2764" t="s">
        <v>20</v>
      </c>
      <c r="H2764" t="s">
        <v>1282</v>
      </c>
      <c r="I2764">
        <f>MONTH(Table6[[#This Row],[Loan Date]])</f>
        <v>10</v>
      </c>
      <c r="J2764" t="str">
        <f>_xlfn.XLOOKUP(Table6[[#This Row],[Numeric Month]],$N$5:$N$11,$O$5:$O$11)</f>
        <v>Oct</v>
      </c>
      <c r="K2764" t="str">
        <f>_xlfn.XLOOKUP(Table6[[#This Row],[Loan Date]],$Q$5:$Q$152,$R$5:$R$152)</f>
        <v>Thursday</v>
      </c>
      <c r="L2764" t="str">
        <f>_xlfn.XLOOKUP(Table6[[#This Row],[Loan Date]],$Q$5:$Q$152,$S$5:$S$152)</f>
        <v>Week 5</v>
      </c>
    </row>
    <row r="2765" spans="1:12" x14ac:dyDescent="0.2">
      <c r="A2765" s="1">
        <v>44861</v>
      </c>
      <c r="B2765" t="s">
        <v>7</v>
      </c>
      <c r="C2765" s="1">
        <v>44861</v>
      </c>
      <c r="D2765" t="s">
        <v>923</v>
      </c>
      <c r="E2765" t="s">
        <v>37</v>
      </c>
      <c r="F2765" t="s">
        <v>37</v>
      </c>
      <c r="G2765" t="s">
        <v>20</v>
      </c>
      <c r="H2765" t="s">
        <v>1282</v>
      </c>
      <c r="I2765">
        <f>MONTH(Table6[[#This Row],[Loan Date]])</f>
        <v>10</v>
      </c>
      <c r="J2765" t="str">
        <f>_xlfn.XLOOKUP(Table6[[#This Row],[Numeric Month]],$N$5:$N$11,$O$5:$O$11)</f>
        <v>Oct</v>
      </c>
      <c r="K2765" t="str">
        <f>_xlfn.XLOOKUP(Table6[[#This Row],[Loan Date]],$Q$5:$Q$152,$R$5:$R$152)</f>
        <v>Thursday</v>
      </c>
      <c r="L2765" t="str">
        <f>_xlfn.XLOOKUP(Table6[[#This Row],[Loan Date]],$Q$5:$Q$152,$S$5:$S$152)</f>
        <v>Week 5</v>
      </c>
    </row>
    <row r="2766" spans="1:12" x14ac:dyDescent="0.2">
      <c r="A2766" s="1">
        <v>44861</v>
      </c>
      <c r="B2766" t="s">
        <v>7</v>
      </c>
      <c r="C2766" s="1">
        <v>44868</v>
      </c>
      <c r="D2766" t="s">
        <v>272</v>
      </c>
      <c r="E2766" t="s">
        <v>52</v>
      </c>
      <c r="F2766" t="s">
        <v>51</v>
      </c>
      <c r="G2766" t="s">
        <v>1</v>
      </c>
      <c r="H2766" t="s">
        <v>1282</v>
      </c>
      <c r="I2766">
        <f>MONTH(Table6[[#This Row],[Loan Date]])</f>
        <v>10</v>
      </c>
      <c r="J2766" t="str">
        <f>_xlfn.XLOOKUP(Table6[[#This Row],[Numeric Month]],$N$5:$N$11,$O$5:$O$11)</f>
        <v>Oct</v>
      </c>
      <c r="K2766" t="str">
        <f>_xlfn.XLOOKUP(Table6[[#This Row],[Loan Date]],$Q$5:$Q$152,$R$5:$R$152)</f>
        <v>Thursday</v>
      </c>
      <c r="L2766" t="str">
        <f>_xlfn.XLOOKUP(Table6[[#This Row],[Loan Date]],$Q$5:$Q$152,$S$5:$S$152)</f>
        <v>Week 5</v>
      </c>
    </row>
    <row r="2767" spans="1:12" x14ac:dyDescent="0.2">
      <c r="A2767" s="1">
        <v>44861</v>
      </c>
      <c r="B2767" t="s">
        <v>5</v>
      </c>
      <c r="C2767" s="1">
        <v>44861</v>
      </c>
      <c r="D2767" t="s">
        <v>171</v>
      </c>
      <c r="E2767" t="s">
        <v>23</v>
      </c>
      <c r="F2767" t="s">
        <v>23</v>
      </c>
      <c r="G2767" t="s">
        <v>20</v>
      </c>
      <c r="H2767" t="s">
        <v>1282</v>
      </c>
      <c r="I2767">
        <f>MONTH(Table6[[#This Row],[Loan Date]])</f>
        <v>10</v>
      </c>
      <c r="J2767" t="str">
        <f>_xlfn.XLOOKUP(Table6[[#This Row],[Numeric Month]],$N$5:$N$11,$O$5:$O$11)</f>
        <v>Oct</v>
      </c>
      <c r="K2767" t="str">
        <f>_xlfn.XLOOKUP(Table6[[#This Row],[Loan Date]],$Q$5:$Q$152,$R$5:$R$152)</f>
        <v>Thursday</v>
      </c>
      <c r="L2767" t="str">
        <f>_xlfn.XLOOKUP(Table6[[#This Row],[Loan Date]],$Q$5:$Q$152,$S$5:$S$152)</f>
        <v>Week 5</v>
      </c>
    </row>
    <row r="2768" spans="1:12" x14ac:dyDescent="0.2">
      <c r="A2768" s="1">
        <v>44861</v>
      </c>
      <c r="B2768" t="s">
        <v>5</v>
      </c>
      <c r="C2768" s="1">
        <v>44861</v>
      </c>
      <c r="D2768" t="s">
        <v>27</v>
      </c>
      <c r="E2768" t="s">
        <v>21</v>
      </c>
      <c r="F2768" t="s">
        <v>21</v>
      </c>
      <c r="G2768" t="s">
        <v>20</v>
      </c>
      <c r="H2768" t="s">
        <v>1282</v>
      </c>
      <c r="I2768">
        <f>MONTH(Table6[[#This Row],[Loan Date]])</f>
        <v>10</v>
      </c>
      <c r="J2768" t="str">
        <f>_xlfn.XLOOKUP(Table6[[#This Row],[Numeric Month]],$N$5:$N$11,$O$5:$O$11)</f>
        <v>Oct</v>
      </c>
      <c r="K2768" t="str">
        <f>_xlfn.XLOOKUP(Table6[[#This Row],[Loan Date]],$Q$5:$Q$152,$R$5:$R$152)</f>
        <v>Thursday</v>
      </c>
      <c r="L2768" t="str">
        <f>_xlfn.XLOOKUP(Table6[[#This Row],[Loan Date]],$Q$5:$Q$152,$S$5:$S$152)</f>
        <v>Week 5</v>
      </c>
    </row>
    <row r="2769" spans="1:12" x14ac:dyDescent="0.2">
      <c r="A2769" s="1">
        <v>44861</v>
      </c>
      <c r="B2769" t="s">
        <v>7</v>
      </c>
      <c r="C2769" s="1">
        <v>44861</v>
      </c>
      <c r="D2769" t="s">
        <v>85</v>
      </c>
      <c r="E2769" t="s">
        <v>44</v>
      </c>
      <c r="F2769" t="s">
        <v>44</v>
      </c>
      <c r="G2769" t="s">
        <v>39</v>
      </c>
      <c r="H2769" t="s">
        <v>1282</v>
      </c>
      <c r="I2769">
        <f>MONTH(Table6[[#This Row],[Loan Date]])</f>
        <v>10</v>
      </c>
      <c r="J2769" t="str">
        <f>_xlfn.XLOOKUP(Table6[[#This Row],[Numeric Month]],$N$5:$N$11,$O$5:$O$11)</f>
        <v>Oct</v>
      </c>
      <c r="K2769" t="str">
        <f>_xlfn.XLOOKUP(Table6[[#This Row],[Loan Date]],$Q$5:$Q$152,$R$5:$R$152)</f>
        <v>Thursday</v>
      </c>
      <c r="L2769" t="str">
        <f>_xlfn.XLOOKUP(Table6[[#This Row],[Loan Date]],$Q$5:$Q$152,$S$5:$S$152)</f>
        <v>Week 5</v>
      </c>
    </row>
    <row r="2770" spans="1:12" x14ac:dyDescent="0.2">
      <c r="A2770" s="1">
        <v>44861</v>
      </c>
      <c r="B2770" t="s">
        <v>7</v>
      </c>
      <c r="C2770" s="1">
        <v>44868</v>
      </c>
      <c r="D2770" t="s">
        <v>308</v>
      </c>
      <c r="E2770" t="s">
        <v>52</v>
      </c>
      <c r="F2770" t="s">
        <v>51</v>
      </c>
      <c r="G2770" t="s">
        <v>1</v>
      </c>
      <c r="H2770" t="s">
        <v>1282</v>
      </c>
      <c r="I2770">
        <f>MONTH(Table6[[#This Row],[Loan Date]])</f>
        <v>10</v>
      </c>
      <c r="J2770" t="str">
        <f>_xlfn.XLOOKUP(Table6[[#This Row],[Numeric Month]],$N$5:$N$11,$O$5:$O$11)</f>
        <v>Oct</v>
      </c>
      <c r="K2770" t="str">
        <f>_xlfn.XLOOKUP(Table6[[#This Row],[Loan Date]],$Q$5:$Q$152,$R$5:$R$152)</f>
        <v>Thursday</v>
      </c>
      <c r="L2770" t="str">
        <f>_xlfn.XLOOKUP(Table6[[#This Row],[Loan Date]],$Q$5:$Q$152,$S$5:$S$152)</f>
        <v>Week 5</v>
      </c>
    </row>
    <row r="2771" spans="1:12" x14ac:dyDescent="0.2">
      <c r="A2771" s="1">
        <v>44861</v>
      </c>
      <c r="B2771" t="s">
        <v>7</v>
      </c>
      <c r="C2771" s="1">
        <v>44861</v>
      </c>
      <c r="D2771" t="s">
        <v>952</v>
      </c>
      <c r="E2771" t="s">
        <v>37</v>
      </c>
      <c r="F2771" t="s">
        <v>37</v>
      </c>
      <c r="G2771" t="s">
        <v>20</v>
      </c>
      <c r="H2771" t="s">
        <v>1282</v>
      </c>
      <c r="I2771">
        <f>MONTH(Table6[[#This Row],[Loan Date]])</f>
        <v>10</v>
      </c>
      <c r="J2771" t="str">
        <f>_xlfn.XLOOKUP(Table6[[#This Row],[Numeric Month]],$N$5:$N$11,$O$5:$O$11)</f>
        <v>Oct</v>
      </c>
      <c r="K2771" t="str">
        <f>_xlfn.XLOOKUP(Table6[[#This Row],[Loan Date]],$Q$5:$Q$152,$R$5:$R$152)</f>
        <v>Thursday</v>
      </c>
      <c r="L2771" t="str">
        <f>_xlfn.XLOOKUP(Table6[[#This Row],[Loan Date]],$Q$5:$Q$152,$S$5:$S$152)</f>
        <v>Week 5</v>
      </c>
    </row>
    <row r="2772" spans="1:12" x14ac:dyDescent="0.2">
      <c r="A2772" s="1">
        <v>44861</v>
      </c>
      <c r="B2772" t="s">
        <v>5</v>
      </c>
      <c r="C2772" s="1">
        <v>44861</v>
      </c>
      <c r="D2772" t="s">
        <v>42</v>
      </c>
      <c r="E2772" t="s">
        <v>41</v>
      </c>
      <c r="F2772" t="s">
        <v>40</v>
      </c>
      <c r="G2772" t="s">
        <v>39</v>
      </c>
      <c r="H2772" t="s">
        <v>1282</v>
      </c>
      <c r="I2772">
        <f>MONTH(Table6[[#This Row],[Loan Date]])</f>
        <v>10</v>
      </c>
      <c r="J2772" t="str">
        <f>_xlfn.XLOOKUP(Table6[[#This Row],[Numeric Month]],$N$5:$N$11,$O$5:$O$11)</f>
        <v>Oct</v>
      </c>
      <c r="K2772" t="str">
        <f>_xlfn.XLOOKUP(Table6[[#This Row],[Loan Date]],$Q$5:$Q$152,$R$5:$R$152)</f>
        <v>Thursday</v>
      </c>
      <c r="L2772" t="str">
        <f>_xlfn.XLOOKUP(Table6[[#This Row],[Loan Date]],$Q$5:$Q$152,$S$5:$S$152)</f>
        <v>Week 5</v>
      </c>
    </row>
    <row r="2773" spans="1:12" x14ac:dyDescent="0.2">
      <c r="A2773" s="1">
        <v>44861</v>
      </c>
      <c r="B2773" t="s">
        <v>5</v>
      </c>
      <c r="C2773" s="1">
        <v>44861</v>
      </c>
      <c r="D2773" t="s">
        <v>1130</v>
      </c>
      <c r="E2773" t="s">
        <v>37</v>
      </c>
      <c r="F2773" t="s">
        <v>37</v>
      </c>
      <c r="G2773" t="s">
        <v>20</v>
      </c>
      <c r="H2773" t="s">
        <v>1282</v>
      </c>
      <c r="I2773">
        <f>MONTH(Table6[[#This Row],[Loan Date]])</f>
        <v>10</v>
      </c>
      <c r="J2773" t="str">
        <f>_xlfn.XLOOKUP(Table6[[#This Row],[Numeric Month]],$N$5:$N$11,$O$5:$O$11)</f>
        <v>Oct</v>
      </c>
      <c r="K2773" t="str">
        <f>_xlfn.XLOOKUP(Table6[[#This Row],[Loan Date]],$Q$5:$Q$152,$R$5:$R$152)</f>
        <v>Thursday</v>
      </c>
      <c r="L2773" t="str">
        <f>_xlfn.XLOOKUP(Table6[[#This Row],[Loan Date]],$Q$5:$Q$152,$S$5:$S$152)</f>
        <v>Week 5</v>
      </c>
    </row>
    <row r="2774" spans="1:12" x14ac:dyDescent="0.2">
      <c r="A2774" s="1">
        <v>44861</v>
      </c>
      <c r="B2774" t="s">
        <v>7</v>
      </c>
      <c r="C2774" s="1">
        <v>44861</v>
      </c>
      <c r="D2774" t="s">
        <v>236</v>
      </c>
      <c r="E2774" t="s">
        <v>23</v>
      </c>
      <c r="F2774" t="s">
        <v>23</v>
      </c>
      <c r="G2774" t="s">
        <v>20</v>
      </c>
      <c r="H2774" t="s">
        <v>1282</v>
      </c>
      <c r="I2774">
        <f>MONTH(Table6[[#This Row],[Loan Date]])</f>
        <v>10</v>
      </c>
      <c r="J2774" t="str">
        <f>_xlfn.XLOOKUP(Table6[[#This Row],[Numeric Month]],$N$5:$N$11,$O$5:$O$11)</f>
        <v>Oct</v>
      </c>
      <c r="K2774" t="str">
        <f>_xlfn.XLOOKUP(Table6[[#This Row],[Loan Date]],$Q$5:$Q$152,$R$5:$R$152)</f>
        <v>Thursday</v>
      </c>
      <c r="L2774" t="str">
        <f>_xlfn.XLOOKUP(Table6[[#This Row],[Loan Date]],$Q$5:$Q$152,$S$5:$S$152)</f>
        <v>Week 5</v>
      </c>
    </row>
    <row r="2775" spans="1:12" x14ac:dyDescent="0.2">
      <c r="A2775" s="1">
        <v>44861</v>
      </c>
      <c r="B2775" t="s">
        <v>7</v>
      </c>
      <c r="C2775" s="1">
        <v>44861</v>
      </c>
      <c r="D2775" t="s">
        <v>738</v>
      </c>
      <c r="E2775" t="s">
        <v>21</v>
      </c>
      <c r="F2775" t="s">
        <v>21</v>
      </c>
      <c r="G2775" t="s">
        <v>20</v>
      </c>
      <c r="H2775" t="s">
        <v>1282</v>
      </c>
      <c r="I2775">
        <f>MONTH(Table6[[#This Row],[Loan Date]])</f>
        <v>10</v>
      </c>
      <c r="J2775" t="str">
        <f>_xlfn.XLOOKUP(Table6[[#This Row],[Numeric Month]],$N$5:$N$11,$O$5:$O$11)</f>
        <v>Oct</v>
      </c>
      <c r="K2775" t="str">
        <f>_xlfn.XLOOKUP(Table6[[#This Row],[Loan Date]],$Q$5:$Q$152,$R$5:$R$152)</f>
        <v>Thursday</v>
      </c>
      <c r="L2775" t="str">
        <f>_xlfn.XLOOKUP(Table6[[#This Row],[Loan Date]],$Q$5:$Q$152,$S$5:$S$152)</f>
        <v>Week 5</v>
      </c>
    </row>
    <row r="2776" spans="1:12" x14ac:dyDescent="0.2">
      <c r="A2776" s="1">
        <v>44861</v>
      </c>
      <c r="B2776" t="s">
        <v>7</v>
      </c>
      <c r="C2776" s="1">
        <v>44868</v>
      </c>
      <c r="D2776" t="s">
        <v>289</v>
      </c>
      <c r="E2776" t="s">
        <v>52</v>
      </c>
      <c r="F2776" t="s">
        <v>51</v>
      </c>
      <c r="G2776" t="s">
        <v>1</v>
      </c>
      <c r="H2776" t="s">
        <v>1282</v>
      </c>
      <c r="I2776">
        <f>MONTH(Table6[[#This Row],[Loan Date]])</f>
        <v>10</v>
      </c>
      <c r="J2776" t="str">
        <f>_xlfn.XLOOKUP(Table6[[#This Row],[Numeric Month]],$N$5:$N$11,$O$5:$O$11)</f>
        <v>Oct</v>
      </c>
      <c r="K2776" t="str">
        <f>_xlfn.XLOOKUP(Table6[[#This Row],[Loan Date]],$Q$5:$Q$152,$R$5:$R$152)</f>
        <v>Thursday</v>
      </c>
      <c r="L2776" t="str">
        <f>_xlfn.XLOOKUP(Table6[[#This Row],[Loan Date]],$Q$5:$Q$152,$S$5:$S$152)</f>
        <v>Week 5</v>
      </c>
    </row>
    <row r="2777" spans="1:12" x14ac:dyDescent="0.2">
      <c r="A2777" s="1">
        <v>44861</v>
      </c>
      <c r="B2777" t="s">
        <v>7</v>
      </c>
      <c r="C2777" s="1">
        <v>44861</v>
      </c>
      <c r="D2777" t="s">
        <v>115</v>
      </c>
      <c r="E2777" t="s">
        <v>23</v>
      </c>
      <c r="F2777" t="s">
        <v>23</v>
      </c>
      <c r="G2777" t="s">
        <v>20</v>
      </c>
      <c r="H2777" t="s">
        <v>1282</v>
      </c>
      <c r="I2777">
        <f>MONTH(Table6[[#This Row],[Loan Date]])</f>
        <v>10</v>
      </c>
      <c r="J2777" t="str">
        <f>_xlfn.XLOOKUP(Table6[[#This Row],[Numeric Month]],$N$5:$N$11,$O$5:$O$11)</f>
        <v>Oct</v>
      </c>
      <c r="K2777" t="str">
        <f>_xlfn.XLOOKUP(Table6[[#This Row],[Loan Date]],$Q$5:$Q$152,$R$5:$R$152)</f>
        <v>Thursday</v>
      </c>
      <c r="L2777" t="str">
        <f>_xlfn.XLOOKUP(Table6[[#This Row],[Loan Date]],$Q$5:$Q$152,$S$5:$S$152)</f>
        <v>Week 5</v>
      </c>
    </row>
    <row r="2778" spans="1:12" x14ac:dyDescent="0.2">
      <c r="A2778" s="1">
        <v>44861</v>
      </c>
      <c r="B2778" t="s">
        <v>7</v>
      </c>
      <c r="C2778" s="1">
        <v>44875</v>
      </c>
      <c r="D2778" t="s">
        <v>988</v>
      </c>
      <c r="E2778" t="s">
        <v>15</v>
      </c>
      <c r="F2778" t="s">
        <v>14</v>
      </c>
      <c r="G2778" t="s">
        <v>1</v>
      </c>
      <c r="H2778" t="s">
        <v>1282</v>
      </c>
      <c r="I2778">
        <f>MONTH(Table6[[#This Row],[Loan Date]])</f>
        <v>10</v>
      </c>
      <c r="J2778" t="str">
        <f>_xlfn.XLOOKUP(Table6[[#This Row],[Numeric Month]],$N$5:$N$11,$O$5:$O$11)</f>
        <v>Oct</v>
      </c>
      <c r="K2778" t="str">
        <f>_xlfn.XLOOKUP(Table6[[#This Row],[Loan Date]],$Q$5:$Q$152,$R$5:$R$152)</f>
        <v>Thursday</v>
      </c>
      <c r="L2778" t="str">
        <f>_xlfn.XLOOKUP(Table6[[#This Row],[Loan Date]],$Q$5:$Q$152,$S$5:$S$152)</f>
        <v>Week 5</v>
      </c>
    </row>
    <row r="2779" spans="1:12" x14ac:dyDescent="0.2">
      <c r="A2779" s="1">
        <v>44861</v>
      </c>
      <c r="B2779" t="s">
        <v>7</v>
      </c>
      <c r="C2779" s="1">
        <v>44861</v>
      </c>
      <c r="D2779" t="s">
        <v>915</v>
      </c>
      <c r="E2779" t="s">
        <v>37</v>
      </c>
      <c r="F2779" t="s">
        <v>37</v>
      </c>
      <c r="G2779" t="s">
        <v>20</v>
      </c>
      <c r="H2779" t="s">
        <v>1282</v>
      </c>
      <c r="I2779">
        <f>MONTH(Table6[[#This Row],[Loan Date]])</f>
        <v>10</v>
      </c>
      <c r="J2779" t="str">
        <f>_xlfn.XLOOKUP(Table6[[#This Row],[Numeric Month]],$N$5:$N$11,$O$5:$O$11)</f>
        <v>Oct</v>
      </c>
      <c r="K2779" t="str">
        <f>_xlfn.XLOOKUP(Table6[[#This Row],[Loan Date]],$Q$5:$Q$152,$R$5:$R$152)</f>
        <v>Thursday</v>
      </c>
      <c r="L2779" t="str">
        <f>_xlfn.XLOOKUP(Table6[[#This Row],[Loan Date]],$Q$5:$Q$152,$S$5:$S$152)</f>
        <v>Week 5</v>
      </c>
    </row>
    <row r="2780" spans="1:12" x14ac:dyDescent="0.2">
      <c r="A2780" s="1">
        <v>44861</v>
      </c>
      <c r="B2780" t="s">
        <v>7</v>
      </c>
      <c r="C2780" s="1">
        <v>44861</v>
      </c>
      <c r="D2780" t="s">
        <v>227</v>
      </c>
      <c r="E2780" t="s">
        <v>49</v>
      </c>
      <c r="F2780" t="s">
        <v>49</v>
      </c>
      <c r="G2780" t="s">
        <v>20</v>
      </c>
      <c r="H2780" t="s">
        <v>1282</v>
      </c>
      <c r="I2780">
        <f>MONTH(Table6[[#This Row],[Loan Date]])</f>
        <v>10</v>
      </c>
      <c r="J2780" t="str">
        <f>_xlfn.XLOOKUP(Table6[[#This Row],[Numeric Month]],$N$5:$N$11,$O$5:$O$11)</f>
        <v>Oct</v>
      </c>
      <c r="K2780" t="str">
        <f>_xlfn.XLOOKUP(Table6[[#This Row],[Loan Date]],$Q$5:$Q$152,$R$5:$R$152)</f>
        <v>Thursday</v>
      </c>
      <c r="L2780" t="str">
        <f>_xlfn.XLOOKUP(Table6[[#This Row],[Loan Date]],$Q$5:$Q$152,$S$5:$S$152)</f>
        <v>Week 5</v>
      </c>
    </row>
    <row r="2781" spans="1:12" x14ac:dyDescent="0.2">
      <c r="A2781" s="1">
        <v>44861</v>
      </c>
      <c r="B2781" t="s">
        <v>7</v>
      </c>
      <c r="C2781" s="1">
        <v>44861</v>
      </c>
      <c r="D2781" t="s">
        <v>917</v>
      </c>
      <c r="E2781" t="s">
        <v>37</v>
      </c>
      <c r="F2781" t="s">
        <v>37</v>
      </c>
      <c r="G2781" t="s">
        <v>20</v>
      </c>
      <c r="H2781" t="s">
        <v>1282</v>
      </c>
      <c r="I2781">
        <f>MONTH(Table6[[#This Row],[Loan Date]])</f>
        <v>10</v>
      </c>
      <c r="J2781" t="str">
        <f>_xlfn.XLOOKUP(Table6[[#This Row],[Numeric Month]],$N$5:$N$11,$O$5:$O$11)</f>
        <v>Oct</v>
      </c>
      <c r="K2781" t="str">
        <f>_xlfn.XLOOKUP(Table6[[#This Row],[Loan Date]],$Q$5:$Q$152,$R$5:$R$152)</f>
        <v>Thursday</v>
      </c>
      <c r="L2781" t="str">
        <f>_xlfn.XLOOKUP(Table6[[#This Row],[Loan Date]],$Q$5:$Q$152,$S$5:$S$152)</f>
        <v>Week 5</v>
      </c>
    </row>
    <row r="2782" spans="1:12" x14ac:dyDescent="0.2">
      <c r="A2782" s="1">
        <v>44861</v>
      </c>
      <c r="B2782" t="s">
        <v>7</v>
      </c>
      <c r="C2782" s="1">
        <v>44868</v>
      </c>
      <c r="D2782" t="s">
        <v>666</v>
      </c>
      <c r="E2782" t="s">
        <v>15</v>
      </c>
      <c r="F2782" t="s">
        <v>14</v>
      </c>
      <c r="G2782" t="s">
        <v>1</v>
      </c>
      <c r="H2782" t="s">
        <v>1282</v>
      </c>
      <c r="I2782">
        <f>MONTH(Table6[[#This Row],[Loan Date]])</f>
        <v>10</v>
      </c>
      <c r="J2782" t="str">
        <f>_xlfn.XLOOKUP(Table6[[#This Row],[Numeric Month]],$N$5:$N$11,$O$5:$O$11)</f>
        <v>Oct</v>
      </c>
      <c r="K2782" t="str">
        <f>_xlfn.XLOOKUP(Table6[[#This Row],[Loan Date]],$Q$5:$Q$152,$R$5:$R$152)</f>
        <v>Thursday</v>
      </c>
      <c r="L2782" t="str">
        <f>_xlfn.XLOOKUP(Table6[[#This Row],[Loan Date]],$Q$5:$Q$152,$S$5:$S$152)</f>
        <v>Week 5</v>
      </c>
    </row>
    <row r="2783" spans="1:12" x14ac:dyDescent="0.2">
      <c r="A2783" s="1">
        <v>44861</v>
      </c>
      <c r="B2783" t="s">
        <v>7</v>
      </c>
      <c r="C2783" s="1">
        <v>44861</v>
      </c>
      <c r="D2783" t="s">
        <v>103</v>
      </c>
      <c r="E2783" t="s">
        <v>23</v>
      </c>
      <c r="F2783" t="s">
        <v>23</v>
      </c>
      <c r="G2783" t="s">
        <v>20</v>
      </c>
      <c r="H2783" t="s">
        <v>1282</v>
      </c>
      <c r="I2783">
        <f>MONTH(Table6[[#This Row],[Loan Date]])</f>
        <v>10</v>
      </c>
      <c r="J2783" t="str">
        <f>_xlfn.XLOOKUP(Table6[[#This Row],[Numeric Month]],$N$5:$N$11,$O$5:$O$11)</f>
        <v>Oct</v>
      </c>
      <c r="K2783" t="str">
        <f>_xlfn.XLOOKUP(Table6[[#This Row],[Loan Date]],$Q$5:$Q$152,$R$5:$R$152)</f>
        <v>Thursday</v>
      </c>
      <c r="L2783" t="str">
        <f>_xlfn.XLOOKUP(Table6[[#This Row],[Loan Date]],$Q$5:$Q$152,$S$5:$S$152)</f>
        <v>Week 5</v>
      </c>
    </row>
    <row r="2784" spans="1:12" x14ac:dyDescent="0.2">
      <c r="A2784" s="1">
        <v>44861</v>
      </c>
      <c r="B2784" t="s">
        <v>7</v>
      </c>
      <c r="C2784" s="1">
        <v>44992</v>
      </c>
      <c r="D2784" t="s">
        <v>469</v>
      </c>
      <c r="E2784" t="s">
        <v>80</v>
      </c>
      <c r="F2784" t="s">
        <v>79</v>
      </c>
      <c r="G2784" t="s">
        <v>79</v>
      </c>
      <c r="H2784" t="s">
        <v>1282</v>
      </c>
      <c r="I2784">
        <f>MONTH(Table6[[#This Row],[Loan Date]])</f>
        <v>10</v>
      </c>
      <c r="J2784" t="str">
        <f>_xlfn.XLOOKUP(Table6[[#This Row],[Numeric Month]],$N$5:$N$11,$O$5:$O$11)</f>
        <v>Oct</v>
      </c>
      <c r="K2784" t="str">
        <f>_xlfn.XLOOKUP(Table6[[#This Row],[Loan Date]],$Q$5:$Q$152,$R$5:$R$152)</f>
        <v>Thursday</v>
      </c>
      <c r="L2784" t="str">
        <f>_xlfn.XLOOKUP(Table6[[#This Row],[Loan Date]],$Q$5:$Q$152,$S$5:$S$152)</f>
        <v>Week 5</v>
      </c>
    </row>
    <row r="2785" spans="1:12" x14ac:dyDescent="0.2">
      <c r="A2785" s="1">
        <v>44861</v>
      </c>
      <c r="B2785" t="s">
        <v>5</v>
      </c>
      <c r="C2785" s="1">
        <v>44861</v>
      </c>
      <c r="D2785" t="s">
        <v>923</v>
      </c>
      <c r="E2785" t="s">
        <v>37</v>
      </c>
      <c r="F2785" t="s">
        <v>37</v>
      </c>
      <c r="G2785" t="s">
        <v>20</v>
      </c>
      <c r="H2785" t="s">
        <v>1282</v>
      </c>
      <c r="I2785">
        <f>MONTH(Table6[[#This Row],[Loan Date]])</f>
        <v>10</v>
      </c>
      <c r="J2785" t="str">
        <f>_xlfn.XLOOKUP(Table6[[#This Row],[Numeric Month]],$N$5:$N$11,$O$5:$O$11)</f>
        <v>Oct</v>
      </c>
      <c r="K2785" t="str">
        <f>_xlfn.XLOOKUP(Table6[[#This Row],[Loan Date]],$Q$5:$Q$152,$R$5:$R$152)</f>
        <v>Thursday</v>
      </c>
      <c r="L2785" t="str">
        <f>_xlfn.XLOOKUP(Table6[[#This Row],[Loan Date]],$Q$5:$Q$152,$S$5:$S$152)</f>
        <v>Week 5</v>
      </c>
    </row>
    <row r="2786" spans="1:12" x14ac:dyDescent="0.2">
      <c r="A2786" s="1">
        <v>44861</v>
      </c>
      <c r="B2786" t="s">
        <v>7</v>
      </c>
      <c r="C2786" s="1">
        <v>44861</v>
      </c>
      <c r="D2786" t="s">
        <v>969</v>
      </c>
      <c r="E2786" t="s">
        <v>37</v>
      </c>
      <c r="F2786" t="s">
        <v>37</v>
      </c>
      <c r="G2786" t="s">
        <v>20</v>
      </c>
      <c r="H2786" t="s">
        <v>1282</v>
      </c>
      <c r="I2786">
        <f>MONTH(Table6[[#This Row],[Loan Date]])</f>
        <v>10</v>
      </c>
      <c r="J2786" t="str">
        <f>_xlfn.XLOOKUP(Table6[[#This Row],[Numeric Month]],$N$5:$N$11,$O$5:$O$11)</f>
        <v>Oct</v>
      </c>
      <c r="K2786" t="str">
        <f>_xlfn.XLOOKUP(Table6[[#This Row],[Loan Date]],$Q$5:$Q$152,$R$5:$R$152)</f>
        <v>Thursday</v>
      </c>
      <c r="L2786" t="str">
        <f>_xlfn.XLOOKUP(Table6[[#This Row],[Loan Date]],$Q$5:$Q$152,$S$5:$S$152)</f>
        <v>Week 5</v>
      </c>
    </row>
    <row r="2787" spans="1:12" x14ac:dyDescent="0.2">
      <c r="A2787" s="1">
        <v>44861</v>
      </c>
      <c r="B2787" t="s">
        <v>7</v>
      </c>
      <c r="C2787" s="1">
        <v>44861</v>
      </c>
      <c r="D2787" t="s">
        <v>343</v>
      </c>
      <c r="E2787" t="s">
        <v>23</v>
      </c>
      <c r="F2787" t="s">
        <v>23</v>
      </c>
      <c r="G2787" t="s">
        <v>20</v>
      </c>
      <c r="H2787" t="s">
        <v>1282</v>
      </c>
      <c r="I2787">
        <f>MONTH(Table6[[#This Row],[Loan Date]])</f>
        <v>10</v>
      </c>
      <c r="J2787" t="str">
        <f>_xlfn.XLOOKUP(Table6[[#This Row],[Numeric Month]],$N$5:$N$11,$O$5:$O$11)</f>
        <v>Oct</v>
      </c>
      <c r="K2787" t="str">
        <f>_xlfn.XLOOKUP(Table6[[#This Row],[Loan Date]],$Q$5:$Q$152,$R$5:$R$152)</f>
        <v>Thursday</v>
      </c>
      <c r="L2787" t="str">
        <f>_xlfn.XLOOKUP(Table6[[#This Row],[Loan Date]],$Q$5:$Q$152,$S$5:$S$152)</f>
        <v>Week 5</v>
      </c>
    </row>
    <row r="2788" spans="1:12" x14ac:dyDescent="0.2">
      <c r="A2788" s="1">
        <v>44861</v>
      </c>
      <c r="B2788" t="s">
        <v>7</v>
      </c>
      <c r="C2788" s="1">
        <v>44861</v>
      </c>
      <c r="D2788" t="s">
        <v>27</v>
      </c>
      <c r="E2788" t="s">
        <v>21</v>
      </c>
      <c r="F2788" t="s">
        <v>21</v>
      </c>
      <c r="G2788" t="s">
        <v>20</v>
      </c>
      <c r="H2788" t="s">
        <v>1282</v>
      </c>
      <c r="I2788">
        <f>MONTH(Table6[[#This Row],[Loan Date]])</f>
        <v>10</v>
      </c>
      <c r="J2788" t="str">
        <f>_xlfn.XLOOKUP(Table6[[#This Row],[Numeric Month]],$N$5:$N$11,$O$5:$O$11)</f>
        <v>Oct</v>
      </c>
      <c r="K2788" t="str">
        <f>_xlfn.XLOOKUP(Table6[[#This Row],[Loan Date]],$Q$5:$Q$152,$R$5:$R$152)</f>
        <v>Thursday</v>
      </c>
      <c r="L2788" t="str">
        <f>_xlfn.XLOOKUP(Table6[[#This Row],[Loan Date]],$Q$5:$Q$152,$S$5:$S$152)</f>
        <v>Week 5</v>
      </c>
    </row>
    <row r="2789" spans="1:12" x14ac:dyDescent="0.2">
      <c r="A2789" s="1">
        <v>44861</v>
      </c>
      <c r="B2789" t="s">
        <v>7</v>
      </c>
      <c r="C2789" s="1">
        <v>44876</v>
      </c>
      <c r="D2789" t="s">
        <v>860</v>
      </c>
      <c r="E2789" t="s">
        <v>15</v>
      </c>
      <c r="F2789" t="s">
        <v>14</v>
      </c>
      <c r="G2789" t="s">
        <v>1</v>
      </c>
      <c r="H2789" t="s">
        <v>1282</v>
      </c>
      <c r="I2789">
        <f>MONTH(Table6[[#This Row],[Loan Date]])</f>
        <v>10</v>
      </c>
      <c r="J2789" t="str">
        <f>_xlfn.XLOOKUP(Table6[[#This Row],[Numeric Month]],$N$5:$N$11,$O$5:$O$11)</f>
        <v>Oct</v>
      </c>
      <c r="K2789" t="str">
        <f>_xlfn.XLOOKUP(Table6[[#This Row],[Loan Date]],$Q$5:$Q$152,$R$5:$R$152)</f>
        <v>Thursday</v>
      </c>
      <c r="L2789" t="str">
        <f>_xlfn.XLOOKUP(Table6[[#This Row],[Loan Date]],$Q$5:$Q$152,$S$5:$S$152)</f>
        <v>Week 5</v>
      </c>
    </row>
    <row r="2790" spans="1:12" x14ac:dyDescent="0.2">
      <c r="A2790" s="1">
        <v>44861</v>
      </c>
      <c r="B2790" t="s">
        <v>7</v>
      </c>
      <c r="C2790" s="1">
        <v>44861</v>
      </c>
      <c r="D2790" t="s">
        <v>1448</v>
      </c>
      <c r="E2790" t="s">
        <v>23</v>
      </c>
      <c r="F2790" t="s">
        <v>23</v>
      </c>
      <c r="G2790" t="s">
        <v>20</v>
      </c>
      <c r="H2790" t="s">
        <v>1282</v>
      </c>
      <c r="I2790">
        <f>MONTH(Table6[[#This Row],[Loan Date]])</f>
        <v>10</v>
      </c>
      <c r="J2790" t="str">
        <f>_xlfn.XLOOKUP(Table6[[#This Row],[Numeric Month]],$N$5:$N$11,$O$5:$O$11)</f>
        <v>Oct</v>
      </c>
      <c r="K2790" t="str">
        <f>_xlfn.XLOOKUP(Table6[[#This Row],[Loan Date]],$Q$5:$Q$152,$R$5:$R$152)</f>
        <v>Thursday</v>
      </c>
      <c r="L2790" t="str">
        <f>_xlfn.XLOOKUP(Table6[[#This Row],[Loan Date]],$Q$5:$Q$152,$S$5:$S$152)</f>
        <v>Week 5</v>
      </c>
    </row>
    <row r="2791" spans="1:12" x14ac:dyDescent="0.2">
      <c r="A2791" s="1">
        <v>44861</v>
      </c>
      <c r="B2791" t="s">
        <v>7</v>
      </c>
      <c r="C2791" s="1">
        <v>44861</v>
      </c>
      <c r="D2791" t="s">
        <v>915</v>
      </c>
      <c r="E2791" t="s">
        <v>37</v>
      </c>
      <c r="F2791" t="s">
        <v>37</v>
      </c>
      <c r="G2791" t="s">
        <v>20</v>
      </c>
      <c r="H2791" t="s">
        <v>1282</v>
      </c>
      <c r="I2791">
        <f>MONTH(Table6[[#This Row],[Loan Date]])</f>
        <v>10</v>
      </c>
      <c r="J2791" t="str">
        <f>_xlfn.XLOOKUP(Table6[[#This Row],[Numeric Month]],$N$5:$N$11,$O$5:$O$11)</f>
        <v>Oct</v>
      </c>
      <c r="K2791" t="str">
        <f>_xlfn.XLOOKUP(Table6[[#This Row],[Loan Date]],$Q$5:$Q$152,$R$5:$R$152)</f>
        <v>Thursday</v>
      </c>
      <c r="L2791" t="str">
        <f>_xlfn.XLOOKUP(Table6[[#This Row],[Loan Date]],$Q$5:$Q$152,$S$5:$S$152)</f>
        <v>Week 5</v>
      </c>
    </row>
    <row r="2792" spans="1:12" x14ac:dyDescent="0.2">
      <c r="A2792" s="1">
        <v>44861</v>
      </c>
      <c r="B2792" t="s">
        <v>7</v>
      </c>
      <c r="C2792" s="1">
        <v>44861</v>
      </c>
      <c r="D2792" t="s">
        <v>356</v>
      </c>
      <c r="E2792" t="s">
        <v>23</v>
      </c>
      <c r="F2792" t="s">
        <v>23</v>
      </c>
      <c r="G2792" t="s">
        <v>20</v>
      </c>
      <c r="H2792" t="s">
        <v>1282</v>
      </c>
      <c r="I2792">
        <f>MONTH(Table6[[#This Row],[Loan Date]])</f>
        <v>10</v>
      </c>
      <c r="J2792" t="str">
        <f>_xlfn.XLOOKUP(Table6[[#This Row],[Numeric Month]],$N$5:$N$11,$O$5:$O$11)</f>
        <v>Oct</v>
      </c>
      <c r="K2792" t="str">
        <f>_xlfn.XLOOKUP(Table6[[#This Row],[Loan Date]],$Q$5:$Q$152,$R$5:$R$152)</f>
        <v>Thursday</v>
      </c>
      <c r="L2792" t="str">
        <f>_xlfn.XLOOKUP(Table6[[#This Row],[Loan Date]],$Q$5:$Q$152,$S$5:$S$152)</f>
        <v>Week 5</v>
      </c>
    </row>
    <row r="2793" spans="1:12" x14ac:dyDescent="0.2">
      <c r="A2793" s="1">
        <v>44861</v>
      </c>
      <c r="B2793" t="s">
        <v>7</v>
      </c>
      <c r="C2793" s="1">
        <v>44861</v>
      </c>
      <c r="D2793" t="s">
        <v>911</v>
      </c>
      <c r="E2793" t="s">
        <v>37</v>
      </c>
      <c r="F2793" t="s">
        <v>37</v>
      </c>
      <c r="G2793" t="s">
        <v>20</v>
      </c>
      <c r="H2793" t="s">
        <v>1282</v>
      </c>
      <c r="I2793">
        <f>MONTH(Table6[[#This Row],[Loan Date]])</f>
        <v>10</v>
      </c>
      <c r="J2793" t="str">
        <f>_xlfn.XLOOKUP(Table6[[#This Row],[Numeric Month]],$N$5:$N$11,$O$5:$O$11)</f>
        <v>Oct</v>
      </c>
      <c r="K2793" t="str">
        <f>_xlfn.XLOOKUP(Table6[[#This Row],[Loan Date]],$Q$5:$Q$152,$R$5:$R$152)</f>
        <v>Thursday</v>
      </c>
      <c r="L2793" t="str">
        <f>_xlfn.XLOOKUP(Table6[[#This Row],[Loan Date]],$Q$5:$Q$152,$S$5:$S$152)</f>
        <v>Week 5</v>
      </c>
    </row>
    <row r="2794" spans="1:12" x14ac:dyDescent="0.2">
      <c r="A2794" s="1">
        <v>44861</v>
      </c>
      <c r="B2794" t="s">
        <v>5</v>
      </c>
      <c r="C2794" s="1">
        <v>44861</v>
      </c>
      <c r="D2794" t="s">
        <v>970</v>
      </c>
      <c r="E2794" t="s">
        <v>168</v>
      </c>
      <c r="F2794" t="s">
        <v>168</v>
      </c>
      <c r="G2794" t="s">
        <v>20</v>
      </c>
      <c r="H2794" t="s">
        <v>1282</v>
      </c>
      <c r="I2794">
        <f>MONTH(Table6[[#This Row],[Loan Date]])</f>
        <v>10</v>
      </c>
      <c r="J2794" t="str">
        <f>_xlfn.XLOOKUP(Table6[[#This Row],[Numeric Month]],$N$5:$N$11,$O$5:$O$11)</f>
        <v>Oct</v>
      </c>
      <c r="K2794" t="str">
        <f>_xlfn.XLOOKUP(Table6[[#This Row],[Loan Date]],$Q$5:$Q$152,$R$5:$R$152)</f>
        <v>Thursday</v>
      </c>
      <c r="L2794" t="str">
        <f>_xlfn.XLOOKUP(Table6[[#This Row],[Loan Date]],$Q$5:$Q$152,$S$5:$S$152)</f>
        <v>Week 5</v>
      </c>
    </row>
    <row r="2795" spans="1:12" x14ac:dyDescent="0.2">
      <c r="A2795" s="1">
        <v>44861</v>
      </c>
      <c r="B2795" t="s">
        <v>7</v>
      </c>
      <c r="C2795" s="1">
        <v>44861</v>
      </c>
      <c r="D2795" t="s">
        <v>618</v>
      </c>
      <c r="E2795" t="s">
        <v>168</v>
      </c>
      <c r="F2795" t="s">
        <v>168</v>
      </c>
      <c r="G2795" t="s">
        <v>20</v>
      </c>
      <c r="H2795" t="s">
        <v>1282</v>
      </c>
      <c r="I2795">
        <f>MONTH(Table6[[#This Row],[Loan Date]])</f>
        <v>10</v>
      </c>
      <c r="J2795" t="str">
        <f>_xlfn.XLOOKUP(Table6[[#This Row],[Numeric Month]],$N$5:$N$11,$O$5:$O$11)</f>
        <v>Oct</v>
      </c>
      <c r="K2795" t="str">
        <f>_xlfn.XLOOKUP(Table6[[#This Row],[Loan Date]],$Q$5:$Q$152,$R$5:$R$152)</f>
        <v>Thursday</v>
      </c>
      <c r="L2795" t="str">
        <f>_xlfn.XLOOKUP(Table6[[#This Row],[Loan Date]],$Q$5:$Q$152,$S$5:$S$152)</f>
        <v>Week 5</v>
      </c>
    </row>
    <row r="2796" spans="1:12" x14ac:dyDescent="0.2">
      <c r="A2796" s="1">
        <v>44861</v>
      </c>
      <c r="B2796" t="s">
        <v>7</v>
      </c>
      <c r="C2796" s="1">
        <v>44868</v>
      </c>
      <c r="D2796" t="s">
        <v>56</v>
      </c>
      <c r="E2796" t="s">
        <v>52</v>
      </c>
      <c r="F2796" t="s">
        <v>51</v>
      </c>
      <c r="G2796" t="s">
        <v>1</v>
      </c>
      <c r="H2796" t="s">
        <v>1282</v>
      </c>
      <c r="I2796">
        <f>MONTH(Table6[[#This Row],[Loan Date]])</f>
        <v>10</v>
      </c>
      <c r="J2796" t="str">
        <f>_xlfn.XLOOKUP(Table6[[#This Row],[Numeric Month]],$N$5:$N$11,$O$5:$O$11)</f>
        <v>Oct</v>
      </c>
      <c r="K2796" t="str">
        <f>_xlfn.XLOOKUP(Table6[[#This Row],[Loan Date]],$Q$5:$Q$152,$R$5:$R$152)</f>
        <v>Thursday</v>
      </c>
      <c r="L2796" t="str">
        <f>_xlfn.XLOOKUP(Table6[[#This Row],[Loan Date]],$Q$5:$Q$152,$S$5:$S$152)</f>
        <v>Week 5</v>
      </c>
    </row>
    <row r="2797" spans="1:12" x14ac:dyDescent="0.2">
      <c r="A2797" s="1">
        <v>44861</v>
      </c>
      <c r="B2797" t="s">
        <v>7</v>
      </c>
      <c r="C2797" s="1">
        <v>44868</v>
      </c>
      <c r="D2797" t="s">
        <v>1051</v>
      </c>
      <c r="E2797" t="s">
        <v>52</v>
      </c>
      <c r="F2797" t="s">
        <v>51</v>
      </c>
      <c r="G2797" t="s">
        <v>1</v>
      </c>
      <c r="H2797" t="s">
        <v>1282</v>
      </c>
      <c r="I2797">
        <f>MONTH(Table6[[#This Row],[Loan Date]])</f>
        <v>10</v>
      </c>
      <c r="J2797" t="str">
        <f>_xlfn.XLOOKUP(Table6[[#This Row],[Numeric Month]],$N$5:$N$11,$O$5:$O$11)</f>
        <v>Oct</v>
      </c>
      <c r="K2797" t="str">
        <f>_xlfn.XLOOKUP(Table6[[#This Row],[Loan Date]],$Q$5:$Q$152,$R$5:$R$152)</f>
        <v>Thursday</v>
      </c>
      <c r="L2797" t="str">
        <f>_xlfn.XLOOKUP(Table6[[#This Row],[Loan Date]],$Q$5:$Q$152,$S$5:$S$152)</f>
        <v>Week 5</v>
      </c>
    </row>
    <row r="2798" spans="1:12" x14ac:dyDescent="0.2">
      <c r="A2798" s="1">
        <v>44861</v>
      </c>
      <c r="B2798" t="s">
        <v>7</v>
      </c>
      <c r="C2798" s="1">
        <v>44874</v>
      </c>
      <c r="D2798" t="s">
        <v>289</v>
      </c>
      <c r="E2798" t="s">
        <v>52</v>
      </c>
      <c r="F2798" t="s">
        <v>51</v>
      </c>
      <c r="G2798" t="s">
        <v>1</v>
      </c>
      <c r="H2798" t="s">
        <v>1282</v>
      </c>
      <c r="I2798">
        <f>MONTH(Table6[[#This Row],[Loan Date]])</f>
        <v>10</v>
      </c>
      <c r="J2798" t="str">
        <f>_xlfn.XLOOKUP(Table6[[#This Row],[Numeric Month]],$N$5:$N$11,$O$5:$O$11)</f>
        <v>Oct</v>
      </c>
      <c r="K2798" t="str">
        <f>_xlfn.XLOOKUP(Table6[[#This Row],[Loan Date]],$Q$5:$Q$152,$R$5:$R$152)</f>
        <v>Thursday</v>
      </c>
      <c r="L2798" t="str">
        <f>_xlfn.XLOOKUP(Table6[[#This Row],[Loan Date]],$Q$5:$Q$152,$S$5:$S$152)</f>
        <v>Week 5</v>
      </c>
    </row>
    <row r="2799" spans="1:12" x14ac:dyDescent="0.2">
      <c r="A2799" s="1">
        <v>44861</v>
      </c>
      <c r="B2799" t="s">
        <v>7</v>
      </c>
      <c r="C2799" s="1">
        <v>44861</v>
      </c>
      <c r="D2799" t="s">
        <v>580</v>
      </c>
      <c r="E2799" t="s">
        <v>579</v>
      </c>
      <c r="F2799" t="s">
        <v>578</v>
      </c>
      <c r="G2799" t="s">
        <v>39</v>
      </c>
      <c r="H2799" t="s">
        <v>1282</v>
      </c>
      <c r="I2799">
        <f>MONTH(Table6[[#This Row],[Loan Date]])</f>
        <v>10</v>
      </c>
      <c r="J2799" t="str">
        <f>_xlfn.XLOOKUP(Table6[[#This Row],[Numeric Month]],$N$5:$N$11,$O$5:$O$11)</f>
        <v>Oct</v>
      </c>
      <c r="K2799" t="str">
        <f>_xlfn.XLOOKUP(Table6[[#This Row],[Loan Date]],$Q$5:$Q$152,$R$5:$R$152)</f>
        <v>Thursday</v>
      </c>
      <c r="L2799" t="str">
        <f>_xlfn.XLOOKUP(Table6[[#This Row],[Loan Date]],$Q$5:$Q$152,$S$5:$S$152)</f>
        <v>Week 5</v>
      </c>
    </row>
    <row r="2800" spans="1:12" x14ac:dyDescent="0.2">
      <c r="A2800" s="1">
        <v>44861</v>
      </c>
      <c r="B2800" t="s">
        <v>7</v>
      </c>
      <c r="C2800" s="1">
        <v>44861</v>
      </c>
      <c r="D2800" t="s">
        <v>792</v>
      </c>
      <c r="E2800" t="s">
        <v>162</v>
      </c>
      <c r="F2800" t="s">
        <v>162</v>
      </c>
      <c r="G2800" t="s">
        <v>11</v>
      </c>
      <c r="H2800" t="s">
        <v>1282</v>
      </c>
      <c r="I2800">
        <f>MONTH(Table6[[#This Row],[Loan Date]])</f>
        <v>10</v>
      </c>
      <c r="J2800" t="str">
        <f>_xlfn.XLOOKUP(Table6[[#This Row],[Numeric Month]],$N$5:$N$11,$O$5:$O$11)</f>
        <v>Oct</v>
      </c>
      <c r="K2800" t="str">
        <f>_xlfn.XLOOKUP(Table6[[#This Row],[Loan Date]],$Q$5:$Q$152,$R$5:$R$152)</f>
        <v>Thursday</v>
      </c>
      <c r="L2800" t="str">
        <f>_xlfn.XLOOKUP(Table6[[#This Row],[Loan Date]],$Q$5:$Q$152,$S$5:$S$152)</f>
        <v>Week 5</v>
      </c>
    </row>
    <row r="2801" spans="1:12" x14ac:dyDescent="0.2">
      <c r="A2801" s="1">
        <v>44861</v>
      </c>
      <c r="B2801" t="s">
        <v>7</v>
      </c>
      <c r="C2801" s="1">
        <v>44861</v>
      </c>
      <c r="D2801" t="s">
        <v>916</v>
      </c>
      <c r="E2801" t="s">
        <v>37</v>
      </c>
      <c r="F2801" t="s">
        <v>37</v>
      </c>
      <c r="G2801" t="s">
        <v>20</v>
      </c>
      <c r="H2801" t="s">
        <v>1282</v>
      </c>
      <c r="I2801">
        <f>MONTH(Table6[[#This Row],[Loan Date]])</f>
        <v>10</v>
      </c>
      <c r="J2801" t="str">
        <f>_xlfn.XLOOKUP(Table6[[#This Row],[Numeric Month]],$N$5:$N$11,$O$5:$O$11)</f>
        <v>Oct</v>
      </c>
      <c r="K2801" t="str">
        <f>_xlfn.XLOOKUP(Table6[[#This Row],[Loan Date]],$Q$5:$Q$152,$R$5:$R$152)</f>
        <v>Thursday</v>
      </c>
      <c r="L2801" t="str">
        <f>_xlfn.XLOOKUP(Table6[[#This Row],[Loan Date]],$Q$5:$Q$152,$S$5:$S$152)</f>
        <v>Week 5</v>
      </c>
    </row>
    <row r="2802" spans="1:12" x14ac:dyDescent="0.2">
      <c r="A2802" s="1">
        <v>44861</v>
      </c>
      <c r="B2802" t="s">
        <v>5</v>
      </c>
      <c r="C2802" s="1">
        <v>44861</v>
      </c>
      <c r="D2802" t="s">
        <v>77</v>
      </c>
      <c r="E2802" t="s">
        <v>23</v>
      </c>
      <c r="F2802" t="s">
        <v>23</v>
      </c>
      <c r="G2802" t="s">
        <v>20</v>
      </c>
      <c r="H2802" t="s">
        <v>1282</v>
      </c>
      <c r="I2802">
        <f>MONTH(Table6[[#This Row],[Loan Date]])</f>
        <v>10</v>
      </c>
      <c r="J2802" t="str">
        <f>_xlfn.XLOOKUP(Table6[[#This Row],[Numeric Month]],$N$5:$N$11,$O$5:$O$11)</f>
        <v>Oct</v>
      </c>
      <c r="K2802" t="str">
        <f>_xlfn.XLOOKUP(Table6[[#This Row],[Loan Date]],$Q$5:$Q$152,$R$5:$R$152)</f>
        <v>Thursday</v>
      </c>
      <c r="L2802" t="str">
        <f>_xlfn.XLOOKUP(Table6[[#This Row],[Loan Date]],$Q$5:$Q$152,$S$5:$S$152)</f>
        <v>Week 5</v>
      </c>
    </row>
    <row r="2803" spans="1:12" x14ac:dyDescent="0.2">
      <c r="A2803" s="1">
        <v>44861</v>
      </c>
      <c r="B2803" t="s">
        <v>5</v>
      </c>
      <c r="C2803" s="1">
        <v>44861</v>
      </c>
      <c r="D2803" t="s">
        <v>130</v>
      </c>
      <c r="E2803" t="s">
        <v>21</v>
      </c>
      <c r="F2803" t="s">
        <v>21</v>
      </c>
      <c r="G2803" t="s">
        <v>20</v>
      </c>
      <c r="H2803" t="s">
        <v>1282</v>
      </c>
      <c r="I2803">
        <f>MONTH(Table6[[#This Row],[Loan Date]])</f>
        <v>10</v>
      </c>
      <c r="J2803" t="str">
        <f>_xlfn.XLOOKUP(Table6[[#This Row],[Numeric Month]],$N$5:$N$11,$O$5:$O$11)</f>
        <v>Oct</v>
      </c>
      <c r="K2803" t="str">
        <f>_xlfn.XLOOKUP(Table6[[#This Row],[Loan Date]],$Q$5:$Q$152,$R$5:$R$152)</f>
        <v>Thursday</v>
      </c>
      <c r="L2803" t="str">
        <f>_xlfn.XLOOKUP(Table6[[#This Row],[Loan Date]],$Q$5:$Q$152,$S$5:$S$152)</f>
        <v>Week 5</v>
      </c>
    </row>
    <row r="2804" spans="1:12" x14ac:dyDescent="0.2">
      <c r="A2804" s="1">
        <v>44861</v>
      </c>
      <c r="B2804" t="s">
        <v>5</v>
      </c>
      <c r="C2804" s="1">
        <v>44861</v>
      </c>
      <c r="D2804" t="s">
        <v>124</v>
      </c>
      <c r="E2804" t="s">
        <v>12</v>
      </c>
      <c r="F2804" t="s">
        <v>12</v>
      </c>
      <c r="G2804" t="s">
        <v>11</v>
      </c>
      <c r="H2804" t="s">
        <v>1282</v>
      </c>
      <c r="I2804">
        <f>MONTH(Table6[[#This Row],[Loan Date]])</f>
        <v>10</v>
      </c>
      <c r="J2804" t="str">
        <f>_xlfn.XLOOKUP(Table6[[#This Row],[Numeric Month]],$N$5:$N$11,$O$5:$O$11)</f>
        <v>Oct</v>
      </c>
      <c r="K2804" t="str">
        <f>_xlfn.XLOOKUP(Table6[[#This Row],[Loan Date]],$Q$5:$Q$152,$R$5:$R$152)</f>
        <v>Thursday</v>
      </c>
      <c r="L2804" t="str">
        <f>_xlfn.XLOOKUP(Table6[[#This Row],[Loan Date]],$Q$5:$Q$152,$S$5:$S$152)</f>
        <v>Week 5</v>
      </c>
    </row>
    <row r="2805" spans="1:12" x14ac:dyDescent="0.2">
      <c r="A2805" s="1">
        <v>44861</v>
      </c>
      <c r="B2805" t="s">
        <v>5</v>
      </c>
      <c r="C2805" s="1">
        <v>44861</v>
      </c>
      <c r="D2805" t="s">
        <v>171</v>
      </c>
      <c r="E2805" t="s">
        <v>23</v>
      </c>
      <c r="F2805" t="s">
        <v>23</v>
      </c>
      <c r="G2805" t="s">
        <v>20</v>
      </c>
      <c r="H2805" t="s">
        <v>1282</v>
      </c>
      <c r="I2805">
        <f>MONTH(Table6[[#This Row],[Loan Date]])</f>
        <v>10</v>
      </c>
      <c r="J2805" t="str">
        <f>_xlfn.XLOOKUP(Table6[[#This Row],[Numeric Month]],$N$5:$N$11,$O$5:$O$11)</f>
        <v>Oct</v>
      </c>
      <c r="K2805" t="str">
        <f>_xlfn.XLOOKUP(Table6[[#This Row],[Loan Date]],$Q$5:$Q$152,$R$5:$R$152)</f>
        <v>Thursday</v>
      </c>
      <c r="L2805" t="str">
        <f>_xlfn.XLOOKUP(Table6[[#This Row],[Loan Date]],$Q$5:$Q$152,$S$5:$S$152)</f>
        <v>Week 5</v>
      </c>
    </row>
    <row r="2806" spans="1:12" x14ac:dyDescent="0.2">
      <c r="A2806" s="1">
        <v>44861</v>
      </c>
      <c r="B2806" t="s">
        <v>5</v>
      </c>
      <c r="C2806" s="1">
        <v>44861</v>
      </c>
      <c r="D2806" t="s">
        <v>27</v>
      </c>
      <c r="E2806" t="s">
        <v>21</v>
      </c>
      <c r="F2806" t="s">
        <v>21</v>
      </c>
      <c r="G2806" t="s">
        <v>20</v>
      </c>
      <c r="H2806" t="s">
        <v>1282</v>
      </c>
      <c r="I2806">
        <f>MONTH(Table6[[#This Row],[Loan Date]])</f>
        <v>10</v>
      </c>
      <c r="J2806" t="str">
        <f>_xlfn.XLOOKUP(Table6[[#This Row],[Numeric Month]],$N$5:$N$11,$O$5:$O$11)</f>
        <v>Oct</v>
      </c>
      <c r="K2806" t="str">
        <f>_xlfn.XLOOKUP(Table6[[#This Row],[Loan Date]],$Q$5:$Q$152,$R$5:$R$152)</f>
        <v>Thursday</v>
      </c>
      <c r="L2806" t="str">
        <f>_xlfn.XLOOKUP(Table6[[#This Row],[Loan Date]],$Q$5:$Q$152,$S$5:$S$152)</f>
        <v>Week 5</v>
      </c>
    </row>
    <row r="2807" spans="1:12" x14ac:dyDescent="0.2">
      <c r="A2807" s="1">
        <v>44861</v>
      </c>
      <c r="B2807" t="s">
        <v>5</v>
      </c>
      <c r="C2807" s="1">
        <v>44875</v>
      </c>
      <c r="D2807" t="s">
        <v>326</v>
      </c>
      <c r="E2807" t="s">
        <v>3</v>
      </c>
      <c r="F2807" t="s">
        <v>2</v>
      </c>
      <c r="G2807" t="s">
        <v>1</v>
      </c>
      <c r="H2807" t="s">
        <v>1282</v>
      </c>
      <c r="I2807">
        <f>MONTH(Table6[[#This Row],[Loan Date]])</f>
        <v>10</v>
      </c>
      <c r="J2807" t="str">
        <f>_xlfn.XLOOKUP(Table6[[#This Row],[Numeric Month]],$N$5:$N$11,$O$5:$O$11)</f>
        <v>Oct</v>
      </c>
      <c r="K2807" t="str">
        <f>_xlfn.XLOOKUP(Table6[[#This Row],[Loan Date]],$Q$5:$Q$152,$R$5:$R$152)</f>
        <v>Thursday</v>
      </c>
      <c r="L2807" t="str">
        <f>_xlfn.XLOOKUP(Table6[[#This Row],[Loan Date]],$Q$5:$Q$152,$S$5:$S$152)</f>
        <v>Week 5</v>
      </c>
    </row>
    <row r="2808" spans="1:12" x14ac:dyDescent="0.2">
      <c r="A2808" s="1">
        <v>44861</v>
      </c>
      <c r="B2808" t="s">
        <v>5</v>
      </c>
      <c r="C2808" s="1">
        <v>44861</v>
      </c>
      <c r="D2808" t="s">
        <v>124</v>
      </c>
      <c r="E2808" t="s">
        <v>12</v>
      </c>
      <c r="F2808" t="s">
        <v>12</v>
      </c>
      <c r="G2808" t="s">
        <v>11</v>
      </c>
      <c r="H2808" t="s">
        <v>1282</v>
      </c>
      <c r="I2808">
        <f>MONTH(Table6[[#This Row],[Loan Date]])</f>
        <v>10</v>
      </c>
      <c r="J2808" t="str">
        <f>_xlfn.XLOOKUP(Table6[[#This Row],[Numeric Month]],$N$5:$N$11,$O$5:$O$11)</f>
        <v>Oct</v>
      </c>
      <c r="K2808" t="str">
        <f>_xlfn.XLOOKUP(Table6[[#This Row],[Loan Date]],$Q$5:$Q$152,$R$5:$R$152)</f>
        <v>Thursday</v>
      </c>
      <c r="L2808" t="str">
        <f>_xlfn.XLOOKUP(Table6[[#This Row],[Loan Date]],$Q$5:$Q$152,$S$5:$S$152)</f>
        <v>Week 5</v>
      </c>
    </row>
    <row r="2809" spans="1:12" x14ac:dyDescent="0.2">
      <c r="A2809" s="1">
        <v>44861</v>
      </c>
      <c r="B2809" t="s">
        <v>7</v>
      </c>
      <c r="C2809" s="1">
        <v>44861</v>
      </c>
      <c r="D2809" t="s">
        <v>618</v>
      </c>
      <c r="E2809" t="s">
        <v>168</v>
      </c>
      <c r="F2809" t="s">
        <v>168</v>
      </c>
      <c r="G2809" t="s">
        <v>20</v>
      </c>
      <c r="H2809" t="s">
        <v>1282</v>
      </c>
      <c r="I2809">
        <f>MONTH(Table6[[#This Row],[Loan Date]])</f>
        <v>10</v>
      </c>
      <c r="J2809" t="str">
        <f>_xlfn.XLOOKUP(Table6[[#This Row],[Numeric Month]],$N$5:$N$11,$O$5:$O$11)</f>
        <v>Oct</v>
      </c>
      <c r="K2809" t="str">
        <f>_xlfn.XLOOKUP(Table6[[#This Row],[Loan Date]],$Q$5:$Q$152,$R$5:$R$152)</f>
        <v>Thursday</v>
      </c>
      <c r="L2809" t="str">
        <f>_xlfn.XLOOKUP(Table6[[#This Row],[Loan Date]],$Q$5:$Q$152,$S$5:$S$152)</f>
        <v>Week 5</v>
      </c>
    </row>
    <row r="2810" spans="1:12" x14ac:dyDescent="0.2">
      <c r="A2810" s="1">
        <v>44861</v>
      </c>
      <c r="B2810" t="s">
        <v>7</v>
      </c>
      <c r="C2810" s="1">
        <v>44868</v>
      </c>
      <c r="D2810" t="s">
        <v>594</v>
      </c>
      <c r="E2810" t="s">
        <v>52</v>
      </c>
      <c r="F2810" t="s">
        <v>51</v>
      </c>
      <c r="G2810" t="s">
        <v>1</v>
      </c>
      <c r="H2810" t="s">
        <v>1282</v>
      </c>
      <c r="I2810">
        <f>MONTH(Table6[[#This Row],[Loan Date]])</f>
        <v>10</v>
      </c>
      <c r="J2810" t="str">
        <f>_xlfn.XLOOKUP(Table6[[#This Row],[Numeric Month]],$N$5:$N$11,$O$5:$O$11)</f>
        <v>Oct</v>
      </c>
      <c r="K2810" t="str">
        <f>_xlfn.XLOOKUP(Table6[[#This Row],[Loan Date]],$Q$5:$Q$152,$R$5:$R$152)</f>
        <v>Thursday</v>
      </c>
      <c r="L2810" t="str">
        <f>_xlfn.XLOOKUP(Table6[[#This Row],[Loan Date]],$Q$5:$Q$152,$S$5:$S$152)</f>
        <v>Week 5</v>
      </c>
    </row>
    <row r="2811" spans="1:12" x14ac:dyDescent="0.2">
      <c r="A2811" s="1">
        <v>44861</v>
      </c>
      <c r="B2811" t="s">
        <v>7</v>
      </c>
      <c r="C2811" s="1">
        <v>44868</v>
      </c>
      <c r="D2811" t="s">
        <v>802</v>
      </c>
      <c r="E2811" t="s">
        <v>52</v>
      </c>
      <c r="F2811" t="s">
        <v>51</v>
      </c>
      <c r="G2811" t="s">
        <v>1</v>
      </c>
      <c r="H2811" t="s">
        <v>1282</v>
      </c>
      <c r="I2811">
        <f>MONTH(Table6[[#This Row],[Loan Date]])</f>
        <v>10</v>
      </c>
      <c r="J2811" t="str">
        <f>_xlfn.XLOOKUP(Table6[[#This Row],[Numeric Month]],$N$5:$N$11,$O$5:$O$11)</f>
        <v>Oct</v>
      </c>
      <c r="K2811" t="str">
        <f>_xlfn.XLOOKUP(Table6[[#This Row],[Loan Date]],$Q$5:$Q$152,$R$5:$R$152)</f>
        <v>Thursday</v>
      </c>
      <c r="L2811" t="str">
        <f>_xlfn.XLOOKUP(Table6[[#This Row],[Loan Date]],$Q$5:$Q$152,$S$5:$S$152)</f>
        <v>Week 5</v>
      </c>
    </row>
    <row r="2812" spans="1:12" x14ac:dyDescent="0.2">
      <c r="A2812" s="1">
        <v>44861</v>
      </c>
      <c r="B2812" t="s">
        <v>7</v>
      </c>
      <c r="C2812" s="1">
        <v>44868</v>
      </c>
      <c r="D2812" t="s">
        <v>1430</v>
      </c>
      <c r="E2812" t="s">
        <v>15</v>
      </c>
      <c r="F2812" t="s">
        <v>14</v>
      </c>
      <c r="G2812" t="s">
        <v>1</v>
      </c>
      <c r="H2812" t="s">
        <v>1282</v>
      </c>
      <c r="I2812">
        <f>MONTH(Table6[[#This Row],[Loan Date]])</f>
        <v>10</v>
      </c>
      <c r="J2812" t="str">
        <f>_xlfn.XLOOKUP(Table6[[#This Row],[Numeric Month]],$N$5:$N$11,$O$5:$O$11)</f>
        <v>Oct</v>
      </c>
      <c r="K2812" t="str">
        <f>_xlfn.XLOOKUP(Table6[[#This Row],[Loan Date]],$Q$5:$Q$152,$R$5:$R$152)</f>
        <v>Thursday</v>
      </c>
      <c r="L2812" t="str">
        <f>_xlfn.XLOOKUP(Table6[[#This Row],[Loan Date]],$Q$5:$Q$152,$S$5:$S$152)</f>
        <v>Week 5</v>
      </c>
    </row>
    <row r="2813" spans="1:12" x14ac:dyDescent="0.2">
      <c r="A2813" s="1">
        <v>44861</v>
      </c>
      <c r="B2813" t="s">
        <v>7</v>
      </c>
      <c r="C2813" s="1">
        <v>44875</v>
      </c>
      <c r="D2813" t="s">
        <v>841</v>
      </c>
      <c r="E2813" t="s">
        <v>15</v>
      </c>
      <c r="F2813" t="s">
        <v>14</v>
      </c>
      <c r="G2813" t="s">
        <v>1</v>
      </c>
      <c r="H2813" t="s">
        <v>1282</v>
      </c>
      <c r="I2813">
        <f>MONTH(Table6[[#This Row],[Loan Date]])</f>
        <v>10</v>
      </c>
      <c r="J2813" t="str">
        <f>_xlfn.XLOOKUP(Table6[[#This Row],[Numeric Month]],$N$5:$N$11,$O$5:$O$11)</f>
        <v>Oct</v>
      </c>
      <c r="K2813" t="str">
        <f>_xlfn.XLOOKUP(Table6[[#This Row],[Loan Date]],$Q$5:$Q$152,$R$5:$R$152)</f>
        <v>Thursday</v>
      </c>
      <c r="L2813" t="str">
        <f>_xlfn.XLOOKUP(Table6[[#This Row],[Loan Date]],$Q$5:$Q$152,$S$5:$S$152)</f>
        <v>Week 5</v>
      </c>
    </row>
    <row r="2814" spans="1:12" x14ac:dyDescent="0.2">
      <c r="A2814" s="1">
        <v>44861</v>
      </c>
      <c r="B2814" t="s">
        <v>7</v>
      </c>
      <c r="C2814" s="1">
        <v>44868</v>
      </c>
      <c r="D2814" t="s">
        <v>140</v>
      </c>
      <c r="E2814" t="s">
        <v>9</v>
      </c>
      <c r="F2814" t="s">
        <v>8</v>
      </c>
      <c r="G2814" t="s">
        <v>1</v>
      </c>
      <c r="H2814" t="s">
        <v>1282</v>
      </c>
      <c r="I2814">
        <f>MONTH(Table6[[#This Row],[Loan Date]])</f>
        <v>10</v>
      </c>
      <c r="J2814" t="str">
        <f>_xlfn.XLOOKUP(Table6[[#This Row],[Numeric Month]],$N$5:$N$11,$O$5:$O$11)</f>
        <v>Oct</v>
      </c>
      <c r="K2814" t="str">
        <f>_xlfn.XLOOKUP(Table6[[#This Row],[Loan Date]],$Q$5:$Q$152,$R$5:$R$152)</f>
        <v>Thursday</v>
      </c>
      <c r="L2814" t="str">
        <f>_xlfn.XLOOKUP(Table6[[#This Row],[Loan Date]],$Q$5:$Q$152,$S$5:$S$152)</f>
        <v>Week 5</v>
      </c>
    </row>
    <row r="2815" spans="1:12" x14ac:dyDescent="0.2">
      <c r="A2815" s="1">
        <v>44861</v>
      </c>
      <c r="B2815" t="s">
        <v>7</v>
      </c>
      <c r="C2815" s="1">
        <v>44861</v>
      </c>
      <c r="D2815" t="s">
        <v>307</v>
      </c>
      <c r="E2815" t="s">
        <v>122</v>
      </c>
      <c r="F2815" t="s">
        <v>122</v>
      </c>
      <c r="G2815" t="s">
        <v>11</v>
      </c>
      <c r="H2815" t="s">
        <v>1282</v>
      </c>
      <c r="I2815">
        <f>MONTH(Table6[[#This Row],[Loan Date]])</f>
        <v>10</v>
      </c>
      <c r="J2815" t="str">
        <f>_xlfn.XLOOKUP(Table6[[#This Row],[Numeric Month]],$N$5:$N$11,$O$5:$O$11)</f>
        <v>Oct</v>
      </c>
      <c r="K2815" t="str">
        <f>_xlfn.XLOOKUP(Table6[[#This Row],[Loan Date]],$Q$5:$Q$152,$R$5:$R$152)</f>
        <v>Thursday</v>
      </c>
      <c r="L2815" t="str">
        <f>_xlfn.XLOOKUP(Table6[[#This Row],[Loan Date]],$Q$5:$Q$152,$S$5:$S$152)</f>
        <v>Week 5</v>
      </c>
    </row>
    <row r="2816" spans="1:12" x14ac:dyDescent="0.2">
      <c r="A2816" s="1">
        <v>44861</v>
      </c>
      <c r="B2816" t="s">
        <v>7</v>
      </c>
      <c r="C2816" s="1">
        <v>44861</v>
      </c>
      <c r="D2816" t="s">
        <v>384</v>
      </c>
      <c r="E2816" t="s">
        <v>23</v>
      </c>
      <c r="F2816" t="s">
        <v>23</v>
      </c>
      <c r="G2816" t="s">
        <v>20</v>
      </c>
      <c r="H2816" t="s">
        <v>1282</v>
      </c>
      <c r="I2816">
        <f>MONTH(Table6[[#This Row],[Loan Date]])</f>
        <v>10</v>
      </c>
      <c r="J2816" t="str">
        <f>_xlfn.XLOOKUP(Table6[[#This Row],[Numeric Month]],$N$5:$N$11,$O$5:$O$11)</f>
        <v>Oct</v>
      </c>
      <c r="K2816" t="str">
        <f>_xlfn.XLOOKUP(Table6[[#This Row],[Loan Date]],$Q$5:$Q$152,$R$5:$R$152)</f>
        <v>Thursday</v>
      </c>
      <c r="L2816" t="str">
        <f>_xlfn.XLOOKUP(Table6[[#This Row],[Loan Date]],$Q$5:$Q$152,$S$5:$S$152)</f>
        <v>Week 5</v>
      </c>
    </row>
    <row r="2817" spans="1:12" x14ac:dyDescent="0.2">
      <c r="A2817" s="1">
        <v>44861</v>
      </c>
      <c r="B2817" t="s">
        <v>7</v>
      </c>
      <c r="C2817" s="1">
        <v>44861</v>
      </c>
      <c r="D2817" t="s">
        <v>66</v>
      </c>
      <c r="E2817" t="s">
        <v>65</v>
      </c>
      <c r="F2817" t="s">
        <v>65</v>
      </c>
      <c r="G2817" t="s">
        <v>20</v>
      </c>
      <c r="H2817" t="s">
        <v>1282</v>
      </c>
      <c r="I2817">
        <f>MONTH(Table6[[#This Row],[Loan Date]])</f>
        <v>10</v>
      </c>
      <c r="J2817" t="str">
        <f>_xlfn.XLOOKUP(Table6[[#This Row],[Numeric Month]],$N$5:$N$11,$O$5:$O$11)</f>
        <v>Oct</v>
      </c>
      <c r="K2817" t="str">
        <f>_xlfn.XLOOKUP(Table6[[#This Row],[Loan Date]],$Q$5:$Q$152,$R$5:$R$152)</f>
        <v>Thursday</v>
      </c>
      <c r="L2817" t="str">
        <f>_xlfn.XLOOKUP(Table6[[#This Row],[Loan Date]],$Q$5:$Q$152,$S$5:$S$152)</f>
        <v>Week 5</v>
      </c>
    </row>
    <row r="2818" spans="1:12" x14ac:dyDescent="0.2">
      <c r="A2818" s="1">
        <v>44861</v>
      </c>
      <c r="B2818" t="s">
        <v>7</v>
      </c>
      <c r="C2818" s="1">
        <v>44861</v>
      </c>
      <c r="D2818" t="s">
        <v>384</v>
      </c>
      <c r="E2818" t="s">
        <v>23</v>
      </c>
      <c r="F2818" t="s">
        <v>23</v>
      </c>
      <c r="G2818" t="s">
        <v>20</v>
      </c>
      <c r="H2818" t="s">
        <v>1282</v>
      </c>
      <c r="I2818">
        <f>MONTH(Table6[[#This Row],[Loan Date]])</f>
        <v>10</v>
      </c>
      <c r="J2818" t="str">
        <f>_xlfn.XLOOKUP(Table6[[#This Row],[Numeric Month]],$N$5:$N$11,$O$5:$O$11)</f>
        <v>Oct</v>
      </c>
      <c r="K2818" t="str">
        <f>_xlfn.XLOOKUP(Table6[[#This Row],[Loan Date]],$Q$5:$Q$152,$R$5:$R$152)</f>
        <v>Thursday</v>
      </c>
      <c r="L2818" t="str">
        <f>_xlfn.XLOOKUP(Table6[[#This Row],[Loan Date]],$Q$5:$Q$152,$S$5:$S$152)</f>
        <v>Week 5</v>
      </c>
    </row>
    <row r="2819" spans="1:12" x14ac:dyDescent="0.2">
      <c r="A2819" s="1">
        <v>44861</v>
      </c>
      <c r="B2819" t="s">
        <v>7</v>
      </c>
      <c r="C2819" s="1">
        <v>44861</v>
      </c>
      <c r="D2819" t="s">
        <v>1314</v>
      </c>
      <c r="E2819" t="s">
        <v>65</v>
      </c>
      <c r="F2819" t="s">
        <v>65</v>
      </c>
      <c r="G2819" t="s">
        <v>20</v>
      </c>
      <c r="H2819" t="s">
        <v>1282</v>
      </c>
      <c r="I2819">
        <f>MONTH(Table6[[#This Row],[Loan Date]])</f>
        <v>10</v>
      </c>
      <c r="J2819" t="str">
        <f>_xlfn.XLOOKUP(Table6[[#This Row],[Numeric Month]],$N$5:$N$11,$O$5:$O$11)</f>
        <v>Oct</v>
      </c>
      <c r="K2819" t="str">
        <f>_xlfn.XLOOKUP(Table6[[#This Row],[Loan Date]],$Q$5:$Q$152,$R$5:$R$152)</f>
        <v>Thursday</v>
      </c>
      <c r="L2819" t="str">
        <f>_xlfn.XLOOKUP(Table6[[#This Row],[Loan Date]],$Q$5:$Q$152,$S$5:$S$152)</f>
        <v>Week 5</v>
      </c>
    </row>
    <row r="2820" spans="1:12" x14ac:dyDescent="0.2">
      <c r="A2820" s="1">
        <v>44861</v>
      </c>
      <c r="B2820" t="s">
        <v>7</v>
      </c>
      <c r="C2820" s="1">
        <v>44861</v>
      </c>
      <c r="D2820" t="s">
        <v>910</v>
      </c>
      <c r="E2820" t="s">
        <v>37</v>
      </c>
      <c r="F2820" t="s">
        <v>37</v>
      </c>
      <c r="G2820" t="s">
        <v>20</v>
      </c>
      <c r="H2820" t="s">
        <v>1282</v>
      </c>
      <c r="I2820">
        <f>MONTH(Table6[[#This Row],[Loan Date]])</f>
        <v>10</v>
      </c>
      <c r="J2820" t="str">
        <f>_xlfn.XLOOKUP(Table6[[#This Row],[Numeric Month]],$N$5:$N$11,$O$5:$O$11)</f>
        <v>Oct</v>
      </c>
      <c r="K2820" t="str">
        <f>_xlfn.XLOOKUP(Table6[[#This Row],[Loan Date]],$Q$5:$Q$152,$R$5:$R$152)</f>
        <v>Thursday</v>
      </c>
      <c r="L2820" t="str">
        <f>_xlfn.XLOOKUP(Table6[[#This Row],[Loan Date]],$Q$5:$Q$152,$S$5:$S$152)</f>
        <v>Week 5</v>
      </c>
    </row>
    <row r="2821" spans="1:12" x14ac:dyDescent="0.2">
      <c r="A2821" s="1">
        <v>44861</v>
      </c>
      <c r="B2821" t="s">
        <v>7</v>
      </c>
      <c r="C2821" s="1">
        <v>44861</v>
      </c>
      <c r="D2821" t="s">
        <v>926</v>
      </c>
      <c r="E2821" t="s">
        <v>37</v>
      </c>
      <c r="F2821" t="s">
        <v>37</v>
      </c>
      <c r="G2821" t="s">
        <v>20</v>
      </c>
      <c r="H2821" t="s">
        <v>1282</v>
      </c>
      <c r="I2821">
        <f>MONTH(Table6[[#This Row],[Loan Date]])</f>
        <v>10</v>
      </c>
      <c r="J2821" t="str">
        <f>_xlfn.XLOOKUP(Table6[[#This Row],[Numeric Month]],$N$5:$N$11,$O$5:$O$11)</f>
        <v>Oct</v>
      </c>
      <c r="K2821" t="str">
        <f>_xlfn.XLOOKUP(Table6[[#This Row],[Loan Date]],$Q$5:$Q$152,$R$5:$R$152)</f>
        <v>Thursday</v>
      </c>
      <c r="L2821" t="str">
        <f>_xlfn.XLOOKUP(Table6[[#This Row],[Loan Date]],$Q$5:$Q$152,$S$5:$S$152)</f>
        <v>Week 5</v>
      </c>
    </row>
    <row r="2822" spans="1:12" x14ac:dyDescent="0.2">
      <c r="A2822" s="1">
        <v>44861</v>
      </c>
      <c r="B2822" t="s">
        <v>7</v>
      </c>
      <c r="C2822" s="1">
        <v>44861</v>
      </c>
      <c r="D2822" t="s">
        <v>299</v>
      </c>
      <c r="E2822" t="s">
        <v>23</v>
      </c>
      <c r="F2822" t="s">
        <v>23</v>
      </c>
      <c r="G2822" t="s">
        <v>20</v>
      </c>
      <c r="H2822" t="s">
        <v>1282</v>
      </c>
      <c r="I2822">
        <f>MONTH(Table6[[#This Row],[Loan Date]])</f>
        <v>10</v>
      </c>
      <c r="J2822" t="str">
        <f>_xlfn.XLOOKUP(Table6[[#This Row],[Numeric Month]],$N$5:$N$11,$O$5:$O$11)</f>
        <v>Oct</v>
      </c>
      <c r="K2822" t="str">
        <f>_xlfn.XLOOKUP(Table6[[#This Row],[Loan Date]],$Q$5:$Q$152,$R$5:$R$152)</f>
        <v>Thursday</v>
      </c>
      <c r="L2822" t="str">
        <f>_xlfn.XLOOKUP(Table6[[#This Row],[Loan Date]],$Q$5:$Q$152,$S$5:$S$152)</f>
        <v>Week 5</v>
      </c>
    </row>
    <row r="2823" spans="1:12" x14ac:dyDescent="0.2">
      <c r="A2823" s="1">
        <v>44861</v>
      </c>
      <c r="B2823" t="s">
        <v>7</v>
      </c>
      <c r="C2823" s="1">
        <v>44861</v>
      </c>
      <c r="D2823" t="s">
        <v>179</v>
      </c>
      <c r="E2823" t="s">
        <v>23</v>
      </c>
      <c r="F2823" t="s">
        <v>23</v>
      </c>
      <c r="G2823" t="s">
        <v>20</v>
      </c>
      <c r="H2823" t="s">
        <v>1282</v>
      </c>
      <c r="I2823">
        <f>MONTH(Table6[[#This Row],[Loan Date]])</f>
        <v>10</v>
      </c>
      <c r="J2823" t="str">
        <f>_xlfn.XLOOKUP(Table6[[#This Row],[Numeric Month]],$N$5:$N$11,$O$5:$O$11)</f>
        <v>Oct</v>
      </c>
      <c r="K2823" t="str">
        <f>_xlfn.XLOOKUP(Table6[[#This Row],[Loan Date]],$Q$5:$Q$152,$R$5:$R$152)</f>
        <v>Thursday</v>
      </c>
      <c r="L2823" t="str">
        <f>_xlfn.XLOOKUP(Table6[[#This Row],[Loan Date]],$Q$5:$Q$152,$S$5:$S$152)</f>
        <v>Week 5</v>
      </c>
    </row>
    <row r="2824" spans="1:12" x14ac:dyDescent="0.2">
      <c r="A2824" s="1">
        <v>44861</v>
      </c>
      <c r="B2824" t="s">
        <v>7</v>
      </c>
      <c r="C2824" s="1">
        <v>44874</v>
      </c>
      <c r="D2824" t="s">
        <v>1320</v>
      </c>
      <c r="E2824" t="s">
        <v>52</v>
      </c>
      <c r="F2824" t="s">
        <v>51</v>
      </c>
      <c r="G2824" t="s">
        <v>1</v>
      </c>
      <c r="H2824" t="s">
        <v>1282</v>
      </c>
      <c r="I2824">
        <f>MONTH(Table6[[#This Row],[Loan Date]])</f>
        <v>10</v>
      </c>
      <c r="J2824" t="str">
        <f>_xlfn.XLOOKUP(Table6[[#This Row],[Numeric Month]],$N$5:$N$11,$O$5:$O$11)</f>
        <v>Oct</v>
      </c>
      <c r="K2824" t="str">
        <f>_xlfn.XLOOKUP(Table6[[#This Row],[Loan Date]],$Q$5:$Q$152,$R$5:$R$152)</f>
        <v>Thursday</v>
      </c>
      <c r="L2824" t="str">
        <f>_xlfn.XLOOKUP(Table6[[#This Row],[Loan Date]],$Q$5:$Q$152,$S$5:$S$152)</f>
        <v>Week 5</v>
      </c>
    </row>
    <row r="2825" spans="1:12" x14ac:dyDescent="0.2">
      <c r="A2825" s="1">
        <v>44861</v>
      </c>
      <c r="B2825" t="s">
        <v>7</v>
      </c>
      <c r="C2825" s="1">
        <v>44862</v>
      </c>
      <c r="D2825" t="s">
        <v>1441</v>
      </c>
      <c r="E2825" t="s">
        <v>37</v>
      </c>
      <c r="F2825" t="s">
        <v>37</v>
      </c>
      <c r="G2825" t="s">
        <v>20</v>
      </c>
      <c r="H2825" t="s">
        <v>1282</v>
      </c>
      <c r="I2825">
        <f>MONTH(Table6[[#This Row],[Loan Date]])</f>
        <v>10</v>
      </c>
      <c r="J2825" t="str">
        <f>_xlfn.XLOOKUP(Table6[[#This Row],[Numeric Month]],$N$5:$N$11,$O$5:$O$11)</f>
        <v>Oct</v>
      </c>
      <c r="K2825" t="str">
        <f>_xlfn.XLOOKUP(Table6[[#This Row],[Loan Date]],$Q$5:$Q$152,$R$5:$R$152)</f>
        <v>Thursday</v>
      </c>
      <c r="L2825" t="str">
        <f>_xlfn.XLOOKUP(Table6[[#This Row],[Loan Date]],$Q$5:$Q$152,$S$5:$S$152)</f>
        <v>Week 5</v>
      </c>
    </row>
    <row r="2826" spans="1:12" x14ac:dyDescent="0.2">
      <c r="A2826" s="1">
        <v>44861</v>
      </c>
      <c r="B2826" t="s">
        <v>7</v>
      </c>
      <c r="C2826" s="1">
        <v>44861</v>
      </c>
      <c r="D2826" t="s">
        <v>103</v>
      </c>
      <c r="E2826" t="s">
        <v>23</v>
      </c>
      <c r="F2826" t="s">
        <v>23</v>
      </c>
      <c r="G2826" t="s">
        <v>20</v>
      </c>
      <c r="H2826" t="s">
        <v>1282</v>
      </c>
      <c r="I2826">
        <f>MONTH(Table6[[#This Row],[Loan Date]])</f>
        <v>10</v>
      </c>
      <c r="J2826" t="str">
        <f>_xlfn.XLOOKUP(Table6[[#This Row],[Numeric Month]],$N$5:$N$11,$O$5:$O$11)</f>
        <v>Oct</v>
      </c>
      <c r="K2826" t="str">
        <f>_xlfn.XLOOKUP(Table6[[#This Row],[Loan Date]],$Q$5:$Q$152,$R$5:$R$152)</f>
        <v>Thursday</v>
      </c>
      <c r="L2826" t="str">
        <f>_xlfn.XLOOKUP(Table6[[#This Row],[Loan Date]],$Q$5:$Q$152,$S$5:$S$152)</f>
        <v>Week 5</v>
      </c>
    </row>
    <row r="2827" spans="1:12" x14ac:dyDescent="0.2">
      <c r="A2827" s="1">
        <v>44861</v>
      </c>
      <c r="B2827" t="s">
        <v>7</v>
      </c>
      <c r="C2827" s="1">
        <v>44862</v>
      </c>
      <c r="D2827" t="s">
        <v>580</v>
      </c>
      <c r="E2827" t="s">
        <v>579</v>
      </c>
      <c r="F2827" t="s">
        <v>578</v>
      </c>
      <c r="G2827" t="s">
        <v>39</v>
      </c>
      <c r="H2827" t="s">
        <v>1282</v>
      </c>
      <c r="I2827">
        <f>MONTH(Table6[[#This Row],[Loan Date]])</f>
        <v>10</v>
      </c>
      <c r="J2827" t="str">
        <f>_xlfn.XLOOKUP(Table6[[#This Row],[Numeric Month]],$N$5:$N$11,$O$5:$O$11)</f>
        <v>Oct</v>
      </c>
      <c r="K2827" t="str">
        <f>_xlfn.XLOOKUP(Table6[[#This Row],[Loan Date]],$Q$5:$Q$152,$R$5:$R$152)</f>
        <v>Thursday</v>
      </c>
      <c r="L2827" t="str">
        <f>_xlfn.XLOOKUP(Table6[[#This Row],[Loan Date]],$Q$5:$Q$152,$S$5:$S$152)</f>
        <v>Week 5</v>
      </c>
    </row>
    <row r="2828" spans="1:12" x14ac:dyDescent="0.2">
      <c r="A2828" s="1">
        <v>44861</v>
      </c>
      <c r="B2828" t="s">
        <v>5</v>
      </c>
      <c r="C2828" s="1">
        <v>44861</v>
      </c>
      <c r="D2828" t="s">
        <v>969</v>
      </c>
      <c r="E2828" t="s">
        <v>37</v>
      </c>
      <c r="F2828" t="s">
        <v>37</v>
      </c>
      <c r="G2828" t="s">
        <v>20</v>
      </c>
      <c r="H2828" t="s">
        <v>1282</v>
      </c>
      <c r="I2828">
        <f>MONTH(Table6[[#This Row],[Loan Date]])</f>
        <v>10</v>
      </c>
      <c r="J2828" t="str">
        <f>_xlfn.XLOOKUP(Table6[[#This Row],[Numeric Month]],$N$5:$N$11,$O$5:$O$11)</f>
        <v>Oct</v>
      </c>
      <c r="K2828" t="str">
        <f>_xlfn.XLOOKUP(Table6[[#This Row],[Loan Date]],$Q$5:$Q$152,$R$5:$R$152)</f>
        <v>Thursday</v>
      </c>
      <c r="L2828" t="str">
        <f>_xlfn.XLOOKUP(Table6[[#This Row],[Loan Date]],$Q$5:$Q$152,$S$5:$S$152)</f>
        <v>Week 5</v>
      </c>
    </row>
    <row r="2829" spans="1:12" x14ac:dyDescent="0.2">
      <c r="A2829" s="1">
        <v>44861</v>
      </c>
      <c r="B2829" t="s">
        <v>5</v>
      </c>
      <c r="C2829" s="1">
        <v>44861</v>
      </c>
      <c r="D2829" t="s">
        <v>915</v>
      </c>
      <c r="E2829" t="s">
        <v>37</v>
      </c>
      <c r="F2829" t="s">
        <v>37</v>
      </c>
      <c r="G2829" t="s">
        <v>20</v>
      </c>
      <c r="H2829" t="s">
        <v>1282</v>
      </c>
      <c r="I2829">
        <f>MONTH(Table6[[#This Row],[Loan Date]])</f>
        <v>10</v>
      </c>
      <c r="J2829" t="str">
        <f>_xlfn.XLOOKUP(Table6[[#This Row],[Numeric Month]],$N$5:$N$11,$O$5:$O$11)</f>
        <v>Oct</v>
      </c>
      <c r="K2829" t="str">
        <f>_xlfn.XLOOKUP(Table6[[#This Row],[Loan Date]],$Q$5:$Q$152,$R$5:$R$152)</f>
        <v>Thursday</v>
      </c>
      <c r="L2829" t="str">
        <f>_xlfn.XLOOKUP(Table6[[#This Row],[Loan Date]],$Q$5:$Q$152,$S$5:$S$152)</f>
        <v>Week 5</v>
      </c>
    </row>
    <row r="2830" spans="1:12" x14ac:dyDescent="0.2">
      <c r="A2830" s="1">
        <v>44861</v>
      </c>
      <c r="B2830" t="s">
        <v>7</v>
      </c>
      <c r="C2830" s="1">
        <v>44861</v>
      </c>
      <c r="D2830" t="s">
        <v>911</v>
      </c>
      <c r="E2830" t="s">
        <v>37</v>
      </c>
      <c r="F2830" t="s">
        <v>37</v>
      </c>
      <c r="G2830" t="s">
        <v>20</v>
      </c>
      <c r="H2830" t="s">
        <v>1282</v>
      </c>
      <c r="I2830">
        <f>MONTH(Table6[[#This Row],[Loan Date]])</f>
        <v>10</v>
      </c>
      <c r="J2830" t="str">
        <f>_xlfn.XLOOKUP(Table6[[#This Row],[Numeric Month]],$N$5:$N$11,$O$5:$O$11)</f>
        <v>Oct</v>
      </c>
      <c r="K2830" t="str">
        <f>_xlfn.XLOOKUP(Table6[[#This Row],[Loan Date]],$Q$5:$Q$152,$R$5:$R$152)</f>
        <v>Thursday</v>
      </c>
      <c r="L2830" t="str">
        <f>_xlfn.XLOOKUP(Table6[[#This Row],[Loan Date]],$Q$5:$Q$152,$S$5:$S$152)</f>
        <v>Week 5</v>
      </c>
    </row>
    <row r="2831" spans="1:12" x14ac:dyDescent="0.2">
      <c r="A2831" s="1">
        <v>44861</v>
      </c>
      <c r="B2831" t="s">
        <v>7</v>
      </c>
      <c r="C2831" s="1">
        <v>44951</v>
      </c>
      <c r="D2831" t="s">
        <v>1447</v>
      </c>
      <c r="E2831" t="s">
        <v>1371</v>
      </c>
      <c r="F2831" t="s">
        <v>79</v>
      </c>
      <c r="G2831" t="s">
        <v>79</v>
      </c>
      <c r="H2831" t="s">
        <v>1282</v>
      </c>
      <c r="I2831">
        <f>MONTH(Table6[[#This Row],[Loan Date]])</f>
        <v>10</v>
      </c>
      <c r="J2831" t="str">
        <f>_xlfn.XLOOKUP(Table6[[#This Row],[Numeric Month]],$N$5:$N$11,$O$5:$O$11)</f>
        <v>Oct</v>
      </c>
      <c r="K2831" t="str">
        <f>_xlfn.XLOOKUP(Table6[[#This Row],[Loan Date]],$Q$5:$Q$152,$R$5:$R$152)</f>
        <v>Thursday</v>
      </c>
      <c r="L2831" t="str">
        <f>_xlfn.XLOOKUP(Table6[[#This Row],[Loan Date]],$Q$5:$Q$152,$S$5:$S$152)</f>
        <v>Week 5</v>
      </c>
    </row>
    <row r="2832" spans="1:12" x14ac:dyDescent="0.2">
      <c r="A2832" s="1">
        <v>44861</v>
      </c>
      <c r="B2832" t="s">
        <v>7</v>
      </c>
      <c r="C2832" s="1">
        <v>44868</v>
      </c>
      <c r="D2832" t="s">
        <v>1173</v>
      </c>
      <c r="E2832" t="s">
        <v>15</v>
      </c>
      <c r="F2832" t="s">
        <v>14</v>
      </c>
      <c r="G2832" t="s">
        <v>1</v>
      </c>
      <c r="H2832" t="s">
        <v>1282</v>
      </c>
      <c r="I2832">
        <f>MONTH(Table6[[#This Row],[Loan Date]])</f>
        <v>10</v>
      </c>
      <c r="J2832" t="str">
        <f>_xlfn.XLOOKUP(Table6[[#This Row],[Numeric Month]],$N$5:$N$11,$O$5:$O$11)</f>
        <v>Oct</v>
      </c>
      <c r="K2832" t="str">
        <f>_xlfn.XLOOKUP(Table6[[#This Row],[Loan Date]],$Q$5:$Q$152,$R$5:$R$152)</f>
        <v>Thursday</v>
      </c>
      <c r="L2832" t="str">
        <f>_xlfn.XLOOKUP(Table6[[#This Row],[Loan Date]],$Q$5:$Q$152,$S$5:$S$152)</f>
        <v>Week 5</v>
      </c>
    </row>
    <row r="2833" spans="1:12" x14ac:dyDescent="0.2">
      <c r="A2833" s="1">
        <v>44861</v>
      </c>
      <c r="B2833" t="s">
        <v>5</v>
      </c>
      <c r="C2833" s="1">
        <v>44861</v>
      </c>
      <c r="D2833" t="s">
        <v>302</v>
      </c>
      <c r="E2833" t="s">
        <v>23</v>
      </c>
      <c r="F2833" t="s">
        <v>23</v>
      </c>
      <c r="G2833" t="s">
        <v>20</v>
      </c>
      <c r="H2833" t="s">
        <v>1282</v>
      </c>
      <c r="I2833">
        <f>MONTH(Table6[[#This Row],[Loan Date]])</f>
        <v>10</v>
      </c>
      <c r="J2833" t="str">
        <f>_xlfn.XLOOKUP(Table6[[#This Row],[Numeric Month]],$N$5:$N$11,$O$5:$O$11)</f>
        <v>Oct</v>
      </c>
      <c r="K2833" t="str">
        <f>_xlfn.XLOOKUP(Table6[[#This Row],[Loan Date]],$Q$5:$Q$152,$R$5:$R$152)</f>
        <v>Thursday</v>
      </c>
      <c r="L2833" t="str">
        <f>_xlfn.XLOOKUP(Table6[[#This Row],[Loan Date]],$Q$5:$Q$152,$S$5:$S$152)</f>
        <v>Week 5</v>
      </c>
    </row>
    <row r="2834" spans="1:12" x14ac:dyDescent="0.2">
      <c r="A2834" s="1">
        <v>44861</v>
      </c>
      <c r="B2834" t="s">
        <v>5</v>
      </c>
      <c r="C2834" s="1">
        <v>44861</v>
      </c>
      <c r="D2834" t="s">
        <v>910</v>
      </c>
      <c r="E2834" t="s">
        <v>37</v>
      </c>
      <c r="F2834" t="s">
        <v>37</v>
      </c>
      <c r="G2834" t="s">
        <v>20</v>
      </c>
      <c r="H2834" t="s">
        <v>1282</v>
      </c>
      <c r="I2834">
        <f>MONTH(Table6[[#This Row],[Loan Date]])</f>
        <v>10</v>
      </c>
      <c r="J2834" t="str">
        <f>_xlfn.XLOOKUP(Table6[[#This Row],[Numeric Month]],$N$5:$N$11,$O$5:$O$11)</f>
        <v>Oct</v>
      </c>
      <c r="K2834" t="str">
        <f>_xlfn.XLOOKUP(Table6[[#This Row],[Loan Date]],$Q$5:$Q$152,$R$5:$R$152)</f>
        <v>Thursday</v>
      </c>
      <c r="L2834" t="str">
        <f>_xlfn.XLOOKUP(Table6[[#This Row],[Loan Date]],$Q$5:$Q$152,$S$5:$S$152)</f>
        <v>Week 5</v>
      </c>
    </row>
    <row r="2835" spans="1:12" x14ac:dyDescent="0.2">
      <c r="A2835" s="1">
        <v>44861</v>
      </c>
      <c r="B2835" t="s">
        <v>5</v>
      </c>
      <c r="C2835" s="1">
        <v>44861</v>
      </c>
      <c r="D2835" t="s">
        <v>383</v>
      </c>
      <c r="E2835" t="s">
        <v>21</v>
      </c>
      <c r="F2835" t="s">
        <v>21</v>
      </c>
      <c r="G2835" t="s">
        <v>20</v>
      </c>
      <c r="H2835" t="s">
        <v>1282</v>
      </c>
      <c r="I2835">
        <f>MONTH(Table6[[#This Row],[Loan Date]])</f>
        <v>10</v>
      </c>
      <c r="J2835" t="str">
        <f>_xlfn.XLOOKUP(Table6[[#This Row],[Numeric Month]],$N$5:$N$11,$O$5:$O$11)</f>
        <v>Oct</v>
      </c>
      <c r="K2835" t="str">
        <f>_xlfn.XLOOKUP(Table6[[#This Row],[Loan Date]],$Q$5:$Q$152,$R$5:$R$152)</f>
        <v>Thursday</v>
      </c>
      <c r="L2835" t="str">
        <f>_xlfn.XLOOKUP(Table6[[#This Row],[Loan Date]],$Q$5:$Q$152,$S$5:$S$152)</f>
        <v>Week 5</v>
      </c>
    </row>
    <row r="2836" spans="1:12" x14ac:dyDescent="0.2">
      <c r="A2836" s="1">
        <v>44861</v>
      </c>
      <c r="B2836" t="s">
        <v>7</v>
      </c>
      <c r="C2836" s="1">
        <v>44862</v>
      </c>
      <c r="D2836" t="s">
        <v>149</v>
      </c>
      <c r="E2836" t="s">
        <v>148</v>
      </c>
      <c r="F2836" t="s">
        <v>147</v>
      </c>
      <c r="G2836" t="s">
        <v>20</v>
      </c>
      <c r="H2836" t="s">
        <v>1282</v>
      </c>
      <c r="I2836">
        <f>MONTH(Table6[[#This Row],[Loan Date]])</f>
        <v>10</v>
      </c>
      <c r="J2836" t="str">
        <f>_xlfn.XLOOKUP(Table6[[#This Row],[Numeric Month]],$N$5:$N$11,$O$5:$O$11)</f>
        <v>Oct</v>
      </c>
      <c r="K2836" t="str">
        <f>_xlfn.XLOOKUP(Table6[[#This Row],[Loan Date]],$Q$5:$Q$152,$R$5:$R$152)</f>
        <v>Thursday</v>
      </c>
      <c r="L2836" t="str">
        <f>_xlfn.XLOOKUP(Table6[[#This Row],[Loan Date]],$Q$5:$Q$152,$S$5:$S$152)</f>
        <v>Week 5</v>
      </c>
    </row>
    <row r="2837" spans="1:12" x14ac:dyDescent="0.2">
      <c r="A2837" s="1">
        <v>44861</v>
      </c>
      <c r="B2837" t="s">
        <v>7</v>
      </c>
      <c r="C2837" s="1">
        <v>44862</v>
      </c>
      <c r="D2837" t="s">
        <v>1441</v>
      </c>
      <c r="E2837" t="s">
        <v>37</v>
      </c>
      <c r="F2837" t="s">
        <v>37</v>
      </c>
      <c r="G2837" t="s">
        <v>20</v>
      </c>
      <c r="H2837" t="s">
        <v>1282</v>
      </c>
      <c r="I2837">
        <f>MONTH(Table6[[#This Row],[Loan Date]])</f>
        <v>10</v>
      </c>
      <c r="J2837" t="str">
        <f>_xlfn.XLOOKUP(Table6[[#This Row],[Numeric Month]],$N$5:$N$11,$O$5:$O$11)</f>
        <v>Oct</v>
      </c>
      <c r="K2837" t="str">
        <f>_xlfn.XLOOKUP(Table6[[#This Row],[Loan Date]],$Q$5:$Q$152,$R$5:$R$152)</f>
        <v>Thursday</v>
      </c>
      <c r="L2837" t="str">
        <f>_xlfn.XLOOKUP(Table6[[#This Row],[Loan Date]],$Q$5:$Q$152,$S$5:$S$152)</f>
        <v>Week 5</v>
      </c>
    </row>
    <row r="2838" spans="1:12" x14ac:dyDescent="0.2">
      <c r="A2838" s="1">
        <v>44861</v>
      </c>
      <c r="B2838" t="s">
        <v>5</v>
      </c>
      <c r="C2838" s="1">
        <v>44875</v>
      </c>
      <c r="D2838" t="s">
        <v>652</v>
      </c>
      <c r="E2838" t="s">
        <v>15</v>
      </c>
      <c r="F2838" t="s">
        <v>14</v>
      </c>
      <c r="G2838" t="s">
        <v>1</v>
      </c>
      <c r="H2838" t="s">
        <v>1282</v>
      </c>
      <c r="I2838">
        <f>MONTH(Table6[[#This Row],[Loan Date]])</f>
        <v>10</v>
      </c>
      <c r="J2838" t="str">
        <f>_xlfn.XLOOKUP(Table6[[#This Row],[Numeric Month]],$N$5:$N$11,$O$5:$O$11)</f>
        <v>Oct</v>
      </c>
      <c r="K2838" t="str">
        <f>_xlfn.XLOOKUP(Table6[[#This Row],[Loan Date]],$Q$5:$Q$152,$R$5:$R$152)</f>
        <v>Thursday</v>
      </c>
      <c r="L2838" t="str">
        <f>_xlfn.XLOOKUP(Table6[[#This Row],[Loan Date]],$Q$5:$Q$152,$S$5:$S$152)</f>
        <v>Week 5</v>
      </c>
    </row>
    <row r="2839" spans="1:12" x14ac:dyDescent="0.2">
      <c r="A2839" s="1">
        <v>44861</v>
      </c>
      <c r="B2839" t="s">
        <v>7</v>
      </c>
      <c r="C2839" s="1">
        <v>44875</v>
      </c>
      <c r="D2839" t="s">
        <v>949</v>
      </c>
      <c r="E2839" t="s">
        <v>3</v>
      </c>
      <c r="F2839" t="s">
        <v>2</v>
      </c>
      <c r="G2839" t="s">
        <v>1</v>
      </c>
      <c r="H2839" t="s">
        <v>1282</v>
      </c>
      <c r="I2839">
        <f>MONTH(Table6[[#This Row],[Loan Date]])</f>
        <v>10</v>
      </c>
      <c r="J2839" t="str">
        <f>_xlfn.XLOOKUP(Table6[[#This Row],[Numeric Month]],$N$5:$N$11,$O$5:$O$11)</f>
        <v>Oct</v>
      </c>
      <c r="K2839" t="str">
        <f>_xlfn.XLOOKUP(Table6[[#This Row],[Loan Date]],$Q$5:$Q$152,$R$5:$R$152)</f>
        <v>Thursday</v>
      </c>
      <c r="L2839" t="str">
        <f>_xlfn.XLOOKUP(Table6[[#This Row],[Loan Date]],$Q$5:$Q$152,$S$5:$S$152)</f>
        <v>Week 5</v>
      </c>
    </row>
    <row r="2840" spans="1:12" x14ac:dyDescent="0.2">
      <c r="A2840" s="1">
        <v>44861</v>
      </c>
      <c r="B2840" t="s">
        <v>7</v>
      </c>
      <c r="C2840" s="1">
        <v>44951</v>
      </c>
      <c r="D2840" t="s">
        <v>1446</v>
      </c>
      <c r="E2840" t="s">
        <v>1371</v>
      </c>
      <c r="F2840" t="s">
        <v>79</v>
      </c>
      <c r="G2840" t="s">
        <v>79</v>
      </c>
      <c r="H2840" t="s">
        <v>1282</v>
      </c>
      <c r="I2840">
        <f>MONTH(Table6[[#This Row],[Loan Date]])</f>
        <v>10</v>
      </c>
      <c r="J2840" t="str">
        <f>_xlfn.XLOOKUP(Table6[[#This Row],[Numeric Month]],$N$5:$N$11,$O$5:$O$11)</f>
        <v>Oct</v>
      </c>
      <c r="K2840" t="str">
        <f>_xlfn.XLOOKUP(Table6[[#This Row],[Loan Date]],$Q$5:$Q$152,$R$5:$R$152)</f>
        <v>Thursday</v>
      </c>
      <c r="L2840" t="str">
        <f>_xlfn.XLOOKUP(Table6[[#This Row],[Loan Date]],$Q$5:$Q$152,$S$5:$S$152)</f>
        <v>Week 5</v>
      </c>
    </row>
    <row r="2841" spans="1:12" x14ac:dyDescent="0.2">
      <c r="A2841" s="1">
        <v>44861</v>
      </c>
      <c r="B2841" t="s">
        <v>7</v>
      </c>
      <c r="C2841" s="1">
        <v>44861</v>
      </c>
      <c r="D2841" t="s">
        <v>116</v>
      </c>
      <c r="E2841" t="s">
        <v>23</v>
      </c>
      <c r="F2841" t="s">
        <v>23</v>
      </c>
      <c r="G2841" t="s">
        <v>20</v>
      </c>
      <c r="H2841" t="s">
        <v>1282</v>
      </c>
      <c r="I2841">
        <f>MONTH(Table6[[#This Row],[Loan Date]])</f>
        <v>10</v>
      </c>
      <c r="J2841" t="str">
        <f>_xlfn.XLOOKUP(Table6[[#This Row],[Numeric Month]],$N$5:$N$11,$O$5:$O$11)</f>
        <v>Oct</v>
      </c>
      <c r="K2841" t="str">
        <f>_xlfn.XLOOKUP(Table6[[#This Row],[Loan Date]],$Q$5:$Q$152,$R$5:$R$152)</f>
        <v>Thursday</v>
      </c>
      <c r="L2841" t="str">
        <f>_xlfn.XLOOKUP(Table6[[#This Row],[Loan Date]],$Q$5:$Q$152,$S$5:$S$152)</f>
        <v>Week 5</v>
      </c>
    </row>
    <row r="2842" spans="1:12" x14ac:dyDescent="0.2">
      <c r="A2842" s="1">
        <v>44861</v>
      </c>
      <c r="B2842" t="s">
        <v>7</v>
      </c>
      <c r="C2842" s="1">
        <v>44861</v>
      </c>
      <c r="D2842" t="s">
        <v>251</v>
      </c>
      <c r="E2842" t="s">
        <v>21</v>
      </c>
      <c r="F2842" t="s">
        <v>21</v>
      </c>
      <c r="G2842" t="s">
        <v>20</v>
      </c>
      <c r="H2842" t="s">
        <v>1282</v>
      </c>
      <c r="I2842">
        <f>MONTH(Table6[[#This Row],[Loan Date]])</f>
        <v>10</v>
      </c>
      <c r="J2842" t="str">
        <f>_xlfn.XLOOKUP(Table6[[#This Row],[Numeric Month]],$N$5:$N$11,$O$5:$O$11)</f>
        <v>Oct</v>
      </c>
      <c r="K2842" t="str">
        <f>_xlfn.XLOOKUP(Table6[[#This Row],[Loan Date]],$Q$5:$Q$152,$R$5:$R$152)</f>
        <v>Thursday</v>
      </c>
      <c r="L2842" t="str">
        <f>_xlfn.XLOOKUP(Table6[[#This Row],[Loan Date]],$Q$5:$Q$152,$S$5:$S$152)</f>
        <v>Week 5</v>
      </c>
    </row>
    <row r="2843" spans="1:12" x14ac:dyDescent="0.2">
      <c r="A2843" s="1">
        <v>44861</v>
      </c>
      <c r="B2843" t="s">
        <v>7</v>
      </c>
      <c r="C2843" s="1">
        <v>44875</v>
      </c>
      <c r="D2843" t="s">
        <v>1358</v>
      </c>
      <c r="E2843" t="s">
        <v>9</v>
      </c>
      <c r="F2843" t="s">
        <v>8</v>
      </c>
      <c r="G2843" t="s">
        <v>1</v>
      </c>
      <c r="H2843" t="s">
        <v>1282</v>
      </c>
      <c r="I2843">
        <f>MONTH(Table6[[#This Row],[Loan Date]])</f>
        <v>10</v>
      </c>
      <c r="J2843" t="str">
        <f>_xlfn.XLOOKUP(Table6[[#This Row],[Numeric Month]],$N$5:$N$11,$O$5:$O$11)</f>
        <v>Oct</v>
      </c>
      <c r="K2843" t="str">
        <f>_xlfn.XLOOKUP(Table6[[#This Row],[Loan Date]],$Q$5:$Q$152,$R$5:$R$152)</f>
        <v>Thursday</v>
      </c>
      <c r="L2843" t="str">
        <f>_xlfn.XLOOKUP(Table6[[#This Row],[Loan Date]],$Q$5:$Q$152,$S$5:$S$152)</f>
        <v>Week 5</v>
      </c>
    </row>
    <row r="2844" spans="1:12" x14ac:dyDescent="0.2">
      <c r="A2844" s="1">
        <v>44861</v>
      </c>
      <c r="B2844" t="s">
        <v>7</v>
      </c>
      <c r="C2844" s="1">
        <v>44951</v>
      </c>
      <c r="D2844" t="s">
        <v>1445</v>
      </c>
      <c r="E2844" t="s">
        <v>1371</v>
      </c>
      <c r="F2844" t="s">
        <v>79</v>
      </c>
      <c r="G2844" t="s">
        <v>79</v>
      </c>
      <c r="H2844" t="s">
        <v>1282</v>
      </c>
      <c r="I2844">
        <f>MONTH(Table6[[#This Row],[Loan Date]])</f>
        <v>10</v>
      </c>
      <c r="J2844" t="str">
        <f>_xlfn.XLOOKUP(Table6[[#This Row],[Numeric Month]],$N$5:$N$11,$O$5:$O$11)</f>
        <v>Oct</v>
      </c>
      <c r="K2844" t="str">
        <f>_xlfn.XLOOKUP(Table6[[#This Row],[Loan Date]],$Q$5:$Q$152,$R$5:$R$152)</f>
        <v>Thursday</v>
      </c>
      <c r="L2844" t="str">
        <f>_xlfn.XLOOKUP(Table6[[#This Row],[Loan Date]],$Q$5:$Q$152,$S$5:$S$152)</f>
        <v>Week 5</v>
      </c>
    </row>
    <row r="2845" spans="1:12" x14ac:dyDescent="0.2">
      <c r="A2845" s="1">
        <v>44861</v>
      </c>
      <c r="B2845" t="s">
        <v>7</v>
      </c>
      <c r="C2845" s="1">
        <v>44868</v>
      </c>
      <c r="D2845" t="s">
        <v>800</v>
      </c>
      <c r="E2845" t="s">
        <v>52</v>
      </c>
      <c r="F2845" t="s">
        <v>51</v>
      </c>
      <c r="G2845" t="s">
        <v>1</v>
      </c>
      <c r="H2845" t="s">
        <v>1282</v>
      </c>
      <c r="I2845">
        <f>MONTH(Table6[[#This Row],[Loan Date]])</f>
        <v>10</v>
      </c>
      <c r="J2845" t="str">
        <f>_xlfn.XLOOKUP(Table6[[#This Row],[Numeric Month]],$N$5:$N$11,$O$5:$O$11)</f>
        <v>Oct</v>
      </c>
      <c r="K2845" t="str">
        <f>_xlfn.XLOOKUP(Table6[[#This Row],[Loan Date]],$Q$5:$Q$152,$R$5:$R$152)</f>
        <v>Thursday</v>
      </c>
      <c r="L2845" t="str">
        <f>_xlfn.XLOOKUP(Table6[[#This Row],[Loan Date]],$Q$5:$Q$152,$S$5:$S$152)</f>
        <v>Week 5</v>
      </c>
    </row>
    <row r="2846" spans="1:12" x14ac:dyDescent="0.2">
      <c r="A2846" s="1">
        <v>44861</v>
      </c>
      <c r="B2846" t="s">
        <v>5</v>
      </c>
      <c r="C2846" s="1">
        <v>44861</v>
      </c>
      <c r="D2846" t="s">
        <v>636</v>
      </c>
      <c r="E2846" t="s">
        <v>12</v>
      </c>
      <c r="F2846" t="s">
        <v>12</v>
      </c>
      <c r="G2846" t="s">
        <v>11</v>
      </c>
      <c r="H2846" t="s">
        <v>1282</v>
      </c>
      <c r="I2846">
        <f>MONTH(Table6[[#This Row],[Loan Date]])</f>
        <v>10</v>
      </c>
      <c r="J2846" t="str">
        <f>_xlfn.XLOOKUP(Table6[[#This Row],[Numeric Month]],$N$5:$N$11,$O$5:$O$11)</f>
        <v>Oct</v>
      </c>
      <c r="K2846" t="str">
        <f>_xlfn.XLOOKUP(Table6[[#This Row],[Loan Date]],$Q$5:$Q$152,$R$5:$R$152)</f>
        <v>Thursday</v>
      </c>
      <c r="L2846" t="str">
        <f>_xlfn.XLOOKUP(Table6[[#This Row],[Loan Date]],$Q$5:$Q$152,$S$5:$S$152)</f>
        <v>Week 5</v>
      </c>
    </row>
    <row r="2847" spans="1:12" x14ac:dyDescent="0.2">
      <c r="A2847" s="1">
        <v>44861</v>
      </c>
      <c r="B2847" t="s">
        <v>5</v>
      </c>
      <c r="C2847" s="1">
        <v>44861</v>
      </c>
      <c r="D2847" t="s">
        <v>1027</v>
      </c>
      <c r="E2847" t="s">
        <v>122</v>
      </c>
      <c r="F2847" t="s">
        <v>122</v>
      </c>
      <c r="G2847" t="s">
        <v>11</v>
      </c>
      <c r="H2847" t="s">
        <v>1282</v>
      </c>
      <c r="I2847">
        <f>MONTH(Table6[[#This Row],[Loan Date]])</f>
        <v>10</v>
      </c>
      <c r="J2847" t="str">
        <f>_xlfn.XLOOKUP(Table6[[#This Row],[Numeric Month]],$N$5:$N$11,$O$5:$O$11)</f>
        <v>Oct</v>
      </c>
      <c r="K2847" t="str">
        <f>_xlfn.XLOOKUP(Table6[[#This Row],[Loan Date]],$Q$5:$Q$152,$R$5:$R$152)</f>
        <v>Thursday</v>
      </c>
      <c r="L2847" t="str">
        <f>_xlfn.XLOOKUP(Table6[[#This Row],[Loan Date]],$Q$5:$Q$152,$S$5:$S$152)</f>
        <v>Week 5</v>
      </c>
    </row>
    <row r="2848" spans="1:12" x14ac:dyDescent="0.2">
      <c r="A2848" s="1">
        <v>44861</v>
      </c>
      <c r="B2848" t="s">
        <v>5</v>
      </c>
      <c r="C2848" s="1">
        <v>44861</v>
      </c>
      <c r="D2848" t="s">
        <v>63</v>
      </c>
      <c r="E2848" t="s">
        <v>44</v>
      </c>
      <c r="F2848" t="s">
        <v>44</v>
      </c>
      <c r="G2848" t="s">
        <v>39</v>
      </c>
      <c r="H2848" t="s">
        <v>1282</v>
      </c>
      <c r="I2848">
        <f>MONTH(Table6[[#This Row],[Loan Date]])</f>
        <v>10</v>
      </c>
      <c r="J2848" t="str">
        <f>_xlfn.XLOOKUP(Table6[[#This Row],[Numeric Month]],$N$5:$N$11,$O$5:$O$11)</f>
        <v>Oct</v>
      </c>
      <c r="K2848" t="str">
        <f>_xlfn.XLOOKUP(Table6[[#This Row],[Loan Date]],$Q$5:$Q$152,$R$5:$R$152)</f>
        <v>Thursday</v>
      </c>
      <c r="L2848" t="str">
        <f>_xlfn.XLOOKUP(Table6[[#This Row],[Loan Date]],$Q$5:$Q$152,$S$5:$S$152)</f>
        <v>Week 5</v>
      </c>
    </row>
    <row r="2849" spans="1:12" x14ac:dyDescent="0.2">
      <c r="A2849" s="1">
        <v>44861</v>
      </c>
      <c r="B2849" t="s">
        <v>7</v>
      </c>
      <c r="C2849" s="1">
        <v>44875</v>
      </c>
      <c r="D2849" t="s">
        <v>1444</v>
      </c>
      <c r="E2849" t="s">
        <v>52</v>
      </c>
      <c r="F2849" t="s">
        <v>51</v>
      </c>
      <c r="G2849" t="s">
        <v>1</v>
      </c>
      <c r="H2849" t="s">
        <v>1282</v>
      </c>
      <c r="I2849">
        <f>MONTH(Table6[[#This Row],[Loan Date]])</f>
        <v>10</v>
      </c>
      <c r="J2849" t="str">
        <f>_xlfn.XLOOKUP(Table6[[#This Row],[Numeric Month]],$N$5:$N$11,$O$5:$O$11)</f>
        <v>Oct</v>
      </c>
      <c r="K2849" t="str">
        <f>_xlfn.XLOOKUP(Table6[[#This Row],[Loan Date]],$Q$5:$Q$152,$R$5:$R$152)</f>
        <v>Thursday</v>
      </c>
      <c r="L2849" t="str">
        <f>_xlfn.XLOOKUP(Table6[[#This Row],[Loan Date]],$Q$5:$Q$152,$S$5:$S$152)</f>
        <v>Week 5</v>
      </c>
    </row>
    <row r="2850" spans="1:12" x14ac:dyDescent="0.2">
      <c r="A2850" s="1">
        <v>44861</v>
      </c>
      <c r="B2850" t="s">
        <v>5</v>
      </c>
      <c r="C2850" s="1">
        <v>44861</v>
      </c>
      <c r="D2850" t="s">
        <v>636</v>
      </c>
      <c r="E2850" t="s">
        <v>12</v>
      </c>
      <c r="F2850" t="s">
        <v>12</v>
      </c>
      <c r="G2850" t="s">
        <v>11</v>
      </c>
      <c r="H2850" t="s">
        <v>1282</v>
      </c>
      <c r="I2850">
        <f>MONTH(Table6[[#This Row],[Loan Date]])</f>
        <v>10</v>
      </c>
      <c r="J2850" t="str">
        <f>_xlfn.XLOOKUP(Table6[[#This Row],[Numeric Month]],$N$5:$N$11,$O$5:$O$11)</f>
        <v>Oct</v>
      </c>
      <c r="K2850" t="str">
        <f>_xlfn.XLOOKUP(Table6[[#This Row],[Loan Date]],$Q$5:$Q$152,$R$5:$R$152)</f>
        <v>Thursday</v>
      </c>
      <c r="L2850" t="str">
        <f>_xlfn.XLOOKUP(Table6[[#This Row],[Loan Date]],$Q$5:$Q$152,$S$5:$S$152)</f>
        <v>Week 5</v>
      </c>
    </row>
    <row r="2851" spans="1:12" x14ac:dyDescent="0.2">
      <c r="A2851" s="1">
        <v>44861</v>
      </c>
      <c r="B2851" t="s">
        <v>5</v>
      </c>
      <c r="C2851" s="1">
        <v>44861</v>
      </c>
      <c r="D2851" t="s">
        <v>558</v>
      </c>
      <c r="E2851" t="s">
        <v>122</v>
      </c>
      <c r="F2851" t="s">
        <v>122</v>
      </c>
      <c r="G2851" t="s">
        <v>11</v>
      </c>
      <c r="H2851" t="s">
        <v>1282</v>
      </c>
      <c r="I2851">
        <f>MONTH(Table6[[#This Row],[Loan Date]])</f>
        <v>10</v>
      </c>
      <c r="J2851" t="str">
        <f>_xlfn.XLOOKUP(Table6[[#This Row],[Numeric Month]],$N$5:$N$11,$O$5:$O$11)</f>
        <v>Oct</v>
      </c>
      <c r="K2851" t="str">
        <f>_xlfn.XLOOKUP(Table6[[#This Row],[Loan Date]],$Q$5:$Q$152,$R$5:$R$152)</f>
        <v>Thursday</v>
      </c>
      <c r="L2851" t="str">
        <f>_xlfn.XLOOKUP(Table6[[#This Row],[Loan Date]],$Q$5:$Q$152,$S$5:$S$152)</f>
        <v>Week 5</v>
      </c>
    </row>
    <row r="2852" spans="1:12" x14ac:dyDescent="0.2">
      <c r="A2852" s="1">
        <v>44861</v>
      </c>
      <c r="B2852" t="s">
        <v>7</v>
      </c>
      <c r="C2852" s="1">
        <v>44874</v>
      </c>
      <c r="D2852" t="s">
        <v>294</v>
      </c>
      <c r="E2852" t="s">
        <v>52</v>
      </c>
      <c r="F2852" t="s">
        <v>51</v>
      </c>
      <c r="G2852" t="s">
        <v>1</v>
      </c>
      <c r="H2852" t="s">
        <v>1282</v>
      </c>
      <c r="I2852">
        <f>MONTH(Table6[[#This Row],[Loan Date]])</f>
        <v>10</v>
      </c>
      <c r="J2852" t="str">
        <f>_xlfn.XLOOKUP(Table6[[#This Row],[Numeric Month]],$N$5:$N$11,$O$5:$O$11)</f>
        <v>Oct</v>
      </c>
      <c r="K2852" t="str">
        <f>_xlfn.XLOOKUP(Table6[[#This Row],[Loan Date]],$Q$5:$Q$152,$R$5:$R$152)</f>
        <v>Thursday</v>
      </c>
      <c r="L2852" t="str">
        <f>_xlfn.XLOOKUP(Table6[[#This Row],[Loan Date]],$Q$5:$Q$152,$S$5:$S$152)</f>
        <v>Week 5</v>
      </c>
    </row>
    <row r="2853" spans="1:12" x14ac:dyDescent="0.2">
      <c r="A2853" s="1">
        <v>44861</v>
      </c>
      <c r="B2853" t="s">
        <v>5</v>
      </c>
      <c r="C2853" s="1">
        <v>44868</v>
      </c>
      <c r="D2853" t="s">
        <v>1140</v>
      </c>
      <c r="E2853" t="s">
        <v>15</v>
      </c>
      <c r="F2853" t="s">
        <v>14</v>
      </c>
      <c r="G2853" t="s">
        <v>1</v>
      </c>
      <c r="H2853" t="s">
        <v>1282</v>
      </c>
      <c r="I2853">
        <f>MONTH(Table6[[#This Row],[Loan Date]])</f>
        <v>10</v>
      </c>
      <c r="J2853" t="str">
        <f>_xlfn.XLOOKUP(Table6[[#This Row],[Numeric Month]],$N$5:$N$11,$O$5:$O$11)</f>
        <v>Oct</v>
      </c>
      <c r="K2853" t="str">
        <f>_xlfn.XLOOKUP(Table6[[#This Row],[Loan Date]],$Q$5:$Q$152,$R$5:$R$152)</f>
        <v>Thursday</v>
      </c>
      <c r="L2853" t="str">
        <f>_xlfn.XLOOKUP(Table6[[#This Row],[Loan Date]],$Q$5:$Q$152,$S$5:$S$152)</f>
        <v>Week 5</v>
      </c>
    </row>
    <row r="2854" spans="1:12" x14ac:dyDescent="0.2">
      <c r="A2854" s="1">
        <v>44861</v>
      </c>
      <c r="B2854" t="s">
        <v>7</v>
      </c>
      <c r="C2854" s="1">
        <v>44861</v>
      </c>
      <c r="D2854" t="s">
        <v>1429</v>
      </c>
      <c r="E2854" t="s">
        <v>41</v>
      </c>
      <c r="F2854" t="s">
        <v>40</v>
      </c>
      <c r="G2854" t="s">
        <v>39</v>
      </c>
      <c r="H2854" t="s">
        <v>1282</v>
      </c>
      <c r="I2854">
        <f>MONTH(Table6[[#This Row],[Loan Date]])</f>
        <v>10</v>
      </c>
      <c r="J2854" t="str">
        <f>_xlfn.XLOOKUP(Table6[[#This Row],[Numeric Month]],$N$5:$N$11,$O$5:$O$11)</f>
        <v>Oct</v>
      </c>
      <c r="K2854" t="str">
        <f>_xlfn.XLOOKUP(Table6[[#This Row],[Loan Date]],$Q$5:$Q$152,$R$5:$R$152)</f>
        <v>Thursday</v>
      </c>
      <c r="L2854" t="str">
        <f>_xlfn.XLOOKUP(Table6[[#This Row],[Loan Date]],$Q$5:$Q$152,$S$5:$S$152)</f>
        <v>Week 5</v>
      </c>
    </row>
    <row r="2855" spans="1:12" x14ac:dyDescent="0.2">
      <c r="A2855" s="1">
        <v>44861</v>
      </c>
      <c r="B2855" t="s">
        <v>7</v>
      </c>
      <c r="C2855" s="1">
        <v>44881</v>
      </c>
      <c r="D2855" t="s">
        <v>824</v>
      </c>
      <c r="E2855" t="s">
        <v>3</v>
      </c>
      <c r="F2855" t="s">
        <v>2</v>
      </c>
      <c r="G2855" t="s">
        <v>1</v>
      </c>
      <c r="H2855" t="s">
        <v>1282</v>
      </c>
      <c r="I2855">
        <f>MONTH(Table6[[#This Row],[Loan Date]])</f>
        <v>10</v>
      </c>
      <c r="J2855" t="str">
        <f>_xlfn.XLOOKUP(Table6[[#This Row],[Numeric Month]],$N$5:$N$11,$O$5:$O$11)</f>
        <v>Oct</v>
      </c>
      <c r="K2855" t="str">
        <f>_xlfn.XLOOKUP(Table6[[#This Row],[Loan Date]],$Q$5:$Q$152,$R$5:$R$152)</f>
        <v>Thursday</v>
      </c>
      <c r="L2855" t="str">
        <f>_xlfn.XLOOKUP(Table6[[#This Row],[Loan Date]],$Q$5:$Q$152,$S$5:$S$152)</f>
        <v>Week 5</v>
      </c>
    </row>
    <row r="2856" spans="1:12" x14ac:dyDescent="0.2">
      <c r="A2856" s="1">
        <v>44861</v>
      </c>
      <c r="B2856" t="s">
        <v>7</v>
      </c>
      <c r="C2856" s="1">
        <v>44868</v>
      </c>
      <c r="D2856" t="s">
        <v>1402</v>
      </c>
      <c r="E2856" t="s">
        <v>52</v>
      </c>
      <c r="F2856" t="s">
        <v>51</v>
      </c>
      <c r="G2856" t="s">
        <v>1</v>
      </c>
      <c r="H2856" t="s">
        <v>1282</v>
      </c>
      <c r="I2856">
        <f>MONTH(Table6[[#This Row],[Loan Date]])</f>
        <v>10</v>
      </c>
      <c r="J2856" t="str">
        <f>_xlfn.XLOOKUP(Table6[[#This Row],[Numeric Month]],$N$5:$N$11,$O$5:$O$11)</f>
        <v>Oct</v>
      </c>
      <c r="K2856" t="str">
        <f>_xlfn.XLOOKUP(Table6[[#This Row],[Loan Date]],$Q$5:$Q$152,$R$5:$R$152)</f>
        <v>Thursday</v>
      </c>
      <c r="L2856" t="str">
        <f>_xlfn.XLOOKUP(Table6[[#This Row],[Loan Date]],$Q$5:$Q$152,$S$5:$S$152)</f>
        <v>Week 5</v>
      </c>
    </row>
    <row r="2857" spans="1:12" x14ac:dyDescent="0.2">
      <c r="A2857" s="1">
        <v>44861</v>
      </c>
      <c r="B2857" t="s">
        <v>5</v>
      </c>
      <c r="C2857" s="1">
        <v>44862</v>
      </c>
      <c r="D2857" t="s">
        <v>779</v>
      </c>
      <c r="E2857" t="s">
        <v>3</v>
      </c>
      <c r="F2857" t="s">
        <v>2</v>
      </c>
      <c r="G2857" t="s">
        <v>1</v>
      </c>
      <c r="H2857" t="s">
        <v>1282</v>
      </c>
      <c r="I2857">
        <f>MONTH(Table6[[#This Row],[Loan Date]])</f>
        <v>10</v>
      </c>
      <c r="J2857" t="str">
        <f>_xlfn.XLOOKUP(Table6[[#This Row],[Numeric Month]],$N$5:$N$11,$O$5:$O$11)</f>
        <v>Oct</v>
      </c>
      <c r="K2857" t="str">
        <f>_xlfn.XLOOKUP(Table6[[#This Row],[Loan Date]],$Q$5:$Q$152,$R$5:$R$152)</f>
        <v>Thursday</v>
      </c>
      <c r="L2857" t="str">
        <f>_xlfn.XLOOKUP(Table6[[#This Row],[Loan Date]],$Q$5:$Q$152,$S$5:$S$152)</f>
        <v>Week 5</v>
      </c>
    </row>
    <row r="2858" spans="1:12" x14ac:dyDescent="0.2">
      <c r="A2858" s="1">
        <v>44861</v>
      </c>
      <c r="B2858" t="s">
        <v>7</v>
      </c>
      <c r="C2858" s="1">
        <v>44861</v>
      </c>
      <c r="D2858" t="s">
        <v>947</v>
      </c>
      <c r="E2858" t="s">
        <v>37</v>
      </c>
      <c r="F2858" t="s">
        <v>37</v>
      </c>
      <c r="G2858" t="s">
        <v>20</v>
      </c>
      <c r="H2858" t="s">
        <v>1282</v>
      </c>
      <c r="I2858">
        <f>MONTH(Table6[[#This Row],[Loan Date]])</f>
        <v>10</v>
      </c>
      <c r="J2858" t="str">
        <f>_xlfn.XLOOKUP(Table6[[#This Row],[Numeric Month]],$N$5:$N$11,$O$5:$O$11)</f>
        <v>Oct</v>
      </c>
      <c r="K2858" t="str">
        <f>_xlfn.XLOOKUP(Table6[[#This Row],[Loan Date]],$Q$5:$Q$152,$R$5:$R$152)</f>
        <v>Thursday</v>
      </c>
      <c r="L2858" t="str">
        <f>_xlfn.XLOOKUP(Table6[[#This Row],[Loan Date]],$Q$5:$Q$152,$S$5:$S$152)</f>
        <v>Week 5</v>
      </c>
    </row>
    <row r="2859" spans="1:12" x14ac:dyDescent="0.2">
      <c r="A2859" s="1">
        <v>44861</v>
      </c>
      <c r="B2859" t="s">
        <v>7</v>
      </c>
      <c r="C2859" s="1">
        <v>44868</v>
      </c>
      <c r="D2859" t="s">
        <v>602</v>
      </c>
      <c r="E2859" t="s">
        <v>52</v>
      </c>
      <c r="F2859" t="s">
        <v>51</v>
      </c>
      <c r="G2859" t="s">
        <v>1</v>
      </c>
      <c r="H2859" t="s">
        <v>1282</v>
      </c>
      <c r="I2859">
        <f>MONTH(Table6[[#This Row],[Loan Date]])</f>
        <v>10</v>
      </c>
      <c r="J2859" t="str">
        <f>_xlfn.XLOOKUP(Table6[[#This Row],[Numeric Month]],$N$5:$N$11,$O$5:$O$11)</f>
        <v>Oct</v>
      </c>
      <c r="K2859" t="str">
        <f>_xlfn.XLOOKUP(Table6[[#This Row],[Loan Date]],$Q$5:$Q$152,$R$5:$R$152)</f>
        <v>Thursday</v>
      </c>
      <c r="L2859" t="str">
        <f>_xlfn.XLOOKUP(Table6[[#This Row],[Loan Date]],$Q$5:$Q$152,$S$5:$S$152)</f>
        <v>Week 5</v>
      </c>
    </row>
    <row r="2860" spans="1:12" x14ac:dyDescent="0.2">
      <c r="A2860" s="1">
        <v>44861</v>
      </c>
      <c r="B2860" t="s">
        <v>7</v>
      </c>
      <c r="C2860" s="1">
        <v>44868</v>
      </c>
      <c r="D2860" t="s">
        <v>1051</v>
      </c>
      <c r="E2860" t="s">
        <v>52</v>
      </c>
      <c r="F2860" t="s">
        <v>51</v>
      </c>
      <c r="G2860" t="s">
        <v>1</v>
      </c>
      <c r="H2860" t="s">
        <v>1282</v>
      </c>
      <c r="I2860">
        <f>MONTH(Table6[[#This Row],[Loan Date]])</f>
        <v>10</v>
      </c>
      <c r="J2860" t="str">
        <f>_xlfn.XLOOKUP(Table6[[#This Row],[Numeric Month]],$N$5:$N$11,$O$5:$O$11)</f>
        <v>Oct</v>
      </c>
      <c r="K2860" t="str">
        <f>_xlfn.XLOOKUP(Table6[[#This Row],[Loan Date]],$Q$5:$Q$152,$R$5:$R$152)</f>
        <v>Thursday</v>
      </c>
      <c r="L2860" t="str">
        <f>_xlfn.XLOOKUP(Table6[[#This Row],[Loan Date]],$Q$5:$Q$152,$S$5:$S$152)</f>
        <v>Week 5</v>
      </c>
    </row>
    <row r="2861" spans="1:12" x14ac:dyDescent="0.2">
      <c r="A2861" s="1">
        <v>44861</v>
      </c>
      <c r="B2861" t="s">
        <v>7</v>
      </c>
      <c r="C2861" s="1">
        <v>44868</v>
      </c>
      <c r="D2861" t="s">
        <v>508</v>
      </c>
      <c r="E2861" t="s">
        <v>9</v>
      </c>
      <c r="F2861" t="s">
        <v>8</v>
      </c>
      <c r="G2861" t="s">
        <v>1</v>
      </c>
      <c r="H2861" t="s">
        <v>1282</v>
      </c>
      <c r="I2861">
        <f>MONTH(Table6[[#This Row],[Loan Date]])</f>
        <v>10</v>
      </c>
      <c r="J2861" t="str">
        <f>_xlfn.XLOOKUP(Table6[[#This Row],[Numeric Month]],$N$5:$N$11,$O$5:$O$11)</f>
        <v>Oct</v>
      </c>
      <c r="K2861" t="str">
        <f>_xlfn.XLOOKUP(Table6[[#This Row],[Loan Date]],$Q$5:$Q$152,$R$5:$R$152)</f>
        <v>Thursday</v>
      </c>
      <c r="L2861" t="str">
        <f>_xlfn.XLOOKUP(Table6[[#This Row],[Loan Date]],$Q$5:$Q$152,$S$5:$S$152)</f>
        <v>Week 5</v>
      </c>
    </row>
    <row r="2862" spans="1:12" x14ac:dyDescent="0.2">
      <c r="A2862" s="1">
        <v>44861</v>
      </c>
      <c r="B2862" t="s">
        <v>5</v>
      </c>
      <c r="C2862" s="1">
        <v>44875</v>
      </c>
      <c r="D2862" t="s">
        <v>1318</v>
      </c>
      <c r="E2862" t="s">
        <v>9</v>
      </c>
      <c r="F2862" t="s">
        <v>8</v>
      </c>
      <c r="G2862" t="s">
        <v>1</v>
      </c>
      <c r="H2862" t="s">
        <v>1282</v>
      </c>
      <c r="I2862">
        <f>MONTH(Table6[[#This Row],[Loan Date]])</f>
        <v>10</v>
      </c>
      <c r="J2862" t="str">
        <f>_xlfn.XLOOKUP(Table6[[#This Row],[Numeric Month]],$N$5:$N$11,$O$5:$O$11)</f>
        <v>Oct</v>
      </c>
      <c r="K2862" t="str">
        <f>_xlfn.XLOOKUP(Table6[[#This Row],[Loan Date]],$Q$5:$Q$152,$R$5:$R$152)</f>
        <v>Thursday</v>
      </c>
      <c r="L2862" t="str">
        <f>_xlfn.XLOOKUP(Table6[[#This Row],[Loan Date]],$Q$5:$Q$152,$S$5:$S$152)</f>
        <v>Week 5</v>
      </c>
    </row>
    <row r="2863" spans="1:12" x14ac:dyDescent="0.2">
      <c r="A2863" s="1">
        <v>44861</v>
      </c>
      <c r="B2863" t="s">
        <v>7</v>
      </c>
      <c r="C2863" s="1">
        <v>44951</v>
      </c>
      <c r="D2863" t="s">
        <v>1443</v>
      </c>
      <c r="E2863" t="s">
        <v>1371</v>
      </c>
      <c r="F2863" t="s">
        <v>79</v>
      </c>
      <c r="G2863" t="s">
        <v>79</v>
      </c>
      <c r="H2863" t="s">
        <v>1282</v>
      </c>
      <c r="I2863">
        <f>MONTH(Table6[[#This Row],[Loan Date]])</f>
        <v>10</v>
      </c>
      <c r="J2863" t="str">
        <f>_xlfn.XLOOKUP(Table6[[#This Row],[Numeric Month]],$N$5:$N$11,$O$5:$O$11)</f>
        <v>Oct</v>
      </c>
      <c r="K2863" t="str">
        <f>_xlfn.XLOOKUP(Table6[[#This Row],[Loan Date]],$Q$5:$Q$152,$R$5:$R$152)</f>
        <v>Thursday</v>
      </c>
      <c r="L2863" t="str">
        <f>_xlfn.XLOOKUP(Table6[[#This Row],[Loan Date]],$Q$5:$Q$152,$S$5:$S$152)</f>
        <v>Week 5</v>
      </c>
    </row>
    <row r="2864" spans="1:12" x14ac:dyDescent="0.2">
      <c r="A2864" s="1">
        <v>44862</v>
      </c>
      <c r="B2864" t="s">
        <v>7</v>
      </c>
      <c r="C2864" s="1">
        <v>44862</v>
      </c>
      <c r="D2864" t="s">
        <v>178</v>
      </c>
      <c r="E2864" t="s">
        <v>168</v>
      </c>
      <c r="F2864" t="s">
        <v>168</v>
      </c>
      <c r="G2864" t="s">
        <v>20</v>
      </c>
      <c r="H2864" t="s">
        <v>1282</v>
      </c>
      <c r="I2864">
        <f>MONTH(Table6[[#This Row],[Loan Date]])</f>
        <v>10</v>
      </c>
      <c r="J2864" t="str">
        <f>_xlfn.XLOOKUP(Table6[[#This Row],[Numeric Month]],$N$5:$N$11,$O$5:$O$11)</f>
        <v>Oct</v>
      </c>
      <c r="K2864" t="str">
        <f>_xlfn.XLOOKUP(Table6[[#This Row],[Loan Date]],$Q$5:$Q$152,$R$5:$R$152)</f>
        <v>Friday</v>
      </c>
      <c r="L2864" t="str">
        <f>_xlfn.XLOOKUP(Table6[[#This Row],[Loan Date]],$Q$5:$Q$152,$S$5:$S$152)</f>
        <v>Week 5</v>
      </c>
    </row>
    <row r="2865" spans="1:12" x14ac:dyDescent="0.2">
      <c r="A2865" s="1">
        <v>44862</v>
      </c>
      <c r="B2865" t="s">
        <v>5</v>
      </c>
      <c r="C2865" s="1">
        <v>44869</v>
      </c>
      <c r="D2865" t="s">
        <v>1334</v>
      </c>
      <c r="E2865" t="s">
        <v>52</v>
      </c>
      <c r="F2865" t="s">
        <v>51</v>
      </c>
      <c r="G2865" t="s">
        <v>1</v>
      </c>
      <c r="H2865" t="s">
        <v>1282</v>
      </c>
      <c r="I2865">
        <f>MONTH(Table6[[#This Row],[Loan Date]])</f>
        <v>10</v>
      </c>
      <c r="J2865" t="str">
        <f>_xlfn.XLOOKUP(Table6[[#This Row],[Numeric Month]],$N$5:$N$11,$O$5:$O$11)</f>
        <v>Oct</v>
      </c>
      <c r="K2865" t="str">
        <f>_xlfn.XLOOKUP(Table6[[#This Row],[Loan Date]],$Q$5:$Q$152,$R$5:$R$152)</f>
        <v>Friday</v>
      </c>
      <c r="L2865" t="str">
        <f>_xlfn.XLOOKUP(Table6[[#This Row],[Loan Date]],$Q$5:$Q$152,$S$5:$S$152)</f>
        <v>Week 5</v>
      </c>
    </row>
    <row r="2866" spans="1:12" x14ac:dyDescent="0.2">
      <c r="A2866" s="1">
        <v>44862</v>
      </c>
      <c r="B2866" t="s">
        <v>5</v>
      </c>
      <c r="C2866" s="1">
        <v>44869</v>
      </c>
      <c r="D2866" t="s">
        <v>1105</v>
      </c>
      <c r="E2866" t="s">
        <v>52</v>
      </c>
      <c r="F2866" t="s">
        <v>51</v>
      </c>
      <c r="G2866" t="s">
        <v>1</v>
      </c>
      <c r="H2866" t="s">
        <v>1282</v>
      </c>
      <c r="I2866">
        <f>MONTH(Table6[[#This Row],[Loan Date]])</f>
        <v>10</v>
      </c>
      <c r="J2866" t="str">
        <f>_xlfn.XLOOKUP(Table6[[#This Row],[Numeric Month]],$N$5:$N$11,$O$5:$O$11)</f>
        <v>Oct</v>
      </c>
      <c r="K2866" t="str">
        <f>_xlfn.XLOOKUP(Table6[[#This Row],[Loan Date]],$Q$5:$Q$152,$R$5:$R$152)</f>
        <v>Friday</v>
      </c>
      <c r="L2866" t="str">
        <f>_xlfn.XLOOKUP(Table6[[#This Row],[Loan Date]],$Q$5:$Q$152,$S$5:$S$152)</f>
        <v>Week 5</v>
      </c>
    </row>
    <row r="2867" spans="1:12" x14ac:dyDescent="0.2">
      <c r="A2867" s="1">
        <v>44862</v>
      </c>
      <c r="B2867" t="s">
        <v>7</v>
      </c>
      <c r="C2867" s="1">
        <v>44869</v>
      </c>
      <c r="D2867" t="s">
        <v>54</v>
      </c>
      <c r="E2867" t="s">
        <v>52</v>
      </c>
      <c r="F2867" t="s">
        <v>51</v>
      </c>
      <c r="G2867" t="s">
        <v>1</v>
      </c>
      <c r="H2867" t="s">
        <v>1282</v>
      </c>
      <c r="I2867">
        <f>MONTH(Table6[[#This Row],[Loan Date]])</f>
        <v>10</v>
      </c>
      <c r="J2867" t="str">
        <f>_xlfn.XLOOKUP(Table6[[#This Row],[Numeric Month]],$N$5:$N$11,$O$5:$O$11)</f>
        <v>Oct</v>
      </c>
      <c r="K2867" t="str">
        <f>_xlfn.XLOOKUP(Table6[[#This Row],[Loan Date]],$Q$5:$Q$152,$R$5:$R$152)</f>
        <v>Friday</v>
      </c>
      <c r="L2867" t="str">
        <f>_xlfn.XLOOKUP(Table6[[#This Row],[Loan Date]],$Q$5:$Q$152,$S$5:$S$152)</f>
        <v>Week 5</v>
      </c>
    </row>
    <row r="2868" spans="1:12" x14ac:dyDescent="0.2">
      <c r="A2868" s="1">
        <v>44862</v>
      </c>
      <c r="B2868" t="s">
        <v>5</v>
      </c>
      <c r="C2868" s="1">
        <v>44862</v>
      </c>
      <c r="D2868" t="s">
        <v>30</v>
      </c>
      <c r="E2868" t="s">
        <v>23</v>
      </c>
      <c r="F2868" t="s">
        <v>23</v>
      </c>
      <c r="G2868" t="s">
        <v>20</v>
      </c>
      <c r="H2868" t="s">
        <v>1282</v>
      </c>
      <c r="I2868">
        <f>MONTH(Table6[[#This Row],[Loan Date]])</f>
        <v>10</v>
      </c>
      <c r="J2868" t="str">
        <f>_xlfn.XLOOKUP(Table6[[#This Row],[Numeric Month]],$N$5:$N$11,$O$5:$O$11)</f>
        <v>Oct</v>
      </c>
      <c r="K2868" t="str">
        <f>_xlfn.XLOOKUP(Table6[[#This Row],[Loan Date]],$Q$5:$Q$152,$R$5:$R$152)</f>
        <v>Friday</v>
      </c>
      <c r="L2868" t="str">
        <f>_xlfn.XLOOKUP(Table6[[#This Row],[Loan Date]],$Q$5:$Q$152,$S$5:$S$152)</f>
        <v>Week 5</v>
      </c>
    </row>
    <row r="2869" spans="1:12" x14ac:dyDescent="0.2">
      <c r="A2869" s="1">
        <v>44862</v>
      </c>
      <c r="B2869" t="s">
        <v>5</v>
      </c>
      <c r="C2869" s="1">
        <v>44862</v>
      </c>
      <c r="D2869" t="s">
        <v>969</v>
      </c>
      <c r="E2869" t="s">
        <v>37</v>
      </c>
      <c r="F2869" t="s">
        <v>37</v>
      </c>
      <c r="G2869" t="s">
        <v>20</v>
      </c>
      <c r="H2869" t="s">
        <v>1282</v>
      </c>
      <c r="I2869">
        <f>MONTH(Table6[[#This Row],[Loan Date]])</f>
        <v>10</v>
      </c>
      <c r="J2869" t="str">
        <f>_xlfn.XLOOKUP(Table6[[#This Row],[Numeric Month]],$N$5:$N$11,$O$5:$O$11)</f>
        <v>Oct</v>
      </c>
      <c r="K2869" t="str">
        <f>_xlfn.XLOOKUP(Table6[[#This Row],[Loan Date]],$Q$5:$Q$152,$R$5:$R$152)</f>
        <v>Friday</v>
      </c>
      <c r="L2869" t="str">
        <f>_xlfn.XLOOKUP(Table6[[#This Row],[Loan Date]],$Q$5:$Q$152,$S$5:$S$152)</f>
        <v>Week 5</v>
      </c>
    </row>
    <row r="2870" spans="1:12" x14ac:dyDescent="0.2">
      <c r="A2870" s="1">
        <v>44862</v>
      </c>
      <c r="B2870" t="s">
        <v>5</v>
      </c>
      <c r="C2870" s="1">
        <v>44862</v>
      </c>
      <c r="D2870" t="s">
        <v>923</v>
      </c>
      <c r="E2870" t="s">
        <v>37</v>
      </c>
      <c r="F2870" t="s">
        <v>37</v>
      </c>
      <c r="G2870" t="s">
        <v>20</v>
      </c>
      <c r="H2870" t="s">
        <v>1282</v>
      </c>
      <c r="I2870">
        <f>MONTH(Table6[[#This Row],[Loan Date]])</f>
        <v>10</v>
      </c>
      <c r="J2870" t="str">
        <f>_xlfn.XLOOKUP(Table6[[#This Row],[Numeric Month]],$N$5:$N$11,$O$5:$O$11)</f>
        <v>Oct</v>
      </c>
      <c r="K2870" t="str">
        <f>_xlfn.XLOOKUP(Table6[[#This Row],[Loan Date]],$Q$5:$Q$152,$R$5:$R$152)</f>
        <v>Friday</v>
      </c>
      <c r="L2870" t="str">
        <f>_xlfn.XLOOKUP(Table6[[#This Row],[Loan Date]],$Q$5:$Q$152,$S$5:$S$152)</f>
        <v>Week 5</v>
      </c>
    </row>
    <row r="2871" spans="1:12" x14ac:dyDescent="0.2">
      <c r="A2871" s="1">
        <v>44862</v>
      </c>
      <c r="B2871" t="s">
        <v>5</v>
      </c>
      <c r="C2871" s="1">
        <v>44862</v>
      </c>
      <c r="D2871" t="s">
        <v>610</v>
      </c>
      <c r="E2871" t="s">
        <v>21</v>
      </c>
      <c r="F2871" t="s">
        <v>21</v>
      </c>
      <c r="G2871" t="s">
        <v>20</v>
      </c>
      <c r="H2871" t="s">
        <v>1282</v>
      </c>
      <c r="I2871">
        <f>MONTH(Table6[[#This Row],[Loan Date]])</f>
        <v>10</v>
      </c>
      <c r="J2871" t="str">
        <f>_xlfn.XLOOKUP(Table6[[#This Row],[Numeric Month]],$N$5:$N$11,$O$5:$O$11)</f>
        <v>Oct</v>
      </c>
      <c r="K2871" t="str">
        <f>_xlfn.XLOOKUP(Table6[[#This Row],[Loan Date]],$Q$5:$Q$152,$R$5:$R$152)</f>
        <v>Friday</v>
      </c>
      <c r="L2871" t="str">
        <f>_xlfn.XLOOKUP(Table6[[#This Row],[Loan Date]],$Q$5:$Q$152,$S$5:$S$152)</f>
        <v>Week 5</v>
      </c>
    </row>
    <row r="2872" spans="1:12" x14ac:dyDescent="0.2">
      <c r="A2872" s="1">
        <v>44862</v>
      </c>
      <c r="B2872" t="s">
        <v>5</v>
      </c>
      <c r="C2872" s="1">
        <v>44862</v>
      </c>
      <c r="D2872" t="s">
        <v>910</v>
      </c>
      <c r="E2872" t="s">
        <v>37</v>
      </c>
      <c r="F2872" t="s">
        <v>37</v>
      </c>
      <c r="G2872" t="s">
        <v>20</v>
      </c>
      <c r="H2872" t="s">
        <v>1282</v>
      </c>
      <c r="I2872">
        <f>MONTH(Table6[[#This Row],[Loan Date]])</f>
        <v>10</v>
      </c>
      <c r="J2872" t="str">
        <f>_xlfn.XLOOKUP(Table6[[#This Row],[Numeric Month]],$N$5:$N$11,$O$5:$O$11)</f>
        <v>Oct</v>
      </c>
      <c r="K2872" t="str">
        <f>_xlfn.XLOOKUP(Table6[[#This Row],[Loan Date]],$Q$5:$Q$152,$R$5:$R$152)</f>
        <v>Friday</v>
      </c>
      <c r="L2872" t="str">
        <f>_xlfn.XLOOKUP(Table6[[#This Row],[Loan Date]],$Q$5:$Q$152,$S$5:$S$152)</f>
        <v>Week 5</v>
      </c>
    </row>
    <row r="2873" spans="1:12" x14ac:dyDescent="0.2">
      <c r="A2873" s="1">
        <v>44862</v>
      </c>
      <c r="B2873" t="s">
        <v>7</v>
      </c>
      <c r="C2873" s="1">
        <v>44876</v>
      </c>
      <c r="D2873" t="s">
        <v>953</v>
      </c>
      <c r="E2873" t="s">
        <v>52</v>
      </c>
      <c r="F2873" t="s">
        <v>51</v>
      </c>
      <c r="G2873" t="s">
        <v>1</v>
      </c>
      <c r="H2873" t="s">
        <v>1282</v>
      </c>
      <c r="I2873">
        <f>MONTH(Table6[[#This Row],[Loan Date]])</f>
        <v>10</v>
      </c>
      <c r="J2873" t="str">
        <f>_xlfn.XLOOKUP(Table6[[#This Row],[Numeric Month]],$N$5:$N$11,$O$5:$O$11)</f>
        <v>Oct</v>
      </c>
      <c r="K2873" t="str">
        <f>_xlfn.XLOOKUP(Table6[[#This Row],[Loan Date]],$Q$5:$Q$152,$R$5:$R$152)</f>
        <v>Friday</v>
      </c>
      <c r="L2873" t="str">
        <f>_xlfn.XLOOKUP(Table6[[#This Row],[Loan Date]],$Q$5:$Q$152,$S$5:$S$152)</f>
        <v>Week 5</v>
      </c>
    </row>
    <row r="2874" spans="1:12" x14ac:dyDescent="0.2">
      <c r="A2874" s="1">
        <v>44862</v>
      </c>
      <c r="B2874" t="s">
        <v>5</v>
      </c>
      <c r="C2874" s="1">
        <v>44862</v>
      </c>
      <c r="D2874" t="s">
        <v>262</v>
      </c>
      <c r="E2874" t="s">
        <v>162</v>
      </c>
      <c r="F2874" t="s">
        <v>162</v>
      </c>
      <c r="G2874" t="s">
        <v>11</v>
      </c>
      <c r="H2874" t="s">
        <v>1282</v>
      </c>
      <c r="I2874">
        <f>MONTH(Table6[[#This Row],[Loan Date]])</f>
        <v>10</v>
      </c>
      <c r="J2874" t="str">
        <f>_xlfn.XLOOKUP(Table6[[#This Row],[Numeric Month]],$N$5:$N$11,$O$5:$O$11)</f>
        <v>Oct</v>
      </c>
      <c r="K2874" t="str">
        <f>_xlfn.XLOOKUP(Table6[[#This Row],[Loan Date]],$Q$5:$Q$152,$R$5:$R$152)</f>
        <v>Friday</v>
      </c>
      <c r="L2874" t="str">
        <f>_xlfn.XLOOKUP(Table6[[#This Row],[Loan Date]],$Q$5:$Q$152,$S$5:$S$152)</f>
        <v>Week 5</v>
      </c>
    </row>
    <row r="2875" spans="1:12" x14ac:dyDescent="0.2">
      <c r="A2875" s="1">
        <v>44862</v>
      </c>
      <c r="B2875" t="s">
        <v>7</v>
      </c>
      <c r="C2875" s="1">
        <v>44862</v>
      </c>
      <c r="D2875" t="s">
        <v>917</v>
      </c>
      <c r="E2875" t="s">
        <v>37</v>
      </c>
      <c r="F2875" t="s">
        <v>37</v>
      </c>
      <c r="G2875" t="s">
        <v>20</v>
      </c>
      <c r="H2875" t="s">
        <v>1282</v>
      </c>
      <c r="I2875">
        <f>MONTH(Table6[[#This Row],[Loan Date]])</f>
        <v>10</v>
      </c>
      <c r="J2875" t="str">
        <f>_xlfn.XLOOKUP(Table6[[#This Row],[Numeric Month]],$N$5:$N$11,$O$5:$O$11)</f>
        <v>Oct</v>
      </c>
      <c r="K2875" t="str">
        <f>_xlfn.XLOOKUP(Table6[[#This Row],[Loan Date]],$Q$5:$Q$152,$R$5:$R$152)</f>
        <v>Friday</v>
      </c>
      <c r="L2875" t="str">
        <f>_xlfn.XLOOKUP(Table6[[#This Row],[Loan Date]],$Q$5:$Q$152,$S$5:$S$152)</f>
        <v>Week 5</v>
      </c>
    </row>
    <row r="2876" spans="1:12" x14ac:dyDescent="0.2">
      <c r="A2876" s="1">
        <v>44862</v>
      </c>
      <c r="B2876" t="s">
        <v>7</v>
      </c>
      <c r="C2876" s="1">
        <v>44952</v>
      </c>
      <c r="D2876" t="s">
        <v>1442</v>
      </c>
      <c r="E2876" t="s">
        <v>1371</v>
      </c>
      <c r="F2876" t="s">
        <v>79</v>
      </c>
      <c r="G2876" t="s">
        <v>79</v>
      </c>
      <c r="H2876" t="s">
        <v>1282</v>
      </c>
      <c r="I2876">
        <f>MONTH(Table6[[#This Row],[Loan Date]])</f>
        <v>10</v>
      </c>
      <c r="J2876" t="str">
        <f>_xlfn.XLOOKUP(Table6[[#This Row],[Numeric Month]],$N$5:$N$11,$O$5:$O$11)</f>
        <v>Oct</v>
      </c>
      <c r="K2876" t="str">
        <f>_xlfn.XLOOKUP(Table6[[#This Row],[Loan Date]],$Q$5:$Q$152,$R$5:$R$152)</f>
        <v>Friday</v>
      </c>
      <c r="L2876" t="str">
        <f>_xlfn.XLOOKUP(Table6[[#This Row],[Loan Date]],$Q$5:$Q$152,$S$5:$S$152)</f>
        <v>Week 5</v>
      </c>
    </row>
    <row r="2877" spans="1:12" x14ac:dyDescent="0.2">
      <c r="A2877" s="1">
        <v>44862</v>
      </c>
      <c r="B2877" t="s">
        <v>7</v>
      </c>
      <c r="C2877" s="1">
        <v>44876</v>
      </c>
      <c r="D2877" t="s">
        <v>577</v>
      </c>
      <c r="E2877" t="s">
        <v>3</v>
      </c>
      <c r="F2877" t="s">
        <v>2</v>
      </c>
      <c r="G2877" t="s">
        <v>1</v>
      </c>
      <c r="H2877" t="s">
        <v>1282</v>
      </c>
      <c r="I2877">
        <f>MONTH(Table6[[#This Row],[Loan Date]])</f>
        <v>10</v>
      </c>
      <c r="J2877" t="str">
        <f>_xlfn.XLOOKUP(Table6[[#This Row],[Numeric Month]],$N$5:$N$11,$O$5:$O$11)</f>
        <v>Oct</v>
      </c>
      <c r="K2877" t="str">
        <f>_xlfn.XLOOKUP(Table6[[#This Row],[Loan Date]],$Q$5:$Q$152,$R$5:$R$152)</f>
        <v>Friday</v>
      </c>
      <c r="L2877" t="str">
        <f>_xlfn.XLOOKUP(Table6[[#This Row],[Loan Date]],$Q$5:$Q$152,$S$5:$S$152)</f>
        <v>Week 5</v>
      </c>
    </row>
    <row r="2878" spans="1:12" x14ac:dyDescent="0.2">
      <c r="A2878" s="1">
        <v>44862</v>
      </c>
      <c r="B2878" t="s">
        <v>7</v>
      </c>
      <c r="C2878" s="1">
        <v>44869</v>
      </c>
      <c r="D2878" t="s">
        <v>396</v>
      </c>
      <c r="E2878" t="s">
        <v>52</v>
      </c>
      <c r="F2878" t="s">
        <v>51</v>
      </c>
      <c r="G2878" t="s">
        <v>1</v>
      </c>
      <c r="H2878" t="s">
        <v>1282</v>
      </c>
      <c r="I2878">
        <f>MONTH(Table6[[#This Row],[Loan Date]])</f>
        <v>10</v>
      </c>
      <c r="J2878" t="str">
        <f>_xlfn.XLOOKUP(Table6[[#This Row],[Numeric Month]],$N$5:$N$11,$O$5:$O$11)</f>
        <v>Oct</v>
      </c>
      <c r="K2878" t="str">
        <f>_xlfn.XLOOKUP(Table6[[#This Row],[Loan Date]],$Q$5:$Q$152,$R$5:$R$152)</f>
        <v>Friday</v>
      </c>
      <c r="L2878" t="str">
        <f>_xlfn.XLOOKUP(Table6[[#This Row],[Loan Date]],$Q$5:$Q$152,$S$5:$S$152)</f>
        <v>Week 5</v>
      </c>
    </row>
    <row r="2879" spans="1:12" x14ac:dyDescent="0.2">
      <c r="A2879" s="1">
        <v>44862</v>
      </c>
      <c r="B2879" t="s">
        <v>7</v>
      </c>
      <c r="C2879" s="1">
        <v>44875</v>
      </c>
      <c r="D2879" t="s">
        <v>800</v>
      </c>
      <c r="E2879" t="s">
        <v>52</v>
      </c>
      <c r="F2879" t="s">
        <v>51</v>
      </c>
      <c r="G2879" t="s">
        <v>1</v>
      </c>
      <c r="H2879" t="s">
        <v>1282</v>
      </c>
      <c r="I2879">
        <f>MONTH(Table6[[#This Row],[Loan Date]])</f>
        <v>10</v>
      </c>
      <c r="J2879" t="str">
        <f>_xlfn.XLOOKUP(Table6[[#This Row],[Numeric Month]],$N$5:$N$11,$O$5:$O$11)</f>
        <v>Oct</v>
      </c>
      <c r="K2879" t="str">
        <f>_xlfn.XLOOKUP(Table6[[#This Row],[Loan Date]],$Q$5:$Q$152,$R$5:$R$152)</f>
        <v>Friday</v>
      </c>
      <c r="L2879" t="str">
        <f>_xlfn.XLOOKUP(Table6[[#This Row],[Loan Date]],$Q$5:$Q$152,$S$5:$S$152)</f>
        <v>Week 5</v>
      </c>
    </row>
    <row r="2880" spans="1:12" x14ac:dyDescent="0.2">
      <c r="A2880" s="1">
        <v>44862</v>
      </c>
      <c r="B2880" t="s">
        <v>7</v>
      </c>
      <c r="C2880" s="1">
        <v>44862</v>
      </c>
      <c r="D2880" t="s">
        <v>1441</v>
      </c>
      <c r="E2880" t="s">
        <v>37</v>
      </c>
      <c r="F2880" t="s">
        <v>37</v>
      </c>
      <c r="G2880" t="s">
        <v>20</v>
      </c>
      <c r="H2880" t="s">
        <v>1282</v>
      </c>
      <c r="I2880">
        <f>MONTH(Table6[[#This Row],[Loan Date]])</f>
        <v>10</v>
      </c>
      <c r="J2880" t="str">
        <f>_xlfn.XLOOKUP(Table6[[#This Row],[Numeric Month]],$N$5:$N$11,$O$5:$O$11)</f>
        <v>Oct</v>
      </c>
      <c r="K2880" t="str">
        <f>_xlfn.XLOOKUP(Table6[[#This Row],[Loan Date]],$Q$5:$Q$152,$R$5:$R$152)</f>
        <v>Friday</v>
      </c>
      <c r="L2880" t="str">
        <f>_xlfn.XLOOKUP(Table6[[#This Row],[Loan Date]],$Q$5:$Q$152,$S$5:$S$152)</f>
        <v>Week 5</v>
      </c>
    </row>
    <row r="2881" spans="1:12" x14ac:dyDescent="0.2">
      <c r="A2881" s="1">
        <v>44862</v>
      </c>
      <c r="B2881" t="s">
        <v>7</v>
      </c>
      <c r="C2881" s="1">
        <v>44862</v>
      </c>
      <c r="D2881" t="s">
        <v>343</v>
      </c>
      <c r="E2881" t="s">
        <v>23</v>
      </c>
      <c r="F2881" t="s">
        <v>23</v>
      </c>
      <c r="G2881" t="s">
        <v>20</v>
      </c>
      <c r="H2881" t="s">
        <v>1282</v>
      </c>
      <c r="I2881">
        <f>MONTH(Table6[[#This Row],[Loan Date]])</f>
        <v>10</v>
      </c>
      <c r="J2881" t="str">
        <f>_xlfn.XLOOKUP(Table6[[#This Row],[Numeric Month]],$N$5:$N$11,$O$5:$O$11)</f>
        <v>Oct</v>
      </c>
      <c r="K2881" t="str">
        <f>_xlfn.XLOOKUP(Table6[[#This Row],[Loan Date]],$Q$5:$Q$152,$R$5:$R$152)</f>
        <v>Friday</v>
      </c>
      <c r="L2881" t="str">
        <f>_xlfn.XLOOKUP(Table6[[#This Row],[Loan Date]],$Q$5:$Q$152,$S$5:$S$152)</f>
        <v>Week 5</v>
      </c>
    </row>
    <row r="2882" spans="1:12" x14ac:dyDescent="0.2">
      <c r="A2882" s="1">
        <v>44862</v>
      </c>
      <c r="B2882" t="s">
        <v>7</v>
      </c>
      <c r="C2882" s="1">
        <v>44862</v>
      </c>
      <c r="D2882" t="s">
        <v>270</v>
      </c>
      <c r="E2882" t="s">
        <v>168</v>
      </c>
      <c r="F2882" t="s">
        <v>168</v>
      </c>
      <c r="G2882" t="s">
        <v>20</v>
      </c>
      <c r="H2882" t="s">
        <v>1282</v>
      </c>
      <c r="I2882">
        <f>MONTH(Table6[[#This Row],[Loan Date]])</f>
        <v>10</v>
      </c>
      <c r="J2882" t="str">
        <f>_xlfn.XLOOKUP(Table6[[#This Row],[Numeric Month]],$N$5:$N$11,$O$5:$O$11)</f>
        <v>Oct</v>
      </c>
      <c r="K2882" t="str">
        <f>_xlfn.XLOOKUP(Table6[[#This Row],[Loan Date]],$Q$5:$Q$152,$R$5:$R$152)</f>
        <v>Friday</v>
      </c>
      <c r="L2882" t="str">
        <f>_xlfn.XLOOKUP(Table6[[#This Row],[Loan Date]],$Q$5:$Q$152,$S$5:$S$152)</f>
        <v>Week 5</v>
      </c>
    </row>
    <row r="2883" spans="1:12" x14ac:dyDescent="0.2">
      <c r="A2883" s="1">
        <v>44862</v>
      </c>
      <c r="B2883" t="s">
        <v>7</v>
      </c>
      <c r="C2883" s="1">
        <v>44862</v>
      </c>
      <c r="D2883" t="s">
        <v>251</v>
      </c>
      <c r="E2883" t="s">
        <v>21</v>
      </c>
      <c r="F2883" t="s">
        <v>21</v>
      </c>
      <c r="G2883" t="s">
        <v>20</v>
      </c>
      <c r="H2883" t="s">
        <v>1282</v>
      </c>
      <c r="I2883">
        <f>MONTH(Table6[[#This Row],[Loan Date]])</f>
        <v>10</v>
      </c>
      <c r="J2883" t="str">
        <f>_xlfn.XLOOKUP(Table6[[#This Row],[Numeric Month]],$N$5:$N$11,$O$5:$O$11)</f>
        <v>Oct</v>
      </c>
      <c r="K2883" t="str">
        <f>_xlfn.XLOOKUP(Table6[[#This Row],[Loan Date]],$Q$5:$Q$152,$R$5:$R$152)</f>
        <v>Friday</v>
      </c>
      <c r="L2883" t="str">
        <f>_xlfn.XLOOKUP(Table6[[#This Row],[Loan Date]],$Q$5:$Q$152,$S$5:$S$152)</f>
        <v>Week 5</v>
      </c>
    </row>
    <row r="2884" spans="1:12" x14ac:dyDescent="0.2">
      <c r="A2884" s="1">
        <v>44862</v>
      </c>
      <c r="B2884" t="s">
        <v>7</v>
      </c>
      <c r="C2884" s="1">
        <v>44862</v>
      </c>
      <c r="D2884" t="s">
        <v>636</v>
      </c>
      <c r="E2884" t="s">
        <v>12</v>
      </c>
      <c r="F2884" t="s">
        <v>12</v>
      </c>
      <c r="G2884" t="s">
        <v>11</v>
      </c>
      <c r="H2884" t="s">
        <v>1282</v>
      </c>
      <c r="I2884">
        <f>MONTH(Table6[[#This Row],[Loan Date]])</f>
        <v>10</v>
      </c>
      <c r="J2884" t="str">
        <f>_xlfn.XLOOKUP(Table6[[#This Row],[Numeric Month]],$N$5:$N$11,$O$5:$O$11)</f>
        <v>Oct</v>
      </c>
      <c r="K2884" t="str">
        <f>_xlfn.XLOOKUP(Table6[[#This Row],[Loan Date]],$Q$5:$Q$152,$R$5:$R$152)</f>
        <v>Friday</v>
      </c>
      <c r="L2884" t="str">
        <f>_xlfn.XLOOKUP(Table6[[#This Row],[Loan Date]],$Q$5:$Q$152,$S$5:$S$152)</f>
        <v>Week 5</v>
      </c>
    </row>
    <row r="2885" spans="1:12" x14ac:dyDescent="0.2">
      <c r="A2885" s="1">
        <v>44862</v>
      </c>
      <c r="B2885" t="s">
        <v>7</v>
      </c>
      <c r="C2885" s="1">
        <v>44862</v>
      </c>
      <c r="D2885" t="s">
        <v>468</v>
      </c>
      <c r="E2885" t="s">
        <v>122</v>
      </c>
      <c r="F2885" t="s">
        <v>122</v>
      </c>
      <c r="G2885" t="s">
        <v>11</v>
      </c>
      <c r="H2885" t="s">
        <v>1282</v>
      </c>
      <c r="I2885">
        <f>MONTH(Table6[[#This Row],[Loan Date]])</f>
        <v>10</v>
      </c>
      <c r="J2885" t="str">
        <f>_xlfn.XLOOKUP(Table6[[#This Row],[Numeric Month]],$N$5:$N$11,$O$5:$O$11)</f>
        <v>Oct</v>
      </c>
      <c r="K2885" t="str">
        <f>_xlfn.XLOOKUP(Table6[[#This Row],[Loan Date]],$Q$5:$Q$152,$R$5:$R$152)</f>
        <v>Friday</v>
      </c>
      <c r="L2885" t="str">
        <f>_xlfn.XLOOKUP(Table6[[#This Row],[Loan Date]],$Q$5:$Q$152,$S$5:$S$152)</f>
        <v>Week 5</v>
      </c>
    </row>
    <row r="2886" spans="1:12" x14ac:dyDescent="0.2">
      <c r="A2886" s="1">
        <v>44862</v>
      </c>
      <c r="B2886" t="s">
        <v>7</v>
      </c>
      <c r="C2886" s="1">
        <v>44869</v>
      </c>
      <c r="D2886" t="s">
        <v>308</v>
      </c>
      <c r="E2886" t="s">
        <v>52</v>
      </c>
      <c r="F2886" t="s">
        <v>51</v>
      </c>
      <c r="G2886" t="s">
        <v>1</v>
      </c>
      <c r="H2886" t="s">
        <v>1282</v>
      </c>
      <c r="I2886">
        <f>MONTH(Table6[[#This Row],[Loan Date]])</f>
        <v>10</v>
      </c>
      <c r="J2886" t="str">
        <f>_xlfn.XLOOKUP(Table6[[#This Row],[Numeric Month]],$N$5:$N$11,$O$5:$O$11)</f>
        <v>Oct</v>
      </c>
      <c r="K2886" t="str">
        <f>_xlfn.XLOOKUP(Table6[[#This Row],[Loan Date]],$Q$5:$Q$152,$R$5:$R$152)</f>
        <v>Friday</v>
      </c>
      <c r="L2886" t="str">
        <f>_xlfn.XLOOKUP(Table6[[#This Row],[Loan Date]],$Q$5:$Q$152,$S$5:$S$152)</f>
        <v>Week 5</v>
      </c>
    </row>
    <row r="2887" spans="1:12" x14ac:dyDescent="0.2">
      <c r="A2887" s="1">
        <v>44862</v>
      </c>
      <c r="B2887" t="s">
        <v>7</v>
      </c>
      <c r="C2887" s="1">
        <v>44862</v>
      </c>
      <c r="D2887" t="s">
        <v>145</v>
      </c>
      <c r="E2887" t="s">
        <v>12</v>
      </c>
      <c r="F2887" t="s">
        <v>12</v>
      </c>
      <c r="G2887" t="s">
        <v>11</v>
      </c>
      <c r="H2887" t="s">
        <v>1282</v>
      </c>
      <c r="I2887">
        <f>MONTH(Table6[[#This Row],[Loan Date]])</f>
        <v>10</v>
      </c>
      <c r="J2887" t="str">
        <f>_xlfn.XLOOKUP(Table6[[#This Row],[Numeric Month]],$N$5:$N$11,$O$5:$O$11)</f>
        <v>Oct</v>
      </c>
      <c r="K2887" t="str">
        <f>_xlfn.XLOOKUP(Table6[[#This Row],[Loan Date]],$Q$5:$Q$152,$R$5:$R$152)</f>
        <v>Friday</v>
      </c>
      <c r="L2887" t="str">
        <f>_xlfn.XLOOKUP(Table6[[#This Row],[Loan Date]],$Q$5:$Q$152,$S$5:$S$152)</f>
        <v>Week 5</v>
      </c>
    </row>
    <row r="2888" spans="1:12" x14ac:dyDescent="0.2">
      <c r="A2888" s="1">
        <v>44862</v>
      </c>
      <c r="B2888" t="s">
        <v>7</v>
      </c>
      <c r="C2888" s="1">
        <v>44862</v>
      </c>
      <c r="D2888" t="s">
        <v>721</v>
      </c>
      <c r="E2888" t="s">
        <v>122</v>
      </c>
      <c r="F2888" t="s">
        <v>122</v>
      </c>
      <c r="G2888" t="s">
        <v>11</v>
      </c>
      <c r="H2888" t="s">
        <v>1282</v>
      </c>
      <c r="I2888">
        <f>MONTH(Table6[[#This Row],[Loan Date]])</f>
        <v>10</v>
      </c>
      <c r="J2888" t="str">
        <f>_xlfn.XLOOKUP(Table6[[#This Row],[Numeric Month]],$N$5:$N$11,$O$5:$O$11)</f>
        <v>Oct</v>
      </c>
      <c r="K2888" t="str">
        <f>_xlfn.XLOOKUP(Table6[[#This Row],[Loan Date]],$Q$5:$Q$152,$R$5:$R$152)</f>
        <v>Friday</v>
      </c>
      <c r="L2888" t="str">
        <f>_xlfn.XLOOKUP(Table6[[#This Row],[Loan Date]],$Q$5:$Q$152,$S$5:$S$152)</f>
        <v>Week 5</v>
      </c>
    </row>
    <row r="2889" spans="1:12" x14ac:dyDescent="0.2">
      <c r="A2889" s="1">
        <v>44862</v>
      </c>
      <c r="B2889" t="s">
        <v>7</v>
      </c>
      <c r="C2889" s="1">
        <v>44862</v>
      </c>
      <c r="D2889" t="s">
        <v>910</v>
      </c>
      <c r="E2889" t="s">
        <v>37</v>
      </c>
      <c r="F2889" t="s">
        <v>37</v>
      </c>
      <c r="G2889" t="s">
        <v>20</v>
      </c>
      <c r="H2889" t="s">
        <v>1282</v>
      </c>
      <c r="I2889">
        <f>MONTH(Table6[[#This Row],[Loan Date]])</f>
        <v>10</v>
      </c>
      <c r="J2889" t="str">
        <f>_xlfn.XLOOKUP(Table6[[#This Row],[Numeric Month]],$N$5:$N$11,$O$5:$O$11)</f>
        <v>Oct</v>
      </c>
      <c r="K2889" t="str">
        <f>_xlfn.XLOOKUP(Table6[[#This Row],[Loan Date]],$Q$5:$Q$152,$R$5:$R$152)</f>
        <v>Friday</v>
      </c>
      <c r="L2889" t="str">
        <f>_xlfn.XLOOKUP(Table6[[#This Row],[Loan Date]],$Q$5:$Q$152,$S$5:$S$152)</f>
        <v>Week 5</v>
      </c>
    </row>
    <row r="2890" spans="1:12" x14ac:dyDescent="0.2">
      <c r="A2890" s="1">
        <v>44862</v>
      </c>
      <c r="B2890" t="s">
        <v>7</v>
      </c>
      <c r="C2890" s="1">
        <v>44869</v>
      </c>
      <c r="D2890" t="s">
        <v>166</v>
      </c>
      <c r="E2890" t="s">
        <v>52</v>
      </c>
      <c r="F2890" t="s">
        <v>51</v>
      </c>
      <c r="G2890" t="s">
        <v>1</v>
      </c>
      <c r="H2890" t="s">
        <v>1282</v>
      </c>
      <c r="I2890">
        <f>MONTH(Table6[[#This Row],[Loan Date]])</f>
        <v>10</v>
      </c>
      <c r="J2890" t="str">
        <f>_xlfn.XLOOKUP(Table6[[#This Row],[Numeric Month]],$N$5:$N$11,$O$5:$O$11)</f>
        <v>Oct</v>
      </c>
      <c r="K2890" t="str">
        <f>_xlfn.XLOOKUP(Table6[[#This Row],[Loan Date]],$Q$5:$Q$152,$R$5:$R$152)</f>
        <v>Friday</v>
      </c>
      <c r="L2890" t="str">
        <f>_xlfn.XLOOKUP(Table6[[#This Row],[Loan Date]],$Q$5:$Q$152,$S$5:$S$152)</f>
        <v>Week 5</v>
      </c>
    </row>
    <row r="2891" spans="1:12" x14ac:dyDescent="0.2">
      <c r="A2891" s="1">
        <v>44862</v>
      </c>
      <c r="B2891" t="s">
        <v>7</v>
      </c>
      <c r="C2891" s="1">
        <v>44862</v>
      </c>
      <c r="D2891" t="s">
        <v>116</v>
      </c>
      <c r="E2891" t="s">
        <v>23</v>
      </c>
      <c r="F2891" t="s">
        <v>23</v>
      </c>
      <c r="G2891" t="s">
        <v>20</v>
      </c>
      <c r="H2891" t="s">
        <v>1282</v>
      </c>
      <c r="I2891">
        <f>MONTH(Table6[[#This Row],[Loan Date]])</f>
        <v>10</v>
      </c>
      <c r="J2891" t="str">
        <f>_xlfn.XLOOKUP(Table6[[#This Row],[Numeric Month]],$N$5:$N$11,$O$5:$O$11)</f>
        <v>Oct</v>
      </c>
      <c r="K2891" t="str">
        <f>_xlfn.XLOOKUP(Table6[[#This Row],[Loan Date]],$Q$5:$Q$152,$R$5:$R$152)</f>
        <v>Friday</v>
      </c>
      <c r="L2891" t="str">
        <f>_xlfn.XLOOKUP(Table6[[#This Row],[Loan Date]],$Q$5:$Q$152,$S$5:$S$152)</f>
        <v>Week 5</v>
      </c>
    </row>
    <row r="2892" spans="1:12" x14ac:dyDescent="0.2">
      <c r="A2892" s="1">
        <v>44862</v>
      </c>
      <c r="B2892" t="s">
        <v>7</v>
      </c>
      <c r="C2892" s="1">
        <v>44862</v>
      </c>
      <c r="D2892" t="s">
        <v>497</v>
      </c>
      <c r="E2892" t="s">
        <v>21</v>
      </c>
      <c r="F2892" t="s">
        <v>21</v>
      </c>
      <c r="G2892" t="s">
        <v>20</v>
      </c>
      <c r="H2892" t="s">
        <v>1282</v>
      </c>
      <c r="I2892">
        <f>MONTH(Table6[[#This Row],[Loan Date]])</f>
        <v>10</v>
      </c>
      <c r="J2892" t="str">
        <f>_xlfn.XLOOKUP(Table6[[#This Row],[Numeric Month]],$N$5:$N$11,$O$5:$O$11)</f>
        <v>Oct</v>
      </c>
      <c r="K2892" t="str">
        <f>_xlfn.XLOOKUP(Table6[[#This Row],[Loan Date]],$Q$5:$Q$152,$R$5:$R$152)</f>
        <v>Friday</v>
      </c>
      <c r="L2892" t="str">
        <f>_xlfn.XLOOKUP(Table6[[#This Row],[Loan Date]],$Q$5:$Q$152,$S$5:$S$152)</f>
        <v>Week 5</v>
      </c>
    </row>
    <row r="2893" spans="1:12" x14ac:dyDescent="0.2">
      <c r="A2893" s="1">
        <v>44862</v>
      </c>
      <c r="B2893" t="s">
        <v>7</v>
      </c>
      <c r="C2893" s="1">
        <v>44862</v>
      </c>
      <c r="D2893" t="s">
        <v>1429</v>
      </c>
      <c r="E2893" t="s">
        <v>41</v>
      </c>
      <c r="F2893" t="s">
        <v>40</v>
      </c>
      <c r="G2893" t="s">
        <v>39</v>
      </c>
      <c r="H2893" t="s">
        <v>1282</v>
      </c>
      <c r="I2893">
        <f>MONTH(Table6[[#This Row],[Loan Date]])</f>
        <v>10</v>
      </c>
      <c r="J2893" t="str">
        <f>_xlfn.XLOOKUP(Table6[[#This Row],[Numeric Month]],$N$5:$N$11,$O$5:$O$11)</f>
        <v>Oct</v>
      </c>
      <c r="K2893" t="str">
        <f>_xlfn.XLOOKUP(Table6[[#This Row],[Loan Date]],$Q$5:$Q$152,$R$5:$R$152)</f>
        <v>Friday</v>
      </c>
      <c r="L2893" t="str">
        <f>_xlfn.XLOOKUP(Table6[[#This Row],[Loan Date]],$Q$5:$Q$152,$S$5:$S$152)</f>
        <v>Week 5</v>
      </c>
    </row>
    <row r="2894" spans="1:12" x14ac:dyDescent="0.2">
      <c r="A2894" s="1">
        <v>44862</v>
      </c>
      <c r="B2894" t="s">
        <v>5</v>
      </c>
      <c r="C2894" s="1">
        <v>44862</v>
      </c>
      <c r="D2894" t="s">
        <v>307</v>
      </c>
      <c r="E2894" t="s">
        <v>122</v>
      </c>
      <c r="F2894" t="s">
        <v>122</v>
      </c>
      <c r="G2894" t="s">
        <v>11</v>
      </c>
      <c r="H2894" t="s">
        <v>1282</v>
      </c>
      <c r="I2894">
        <f>MONTH(Table6[[#This Row],[Loan Date]])</f>
        <v>10</v>
      </c>
      <c r="J2894" t="str">
        <f>_xlfn.XLOOKUP(Table6[[#This Row],[Numeric Month]],$N$5:$N$11,$O$5:$O$11)</f>
        <v>Oct</v>
      </c>
      <c r="K2894" t="str">
        <f>_xlfn.XLOOKUP(Table6[[#This Row],[Loan Date]],$Q$5:$Q$152,$R$5:$R$152)</f>
        <v>Friday</v>
      </c>
      <c r="L2894" t="str">
        <f>_xlfn.XLOOKUP(Table6[[#This Row],[Loan Date]],$Q$5:$Q$152,$S$5:$S$152)</f>
        <v>Week 5</v>
      </c>
    </row>
    <row r="2895" spans="1:12" x14ac:dyDescent="0.2">
      <c r="A2895" s="1">
        <v>44862</v>
      </c>
      <c r="B2895" t="s">
        <v>7</v>
      </c>
      <c r="C2895" s="1">
        <v>44862</v>
      </c>
      <c r="D2895" t="s">
        <v>116</v>
      </c>
      <c r="E2895" t="s">
        <v>23</v>
      </c>
      <c r="F2895" t="s">
        <v>23</v>
      </c>
      <c r="G2895" t="s">
        <v>20</v>
      </c>
      <c r="H2895" t="s">
        <v>1282</v>
      </c>
      <c r="I2895">
        <f>MONTH(Table6[[#This Row],[Loan Date]])</f>
        <v>10</v>
      </c>
      <c r="J2895" t="str">
        <f>_xlfn.XLOOKUP(Table6[[#This Row],[Numeric Month]],$N$5:$N$11,$O$5:$O$11)</f>
        <v>Oct</v>
      </c>
      <c r="K2895" t="str">
        <f>_xlfn.XLOOKUP(Table6[[#This Row],[Loan Date]],$Q$5:$Q$152,$R$5:$R$152)</f>
        <v>Friday</v>
      </c>
      <c r="L2895" t="str">
        <f>_xlfn.XLOOKUP(Table6[[#This Row],[Loan Date]],$Q$5:$Q$152,$S$5:$S$152)</f>
        <v>Week 5</v>
      </c>
    </row>
    <row r="2896" spans="1:12" x14ac:dyDescent="0.2">
      <c r="A2896" s="1">
        <v>44862</v>
      </c>
      <c r="B2896" t="s">
        <v>7</v>
      </c>
      <c r="C2896" s="1">
        <v>44862</v>
      </c>
      <c r="D2896" t="s">
        <v>117</v>
      </c>
      <c r="E2896" t="s">
        <v>65</v>
      </c>
      <c r="F2896" t="s">
        <v>65</v>
      </c>
      <c r="G2896" t="s">
        <v>20</v>
      </c>
      <c r="H2896" t="s">
        <v>1282</v>
      </c>
      <c r="I2896">
        <f>MONTH(Table6[[#This Row],[Loan Date]])</f>
        <v>10</v>
      </c>
      <c r="J2896" t="str">
        <f>_xlfn.XLOOKUP(Table6[[#This Row],[Numeric Month]],$N$5:$N$11,$O$5:$O$11)</f>
        <v>Oct</v>
      </c>
      <c r="K2896" t="str">
        <f>_xlfn.XLOOKUP(Table6[[#This Row],[Loan Date]],$Q$5:$Q$152,$R$5:$R$152)</f>
        <v>Friday</v>
      </c>
      <c r="L2896" t="str">
        <f>_xlfn.XLOOKUP(Table6[[#This Row],[Loan Date]],$Q$5:$Q$152,$S$5:$S$152)</f>
        <v>Week 5</v>
      </c>
    </row>
    <row r="2897" spans="1:12" x14ac:dyDescent="0.2">
      <c r="A2897" s="1">
        <v>44862</v>
      </c>
      <c r="B2897" t="s">
        <v>7</v>
      </c>
      <c r="C2897" s="1">
        <v>44862</v>
      </c>
      <c r="D2897" t="s">
        <v>314</v>
      </c>
      <c r="E2897" t="s">
        <v>49</v>
      </c>
      <c r="F2897" t="s">
        <v>49</v>
      </c>
      <c r="G2897" t="s">
        <v>20</v>
      </c>
      <c r="H2897" t="s">
        <v>1282</v>
      </c>
      <c r="I2897">
        <f>MONTH(Table6[[#This Row],[Loan Date]])</f>
        <v>10</v>
      </c>
      <c r="J2897" t="str">
        <f>_xlfn.XLOOKUP(Table6[[#This Row],[Numeric Month]],$N$5:$N$11,$O$5:$O$11)</f>
        <v>Oct</v>
      </c>
      <c r="K2897" t="str">
        <f>_xlfn.XLOOKUP(Table6[[#This Row],[Loan Date]],$Q$5:$Q$152,$R$5:$R$152)</f>
        <v>Friday</v>
      </c>
      <c r="L2897" t="str">
        <f>_xlfn.XLOOKUP(Table6[[#This Row],[Loan Date]],$Q$5:$Q$152,$S$5:$S$152)</f>
        <v>Week 5</v>
      </c>
    </row>
    <row r="2898" spans="1:12" x14ac:dyDescent="0.2">
      <c r="A2898" s="1">
        <v>44862</v>
      </c>
      <c r="B2898" t="s">
        <v>7</v>
      </c>
      <c r="C2898" s="1">
        <v>44862</v>
      </c>
      <c r="D2898" t="s">
        <v>952</v>
      </c>
      <c r="E2898" t="s">
        <v>37</v>
      </c>
      <c r="F2898" t="s">
        <v>37</v>
      </c>
      <c r="G2898" t="s">
        <v>20</v>
      </c>
      <c r="H2898" t="s">
        <v>1282</v>
      </c>
      <c r="I2898">
        <f>MONTH(Table6[[#This Row],[Loan Date]])</f>
        <v>10</v>
      </c>
      <c r="J2898" t="str">
        <f>_xlfn.XLOOKUP(Table6[[#This Row],[Numeric Month]],$N$5:$N$11,$O$5:$O$11)</f>
        <v>Oct</v>
      </c>
      <c r="K2898" t="str">
        <f>_xlfn.XLOOKUP(Table6[[#This Row],[Loan Date]],$Q$5:$Q$152,$R$5:$R$152)</f>
        <v>Friday</v>
      </c>
      <c r="L2898" t="str">
        <f>_xlfn.XLOOKUP(Table6[[#This Row],[Loan Date]],$Q$5:$Q$152,$S$5:$S$152)</f>
        <v>Week 5</v>
      </c>
    </row>
    <row r="2899" spans="1:12" x14ac:dyDescent="0.2">
      <c r="A2899" s="1">
        <v>44862</v>
      </c>
      <c r="B2899" t="s">
        <v>7</v>
      </c>
      <c r="C2899" s="1">
        <v>44879</v>
      </c>
      <c r="D2899" t="s">
        <v>1315</v>
      </c>
      <c r="E2899" t="s">
        <v>204</v>
      </c>
      <c r="F2899" t="s">
        <v>2</v>
      </c>
      <c r="G2899" t="s">
        <v>1</v>
      </c>
      <c r="H2899" t="s">
        <v>1282</v>
      </c>
      <c r="I2899">
        <f>MONTH(Table6[[#This Row],[Loan Date]])</f>
        <v>10</v>
      </c>
      <c r="J2899" t="str">
        <f>_xlfn.XLOOKUP(Table6[[#This Row],[Numeric Month]],$N$5:$N$11,$O$5:$O$11)</f>
        <v>Oct</v>
      </c>
      <c r="K2899" t="str">
        <f>_xlfn.XLOOKUP(Table6[[#This Row],[Loan Date]],$Q$5:$Q$152,$R$5:$R$152)</f>
        <v>Friday</v>
      </c>
      <c r="L2899" t="str">
        <f>_xlfn.XLOOKUP(Table6[[#This Row],[Loan Date]],$Q$5:$Q$152,$S$5:$S$152)</f>
        <v>Week 5</v>
      </c>
    </row>
    <row r="2900" spans="1:12" x14ac:dyDescent="0.2">
      <c r="A2900" s="1">
        <v>44862</v>
      </c>
      <c r="B2900" t="s">
        <v>7</v>
      </c>
      <c r="C2900" s="1">
        <v>44952</v>
      </c>
      <c r="D2900" t="s">
        <v>1440</v>
      </c>
      <c r="E2900" t="s">
        <v>1371</v>
      </c>
      <c r="F2900" t="s">
        <v>79</v>
      </c>
      <c r="G2900" t="s">
        <v>79</v>
      </c>
      <c r="H2900" t="s">
        <v>1282</v>
      </c>
      <c r="I2900">
        <f>MONTH(Table6[[#This Row],[Loan Date]])</f>
        <v>10</v>
      </c>
      <c r="J2900" t="str">
        <f>_xlfn.XLOOKUP(Table6[[#This Row],[Numeric Month]],$N$5:$N$11,$O$5:$O$11)</f>
        <v>Oct</v>
      </c>
      <c r="K2900" t="str">
        <f>_xlfn.XLOOKUP(Table6[[#This Row],[Loan Date]],$Q$5:$Q$152,$R$5:$R$152)</f>
        <v>Friday</v>
      </c>
      <c r="L2900" t="str">
        <f>_xlfn.XLOOKUP(Table6[[#This Row],[Loan Date]],$Q$5:$Q$152,$S$5:$S$152)</f>
        <v>Week 5</v>
      </c>
    </row>
    <row r="2901" spans="1:12" x14ac:dyDescent="0.2">
      <c r="A2901" s="1">
        <v>44862</v>
      </c>
      <c r="B2901" t="s">
        <v>7</v>
      </c>
      <c r="C2901" s="1">
        <v>44862</v>
      </c>
      <c r="D2901" t="s">
        <v>915</v>
      </c>
      <c r="E2901" t="s">
        <v>37</v>
      </c>
      <c r="F2901" t="s">
        <v>37</v>
      </c>
      <c r="G2901" t="s">
        <v>20</v>
      </c>
      <c r="H2901" t="s">
        <v>1282</v>
      </c>
      <c r="I2901">
        <f>MONTH(Table6[[#This Row],[Loan Date]])</f>
        <v>10</v>
      </c>
      <c r="J2901" t="str">
        <f>_xlfn.XLOOKUP(Table6[[#This Row],[Numeric Month]],$N$5:$N$11,$O$5:$O$11)</f>
        <v>Oct</v>
      </c>
      <c r="K2901" t="str">
        <f>_xlfn.XLOOKUP(Table6[[#This Row],[Loan Date]],$Q$5:$Q$152,$R$5:$R$152)</f>
        <v>Friday</v>
      </c>
      <c r="L2901" t="str">
        <f>_xlfn.XLOOKUP(Table6[[#This Row],[Loan Date]],$Q$5:$Q$152,$S$5:$S$152)</f>
        <v>Week 5</v>
      </c>
    </row>
    <row r="2902" spans="1:12" x14ac:dyDescent="0.2">
      <c r="A2902" s="1">
        <v>44862</v>
      </c>
      <c r="B2902" t="s">
        <v>7</v>
      </c>
      <c r="C2902" s="1">
        <v>44874</v>
      </c>
      <c r="D2902" t="s">
        <v>413</v>
      </c>
      <c r="E2902" t="s">
        <v>52</v>
      </c>
      <c r="F2902" t="s">
        <v>51</v>
      </c>
      <c r="G2902" t="s">
        <v>1</v>
      </c>
      <c r="H2902" t="s">
        <v>1282</v>
      </c>
      <c r="I2902">
        <f>MONTH(Table6[[#This Row],[Loan Date]])</f>
        <v>10</v>
      </c>
      <c r="J2902" t="str">
        <f>_xlfn.XLOOKUP(Table6[[#This Row],[Numeric Month]],$N$5:$N$11,$O$5:$O$11)</f>
        <v>Oct</v>
      </c>
      <c r="K2902" t="str">
        <f>_xlfn.XLOOKUP(Table6[[#This Row],[Loan Date]],$Q$5:$Q$152,$R$5:$R$152)</f>
        <v>Friday</v>
      </c>
      <c r="L2902" t="str">
        <f>_xlfn.XLOOKUP(Table6[[#This Row],[Loan Date]],$Q$5:$Q$152,$S$5:$S$152)</f>
        <v>Week 5</v>
      </c>
    </row>
    <row r="2903" spans="1:12" x14ac:dyDescent="0.2">
      <c r="A2903" s="1">
        <v>44862</v>
      </c>
      <c r="B2903" t="s">
        <v>5</v>
      </c>
      <c r="C2903" s="1">
        <v>44869</v>
      </c>
      <c r="D2903" t="s">
        <v>233</v>
      </c>
      <c r="E2903" t="s">
        <v>52</v>
      </c>
      <c r="F2903" t="s">
        <v>51</v>
      </c>
      <c r="G2903" t="s">
        <v>1</v>
      </c>
      <c r="H2903" t="s">
        <v>1282</v>
      </c>
      <c r="I2903">
        <f>MONTH(Table6[[#This Row],[Loan Date]])</f>
        <v>10</v>
      </c>
      <c r="J2903" t="str">
        <f>_xlfn.XLOOKUP(Table6[[#This Row],[Numeric Month]],$N$5:$N$11,$O$5:$O$11)</f>
        <v>Oct</v>
      </c>
      <c r="K2903" t="str">
        <f>_xlfn.XLOOKUP(Table6[[#This Row],[Loan Date]],$Q$5:$Q$152,$R$5:$R$152)</f>
        <v>Friday</v>
      </c>
      <c r="L2903" t="str">
        <f>_xlfn.XLOOKUP(Table6[[#This Row],[Loan Date]],$Q$5:$Q$152,$S$5:$S$152)</f>
        <v>Week 5</v>
      </c>
    </row>
    <row r="2904" spans="1:12" x14ac:dyDescent="0.2">
      <c r="A2904" s="1">
        <v>44862</v>
      </c>
      <c r="B2904" t="s">
        <v>7</v>
      </c>
      <c r="C2904" s="1">
        <v>44862</v>
      </c>
      <c r="D2904" t="s">
        <v>952</v>
      </c>
      <c r="E2904" t="s">
        <v>37</v>
      </c>
      <c r="F2904" t="s">
        <v>37</v>
      </c>
      <c r="G2904" t="s">
        <v>20</v>
      </c>
      <c r="H2904" t="s">
        <v>1282</v>
      </c>
      <c r="I2904">
        <f>MONTH(Table6[[#This Row],[Loan Date]])</f>
        <v>10</v>
      </c>
      <c r="J2904" t="str">
        <f>_xlfn.XLOOKUP(Table6[[#This Row],[Numeric Month]],$N$5:$N$11,$O$5:$O$11)</f>
        <v>Oct</v>
      </c>
      <c r="K2904" t="str">
        <f>_xlfn.XLOOKUP(Table6[[#This Row],[Loan Date]],$Q$5:$Q$152,$R$5:$R$152)</f>
        <v>Friday</v>
      </c>
      <c r="L2904" t="str">
        <f>_xlfn.XLOOKUP(Table6[[#This Row],[Loan Date]],$Q$5:$Q$152,$S$5:$S$152)</f>
        <v>Week 5</v>
      </c>
    </row>
    <row r="2905" spans="1:12" x14ac:dyDescent="0.2">
      <c r="A2905" s="1">
        <v>44862</v>
      </c>
      <c r="B2905" t="s">
        <v>7</v>
      </c>
      <c r="C2905" s="1">
        <v>44862</v>
      </c>
      <c r="D2905" t="s">
        <v>63</v>
      </c>
      <c r="E2905" t="s">
        <v>44</v>
      </c>
      <c r="F2905" t="s">
        <v>44</v>
      </c>
      <c r="G2905" t="s">
        <v>39</v>
      </c>
      <c r="H2905" t="s">
        <v>1282</v>
      </c>
      <c r="I2905">
        <f>MONTH(Table6[[#This Row],[Loan Date]])</f>
        <v>10</v>
      </c>
      <c r="J2905" t="str">
        <f>_xlfn.XLOOKUP(Table6[[#This Row],[Numeric Month]],$N$5:$N$11,$O$5:$O$11)</f>
        <v>Oct</v>
      </c>
      <c r="K2905" t="str">
        <f>_xlfn.XLOOKUP(Table6[[#This Row],[Loan Date]],$Q$5:$Q$152,$R$5:$R$152)</f>
        <v>Friday</v>
      </c>
      <c r="L2905" t="str">
        <f>_xlfn.XLOOKUP(Table6[[#This Row],[Loan Date]],$Q$5:$Q$152,$S$5:$S$152)</f>
        <v>Week 5</v>
      </c>
    </row>
    <row r="2906" spans="1:12" x14ac:dyDescent="0.2">
      <c r="A2906" s="1">
        <v>44862</v>
      </c>
      <c r="B2906" t="s">
        <v>7</v>
      </c>
      <c r="C2906" s="1">
        <v>44869</v>
      </c>
      <c r="D2906" t="s">
        <v>1439</v>
      </c>
      <c r="E2906" t="s">
        <v>3</v>
      </c>
      <c r="F2906" t="s">
        <v>2</v>
      </c>
      <c r="G2906" t="s">
        <v>1</v>
      </c>
      <c r="H2906" t="s">
        <v>1282</v>
      </c>
      <c r="I2906">
        <f>MONTH(Table6[[#This Row],[Loan Date]])</f>
        <v>10</v>
      </c>
      <c r="J2906" t="str">
        <f>_xlfn.XLOOKUP(Table6[[#This Row],[Numeric Month]],$N$5:$N$11,$O$5:$O$11)</f>
        <v>Oct</v>
      </c>
      <c r="K2906" t="str">
        <f>_xlfn.XLOOKUP(Table6[[#This Row],[Loan Date]],$Q$5:$Q$152,$R$5:$R$152)</f>
        <v>Friday</v>
      </c>
      <c r="L2906" t="str">
        <f>_xlfn.XLOOKUP(Table6[[#This Row],[Loan Date]],$Q$5:$Q$152,$S$5:$S$152)</f>
        <v>Week 5</v>
      </c>
    </row>
    <row r="2907" spans="1:12" x14ac:dyDescent="0.2">
      <c r="A2907" s="1">
        <v>44862</v>
      </c>
      <c r="B2907" t="s">
        <v>7</v>
      </c>
      <c r="C2907" s="1">
        <v>44869</v>
      </c>
      <c r="D2907" t="s">
        <v>46</v>
      </c>
      <c r="E2907" t="s">
        <v>9</v>
      </c>
      <c r="F2907" t="s">
        <v>8</v>
      </c>
      <c r="G2907" t="s">
        <v>1</v>
      </c>
      <c r="H2907" t="s">
        <v>1282</v>
      </c>
      <c r="I2907">
        <f>MONTH(Table6[[#This Row],[Loan Date]])</f>
        <v>10</v>
      </c>
      <c r="J2907" t="str">
        <f>_xlfn.XLOOKUP(Table6[[#This Row],[Numeric Month]],$N$5:$N$11,$O$5:$O$11)</f>
        <v>Oct</v>
      </c>
      <c r="K2907" t="str">
        <f>_xlfn.XLOOKUP(Table6[[#This Row],[Loan Date]],$Q$5:$Q$152,$R$5:$R$152)</f>
        <v>Friday</v>
      </c>
      <c r="L2907" t="str">
        <f>_xlfn.XLOOKUP(Table6[[#This Row],[Loan Date]],$Q$5:$Q$152,$S$5:$S$152)</f>
        <v>Week 5</v>
      </c>
    </row>
    <row r="2908" spans="1:12" x14ac:dyDescent="0.2">
      <c r="A2908" s="1">
        <v>44862</v>
      </c>
      <c r="B2908" t="s">
        <v>7</v>
      </c>
      <c r="C2908" s="1">
        <v>44862</v>
      </c>
      <c r="D2908" t="s">
        <v>887</v>
      </c>
      <c r="E2908" t="s">
        <v>44</v>
      </c>
      <c r="F2908" t="s">
        <v>44</v>
      </c>
      <c r="G2908" t="s">
        <v>39</v>
      </c>
      <c r="H2908" t="s">
        <v>1282</v>
      </c>
      <c r="I2908">
        <f>MONTH(Table6[[#This Row],[Loan Date]])</f>
        <v>10</v>
      </c>
      <c r="J2908" t="str">
        <f>_xlfn.XLOOKUP(Table6[[#This Row],[Numeric Month]],$N$5:$N$11,$O$5:$O$11)</f>
        <v>Oct</v>
      </c>
      <c r="K2908" t="str">
        <f>_xlfn.XLOOKUP(Table6[[#This Row],[Loan Date]],$Q$5:$Q$152,$R$5:$R$152)</f>
        <v>Friday</v>
      </c>
      <c r="L2908" t="str">
        <f>_xlfn.XLOOKUP(Table6[[#This Row],[Loan Date]],$Q$5:$Q$152,$S$5:$S$152)</f>
        <v>Week 5</v>
      </c>
    </row>
    <row r="2909" spans="1:12" x14ac:dyDescent="0.2">
      <c r="A2909" s="1">
        <v>44862</v>
      </c>
      <c r="B2909" t="s">
        <v>7</v>
      </c>
      <c r="C2909" s="1">
        <v>44952</v>
      </c>
      <c r="D2909" t="s">
        <v>1438</v>
      </c>
      <c r="E2909" t="s">
        <v>1371</v>
      </c>
      <c r="F2909" t="s">
        <v>79</v>
      </c>
      <c r="G2909" t="s">
        <v>79</v>
      </c>
      <c r="H2909" t="s">
        <v>1282</v>
      </c>
      <c r="I2909">
        <f>MONTH(Table6[[#This Row],[Loan Date]])</f>
        <v>10</v>
      </c>
      <c r="J2909" t="str">
        <f>_xlfn.XLOOKUP(Table6[[#This Row],[Numeric Month]],$N$5:$N$11,$O$5:$O$11)</f>
        <v>Oct</v>
      </c>
      <c r="K2909" t="str">
        <f>_xlfn.XLOOKUP(Table6[[#This Row],[Loan Date]],$Q$5:$Q$152,$R$5:$R$152)</f>
        <v>Friday</v>
      </c>
      <c r="L2909" t="str">
        <f>_xlfn.XLOOKUP(Table6[[#This Row],[Loan Date]],$Q$5:$Q$152,$S$5:$S$152)</f>
        <v>Week 5</v>
      </c>
    </row>
    <row r="2910" spans="1:12" x14ac:dyDescent="0.2">
      <c r="A2910" s="1">
        <v>44862</v>
      </c>
      <c r="B2910" t="s">
        <v>7</v>
      </c>
      <c r="C2910" s="1">
        <v>44862</v>
      </c>
      <c r="D2910" t="s">
        <v>969</v>
      </c>
      <c r="E2910" t="s">
        <v>37</v>
      </c>
      <c r="F2910" t="s">
        <v>37</v>
      </c>
      <c r="G2910" t="s">
        <v>20</v>
      </c>
      <c r="H2910" t="s">
        <v>1282</v>
      </c>
      <c r="I2910">
        <f>MONTH(Table6[[#This Row],[Loan Date]])</f>
        <v>10</v>
      </c>
      <c r="J2910" t="str">
        <f>_xlfn.XLOOKUP(Table6[[#This Row],[Numeric Month]],$N$5:$N$11,$O$5:$O$11)</f>
        <v>Oct</v>
      </c>
      <c r="K2910" t="str">
        <f>_xlfn.XLOOKUP(Table6[[#This Row],[Loan Date]],$Q$5:$Q$152,$R$5:$R$152)</f>
        <v>Friday</v>
      </c>
      <c r="L2910" t="str">
        <f>_xlfn.XLOOKUP(Table6[[#This Row],[Loan Date]],$Q$5:$Q$152,$S$5:$S$152)</f>
        <v>Week 5</v>
      </c>
    </row>
    <row r="2911" spans="1:12" x14ac:dyDescent="0.2">
      <c r="A2911" s="1">
        <v>44862</v>
      </c>
      <c r="B2911" t="s">
        <v>7</v>
      </c>
      <c r="C2911" s="1">
        <v>44862</v>
      </c>
      <c r="D2911" t="s">
        <v>124</v>
      </c>
      <c r="E2911" t="s">
        <v>12</v>
      </c>
      <c r="F2911" t="s">
        <v>12</v>
      </c>
      <c r="G2911" t="s">
        <v>11</v>
      </c>
      <c r="H2911" t="s">
        <v>1282</v>
      </c>
      <c r="I2911">
        <f>MONTH(Table6[[#This Row],[Loan Date]])</f>
        <v>10</v>
      </c>
      <c r="J2911" t="str">
        <f>_xlfn.XLOOKUP(Table6[[#This Row],[Numeric Month]],$N$5:$N$11,$O$5:$O$11)</f>
        <v>Oct</v>
      </c>
      <c r="K2911" t="str">
        <f>_xlfn.XLOOKUP(Table6[[#This Row],[Loan Date]],$Q$5:$Q$152,$R$5:$R$152)</f>
        <v>Friday</v>
      </c>
      <c r="L2911" t="str">
        <f>_xlfn.XLOOKUP(Table6[[#This Row],[Loan Date]],$Q$5:$Q$152,$S$5:$S$152)</f>
        <v>Week 5</v>
      </c>
    </row>
    <row r="2912" spans="1:12" x14ac:dyDescent="0.2">
      <c r="A2912" s="1">
        <v>44862</v>
      </c>
      <c r="B2912" t="s">
        <v>7</v>
      </c>
      <c r="C2912" s="1">
        <v>44952</v>
      </c>
      <c r="D2912" t="s">
        <v>1437</v>
      </c>
      <c r="E2912" t="s">
        <v>1371</v>
      </c>
      <c r="F2912" t="s">
        <v>79</v>
      </c>
      <c r="G2912" t="s">
        <v>79</v>
      </c>
      <c r="H2912" t="s">
        <v>1282</v>
      </c>
      <c r="I2912">
        <f>MONTH(Table6[[#This Row],[Loan Date]])</f>
        <v>10</v>
      </c>
      <c r="J2912" t="str">
        <f>_xlfn.XLOOKUP(Table6[[#This Row],[Numeric Month]],$N$5:$N$11,$O$5:$O$11)</f>
        <v>Oct</v>
      </c>
      <c r="K2912" t="str">
        <f>_xlfn.XLOOKUP(Table6[[#This Row],[Loan Date]],$Q$5:$Q$152,$R$5:$R$152)</f>
        <v>Friday</v>
      </c>
      <c r="L2912" t="str">
        <f>_xlfn.XLOOKUP(Table6[[#This Row],[Loan Date]],$Q$5:$Q$152,$S$5:$S$152)</f>
        <v>Week 5</v>
      </c>
    </row>
    <row r="2913" spans="1:12" x14ac:dyDescent="0.2">
      <c r="A2913" s="1">
        <v>44862</v>
      </c>
      <c r="B2913" t="s">
        <v>7</v>
      </c>
      <c r="C2913" s="1">
        <v>44869</v>
      </c>
      <c r="D2913" t="s">
        <v>1436</v>
      </c>
      <c r="E2913" t="s">
        <v>52</v>
      </c>
      <c r="F2913" t="s">
        <v>51</v>
      </c>
      <c r="G2913" t="s">
        <v>1</v>
      </c>
      <c r="H2913" t="s">
        <v>1282</v>
      </c>
      <c r="I2913">
        <f>MONTH(Table6[[#This Row],[Loan Date]])</f>
        <v>10</v>
      </c>
      <c r="J2913" t="str">
        <f>_xlfn.XLOOKUP(Table6[[#This Row],[Numeric Month]],$N$5:$N$11,$O$5:$O$11)</f>
        <v>Oct</v>
      </c>
      <c r="K2913" t="str">
        <f>_xlfn.XLOOKUP(Table6[[#This Row],[Loan Date]],$Q$5:$Q$152,$R$5:$R$152)</f>
        <v>Friday</v>
      </c>
      <c r="L2913" t="str">
        <f>_xlfn.XLOOKUP(Table6[[#This Row],[Loan Date]],$Q$5:$Q$152,$S$5:$S$152)</f>
        <v>Week 5</v>
      </c>
    </row>
    <row r="2914" spans="1:12" x14ac:dyDescent="0.2">
      <c r="A2914" s="1">
        <v>44862</v>
      </c>
      <c r="B2914" t="s">
        <v>7</v>
      </c>
      <c r="C2914" s="1">
        <v>44869</v>
      </c>
      <c r="D2914" t="s">
        <v>1317</v>
      </c>
      <c r="E2914" t="s">
        <v>204</v>
      </c>
      <c r="F2914" t="s">
        <v>8</v>
      </c>
      <c r="G2914" t="s">
        <v>1</v>
      </c>
      <c r="H2914" t="s">
        <v>1282</v>
      </c>
      <c r="I2914">
        <f>MONTH(Table6[[#This Row],[Loan Date]])</f>
        <v>10</v>
      </c>
      <c r="J2914" t="str">
        <f>_xlfn.XLOOKUP(Table6[[#This Row],[Numeric Month]],$N$5:$N$11,$O$5:$O$11)</f>
        <v>Oct</v>
      </c>
      <c r="K2914" t="str">
        <f>_xlfn.XLOOKUP(Table6[[#This Row],[Loan Date]],$Q$5:$Q$152,$R$5:$R$152)</f>
        <v>Friday</v>
      </c>
      <c r="L2914" t="str">
        <f>_xlfn.XLOOKUP(Table6[[#This Row],[Loan Date]],$Q$5:$Q$152,$S$5:$S$152)</f>
        <v>Week 5</v>
      </c>
    </row>
    <row r="2915" spans="1:12" x14ac:dyDescent="0.2">
      <c r="A2915" s="1">
        <v>44862</v>
      </c>
      <c r="B2915" t="s">
        <v>7</v>
      </c>
      <c r="C2915" s="1">
        <v>44862</v>
      </c>
      <c r="D2915" t="s">
        <v>927</v>
      </c>
      <c r="E2915" t="s">
        <v>37</v>
      </c>
      <c r="F2915" t="s">
        <v>37</v>
      </c>
      <c r="G2915" t="s">
        <v>20</v>
      </c>
      <c r="H2915" t="s">
        <v>1282</v>
      </c>
      <c r="I2915">
        <f>MONTH(Table6[[#This Row],[Loan Date]])</f>
        <v>10</v>
      </c>
      <c r="J2915" t="str">
        <f>_xlfn.XLOOKUP(Table6[[#This Row],[Numeric Month]],$N$5:$N$11,$O$5:$O$11)</f>
        <v>Oct</v>
      </c>
      <c r="K2915" t="str">
        <f>_xlfn.XLOOKUP(Table6[[#This Row],[Loan Date]],$Q$5:$Q$152,$R$5:$R$152)</f>
        <v>Friday</v>
      </c>
      <c r="L2915" t="str">
        <f>_xlfn.XLOOKUP(Table6[[#This Row],[Loan Date]],$Q$5:$Q$152,$S$5:$S$152)</f>
        <v>Week 5</v>
      </c>
    </row>
    <row r="2916" spans="1:12" x14ac:dyDescent="0.2">
      <c r="A2916" s="1">
        <v>44862</v>
      </c>
      <c r="B2916" t="s">
        <v>7</v>
      </c>
      <c r="C2916" s="1">
        <v>44862</v>
      </c>
      <c r="D2916" t="s">
        <v>1435</v>
      </c>
      <c r="E2916" t="s">
        <v>44</v>
      </c>
      <c r="F2916" t="s">
        <v>44</v>
      </c>
      <c r="G2916" t="s">
        <v>39</v>
      </c>
      <c r="H2916" t="s">
        <v>1282</v>
      </c>
      <c r="I2916">
        <f>MONTH(Table6[[#This Row],[Loan Date]])</f>
        <v>10</v>
      </c>
      <c r="J2916" t="str">
        <f>_xlfn.XLOOKUP(Table6[[#This Row],[Numeric Month]],$N$5:$N$11,$O$5:$O$11)</f>
        <v>Oct</v>
      </c>
      <c r="K2916" t="str">
        <f>_xlfn.XLOOKUP(Table6[[#This Row],[Loan Date]],$Q$5:$Q$152,$R$5:$R$152)</f>
        <v>Friday</v>
      </c>
      <c r="L2916" t="str">
        <f>_xlfn.XLOOKUP(Table6[[#This Row],[Loan Date]],$Q$5:$Q$152,$S$5:$S$152)</f>
        <v>Week 5</v>
      </c>
    </row>
    <row r="2917" spans="1:12" x14ac:dyDescent="0.2">
      <c r="A2917" s="1">
        <v>44862</v>
      </c>
      <c r="B2917" t="s">
        <v>7</v>
      </c>
      <c r="C2917" s="1">
        <v>44876</v>
      </c>
      <c r="D2917" t="s">
        <v>955</v>
      </c>
      <c r="E2917" t="s">
        <v>3</v>
      </c>
      <c r="F2917" t="s">
        <v>2</v>
      </c>
      <c r="G2917" t="s">
        <v>1</v>
      </c>
      <c r="H2917" t="s">
        <v>1282</v>
      </c>
      <c r="I2917">
        <f>MONTH(Table6[[#This Row],[Loan Date]])</f>
        <v>10</v>
      </c>
      <c r="J2917" t="str">
        <f>_xlfn.XLOOKUP(Table6[[#This Row],[Numeric Month]],$N$5:$N$11,$O$5:$O$11)</f>
        <v>Oct</v>
      </c>
      <c r="K2917" t="str">
        <f>_xlfn.XLOOKUP(Table6[[#This Row],[Loan Date]],$Q$5:$Q$152,$R$5:$R$152)</f>
        <v>Friday</v>
      </c>
      <c r="L2917" t="str">
        <f>_xlfn.XLOOKUP(Table6[[#This Row],[Loan Date]],$Q$5:$Q$152,$S$5:$S$152)</f>
        <v>Week 5</v>
      </c>
    </row>
    <row r="2918" spans="1:12" x14ac:dyDescent="0.2">
      <c r="A2918" s="1">
        <v>44862</v>
      </c>
      <c r="B2918" t="s">
        <v>5</v>
      </c>
      <c r="C2918" s="1">
        <v>44862</v>
      </c>
      <c r="D2918" t="s">
        <v>913</v>
      </c>
      <c r="E2918" t="s">
        <v>37</v>
      </c>
      <c r="F2918" t="s">
        <v>37</v>
      </c>
      <c r="G2918" t="s">
        <v>20</v>
      </c>
      <c r="H2918" t="s">
        <v>1282</v>
      </c>
      <c r="I2918">
        <f>MONTH(Table6[[#This Row],[Loan Date]])</f>
        <v>10</v>
      </c>
      <c r="J2918" t="str">
        <f>_xlfn.XLOOKUP(Table6[[#This Row],[Numeric Month]],$N$5:$N$11,$O$5:$O$11)</f>
        <v>Oct</v>
      </c>
      <c r="K2918" t="str">
        <f>_xlfn.XLOOKUP(Table6[[#This Row],[Loan Date]],$Q$5:$Q$152,$R$5:$R$152)</f>
        <v>Friday</v>
      </c>
      <c r="L2918" t="str">
        <f>_xlfn.XLOOKUP(Table6[[#This Row],[Loan Date]],$Q$5:$Q$152,$S$5:$S$152)</f>
        <v>Week 5</v>
      </c>
    </row>
    <row r="2919" spans="1:12" x14ac:dyDescent="0.2">
      <c r="A2919" s="1">
        <v>44862</v>
      </c>
      <c r="B2919" t="s">
        <v>7</v>
      </c>
      <c r="C2919" s="1">
        <v>44862</v>
      </c>
      <c r="D2919" t="s">
        <v>636</v>
      </c>
      <c r="E2919" t="s">
        <v>12</v>
      </c>
      <c r="F2919" t="s">
        <v>12</v>
      </c>
      <c r="G2919" t="s">
        <v>11</v>
      </c>
      <c r="H2919" t="s">
        <v>1282</v>
      </c>
      <c r="I2919">
        <f>MONTH(Table6[[#This Row],[Loan Date]])</f>
        <v>10</v>
      </c>
      <c r="J2919" t="str">
        <f>_xlfn.XLOOKUP(Table6[[#This Row],[Numeric Month]],$N$5:$N$11,$O$5:$O$11)</f>
        <v>Oct</v>
      </c>
      <c r="K2919" t="str">
        <f>_xlfn.XLOOKUP(Table6[[#This Row],[Loan Date]],$Q$5:$Q$152,$R$5:$R$152)</f>
        <v>Friday</v>
      </c>
      <c r="L2919" t="str">
        <f>_xlfn.XLOOKUP(Table6[[#This Row],[Loan Date]],$Q$5:$Q$152,$S$5:$S$152)</f>
        <v>Week 5</v>
      </c>
    </row>
    <row r="2920" spans="1:12" x14ac:dyDescent="0.2">
      <c r="A2920" s="1">
        <v>44862</v>
      </c>
      <c r="B2920" t="s">
        <v>7</v>
      </c>
      <c r="C2920" s="1">
        <v>44862</v>
      </c>
      <c r="D2920" t="s">
        <v>123</v>
      </c>
      <c r="E2920" t="s">
        <v>122</v>
      </c>
      <c r="F2920" t="s">
        <v>122</v>
      </c>
      <c r="G2920" t="s">
        <v>11</v>
      </c>
      <c r="H2920" t="s">
        <v>1282</v>
      </c>
      <c r="I2920">
        <f>MONTH(Table6[[#This Row],[Loan Date]])</f>
        <v>10</v>
      </c>
      <c r="J2920" t="str">
        <f>_xlfn.XLOOKUP(Table6[[#This Row],[Numeric Month]],$N$5:$N$11,$O$5:$O$11)</f>
        <v>Oct</v>
      </c>
      <c r="K2920" t="str">
        <f>_xlfn.XLOOKUP(Table6[[#This Row],[Loan Date]],$Q$5:$Q$152,$R$5:$R$152)</f>
        <v>Friday</v>
      </c>
      <c r="L2920" t="str">
        <f>_xlfn.XLOOKUP(Table6[[#This Row],[Loan Date]],$Q$5:$Q$152,$S$5:$S$152)</f>
        <v>Week 5</v>
      </c>
    </row>
    <row r="2921" spans="1:12" x14ac:dyDescent="0.2">
      <c r="A2921" s="1">
        <v>44862</v>
      </c>
      <c r="B2921" t="s">
        <v>5</v>
      </c>
      <c r="C2921" s="1">
        <v>44862</v>
      </c>
      <c r="D2921" t="s">
        <v>29</v>
      </c>
      <c r="E2921" t="s">
        <v>23</v>
      </c>
      <c r="F2921" t="s">
        <v>23</v>
      </c>
      <c r="G2921" t="s">
        <v>20</v>
      </c>
      <c r="H2921" t="s">
        <v>1282</v>
      </c>
      <c r="I2921">
        <f>MONTH(Table6[[#This Row],[Loan Date]])</f>
        <v>10</v>
      </c>
      <c r="J2921" t="str">
        <f>_xlfn.XLOOKUP(Table6[[#This Row],[Numeric Month]],$N$5:$N$11,$O$5:$O$11)</f>
        <v>Oct</v>
      </c>
      <c r="K2921" t="str">
        <f>_xlfn.XLOOKUP(Table6[[#This Row],[Loan Date]],$Q$5:$Q$152,$R$5:$R$152)</f>
        <v>Friday</v>
      </c>
      <c r="L2921" t="str">
        <f>_xlfn.XLOOKUP(Table6[[#This Row],[Loan Date]],$Q$5:$Q$152,$S$5:$S$152)</f>
        <v>Week 5</v>
      </c>
    </row>
    <row r="2922" spans="1:12" x14ac:dyDescent="0.2">
      <c r="A2922" s="1">
        <v>44862</v>
      </c>
      <c r="B2922" t="s">
        <v>5</v>
      </c>
      <c r="C2922" s="1">
        <v>44862</v>
      </c>
      <c r="D2922" t="s">
        <v>441</v>
      </c>
      <c r="E2922" t="s">
        <v>21</v>
      </c>
      <c r="F2922" t="s">
        <v>21</v>
      </c>
      <c r="G2922" t="s">
        <v>20</v>
      </c>
      <c r="H2922" t="s">
        <v>1282</v>
      </c>
      <c r="I2922">
        <f>MONTH(Table6[[#This Row],[Loan Date]])</f>
        <v>10</v>
      </c>
      <c r="J2922" t="str">
        <f>_xlfn.XLOOKUP(Table6[[#This Row],[Numeric Month]],$N$5:$N$11,$O$5:$O$11)</f>
        <v>Oct</v>
      </c>
      <c r="K2922" t="str">
        <f>_xlfn.XLOOKUP(Table6[[#This Row],[Loan Date]],$Q$5:$Q$152,$R$5:$R$152)</f>
        <v>Friday</v>
      </c>
      <c r="L2922" t="str">
        <f>_xlfn.XLOOKUP(Table6[[#This Row],[Loan Date]],$Q$5:$Q$152,$S$5:$S$152)</f>
        <v>Week 5</v>
      </c>
    </row>
    <row r="2923" spans="1:12" x14ac:dyDescent="0.2">
      <c r="A2923" s="1">
        <v>44862</v>
      </c>
      <c r="B2923" t="s">
        <v>7</v>
      </c>
      <c r="C2923" s="1">
        <v>44869</v>
      </c>
      <c r="D2923" t="s">
        <v>437</v>
      </c>
      <c r="E2923" t="s">
        <v>9</v>
      </c>
      <c r="F2923" t="s">
        <v>8</v>
      </c>
      <c r="G2923" t="s">
        <v>1</v>
      </c>
      <c r="H2923" t="s">
        <v>1282</v>
      </c>
      <c r="I2923">
        <f>MONTH(Table6[[#This Row],[Loan Date]])</f>
        <v>10</v>
      </c>
      <c r="J2923" t="str">
        <f>_xlfn.XLOOKUP(Table6[[#This Row],[Numeric Month]],$N$5:$N$11,$O$5:$O$11)</f>
        <v>Oct</v>
      </c>
      <c r="K2923" t="str">
        <f>_xlfn.XLOOKUP(Table6[[#This Row],[Loan Date]],$Q$5:$Q$152,$R$5:$R$152)</f>
        <v>Friday</v>
      </c>
      <c r="L2923" t="str">
        <f>_xlfn.XLOOKUP(Table6[[#This Row],[Loan Date]],$Q$5:$Q$152,$S$5:$S$152)</f>
        <v>Week 5</v>
      </c>
    </row>
    <row r="2924" spans="1:12" x14ac:dyDescent="0.2">
      <c r="A2924" s="1">
        <v>44862</v>
      </c>
      <c r="B2924" t="s">
        <v>5</v>
      </c>
      <c r="C2924" s="1">
        <v>44862</v>
      </c>
      <c r="D2924" t="s">
        <v>241</v>
      </c>
      <c r="E2924" t="s">
        <v>23</v>
      </c>
      <c r="F2924" t="s">
        <v>23</v>
      </c>
      <c r="G2924" t="s">
        <v>20</v>
      </c>
      <c r="H2924" t="s">
        <v>1282</v>
      </c>
      <c r="I2924">
        <f>MONTH(Table6[[#This Row],[Loan Date]])</f>
        <v>10</v>
      </c>
      <c r="J2924" t="str">
        <f>_xlfn.XLOOKUP(Table6[[#This Row],[Numeric Month]],$N$5:$N$11,$O$5:$O$11)</f>
        <v>Oct</v>
      </c>
      <c r="K2924" t="str">
        <f>_xlfn.XLOOKUP(Table6[[#This Row],[Loan Date]],$Q$5:$Q$152,$R$5:$R$152)</f>
        <v>Friday</v>
      </c>
      <c r="L2924" t="str">
        <f>_xlfn.XLOOKUP(Table6[[#This Row],[Loan Date]],$Q$5:$Q$152,$S$5:$S$152)</f>
        <v>Week 5</v>
      </c>
    </row>
    <row r="2925" spans="1:12" x14ac:dyDescent="0.2">
      <c r="A2925" s="1">
        <v>44862</v>
      </c>
      <c r="B2925" t="s">
        <v>5</v>
      </c>
      <c r="C2925" s="1">
        <v>44862</v>
      </c>
      <c r="D2925" t="s">
        <v>130</v>
      </c>
      <c r="E2925" t="s">
        <v>21</v>
      </c>
      <c r="F2925" t="s">
        <v>21</v>
      </c>
      <c r="G2925" t="s">
        <v>20</v>
      </c>
      <c r="H2925" t="s">
        <v>1282</v>
      </c>
      <c r="I2925">
        <f>MONTH(Table6[[#This Row],[Loan Date]])</f>
        <v>10</v>
      </c>
      <c r="J2925" t="str">
        <f>_xlfn.XLOOKUP(Table6[[#This Row],[Numeric Month]],$N$5:$N$11,$O$5:$O$11)</f>
        <v>Oct</v>
      </c>
      <c r="K2925" t="str">
        <f>_xlfn.XLOOKUP(Table6[[#This Row],[Loan Date]],$Q$5:$Q$152,$R$5:$R$152)</f>
        <v>Friday</v>
      </c>
      <c r="L2925" t="str">
        <f>_xlfn.XLOOKUP(Table6[[#This Row],[Loan Date]],$Q$5:$Q$152,$S$5:$S$152)</f>
        <v>Week 5</v>
      </c>
    </row>
    <row r="2926" spans="1:12" x14ac:dyDescent="0.2">
      <c r="A2926" s="1">
        <v>44862</v>
      </c>
      <c r="B2926" t="s">
        <v>5</v>
      </c>
      <c r="C2926" s="1">
        <v>44869</v>
      </c>
      <c r="D2926" t="s">
        <v>166</v>
      </c>
      <c r="E2926" t="s">
        <v>52</v>
      </c>
      <c r="F2926" t="s">
        <v>51</v>
      </c>
      <c r="G2926" t="s">
        <v>1</v>
      </c>
      <c r="H2926" t="s">
        <v>1282</v>
      </c>
      <c r="I2926">
        <f>MONTH(Table6[[#This Row],[Loan Date]])</f>
        <v>10</v>
      </c>
      <c r="J2926" t="str">
        <f>_xlfn.XLOOKUP(Table6[[#This Row],[Numeric Month]],$N$5:$N$11,$O$5:$O$11)</f>
        <v>Oct</v>
      </c>
      <c r="K2926" t="str">
        <f>_xlfn.XLOOKUP(Table6[[#This Row],[Loan Date]],$Q$5:$Q$152,$R$5:$R$152)</f>
        <v>Friday</v>
      </c>
      <c r="L2926" t="str">
        <f>_xlfn.XLOOKUP(Table6[[#This Row],[Loan Date]],$Q$5:$Q$152,$S$5:$S$152)</f>
        <v>Week 5</v>
      </c>
    </row>
    <row r="2927" spans="1:12" x14ac:dyDescent="0.2">
      <c r="A2927" s="1">
        <v>44862</v>
      </c>
      <c r="B2927" t="s">
        <v>7</v>
      </c>
      <c r="C2927" s="1">
        <v>44876</v>
      </c>
      <c r="D2927" t="s">
        <v>1368</v>
      </c>
      <c r="E2927" t="s">
        <v>9</v>
      </c>
      <c r="F2927" t="s">
        <v>8</v>
      </c>
      <c r="G2927" t="s">
        <v>1</v>
      </c>
      <c r="H2927" t="s">
        <v>1282</v>
      </c>
      <c r="I2927">
        <f>MONTH(Table6[[#This Row],[Loan Date]])</f>
        <v>10</v>
      </c>
      <c r="J2927" t="str">
        <f>_xlfn.XLOOKUP(Table6[[#This Row],[Numeric Month]],$N$5:$N$11,$O$5:$O$11)</f>
        <v>Oct</v>
      </c>
      <c r="K2927" t="str">
        <f>_xlfn.XLOOKUP(Table6[[#This Row],[Loan Date]],$Q$5:$Q$152,$R$5:$R$152)</f>
        <v>Friday</v>
      </c>
      <c r="L2927" t="str">
        <f>_xlfn.XLOOKUP(Table6[[#This Row],[Loan Date]],$Q$5:$Q$152,$S$5:$S$152)</f>
        <v>Week 5</v>
      </c>
    </row>
    <row r="2928" spans="1:12" x14ac:dyDescent="0.2">
      <c r="A2928" s="1">
        <v>44862</v>
      </c>
      <c r="B2928" t="s">
        <v>7</v>
      </c>
      <c r="C2928" s="1">
        <v>44862</v>
      </c>
      <c r="D2928" t="s">
        <v>952</v>
      </c>
      <c r="E2928" t="s">
        <v>37</v>
      </c>
      <c r="F2928" t="s">
        <v>37</v>
      </c>
      <c r="G2928" t="s">
        <v>20</v>
      </c>
      <c r="H2928" t="s">
        <v>1282</v>
      </c>
      <c r="I2928">
        <f>MONTH(Table6[[#This Row],[Loan Date]])</f>
        <v>10</v>
      </c>
      <c r="J2928" t="str">
        <f>_xlfn.XLOOKUP(Table6[[#This Row],[Numeric Month]],$N$5:$N$11,$O$5:$O$11)</f>
        <v>Oct</v>
      </c>
      <c r="K2928" t="str">
        <f>_xlfn.XLOOKUP(Table6[[#This Row],[Loan Date]],$Q$5:$Q$152,$R$5:$R$152)</f>
        <v>Friday</v>
      </c>
      <c r="L2928" t="str">
        <f>_xlfn.XLOOKUP(Table6[[#This Row],[Loan Date]],$Q$5:$Q$152,$S$5:$S$152)</f>
        <v>Week 5</v>
      </c>
    </row>
    <row r="2929" spans="1:12" x14ac:dyDescent="0.2">
      <c r="A2929" s="1">
        <v>44862</v>
      </c>
      <c r="B2929" t="s">
        <v>5</v>
      </c>
      <c r="C2929" s="1">
        <v>44876</v>
      </c>
      <c r="D2929" t="s">
        <v>1434</v>
      </c>
      <c r="E2929" t="s">
        <v>3</v>
      </c>
      <c r="F2929" t="s">
        <v>2</v>
      </c>
      <c r="G2929" t="s">
        <v>1</v>
      </c>
      <c r="H2929" t="s">
        <v>1282</v>
      </c>
      <c r="I2929">
        <f>MONTH(Table6[[#This Row],[Loan Date]])</f>
        <v>10</v>
      </c>
      <c r="J2929" t="str">
        <f>_xlfn.XLOOKUP(Table6[[#This Row],[Numeric Month]],$N$5:$N$11,$O$5:$O$11)</f>
        <v>Oct</v>
      </c>
      <c r="K2929" t="str">
        <f>_xlfn.XLOOKUP(Table6[[#This Row],[Loan Date]],$Q$5:$Q$152,$R$5:$R$152)</f>
        <v>Friday</v>
      </c>
      <c r="L2929" t="str">
        <f>_xlfn.XLOOKUP(Table6[[#This Row],[Loan Date]],$Q$5:$Q$152,$S$5:$S$152)</f>
        <v>Week 5</v>
      </c>
    </row>
    <row r="2930" spans="1:12" x14ac:dyDescent="0.2">
      <c r="A2930" s="1">
        <v>44862</v>
      </c>
      <c r="B2930" t="s">
        <v>5</v>
      </c>
      <c r="C2930" s="1">
        <v>44862</v>
      </c>
      <c r="D2930" t="s">
        <v>97</v>
      </c>
      <c r="E2930" t="s">
        <v>23</v>
      </c>
      <c r="F2930" t="s">
        <v>23</v>
      </c>
      <c r="G2930" t="s">
        <v>20</v>
      </c>
      <c r="H2930" t="s">
        <v>1282</v>
      </c>
      <c r="I2930">
        <f>MONTH(Table6[[#This Row],[Loan Date]])</f>
        <v>10</v>
      </c>
      <c r="J2930" t="str">
        <f>_xlfn.XLOOKUP(Table6[[#This Row],[Numeric Month]],$N$5:$N$11,$O$5:$O$11)</f>
        <v>Oct</v>
      </c>
      <c r="K2930" t="str">
        <f>_xlfn.XLOOKUP(Table6[[#This Row],[Loan Date]],$Q$5:$Q$152,$R$5:$R$152)</f>
        <v>Friday</v>
      </c>
      <c r="L2930" t="str">
        <f>_xlfn.XLOOKUP(Table6[[#This Row],[Loan Date]],$Q$5:$Q$152,$S$5:$S$152)</f>
        <v>Week 5</v>
      </c>
    </row>
    <row r="2931" spans="1:12" x14ac:dyDescent="0.2">
      <c r="A2931" s="1">
        <v>44862</v>
      </c>
      <c r="B2931" t="s">
        <v>5</v>
      </c>
      <c r="C2931" s="1">
        <v>44862</v>
      </c>
      <c r="D2931" t="s">
        <v>172</v>
      </c>
      <c r="E2931" t="s">
        <v>21</v>
      </c>
      <c r="F2931" t="s">
        <v>21</v>
      </c>
      <c r="G2931" t="s">
        <v>20</v>
      </c>
      <c r="H2931" t="s">
        <v>1282</v>
      </c>
      <c r="I2931">
        <f>MONTH(Table6[[#This Row],[Loan Date]])</f>
        <v>10</v>
      </c>
      <c r="J2931" t="str">
        <f>_xlfn.XLOOKUP(Table6[[#This Row],[Numeric Month]],$N$5:$N$11,$O$5:$O$11)</f>
        <v>Oct</v>
      </c>
      <c r="K2931" t="str">
        <f>_xlfn.XLOOKUP(Table6[[#This Row],[Loan Date]],$Q$5:$Q$152,$R$5:$R$152)</f>
        <v>Friday</v>
      </c>
      <c r="L2931" t="str">
        <f>_xlfn.XLOOKUP(Table6[[#This Row],[Loan Date]],$Q$5:$Q$152,$S$5:$S$152)</f>
        <v>Week 5</v>
      </c>
    </row>
    <row r="2932" spans="1:12" x14ac:dyDescent="0.2">
      <c r="A2932" s="1">
        <v>44862</v>
      </c>
      <c r="B2932" t="s">
        <v>7</v>
      </c>
      <c r="C2932" s="1">
        <v>44862</v>
      </c>
      <c r="D2932" t="s">
        <v>236</v>
      </c>
      <c r="E2932" t="s">
        <v>23</v>
      </c>
      <c r="F2932" t="s">
        <v>23</v>
      </c>
      <c r="G2932" t="s">
        <v>20</v>
      </c>
      <c r="H2932" t="s">
        <v>1282</v>
      </c>
      <c r="I2932">
        <f>MONTH(Table6[[#This Row],[Loan Date]])</f>
        <v>10</v>
      </c>
      <c r="J2932" t="str">
        <f>_xlfn.XLOOKUP(Table6[[#This Row],[Numeric Month]],$N$5:$N$11,$O$5:$O$11)</f>
        <v>Oct</v>
      </c>
      <c r="K2932" t="str">
        <f>_xlfn.XLOOKUP(Table6[[#This Row],[Loan Date]],$Q$5:$Q$152,$R$5:$R$152)</f>
        <v>Friday</v>
      </c>
      <c r="L2932" t="str">
        <f>_xlfn.XLOOKUP(Table6[[#This Row],[Loan Date]],$Q$5:$Q$152,$S$5:$S$152)</f>
        <v>Week 5</v>
      </c>
    </row>
    <row r="2933" spans="1:12" x14ac:dyDescent="0.2">
      <c r="A2933" s="1">
        <v>44862</v>
      </c>
      <c r="B2933" t="s">
        <v>7</v>
      </c>
      <c r="C2933" s="1">
        <v>44862</v>
      </c>
      <c r="D2933" t="s">
        <v>738</v>
      </c>
      <c r="E2933" t="s">
        <v>21</v>
      </c>
      <c r="F2933" t="s">
        <v>21</v>
      </c>
      <c r="G2933" t="s">
        <v>20</v>
      </c>
      <c r="H2933" t="s">
        <v>1282</v>
      </c>
      <c r="I2933">
        <f>MONTH(Table6[[#This Row],[Loan Date]])</f>
        <v>10</v>
      </c>
      <c r="J2933" t="str">
        <f>_xlfn.XLOOKUP(Table6[[#This Row],[Numeric Month]],$N$5:$N$11,$O$5:$O$11)</f>
        <v>Oct</v>
      </c>
      <c r="K2933" t="str">
        <f>_xlfn.XLOOKUP(Table6[[#This Row],[Loan Date]],$Q$5:$Q$152,$R$5:$R$152)</f>
        <v>Friday</v>
      </c>
      <c r="L2933" t="str">
        <f>_xlfn.XLOOKUP(Table6[[#This Row],[Loan Date]],$Q$5:$Q$152,$S$5:$S$152)</f>
        <v>Week 5</v>
      </c>
    </row>
    <row r="2934" spans="1:12" x14ac:dyDescent="0.2">
      <c r="A2934" s="1">
        <v>44862</v>
      </c>
      <c r="B2934" t="s">
        <v>7</v>
      </c>
      <c r="C2934" s="1">
        <v>44862</v>
      </c>
      <c r="D2934" t="s">
        <v>97</v>
      </c>
      <c r="E2934" t="s">
        <v>23</v>
      </c>
      <c r="F2934" t="s">
        <v>23</v>
      </c>
      <c r="G2934" t="s">
        <v>20</v>
      </c>
      <c r="H2934" t="s">
        <v>1282</v>
      </c>
      <c r="I2934">
        <f>MONTH(Table6[[#This Row],[Loan Date]])</f>
        <v>10</v>
      </c>
      <c r="J2934" t="str">
        <f>_xlfn.XLOOKUP(Table6[[#This Row],[Numeric Month]],$N$5:$N$11,$O$5:$O$11)</f>
        <v>Oct</v>
      </c>
      <c r="K2934" t="str">
        <f>_xlfn.XLOOKUP(Table6[[#This Row],[Loan Date]],$Q$5:$Q$152,$R$5:$R$152)</f>
        <v>Friday</v>
      </c>
      <c r="L2934" t="str">
        <f>_xlfn.XLOOKUP(Table6[[#This Row],[Loan Date]],$Q$5:$Q$152,$S$5:$S$152)</f>
        <v>Week 5</v>
      </c>
    </row>
    <row r="2935" spans="1:12" x14ac:dyDescent="0.2">
      <c r="A2935" s="1">
        <v>44862</v>
      </c>
      <c r="B2935" t="s">
        <v>7</v>
      </c>
      <c r="C2935" s="1">
        <v>44862</v>
      </c>
      <c r="D2935" t="s">
        <v>99</v>
      </c>
      <c r="E2935" t="s">
        <v>21</v>
      </c>
      <c r="F2935" t="s">
        <v>21</v>
      </c>
      <c r="G2935" t="s">
        <v>20</v>
      </c>
      <c r="H2935" t="s">
        <v>1282</v>
      </c>
      <c r="I2935">
        <f>MONTH(Table6[[#This Row],[Loan Date]])</f>
        <v>10</v>
      </c>
      <c r="J2935" t="str">
        <f>_xlfn.XLOOKUP(Table6[[#This Row],[Numeric Month]],$N$5:$N$11,$O$5:$O$11)</f>
        <v>Oct</v>
      </c>
      <c r="K2935" t="str">
        <f>_xlfn.XLOOKUP(Table6[[#This Row],[Loan Date]],$Q$5:$Q$152,$R$5:$R$152)</f>
        <v>Friday</v>
      </c>
      <c r="L2935" t="str">
        <f>_xlfn.XLOOKUP(Table6[[#This Row],[Loan Date]],$Q$5:$Q$152,$S$5:$S$152)</f>
        <v>Week 5</v>
      </c>
    </row>
    <row r="2936" spans="1:12" x14ac:dyDescent="0.2">
      <c r="A2936" s="1">
        <v>44862</v>
      </c>
      <c r="B2936" t="s">
        <v>7</v>
      </c>
      <c r="C2936" s="1">
        <v>44875</v>
      </c>
      <c r="D2936" t="s">
        <v>954</v>
      </c>
      <c r="E2936" t="s">
        <v>3</v>
      </c>
      <c r="F2936" t="s">
        <v>2</v>
      </c>
      <c r="G2936" t="s">
        <v>1</v>
      </c>
      <c r="H2936" t="s">
        <v>1282</v>
      </c>
      <c r="I2936">
        <f>MONTH(Table6[[#This Row],[Loan Date]])</f>
        <v>10</v>
      </c>
      <c r="J2936" t="str">
        <f>_xlfn.XLOOKUP(Table6[[#This Row],[Numeric Month]],$N$5:$N$11,$O$5:$O$11)</f>
        <v>Oct</v>
      </c>
      <c r="K2936" t="str">
        <f>_xlfn.XLOOKUP(Table6[[#This Row],[Loan Date]],$Q$5:$Q$152,$R$5:$R$152)</f>
        <v>Friday</v>
      </c>
      <c r="L2936" t="str">
        <f>_xlfn.XLOOKUP(Table6[[#This Row],[Loan Date]],$Q$5:$Q$152,$S$5:$S$152)</f>
        <v>Week 5</v>
      </c>
    </row>
    <row r="2937" spans="1:12" x14ac:dyDescent="0.2">
      <c r="A2937" s="1">
        <v>44862</v>
      </c>
      <c r="B2937" t="s">
        <v>7</v>
      </c>
      <c r="C2937" s="1">
        <v>44862</v>
      </c>
      <c r="D2937" t="s">
        <v>357</v>
      </c>
      <c r="E2937" t="s">
        <v>65</v>
      </c>
      <c r="F2937" t="s">
        <v>65</v>
      </c>
      <c r="G2937" t="s">
        <v>20</v>
      </c>
      <c r="H2937" t="s">
        <v>1282</v>
      </c>
      <c r="I2937">
        <f>MONTH(Table6[[#This Row],[Loan Date]])</f>
        <v>10</v>
      </c>
      <c r="J2937" t="str">
        <f>_xlfn.XLOOKUP(Table6[[#This Row],[Numeric Month]],$N$5:$N$11,$O$5:$O$11)</f>
        <v>Oct</v>
      </c>
      <c r="K2937" t="str">
        <f>_xlfn.XLOOKUP(Table6[[#This Row],[Loan Date]],$Q$5:$Q$152,$R$5:$R$152)</f>
        <v>Friday</v>
      </c>
      <c r="L2937" t="str">
        <f>_xlfn.XLOOKUP(Table6[[#This Row],[Loan Date]],$Q$5:$Q$152,$S$5:$S$152)</f>
        <v>Week 5</v>
      </c>
    </row>
    <row r="2938" spans="1:12" x14ac:dyDescent="0.2">
      <c r="A2938" s="1">
        <v>44862</v>
      </c>
      <c r="B2938" t="s">
        <v>5</v>
      </c>
      <c r="C2938" s="1">
        <v>44862</v>
      </c>
      <c r="D2938" t="s">
        <v>97</v>
      </c>
      <c r="E2938" t="s">
        <v>23</v>
      </c>
      <c r="F2938" t="s">
        <v>23</v>
      </c>
      <c r="G2938" t="s">
        <v>20</v>
      </c>
      <c r="H2938" t="s">
        <v>1282</v>
      </c>
      <c r="I2938">
        <f>MONTH(Table6[[#This Row],[Loan Date]])</f>
        <v>10</v>
      </c>
      <c r="J2938" t="str">
        <f>_xlfn.XLOOKUP(Table6[[#This Row],[Numeric Month]],$N$5:$N$11,$O$5:$O$11)</f>
        <v>Oct</v>
      </c>
      <c r="K2938" t="str">
        <f>_xlfn.XLOOKUP(Table6[[#This Row],[Loan Date]],$Q$5:$Q$152,$R$5:$R$152)</f>
        <v>Friday</v>
      </c>
      <c r="L2938" t="str">
        <f>_xlfn.XLOOKUP(Table6[[#This Row],[Loan Date]],$Q$5:$Q$152,$S$5:$S$152)</f>
        <v>Week 5</v>
      </c>
    </row>
    <row r="2939" spans="1:12" x14ac:dyDescent="0.2">
      <c r="A2939" s="1">
        <v>44862</v>
      </c>
      <c r="B2939" t="s">
        <v>5</v>
      </c>
      <c r="C2939" s="1">
        <v>44862</v>
      </c>
      <c r="D2939" t="s">
        <v>99</v>
      </c>
      <c r="E2939" t="s">
        <v>21</v>
      </c>
      <c r="F2939" t="s">
        <v>21</v>
      </c>
      <c r="G2939" t="s">
        <v>20</v>
      </c>
      <c r="H2939" t="s">
        <v>1282</v>
      </c>
      <c r="I2939">
        <f>MONTH(Table6[[#This Row],[Loan Date]])</f>
        <v>10</v>
      </c>
      <c r="J2939" t="str">
        <f>_xlfn.XLOOKUP(Table6[[#This Row],[Numeric Month]],$N$5:$N$11,$O$5:$O$11)</f>
        <v>Oct</v>
      </c>
      <c r="K2939" t="str">
        <f>_xlfn.XLOOKUP(Table6[[#This Row],[Loan Date]],$Q$5:$Q$152,$R$5:$R$152)</f>
        <v>Friday</v>
      </c>
      <c r="L2939" t="str">
        <f>_xlfn.XLOOKUP(Table6[[#This Row],[Loan Date]],$Q$5:$Q$152,$S$5:$S$152)</f>
        <v>Week 5</v>
      </c>
    </row>
    <row r="2940" spans="1:12" x14ac:dyDescent="0.2">
      <c r="A2940" s="1">
        <v>44862</v>
      </c>
      <c r="B2940" t="s">
        <v>5</v>
      </c>
      <c r="C2940" s="1">
        <v>44862</v>
      </c>
      <c r="D2940" t="s">
        <v>343</v>
      </c>
      <c r="E2940" t="s">
        <v>23</v>
      </c>
      <c r="F2940" t="s">
        <v>23</v>
      </c>
      <c r="G2940" t="s">
        <v>20</v>
      </c>
      <c r="H2940" t="s">
        <v>1282</v>
      </c>
      <c r="I2940">
        <f>MONTH(Table6[[#This Row],[Loan Date]])</f>
        <v>10</v>
      </c>
      <c r="J2940" t="str">
        <f>_xlfn.XLOOKUP(Table6[[#This Row],[Numeric Month]],$N$5:$N$11,$O$5:$O$11)</f>
        <v>Oct</v>
      </c>
      <c r="K2940" t="str">
        <f>_xlfn.XLOOKUP(Table6[[#This Row],[Loan Date]],$Q$5:$Q$152,$R$5:$R$152)</f>
        <v>Friday</v>
      </c>
      <c r="L2940" t="str">
        <f>_xlfn.XLOOKUP(Table6[[#This Row],[Loan Date]],$Q$5:$Q$152,$S$5:$S$152)</f>
        <v>Week 5</v>
      </c>
    </row>
    <row r="2941" spans="1:12" x14ac:dyDescent="0.2">
      <c r="A2941" s="1">
        <v>44862</v>
      </c>
      <c r="B2941" t="s">
        <v>5</v>
      </c>
      <c r="C2941" s="1">
        <v>44862</v>
      </c>
      <c r="D2941" t="s">
        <v>251</v>
      </c>
      <c r="E2941" t="s">
        <v>21</v>
      </c>
      <c r="F2941" t="s">
        <v>21</v>
      </c>
      <c r="G2941" t="s">
        <v>20</v>
      </c>
      <c r="H2941" t="s">
        <v>1282</v>
      </c>
      <c r="I2941">
        <f>MONTH(Table6[[#This Row],[Loan Date]])</f>
        <v>10</v>
      </c>
      <c r="J2941" t="str">
        <f>_xlfn.XLOOKUP(Table6[[#This Row],[Numeric Month]],$N$5:$N$11,$O$5:$O$11)</f>
        <v>Oct</v>
      </c>
      <c r="K2941" t="str">
        <f>_xlfn.XLOOKUP(Table6[[#This Row],[Loan Date]],$Q$5:$Q$152,$R$5:$R$152)</f>
        <v>Friday</v>
      </c>
      <c r="L2941" t="str">
        <f>_xlfn.XLOOKUP(Table6[[#This Row],[Loan Date]],$Q$5:$Q$152,$S$5:$S$152)</f>
        <v>Week 5</v>
      </c>
    </row>
    <row r="2942" spans="1:12" x14ac:dyDescent="0.2">
      <c r="A2942" s="1">
        <v>44863</v>
      </c>
      <c r="B2942" t="s">
        <v>7</v>
      </c>
      <c r="C2942" s="1">
        <v>44863</v>
      </c>
      <c r="D2942" t="s">
        <v>299</v>
      </c>
      <c r="E2942" t="s">
        <v>23</v>
      </c>
      <c r="F2942" t="s">
        <v>23</v>
      </c>
      <c r="G2942" t="s">
        <v>20</v>
      </c>
      <c r="H2942" t="s">
        <v>1282</v>
      </c>
      <c r="I2942">
        <f>MONTH(Table6[[#This Row],[Loan Date]])</f>
        <v>10</v>
      </c>
      <c r="J2942" t="str">
        <f>_xlfn.XLOOKUP(Table6[[#This Row],[Numeric Month]],$N$5:$N$11,$O$5:$O$11)</f>
        <v>Oct</v>
      </c>
      <c r="K2942" t="str">
        <f>_xlfn.XLOOKUP(Table6[[#This Row],[Loan Date]],$Q$5:$Q$152,$R$5:$R$152)</f>
        <v>Saturday</v>
      </c>
      <c r="L2942" t="str">
        <f>_xlfn.XLOOKUP(Table6[[#This Row],[Loan Date]],$Q$5:$Q$152,$S$5:$S$152)</f>
        <v>Week 5</v>
      </c>
    </row>
    <row r="2943" spans="1:12" x14ac:dyDescent="0.2">
      <c r="A2943" s="1">
        <v>44863</v>
      </c>
      <c r="B2943" t="s">
        <v>7</v>
      </c>
      <c r="C2943" s="1">
        <v>44870</v>
      </c>
      <c r="D2943" t="s">
        <v>500</v>
      </c>
      <c r="E2943" t="s">
        <v>52</v>
      </c>
      <c r="F2943" t="s">
        <v>51</v>
      </c>
      <c r="G2943" t="s">
        <v>1</v>
      </c>
      <c r="H2943" t="s">
        <v>1282</v>
      </c>
      <c r="I2943">
        <f>MONTH(Table6[[#This Row],[Loan Date]])</f>
        <v>10</v>
      </c>
      <c r="J2943" t="str">
        <f>_xlfn.XLOOKUP(Table6[[#This Row],[Numeric Month]],$N$5:$N$11,$O$5:$O$11)</f>
        <v>Oct</v>
      </c>
      <c r="K2943" t="str">
        <f>_xlfn.XLOOKUP(Table6[[#This Row],[Loan Date]],$Q$5:$Q$152,$R$5:$R$152)</f>
        <v>Saturday</v>
      </c>
      <c r="L2943" t="str">
        <f>_xlfn.XLOOKUP(Table6[[#This Row],[Loan Date]],$Q$5:$Q$152,$S$5:$S$152)</f>
        <v>Week 5</v>
      </c>
    </row>
    <row r="2944" spans="1:12" x14ac:dyDescent="0.2">
      <c r="A2944" s="1">
        <v>44863</v>
      </c>
      <c r="B2944" t="s">
        <v>7</v>
      </c>
      <c r="C2944" s="1">
        <v>44870</v>
      </c>
      <c r="D2944" t="s">
        <v>1066</v>
      </c>
      <c r="E2944" t="s">
        <v>52</v>
      </c>
      <c r="F2944" t="s">
        <v>51</v>
      </c>
      <c r="G2944" t="s">
        <v>1</v>
      </c>
      <c r="H2944" t="s">
        <v>1282</v>
      </c>
      <c r="I2944">
        <f>MONTH(Table6[[#This Row],[Loan Date]])</f>
        <v>10</v>
      </c>
      <c r="J2944" t="str">
        <f>_xlfn.XLOOKUP(Table6[[#This Row],[Numeric Month]],$N$5:$N$11,$O$5:$O$11)</f>
        <v>Oct</v>
      </c>
      <c r="K2944" t="str">
        <f>_xlfn.XLOOKUP(Table6[[#This Row],[Loan Date]],$Q$5:$Q$152,$R$5:$R$152)</f>
        <v>Saturday</v>
      </c>
      <c r="L2944" t="str">
        <f>_xlfn.XLOOKUP(Table6[[#This Row],[Loan Date]],$Q$5:$Q$152,$S$5:$S$152)</f>
        <v>Week 5</v>
      </c>
    </row>
    <row r="2945" spans="1:12" x14ac:dyDescent="0.2">
      <c r="A2945" s="1">
        <v>44863</v>
      </c>
      <c r="B2945" t="s">
        <v>7</v>
      </c>
      <c r="C2945" s="1">
        <v>44870</v>
      </c>
      <c r="D2945" t="s">
        <v>987</v>
      </c>
      <c r="E2945" t="s">
        <v>52</v>
      </c>
      <c r="F2945" t="s">
        <v>51</v>
      </c>
      <c r="G2945" t="s">
        <v>1</v>
      </c>
      <c r="H2945" t="s">
        <v>1282</v>
      </c>
      <c r="I2945">
        <f>MONTH(Table6[[#This Row],[Loan Date]])</f>
        <v>10</v>
      </c>
      <c r="J2945" t="str">
        <f>_xlfn.XLOOKUP(Table6[[#This Row],[Numeric Month]],$N$5:$N$11,$O$5:$O$11)</f>
        <v>Oct</v>
      </c>
      <c r="K2945" t="str">
        <f>_xlfn.XLOOKUP(Table6[[#This Row],[Loan Date]],$Q$5:$Q$152,$R$5:$R$152)</f>
        <v>Saturday</v>
      </c>
      <c r="L2945" t="str">
        <f>_xlfn.XLOOKUP(Table6[[#This Row],[Loan Date]],$Q$5:$Q$152,$S$5:$S$152)</f>
        <v>Week 5</v>
      </c>
    </row>
    <row r="2946" spans="1:12" x14ac:dyDescent="0.2">
      <c r="A2946" s="1">
        <v>44863</v>
      </c>
      <c r="B2946" t="s">
        <v>7</v>
      </c>
      <c r="C2946" s="1">
        <v>44863</v>
      </c>
      <c r="D2946" t="s">
        <v>1063</v>
      </c>
      <c r="E2946" t="s">
        <v>23</v>
      </c>
      <c r="F2946" t="s">
        <v>23</v>
      </c>
      <c r="G2946" t="s">
        <v>20</v>
      </c>
      <c r="H2946" t="s">
        <v>1282</v>
      </c>
      <c r="I2946">
        <f>MONTH(Table6[[#This Row],[Loan Date]])</f>
        <v>10</v>
      </c>
      <c r="J2946" t="str">
        <f>_xlfn.XLOOKUP(Table6[[#This Row],[Numeric Month]],$N$5:$N$11,$O$5:$O$11)</f>
        <v>Oct</v>
      </c>
      <c r="K2946" t="str">
        <f>_xlfn.XLOOKUP(Table6[[#This Row],[Loan Date]],$Q$5:$Q$152,$R$5:$R$152)</f>
        <v>Saturday</v>
      </c>
      <c r="L2946" t="str">
        <f>_xlfn.XLOOKUP(Table6[[#This Row],[Loan Date]],$Q$5:$Q$152,$S$5:$S$152)</f>
        <v>Week 5</v>
      </c>
    </row>
    <row r="2947" spans="1:12" x14ac:dyDescent="0.2">
      <c r="A2947" s="1">
        <v>44863</v>
      </c>
      <c r="B2947" t="s">
        <v>5</v>
      </c>
      <c r="C2947" s="1">
        <v>44869</v>
      </c>
      <c r="D2947" t="s">
        <v>298</v>
      </c>
      <c r="E2947" t="s">
        <v>52</v>
      </c>
      <c r="F2947" t="s">
        <v>51</v>
      </c>
      <c r="G2947" t="s">
        <v>1</v>
      </c>
      <c r="H2947" t="s">
        <v>1282</v>
      </c>
      <c r="I2947">
        <f>MONTH(Table6[[#This Row],[Loan Date]])</f>
        <v>10</v>
      </c>
      <c r="J2947" t="str">
        <f>_xlfn.XLOOKUP(Table6[[#This Row],[Numeric Month]],$N$5:$N$11,$O$5:$O$11)</f>
        <v>Oct</v>
      </c>
      <c r="K2947" t="str">
        <f>_xlfn.XLOOKUP(Table6[[#This Row],[Loan Date]],$Q$5:$Q$152,$R$5:$R$152)</f>
        <v>Saturday</v>
      </c>
      <c r="L2947" t="str">
        <f>_xlfn.XLOOKUP(Table6[[#This Row],[Loan Date]],$Q$5:$Q$152,$S$5:$S$152)</f>
        <v>Week 5</v>
      </c>
    </row>
    <row r="2948" spans="1:12" x14ac:dyDescent="0.2">
      <c r="A2948" s="1">
        <v>44864</v>
      </c>
      <c r="B2948" t="s">
        <v>35</v>
      </c>
      <c r="C2948" s="1">
        <v>44878</v>
      </c>
      <c r="D2948" t="s">
        <v>510</v>
      </c>
      <c r="E2948" t="s">
        <v>52</v>
      </c>
      <c r="F2948" t="s">
        <v>51</v>
      </c>
      <c r="G2948" t="s">
        <v>1</v>
      </c>
      <c r="H2948" t="s">
        <v>1282</v>
      </c>
      <c r="I2948">
        <f>MONTH(Table6[[#This Row],[Loan Date]])</f>
        <v>10</v>
      </c>
      <c r="J2948" t="str">
        <f>_xlfn.XLOOKUP(Table6[[#This Row],[Numeric Month]],$N$5:$N$11,$O$5:$O$11)</f>
        <v>Oct</v>
      </c>
      <c r="K2948" t="str">
        <f>_xlfn.XLOOKUP(Table6[[#This Row],[Loan Date]],$Q$5:$Q$152,$R$5:$R$152)</f>
        <v>Sunday</v>
      </c>
      <c r="L2948" t="str">
        <f>_xlfn.XLOOKUP(Table6[[#This Row],[Loan Date]],$Q$5:$Q$152,$S$5:$S$152)</f>
        <v>Week 5</v>
      </c>
    </row>
    <row r="2949" spans="1:12" x14ac:dyDescent="0.2">
      <c r="A2949" s="1">
        <v>44864</v>
      </c>
      <c r="B2949" t="s">
        <v>7</v>
      </c>
      <c r="C2949" s="1">
        <v>44864</v>
      </c>
      <c r="D2949" t="s">
        <v>299</v>
      </c>
      <c r="E2949" t="s">
        <v>23</v>
      </c>
      <c r="F2949" t="s">
        <v>23</v>
      </c>
      <c r="G2949" t="s">
        <v>20</v>
      </c>
      <c r="H2949" t="s">
        <v>1282</v>
      </c>
      <c r="I2949">
        <f>MONTH(Table6[[#This Row],[Loan Date]])</f>
        <v>10</v>
      </c>
      <c r="J2949" t="str">
        <f>_xlfn.XLOOKUP(Table6[[#This Row],[Numeric Month]],$N$5:$N$11,$O$5:$O$11)</f>
        <v>Oct</v>
      </c>
      <c r="K2949" t="str">
        <f>_xlfn.XLOOKUP(Table6[[#This Row],[Loan Date]],$Q$5:$Q$152,$R$5:$R$152)</f>
        <v>Sunday</v>
      </c>
      <c r="L2949" t="str">
        <f>_xlfn.XLOOKUP(Table6[[#This Row],[Loan Date]],$Q$5:$Q$152,$S$5:$S$152)</f>
        <v>Week 5</v>
      </c>
    </row>
    <row r="2950" spans="1:12" x14ac:dyDescent="0.2">
      <c r="A2950" s="1">
        <v>44864</v>
      </c>
      <c r="B2950" t="s">
        <v>5</v>
      </c>
      <c r="C2950" s="1">
        <v>44871</v>
      </c>
      <c r="D2950" t="s">
        <v>283</v>
      </c>
      <c r="E2950" t="s">
        <v>52</v>
      </c>
      <c r="F2950" t="s">
        <v>51</v>
      </c>
      <c r="G2950" t="s">
        <v>1</v>
      </c>
      <c r="H2950" t="s">
        <v>1282</v>
      </c>
      <c r="I2950">
        <f>MONTH(Table6[[#This Row],[Loan Date]])</f>
        <v>10</v>
      </c>
      <c r="J2950" t="str">
        <f>_xlfn.XLOOKUP(Table6[[#This Row],[Numeric Month]],$N$5:$N$11,$O$5:$O$11)</f>
        <v>Oct</v>
      </c>
      <c r="K2950" t="str">
        <f>_xlfn.XLOOKUP(Table6[[#This Row],[Loan Date]],$Q$5:$Q$152,$R$5:$R$152)</f>
        <v>Sunday</v>
      </c>
      <c r="L2950" t="str">
        <f>_xlfn.XLOOKUP(Table6[[#This Row],[Loan Date]],$Q$5:$Q$152,$S$5:$S$152)</f>
        <v>Week 5</v>
      </c>
    </row>
    <row r="2951" spans="1:12" x14ac:dyDescent="0.2">
      <c r="A2951" s="1">
        <v>44865</v>
      </c>
      <c r="B2951" t="s">
        <v>35</v>
      </c>
      <c r="C2951" s="1">
        <v>44872</v>
      </c>
      <c r="D2951" t="s">
        <v>308</v>
      </c>
      <c r="E2951" t="s">
        <v>52</v>
      </c>
      <c r="F2951" t="s">
        <v>51</v>
      </c>
      <c r="G2951" t="s">
        <v>1</v>
      </c>
      <c r="H2951" t="s">
        <v>1282</v>
      </c>
      <c r="I2951">
        <f>MONTH(Table6[[#This Row],[Loan Date]])</f>
        <v>10</v>
      </c>
      <c r="J2951" t="str">
        <f>_xlfn.XLOOKUP(Table6[[#This Row],[Numeric Month]],$N$5:$N$11,$O$5:$O$11)</f>
        <v>Oct</v>
      </c>
      <c r="K2951" t="str">
        <f>_xlfn.XLOOKUP(Table6[[#This Row],[Loan Date]],$Q$5:$Q$152,$R$5:$R$152)</f>
        <v>Monday</v>
      </c>
      <c r="L2951" t="str">
        <f>_xlfn.XLOOKUP(Table6[[#This Row],[Loan Date]],$Q$5:$Q$152,$S$5:$S$152)</f>
        <v>Week 6</v>
      </c>
    </row>
    <row r="2952" spans="1:12" x14ac:dyDescent="0.2">
      <c r="A2952" s="1">
        <v>44865</v>
      </c>
      <c r="B2952" t="s">
        <v>107</v>
      </c>
      <c r="C2952" s="1">
        <v>44865</v>
      </c>
      <c r="D2952" t="s">
        <v>1019</v>
      </c>
      <c r="E2952" t="s">
        <v>168</v>
      </c>
      <c r="F2952" t="s">
        <v>168</v>
      </c>
      <c r="G2952" t="s">
        <v>20</v>
      </c>
      <c r="H2952" t="s">
        <v>1282</v>
      </c>
      <c r="I2952">
        <f>MONTH(Table6[[#This Row],[Loan Date]])</f>
        <v>10</v>
      </c>
      <c r="J2952" t="str">
        <f>_xlfn.XLOOKUP(Table6[[#This Row],[Numeric Month]],$N$5:$N$11,$O$5:$O$11)</f>
        <v>Oct</v>
      </c>
      <c r="K2952" t="str">
        <f>_xlfn.XLOOKUP(Table6[[#This Row],[Loan Date]],$Q$5:$Q$152,$R$5:$R$152)</f>
        <v>Monday</v>
      </c>
      <c r="L2952" t="str">
        <f>_xlfn.XLOOKUP(Table6[[#This Row],[Loan Date]],$Q$5:$Q$152,$S$5:$S$152)</f>
        <v>Week 6</v>
      </c>
    </row>
    <row r="2953" spans="1:12" x14ac:dyDescent="0.2">
      <c r="A2953" s="1">
        <v>44865</v>
      </c>
      <c r="B2953" t="s">
        <v>5</v>
      </c>
      <c r="C2953" s="1">
        <v>44865</v>
      </c>
      <c r="D2953" t="s">
        <v>77</v>
      </c>
      <c r="E2953" t="s">
        <v>23</v>
      </c>
      <c r="F2953" t="s">
        <v>23</v>
      </c>
      <c r="G2953" t="s">
        <v>20</v>
      </c>
      <c r="H2953" t="s">
        <v>1282</v>
      </c>
      <c r="I2953">
        <f>MONTH(Table6[[#This Row],[Loan Date]])</f>
        <v>10</v>
      </c>
      <c r="J2953" t="str">
        <f>_xlfn.XLOOKUP(Table6[[#This Row],[Numeric Month]],$N$5:$N$11,$O$5:$O$11)</f>
        <v>Oct</v>
      </c>
      <c r="K2953" t="str">
        <f>_xlfn.XLOOKUP(Table6[[#This Row],[Loan Date]],$Q$5:$Q$152,$R$5:$R$152)</f>
        <v>Monday</v>
      </c>
      <c r="L2953" t="str">
        <f>_xlfn.XLOOKUP(Table6[[#This Row],[Loan Date]],$Q$5:$Q$152,$S$5:$S$152)</f>
        <v>Week 6</v>
      </c>
    </row>
    <row r="2954" spans="1:12" x14ac:dyDescent="0.2">
      <c r="A2954" s="1">
        <v>44865</v>
      </c>
      <c r="B2954" t="s">
        <v>5</v>
      </c>
      <c r="C2954" s="1">
        <v>44865</v>
      </c>
      <c r="D2954" t="s">
        <v>705</v>
      </c>
      <c r="E2954" t="s">
        <v>21</v>
      </c>
      <c r="F2954" t="s">
        <v>21</v>
      </c>
      <c r="G2954" t="s">
        <v>20</v>
      </c>
      <c r="H2954" t="s">
        <v>1282</v>
      </c>
      <c r="I2954">
        <f>MONTH(Table6[[#This Row],[Loan Date]])</f>
        <v>10</v>
      </c>
      <c r="J2954" t="str">
        <f>_xlfn.XLOOKUP(Table6[[#This Row],[Numeric Month]],$N$5:$N$11,$O$5:$O$11)</f>
        <v>Oct</v>
      </c>
      <c r="K2954" t="str">
        <f>_xlfn.XLOOKUP(Table6[[#This Row],[Loan Date]],$Q$5:$Q$152,$R$5:$R$152)</f>
        <v>Monday</v>
      </c>
      <c r="L2954" t="str">
        <f>_xlfn.XLOOKUP(Table6[[#This Row],[Loan Date]],$Q$5:$Q$152,$S$5:$S$152)</f>
        <v>Week 6</v>
      </c>
    </row>
    <row r="2955" spans="1:12" x14ac:dyDescent="0.2">
      <c r="A2955" s="1">
        <v>44865</v>
      </c>
      <c r="B2955" t="s">
        <v>7</v>
      </c>
      <c r="C2955" s="1">
        <v>44876</v>
      </c>
      <c r="D2955" t="s">
        <v>1276</v>
      </c>
      <c r="E2955" t="s">
        <v>9</v>
      </c>
      <c r="F2955" t="s">
        <v>8</v>
      </c>
      <c r="G2955" t="s">
        <v>1</v>
      </c>
      <c r="H2955" t="s">
        <v>1282</v>
      </c>
      <c r="I2955">
        <f>MONTH(Table6[[#This Row],[Loan Date]])</f>
        <v>10</v>
      </c>
      <c r="J2955" t="str">
        <f>_xlfn.XLOOKUP(Table6[[#This Row],[Numeric Month]],$N$5:$N$11,$O$5:$O$11)</f>
        <v>Oct</v>
      </c>
      <c r="K2955" t="str">
        <f>_xlfn.XLOOKUP(Table6[[#This Row],[Loan Date]],$Q$5:$Q$152,$R$5:$R$152)</f>
        <v>Monday</v>
      </c>
      <c r="L2955" t="str">
        <f>_xlfn.XLOOKUP(Table6[[#This Row],[Loan Date]],$Q$5:$Q$152,$S$5:$S$152)</f>
        <v>Week 6</v>
      </c>
    </row>
    <row r="2956" spans="1:12" x14ac:dyDescent="0.2">
      <c r="A2956" s="1">
        <v>44865</v>
      </c>
      <c r="B2956" t="s">
        <v>5</v>
      </c>
      <c r="C2956" s="1">
        <v>44879</v>
      </c>
      <c r="D2956" t="s">
        <v>918</v>
      </c>
      <c r="E2956" t="s">
        <v>52</v>
      </c>
      <c r="F2956" t="s">
        <v>51</v>
      </c>
      <c r="G2956" t="s">
        <v>1</v>
      </c>
      <c r="H2956" t="s">
        <v>1282</v>
      </c>
      <c r="I2956">
        <f>MONTH(Table6[[#This Row],[Loan Date]])</f>
        <v>10</v>
      </c>
      <c r="J2956" t="str">
        <f>_xlfn.XLOOKUP(Table6[[#This Row],[Numeric Month]],$N$5:$N$11,$O$5:$O$11)</f>
        <v>Oct</v>
      </c>
      <c r="K2956" t="str">
        <f>_xlfn.XLOOKUP(Table6[[#This Row],[Loan Date]],$Q$5:$Q$152,$R$5:$R$152)</f>
        <v>Monday</v>
      </c>
      <c r="L2956" t="str">
        <f>_xlfn.XLOOKUP(Table6[[#This Row],[Loan Date]],$Q$5:$Q$152,$S$5:$S$152)</f>
        <v>Week 6</v>
      </c>
    </row>
    <row r="2957" spans="1:12" x14ac:dyDescent="0.2">
      <c r="A2957" s="1">
        <v>44865</v>
      </c>
      <c r="B2957" t="s">
        <v>7</v>
      </c>
      <c r="C2957" s="1">
        <v>44872</v>
      </c>
      <c r="D2957" t="s">
        <v>777</v>
      </c>
      <c r="E2957" t="s">
        <v>15</v>
      </c>
      <c r="F2957" t="s">
        <v>14</v>
      </c>
      <c r="G2957" t="s">
        <v>1</v>
      </c>
      <c r="H2957" t="s">
        <v>1282</v>
      </c>
      <c r="I2957">
        <f>MONTH(Table6[[#This Row],[Loan Date]])</f>
        <v>10</v>
      </c>
      <c r="J2957" t="str">
        <f>_xlfn.XLOOKUP(Table6[[#This Row],[Numeric Month]],$N$5:$N$11,$O$5:$O$11)</f>
        <v>Oct</v>
      </c>
      <c r="K2957" t="str">
        <f>_xlfn.XLOOKUP(Table6[[#This Row],[Loan Date]],$Q$5:$Q$152,$R$5:$R$152)</f>
        <v>Monday</v>
      </c>
      <c r="L2957" t="str">
        <f>_xlfn.XLOOKUP(Table6[[#This Row],[Loan Date]],$Q$5:$Q$152,$S$5:$S$152)</f>
        <v>Week 6</v>
      </c>
    </row>
    <row r="2958" spans="1:12" x14ac:dyDescent="0.2">
      <c r="A2958" s="1">
        <v>44865</v>
      </c>
      <c r="B2958" t="s">
        <v>7</v>
      </c>
      <c r="C2958" s="1">
        <v>44879</v>
      </c>
      <c r="D2958" t="s">
        <v>1119</v>
      </c>
      <c r="E2958" t="s">
        <v>15</v>
      </c>
      <c r="F2958" t="s">
        <v>14</v>
      </c>
      <c r="G2958" t="s">
        <v>1</v>
      </c>
      <c r="H2958" t="s">
        <v>1282</v>
      </c>
      <c r="I2958">
        <f>MONTH(Table6[[#This Row],[Loan Date]])</f>
        <v>10</v>
      </c>
      <c r="J2958" t="str">
        <f>_xlfn.XLOOKUP(Table6[[#This Row],[Numeric Month]],$N$5:$N$11,$O$5:$O$11)</f>
        <v>Oct</v>
      </c>
      <c r="K2958" t="str">
        <f>_xlfn.XLOOKUP(Table6[[#This Row],[Loan Date]],$Q$5:$Q$152,$R$5:$R$152)</f>
        <v>Monday</v>
      </c>
      <c r="L2958" t="str">
        <f>_xlfn.XLOOKUP(Table6[[#This Row],[Loan Date]],$Q$5:$Q$152,$S$5:$S$152)</f>
        <v>Week 6</v>
      </c>
    </row>
    <row r="2959" spans="1:12" x14ac:dyDescent="0.2">
      <c r="A2959" s="1">
        <v>44865</v>
      </c>
      <c r="B2959" t="s">
        <v>5</v>
      </c>
      <c r="C2959" s="1">
        <v>44865</v>
      </c>
      <c r="D2959" t="s">
        <v>116</v>
      </c>
      <c r="E2959" t="s">
        <v>23</v>
      </c>
      <c r="F2959" t="s">
        <v>23</v>
      </c>
      <c r="G2959" t="s">
        <v>20</v>
      </c>
      <c r="H2959" t="s">
        <v>1282</v>
      </c>
      <c r="I2959">
        <f>MONTH(Table6[[#This Row],[Loan Date]])</f>
        <v>10</v>
      </c>
      <c r="J2959" t="str">
        <f>_xlfn.XLOOKUP(Table6[[#This Row],[Numeric Month]],$N$5:$N$11,$O$5:$O$11)</f>
        <v>Oct</v>
      </c>
      <c r="K2959" t="str">
        <f>_xlfn.XLOOKUP(Table6[[#This Row],[Loan Date]],$Q$5:$Q$152,$R$5:$R$152)</f>
        <v>Monday</v>
      </c>
      <c r="L2959" t="str">
        <f>_xlfn.XLOOKUP(Table6[[#This Row],[Loan Date]],$Q$5:$Q$152,$S$5:$S$152)</f>
        <v>Week 6</v>
      </c>
    </row>
    <row r="2960" spans="1:12" x14ac:dyDescent="0.2">
      <c r="A2960" s="1">
        <v>44865</v>
      </c>
      <c r="B2960" t="s">
        <v>5</v>
      </c>
      <c r="C2960" s="1">
        <v>44865</v>
      </c>
      <c r="D2960" t="s">
        <v>952</v>
      </c>
      <c r="E2960" t="s">
        <v>37</v>
      </c>
      <c r="F2960" t="s">
        <v>37</v>
      </c>
      <c r="G2960" t="s">
        <v>20</v>
      </c>
      <c r="H2960" t="s">
        <v>1282</v>
      </c>
      <c r="I2960">
        <f>MONTH(Table6[[#This Row],[Loan Date]])</f>
        <v>10</v>
      </c>
      <c r="J2960" t="str">
        <f>_xlfn.XLOOKUP(Table6[[#This Row],[Numeric Month]],$N$5:$N$11,$O$5:$O$11)</f>
        <v>Oct</v>
      </c>
      <c r="K2960" t="str">
        <f>_xlfn.XLOOKUP(Table6[[#This Row],[Loan Date]],$Q$5:$Q$152,$R$5:$R$152)</f>
        <v>Monday</v>
      </c>
      <c r="L2960" t="str">
        <f>_xlfn.XLOOKUP(Table6[[#This Row],[Loan Date]],$Q$5:$Q$152,$S$5:$S$152)</f>
        <v>Week 6</v>
      </c>
    </row>
    <row r="2961" spans="1:12" x14ac:dyDescent="0.2">
      <c r="A2961" s="1">
        <v>44865</v>
      </c>
      <c r="B2961" t="s">
        <v>5</v>
      </c>
      <c r="C2961" s="1">
        <v>44865</v>
      </c>
      <c r="D2961" t="s">
        <v>497</v>
      </c>
      <c r="E2961" t="s">
        <v>21</v>
      </c>
      <c r="F2961" t="s">
        <v>21</v>
      </c>
      <c r="G2961" t="s">
        <v>20</v>
      </c>
      <c r="H2961" t="s">
        <v>1282</v>
      </c>
      <c r="I2961">
        <f>MONTH(Table6[[#This Row],[Loan Date]])</f>
        <v>10</v>
      </c>
      <c r="J2961" t="str">
        <f>_xlfn.XLOOKUP(Table6[[#This Row],[Numeric Month]],$N$5:$N$11,$O$5:$O$11)</f>
        <v>Oct</v>
      </c>
      <c r="K2961" t="str">
        <f>_xlfn.XLOOKUP(Table6[[#This Row],[Loan Date]],$Q$5:$Q$152,$R$5:$R$152)</f>
        <v>Monday</v>
      </c>
      <c r="L2961" t="str">
        <f>_xlfn.XLOOKUP(Table6[[#This Row],[Loan Date]],$Q$5:$Q$152,$S$5:$S$152)</f>
        <v>Week 6</v>
      </c>
    </row>
    <row r="2962" spans="1:12" x14ac:dyDescent="0.2">
      <c r="A2962" s="1">
        <v>44865</v>
      </c>
      <c r="B2962" t="s">
        <v>7</v>
      </c>
      <c r="C2962" s="1">
        <v>44879</v>
      </c>
      <c r="D2962" t="s">
        <v>508</v>
      </c>
      <c r="E2962" t="s">
        <v>9</v>
      </c>
      <c r="F2962" t="s">
        <v>8</v>
      </c>
      <c r="G2962" t="s">
        <v>1</v>
      </c>
      <c r="H2962" t="s">
        <v>1282</v>
      </c>
      <c r="I2962">
        <f>MONTH(Table6[[#This Row],[Loan Date]])</f>
        <v>10</v>
      </c>
      <c r="J2962" t="str">
        <f>_xlfn.XLOOKUP(Table6[[#This Row],[Numeric Month]],$N$5:$N$11,$O$5:$O$11)</f>
        <v>Oct</v>
      </c>
      <c r="K2962" t="str">
        <f>_xlfn.XLOOKUP(Table6[[#This Row],[Loan Date]],$Q$5:$Q$152,$R$5:$R$152)</f>
        <v>Monday</v>
      </c>
      <c r="L2962" t="str">
        <f>_xlfn.XLOOKUP(Table6[[#This Row],[Loan Date]],$Q$5:$Q$152,$S$5:$S$152)</f>
        <v>Week 6</v>
      </c>
    </row>
    <row r="2963" spans="1:12" x14ac:dyDescent="0.2">
      <c r="A2963" s="1">
        <v>44865</v>
      </c>
      <c r="B2963" t="s">
        <v>7</v>
      </c>
      <c r="C2963" s="1">
        <v>44879</v>
      </c>
      <c r="D2963" t="s">
        <v>599</v>
      </c>
      <c r="E2963" t="s">
        <v>9</v>
      </c>
      <c r="F2963" t="s">
        <v>8</v>
      </c>
      <c r="G2963" t="s">
        <v>1</v>
      </c>
      <c r="H2963" t="s">
        <v>1282</v>
      </c>
      <c r="I2963">
        <f>MONTH(Table6[[#This Row],[Loan Date]])</f>
        <v>10</v>
      </c>
      <c r="J2963" t="str">
        <f>_xlfn.XLOOKUP(Table6[[#This Row],[Numeric Month]],$N$5:$N$11,$O$5:$O$11)</f>
        <v>Oct</v>
      </c>
      <c r="K2963" t="str">
        <f>_xlfn.XLOOKUP(Table6[[#This Row],[Loan Date]],$Q$5:$Q$152,$R$5:$R$152)</f>
        <v>Monday</v>
      </c>
      <c r="L2963" t="str">
        <f>_xlfn.XLOOKUP(Table6[[#This Row],[Loan Date]],$Q$5:$Q$152,$S$5:$S$152)</f>
        <v>Week 6</v>
      </c>
    </row>
    <row r="2964" spans="1:12" x14ac:dyDescent="0.2">
      <c r="A2964" s="1">
        <v>44865</v>
      </c>
      <c r="B2964" t="s">
        <v>7</v>
      </c>
      <c r="C2964" s="1">
        <v>44865</v>
      </c>
      <c r="D2964" t="s">
        <v>671</v>
      </c>
      <c r="E2964" t="s">
        <v>162</v>
      </c>
      <c r="F2964" t="s">
        <v>162</v>
      </c>
      <c r="G2964" t="s">
        <v>11</v>
      </c>
      <c r="H2964" t="s">
        <v>1282</v>
      </c>
      <c r="I2964">
        <f>MONTH(Table6[[#This Row],[Loan Date]])</f>
        <v>10</v>
      </c>
      <c r="J2964" t="str">
        <f>_xlfn.XLOOKUP(Table6[[#This Row],[Numeric Month]],$N$5:$N$11,$O$5:$O$11)</f>
        <v>Oct</v>
      </c>
      <c r="K2964" t="str">
        <f>_xlfn.XLOOKUP(Table6[[#This Row],[Loan Date]],$Q$5:$Q$152,$R$5:$R$152)</f>
        <v>Monday</v>
      </c>
      <c r="L2964" t="str">
        <f>_xlfn.XLOOKUP(Table6[[#This Row],[Loan Date]],$Q$5:$Q$152,$S$5:$S$152)</f>
        <v>Week 6</v>
      </c>
    </row>
    <row r="2965" spans="1:12" x14ac:dyDescent="0.2">
      <c r="A2965" s="1">
        <v>44865</v>
      </c>
      <c r="B2965" t="s">
        <v>5</v>
      </c>
      <c r="C2965" s="1">
        <v>44865</v>
      </c>
      <c r="D2965" t="s">
        <v>926</v>
      </c>
      <c r="E2965" t="s">
        <v>37</v>
      </c>
      <c r="F2965" t="s">
        <v>37</v>
      </c>
      <c r="G2965" t="s">
        <v>20</v>
      </c>
      <c r="H2965" t="s">
        <v>1282</v>
      </c>
      <c r="I2965">
        <f>MONTH(Table6[[#This Row],[Loan Date]])</f>
        <v>10</v>
      </c>
      <c r="J2965" t="str">
        <f>_xlfn.XLOOKUP(Table6[[#This Row],[Numeric Month]],$N$5:$N$11,$O$5:$O$11)</f>
        <v>Oct</v>
      </c>
      <c r="K2965" t="str">
        <f>_xlfn.XLOOKUP(Table6[[#This Row],[Loan Date]],$Q$5:$Q$152,$R$5:$R$152)</f>
        <v>Monday</v>
      </c>
      <c r="L2965" t="str">
        <f>_xlfn.XLOOKUP(Table6[[#This Row],[Loan Date]],$Q$5:$Q$152,$S$5:$S$152)</f>
        <v>Week 6</v>
      </c>
    </row>
    <row r="2966" spans="1:12" x14ac:dyDescent="0.2">
      <c r="A2966" s="1">
        <v>44865</v>
      </c>
      <c r="B2966" t="s">
        <v>7</v>
      </c>
      <c r="C2966" s="1">
        <v>44865</v>
      </c>
      <c r="D2966" t="s">
        <v>302</v>
      </c>
      <c r="E2966" t="s">
        <v>23</v>
      </c>
      <c r="F2966" t="s">
        <v>23</v>
      </c>
      <c r="G2966" t="s">
        <v>20</v>
      </c>
      <c r="H2966" t="s">
        <v>1282</v>
      </c>
      <c r="I2966">
        <f>MONTH(Table6[[#This Row],[Loan Date]])</f>
        <v>10</v>
      </c>
      <c r="J2966" t="str">
        <f>_xlfn.XLOOKUP(Table6[[#This Row],[Numeric Month]],$N$5:$N$11,$O$5:$O$11)</f>
        <v>Oct</v>
      </c>
      <c r="K2966" t="str">
        <f>_xlfn.XLOOKUP(Table6[[#This Row],[Loan Date]],$Q$5:$Q$152,$R$5:$R$152)</f>
        <v>Monday</v>
      </c>
      <c r="L2966" t="str">
        <f>_xlfn.XLOOKUP(Table6[[#This Row],[Loan Date]],$Q$5:$Q$152,$S$5:$S$152)</f>
        <v>Week 6</v>
      </c>
    </row>
    <row r="2967" spans="1:12" x14ac:dyDescent="0.2">
      <c r="A2967" s="1">
        <v>44865</v>
      </c>
      <c r="B2967" t="s">
        <v>7</v>
      </c>
      <c r="C2967" s="1">
        <v>44865</v>
      </c>
      <c r="D2967" t="s">
        <v>910</v>
      </c>
      <c r="E2967" t="s">
        <v>37</v>
      </c>
      <c r="F2967" t="s">
        <v>37</v>
      </c>
      <c r="G2967" t="s">
        <v>20</v>
      </c>
      <c r="H2967" t="s">
        <v>1282</v>
      </c>
      <c r="I2967">
        <f>MONTH(Table6[[#This Row],[Loan Date]])</f>
        <v>10</v>
      </c>
      <c r="J2967" t="str">
        <f>_xlfn.XLOOKUP(Table6[[#This Row],[Numeric Month]],$N$5:$N$11,$O$5:$O$11)</f>
        <v>Oct</v>
      </c>
      <c r="K2967" t="str">
        <f>_xlfn.XLOOKUP(Table6[[#This Row],[Loan Date]],$Q$5:$Q$152,$R$5:$R$152)</f>
        <v>Monday</v>
      </c>
      <c r="L2967" t="str">
        <f>_xlfn.XLOOKUP(Table6[[#This Row],[Loan Date]],$Q$5:$Q$152,$S$5:$S$152)</f>
        <v>Week 6</v>
      </c>
    </row>
    <row r="2968" spans="1:12" x14ac:dyDescent="0.2">
      <c r="A2968" s="1">
        <v>44865</v>
      </c>
      <c r="B2968" t="s">
        <v>7</v>
      </c>
      <c r="C2968" s="1">
        <v>44865</v>
      </c>
      <c r="D2968" t="s">
        <v>383</v>
      </c>
      <c r="E2968" t="s">
        <v>21</v>
      </c>
      <c r="F2968" t="s">
        <v>21</v>
      </c>
      <c r="G2968" t="s">
        <v>20</v>
      </c>
      <c r="H2968" t="s">
        <v>1282</v>
      </c>
      <c r="I2968">
        <f>MONTH(Table6[[#This Row],[Loan Date]])</f>
        <v>10</v>
      </c>
      <c r="J2968" t="str">
        <f>_xlfn.XLOOKUP(Table6[[#This Row],[Numeric Month]],$N$5:$N$11,$O$5:$O$11)</f>
        <v>Oct</v>
      </c>
      <c r="K2968" t="str">
        <f>_xlfn.XLOOKUP(Table6[[#This Row],[Loan Date]],$Q$5:$Q$152,$R$5:$R$152)</f>
        <v>Monday</v>
      </c>
      <c r="L2968" t="str">
        <f>_xlfn.XLOOKUP(Table6[[#This Row],[Loan Date]],$Q$5:$Q$152,$S$5:$S$152)</f>
        <v>Week 6</v>
      </c>
    </row>
    <row r="2969" spans="1:12" x14ac:dyDescent="0.2">
      <c r="A2969" s="1">
        <v>44865</v>
      </c>
      <c r="B2969" t="s">
        <v>7</v>
      </c>
      <c r="C2969" s="1">
        <v>44872</v>
      </c>
      <c r="D2969" t="s">
        <v>851</v>
      </c>
      <c r="E2969" t="s">
        <v>52</v>
      </c>
      <c r="F2969" t="s">
        <v>51</v>
      </c>
      <c r="G2969" t="s">
        <v>1</v>
      </c>
      <c r="H2969" t="s">
        <v>1282</v>
      </c>
      <c r="I2969">
        <f>MONTH(Table6[[#This Row],[Loan Date]])</f>
        <v>10</v>
      </c>
      <c r="J2969" t="str">
        <f>_xlfn.XLOOKUP(Table6[[#This Row],[Numeric Month]],$N$5:$N$11,$O$5:$O$11)</f>
        <v>Oct</v>
      </c>
      <c r="K2969" t="str">
        <f>_xlfn.XLOOKUP(Table6[[#This Row],[Loan Date]],$Q$5:$Q$152,$R$5:$R$152)</f>
        <v>Monday</v>
      </c>
      <c r="L2969" t="str">
        <f>_xlfn.XLOOKUP(Table6[[#This Row],[Loan Date]],$Q$5:$Q$152,$S$5:$S$152)</f>
        <v>Week 6</v>
      </c>
    </row>
    <row r="2970" spans="1:12" x14ac:dyDescent="0.2">
      <c r="A2970" s="1">
        <v>44865</v>
      </c>
      <c r="B2970" t="s">
        <v>5</v>
      </c>
      <c r="C2970" s="1">
        <v>44872</v>
      </c>
      <c r="D2970" t="s">
        <v>1074</v>
      </c>
      <c r="E2970" t="s">
        <v>9</v>
      </c>
      <c r="F2970" t="s">
        <v>8</v>
      </c>
      <c r="G2970" t="s">
        <v>1</v>
      </c>
      <c r="H2970" t="s">
        <v>1282</v>
      </c>
      <c r="I2970">
        <f>MONTH(Table6[[#This Row],[Loan Date]])</f>
        <v>10</v>
      </c>
      <c r="J2970" t="str">
        <f>_xlfn.XLOOKUP(Table6[[#This Row],[Numeric Month]],$N$5:$N$11,$O$5:$O$11)</f>
        <v>Oct</v>
      </c>
      <c r="K2970" t="str">
        <f>_xlfn.XLOOKUP(Table6[[#This Row],[Loan Date]],$Q$5:$Q$152,$R$5:$R$152)</f>
        <v>Monday</v>
      </c>
      <c r="L2970" t="str">
        <f>_xlfn.XLOOKUP(Table6[[#This Row],[Loan Date]],$Q$5:$Q$152,$S$5:$S$152)</f>
        <v>Week 6</v>
      </c>
    </row>
    <row r="2971" spans="1:12" x14ac:dyDescent="0.2">
      <c r="A2971" s="1">
        <v>44865</v>
      </c>
      <c r="B2971" t="s">
        <v>7</v>
      </c>
      <c r="C2971" s="1">
        <v>44865</v>
      </c>
      <c r="D2971" t="s">
        <v>236</v>
      </c>
      <c r="E2971" t="s">
        <v>23</v>
      </c>
      <c r="F2971" t="s">
        <v>23</v>
      </c>
      <c r="G2971" t="s">
        <v>20</v>
      </c>
      <c r="H2971" t="s">
        <v>1282</v>
      </c>
      <c r="I2971">
        <f>MONTH(Table6[[#This Row],[Loan Date]])</f>
        <v>10</v>
      </c>
      <c r="J2971" t="str">
        <f>_xlfn.XLOOKUP(Table6[[#This Row],[Numeric Month]],$N$5:$N$11,$O$5:$O$11)</f>
        <v>Oct</v>
      </c>
      <c r="K2971" t="str">
        <f>_xlfn.XLOOKUP(Table6[[#This Row],[Loan Date]],$Q$5:$Q$152,$R$5:$R$152)</f>
        <v>Monday</v>
      </c>
      <c r="L2971" t="str">
        <f>_xlfn.XLOOKUP(Table6[[#This Row],[Loan Date]],$Q$5:$Q$152,$S$5:$S$152)</f>
        <v>Week 6</v>
      </c>
    </row>
    <row r="2972" spans="1:12" x14ac:dyDescent="0.2">
      <c r="A2972" s="1">
        <v>44865</v>
      </c>
      <c r="B2972" t="s">
        <v>7</v>
      </c>
      <c r="C2972" s="1">
        <v>44865</v>
      </c>
      <c r="D2972" t="s">
        <v>738</v>
      </c>
      <c r="E2972" t="s">
        <v>21</v>
      </c>
      <c r="F2972" t="s">
        <v>21</v>
      </c>
      <c r="G2972" t="s">
        <v>20</v>
      </c>
      <c r="H2972" t="s">
        <v>1282</v>
      </c>
      <c r="I2972">
        <f>MONTH(Table6[[#This Row],[Loan Date]])</f>
        <v>10</v>
      </c>
      <c r="J2972" t="str">
        <f>_xlfn.XLOOKUP(Table6[[#This Row],[Numeric Month]],$N$5:$N$11,$O$5:$O$11)</f>
        <v>Oct</v>
      </c>
      <c r="K2972" t="str">
        <f>_xlfn.XLOOKUP(Table6[[#This Row],[Loan Date]],$Q$5:$Q$152,$R$5:$R$152)</f>
        <v>Monday</v>
      </c>
      <c r="L2972" t="str">
        <f>_xlfn.XLOOKUP(Table6[[#This Row],[Loan Date]],$Q$5:$Q$152,$S$5:$S$152)</f>
        <v>Week 6</v>
      </c>
    </row>
    <row r="2973" spans="1:12" x14ac:dyDescent="0.2">
      <c r="A2973" s="1">
        <v>44865</v>
      </c>
      <c r="B2973" t="s">
        <v>7</v>
      </c>
      <c r="C2973" s="1">
        <v>44865</v>
      </c>
      <c r="D2973" t="s">
        <v>913</v>
      </c>
      <c r="E2973" t="s">
        <v>37</v>
      </c>
      <c r="F2973" t="s">
        <v>37</v>
      </c>
      <c r="G2973" t="s">
        <v>20</v>
      </c>
      <c r="H2973" t="s">
        <v>1282</v>
      </c>
      <c r="I2973">
        <f>MONTH(Table6[[#This Row],[Loan Date]])</f>
        <v>10</v>
      </c>
      <c r="J2973" t="str">
        <f>_xlfn.XLOOKUP(Table6[[#This Row],[Numeric Month]],$N$5:$N$11,$O$5:$O$11)</f>
        <v>Oct</v>
      </c>
      <c r="K2973" t="str">
        <f>_xlfn.XLOOKUP(Table6[[#This Row],[Loan Date]],$Q$5:$Q$152,$R$5:$R$152)</f>
        <v>Monday</v>
      </c>
      <c r="L2973" t="str">
        <f>_xlfn.XLOOKUP(Table6[[#This Row],[Loan Date]],$Q$5:$Q$152,$S$5:$S$152)</f>
        <v>Week 6</v>
      </c>
    </row>
    <row r="2974" spans="1:12" x14ac:dyDescent="0.2">
      <c r="A2974" s="1">
        <v>44865</v>
      </c>
      <c r="B2974" t="s">
        <v>5</v>
      </c>
      <c r="C2974" s="1">
        <v>44865</v>
      </c>
      <c r="D2974" t="s">
        <v>915</v>
      </c>
      <c r="E2974" t="s">
        <v>37</v>
      </c>
      <c r="F2974" t="s">
        <v>37</v>
      </c>
      <c r="G2974" t="s">
        <v>20</v>
      </c>
      <c r="H2974" t="s">
        <v>1282</v>
      </c>
      <c r="I2974">
        <f>MONTH(Table6[[#This Row],[Loan Date]])</f>
        <v>10</v>
      </c>
      <c r="J2974" t="str">
        <f>_xlfn.XLOOKUP(Table6[[#This Row],[Numeric Month]],$N$5:$N$11,$O$5:$O$11)</f>
        <v>Oct</v>
      </c>
      <c r="K2974" t="str">
        <f>_xlfn.XLOOKUP(Table6[[#This Row],[Loan Date]],$Q$5:$Q$152,$R$5:$R$152)</f>
        <v>Monday</v>
      </c>
      <c r="L2974" t="str">
        <f>_xlfn.XLOOKUP(Table6[[#This Row],[Loan Date]],$Q$5:$Q$152,$S$5:$S$152)</f>
        <v>Week 6</v>
      </c>
    </row>
    <row r="2975" spans="1:12" x14ac:dyDescent="0.2">
      <c r="A2975" s="1">
        <v>44865</v>
      </c>
      <c r="B2975" t="s">
        <v>5</v>
      </c>
      <c r="C2975" s="1">
        <v>44879</v>
      </c>
      <c r="D2975" t="s">
        <v>688</v>
      </c>
      <c r="E2975" t="s">
        <v>15</v>
      </c>
      <c r="F2975" t="s">
        <v>14</v>
      </c>
      <c r="G2975" t="s">
        <v>1</v>
      </c>
      <c r="H2975" t="s">
        <v>1282</v>
      </c>
      <c r="I2975">
        <f>MONTH(Table6[[#This Row],[Loan Date]])</f>
        <v>10</v>
      </c>
      <c r="J2975" t="str">
        <f>_xlfn.XLOOKUP(Table6[[#This Row],[Numeric Month]],$N$5:$N$11,$O$5:$O$11)</f>
        <v>Oct</v>
      </c>
      <c r="K2975" t="str">
        <f>_xlfn.XLOOKUP(Table6[[#This Row],[Loan Date]],$Q$5:$Q$152,$R$5:$R$152)</f>
        <v>Monday</v>
      </c>
      <c r="L2975" t="str">
        <f>_xlfn.XLOOKUP(Table6[[#This Row],[Loan Date]],$Q$5:$Q$152,$S$5:$S$152)</f>
        <v>Week 6</v>
      </c>
    </row>
    <row r="2976" spans="1:12" x14ac:dyDescent="0.2">
      <c r="A2976" s="1">
        <v>44865</v>
      </c>
      <c r="B2976" t="s">
        <v>7</v>
      </c>
      <c r="C2976" s="1">
        <v>44865</v>
      </c>
      <c r="D2976" t="s">
        <v>30</v>
      </c>
      <c r="E2976" t="s">
        <v>23</v>
      </c>
      <c r="F2976" t="s">
        <v>23</v>
      </c>
      <c r="G2976" t="s">
        <v>20</v>
      </c>
      <c r="H2976" t="s">
        <v>1282</v>
      </c>
      <c r="I2976">
        <f>MONTH(Table6[[#This Row],[Loan Date]])</f>
        <v>10</v>
      </c>
      <c r="J2976" t="str">
        <f>_xlfn.XLOOKUP(Table6[[#This Row],[Numeric Month]],$N$5:$N$11,$O$5:$O$11)</f>
        <v>Oct</v>
      </c>
      <c r="K2976" t="str">
        <f>_xlfn.XLOOKUP(Table6[[#This Row],[Loan Date]],$Q$5:$Q$152,$R$5:$R$152)</f>
        <v>Monday</v>
      </c>
      <c r="L2976" t="str">
        <f>_xlfn.XLOOKUP(Table6[[#This Row],[Loan Date]],$Q$5:$Q$152,$S$5:$S$152)</f>
        <v>Week 6</v>
      </c>
    </row>
    <row r="2977" spans="1:12" x14ac:dyDescent="0.2">
      <c r="A2977" s="1">
        <v>44865</v>
      </c>
      <c r="B2977" t="s">
        <v>7</v>
      </c>
      <c r="C2977" s="1">
        <v>44865</v>
      </c>
      <c r="D2977" t="s">
        <v>1019</v>
      </c>
      <c r="E2977" t="s">
        <v>168</v>
      </c>
      <c r="F2977" t="s">
        <v>168</v>
      </c>
      <c r="G2977" t="s">
        <v>20</v>
      </c>
      <c r="H2977" t="s">
        <v>1282</v>
      </c>
      <c r="I2977">
        <f>MONTH(Table6[[#This Row],[Loan Date]])</f>
        <v>10</v>
      </c>
      <c r="J2977" t="str">
        <f>_xlfn.XLOOKUP(Table6[[#This Row],[Numeric Month]],$N$5:$N$11,$O$5:$O$11)</f>
        <v>Oct</v>
      </c>
      <c r="K2977" t="str">
        <f>_xlfn.XLOOKUP(Table6[[#This Row],[Loan Date]],$Q$5:$Q$152,$R$5:$R$152)</f>
        <v>Monday</v>
      </c>
      <c r="L2977" t="str">
        <f>_xlfn.XLOOKUP(Table6[[#This Row],[Loan Date]],$Q$5:$Q$152,$S$5:$S$152)</f>
        <v>Week 6</v>
      </c>
    </row>
    <row r="2978" spans="1:12" x14ac:dyDescent="0.2">
      <c r="A2978" s="1">
        <v>44865</v>
      </c>
      <c r="B2978" t="s">
        <v>7</v>
      </c>
      <c r="C2978" s="1">
        <v>44865</v>
      </c>
      <c r="D2978" t="s">
        <v>270</v>
      </c>
      <c r="E2978" t="s">
        <v>168</v>
      </c>
      <c r="F2978" t="s">
        <v>168</v>
      </c>
      <c r="G2978" t="s">
        <v>20</v>
      </c>
      <c r="H2978" t="s">
        <v>1282</v>
      </c>
      <c r="I2978">
        <f>MONTH(Table6[[#This Row],[Loan Date]])</f>
        <v>10</v>
      </c>
      <c r="J2978" t="str">
        <f>_xlfn.XLOOKUP(Table6[[#This Row],[Numeric Month]],$N$5:$N$11,$O$5:$O$11)</f>
        <v>Oct</v>
      </c>
      <c r="K2978" t="str">
        <f>_xlfn.XLOOKUP(Table6[[#This Row],[Loan Date]],$Q$5:$Q$152,$R$5:$R$152)</f>
        <v>Monday</v>
      </c>
      <c r="L2978" t="str">
        <f>_xlfn.XLOOKUP(Table6[[#This Row],[Loan Date]],$Q$5:$Q$152,$S$5:$S$152)</f>
        <v>Week 6</v>
      </c>
    </row>
    <row r="2979" spans="1:12" x14ac:dyDescent="0.2">
      <c r="A2979" s="1">
        <v>44865</v>
      </c>
      <c r="B2979" t="s">
        <v>7</v>
      </c>
      <c r="C2979" s="1">
        <v>44865</v>
      </c>
      <c r="D2979" t="s">
        <v>923</v>
      </c>
      <c r="E2979" t="s">
        <v>37</v>
      </c>
      <c r="F2979" t="s">
        <v>37</v>
      </c>
      <c r="G2979" t="s">
        <v>20</v>
      </c>
      <c r="H2979" t="s">
        <v>1282</v>
      </c>
      <c r="I2979">
        <f>MONTH(Table6[[#This Row],[Loan Date]])</f>
        <v>10</v>
      </c>
      <c r="J2979" t="str">
        <f>_xlfn.XLOOKUP(Table6[[#This Row],[Numeric Month]],$N$5:$N$11,$O$5:$O$11)</f>
        <v>Oct</v>
      </c>
      <c r="K2979" t="str">
        <f>_xlfn.XLOOKUP(Table6[[#This Row],[Loan Date]],$Q$5:$Q$152,$R$5:$R$152)</f>
        <v>Monday</v>
      </c>
      <c r="L2979" t="str">
        <f>_xlfn.XLOOKUP(Table6[[#This Row],[Loan Date]],$Q$5:$Q$152,$S$5:$S$152)</f>
        <v>Week 6</v>
      </c>
    </row>
    <row r="2980" spans="1:12" x14ac:dyDescent="0.2">
      <c r="A2980" s="1">
        <v>44865</v>
      </c>
      <c r="B2980" t="s">
        <v>7</v>
      </c>
      <c r="C2980" s="1">
        <v>44865</v>
      </c>
      <c r="D2980" t="s">
        <v>251</v>
      </c>
      <c r="E2980" t="s">
        <v>21</v>
      </c>
      <c r="F2980" t="s">
        <v>21</v>
      </c>
      <c r="G2980" t="s">
        <v>20</v>
      </c>
      <c r="H2980" t="s">
        <v>1282</v>
      </c>
      <c r="I2980">
        <f>MONTH(Table6[[#This Row],[Loan Date]])</f>
        <v>10</v>
      </c>
      <c r="J2980" t="str">
        <f>_xlfn.XLOOKUP(Table6[[#This Row],[Numeric Month]],$N$5:$N$11,$O$5:$O$11)</f>
        <v>Oct</v>
      </c>
      <c r="K2980" t="str">
        <f>_xlfn.XLOOKUP(Table6[[#This Row],[Loan Date]],$Q$5:$Q$152,$R$5:$R$152)</f>
        <v>Monday</v>
      </c>
      <c r="L2980" t="str">
        <f>_xlfn.XLOOKUP(Table6[[#This Row],[Loan Date]],$Q$5:$Q$152,$S$5:$S$152)</f>
        <v>Week 6</v>
      </c>
    </row>
    <row r="2981" spans="1:12" x14ac:dyDescent="0.2">
      <c r="A2981" s="1">
        <v>44865</v>
      </c>
      <c r="B2981" t="s">
        <v>7</v>
      </c>
      <c r="C2981" s="1">
        <v>44865</v>
      </c>
      <c r="D2981" t="s">
        <v>1433</v>
      </c>
      <c r="E2981" t="s">
        <v>655</v>
      </c>
      <c r="F2981" t="s">
        <v>58</v>
      </c>
      <c r="G2981" t="s">
        <v>39</v>
      </c>
      <c r="H2981" t="s">
        <v>1282</v>
      </c>
      <c r="I2981">
        <f>MONTH(Table6[[#This Row],[Loan Date]])</f>
        <v>10</v>
      </c>
      <c r="J2981" t="str">
        <f>_xlfn.XLOOKUP(Table6[[#This Row],[Numeric Month]],$N$5:$N$11,$O$5:$O$11)</f>
        <v>Oct</v>
      </c>
      <c r="K2981" t="str">
        <f>_xlfn.XLOOKUP(Table6[[#This Row],[Loan Date]],$Q$5:$Q$152,$R$5:$R$152)</f>
        <v>Monday</v>
      </c>
      <c r="L2981" t="str">
        <f>_xlfn.XLOOKUP(Table6[[#This Row],[Loan Date]],$Q$5:$Q$152,$S$5:$S$152)</f>
        <v>Week 6</v>
      </c>
    </row>
    <row r="2982" spans="1:12" x14ac:dyDescent="0.2">
      <c r="A2982" s="1">
        <v>44865</v>
      </c>
      <c r="B2982" t="s">
        <v>5</v>
      </c>
      <c r="C2982" s="1">
        <v>44865</v>
      </c>
      <c r="D2982" t="s">
        <v>636</v>
      </c>
      <c r="E2982" t="s">
        <v>12</v>
      </c>
      <c r="F2982" t="s">
        <v>12</v>
      </c>
      <c r="G2982" t="s">
        <v>11</v>
      </c>
      <c r="H2982" t="s">
        <v>1282</v>
      </c>
      <c r="I2982">
        <f>MONTH(Table6[[#This Row],[Loan Date]])</f>
        <v>10</v>
      </c>
      <c r="J2982" t="str">
        <f>_xlfn.XLOOKUP(Table6[[#This Row],[Numeric Month]],$N$5:$N$11,$O$5:$O$11)</f>
        <v>Oct</v>
      </c>
      <c r="K2982" t="str">
        <f>_xlfn.XLOOKUP(Table6[[#This Row],[Loan Date]],$Q$5:$Q$152,$R$5:$R$152)</f>
        <v>Monday</v>
      </c>
      <c r="L2982" t="str">
        <f>_xlfn.XLOOKUP(Table6[[#This Row],[Loan Date]],$Q$5:$Q$152,$S$5:$S$152)</f>
        <v>Week 6</v>
      </c>
    </row>
    <row r="2983" spans="1:12" x14ac:dyDescent="0.2">
      <c r="A2983" s="1">
        <v>44865</v>
      </c>
      <c r="B2983" t="s">
        <v>7</v>
      </c>
      <c r="C2983" s="1">
        <v>44865</v>
      </c>
      <c r="D2983" t="s">
        <v>314</v>
      </c>
      <c r="E2983" t="s">
        <v>49</v>
      </c>
      <c r="F2983" t="s">
        <v>49</v>
      </c>
      <c r="G2983" t="s">
        <v>20</v>
      </c>
      <c r="H2983" t="s">
        <v>1282</v>
      </c>
      <c r="I2983">
        <f>MONTH(Table6[[#This Row],[Loan Date]])</f>
        <v>10</v>
      </c>
      <c r="J2983" t="str">
        <f>_xlfn.XLOOKUP(Table6[[#This Row],[Numeric Month]],$N$5:$N$11,$O$5:$O$11)</f>
        <v>Oct</v>
      </c>
      <c r="K2983" t="str">
        <f>_xlfn.XLOOKUP(Table6[[#This Row],[Loan Date]],$Q$5:$Q$152,$R$5:$R$152)</f>
        <v>Monday</v>
      </c>
      <c r="L2983" t="str">
        <f>_xlfn.XLOOKUP(Table6[[#This Row],[Loan Date]],$Q$5:$Q$152,$S$5:$S$152)</f>
        <v>Week 6</v>
      </c>
    </row>
    <row r="2984" spans="1:12" x14ac:dyDescent="0.2">
      <c r="A2984" s="1">
        <v>44865</v>
      </c>
      <c r="B2984" t="s">
        <v>7</v>
      </c>
      <c r="C2984" s="1">
        <v>44955</v>
      </c>
      <c r="D2984" t="s">
        <v>1432</v>
      </c>
      <c r="E2984" t="s">
        <v>1371</v>
      </c>
      <c r="F2984" t="s">
        <v>79</v>
      </c>
      <c r="G2984" t="s">
        <v>79</v>
      </c>
      <c r="H2984" t="s">
        <v>1282</v>
      </c>
      <c r="I2984">
        <f>MONTH(Table6[[#This Row],[Loan Date]])</f>
        <v>10</v>
      </c>
      <c r="J2984" t="str">
        <f>_xlfn.XLOOKUP(Table6[[#This Row],[Numeric Month]],$N$5:$N$11,$O$5:$O$11)</f>
        <v>Oct</v>
      </c>
      <c r="K2984" t="str">
        <f>_xlfn.XLOOKUP(Table6[[#This Row],[Loan Date]],$Q$5:$Q$152,$R$5:$R$152)</f>
        <v>Monday</v>
      </c>
      <c r="L2984" t="str">
        <f>_xlfn.XLOOKUP(Table6[[#This Row],[Loan Date]],$Q$5:$Q$152,$S$5:$S$152)</f>
        <v>Week 6</v>
      </c>
    </row>
    <row r="2985" spans="1:12" x14ac:dyDescent="0.2">
      <c r="A2985" s="1">
        <v>44865</v>
      </c>
      <c r="B2985" t="s">
        <v>7</v>
      </c>
      <c r="C2985" s="1">
        <v>44865</v>
      </c>
      <c r="D2985" t="s">
        <v>227</v>
      </c>
      <c r="E2985" t="s">
        <v>49</v>
      </c>
      <c r="F2985" t="s">
        <v>49</v>
      </c>
      <c r="G2985" t="s">
        <v>20</v>
      </c>
      <c r="H2985" t="s">
        <v>1282</v>
      </c>
      <c r="I2985">
        <f>MONTH(Table6[[#This Row],[Loan Date]])</f>
        <v>10</v>
      </c>
      <c r="J2985" t="str">
        <f>_xlfn.XLOOKUP(Table6[[#This Row],[Numeric Month]],$N$5:$N$11,$O$5:$O$11)</f>
        <v>Oct</v>
      </c>
      <c r="K2985" t="str">
        <f>_xlfn.XLOOKUP(Table6[[#This Row],[Loan Date]],$Q$5:$Q$152,$R$5:$R$152)</f>
        <v>Monday</v>
      </c>
      <c r="L2985" t="str">
        <f>_xlfn.XLOOKUP(Table6[[#This Row],[Loan Date]],$Q$5:$Q$152,$S$5:$S$152)</f>
        <v>Week 6</v>
      </c>
    </row>
    <row r="2986" spans="1:12" x14ac:dyDescent="0.2">
      <c r="A2986" s="1">
        <v>44865</v>
      </c>
      <c r="B2986" t="s">
        <v>5</v>
      </c>
      <c r="C2986" s="1">
        <v>44879</v>
      </c>
      <c r="D2986" t="s">
        <v>1431</v>
      </c>
      <c r="E2986" t="s">
        <v>3</v>
      </c>
      <c r="F2986" t="s">
        <v>2</v>
      </c>
      <c r="G2986" t="s">
        <v>1</v>
      </c>
      <c r="H2986" t="s">
        <v>1282</v>
      </c>
      <c r="I2986">
        <f>MONTH(Table6[[#This Row],[Loan Date]])</f>
        <v>10</v>
      </c>
      <c r="J2986" t="str">
        <f>_xlfn.XLOOKUP(Table6[[#This Row],[Numeric Month]],$N$5:$N$11,$O$5:$O$11)</f>
        <v>Oct</v>
      </c>
      <c r="K2986" t="str">
        <f>_xlfn.XLOOKUP(Table6[[#This Row],[Loan Date]],$Q$5:$Q$152,$R$5:$R$152)</f>
        <v>Monday</v>
      </c>
      <c r="L2986" t="str">
        <f>_xlfn.XLOOKUP(Table6[[#This Row],[Loan Date]],$Q$5:$Q$152,$S$5:$S$152)</f>
        <v>Week 6</v>
      </c>
    </row>
    <row r="2987" spans="1:12" x14ac:dyDescent="0.2">
      <c r="A2987" s="1">
        <v>44865</v>
      </c>
      <c r="B2987" t="s">
        <v>5</v>
      </c>
      <c r="C2987" s="1">
        <v>44865</v>
      </c>
      <c r="D2987" t="s">
        <v>913</v>
      </c>
      <c r="E2987" t="s">
        <v>37</v>
      </c>
      <c r="F2987" t="s">
        <v>37</v>
      </c>
      <c r="G2987" t="s">
        <v>20</v>
      </c>
      <c r="H2987" t="s">
        <v>1282</v>
      </c>
      <c r="I2987">
        <f>MONTH(Table6[[#This Row],[Loan Date]])</f>
        <v>10</v>
      </c>
      <c r="J2987" t="str">
        <f>_xlfn.XLOOKUP(Table6[[#This Row],[Numeric Month]],$N$5:$N$11,$O$5:$O$11)</f>
        <v>Oct</v>
      </c>
      <c r="K2987" t="str">
        <f>_xlfn.XLOOKUP(Table6[[#This Row],[Loan Date]],$Q$5:$Q$152,$R$5:$R$152)</f>
        <v>Monday</v>
      </c>
      <c r="L2987" t="str">
        <f>_xlfn.XLOOKUP(Table6[[#This Row],[Loan Date]],$Q$5:$Q$152,$S$5:$S$152)</f>
        <v>Week 6</v>
      </c>
    </row>
    <row r="2988" spans="1:12" x14ac:dyDescent="0.2">
      <c r="A2988" s="1">
        <v>44865</v>
      </c>
      <c r="B2988" t="s">
        <v>7</v>
      </c>
      <c r="C2988" s="1">
        <v>44865</v>
      </c>
      <c r="D2988" t="s">
        <v>115</v>
      </c>
      <c r="E2988" t="s">
        <v>23</v>
      </c>
      <c r="F2988" t="s">
        <v>23</v>
      </c>
      <c r="G2988" t="s">
        <v>20</v>
      </c>
      <c r="H2988" t="s">
        <v>1282</v>
      </c>
      <c r="I2988">
        <f>MONTH(Table6[[#This Row],[Loan Date]])</f>
        <v>10</v>
      </c>
      <c r="J2988" t="str">
        <f>_xlfn.XLOOKUP(Table6[[#This Row],[Numeric Month]],$N$5:$N$11,$O$5:$O$11)</f>
        <v>Oct</v>
      </c>
      <c r="K2988" t="str">
        <f>_xlfn.XLOOKUP(Table6[[#This Row],[Loan Date]],$Q$5:$Q$152,$R$5:$R$152)</f>
        <v>Monday</v>
      </c>
      <c r="L2988" t="str">
        <f>_xlfn.XLOOKUP(Table6[[#This Row],[Loan Date]],$Q$5:$Q$152,$S$5:$S$152)</f>
        <v>Week 6</v>
      </c>
    </row>
    <row r="2989" spans="1:12" x14ac:dyDescent="0.2">
      <c r="A2989" s="1">
        <v>44865</v>
      </c>
      <c r="B2989" t="s">
        <v>7</v>
      </c>
      <c r="C2989" s="1">
        <v>44879</v>
      </c>
      <c r="D2989" t="s">
        <v>815</v>
      </c>
      <c r="E2989" t="s">
        <v>15</v>
      </c>
      <c r="F2989" t="s">
        <v>14</v>
      </c>
      <c r="G2989" t="s">
        <v>1</v>
      </c>
      <c r="H2989" t="s">
        <v>1282</v>
      </c>
      <c r="I2989">
        <f>MONTH(Table6[[#This Row],[Loan Date]])</f>
        <v>10</v>
      </c>
      <c r="J2989" t="str">
        <f>_xlfn.XLOOKUP(Table6[[#This Row],[Numeric Month]],$N$5:$N$11,$O$5:$O$11)</f>
        <v>Oct</v>
      </c>
      <c r="K2989" t="str">
        <f>_xlfn.XLOOKUP(Table6[[#This Row],[Loan Date]],$Q$5:$Q$152,$R$5:$R$152)</f>
        <v>Monday</v>
      </c>
      <c r="L2989" t="str">
        <f>_xlfn.XLOOKUP(Table6[[#This Row],[Loan Date]],$Q$5:$Q$152,$S$5:$S$152)</f>
        <v>Week 6</v>
      </c>
    </row>
    <row r="2990" spans="1:12" x14ac:dyDescent="0.2">
      <c r="A2990" s="1">
        <v>44865</v>
      </c>
      <c r="B2990" t="s">
        <v>7</v>
      </c>
      <c r="C2990" s="1">
        <v>44872</v>
      </c>
      <c r="D2990" t="s">
        <v>854</v>
      </c>
      <c r="E2990" t="s">
        <v>52</v>
      </c>
      <c r="F2990" t="s">
        <v>51</v>
      </c>
      <c r="G2990" t="s">
        <v>1</v>
      </c>
      <c r="H2990" t="s">
        <v>1282</v>
      </c>
      <c r="I2990">
        <f>MONTH(Table6[[#This Row],[Loan Date]])</f>
        <v>10</v>
      </c>
      <c r="J2990" t="str">
        <f>_xlfn.XLOOKUP(Table6[[#This Row],[Numeric Month]],$N$5:$N$11,$O$5:$O$11)</f>
        <v>Oct</v>
      </c>
      <c r="K2990" t="str">
        <f>_xlfn.XLOOKUP(Table6[[#This Row],[Loan Date]],$Q$5:$Q$152,$R$5:$R$152)</f>
        <v>Monday</v>
      </c>
      <c r="L2990" t="str">
        <f>_xlfn.XLOOKUP(Table6[[#This Row],[Loan Date]],$Q$5:$Q$152,$S$5:$S$152)</f>
        <v>Week 6</v>
      </c>
    </row>
    <row r="2991" spans="1:12" x14ac:dyDescent="0.2">
      <c r="A2991" s="1">
        <v>44865</v>
      </c>
      <c r="B2991" t="s">
        <v>7</v>
      </c>
      <c r="C2991" s="1">
        <v>44865</v>
      </c>
      <c r="D2991" t="s">
        <v>29</v>
      </c>
      <c r="E2991" t="s">
        <v>23</v>
      </c>
      <c r="F2991" t="s">
        <v>23</v>
      </c>
      <c r="G2991" t="s">
        <v>20</v>
      </c>
      <c r="H2991" t="s">
        <v>1282</v>
      </c>
      <c r="I2991">
        <f>MONTH(Table6[[#This Row],[Loan Date]])</f>
        <v>10</v>
      </c>
      <c r="J2991" t="str">
        <f>_xlfn.XLOOKUP(Table6[[#This Row],[Numeric Month]],$N$5:$N$11,$O$5:$O$11)</f>
        <v>Oct</v>
      </c>
      <c r="K2991" t="str">
        <f>_xlfn.XLOOKUP(Table6[[#This Row],[Loan Date]],$Q$5:$Q$152,$R$5:$R$152)</f>
        <v>Monday</v>
      </c>
      <c r="L2991" t="str">
        <f>_xlfn.XLOOKUP(Table6[[#This Row],[Loan Date]],$Q$5:$Q$152,$S$5:$S$152)</f>
        <v>Week 6</v>
      </c>
    </row>
    <row r="2992" spans="1:12" x14ac:dyDescent="0.2">
      <c r="A2992" s="1">
        <v>44865</v>
      </c>
      <c r="B2992" t="s">
        <v>7</v>
      </c>
      <c r="C2992" s="1">
        <v>44865</v>
      </c>
      <c r="D2992" t="s">
        <v>409</v>
      </c>
      <c r="E2992" t="s">
        <v>21</v>
      </c>
      <c r="F2992" t="s">
        <v>21</v>
      </c>
      <c r="G2992" t="s">
        <v>20</v>
      </c>
      <c r="H2992" t="s">
        <v>1282</v>
      </c>
      <c r="I2992">
        <f>MONTH(Table6[[#This Row],[Loan Date]])</f>
        <v>10</v>
      </c>
      <c r="J2992" t="str">
        <f>_xlfn.XLOOKUP(Table6[[#This Row],[Numeric Month]],$N$5:$N$11,$O$5:$O$11)</f>
        <v>Oct</v>
      </c>
      <c r="K2992" t="str">
        <f>_xlfn.XLOOKUP(Table6[[#This Row],[Loan Date]],$Q$5:$Q$152,$R$5:$R$152)</f>
        <v>Monday</v>
      </c>
      <c r="L2992" t="str">
        <f>_xlfn.XLOOKUP(Table6[[#This Row],[Loan Date]],$Q$5:$Q$152,$S$5:$S$152)</f>
        <v>Week 6</v>
      </c>
    </row>
    <row r="2993" spans="1:12" x14ac:dyDescent="0.2">
      <c r="A2993" s="1">
        <v>44865</v>
      </c>
      <c r="B2993" t="s">
        <v>7</v>
      </c>
      <c r="C2993" s="1">
        <v>44872</v>
      </c>
      <c r="D2993" t="s">
        <v>857</v>
      </c>
      <c r="E2993" t="s">
        <v>15</v>
      </c>
      <c r="F2993" t="s">
        <v>14</v>
      </c>
      <c r="G2993" t="s">
        <v>1</v>
      </c>
      <c r="H2993" t="s">
        <v>1282</v>
      </c>
      <c r="I2993">
        <f>MONTH(Table6[[#This Row],[Loan Date]])</f>
        <v>10</v>
      </c>
      <c r="J2993" t="str">
        <f>_xlfn.XLOOKUP(Table6[[#This Row],[Numeric Month]],$N$5:$N$11,$O$5:$O$11)</f>
        <v>Oct</v>
      </c>
      <c r="K2993" t="str">
        <f>_xlfn.XLOOKUP(Table6[[#This Row],[Loan Date]],$Q$5:$Q$152,$R$5:$R$152)</f>
        <v>Monday</v>
      </c>
      <c r="L2993" t="str">
        <f>_xlfn.XLOOKUP(Table6[[#This Row],[Loan Date]],$Q$5:$Q$152,$S$5:$S$152)</f>
        <v>Week 6</v>
      </c>
    </row>
    <row r="2994" spans="1:12" x14ac:dyDescent="0.2">
      <c r="A2994" s="1">
        <v>44865</v>
      </c>
      <c r="B2994" t="s">
        <v>7</v>
      </c>
      <c r="C2994" s="1">
        <v>44865</v>
      </c>
      <c r="D2994" t="s">
        <v>632</v>
      </c>
      <c r="E2994" t="s">
        <v>12</v>
      </c>
      <c r="F2994" t="s">
        <v>12</v>
      </c>
      <c r="G2994" t="s">
        <v>11</v>
      </c>
      <c r="H2994" t="s">
        <v>1282</v>
      </c>
      <c r="I2994">
        <f>MONTH(Table6[[#This Row],[Loan Date]])</f>
        <v>10</v>
      </c>
      <c r="J2994" t="str">
        <f>_xlfn.XLOOKUP(Table6[[#This Row],[Numeric Month]],$N$5:$N$11,$O$5:$O$11)</f>
        <v>Oct</v>
      </c>
      <c r="K2994" t="str">
        <f>_xlfn.XLOOKUP(Table6[[#This Row],[Loan Date]],$Q$5:$Q$152,$R$5:$R$152)</f>
        <v>Monday</v>
      </c>
      <c r="L2994" t="str">
        <f>_xlfn.XLOOKUP(Table6[[#This Row],[Loan Date]],$Q$5:$Q$152,$S$5:$S$152)</f>
        <v>Week 6</v>
      </c>
    </row>
    <row r="2995" spans="1:12" x14ac:dyDescent="0.2">
      <c r="A2995" s="1">
        <v>44865</v>
      </c>
      <c r="B2995" t="s">
        <v>7</v>
      </c>
      <c r="C2995" s="1">
        <v>44872</v>
      </c>
      <c r="D2995" t="s">
        <v>1050</v>
      </c>
      <c r="E2995" t="s">
        <v>52</v>
      </c>
      <c r="F2995" t="s">
        <v>51</v>
      </c>
      <c r="G2995" t="s">
        <v>1</v>
      </c>
      <c r="H2995" t="s">
        <v>1282</v>
      </c>
      <c r="I2995">
        <f>MONTH(Table6[[#This Row],[Loan Date]])</f>
        <v>10</v>
      </c>
      <c r="J2995" t="str">
        <f>_xlfn.XLOOKUP(Table6[[#This Row],[Numeric Month]],$N$5:$N$11,$O$5:$O$11)</f>
        <v>Oct</v>
      </c>
      <c r="K2995" t="str">
        <f>_xlfn.XLOOKUP(Table6[[#This Row],[Loan Date]],$Q$5:$Q$152,$R$5:$R$152)</f>
        <v>Monday</v>
      </c>
      <c r="L2995" t="str">
        <f>_xlfn.XLOOKUP(Table6[[#This Row],[Loan Date]],$Q$5:$Q$152,$S$5:$S$152)</f>
        <v>Week 6</v>
      </c>
    </row>
    <row r="2996" spans="1:12" x14ac:dyDescent="0.2">
      <c r="A2996" s="1">
        <v>44865</v>
      </c>
      <c r="B2996" t="s">
        <v>7</v>
      </c>
      <c r="C2996" s="1">
        <v>44872</v>
      </c>
      <c r="D2996" t="s">
        <v>1400</v>
      </c>
      <c r="E2996" t="s">
        <v>52</v>
      </c>
      <c r="F2996" t="s">
        <v>51</v>
      </c>
      <c r="G2996" t="s">
        <v>1</v>
      </c>
      <c r="H2996" t="s">
        <v>1282</v>
      </c>
      <c r="I2996">
        <f>MONTH(Table6[[#This Row],[Loan Date]])</f>
        <v>10</v>
      </c>
      <c r="J2996" t="str">
        <f>_xlfn.XLOOKUP(Table6[[#This Row],[Numeric Month]],$N$5:$N$11,$O$5:$O$11)</f>
        <v>Oct</v>
      </c>
      <c r="K2996" t="str">
        <f>_xlfn.XLOOKUP(Table6[[#This Row],[Loan Date]],$Q$5:$Q$152,$R$5:$R$152)</f>
        <v>Monday</v>
      </c>
      <c r="L2996" t="str">
        <f>_xlfn.XLOOKUP(Table6[[#This Row],[Loan Date]],$Q$5:$Q$152,$S$5:$S$152)</f>
        <v>Week 6</v>
      </c>
    </row>
    <row r="2997" spans="1:12" x14ac:dyDescent="0.2">
      <c r="A2997" s="1">
        <v>44865</v>
      </c>
      <c r="B2997" t="s">
        <v>7</v>
      </c>
      <c r="C2997" s="1">
        <v>44865</v>
      </c>
      <c r="D2997" t="s">
        <v>911</v>
      </c>
      <c r="E2997" t="s">
        <v>37</v>
      </c>
      <c r="F2997" t="s">
        <v>37</v>
      </c>
      <c r="G2997" t="s">
        <v>20</v>
      </c>
      <c r="H2997" t="s">
        <v>1282</v>
      </c>
      <c r="I2997">
        <f>MONTH(Table6[[#This Row],[Loan Date]])</f>
        <v>10</v>
      </c>
      <c r="J2997" t="str">
        <f>_xlfn.XLOOKUP(Table6[[#This Row],[Numeric Month]],$N$5:$N$11,$O$5:$O$11)</f>
        <v>Oct</v>
      </c>
      <c r="K2997" t="str">
        <f>_xlfn.XLOOKUP(Table6[[#This Row],[Loan Date]],$Q$5:$Q$152,$R$5:$R$152)</f>
        <v>Monday</v>
      </c>
      <c r="L2997" t="str">
        <f>_xlfn.XLOOKUP(Table6[[#This Row],[Loan Date]],$Q$5:$Q$152,$S$5:$S$152)</f>
        <v>Week 6</v>
      </c>
    </row>
    <row r="2998" spans="1:12" x14ac:dyDescent="0.2">
      <c r="A2998" s="1">
        <v>44865</v>
      </c>
      <c r="B2998" t="s">
        <v>7</v>
      </c>
      <c r="C2998" s="1">
        <v>44879</v>
      </c>
      <c r="D2998" t="s">
        <v>437</v>
      </c>
      <c r="E2998" t="s">
        <v>9</v>
      </c>
      <c r="F2998" t="s">
        <v>8</v>
      </c>
      <c r="G2998" t="s">
        <v>1</v>
      </c>
      <c r="H2998" t="s">
        <v>1282</v>
      </c>
      <c r="I2998">
        <f>MONTH(Table6[[#This Row],[Loan Date]])</f>
        <v>10</v>
      </c>
      <c r="J2998" t="str">
        <f>_xlfn.XLOOKUP(Table6[[#This Row],[Numeric Month]],$N$5:$N$11,$O$5:$O$11)</f>
        <v>Oct</v>
      </c>
      <c r="K2998" t="str">
        <f>_xlfn.XLOOKUP(Table6[[#This Row],[Loan Date]],$Q$5:$Q$152,$R$5:$R$152)</f>
        <v>Monday</v>
      </c>
      <c r="L2998" t="str">
        <f>_xlfn.XLOOKUP(Table6[[#This Row],[Loan Date]],$Q$5:$Q$152,$S$5:$S$152)</f>
        <v>Week 6</v>
      </c>
    </row>
    <row r="2999" spans="1:12" x14ac:dyDescent="0.2">
      <c r="A2999" s="1">
        <v>44865</v>
      </c>
      <c r="B2999" t="s">
        <v>5</v>
      </c>
      <c r="C2999" s="1">
        <v>44865</v>
      </c>
      <c r="D2999" t="s">
        <v>681</v>
      </c>
      <c r="E2999" t="s">
        <v>23</v>
      </c>
      <c r="F2999" t="s">
        <v>23</v>
      </c>
      <c r="G2999" t="s">
        <v>20</v>
      </c>
      <c r="H2999" t="s">
        <v>1282</v>
      </c>
      <c r="I2999">
        <f>MONTH(Table6[[#This Row],[Loan Date]])</f>
        <v>10</v>
      </c>
      <c r="J2999" t="str">
        <f>_xlfn.XLOOKUP(Table6[[#This Row],[Numeric Month]],$N$5:$N$11,$O$5:$O$11)</f>
        <v>Oct</v>
      </c>
      <c r="K2999" t="str">
        <f>_xlfn.XLOOKUP(Table6[[#This Row],[Loan Date]],$Q$5:$Q$152,$R$5:$R$152)</f>
        <v>Monday</v>
      </c>
      <c r="L2999" t="str">
        <f>_xlfn.XLOOKUP(Table6[[#This Row],[Loan Date]],$Q$5:$Q$152,$S$5:$S$152)</f>
        <v>Week 6</v>
      </c>
    </row>
    <row r="3000" spans="1:12" x14ac:dyDescent="0.2">
      <c r="A3000" s="1">
        <v>44865</v>
      </c>
      <c r="B3000" t="s">
        <v>5</v>
      </c>
      <c r="C3000" s="1">
        <v>44879</v>
      </c>
      <c r="D3000" t="s">
        <v>1083</v>
      </c>
      <c r="E3000" t="s">
        <v>15</v>
      </c>
      <c r="F3000" t="s">
        <v>14</v>
      </c>
      <c r="G3000" t="s">
        <v>1</v>
      </c>
      <c r="H3000" t="s">
        <v>1282</v>
      </c>
      <c r="I3000">
        <f>MONTH(Table6[[#This Row],[Loan Date]])</f>
        <v>10</v>
      </c>
      <c r="J3000" t="str">
        <f>_xlfn.XLOOKUP(Table6[[#This Row],[Numeric Month]],$N$5:$N$11,$O$5:$O$11)</f>
        <v>Oct</v>
      </c>
      <c r="K3000" t="str">
        <f>_xlfn.XLOOKUP(Table6[[#This Row],[Loan Date]],$Q$5:$Q$152,$R$5:$R$152)</f>
        <v>Monday</v>
      </c>
      <c r="L3000" t="str">
        <f>_xlfn.XLOOKUP(Table6[[#This Row],[Loan Date]],$Q$5:$Q$152,$S$5:$S$152)</f>
        <v>Week 6</v>
      </c>
    </row>
    <row r="3001" spans="1:12" x14ac:dyDescent="0.2">
      <c r="A3001" s="1">
        <v>44865</v>
      </c>
      <c r="B3001" t="s">
        <v>7</v>
      </c>
      <c r="C3001" s="1">
        <v>44865</v>
      </c>
      <c r="D3001" t="s">
        <v>179</v>
      </c>
      <c r="E3001" t="s">
        <v>23</v>
      </c>
      <c r="F3001" t="s">
        <v>23</v>
      </c>
      <c r="G3001" t="s">
        <v>20</v>
      </c>
      <c r="H3001" t="s">
        <v>1282</v>
      </c>
      <c r="I3001">
        <f>MONTH(Table6[[#This Row],[Loan Date]])</f>
        <v>10</v>
      </c>
      <c r="J3001" t="str">
        <f>_xlfn.XLOOKUP(Table6[[#This Row],[Numeric Month]],$N$5:$N$11,$O$5:$O$11)</f>
        <v>Oct</v>
      </c>
      <c r="K3001" t="str">
        <f>_xlfn.XLOOKUP(Table6[[#This Row],[Loan Date]],$Q$5:$Q$152,$R$5:$R$152)</f>
        <v>Monday</v>
      </c>
      <c r="L3001" t="str">
        <f>_xlfn.XLOOKUP(Table6[[#This Row],[Loan Date]],$Q$5:$Q$152,$S$5:$S$152)</f>
        <v>Week 6</v>
      </c>
    </row>
    <row r="3002" spans="1:12" x14ac:dyDescent="0.2">
      <c r="A3002" s="1">
        <v>44865</v>
      </c>
      <c r="B3002" t="s">
        <v>7</v>
      </c>
      <c r="C3002" s="1">
        <v>44865</v>
      </c>
      <c r="D3002" t="s">
        <v>97</v>
      </c>
      <c r="E3002" t="s">
        <v>23</v>
      </c>
      <c r="F3002" t="s">
        <v>23</v>
      </c>
      <c r="G3002" t="s">
        <v>20</v>
      </c>
      <c r="H3002" t="s">
        <v>1282</v>
      </c>
      <c r="I3002">
        <f>MONTH(Table6[[#This Row],[Loan Date]])</f>
        <v>10</v>
      </c>
      <c r="J3002" t="str">
        <f>_xlfn.XLOOKUP(Table6[[#This Row],[Numeric Month]],$N$5:$N$11,$O$5:$O$11)</f>
        <v>Oct</v>
      </c>
      <c r="K3002" t="str">
        <f>_xlfn.XLOOKUP(Table6[[#This Row],[Loan Date]],$Q$5:$Q$152,$R$5:$R$152)</f>
        <v>Monday</v>
      </c>
      <c r="L3002" t="str">
        <f>_xlfn.XLOOKUP(Table6[[#This Row],[Loan Date]],$Q$5:$Q$152,$S$5:$S$152)</f>
        <v>Week 6</v>
      </c>
    </row>
    <row r="3003" spans="1:12" x14ac:dyDescent="0.2">
      <c r="A3003" s="1">
        <v>44865</v>
      </c>
      <c r="B3003" t="s">
        <v>7</v>
      </c>
      <c r="C3003" s="1">
        <v>44865</v>
      </c>
      <c r="D3003" t="s">
        <v>792</v>
      </c>
      <c r="E3003" t="s">
        <v>162</v>
      </c>
      <c r="F3003" t="s">
        <v>162</v>
      </c>
      <c r="G3003" t="s">
        <v>11</v>
      </c>
      <c r="H3003" t="s">
        <v>1282</v>
      </c>
      <c r="I3003">
        <f>MONTH(Table6[[#This Row],[Loan Date]])</f>
        <v>10</v>
      </c>
      <c r="J3003" t="str">
        <f>_xlfn.XLOOKUP(Table6[[#This Row],[Numeric Month]],$N$5:$N$11,$O$5:$O$11)</f>
        <v>Oct</v>
      </c>
      <c r="K3003" t="str">
        <f>_xlfn.XLOOKUP(Table6[[#This Row],[Loan Date]],$Q$5:$Q$152,$R$5:$R$152)</f>
        <v>Monday</v>
      </c>
      <c r="L3003" t="str">
        <f>_xlfn.XLOOKUP(Table6[[#This Row],[Loan Date]],$Q$5:$Q$152,$S$5:$S$152)</f>
        <v>Week 6</v>
      </c>
    </row>
    <row r="3004" spans="1:12" x14ac:dyDescent="0.2">
      <c r="A3004" s="1">
        <v>44865</v>
      </c>
      <c r="B3004" t="s">
        <v>7</v>
      </c>
      <c r="C3004" s="1">
        <v>44865</v>
      </c>
      <c r="D3004" t="s">
        <v>99</v>
      </c>
      <c r="E3004" t="s">
        <v>21</v>
      </c>
      <c r="F3004" t="s">
        <v>21</v>
      </c>
      <c r="G3004" t="s">
        <v>20</v>
      </c>
      <c r="H3004" t="s">
        <v>1282</v>
      </c>
      <c r="I3004">
        <f>MONTH(Table6[[#This Row],[Loan Date]])</f>
        <v>10</v>
      </c>
      <c r="J3004" t="str">
        <f>_xlfn.XLOOKUP(Table6[[#This Row],[Numeric Month]],$N$5:$N$11,$O$5:$O$11)</f>
        <v>Oct</v>
      </c>
      <c r="K3004" t="str">
        <f>_xlfn.XLOOKUP(Table6[[#This Row],[Loan Date]],$Q$5:$Q$152,$R$5:$R$152)</f>
        <v>Monday</v>
      </c>
      <c r="L3004" t="str">
        <f>_xlfn.XLOOKUP(Table6[[#This Row],[Loan Date]],$Q$5:$Q$152,$S$5:$S$152)</f>
        <v>Week 6</v>
      </c>
    </row>
    <row r="3005" spans="1:12" x14ac:dyDescent="0.2">
      <c r="A3005" s="1">
        <v>44865</v>
      </c>
      <c r="B3005" t="s">
        <v>7</v>
      </c>
      <c r="C3005" s="1">
        <v>44872</v>
      </c>
      <c r="D3005" t="s">
        <v>1043</v>
      </c>
      <c r="E3005" t="s">
        <v>44</v>
      </c>
      <c r="F3005" t="s">
        <v>44</v>
      </c>
      <c r="G3005" t="s">
        <v>39</v>
      </c>
      <c r="H3005" t="s">
        <v>1282</v>
      </c>
      <c r="I3005">
        <f>MONTH(Table6[[#This Row],[Loan Date]])</f>
        <v>10</v>
      </c>
      <c r="J3005" t="str">
        <f>_xlfn.XLOOKUP(Table6[[#This Row],[Numeric Month]],$N$5:$N$11,$O$5:$O$11)</f>
        <v>Oct</v>
      </c>
      <c r="K3005" t="str">
        <f>_xlfn.XLOOKUP(Table6[[#This Row],[Loan Date]],$Q$5:$Q$152,$R$5:$R$152)</f>
        <v>Monday</v>
      </c>
      <c r="L3005" t="str">
        <f>_xlfn.XLOOKUP(Table6[[#This Row],[Loan Date]],$Q$5:$Q$152,$S$5:$S$152)</f>
        <v>Week 6</v>
      </c>
    </row>
    <row r="3006" spans="1:12" x14ac:dyDescent="0.2">
      <c r="A3006" s="1">
        <v>44865</v>
      </c>
      <c r="B3006" t="s">
        <v>7</v>
      </c>
      <c r="C3006" s="1">
        <v>44872</v>
      </c>
      <c r="D3006" t="s">
        <v>854</v>
      </c>
      <c r="E3006" t="s">
        <v>52</v>
      </c>
      <c r="F3006" t="s">
        <v>51</v>
      </c>
      <c r="G3006" t="s">
        <v>1</v>
      </c>
      <c r="H3006" t="s">
        <v>1282</v>
      </c>
      <c r="I3006">
        <f>MONTH(Table6[[#This Row],[Loan Date]])</f>
        <v>10</v>
      </c>
      <c r="J3006" t="str">
        <f>_xlfn.XLOOKUP(Table6[[#This Row],[Numeric Month]],$N$5:$N$11,$O$5:$O$11)</f>
        <v>Oct</v>
      </c>
      <c r="K3006" t="str">
        <f>_xlfn.XLOOKUP(Table6[[#This Row],[Loan Date]],$Q$5:$Q$152,$R$5:$R$152)</f>
        <v>Monday</v>
      </c>
      <c r="L3006" t="str">
        <f>_xlfn.XLOOKUP(Table6[[#This Row],[Loan Date]],$Q$5:$Q$152,$S$5:$S$152)</f>
        <v>Week 6</v>
      </c>
    </row>
    <row r="3007" spans="1:12" x14ac:dyDescent="0.2">
      <c r="A3007" s="1">
        <v>44865</v>
      </c>
      <c r="B3007" t="s">
        <v>7</v>
      </c>
      <c r="C3007" s="1">
        <v>44865</v>
      </c>
      <c r="D3007" t="s">
        <v>116</v>
      </c>
      <c r="E3007" t="s">
        <v>23</v>
      </c>
      <c r="F3007" t="s">
        <v>23</v>
      </c>
      <c r="G3007" t="s">
        <v>20</v>
      </c>
      <c r="H3007" t="s">
        <v>1282</v>
      </c>
      <c r="I3007">
        <f>MONTH(Table6[[#This Row],[Loan Date]])</f>
        <v>10</v>
      </c>
      <c r="J3007" t="str">
        <f>_xlfn.XLOOKUP(Table6[[#This Row],[Numeric Month]],$N$5:$N$11,$O$5:$O$11)</f>
        <v>Oct</v>
      </c>
      <c r="K3007" t="str">
        <f>_xlfn.XLOOKUP(Table6[[#This Row],[Loan Date]],$Q$5:$Q$152,$R$5:$R$152)</f>
        <v>Monday</v>
      </c>
      <c r="L3007" t="str">
        <f>_xlfn.XLOOKUP(Table6[[#This Row],[Loan Date]],$Q$5:$Q$152,$S$5:$S$152)</f>
        <v>Week 6</v>
      </c>
    </row>
    <row r="3008" spans="1:12" x14ac:dyDescent="0.2">
      <c r="A3008" s="1">
        <v>44865</v>
      </c>
      <c r="B3008" t="s">
        <v>7</v>
      </c>
      <c r="C3008" s="1">
        <v>44865</v>
      </c>
      <c r="D3008" t="s">
        <v>497</v>
      </c>
      <c r="E3008" t="s">
        <v>21</v>
      </c>
      <c r="F3008" t="s">
        <v>21</v>
      </c>
      <c r="G3008" t="s">
        <v>20</v>
      </c>
      <c r="H3008" t="s">
        <v>1282</v>
      </c>
      <c r="I3008">
        <f>MONTH(Table6[[#This Row],[Loan Date]])</f>
        <v>10</v>
      </c>
      <c r="J3008" t="str">
        <f>_xlfn.XLOOKUP(Table6[[#This Row],[Numeric Month]],$N$5:$N$11,$O$5:$O$11)</f>
        <v>Oct</v>
      </c>
      <c r="K3008" t="str">
        <f>_xlfn.XLOOKUP(Table6[[#This Row],[Loan Date]],$Q$5:$Q$152,$R$5:$R$152)</f>
        <v>Monday</v>
      </c>
      <c r="L3008" t="str">
        <f>_xlfn.XLOOKUP(Table6[[#This Row],[Loan Date]],$Q$5:$Q$152,$S$5:$S$152)</f>
        <v>Week 6</v>
      </c>
    </row>
    <row r="3009" spans="1:12" x14ac:dyDescent="0.2">
      <c r="A3009" s="1">
        <v>44865</v>
      </c>
      <c r="B3009" t="s">
        <v>7</v>
      </c>
      <c r="C3009" s="1">
        <v>44872</v>
      </c>
      <c r="D3009" t="s">
        <v>94</v>
      </c>
      <c r="E3009" t="s">
        <v>9</v>
      </c>
      <c r="F3009" t="s">
        <v>8</v>
      </c>
      <c r="G3009" t="s">
        <v>1</v>
      </c>
      <c r="H3009" t="s">
        <v>1282</v>
      </c>
      <c r="I3009">
        <f>MONTH(Table6[[#This Row],[Loan Date]])</f>
        <v>10</v>
      </c>
      <c r="J3009" t="str">
        <f>_xlfn.XLOOKUP(Table6[[#This Row],[Numeric Month]],$N$5:$N$11,$O$5:$O$11)</f>
        <v>Oct</v>
      </c>
      <c r="K3009" t="str">
        <f>_xlfn.XLOOKUP(Table6[[#This Row],[Loan Date]],$Q$5:$Q$152,$R$5:$R$152)</f>
        <v>Monday</v>
      </c>
      <c r="L3009" t="str">
        <f>_xlfn.XLOOKUP(Table6[[#This Row],[Loan Date]],$Q$5:$Q$152,$S$5:$S$152)</f>
        <v>Week 6</v>
      </c>
    </row>
    <row r="3010" spans="1:12" x14ac:dyDescent="0.2">
      <c r="A3010" s="1">
        <v>44865</v>
      </c>
      <c r="B3010" t="s">
        <v>7</v>
      </c>
      <c r="C3010" s="1">
        <v>44872</v>
      </c>
      <c r="D3010" t="s">
        <v>308</v>
      </c>
      <c r="E3010" t="s">
        <v>52</v>
      </c>
      <c r="F3010" t="s">
        <v>51</v>
      </c>
      <c r="G3010" t="s">
        <v>1</v>
      </c>
      <c r="H3010" t="s">
        <v>1282</v>
      </c>
      <c r="I3010">
        <f>MONTH(Table6[[#This Row],[Loan Date]])</f>
        <v>10</v>
      </c>
      <c r="J3010" t="str">
        <f>_xlfn.XLOOKUP(Table6[[#This Row],[Numeric Month]],$N$5:$N$11,$O$5:$O$11)</f>
        <v>Oct</v>
      </c>
      <c r="K3010" t="str">
        <f>_xlfn.XLOOKUP(Table6[[#This Row],[Loan Date]],$Q$5:$Q$152,$R$5:$R$152)</f>
        <v>Monday</v>
      </c>
      <c r="L3010" t="str">
        <f>_xlfn.XLOOKUP(Table6[[#This Row],[Loan Date]],$Q$5:$Q$152,$S$5:$S$152)</f>
        <v>Week 6</v>
      </c>
    </row>
    <row r="3011" spans="1:12" x14ac:dyDescent="0.2">
      <c r="A3011" s="1">
        <v>44865</v>
      </c>
      <c r="B3011" t="s">
        <v>7</v>
      </c>
      <c r="C3011" s="1">
        <v>44872</v>
      </c>
      <c r="D3011" t="s">
        <v>576</v>
      </c>
      <c r="E3011" t="s">
        <v>15</v>
      </c>
      <c r="F3011" t="s">
        <v>14</v>
      </c>
      <c r="G3011" t="s">
        <v>1</v>
      </c>
      <c r="H3011" t="s">
        <v>1282</v>
      </c>
      <c r="I3011">
        <f>MONTH(Table6[[#This Row],[Loan Date]])</f>
        <v>10</v>
      </c>
      <c r="J3011" t="str">
        <f>_xlfn.XLOOKUP(Table6[[#This Row],[Numeric Month]],$N$5:$N$11,$O$5:$O$11)</f>
        <v>Oct</v>
      </c>
      <c r="K3011" t="str">
        <f>_xlfn.XLOOKUP(Table6[[#This Row],[Loan Date]],$Q$5:$Q$152,$R$5:$R$152)</f>
        <v>Monday</v>
      </c>
      <c r="L3011" t="str">
        <f>_xlfn.XLOOKUP(Table6[[#This Row],[Loan Date]],$Q$5:$Q$152,$S$5:$S$152)</f>
        <v>Week 6</v>
      </c>
    </row>
    <row r="3012" spans="1:12" x14ac:dyDescent="0.2">
      <c r="A3012" s="1">
        <v>44865</v>
      </c>
      <c r="B3012" t="s">
        <v>7</v>
      </c>
      <c r="C3012" s="1">
        <v>44865</v>
      </c>
      <c r="D3012" t="s">
        <v>1349</v>
      </c>
      <c r="E3012" t="s">
        <v>23</v>
      </c>
      <c r="F3012" t="s">
        <v>23</v>
      </c>
      <c r="G3012" t="s">
        <v>20</v>
      </c>
      <c r="H3012" t="s">
        <v>1282</v>
      </c>
      <c r="I3012">
        <f>MONTH(Table6[[#This Row],[Loan Date]])</f>
        <v>10</v>
      </c>
      <c r="J3012" t="str">
        <f>_xlfn.XLOOKUP(Table6[[#This Row],[Numeric Month]],$N$5:$N$11,$O$5:$O$11)</f>
        <v>Oct</v>
      </c>
      <c r="K3012" t="str">
        <f>_xlfn.XLOOKUP(Table6[[#This Row],[Loan Date]],$Q$5:$Q$152,$R$5:$R$152)</f>
        <v>Monday</v>
      </c>
      <c r="L3012" t="str">
        <f>_xlfn.XLOOKUP(Table6[[#This Row],[Loan Date]],$Q$5:$Q$152,$S$5:$S$152)</f>
        <v>Week 6</v>
      </c>
    </row>
    <row r="3013" spans="1:12" x14ac:dyDescent="0.2">
      <c r="A3013" s="1">
        <v>44865</v>
      </c>
      <c r="B3013" t="s">
        <v>7</v>
      </c>
      <c r="C3013" s="1">
        <v>44865</v>
      </c>
      <c r="D3013" t="s">
        <v>314</v>
      </c>
      <c r="E3013" t="s">
        <v>49</v>
      </c>
      <c r="F3013" t="s">
        <v>49</v>
      </c>
      <c r="G3013" t="s">
        <v>20</v>
      </c>
      <c r="H3013" t="s">
        <v>1282</v>
      </c>
      <c r="I3013">
        <f>MONTH(Table6[[#This Row],[Loan Date]])</f>
        <v>10</v>
      </c>
      <c r="J3013" t="str">
        <f>_xlfn.XLOOKUP(Table6[[#This Row],[Numeric Month]],$N$5:$N$11,$O$5:$O$11)</f>
        <v>Oct</v>
      </c>
      <c r="K3013" t="str">
        <f>_xlfn.XLOOKUP(Table6[[#This Row],[Loan Date]],$Q$5:$Q$152,$R$5:$R$152)</f>
        <v>Monday</v>
      </c>
      <c r="L3013" t="str">
        <f>_xlfn.XLOOKUP(Table6[[#This Row],[Loan Date]],$Q$5:$Q$152,$S$5:$S$152)</f>
        <v>Week 6</v>
      </c>
    </row>
    <row r="3014" spans="1:12" x14ac:dyDescent="0.2">
      <c r="A3014" s="1">
        <v>44865</v>
      </c>
      <c r="B3014" t="s">
        <v>7</v>
      </c>
      <c r="C3014" s="1">
        <v>44865</v>
      </c>
      <c r="D3014" t="s">
        <v>261</v>
      </c>
      <c r="E3014" t="s">
        <v>44</v>
      </c>
      <c r="F3014" t="s">
        <v>44</v>
      </c>
      <c r="G3014" t="s">
        <v>39</v>
      </c>
      <c r="H3014" t="s">
        <v>1282</v>
      </c>
      <c r="I3014">
        <f>MONTH(Table6[[#This Row],[Loan Date]])</f>
        <v>10</v>
      </c>
      <c r="J3014" t="str">
        <f>_xlfn.XLOOKUP(Table6[[#This Row],[Numeric Month]],$N$5:$N$11,$O$5:$O$11)</f>
        <v>Oct</v>
      </c>
      <c r="K3014" t="str">
        <f>_xlfn.XLOOKUP(Table6[[#This Row],[Loan Date]],$Q$5:$Q$152,$R$5:$R$152)</f>
        <v>Monday</v>
      </c>
      <c r="L3014" t="str">
        <f>_xlfn.XLOOKUP(Table6[[#This Row],[Loan Date]],$Q$5:$Q$152,$S$5:$S$152)</f>
        <v>Week 6</v>
      </c>
    </row>
    <row r="3015" spans="1:12" x14ac:dyDescent="0.2">
      <c r="A3015" s="1">
        <v>44865</v>
      </c>
      <c r="B3015" t="s">
        <v>7</v>
      </c>
      <c r="C3015" s="1">
        <v>44865</v>
      </c>
      <c r="D3015" t="s">
        <v>30</v>
      </c>
      <c r="E3015" t="s">
        <v>23</v>
      </c>
      <c r="F3015" t="s">
        <v>23</v>
      </c>
      <c r="G3015" t="s">
        <v>20</v>
      </c>
      <c r="H3015" t="s">
        <v>1282</v>
      </c>
      <c r="I3015">
        <f>MONTH(Table6[[#This Row],[Loan Date]])</f>
        <v>10</v>
      </c>
      <c r="J3015" t="str">
        <f>_xlfn.XLOOKUP(Table6[[#This Row],[Numeric Month]],$N$5:$N$11,$O$5:$O$11)</f>
        <v>Oct</v>
      </c>
      <c r="K3015" t="str">
        <f>_xlfn.XLOOKUP(Table6[[#This Row],[Loan Date]],$Q$5:$Q$152,$R$5:$R$152)</f>
        <v>Monday</v>
      </c>
      <c r="L3015" t="str">
        <f>_xlfn.XLOOKUP(Table6[[#This Row],[Loan Date]],$Q$5:$Q$152,$S$5:$S$152)</f>
        <v>Week 6</v>
      </c>
    </row>
    <row r="3016" spans="1:12" x14ac:dyDescent="0.2">
      <c r="A3016" s="1">
        <v>44865</v>
      </c>
      <c r="B3016" t="s">
        <v>7</v>
      </c>
      <c r="C3016" s="1">
        <v>44865</v>
      </c>
      <c r="D3016" t="s">
        <v>441</v>
      </c>
      <c r="E3016" t="s">
        <v>21</v>
      </c>
      <c r="F3016" t="s">
        <v>21</v>
      </c>
      <c r="G3016" t="s">
        <v>20</v>
      </c>
      <c r="H3016" t="s">
        <v>1282</v>
      </c>
      <c r="I3016">
        <f>MONTH(Table6[[#This Row],[Loan Date]])</f>
        <v>10</v>
      </c>
      <c r="J3016" t="str">
        <f>_xlfn.XLOOKUP(Table6[[#This Row],[Numeric Month]],$N$5:$N$11,$O$5:$O$11)</f>
        <v>Oct</v>
      </c>
      <c r="K3016" t="str">
        <f>_xlfn.XLOOKUP(Table6[[#This Row],[Loan Date]],$Q$5:$Q$152,$R$5:$R$152)</f>
        <v>Monday</v>
      </c>
      <c r="L3016" t="str">
        <f>_xlfn.XLOOKUP(Table6[[#This Row],[Loan Date]],$Q$5:$Q$152,$S$5:$S$152)</f>
        <v>Week 6</v>
      </c>
    </row>
    <row r="3017" spans="1:12" x14ac:dyDescent="0.2">
      <c r="A3017" s="1">
        <v>44865</v>
      </c>
      <c r="B3017" t="s">
        <v>7</v>
      </c>
      <c r="C3017" s="1">
        <v>44865</v>
      </c>
      <c r="D3017" t="s">
        <v>926</v>
      </c>
      <c r="E3017" t="s">
        <v>37</v>
      </c>
      <c r="F3017" t="s">
        <v>37</v>
      </c>
      <c r="G3017" t="s">
        <v>20</v>
      </c>
      <c r="H3017" t="s">
        <v>1282</v>
      </c>
      <c r="I3017">
        <f>MONTH(Table6[[#This Row],[Loan Date]])</f>
        <v>10</v>
      </c>
      <c r="J3017" t="str">
        <f>_xlfn.XLOOKUP(Table6[[#This Row],[Numeric Month]],$N$5:$N$11,$O$5:$O$11)</f>
        <v>Oct</v>
      </c>
      <c r="K3017" t="str">
        <f>_xlfn.XLOOKUP(Table6[[#This Row],[Loan Date]],$Q$5:$Q$152,$R$5:$R$152)</f>
        <v>Monday</v>
      </c>
      <c r="L3017" t="str">
        <f>_xlfn.XLOOKUP(Table6[[#This Row],[Loan Date]],$Q$5:$Q$152,$S$5:$S$152)</f>
        <v>Week 6</v>
      </c>
    </row>
    <row r="3018" spans="1:12" x14ac:dyDescent="0.2">
      <c r="A3018" s="1">
        <v>44865</v>
      </c>
      <c r="B3018" t="s">
        <v>7</v>
      </c>
      <c r="C3018" s="1">
        <v>44865</v>
      </c>
      <c r="D3018" t="s">
        <v>923</v>
      </c>
      <c r="E3018" t="s">
        <v>37</v>
      </c>
      <c r="F3018" t="s">
        <v>37</v>
      </c>
      <c r="G3018" t="s">
        <v>20</v>
      </c>
      <c r="H3018" t="s">
        <v>1282</v>
      </c>
      <c r="I3018">
        <f>MONTH(Table6[[#This Row],[Loan Date]])</f>
        <v>10</v>
      </c>
      <c r="J3018" t="str">
        <f>_xlfn.XLOOKUP(Table6[[#This Row],[Numeric Month]],$N$5:$N$11,$O$5:$O$11)</f>
        <v>Oct</v>
      </c>
      <c r="K3018" t="str">
        <f>_xlfn.XLOOKUP(Table6[[#This Row],[Loan Date]],$Q$5:$Q$152,$R$5:$R$152)</f>
        <v>Monday</v>
      </c>
      <c r="L3018" t="str">
        <f>_xlfn.XLOOKUP(Table6[[#This Row],[Loan Date]],$Q$5:$Q$152,$S$5:$S$152)</f>
        <v>Week 6</v>
      </c>
    </row>
    <row r="3019" spans="1:12" x14ac:dyDescent="0.2">
      <c r="A3019" s="1">
        <v>44865</v>
      </c>
      <c r="B3019" t="s">
        <v>7</v>
      </c>
      <c r="C3019" s="1">
        <v>44865</v>
      </c>
      <c r="D3019" t="s">
        <v>299</v>
      </c>
      <c r="E3019" t="s">
        <v>23</v>
      </c>
      <c r="F3019" t="s">
        <v>23</v>
      </c>
      <c r="G3019" t="s">
        <v>20</v>
      </c>
      <c r="H3019" t="s">
        <v>1282</v>
      </c>
      <c r="I3019">
        <f>MONTH(Table6[[#This Row],[Loan Date]])</f>
        <v>10</v>
      </c>
      <c r="J3019" t="str">
        <f>_xlfn.XLOOKUP(Table6[[#This Row],[Numeric Month]],$N$5:$N$11,$O$5:$O$11)</f>
        <v>Oct</v>
      </c>
      <c r="K3019" t="str">
        <f>_xlfn.XLOOKUP(Table6[[#This Row],[Loan Date]],$Q$5:$Q$152,$R$5:$R$152)</f>
        <v>Monday</v>
      </c>
      <c r="L3019" t="str">
        <f>_xlfn.XLOOKUP(Table6[[#This Row],[Loan Date]],$Q$5:$Q$152,$S$5:$S$152)</f>
        <v>Week 6</v>
      </c>
    </row>
    <row r="3020" spans="1:12" x14ac:dyDescent="0.2">
      <c r="A3020" s="1">
        <v>44865</v>
      </c>
      <c r="B3020" t="s">
        <v>7</v>
      </c>
      <c r="C3020" s="1">
        <v>44880</v>
      </c>
      <c r="D3020" t="s">
        <v>994</v>
      </c>
      <c r="E3020" t="s">
        <v>15</v>
      </c>
      <c r="F3020" t="s">
        <v>14</v>
      </c>
      <c r="G3020" t="s">
        <v>1</v>
      </c>
      <c r="H3020" t="s">
        <v>1282</v>
      </c>
      <c r="I3020">
        <f>MONTH(Table6[[#This Row],[Loan Date]])</f>
        <v>10</v>
      </c>
      <c r="J3020" t="str">
        <f>_xlfn.XLOOKUP(Table6[[#This Row],[Numeric Month]],$N$5:$N$11,$O$5:$O$11)</f>
        <v>Oct</v>
      </c>
      <c r="K3020" t="str">
        <f>_xlfn.XLOOKUP(Table6[[#This Row],[Loan Date]],$Q$5:$Q$152,$R$5:$R$152)</f>
        <v>Monday</v>
      </c>
      <c r="L3020" t="str">
        <f>_xlfn.XLOOKUP(Table6[[#This Row],[Loan Date]],$Q$5:$Q$152,$S$5:$S$152)</f>
        <v>Week 6</v>
      </c>
    </row>
    <row r="3021" spans="1:12" x14ac:dyDescent="0.2">
      <c r="A3021" s="1">
        <v>44865</v>
      </c>
      <c r="B3021" t="s">
        <v>7</v>
      </c>
      <c r="C3021" s="1">
        <v>44865</v>
      </c>
      <c r="D3021" t="s">
        <v>227</v>
      </c>
      <c r="E3021" t="s">
        <v>49</v>
      </c>
      <c r="F3021" t="s">
        <v>49</v>
      </c>
      <c r="G3021" t="s">
        <v>20</v>
      </c>
      <c r="H3021" t="s">
        <v>1282</v>
      </c>
      <c r="I3021">
        <f>MONTH(Table6[[#This Row],[Loan Date]])</f>
        <v>10</v>
      </c>
      <c r="J3021" t="str">
        <f>_xlfn.XLOOKUP(Table6[[#This Row],[Numeric Month]],$N$5:$N$11,$O$5:$O$11)</f>
        <v>Oct</v>
      </c>
      <c r="K3021" t="str">
        <f>_xlfn.XLOOKUP(Table6[[#This Row],[Loan Date]],$Q$5:$Q$152,$R$5:$R$152)</f>
        <v>Monday</v>
      </c>
      <c r="L3021" t="str">
        <f>_xlfn.XLOOKUP(Table6[[#This Row],[Loan Date]],$Q$5:$Q$152,$S$5:$S$152)</f>
        <v>Week 6</v>
      </c>
    </row>
    <row r="3022" spans="1:12" x14ac:dyDescent="0.2">
      <c r="A3022" s="1">
        <v>44865</v>
      </c>
      <c r="B3022" t="s">
        <v>7</v>
      </c>
      <c r="C3022" s="1">
        <v>44872</v>
      </c>
      <c r="D3022" t="s">
        <v>1080</v>
      </c>
      <c r="E3022" t="s">
        <v>9</v>
      </c>
      <c r="F3022" t="s">
        <v>8</v>
      </c>
      <c r="G3022" t="s">
        <v>1</v>
      </c>
      <c r="H3022" t="s">
        <v>1282</v>
      </c>
      <c r="I3022">
        <f>MONTH(Table6[[#This Row],[Loan Date]])</f>
        <v>10</v>
      </c>
      <c r="J3022" t="str">
        <f>_xlfn.XLOOKUP(Table6[[#This Row],[Numeric Month]],$N$5:$N$11,$O$5:$O$11)</f>
        <v>Oct</v>
      </c>
      <c r="K3022" t="str">
        <f>_xlfn.XLOOKUP(Table6[[#This Row],[Loan Date]],$Q$5:$Q$152,$R$5:$R$152)</f>
        <v>Monday</v>
      </c>
      <c r="L3022" t="str">
        <f>_xlfn.XLOOKUP(Table6[[#This Row],[Loan Date]],$Q$5:$Q$152,$S$5:$S$152)</f>
        <v>Week 6</v>
      </c>
    </row>
    <row r="3023" spans="1:12" x14ac:dyDescent="0.2">
      <c r="A3023" s="1">
        <v>44865</v>
      </c>
      <c r="B3023" t="s">
        <v>7</v>
      </c>
      <c r="C3023" s="1">
        <v>44865</v>
      </c>
      <c r="D3023" t="s">
        <v>911</v>
      </c>
      <c r="E3023" t="s">
        <v>37</v>
      </c>
      <c r="F3023" t="s">
        <v>37</v>
      </c>
      <c r="G3023" t="s">
        <v>20</v>
      </c>
      <c r="H3023" t="s">
        <v>1282</v>
      </c>
      <c r="I3023">
        <f>MONTH(Table6[[#This Row],[Loan Date]])</f>
        <v>10</v>
      </c>
      <c r="J3023" t="str">
        <f>_xlfn.XLOOKUP(Table6[[#This Row],[Numeric Month]],$N$5:$N$11,$O$5:$O$11)</f>
        <v>Oct</v>
      </c>
      <c r="K3023" t="str">
        <f>_xlfn.XLOOKUP(Table6[[#This Row],[Loan Date]],$Q$5:$Q$152,$R$5:$R$152)</f>
        <v>Monday</v>
      </c>
      <c r="L3023" t="str">
        <f>_xlfn.XLOOKUP(Table6[[#This Row],[Loan Date]],$Q$5:$Q$152,$S$5:$S$152)</f>
        <v>Week 6</v>
      </c>
    </row>
    <row r="3024" spans="1:12" x14ac:dyDescent="0.2">
      <c r="A3024" s="1">
        <v>44865</v>
      </c>
      <c r="B3024" t="s">
        <v>7</v>
      </c>
      <c r="C3024" s="1">
        <v>44872</v>
      </c>
      <c r="D3024" t="s">
        <v>1402</v>
      </c>
      <c r="E3024" t="s">
        <v>52</v>
      </c>
      <c r="F3024" t="s">
        <v>51</v>
      </c>
      <c r="G3024" t="s">
        <v>1</v>
      </c>
      <c r="H3024" t="s">
        <v>1282</v>
      </c>
      <c r="I3024">
        <f>MONTH(Table6[[#This Row],[Loan Date]])</f>
        <v>10</v>
      </c>
      <c r="J3024" t="str">
        <f>_xlfn.XLOOKUP(Table6[[#This Row],[Numeric Month]],$N$5:$N$11,$O$5:$O$11)</f>
        <v>Oct</v>
      </c>
      <c r="K3024" t="str">
        <f>_xlfn.XLOOKUP(Table6[[#This Row],[Loan Date]],$Q$5:$Q$152,$R$5:$R$152)</f>
        <v>Monday</v>
      </c>
      <c r="L3024" t="str">
        <f>_xlfn.XLOOKUP(Table6[[#This Row],[Loan Date]],$Q$5:$Q$152,$S$5:$S$152)</f>
        <v>Week 6</v>
      </c>
    </row>
    <row r="3025" spans="1:12" x14ac:dyDescent="0.2">
      <c r="A3025" s="1">
        <v>44865</v>
      </c>
      <c r="B3025" t="s">
        <v>7</v>
      </c>
      <c r="C3025" s="1">
        <v>44865</v>
      </c>
      <c r="D3025" t="s">
        <v>915</v>
      </c>
      <c r="E3025" t="s">
        <v>37</v>
      </c>
      <c r="F3025" t="s">
        <v>37</v>
      </c>
      <c r="G3025" t="s">
        <v>20</v>
      </c>
      <c r="H3025" t="s">
        <v>1282</v>
      </c>
      <c r="I3025">
        <f>MONTH(Table6[[#This Row],[Loan Date]])</f>
        <v>10</v>
      </c>
      <c r="J3025" t="str">
        <f>_xlfn.XLOOKUP(Table6[[#This Row],[Numeric Month]],$N$5:$N$11,$O$5:$O$11)</f>
        <v>Oct</v>
      </c>
      <c r="K3025" t="str">
        <f>_xlfn.XLOOKUP(Table6[[#This Row],[Loan Date]],$Q$5:$Q$152,$R$5:$R$152)</f>
        <v>Monday</v>
      </c>
      <c r="L3025" t="str">
        <f>_xlfn.XLOOKUP(Table6[[#This Row],[Loan Date]],$Q$5:$Q$152,$S$5:$S$152)</f>
        <v>Week 6</v>
      </c>
    </row>
    <row r="3026" spans="1:12" x14ac:dyDescent="0.2">
      <c r="A3026" s="1">
        <v>44865</v>
      </c>
      <c r="B3026" t="s">
        <v>7</v>
      </c>
      <c r="C3026" s="1">
        <v>44872</v>
      </c>
      <c r="D3026" t="s">
        <v>244</v>
      </c>
      <c r="E3026" t="s">
        <v>9</v>
      </c>
      <c r="F3026" t="s">
        <v>8</v>
      </c>
      <c r="G3026" t="s">
        <v>1</v>
      </c>
      <c r="H3026" t="s">
        <v>1282</v>
      </c>
      <c r="I3026">
        <f>MONTH(Table6[[#This Row],[Loan Date]])</f>
        <v>10</v>
      </c>
      <c r="J3026" t="str">
        <f>_xlfn.XLOOKUP(Table6[[#This Row],[Numeric Month]],$N$5:$N$11,$O$5:$O$11)</f>
        <v>Oct</v>
      </c>
      <c r="K3026" t="str">
        <f>_xlfn.XLOOKUP(Table6[[#This Row],[Loan Date]],$Q$5:$Q$152,$R$5:$R$152)</f>
        <v>Monday</v>
      </c>
      <c r="L3026" t="str">
        <f>_xlfn.XLOOKUP(Table6[[#This Row],[Loan Date]],$Q$5:$Q$152,$S$5:$S$152)</f>
        <v>Week 6</v>
      </c>
    </row>
    <row r="3027" spans="1:12" x14ac:dyDescent="0.2">
      <c r="A3027" s="1">
        <v>44865</v>
      </c>
      <c r="B3027" t="s">
        <v>7</v>
      </c>
      <c r="C3027" s="1">
        <v>44865</v>
      </c>
      <c r="D3027" t="s">
        <v>343</v>
      </c>
      <c r="E3027" t="s">
        <v>23</v>
      </c>
      <c r="F3027" t="s">
        <v>23</v>
      </c>
      <c r="G3027" t="s">
        <v>20</v>
      </c>
      <c r="H3027" t="s">
        <v>1282</v>
      </c>
      <c r="I3027">
        <f>MONTH(Table6[[#This Row],[Loan Date]])</f>
        <v>10</v>
      </c>
      <c r="J3027" t="str">
        <f>_xlfn.XLOOKUP(Table6[[#This Row],[Numeric Month]],$N$5:$N$11,$O$5:$O$11)</f>
        <v>Oct</v>
      </c>
      <c r="K3027" t="str">
        <f>_xlfn.XLOOKUP(Table6[[#This Row],[Loan Date]],$Q$5:$Q$152,$R$5:$R$152)</f>
        <v>Monday</v>
      </c>
      <c r="L3027" t="str">
        <f>_xlfn.XLOOKUP(Table6[[#This Row],[Loan Date]],$Q$5:$Q$152,$S$5:$S$152)</f>
        <v>Week 6</v>
      </c>
    </row>
    <row r="3028" spans="1:12" x14ac:dyDescent="0.2">
      <c r="A3028" s="1">
        <v>44865</v>
      </c>
      <c r="B3028" t="s">
        <v>7</v>
      </c>
      <c r="C3028" s="1">
        <v>44865</v>
      </c>
      <c r="D3028" t="s">
        <v>923</v>
      </c>
      <c r="E3028" t="s">
        <v>37</v>
      </c>
      <c r="F3028" t="s">
        <v>37</v>
      </c>
      <c r="G3028" t="s">
        <v>20</v>
      </c>
      <c r="H3028" t="s">
        <v>1282</v>
      </c>
      <c r="I3028">
        <f>MONTH(Table6[[#This Row],[Loan Date]])</f>
        <v>10</v>
      </c>
      <c r="J3028" t="str">
        <f>_xlfn.XLOOKUP(Table6[[#This Row],[Numeric Month]],$N$5:$N$11,$O$5:$O$11)</f>
        <v>Oct</v>
      </c>
      <c r="K3028" t="str">
        <f>_xlfn.XLOOKUP(Table6[[#This Row],[Loan Date]],$Q$5:$Q$152,$R$5:$R$152)</f>
        <v>Monday</v>
      </c>
      <c r="L3028" t="str">
        <f>_xlfn.XLOOKUP(Table6[[#This Row],[Loan Date]],$Q$5:$Q$152,$S$5:$S$152)</f>
        <v>Week 6</v>
      </c>
    </row>
    <row r="3029" spans="1:12" x14ac:dyDescent="0.2">
      <c r="A3029" s="1">
        <v>44865</v>
      </c>
      <c r="B3029" t="s">
        <v>7</v>
      </c>
      <c r="C3029" s="1">
        <v>44865</v>
      </c>
      <c r="D3029" t="s">
        <v>251</v>
      </c>
      <c r="E3029" t="s">
        <v>21</v>
      </c>
      <c r="F3029" t="s">
        <v>21</v>
      </c>
      <c r="G3029" t="s">
        <v>20</v>
      </c>
      <c r="H3029" t="s">
        <v>1282</v>
      </c>
      <c r="I3029">
        <f>MONTH(Table6[[#This Row],[Loan Date]])</f>
        <v>10</v>
      </c>
      <c r="J3029" t="str">
        <f>_xlfn.XLOOKUP(Table6[[#This Row],[Numeric Month]],$N$5:$N$11,$O$5:$O$11)</f>
        <v>Oct</v>
      </c>
      <c r="K3029" t="str">
        <f>_xlfn.XLOOKUP(Table6[[#This Row],[Loan Date]],$Q$5:$Q$152,$R$5:$R$152)</f>
        <v>Monday</v>
      </c>
      <c r="L3029" t="str">
        <f>_xlfn.XLOOKUP(Table6[[#This Row],[Loan Date]],$Q$5:$Q$152,$S$5:$S$152)</f>
        <v>Week 6</v>
      </c>
    </row>
    <row r="3030" spans="1:12" x14ac:dyDescent="0.2">
      <c r="A3030" s="1">
        <v>44865</v>
      </c>
      <c r="B3030" t="s">
        <v>7</v>
      </c>
      <c r="C3030" s="1">
        <v>44872</v>
      </c>
      <c r="D3030" t="s">
        <v>1304</v>
      </c>
      <c r="E3030" t="s">
        <v>204</v>
      </c>
      <c r="F3030" t="s">
        <v>2</v>
      </c>
      <c r="G3030" t="s">
        <v>1</v>
      </c>
      <c r="H3030" t="s">
        <v>1282</v>
      </c>
      <c r="I3030">
        <f>MONTH(Table6[[#This Row],[Loan Date]])</f>
        <v>10</v>
      </c>
      <c r="J3030" t="str">
        <f>_xlfn.XLOOKUP(Table6[[#This Row],[Numeric Month]],$N$5:$N$11,$O$5:$O$11)</f>
        <v>Oct</v>
      </c>
      <c r="K3030" t="str">
        <f>_xlfn.XLOOKUP(Table6[[#This Row],[Loan Date]],$Q$5:$Q$152,$R$5:$R$152)</f>
        <v>Monday</v>
      </c>
      <c r="L3030" t="str">
        <f>_xlfn.XLOOKUP(Table6[[#This Row],[Loan Date]],$Q$5:$Q$152,$S$5:$S$152)</f>
        <v>Week 6</v>
      </c>
    </row>
    <row r="3031" spans="1:12" x14ac:dyDescent="0.2">
      <c r="A3031" s="1">
        <v>44865</v>
      </c>
      <c r="B3031" t="s">
        <v>107</v>
      </c>
      <c r="C3031" s="1">
        <v>44872</v>
      </c>
      <c r="D3031" t="s">
        <v>1430</v>
      </c>
      <c r="E3031" t="s">
        <v>15</v>
      </c>
      <c r="F3031" t="s">
        <v>14</v>
      </c>
      <c r="G3031" t="s">
        <v>1</v>
      </c>
      <c r="H3031" t="s">
        <v>1282</v>
      </c>
      <c r="I3031">
        <f>MONTH(Table6[[#This Row],[Loan Date]])</f>
        <v>10</v>
      </c>
      <c r="J3031" t="str">
        <f>_xlfn.XLOOKUP(Table6[[#This Row],[Numeric Month]],$N$5:$N$11,$O$5:$O$11)</f>
        <v>Oct</v>
      </c>
      <c r="K3031" t="str">
        <f>_xlfn.XLOOKUP(Table6[[#This Row],[Loan Date]],$Q$5:$Q$152,$R$5:$R$152)</f>
        <v>Monday</v>
      </c>
      <c r="L3031" t="str">
        <f>_xlfn.XLOOKUP(Table6[[#This Row],[Loan Date]],$Q$5:$Q$152,$S$5:$S$152)</f>
        <v>Week 6</v>
      </c>
    </row>
    <row r="3032" spans="1:12" x14ac:dyDescent="0.2">
      <c r="A3032" s="1">
        <v>44865</v>
      </c>
      <c r="B3032" t="s">
        <v>7</v>
      </c>
      <c r="C3032" s="1">
        <v>44865</v>
      </c>
      <c r="D3032" t="s">
        <v>926</v>
      </c>
      <c r="E3032" t="s">
        <v>37</v>
      </c>
      <c r="F3032" t="s">
        <v>37</v>
      </c>
      <c r="G3032" t="s">
        <v>20</v>
      </c>
      <c r="H3032" t="s">
        <v>1282</v>
      </c>
      <c r="I3032">
        <f>MONTH(Table6[[#This Row],[Loan Date]])</f>
        <v>10</v>
      </c>
      <c r="J3032" t="str">
        <f>_xlfn.XLOOKUP(Table6[[#This Row],[Numeric Month]],$N$5:$N$11,$O$5:$O$11)</f>
        <v>Oct</v>
      </c>
      <c r="K3032" t="str">
        <f>_xlfn.XLOOKUP(Table6[[#This Row],[Loan Date]],$Q$5:$Q$152,$R$5:$R$152)</f>
        <v>Monday</v>
      </c>
      <c r="L3032" t="str">
        <f>_xlfn.XLOOKUP(Table6[[#This Row],[Loan Date]],$Q$5:$Q$152,$S$5:$S$152)</f>
        <v>Week 6</v>
      </c>
    </row>
    <row r="3033" spans="1:12" x14ac:dyDescent="0.2">
      <c r="A3033" s="1">
        <v>44865</v>
      </c>
      <c r="B3033" t="s">
        <v>7</v>
      </c>
      <c r="C3033" s="1">
        <v>44872</v>
      </c>
      <c r="D3033" t="s">
        <v>1066</v>
      </c>
      <c r="E3033" t="s">
        <v>52</v>
      </c>
      <c r="F3033" t="s">
        <v>51</v>
      </c>
      <c r="G3033" t="s">
        <v>1</v>
      </c>
      <c r="H3033" t="s">
        <v>1282</v>
      </c>
      <c r="I3033">
        <f>MONTH(Table6[[#This Row],[Loan Date]])</f>
        <v>10</v>
      </c>
      <c r="J3033" t="str">
        <f>_xlfn.XLOOKUP(Table6[[#This Row],[Numeric Month]],$N$5:$N$11,$O$5:$O$11)</f>
        <v>Oct</v>
      </c>
      <c r="K3033" t="str">
        <f>_xlfn.XLOOKUP(Table6[[#This Row],[Loan Date]],$Q$5:$Q$152,$R$5:$R$152)</f>
        <v>Monday</v>
      </c>
      <c r="L3033" t="str">
        <f>_xlfn.XLOOKUP(Table6[[#This Row],[Loan Date]],$Q$5:$Q$152,$S$5:$S$152)</f>
        <v>Week 6</v>
      </c>
    </row>
    <row r="3034" spans="1:12" x14ac:dyDescent="0.2">
      <c r="A3034" s="1">
        <v>44865</v>
      </c>
      <c r="B3034" t="s">
        <v>5</v>
      </c>
      <c r="C3034" s="1">
        <v>44876</v>
      </c>
      <c r="D3034" t="s">
        <v>209</v>
      </c>
      <c r="E3034" t="s">
        <v>9</v>
      </c>
      <c r="F3034" t="s">
        <v>8</v>
      </c>
      <c r="G3034" t="s">
        <v>1</v>
      </c>
      <c r="H3034" t="s">
        <v>1282</v>
      </c>
      <c r="I3034">
        <f>MONTH(Table6[[#This Row],[Loan Date]])</f>
        <v>10</v>
      </c>
      <c r="J3034" t="str">
        <f>_xlfn.XLOOKUP(Table6[[#This Row],[Numeric Month]],$N$5:$N$11,$O$5:$O$11)</f>
        <v>Oct</v>
      </c>
      <c r="K3034" t="str">
        <f>_xlfn.XLOOKUP(Table6[[#This Row],[Loan Date]],$Q$5:$Q$152,$R$5:$R$152)</f>
        <v>Monday</v>
      </c>
      <c r="L3034" t="str">
        <f>_xlfn.XLOOKUP(Table6[[#This Row],[Loan Date]],$Q$5:$Q$152,$S$5:$S$152)</f>
        <v>Week 6</v>
      </c>
    </row>
    <row r="3035" spans="1:12" x14ac:dyDescent="0.2">
      <c r="A3035" s="1">
        <v>44865</v>
      </c>
      <c r="B3035" t="s">
        <v>5</v>
      </c>
      <c r="C3035" s="1">
        <v>44865</v>
      </c>
      <c r="D3035" t="s">
        <v>1429</v>
      </c>
      <c r="E3035" t="s">
        <v>41</v>
      </c>
      <c r="F3035" t="s">
        <v>40</v>
      </c>
      <c r="G3035" t="s">
        <v>39</v>
      </c>
      <c r="H3035" t="s">
        <v>1282</v>
      </c>
      <c r="I3035">
        <f>MONTH(Table6[[#This Row],[Loan Date]])</f>
        <v>10</v>
      </c>
      <c r="J3035" t="str">
        <f>_xlfn.XLOOKUP(Table6[[#This Row],[Numeric Month]],$N$5:$N$11,$O$5:$O$11)</f>
        <v>Oct</v>
      </c>
      <c r="K3035" t="str">
        <f>_xlfn.XLOOKUP(Table6[[#This Row],[Loan Date]],$Q$5:$Q$152,$R$5:$R$152)</f>
        <v>Monday</v>
      </c>
      <c r="L3035" t="str">
        <f>_xlfn.XLOOKUP(Table6[[#This Row],[Loan Date]],$Q$5:$Q$152,$S$5:$S$152)</f>
        <v>Week 6</v>
      </c>
    </row>
    <row r="3036" spans="1:12" x14ac:dyDescent="0.2">
      <c r="A3036" s="1">
        <v>44865</v>
      </c>
      <c r="B3036" t="s">
        <v>7</v>
      </c>
      <c r="C3036" s="1">
        <v>44872</v>
      </c>
      <c r="D3036" t="s">
        <v>935</v>
      </c>
      <c r="E3036" t="s">
        <v>15</v>
      </c>
      <c r="F3036" t="s">
        <v>14</v>
      </c>
      <c r="G3036" t="s">
        <v>1</v>
      </c>
      <c r="H3036" t="s">
        <v>1282</v>
      </c>
      <c r="I3036">
        <f>MONTH(Table6[[#This Row],[Loan Date]])</f>
        <v>10</v>
      </c>
      <c r="J3036" t="str">
        <f>_xlfn.XLOOKUP(Table6[[#This Row],[Numeric Month]],$N$5:$N$11,$O$5:$O$11)</f>
        <v>Oct</v>
      </c>
      <c r="K3036" t="str">
        <f>_xlfn.XLOOKUP(Table6[[#This Row],[Loan Date]],$Q$5:$Q$152,$R$5:$R$152)</f>
        <v>Monday</v>
      </c>
      <c r="L3036" t="str">
        <f>_xlfn.XLOOKUP(Table6[[#This Row],[Loan Date]],$Q$5:$Q$152,$S$5:$S$152)</f>
        <v>Week 6</v>
      </c>
    </row>
    <row r="3037" spans="1:12" x14ac:dyDescent="0.2">
      <c r="A3037" s="1">
        <v>44865</v>
      </c>
      <c r="B3037" t="s">
        <v>7</v>
      </c>
      <c r="C3037" s="1">
        <v>44872</v>
      </c>
      <c r="D3037" t="s">
        <v>767</v>
      </c>
      <c r="E3037" t="s">
        <v>15</v>
      </c>
      <c r="F3037" t="s">
        <v>14</v>
      </c>
      <c r="G3037" t="s">
        <v>1</v>
      </c>
      <c r="H3037" t="s">
        <v>1282</v>
      </c>
      <c r="I3037">
        <f>MONTH(Table6[[#This Row],[Loan Date]])</f>
        <v>10</v>
      </c>
      <c r="J3037" t="str">
        <f>_xlfn.XLOOKUP(Table6[[#This Row],[Numeric Month]],$N$5:$N$11,$O$5:$O$11)</f>
        <v>Oct</v>
      </c>
      <c r="K3037" t="str">
        <f>_xlfn.XLOOKUP(Table6[[#This Row],[Loan Date]],$Q$5:$Q$152,$R$5:$R$152)</f>
        <v>Monday</v>
      </c>
      <c r="L3037" t="str">
        <f>_xlfn.XLOOKUP(Table6[[#This Row],[Loan Date]],$Q$5:$Q$152,$S$5:$S$152)</f>
        <v>Week 6</v>
      </c>
    </row>
    <row r="3038" spans="1:12" x14ac:dyDescent="0.2">
      <c r="A3038" s="1">
        <v>44865</v>
      </c>
      <c r="B3038" t="s">
        <v>7</v>
      </c>
      <c r="C3038" s="1">
        <v>44879</v>
      </c>
      <c r="D3038" t="s">
        <v>767</v>
      </c>
      <c r="E3038" t="s">
        <v>15</v>
      </c>
      <c r="F3038" t="s">
        <v>14</v>
      </c>
      <c r="G3038" t="s">
        <v>1</v>
      </c>
      <c r="H3038" t="s">
        <v>1282</v>
      </c>
      <c r="I3038">
        <f>MONTH(Table6[[#This Row],[Loan Date]])</f>
        <v>10</v>
      </c>
      <c r="J3038" t="str">
        <f>_xlfn.XLOOKUP(Table6[[#This Row],[Numeric Month]],$N$5:$N$11,$O$5:$O$11)</f>
        <v>Oct</v>
      </c>
      <c r="K3038" t="str">
        <f>_xlfn.XLOOKUP(Table6[[#This Row],[Loan Date]],$Q$5:$Q$152,$R$5:$R$152)</f>
        <v>Monday</v>
      </c>
      <c r="L3038" t="str">
        <f>_xlfn.XLOOKUP(Table6[[#This Row],[Loan Date]],$Q$5:$Q$152,$S$5:$S$152)</f>
        <v>Week 6</v>
      </c>
    </row>
    <row r="3039" spans="1:12" x14ac:dyDescent="0.2">
      <c r="A3039" s="1">
        <v>44865</v>
      </c>
      <c r="B3039" t="s">
        <v>5</v>
      </c>
      <c r="C3039" s="1">
        <v>44872</v>
      </c>
      <c r="D3039" t="s">
        <v>855</v>
      </c>
      <c r="E3039" t="s">
        <v>3</v>
      </c>
      <c r="F3039" t="s">
        <v>2</v>
      </c>
      <c r="G3039" t="s">
        <v>1</v>
      </c>
      <c r="H3039" t="s">
        <v>1282</v>
      </c>
      <c r="I3039">
        <f>MONTH(Table6[[#This Row],[Loan Date]])</f>
        <v>10</v>
      </c>
      <c r="J3039" t="str">
        <f>_xlfn.XLOOKUP(Table6[[#This Row],[Numeric Month]],$N$5:$N$11,$O$5:$O$11)</f>
        <v>Oct</v>
      </c>
      <c r="K3039" t="str">
        <f>_xlfn.XLOOKUP(Table6[[#This Row],[Loan Date]],$Q$5:$Q$152,$R$5:$R$152)</f>
        <v>Monday</v>
      </c>
      <c r="L3039" t="str">
        <f>_xlfn.XLOOKUP(Table6[[#This Row],[Loan Date]],$Q$5:$Q$152,$S$5:$S$152)</f>
        <v>Week 6</v>
      </c>
    </row>
    <row r="3040" spans="1:12" x14ac:dyDescent="0.2">
      <c r="A3040" s="1">
        <v>44865</v>
      </c>
      <c r="B3040" t="s">
        <v>7</v>
      </c>
      <c r="C3040" s="1">
        <v>44872</v>
      </c>
      <c r="D3040" t="s">
        <v>500</v>
      </c>
      <c r="E3040" t="s">
        <v>52</v>
      </c>
      <c r="F3040" t="s">
        <v>51</v>
      </c>
      <c r="G3040" t="s">
        <v>1</v>
      </c>
      <c r="H3040" t="s">
        <v>1282</v>
      </c>
      <c r="I3040">
        <f>MONTH(Table6[[#This Row],[Loan Date]])</f>
        <v>10</v>
      </c>
      <c r="J3040" t="str">
        <f>_xlfn.XLOOKUP(Table6[[#This Row],[Numeric Month]],$N$5:$N$11,$O$5:$O$11)</f>
        <v>Oct</v>
      </c>
      <c r="K3040" t="str">
        <f>_xlfn.XLOOKUP(Table6[[#This Row],[Loan Date]],$Q$5:$Q$152,$R$5:$R$152)</f>
        <v>Monday</v>
      </c>
      <c r="L3040" t="str">
        <f>_xlfn.XLOOKUP(Table6[[#This Row],[Loan Date]],$Q$5:$Q$152,$S$5:$S$152)</f>
        <v>Week 6</v>
      </c>
    </row>
    <row r="3041" spans="1:12" x14ac:dyDescent="0.2">
      <c r="A3041" s="1">
        <v>44865</v>
      </c>
      <c r="B3041" t="s">
        <v>5</v>
      </c>
      <c r="C3041" s="1">
        <v>44879</v>
      </c>
      <c r="D3041" t="s">
        <v>758</v>
      </c>
      <c r="E3041" t="s">
        <v>3</v>
      </c>
      <c r="F3041" t="s">
        <v>2</v>
      </c>
      <c r="G3041" t="s">
        <v>1</v>
      </c>
      <c r="H3041" t="s">
        <v>1282</v>
      </c>
      <c r="I3041">
        <f>MONTH(Table6[[#This Row],[Loan Date]])</f>
        <v>10</v>
      </c>
      <c r="J3041" t="str">
        <f>_xlfn.XLOOKUP(Table6[[#This Row],[Numeric Month]],$N$5:$N$11,$O$5:$O$11)</f>
        <v>Oct</v>
      </c>
      <c r="K3041" t="str">
        <f>_xlfn.XLOOKUP(Table6[[#This Row],[Loan Date]],$Q$5:$Q$152,$R$5:$R$152)</f>
        <v>Monday</v>
      </c>
      <c r="L3041" t="str">
        <f>_xlfn.XLOOKUP(Table6[[#This Row],[Loan Date]],$Q$5:$Q$152,$S$5:$S$152)</f>
        <v>Week 6</v>
      </c>
    </row>
    <row r="3042" spans="1:12" x14ac:dyDescent="0.2">
      <c r="A3042" s="1">
        <v>44865</v>
      </c>
      <c r="B3042" t="s">
        <v>5</v>
      </c>
      <c r="C3042" s="1">
        <v>44865</v>
      </c>
      <c r="D3042" t="s">
        <v>145</v>
      </c>
      <c r="E3042" t="s">
        <v>12</v>
      </c>
      <c r="F3042" t="s">
        <v>12</v>
      </c>
      <c r="G3042" t="s">
        <v>11</v>
      </c>
      <c r="H3042" t="s">
        <v>1282</v>
      </c>
      <c r="I3042">
        <f>MONTH(Table6[[#This Row],[Loan Date]])</f>
        <v>10</v>
      </c>
      <c r="J3042" t="str">
        <f>_xlfn.XLOOKUP(Table6[[#This Row],[Numeric Month]],$N$5:$N$11,$O$5:$O$11)</f>
        <v>Oct</v>
      </c>
      <c r="K3042" t="str">
        <f>_xlfn.XLOOKUP(Table6[[#This Row],[Loan Date]],$Q$5:$Q$152,$R$5:$R$152)</f>
        <v>Monday</v>
      </c>
      <c r="L3042" t="str">
        <f>_xlfn.XLOOKUP(Table6[[#This Row],[Loan Date]],$Q$5:$Q$152,$S$5:$S$152)</f>
        <v>Week 6</v>
      </c>
    </row>
    <row r="3043" spans="1:12" x14ac:dyDescent="0.2">
      <c r="A3043" s="1">
        <v>44865</v>
      </c>
      <c r="B3043" t="s">
        <v>5</v>
      </c>
      <c r="C3043" s="1">
        <v>44865</v>
      </c>
      <c r="D3043" t="s">
        <v>721</v>
      </c>
      <c r="E3043" t="s">
        <v>122</v>
      </c>
      <c r="F3043" t="s">
        <v>122</v>
      </c>
      <c r="G3043" t="s">
        <v>11</v>
      </c>
      <c r="H3043" t="s">
        <v>1282</v>
      </c>
      <c r="I3043">
        <f>MONTH(Table6[[#This Row],[Loan Date]])</f>
        <v>10</v>
      </c>
      <c r="J3043" t="str">
        <f>_xlfn.XLOOKUP(Table6[[#This Row],[Numeric Month]],$N$5:$N$11,$O$5:$O$11)</f>
        <v>Oct</v>
      </c>
      <c r="K3043" t="str">
        <f>_xlfn.XLOOKUP(Table6[[#This Row],[Loan Date]],$Q$5:$Q$152,$R$5:$R$152)</f>
        <v>Monday</v>
      </c>
      <c r="L3043" t="str">
        <f>_xlfn.XLOOKUP(Table6[[#This Row],[Loan Date]],$Q$5:$Q$152,$S$5:$S$152)</f>
        <v>Week 6</v>
      </c>
    </row>
    <row r="3044" spans="1:12" x14ac:dyDescent="0.2">
      <c r="A3044" s="1">
        <v>44865</v>
      </c>
      <c r="B3044" t="s">
        <v>7</v>
      </c>
      <c r="C3044" s="1">
        <v>44865</v>
      </c>
      <c r="D3044" t="s">
        <v>290</v>
      </c>
      <c r="E3044" t="s">
        <v>44</v>
      </c>
      <c r="F3044" t="s">
        <v>44</v>
      </c>
      <c r="G3044" t="s">
        <v>39</v>
      </c>
      <c r="H3044" t="s">
        <v>1282</v>
      </c>
      <c r="I3044">
        <f>MONTH(Table6[[#This Row],[Loan Date]])</f>
        <v>10</v>
      </c>
      <c r="J3044" t="str">
        <f>_xlfn.XLOOKUP(Table6[[#This Row],[Numeric Month]],$N$5:$N$11,$O$5:$O$11)</f>
        <v>Oct</v>
      </c>
      <c r="K3044" t="str">
        <f>_xlfn.XLOOKUP(Table6[[#This Row],[Loan Date]],$Q$5:$Q$152,$R$5:$R$152)</f>
        <v>Monday</v>
      </c>
      <c r="L3044" t="str">
        <f>_xlfn.XLOOKUP(Table6[[#This Row],[Loan Date]],$Q$5:$Q$152,$S$5:$S$152)</f>
        <v>Week 6</v>
      </c>
    </row>
    <row r="3045" spans="1:12" x14ac:dyDescent="0.2">
      <c r="A3045" s="1">
        <v>44865</v>
      </c>
      <c r="B3045" t="s">
        <v>5</v>
      </c>
      <c r="C3045" s="1">
        <v>44872</v>
      </c>
      <c r="D3045" t="s">
        <v>1301</v>
      </c>
      <c r="E3045" t="s">
        <v>52</v>
      </c>
      <c r="F3045" t="s">
        <v>51</v>
      </c>
      <c r="G3045" t="s">
        <v>1</v>
      </c>
      <c r="H3045" t="s">
        <v>1282</v>
      </c>
      <c r="I3045">
        <f>MONTH(Table6[[#This Row],[Loan Date]])</f>
        <v>10</v>
      </c>
      <c r="J3045" t="str">
        <f>_xlfn.XLOOKUP(Table6[[#This Row],[Numeric Month]],$N$5:$N$11,$O$5:$O$11)</f>
        <v>Oct</v>
      </c>
      <c r="K3045" t="str">
        <f>_xlfn.XLOOKUP(Table6[[#This Row],[Loan Date]],$Q$5:$Q$152,$R$5:$R$152)</f>
        <v>Monday</v>
      </c>
      <c r="L3045" t="str">
        <f>_xlfn.XLOOKUP(Table6[[#This Row],[Loan Date]],$Q$5:$Q$152,$S$5:$S$152)</f>
        <v>Week 6</v>
      </c>
    </row>
    <row r="3046" spans="1:12" x14ac:dyDescent="0.2">
      <c r="A3046" s="1">
        <v>44865</v>
      </c>
      <c r="B3046" t="s">
        <v>5</v>
      </c>
      <c r="C3046" s="1">
        <v>44879</v>
      </c>
      <c r="D3046" t="s">
        <v>1292</v>
      </c>
      <c r="E3046" t="s">
        <v>204</v>
      </c>
      <c r="F3046" t="s">
        <v>2</v>
      </c>
      <c r="G3046" t="s">
        <v>1</v>
      </c>
      <c r="H3046" t="s">
        <v>1282</v>
      </c>
      <c r="I3046">
        <f>MONTH(Table6[[#This Row],[Loan Date]])</f>
        <v>10</v>
      </c>
      <c r="J3046" t="str">
        <f>_xlfn.XLOOKUP(Table6[[#This Row],[Numeric Month]],$N$5:$N$11,$O$5:$O$11)</f>
        <v>Oct</v>
      </c>
      <c r="K3046" t="str">
        <f>_xlfn.XLOOKUP(Table6[[#This Row],[Loan Date]],$Q$5:$Q$152,$R$5:$R$152)</f>
        <v>Monday</v>
      </c>
      <c r="L3046" t="str">
        <f>_xlfn.XLOOKUP(Table6[[#This Row],[Loan Date]],$Q$5:$Q$152,$S$5:$S$152)</f>
        <v>Week 6</v>
      </c>
    </row>
    <row r="3047" spans="1:12" x14ac:dyDescent="0.2">
      <c r="A3047" s="1">
        <v>44865</v>
      </c>
      <c r="B3047" t="s">
        <v>7</v>
      </c>
      <c r="C3047" s="1">
        <v>44865</v>
      </c>
      <c r="D3047" t="s">
        <v>408</v>
      </c>
      <c r="E3047" t="s">
        <v>23</v>
      </c>
      <c r="F3047" t="s">
        <v>23</v>
      </c>
      <c r="G3047" t="s">
        <v>20</v>
      </c>
      <c r="H3047" t="s">
        <v>1282</v>
      </c>
      <c r="I3047">
        <f>MONTH(Table6[[#This Row],[Loan Date]])</f>
        <v>10</v>
      </c>
      <c r="J3047" t="str">
        <f>_xlfn.XLOOKUP(Table6[[#This Row],[Numeric Month]],$N$5:$N$11,$O$5:$O$11)</f>
        <v>Oct</v>
      </c>
      <c r="K3047" t="str">
        <f>_xlfn.XLOOKUP(Table6[[#This Row],[Loan Date]],$Q$5:$Q$152,$R$5:$R$152)</f>
        <v>Monday</v>
      </c>
      <c r="L3047" t="str">
        <f>_xlfn.XLOOKUP(Table6[[#This Row],[Loan Date]],$Q$5:$Q$152,$S$5:$S$152)</f>
        <v>Week 6</v>
      </c>
    </row>
    <row r="3048" spans="1:12" x14ac:dyDescent="0.2">
      <c r="A3048" s="1">
        <v>44865</v>
      </c>
      <c r="B3048" t="s">
        <v>7</v>
      </c>
      <c r="C3048" s="1">
        <v>44865</v>
      </c>
      <c r="D3048" t="s">
        <v>969</v>
      </c>
      <c r="E3048" t="s">
        <v>37</v>
      </c>
      <c r="F3048" t="s">
        <v>37</v>
      </c>
      <c r="G3048" t="s">
        <v>20</v>
      </c>
      <c r="H3048" t="s">
        <v>1282</v>
      </c>
      <c r="I3048">
        <f>MONTH(Table6[[#This Row],[Loan Date]])</f>
        <v>10</v>
      </c>
      <c r="J3048" t="str">
        <f>_xlfn.XLOOKUP(Table6[[#This Row],[Numeric Month]],$N$5:$N$11,$O$5:$O$11)</f>
        <v>Oct</v>
      </c>
      <c r="K3048" t="str">
        <f>_xlfn.XLOOKUP(Table6[[#This Row],[Loan Date]],$Q$5:$Q$152,$R$5:$R$152)</f>
        <v>Monday</v>
      </c>
      <c r="L3048" t="str">
        <f>_xlfn.XLOOKUP(Table6[[#This Row],[Loan Date]],$Q$5:$Q$152,$S$5:$S$152)</f>
        <v>Week 6</v>
      </c>
    </row>
    <row r="3049" spans="1:12" x14ac:dyDescent="0.2">
      <c r="A3049" s="1">
        <v>44865</v>
      </c>
      <c r="B3049" t="s">
        <v>7</v>
      </c>
      <c r="C3049" s="1">
        <v>44865</v>
      </c>
      <c r="D3049" t="s">
        <v>185</v>
      </c>
      <c r="E3049" t="s">
        <v>21</v>
      </c>
      <c r="F3049" t="s">
        <v>21</v>
      </c>
      <c r="G3049" t="s">
        <v>20</v>
      </c>
      <c r="H3049" t="s">
        <v>1282</v>
      </c>
      <c r="I3049">
        <f>MONTH(Table6[[#This Row],[Loan Date]])</f>
        <v>10</v>
      </c>
      <c r="J3049" t="str">
        <f>_xlfn.XLOOKUP(Table6[[#This Row],[Numeric Month]],$N$5:$N$11,$O$5:$O$11)</f>
        <v>Oct</v>
      </c>
      <c r="K3049" t="str">
        <f>_xlfn.XLOOKUP(Table6[[#This Row],[Loan Date]],$Q$5:$Q$152,$R$5:$R$152)</f>
        <v>Monday</v>
      </c>
      <c r="L3049" t="str">
        <f>_xlfn.XLOOKUP(Table6[[#This Row],[Loan Date]],$Q$5:$Q$152,$S$5:$S$152)</f>
        <v>Week 6</v>
      </c>
    </row>
    <row r="3050" spans="1:12" x14ac:dyDescent="0.2">
      <c r="A3050" s="1">
        <v>44865</v>
      </c>
      <c r="B3050" t="s">
        <v>7</v>
      </c>
      <c r="C3050" s="1">
        <v>44955</v>
      </c>
      <c r="D3050" t="s">
        <v>1428</v>
      </c>
      <c r="E3050" t="s">
        <v>1371</v>
      </c>
      <c r="F3050" t="s">
        <v>79</v>
      </c>
      <c r="G3050" t="s">
        <v>79</v>
      </c>
      <c r="H3050" t="s">
        <v>1282</v>
      </c>
      <c r="I3050">
        <f>MONTH(Table6[[#This Row],[Loan Date]])</f>
        <v>10</v>
      </c>
      <c r="J3050" t="str">
        <f>_xlfn.XLOOKUP(Table6[[#This Row],[Numeric Month]],$N$5:$N$11,$O$5:$O$11)</f>
        <v>Oct</v>
      </c>
      <c r="K3050" t="str">
        <f>_xlfn.XLOOKUP(Table6[[#This Row],[Loan Date]],$Q$5:$Q$152,$R$5:$R$152)</f>
        <v>Monday</v>
      </c>
      <c r="L3050" t="str">
        <f>_xlfn.XLOOKUP(Table6[[#This Row],[Loan Date]],$Q$5:$Q$152,$S$5:$S$152)</f>
        <v>Week 6</v>
      </c>
    </row>
    <row r="3051" spans="1:12" x14ac:dyDescent="0.2">
      <c r="A3051" s="1">
        <v>44865</v>
      </c>
      <c r="B3051" t="s">
        <v>7</v>
      </c>
      <c r="C3051" s="1">
        <v>44865</v>
      </c>
      <c r="D3051" t="s">
        <v>357</v>
      </c>
      <c r="E3051" t="s">
        <v>65</v>
      </c>
      <c r="F3051" t="s">
        <v>65</v>
      </c>
      <c r="G3051" t="s">
        <v>20</v>
      </c>
      <c r="H3051" t="s">
        <v>1282</v>
      </c>
      <c r="I3051">
        <f>MONTH(Table6[[#This Row],[Loan Date]])</f>
        <v>10</v>
      </c>
      <c r="J3051" t="str">
        <f>_xlfn.XLOOKUP(Table6[[#This Row],[Numeric Month]],$N$5:$N$11,$O$5:$O$11)</f>
        <v>Oct</v>
      </c>
      <c r="K3051" t="str">
        <f>_xlfn.XLOOKUP(Table6[[#This Row],[Loan Date]],$Q$5:$Q$152,$R$5:$R$152)</f>
        <v>Monday</v>
      </c>
      <c r="L3051" t="str">
        <f>_xlfn.XLOOKUP(Table6[[#This Row],[Loan Date]],$Q$5:$Q$152,$S$5:$S$152)</f>
        <v>Week 6</v>
      </c>
    </row>
    <row r="3052" spans="1:12" x14ac:dyDescent="0.2">
      <c r="A3052" s="1">
        <v>44865</v>
      </c>
      <c r="B3052" t="s">
        <v>7</v>
      </c>
      <c r="C3052" s="1">
        <v>44879</v>
      </c>
      <c r="D3052" t="s">
        <v>750</v>
      </c>
      <c r="E3052" t="s">
        <v>3</v>
      </c>
      <c r="F3052" t="s">
        <v>2</v>
      </c>
      <c r="G3052" t="s">
        <v>1</v>
      </c>
      <c r="H3052" t="s">
        <v>1282</v>
      </c>
      <c r="I3052">
        <f>MONTH(Table6[[#This Row],[Loan Date]])</f>
        <v>10</v>
      </c>
      <c r="J3052" t="str">
        <f>_xlfn.XLOOKUP(Table6[[#This Row],[Numeric Month]],$N$5:$N$11,$O$5:$O$11)</f>
        <v>Oct</v>
      </c>
      <c r="K3052" t="str">
        <f>_xlfn.XLOOKUP(Table6[[#This Row],[Loan Date]],$Q$5:$Q$152,$R$5:$R$152)</f>
        <v>Monday</v>
      </c>
      <c r="L3052" t="str">
        <f>_xlfn.XLOOKUP(Table6[[#This Row],[Loan Date]],$Q$5:$Q$152,$S$5:$S$152)</f>
        <v>Week 6</v>
      </c>
    </row>
    <row r="3053" spans="1:12" x14ac:dyDescent="0.2">
      <c r="A3053" s="1">
        <v>44865</v>
      </c>
      <c r="B3053" t="s">
        <v>7</v>
      </c>
      <c r="C3053" s="1">
        <v>44872</v>
      </c>
      <c r="D3053" t="s">
        <v>1398</v>
      </c>
      <c r="E3053" t="s">
        <v>52</v>
      </c>
      <c r="F3053" t="s">
        <v>51</v>
      </c>
      <c r="G3053" t="s">
        <v>1</v>
      </c>
      <c r="H3053" t="s">
        <v>1282</v>
      </c>
      <c r="I3053">
        <f>MONTH(Table6[[#This Row],[Loan Date]])</f>
        <v>10</v>
      </c>
      <c r="J3053" t="str">
        <f>_xlfn.XLOOKUP(Table6[[#This Row],[Numeric Month]],$N$5:$N$11,$O$5:$O$11)</f>
        <v>Oct</v>
      </c>
      <c r="K3053" t="str">
        <f>_xlfn.XLOOKUP(Table6[[#This Row],[Loan Date]],$Q$5:$Q$152,$R$5:$R$152)</f>
        <v>Monday</v>
      </c>
      <c r="L3053" t="str">
        <f>_xlfn.XLOOKUP(Table6[[#This Row],[Loan Date]],$Q$5:$Q$152,$S$5:$S$152)</f>
        <v>Week 6</v>
      </c>
    </row>
    <row r="3054" spans="1:12" x14ac:dyDescent="0.2">
      <c r="A3054" s="1">
        <v>44865</v>
      </c>
      <c r="B3054" t="s">
        <v>7</v>
      </c>
      <c r="C3054" s="1">
        <v>44872</v>
      </c>
      <c r="D3054" t="s">
        <v>847</v>
      </c>
      <c r="E3054" t="s">
        <v>52</v>
      </c>
      <c r="F3054" t="s">
        <v>51</v>
      </c>
      <c r="G3054" t="s">
        <v>1</v>
      </c>
      <c r="H3054" t="s">
        <v>1282</v>
      </c>
      <c r="I3054">
        <f>MONTH(Table6[[#This Row],[Loan Date]])</f>
        <v>10</v>
      </c>
      <c r="J3054" t="str">
        <f>_xlfn.XLOOKUP(Table6[[#This Row],[Numeric Month]],$N$5:$N$11,$O$5:$O$11)</f>
        <v>Oct</v>
      </c>
      <c r="K3054" t="str">
        <f>_xlfn.XLOOKUP(Table6[[#This Row],[Loan Date]],$Q$5:$Q$152,$R$5:$R$152)</f>
        <v>Monday</v>
      </c>
      <c r="L3054" t="str">
        <f>_xlfn.XLOOKUP(Table6[[#This Row],[Loan Date]],$Q$5:$Q$152,$S$5:$S$152)</f>
        <v>Week 6</v>
      </c>
    </row>
    <row r="3055" spans="1:12" x14ac:dyDescent="0.2">
      <c r="A3055" s="1">
        <v>44865</v>
      </c>
      <c r="B3055" t="s">
        <v>7</v>
      </c>
      <c r="C3055" s="1">
        <v>44872</v>
      </c>
      <c r="D3055" t="s">
        <v>500</v>
      </c>
      <c r="E3055" t="s">
        <v>52</v>
      </c>
      <c r="F3055" t="s">
        <v>51</v>
      </c>
      <c r="G3055" t="s">
        <v>1</v>
      </c>
      <c r="H3055" t="s">
        <v>1282</v>
      </c>
      <c r="I3055">
        <f>MONTH(Table6[[#This Row],[Loan Date]])</f>
        <v>10</v>
      </c>
      <c r="J3055" t="str">
        <f>_xlfn.XLOOKUP(Table6[[#This Row],[Numeric Month]],$N$5:$N$11,$O$5:$O$11)</f>
        <v>Oct</v>
      </c>
      <c r="K3055" t="str">
        <f>_xlfn.XLOOKUP(Table6[[#This Row],[Loan Date]],$Q$5:$Q$152,$R$5:$R$152)</f>
        <v>Monday</v>
      </c>
      <c r="L3055" t="str">
        <f>_xlfn.XLOOKUP(Table6[[#This Row],[Loan Date]],$Q$5:$Q$152,$S$5:$S$152)</f>
        <v>Week 6</v>
      </c>
    </row>
    <row r="3056" spans="1:12" x14ac:dyDescent="0.2">
      <c r="A3056" s="1">
        <v>44865</v>
      </c>
      <c r="B3056" t="s">
        <v>7</v>
      </c>
      <c r="C3056" s="1">
        <v>44879</v>
      </c>
      <c r="D3056" t="s">
        <v>799</v>
      </c>
      <c r="E3056" t="s">
        <v>52</v>
      </c>
      <c r="F3056" t="s">
        <v>51</v>
      </c>
      <c r="G3056" t="s">
        <v>1</v>
      </c>
      <c r="H3056" t="s">
        <v>1282</v>
      </c>
      <c r="I3056">
        <f>MONTH(Table6[[#This Row],[Loan Date]])</f>
        <v>10</v>
      </c>
      <c r="J3056" t="str">
        <f>_xlfn.XLOOKUP(Table6[[#This Row],[Numeric Month]],$N$5:$N$11,$O$5:$O$11)</f>
        <v>Oct</v>
      </c>
      <c r="K3056" t="str">
        <f>_xlfn.XLOOKUP(Table6[[#This Row],[Loan Date]],$Q$5:$Q$152,$R$5:$R$152)</f>
        <v>Monday</v>
      </c>
      <c r="L3056" t="str">
        <f>_xlfn.XLOOKUP(Table6[[#This Row],[Loan Date]],$Q$5:$Q$152,$S$5:$S$152)</f>
        <v>Week 6</v>
      </c>
    </row>
    <row r="3057" spans="1:12" x14ac:dyDescent="0.2">
      <c r="A3057" s="1">
        <v>44865</v>
      </c>
      <c r="B3057" t="s">
        <v>5</v>
      </c>
      <c r="C3057" s="1">
        <v>44865</v>
      </c>
      <c r="D3057" t="s">
        <v>115</v>
      </c>
      <c r="E3057" t="s">
        <v>23</v>
      </c>
      <c r="F3057" t="s">
        <v>23</v>
      </c>
      <c r="G3057" t="s">
        <v>20</v>
      </c>
      <c r="H3057" t="s">
        <v>1282</v>
      </c>
      <c r="I3057">
        <f>MONTH(Table6[[#This Row],[Loan Date]])</f>
        <v>10</v>
      </c>
      <c r="J3057" t="str">
        <f>_xlfn.XLOOKUP(Table6[[#This Row],[Numeric Month]],$N$5:$N$11,$O$5:$O$11)</f>
        <v>Oct</v>
      </c>
      <c r="K3057" t="str">
        <f>_xlfn.XLOOKUP(Table6[[#This Row],[Loan Date]],$Q$5:$Q$152,$R$5:$R$152)</f>
        <v>Monday</v>
      </c>
      <c r="L3057" t="str">
        <f>_xlfn.XLOOKUP(Table6[[#This Row],[Loan Date]],$Q$5:$Q$152,$S$5:$S$152)</f>
        <v>Week 6</v>
      </c>
    </row>
    <row r="3058" spans="1:12" x14ac:dyDescent="0.2">
      <c r="A3058" s="1">
        <v>44865</v>
      </c>
      <c r="B3058" t="s">
        <v>5</v>
      </c>
      <c r="C3058" s="1">
        <v>44879</v>
      </c>
      <c r="D3058" t="s">
        <v>1427</v>
      </c>
      <c r="E3058" t="s">
        <v>204</v>
      </c>
      <c r="F3058" t="s">
        <v>2</v>
      </c>
      <c r="G3058" t="s">
        <v>1</v>
      </c>
      <c r="H3058" t="s">
        <v>1282</v>
      </c>
      <c r="I3058">
        <f>MONTH(Table6[[#This Row],[Loan Date]])</f>
        <v>10</v>
      </c>
      <c r="J3058" t="str">
        <f>_xlfn.XLOOKUP(Table6[[#This Row],[Numeric Month]],$N$5:$N$11,$O$5:$O$11)</f>
        <v>Oct</v>
      </c>
      <c r="K3058" t="str">
        <f>_xlfn.XLOOKUP(Table6[[#This Row],[Loan Date]],$Q$5:$Q$152,$R$5:$R$152)</f>
        <v>Monday</v>
      </c>
      <c r="L3058" t="str">
        <f>_xlfn.XLOOKUP(Table6[[#This Row],[Loan Date]],$Q$5:$Q$152,$S$5:$S$152)</f>
        <v>Week 6</v>
      </c>
    </row>
    <row r="3059" spans="1:12" x14ac:dyDescent="0.2">
      <c r="A3059" s="1">
        <v>44865</v>
      </c>
      <c r="B3059" t="s">
        <v>5</v>
      </c>
      <c r="C3059" s="1">
        <v>44879</v>
      </c>
      <c r="D3059" t="s">
        <v>858</v>
      </c>
      <c r="E3059" t="s">
        <v>3</v>
      </c>
      <c r="F3059" t="s">
        <v>2</v>
      </c>
      <c r="G3059" t="s">
        <v>1</v>
      </c>
      <c r="H3059" t="s">
        <v>1282</v>
      </c>
      <c r="I3059">
        <f>MONTH(Table6[[#This Row],[Loan Date]])</f>
        <v>10</v>
      </c>
      <c r="J3059" t="str">
        <f>_xlfn.XLOOKUP(Table6[[#This Row],[Numeric Month]],$N$5:$N$11,$O$5:$O$11)</f>
        <v>Oct</v>
      </c>
      <c r="K3059" t="str">
        <f>_xlfn.XLOOKUP(Table6[[#This Row],[Loan Date]],$Q$5:$Q$152,$R$5:$R$152)</f>
        <v>Monday</v>
      </c>
      <c r="L3059" t="str">
        <f>_xlfn.XLOOKUP(Table6[[#This Row],[Loan Date]],$Q$5:$Q$152,$S$5:$S$152)</f>
        <v>Week 6</v>
      </c>
    </row>
    <row r="3060" spans="1:12" x14ac:dyDescent="0.2">
      <c r="A3060" s="1">
        <v>44865</v>
      </c>
      <c r="B3060" t="s">
        <v>220</v>
      </c>
      <c r="C3060" s="1">
        <v>44872</v>
      </c>
      <c r="D3060" t="s">
        <v>1009</v>
      </c>
      <c r="E3060" t="s">
        <v>52</v>
      </c>
      <c r="F3060" t="s">
        <v>51</v>
      </c>
      <c r="G3060" t="s">
        <v>1</v>
      </c>
      <c r="H3060" t="s">
        <v>1282</v>
      </c>
      <c r="I3060">
        <f>MONTH(Table6[[#This Row],[Loan Date]])</f>
        <v>10</v>
      </c>
      <c r="J3060" t="str">
        <f>_xlfn.XLOOKUP(Table6[[#This Row],[Numeric Month]],$N$5:$N$11,$O$5:$O$11)</f>
        <v>Oct</v>
      </c>
      <c r="K3060" t="str">
        <f>_xlfn.XLOOKUP(Table6[[#This Row],[Loan Date]],$Q$5:$Q$152,$R$5:$R$152)</f>
        <v>Monday</v>
      </c>
      <c r="L3060" t="str">
        <f>_xlfn.XLOOKUP(Table6[[#This Row],[Loan Date]],$Q$5:$Q$152,$S$5:$S$152)</f>
        <v>Week 6</v>
      </c>
    </row>
    <row r="3061" spans="1:12" x14ac:dyDescent="0.2">
      <c r="A3061" s="1">
        <v>44866</v>
      </c>
      <c r="B3061" t="s">
        <v>5</v>
      </c>
      <c r="C3061" s="1">
        <v>44873</v>
      </c>
      <c r="D3061" t="s">
        <v>359</v>
      </c>
      <c r="E3061" t="s">
        <v>52</v>
      </c>
      <c r="F3061" t="s">
        <v>51</v>
      </c>
      <c r="G3061" t="s">
        <v>1</v>
      </c>
      <c r="H3061" t="s">
        <v>1282</v>
      </c>
      <c r="I3061">
        <f>MONTH(Table6[[#This Row],[Loan Date]])</f>
        <v>11</v>
      </c>
      <c r="J3061" t="str">
        <f>_xlfn.XLOOKUP(Table6[[#This Row],[Numeric Month]],$N$5:$N$11,$O$5:$O$11)</f>
        <v>Nov</v>
      </c>
      <c r="K3061" t="str">
        <f>_xlfn.XLOOKUP(Table6[[#This Row],[Loan Date]],$Q$5:$Q$152,$R$5:$R$152)</f>
        <v>Tuesday</v>
      </c>
      <c r="L3061" t="str">
        <f>_xlfn.XLOOKUP(Table6[[#This Row],[Loan Date]],$Q$5:$Q$152,$S$5:$S$152)</f>
        <v>Week 6</v>
      </c>
    </row>
    <row r="3062" spans="1:12" x14ac:dyDescent="0.2">
      <c r="A3062" s="1">
        <v>44866</v>
      </c>
      <c r="B3062" t="s">
        <v>7</v>
      </c>
      <c r="C3062" s="1">
        <v>44866</v>
      </c>
      <c r="D3062" t="s">
        <v>270</v>
      </c>
      <c r="E3062" t="s">
        <v>168</v>
      </c>
      <c r="F3062" t="s">
        <v>168</v>
      </c>
      <c r="G3062" t="s">
        <v>20</v>
      </c>
      <c r="H3062" t="s">
        <v>1282</v>
      </c>
      <c r="I3062">
        <f>MONTH(Table6[[#This Row],[Loan Date]])</f>
        <v>11</v>
      </c>
      <c r="J3062" t="str">
        <f>_xlfn.XLOOKUP(Table6[[#This Row],[Numeric Month]],$N$5:$N$11,$O$5:$O$11)</f>
        <v>Nov</v>
      </c>
      <c r="K3062" t="str">
        <f>_xlfn.XLOOKUP(Table6[[#This Row],[Loan Date]],$Q$5:$Q$152,$R$5:$R$152)</f>
        <v>Tuesday</v>
      </c>
      <c r="L3062" t="str">
        <f>_xlfn.XLOOKUP(Table6[[#This Row],[Loan Date]],$Q$5:$Q$152,$S$5:$S$152)</f>
        <v>Week 6</v>
      </c>
    </row>
    <row r="3063" spans="1:12" x14ac:dyDescent="0.2">
      <c r="A3063" s="1">
        <v>44866</v>
      </c>
      <c r="B3063" t="s">
        <v>7</v>
      </c>
      <c r="C3063" s="1">
        <v>44866</v>
      </c>
      <c r="D3063" t="s">
        <v>458</v>
      </c>
      <c r="E3063" t="s">
        <v>41</v>
      </c>
      <c r="F3063" t="s">
        <v>40</v>
      </c>
      <c r="G3063" t="s">
        <v>39</v>
      </c>
      <c r="H3063" t="s">
        <v>1282</v>
      </c>
      <c r="I3063">
        <f>MONTH(Table6[[#This Row],[Loan Date]])</f>
        <v>11</v>
      </c>
      <c r="J3063" t="str">
        <f>_xlfn.XLOOKUP(Table6[[#This Row],[Numeric Month]],$N$5:$N$11,$O$5:$O$11)</f>
        <v>Nov</v>
      </c>
      <c r="K3063" t="str">
        <f>_xlfn.XLOOKUP(Table6[[#This Row],[Loan Date]],$Q$5:$Q$152,$R$5:$R$152)</f>
        <v>Tuesday</v>
      </c>
      <c r="L3063" t="str">
        <f>_xlfn.XLOOKUP(Table6[[#This Row],[Loan Date]],$Q$5:$Q$152,$S$5:$S$152)</f>
        <v>Week 6</v>
      </c>
    </row>
    <row r="3064" spans="1:12" x14ac:dyDescent="0.2">
      <c r="A3064" s="1">
        <v>44866</v>
      </c>
      <c r="B3064" t="s">
        <v>5</v>
      </c>
      <c r="C3064" s="1">
        <v>44866</v>
      </c>
      <c r="D3064" t="s">
        <v>915</v>
      </c>
      <c r="E3064" t="s">
        <v>37</v>
      </c>
      <c r="F3064" t="s">
        <v>37</v>
      </c>
      <c r="G3064" t="s">
        <v>20</v>
      </c>
      <c r="H3064" t="s">
        <v>1282</v>
      </c>
      <c r="I3064">
        <f>MONTH(Table6[[#This Row],[Loan Date]])</f>
        <v>11</v>
      </c>
      <c r="J3064" t="str">
        <f>_xlfn.XLOOKUP(Table6[[#This Row],[Numeric Month]],$N$5:$N$11,$O$5:$O$11)</f>
        <v>Nov</v>
      </c>
      <c r="K3064" t="str">
        <f>_xlfn.XLOOKUP(Table6[[#This Row],[Loan Date]],$Q$5:$Q$152,$R$5:$R$152)</f>
        <v>Tuesday</v>
      </c>
      <c r="L3064" t="str">
        <f>_xlfn.XLOOKUP(Table6[[#This Row],[Loan Date]],$Q$5:$Q$152,$S$5:$S$152)</f>
        <v>Week 6</v>
      </c>
    </row>
    <row r="3065" spans="1:12" x14ac:dyDescent="0.2">
      <c r="A3065" s="1">
        <v>44866</v>
      </c>
      <c r="B3065" t="s">
        <v>5</v>
      </c>
      <c r="C3065" s="1">
        <v>44866</v>
      </c>
      <c r="D3065" t="s">
        <v>42</v>
      </c>
      <c r="E3065" t="s">
        <v>41</v>
      </c>
      <c r="F3065" t="s">
        <v>40</v>
      </c>
      <c r="G3065" t="s">
        <v>39</v>
      </c>
      <c r="H3065" t="s">
        <v>1282</v>
      </c>
      <c r="I3065">
        <f>MONTH(Table6[[#This Row],[Loan Date]])</f>
        <v>11</v>
      </c>
      <c r="J3065" t="str">
        <f>_xlfn.XLOOKUP(Table6[[#This Row],[Numeric Month]],$N$5:$N$11,$O$5:$O$11)</f>
        <v>Nov</v>
      </c>
      <c r="K3065" t="str">
        <f>_xlfn.XLOOKUP(Table6[[#This Row],[Loan Date]],$Q$5:$Q$152,$R$5:$R$152)</f>
        <v>Tuesday</v>
      </c>
      <c r="L3065" t="str">
        <f>_xlfn.XLOOKUP(Table6[[#This Row],[Loan Date]],$Q$5:$Q$152,$S$5:$S$152)</f>
        <v>Week 6</v>
      </c>
    </row>
    <row r="3066" spans="1:12" x14ac:dyDescent="0.2">
      <c r="A3066" s="1">
        <v>44866</v>
      </c>
      <c r="B3066" t="s">
        <v>7</v>
      </c>
      <c r="C3066" s="1">
        <v>44873</v>
      </c>
      <c r="D3066" t="s">
        <v>851</v>
      </c>
      <c r="E3066" t="s">
        <v>52</v>
      </c>
      <c r="F3066" t="s">
        <v>51</v>
      </c>
      <c r="G3066" t="s">
        <v>1</v>
      </c>
      <c r="H3066" t="s">
        <v>1282</v>
      </c>
      <c r="I3066">
        <f>MONTH(Table6[[#This Row],[Loan Date]])</f>
        <v>11</v>
      </c>
      <c r="J3066" t="str">
        <f>_xlfn.XLOOKUP(Table6[[#This Row],[Numeric Month]],$N$5:$N$11,$O$5:$O$11)</f>
        <v>Nov</v>
      </c>
      <c r="K3066" t="str">
        <f>_xlfn.XLOOKUP(Table6[[#This Row],[Loan Date]],$Q$5:$Q$152,$R$5:$R$152)</f>
        <v>Tuesday</v>
      </c>
      <c r="L3066" t="str">
        <f>_xlfn.XLOOKUP(Table6[[#This Row],[Loan Date]],$Q$5:$Q$152,$S$5:$S$152)</f>
        <v>Week 6</v>
      </c>
    </row>
    <row r="3067" spans="1:12" x14ac:dyDescent="0.2">
      <c r="A3067" s="1">
        <v>44866</v>
      </c>
      <c r="B3067" t="s">
        <v>107</v>
      </c>
      <c r="C3067" s="1">
        <v>44866</v>
      </c>
      <c r="D3067" t="s">
        <v>915</v>
      </c>
      <c r="E3067" t="s">
        <v>37</v>
      </c>
      <c r="F3067" t="s">
        <v>37</v>
      </c>
      <c r="G3067" t="s">
        <v>20</v>
      </c>
      <c r="H3067" t="s">
        <v>1282</v>
      </c>
      <c r="I3067">
        <f>MONTH(Table6[[#This Row],[Loan Date]])</f>
        <v>11</v>
      </c>
      <c r="J3067" t="str">
        <f>_xlfn.XLOOKUP(Table6[[#This Row],[Numeric Month]],$N$5:$N$11,$O$5:$O$11)</f>
        <v>Nov</v>
      </c>
      <c r="K3067" t="str">
        <f>_xlfn.XLOOKUP(Table6[[#This Row],[Loan Date]],$Q$5:$Q$152,$R$5:$R$152)</f>
        <v>Tuesday</v>
      </c>
      <c r="L3067" t="str">
        <f>_xlfn.XLOOKUP(Table6[[#This Row],[Loan Date]],$Q$5:$Q$152,$S$5:$S$152)</f>
        <v>Week 6</v>
      </c>
    </row>
    <row r="3068" spans="1:12" x14ac:dyDescent="0.2">
      <c r="A3068" s="1">
        <v>44866</v>
      </c>
      <c r="B3068" t="s">
        <v>5</v>
      </c>
      <c r="C3068" s="1">
        <v>44866</v>
      </c>
      <c r="D3068" t="s">
        <v>29</v>
      </c>
      <c r="E3068" t="s">
        <v>23</v>
      </c>
      <c r="F3068" t="s">
        <v>23</v>
      </c>
      <c r="G3068" t="s">
        <v>20</v>
      </c>
      <c r="H3068" t="s">
        <v>1282</v>
      </c>
      <c r="I3068">
        <f>MONTH(Table6[[#This Row],[Loan Date]])</f>
        <v>11</v>
      </c>
      <c r="J3068" t="str">
        <f>_xlfn.XLOOKUP(Table6[[#This Row],[Numeric Month]],$N$5:$N$11,$O$5:$O$11)</f>
        <v>Nov</v>
      </c>
      <c r="K3068" t="str">
        <f>_xlfn.XLOOKUP(Table6[[#This Row],[Loan Date]],$Q$5:$Q$152,$R$5:$R$152)</f>
        <v>Tuesday</v>
      </c>
      <c r="L3068" t="str">
        <f>_xlfn.XLOOKUP(Table6[[#This Row],[Loan Date]],$Q$5:$Q$152,$S$5:$S$152)</f>
        <v>Week 6</v>
      </c>
    </row>
    <row r="3069" spans="1:12" x14ac:dyDescent="0.2">
      <c r="A3069" s="1">
        <v>44866</v>
      </c>
      <c r="B3069" t="s">
        <v>5</v>
      </c>
      <c r="C3069" s="1">
        <v>44866</v>
      </c>
      <c r="D3069" t="s">
        <v>917</v>
      </c>
      <c r="E3069" t="s">
        <v>37</v>
      </c>
      <c r="F3069" t="s">
        <v>37</v>
      </c>
      <c r="G3069" t="s">
        <v>20</v>
      </c>
      <c r="H3069" t="s">
        <v>1282</v>
      </c>
      <c r="I3069">
        <f>MONTH(Table6[[#This Row],[Loan Date]])</f>
        <v>11</v>
      </c>
      <c r="J3069" t="str">
        <f>_xlfn.XLOOKUP(Table6[[#This Row],[Numeric Month]],$N$5:$N$11,$O$5:$O$11)</f>
        <v>Nov</v>
      </c>
      <c r="K3069" t="str">
        <f>_xlfn.XLOOKUP(Table6[[#This Row],[Loan Date]],$Q$5:$Q$152,$R$5:$R$152)</f>
        <v>Tuesday</v>
      </c>
      <c r="L3069" t="str">
        <f>_xlfn.XLOOKUP(Table6[[#This Row],[Loan Date]],$Q$5:$Q$152,$S$5:$S$152)</f>
        <v>Week 6</v>
      </c>
    </row>
    <row r="3070" spans="1:12" x14ac:dyDescent="0.2">
      <c r="A3070" s="1">
        <v>44866</v>
      </c>
      <c r="B3070" t="s">
        <v>5</v>
      </c>
      <c r="C3070" s="1">
        <v>44866</v>
      </c>
      <c r="D3070" t="s">
        <v>119</v>
      </c>
      <c r="E3070" t="s">
        <v>21</v>
      </c>
      <c r="F3070" t="s">
        <v>21</v>
      </c>
      <c r="G3070" t="s">
        <v>20</v>
      </c>
      <c r="H3070" t="s">
        <v>1282</v>
      </c>
      <c r="I3070">
        <f>MONTH(Table6[[#This Row],[Loan Date]])</f>
        <v>11</v>
      </c>
      <c r="J3070" t="str">
        <f>_xlfn.XLOOKUP(Table6[[#This Row],[Numeric Month]],$N$5:$N$11,$O$5:$O$11)</f>
        <v>Nov</v>
      </c>
      <c r="K3070" t="str">
        <f>_xlfn.XLOOKUP(Table6[[#This Row],[Loan Date]],$Q$5:$Q$152,$R$5:$R$152)</f>
        <v>Tuesday</v>
      </c>
      <c r="L3070" t="str">
        <f>_xlfn.XLOOKUP(Table6[[#This Row],[Loan Date]],$Q$5:$Q$152,$S$5:$S$152)</f>
        <v>Week 6</v>
      </c>
    </row>
    <row r="3071" spans="1:12" x14ac:dyDescent="0.2">
      <c r="A3071" s="1">
        <v>44866</v>
      </c>
      <c r="B3071" t="s">
        <v>7</v>
      </c>
      <c r="C3071" s="1">
        <v>44866</v>
      </c>
      <c r="D3071" t="s">
        <v>384</v>
      </c>
      <c r="E3071" t="s">
        <v>23</v>
      </c>
      <c r="F3071" t="s">
        <v>23</v>
      </c>
      <c r="G3071" t="s">
        <v>20</v>
      </c>
      <c r="H3071" t="s">
        <v>1282</v>
      </c>
      <c r="I3071">
        <f>MONTH(Table6[[#This Row],[Loan Date]])</f>
        <v>11</v>
      </c>
      <c r="J3071" t="str">
        <f>_xlfn.XLOOKUP(Table6[[#This Row],[Numeric Month]],$N$5:$N$11,$O$5:$O$11)</f>
        <v>Nov</v>
      </c>
      <c r="K3071" t="str">
        <f>_xlfn.XLOOKUP(Table6[[#This Row],[Loan Date]],$Q$5:$Q$152,$R$5:$R$152)</f>
        <v>Tuesday</v>
      </c>
      <c r="L3071" t="str">
        <f>_xlfn.XLOOKUP(Table6[[#This Row],[Loan Date]],$Q$5:$Q$152,$S$5:$S$152)</f>
        <v>Week 6</v>
      </c>
    </row>
    <row r="3072" spans="1:12" x14ac:dyDescent="0.2">
      <c r="A3072" s="1">
        <v>44866</v>
      </c>
      <c r="B3072" t="s">
        <v>7</v>
      </c>
      <c r="C3072" s="1">
        <v>44866</v>
      </c>
      <c r="D3072" t="s">
        <v>934</v>
      </c>
      <c r="E3072" t="s">
        <v>65</v>
      </c>
      <c r="F3072" t="s">
        <v>65</v>
      </c>
      <c r="G3072" t="s">
        <v>20</v>
      </c>
      <c r="H3072" t="s">
        <v>1282</v>
      </c>
      <c r="I3072">
        <f>MONTH(Table6[[#This Row],[Loan Date]])</f>
        <v>11</v>
      </c>
      <c r="J3072" t="str">
        <f>_xlfn.XLOOKUP(Table6[[#This Row],[Numeric Month]],$N$5:$N$11,$O$5:$O$11)</f>
        <v>Nov</v>
      </c>
      <c r="K3072" t="str">
        <f>_xlfn.XLOOKUP(Table6[[#This Row],[Loan Date]],$Q$5:$Q$152,$R$5:$R$152)</f>
        <v>Tuesday</v>
      </c>
      <c r="L3072" t="str">
        <f>_xlfn.XLOOKUP(Table6[[#This Row],[Loan Date]],$Q$5:$Q$152,$S$5:$S$152)</f>
        <v>Week 6</v>
      </c>
    </row>
    <row r="3073" spans="1:12" x14ac:dyDescent="0.2">
      <c r="A3073" s="1">
        <v>44866</v>
      </c>
      <c r="B3073" t="s">
        <v>5</v>
      </c>
      <c r="C3073" s="1">
        <v>44866</v>
      </c>
      <c r="D3073" t="s">
        <v>936</v>
      </c>
      <c r="E3073" t="s">
        <v>23</v>
      </c>
      <c r="F3073" t="s">
        <v>23</v>
      </c>
      <c r="G3073" t="s">
        <v>20</v>
      </c>
      <c r="H3073" t="s">
        <v>1282</v>
      </c>
      <c r="I3073">
        <f>MONTH(Table6[[#This Row],[Loan Date]])</f>
        <v>11</v>
      </c>
      <c r="J3073" t="str">
        <f>_xlfn.XLOOKUP(Table6[[#This Row],[Numeric Month]],$N$5:$N$11,$O$5:$O$11)</f>
        <v>Nov</v>
      </c>
      <c r="K3073" t="str">
        <f>_xlfn.XLOOKUP(Table6[[#This Row],[Loan Date]],$Q$5:$Q$152,$R$5:$R$152)</f>
        <v>Tuesday</v>
      </c>
      <c r="L3073" t="str">
        <f>_xlfn.XLOOKUP(Table6[[#This Row],[Loan Date]],$Q$5:$Q$152,$S$5:$S$152)</f>
        <v>Week 6</v>
      </c>
    </row>
    <row r="3074" spans="1:12" x14ac:dyDescent="0.2">
      <c r="A3074" s="1">
        <v>44866</v>
      </c>
      <c r="B3074" t="s">
        <v>7</v>
      </c>
      <c r="C3074" s="1">
        <v>44866</v>
      </c>
      <c r="D3074" t="s">
        <v>923</v>
      </c>
      <c r="E3074" t="s">
        <v>37</v>
      </c>
      <c r="F3074" t="s">
        <v>37</v>
      </c>
      <c r="G3074" t="s">
        <v>20</v>
      </c>
      <c r="H3074" t="s">
        <v>1282</v>
      </c>
      <c r="I3074">
        <f>MONTH(Table6[[#This Row],[Loan Date]])</f>
        <v>11</v>
      </c>
      <c r="J3074" t="str">
        <f>_xlfn.XLOOKUP(Table6[[#This Row],[Numeric Month]],$N$5:$N$11,$O$5:$O$11)</f>
        <v>Nov</v>
      </c>
      <c r="K3074" t="str">
        <f>_xlfn.XLOOKUP(Table6[[#This Row],[Loan Date]],$Q$5:$Q$152,$R$5:$R$152)</f>
        <v>Tuesday</v>
      </c>
      <c r="L3074" t="str">
        <f>_xlfn.XLOOKUP(Table6[[#This Row],[Loan Date]],$Q$5:$Q$152,$S$5:$S$152)</f>
        <v>Week 6</v>
      </c>
    </row>
    <row r="3075" spans="1:12" x14ac:dyDescent="0.2">
      <c r="A3075" s="1">
        <v>44866</v>
      </c>
      <c r="B3075" t="s">
        <v>7</v>
      </c>
      <c r="C3075" s="1">
        <v>44881</v>
      </c>
      <c r="D3075" t="s">
        <v>690</v>
      </c>
      <c r="E3075" t="s">
        <v>15</v>
      </c>
      <c r="F3075" t="s">
        <v>14</v>
      </c>
      <c r="G3075" t="s">
        <v>1</v>
      </c>
      <c r="H3075" t="s">
        <v>1282</v>
      </c>
      <c r="I3075">
        <f>MONTH(Table6[[#This Row],[Loan Date]])</f>
        <v>11</v>
      </c>
      <c r="J3075" t="str">
        <f>_xlfn.XLOOKUP(Table6[[#This Row],[Numeric Month]],$N$5:$N$11,$O$5:$O$11)</f>
        <v>Nov</v>
      </c>
      <c r="K3075" t="str">
        <f>_xlfn.XLOOKUP(Table6[[#This Row],[Loan Date]],$Q$5:$Q$152,$R$5:$R$152)</f>
        <v>Tuesday</v>
      </c>
      <c r="L3075" t="str">
        <f>_xlfn.XLOOKUP(Table6[[#This Row],[Loan Date]],$Q$5:$Q$152,$S$5:$S$152)</f>
        <v>Week 6</v>
      </c>
    </row>
    <row r="3076" spans="1:12" x14ac:dyDescent="0.2">
      <c r="A3076" s="1">
        <v>44866</v>
      </c>
      <c r="B3076" t="s">
        <v>7</v>
      </c>
      <c r="C3076" s="1">
        <v>44866</v>
      </c>
      <c r="D3076" t="s">
        <v>1405</v>
      </c>
      <c r="E3076" t="s">
        <v>148</v>
      </c>
      <c r="F3076" t="s">
        <v>147</v>
      </c>
      <c r="G3076" t="s">
        <v>20</v>
      </c>
      <c r="H3076" t="s">
        <v>1282</v>
      </c>
      <c r="I3076">
        <f>MONTH(Table6[[#This Row],[Loan Date]])</f>
        <v>11</v>
      </c>
      <c r="J3076" t="str">
        <f>_xlfn.XLOOKUP(Table6[[#This Row],[Numeric Month]],$N$5:$N$11,$O$5:$O$11)</f>
        <v>Nov</v>
      </c>
      <c r="K3076" t="str">
        <f>_xlfn.XLOOKUP(Table6[[#This Row],[Loan Date]],$Q$5:$Q$152,$R$5:$R$152)</f>
        <v>Tuesday</v>
      </c>
      <c r="L3076" t="str">
        <f>_xlfn.XLOOKUP(Table6[[#This Row],[Loan Date]],$Q$5:$Q$152,$S$5:$S$152)</f>
        <v>Week 6</v>
      </c>
    </row>
    <row r="3077" spans="1:12" x14ac:dyDescent="0.2">
      <c r="A3077" s="1">
        <v>44866</v>
      </c>
      <c r="B3077" t="s">
        <v>7</v>
      </c>
      <c r="C3077" s="1">
        <v>44866</v>
      </c>
      <c r="D3077" t="s">
        <v>227</v>
      </c>
      <c r="E3077" t="s">
        <v>49</v>
      </c>
      <c r="F3077" t="s">
        <v>49</v>
      </c>
      <c r="G3077" t="s">
        <v>20</v>
      </c>
      <c r="H3077" t="s">
        <v>1282</v>
      </c>
      <c r="I3077">
        <f>MONTH(Table6[[#This Row],[Loan Date]])</f>
        <v>11</v>
      </c>
      <c r="J3077" t="str">
        <f>_xlfn.XLOOKUP(Table6[[#This Row],[Numeric Month]],$N$5:$N$11,$O$5:$O$11)</f>
        <v>Nov</v>
      </c>
      <c r="K3077" t="str">
        <f>_xlfn.XLOOKUP(Table6[[#This Row],[Loan Date]],$Q$5:$Q$152,$R$5:$R$152)</f>
        <v>Tuesday</v>
      </c>
      <c r="L3077" t="str">
        <f>_xlfn.XLOOKUP(Table6[[#This Row],[Loan Date]],$Q$5:$Q$152,$S$5:$S$152)</f>
        <v>Week 6</v>
      </c>
    </row>
    <row r="3078" spans="1:12" x14ac:dyDescent="0.2">
      <c r="A3078" s="1">
        <v>44866</v>
      </c>
      <c r="B3078" t="s">
        <v>7</v>
      </c>
      <c r="C3078" s="1">
        <v>44866</v>
      </c>
      <c r="D3078" t="s">
        <v>145</v>
      </c>
      <c r="E3078" t="s">
        <v>12</v>
      </c>
      <c r="F3078" t="s">
        <v>12</v>
      </c>
      <c r="G3078" t="s">
        <v>11</v>
      </c>
      <c r="H3078" t="s">
        <v>1282</v>
      </c>
      <c r="I3078">
        <f>MONTH(Table6[[#This Row],[Loan Date]])</f>
        <v>11</v>
      </c>
      <c r="J3078" t="str">
        <f>_xlfn.XLOOKUP(Table6[[#This Row],[Numeric Month]],$N$5:$N$11,$O$5:$O$11)</f>
        <v>Nov</v>
      </c>
      <c r="K3078" t="str">
        <f>_xlfn.XLOOKUP(Table6[[#This Row],[Loan Date]],$Q$5:$Q$152,$R$5:$R$152)</f>
        <v>Tuesday</v>
      </c>
      <c r="L3078" t="str">
        <f>_xlfn.XLOOKUP(Table6[[#This Row],[Loan Date]],$Q$5:$Q$152,$S$5:$S$152)</f>
        <v>Week 6</v>
      </c>
    </row>
    <row r="3079" spans="1:12" x14ac:dyDescent="0.2">
      <c r="A3079" s="1">
        <v>44866</v>
      </c>
      <c r="B3079" t="s">
        <v>7</v>
      </c>
      <c r="C3079" s="1">
        <v>44866</v>
      </c>
      <c r="D3079" t="s">
        <v>538</v>
      </c>
      <c r="E3079" t="s">
        <v>122</v>
      </c>
      <c r="F3079" t="s">
        <v>122</v>
      </c>
      <c r="G3079" t="s">
        <v>11</v>
      </c>
      <c r="H3079" t="s">
        <v>1282</v>
      </c>
      <c r="I3079">
        <f>MONTH(Table6[[#This Row],[Loan Date]])</f>
        <v>11</v>
      </c>
      <c r="J3079" t="str">
        <f>_xlfn.XLOOKUP(Table6[[#This Row],[Numeric Month]],$N$5:$N$11,$O$5:$O$11)</f>
        <v>Nov</v>
      </c>
      <c r="K3079" t="str">
        <f>_xlfn.XLOOKUP(Table6[[#This Row],[Loan Date]],$Q$5:$Q$152,$R$5:$R$152)</f>
        <v>Tuesday</v>
      </c>
      <c r="L3079" t="str">
        <f>_xlfn.XLOOKUP(Table6[[#This Row],[Loan Date]],$Q$5:$Q$152,$S$5:$S$152)</f>
        <v>Week 6</v>
      </c>
    </row>
    <row r="3080" spans="1:12" x14ac:dyDescent="0.2">
      <c r="A3080" s="1">
        <v>44866</v>
      </c>
      <c r="B3080" t="s">
        <v>5</v>
      </c>
      <c r="C3080" s="1">
        <v>44866</v>
      </c>
      <c r="D3080" t="s">
        <v>1130</v>
      </c>
      <c r="E3080" t="s">
        <v>37</v>
      </c>
      <c r="F3080" t="s">
        <v>37</v>
      </c>
      <c r="G3080" t="s">
        <v>20</v>
      </c>
      <c r="H3080" t="s">
        <v>1282</v>
      </c>
      <c r="I3080">
        <f>MONTH(Table6[[#This Row],[Loan Date]])</f>
        <v>11</v>
      </c>
      <c r="J3080" t="str">
        <f>_xlfn.XLOOKUP(Table6[[#This Row],[Numeric Month]],$N$5:$N$11,$O$5:$O$11)</f>
        <v>Nov</v>
      </c>
      <c r="K3080" t="str">
        <f>_xlfn.XLOOKUP(Table6[[#This Row],[Loan Date]],$Q$5:$Q$152,$R$5:$R$152)</f>
        <v>Tuesday</v>
      </c>
      <c r="L3080" t="str">
        <f>_xlfn.XLOOKUP(Table6[[#This Row],[Loan Date]],$Q$5:$Q$152,$S$5:$S$152)</f>
        <v>Week 6</v>
      </c>
    </row>
    <row r="3081" spans="1:12" x14ac:dyDescent="0.2">
      <c r="A3081" s="1">
        <v>44866</v>
      </c>
      <c r="B3081" t="s">
        <v>5</v>
      </c>
      <c r="C3081" s="1">
        <v>44866</v>
      </c>
      <c r="D3081" t="s">
        <v>103</v>
      </c>
      <c r="E3081" t="s">
        <v>23</v>
      </c>
      <c r="F3081" t="s">
        <v>23</v>
      </c>
      <c r="G3081" t="s">
        <v>20</v>
      </c>
      <c r="H3081" t="s">
        <v>1282</v>
      </c>
      <c r="I3081">
        <f>MONTH(Table6[[#This Row],[Loan Date]])</f>
        <v>11</v>
      </c>
      <c r="J3081" t="str">
        <f>_xlfn.XLOOKUP(Table6[[#This Row],[Numeric Month]],$N$5:$N$11,$O$5:$O$11)</f>
        <v>Nov</v>
      </c>
      <c r="K3081" t="str">
        <f>_xlfn.XLOOKUP(Table6[[#This Row],[Loan Date]],$Q$5:$Q$152,$R$5:$R$152)</f>
        <v>Tuesday</v>
      </c>
      <c r="L3081" t="str">
        <f>_xlfn.XLOOKUP(Table6[[#This Row],[Loan Date]],$Q$5:$Q$152,$S$5:$S$152)</f>
        <v>Week 6</v>
      </c>
    </row>
    <row r="3082" spans="1:12" x14ac:dyDescent="0.2">
      <c r="A3082" s="1">
        <v>44866</v>
      </c>
      <c r="B3082" t="s">
        <v>5</v>
      </c>
      <c r="C3082" s="1">
        <v>44873</v>
      </c>
      <c r="D3082" t="s">
        <v>330</v>
      </c>
      <c r="E3082" t="s">
        <v>9</v>
      </c>
      <c r="F3082" t="s">
        <v>8</v>
      </c>
      <c r="G3082" t="s">
        <v>1</v>
      </c>
      <c r="H3082" t="s">
        <v>1282</v>
      </c>
      <c r="I3082">
        <f>MONTH(Table6[[#This Row],[Loan Date]])</f>
        <v>11</v>
      </c>
      <c r="J3082" t="str">
        <f>_xlfn.XLOOKUP(Table6[[#This Row],[Numeric Month]],$N$5:$N$11,$O$5:$O$11)</f>
        <v>Nov</v>
      </c>
      <c r="K3082" t="str">
        <f>_xlfn.XLOOKUP(Table6[[#This Row],[Loan Date]],$Q$5:$Q$152,$R$5:$R$152)</f>
        <v>Tuesday</v>
      </c>
      <c r="L3082" t="str">
        <f>_xlfn.XLOOKUP(Table6[[#This Row],[Loan Date]],$Q$5:$Q$152,$S$5:$S$152)</f>
        <v>Week 6</v>
      </c>
    </row>
    <row r="3083" spans="1:12" x14ac:dyDescent="0.2">
      <c r="A3083" s="1">
        <v>44866</v>
      </c>
      <c r="B3083" t="s">
        <v>7</v>
      </c>
      <c r="C3083" s="1">
        <v>44866</v>
      </c>
      <c r="D3083" t="s">
        <v>30</v>
      </c>
      <c r="E3083" t="s">
        <v>23</v>
      </c>
      <c r="F3083" t="s">
        <v>23</v>
      </c>
      <c r="G3083" t="s">
        <v>20</v>
      </c>
      <c r="H3083" t="s">
        <v>1282</v>
      </c>
      <c r="I3083">
        <f>MONTH(Table6[[#This Row],[Loan Date]])</f>
        <v>11</v>
      </c>
      <c r="J3083" t="str">
        <f>_xlfn.XLOOKUP(Table6[[#This Row],[Numeric Month]],$N$5:$N$11,$O$5:$O$11)</f>
        <v>Nov</v>
      </c>
      <c r="K3083" t="str">
        <f>_xlfn.XLOOKUP(Table6[[#This Row],[Loan Date]],$Q$5:$Q$152,$R$5:$R$152)</f>
        <v>Tuesday</v>
      </c>
      <c r="L3083" t="str">
        <f>_xlfn.XLOOKUP(Table6[[#This Row],[Loan Date]],$Q$5:$Q$152,$S$5:$S$152)</f>
        <v>Week 6</v>
      </c>
    </row>
    <row r="3084" spans="1:12" x14ac:dyDescent="0.2">
      <c r="A3084" s="1">
        <v>44866</v>
      </c>
      <c r="B3084" t="s">
        <v>7</v>
      </c>
      <c r="C3084" s="1">
        <v>44866</v>
      </c>
      <c r="D3084" t="s">
        <v>497</v>
      </c>
      <c r="E3084" t="s">
        <v>21</v>
      </c>
      <c r="F3084" t="s">
        <v>21</v>
      </c>
      <c r="G3084" t="s">
        <v>20</v>
      </c>
      <c r="H3084" t="s">
        <v>1282</v>
      </c>
      <c r="I3084">
        <f>MONTH(Table6[[#This Row],[Loan Date]])</f>
        <v>11</v>
      </c>
      <c r="J3084" t="str">
        <f>_xlfn.XLOOKUP(Table6[[#This Row],[Numeric Month]],$N$5:$N$11,$O$5:$O$11)</f>
        <v>Nov</v>
      </c>
      <c r="K3084" t="str">
        <f>_xlfn.XLOOKUP(Table6[[#This Row],[Loan Date]],$Q$5:$Q$152,$R$5:$R$152)</f>
        <v>Tuesday</v>
      </c>
      <c r="L3084" t="str">
        <f>_xlfn.XLOOKUP(Table6[[#This Row],[Loan Date]],$Q$5:$Q$152,$S$5:$S$152)</f>
        <v>Week 6</v>
      </c>
    </row>
    <row r="3085" spans="1:12" x14ac:dyDescent="0.2">
      <c r="A3085" s="1">
        <v>44866</v>
      </c>
      <c r="B3085" t="s">
        <v>7</v>
      </c>
      <c r="C3085" s="1">
        <v>44866</v>
      </c>
      <c r="D3085" t="s">
        <v>116</v>
      </c>
      <c r="E3085" t="s">
        <v>23</v>
      </c>
      <c r="F3085" t="s">
        <v>23</v>
      </c>
      <c r="G3085" t="s">
        <v>20</v>
      </c>
      <c r="H3085" t="s">
        <v>1282</v>
      </c>
      <c r="I3085">
        <f>MONTH(Table6[[#This Row],[Loan Date]])</f>
        <v>11</v>
      </c>
      <c r="J3085" t="str">
        <f>_xlfn.XLOOKUP(Table6[[#This Row],[Numeric Month]],$N$5:$N$11,$O$5:$O$11)</f>
        <v>Nov</v>
      </c>
      <c r="K3085" t="str">
        <f>_xlfn.XLOOKUP(Table6[[#This Row],[Loan Date]],$Q$5:$Q$152,$R$5:$R$152)</f>
        <v>Tuesday</v>
      </c>
      <c r="L3085" t="str">
        <f>_xlfn.XLOOKUP(Table6[[#This Row],[Loan Date]],$Q$5:$Q$152,$S$5:$S$152)</f>
        <v>Week 6</v>
      </c>
    </row>
    <row r="3086" spans="1:12" x14ac:dyDescent="0.2">
      <c r="A3086" s="1">
        <v>44866</v>
      </c>
      <c r="B3086" t="s">
        <v>7</v>
      </c>
      <c r="C3086" s="1">
        <v>44866</v>
      </c>
      <c r="D3086" t="s">
        <v>251</v>
      </c>
      <c r="E3086" t="s">
        <v>21</v>
      </c>
      <c r="F3086" t="s">
        <v>21</v>
      </c>
      <c r="G3086" t="s">
        <v>20</v>
      </c>
      <c r="H3086" t="s">
        <v>1282</v>
      </c>
      <c r="I3086">
        <f>MONTH(Table6[[#This Row],[Loan Date]])</f>
        <v>11</v>
      </c>
      <c r="J3086" t="str">
        <f>_xlfn.XLOOKUP(Table6[[#This Row],[Numeric Month]],$N$5:$N$11,$O$5:$O$11)</f>
        <v>Nov</v>
      </c>
      <c r="K3086" t="str">
        <f>_xlfn.XLOOKUP(Table6[[#This Row],[Loan Date]],$Q$5:$Q$152,$R$5:$R$152)</f>
        <v>Tuesday</v>
      </c>
      <c r="L3086" t="str">
        <f>_xlfn.XLOOKUP(Table6[[#This Row],[Loan Date]],$Q$5:$Q$152,$S$5:$S$152)</f>
        <v>Week 6</v>
      </c>
    </row>
    <row r="3087" spans="1:12" x14ac:dyDescent="0.2">
      <c r="A3087" s="1">
        <v>44866</v>
      </c>
      <c r="B3087" t="s">
        <v>5</v>
      </c>
      <c r="C3087" s="1">
        <v>44880</v>
      </c>
      <c r="D3087" t="s">
        <v>421</v>
      </c>
      <c r="E3087" t="s">
        <v>52</v>
      </c>
      <c r="F3087" t="s">
        <v>51</v>
      </c>
      <c r="G3087" t="s">
        <v>1</v>
      </c>
      <c r="H3087" t="s">
        <v>1282</v>
      </c>
      <c r="I3087">
        <f>MONTH(Table6[[#This Row],[Loan Date]])</f>
        <v>11</v>
      </c>
      <c r="J3087" t="str">
        <f>_xlfn.XLOOKUP(Table6[[#This Row],[Numeric Month]],$N$5:$N$11,$O$5:$O$11)</f>
        <v>Nov</v>
      </c>
      <c r="K3087" t="str">
        <f>_xlfn.XLOOKUP(Table6[[#This Row],[Loan Date]],$Q$5:$Q$152,$R$5:$R$152)</f>
        <v>Tuesday</v>
      </c>
      <c r="L3087" t="str">
        <f>_xlfn.XLOOKUP(Table6[[#This Row],[Loan Date]],$Q$5:$Q$152,$S$5:$S$152)</f>
        <v>Week 6</v>
      </c>
    </row>
    <row r="3088" spans="1:12" x14ac:dyDescent="0.2">
      <c r="A3088" s="1">
        <v>44866</v>
      </c>
      <c r="B3088" t="s">
        <v>7</v>
      </c>
      <c r="C3088" s="1">
        <v>44866</v>
      </c>
      <c r="D3088" t="s">
        <v>539</v>
      </c>
      <c r="E3088" t="s">
        <v>15</v>
      </c>
      <c r="F3088" t="s">
        <v>14</v>
      </c>
      <c r="G3088" t="s">
        <v>1</v>
      </c>
      <c r="H3088" t="s">
        <v>1282</v>
      </c>
      <c r="I3088">
        <f>MONTH(Table6[[#This Row],[Loan Date]])</f>
        <v>11</v>
      </c>
      <c r="J3088" t="str">
        <f>_xlfn.XLOOKUP(Table6[[#This Row],[Numeric Month]],$N$5:$N$11,$O$5:$O$11)</f>
        <v>Nov</v>
      </c>
      <c r="K3088" t="str">
        <f>_xlfn.XLOOKUP(Table6[[#This Row],[Loan Date]],$Q$5:$Q$152,$R$5:$R$152)</f>
        <v>Tuesday</v>
      </c>
      <c r="L3088" t="str">
        <f>_xlfn.XLOOKUP(Table6[[#This Row],[Loan Date]],$Q$5:$Q$152,$S$5:$S$152)</f>
        <v>Week 6</v>
      </c>
    </row>
    <row r="3089" spans="1:12" x14ac:dyDescent="0.2">
      <c r="A3089" s="1">
        <v>44866</v>
      </c>
      <c r="B3089" t="s">
        <v>7</v>
      </c>
      <c r="C3089" s="1">
        <v>44873</v>
      </c>
      <c r="D3089" t="s">
        <v>1051</v>
      </c>
      <c r="E3089" t="s">
        <v>52</v>
      </c>
      <c r="F3089" t="s">
        <v>51</v>
      </c>
      <c r="G3089" t="s">
        <v>1</v>
      </c>
      <c r="H3089" t="s">
        <v>1282</v>
      </c>
      <c r="I3089">
        <f>MONTH(Table6[[#This Row],[Loan Date]])</f>
        <v>11</v>
      </c>
      <c r="J3089" t="str">
        <f>_xlfn.XLOOKUP(Table6[[#This Row],[Numeric Month]],$N$5:$N$11,$O$5:$O$11)</f>
        <v>Nov</v>
      </c>
      <c r="K3089" t="str">
        <f>_xlfn.XLOOKUP(Table6[[#This Row],[Loan Date]],$Q$5:$Q$152,$R$5:$R$152)</f>
        <v>Tuesday</v>
      </c>
      <c r="L3089" t="str">
        <f>_xlfn.XLOOKUP(Table6[[#This Row],[Loan Date]],$Q$5:$Q$152,$S$5:$S$152)</f>
        <v>Week 6</v>
      </c>
    </row>
    <row r="3090" spans="1:12" x14ac:dyDescent="0.2">
      <c r="A3090" s="1">
        <v>44866</v>
      </c>
      <c r="B3090" t="s">
        <v>7</v>
      </c>
      <c r="C3090" s="1">
        <v>44880</v>
      </c>
      <c r="D3090" t="s">
        <v>1159</v>
      </c>
      <c r="E3090" t="s">
        <v>3</v>
      </c>
      <c r="F3090" t="s">
        <v>2</v>
      </c>
      <c r="G3090" t="s">
        <v>1</v>
      </c>
      <c r="H3090" t="s">
        <v>1282</v>
      </c>
      <c r="I3090">
        <f>MONTH(Table6[[#This Row],[Loan Date]])</f>
        <v>11</v>
      </c>
      <c r="J3090" t="str">
        <f>_xlfn.XLOOKUP(Table6[[#This Row],[Numeric Month]],$N$5:$N$11,$O$5:$O$11)</f>
        <v>Nov</v>
      </c>
      <c r="K3090" t="str">
        <f>_xlfn.XLOOKUP(Table6[[#This Row],[Loan Date]],$Q$5:$Q$152,$R$5:$R$152)</f>
        <v>Tuesday</v>
      </c>
      <c r="L3090" t="str">
        <f>_xlfn.XLOOKUP(Table6[[#This Row],[Loan Date]],$Q$5:$Q$152,$S$5:$S$152)</f>
        <v>Week 6</v>
      </c>
    </row>
    <row r="3091" spans="1:12" x14ac:dyDescent="0.2">
      <c r="A3091" s="1">
        <v>44866</v>
      </c>
      <c r="B3091" t="s">
        <v>7</v>
      </c>
      <c r="C3091" s="1">
        <v>44873</v>
      </c>
      <c r="D3091" t="s">
        <v>854</v>
      </c>
      <c r="E3091" t="s">
        <v>52</v>
      </c>
      <c r="F3091" t="s">
        <v>51</v>
      </c>
      <c r="G3091" t="s">
        <v>1</v>
      </c>
      <c r="H3091" t="s">
        <v>1282</v>
      </c>
      <c r="I3091">
        <f>MONTH(Table6[[#This Row],[Loan Date]])</f>
        <v>11</v>
      </c>
      <c r="J3091" t="str">
        <f>_xlfn.XLOOKUP(Table6[[#This Row],[Numeric Month]],$N$5:$N$11,$O$5:$O$11)</f>
        <v>Nov</v>
      </c>
      <c r="K3091" t="str">
        <f>_xlfn.XLOOKUP(Table6[[#This Row],[Loan Date]],$Q$5:$Q$152,$R$5:$R$152)</f>
        <v>Tuesday</v>
      </c>
      <c r="L3091" t="str">
        <f>_xlfn.XLOOKUP(Table6[[#This Row],[Loan Date]],$Q$5:$Q$152,$S$5:$S$152)</f>
        <v>Week 6</v>
      </c>
    </row>
    <row r="3092" spans="1:12" x14ac:dyDescent="0.2">
      <c r="A3092" s="1">
        <v>44866</v>
      </c>
      <c r="B3092" t="s">
        <v>7</v>
      </c>
      <c r="C3092" s="1">
        <v>44866</v>
      </c>
      <c r="D3092" t="s">
        <v>458</v>
      </c>
      <c r="E3092" t="s">
        <v>41</v>
      </c>
      <c r="F3092" t="s">
        <v>40</v>
      </c>
      <c r="G3092" t="s">
        <v>39</v>
      </c>
      <c r="H3092" t="s">
        <v>1282</v>
      </c>
      <c r="I3092">
        <f>MONTH(Table6[[#This Row],[Loan Date]])</f>
        <v>11</v>
      </c>
      <c r="J3092" t="str">
        <f>_xlfn.XLOOKUP(Table6[[#This Row],[Numeric Month]],$N$5:$N$11,$O$5:$O$11)</f>
        <v>Nov</v>
      </c>
      <c r="K3092" t="str">
        <f>_xlfn.XLOOKUP(Table6[[#This Row],[Loan Date]],$Q$5:$Q$152,$R$5:$R$152)</f>
        <v>Tuesday</v>
      </c>
      <c r="L3092" t="str">
        <f>_xlfn.XLOOKUP(Table6[[#This Row],[Loan Date]],$Q$5:$Q$152,$S$5:$S$152)</f>
        <v>Week 6</v>
      </c>
    </row>
    <row r="3093" spans="1:12" x14ac:dyDescent="0.2">
      <c r="A3093" s="1">
        <v>44866</v>
      </c>
      <c r="B3093" t="s">
        <v>7</v>
      </c>
      <c r="C3093" s="1">
        <v>44873</v>
      </c>
      <c r="D3093" t="s">
        <v>1051</v>
      </c>
      <c r="E3093" t="s">
        <v>52</v>
      </c>
      <c r="F3093" t="s">
        <v>51</v>
      </c>
      <c r="G3093" t="s">
        <v>1</v>
      </c>
      <c r="H3093" t="s">
        <v>1282</v>
      </c>
      <c r="I3093">
        <f>MONTH(Table6[[#This Row],[Loan Date]])</f>
        <v>11</v>
      </c>
      <c r="J3093" t="str">
        <f>_xlfn.XLOOKUP(Table6[[#This Row],[Numeric Month]],$N$5:$N$11,$O$5:$O$11)</f>
        <v>Nov</v>
      </c>
      <c r="K3093" t="str">
        <f>_xlfn.XLOOKUP(Table6[[#This Row],[Loan Date]],$Q$5:$Q$152,$R$5:$R$152)</f>
        <v>Tuesday</v>
      </c>
      <c r="L3093" t="str">
        <f>_xlfn.XLOOKUP(Table6[[#This Row],[Loan Date]],$Q$5:$Q$152,$S$5:$S$152)</f>
        <v>Week 6</v>
      </c>
    </row>
    <row r="3094" spans="1:12" x14ac:dyDescent="0.2">
      <c r="A3094" s="1">
        <v>44866</v>
      </c>
      <c r="B3094" t="s">
        <v>7</v>
      </c>
      <c r="C3094" s="1">
        <v>44873</v>
      </c>
      <c r="D3094" t="s">
        <v>528</v>
      </c>
      <c r="E3094" t="s">
        <v>52</v>
      </c>
      <c r="F3094" t="s">
        <v>51</v>
      </c>
      <c r="G3094" t="s">
        <v>1</v>
      </c>
      <c r="H3094" t="s">
        <v>1282</v>
      </c>
      <c r="I3094">
        <f>MONTH(Table6[[#This Row],[Loan Date]])</f>
        <v>11</v>
      </c>
      <c r="J3094" t="str">
        <f>_xlfn.XLOOKUP(Table6[[#This Row],[Numeric Month]],$N$5:$N$11,$O$5:$O$11)</f>
        <v>Nov</v>
      </c>
      <c r="K3094" t="str">
        <f>_xlfn.XLOOKUP(Table6[[#This Row],[Loan Date]],$Q$5:$Q$152,$R$5:$R$152)</f>
        <v>Tuesday</v>
      </c>
      <c r="L3094" t="str">
        <f>_xlfn.XLOOKUP(Table6[[#This Row],[Loan Date]],$Q$5:$Q$152,$S$5:$S$152)</f>
        <v>Week 6</v>
      </c>
    </row>
    <row r="3095" spans="1:12" x14ac:dyDescent="0.2">
      <c r="A3095" s="1">
        <v>44866</v>
      </c>
      <c r="B3095" t="s">
        <v>7</v>
      </c>
      <c r="C3095" s="1">
        <v>44866</v>
      </c>
      <c r="D3095" t="s">
        <v>290</v>
      </c>
      <c r="E3095" t="s">
        <v>44</v>
      </c>
      <c r="F3095" t="s">
        <v>44</v>
      </c>
      <c r="G3095" t="s">
        <v>39</v>
      </c>
      <c r="H3095" t="s">
        <v>1282</v>
      </c>
      <c r="I3095">
        <f>MONTH(Table6[[#This Row],[Loan Date]])</f>
        <v>11</v>
      </c>
      <c r="J3095" t="str">
        <f>_xlfn.XLOOKUP(Table6[[#This Row],[Numeric Month]],$N$5:$N$11,$O$5:$O$11)</f>
        <v>Nov</v>
      </c>
      <c r="K3095" t="str">
        <f>_xlfn.XLOOKUP(Table6[[#This Row],[Loan Date]],$Q$5:$Q$152,$R$5:$R$152)</f>
        <v>Tuesday</v>
      </c>
      <c r="L3095" t="str">
        <f>_xlfn.XLOOKUP(Table6[[#This Row],[Loan Date]],$Q$5:$Q$152,$S$5:$S$152)</f>
        <v>Week 6</v>
      </c>
    </row>
    <row r="3096" spans="1:12" x14ac:dyDescent="0.2">
      <c r="A3096" s="1">
        <v>44866</v>
      </c>
      <c r="B3096" t="s">
        <v>7</v>
      </c>
      <c r="C3096" s="1">
        <v>44873</v>
      </c>
      <c r="D3096" t="s">
        <v>322</v>
      </c>
      <c r="E3096" t="s">
        <v>52</v>
      </c>
      <c r="F3096" t="s">
        <v>51</v>
      </c>
      <c r="G3096" t="s">
        <v>1</v>
      </c>
      <c r="H3096" t="s">
        <v>1282</v>
      </c>
      <c r="I3096">
        <f>MONTH(Table6[[#This Row],[Loan Date]])</f>
        <v>11</v>
      </c>
      <c r="J3096" t="str">
        <f>_xlfn.XLOOKUP(Table6[[#This Row],[Numeric Month]],$N$5:$N$11,$O$5:$O$11)</f>
        <v>Nov</v>
      </c>
      <c r="K3096" t="str">
        <f>_xlfn.XLOOKUP(Table6[[#This Row],[Loan Date]],$Q$5:$Q$152,$R$5:$R$152)</f>
        <v>Tuesday</v>
      </c>
      <c r="L3096" t="str">
        <f>_xlfn.XLOOKUP(Table6[[#This Row],[Loan Date]],$Q$5:$Q$152,$S$5:$S$152)</f>
        <v>Week 6</v>
      </c>
    </row>
    <row r="3097" spans="1:12" x14ac:dyDescent="0.2">
      <c r="A3097" s="1">
        <v>44866</v>
      </c>
      <c r="B3097" t="s">
        <v>5</v>
      </c>
      <c r="C3097" s="1">
        <v>44866</v>
      </c>
      <c r="D3097" t="s">
        <v>171</v>
      </c>
      <c r="E3097" t="s">
        <v>23</v>
      </c>
      <c r="F3097" t="s">
        <v>23</v>
      </c>
      <c r="G3097" t="s">
        <v>20</v>
      </c>
      <c r="H3097" t="s">
        <v>1282</v>
      </c>
      <c r="I3097">
        <f>MONTH(Table6[[#This Row],[Loan Date]])</f>
        <v>11</v>
      </c>
      <c r="J3097" t="str">
        <f>_xlfn.XLOOKUP(Table6[[#This Row],[Numeric Month]],$N$5:$N$11,$O$5:$O$11)</f>
        <v>Nov</v>
      </c>
      <c r="K3097" t="str">
        <f>_xlfn.XLOOKUP(Table6[[#This Row],[Loan Date]],$Q$5:$Q$152,$R$5:$R$152)</f>
        <v>Tuesday</v>
      </c>
      <c r="L3097" t="str">
        <f>_xlfn.XLOOKUP(Table6[[#This Row],[Loan Date]],$Q$5:$Q$152,$S$5:$S$152)</f>
        <v>Week 6</v>
      </c>
    </row>
    <row r="3098" spans="1:12" x14ac:dyDescent="0.2">
      <c r="A3098" s="1">
        <v>44866</v>
      </c>
      <c r="B3098" t="s">
        <v>5</v>
      </c>
      <c r="C3098" s="1">
        <v>44866</v>
      </c>
      <c r="D3098" t="s">
        <v>441</v>
      </c>
      <c r="E3098" t="s">
        <v>21</v>
      </c>
      <c r="F3098" t="s">
        <v>21</v>
      </c>
      <c r="G3098" t="s">
        <v>20</v>
      </c>
      <c r="H3098" t="s">
        <v>1282</v>
      </c>
      <c r="I3098">
        <f>MONTH(Table6[[#This Row],[Loan Date]])</f>
        <v>11</v>
      </c>
      <c r="J3098" t="str">
        <f>_xlfn.XLOOKUP(Table6[[#This Row],[Numeric Month]],$N$5:$N$11,$O$5:$O$11)</f>
        <v>Nov</v>
      </c>
      <c r="K3098" t="str">
        <f>_xlfn.XLOOKUP(Table6[[#This Row],[Loan Date]],$Q$5:$Q$152,$R$5:$R$152)</f>
        <v>Tuesday</v>
      </c>
      <c r="L3098" t="str">
        <f>_xlfn.XLOOKUP(Table6[[#This Row],[Loan Date]],$Q$5:$Q$152,$S$5:$S$152)</f>
        <v>Week 6</v>
      </c>
    </row>
    <row r="3099" spans="1:12" x14ac:dyDescent="0.2">
      <c r="A3099" s="1">
        <v>44866</v>
      </c>
      <c r="B3099" t="s">
        <v>5</v>
      </c>
      <c r="C3099" s="1">
        <v>44867</v>
      </c>
      <c r="D3099" t="s">
        <v>171</v>
      </c>
      <c r="E3099" t="s">
        <v>23</v>
      </c>
      <c r="F3099" t="s">
        <v>23</v>
      </c>
      <c r="G3099" t="s">
        <v>20</v>
      </c>
      <c r="H3099" t="s">
        <v>1282</v>
      </c>
      <c r="I3099">
        <f>MONTH(Table6[[#This Row],[Loan Date]])</f>
        <v>11</v>
      </c>
      <c r="J3099" t="str">
        <f>_xlfn.XLOOKUP(Table6[[#This Row],[Numeric Month]],$N$5:$N$11,$O$5:$O$11)</f>
        <v>Nov</v>
      </c>
      <c r="K3099" t="str">
        <f>_xlfn.XLOOKUP(Table6[[#This Row],[Loan Date]],$Q$5:$Q$152,$R$5:$R$152)</f>
        <v>Tuesday</v>
      </c>
      <c r="L3099" t="str">
        <f>_xlfn.XLOOKUP(Table6[[#This Row],[Loan Date]],$Q$5:$Q$152,$S$5:$S$152)</f>
        <v>Week 6</v>
      </c>
    </row>
    <row r="3100" spans="1:12" x14ac:dyDescent="0.2">
      <c r="A3100" s="1">
        <v>44866</v>
      </c>
      <c r="B3100" t="s">
        <v>5</v>
      </c>
      <c r="C3100" s="1">
        <v>44867</v>
      </c>
      <c r="D3100" t="s">
        <v>441</v>
      </c>
      <c r="E3100" t="s">
        <v>21</v>
      </c>
      <c r="F3100" t="s">
        <v>21</v>
      </c>
      <c r="G3100" t="s">
        <v>20</v>
      </c>
      <c r="H3100" t="s">
        <v>1282</v>
      </c>
      <c r="I3100">
        <f>MONTH(Table6[[#This Row],[Loan Date]])</f>
        <v>11</v>
      </c>
      <c r="J3100" t="str">
        <f>_xlfn.XLOOKUP(Table6[[#This Row],[Numeric Month]],$N$5:$N$11,$O$5:$O$11)</f>
        <v>Nov</v>
      </c>
      <c r="K3100" t="str">
        <f>_xlfn.XLOOKUP(Table6[[#This Row],[Loan Date]],$Q$5:$Q$152,$R$5:$R$152)</f>
        <v>Tuesday</v>
      </c>
      <c r="L3100" t="str">
        <f>_xlfn.XLOOKUP(Table6[[#This Row],[Loan Date]],$Q$5:$Q$152,$S$5:$S$152)</f>
        <v>Week 6</v>
      </c>
    </row>
    <row r="3101" spans="1:12" x14ac:dyDescent="0.2">
      <c r="A3101" s="1">
        <v>44866</v>
      </c>
      <c r="B3101" t="s">
        <v>7</v>
      </c>
      <c r="C3101" s="1">
        <v>44866</v>
      </c>
      <c r="D3101" t="s">
        <v>913</v>
      </c>
      <c r="E3101" t="s">
        <v>37</v>
      </c>
      <c r="F3101" t="s">
        <v>37</v>
      </c>
      <c r="G3101" t="s">
        <v>20</v>
      </c>
      <c r="H3101" t="s">
        <v>1282</v>
      </c>
      <c r="I3101">
        <f>MONTH(Table6[[#This Row],[Loan Date]])</f>
        <v>11</v>
      </c>
      <c r="J3101" t="str">
        <f>_xlfn.XLOOKUP(Table6[[#This Row],[Numeric Month]],$N$5:$N$11,$O$5:$O$11)</f>
        <v>Nov</v>
      </c>
      <c r="K3101" t="str">
        <f>_xlfn.XLOOKUP(Table6[[#This Row],[Loan Date]],$Q$5:$Q$152,$R$5:$R$152)</f>
        <v>Tuesday</v>
      </c>
      <c r="L3101" t="str">
        <f>_xlfn.XLOOKUP(Table6[[#This Row],[Loan Date]],$Q$5:$Q$152,$S$5:$S$152)</f>
        <v>Week 6</v>
      </c>
    </row>
    <row r="3102" spans="1:12" x14ac:dyDescent="0.2">
      <c r="A3102" s="1">
        <v>44866</v>
      </c>
      <c r="B3102" t="s">
        <v>7</v>
      </c>
      <c r="C3102" s="1">
        <v>44880</v>
      </c>
      <c r="D3102" t="s">
        <v>840</v>
      </c>
      <c r="E3102" t="s">
        <v>15</v>
      </c>
      <c r="F3102" t="s">
        <v>14</v>
      </c>
      <c r="G3102" t="s">
        <v>1</v>
      </c>
      <c r="H3102" t="s">
        <v>1282</v>
      </c>
      <c r="I3102">
        <f>MONTH(Table6[[#This Row],[Loan Date]])</f>
        <v>11</v>
      </c>
      <c r="J3102" t="str">
        <f>_xlfn.XLOOKUP(Table6[[#This Row],[Numeric Month]],$N$5:$N$11,$O$5:$O$11)</f>
        <v>Nov</v>
      </c>
      <c r="K3102" t="str">
        <f>_xlfn.XLOOKUP(Table6[[#This Row],[Loan Date]],$Q$5:$Q$152,$R$5:$R$152)</f>
        <v>Tuesday</v>
      </c>
      <c r="L3102" t="str">
        <f>_xlfn.XLOOKUP(Table6[[#This Row],[Loan Date]],$Q$5:$Q$152,$S$5:$S$152)</f>
        <v>Week 6</v>
      </c>
    </row>
    <row r="3103" spans="1:12" x14ac:dyDescent="0.2">
      <c r="A3103" s="1">
        <v>44866</v>
      </c>
      <c r="B3103" t="s">
        <v>7</v>
      </c>
      <c r="C3103" s="1">
        <v>44873</v>
      </c>
      <c r="D3103" t="s">
        <v>1325</v>
      </c>
      <c r="E3103" t="s">
        <v>52</v>
      </c>
      <c r="F3103" t="s">
        <v>51</v>
      </c>
      <c r="G3103" t="s">
        <v>1</v>
      </c>
      <c r="H3103" t="s">
        <v>1282</v>
      </c>
      <c r="I3103">
        <f>MONTH(Table6[[#This Row],[Loan Date]])</f>
        <v>11</v>
      </c>
      <c r="J3103" t="str">
        <f>_xlfn.XLOOKUP(Table6[[#This Row],[Numeric Month]],$N$5:$N$11,$O$5:$O$11)</f>
        <v>Nov</v>
      </c>
      <c r="K3103" t="str">
        <f>_xlfn.XLOOKUP(Table6[[#This Row],[Loan Date]],$Q$5:$Q$152,$R$5:$R$152)</f>
        <v>Tuesday</v>
      </c>
      <c r="L3103" t="str">
        <f>_xlfn.XLOOKUP(Table6[[#This Row],[Loan Date]],$Q$5:$Q$152,$S$5:$S$152)</f>
        <v>Week 6</v>
      </c>
    </row>
    <row r="3104" spans="1:12" x14ac:dyDescent="0.2">
      <c r="A3104" s="1">
        <v>44866</v>
      </c>
      <c r="B3104" t="s">
        <v>7</v>
      </c>
      <c r="C3104" s="1">
        <v>44866</v>
      </c>
      <c r="D3104" t="s">
        <v>115</v>
      </c>
      <c r="E3104" t="s">
        <v>23</v>
      </c>
      <c r="F3104" t="s">
        <v>23</v>
      </c>
      <c r="G3104" t="s">
        <v>20</v>
      </c>
      <c r="H3104" t="s">
        <v>1282</v>
      </c>
      <c r="I3104">
        <f>MONTH(Table6[[#This Row],[Loan Date]])</f>
        <v>11</v>
      </c>
      <c r="J3104" t="str">
        <f>_xlfn.XLOOKUP(Table6[[#This Row],[Numeric Month]],$N$5:$N$11,$O$5:$O$11)</f>
        <v>Nov</v>
      </c>
      <c r="K3104" t="str">
        <f>_xlfn.XLOOKUP(Table6[[#This Row],[Loan Date]],$Q$5:$Q$152,$R$5:$R$152)</f>
        <v>Tuesday</v>
      </c>
      <c r="L3104" t="str">
        <f>_xlfn.XLOOKUP(Table6[[#This Row],[Loan Date]],$Q$5:$Q$152,$S$5:$S$152)</f>
        <v>Week 6</v>
      </c>
    </row>
    <row r="3105" spans="1:12" x14ac:dyDescent="0.2">
      <c r="A3105" s="1">
        <v>44866</v>
      </c>
      <c r="B3105" t="s">
        <v>7</v>
      </c>
      <c r="C3105" s="1">
        <v>44873</v>
      </c>
      <c r="D3105" t="s">
        <v>901</v>
      </c>
      <c r="E3105" t="s">
        <v>15</v>
      </c>
      <c r="F3105" t="s">
        <v>14</v>
      </c>
      <c r="G3105" t="s">
        <v>1</v>
      </c>
      <c r="H3105" t="s">
        <v>1282</v>
      </c>
      <c r="I3105">
        <f>MONTH(Table6[[#This Row],[Loan Date]])</f>
        <v>11</v>
      </c>
      <c r="J3105" t="str">
        <f>_xlfn.XLOOKUP(Table6[[#This Row],[Numeric Month]],$N$5:$N$11,$O$5:$O$11)</f>
        <v>Nov</v>
      </c>
      <c r="K3105" t="str">
        <f>_xlfn.XLOOKUP(Table6[[#This Row],[Loan Date]],$Q$5:$Q$152,$R$5:$R$152)</f>
        <v>Tuesday</v>
      </c>
      <c r="L3105" t="str">
        <f>_xlfn.XLOOKUP(Table6[[#This Row],[Loan Date]],$Q$5:$Q$152,$S$5:$S$152)</f>
        <v>Week 6</v>
      </c>
    </row>
    <row r="3106" spans="1:12" x14ac:dyDescent="0.2">
      <c r="A3106" s="1">
        <v>44866</v>
      </c>
      <c r="B3106" t="s">
        <v>7</v>
      </c>
      <c r="C3106" s="1">
        <v>44866</v>
      </c>
      <c r="D3106" t="s">
        <v>29</v>
      </c>
      <c r="E3106" t="s">
        <v>23</v>
      </c>
      <c r="F3106" t="s">
        <v>23</v>
      </c>
      <c r="G3106" t="s">
        <v>20</v>
      </c>
      <c r="H3106" t="s">
        <v>1282</v>
      </c>
      <c r="I3106">
        <f>MONTH(Table6[[#This Row],[Loan Date]])</f>
        <v>11</v>
      </c>
      <c r="J3106" t="str">
        <f>_xlfn.XLOOKUP(Table6[[#This Row],[Numeric Month]],$N$5:$N$11,$O$5:$O$11)</f>
        <v>Nov</v>
      </c>
      <c r="K3106" t="str">
        <f>_xlfn.XLOOKUP(Table6[[#This Row],[Loan Date]],$Q$5:$Q$152,$R$5:$R$152)</f>
        <v>Tuesday</v>
      </c>
      <c r="L3106" t="str">
        <f>_xlfn.XLOOKUP(Table6[[#This Row],[Loan Date]],$Q$5:$Q$152,$S$5:$S$152)</f>
        <v>Week 6</v>
      </c>
    </row>
    <row r="3107" spans="1:12" x14ac:dyDescent="0.2">
      <c r="A3107" s="1">
        <v>44866</v>
      </c>
      <c r="B3107" t="s">
        <v>7</v>
      </c>
      <c r="C3107" s="1">
        <v>44866</v>
      </c>
      <c r="D3107" t="s">
        <v>409</v>
      </c>
      <c r="E3107" t="s">
        <v>21</v>
      </c>
      <c r="F3107" t="s">
        <v>21</v>
      </c>
      <c r="G3107" t="s">
        <v>20</v>
      </c>
      <c r="H3107" t="s">
        <v>1282</v>
      </c>
      <c r="I3107">
        <f>MONTH(Table6[[#This Row],[Loan Date]])</f>
        <v>11</v>
      </c>
      <c r="J3107" t="str">
        <f>_xlfn.XLOOKUP(Table6[[#This Row],[Numeric Month]],$N$5:$N$11,$O$5:$O$11)</f>
        <v>Nov</v>
      </c>
      <c r="K3107" t="str">
        <f>_xlfn.XLOOKUP(Table6[[#This Row],[Loan Date]],$Q$5:$Q$152,$R$5:$R$152)</f>
        <v>Tuesday</v>
      </c>
      <c r="L3107" t="str">
        <f>_xlfn.XLOOKUP(Table6[[#This Row],[Loan Date]],$Q$5:$Q$152,$S$5:$S$152)</f>
        <v>Week 6</v>
      </c>
    </row>
    <row r="3108" spans="1:12" x14ac:dyDescent="0.2">
      <c r="A3108" s="1">
        <v>44866</v>
      </c>
      <c r="B3108" t="s">
        <v>7</v>
      </c>
      <c r="C3108" s="1">
        <v>44866</v>
      </c>
      <c r="D3108" t="s">
        <v>197</v>
      </c>
      <c r="E3108" t="s">
        <v>41</v>
      </c>
      <c r="F3108" t="s">
        <v>40</v>
      </c>
      <c r="G3108" t="s">
        <v>39</v>
      </c>
      <c r="H3108" t="s">
        <v>1282</v>
      </c>
      <c r="I3108">
        <f>MONTH(Table6[[#This Row],[Loan Date]])</f>
        <v>11</v>
      </c>
      <c r="J3108" t="str">
        <f>_xlfn.XLOOKUP(Table6[[#This Row],[Numeric Month]],$N$5:$N$11,$O$5:$O$11)</f>
        <v>Nov</v>
      </c>
      <c r="K3108" t="str">
        <f>_xlfn.XLOOKUP(Table6[[#This Row],[Loan Date]],$Q$5:$Q$152,$R$5:$R$152)</f>
        <v>Tuesday</v>
      </c>
      <c r="L3108" t="str">
        <f>_xlfn.XLOOKUP(Table6[[#This Row],[Loan Date]],$Q$5:$Q$152,$S$5:$S$152)</f>
        <v>Week 6</v>
      </c>
    </row>
    <row r="3109" spans="1:12" x14ac:dyDescent="0.2">
      <c r="A3109" s="1">
        <v>44866</v>
      </c>
      <c r="B3109" t="s">
        <v>7</v>
      </c>
      <c r="C3109" s="1">
        <v>44880</v>
      </c>
      <c r="D3109" t="s">
        <v>1076</v>
      </c>
      <c r="E3109" t="s">
        <v>9</v>
      </c>
      <c r="F3109" t="s">
        <v>8</v>
      </c>
      <c r="G3109" t="s">
        <v>1</v>
      </c>
      <c r="H3109" t="s">
        <v>1282</v>
      </c>
      <c r="I3109">
        <f>MONTH(Table6[[#This Row],[Loan Date]])</f>
        <v>11</v>
      </c>
      <c r="J3109" t="str">
        <f>_xlfn.XLOOKUP(Table6[[#This Row],[Numeric Month]],$N$5:$N$11,$O$5:$O$11)</f>
        <v>Nov</v>
      </c>
      <c r="K3109" t="str">
        <f>_xlfn.XLOOKUP(Table6[[#This Row],[Loan Date]],$Q$5:$Q$152,$R$5:$R$152)</f>
        <v>Tuesday</v>
      </c>
      <c r="L3109" t="str">
        <f>_xlfn.XLOOKUP(Table6[[#This Row],[Loan Date]],$Q$5:$Q$152,$S$5:$S$152)</f>
        <v>Week 6</v>
      </c>
    </row>
    <row r="3110" spans="1:12" x14ac:dyDescent="0.2">
      <c r="A3110" s="1">
        <v>44866</v>
      </c>
      <c r="B3110" t="s">
        <v>5</v>
      </c>
      <c r="C3110" s="1">
        <v>44866</v>
      </c>
      <c r="D3110" t="s">
        <v>681</v>
      </c>
      <c r="E3110" t="s">
        <v>23</v>
      </c>
      <c r="F3110" t="s">
        <v>23</v>
      </c>
      <c r="G3110" t="s">
        <v>20</v>
      </c>
      <c r="H3110" t="s">
        <v>1282</v>
      </c>
      <c r="I3110">
        <f>MONTH(Table6[[#This Row],[Loan Date]])</f>
        <v>11</v>
      </c>
      <c r="J3110" t="str">
        <f>_xlfn.XLOOKUP(Table6[[#This Row],[Numeric Month]],$N$5:$N$11,$O$5:$O$11)</f>
        <v>Nov</v>
      </c>
      <c r="K3110" t="str">
        <f>_xlfn.XLOOKUP(Table6[[#This Row],[Loan Date]],$Q$5:$Q$152,$R$5:$R$152)</f>
        <v>Tuesday</v>
      </c>
      <c r="L3110" t="str">
        <f>_xlfn.XLOOKUP(Table6[[#This Row],[Loan Date]],$Q$5:$Q$152,$S$5:$S$152)</f>
        <v>Week 6</v>
      </c>
    </row>
    <row r="3111" spans="1:12" x14ac:dyDescent="0.2">
      <c r="A3111" s="1">
        <v>44866</v>
      </c>
      <c r="B3111" t="s">
        <v>5</v>
      </c>
      <c r="C3111" s="1">
        <v>44866</v>
      </c>
      <c r="D3111" t="s">
        <v>738</v>
      </c>
      <c r="E3111" t="s">
        <v>21</v>
      </c>
      <c r="F3111" t="s">
        <v>21</v>
      </c>
      <c r="G3111" t="s">
        <v>20</v>
      </c>
      <c r="H3111" t="s">
        <v>1282</v>
      </c>
      <c r="I3111">
        <f>MONTH(Table6[[#This Row],[Loan Date]])</f>
        <v>11</v>
      </c>
      <c r="J3111" t="str">
        <f>_xlfn.XLOOKUP(Table6[[#This Row],[Numeric Month]],$N$5:$N$11,$O$5:$O$11)</f>
        <v>Nov</v>
      </c>
      <c r="K3111" t="str">
        <f>_xlfn.XLOOKUP(Table6[[#This Row],[Loan Date]],$Q$5:$Q$152,$R$5:$R$152)</f>
        <v>Tuesday</v>
      </c>
      <c r="L3111" t="str">
        <f>_xlfn.XLOOKUP(Table6[[#This Row],[Loan Date]],$Q$5:$Q$152,$S$5:$S$152)</f>
        <v>Week 6</v>
      </c>
    </row>
    <row r="3112" spans="1:12" x14ac:dyDescent="0.2">
      <c r="A3112" s="1">
        <v>44866</v>
      </c>
      <c r="B3112" t="s">
        <v>7</v>
      </c>
      <c r="C3112" s="1">
        <v>44879</v>
      </c>
      <c r="D3112" t="s">
        <v>243</v>
      </c>
      <c r="E3112" t="s">
        <v>9</v>
      </c>
      <c r="F3112" t="s">
        <v>8</v>
      </c>
      <c r="G3112" t="s">
        <v>1</v>
      </c>
      <c r="H3112" t="s">
        <v>1282</v>
      </c>
      <c r="I3112">
        <f>MONTH(Table6[[#This Row],[Loan Date]])</f>
        <v>11</v>
      </c>
      <c r="J3112" t="str">
        <f>_xlfn.XLOOKUP(Table6[[#This Row],[Numeric Month]],$N$5:$N$11,$O$5:$O$11)</f>
        <v>Nov</v>
      </c>
      <c r="K3112" t="str">
        <f>_xlfn.XLOOKUP(Table6[[#This Row],[Loan Date]],$Q$5:$Q$152,$R$5:$R$152)</f>
        <v>Tuesday</v>
      </c>
      <c r="L3112" t="str">
        <f>_xlfn.XLOOKUP(Table6[[#This Row],[Loan Date]],$Q$5:$Q$152,$S$5:$S$152)</f>
        <v>Week 6</v>
      </c>
    </row>
    <row r="3113" spans="1:12" x14ac:dyDescent="0.2">
      <c r="A3113" s="1">
        <v>44866</v>
      </c>
      <c r="B3113" t="s">
        <v>7</v>
      </c>
      <c r="C3113" s="1">
        <v>44866</v>
      </c>
      <c r="D3113" t="s">
        <v>926</v>
      </c>
      <c r="E3113" t="s">
        <v>37</v>
      </c>
      <c r="F3113" t="s">
        <v>37</v>
      </c>
      <c r="G3113" t="s">
        <v>20</v>
      </c>
      <c r="H3113" t="s">
        <v>1282</v>
      </c>
      <c r="I3113">
        <f>MONTH(Table6[[#This Row],[Loan Date]])</f>
        <v>11</v>
      </c>
      <c r="J3113" t="str">
        <f>_xlfn.XLOOKUP(Table6[[#This Row],[Numeric Month]],$N$5:$N$11,$O$5:$O$11)</f>
        <v>Nov</v>
      </c>
      <c r="K3113" t="str">
        <f>_xlfn.XLOOKUP(Table6[[#This Row],[Loan Date]],$Q$5:$Q$152,$R$5:$R$152)</f>
        <v>Tuesday</v>
      </c>
      <c r="L3113" t="str">
        <f>_xlfn.XLOOKUP(Table6[[#This Row],[Loan Date]],$Q$5:$Q$152,$S$5:$S$152)</f>
        <v>Week 6</v>
      </c>
    </row>
    <row r="3114" spans="1:12" x14ac:dyDescent="0.2">
      <c r="A3114" s="1">
        <v>44866</v>
      </c>
      <c r="B3114" t="s">
        <v>7</v>
      </c>
      <c r="C3114" s="1">
        <v>44866</v>
      </c>
      <c r="D3114" t="s">
        <v>227</v>
      </c>
      <c r="E3114" t="s">
        <v>49</v>
      </c>
      <c r="F3114" t="s">
        <v>49</v>
      </c>
      <c r="G3114" t="s">
        <v>20</v>
      </c>
      <c r="H3114" t="s">
        <v>1282</v>
      </c>
      <c r="I3114">
        <f>MONTH(Table6[[#This Row],[Loan Date]])</f>
        <v>11</v>
      </c>
      <c r="J3114" t="str">
        <f>_xlfn.XLOOKUP(Table6[[#This Row],[Numeric Month]],$N$5:$N$11,$O$5:$O$11)</f>
        <v>Nov</v>
      </c>
      <c r="K3114" t="str">
        <f>_xlfn.XLOOKUP(Table6[[#This Row],[Loan Date]],$Q$5:$Q$152,$R$5:$R$152)</f>
        <v>Tuesday</v>
      </c>
      <c r="L3114" t="str">
        <f>_xlfn.XLOOKUP(Table6[[#This Row],[Loan Date]],$Q$5:$Q$152,$S$5:$S$152)</f>
        <v>Week 6</v>
      </c>
    </row>
    <row r="3115" spans="1:12" x14ac:dyDescent="0.2">
      <c r="A3115" s="1">
        <v>44866</v>
      </c>
      <c r="B3115" t="s">
        <v>5</v>
      </c>
      <c r="C3115" s="1">
        <v>44866</v>
      </c>
      <c r="D3115" t="s">
        <v>124</v>
      </c>
      <c r="E3115" t="s">
        <v>12</v>
      </c>
      <c r="F3115" t="s">
        <v>12</v>
      </c>
      <c r="G3115" t="s">
        <v>11</v>
      </c>
      <c r="H3115" t="s">
        <v>1282</v>
      </c>
      <c r="I3115">
        <f>MONTH(Table6[[#This Row],[Loan Date]])</f>
        <v>11</v>
      </c>
      <c r="J3115" t="str">
        <f>_xlfn.XLOOKUP(Table6[[#This Row],[Numeric Month]],$N$5:$N$11,$O$5:$O$11)</f>
        <v>Nov</v>
      </c>
      <c r="K3115" t="str">
        <f>_xlfn.XLOOKUP(Table6[[#This Row],[Loan Date]],$Q$5:$Q$152,$R$5:$R$152)</f>
        <v>Tuesday</v>
      </c>
      <c r="L3115" t="str">
        <f>_xlfn.XLOOKUP(Table6[[#This Row],[Loan Date]],$Q$5:$Q$152,$S$5:$S$152)</f>
        <v>Week 6</v>
      </c>
    </row>
    <row r="3116" spans="1:12" x14ac:dyDescent="0.2">
      <c r="A3116" s="1">
        <v>44866</v>
      </c>
      <c r="B3116" t="s">
        <v>5</v>
      </c>
      <c r="C3116" s="1">
        <v>44873</v>
      </c>
      <c r="D3116" t="s">
        <v>991</v>
      </c>
      <c r="E3116" t="s">
        <v>52</v>
      </c>
      <c r="F3116" t="s">
        <v>51</v>
      </c>
      <c r="G3116" t="s">
        <v>1</v>
      </c>
      <c r="H3116" t="s">
        <v>1282</v>
      </c>
      <c r="I3116">
        <f>MONTH(Table6[[#This Row],[Loan Date]])</f>
        <v>11</v>
      </c>
      <c r="J3116" t="str">
        <f>_xlfn.XLOOKUP(Table6[[#This Row],[Numeric Month]],$N$5:$N$11,$O$5:$O$11)</f>
        <v>Nov</v>
      </c>
      <c r="K3116" t="str">
        <f>_xlfn.XLOOKUP(Table6[[#This Row],[Loan Date]],$Q$5:$Q$152,$R$5:$R$152)</f>
        <v>Tuesday</v>
      </c>
      <c r="L3116" t="str">
        <f>_xlfn.XLOOKUP(Table6[[#This Row],[Loan Date]],$Q$5:$Q$152,$S$5:$S$152)</f>
        <v>Week 6</v>
      </c>
    </row>
    <row r="3117" spans="1:12" x14ac:dyDescent="0.2">
      <c r="A3117" s="1">
        <v>44866</v>
      </c>
      <c r="B3117" t="s">
        <v>7</v>
      </c>
      <c r="C3117" s="1">
        <v>44880</v>
      </c>
      <c r="D3117" t="s">
        <v>642</v>
      </c>
      <c r="E3117" t="s">
        <v>15</v>
      </c>
      <c r="F3117" t="s">
        <v>14</v>
      </c>
      <c r="G3117" t="s">
        <v>1</v>
      </c>
      <c r="H3117" t="s">
        <v>1282</v>
      </c>
      <c r="I3117">
        <f>MONTH(Table6[[#This Row],[Loan Date]])</f>
        <v>11</v>
      </c>
      <c r="J3117" t="str">
        <f>_xlfn.XLOOKUP(Table6[[#This Row],[Numeric Month]],$N$5:$N$11,$O$5:$O$11)</f>
        <v>Nov</v>
      </c>
      <c r="K3117" t="str">
        <f>_xlfn.XLOOKUP(Table6[[#This Row],[Loan Date]],$Q$5:$Q$152,$R$5:$R$152)</f>
        <v>Tuesday</v>
      </c>
      <c r="L3117" t="str">
        <f>_xlfn.XLOOKUP(Table6[[#This Row],[Loan Date]],$Q$5:$Q$152,$S$5:$S$152)</f>
        <v>Week 6</v>
      </c>
    </row>
    <row r="3118" spans="1:12" x14ac:dyDescent="0.2">
      <c r="A3118" s="1">
        <v>44866</v>
      </c>
      <c r="B3118" t="s">
        <v>7</v>
      </c>
      <c r="C3118" s="1">
        <v>44866</v>
      </c>
      <c r="D3118" t="s">
        <v>74</v>
      </c>
      <c r="E3118" t="s">
        <v>49</v>
      </c>
      <c r="F3118" t="s">
        <v>49</v>
      </c>
      <c r="G3118" t="s">
        <v>20</v>
      </c>
      <c r="H3118" t="s">
        <v>1282</v>
      </c>
      <c r="I3118">
        <f>MONTH(Table6[[#This Row],[Loan Date]])</f>
        <v>11</v>
      </c>
      <c r="J3118" t="str">
        <f>_xlfn.XLOOKUP(Table6[[#This Row],[Numeric Month]],$N$5:$N$11,$O$5:$O$11)</f>
        <v>Nov</v>
      </c>
      <c r="K3118" t="str">
        <f>_xlfn.XLOOKUP(Table6[[#This Row],[Loan Date]],$Q$5:$Q$152,$R$5:$R$152)</f>
        <v>Tuesday</v>
      </c>
      <c r="L3118" t="str">
        <f>_xlfn.XLOOKUP(Table6[[#This Row],[Loan Date]],$Q$5:$Q$152,$S$5:$S$152)</f>
        <v>Week 6</v>
      </c>
    </row>
    <row r="3119" spans="1:12" x14ac:dyDescent="0.2">
      <c r="A3119" s="1">
        <v>44866</v>
      </c>
      <c r="B3119" t="s">
        <v>7</v>
      </c>
      <c r="C3119" s="1">
        <v>44866</v>
      </c>
      <c r="D3119" t="s">
        <v>632</v>
      </c>
      <c r="E3119" t="s">
        <v>12</v>
      </c>
      <c r="F3119" t="s">
        <v>12</v>
      </c>
      <c r="G3119" t="s">
        <v>11</v>
      </c>
      <c r="H3119" t="s">
        <v>1282</v>
      </c>
      <c r="I3119">
        <f>MONTH(Table6[[#This Row],[Loan Date]])</f>
        <v>11</v>
      </c>
      <c r="J3119" t="str">
        <f>_xlfn.XLOOKUP(Table6[[#This Row],[Numeric Month]],$N$5:$N$11,$O$5:$O$11)</f>
        <v>Nov</v>
      </c>
      <c r="K3119" t="str">
        <f>_xlfn.XLOOKUP(Table6[[#This Row],[Loan Date]],$Q$5:$Q$152,$R$5:$R$152)</f>
        <v>Tuesday</v>
      </c>
      <c r="L3119" t="str">
        <f>_xlfn.XLOOKUP(Table6[[#This Row],[Loan Date]],$Q$5:$Q$152,$S$5:$S$152)</f>
        <v>Week 6</v>
      </c>
    </row>
    <row r="3120" spans="1:12" x14ac:dyDescent="0.2">
      <c r="A3120" s="1">
        <v>44866</v>
      </c>
      <c r="B3120" t="s">
        <v>7</v>
      </c>
      <c r="C3120" s="1">
        <v>44873</v>
      </c>
      <c r="D3120" t="s">
        <v>537</v>
      </c>
      <c r="E3120" t="s">
        <v>9</v>
      </c>
      <c r="F3120" t="s">
        <v>8</v>
      </c>
      <c r="G3120" t="s">
        <v>1</v>
      </c>
      <c r="H3120" t="s">
        <v>1282</v>
      </c>
      <c r="I3120">
        <f>MONTH(Table6[[#This Row],[Loan Date]])</f>
        <v>11</v>
      </c>
      <c r="J3120" t="str">
        <f>_xlfn.XLOOKUP(Table6[[#This Row],[Numeric Month]],$N$5:$N$11,$O$5:$O$11)</f>
        <v>Nov</v>
      </c>
      <c r="K3120" t="str">
        <f>_xlfn.XLOOKUP(Table6[[#This Row],[Loan Date]],$Q$5:$Q$152,$R$5:$R$152)</f>
        <v>Tuesday</v>
      </c>
      <c r="L3120" t="str">
        <f>_xlfn.XLOOKUP(Table6[[#This Row],[Loan Date]],$Q$5:$Q$152,$S$5:$S$152)</f>
        <v>Week 6</v>
      </c>
    </row>
    <row r="3121" spans="1:12" x14ac:dyDescent="0.2">
      <c r="A3121" s="1">
        <v>44866</v>
      </c>
      <c r="B3121" t="s">
        <v>7</v>
      </c>
      <c r="C3121" s="1">
        <v>44866</v>
      </c>
      <c r="D3121" t="s">
        <v>632</v>
      </c>
      <c r="E3121" t="s">
        <v>12</v>
      </c>
      <c r="F3121" t="s">
        <v>12</v>
      </c>
      <c r="G3121" t="s">
        <v>11</v>
      </c>
      <c r="H3121" t="s">
        <v>1282</v>
      </c>
      <c r="I3121">
        <f>MONTH(Table6[[#This Row],[Loan Date]])</f>
        <v>11</v>
      </c>
      <c r="J3121" t="str">
        <f>_xlfn.XLOOKUP(Table6[[#This Row],[Numeric Month]],$N$5:$N$11,$O$5:$O$11)</f>
        <v>Nov</v>
      </c>
      <c r="K3121" t="str">
        <f>_xlfn.XLOOKUP(Table6[[#This Row],[Loan Date]],$Q$5:$Q$152,$R$5:$R$152)</f>
        <v>Tuesday</v>
      </c>
      <c r="L3121" t="str">
        <f>_xlfn.XLOOKUP(Table6[[#This Row],[Loan Date]],$Q$5:$Q$152,$S$5:$S$152)</f>
        <v>Week 6</v>
      </c>
    </row>
    <row r="3122" spans="1:12" x14ac:dyDescent="0.2">
      <c r="A3122" s="1">
        <v>44866</v>
      </c>
      <c r="B3122" t="s">
        <v>5</v>
      </c>
      <c r="C3122" s="1">
        <v>44880</v>
      </c>
      <c r="D3122" t="s">
        <v>908</v>
      </c>
      <c r="E3122" t="s">
        <v>204</v>
      </c>
      <c r="F3122" t="s">
        <v>2</v>
      </c>
      <c r="G3122" t="s">
        <v>1</v>
      </c>
      <c r="H3122" t="s">
        <v>1282</v>
      </c>
      <c r="I3122">
        <f>MONTH(Table6[[#This Row],[Loan Date]])</f>
        <v>11</v>
      </c>
      <c r="J3122" t="str">
        <f>_xlfn.XLOOKUP(Table6[[#This Row],[Numeric Month]],$N$5:$N$11,$O$5:$O$11)</f>
        <v>Nov</v>
      </c>
      <c r="K3122" t="str">
        <f>_xlfn.XLOOKUP(Table6[[#This Row],[Loan Date]],$Q$5:$Q$152,$R$5:$R$152)</f>
        <v>Tuesday</v>
      </c>
      <c r="L3122" t="str">
        <f>_xlfn.XLOOKUP(Table6[[#This Row],[Loan Date]],$Q$5:$Q$152,$S$5:$S$152)</f>
        <v>Week 6</v>
      </c>
    </row>
    <row r="3123" spans="1:12" x14ac:dyDescent="0.2">
      <c r="A3123" s="1">
        <v>44866</v>
      </c>
      <c r="B3123" t="s">
        <v>5</v>
      </c>
      <c r="C3123" s="1">
        <v>44866</v>
      </c>
      <c r="D3123" t="s">
        <v>66</v>
      </c>
      <c r="E3123" t="s">
        <v>65</v>
      </c>
      <c r="F3123" t="s">
        <v>65</v>
      </c>
      <c r="G3123" t="s">
        <v>20</v>
      </c>
      <c r="H3123" t="s">
        <v>1282</v>
      </c>
      <c r="I3123">
        <f>MONTH(Table6[[#This Row],[Loan Date]])</f>
        <v>11</v>
      </c>
      <c r="J3123" t="str">
        <f>_xlfn.XLOOKUP(Table6[[#This Row],[Numeric Month]],$N$5:$N$11,$O$5:$O$11)</f>
        <v>Nov</v>
      </c>
      <c r="K3123" t="str">
        <f>_xlfn.XLOOKUP(Table6[[#This Row],[Loan Date]],$Q$5:$Q$152,$R$5:$R$152)</f>
        <v>Tuesday</v>
      </c>
      <c r="L3123" t="str">
        <f>_xlfn.XLOOKUP(Table6[[#This Row],[Loan Date]],$Q$5:$Q$152,$S$5:$S$152)</f>
        <v>Week 6</v>
      </c>
    </row>
    <row r="3124" spans="1:12" x14ac:dyDescent="0.2">
      <c r="A3124" s="1">
        <v>44866</v>
      </c>
      <c r="B3124" t="s">
        <v>5</v>
      </c>
      <c r="C3124" s="1">
        <v>44866</v>
      </c>
      <c r="D3124" t="s">
        <v>124</v>
      </c>
      <c r="E3124" t="s">
        <v>12</v>
      </c>
      <c r="F3124" t="s">
        <v>12</v>
      </c>
      <c r="G3124" t="s">
        <v>11</v>
      </c>
      <c r="H3124" t="s">
        <v>1282</v>
      </c>
      <c r="I3124">
        <f>MONTH(Table6[[#This Row],[Loan Date]])</f>
        <v>11</v>
      </c>
      <c r="J3124" t="str">
        <f>_xlfn.XLOOKUP(Table6[[#This Row],[Numeric Month]],$N$5:$N$11,$O$5:$O$11)</f>
        <v>Nov</v>
      </c>
      <c r="K3124" t="str">
        <f>_xlfn.XLOOKUP(Table6[[#This Row],[Loan Date]],$Q$5:$Q$152,$R$5:$R$152)</f>
        <v>Tuesday</v>
      </c>
      <c r="L3124" t="str">
        <f>_xlfn.XLOOKUP(Table6[[#This Row],[Loan Date]],$Q$5:$Q$152,$S$5:$S$152)</f>
        <v>Week 6</v>
      </c>
    </row>
    <row r="3125" spans="1:12" x14ac:dyDescent="0.2">
      <c r="A3125" s="1">
        <v>44866</v>
      </c>
      <c r="B3125" t="s">
        <v>5</v>
      </c>
      <c r="C3125" s="1">
        <v>44866</v>
      </c>
      <c r="D3125" t="s">
        <v>123</v>
      </c>
      <c r="E3125" t="s">
        <v>122</v>
      </c>
      <c r="F3125" t="s">
        <v>122</v>
      </c>
      <c r="G3125" t="s">
        <v>11</v>
      </c>
      <c r="H3125" t="s">
        <v>1282</v>
      </c>
      <c r="I3125">
        <f>MONTH(Table6[[#This Row],[Loan Date]])</f>
        <v>11</v>
      </c>
      <c r="J3125" t="str">
        <f>_xlfn.XLOOKUP(Table6[[#This Row],[Numeric Month]],$N$5:$N$11,$O$5:$O$11)</f>
        <v>Nov</v>
      </c>
      <c r="K3125" t="str">
        <f>_xlfn.XLOOKUP(Table6[[#This Row],[Loan Date]],$Q$5:$Q$152,$R$5:$R$152)</f>
        <v>Tuesday</v>
      </c>
      <c r="L3125" t="str">
        <f>_xlfn.XLOOKUP(Table6[[#This Row],[Loan Date]],$Q$5:$Q$152,$S$5:$S$152)</f>
        <v>Week 6</v>
      </c>
    </row>
    <row r="3126" spans="1:12" x14ac:dyDescent="0.2">
      <c r="A3126" s="1">
        <v>44866</v>
      </c>
      <c r="B3126" t="s">
        <v>5</v>
      </c>
      <c r="C3126" s="1">
        <v>44880</v>
      </c>
      <c r="D3126" t="s">
        <v>265</v>
      </c>
      <c r="E3126" t="s">
        <v>9</v>
      </c>
      <c r="F3126" t="s">
        <v>8</v>
      </c>
      <c r="G3126" t="s">
        <v>1</v>
      </c>
      <c r="H3126" t="s">
        <v>1282</v>
      </c>
      <c r="I3126">
        <f>MONTH(Table6[[#This Row],[Loan Date]])</f>
        <v>11</v>
      </c>
      <c r="J3126" t="str">
        <f>_xlfn.XLOOKUP(Table6[[#This Row],[Numeric Month]],$N$5:$N$11,$O$5:$O$11)</f>
        <v>Nov</v>
      </c>
      <c r="K3126" t="str">
        <f>_xlfn.XLOOKUP(Table6[[#This Row],[Loan Date]],$Q$5:$Q$152,$R$5:$R$152)</f>
        <v>Tuesday</v>
      </c>
      <c r="L3126" t="str">
        <f>_xlfn.XLOOKUP(Table6[[#This Row],[Loan Date]],$Q$5:$Q$152,$S$5:$S$152)</f>
        <v>Week 6</v>
      </c>
    </row>
    <row r="3127" spans="1:12" x14ac:dyDescent="0.2">
      <c r="A3127" s="1">
        <v>44866</v>
      </c>
      <c r="B3127" t="s">
        <v>7</v>
      </c>
      <c r="C3127" s="1">
        <v>44866</v>
      </c>
      <c r="D3127" t="s">
        <v>30</v>
      </c>
      <c r="E3127" t="s">
        <v>23</v>
      </c>
      <c r="F3127" t="s">
        <v>23</v>
      </c>
      <c r="G3127" t="s">
        <v>20</v>
      </c>
      <c r="H3127" t="s">
        <v>1282</v>
      </c>
      <c r="I3127">
        <f>MONTH(Table6[[#This Row],[Loan Date]])</f>
        <v>11</v>
      </c>
      <c r="J3127" t="str">
        <f>_xlfn.XLOOKUP(Table6[[#This Row],[Numeric Month]],$N$5:$N$11,$O$5:$O$11)</f>
        <v>Nov</v>
      </c>
      <c r="K3127" t="str">
        <f>_xlfn.XLOOKUP(Table6[[#This Row],[Loan Date]],$Q$5:$Q$152,$R$5:$R$152)</f>
        <v>Tuesday</v>
      </c>
      <c r="L3127" t="str">
        <f>_xlfn.XLOOKUP(Table6[[#This Row],[Loan Date]],$Q$5:$Q$152,$S$5:$S$152)</f>
        <v>Week 6</v>
      </c>
    </row>
    <row r="3128" spans="1:12" x14ac:dyDescent="0.2">
      <c r="A3128" s="1">
        <v>44866</v>
      </c>
      <c r="B3128" t="s">
        <v>7</v>
      </c>
      <c r="C3128" s="1">
        <v>44866</v>
      </c>
      <c r="D3128" t="s">
        <v>497</v>
      </c>
      <c r="E3128" t="s">
        <v>21</v>
      </c>
      <c r="F3128" t="s">
        <v>21</v>
      </c>
      <c r="G3128" t="s">
        <v>20</v>
      </c>
      <c r="H3128" t="s">
        <v>1282</v>
      </c>
      <c r="I3128">
        <f>MONTH(Table6[[#This Row],[Loan Date]])</f>
        <v>11</v>
      </c>
      <c r="J3128" t="str">
        <f>_xlfn.XLOOKUP(Table6[[#This Row],[Numeric Month]],$N$5:$N$11,$O$5:$O$11)</f>
        <v>Nov</v>
      </c>
      <c r="K3128" t="str">
        <f>_xlfn.XLOOKUP(Table6[[#This Row],[Loan Date]],$Q$5:$Q$152,$R$5:$R$152)</f>
        <v>Tuesday</v>
      </c>
      <c r="L3128" t="str">
        <f>_xlfn.XLOOKUP(Table6[[#This Row],[Loan Date]],$Q$5:$Q$152,$S$5:$S$152)</f>
        <v>Week 6</v>
      </c>
    </row>
    <row r="3129" spans="1:12" x14ac:dyDescent="0.2">
      <c r="A3129" s="1">
        <v>44866</v>
      </c>
      <c r="B3129" t="s">
        <v>7</v>
      </c>
      <c r="C3129" s="1">
        <v>44873</v>
      </c>
      <c r="D3129" t="s">
        <v>547</v>
      </c>
      <c r="E3129" t="s">
        <v>52</v>
      </c>
      <c r="F3129" t="s">
        <v>51</v>
      </c>
      <c r="G3129" t="s">
        <v>1</v>
      </c>
      <c r="H3129" t="s">
        <v>1282</v>
      </c>
      <c r="I3129">
        <f>MONTH(Table6[[#This Row],[Loan Date]])</f>
        <v>11</v>
      </c>
      <c r="J3129" t="str">
        <f>_xlfn.XLOOKUP(Table6[[#This Row],[Numeric Month]],$N$5:$N$11,$O$5:$O$11)</f>
        <v>Nov</v>
      </c>
      <c r="K3129" t="str">
        <f>_xlfn.XLOOKUP(Table6[[#This Row],[Loan Date]],$Q$5:$Q$152,$R$5:$R$152)</f>
        <v>Tuesday</v>
      </c>
      <c r="L3129" t="str">
        <f>_xlfn.XLOOKUP(Table6[[#This Row],[Loan Date]],$Q$5:$Q$152,$S$5:$S$152)</f>
        <v>Week 6</v>
      </c>
    </row>
    <row r="3130" spans="1:12" x14ac:dyDescent="0.2">
      <c r="A3130" s="1">
        <v>44866</v>
      </c>
      <c r="B3130" t="s">
        <v>7</v>
      </c>
      <c r="C3130" s="1">
        <v>44866</v>
      </c>
      <c r="D3130" t="s">
        <v>721</v>
      </c>
      <c r="E3130" t="s">
        <v>122</v>
      </c>
      <c r="F3130" t="s">
        <v>122</v>
      </c>
      <c r="G3130" t="s">
        <v>11</v>
      </c>
      <c r="H3130" t="s">
        <v>1282</v>
      </c>
      <c r="I3130">
        <f>MONTH(Table6[[#This Row],[Loan Date]])</f>
        <v>11</v>
      </c>
      <c r="J3130" t="str">
        <f>_xlfn.XLOOKUP(Table6[[#This Row],[Numeric Month]],$N$5:$N$11,$O$5:$O$11)</f>
        <v>Nov</v>
      </c>
      <c r="K3130" t="str">
        <f>_xlfn.XLOOKUP(Table6[[#This Row],[Loan Date]],$Q$5:$Q$152,$R$5:$R$152)</f>
        <v>Tuesday</v>
      </c>
      <c r="L3130" t="str">
        <f>_xlfn.XLOOKUP(Table6[[#This Row],[Loan Date]],$Q$5:$Q$152,$S$5:$S$152)</f>
        <v>Week 6</v>
      </c>
    </row>
    <row r="3131" spans="1:12" x14ac:dyDescent="0.2">
      <c r="A3131" s="1">
        <v>44866</v>
      </c>
      <c r="B3131" t="s">
        <v>7</v>
      </c>
      <c r="C3131" s="1">
        <v>44880</v>
      </c>
      <c r="D3131" t="s">
        <v>1055</v>
      </c>
      <c r="E3131" t="s">
        <v>9</v>
      </c>
      <c r="F3131" t="s">
        <v>8</v>
      </c>
      <c r="G3131" t="s">
        <v>1</v>
      </c>
      <c r="H3131" t="s">
        <v>1282</v>
      </c>
      <c r="I3131">
        <f>MONTH(Table6[[#This Row],[Loan Date]])</f>
        <v>11</v>
      </c>
      <c r="J3131" t="str">
        <f>_xlfn.XLOOKUP(Table6[[#This Row],[Numeric Month]],$N$5:$N$11,$O$5:$O$11)</f>
        <v>Nov</v>
      </c>
      <c r="K3131" t="str">
        <f>_xlfn.XLOOKUP(Table6[[#This Row],[Loan Date]],$Q$5:$Q$152,$R$5:$R$152)</f>
        <v>Tuesday</v>
      </c>
      <c r="L3131" t="str">
        <f>_xlfn.XLOOKUP(Table6[[#This Row],[Loan Date]],$Q$5:$Q$152,$S$5:$S$152)</f>
        <v>Week 6</v>
      </c>
    </row>
    <row r="3132" spans="1:12" x14ac:dyDescent="0.2">
      <c r="A3132" s="1">
        <v>44866</v>
      </c>
      <c r="B3132" t="s">
        <v>7</v>
      </c>
      <c r="C3132" s="1">
        <v>44866</v>
      </c>
      <c r="D3132" t="s">
        <v>408</v>
      </c>
      <c r="E3132" t="s">
        <v>23</v>
      </c>
      <c r="F3132" t="s">
        <v>23</v>
      </c>
      <c r="G3132" t="s">
        <v>20</v>
      </c>
      <c r="H3132" t="s">
        <v>1282</v>
      </c>
      <c r="I3132">
        <f>MONTH(Table6[[#This Row],[Loan Date]])</f>
        <v>11</v>
      </c>
      <c r="J3132" t="str">
        <f>_xlfn.XLOOKUP(Table6[[#This Row],[Numeric Month]],$N$5:$N$11,$O$5:$O$11)</f>
        <v>Nov</v>
      </c>
      <c r="K3132" t="str">
        <f>_xlfn.XLOOKUP(Table6[[#This Row],[Loan Date]],$Q$5:$Q$152,$R$5:$R$152)</f>
        <v>Tuesday</v>
      </c>
      <c r="L3132" t="str">
        <f>_xlfn.XLOOKUP(Table6[[#This Row],[Loan Date]],$Q$5:$Q$152,$S$5:$S$152)</f>
        <v>Week 6</v>
      </c>
    </row>
    <row r="3133" spans="1:12" x14ac:dyDescent="0.2">
      <c r="A3133" s="1">
        <v>44866</v>
      </c>
      <c r="B3133" t="s">
        <v>7</v>
      </c>
      <c r="C3133" s="1">
        <v>44866</v>
      </c>
      <c r="D3133" t="s">
        <v>185</v>
      </c>
      <c r="E3133" t="s">
        <v>21</v>
      </c>
      <c r="F3133" t="s">
        <v>21</v>
      </c>
      <c r="G3133" t="s">
        <v>20</v>
      </c>
      <c r="H3133" t="s">
        <v>1282</v>
      </c>
      <c r="I3133">
        <f>MONTH(Table6[[#This Row],[Loan Date]])</f>
        <v>11</v>
      </c>
      <c r="J3133" t="str">
        <f>_xlfn.XLOOKUP(Table6[[#This Row],[Numeric Month]],$N$5:$N$11,$O$5:$O$11)</f>
        <v>Nov</v>
      </c>
      <c r="K3133" t="str">
        <f>_xlfn.XLOOKUP(Table6[[#This Row],[Loan Date]],$Q$5:$Q$152,$R$5:$R$152)</f>
        <v>Tuesday</v>
      </c>
      <c r="L3133" t="str">
        <f>_xlfn.XLOOKUP(Table6[[#This Row],[Loan Date]],$Q$5:$Q$152,$S$5:$S$152)</f>
        <v>Week 6</v>
      </c>
    </row>
    <row r="3134" spans="1:12" x14ac:dyDescent="0.2">
      <c r="A3134" s="1">
        <v>44866</v>
      </c>
      <c r="B3134" t="s">
        <v>7</v>
      </c>
      <c r="C3134" s="1">
        <v>44866</v>
      </c>
      <c r="D3134" t="s">
        <v>145</v>
      </c>
      <c r="E3134" t="s">
        <v>12</v>
      </c>
      <c r="F3134" t="s">
        <v>12</v>
      </c>
      <c r="G3134" t="s">
        <v>11</v>
      </c>
      <c r="H3134" t="s">
        <v>1282</v>
      </c>
      <c r="I3134">
        <f>MONTH(Table6[[#This Row],[Loan Date]])</f>
        <v>11</v>
      </c>
      <c r="J3134" t="str">
        <f>_xlfn.XLOOKUP(Table6[[#This Row],[Numeric Month]],$N$5:$N$11,$O$5:$O$11)</f>
        <v>Nov</v>
      </c>
      <c r="K3134" t="str">
        <f>_xlfn.XLOOKUP(Table6[[#This Row],[Loan Date]],$Q$5:$Q$152,$R$5:$R$152)</f>
        <v>Tuesday</v>
      </c>
      <c r="L3134" t="str">
        <f>_xlfn.XLOOKUP(Table6[[#This Row],[Loan Date]],$Q$5:$Q$152,$S$5:$S$152)</f>
        <v>Week 6</v>
      </c>
    </row>
    <row r="3135" spans="1:12" x14ac:dyDescent="0.2">
      <c r="A3135" s="1">
        <v>44866</v>
      </c>
      <c r="B3135" t="s">
        <v>7</v>
      </c>
      <c r="C3135" s="1">
        <v>44866</v>
      </c>
      <c r="D3135" t="s">
        <v>457</v>
      </c>
      <c r="E3135" t="s">
        <v>41</v>
      </c>
      <c r="F3135" t="s">
        <v>40</v>
      </c>
      <c r="G3135" t="s">
        <v>39</v>
      </c>
      <c r="H3135" t="s">
        <v>1282</v>
      </c>
      <c r="I3135">
        <f>MONTH(Table6[[#This Row],[Loan Date]])</f>
        <v>11</v>
      </c>
      <c r="J3135" t="str">
        <f>_xlfn.XLOOKUP(Table6[[#This Row],[Numeric Month]],$N$5:$N$11,$O$5:$O$11)</f>
        <v>Nov</v>
      </c>
      <c r="K3135" t="str">
        <f>_xlfn.XLOOKUP(Table6[[#This Row],[Loan Date]],$Q$5:$Q$152,$R$5:$R$152)</f>
        <v>Tuesday</v>
      </c>
      <c r="L3135" t="str">
        <f>_xlfn.XLOOKUP(Table6[[#This Row],[Loan Date]],$Q$5:$Q$152,$S$5:$S$152)</f>
        <v>Week 6</v>
      </c>
    </row>
    <row r="3136" spans="1:12" x14ac:dyDescent="0.2">
      <c r="A3136" s="1">
        <v>44866</v>
      </c>
      <c r="B3136" t="s">
        <v>7</v>
      </c>
      <c r="C3136" s="1">
        <v>44866</v>
      </c>
      <c r="D3136" t="s">
        <v>910</v>
      </c>
      <c r="E3136" t="s">
        <v>37</v>
      </c>
      <c r="F3136" t="s">
        <v>37</v>
      </c>
      <c r="G3136" t="s">
        <v>20</v>
      </c>
      <c r="H3136" t="s">
        <v>1282</v>
      </c>
      <c r="I3136">
        <f>MONTH(Table6[[#This Row],[Loan Date]])</f>
        <v>11</v>
      </c>
      <c r="J3136" t="str">
        <f>_xlfn.XLOOKUP(Table6[[#This Row],[Numeric Month]],$N$5:$N$11,$O$5:$O$11)</f>
        <v>Nov</v>
      </c>
      <c r="K3136" t="str">
        <f>_xlfn.XLOOKUP(Table6[[#This Row],[Loan Date]],$Q$5:$Q$152,$R$5:$R$152)</f>
        <v>Tuesday</v>
      </c>
      <c r="L3136" t="str">
        <f>_xlfn.XLOOKUP(Table6[[#This Row],[Loan Date]],$Q$5:$Q$152,$S$5:$S$152)</f>
        <v>Week 6</v>
      </c>
    </row>
    <row r="3137" spans="1:12" x14ac:dyDescent="0.2">
      <c r="A3137" s="1">
        <v>44866</v>
      </c>
      <c r="B3137" t="s">
        <v>7</v>
      </c>
      <c r="C3137" s="1">
        <v>44866</v>
      </c>
      <c r="D3137" t="s">
        <v>632</v>
      </c>
      <c r="E3137" t="s">
        <v>12</v>
      </c>
      <c r="F3137" t="s">
        <v>12</v>
      </c>
      <c r="G3137" t="s">
        <v>11</v>
      </c>
      <c r="H3137" t="s">
        <v>1282</v>
      </c>
      <c r="I3137">
        <f>MONTH(Table6[[#This Row],[Loan Date]])</f>
        <v>11</v>
      </c>
      <c r="J3137" t="str">
        <f>_xlfn.XLOOKUP(Table6[[#This Row],[Numeric Month]],$N$5:$N$11,$O$5:$O$11)</f>
        <v>Nov</v>
      </c>
      <c r="K3137" t="str">
        <f>_xlfn.XLOOKUP(Table6[[#This Row],[Loan Date]],$Q$5:$Q$152,$R$5:$R$152)</f>
        <v>Tuesday</v>
      </c>
      <c r="L3137" t="str">
        <f>_xlfn.XLOOKUP(Table6[[#This Row],[Loan Date]],$Q$5:$Q$152,$S$5:$S$152)</f>
        <v>Week 6</v>
      </c>
    </row>
    <row r="3138" spans="1:12" x14ac:dyDescent="0.2">
      <c r="A3138" s="1">
        <v>44866</v>
      </c>
      <c r="B3138" t="s">
        <v>7</v>
      </c>
      <c r="C3138" s="1">
        <v>44866</v>
      </c>
      <c r="D3138" t="s">
        <v>408</v>
      </c>
      <c r="E3138" t="s">
        <v>23</v>
      </c>
      <c r="F3138" t="s">
        <v>23</v>
      </c>
      <c r="G3138" t="s">
        <v>20</v>
      </c>
      <c r="H3138" t="s">
        <v>1282</v>
      </c>
      <c r="I3138">
        <f>MONTH(Table6[[#This Row],[Loan Date]])</f>
        <v>11</v>
      </c>
      <c r="J3138" t="str">
        <f>_xlfn.XLOOKUP(Table6[[#This Row],[Numeric Month]],$N$5:$N$11,$O$5:$O$11)</f>
        <v>Nov</v>
      </c>
      <c r="K3138" t="str">
        <f>_xlfn.XLOOKUP(Table6[[#This Row],[Loan Date]],$Q$5:$Q$152,$R$5:$R$152)</f>
        <v>Tuesday</v>
      </c>
      <c r="L3138" t="str">
        <f>_xlfn.XLOOKUP(Table6[[#This Row],[Loan Date]],$Q$5:$Q$152,$S$5:$S$152)</f>
        <v>Week 6</v>
      </c>
    </row>
    <row r="3139" spans="1:12" x14ac:dyDescent="0.2">
      <c r="A3139" s="1">
        <v>44866</v>
      </c>
      <c r="B3139" t="s">
        <v>7</v>
      </c>
      <c r="C3139" s="1">
        <v>44866</v>
      </c>
      <c r="D3139" t="s">
        <v>185</v>
      </c>
      <c r="E3139" t="s">
        <v>21</v>
      </c>
      <c r="F3139" t="s">
        <v>21</v>
      </c>
      <c r="G3139" t="s">
        <v>20</v>
      </c>
      <c r="H3139" t="s">
        <v>1282</v>
      </c>
      <c r="I3139">
        <f>MONTH(Table6[[#This Row],[Loan Date]])</f>
        <v>11</v>
      </c>
      <c r="J3139" t="str">
        <f>_xlfn.XLOOKUP(Table6[[#This Row],[Numeric Month]],$N$5:$N$11,$O$5:$O$11)</f>
        <v>Nov</v>
      </c>
      <c r="K3139" t="str">
        <f>_xlfn.XLOOKUP(Table6[[#This Row],[Loan Date]],$Q$5:$Q$152,$R$5:$R$152)</f>
        <v>Tuesday</v>
      </c>
      <c r="L3139" t="str">
        <f>_xlfn.XLOOKUP(Table6[[#This Row],[Loan Date]],$Q$5:$Q$152,$S$5:$S$152)</f>
        <v>Week 6</v>
      </c>
    </row>
    <row r="3140" spans="1:12" x14ac:dyDescent="0.2">
      <c r="A3140" s="1">
        <v>44866</v>
      </c>
      <c r="B3140" t="s">
        <v>7</v>
      </c>
      <c r="C3140" s="1">
        <v>44956</v>
      </c>
      <c r="D3140" t="s">
        <v>1426</v>
      </c>
      <c r="E3140" t="s">
        <v>1371</v>
      </c>
      <c r="F3140" t="s">
        <v>79</v>
      </c>
      <c r="G3140" t="s">
        <v>79</v>
      </c>
      <c r="H3140" t="s">
        <v>1282</v>
      </c>
      <c r="I3140">
        <f>MONTH(Table6[[#This Row],[Loan Date]])</f>
        <v>11</v>
      </c>
      <c r="J3140" t="str">
        <f>_xlfn.XLOOKUP(Table6[[#This Row],[Numeric Month]],$N$5:$N$11,$O$5:$O$11)</f>
        <v>Nov</v>
      </c>
      <c r="K3140" t="str">
        <f>_xlfn.XLOOKUP(Table6[[#This Row],[Loan Date]],$Q$5:$Q$152,$R$5:$R$152)</f>
        <v>Tuesday</v>
      </c>
      <c r="L3140" t="str">
        <f>_xlfn.XLOOKUP(Table6[[#This Row],[Loan Date]],$Q$5:$Q$152,$S$5:$S$152)</f>
        <v>Week 6</v>
      </c>
    </row>
    <row r="3141" spans="1:12" x14ac:dyDescent="0.2">
      <c r="A3141" s="1">
        <v>44866</v>
      </c>
      <c r="B3141" t="s">
        <v>7</v>
      </c>
      <c r="C3141" s="1">
        <v>44866</v>
      </c>
      <c r="D3141" t="s">
        <v>969</v>
      </c>
      <c r="E3141" t="s">
        <v>37</v>
      </c>
      <c r="F3141" t="s">
        <v>37</v>
      </c>
      <c r="G3141" t="s">
        <v>20</v>
      </c>
      <c r="H3141" t="s">
        <v>1282</v>
      </c>
      <c r="I3141">
        <f>MONTH(Table6[[#This Row],[Loan Date]])</f>
        <v>11</v>
      </c>
      <c r="J3141" t="str">
        <f>_xlfn.XLOOKUP(Table6[[#This Row],[Numeric Month]],$N$5:$N$11,$O$5:$O$11)</f>
        <v>Nov</v>
      </c>
      <c r="K3141" t="str">
        <f>_xlfn.XLOOKUP(Table6[[#This Row],[Loan Date]],$Q$5:$Q$152,$R$5:$R$152)</f>
        <v>Tuesday</v>
      </c>
      <c r="L3141" t="str">
        <f>_xlfn.XLOOKUP(Table6[[#This Row],[Loan Date]],$Q$5:$Q$152,$S$5:$S$152)</f>
        <v>Week 6</v>
      </c>
    </row>
    <row r="3142" spans="1:12" x14ac:dyDescent="0.2">
      <c r="A3142" s="1">
        <v>44866</v>
      </c>
      <c r="B3142" t="s">
        <v>7</v>
      </c>
      <c r="C3142" s="1">
        <v>44873</v>
      </c>
      <c r="D3142" t="s">
        <v>369</v>
      </c>
      <c r="E3142" t="s">
        <v>52</v>
      </c>
      <c r="F3142" t="s">
        <v>51</v>
      </c>
      <c r="G3142" t="s">
        <v>1</v>
      </c>
      <c r="H3142" t="s">
        <v>1282</v>
      </c>
      <c r="I3142">
        <f>MONTH(Table6[[#This Row],[Loan Date]])</f>
        <v>11</v>
      </c>
      <c r="J3142" t="str">
        <f>_xlfn.XLOOKUP(Table6[[#This Row],[Numeric Month]],$N$5:$N$11,$O$5:$O$11)</f>
        <v>Nov</v>
      </c>
      <c r="K3142" t="str">
        <f>_xlfn.XLOOKUP(Table6[[#This Row],[Loan Date]],$Q$5:$Q$152,$R$5:$R$152)</f>
        <v>Tuesday</v>
      </c>
      <c r="L3142" t="str">
        <f>_xlfn.XLOOKUP(Table6[[#This Row],[Loan Date]],$Q$5:$Q$152,$S$5:$S$152)</f>
        <v>Week 6</v>
      </c>
    </row>
    <row r="3143" spans="1:12" x14ac:dyDescent="0.2">
      <c r="A3143" s="1">
        <v>44866</v>
      </c>
      <c r="B3143" t="s">
        <v>7</v>
      </c>
      <c r="C3143" s="1">
        <v>44866</v>
      </c>
      <c r="D3143" t="s">
        <v>84</v>
      </c>
      <c r="E3143" t="s">
        <v>44</v>
      </c>
      <c r="F3143" t="s">
        <v>44</v>
      </c>
      <c r="G3143" t="s">
        <v>39</v>
      </c>
      <c r="H3143" t="s">
        <v>1282</v>
      </c>
      <c r="I3143">
        <f>MONTH(Table6[[#This Row],[Loan Date]])</f>
        <v>11</v>
      </c>
      <c r="J3143" t="str">
        <f>_xlfn.XLOOKUP(Table6[[#This Row],[Numeric Month]],$N$5:$N$11,$O$5:$O$11)</f>
        <v>Nov</v>
      </c>
      <c r="K3143" t="str">
        <f>_xlfn.XLOOKUP(Table6[[#This Row],[Loan Date]],$Q$5:$Q$152,$R$5:$R$152)</f>
        <v>Tuesday</v>
      </c>
      <c r="L3143" t="str">
        <f>_xlfn.XLOOKUP(Table6[[#This Row],[Loan Date]],$Q$5:$Q$152,$S$5:$S$152)</f>
        <v>Week 6</v>
      </c>
    </row>
    <row r="3144" spans="1:12" x14ac:dyDescent="0.2">
      <c r="A3144" s="1">
        <v>44866</v>
      </c>
      <c r="B3144" t="s">
        <v>7</v>
      </c>
      <c r="C3144" s="1">
        <v>44866</v>
      </c>
      <c r="D3144" t="s">
        <v>145</v>
      </c>
      <c r="E3144" t="s">
        <v>12</v>
      </c>
      <c r="F3144" t="s">
        <v>12</v>
      </c>
      <c r="G3144" t="s">
        <v>11</v>
      </c>
      <c r="H3144" t="s">
        <v>1282</v>
      </c>
      <c r="I3144">
        <f>MONTH(Table6[[#This Row],[Loan Date]])</f>
        <v>11</v>
      </c>
      <c r="J3144" t="str">
        <f>_xlfn.XLOOKUP(Table6[[#This Row],[Numeric Month]],$N$5:$N$11,$O$5:$O$11)</f>
        <v>Nov</v>
      </c>
      <c r="K3144" t="str">
        <f>_xlfn.XLOOKUP(Table6[[#This Row],[Loan Date]],$Q$5:$Q$152,$R$5:$R$152)</f>
        <v>Tuesday</v>
      </c>
      <c r="L3144" t="str">
        <f>_xlfn.XLOOKUP(Table6[[#This Row],[Loan Date]],$Q$5:$Q$152,$S$5:$S$152)</f>
        <v>Week 6</v>
      </c>
    </row>
    <row r="3145" spans="1:12" x14ac:dyDescent="0.2">
      <c r="A3145" s="1">
        <v>44866</v>
      </c>
      <c r="B3145" t="s">
        <v>7</v>
      </c>
      <c r="C3145" s="1">
        <v>44866</v>
      </c>
      <c r="D3145" t="s">
        <v>362</v>
      </c>
      <c r="E3145" t="s">
        <v>122</v>
      </c>
      <c r="F3145" t="s">
        <v>122</v>
      </c>
      <c r="G3145" t="s">
        <v>11</v>
      </c>
      <c r="H3145" t="s">
        <v>1282</v>
      </c>
      <c r="I3145">
        <f>MONTH(Table6[[#This Row],[Loan Date]])</f>
        <v>11</v>
      </c>
      <c r="J3145" t="str">
        <f>_xlfn.XLOOKUP(Table6[[#This Row],[Numeric Month]],$N$5:$N$11,$O$5:$O$11)</f>
        <v>Nov</v>
      </c>
      <c r="K3145" t="str">
        <f>_xlfn.XLOOKUP(Table6[[#This Row],[Loan Date]],$Q$5:$Q$152,$R$5:$R$152)</f>
        <v>Tuesday</v>
      </c>
      <c r="L3145" t="str">
        <f>_xlfn.XLOOKUP(Table6[[#This Row],[Loan Date]],$Q$5:$Q$152,$S$5:$S$152)</f>
        <v>Week 6</v>
      </c>
    </row>
    <row r="3146" spans="1:12" x14ac:dyDescent="0.2">
      <c r="A3146" s="1">
        <v>44866</v>
      </c>
      <c r="B3146" t="s">
        <v>7</v>
      </c>
      <c r="C3146" s="1">
        <v>44866</v>
      </c>
      <c r="D3146" t="s">
        <v>262</v>
      </c>
      <c r="E3146" t="s">
        <v>162</v>
      </c>
      <c r="F3146" t="s">
        <v>162</v>
      </c>
      <c r="G3146" t="s">
        <v>11</v>
      </c>
      <c r="H3146" t="s">
        <v>1282</v>
      </c>
      <c r="I3146">
        <f>MONTH(Table6[[#This Row],[Loan Date]])</f>
        <v>11</v>
      </c>
      <c r="J3146" t="str">
        <f>_xlfn.XLOOKUP(Table6[[#This Row],[Numeric Month]],$N$5:$N$11,$O$5:$O$11)</f>
        <v>Nov</v>
      </c>
      <c r="K3146" t="str">
        <f>_xlfn.XLOOKUP(Table6[[#This Row],[Loan Date]],$Q$5:$Q$152,$R$5:$R$152)</f>
        <v>Tuesday</v>
      </c>
      <c r="L3146" t="str">
        <f>_xlfn.XLOOKUP(Table6[[#This Row],[Loan Date]],$Q$5:$Q$152,$S$5:$S$152)</f>
        <v>Week 6</v>
      </c>
    </row>
    <row r="3147" spans="1:12" x14ac:dyDescent="0.2">
      <c r="A3147" s="1">
        <v>44866</v>
      </c>
      <c r="B3147" t="s">
        <v>7</v>
      </c>
      <c r="C3147" s="1">
        <v>44866</v>
      </c>
      <c r="D3147" t="s">
        <v>1093</v>
      </c>
      <c r="E3147" t="s">
        <v>224</v>
      </c>
      <c r="F3147" t="s">
        <v>223</v>
      </c>
      <c r="G3147" t="s">
        <v>11</v>
      </c>
      <c r="H3147" t="s">
        <v>1282</v>
      </c>
      <c r="I3147">
        <f>MONTH(Table6[[#This Row],[Loan Date]])</f>
        <v>11</v>
      </c>
      <c r="J3147" t="str">
        <f>_xlfn.XLOOKUP(Table6[[#This Row],[Numeric Month]],$N$5:$N$11,$O$5:$O$11)</f>
        <v>Nov</v>
      </c>
      <c r="K3147" t="str">
        <f>_xlfn.XLOOKUP(Table6[[#This Row],[Loan Date]],$Q$5:$Q$152,$R$5:$R$152)</f>
        <v>Tuesday</v>
      </c>
      <c r="L3147" t="str">
        <f>_xlfn.XLOOKUP(Table6[[#This Row],[Loan Date]],$Q$5:$Q$152,$S$5:$S$152)</f>
        <v>Week 6</v>
      </c>
    </row>
    <row r="3148" spans="1:12" x14ac:dyDescent="0.2">
      <c r="A3148" s="1">
        <v>44866</v>
      </c>
      <c r="B3148" t="s">
        <v>7</v>
      </c>
      <c r="C3148" s="1">
        <v>44873</v>
      </c>
      <c r="D3148" t="s">
        <v>1296</v>
      </c>
      <c r="E3148" t="s">
        <v>204</v>
      </c>
      <c r="F3148" t="s">
        <v>8</v>
      </c>
      <c r="G3148" t="s">
        <v>1</v>
      </c>
      <c r="H3148" t="s">
        <v>1282</v>
      </c>
      <c r="I3148">
        <f>MONTH(Table6[[#This Row],[Loan Date]])</f>
        <v>11</v>
      </c>
      <c r="J3148" t="str">
        <f>_xlfn.XLOOKUP(Table6[[#This Row],[Numeric Month]],$N$5:$N$11,$O$5:$O$11)</f>
        <v>Nov</v>
      </c>
      <c r="K3148" t="str">
        <f>_xlfn.XLOOKUP(Table6[[#This Row],[Loan Date]],$Q$5:$Q$152,$R$5:$R$152)</f>
        <v>Tuesday</v>
      </c>
      <c r="L3148" t="str">
        <f>_xlfn.XLOOKUP(Table6[[#This Row],[Loan Date]],$Q$5:$Q$152,$S$5:$S$152)</f>
        <v>Week 6</v>
      </c>
    </row>
    <row r="3149" spans="1:12" x14ac:dyDescent="0.2">
      <c r="A3149" s="1">
        <v>44866</v>
      </c>
      <c r="B3149" t="s">
        <v>7</v>
      </c>
      <c r="C3149" s="1">
        <v>44866</v>
      </c>
      <c r="D3149" t="s">
        <v>1393</v>
      </c>
      <c r="E3149" t="s">
        <v>23</v>
      </c>
      <c r="F3149" t="s">
        <v>23</v>
      </c>
      <c r="G3149" t="s">
        <v>20</v>
      </c>
      <c r="H3149" t="s">
        <v>1282</v>
      </c>
      <c r="I3149">
        <f>MONTH(Table6[[#This Row],[Loan Date]])</f>
        <v>11</v>
      </c>
      <c r="J3149" t="str">
        <f>_xlfn.XLOOKUP(Table6[[#This Row],[Numeric Month]],$N$5:$N$11,$O$5:$O$11)</f>
        <v>Nov</v>
      </c>
      <c r="K3149" t="str">
        <f>_xlfn.XLOOKUP(Table6[[#This Row],[Loan Date]],$Q$5:$Q$152,$R$5:$R$152)</f>
        <v>Tuesday</v>
      </c>
      <c r="L3149" t="str">
        <f>_xlfn.XLOOKUP(Table6[[#This Row],[Loan Date]],$Q$5:$Q$152,$S$5:$S$152)</f>
        <v>Week 6</v>
      </c>
    </row>
    <row r="3150" spans="1:12" x14ac:dyDescent="0.2">
      <c r="A3150" s="1">
        <v>44866</v>
      </c>
      <c r="B3150" t="s">
        <v>7</v>
      </c>
      <c r="C3150" s="1">
        <v>44866</v>
      </c>
      <c r="D3150" t="s">
        <v>116</v>
      </c>
      <c r="E3150" t="s">
        <v>23</v>
      </c>
      <c r="F3150" t="s">
        <v>23</v>
      </c>
      <c r="G3150" t="s">
        <v>20</v>
      </c>
      <c r="H3150" t="s">
        <v>1282</v>
      </c>
      <c r="I3150">
        <f>MONTH(Table6[[#This Row],[Loan Date]])</f>
        <v>11</v>
      </c>
      <c r="J3150" t="str">
        <f>_xlfn.XLOOKUP(Table6[[#This Row],[Numeric Month]],$N$5:$N$11,$O$5:$O$11)</f>
        <v>Nov</v>
      </c>
      <c r="K3150" t="str">
        <f>_xlfn.XLOOKUP(Table6[[#This Row],[Loan Date]],$Q$5:$Q$152,$R$5:$R$152)</f>
        <v>Tuesday</v>
      </c>
      <c r="L3150" t="str">
        <f>_xlfn.XLOOKUP(Table6[[#This Row],[Loan Date]],$Q$5:$Q$152,$S$5:$S$152)</f>
        <v>Week 6</v>
      </c>
    </row>
    <row r="3151" spans="1:12" x14ac:dyDescent="0.2">
      <c r="A3151" s="1">
        <v>44866</v>
      </c>
      <c r="B3151" t="s">
        <v>7</v>
      </c>
      <c r="C3151" s="1">
        <v>44873</v>
      </c>
      <c r="D3151" t="s">
        <v>279</v>
      </c>
      <c r="E3151" t="s">
        <v>52</v>
      </c>
      <c r="F3151" t="s">
        <v>51</v>
      </c>
      <c r="G3151" t="s">
        <v>1</v>
      </c>
      <c r="H3151" t="s">
        <v>1282</v>
      </c>
      <c r="I3151">
        <f>MONTH(Table6[[#This Row],[Loan Date]])</f>
        <v>11</v>
      </c>
      <c r="J3151" t="str">
        <f>_xlfn.XLOOKUP(Table6[[#This Row],[Numeric Month]],$N$5:$N$11,$O$5:$O$11)</f>
        <v>Nov</v>
      </c>
      <c r="K3151" t="str">
        <f>_xlfn.XLOOKUP(Table6[[#This Row],[Loan Date]],$Q$5:$Q$152,$R$5:$R$152)</f>
        <v>Tuesday</v>
      </c>
      <c r="L3151" t="str">
        <f>_xlfn.XLOOKUP(Table6[[#This Row],[Loan Date]],$Q$5:$Q$152,$S$5:$S$152)</f>
        <v>Week 6</v>
      </c>
    </row>
    <row r="3152" spans="1:12" x14ac:dyDescent="0.2">
      <c r="A3152" s="1">
        <v>44866</v>
      </c>
      <c r="B3152" t="s">
        <v>7</v>
      </c>
      <c r="C3152" s="1">
        <v>44880</v>
      </c>
      <c r="D3152" t="s">
        <v>645</v>
      </c>
      <c r="E3152" t="s">
        <v>9</v>
      </c>
      <c r="F3152" t="s">
        <v>8</v>
      </c>
      <c r="G3152" t="s">
        <v>1</v>
      </c>
      <c r="H3152" t="s">
        <v>1282</v>
      </c>
      <c r="I3152">
        <f>MONTH(Table6[[#This Row],[Loan Date]])</f>
        <v>11</v>
      </c>
      <c r="J3152" t="str">
        <f>_xlfn.XLOOKUP(Table6[[#This Row],[Numeric Month]],$N$5:$N$11,$O$5:$O$11)</f>
        <v>Nov</v>
      </c>
      <c r="K3152" t="str">
        <f>_xlfn.XLOOKUP(Table6[[#This Row],[Loan Date]],$Q$5:$Q$152,$R$5:$R$152)</f>
        <v>Tuesday</v>
      </c>
      <c r="L3152" t="str">
        <f>_xlfn.XLOOKUP(Table6[[#This Row],[Loan Date]],$Q$5:$Q$152,$S$5:$S$152)</f>
        <v>Week 6</v>
      </c>
    </row>
    <row r="3153" spans="1:12" x14ac:dyDescent="0.2">
      <c r="A3153" s="1">
        <v>44866</v>
      </c>
      <c r="B3153" t="s">
        <v>7</v>
      </c>
      <c r="C3153" s="1">
        <v>44866</v>
      </c>
      <c r="D3153" t="s">
        <v>969</v>
      </c>
      <c r="E3153" t="s">
        <v>37</v>
      </c>
      <c r="F3153" t="s">
        <v>37</v>
      </c>
      <c r="G3153" t="s">
        <v>20</v>
      </c>
      <c r="H3153" t="s">
        <v>1282</v>
      </c>
      <c r="I3153">
        <f>MONTH(Table6[[#This Row],[Loan Date]])</f>
        <v>11</v>
      </c>
      <c r="J3153" t="str">
        <f>_xlfn.XLOOKUP(Table6[[#This Row],[Numeric Month]],$N$5:$N$11,$O$5:$O$11)</f>
        <v>Nov</v>
      </c>
      <c r="K3153" t="str">
        <f>_xlfn.XLOOKUP(Table6[[#This Row],[Loan Date]],$Q$5:$Q$152,$R$5:$R$152)</f>
        <v>Tuesday</v>
      </c>
      <c r="L3153" t="str">
        <f>_xlfn.XLOOKUP(Table6[[#This Row],[Loan Date]],$Q$5:$Q$152,$S$5:$S$152)</f>
        <v>Week 6</v>
      </c>
    </row>
    <row r="3154" spans="1:12" x14ac:dyDescent="0.2">
      <c r="A3154" s="1">
        <v>44866</v>
      </c>
      <c r="B3154" t="s">
        <v>7</v>
      </c>
      <c r="C3154" s="1">
        <v>44866</v>
      </c>
      <c r="D3154" t="s">
        <v>1059</v>
      </c>
      <c r="E3154" t="s">
        <v>15</v>
      </c>
      <c r="F3154" t="s">
        <v>14</v>
      </c>
      <c r="G3154" t="s">
        <v>1</v>
      </c>
      <c r="H3154" t="s">
        <v>1282</v>
      </c>
      <c r="I3154">
        <f>MONTH(Table6[[#This Row],[Loan Date]])</f>
        <v>11</v>
      </c>
      <c r="J3154" t="str">
        <f>_xlfn.XLOOKUP(Table6[[#This Row],[Numeric Month]],$N$5:$N$11,$O$5:$O$11)</f>
        <v>Nov</v>
      </c>
      <c r="K3154" t="str">
        <f>_xlfn.XLOOKUP(Table6[[#This Row],[Loan Date]],$Q$5:$Q$152,$R$5:$R$152)</f>
        <v>Tuesday</v>
      </c>
      <c r="L3154" t="str">
        <f>_xlfn.XLOOKUP(Table6[[#This Row],[Loan Date]],$Q$5:$Q$152,$S$5:$S$152)</f>
        <v>Week 6</v>
      </c>
    </row>
    <row r="3155" spans="1:12" x14ac:dyDescent="0.2">
      <c r="A3155" s="1">
        <v>44866</v>
      </c>
      <c r="B3155" t="s">
        <v>7</v>
      </c>
      <c r="C3155" s="1">
        <v>44873</v>
      </c>
      <c r="D3155" t="s">
        <v>140</v>
      </c>
      <c r="E3155" t="s">
        <v>9</v>
      </c>
      <c r="F3155" t="s">
        <v>8</v>
      </c>
      <c r="G3155" t="s">
        <v>1</v>
      </c>
      <c r="H3155" t="s">
        <v>1282</v>
      </c>
      <c r="I3155">
        <f>MONTH(Table6[[#This Row],[Loan Date]])</f>
        <v>11</v>
      </c>
      <c r="J3155" t="str">
        <f>_xlfn.XLOOKUP(Table6[[#This Row],[Numeric Month]],$N$5:$N$11,$O$5:$O$11)</f>
        <v>Nov</v>
      </c>
      <c r="K3155" t="str">
        <f>_xlfn.XLOOKUP(Table6[[#This Row],[Loan Date]],$Q$5:$Q$152,$R$5:$R$152)</f>
        <v>Tuesday</v>
      </c>
      <c r="L3155" t="str">
        <f>_xlfn.XLOOKUP(Table6[[#This Row],[Loan Date]],$Q$5:$Q$152,$S$5:$S$152)</f>
        <v>Week 6</v>
      </c>
    </row>
    <row r="3156" spans="1:12" x14ac:dyDescent="0.2">
      <c r="A3156" s="1">
        <v>44866</v>
      </c>
      <c r="B3156" t="s">
        <v>5</v>
      </c>
      <c r="C3156" s="1">
        <v>44866</v>
      </c>
      <c r="D3156" t="s">
        <v>408</v>
      </c>
      <c r="E3156" t="s">
        <v>23</v>
      </c>
      <c r="F3156" t="s">
        <v>23</v>
      </c>
      <c r="G3156" t="s">
        <v>20</v>
      </c>
      <c r="H3156" t="s">
        <v>1282</v>
      </c>
      <c r="I3156">
        <f>MONTH(Table6[[#This Row],[Loan Date]])</f>
        <v>11</v>
      </c>
      <c r="J3156" t="str">
        <f>_xlfn.XLOOKUP(Table6[[#This Row],[Numeric Month]],$N$5:$N$11,$O$5:$O$11)</f>
        <v>Nov</v>
      </c>
      <c r="K3156" t="str">
        <f>_xlfn.XLOOKUP(Table6[[#This Row],[Loan Date]],$Q$5:$Q$152,$R$5:$R$152)</f>
        <v>Tuesday</v>
      </c>
      <c r="L3156" t="str">
        <f>_xlfn.XLOOKUP(Table6[[#This Row],[Loan Date]],$Q$5:$Q$152,$S$5:$S$152)</f>
        <v>Week 6</v>
      </c>
    </row>
    <row r="3157" spans="1:12" x14ac:dyDescent="0.2">
      <c r="A3157" s="1">
        <v>44866</v>
      </c>
      <c r="B3157" t="s">
        <v>5</v>
      </c>
      <c r="C3157" s="1">
        <v>44866</v>
      </c>
      <c r="D3157" t="s">
        <v>969</v>
      </c>
      <c r="E3157" t="s">
        <v>37</v>
      </c>
      <c r="F3157" t="s">
        <v>37</v>
      </c>
      <c r="G3157" t="s">
        <v>20</v>
      </c>
      <c r="H3157" t="s">
        <v>1282</v>
      </c>
      <c r="I3157">
        <f>MONTH(Table6[[#This Row],[Loan Date]])</f>
        <v>11</v>
      </c>
      <c r="J3157" t="str">
        <f>_xlfn.XLOOKUP(Table6[[#This Row],[Numeric Month]],$N$5:$N$11,$O$5:$O$11)</f>
        <v>Nov</v>
      </c>
      <c r="K3157" t="str">
        <f>_xlfn.XLOOKUP(Table6[[#This Row],[Loan Date]],$Q$5:$Q$152,$R$5:$R$152)</f>
        <v>Tuesday</v>
      </c>
      <c r="L3157" t="str">
        <f>_xlfn.XLOOKUP(Table6[[#This Row],[Loan Date]],$Q$5:$Q$152,$S$5:$S$152)</f>
        <v>Week 6</v>
      </c>
    </row>
    <row r="3158" spans="1:12" x14ac:dyDescent="0.2">
      <c r="A3158" s="1">
        <v>44866</v>
      </c>
      <c r="B3158" t="s">
        <v>5</v>
      </c>
      <c r="C3158" s="1">
        <v>44866</v>
      </c>
      <c r="D3158" t="s">
        <v>185</v>
      </c>
      <c r="E3158" t="s">
        <v>21</v>
      </c>
      <c r="F3158" t="s">
        <v>21</v>
      </c>
      <c r="G3158" t="s">
        <v>20</v>
      </c>
      <c r="H3158" t="s">
        <v>1282</v>
      </c>
      <c r="I3158">
        <f>MONTH(Table6[[#This Row],[Loan Date]])</f>
        <v>11</v>
      </c>
      <c r="J3158" t="str">
        <f>_xlfn.XLOOKUP(Table6[[#This Row],[Numeric Month]],$N$5:$N$11,$O$5:$O$11)</f>
        <v>Nov</v>
      </c>
      <c r="K3158" t="str">
        <f>_xlfn.XLOOKUP(Table6[[#This Row],[Loan Date]],$Q$5:$Q$152,$R$5:$R$152)</f>
        <v>Tuesday</v>
      </c>
      <c r="L3158" t="str">
        <f>_xlfn.XLOOKUP(Table6[[#This Row],[Loan Date]],$Q$5:$Q$152,$S$5:$S$152)</f>
        <v>Week 6</v>
      </c>
    </row>
    <row r="3159" spans="1:12" x14ac:dyDescent="0.2">
      <c r="A3159" s="1">
        <v>44866</v>
      </c>
      <c r="B3159" t="s">
        <v>5</v>
      </c>
      <c r="C3159" s="1">
        <v>44873</v>
      </c>
      <c r="D3159" t="s">
        <v>546</v>
      </c>
      <c r="E3159" t="s">
        <v>9</v>
      </c>
      <c r="F3159" t="s">
        <v>8</v>
      </c>
      <c r="G3159" t="s">
        <v>1</v>
      </c>
      <c r="H3159" t="s">
        <v>1282</v>
      </c>
      <c r="I3159">
        <f>MONTH(Table6[[#This Row],[Loan Date]])</f>
        <v>11</v>
      </c>
      <c r="J3159" t="str">
        <f>_xlfn.XLOOKUP(Table6[[#This Row],[Numeric Month]],$N$5:$N$11,$O$5:$O$11)</f>
        <v>Nov</v>
      </c>
      <c r="K3159" t="str">
        <f>_xlfn.XLOOKUP(Table6[[#This Row],[Loan Date]],$Q$5:$Q$152,$R$5:$R$152)</f>
        <v>Tuesday</v>
      </c>
      <c r="L3159" t="str">
        <f>_xlfn.XLOOKUP(Table6[[#This Row],[Loan Date]],$Q$5:$Q$152,$S$5:$S$152)</f>
        <v>Week 6</v>
      </c>
    </row>
    <row r="3160" spans="1:12" x14ac:dyDescent="0.2">
      <c r="A3160" s="1">
        <v>44866</v>
      </c>
      <c r="B3160" t="s">
        <v>5</v>
      </c>
      <c r="C3160" s="1">
        <v>44873</v>
      </c>
      <c r="D3160" t="s">
        <v>1073</v>
      </c>
      <c r="E3160" t="s">
        <v>52</v>
      </c>
      <c r="F3160" t="s">
        <v>51</v>
      </c>
      <c r="G3160" t="s">
        <v>1</v>
      </c>
      <c r="H3160" t="s">
        <v>1282</v>
      </c>
      <c r="I3160">
        <f>MONTH(Table6[[#This Row],[Loan Date]])</f>
        <v>11</v>
      </c>
      <c r="J3160" t="str">
        <f>_xlfn.XLOOKUP(Table6[[#This Row],[Numeric Month]],$N$5:$N$11,$O$5:$O$11)</f>
        <v>Nov</v>
      </c>
      <c r="K3160" t="str">
        <f>_xlfn.XLOOKUP(Table6[[#This Row],[Loan Date]],$Q$5:$Q$152,$R$5:$R$152)</f>
        <v>Tuesday</v>
      </c>
      <c r="L3160" t="str">
        <f>_xlfn.XLOOKUP(Table6[[#This Row],[Loan Date]],$Q$5:$Q$152,$S$5:$S$152)</f>
        <v>Week 6</v>
      </c>
    </row>
    <row r="3161" spans="1:12" x14ac:dyDescent="0.2">
      <c r="A3161" s="1">
        <v>44866</v>
      </c>
      <c r="B3161" t="s">
        <v>7</v>
      </c>
      <c r="C3161" s="1">
        <v>44866</v>
      </c>
      <c r="D3161" t="s">
        <v>227</v>
      </c>
      <c r="E3161" t="s">
        <v>49</v>
      </c>
      <c r="F3161" t="s">
        <v>49</v>
      </c>
      <c r="G3161" t="s">
        <v>20</v>
      </c>
      <c r="H3161" t="s">
        <v>1282</v>
      </c>
      <c r="I3161">
        <f>MONTH(Table6[[#This Row],[Loan Date]])</f>
        <v>11</v>
      </c>
      <c r="J3161" t="str">
        <f>_xlfn.XLOOKUP(Table6[[#This Row],[Numeric Month]],$N$5:$N$11,$O$5:$O$11)</f>
        <v>Nov</v>
      </c>
      <c r="K3161" t="str">
        <f>_xlfn.XLOOKUP(Table6[[#This Row],[Loan Date]],$Q$5:$Q$152,$R$5:$R$152)</f>
        <v>Tuesday</v>
      </c>
      <c r="L3161" t="str">
        <f>_xlfn.XLOOKUP(Table6[[#This Row],[Loan Date]],$Q$5:$Q$152,$S$5:$S$152)</f>
        <v>Week 6</v>
      </c>
    </row>
    <row r="3162" spans="1:12" x14ac:dyDescent="0.2">
      <c r="A3162" s="1">
        <v>44866</v>
      </c>
      <c r="B3162" t="s">
        <v>7</v>
      </c>
      <c r="C3162" s="1">
        <v>44866</v>
      </c>
      <c r="D3162" t="s">
        <v>236</v>
      </c>
      <c r="E3162" t="s">
        <v>23</v>
      </c>
      <c r="F3162" t="s">
        <v>23</v>
      </c>
      <c r="G3162" t="s">
        <v>20</v>
      </c>
      <c r="H3162" t="s">
        <v>1282</v>
      </c>
      <c r="I3162">
        <f>MONTH(Table6[[#This Row],[Loan Date]])</f>
        <v>11</v>
      </c>
      <c r="J3162" t="str">
        <f>_xlfn.XLOOKUP(Table6[[#This Row],[Numeric Month]],$N$5:$N$11,$O$5:$O$11)</f>
        <v>Nov</v>
      </c>
      <c r="K3162" t="str">
        <f>_xlfn.XLOOKUP(Table6[[#This Row],[Loan Date]],$Q$5:$Q$152,$R$5:$R$152)</f>
        <v>Tuesday</v>
      </c>
      <c r="L3162" t="str">
        <f>_xlfn.XLOOKUP(Table6[[#This Row],[Loan Date]],$Q$5:$Q$152,$S$5:$S$152)</f>
        <v>Week 6</v>
      </c>
    </row>
    <row r="3163" spans="1:12" x14ac:dyDescent="0.2">
      <c r="A3163" s="1">
        <v>44866</v>
      </c>
      <c r="B3163" t="s">
        <v>7</v>
      </c>
      <c r="C3163" s="1">
        <v>44866</v>
      </c>
      <c r="D3163" t="s">
        <v>99</v>
      </c>
      <c r="E3163" t="s">
        <v>21</v>
      </c>
      <c r="F3163" t="s">
        <v>21</v>
      </c>
      <c r="G3163" t="s">
        <v>20</v>
      </c>
      <c r="H3163" t="s">
        <v>1282</v>
      </c>
      <c r="I3163">
        <f>MONTH(Table6[[#This Row],[Loan Date]])</f>
        <v>11</v>
      </c>
      <c r="J3163" t="str">
        <f>_xlfn.XLOOKUP(Table6[[#This Row],[Numeric Month]],$N$5:$N$11,$O$5:$O$11)</f>
        <v>Nov</v>
      </c>
      <c r="K3163" t="str">
        <f>_xlfn.XLOOKUP(Table6[[#This Row],[Loan Date]],$Q$5:$Q$152,$R$5:$R$152)</f>
        <v>Tuesday</v>
      </c>
      <c r="L3163" t="str">
        <f>_xlfn.XLOOKUP(Table6[[#This Row],[Loan Date]],$Q$5:$Q$152,$S$5:$S$152)</f>
        <v>Week 6</v>
      </c>
    </row>
    <row r="3164" spans="1:12" x14ac:dyDescent="0.2">
      <c r="A3164" s="1">
        <v>44866</v>
      </c>
      <c r="B3164" t="s">
        <v>7</v>
      </c>
      <c r="C3164" s="1">
        <v>44873</v>
      </c>
      <c r="D3164" t="s">
        <v>1191</v>
      </c>
      <c r="E3164" t="s">
        <v>52</v>
      </c>
      <c r="F3164" t="s">
        <v>51</v>
      </c>
      <c r="G3164" t="s">
        <v>1</v>
      </c>
      <c r="H3164" t="s">
        <v>1282</v>
      </c>
      <c r="I3164">
        <f>MONTH(Table6[[#This Row],[Loan Date]])</f>
        <v>11</v>
      </c>
      <c r="J3164" t="str">
        <f>_xlfn.XLOOKUP(Table6[[#This Row],[Numeric Month]],$N$5:$N$11,$O$5:$O$11)</f>
        <v>Nov</v>
      </c>
      <c r="K3164" t="str">
        <f>_xlfn.XLOOKUP(Table6[[#This Row],[Loan Date]],$Q$5:$Q$152,$R$5:$R$152)</f>
        <v>Tuesday</v>
      </c>
      <c r="L3164" t="str">
        <f>_xlfn.XLOOKUP(Table6[[#This Row],[Loan Date]],$Q$5:$Q$152,$S$5:$S$152)</f>
        <v>Week 6</v>
      </c>
    </row>
    <row r="3165" spans="1:12" x14ac:dyDescent="0.2">
      <c r="A3165" s="1">
        <v>44866</v>
      </c>
      <c r="B3165" t="s">
        <v>5</v>
      </c>
      <c r="C3165" s="1">
        <v>44873</v>
      </c>
      <c r="D3165" t="s">
        <v>54</v>
      </c>
      <c r="E3165" t="s">
        <v>52</v>
      </c>
      <c r="F3165" t="s">
        <v>51</v>
      </c>
      <c r="G3165" t="s">
        <v>1</v>
      </c>
      <c r="H3165" t="s">
        <v>1282</v>
      </c>
      <c r="I3165">
        <f>MONTH(Table6[[#This Row],[Loan Date]])</f>
        <v>11</v>
      </c>
      <c r="J3165" t="str">
        <f>_xlfn.XLOOKUP(Table6[[#This Row],[Numeric Month]],$N$5:$N$11,$O$5:$O$11)</f>
        <v>Nov</v>
      </c>
      <c r="K3165" t="str">
        <f>_xlfn.XLOOKUP(Table6[[#This Row],[Loan Date]],$Q$5:$Q$152,$R$5:$R$152)</f>
        <v>Tuesday</v>
      </c>
      <c r="L3165" t="str">
        <f>_xlfn.XLOOKUP(Table6[[#This Row],[Loan Date]],$Q$5:$Q$152,$S$5:$S$152)</f>
        <v>Week 6</v>
      </c>
    </row>
    <row r="3166" spans="1:12" x14ac:dyDescent="0.2">
      <c r="A3166" s="1">
        <v>44866</v>
      </c>
      <c r="B3166" t="s">
        <v>7</v>
      </c>
      <c r="C3166" s="1">
        <v>44880</v>
      </c>
      <c r="D3166" t="s">
        <v>663</v>
      </c>
      <c r="E3166" t="s">
        <v>9</v>
      </c>
      <c r="F3166" t="s">
        <v>8</v>
      </c>
      <c r="G3166" t="s">
        <v>1</v>
      </c>
      <c r="H3166" t="s">
        <v>1282</v>
      </c>
      <c r="I3166">
        <f>MONTH(Table6[[#This Row],[Loan Date]])</f>
        <v>11</v>
      </c>
      <c r="J3166" t="str">
        <f>_xlfn.XLOOKUP(Table6[[#This Row],[Numeric Month]],$N$5:$N$11,$O$5:$O$11)</f>
        <v>Nov</v>
      </c>
      <c r="K3166" t="str">
        <f>_xlfn.XLOOKUP(Table6[[#This Row],[Loan Date]],$Q$5:$Q$152,$R$5:$R$152)</f>
        <v>Tuesday</v>
      </c>
      <c r="L3166" t="str">
        <f>_xlfn.XLOOKUP(Table6[[#This Row],[Loan Date]],$Q$5:$Q$152,$S$5:$S$152)</f>
        <v>Week 6</v>
      </c>
    </row>
    <row r="3167" spans="1:12" x14ac:dyDescent="0.2">
      <c r="A3167" s="1">
        <v>44866</v>
      </c>
      <c r="B3167" t="s">
        <v>7</v>
      </c>
      <c r="C3167" s="1">
        <v>44873</v>
      </c>
      <c r="D3167" t="s">
        <v>822</v>
      </c>
      <c r="E3167" t="s">
        <v>9</v>
      </c>
      <c r="F3167" t="s">
        <v>8</v>
      </c>
      <c r="G3167" t="s">
        <v>1</v>
      </c>
      <c r="H3167" t="s">
        <v>1282</v>
      </c>
      <c r="I3167">
        <f>MONTH(Table6[[#This Row],[Loan Date]])</f>
        <v>11</v>
      </c>
      <c r="J3167" t="str">
        <f>_xlfn.XLOOKUP(Table6[[#This Row],[Numeric Month]],$N$5:$N$11,$O$5:$O$11)</f>
        <v>Nov</v>
      </c>
      <c r="K3167" t="str">
        <f>_xlfn.XLOOKUP(Table6[[#This Row],[Loan Date]],$Q$5:$Q$152,$R$5:$R$152)</f>
        <v>Tuesday</v>
      </c>
      <c r="L3167" t="str">
        <f>_xlfn.XLOOKUP(Table6[[#This Row],[Loan Date]],$Q$5:$Q$152,$S$5:$S$152)</f>
        <v>Week 6</v>
      </c>
    </row>
    <row r="3168" spans="1:12" x14ac:dyDescent="0.2">
      <c r="A3168" s="1">
        <v>44866</v>
      </c>
      <c r="B3168" t="s">
        <v>7</v>
      </c>
      <c r="C3168" s="1">
        <v>44866</v>
      </c>
      <c r="D3168" t="s">
        <v>917</v>
      </c>
      <c r="E3168" t="s">
        <v>37</v>
      </c>
      <c r="F3168" t="s">
        <v>37</v>
      </c>
      <c r="G3168" t="s">
        <v>20</v>
      </c>
      <c r="H3168" t="s">
        <v>1282</v>
      </c>
      <c r="I3168">
        <f>MONTH(Table6[[#This Row],[Loan Date]])</f>
        <v>11</v>
      </c>
      <c r="J3168" t="str">
        <f>_xlfn.XLOOKUP(Table6[[#This Row],[Numeric Month]],$N$5:$N$11,$O$5:$O$11)</f>
        <v>Nov</v>
      </c>
      <c r="K3168" t="str">
        <f>_xlfn.XLOOKUP(Table6[[#This Row],[Loan Date]],$Q$5:$Q$152,$R$5:$R$152)</f>
        <v>Tuesday</v>
      </c>
      <c r="L3168" t="str">
        <f>_xlfn.XLOOKUP(Table6[[#This Row],[Loan Date]],$Q$5:$Q$152,$S$5:$S$152)</f>
        <v>Week 6</v>
      </c>
    </row>
    <row r="3169" spans="1:12" x14ac:dyDescent="0.2">
      <c r="A3169" s="1">
        <v>44866</v>
      </c>
      <c r="B3169" t="s">
        <v>7</v>
      </c>
      <c r="C3169" s="1">
        <v>44880</v>
      </c>
      <c r="D3169" t="s">
        <v>1009</v>
      </c>
      <c r="E3169" t="s">
        <v>52</v>
      </c>
      <c r="F3169" t="s">
        <v>51</v>
      </c>
      <c r="G3169" t="s">
        <v>1</v>
      </c>
      <c r="H3169" t="s">
        <v>1282</v>
      </c>
      <c r="I3169">
        <f>MONTH(Table6[[#This Row],[Loan Date]])</f>
        <v>11</v>
      </c>
      <c r="J3169" t="str">
        <f>_xlfn.XLOOKUP(Table6[[#This Row],[Numeric Month]],$N$5:$N$11,$O$5:$O$11)</f>
        <v>Nov</v>
      </c>
      <c r="K3169" t="str">
        <f>_xlfn.XLOOKUP(Table6[[#This Row],[Loan Date]],$Q$5:$Q$152,$R$5:$R$152)</f>
        <v>Tuesday</v>
      </c>
      <c r="L3169" t="str">
        <f>_xlfn.XLOOKUP(Table6[[#This Row],[Loan Date]],$Q$5:$Q$152,$S$5:$S$152)</f>
        <v>Week 6</v>
      </c>
    </row>
    <row r="3170" spans="1:12" x14ac:dyDescent="0.2">
      <c r="A3170" s="1">
        <v>44866</v>
      </c>
      <c r="B3170" t="s">
        <v>5</v>
      </c>
      <c r="C3170" s="1">
        <v>44866</v>
      </c>
      <c r="D3170" t="s">
        <v>29</v>
      </c>
      <c r="E3170" t="s">
        <v>23</v>
      </c>
      <c r="F3170" t="s">
        <v>23</v>
      </c>
      <c r="G3170" t="s">
        <v>20</v>
      </c>
      <c r="H3170" t="s">
        <v>1282</v>
      </c>
      <c r="I3170">
        <f>MONTH(Table6[[#This Row],[Loan Date]])</f>
        <v>11</v>
      </c>
      <c r="J3170" t="str">
        <f>_xlfn.XLOOKUP(Table6[[#This Row],[Numeric Month]],$N$5:$N$11,$O$5:$O$11)</f>
        <v>Nov</v>
      </c>
      <c r="K3170" t="str">
        <f>_xlfn.XLOOKUP(Table6[[#This Row],[Loan Date]],$Q$5:$Q$152,$R$5:$R$152)</f>
        <v>Tuesday</v>
      </c>
      <c r="L3170" t="str">
        <f>_xlfn.XLOOKUP(Table6[[#This Row],[Loan Date]],$Q$5:$Q$152,$S$5:$S$152)</f>
        <v>Week 6</v>
      </c>
    </row>
    <row r="3171" spans="1:12" x14ac:dyDescent="0.2">
      <c r="A3171" s="1">
        <v>44866</v>
      </c>
      <c r="B3171" t="s">
        <v>5</v>
      </c>
      <c r="C3171" s="1">
        <v>44866</v>
      </c>
      <c r="D3171" t="s">
        <v>31</v>
      </c>
      <c r="E3171" t="s">
        <v>21</v>
      </c>
      <c r="F3171" t="s">
        <v>21</v>
      </c>
      <c r="G3171" t="s">
        <v>20</v>
      </c>
      <c r="H3171" t="s">
        <v>1282</v>
      </c>
      <c r="I3171">
        <f>MONTH(Table6[[#This Row],[Loan Date]])</f>
        <v>11</v>
      </c>
      <c r="J3171" t="str">
        <f>_xlfn.XLOOKUP(Table6[[#This Row],[Numeric Month]],$N$5:$N$11,$O$5:$O$11)</f>
        <v>Nov</v>
      </c>
      <c r="K3171" t="str">
        <f>_xlfn.XLOOKUP(Table6[[#This Row],[Loan Date]],$Q$5:$Q$152,$R$5:$R$152)</f>
        <v>Tuesday</v>
      </c>
      <c r="L3171" t="str">
        <f>_xlfn.XLOOKUP(Table6[[#This Row],[Loan Date]],$Q$5:$Q$152,$S$5:$S$152)</f>
        <v>Week 6</v>
      </c>
    </row>
    <row r="3172" spans="1:12" x14ac:dyDescent="0.2">
      <c r="A3172" s="1">
        <v>44866</v>
      </c>
      <c r="B3172" t="s">
        <v>7</v>
      </c>
      <c r="C3172" s="1">
        <v>44866</v>
      </c>
      <c r="D3172" t="s">
        <v>336</v>
      </c>
      <c r="E3172" t="s">
        <v>168</v>
      </c>
      <c r="F3172" t="s">
        <v>168</v>
      </c>
      <c r="G3172" t="s">
        <v>20</v>
      </c>
      <c r="H3172" t="s">
        <v>1282</v>
      </c>
      <c r="I3172">
        <f>MONTH(Table6[[#This Row],[Loan Date]])</f>
        <v>11</v>
      </c>
      <c r="J3172" t="str">
        <f>_xlfn.XLOOKUP(Table6[[#This Row],[Numeric Month]],$N$5:$N$11,$O$5:$O$11)</f>
        <v>Nov</v>
      </c>
      <c r="K3172" t="str">
        <f>_xlfn.XLOOKUP(Table6[[#This Row],[Loan Date]],$Q$5:$Q$152,$R$5:$R$152)</f>
        <v>Tuesday</v>
      </c>
      <c r="L3172" t="str">
        <f>_xlfn.XLOOKUP(Table6[[#This Row],[Loan Date]],$Q$5:$Q$152,$S$5:$S$152)</f>
        <v>Week 6</v>
      </c>
    </row>
    <row r="3173" spans="1:12" x14ac:dyDescent="0.2">
      <c r="A3173" s="1">
        <v>44866</v>
      </c>
      <c r="B3173" t="s">
        <v>5</v>
      </c>
      <c r="C3173" s="1">
        <v>44880</v>
      </c>
      <c r="D3173" t="s">
        <v>1075</v>
      </c>
      <c r="E3173" t="s">
        <v>9</v>
      </c>
      <c r="F3173" t="s">
        <v>8</v>
      </c>
      <c r="G3173" t="s">
        <v>1</v>
      </c>
      <c r="H3173" t="s">
        <v>1282</v>
      </c>
      <c r="I3173">
        <f>MONTH(Table6[[#This Row],[Loan Date]])</f>
        <v>11</v>
      </c>
      <c r="J3173" t="str">
        <f>_xlfn.XLOOKUP(Table6[[#This Row],[Numeric Month]],$N$5:$N$11,$O$5:$O$11)</f>
        <v>Nov</v>
      </c>
      <c r="K3173" t="str">
        <f>_xlfn.XLOOKUP(Table6[[#This Row],[Loan Date]],$Q$5:$Q$152,$R$5:$R$152)</f>
        <v>Tuesday</v>
      </c>
      <c r="L3173" t="str">
        <f>_xlfn.XLOOKUP(Table6[[#This Row],[Loan Date]],$Q$5:$Q$152,$S$5:$S$152)</f>
        <v>Week 6</v>
      </c>
    </row>
    <row r="3174" spans="1:12" x14ac:dyDescent="0.2">
      <c r="A3174" s="1">
        <v>44866</v>
      </c>
      <c r="B3174" t="s">
        <v>7</v>
      </c>
      <c r="C3174" s="1">
        <v>44866</v>
      </c>
      <c r="D3174" t="s">
        <v>343</v>
      </c>
      <c r="E3174" t="s">
        <v>23</v>
      </c>
      <c r="F3174" t="s">
        <v>23</v>
      </c>
      <c r="G3174" t="s">
        <v>20</v>
      </c>
      <c r="H3174" t="s">
        <v>1282</v>
      </c>
      <c r="I3174">
        <f>MONTH(Table6[[#This Row],[Loan Date]])</f>
        <v>11</v>
      </c>
      <c r="J3174" t="str">
        <f>_xlfn.XLOOKUP(Table6[[#This Row],[Numeric Month]],$N$5:$N$11,$O$5:$O$11)</f>
        <v>Nov</v>
      </c>
      <c r="K3174" t="str">
        <f>_xlfn.XLOOKUP(Table6[[#This Row],[Loan Date]],$Q$5:$Q$152,$R$5:$R$152)</f>
        <v>Tuesday</v>
      </c>
      <c r="L3174" t="str">
        <f>_xlfn.XLOOKUP(Table6[[#This Row],[Loan Date]],$Q$5:$Q$152,$S$5:$S$152)</f>
        <v>Week 6</v>
      </c>
    </row>
    <row r="3175" spans="1:12" x14ac:dyDescent="0.2">
      <c r="A3175" s="1">
        <v>44866</v>
      </c>
      <c r="B3175" t="s">
        <v>7</v>
      </c>
      <c r="C3175" s="1">
        <v>44866</v>
      </c>
      <c r="D3175" t="s">
        <v>952</v>
      </c>
      <c r="E3175" t="s">
        <v>37</v>
      </c>
      <c r="F3175" t="s">
        <v>37</v>
      </c>
      <c r="G3175" t="s">
        <v>20</v>
      </c>
      <c r="H3175" t="s">
        <v>1282</v>
      </c>
      <c r="I3175">
        <f>MONTH(Table6[[#This Row],[Loan Date]])</f>
        <v>11</v>
      </c>
      <c r="J3175" t="str">
        <f>_xlfn.XLOOKUP(Table6[[#This Row],[Numeric Month]],$N$5:$N$11,$O$5:$O$11)</f>
        <v>Nov</v>
      </c>
      <c r="K3175" t="str">
        <f>_xlfn.XLOOKUP(Table6[[#This Row],[Loan Date]],$Q$5:$Q$152,$R$5:$R$152)</f>
        <v>Tuesday</v>
      </c>
      <c r="L3175" t="str">
        <f>_xlfn.XLOOKUP(Table6[[#This Row],[Loan Date]],$Q$5:$Q$152,$S$5:$S$152)</f>
        <v>Week 6</v>
      </c>
    </row>
    <row r="3176" spans="1:12" x14ac:dyDescent="0.2">
      <c r="A3176" s="1">
        <v>44866</v>
      </c>
      <c r="B3176" t="s">
        <v>7</v>
      </c>
      <c r="C3176" s="1">
        <v>44866</v>
      </c>
      <c r="D3176" t="s">
        <v>409</v>
      </c>
      <c r="E3176" t="s">
        <v>21</v>
      </c>
      <c r="F3176" t="s">
        <v>21</v>
      </c>
      <c r="G3176" t="s">
        <v>20</v>
      </c>
      <c r="H3176" t="s">
        <v>1282</v>
      </c>
      <c r="I3176">
        <f>MONTH(Table6[[#This Row],[Loan Date]])</f>
        <v>11</v>
      </c>
      <c r="J3176" t="str">
        <f>_xlfn.XLOOKUP(Table6[[#This Row],[Numeric Month]],$N$5:$N$11,$O$5:$O$11)</f>
        <v>Nov</v>
      </c>
      <c r="K3176" t="str">
        <f>_xlfn.XLOOKUP(Table6[[#This Row],[Loan Date]],$Q$5:$Q$152,$R$5:$R$152)</f>
        <v>Tuesday</v>
      </c>
      <c r="L3176" t="str">
        <f>_xlfn.XLOOKUP(Table6[[#This Row],[Loan Date]],$Q$5:$Q$152,$S$5:$S$152)</f>
        <v>Week 6</v>
      </c>
    </row>
    <row r="3177" spans="1:12" x14ac:dyDescent="0.2">
      <c r="A3177" s="1">
        <v>44866</v>
      </c>
      <c r="B3177" t="s">
        <v>7</v>
      </c>
      <c r="C3177" s="1">
        <v>44866</v>
      </c>
      <c r="D3177" t="s">
        <v>197</v>
      </c>
      <c r="E3177" t="s">
        <v>41</v>
      </c>
      <c r="F3177" t="s">
        <v>40</v>
      </c>
      <c r="G3177" t="s">
        <v>39</v>
      </c>
      <c r="H3177" t="s">
        <v>1282</v>
      </c>
      <c r="I3177">
        <f>MONTH(Table6[[#This Row],[Loan Date]])</f>
        <v>11</v>
      </c>
      <c r="J3177" t="str">
        <f>_xlfn.XLOOKUP(Table6[[#This Row],[Numeric Month]],$N$5:$N$11,$O$5:$O$11)</f>
        <v>Nov</v>
      </c>
      <c r="K3177" t="str">
        <f>_xlfn.XLOOKUP(Table6[[#This Row],[Loan Date]],$Q$5:$Q$152,$R$5:$R$152)</f>
        <v>Tuesday</v>
      </c>
      <c r="L3177" t="str">
        <f>_xlfn.XLOOKUP(Table6[[#This Row],[Loan Date]],$Q$5:$Q$152,$S$5:$S$152)</f>
        <v>Week 6</v>
      </c>
    </row>
    <row r="3178" spans="1:12" x14ac:dyDescent="0.2">
      <c r="A3178" s="1">
        <v>44866</v>
      </c>
      <c r="B3178" t="s">
        <v>7</v>
      </c>
      <c r="C3178" s="1">
        <v>44873</v>
      </c>
      <c r="D3178" t="s">
        <v>547</v>
      </c>
      <c r="E3178" t="s">
        <v>52</v>
      </c>
      <c r="F3178" t="s">
        <v>51</v>
      </c>
      <c r="G3178" t="s">
        <v>1</v>
      </c>
      <c r="H3178" t="s">
        <v>1282</v>
      </c>
      <c r="I3178">
        <f>MONTH(Table6[[#This Row],[Loan Date]])</f>
        <v>11</v>
      </c>
      <c r="J3178" t="str">
        <f>_xlfn.XLOOKUP(Table6[[#This Row],[Numeric Month]],$N$5:$N$11,$O$5:$O$11)</f>
        <v>Nov</v>
      </c>
      <c r="K3178" t="str">
        <f>_xlfn.XLOOKUP(Table6[[#This Row],[Loan Date]],$Q$5:$Q$152,$R$5:$R$152)</f>
        <v>Tuesday</v>
      </c>
      <c r="L3178" t="str">
        <f>_xlfn.XLOOKUP(Table6[[#This Row],[Loan Date]],$Q$5:$Q$152,$S$5:$S$152)</f>
        <v>Week 6</v>
      </c>
    </row>
    <row r="3179" spans="1:12" x14ac:dyDescent="0.2">
      <c r="A3179" s="1">
        <v>44866</v>
      </c>
      <c r="B3179" t="s">
        <v>5</v>
      </c>
      <c r="C3179" s="1">
        <v>44866</v>
      </c>
      <c r="D3179" t="s">
        <v>191</v>
      </c>
      <c r="E3179" t="s">
        <v>44</v>
      </c>
      <c r="F3179" t="s">
        <v>44</v>
      </c>
      <c r="G3179" t="s">
        <v>39</v>
      </c>
      <c r="H3179" t="s">
        <v>1282</v>
      </c>
      <c r="I3179">
        <f>MONTH(Table6[[#This Row],[Loan Date]])</f>
        <v>11</v>
      </c>
      <c r="J3179" t="str">
        <f>_xlfn.XLOOKUP(Table6[[#This Row],[Numeric Month]],$N$5:$N$11,$O$5:$O$11)</f>
        <v>Nov</v>
      </c>
      <c r="K3179" t="str">
        <f>_xlfn.XLOOKUP(Table6[[#This Row],[Loan Date]],$Q$5:$Q$152,$R$5:$R$152)</f>
        <v>Tuesday</v>
      </c>
      <c r="L3179" t="str">
        <f>_xlfn.XLOOKUP(Table6[[#This Row],[Loan Date]],$Q$5:$Q$152,$S$5:$S$152)</f>
        <v>Week 6</v>
      </c>
    </row>
    <row r="3180" spans="1:12" x14ac:dyDescent="0.2">
      <c r="A3180" s="1">
        <v>44866</v>
      </c>
      <c r="B3180" t="s">
        <v>5</v>
      </c>
      <c r="C3180" s="1">
        <v>44873</v>
      </c>
      <c r="D3180" t="s">
        <v>1388</v>
      </c>
      <c r="E3180" t="s">
        <v>204</v>
      </c>
      <c r="F3180" t="s">
        <v>8</v>
      </c>
      <c r="G3180" t="s">
        <v>1</v>
      </c>
      <c r="H3180" t="s">
        <v>1282</v>
      </c>
      <c r="I3180">
        <f>MONTH(Table6[[#This Row],[Loan Date]])</f>
        <v>11</v>
      </c>
      <c r="J3180" t="str">
        <f>_xlfn.XLOOKUP(Table6[[#This Row],[Numeric Month]],$N$5:$N$11,$O$5:$O$11)</f>
        <v>Nov</v>
      </c>
      <c r="K3180" t="str">
        <f>_xlfn.XLOOKUP(Table6[[#This Row],[Loan Date]],$Q$5:$Q$152,$R$5:$R$152)</f>
        <v>Tuesday</v>
      </c>
      <c r="L3180" t="str">
        <f>_xlfn.XLOOKUP(Table6[[#This Row],[Loan Date]],$Q$5:$Q$152,$S$5:$S$152)</f>
        <v>Week 6</v>
      </c>
    </row>
    <row r="3181" spans="1:12" x14ac:dyDescent="0.2">
      <c r="A3181" s="1">
        <v>44866</v>
      </c>
      <c r="B3181" t="s">
        <v>7</v>
      </c>
      <c r="C3181" s="1">
        <v>44866</v>
      </c>
      <c r="D3181" t="s">
        <v>261</v>
      </c>
      <c r="E3181" t="s">
        <v>44</v>
      </c>
      <c r="F3181" t="s">
        <v>44</v>
      </c>
      <c r="G3181" t="s">
        <v>39</v>
      </c>
      <c r="H3181" t="s">
        <v>1282</v>
      </c>
      <c r="I3181">
        <f>MONTH(Table6[[#This Row],[Loan Date]])</f>
        <v>11</v>
      </c>
      <c r="J3181" t="str">
        <f>_xlfn.XLOOKUP(Table6[[#This Row],[Numeric Month]],$N$5:$N$11,$O$5:$O$11)</f>
        <v>Nov</v>
      </c>
      <c r="K3181" t="str">
        <f>_xlfn.XLOOKUP(Table6[[#This Row],[Loan Date]],$Q$5:$Q$152,$R$5:$R$152)</f>
        <v>Tuesday</v>
      </c>
      <c r="L3181" t="str">
        <f>_xlfn.XLOOKUP(Table6[[#This Row],[Loan Date]],$Q$5:$Q$152,$S$5:$S$152)</f>
        <v>Week 6</v>
      </c>
    </row>
    <row r="3182" spans="1:12" x14ac:dyDescent="0.2">
      <c r="A3182" s="1">
        <v>44866</v>
      </c>
      <c r="B3182" t="s">
        <v>5</v>
      </c>
      <c r="C3182" s="1">
        <v>44880</v>
      </c>
      <c r="D3182" t="s">
        <v>805</v>
      </c>
      <c r="E3182" t="s">
        <v>3</v>
      </c>
      <c r="F3182" t="s">
        <v>2</v>
      </c>
      <c r="G3182" t="s">
        <v>1</v>
      </c>
      <c r="H3182" t="s">
        <v>1282</v>
      </c>
      <c r="I3182">
        <f>MONTH(Table6[[#This Row],[Loan Date]])</f>
        <v>11</v>
      </c>
      <c r="J3182" t="str">
        <f>_xlfn.XLOOKUP(Table6[[#This Row],[Numeric Month]],$N$5:$N$11,$O$5:$O$11)</f>
        <v>Nov</v>
      </c>
      <c r="K3182" t="str">
        <f>_xlfn.XLOOKUP(Table6[[#This Row],[Loan Date]],$Q$5:$Q$152,$R$5:$R$152)</f>
        <v>Tuesday</v>
      </c>
      <c r="L3182" t="str">
        <f>_xlfn.XLOOKUP(Table6[[#This Row],[Loan Date]],$Q$5:$Q$152,$S$5:$S$152)</f>
        <v>Week 6</v>
      </c>
    </row>
    <row r="3183" spans="1:12" x14ac:dyDescent="0.2">
      <c r="A3183" s="1">
        <v>44867</v>
      </c>
      <c r="B3183" t="s">
        <v>5</v>
      </c>
      <c r="C3183" s="1">
        <v>44867</v>
      </c>
      <c r="D3183" t="s">
        <v>915</v>
      </c>
      <c r="E3183" t="s">
        <v>37</v>
      </c>
      <c r="F3183" t="s">
        <v>37</v>
      </c>
      <c r="G3183" t="s">
        <v>20</v>
      </c>
      <c r="H3183" t="s">
        <v>1282</v>
      </c>
      <c r="I3183">
        <f>MONTH(Table6[[#This Row],[Loan Date]])</f>
        <v>11</v>
      </c>
      <c r="J3183" t="str">
        <f>_xlfn.XLOOKUP(Table6[[#This Row],[Numeric Month]],$N$5:$N$11,$O$5:$O$11)</f>
        <v>Nov</v>
      </c>
      <c r="K3183" t="str">
        <f>_xlfn.XLOOKUP(Table6[[#This Row],[Loan Date]],$Q$5:$Q$152,$R$5:$R$152)</f>
        <v>Wednesday</v>
      </c>
      <c r="L3183" t="str">
        <f>_xlfn.XLOOKUP(Table6[[#This Row],[Loan Date]],$Q$5:$Q$152,$S$5:$S$152)</f>
        <v>Week 6</v>
      </c>
    </row>
    <row r="3184" spans="1:12" x14ac:dyDescent="0.2">
      <c r="A3184" s="1">
        <v>44867</v>
      </c>
      <c r="B3184" t="s">
        <v>35</v>
      </c>
      <c r="C3184" s="1">
        <v>44874</v>
      </c>
      <c r="D3184" t="s">
        <v>1425</v>
      </c>
      <c r="E3184" t="s">
        <v>3</v>
      </c>
      <c r="F3184" t="s">
        <v>2</v>
      </c>
      <c r="G3184" t="s">
        <v>1</v>
      </c>
      <c r="H3184" t="s">
        <v>1282</v>
      </c>
      <c r="I3184">
        <f>MONTH(Table6[[#This Row],[Loan Date]])</f>
        <v>11</v>
      </c>
      <c r="J3184" t="str">
        <f>_xlfn.XLOOKUP(Table6[[#This Row],[Numeric Month]],$N$5:$N$11,$O$5:$O$11)</f>
        <v>Nov</v>
      </c>
      <c r="K3184" t="str">
        <f>_xlfn.XLOOKUP(Table6[[#This Row],[Loan Date]],$Q$5:$Q$152,$R$5:$R$152)</f>
        <v>Wednesday</v>
      </c>
      <c r="L3184" t="str">
        <f>_xlfn.XLOOKUP(Table6[[#This Row],[Loan Date]],$Q$5:$Q$152,$S$5:$S$152)</f>
        <v>Week 6</v>
      </c>
    </row>
    <row r="3185" spans="1:12" x14ac:dyDescent="0.2">
      <c r="A3185" s="1">
        <v>44867</v>
      </c>
      <c r="B3185" t="s">
        <v>5</v>
      </c>
      <c r="C3185" s="1">
        <v>44867</v>
      </c>
      <c r="D3185" t="s">
        <v>1424</v>
      </c>
      <c r="E3185" t="s">
        <v>12</v>
      </c>
      <c r="F3185" t="s">
        <v>12</v>
      </c>
      <c r="G3185" t="s">
        <v>11</v>
      </c>
      <c r="H3185" t="s">
        <v>1282</v>
      </c>
      <c r="I3185">
        <f>MONTH(Table6[[#This Row],[Loan Date]])</f>
        <v>11</v>
      </c>
      <c r="J3185" t="str">
        <f>_xlfn.XLOOKUP(Table6[[#This Row],[Numeric Month]],$N$5:$N$11,$O$5:$O$11)</f>
        <v>Nov</v>
      </c>
      <c r="K3185" t="str">
        <f>_xlfn.XLOOKUP(Table6[[#This Row],[Loan Date]],$Q$5:$Q$152,$R$5:$R$152)</f>
        <v>Wednesday</v>
      </c>
      <c r="L3185" t="str">
        <f>_xlfn.XLOOKUP(Table6[[#This Row],[Loan Date]],$Q$5:$Q$152,$S$5:$S$152)</f>
        <v>Week 6</v>
      </c>
    </row>
    <row r="3186" spans="1:12" x14ac:dyDescent="0.2">
      <c r="A3186" s="1">
        <v>44867</v>
      </c>
      <c r="B3186" t="s">
        <v>5</v>
      </c>
      <c r="C3186" s="1">
        <v>44881</v>
      </c>
      <c r="D3186" t="s">
        <v>395</v>
      </c>
      <c r="E3186" t="s">
        <v>9</v>
      </c>
      <c r="F3186" t="s">
        <v>8</v>
      </c>
      <c r="G3186" t="s">
        <v>1</v>
      </c>
      <c r="H3186" t="s">
        <v>1282</v>
      </c>
      <c r="I3186">
        <f>MONTH(Table6[[#This Row],[Loan Date]])</f>
        <v>11</v>
      </c>
      <c r="J3186" t="str">
        <f>_xlfn.XLOOKUP(Table6[[#This Row],[Numeric Month]],$N$5:$N$11,$O$5:$O$11)</f>
        <v>Nov</v>
      </c>
      <c r="K3186" t="str">
        <f>_xlfn.XLOOKUP(Table6[[#This Row],[Loan Date]],$Q$5:$Q$152,$R$5:$R$152)</f>
        <v>Wednesday</v>
      </c>
      <c r="L3186" t="str">
        <f>_xlfn.XLOOKUP(Table6[[#This Row],[Loan Date]],$Q$5:$Q$152,$S$5:$S$152)</f>
        <v>Week 6</v>
      </c>
    </row>
    <row r="3187" spans="1:12" x14ac:dyDescent="0.2">
      <c r="A3187" s="1">
        <v>44867</v>
      </c>
      <c r="B3187" t="s">
        <v>7</v>
      </c>
      <c r="C3187" s="1">
        <v>44881</v>
      </c>
      <c r="D3187" t="s">
        <v>546</v>
      </c>
      <c r="E3187" t="s">
        <v>9</v>
      </c>
      <c r="F3187" t="s">
        <v>8</v>
      </c>
      <c r="G3187" t="s">
        <v>1</v>
      </c>
      <c r="H3187" t="s">
        <v>1282</v>
      </c>
      <c r="I3187">
        <f>MONTH(Table6[[#This Row],[Loan Date]])</f>
        <v>11</v>
      </c>
      <c r="J3187" t="str">
        <f>_xlfn.XLOOKUP(Table6[[#This Row],[Numeric Month]],$N$5:$N$11,$O$5:$O$11)</f>
        <v>Nov</v>
      </c>
      <c r="K3187" t="str">
        <f>_xlfn.XLOOKUP(Table6[[#This Row],[Loan Date]],$Q$5:$Q$152,$R$5:$R$152)</f>
        <v>Wednesday</v>
      </c>
      <c r="L3187" t="str">
        <f>_xlfn.XLOOKUP(Table6[[#This Row],[Loan Date]],$Q$5:$Q$152,$S$5:$S$152)</f>
        <v>Week 6</v>
      </c>
    </row>
    <row r="3188" spans="1:12" x14ac:dyDescent="0.2">
      <c r="A3188" s="1">
        <v>44867</v>
      </c>
      <c r="B3188" t="s">
        <v>5</v>
      </c>
      <c r="C3188" s="1">
        <v>44867</v>
      </c>
      <c r="D3188" t="s">
        <v>389</v>
      </c>
      <c r="E3188" t="s">
        <v>65</v>
      </c>
      <c r="F3188" t="s">
        <v>65</v>
      </c>
      <c r="G3188" t="s">
        <v>20</v>
      </c>
      <c r="H3188" t="s">
        <v>1282</v>
      </c>
      <c r="I3188">
        <f>MONTH(Table6[[#This Row],[Loan Date]])</f>
        <v>11</v>
      </c>
      <c r="J3188" t="str">
        <f>_xlfn.XLOOKUP(Table6[[#This Row],[Numeric Month]],$N$5:$N$11,$O$5:$O$11)</f>
        <v>Nov</v>
      </c>
      <c r="K3188" t="str">
        <f>_xlfn.XLOOKUP(Table6[[#This Row],[Loan Date]],$Q$5:$Q$152,$R$5:$R$152)</f>
        <v>Wednesday</v>
      </c>
      <c r="L3188" t="str">
        <f>_xlfn.XLOOKUP(Table6[[#This Row],[Loan Date]],$Q$5:$Q$152,$S$5:$S$152)</f>
        <v>Week 6</v>
      </c>
    </row>
    <row r="3189" spans="1:12" x14ac:dyDescent="0.2">
      <c r="A3189" s="1">
        <v>44867</v>
      </c>
      <c r="B3189" t="s">
        <v>7</v>
      </c>
      <c r="C3189" s="1">
        <v>44874</v>
      </c>
      <c r="D3189" t="s">
        <v>1176</v>
      </c>
      <c r="E3189" t="s">
        <v>52</v>
      </c>
      <c r="F3189" t="s">
        <v>51</v>
      </c>
      <c r="G3189" t="s">
        <v>1</v>
      </c>
      <c r="H3189" t="s">
        <v>1282</v>
      </c>
      <c r="I3189">
        <f>MONTH(Table6[[#This Row],[Loan Date]])</f>
        <v>11</v>
      </c>
      <c r="J3189" t="str">
        <f>_xlfn.XLOOKUP(Table6[[#This Row],[Numeric Month]],$N$5:$N$11,$O$5:$O$11)</f>
        <v>Nov</v>
      </c>
      <c r="K3189" t="str">
        <f>_xlfn.XLOOKUP(Table6[[#This Row],[Loan Date]],$Q$5:$Q$152,$R$5:$R$152)</f>
        <v>Wednesday</v>
      </c>
      <c r="L3189" t="str">
        <f>_xlfn.XLOOKUP(Table6[[#This Row],[Loan Date]],$Q$5:$Q$152,$S$5:$S$152)</f>
        <v>Week 6</v>
      </c>
    </row>
    <row r="3190" spans="1:12" x14ac:dyDescent="0.2">
      <c r="A3190" s="1">
        <v>44867</v>
      </c>
      <c r="B3190" t="s">
        <v>7</v>
      </c>
      <c r="C3190" s="1">
        <v>44867</v>
      </c>
      <c r="D3190" t="s">
        <v>1349</v>
      </c>
      <c r="E3190" t="s">
        <v>23</v>
      </c>
      <c r="F3190" t="s">
        <v>23</v>
      </c>
      <c r="G3190" t="s">
        <v>20</v>
      </c>
      <c r="H3190" t="s">
        <v>1282</v>
      </c>
      <c r="I3190">
        <f>MONTH(Table6[[#This Row],[Loan Date]])</f>
        <v>11</v>
      </c>
      <c r="J3190" t="str">
        <f>_xlfn.XLOOKUP(Table6[[#This Row],[Numeric Month]],$N$5:$N$11,$O$5:$O$11)</f>
        <v>Nov</v>
      </c>
      <c r="K3190" t="str">
        <f>_xlfn.XLOOKUP(Table6[[#This Row],[Loan Date]],$Q$5:$Q$152,$R$5:$R$152)</f>
        <v>Wednesday</v>
      </c>
      <c r="L3190" t="str">
        <f>_xlfn.XLOOKUP(Table6[[#This Row],[Loan Date]],$Q$5:$Q$152,$S$5:$S$152)</f>
        <v>Week 6</v>
      </c>
    </row>
    <row r="3191" spans="1:12" x14ac:dyDescent="0.2">
      <c r="A3191" s="1">
        <v>44867</v>
      </c>
      <c r="B3191" t="s">
        <v>7</v>
      </c>
      <c r="C3191" s="1">
        <v>44867</v>
      </c>
      <c r="D3191" t="s">
        <v>745</v>
      </c>
      <c r="E3191" t="s">
        <v>65</v>
      </c>
      <c r="F3191" t="s">
        <v>65</v>
      </c>
      <c r="G3191" t="s">
        <v>20</v>
      </c>
      <c r="H3191" t="s">
        <v>1282</v>
      </c>
      <c r="I3191">
        <f>MONTH(Table6[[#This Row],[Loan Date]])</f>
        <v>11</v>
      </c>
      <c r="J3191" t="str">
        <f>_xlfn.XLOOKUP(Table6[[#This Row],[Numeric Month]],$N$5:$N$11,$O$5:$O$11)</f>
        <v>Nov</v>
      </c>
      <c r="K3191" t="str">
        <f>_xlfn.XLOOKUP(Table6[[#This Row],[Loan Date]],$Q$5:$Q$152,$R$5:$R$152)</f>
        <v>Wednesday</v>
      </c>
      <c r="L3191" t="str">
        <f>_xlfn.XLOOKUP(Table6[[#This Row],[Loan Date]],$Q$5:$Q$152,$S$5:$S$152)</f>
        <v>Week 6</v>
      </c>
    </row>
    <row r="3192" spans="1:12" x14ac:dyDescent="0.2">
      <c r="A3192" s="1">
        <v>44867</v>
      </c>
      <c r="B3192" t="s">
        <v>7</v>
      </c>
      <c r="C3192" s="1">
        <v>44874</v>
      </c>
      <c r="D3192" t="s">
        <v>1051</v>
      </c>
      <c r="E3192" t="s">
        <v>52</v>
      </c>
      <c r="F3192" t="s">
        <v>51</v>
      </c>
      <c r="G3192" t="s">
        <v>1</v>
      </c>
      <c r="H3192" t="s">
        <v>1282</v>
      </c>
      <c r="I3192">
        <f>MONTH(Table6[[#This Row],[Loan Date]])</f>
        <v>11</v>
      </c>
      <c r="J3192" t="str">
        <f>_xlfn.XLOOKUP(Table6[[#This Row],[Numeric Month]],$N$5:$N$11,$O$5:$O$11)</f>
        <v>Nov</v>
      </c>
      <c r="K3192" t="str">
        <f>_xlfn.XLOOKUP(Table6[[#This Row],[Loan Date]],$Q$5:$Q$152,$R$5:$R$152)</f>
        <v>Wednesday</v>
      </c>
      <c r="L3192" t="str">
        <f>_xlfn.XLOOKUP(Table6[[#This Row],[Loan Date]],$Q$5:$Q$152,$S$5:$S$152)</f>
        <v>Week 6</v>
      </c>
    </row>
    <row r="3193" spans="1:12" x14ac:dyDescent="0.2">
      <c r="A3193" s="1">
        <v>44867</v>
      </c>
      <c r="B3193" t="s">
        <v>7</v>
      </c>
      <c r="C3193" s="1">
        <v>44867</v>
      </c>
      <c r="D3193" t="s">
        <v>1393</v>
      </c>
      <c r="E3193" t="s">
        <v>23</v>
      </c>
      <c r="F3193" t="s">
        <v>23</v>
      </c>
      <c r="G3193" t="s">
        <v>20</v>
      </c>
      <c r="H3193" t="s">
        <v>1282</v>
      </c>
      <c r="I3193">
        <f>MONTH(Table6[[#This Row],[Loan Date]])</f>
        <v>11</v>
      </c>
      <c r="J3193" t="str">
        <f>_xlfn.XLOOKUP(Table6[[#This Row],[Numeric Month]],$N$5:$N$11,$O$5:$O$11)</f>
        <v>Nov</v>
      </c>
      <c r="K3193" t="str">
        <f>_xlfn.XLOOKUP(Table6[[#This Row],[Loan Date]],$Q$5:$Q$152,$R$5:$R$152)</f>
        <v>Wednesday</v>
      </c>
      <c r="L3193" t="str">
        <f>_xlfn.XLOOKUP(Table6[[#This Row],[Loan Date]],$Q$5:$Q$152,$S$5:$S$152)</f>
        <v>Week 6</v>
      </c>
    </row>
    <row r="3194" spans="1:12" x14ac:dyDescent="0.2">
      <c r="A3194" s="1">
        <v>44867</v>
      </c>
      <c r="B3194" t="s">
        <v>7</v>
      </c>
      <c r="C3194" s="1">
        <v>44867</v>
      </c>
      <c r="D3194" t="s">
        <v>85</v>
      </c>
      <c r="E3194" t="s">
        <v>44</v>
      </c>
      <c r="F3194" t="s">
        <v>44</v>
      </c>
      <c r="G3194" t="s">
        <v>39</v>
      </c>
      <c r="H3194" t="s">
        <v>1282</v>
      </c>
      <c r="I3194">
        <f>MONTH(Table6[[#This Row],[Loan Date]])</f>
        <v>11</v>
      </c>
      <c r="J3194" t="str">
        <f>_xlfn.XLOOKUP(Table6[[#This Row],[Numeric Month]],$N$5:$N$11,$O$5:$O$11)</f>
        <v>Nov</v>
      </c>
      <c r="K3194" t="str">
        <f>_xlfn.XLOOKUP(Table6[[#This Row],[Loan Date]],$Q$5:$Q$152,$R$5:$R$152)</f>
        <v>Wednesday</v>
      </c>
      <c r="L3194" t="str">
        <f>_xlfn.XLOOKUP(Table6[[#This Row],[Loan Date]],$Q$5:$Q$152,$S$5:$S$152)</f>
        <v>Week 6</v>
      </c>
    </row>
    <row r="3195" spans="1:12" x14ac:dyDescent="0.2">
      <c r="A3195" s="1">
        <v>44867</v>
      </c>
      <c r="B3195" t="s">
        <v>5</v>
      </c>
      <c r="C3195" s="1">
        <v>44881</v>
      </c>
      <c r="D3195" t="s">
        <v>1059</v>
      </c>
      <c r="E3195" t="s">
        <v>15</v>
      </c>
      <c r="F3195" t="s">
        <v>14</v>
      </c>
      <c r="G3195" t="s">
        <v>1</v>
      </c>
      <c r="H3195" t="s">
        <v>1282</v>
      </c>
      <c r="I3195">
        <f>MONTH(Table6[[#This Row],[Loan Date]])</f>
        <v>11</v>
      </c>
      <c r="J3195" t="str">
        <f>_xlfn.XLOOKUP(Table6[[#This Row],[Numeric Month]],$N$5:$N$11,$O$5:$O$11)</f>
        <v>Nov</v>
      </c>
      <c r="K3195" t="str">
        <f>_xlfn.XLOOKUP(Table6[[#This Row],[Loan Date]],$Q$5:$Q$152,$R$5:$R$152)</f>
        <v>Wednesday</v>
      </c>
      <c r="L3195" t="str">
        <f>_xlfn.XLOOKUP(Table6[[#This Row],[Loan Date]],$Q$5:$Q$152,$S$5:$S$152)</f>
        <v>Week 6</v>
      </c>
    </row>
    <row r="3196" spans="1:12" x14ac:dyDescent="0.2">
      <c r="A3196" s="1">
        <v>44867</v>
      </c>
      <c r="B3196" t="s">
        <v>7</v>
      </c>
      <c r="C3196" s="1">
        <v>44874</v>
      </c>
      <c r="D3196" t="s">
        <v>1325</v>
      </c>
      <c r="E3196" t="s">
        <v>52</v>
      </c>
      <c r="F3196" t="s">
        <v>51</v>
      </c>
      <c r="G3196" t="s">
        <v>1</v>
      </c>
      <c r="H3196" t="s">
        <v>1282</v>
      </c>
      <c r="I3196">
        <f>MONTH(Table6[[#This Row],[Loan Date]])</f>
        <v>11</v>
      </c>
      <c r="J3196" t="str">
        <f>_xlfn.XLOOKUP(Table6[[#This Row],[Numeric Month]],$N$5:$N$11,$O$5:$O$11)</f>
        <v>Nov</v>
      </c>
      <c r="K3196" t="str">
        <f>_xlfn.XLOOKUP(Table6[[#This Row],[Loan Date]],$Q$5:$Q$152,$R$5:$R$152)</f>
        <v>Wednesday</v>
      </c>
      <c r="L3196" t="str">
        <f>_xlfn.XLOOKUP(Table6[[#This Row],[Loan Date]],$Q$5:$Q$152,$S$5:$S$152)</f>
        <v>Week 6</v>
      </c>
    </row>
    <row r="3197" spans="1:12" x14ac:dyDescent="0.2">
      <c r="A3197" s="1">
        <v>44867</v>
      </c>
      <c r="B3197" t="s">
        <v>7</v>
      </c>
      <c r="C3197" s="1">
        <v>44867</v>
      </c>
      <c r="D3197" t="s">
        <v>1131</v>
      </c>
      <c r="E3197" t="s">
        <v>168</v>
      </c>
      <c r="F3197" t="s">
        <v>168</v>
      </c>
      <c r="G3197" t="s">
        <v>20</v>
      </c>
      <c r="H3197" t="s">
        <v>1282</v>
      </c>
      <c r="I3197">
        <f>MONTH(Table6[[#This Row],[Loan Date]])</f>
        <v>11</v>
      </c>
      <c r="J3197" t="str">
        <f>_xlfn.XLOOKUP(Table6[[#This Row],[Numeric Month]],$N$5:$N$11,$O$5:$O$11)</f>
        <v>Nov</v>
      </c>
      <c r="K3197" t="str">
        <f>_xlfn.XLOOKUP(Table6[[#This Row],[Loan Date]],$Q$5:$Q$152,$R$5:$R$152)</f>
        <v>Wednesday</v>
      </c>
      <c r="L3197" t="str">
        <f>_xlfn.XLOOKUP(Table6[[#This Row],[Loan Date]],$Q$5:$Q$152,$S$5:$S$152)</f>
        <v>Week 6</v>
      </c>
    </row>
    <row r="3198" spans="1:12" x14ac:dyDescent="0.2">
      <c r="A3198" s="1">
        <v>44867</v>
      </c>
      <c r="B3198" t="s">
        <v>7</v>
      </c>
      <c r="C3198" s="1">
        <v>44867</v>
      </c>
      <c r="D3198" t="s">
        <v>171</v>
      </c>
      <c r="E3198" t="s">
        <v>23</v>
      </c>
      <c r="F3198" t="s">
        <v>23</v>
      </c>
      <c r="G3198" t="s">
        <v>20</v>
      </c>
      <c r="H3198" t="s">
        <v>1282</v>
      </c>
      <c r="I3198">
        <f>MONTH(Table6[[#This Row],[Loan Date]])</f>
        <v>11</v>
      </c>
      <c r="J3198" t="str">
        <f>_xlfn.XLOOKUP(Table6[[#This Row],[Numeric Month]],$N$5:$N$11,$O$5:$O$11)</f>
        <v>Nov</v>
      </c>
      <c r="K3198" t="str">
        <f>_xlfn.XLOOKUP(Table6[[#This Row],[Loan Date]],$Q$5:$Q$152,$R$5:$R$152)</f>
        <v>Wednesday</v>
      </c>
      <c r="L3198" t="str">
        <f>_xlfn.XLOOKUP(Table6[[#This Row],[Loan Date]],$Q$5:$Q$152,$S$5:$S$152)</f>
        <v>Week 6</v>
      </c>
    </row>
    <row r="3199" spans="1:12" x14ac:dyDescent="0.2">
      <c r="A3199" s="1">
        <v>44867</v>
      </c>
      <c r="B3199" t="s">
        <v>7</v>
      </c>
      <c r="C3199" s="1">
        <v>44867</v>
      </c>
      <c r="D3199" t="s">
        <v>441</v>
      </c>
      <c r="E3199" t="s">
        <v>21</v>
      </c>
      <c r="F3199" t="s">
        <v>21</v>
      </c>
      <c r="G3199" t="s">
        <v>20</v>
      </c>
      <c r="H3199" t="s">
        <v>1282</v>
      </c>
      <c r="I3199">
        <f>MONTH(Table6[[#This Row],[Loan Date]])</f>
        <v>11</v>
      </c>
      <c r="J3199" t="str">
        <f>_xlfn.XLOOKUP(Table6[[#This Row],[Numeric Month]],$N$5:$N$11,$O$5:$O$11)</f>
        <v>Nov</v>
      </c>
      <c r="K3199" t="str">
        <f>_xlfn.XLOOKUP(Table6[[#This Row],[Loan Date]],$Q$5:$Q$152,$R$5:$R$152)</f>
        <v>Wednesday</v>
      </c>
      <c r="L3199" t="str">
        <f>_xlfn.XLOOKUP(Table6[[#This Row],[Loan Date]],$Q$5:$Q$152,$S$5:$S$152)</f>
        <v>Week 6</v>
      </c>
    </row>
    <row r="3200" spans="1:12" x14ac:dyDescent="0.2">
      <c r="A3200" s="1">
        <v>44867</v>
      </c>
      <c r="B3200" t="s">
        <v>7</v>
      </c>
      <c r="C3200" s="1">
        <v>44867</v>
      </c>
      <c r="D3200" t="s">
        <v>158</v>
      </c>
      <c r="E3200" t="s">
        <v>23</v>
      </c>
      <c r="F3200" t="s">
        <v>23</v>
      </c>
      <c r="G3200" t="s">
        <v>20</v>
      </c>
      <c r="H3200" t="s">
        <v>1282</v>
      </c>
      <c r="I3200">
        <f>MONTH(Table6[[#This Row],[Loan Date]])</f>
        <v>11</v>
      </c>
      <c r="J3200" t="str">
        <f>_xlfn.XLOOKUP(Table6[[#This Row],[Numeric Month]],$N$5:$N$11,$O$5:$O$11)</f>
        <v>Nov</v>
      </c>
      <c r="K3200" t="str">
        <f>_xlfn.XLOOKUP(Table6[[#This Row],[Loan Date]],$Q$5:$Q$152,$R$5:$R$152)</f>
        <v>Wednesday</v>
      </c>
      <c r="L3200" t="str">
        <f>_xlfn.XLOOKUP(Table6[[#This Row],[Loan Date]],$Q$5:$Q$152,$S$5:$S$152)</f>
        <v>Week 6</v>
      </c>
    </row>
    <row r="3201" spans="1:12" x14ac:dyDescent="0.2">
      <c r="A3201" s="1">
        <v>44867</v>
      </c>
      <c r="B3201" t="s">
        <v>7</v>
      </c>
      <c r="C3201" s="1">
        <v>44881</v>
      </c>
      <c r="D3201" t="s">
        <v>905</v>
      </c>
      <c r="E3201" t="s">
        <v>15</v>
      </c>
      <c r="F3201" t="s">
        <v>14</v>
      </c>
      <c r="G3201" t="s">
        <v>1</v>
      </c>
      <c r="H3201" t="s">
        <v>1282</v>
      </c>
      <c r="I3201">
        <f>MONTH(Table6[[#This Row],[Loan Date]])</f>
        <v>11</v>
      </c>
      <c r="J3201" t="str">
        <f>_xlfn.XLOOKUP(Table6[[#This Row],[Numeric Month]],$N$5:$N$11,$O$5:$O$11)</f>
        <v>Nov</v>
      </c>
      <c r="K3201" t="str">
        <f>_xlfn.XLOOKUP(Table6[[#This Row],[Loan Date]],$Q$5:$Q$152,$R$5:$R$152)</f>
        <v>Wednesday</v>
      </c>
      <c r="L3201" t="str">
        <f>_xlfn.XLOOKUP(Table6[[#This Row],[Loan Date]],$Q$5:$Q$152,$S$5:$S$152)</f>
        <v>Week 6</v>
      </c>
    </row>
    <row r="3202" spans="1:12" x14ac:dyDescent="0.2">
      <c r="A3202" s="1">
        <v>44867</v>
      </c>
      <c r="B3202" t="s">
        <v>7</v>
      </c>
      <c r="C3202" s="1">
        <v>44867</v>
      </c>
      <c r="D3202" t="s">
        <v>911</v>
      </c>
      <c r="E3202" t="s">
        <v>37</v>
      </c>
      <c r="F3202" t="s">
        <v>37</v>
      </c>
      <c r="G3202" t="s">
        <v>20</v>
      </c>
      <c r="H3202" t="s">
        <v>1282</v>
      </c>
      <c r="I3202">
        <f>MONTH(Table6[[#This Row],[Loan Date]])</f>
        <v>11</v>
      </c>
      <c r="J3202" t="str">
        <f>_xlfn.XLOOKUP(Table6[[#This Row],[Numeric Month]],$N$5:$N$11,$O$5:$O$11)</f>
        <v>Nov</v>
      </c>
      <c r="K3202" t="str">
        <f>_xlfn.XLOOKUP(Table6[[#This Row],[Loan Date]],$Q$5:$Q$152,$R$5:$R$152)</f>
        <v>Wednesday</v>
      </c>
      <c r="L3202" t="str">
        <f>_xlfn.XLOOKUP(Table6[[#This Row],[Loan Date]],$Q$5:$Q$152,$S$5:$S$152)</f>
        <v>Week 6</v>
      </c>
    </row>
    <row r="3203" spans="1:12" x14ac:dyDescent="0.2">
      <c r="A3203" s="1">
        <v>44867</v>
      </c>
      <c r="B3203" t="s">
        <v>7</v>
      </c>
      <c r="C3203" s="1">
        <v>44867</v>
      </c>
      <c r="D3203" t="s">
        <v>913</v>
      </c>
      <c r="E3203" t="s">
        <v>37</v>
      </c>
      <c r="F3203" t="s">
        <v>37</v>
      </c>
      <c r="G3203" t="s">
        <v>20</v>
      </c>
      <c r="H3203" t="s">
        <v>1282</v>
      </c>
      <c r="I3203">
        <f>MONTH(Table6[[#This Row],[Loan Date]])</f>
        <v>11</v>
      </c>
      <c r="J3203" t="str">
        <f>_xlfn.XLOOKUP(Table6[[#This Row],[Numeric Month]],$N$5:$N$11,$O$5:$O$11)</f>
        <v>Nov</v>
      </c>
      <c r="K3203" t="str">
        <f>_xlfn.XLOOKUP(Table6[[#This Row],[Loan Date]],$Q$5:$Q$152,$R$5:$R$152)</f>
        <v>Wednesday</v>
      </c>
      <c r="L3203" t="str">
        <f>_xlfn.XLOOKUP(Table6[[#This Row],[Loan Date]],$Q$5:$Q$152,$S$5:$S$152)</f>
        <v>Week 6</v>
      </c>
    </row>
    <row r="3204" spans="1:12" x14ac:dyDescent="0.2">
      <c r="A3204" s="1">
        <v>44867</v>
      </c>
      <c r="B3204" t="s">
        <v>7</v>
      </c>
      <c r="C3204" s="1">
        <v>44867</v>
      </c>
      <c r="D3204" t="s">
        <v>923</v>
      </c>
      <c r="E3204" t="s">
        <v>37</v>
      </c>
      <c r="F3204" t="s">
        <v>37</v>
      </c>
      <c r="G3204" t="s">
        <v>20</v>
      </c>
      <c r="H3204" t="s">
        <v>1282</v>
      </c>
      <c r="I3204">
        <f>MONTH(Table6[[#This Row],[Loan Date]])</f>
        <v>11</v>
      </c>
      <c r="J3204" t="str">
        <f>_xlfn.XLOOKUP(Table6[[#This Row],[Numeric Month]],$N$5:$N$11,$O$5:$O$11)</f>
        <v>Nov</v>
      </c>
      <c r="K3204" t="str">
        <f>_xlfn.XLOOKUP(Table6[[#This Row],[Loan Date]],$Q$5:$Q$152,$R$5:$R$152)</f>
        <v>Wednesday</v>
      </c>
      <c r="L3204" t="str">
        <f>_xlfn.XLOOKUP(Table6[[#This Row],[Loan Date]],$Q$5:$Q$152,$S$5:$S$152)</f>
        <v>Week 6</v>
      </c>
    </row>
    <row r="3205" spans="1:12" x14ac:dyDescent="0.2">
      <c r="A3205" s="1">
        <v>44867</v>
      </c>
      <c r="B3205" t="s">
        <v>7</v>
      </c>
      <c r="C3205" s="1">
        <v>44867</v>
      </c>
      <c r="D3205" t="s">
        <v>30</v>
      </c>
      <c r="E3205" t="s">
        <v>23</v>
      </c>
      <c r="F3205" t="s">
        <v>23</v>
      </c>
      <c r="G3205" t="s">
        <v>20</v>
      </c>
      <c r="H3205" t="s">
        <v>1282</v>
      </c>
      <c r="I3205">
        <f>MONTH(Table6[[#This Row],[Loan Date]])</f>
        <v>11</v>
      </c>
      <c r="J3205" t="str">
        <f>_xlfn.XLOOKUP(Table6[[#This Row],[Numeric Month]],$N$5:$N$11,$O$5:$O$11)</f>
        <v>Nov</v>
      </c>
      <c r="K3205" t="str">
        <f>_xlfn.XLOOKUP(Table6[[#This Row],[Loan Date]],$Q$5:$Q$152,$R$5:$R$152)</f>
        <v>Wednesday</v>
      </c>
      <c r="L3205" t="str">
        <f>_xlfn.XLOOKUP(Table6[[#This Row],[Loan Date]],$Q$5:$Q$152,$S$5:$S$152)</f>
        <v>Week 6</v>
      </c>
    </row>
    <row r="3206" spans="1:12" x14ac:dyDescent="0.2">
      <c r="A3206" s="1">
        <v>44867</v>
      </c>
      <c r="B3206" t="s">
        <v>7</v>
      </c>
      <c r="C3206" s="1">
        <v>44867</v>
      </c>
      <c r="D3206" t="s">
        <v>409</v>
      </c>
      <c r="E3206" t="s">
        <v>21</v>
      </c>
      <c r="F3206" t="s">
        <v>21</v>
      </c>
      <c r="G3206" t="s">
        <v>20</v>
      </c>
      <c r="H3206" t="s">
        <v>1282</v>
      </c>
      <c r="I3206">
        <f>MONTH(Table6[[#This Row],[Loan Date]])</f>
        <v>11</v>
      </c>
      <c r="J3206" t="str">
        <f>_xlfn.XLOOKUP(Table6[[#This Row],[Numeric Month]],$N$5:$N$11,$O$5:$O$11)</f>
        <v>Nov</v>
      </c>
      <c r="K3206" t="str">
        <f>_xlfn.XLOOKUP(Table6[[#This Row],[Loan Date]],$Q$5:$Q$152,$R$5:$R$152)</f>
        <v>Wednesday</v>
      </c>
      <c r="L3206" t="str">
        <f>_xlfn.XLOOKUP(Table6[[#This Row],[Loan Date]],$Q$5:$Q$152,$S$5:$S$152)</f>
        <v>Week 6</v>
      </c>
    </row>
    <row r="3207" spans="1:12" x14ac:dyDescent="0.2">
      <c r="A3207" s="1">
        <v>44867</v>
      </c>
      <c r="B3207" t="s">
        <v>7</v>
      </c>
      <c r="C3207" s="1">
        <v>44867</v>
      </c>
      <c r="D3207" t="s">
        <v>97</v>
      </c>
      <c r="E3207" t="s">
        <v>23</v>
      </c>
      <c r="F3207" t="s">
        <v>23</v>
      </c>
      <c r="G3207" t="s">
        <v>20</v>
      </c>
      <c r="H3207" t="s">
        <v>1282</v>
      </c>
      <c r="I3207">
        <f>MONTH(Table6[[#This Row],[Loan Date]])</f>
        <v>11</v>
      </c>
      <c r="J3207" t="str">
        <f>_xlfn.XLOOKUP(Table6[[#This Row],[Numeric Month]],$N$5:$N$11,$O$5:$O$11)</f>
        <v>Nov</v>
      </c>
      <c r="K3207" t="str">
        <f>_xlfn.XLOOKUP(Table6[[#This Row],[Loan Date]],$Q$5:$Q$152,$R$5:$R$152)</f>
        <v>Wednesday</v>
      </c>
      <c r="L3207" t="str">
        <f>_xlfn.XLOOKUP(Table6[[#This Row],[Loan Date]],$Q$5:$Q$152,$S$5:$S$152)</f>
        <v>Week 6</v>
      </c>
    </row>
    <row r="3208" spans="1:12" x14ac:dyDescent="0.2">
      <c r="A3208" s="1">
        <v>44867</v>
      </c>
      <c r="B3208" t="s">
        <v>7</v>
      </c>
      <c r="C3208" s="1">
        <v>44867</v>
      </c>
      <c r="D3208" t="s">
        <v>99</v>
      </c>
      <c r="E3208" t="s">
        <v>21</v>
      </c>
      <c r="F3208" t="s">
        <v>21</v>
      </c>
      <c r="G3208" t="s">
        <v>20</v>
      </c>
      <c r="H3208" t="s">
        <v>1282</v>
      </c>
      <c r="I3208">
        <f>MONTH(Table6[[#This Row],[Loan Date]])</f>
        <v>11</v>
      </c>
      <c r="J3208" t="str">
        <f>_xlfn.XLOOKUP(Table6[[#This Row],[Numeric Month]],$N$5:$N$11,$O$5:$O$11)</f>
        <v>Nov</v>
      </c>
      <c r="K3208" t="str">
        <f>_xlfn.XLOOKUP(Table6[[#This Row],[Loan Date]],$Q$5:$Q$152,$R$5:$R$152)</f>
        <v>Wednesday</v>
      </c>
      <c r="L3208" t="str">
        <f>_xlfn.XLOOKUP(Table6[[#This Row],[Loan Date]],$Q$5:$Q$152,$S$5:$S$152)</f>
        <v>Week 6</v>
      </c>
    </row>
    <row r="3209" spans="1:12" x14ac:dyDescent="0.2">
      <c r="A3209" s="1">
        <v>44867</v>
      </c>
      <c r="B3209" t="s">
        <v>7</v>
      </c>
      <c r="C3209" s="1">
        <v>44874</v>
      </c>
      <c r="D3209" t="s">
        <v>292</v>
      </c>
      <c r="E3209" t="s">
        <v>9</v>
      </c>
      <c r="F3209" t="s">
        <v>8</v>
      </c>
      <c r="G3209" t="s">
        <v>1</v>
      </c>
      <c r="H3209" t="s">
        <v>1282</v>
      </c>
      <c r="I3209">
        <f>MONTH(Table6[[#This Row],[Loan Date]])</f>
        <v>11</v>
      </c>
      <c r="J3209" t="str">
        <f>_xlfn.XLOOKUP(Table6[[#This Row],[Numeric Month]],$N$5:$N$11,$O$5:$O$11)</f>
        <v>Nov</v>
      </c>
      <c r="K3209" t="str">
        <f>_xlfn.XLOOKUP(Table6[[#This Row],[Loan Date]],$Q$5:$Q$152,$R$5:$R$152)</f>
        <v>Wednesday</v>
      </c>
      <c r="L3209" t="str">
        <f>_xlfn.XLOOKUP(Table6[[#This Row],[Loan Date]],$Q$5:$Q$152,$S$5:$S$152)</f>
        <v>Week 6</v>
      </c>
    </row>
    <row r="3210" spans="1:12" x14ac:dyDescent="0.2">
      <c r="A3210" s="1">
        <v>44867</v>
      </c>
      <c r="B3210" t="s">
        <v>7</v>
      </c>
      <c r="C3210" s="1">
        <v>44875</v>
      </c>
      <c r="D3210" t="s">
        <v>1423</v>
      </c>
      <c r="E3210" t="s">
        <v>3</v>
      </c>
      <c r="F3210" t="s">
        <v>2</v>
      </c>
      <c r="G3210" t="s">
        <v>1</v>
      </c>
      <c r="H3210" t="s">
        <v>1282</v>
      </c>
      <c r="I3210">
        <f>MONTH(Table6[[#This Row],[Loan Date]])</f>
        <v>11</v>
      </c>
      <c r="J3210" t="str">
        <f>_xlfn.XLOOKUP(Table6[[#This Row],[Numeric Month]],$N$5:$N$11,$O$5:$O$11)</f>
        <v>Nov</v>
      </c>
      <c r="K3210" t="str">
        <f>_xlfn.XLOOKUP(Table6[[#This Row],[Loan Date]],$Q$5:$Q$152,$R$5:$R$152)</f>
        <v>Wednesday</v>
      </c>
      <c r="L3210" t="str">
        <f>_xlfn.XLOOKUP(Table6[[#This Row],[Loan Date]],$Q$5:$Q$152,$S$5:$S$152)</f>
        <v>Week 6</v>
      </c>
    </row>
    <row r="3211" spans="1:12" x14ac:dyDescent="0.2">
      <c r="A3211" s="1">
        <v>44867</v>
      </c>
      <c r="B3211" t="s">
        <v>7</v>
      </c>
      <c r="C3211" s="1">
        <v>44867</v>
      </c>
      <c r="D3211" t="s">
        <v>969</v>
      </c>
      <c r="E3211" t="s">
        <v>37</v>
      </c>
      <c r="F3211" t="s">
        <v>37</v>
      </c>
      <c r="G3211" t="s">
        <v>20</v>
      </c>
      <c r="H3211" t="s">
        <v>1282</v>
      </c>
      <c r="I3211">
        <f>MONTH(Table6[[#This Row],[Loan Date]])</f>
        <v>11</v>
      </c>
      <c r="J3211" t="str">
        <f>_xlfn.XLOOKUP(Table6[[#This Row],[Numeric Month]],$N$5:$N$11,$O$5:$O$11)</f>
        <v>Nov</v>
      </c>
      <c r="K3211" t="str">
        <f>_xlfn.XLOOKUP(Table6[[#This Row],[Loan Date]],$Q$5:$Q$152,$R$5:$R$152)</f>
        <v>Wednesday</v>
      </c>
      <c r="L3211" t="str">
        <f>_xlfn.XLOOKUP(Table6[[#This Row],[Loan Date]],$Q$5:$Q$152,$S$5:$S$152)</f>
        <v>Week 6</v>
      </c>
    </row>
    <row r="3212" spans="1:12" x14ac:dyDescent="0.2">
      <c r="A3212" s="1">
        <v>44867</v>
      </c>
      <c r="B3212" t="s">
        <v>7</v>
      </c>
      <c r="C3212" s="1">
        <v>44867</v>
      </c>
      <c r="D3212" t="s">
        <v>897</v>
      </c>
      <c r="E3212" t="s">
        <v>44</v>
      </c>
      <c r="F3212" t="s">
        <v>44</v>
      </c>
      <c r="G3212" t="s">
        <v>39</v>
      </c>
      <c r="H3212" t="s">
        <v>1282</v>
      </c>
      <c r="I3212">
        <f>MONTH(Table6[[#This Row],[Loan Date]])</f>
        <v>11</v>
      </c>
      <c r="J3212" t="str">
        <f>_xlfn.XLOOKUP(Table6[[#This Row],[Numeric Month]],$N$5:$N$11,$O$5:$O$11)</f>
        <v>Nov</v>
      </c>
      <c r="K3212" t="str">
        <f>_xlfn.XLOOKUP(Table6[[#This Row],[Loan Date]],$Q$5:$Q$152,$R$5:$R$152)</f>
        <v>Wednesday</v>
      </c>
      <c r="L3212" t="str">
        <f>_xlfn.XLOOKUP(Table6[[#This Row],[Loan Date]],$Q$5:$Q$152,$S$5:$S$152)</f>
        <v>Week 6</v>
      </c>
    </row>
    <row r="3213" spans="1:12" x14ac:dyDescent="0.2">
      <c r="A3213" s="1">
        <v>44867</v>
      </c>
      <c r="B3213" t="s">
        <v>7</v>
      </c>
      <c r="C3213" s="1">
        <v>44867</v>
      </c>
      <c r="D3213" t="s">
        <v>97</v>
      </c>
      <c r="E3213" t="s">
        <v>23</v>
      </c>
      <c r="F3213" t="s">
        <v>23</v>
      </c>
      <c r="G3213" t="s">
        <v>20</v>
      </c>
      <c r="H3213" t="s">
        <v>1282</v>
      </c>
      <c r="I3213">
        <f>MONTH(Table6[[#This Row],[Loan Date]])</f>
        <v>11</v>
      </c>
      <c r="J3213" t="str">
        <f>_xlfn.XLOOKUP(Table6[[#This Row],[Numeric Month]],$N$5:$N$11,$O$5:$O$11)</f>
        <v>Nov</v>
      </c>
      <c r="K3213" t="str">
        <f>_xlfn.XLOOKUP(Table6[[#This Row],[Loan Date]],$Q$5:$Q$152,$R$5:$R$152)</f>
        <v>Wednesday</v>
      </c>
      <c r="L3213" t="str">
        <f>_xlfn.XLOOKUP(Table6[[#This Row],[Loan Date]],$Q$5:$Q$152,$S$5:$S$152)</f>
        <v>Week 6</v>
      </c>
    </row>
    <row r="3214" spans="1:12" x14ac:dyDescent="0.2">
      <c r="A3214" s="1">
        <v>44867</v>
      </c>
      <c r="B3214" t="s">
        <v>7</v>
      </c>
      <c r="C3214" s="1">
        <v>44867</v>
      </c>
      <c r="D3214" t="s">
        <v>99</v>
      </c>
      <c r="E3214" t="s">
        <v>21</v>
      </c>
      <c r="F3214" t="s">
        <v>21</v>
      </c>
      <c r="G3214" t="s">
        <v>20</v>
      </c>
      <c r="H3214" t="s">
        <v>1282</v>
      </c>
      <c r="I3214">
        <f>MONTH(Table6[[#This Row],[Loan Date]])</f>
        <v>11</v>
      </c>
      <c r="J3214" t="str">
        <f>_xlfn.XLOOKUP(Table6[[#This Row],[Numeric Month]],$N$5:$N$11,$O$5:$O$11)</f>
        <v>Nov</v>
      </c>
      <c r="K3214" t="str">
        <f>_xlfn.XLOOKUP(Table6[[#This Row],[Loan Date]],$Q$5:$Q$152,$R$5:$R$152)</f>
        <v>Wednesday</v>
      </c>
      <c r="L3214" t="str">
        <f>_xlfn.XLOOKUP(Table6[[#This Row],[Loan Date]],$Q$5:$Q$152,$S$5:$S$152)</f>
        <v>Week 6</v>
      </c>
    </row>
    <row r="3215" spans="1:12" x14ac:dyDescent="0.2">
      <c r="A3215" s="1">
        <v>44867</v>
      </c>
      <c r="B3215" t="s">
        <v>5</v>
      </c>
      <c r="C3215" s="1">
        <v>44867</v>
      </c>
      <c r="D3215" t="s">
        <v>1363</v>
      </c>
      <c r="E3215" t="s">
        <v>168</v>
      </c>
      <c r="F3215" t="s">
        <v>168</v>
      </c>
      <c r="G3215" t="s">
        <v>20</v>
      </c>
      <c r="H3215" t="s">
        <v>1282</v>
      </c>
      <c r="I3215">
        <f>MONTH(Table6[[#This Row],[Loan Date]])</f>
        <v>11</v>
      </c>
      <c r="J3215" t="str">
        <f>_xlfn.XLOOKUP(Table6[[#This Row],[Numeric Month]],$N$5:$N$11,$O$5:$O$11)</f>
        <v>Nov</v>
      </c>
      <c r="K3215" t="str">
        <f>_xlfn.XLOOKUP(Table6[[#This Row],[Loan Date]],$Q$5:$Q$152,$R$5:$R$152)</f>
        <v>Wednesday</v>
      </c>
      <c r="L3215" t="str">
        <f>_xlfn.XLOOKUP(Table6[[#This Row],[Loan Date]],$Q$5:$Q$152,$S$5:$S$152)</f>
        <v>Week 6</v>
      </c>
    </row>
    <row r="3216" spans="1:12" x14ac:dyDescent="0.2">
      <c r="A3216" s="1">
        <v>44867</v>
      </c>
      <c r="B3216" t="s">
        <v>7</v>
      </c>
      <c r="C3216" s="1">
        <v>44867</v>
      </c>
      <c r="D3216" t="s">
        <v>923</v>
      </c>
      <c r="E3216" t="s">
        <v>37</v>
      </c>
      <c r="F3216" t="s">
        <v>37</v>
      </c>
      <c r="G3216" t="s">
        <v>20</v>
      </c>
      <c r="H3216" t="s">
        <v>1282</v>
      </c>
      <c r="I3216">
        <f>MONTH(Table6[[#This Row],[Loan Date]])</f>
        <v>11</v>
      </c>
      <c r="J3216" t="str">
        <f>_xlfn.XLOOKUP(Table6[[#This Row],[Numeric Month]],$N$5:$N$11,$O$5:$O$11)</f>
        <v>Nov</v>
      </c>
      <c r="K3216" t="str">
        <f>_xlfn.XLOOKUP(Table6[[#This Row],[Loan Date]],$Q$5:$Q$152,$R$5:$R$152)</f>
        <v>Wednesday</v>
      </c>
      <c r="L3216" t="str">
        <f>_xlfn.XLOOKUP(Table6[[#This Row],[Loan Date]],$Q$5:$Q$152,$S$5:$S$152)</f>
        <v>Week 6</v>
      </c>
    </row>
    <row r="3217" spans="1:12" x14ac:dyDescent="0.2">
      <c r="A3217" s="1">
        <v>44867</v>
      </c>
      <c r="B3217" t="s">
        <v>5</v>
      </c>
      <c r="C3217" s="1">
        <v>44874</v>
      </c>
      <c r="D3217" t="s">
        <v>1422</v>
      </c>
      <c r="E3217" t="s">
        <v>204</v>
      </c>
      <c r="F3217" t="s">
        <v>2</v>
      </c>
      <c r="G3217" t="s">
        <v>1</v>
      </c>
      <c r="H3217" t="s">
        <v>1282</v>
      </c>
      <c r="I3217">
        <f>MONTH(Table6[[#This Row],[Loan Date]])</f>
        <v>11</v>
      </c>
      <c r="J3217" t="str">
        <f>_xlfn.XLOOKUP(Table6[[#This Row],[Numeric Month]],$N$5:$N$11,$O$5:$O$11)</f>
        <v>Nov</v>
      </c>
      <c r="K3217" t="str">
        <f>_xlfn.XLOOKUP(Table6[[#This Row],[Loan Date]],$Q$5:$Q$152,$R$5:$R$152)</f>
        <v>Wednesday</v>
      </c>
      <c r="L3217" t="str">
        <f>_xlfn.XLOOKUP(Table6[[#This Row],[Loan Date]],$Q$5:$Q$152,$S$5:$S$152)</f>
        <v>Week 6</v>
      </c>
    </row>
    <row r="3218" spans="1:12" x14ac:dyDescent="0.2">
      <c r="A3218" s="1">
        <v>44867</v>
      </c>
      <c r="B3218" t="s">
        <v>7</v>
      </c>
      <c r="C3218" s="1">
        <v>44867</v>
      </c>
      <c r="D3218" t="s">
        <v>952</v>
      </c>
      <c r="E3218" t="s">
        <v>37</v>
      </c>
      <c r="F3218" t="s">
        <v>37</v>
      </c>
      <c r="G3218" t="s">
        <v>20</v>
      </c>
      <c r="H3218" t="s">
        <v>1282</v>
      </c>
      <c r="I3218">
        <f>MONTH(Table6[[#This Row],[Loan Date]])</f>
        <v>11</v>
      </c>
      <c r="J3218" t="str">
        <f>_xlfn.XLOOKUP(Table6[[#This Row],[Numeric Month]],$N$5:$N$11,$O$5:$O$11)</f>
        <v>Nov</v>
      </c>
      <c r="K3218" t="str">
        <f>_xlfn.XLOOKUP(Table6[[#This Row],[Loan Date]],$Q$5:$Q$152,$R$5:$R$152)</f>
        <v>Wednesday</v>
      </c>
      <c r="L3218" t="str">
        <f>_xlfn.XLOOKUP(Table6[[#This Row],[Loan Date]],$Q$5:$Q$152,$S$5:$S$152)</f>
        <v>Week 6</v>
      </c>
    </row>
    <row r="3219" spans="1:12" x14ac:dyDescent="0.2">
      <c r="A3219" s="1">
        <v>44867</v>
      </c>
      <c r="B3219" t="s">
        <v>5</v>
      </c>
      <c r="C3219" s="1">
        <v>44867</v>
      </c>
      <c r="D3219" t="s">
        <v>115</v>
      </c>
      <c r="E3219" t="s">
        <v>23</v>
      </c>
      <c r="F3219" t="s">
        <v>23</v>
      </c>
      <c r="G3219" t="s">
        <v>20</v>
      </c>
      <c r="H3219" t="s">
        <v>1282</v>
      </c>
      <c r="I3219">
        <f>MONTH(Table6[[#This Row],[Loan Date]])</f>
        <v>11</v>
      </c>
      <c r="J3219" t="str">
        <f>_xlfn.XLOOKUP(Table6[[#This Row],[Numeric Month]],$N$5:$N$11,$O$5:$O$11)</f>
        <v>Nov</v>
      </c>
      <c r="K3219" t="str">
        <f>_xlfn.XLOOKUP(Table6[[#This Row],[Loan Date]],$Q$5:$Q$152,$R$5:$R$152)</f>
        <v>Wednesday</v>
      </c>
      <c r="L3219" t="str">
        <f>_xlfn.XLOOKUP(Table6[[#This Row],[Loan Date]],$Q$5:$Q$152,$S$5:$S$152)</f>
        <v>Week 6</v>
      </c>
    </row>
    <row r="3220" spans="1:12" x14ac:dyDescent="0.2">
      <c r="A3220" s="1">
        <v>44867</v>
      </c>
      <c r="B3220" t="s">
        <v>5</v>
      </c>
      <c r="C3220" s="1">
        <v>44867</v>
      </c>
      <c r="D3220" t="s">
        <v>911</v>
      </c>
      <c r="E3220" t="s">
        <v>37</v>
      </c>
      <c r="F3220" t="s">
        <v>37</v>
      </c>
      <c r="G3220" t="s">
        <v>20</v>
      </c>
      <c r="H3220" t="s">
        <v>1282</v>
      </c>
      <c r="I3220">
        <f>MONTH(Table6[[#This Row],[Loan Date]])</f>
        <v>11</v>
      </c>
      <c r="J3220" t="str">
        <f>_xlfn.XLOOKUP(Table6[[#This Row],[Numeric Month]],$N$5:$N$11,$O$5:$O$11)</f>
        <v>Nov</v>
      </c>
      <c r="K3220" t="str">
        <f>_xlfn.XLOOKUP(Table6[[#This Row],[Loan Date]],$Q$5:$Q$152,$R$5:$R$152)</f>
        <v>Wednesday</v>
      </c>
      <c r="L3220" t="str">
        <f>_xlfn.XLOOKUP(Table6[[#This Row],[Loan Date]],$Q$5:$Q$152,$S$5:$S$152)</f>
        <v>Week 6</v>
      </c>
    </row>
    <row r="3221" spans="1:12" x14ac:dyDescent="0.2">
      <c r="A3221" s="1">
        <v>44867</v>
      </c>
      <c r="B3221" t="s">
        <v>7</v>
      </c>
      <c r="C3221" s="1">
        <v>44867</v>
      </c>
      <c r="D3221" t="s">
        <v>916</v>
      </c>
      <c r="E3221" t="s">
        <v>37</v>
      </c>
      <c r="F3221" t="s">
        <v>37</v>
      </c>
      <c r="G3221" t="s">
        <v>20</v>
      </c>
      <c r="H3221" t="s">
        <v>1282</v>
      </c>
      <c r="I3221">
        <f>MONTH(Table6[[#This Row],[Loan Date]])</f>
        <v>11</v>
      </c>
      <c r="J3221" t="str">
        <f>_xlfn.XLOOKUP(Table6[[#This Row],[Numeric Month]],$N$5:$N$11,$O$5:$O$11)</f>
        <v>Nov</v>
      </c>
      <c r="K3221" t="str">
        <f>_xlfn.XLOOKUP(Table6[[#This Row],[Loan Date]],$Q$5:$Q$152,$R$5:$R$152)</f>
        <v>Wednesday</v>
      </c>
      <c r="L3221" t="str">
        <f>_xlfn.XLOOKUP(Table6[[#This Row],[Loan Date]],$Q$5:$Q$152,$S$5:$S$152)</f>
        <v>Week 6</v>
      </c>
    </row>
    <row r="3222" spans="1:12" x14ac:dyDescent="0.2">
      <c r="A3222" s="1">
        <v>44867</v>
      </c>
      <c r="B3222" t="s">
        <v>7</v>
      </c>
      <c r="C3222" s="1">
        <v>44867</v>
      </c>
      <c r="D3222" t="s">
        <v>74</v>
      </c>
      <c r="E3222" t="s">
        <v>49</v>
      </c>
      <c r="F3222" t="s">
        <v>49</v>
      </c>
      <c r="G3222" t="s">
        <v>20</v>
      </c>
      <c r="H3222" t="s">
        <v>1282</v>
      </c>
      <c r="I3222">
        <f>MONTH(Table6[[#This Row],[Loan Date]])</f>
        <v>11</v>
      </c>
      <c r="J3222" t="str">
        <f>_xlfn.XLOOKUP(Table6[[#This Row],[Numeric Month]],$N$5:$N$11,$O$5:$O$11)</f>
        <v>Nov</v>
      </c>
      <c r="K3222" t="str">
        <f>_xlfn.XLOOKUP(Table6[[#This Row],[Loan Date]],$Q$5:$Q$152,$R$5:$R$152)</f>
        <v>Wednesday</v>
      </c>
      <c r="L3222" t="str">
        <f>_xlfn.XLOOKUP(Table6[[#This Row],[Loan Date]],$Q$5:$Q$152,$S$5:$S$152)</f>
        <v>Week 6</v>
      </c>
    </row>
    <row r="3223" spans="1:12" x14ac:dyDescent="0.2">
      <c r="A3223" s="1">
        <v>44867</v>
      </c>
      <c r="B3223" t="s">
        <v>7</v>
      </c>
      <c r="C3223" s="1">
        <v>44867</v>
      </c>
      <c r="D3223" t="s">
        <v>487</v>
      </c>
      <c r="E3223" t="s">
        <v>23</v>
      </c>
      <c r="F3223" t="s">
        <v>23</v>
      </c>
      <c r="G3223" t="s">
        <v>20</v>
      </c>
      <c r="H3223" t="s">
        <v>1282</v>
      </c>
      <c r="I3223">
        <f>MONTH(Table6[[#This Row],[Loan Date]])</f>
        <v>11</v>
      </c>
      <c r="J3223" t="str">
        <f>_xlfn.XLOOKUP(Table6[[#This Row],[Numeric Month]],$N$5:$N$11,$O$5:$O$11)</f>
        <v>Nov</v>
      </c>
      <c r="K3223" t="str">
        <f>_xlfn.XLOOKUP(Table6[[#This Row],[Loan Date]],$Q$5:$Q$152,$R$5:$R$152)</f>
        <v>Wednesday</v>
      </c>
      <c r="L3223" t="str">
        <f>_xlfn.XLOOKUP(Table6[[#This Row],[Loan Date]],$Q$5:$Q$152,$S$5:$S$152)</f>
        <v>Week 6</v>
      </c>
    </row>
    <row r="3224" spans="1:12" x14ac:dyDescent="0.2">
      <c r="A3224" s="1">
        <v>44867</v>
      </c>
      <c r="B3224" t="s">
        <v>7</v>
      </c>
      <c r="C3224" s="1">
        <v>44867</v>
      </c>
      <c r="D3224" t="s">
        <v>82</v>
      </c>
      <c r="E3224" t="s">
        <v>21</v>
      </c>
      <c r="F3224" t="s">
        <v>21</v>
      </c>
      <c r="G3224" t="s">
        <v>20</v>
      </c>
      <c r="H3224" t="s">
        <v>1282</v>
      </c>
      <c r="I3224">
        <f>MONTH(Table6[[#This Row],[Loan Date]])</f>
        <v>11</v>
      </c>
      <c r="J3224" t="str">
        <f>_xlfn.XLOOKUP(Table6[[#This Row],[Numeric Month]],$N$5:$N$11,$O$5:$O$11)</f>
        <v>Nov</v>
      </c>
      <c r="K3224" t="str">
        <f>_xlfn.XLOOKUP(Table6[[#This Row],[Loan Date]],$Q$5:$Q$152,$R$5:$R$152)</f>
        <v>Wednesday</v>
      </c>
      <c r="L3224" t="str">
        <f>_xlfn.XLOOKUP(Table6[[#This Row],[Loan Date]],$Q$5:$Q$152,$S$5:$S$152)</f>
        <v>Week 6</v>
      </c>
    </row>
    <row r="3225" spans="1:12" x14ac:dyDescent="0.2">
      <c r="A3225" s="1">
        <v>44867</v>
      </c>
      <c r="B3225" t="s">
        <v>5</v>
      </c>
      <c r="C3225" s="1">
        <v>44881</v>
      </c>
      <c r="D3225" t="s">
        <v>1115</v>
      </c>
      <c r="E3225" t="s">
        <v>15</v>
      </c>
      <c r="F3225" t="s">
        <v>14</v>
      </c>
      <c r="G3225" t="s">
        <v>1</v>
      </c>
      <c r="H3225" t="s">
        <v>1282</v>
      </c>
      <c r="I3225">
        <f>MONTH(Table6[[#This Row],[Loan Date]])</f>
        <v>11</v>
      </c>
      <c r="J3225" t="str">
        <f>_xlfn.XLOOKUP(Table6[[#This Row],[Numeric Month]],$N$5:$N$11,$O$5:$O$11)</f>
        <v>Nov</v>
      </c>
      <c r="K3225" t="str">
        <f>_xlfn.XLOOKUP(Table6[[#This Row],[Loan Date]],$Q$5:$Q$152,$R$5:$R$152)</f>
        <v>Wednesday</v>
      </c>
      <c r="L3225" t="str">
        <f>_xlfn.XLOOKUP(Table6[[#This Row],[Loan Date]],$Q$5:$Q$152,$S$5:$S$152)</f>
        <v>Week 6</v>
      </c>
    </row>
    <row r="3226" spans="1:12" x14ac:dyDescent="0.2">
      <c r="A3226" s="1">
        <v>44867</v>
      </c>
      <c r="B3226" t="s">
        <v>7</v>
      </c>
      <c r="C3226" s="1">
        <v>44879</v>
      </c>
      <c r="D3226" t="s">
        <v>822</v>
      </c>
      <c r="E3226" t="s">
        <v>9</v>
      </c>
      <c r="F3226" t="s">
        <v>8</v>
      </c>
      <c r="G3226" t="s">
        <v>1</v>
      </c>
      <c r="H3226" t="s">
        <v>1282</v>
      </c>
      <c r="I3226">
        <f>MONTH(Table6[[#This Row],[Loan Date]])</f>
        <v>11</v>
      </c>
      <c r="J3226" t="str">
        <f>_xlfn.XLOOKUP(Table6[[#This Row],[Numeric Month]],$N$5:$N$11,$O$5:$O$11)</f>
        <v>Nov</v>
      </c>
      <c r="K3226" t="str">
        <f>_xlfn.XLOOKUP(Table6[[#This Row],[Loan Date]],$Q$5:$Q$152,$R$5:$R$152)</f>
        <v>Wednesday</v>
      </c>
      <c r="L3226" t="str">
        <f>_xlfn.XLOOKUP(Table6[[#This Row],[Loan Date]],$Q$5:$Q$152,$S$5:$S$152)</f>
        <v>Week 6</v>
      </c>
    </row>
    <row r="3227" spans="1:12" x14ac:dyDescent="0.2">
      <c r="A3227" s="1">
        <v>44867</v>
      </c>
      <c r="B3227" t="s">
        <v>5</v>
      </c>
      <c r="C3227" s="1">
        <v>44867</v>
      </c>
      <c r="D3227" t="s">
        <v>314</v>
      </c>
      <c r="E3227" t="s">
        <v>49</v>
      </c>
      <c r="F3227" t="s">
        <v>49</v>
      </c>
      <c r="G3227" t="s">
        <v>20</v>
      </c>
      <c r="H3227" t="s">
        <v>1282</v>
      </c>
      <c r="I3227">
        <f>MONTH(Table6[[#This Row],[Loan Date]])</f>
        <v>11</v>
      </c>
      <c r="J3227" t="str">
        <f>_xlfn.XLOOKUP(Table6[[#This Row],[Numeric Month]],$N$5:$N$11,$O$5:$O$11)</f>
        <v>Nov</v>
      </c>
      <c r="K3227" t="str">
        <f>_xlfn.XLOOKUP(Table6[[#This Row],[Loan Date]],$Q$5:$Q$152,$R$5:$R$152)</f>
        <v>Wednesday</v>
      </c>
      <c r="L3227" t="str">
        <f>_xlfn.XLOOKUP(Table6[[#This Row],[Loan Date]],$Q$5:$Q$152,$S$5:$S$152)</f>
        <v>Week 6</v>
      </c>
    </row>
    <row r="3228" spans="1:12" x14ac:dyDescent="0.2">
      <c r="A3228" s="1">
        <v>44867</v>
      </c>
      <c r="B3228" t="s">
        <v>5</v>
      </c>
      <c r="C3228" s="1">
        <v>44867</v>
      </c>
      <c r="D3228" t="s">
        <v>798</v>
      </c>
      <c r="E3228" t="s">
        <v>797</v>
      </c>
      <c r="F3228" t="s">
        <v>797</v>
      </c>
      <c r="G3228" t="s">
        <v>11</v>
      </c>
      <c r="H3228" t="s">
        <v>1282</v>
      </c>
      <c r="I3228">
        <f>MONTH(Table6[[#This Row],[Loan Date]])</f>
        <v>11</v>
      </c>
      <c r="J3228" t="str">
        <f>_xlfn.XLOOKUP(Table6[[#This Row],[Numeric Month]],$N$5:$N$11,$O$5:$O$11)</f>
        <v>Nov</v>
      </c>
      <c r="K3228" t="str">
        <f>_xlfn.XLOOKUP(Table6[[#This Row],[Loan Date]],$Q$5:$Q$152,$R$5:$R$152)</f>
        <v>Wednesday</v>
      </c>
      <c r="L3228" t="str">
        <f>_xlfn.XLOOKUP(Table6[[#This Row],[Loan Date]],$Q$5:$Q$152,$S$5:$S$152)</f>
        <v>Week 6</v>
      </c>
    </row>
    <row r="3229" spans="1:12" x14ac:dyDescent="0.2">
      <c r="A3229" s="1">
        <v>44867</v>
      </c>
      <c r="B3229" t="s">
        <v>5</v>
      </c>
      <c r="C3229" s="1">
        <v>44867</v>
      </c>
      <c r="D3229" t="s">
        <v>1421</v>
      </c>
      <c r="E3229" t="s">
        <v>12</v>
      </c>
      <c r="F3229" t="s">
        <v>12</v>
      </c>
      <c r="G3229" t="s">
        <v>11</v>
      </c>
      <c r="H3229" t="s">
        <v>1282</v>
      </c>
      <c r="I3229">
        <f>MONTH(Table6[[#This Row],[Loan Date]])</f>
        <v>11</v>
      </c>
      <c r="J3229" t="str">
        <f>_xlfn.XLOOKUP(Table6[[#This Row],[Numeric Month]],$N$5:$N$11,$O$5:$O$11)</f>
        <v>Nov</v>
      </c>
      <c r="K3229" t="str">
        <f>_xlfn.XLOOKUP(Table6[[#This Row],[Loan Date]],$Q$5:$Q$152,$R$5:$R$152)</f>
        <v>Wednesday</v>
      </c>
      <c r="L3229" t="str">
        <f>_xlfn.XLOOKUP(Table6[[#This Row],[Loan Date]],$Q$5:$Q$152,$S$5:$S$152)</f>
        <v>Week 6</v>
      </c>
    </row>
    <row r="3230" spans="1:12" x14ac:dyDescent="0.2">
      <c r="A3230" s="1">
        <v>44867</v>
      </c>
      <c r="B3230" t="s">
        <v>5</v>
      </c>
      <c r="C3230" s="1">
        <v>44867</v>
      </c>
      <c r="D3230" t="s">
        <v>1420</v>
      </c>
      <c r="E3230" t="s">
        <v>224</v>
      </c>
      <c r="F3230" t="s">
        <v>223</v>
      </c>
      <c r="G3230" t="s">
        <v>11</v>
      </c>
      <c r="H3230" t="s">
        <v>1282</v>
      </c>
      <c r="I3230">
        <f>MONTH(Table6[[#This Row],[Loan Date]])</f>
        <v>11</v>
      </c>
      <c r="J3230" t="str">
        <f>_xlfn.XLOOKUP(Table6[[#This Row],[Numeric Month]],$N$5:$N$11,$O$5:$O$11)</f>
        <v>Nov</v>
      </c>
      <c r="K3230" t="str">
        <f>_xlfn.XLOOKUP(Table6[[#This Row],[Loan Date]],$Q$5:$Q$152,$R$5:$R$152)</f>
        <v>Wednesday</v>
      </c>
      <c r="L3230" t="str">
        <f>_xlfn.XLOOKUP(Table6[[#This Row],[Loan Date]],$Q$5:$Q$152,$S$5:$S$152)</f>
        <v>Week 6</v>
      </c>
    </row>
    <row r="3231" spans="1:12" x14ac:dyDescent="0.2">
      <c r="A3231" s="1">
        <v>44867</v>
      </c>
      <c r="B3231" t="s">
        <v>5</v>
      </c>
      <c r="C3231" s="1">
        <v>44904</v>
      </c>
      <c r="D3231" t="s">
        <v>1419</v>
      </c>
      <c r="E3231" t="s">
        <v>9</v>
      </c>
      <c r="F3231" t="s">
        <v>8</v>
      </c>
      <c r="G3231" t="s">
        <v>1</v>
      </c>
      <c r="H3231" t="s">
        <v>1282</v>
      </c>
      <c r="I3231">
        <f>MONTH(Table6[[#This Row],[Loan Date]])</f>
        <v>11</v>
      </c>
      <c r="J3231" t="str">
        <f>_xlfn.XLOOKUP(Table6[[#This Row],[Numeric Month]],$N$5:$N$11,$O$5:$O$11)</f>
        <v>Nov</v>
      </c>
      <c r="K3231" t="str">
        <f>_xlfn.XLOOKUP(Table6[[#This Row],[Loan Date]],$Q$5:$Q$152,$R$5:$R$152)</f>
        <v>Wednesday</v>
      </c>
      <c r="L3231" t="str">
        <f>_xlfn.XLOOKUP(Table6[[#This Row],[Loan Date]],$Q$5:$Q$152,$S$5:$S$152)</f>
        <v>Week 6</v>
      </c>
    </row>
    <row r="3232" spans="1:12" x14ac:dyDescent="0.2">
      <c r="A3232" s="1">
        <v>44867</v>
      </c>
      <c r="B3232" t="s">
        <v>5</v>
      </c>
      <c r="C3232" s="1">
        <v>44874</v>
      </c>
      <c r="D3232" t="s">
        <v>269</v>
      </c>
      <c r="E3232" t="s">
        <v>52</v>
      </c>
      <c r="F3232" t="s">
        <v>51</v>
      </c>
      <c r="G3232" t="s">
        <v>1</v>
      </c>
      <c r="H3232" t="s">
        <v>1282</v>
      </c>
      <c r="I3232">
        <f>MONTH(Table6[[#This Row],[Loan Date]])</f>
        <v>11</v>
      </c>
      <c r="J3232" t="str">
        <f>_xlfn.XLOOKUP(Table6[[#This Row],[Numeric Month]],$N$5:$N$11,$O$5:$O$11)</f>
        <v>Nov</v>
      </c>
      <c r="K3232" t="str">
        <f>_xlfn.XLOOKUP(Table6[[#This Row],[Loan Date]],$Q$5:$Q$152,$R$5:$R$152)</f>
        <v>Wednesday</v>
      </c>
      <c r="L3232" t="str">
        <f>_xlfn.XLOOKUP(Table6[[#This Row],[Loan Date]],$Q$5:$Q$152,$S$5:$S$152)</f>
        <v>Week 6</v>
      </c>
    </row>
    <row r="3233" spans="1:12" x14ac:dyDescent="0.2">
      <c r="A3233" s="1">
        <v>44867</v>
      </c>
      <c r="B3233" t="s">
        <v>7</v>
      </c>
      <c r="C3233" s="1">
        <v>44867</v>
      </c>
      <c r="D3233" t="s">
        <v>721</v>
      </c>
      <c r="E3233" t="s">
        <v>122</v>
      </c>
      <c r="F3233" t="s">
        <v>122</v>
      </c>
      <c r="G3233" t="s">
        <v>11</v>
      </c>
      <c r="H3233" t="s">
        <v>1282</v>
      </c>
      <c r="I3233">
        <f>MONTH(Table6[[#This Row],[Loan Date]])</f>
        <v>11</v>
      </c>
      <c r="J3233" t="str">
        <f>_xlfn.XLOOKUP(Table6[[#This Row],[Numeric Month]],$N$5:$N$11,$O$5:$O$11)</f>
        <v>Nov</v>
      </c>
      <c r="K3233" t="str">
        <f>_xlfn.XLOOKUP(Table6[[#This Row],[Loan Date]],$Q$5:$Q$152,$R$5:$R$152)</f>
        <v>Wednesday</v>
      </c>
      <c r="L3233" t="str">
        <f>_xlfn.XLOOKUP(Table6[[#This Row],[Loan Date]],$Q$5:$Q$152,$S$5:$S$152)</f>
        <v>Week 6</v>
      </c>
    </row>
    <row r="3234" spans="1:12" x14ac:dyDescent="0.2">
      <c r="A3234" s="1">
        <v>44867</v>
      </c>
      <c r="B3234" t="s">
        <v>7</v>
      </c>
      <c r="C3234" s="1">
        <v>44867</v>
      </c>
      <c r="D3234" t="s">
        <v>681</v>
      </c>
      <c r="E3234" t="s">
        <v>23</v>
      </c>
      <c r="F3234" t="s">
        <v>23</v>
      </c>
      <c r="G3234" t="s">
        <v>20</v>
      </c>
      <c r="H3234" t="s">
        <v>1282</v>
      </c>
      <c r="I3234">
        <f>MONTH(Table6[[#This Row],[Loan Date]])</f>
        <v>11</v>
      </c>
      <c r="J3234" t="str">
        <f>_xlfn.XLOOKUP(Table6[[#This Row],[Numeric Month]],$N$5:$N$11,$O$5:$O$11)</f>
        <v>Nov</v>
      </c>
      <c r="K3234" t="str">
        <f>_xlfn.XLOOKUP(Table6[[#This Row],[Loan Date]],$Q$5:$Q$152,$R$5:$R$152)</f>
        <v>Wednesday</v>
      </c>
      <c r="L3234" t="str">
        <f>_xlfn.XLOOKUP(Table6[[#This Row],[Loan Date]],$Q$5:$Q$152,$S$5:$S$152)</f>
        <v>Week 6</v>
      </c>
    </row>
    <row r="3235" spans="1:12" x14ac:dyDescent="0.2">
      <c r="A3235" s="1">
        <v>44867</v>
      </c>
      <c r="B3235" t="s">
        <v>7</v>
      </c>
      <c r="C3235" s="1">
        <v>44867</v>
      </c>
      <c r="D3235" t="s">
        <v>738</v>
      </c>
      <c r="E3235" t="s">
        <v>21</v>
      </c>
      <c r="F3235" t="s">
        <v>21</v>
      </c>
      <c r="G3235" t="s">
        <v>20</v>
      </c>
      <c r="H3235" t="s">
        <v>1282</v>
      </c>
      <c r="I3235">
        <f>MONTH(Table6[[#This Row],[Loan Date]])</f>
        <v>11</v>
      </c>
      <c r="J3235" t="str">
        <f>_xlfn.XLOOKUP(Table6[[#This Row],[Numeric Month]],$N$5:$N$11,$O$5:$O$11)</f>
        <v>Nov</v>
      </c>
      <c r="K3235" t="str">
        <f>_xlfn.XLOOKUP(Table6[[#This Row],[Loan Date]],$Q$5:$Q$152,$R$5:$R$152)</f>
        <v>Wednesday</v>
      </c>
      <c r="L3235" t="str">
        <f>_xlfn.XLOOKUP(Table6[[#This Row],[Loan Date]],$Q$5:$Q$152,$S$5:$S$152)</f>
        <v>Week 6</v>
      </c>
    </row>
    <row r="3236" spans="1:12" x14ac:dyDescent="0.2">
      <c r="A3236" s="1">
        <v>44867</v>
      </c>
      <c r="B3236" t="s">
        <v>7</v>
      </c>
      <c r="C3236" s="1">
        <v>44881</v>
      </c>
      <c r="D3236" t="s">
        <v>1418</v>
      </c>
      <c r="E3236" t="s">
        <v>52</v>
      </c>
      <c r="F3236" t="s">
        <v>51</v>
      </c>
      <c r="G3236" t="s">
        <v>1</v>
      </c>
      <c r="H3236" t="s">
        <v>1282</v>
      </c>
      <c r="I3236">
        <f>MONTH(Table6[[#This Row],[Loan Date]])</f>
        <v>11</v>
      </c>
      <c r="J3236" t="str">
        <f>_xlfn.XLOOKUP(Table6[[#This Row],[Numeric Month]],$N$5:$N$11,$O$5:$O$11)</f>
        <v>Nov</v>
      </c>
      <c r="K3236" t="str">
        <f>_xlfn.XLOOKUP(Table6[[#This Row],[Loan Date]],$Q$5:$Q$152,$R$5:$R$152)</f>
        <v>Wednesday</v>
      </c>
      <c r="L3236" t="str">
        <f>_xlfn.XLOOKUP(Table6[[#This Row],[Loan Date]],$Q$5:$Q$152,$S$5:$S$152)</f>
        <v>Week 6</v>
      </c>
    </row>
    <row r="3237" spans="1:12" x14ac:dyDescent="0.2">
      <c r="A3237" s="1">
        <v>44867</v>
      </c>
      <c r="B3237" t="s">
        <v>7</v>
      </c>
      <c r="C3237" s="1">
        <v>44867</v>
      </c>
      <c r="D3237" t="s">
        <v>61</v>
      </c>
      <c r="E3237" t="s">
        <v>44</v>
      </c>
      <c r="F3237" t="s">
        <v>44</v>
      </c>
      <c r="G3237" t="s">
        <v>39</v>
      </c>
      <c r="H3237" t="s">
        <v>1282</v>
      </c>
      <c r="I3237">
        <f>MONTH(Table6[[#This Row],[Loan Date]])</f>
        <v>11</v>
      </c>
      <c r="J3237" t="str">
        <f>_xlfn.XLOOKUP(Table6[[#This Row],[Numeric Month]],$N$5:$N$11,$O$5:$O$11)</f>
        <v>Nov</v>
      </c>
      <c r="K3237" t="str">
        <f>_xlfn.XLOOKUP(Table6[[#This Row],[Loan Date]],$Q$5:$Q$152,$R$5:$R$152)</f>
        <v>Wednesday</v>
      </c>
      <c r="L3237" t="str">
        <f>_xlfn.XLOOKUP(Table6[[#This Row],[Loan Date]],$Q$5:$Q$152,$S$5:$S$152)</f>
        <v>Week 6</v>
      </c>
    </row>
    <row r="3238" spans="1:12" x14ac:dyDescent="0.2">
      <c r="A3238" s="1">
        <v>44867</v>
      </c>
      <c r="B3238" t="s">
        <v>7</v>
      </c>
      <c r="C3238" s="1">
        <v>44867</v>
      </c>
      <c r="D3238" t="s">
        <v>309</v>
      </c>
      <c r="E3238" t="s">
        <v>23</v>
      </c>
      <c r="F3238" t="s">
        <v>23</v>
      </c>
      <c r="G3238" t="s">
        <v>20</v>
      </c>
      <c r="H3238" t="s">
        <v>1282</v>
      </c>
      <c r="I3238">
        <f>MONTH(Table6[[#This Row],[Loan Date]])</f>
        <v>11</v>
      </c>
      <c r="J3238" t="str">
        <f>_xlfn.XLOOKUP(Table6[[#This Row],[Numeric Month]],$N$5:$N$11,$O$5:$O$11)</f>
        <v>Nov</v>
      </c>
      <c r="K3238" t="str">
        <f>_xlfn.XLOOKUP(Table6[[#This Row],[Loan Date]],$Q$5:$Q$152,$R$5:$R$152)</f>
        <v>Wednesday</v>
      </c>
      <c r="L3238" t="str">
        <f>_xlfn.XLOOKUP(Table6[[#This Row],[Loan Date]],$Q$5:$Q$152,$S$5:$S$152)</f>
        <v>Week 6</v>
      </c>
    </row>
    <row r="3239" spans="1:12" x14ac:dyDescent="0.2">
      <c r="A3239" s="1">
        <v>44867</v>
      </c>
      <c r="B3239" t="s">
        <v>7</v>
      </c>
      <c r="C3239" s="1">
        <v>44867</v>
      </c>
      <c r="D3239" t="s">
        <v>310</v>
      </c>
      <c r="E3239" t="s">
        <v>21</v>
      </c>
      <c r="F3239" t="s">
        <v>21</v>
      </c>
      <c r="G3239" t="s">
        <v>20</v>
      </c>
      <c r="H3239" t="s">
        <v>1282</v>
      </c>
      <c r="I3239">
        <f>MONTH(Table6[[#This Row],[Loan Date]])</f>
        <v>11</v>
      </c>
      <c r="J3239" t="str">
        <f>_xlfn.XLOOKUP(Table6[[#This Row],[Numeric Month]],$N$5:$N$11,$O$5:$O$11)</f>
        <v>Nov</v>
      </c>
      <c r="K3239" t="str">
        <f>_xlfn.XLOOKUP(Table6[[#This Row],[Loan Date]],$Q$5:$Q$152,$R$5:$R$152)</f>
        <v>Wednesday</v>
      </c>
      <c r="L3239" t="str">
        <f>_xlfn.XLOOKUP(Table6[[#This Row],[Loan Date]],$Q$5:$Q$152,$S$5:$S$152)</f>
        <v>Week 6</v>
      </c>
    </row>
    <row r="3240" spans="1:12" x14ac:dyDescent="0.2">
      <c r="A3240" s="1">
        <v>44867</v>
      </c>
      <c r="B3240" t="s">
        <v>7</v>
      </c>
      <c r="C3240" s="1">
        <v>44874</v>
      </c>
      <c r="D3240" t="s">
        <v>500</v>
      </c>
      <c r="E3240" t="s">
        <v>52</v>
      </c>
      <c r="F3240" t="s">
        <v>51</v>
      </c>
      <c r="G3240" t="s">
        <v>1</v>
      </c>
      <c r="H3240" t="s">
        <v>1282</v>
      </c>
      <c r="I3240">
        <f>MONTH(Table6[[#This Row],[Loan Date]])</f>
        <v>11</v>
      </c>
      <c r="J3240" t="str">
        <f>_xlfn.XLOOKUP(Table6[[#This Row],[Numeric Month]],$N$5:$N$11,$O$5:$O$11)</f>
        <v>Nov</v>
      </c>
      <c r="K3240" t="str">
        <f>_xlfn.XLOOKUP(Table6[[#This Row],[Loan Date]],$Q$5:$Q$152,$R$5:$R$152)</f>
        <v>Wednesday</v>
      </c>
      <c r="L3240" t="str">
        <f>_xlfn.XLOOKUP(Table6[[#This Row],[Loan Date]],$Q$5:$Q$152,$S$5:$S$152)</f>
        <v>Week 6</v>
      </c>
    </row>
    <row r="3241" spans="1:12" x14ac:dyDescent="0.2">
      <c r="A3241" s="1">
        <v>44867</v>
      </c>
      <c r="B3241" t="s">
        <v>7</v>
      </c>
      <c r="C3241" s="1">
        <v>44867</v>
      </c>
      <c r="D3241" t="s">
        <v>179</v>
      </c>
      <c r="E3241" t="s">
        <v>23</v>
      </c>
      <c r="F3241" t="s">
        <v>23</v>
      </c>
      <c r="G3241" t="s">
        <v>20</v>
      </c>
      <c r="H3241" t="s">
        <v>1282</v>
      </c>
      <c r="I3241">
        <f>MONTH(Table6[[#This Row],[Loan Date]])</f>
        <v>11</v>
      </c>
      <c r="J3241" t="str">
        <f>_xlfn.XLOOKUP(Table6[[#This Row],[Numeric Month]],$N$5:$N$11,$O$5:$O$11)</f>
        <v>Nov</v>
      </c>
      <c r="K3241" t="str">
        <f>_xlfn.XLOOKUP(Table6[[#This Row],[Loan Date]],$Q$5:$Q$152,$R$5:$R$152)</f>
        <v>Wednesday</v>
      </c>
      <c r="L3241" t="str">
        <f>_xlfn.XLOOKUP(Table6[[#This Row],[Loan Date]],$Q$5:$Q$152,$S$5:$S$152)</f>
        <v>Week 6</v>
      </c>
    </row>
    <row r="3242" spans="1:12" x14ac:dyDescent="0.2">
      <c r="A3242" s="1">
        <v>44867</v>
      </c>
      <c r="B3242" t="s">
        <v>7</v>
      </c>
      <c r="C3242" s="1">
        <v>44867</v>
      </c>
      <c r="D3242" t="s">
        <v>66</v>
      </c>
      <c r="E3242" t="s">
        <v>65</v>
      </c>
      <c r="F3242" t="s">
        <v>65</v>
      </c>
      <c r="G3242" t="s">
        <v>20</v>
      </c>
      <c r="H3242" t="s">
        <v>1282</v>
      </c>
      <c r="I3242">
        <f>MONTH(Table6[[#This Row],[Loan Date]])</f>
        <v>11</v>
      </c>
      <c r="J3242" t="str">
        <f>_xlfn.XLOOKUP(Table6[[#This Row],[Numeric Month]],$N$5:$N$11,$O$5:$O$11)</f>
        <v>Nov</v>
      </c>
      <c r="K3242" t="str">
        <f>_xlfn.XLOOKUP(Table6[[#This Row],[Loan Date]],$Q$5:$Q$152,$R$5:$R$152)</f>
        <v>Wednesday</v>
      </c>
      <c r="L3242" t="str">
        <f>_xlfn.XLOOKUP(Table6[[#This Row],[Loan Date]],$Q$5:$Q$152,$S$5:$S$152)</f>
        <v>Week 6</v>
      </c>
    </row>
    <row r="3243" spans="1:12" x14ac:dyDescent="0.2">
      <c r="A3243" s="1">
        <v>44867</v>
      </c>
      <c r="B3243" t="s">
        <v>7</v>
      </c>
      <c r="C3243" s="1">
        <v>44867</v>
      </c>
      <c r="D3243" t="s">
        <v>299</v>
      </c>
      <c r="E3243" t="s">
        <v>23</v>
      </c>
      <c r="F3243" t="s">
        <v>23</v>
      </c>
      <c r="G3243" t="s">
        <v>20</v>
      </c>
      <c r="H3243" t="s">
        <v>1282</v>
      </c>
      <c r="I3243">
        <f>MONTH(Table6[[#This Row],[Loan Date]])</f>
        <v>11</v>
      </c>
      <c r="J3243" t="str">
        <f>_xlfn.XLOOKUP(Table6[[#This Row],[Numeric Month]],$N$5:$N$11,$O$5:$O$11)</f>
        <v>Nov</v>
      </c>
      <c r="K3243" t="str">
        <f>_xlfn.XLOOKUP(Table6[[#This Row],[Loan Date]],$Q$5:$Q$152,$R$5:$R$152)</f>
        <v>Wednesday</v>
      </c>
      <c r="L3243" t="str">
        <f>_xlfn.XLOOKUP(Table6[[#This Row],[Loan Date]],$Q$5:$Q$152,$S$5:$S$152)</f>
        <v>Week 6</v>
      </c>
    </row>
    <row r="3244" spans="1:12" x14ac:dyDescent="0.2">
      <c r="A3244" s="1">
        <v>44867</v>
      </c>
      <c r="B3244" t="s">
        <v>7</v>
      </c>
      <c r="C3244" s="1">
        <v>44874</v>
      </c>
      <c r="D3244" t="s">
        <v>228</v>
      </c>
      <c r="E3244" t="s">
        <v>52</v>
      </c>
      <c r="F3244" t="s">
        <v>51</v>
      </c>
      <c r="G3244" t="s">
        <v>1</v>
      </c>
      <c r="H3244" t="s">
        <v>1282</v>
      </c>
      <c r="I3244">
        <f>MONTH(Table6[[#This Row],[Loan Date]])</f>
        <v>11</v>
      </c>
      <c r="J3244" t="str">
        <f>_xlfn.XLOOKUP(Table6[[#This Row],[Numeric Month]],$N$5:$N$11,$O$5:$O$11)</f>
        <v>Nov</v>
      </c>
      <c r="K3244" t="str">
        <f>_xlfn.XLOOKUP(Table6[[#This Row],[Loan Date]],$Q$5:$Q$152,$R$5:$R$152)</f>
        <v>Wednesday</v>
      </c>
      <c r="L3244" t="str">
        <f>_xlfn.XLOOKUP(Table6[[#This Row],[Loan Date]],$Q$5:$Q$152,$S$5:$S$152)</f>
        <v>Week 6</v>
      </c>
    </row>
    <row r="3245" spans="1:12" x14ac:dyDescent="0.2">
      <c r="A3245" s="1">
        <v>44867</v>
      </c>
      <c r="B3245" t="s">
        <v>7</v>
      </c>
      <c r="C3245" s="1">
        <v>44867</v>
      </c>
      <c r="D3245" t="s">
        <v>171</v>
      </c>
      <c r="E3245" t="s">
        <v>23</v>
      </c>
      <c r="F3245" t="s">
        <v>23</v>
      </c>
      <c r="G3245" t="s">
        <v>20</v>
      </c>
      <c r="H3245" t="s">
        <v>1282</v>
      </c>
      <c r="I3245">
        <f>MONTH(Table6[[#This Row],[Loan Date]])</f>
        <v>11</v>
      </c>
      <c r="J3245" t="str">
        <f>_xlfn.XLOOKUP(Table6[[#This Row],[Numeric Month]],$N$5:$N$11,$O$5:$O$11)</f>
        <v>Nov</v>
      </c>
      <c r="K3245" t="str">
        <f>_xlfn.XLOOKUP(Table6[[#This Row],[Loan Date]],$Q$5:$Q$152,$R$5:$R$152)</f>
        <v>Wednesday</v>
      </c>
      <c r="L3245" t="str">
        <f>_xlfn.XLOOKUP(Table6[[#This Row],[Loan Date]],$Q$5:$Q$152,$S$5:$S$152)</f>
        <v>Week 6</v>
      </c>
    </row>
    <row r="3246" spans="1:12" x14ac:dyDescent="0.2">
      <c r="A3246" s="1">
        <v>44867</v>
      </c>
      <c r="B3246" t="s">
        <v>7</v>
      </c>
      <c r="C3246" s="1">
        <v>44867</v>
      </c>
      <c r="D3246" t="s">
        <v>172</v>
      </c>
      <c r="E3246" t="s">
        <v>21</v>
      </c>
      <c r="F3246" t="s">
        <v>21</v>
      </c>
      <c r="G3246" t="s">
        <v>20</v>
      </c>
      <c r="H3246" t="s">
        <v>1282</v>
      </c>
      <c r="I3246">
        <f>MONTH(Table6[[#This Row],[Loan Date]])</f>
        <v>11</v>
      </c>
      <c r="J3246" t="str">
        <f>_xlfn.XLOOKUP(Table6[[#This Row],[Numeric Month]],$N$5:$N$11,$O$5:$O$11)</f>
        <v>Nov</v>
      </c>
      <c r="K3246" t="str">
        <f>_xlfn.XLOOKUP(Table6[[#This Row],[Loan Date]],$Q$5:$Q$152,$R$5:$R$152)</f>
        <v>Wednesday</v>
      </c>
      <c r="L3246" t="str">
        <f>_xlfn.XLOOKUP(Table6[[#This Row],[Loan Date]],$Q$5:$Q$152,$S$5:$S$152)</f>
        <v>Week 6</v>
      </c>
    </row>
    <row r="3247" spans="1:12" x14ac:dyDescent="0.2">
      <c r="A3247" s="1">
        <v>44867</v>
      </c>
      <c r="B3247" t="s">
        <v>7</v>
      </c>
      <c r="C3247" s="1">
        <v>44867</v>
      </c>
      <c r="D3247" t="s">
        <v>721</v>
      </c>
      <c r="E3247" t="s">
        <v>122</v>
      </c>
      <c r="F3247" t="s">
        <v>122</v>
      </c>
      <c r="G3247" t="s">
        <v>11</v>
      </c>
      <c r="H3247" t="s">
        <v>1282</v>
      </c>
      <c r="I3247">
        <f>MONTH(Table6[[#This Row],[Loan Date]])</f>
        <v>11</v>
      </c>
      <c r="J3247" t="str">
        <f>_xlfn.XLOOKUP(Table6[[#This Row],[Numeric Month]],$N$5:$N$11,$O$5:$O$11)</f>
        <v>Nov</v>
      </c>
      <c r="K3247" t="str">
        <f>_xlfn.XLOOKUP(Table6[[#This Row],[Loan Date]],$Q$5:$Q$152,$R$5:$R$152)</f>
        <v>Wednesday</v>
      </c>
      <c r="L3247" t="str">
        <f>_xlfn.XLOOKUP(Table6[[#This Row],[Loan Date]],$Q$5:$Q$152,$S$5:$S$152)</f>
        <v>Week 6</v>
      </c>
    </row>
    <row r="3248" spans="1:12" x14ac:dyDescent="0.2">
      <c r="A3248" s="1">
        <v>44867</v>
      </c>
      <c r="B3248" t="s">
        <v>7</v>
      </c>
      <c r="C3248" s="1">
        <v>44874</v>
      </c>
      <c r="D3248" t="s">
        <v>669</v>
      </c>
      <c r="E3248" t="s">
        <v>15</v>
      </c>
      <c r="F3248" t="s">
        <v>14</v>
      </c>
      <c r="G3248" t="s">
        <v>1</v>
      </c>
      <c r="H3248" t="s">
        <v>1282</v>
      </c>
      <c r="I3248">
        <f>MONTH(Table6[[#This Row],[Loan Date]])</f>
        <v>11</v>
      </c>
      <c r="J3248" t="str">
        <f>_xlfn.XLOOKUP(Table6[[#This Row],[Numeric Month]],$N$5:$N$11,$O$5:$O$11)</f>
        <v>Nov</v>
      </c>
      <c r="K3248" t="str">
        <f>_xlfn.XLOOKUP(Table6[[#This Row],[Loan Date]],$Q$5:$Q$152,$R$5:$R$152)</f>
        <v>Wednesday</v>
      </c>
      <c r="L3248" t="str">
        <f>_xlfn.XLOOKUP(Table6[[#This Row],[Loan Date]],$Q$5:$Q$152,$S$5:$S$152)</f>
        <v>Week 6</v>
      </c>
    </row>
    <row r="3249" spans="1:12" x14ac:dyDescent="0.2">
      <c r="A3249" s="1">
        <v>44867</v>
      </c>
      <c r="B3249" t="s">
        <v>7</v>
      </c>
      <c r="C3249" s="1">
        <v>44867</v>
      </c>
      <c r="D3249" t="s">
        <v>917</v>
      </c>
      <c r="E3249" t="s">
        <v>37</v>
      </c>
      <c r="F3249" t="s">
        <v>37</v>
      </c>
      <c r="G3249" t="s">
        <v>20</v>
      </c>
      <c r="H3249" t="s">
        <v>1282</v>
      </c>
      <c r="I3249">
        <f>MONTH(Table6[[#This Row],[Loan Date]])</f>
        <v>11</v>
      </c>
      <c r="J3249" t="str">
        <f>_xlfn.XLOOKUP(Table6[[#This Row],[Numeric Month]],$N$5:$N$11,$O$5:$O$11)</f>
        <v>Nov</v>
      </c>
      <c r="K3249" t="str">
        <f>_xlfn.XLOOKUP(Table6[[#This Row],[Loan Date]],$Q$5:$Q$152,$R$5:$R$152)</f>
        <v>Wednesday</v>
      </c>
      <c r="L3249" t="str">
        <f>_xlfn.XLOOKUP(Table6[[#This Row],[Loan Date]],$Q$5:$Q$152,$S$5:$S$152)</f>
        <v>Week 6</v>
      </c>
    </row>
    <row r="3250" spans="1:12" x14ac:dyDescent="0.2">
      <c r="A3250" s="1">
        <v>44867</v>
      </c>
      <c r="B3250" t="s">
        <v>7</v>
      </c>
      <c r="C3250" s="1">
        <v>44868</v>
      </c>
      <c r="D3250" t="s">
        <v>932</v>
      </c>
      <c r="E3250" t="s">
        <v>23</v>
      </c>
      <c r="F3250" t="s">
        <v>23</v>
      </c>
      <c r="G3250" t="s">
        <v>20</v>
      </c>
      <c r="H3250" t="s">
        <v>1282</v>
      </c>
      <c r="I3250">
        <f>MONTH(Table6[[#This Row],[Loan Date]])</f>
        <v>11</v>
      </c>
      <c r="J3250" t="str">
        <f>_xlfn.XLOOKUP(Table6[[#This Row],[Numeric Month]],$N$5:$N$11,$O$5:$O$11)</f>
        <v>Nov</v>
      </c>
      <c r="K3250" t="str">
        <f>_xlfn.XLOOKUP(Table6[[#This Row],[Loan Date]],$Q$5:$Q$152,$R$5:$R$152)</f>
        <v>Wednesday</v>
      </c>
      <c r="L3250" t="str">
        <f>_xlfn.XLOOKUP(Table6[[#This Row],[Loan Date]],$Q$5:$Q$152,$S$5:$S$152)</f>
        <v>Week 6</v>
      </c>
    </row>
    <row r="3251" spans="1:12" x14ac:dyDescent="0.2">
      <c r="A3251" s="1">
        <v>44867</v>
      </c>
      <c r="B3251" t="s">
        <v>7</v>
      </c>
      <c r="C3251" s="1">
        <v>44867</v>
      </c>
      <c r="D3251" t="s">
        <v>1417</v>
      </c>
      <c r="E3251" t="s">
        <v>148</v>
      </c>
      <c r="F3251" t="s">
        <v>147</v>
      </c>
      <c r="G3251" t="s">
        <v>20</v>
      </c>
      <c r="H3251" t="s">
        <v>1282</v>
      </c>
      <c r="I3251">
        <f>MONTH(Table6[[#This Row],[Loan Date]])</f>
        <v>11</v>
      </c>
      <c r="J3251" t="str">
        <f>_xlfn.XLOOKUP(Table6[[#This Row],[Numeric Month]],$N$5:$N$11,$O$5:$O$11)</f>
        <v>Nov</v>
      </c>
      <c r="K3251" t="str">
        <f>_xlfn.XLOOKUP(Table6[[#This Row],[Loan Date]],$Q$5:$Q$152,$R$5:$R$152)</f>
        <v>Wednesday</v>
      </c>
      <c r="L3251" t="str">
        <f>_xlfn.XLOOKUP(Table6[[#This Row],[Loan Date]],$Q$5:$Q$152,$S$5:$S$152)</f>
        <v>Week 6</v>
      </c>
    </row>
    <row r="3252" spans="1:12" x14ac:dyDescent="0.2">
      <c r="A3252" s="1">
        <v>44867</v>
      </c>
      <c r="B3252" t="s">
        <v>7</v>
      </c>
      <c r="C3252" s="1">
        <v>44867</v>
      </c>
      <c r="D3252" t="s">
        <v>309</v>
      </c>
      <c r="E3252" t="s">
        <v>23</v>
      </c>
      <c r="F3252" t="s">
        <v>23</v>
      </c>
      <c r="G3252" t="s">
        <v>20</v>
      </c>
      <c r="H3252" t="s">
        <v>1282</v>
      </c>
      <c r="I3252">
        <f>MONTH(Table6[[#This Row],[Loan Date]])</f>
        <v>11</v>
      </c>
      <c r="J3252" t="str">
        <f>_xlfn.XLOOKUP(Table6[[#This Row],[Numeric Month]],$N$5:$N$11,$O$5:$O$11)</f>
        <v>Nov</v>
      </c>
      <c r="K3252" t="str">
        <f>_xlfn.XLOOKUP(Table6[[#This Row],[Loan Date]],$Q$5:$Q$152,$R$5:$R$152)</f>
        <v>Wednesday</v>
      </c>
      <c r="L3252" t="str">
        <f>_xlfn.XLOOKUP(Table6[[#This Row],[Loan Date]],$Q$5:$Q$152,$S$5:$S$152)</f>
        <v>Week 6</v>
      </c>
    </row>
    <row r="3253" spans="1:12" x14ac:dyDescent="0.2">
      <c r="A3253" s="1">
        <v>44867</v>
      </c>
      <c r="B3253" t="s">
        <v>7</v>
      </c>
      <c r="C3253" s="1">
        <v>44867</v>
      </c>
      <c r="D3253" t="s">
        <v>310</v>
      </c>
      <c r="E3253" t="s">
        <v>21</v>
      </c>
      <c r="F3253" t="s">
        <v>21</v>
      </c>
      <c r="G3253" t="s">
        <v>20</v>
      </c>
      <c r="H3253" t="s">
        <v>1282</v>
      </c>
      <c r="I3253">
        <f>MONTH(Table6[[#This Row],[Loan Date]])</f>
        <v>11</v>
      </c>
      <c r="J3253" t="str">
        <f>_xlfn.XLOOKUP(Table6[[#This Row],[Numeric Month]],$N$5:$N$11,$O$5:$O$11)</f>
        <v>Nov</v>
      </c>
      <c r="K3253" t="str">
        <f>_xlfn.XLOOKUP(Table6[[#This Row],[Loan Date]],$Q$5:$Q$152,$R$5:$R$152)</f>
        <v>Wednesday</v>
      </c>
      <c r="L3253" t="str">
        <f>_xlfn.XLOOKUP(Table6[[#This Row],[Loan Date]],$Q$5:$Q$152,$S$5:$S$152)</f>
        <v>Week 6</v>
      </c>
    </row>
    <row r="3254" spans="1:12" x14ac:dyDescent="0.2">
      <c r="A3254" s="1">
        <v>44867</v>
      </c>
      <c r="B3254" t="s">
        <v>7</v>
      </c>
      <c r="C3254" s="1">
        <v>44874</v>
      </c>
      <c r="D3254" t="s">
        <v>987</v>
      </c>
      <c r="E3254" t="s">
        <v>52</v>
      </c>
      <c r="F3254" t="s">
        <v>51</v>
      </c>
      <c r="G3254" t="s">
        <v>1</v>
      </c>
      <c r="H3254" t="s">
        <v>1282</v>
      </c>
      <c r="I3254">
        <f>MONTH(Table6[[#This Row],[Loan Date]])</f>
        <v>11</v>
      </c>
      <c r="J3254" t="str">
        <f>_xlfn.XLOOKUP(Table6[[#This Row],[Numeric Month]],$N$5:$N$11,$O$5:$O$11)</f>
        <v>Nov</v>
      </c>
      <c r="K3254" t="str">
        <f>_xlfn.XLOOKUP(Table6[[#This Row],[Loan Date]],$Q$5:$Q$152,$R$5:$R$152)</f>
        <v>Wednesday</v>
      </c>
      <c r="L3254" t="str">
        <f>_xlfn.XLOOKUP(Table6[[#This Row],[Loan Date]],$Q$5:$Q$152,$S$5:$S$152)</f>
        <v>Week 6</v>
      </c>
    </row>
    <row r="3255" spans="1:12" x14ac:dyDescent="0.2">
      <c r="A3255" s="1">
        <v>44867</v>
      </c>
      <c r="B3255" t="s">
        <v>7</v>
      </c>
      <c r="C3255" s="1">
        <v>44880</v>
      </c>
      <c r="D3255" t="s">
        <v>1255</v>
      </c>
      <c r="E3255" t="s">
        <v>3</v>
      </c>
      <c r="F3255" t="s">
        <v>2</v>
      </c>
      <c r="G3255" t="s">
        <v>1</v>
      </c>
      <c r="H3255" t="s">
        <v>1282</v>
      </c>
      <c r="I3255">
        <f>MONTH(Table6[[#This Row],[Loan Date]])</f>
        <v>11</v>
      </c>
      <c r="J3255" t="str">
        <f>_xlfn.XLOOKUP(Table6[[#This Row],[Numeric Month]],$N$5:$N$11,$O$5:$O$11)</f>
        <v>Nov</v>
      </c>
      <c r="K3255" t="str">
        <f>_xlfn.XLOOKUP(Table6[[#This Row],[Loan Date]],$Q$5:$Q$152,$R$5:$R$152)</f>
        <v>Wednesday</v>
      </c>
      <c r="L3255" t="str">
        <f>_xlfn.XLOOKUP(Table6[[#This Row],[Loan Date]],$Q$5:$Q$152,$S$5:$S$152)</f>
        <v>Week 6</v>
      </c>
    </row>
    <row r="3256" spans="1:12" x14ac:dyDescent="0.2">
      <c r="A3256" s="1">
        <v>44867</v>
      </c>
      <c r="B3256" t="s">
        <v>7</v>
      </c>
      <c r="C3256" s="1">
        <v>44874</v>
      </c>
      <c r="D3256" t="s">
        <v>46</v>
      </c>
      <c r="E3256" t="s">
        <v>9</v>
      </c>
      <c r="F3256" t="s">
        <v>8</v>
      </c>
      <c r="G3256" t="s">
        <v>1</v>
      </c>
      <c r="H3256" t="s">
        <v>1282</v>
      </c>
      <c r="I3256">
        <f>MONTH(Table6[[#This Row],[Loan Date]])</f>
        <v>11</v>
      </c>
      <c r="J3256" t="str">
        <f>_xlfn.XLOOKUP(Table6[[#This Row],[Numeric Month]],$N$5:$N$11,$O$5:$O$11)</f>
        <v>Nov</v>
      </c>
      <c r="K3256" t="str">
        <f>_xlfn.XLOOKUP(Table6[[#This Row],[Loan Date]],$Q$5:$Q$152,$R$5:$R$152)</f>
        <v>Wednesday</v>
      </c>
      <c r="L3256" t="str">
        <f>_xlfn.XLOOKUP(Table6[[#This Row],[Loan Date]],$Q$5:$Q$152,$S$5:$S$152)</f>
        <v>Week 6</v>
      </c>
    </row>
    <row r="3257" spans="1:12" x14ac:dyDescent="0.2">
      <c r="A3257" s="1">
        <v>44867</v>
      </c>
      <c r="B3257" t="s">
        <v>7</v>
      </c>
      <c r="C3257" s="1">
        <v>44876</v>
      </c>
      <c r="D3257" t="s">
        <v>1331</v>
      </c>
      <c r="E3257" t="s">
        <v>52</v>
      </c>
      <c r="F3257" t="s">
        <v>51</v>
      </c>
      <c r="G3257" t="s">
        <v>1</v>
      </c>
      <c r="H3257" t="s">
        <v>1282</v>
      </c>
      <c r="I3257">
        <f>MONTH(Table6[[#This Row],[Loan Date]])</f>
        <v>11</v>
      </c>
      <c r="J3257" t="str">
        <f>_xlfn.XLOOKUP(Table6[[#This Row],[Numeric Month]],$N$5:$N$11,$O$5:$O$11)</f>
        <v>Nov</v>
      </c>
      <c r="K3257" t="str">
        <f>_xlfn.XLOOKUP(Table6[[#This Row],[Loan Date]],$Q$5:$Q$152,$R$5:$R$152)</f>
        <v>Wednesday</v>
      </c>
      <c r="L3257" t="str">
        <f>_xlfn.XLOOKUP(Table6[[#This Row],[Loan Date]],$Q$5:$Q$152,$S$5:$S$152)</f>
        <v>Week 6</v>
      </c>
    </row>
    <row r="3258" spans="1:12" x14ac:dyDescent="0.2">
      <c r="A3258" s="1">
        <v>44867</v>
      </c>
      <c r="B3258" t="s">
        <v>5</v>
      </c>
      <c r="C3258" s="1">
        <v>44874</v>
      </c>
      <c r="D3258" t="s">
        <v>271</v>
      </c>
      <c r="E3258" t="s">
        <v>52</v>
      </c>
      <c r="F3258" t="s">
        <v>51</v>
      </c>
      <c r="G3258" t="s">
        <v>1</v>
      </c>
      <c r="H3258" t="s">
        <v>1282</v>
      </c>
      <c r="I3258">
        <f>MONTH(Table6[[#This Row],[Loan Date]])</f>
        <v>11</v>
      </c>
      <c r="J3258" t="str">
        <f>_xlfn.XLOOKUP(Table6[[#This Row],[Numeric Month]],$N$5:$N$11,$O$5:$O$11)</f>
        <v>Nov</v>
      </c>
      <c r="K3258" t="str">
        <f>_xlfn.XLOOKUP(Table6[[#This Row],[Loan Date]],$Q$5:$Q$152,$R$5:$R$152)</f>
        <v>Wednesday</v>
      </c>
      <c r="L3258" t="str">
        <f>_xlfn.XLOOKUP(Table6[[#This Row],[Loan Date]],$Q$5:$Q$152,$S$5:$S$152)</f>
        <v>Week 6</v>
      </c>
    </row>
    <row r="3259" spans="1:12" x14ac:dyDescent="0.2">
      <c r="A3259" s="1">
        <v>44867</v>
      </c>
      <c r="B3259" t="s">
        <v>5</v>
      </c>
      <c r="C3259" s="1">
        <v>44881</v>
      </c>
      <c r="D3259" t="s">
        <v>1416</v>
      </c>
      <c r="E3259" t="s">
        <v>3</v>
      </c>
      <c r="F3259" t="s">
        <v>2</v>
      </c>
      <c r="G3259" t="s">
        <v>1</v>
      </c>
      <c r="H3259" t="s">
        <v>1282</v>
      </c>
      <c r="I3259">
        <f>MONTH(Table6[[#This Row],[Loan Date]])</f>
        <v>11</v>
      </c>
      <c r="J3259" t="str">
        <f>_xlfn.XLOOKUP(Table6[[#This Row],[Numeric Month]],$N$5:$N$11,$O$5:$O$11)</f>
        <v>Nov</v>
      </c>
      <c r="K3259" t="str">
        <f>_xlfn.XLOOKUP(Table6[[#This Row],[Loan Date]],$Q$5:$Q$152,$R$5:$R$152)</f>
        <v>Wednesday</v>
      </c>
      <c r="L3259" t="str">
        <f>_xlfn.XLOOKUP(Table6[[#This Row],[Loan Date]],$Q$5:$Q$152,$S$5:$S$152)</f>
        <v>Week 6</v>
      </c>
    </row>
    <row r="3260" spans="1:12" x14ac:dyDescent="0.2">
      <c r="A3260" s="1">
        <v>44867</v>
      </c>
      <c r="B3260" t="s">
        <v>7</v>
      </c>
      <c r="C3260" s="1">
        <v>44867</v>
      </c>
      <c r="D3260" t="s">
        <v>923</v>
      </c>
      <c r="E3260" t="s">
        <v>37</v>
      </c>
      <c r="F3260" t="s">
        <v>37</v>
      </c>
      <c r="G3260" t="s">
        <v>20</v>
      </c>
      <c r="H3260" t="s">
        <v>1282</v>
      </c>
      <c r="I3260">
        <f>MONTH(Table6[[#This Row],[Loan Date]])</f>
        <v>11</v>
      </c>
      <c r="J3260" t="str">
        <f>_xlfn.XLOOKUP(Table6[[#This Row],[Numeric Month]],$N$5:$N$11,$O$5:$O$11)</f>
        <v>Nov</v>
      </c>
      <c r="K3260" t="str">
        <f>_xlfn.XLOOKUP(Table6[[#This Row],[Loan Date]],$Q$5:$Q$152,$R$5:$R$152)</f>
        <v>Wednesday</v>
      </c>
      <c r="L3260" t="str">
        <f>_xlfn.XLOOKUP(Table6[[#This Row],[Loan Date]],$Q$5:$Q$152,$S$5:$S$152)</f>
        <v>Week 6</v>
      </c>
    </row>
    <row r="3261" spans="1:12" x14ac:dyDescent="0.2">
      <c r="A3261" s="1">
        <v>44867</v>
      </c>
      <c r="B3261" t="s">
        <v>5</v>
      </c>
      <c r="C3261" s="1">
        <v>44867</v>
      </c>
      <c r="D3261" t="s">
        <v>917</v>
      </c>
      <c r="E3261" t="s">
        <v>37</v>
      </c>
      <c r="F3261" t="s">
        <v>37</v>
      </c>
      <c r="G3261" t="s">
        <v>20</v>
      </c>
      <c r="H3261" t="s">
        <v>1282</v>
      </c>
      <c r="I3261">
        <f>MONTH(Table6[[#This Row],[Loan Date]])</f>
        <v>11</v>
      </c>
      <c r="J3261" t="str">
        <f>_xlfn.XLOOKUP(Table6[[#This Row],[Numeric Month]],$N$5:$N$11,$O$5:$O$11)</f>
        <v>Nov</v>
      </c>
      <c r="K3261" t="str">
        <f>_xlfn.XLOOKUP(Table6[[#This Row],[Loan Date]],$Q$5:$Q$152,$R$5:$R$152)</f>
        <v>Wednesday</v>
      </c>
      <c r="L3261" t="str">
        <f>_xlfn.XLOOKUP(Table6[[#This Row],[Loan Date]],$Q$5:$Q$152,$S$5:$S$152)</f>
        <v>Week 6</v>
      </c>
    </row>
    <row r="3262" spans="1:12" x14ac:dyDescent="0.2">
      <c r="A3262" s="1">
        <v>44867</v>
      </c>
      <c r="B3262" t="s">
        <v>7</v>
      </c>
      <c r="C3262" s="1">
        <v>44867</v>
      </c>
      <c r="D3262" t="s">
        <v>182</v>
      </c>
      <c r="E3262" t="s">
        <v>44</v>
      </c>
      <c r="F3262" t="s">
        <v>44</v>
      </c>
      <c r="G3262" t="s">
        <v>39</v>
      </c>
      <c r="H3262" t="s">
        <v>1282</v>
      </c>
      <c r="I3262">
        <f>MONTH(Table6[[#This Row],[Loan Date]])</f>
        <v>11</v>
      </c>
      <c r="J3262" t="str">
        <f>_xlfn.XLOOKUP(Table6[[#This Row],[Numeric Month]],$N$5:$N$11,$O$5:$O$11)</f>
        <v>Nov</v>
      </c>
      <c r="K3262" t="str">
        <f>_xlfn.XLOOKUP(Table6[[#This Row],[Loan Date]],$Q$5:$Q$152,$R$5:$R$152)</f>
        <v>Wednesday</v>
      </c>
      <c r="L3262" t="str">
        <f>_xlfn.XLOOKUP(Table6[[#This Row],[Loan Date]],$Q$5:$Q$152,$S$5:$S$152)</f>
        <v>Week 6</v>
      </c>
    </row>
    <row r="3263" spans="1:12" x14ac:dyDescent="0.2">
      <c r="A3263" s="1">
        <v>44867</v>
      </c>
      <c r="B3263" t="s">
        <v>7</v>
      </c>
      <c r="C3263" s="1">
        <v>44867</v>
      </c>
      <c r="D3263" t="s">
        <v>917</v>
      </c>
      <c r="E3263" t="s">
        <v>37</v>
      </c>
      <c r="F3263" t="s">
        <v>37</v>
      </c>
      <c r="G3263" t="s">
        <v>20</v>
      </c>
      <c r="H3263" t="s">
        <v>1282</v>
      </c>
      <c r="I3263">
        <f>MONTH(Table6[[#This Row],[Loan Date]])</f>
        <v>11</v>
      </c>
      <c r="J3263" t="str">
        <f>_xlfn.XLOOKUP(Table6[[#This Row],[Numeric Month]],$N$5:$N$11,$O$5:$O$11)</f>
        <v>Nov</v>
      </c>
      <c r="K3263" t="str">
        <f>_xlfn.XLOOKUP(Table6[[#This Row],[Loan Date]],$Q$5:$Q$152,$R$5:$R$152)</f>
        <v>Wednesday</v>
      </c>
      <c r="L3263" t="str">
        <f>_xlfn.XLOOKUP(Table6[[#This Row],[Loan Date]],$Q$5:$Q$152,$S$5:$S$152)</f>
        <v>Week 6</v>
      </c>
    </row>
    <row r="3264" spans="1:12" x14ac:dyDescent="0.2">
      <c r="A3264" s="1">
        <v>44867</v>
      </c>
      <c r="B3264" t="s">
        <v>7</v>
      </c>
      <c r="C3264" s="1">
        <v>44881</v>
      </c>
      <c r="D3264" t="s">
        <v>1011</v>
      </c>
      <c r="E3264" t="s">
        <v>15</v>
      </c>
      <c r="F3264" t="s">
        <v>14</v>
      </c>
      <c r="G3264" t="s">
        <v>1</v>
      </c>
      <c r="H3264" t="s">
        <v>1282</v>
      </c>
      <c r="I3264">
        <f>MONTH(Table6[[#This Row],[Loan Date]])</f>
        <v>11</v>
      </c>
      <c r="J3264" t="str">
        <f>_xlfn.XLOOKUP(Table6[[#This Row],[Numeric Month]],$N$5:$N$11,$O$5:$O$11)</f>
        <v>Nov</v>
      </c>
      <c r="K3264" t="str">
        <f>_xlfn.XLOOKUP(Table6[[#This Row],[Loan Date]],$Q$5:$Q$152,$R$5:$R$152)</f>
        <v>Wednesday</v>
      </c>
      <c r="L3264" t="str">
        <f>_xlfn.XLOOKUP(Table6[[#This Row],[Loan Date]],$Q$5:$Q$152,$S$5:$S$152)</f>
        <v>Week 6</v>
      </c>
    </row>
    <row r="3265" spans="1:12" x14ac:dyDescent="0.2">
      <c r="A3265" s="1">
        <v>44867</v>
      </c>
      <c r="B3265" t="s">
        <v>7</v>
      </c>
      <c r="C3265" s="1">
        <v>44867</v>
      </c>
      <c r="D3265" t="s">
        <v>952</v>
      </c>
      <c r="E3265" t="s">
        <v>37</v>
      </c>
      <c r="F3265" t="s">
        <v>37</v>
      </c>
      <c r="G3265" t="s">
        <v>20</v>
      </c>
      <c r="H3265" t="s">
        <v>1282</v>
      </c>
      <c r="I3265">
        <f>MONTH(Table6[[#This Row],[Loan Date]])</f>
        <v>11</v>
      </c>
      <c r="J3265" t="str">
        <f>_xlfn.XLOOKUP(Table6[[#This Row],[Numeric Month]],$N$5:$N$11,$O$5:$O$11)</f>
        <v>Nov</v>
      </c>
      <c r="K3265" t="str">
        <f>_xlfn.XLOOKUP(Table6[[#This Row],[Loan Date]],$Q$5:$Q$152,$R$5:$R$152)</f>
        <v>Wednesday</v>
      </c>
      <c r="L3265" t="str">
        <f>_xlfn.XLOOKUP(Table6[[#This Row],[Loan Date]],$Q$5:$Q$152,$S$5:$S$152)</f>
        <v>Week 6</v>
      </c>
    </row>
    <row r="3266" spans="1:12" x14ac:dyDescent="0.2">
      <c r="A3266" s="1">
        <v>44867</v>
      </c>
      <c r="B3266" t="s">
        <v>7</v>
      </c>
      <c r="C3266" s="1">
        <v>44867</v>
      </c>
      <c r="D3266" t="s">
        <v>86</v>
      </c>
      <c r="E3266" t="s">
        <v>44</v>
      </c>
      <c r="F3266" t="s">
        <v>44</v>
      </c>
      <c r="G3266" t="s">
        <v>39</v>
      </c>
      <c r="H3266" t="s">
        <v>1282</v>
      </c>
      <c r="I3266">
        <f>MONTH(Table6[[#This Row],[Loan Date]])</f>
        <v>11</v>
      </c>
      <c r="J3266" t="str">
        <f>_xlfn.XLOOKUP(Table6[[#This Row],[Numeric Month]],$N$5:$N$11,$O$5:$O$11)</f>
        <v>Nov</v>
      </c>
      <c r="K3266" t="str">
        <f>_xlfn.XLOOKUP(Table6[[#This Row],[Loan Date]],$Q$5:$Q$152,$R$5:$R$152)</f>
        <v>Wednesday</v>
      </c>
      <c r="L3266" t="str">
        <f>_xlfn.XLOOKUP(Table6[[#This Row],[Loan Date]],$Q$5:$Q$152,$S$5:$S$152)</f>
        <v>Week 6</v>
      </c>
    </row>
    <row r="3267" spans="1:12" x14ac:dyDescent="0.2">
      <c r="A3267" s="1">
        <v>44867</v>
      </c>
      <c r="B3267" t="s">
        <v>7</v>
      </c>
      <c r="C3267" s="1">
        <v>44867</v>
      </c>
      <c r="D3267" t="s">
        <v>290</v>
      </c>
      <c r="E3267" t="s">
        <v>44</v>
      </c>
      <c r="F3267" t="s">
        <v>44</v>
      </c>
      <c r="G3267" t="s">
        <v>39</v>
      </c>
      <c r="H3267" t="s">
        <v>1282</v>
      </c>
      <c r="I3267">
        <f>MONTH(Table6[[#This Row],[Loan Date]])</f>
        <v>11</v>
      </c>
      <c r="J3267" t="str">
        <f>_xlfn.XLOOKUP(Table6[[#This Row],[Numeric Month]],$N$5:$N$11,$O$5:$O$11)</f>
        <v>Nov</v>
      </c>
      <c r="K3267" t="str">
        <f>_xlfn.XLOOKUP(Table6[[#This Row],[Loan Date]],$Q$5:$Q$152,$R$5:$R$152)</f>
        <v>Wednesday</v>
      </c>
      <c r="L3267" t="str">
        <f>_xlfn.XLOOKUP(Table6[[#This Row],[Loan Date]],$Q$5:$Q$152,$S$5:$S$152)</f>
        <v>Week 6</v>
      </c>
    </row>
    <row r="3268" spans="1:12" x14ac:dyDescent="0.2">
      <c r="A3268" s="1">
        <v>44867</v>
      </c>
      <c r="B3268" t="s">
        <v>7</v>
      </c>
      <c r="C3268" s="1">
        <v>44867</v>
      </c>
      <c r="D3268" t="s">
        <v>290</v>
      </c>
      <c r="E3268" t="s">
        <v>44</v>
      </c>
      <c r="F3268" t="s">
        <v>44</v>
      </c>
      <c r="G3268" t="s">
        <v>39</v>
      </c>
      <c r="H3268" t="s">
        <v>1282</v>
      </c>
      <c r="I3268">
        <f>MONTH(Table6[[#This Row],[Loan Date]])</f>
        <v>11</v>
      </c>
      <c r="J3268" t="str">
        <f>_xlfn.XLOOKUP(Table6[[#This Row],[Numeric Month]],$N$5:$N$11,$O$5:$O$11)</f>
        <v>Nov</v>
      </c>
      <c r="K3268" t="str">
        <f>_xlfn.XLOOKUP(Table6[[#This Row],[Loan Date]],$Q$5:$Q$152,$R$5:$R$152)</f>
        <v>Wednesday</v>
      </c>
      <c r="L3268" t="str">
        <f>_xlfn.XLOOKUP(Table6[[#This Row],[Loan Date]],$Q$5:$Q$152,$S$5:$S$152)</f>
        <v>Week 6</v>
      </c>
    </row>
    <row r="3269" spans="1:12" x14ac:dyDescent="0.2">
      <c r="A3269" s="1">
        <v>44867</v>
      </c>
      <c r="B3269" t="s">
        <v>7</v>
      </c>
      <c r="C3269" s="1">
        <v>44881</v>
      </c>
      <c r="D3269" t="s">
        <v>569</v>
      </c>
      <c r="E3269" t="s">
        <v>52</v>
      </c>
      <c r="F3269" t="s">
        <v>51</v>
      </c>
      <c r="G3269" t="s">
        <v>1</v>
      </c>
      <c r="H3269" t="s">
        <v>1282</v>
      </c>
      <c r="I3269">
        <f>MONTH(Table6[[#This Row],[Loan Date]])</f>
        <v>11</v>
      </c>
      <c r="J3269" t="str">
        <f>_xlfn.XLOOKUP(Table6[[#This Row],[Numeric Month]],$N$5:$N$11,$O$5:$O$11)</f>
        <v>Nov</v>
      </c>
      <c r="K3269" t="str">
        <f>_xlfn.XLOOKUP(Table6[[#This Row],[Loan Date]],$Q$5:$Q$152,$R$5:$R$152)</f>
        <v>Wednesday</v>
      </c>
      <c r="L3269" t="str">
        <f>_xlfn.XLOOKUP(Table6[[#This Row],[Loan Date]],$Q$5:$Q$152,$S$5:$S$152)</f>
        <v>Week 6</v>
      </c>
    </row>
    <row r="3270" spans="1:12" x14ac:dyDescent="0.2">
      <c r="A3270" s="1">
        <v>44867</v>
      </c>
      <c r="B3270" t="s">
        <v>7</v>
      </c>
      <c r="C3270" s="1">
        <v>44867</v>
      </c>
      <c r="D3270" t="s">
        <v>248</v>
      </c>
      <c r="E3270" t="s">
        <v>44</v>
      </c>
      <c r="F3270" t="s">
        <v>44</v>
      </c>
      <c r="G3270" t="s">
        <v>39</v>
      </c>
      <c r="H3270" t="s">
        <v>1282</v>
      </c>
      <c r="I3270">
        <f>MONTH(Table6[[#This Row],[Loan Date]])</f>
        <v>11</v>
      </c>
      <c r="J3270" t="str">
        <f>_xlfn.XLOOKUP(Table6[[#This Row],[Numeric Month]],$N$5:$N$11,$O$5:$O$11)</f>
        <v>Nov</v>
      </c>
      <c r="K3270" t="str">
        <f>_xlfn.XLOOKUP(Table6[[#This Row],[Loan Date]],$Q$5:$Q$152,$R$5:$R$152)</f>
        <v>Wednesday</v>
      </c>
      <c r="L3270" t="str">
        <f>_xlfn.XLOOKUP(Table6[[#This Row],[Loan Date]],$Q$5:$Q$152,$S$5:$S$152)</f>
        <v>Week 6</v>
      </c>
    </row>
    <row r="3271" spans="1:12" x14ac:dyDescent="0.2">
      <c r="A3271" s="1">
        <v>44867</v>
      </c>
      <c r="B3271" t="s">
        <v>7</v>
      </c>
      <c r="C3271" s="1">
        <v>44874</v>
      </c>
      <c r="D3271" t="s">
        <v>1415</v>
      </c>
      <c r="E3271" t="s">
        <v>52</v>
      </c>
      <c r="F3271" t="s">
        <v>51</v>
      </c>
      <c r="G3271" t="s">
        <v>1</v>
      </c>
      <c r="H3271" t="s">
        <v>1282</v>
      </c>
      <c r="I3271">
        <f>MONTH(Table6[[#This Row],[Loan Date]])</f>
        <v>11</v>
      </c>
      <c r="J3271" t="str">
        <f>_xlfn.XLOOKUP(Table6[[#This Row],[Numeric Month]],$N$5:$N$11,$O$5:$O$11)</f>
        <v>Nov</v>
      </c>
      <c r="K3271" t="str">
        <f>_xlfn.XLOOKUP(Table6[[#This Row],[Loan Date]],$Q$5:$Q$152,$R$5:$R$152)</f>
        <v>Wednesday</v>
      </c>
      <c r="L3271" t="str">
        <f>_xlfn.XLOOKUP(Table6[[#This Row],[Loan Date]],$Q$5:$Q$152,$S$5:$S$152)</f>
        <v>Week 6</v>
      </c>
    </row>
    <row r="3272" spans="1:12" x14ac:dyDescent="0.2">
      <c r="A3272" s="1">
        <v>44867</v>
      </c>
      <c r="B3272" t="s">
        <v>7</v>
      </c>
      <c r="C3272" s="1">
        <v>44867</v>
      </c>
      <c r="D3272" t="s">
        <v>982</v>
      </c>
      <c r="E3272" t="s">
        <v>168</v>
      </c>
      <c r="F3272" t="s">
        <v>168</v>
      </c>
      <c r="G3272" t="s">
        <v>20</v>
      </c>
      <c r="H3272" t="s">
        <v>1282</v>
      </c>
      <c r="I3272">
        <f>MONTH(Table6[[#This Row],[Loan Date]])</f>
        <v>11</v>
      </c>
      <c r="J3272" t="str">
        <f>_xlfn.XLOOKUP(Table6[[#This Row],[Numeric Month]],$N$5:$N$11,$O$5:$O$11)</f>
        <v>Nov</v>
      </c>
      <c r="K3272" t="str">
        <f>_xlfn.XLOOKUP(Table6[[#This Row],[Loan Date]],$Q$5:$Q$152,$R$5:$R$152)</f>
        <v>Wednesday</v>
      </c>
      <c r="L3272" t="str">
        <f>_xlfn.XLOOKUP(Table6[[#This Row],[Loan Date]],$Q$5:$Q$152,$S$5:$S$152)</f>
        <v>Week 6</v>
      </c>
    </row>
    <row r="3273" spans="1:12" x14ac:dyDescent="0.2">
      <c r="A3273" s="1">
        <v>44867</v>
      </c>
      <c r="B3273" t="s">
        <v>7</v>
      </c>
      <c r="C3273" s="1">
        <v>44867</v>
      </c>
      <c r="D3273" t="s">
        <v>1414</v>
      </c>
      <c r="E3273" t="s">
        <v>221</v>
      </c>
      <c r="F3273" t="s">
        <v>221</v>
      </c>
      <c r="G3273" t="s">
        <v>20</v>
      </c>
      <c r="H3273" t="s">
        <v>1282</v>
      </c>
      <c r="I3273">
        <f>MONTH(Table6[[#This Row],[Loan Date]])</f>
        <v>11</v>
      </c>
      <c r="J3273" t="str">
        <f>_xlfn.XLOOKUP(Table6[[#This Row],[Numeric Month]],$N$5:$N$11,$O$5:$O$11)</f>
        <v>Nov</v>
      </c>
      <c r="K3273" t="str">
        <f>_xlfn.XLOOKUP(Table6[[#This Row],[Loan Date]],$Q$5:$Q$152,$R$5:$R$152)</f>
        <v>Wednesday</v>
      </c>
      <c r="L3273" t="str">
        <f>_xlfn.XLOOKUP(Table6[[#This Row],[Loan Date]],$Q$5:$Q$152,$S$5:$S$152)</f>
        <v>Week 6</v>
      </c>
    </row>
    <row r="3274" spans="1:12" x14ac:dyDescent="0.2">
      <c r="A3274" s="1">
        <v>44867</v>
      </c>
      <c r="B3274" t="s">
        <v>7</v>
      </c>
      <c r="C3274" s="1">
        <v>44867</v>
      </c>
      <c r="D3274" t="s">
        <v>63</v>
      </c>
      <c r="E3274" t="s">
        <v>44</v>
      </c>
      <c r="F3274" t="s">
        <v>44</v>
      </c>
      <c r="G3274" t="s">
        <v>39</v>
      </c>
      <c r="H3274" t="s">
        <v>1282</v>
      </c>
      <c r="I3274">
        <f>MONTH(Table6[[#This Row],[Loan Date]])</f>
        <v>11</v>
      </c>
      <c r="J3274" t="str">
        <f>_xlfn.XLOOKUP(Table6[[#This Row],[Numeric Month]],$N$5:$N$11,$O$5:$O$11)</f>
        <v>Nov</v>
      </c>
      <c r="K3274" t="str">
        <f>_xlfn.XLOOKUP(Table6[[#This Row],[Loan Date]],$Q$5:$Q$152,$R$5:$R$152)</f>
        <v>Wednesday</v>
      </c>
      <c r="L3274" t="str">
        <f>_xlfn.XLOOKUP(Table6[[#This Row],[Loan Date]],$Q$5:$Q$152,$S$5:$S$152)</f>
        <v>Week 6</v>
      </c>
    </row>
    <row r="3275" spans="1:12" x14ac:dyDescent="0.2">
      <c r="A3275" s="1">
        <v>44867</v>
      </c>
      <c r="B3275" t="s">
        <v>7</v>
      </c>
      <c r="C3275" s="1">
        <v>44867</v>
      </c>
      <c r="D3275" t="s">
        <v>191</v>
      </c>
      <c r="E3275" t="s">
        <v>44</v>
      </c>
      <c r="F3275" t="s">
        <v>44</v>
      </c>
      <c r="G3275" t="s">
        <v>39</v>
      </c>
      <c r="H3275" t="s">
        <v>1282</v>
      </c>
      <c r="I3275">
        <f>MONTH(Table6[[#This Row],[Loan Date]])</f>
        <v>11</v>
      </c>
      <c r="J3275" t="str">
        <f>_xlfn.XLOOKUP(Table6[[#This Row],[Numeric Month]],$N$5:$N$11,$O$5:$O$11)</f>
        <v>Nov</v>
      </c>
      <c r="K3275" t="str">
        <f>_xlfn.XLOOKUP(Table6[[#This Row],[Loan Date]],$Q$5:$Q$152,$R$5:$R$152)</f>
        <v>Wednesday</v>
      </c>
      <c r="L3275" t="str">
        <f>_xlfn.XLOOKUP(Table6[[#This Row],[Loan Date]],$Q$5:$Q$152,$S$5:$S$152)</f>
        <v>Week 6</v>
      </c>
    </row>
    <row r="3276" spans="1:12" x14ac:dyDescent="0.2">
      <c r="A3276" s="1">
        <v>44867</v>
      </c>
      <c r="B3276" t="s">
        <v>7</v>
      </c>
      <c r="C3276" s="1">
        <v>44874</v>
      </c>
      <c r="D3276" t="s">
        <v>102</v>
      </c>
      <c r="E3276" t="s">
        <v>52</v>
      </c>
      <c r="F3276" t="s">
        <v>51</v>
      </c>
      <c r="G3276" t="s">
        <v>1</v>
      </c>
      <c r="H3276" t="s">
        <v>1282</v>
      </c>
      <c r="I3276">
        <f>MONTH(Table6[[#This Row],[Loan Date]])</f>
        <v>11</v>
      </c>
      <c r="J3276" t="str">
        <f>_xlfn.XLOOKUP(Table6[[#This Row],[Numeric Month]],$N$5:$N$11,$O$5:$O$11)</f>
        <v>Nov</v>
      </c>
      <c r="K3276" t="str">
        <f>_xlfn.XLOOKUP(Table6[[#This Row],[Loan Date]],$Q$5:$Q$152,$R$5:$R$152)</f>
        <v>Wednesday</v>
      </c>
      <c r="L3276" t="str">
        <f>_xlfn.XLOOKUP(Table6[[#This Row],[Loan Date]],$Q$5:$Q$152,$S$5:$S$152)</f>
        <v>Week 6</v>
      </c>
    </row>
    <row r="3277" spans="1:12" x14ac:dyDescent="0.2">
      <c r="A3277" s="1">
        <v>44867</v>
      </c>
      <c r="B3277" t="s">
        <v>7</v>
      </c>
      <c r="C3277" s="1">
        <v>44867</v>
      </c>
      <c r="D3277" t="s">
        <v>969</v>
      </c>
      <c r="E3277" t="s">
        <v>37</v>
      </c>
      <c r="F3277" t="s">
        <v>37</v>
      </c>
      <c r="G3277" t="s">
        <v>20</v>
      </c>
      <c r="H3277" t="s">
        <v>1282</v>
      </c>
      <c r="I3277">
        <f>MONTH(Table6[[#This Row],[Loan Date]])</f>
        <v>11</v>
      </c>
      <c r="J3277" t="str">
        <f>_xlfn.XLOOKUP(Table6[[#This Row],[Numeric Month]],$N$5:$N$11,$O$5:$O$11)</f>
        <v>Nov</v>
      </c>
      <c r="K3277" t="str">
        <f>_xlfn.XLOOKUP(Table6[[#This Row],[Loan Date]],$Q$5:$Q$152,$R$5:$R$152)</f>
        <v>Wednesday</v>
      </c>
      <c r="L3277" t="str">
        <f>_xlfn.XLOOKUP(Table6[[#This Row],[Loan Date]],$Q$5:$Q$152,$S$5:$S$152)</f>
        <v>Week 6</v>
      </c>
    </row>
    <row r="3278" spans="1:12" x14ac:dyDescent="0.2">
      <c r="A3278" s="1">
        <v>44867</v>
      </c>
      <c r="B3278" t="s">
        <v>7</v>
      </c>
      <c r="C3278" s="1">
        <v>44867</v>
      </c>
      <c r="D3278" t="s">
        <v>116</v>
      </c>
      <c r="E3278" t="s">
        <v>23</v>
      </c>
      <c r="F3278" t="s">
        <v>23</v>
      </c>
      <c r="G3278" t="s">
        <v>20</v>
      </c>
      <c r="H3278" t="s">
        <v>1282</v>
      </c>
      <c r="I3278">
        <f>MONTH(Table6[[#This Row],[Loan Date]])</f>
        <v>11</v>
      </c>
      <c r="J3278" t="str">
        <f>_xlfn.XLOOKUP(Table6[[#This Row],[Numeric Month]],$N$5:$N$11,$O$5:$O$11)</f>
        <v>Nov</v>
      </c>
      <c r="K3278" t="str">
        <f>_xlfn.XLOOKUP(Table6[[#This Row],[Loan Date]],$Q$5:$Q$152,$R$5:$R$152)</f>
        <v>Wednesday</v>
      </c>
      <c r="L3278" t="str">
        <f>_xlfn.XLOOKUP(Table6[[#This Row],[Loan Date]],$Q$5:$Q$152,$S$5:$S$152)</f>
        <v>Week 6</v>
      </c>
    </row>
    <row r="3279" spans="1:12" x14ac:dyDescent="0.2">
      <c r="A3279" s="1">
        <v>44867</v>
      </c>
      <c r="B3279" t="s">
        <v>7</v>
      </c>
      <c r="C3279" s="1">
        <v>44867</v>
      </c>
      <c r="D3279" t="s">
        <v>441</v>
      </c>
      <c r="E3279" t="s">
        <v>21</v>
      </c>
      <c r="F3279" t="s">
        <v>21</v>
      </c>
      <c r="G3279" t="s">
        <v>20</v>
      </c>
      <c r="H3279" t="s">
        <v>1282</v>
      </c>
      <c r="I3279">
        <f>MONTH(Table6[[#This Row],[Loan Date]])</f>
        <v>11</v>
      </c>
      <c r="J3279" t="str">
        <f>_xlfn.XLOOKUP(Table6[[#This Row],[Numeric Month]],$N$5:$N$11,$O$5:$O$11)</f>
        <v>Nov</v>
      </c>
      <c r="K3279" t="str">
        <f>_xlfn.XLOOKUP(Table6[[#This Row],[Loan Date]],$Q$5:$Q$152,$R$5:$R$152)</f>
        <v>Wednesday</v>
      </c>
      <c r="L3279" t="str">
        <f>_xlfn.XLOOKUP(Table6[[#This Row],[Loan Date]],$Q$5:$Q$152,$S$5:$S$152)</f>
        <v>Week 6</v>
      </c>
    </row>
    <row r="3280" spans="1:12" x14ac:dyDescent="0.2">
      <c r="A3280" s="1">
        <v>44867</v>
      </c>
      <c r="B3280" t="s">
        <v>5</v>
      </c>
      <c r="C3280" s="1">
        <v>44874</v>
      </c>
      <c r="D3280" t="s">
        <v>410</v>
      </c>
      <c r="E3280" t="s">
        <v>9</v>
      </c>
      <c r="F3280" t="s">
        <v>8</v>
      </c>
      <c r="G3280" t="s">
        <v>1</v>
      </c>
      <c r="H3280" t="s">
        <v>1282</v>
      </c>
      <c r="I3280">
        <f>MONTH(Table6[[#This Row],[Loan Date]])</f>
        <v>11</v>
      </c>
      <c r="J3280" t="str">
        <f>_xlfn.XLOOKUP(Table6[[#This Row],[Numeric Month]],$N$5:$N$11,$O$5:$O$11)</f>
        <v>Nov</v>
      </c>
      <c r="K3280" t="str">
        <f>_xlfn.XLOOKUP(Table6[[#This Row],[Loan Date]],$Q$5:$Q$152,$R$5:$R$152)</f>
        <v>Wednesday</v>
      </c>
      <c r="L3280" t="str">
        <f>_xlfn.XLOOKUP(Table6[[#This Row],[Loan Date]],$Q$5:$Q$152,$S$5:$S$152)</f>
        <v>Week 6</v>
      </c>
    </row>
    <row r="3281" spans="1:12" x14ac:dyDescent="0.2">
      <c r="A3281" s="1">
        <v>44867</v>
      </c>
      <c r="B3281" t="s">
        <v>5</v>
      </c>
      <c r="C3281" s="1">
        <v>44867</v>
      </c>
      <c r="D3281" t="s">
        <v>42</v>
      </c>
      <c r="E3281" t="s">
        <v>41</v>
      </c>
      <c r="F3281" t="s">
        <v>40</v>
      </c>
      <c r="G3281" t="s">
        <v>39</v>
      </c>
      <c r="H3281" t="s">
        <v>1282</v>
      </c>
      <c r="I3281">
        <f>MONTH(Table6[[#This Row],[Loan Date]])</f>
        <v>11</v>
      </c>
      <c r="J3281" t="str">
        <f>_xlfn.XLOOKUP(Table6[[#This Row],[Numeric Month]],$N$5:$N$11,$O$5:$O$11)</f>
        <v>Nov</v>
      </c>
      <c r="K3281" t="str">
        <f>_xlfn.XLOOKUP(Table6[[#This Row],[Loan Date]],$Q$5:$Q$152,$R$5:$R$152)</f>
        <v>Wednesday</v>
      </c>
      <c r="L3281" t="str">
        <f>_xlfn.XLOOKUP(Table6[[#This Row],[Loan Date]],$Q$5:$Q$152,$S$5:$S$152)</f>
        <v>Week 6</v>
      </c>
    </row>
    <row r="3282" spans="1:12" x14ac:dyDescent="0.2">
      <c r="A3282" s="1">
        <v>44867</v>
      </c>
      <c r="B3282" t="s">
        <v>5</v>
      </c>
      <c r="C3282" s="1">
        <v>44867</v>
      </c>
      <c r="D3282" t="s">
        <v>29</v>
      </c>
      <c r="E3282" t="s">
        <v>23</v>
      </c>
      <c r="F3282" t="s">
        <v>23</v>
      </c>
      <c r="G3282" t="s">
        <v>20</v>
      </c>
      <c r="H3282" t="s">
        <v>1282</v>
      </c>
      <c r="I3282">
        <f>MONTH(Table6[[#This Row],[Loan Date]])</f>
        <v>11</v>
      </c>
      <c r="J3282" t="str">
        <f>_xlfn.XLOOKUP(Table6[[#This Row],[Numeric Month]],$N$5:$N$11,$O$5:$O$11)</f>
        <v>Nov</v>
      </c>
      <c r="K3282" t="str">
        <f>_xlfn.XLOOKUP(Table6[[#This Row],[Loan Date]],$Q$5:$Q$152,$R$5:$R$152)</f>
        <v>Wednesday</v>
      </c>
      <c r="L3282" t="str">
        <f>_xlfn.XLOOKUP(Table6[[#This Row],[Loan Date]],$Q$5:$Q$152,$S$5:$S$152)</f>
        <v>Week 6</v>
      </c>
    </row>
    <row r="3283" spans="1:12" x14ac:dyDescent="0.2">
      <c r="A3283" s="1">
        <v>44867</v>
      </c>
      <c r="B3283" t="s">
        <v>5</v>
      </c>
      <c r="C3283" s="1">
        <v>44867</v>
      </c>
      <c r="D3283" t="s">
        <v>497</v>
      </c>
      <c r="E3283" t="s">
        <v>21</v>
      </c>
      <c r="F3283" t="s">
        <v>21</v>
      </c>
      <c r="G3283" t="s">
        <v>20</v>
      </c>
      <c r="H3283" t="s">
        <v>1282</v>
      </c>
      <c r="I3283">
        <f>MONTH(Table6[[#This Row],[Loan Date]])</f>
        <v>11</v>
      </c>
      <c r="J3283" t="str">
        <f>_xlfn.XLOOKUP(Table6[[#This Row],[Numeric Month]],$N$5:$N$11,$O$5:$O$11)</f>
        <v>Nov</v>
      </c>
      <c r="K3283" t="str">
        <f>_xlfn.XLOOKUP(Table6[[#This Row],[Loan Date]],$Q$5:$Q$152,$R$5:$R$152)</f>
        <v>Wednesday</v>
      </c>
      <c r="L3283" t="str">
        <f>_xlfn.XLOOKUP(Table6[[#This Row],[Loan Date]],$Q$5:$Q$152,$S$5:$S$152)</f>
        <v>Week 6</v>
      </c>
    </row>
    <row r="3284" spans="1:12" x14ac:dyDescent="0.2">
      <c r="A3284" s="1">
        <v>44867</v>
      </c>
      <c r="B3284" t="s">
        <v>5</v>
      </c>
      <c r="C3284" s="1">
        <v>44867</v>
      </c>
      <c r="D3284" t="s">
        <v>810</v>
      </c>
      <c r="E3284" t="s">
        <v>65</v>
      </c>
      <c r="F3284" t="s">
        <v>65</v>
      </c>
      <c r="G3284" t="s">
        <v>20</v>
      </c>
      <c r="H3284" t="s">
        <v>1282</v>
      </c>
      <c r="I3284">
        <f>MONTH(Table6[[#This Row],[Loan Date]])</f>
        <v>11</v>
      </c>
      <c r="J3284" t="str">
        <f>_xlfn.XLOOKUP(Table6[[#This Row],[Numeric Month]],$N$5:$N$11,$O$5:$O$11)</f>
        <v>Nov</v>
      </c>
      <c r="K3284" t="str">
        <f>_xlfn.XLOOKUP(Table6[[#This Row],[Loan Date]],$Q$5:$Q$152,$R$5:$R$152)</f>
        <v>Wednesday</v>
      </c>
      <c r="L3284" t="str">
        <f>_xlfn.XLOOKUP(Table6[[#This Row],[Loan Date]],$Q$5:$Q$152,$S$5:$S$152)</f>
        <v>Week 6</v>
      </c>
    </row>
    <row r="3285" spans="1:12" x14ac:dyDescent="0.2">
      <c r="A3285" s="1">
        <v>44867</v>
      </c>
      <c r="B3285" t="s">
        <v>7</v>
      </c>
      <c r="C3285" s="1">
        <v>44867</v>
      </c>
      <c r="D3285" t="s">
        <v>63</v>
      </c>
      <c r="E3285" t="s">
        <v>44</v>
      </c>
      <c r="F3285" t="s">
        <v>44</v>
      </c>
      <c r="G3285" t="s">
        <v>39</v>
      </c>
      <c r="H3285" t="s">
        <v>1282</v>
      </c>
      <c r="I3285">
        <f>MONTH(Table6[[#This Row],[Loan Date]])</f>
        <v>11</v>
      </c>
      <c r="J3285" t="str">
        <f>_xlfn.XLOOKUP(Table6[[#This Row],[Numeric Month]],$N$5:$N$11,$O$5:$O$11)</f>
        <v>Nov</v>
      </c>
      <c r="K3285" t="str">
        <f>_xlfn.XLOOKUP(Table6[[#This Row],[Loan Date]],$Q$5:$Q$152,$R$5:$R$152)</f>
        <v>Wednesday</v>
      </c>
      <c r="L3285" t="str">
        <f>_xlfn.XLOOKUP(Table6[[#This Row],[Loan Date]],$Q$5:$Q$152,$S$5:$S$152)</f>
        <v>Week 6</v>
      </c>
    </row>
    <row r="3286" spans="1:12" x14ac:dyDescent="0.2">
      <c r="A3286" s="1">
        <v>44867</v>
      </c>
      <c r="B3286" t="s">
        <v>7</v>
      </c>
      <c r="C3286" s="1">
        <v>44867</v>
      </c>
      <c r="D3286" t="s">
        <v>74</v>
      </c>
      <c r="E3286" t="s">
        <v>49</v>
      </c>
      <c r="F3286" t="s">
        <v>49</v>
      </c>
      <c r="G3286" t="s">
        <v>20</v>
      </c>
      <c r="H3286" t="s">
        <v>1282</v>
      </c>
      <c r="I3286">
        <f>MONTH(Table6[[#This Row],[Loan Date]])</f>
        <v>11</v>
      </c>
      <c r="J3286" t="str">
        <f>_xlfn.XLOOKUP(Table6[[#This Row],[Numeric Month]],$N$5:$N$11,$O$5:$O$11)</f>
        <v>Nov</v>
      </c>
      <c r="K3286" t="str">
        <f>_xlfn.XLOOKUP(Table6[[#This Row],[Loan Date]],$Q$5:$Q$152,$R$5:$R$152)</f>
        <v>Wednesday</v>
      </c>
      <c r="L3286" t="str">
        <f>_xlfn.XLOOKUP(Table6[[#This Row],[Loan Date]],$Q$5:$Q$152,$S$5:$S$152)</f>
        <v>Week 6</v>
      </c>
    </row>
    <row r="3287" spans="1:12" x14ac:dyDescent="0.2">
      <c r="A3287" s="1">
        <v>44867</v>
      </c>
      <c r="B3287" t="s">
        <v>7</v>
      </c>
      <c r="C3287" s="1">
        <v>44867</v>
      </c>
      <c r="D3287" t="s">
        <v>982</v>
      </c>
      <c r="E3287" t="s">
        <v>168</v>
      </c>
      <c r="F3287" t="s">
        <v>168</v>
      </c>
      <c r="G3287" t="s">
        <v>20</v>
      </c>
      <c r="H3287" t="s">
        <v>1282</v>
      </c>
      <c r="I3287">
        <f>MONTH(Table6[[#This Row],[Loan Date]])</f>
        <v>11</v>
      </c>
      <c r="J3287" t="str">
        <f>_xlfn.XLOOKUP(Table6[[#This Row],[Numeric Month]],$N$5:$N$11,$O$5:$O$11)</f>
        <v>Nov</v>
      </c>
      <c r="K3287" t="str">
        <f>_xlfn.XLOOKUP(Table6[[#This Row],[Loan Date]],$Q$5:$Q$152,$R$5:$R$152)</f>
        <v>Wednesday</v>
      </c>
      <c r="L3287" t="str">
        <f>_xlfn.XLOOKUP(Table6[[#This Row],[Loan Date]],$Q$5:$Q$152,$S$5:$S$152)</f>
        <v>Week 6</v>
      </c>
    </row>
    <row r="3288" spans="1:12" x14ac:dyDescent="0.2">
      <c r="A3288" s="1">
        <v>44867</v>
      </c>
      <c r="B3288" t="s">
        <v>96</v>
      </c>
      <c r="C3288" s="1">
        <v>44881</v>
      </c>
      <c r="D3288" t="s">
        <v>693</v>
      </c>
      <c r="E3288" t="s">
        <v>52</v>
      </c>
      <c r="F3288" t="s">
        <v>51</v>
      </c>
      <c r="G3288" t="s">
        <v>1</v>
      </c>
      <c r="H3288" t="s">
        <v>1282</v>
      </c>
      <c r="I3288">
        <f>MONTH(Table6[[#This Row],[Loan Date]])</f>
        <v>11</v>
      </c>
      <c r="J3288" t="str">
        <f>_xlfn.XLOOKUP(Table6[[#This Row],[Numeric Month]],$N$5:$N$11,$O$5:$O$11)</f>
        <v>Nov</v>
      </c>
      <c r="K3288" t="str">
        <f>_xlfn.XLOOKUP(Table6[[#This Row],[Loan Date]],$Q$5:$Q$152,$R$5:$R$152)</f>
        <v>Wednesday</v>
      </c>
      <c r="L3288" t="str">
        <f>_xlfn.XLOOKUP(Table6[[#This Row],[Loan Date]],$Q$5:$Q$152,$S$5:$S$152)</f>
        <v>Week 6</v>
      </c>
    </row>
    <row r="3289" spans="1:12" x14ac:dyDescent="0.2">
      <c r="A3289" s="1">
        <v>44868</v>
      </c>
      <c r="B3289" t="s">
        <v>107</v>
      </c>
      <c r="C3289" s="1">
        <v>44868</v>
      </c>
      <c r="D3289" t="s">
        <v>42</v>
      </c>
      <c r="E3289" t="s">
        <v>41</v>
      </c>
      <c r="F3289" t="s">
        <v>40</v>
      </c>
      <c r="G3289" t="s">
        <v>39</v>
      </c>
      <c r="H3289" t="s">
        <v>1282</v>
      </c>
      <c r="I3289">
        <f>MONTH(Table6[[#This Row],[Loan Date]])</f>
        <v>11</v>
      </c>
      <c r="J3289" t="str">
        <f>_xlfn.XLOOKUP(Table6[[#This Row],[Numeric Month]],$N$5:$N$11,$O$5:$O$11)</f>
        <v>Nov</v>
      </c>
      <c r="K3289" t="str">
        <f>_xlfn.XLOOKUP(Table6[[#This Row],[Loan Date]],$Q$5:$Q$152,$R$5:$R$152)</f>
        <v>Thursday</v>
      </c>
      <c r="L3289" t="str">
        <f>_xlfn.XLOOKUP(Table6[[#This Row],[Loan Date]],$Q$5:$Q$152,$S$5:$S$152)</f>
        <v>Week 6</v>
      </c>
    </row>
    <row r="3290" spans="1:12" x14ac:dyDescent="0.2">
      <c r="A3290" s="1">
        <v>44868</v>
      </c>
      <c r="B3290" t="s">
        <v>107</v>
      </c>
      <c r="C3290" s="1">
        <v>44875</v>
      </c>
      <c r="D3290" t="s">
        <v>602</v>
      </c>
      <c r="E3290" t="s">
        <v>52</v>
      </c>
      <c r="F3290" t="s">
        <v>51</v>
      </c>
      <c r="G3290" t="s">
        <v>1</v>
      </c>
      <c r="H3290" t="s">
        <v>1282</v>
      </c>
      <c r="I3290">
        <f>MONTH(Table6[[#This Row],[Loan Date]])</f>
        <v>11</v>
      </c>
      <c r="J3290" t="str">
        <f>_xlfn.XLOOKUP(Table6[[#This Row],[Numeric Month]],$N$5:$N$11,$O$5:$O$11)</f>
        <v>Nov</v>
      </c>
      <c r="K3290" t="str">
        <f>_xlfn.XLOOKUP(Table6[[#This Row],[Loan Date]],$Q$5:$Q$152,$R$5:$R$152)</f>
        <v>Thursday</v>
      </c>
      <c r="L3290" t="str">
        <f>_xlfn.XLOOKUP(Table6[[#This Row],[Loan Date]],$Q$5:$Q$152,$S$5:$S$152)</f>
        <v>Week 6</v>
      </c>
    </row>
    <row r="3291" spans="1:12" x14ac:dyDescent="0.2">
      <c r="A3291" s="1">
        <v>44868</v>
      </c>
      <c r="B3291" t="s">
        <v>107</v>
      </c>
      <c r="C3291" s="1">
        <v>44875</v>
      </c>
      <c r="D3291" t="s">
        <v>935</v>
      </c>
      <c r="E3291" t="s">
        <v>15</v>
      </c>
      <c r="F3291" t="s">
        <v>14</v>
      </c>
      <c r="G3291" t="s">
        <v>1</v>
      </c>
      <c r="H3291" t="s">
        <v>1282</v>
      </c>
      <c r="I3291">
        <f>MONTH(Table6[[#This Row],[Loan Date]])</f>
        <v>11</v>
      </c>
      <c r="J3291" t="str">
        <f>_xlfn.XLOOKUP(Table6[[#This Row],[Numeric Month]],$N$5:$N$11,$O$5:$O$11)</f>
        <v>Nov</v>
      </c>
      <c r="K3291" t="str">
        <f>_xlfn.XLOOKUP(Table6[[#This Row],[Loan Date]],$Q$5:$Q$152,$R$5:$R$152)</f>
        <v>Thursday</v>
      </c>
      <c r="L3291" t="str">
        <f>_xlfn.XLOOKUP(Table6[[#This Row],[Loan Date]],$Q$5:$Q$152,$S$5:$S$152)</f>
        <v>Week 6</v>
      </c>
    </row>
    <row r="3292" spans="1:12" x14ac:dyDescent="0.2">
      <c r="A3292" s="1">
        <v>44868</v>
      </c>
      <c r="B3292" t="s">
        <v>107</v>
      </c>
      <c r="C3292" s="1">
        <v>44868</v>
      </c>
      <c r="D3292" t="s">
        <v>187</v>
      </c>
      <c r="E3292" t="s">
        <v>65</v>
      </c>
      <c r="F3292" t="s">
        <v>65</v>
      </c>
      <c r="G3292" t="s">
        <v>20</v>
      </c>
      <c r="H3292" t="s">
        <v>1282</v>
      </c>
      <c r="I3292">
        <f>MONTH(Table6[[#This Row],[Loan Date]])</f>
        <v>11</v>
      </c>
      <c r="J3292" t="str">
        <f>_xlfn.XLOOKUP(Table6[[#This Row],[Numeric Month]],$N$5:$N$11,$O$5:$O$11)</f>
        <v>Nov</v>
      </c>
      <c r="K3292" t="str">
        <f>_xlfn.XLOOKUP(Table6[[#This Row],[Loan Date]],$Q$5:$Q$152,$R$5:$R$152)</f>
        <v>Thursday</v>
      </c>
      <c r="L3292" t="str">
        <f>_xlfn.XLOOKUP(Table6[[#This Row],[Loan Date]],$Q$5:$Q$152,$S$5:$S$152)</f>
        <v>Week 6</v>
      </c>
    </row>
    <row r="3293" spans="1:12" x14ac:dyDescent="0.2">
      <c r="A3293" s="1">
        <v>44868</v>
      </c>
      <c r="B3293" t="s">
        <v>7</v>
      </c>
      <c r="C3293" s="1">
        <v>44868</v>
      </c>
      <c r="D3293" t="s">
        <v>270</v>
      </c>
      <c r="E3293" t="s">
        <v>168</v>
      </c>
      <c r="F3293" t="s">
        <v>168</v>
      </c>
      <c r="G3293" t="s">
        <v>20</v>
      </c>
      <c r="H3293" t="s">
        <v>1282</v>
      </c>
      <c r="I3293">
        <f>MONTH(Table6[[#This Row],[Loan Date]])</f>
        <v>11</v>
      </c>
      <c r="J3293" t="str">
        <f>_xlfn.XLOOKUP(Table6[[#This Row],[Numeric Month]],$N$5:$N$11,$O$5:$O$11)</f>
        <v>Nov</v>
      </c>
      <c r="K3293" t="str">
        <f>_xlfn.XLOOKUP(Table6[[#This Row],[Loan Date]],$Q$5:$Q$152,$R$5:$R$152)</f>
        <v>Thursday</v>
      </c>
      <c r="L3293" t="str">
        <f>_xlfn.XLOOKUP(Table6[[#This Row],[Loan Date]],$Q$5:$Q$152,$S$5:$S$152)</f>
        <v>Week 6</v>
      </c>
    </row>
    <row r="3294" spans="1:12" x14ac:dyDescent="0.2">
      <c r="A3294" s="1">
        <v>44868</v>
      </c>
      <c r="B3294" t="s">
        <v>107</v>
      </c>
      <c r="C3294" s="1">
        <v>44882</v>
      </c>
      <c r="D3294" t="s">
        <v>366</v>
      </c>
      <c r="E3294" t="s">
        <v>15</v>
      </c>
      <c r="F3294" t="s">
        <v>14</v>
      </c>
      <c r="G3294" t="s">
        <v>1</v>
      </c>
      <c r="H3294" t="s">
        <v>1282</v>
      </c>
      <c r="I3294">
        <f>MONTH(Table6[[#This Row],[Loan Date]])</f>
        <v>11</v>
      </c>
      <c r="J3294" t="str">
        <f>_xlfn.XLOOKUP(Table6[[#This Row],[Numeric Month]],$N$5:$N$11,$O$5:$O$11)</f>
        <v>Nov</v>
      </c>
      <c r="K3294" t="str">
        <f>_xlfn.XLOOKUP(Table6[[#This Row],[Loan Date]],$Q$5:$Q$152,$R$5:$R$152)</f>
        <v>Thursday</v>
      </c>
      <c r="L3294" t="str">
        <f>_xlfn.XLOOKUP(Table6[[#This Row],[Loan Date]],$Q$5:$Q$152,$S$5:$S$152)</f>
        <v>Week 6</v>
      </c>
    </row>
    <row r="3295" spans="1:12" x14ac:dyDescent="0.2">
      <c r="A3295" s="1">
        <v>44868</v>
      </c>
      <c r="B3295" t="s">
        <v>7</v>
      </c>
      <c r="C3295" s="1">
        <v>44875</v>
      </c>
      <c r="D3295" t="s">
        <v>371</v>
      </c>
      <c r="E3295" t="s">
        <v>15</v>
      </c>
      <c r="F3295" t="s">
        <v>14</v>
      </c>
      <c r="G3295" t="s">
        <v>1</v>
      </c>
      <c r="H3295" t="s">
        <v>1282</v>
      </c>
      <c r="I3295">
        <f>MONTH(Table6[[#This Row],[Loan Date]])</f>
        <v>11</v>
      </c>
      <c r="J3295" t="str">
        <f>_xlfn.XLOOKUP(Table6[[#This Row],[Numeric Month]],$N$5:$N$11,$O$5:$O$11)</f>
        <v>Nov</v>
      </c>
      <c r="K3295" t="str">
        <f>_xlfn.XLOOKUP(Table6[[#This Row],[Loan Date]],$Q$5:$Q$152,$R$5:$R$152)</f>
        <v>Thursday</v>
      </c>
      <c r="L3295" t="str">
        <f>_xlfn.XLOOKUP(Table6[[#This Row],[Loan Date]],$Q$5:$Q$152,$S$5:$S$152)</f>
        <v>Week 6</v>
      </c>
    </row>
    <row r="3296" spans="1:12" x14ac:dyDescent="0.2">
      <c r="A3296" s="1">
        <v>44868</v>
      </c>
      <c r="B3296" t="s">
        <v>7</v>
      </c>
      <c r="C3296" s="1">
        <v>44868</v>
      </c>
      <c r="D3296" t="s">
        <v>458</v>
      </c>
      <c r="E3296" t="s">
        <v>41</v>
      </c>
      <c r="F3296" t="s">
        <v>40</v>
      </c>
      <c r="G3296" t="s">
        <v>39</v>
      </c>
      <c r="H3296" t="s">
        <v>1282</v>
      </c>
      <c r="I3296">
        <f>MONTH(Table6[[#This Row],[Loan Date]])</f>
        <v>11</v>
      </c>
      <c r="J3296" t="str">
        <f>_xlfn.XLOOKUP(Table6[[#This Row],[Numeric Month]],$N$5:$N$11,$O$5:$O$11)</f>
        <v>Nov</v>
      </c>
      <c r="K3296" t="str">
        <f>_xlfn.XLOOKUP(Table6[[#This Row],[Loan Date]],$Q$5:$Q$152,$R$5:$R$152)</f>
        <v>Thursday</v>
      </c>
      <c r="L3296" t="str">
        <f>_xlfn.XLOOKUP(Table6[[#This Row],[Loan Date]],$Q$5:$Q$152,$S$5:$S$152)</f>
        <v>Week 6</v>
      </c>
    </row>
    <row r="3297" spans="1:12" x14ac:dyDescent="0.2">
      <c r="A3297" s="1">
        <v>44868</v>
      </c>
      <c r="B3297" t="s">
        <v>5</v>
      </c>
      <c r="C3297" s="1">
        <v>44868</v>
      </c>
      <c r="D3297" t="s">
        <v>917</v>
      </c>
      <c r="E3297" t="s">
        <v>37</v>
      </c>
      <c r="F3297" t="s">
        <v>37</v>
      </c>
      <c r="G3297" t="s">
        <v>20</v>
      </c>
      <c r="H3297" t="s">
        <v>1282</v>
      </c>
      <c r="I3297">
        <f>MONTH(Table6[[#This Row],[Loan Date]])</f>
        <v>11</v>
      </c>
      <c r="J3297" t="str">
        <f>_xlfn.XLOOKUP(Table6[[#This Row],[Numeric Month]],$N$5:$N$11,$O$5:$O$11)</f>
        <v>Nov</v>
      </c>
      <c r="K3297" t="str">
        <f>_xlfn.XLOOKUP(Table6[[#This Row],[Loan Date]],$Q$5:$Q$152,$R$5:$R$152)</f>
        <v>Thursday</v>
      </c>
      <c r="L3297" t="str">
        <f>_xlfn.XLOOKUP(Table6[[#This Row],[Loan Date]],$Q$5:$Q$152,$S$5:$S$152)</f>
        <v>Week 6</v>
      </c>
    </row>
    <row r="3298" spans="1:12" x14ac:dyDescent="0.2">
      <c r="A3298" s="1">
        <v>44868</v>
      </c>
      <c r="B3298" t="s">
        <v>7</v>
      </c>
      <c r="C3298" s="1">
        <v>44868</v>
      </c>
      <c r="D3298" t="s">
        <v>476</v>
      </c>
      <c r="E3298" t="s">
        <v>15</v>
      </c>
      <c r="F3298" t="s">
        <v>14</v>
      </c>
      <c r="G3298" t="s">
        <v>1</v>
      </c>
      <c r="H3298" t="s">
        <v>1282</v>
      </c>
      <c r="I3298">
        <f>MONTH(Table6[[#This Row],[Loan Date]])</f>
        <v>11</v>
      </c>
      <c r="J3298" t="str">
        <f>_xlfn.XLOOKUP(Table6[[#This Row],[Numeric Month]],$N$5:$N$11,$O$5:$O$11)</f>
        <v>Nov</v>
      </c>
      <c r="K3298" t="str">
        <f>_xlfn.XLOOKUP(Table6[[#This Row],[Loan Date]],$Q$5:$Q$152,$R$5:$R$152)</f>
        <v>Thursday</v>
      </c>
      <c r="L3298" t="str">
        <f>_xlfn.XLOOKUP(Table6[[#This Row],[Loan Date]],$Q$5:$Q$152,$S$5:$S$152)</f>
        <v>Week 6</v>
      </c>
    </row>
    <row r="3299" spans="1:12" x14ac:dyDescent="0.2">
      <c r="A3299" s="1">
        <v>44868</v>
      </c>
      <c r="B3299" t="s">
        <v>7</v>
      </c>
      <c r="C3299" s="1">
        <v>44868</v>
      </c>
      <c r="D3299" t="s">
        <v>969</v>
      </c>
      <c r="E3299" t="s">
        <v>37</v>
      </c>
      <c r="F3299" t="s">
        <v>37</v>
      </c>
      <c r="G3299" t="s">
        <v>20</v>
      </c>
      <c r="H3299" t="s">
        <v>1282</v>
      </c>
      <c r="I3299">
        <f>MONTH(Table6[[#This Row],[Loan Date]])</f>
        <v>11</v>
      </c>
      <c r="J3299" t="str">
        <f>_xlfn.XLOOKUP(Table6[[#This Row],[Numeric Month]],$N$5:$N$11,$O$5:$O$11)</f>
        <v>Nov</v>
      </c>
      <c r="K3299" t="str">
        <f>_xlfn.XLOOKUP(Table6[[#This Row],[Loan Date]],$Q$5:$Q$152,$R$5:$R$152)</f>
        <v>Thursday</v>
      </c>
      <c r="L3299" t="str">
        <f>_xlfn.XLOOKUP(Table6[[#This Row],[Loan Date]],$Q$5:$Q$152,$S$5:$S$152)</f>
        <v>Week 6</v>
      </c>
    </row>
    <row r="3300" spans="1:12" x14ac:dyDescent="0.2">
      <c r="A3300" s="1">
        <v>44868</v>
      </c>
      <c r="B3300" t="s">
        <v>7</v>
      </c>
      <c r="C3300" s="1">
        <v>44882</v>
      </c>
      <c r="D3300" t="s">
        <v>1413</v>
      </c>
      <c r="E3300" t="s">
        <v>204</v>
      </c>
      <c r="F3300" t="s">
        <v>8</v>
      </c>
      <c r="G3300" t="s">
        <v>1</v>
      </c>
      <c r="H3300" t="s">
        <v>1282</v>
      </c>
      <c r="I3300">
        <f>MONTH(Table6[[#This Row],[Loan Date]])</f>
        <v>11</v>
      </c>
      <c r="J3300" t="str">
        <f>_xlfn.XLOOKUP(Table6[[#This Row],[Numeric Month]],$N$5:$N$11,$O$5:$O$11)</f>
        <v>Nov</v>
      </c>
      <c r="K3300" t="str">
        <f>_xlfn.XLOOKUP(Table6[[#This Row],[Loan Date]],$Q$5:$Q$152,$R$5:$R$152)</f>
        <v>Thursday</v>
      </c>
      <c r="L3300" t="str">
        <f>_xlfn.XLOOKUP(Table6[[#This Row],[Loan Date]],$Q$5:$Q$152,$S$5:$S$152)</f>
        <v>Week 6</v>
      </c>
    </row>
    <row r="3301" spans="1:12" x14ac:dyDescent="0.2">
      <c r="A3301" s="1">
        <v>44868</v>
      </c>
      <c r="B3301" t="s">
        <v>7</v>
      </c>
      <c r="C3301" s="1">
        <v>44868</v>
      </c>
      <c r="D3301" t="s">
        <v>1349</v>
      </c>
      <c r="E3301" t="s">
        <v>23</v>
      </c>
      <c r="F3301" t="s">
        <v>23</v>
      </c>
      <c r="G3301" t="s">
        <v>20</v>
      </c>
      <c r="H3301" t="s">
        <v>1282</v>
      </c>
      <c r="I3301">
        <f>MONTH(Table6[[#This Row],[Loan Date]])</f>
        <v>11</v>
      </c>
      <c r="J3301" t="str">
        <f>_xlfn.XLOOKUP(Table6[[#This Row],[Numeric Month]],$N$5:$N$11,$O$5:$O$11)</f>
        <v>Nov</v>
      </c>
      <c r="K3301" t="str">
        <f>_xlfn.XLOOKUP(Table6[[#This Row],[Loan Date]],$Q$5:$Q$152,$R$5:$R$152)</f>
        <v>Thursday</v>
      </c>
      <c r="L3301" t="str">
        <f>_xlfn.XLOOKUP(Table6[[#This Row],[Loan Date]],$Q$5:$Q$152,$S$5:$S$152)</f>
        <v>Week 6</v>
      </c>
    </row>
    <row r="3302" spans="1:12" x14ac:dyDescent="0.2">
      <c r="A3302" s="1">
        <v>44868</v>
      </c>
      <c r="B3302" t="s">
        <v>7</v>
      </c>
      <c r="C3302" s="1">
        <v>44886</v>
      </c>
      <c r="D3302" t="s">
        <v>948</v>
      </c>
      <c r="E3302" t="s">
        <v>204</v>
      </c>
      <c r="F3302" t="s">
        <v>2</v>
      </c>
      <c r="G3302" t="s">
        <v>1</v>
      </c>
      <c r="H3302" t="s">
        <v>1282</v>
      </c>
      <c r="I3302">
        <f>MONTH(Table6[[#This Row],[Loan Date]])</f>
        <v>11</v>
      </c>
      <c r="J3302" t="str">
        <f>_xlfn.XLOOKUP(Table6[[#This Row],[Numeric Month]],$N$5:$N$11,$O$5:$O$11)</f>
        <v>Nov</v>
      </c>
      <c r="K3302" t="str">
        <f>_xlfn.XLOOKUP(Table6[[#This Row],[Loan Date]],$Q$5:$Q$152,$R$5:$R$152)</f>
        <v>Thursday</v>
      </c>
      <c r="L3302" t="str">
        <f>_xlfn.XLOOKUP(Table6[[#This Row],[Loan Date]],$Q$5:$Q$152,$S$5:$S$152)</f>
        <v>Week 6</v>
      </c>
    </row>
    <row r="3303" spans="1:12" x14ac:dyDescent="0.2">
      <c r="A3303" s="1">
        <v>44868</v>
      </c>
      <c r="B3303" t="s">
        <v>5</v>
      </c>
      <c r="C3303" s="1">
        <v>44875</v>
      </c>
      <c r="D3303" t="s">
        <v>476</v>
      </c>
      <c r="E3303" t="s">
        <v>15</v>
      </c>
      <c r="F3303" t="s">
        <v>14</v>
      </c>
      <c r="G3303" t="s">
        <v>1</v>
      </c>
      <c r="H3303" t="s">
        <v>1282</v>
      </c>
      <c r="I3303">
        <f>MONTH(Table6[[#This Row],[Loan Date]])</f>
        <v>11</v>
      </c>
      <c r="J3303" t="str">
        <f>_xlfn.XLOOKUP(Table6[[#This Row],[Numeric Month]],$N$5:$N$11,$O$5:$O$11)</f>
        <v>Nov</v>
      </c>
      <c r="K3303" t="str">
        <f>_xlfn.XLOOKUP(Table6[[#This Row],[Loan Date]],$Q$5:$Q$152,$R$5:$R$152)</f>
        <v>Thursday</v>
      </c>
      <c r="L3303" t="str">
        <f>_xlfn.XLOOKUP(Table6[[#This Row],[Loan Date]],$Q$5:$Q$152,$S$5:$S$152)</f>
        <v>Week 6</v>
      </c>
    </row>
    <row r="3304" spans="1:12" x14ac:dyDescent="0.2">
      <c r="A3304" s="1">
        <v>44868</v>
      </c>
      <c r="B3304" t="s">
        <v>7</v>
      </c>
      <c r="C3304" s="1">
        <v>44868</v>
      </c>
      <c r="D3304" t="s">
        <v>916</v>
      </c>
      <c r="E3304" t="s">
        <v>37</v>
      </c>
      <c r="F3304" t="s">
        <v>37</v>
      </c>
      <c r="G3304" t="s">
        <v>20</v>
      </c>
      <c r="H3304" t="s">
        <v>1282</v>
      </c>
      <c r="I3304">
        <f>MONTH(Table6[[#This Row],[Loan Date]])</f>
        <v>11</v>
      </c>
      <c r="J3304" t="str">
        <f>_xlfn.XLOOKUP(Table6[[#This Row],[Numeric Month]],$N$5:$N$11,$O$5:$O$11)</f>
        <v>Nov</v>
      </c>
      <c r="K3304" t="str">
        <f>_xlfn.XLOOKUP(Table6[[#This Row],[Loan Date]],$Q$5:$Q$152,$R$5:$R$152)</f>
        <v>Thursday</v>
      </c>
      <c r="L3304" t="str">
        <f>_xlfn.XLOOKUP(Table6[[#This Row],[Loan Date]],$Q$5:$Q$152,$S$5:$S$152)</f>
        <v>Week 6</v>
      </c>
    </row>
    <row r="3305" spans="1:12" x14ac:dyDescent="0.2">
      <c r="A3305" s="1">
        <v>44868</v>
      </c>
      <c r="B3305" t="s">
        <v>7</v>
      </c>
      <c r="C3305" s="1">
        <v>44868</v>
      </c>
      <c r="D3305" t="s">
        <v>911</v>
      </c>
      <c r="E3305" t="s">
        <v>37</v>
      </c>
      <c r="F3305" t="s">
        <v>37</v>
      </c>
      <c r="G3305" t="s">
        <v>20</v>
      </c>
      <c r="H3305" t="s">
        <v>1282</v>
      </c>
      <c r="I3305">
        <f>MONTH(Table6[[#This Row],[Loan Date]])</f>
        <v>11</v>
      </c>
      <c r="J3305" t="str">
        <f>_xlfn.XLOOKUP(Table6[[#This Row],[Numeric Month]],$N$5:$N$11,$O$5:$O$11)</f>
        <v>Nov</v>
      </c>
      <c r="K3305" t="str">
        <f>_xlfn.XLOOKUP(Table6[[#This Row],[Loan Date]],$Q$5:$Q$152,$R$5:$R$152)</f>
        <v>Thursday</v>
      </c>
      <c r="L3305" t="str">
        <f>_xlfn.XLOOKUP(Table6[[#This Row],[Loan Date]],$Q$5:$Q$152,$S$5:$S$152)</f>
        <v>Week 6</v>
      </c>
    </row>
    <row r="3306" spans="1:12" x14ac:dyDescent="0.2">
      <c r="A3306" s="1">
        <v>44868</v>
      </c>
      <c r="B3306" t="s">
        <v>5</v>
      </c>
      <c r="C3306" s="1">
        <v>44868</v>
      </c>
      <c r="D3306" t="s">
        <v>408</v>
      </c>
      <c r="E3306" t="s">
        <v>23</v>
      </c>
      <c r="F3306" t="s">
        <v>23</v>
      </c>
      <c r="G3306" t="s">
        <v>20</v>
      </c>
      <c r="H3306" t="s">
        <v>1282</v>
      </c>
      <c r="I3306">
        <f>MONTH(Table6[[#This Row],[Loan Date]])</f>
        <v>11</v>
      </c>
      <c r="J3306" t="str">
        <f>_xlfn.XLOOKUP(Table6[[#This Row],[Numeric Month]],$N$5:$N$11,$O$5:$O$11)</f>
        <v>Nov</v>
      </c>
      <c r="K3306" t="str">
        <f>_xlfn.XLOOKUP(Table6[[#This Row],[Loan Date]],$Q$5:$Q$152,$R$5:$R$152)</f>
        <v>Thursday</v>
      </c>
      <c r="L3306" t="str">
        <f>_xlfn.XLOOKUP(Table6[[#This Row],[Loan Date]],$Q$5:$Q$152,$S$5:$S$152)</f>
        <v>Week 6</v>
      </c>
    </row>
    <row r="3307" spans="1:12" x14ac:dyDescent="0.2">
      <c r="A3307" s="1">
        <v>44868</v>
      </c>
      <c r="B3307" t="s">
        <v>5</v>
      </c>
      <c r="C3307" s="1">
        <v>44868</v>
      </c>
      <c r="D3307" t="s">
        <v>119</v>
      </c>
      <c r="E3307" t="s">
        <v>21</v>
      </c>
      <c r="F3307" t="s">
        <v>21</v>
      </c>
      <c r="G3307" t="s">
        <v>20</v>
      </c>
      <c r="H3307" t="s">
        <v>1282</v>
      </c>
      <c r="I3307">
        <f>MONTH(Table6[[#This Row],[Loan Date]])</f>
        <v>11</v>
      </c>
      <c r="J3307" t="str">
        <f>_xlfn.XLOOKUP(Table6[[#This Row],[Numeric Month]],$N$5:$N$11,$O$5:$O$11)</f>
        <v>Nov</v>
      </c>
      <c r="K3307" t="str">
        <f>_xlfn.XLOOKUP(Table6[[#This Row],[Loan Date]],$Q$5:$Q$152,$R$5:$R$152)</f>
        <v>Thursday</v>
      </c>
      <c r="L3307" t="str">
        <f>_xlfn.XLOOKUP(Table6[[#This Row],[Loan Date]],$Q$5:$Q$152,$S$5:$S$152)</f>
        <v>Week 6</v>
      </c>
    </row>
    <row r="3308" spans="1:12" x14ac:dyDescent="0.2">
      <c r="A3308" s="1">
        <v>44868</v>
      </c>
      <c r="B3308" t="s">
        <v>5</v>
      </c>
      <c r="C3308" s="1">
        <v>44875</v>
      </c>
      <c r="D3308" t="s">
        <v>995</v>
      </c>
      <c r="E3308" t="s">
        <v>3</v>
      </c>
      <c r="F3308" t="s">
        <v>2</v>
      </c>
      <c r="G3308" t="s">
        <v>1</v>
      </c>
      <c r="H3308" t="s">
        <v>1282</v>
      </c>
      <c r="I3308">
        <f>MONTH(Table6[[#This Row],[Loan Date]])</f>
        <v>11</v>
      </c>
      <c r="J3308" t="str">
        <f>_xlfn.XLOOKUP(Table6[[#This Row],[Numeric Month]],$N$5:$N$11,$O$5:$O$11)</f>
        <v>Nov</v>
      </c>
      <c r="K3308" t="str">
        <f>_xlfn.XLOOKUP(Table6[[#This Row],[Loan Date]],$Q$5:$Q$152,$R$5:$R$152)</f>
        <v>Thursday</v>
      </c>
      <c r="L3308" t="str">
        <f>_xlfn.XLOOKUP(Table6[[#This Row],[Loan Date]],$Q$5:$Q$152,$S$5:$S$152)</f>
        <v>Week 6</v>
      </c>
    </row>
    <row r="3309" spans="1:12" x14ac:dyDescent="0.2">
      <c r="A3309" s="1">
        <v>44868</v>
      </c>
      <c r="B3309" t="s">
        <v>5</v>
      </c>
      <c r="C3309" s="1">
        <v>44875</v>
      </c>
      <c r="D3309" t="s">
        <v>1330</v>
      </c>
      <c r="E3309" t="s">
        <v>15</v>
      </c>
      <c r="F3309" t="s">
        <v>14</v>
      </c>
      <c r="G3309" t="s">
        <v>1</v>
      </c>
      <c r="H3309" t="s">
        <v>1282</v>
      </c>
      <c r="I3309">
        <f>MONTH(Table6[[#This Row],[Loan Date]])</f>
        <v>11</v>
      </c>
      <c r="J3309" t="str">
        <f>_xlfn.XLOOKUP(Table6[[#This Row],[Numeric Month]],$N$5:$N$11,$O$5:$O$11)</f>
        <v>Nov</v>
      </c>
      <c r="K3309" t="str">
        <f>_xlfn.XLOOKUP(Table6[[#This Row],[Loan Date]],$Q$5:$Q$152,$R$5:$R$152)</f>
        <v>Thursday</v>
      </c>
      <c r="L3309" t="str">
        <f>_xlfn.XLOOKUP(Table6[[#This Row],[Loan Date]],$Q$5:$Q$152,$S$5:$S$152)</f>
        <v>Week 6</v>
      </c>
    </row>
    <row r="3310" spans="1:12" x14ac:dyDescent="0.2">
      <c r="A3310" s="1">
        <v>44868</v>
      </c>
      <c r="B3310" t="s">
        <v>7</v>
      </c>
      <c r="C3310" s="1">
        <v>44868</v>
      </c>
      <c r="D3310" t="s">
        <v>30</v>
      </c>
      <c r="E3310" t="s">
        <v>23</v>
      </c>
      <c r="F3310" t="s">
        <v>23</v>
      </c>
      <c r="G3310" t="s">
        <v>20</v>
      </c>
      <c r="H3310" t="s">
        <v>1282</v>
      </c>
      <c r="I3310">
        <f>MONTH(Table6[[#This Row],[Loan Date]])</f>
        <v>11</v>
      </c>
      <c r="J3310" t="str">
        <f>_xlfn.XLOOKUP(Table6[[#This Row],[Numeric Month]],$N$5:$N$11,$O$5:$O$11)</f>
        <v>Nov</v>
      </c>
      <c r="K3310" t="str">
        <f>_xlfn.XLOOKUP(Table6[[#This Row],[Loan Date]],$Q$5:$Q$152,$R$5:$R$152)</f>
        <v>Thursday</v>
      </c>
      <c r="L3310" t="str">
        <f>_xlfn.XLOOKUP(Table6[[#This Row],[Loan Date]],$Q$5:$Q$152,$S$5:$S$152)</f>
        <v>Week 6</v>
      </c>
    </row>
    <row r="3311" spans="1:12" x14ac:dyDescent="0.2">
      <c r="A3311" s="1">
        <v>44868</v>
      </c>
      <c r="B3311" t="s">
        <v>7</v>
      </c>
      <c r="C3311" s="1">
        <v>44875</v>
      </c>
      <c r="D3311" t="s">
        <v>155</v>
      </c>
      <c r="E3311" t="s">
        <v>9</v>
      </c>
      <c r="F3311" t="s">
        <v>8</v>
      </c>
      <c r="G3311" t="s">
        <v>1</v>
      </c>
      <c r="H3311" t="s">
        <v>1282</v>
      </c>
      <c r="I3311">
        <f>MONTH(Table6[[#This Row],[Loan Date]])</f>
        <v>11</v>
      </c>
      <c r="J3311" t="str">
        <f>_xlfn.XLOOKUP(Table6[[#This Row],[Numeric Month]],$N$5:$N$11,$O$5:$O$11)</f>
        <v>Nov</v>
      </c>
      <c r="K3311" t="str">
        <f>_xlfn.XLOOKUP(Table6[[#This Row],[Loan Date]],$Q$5:$Q$152,$R$5:$R$152)</f>
        <v>Thursday</v>
      </c>
      <c r="L3311" t="str">
        <f>_xlfn.XLOOKUP(Table6[[#This Row],[Loan Date]],$Q$5:$Q$152,$S$5:$S$152)</f>
        <v>Week 6</v>
      </c>
    </row>
    <row r="3312" spans="1:12" x14ac:dyDescent="0.2">
      <c r="A3312" s="1">
        <v>44868</v>
      </c>
      <c r="B3312" t="s">
        <v>7</v>
      </c>
      <c r="C3312" s="1">
        <v>44868</v>
      </c>
      <c r="D3312" t="s">
        <v>315</v>
      </c>
      <c r="E3312" t="s">
        <v>148</v>
      </c>
      <c r="F3312" t="s">
        <v>147</v>
      </c>
      <c r="G3312" t="s">
        <v>20</v>
      </c>
      <c r="H3312" t="s">
        <v>1282</v>
      </c>
      <c r="I3312">
        <f>MONTH(Table6[[#This Row],[Loan Date]])</f>
        <v>11</v>
      </c>
      <c r="J3312" t="str">
        <f>_xlfn.XLOOKUP(Table6[[#This Row],[Numeric Month]],$N$5:$N$11,$O$5:$O$11)</f>
        <v>Nov</v>
      </c>
      <c r="K3312" t="str">
        <f>_xlfn.XLOOKUP(Table6[[#This Row],[Loan Date]],$Q$5:$Q$152,$R$5:$R$152)</f>
        <v>Thursday</v>
      </c>
      <c r="L3312" t="str">
        <f>_xlfn.XLOOKUP(Table6[[#This Row],[Loan Date]],$Q$5:$Q$152,$S$5:$S$152)</f>
        <v>Week 6</v>
      </c>
    </row>
    <row r="3313" spans="1:12" x14ac:dyDescent="0.2">
      <c r="A3313" s="1">
        <v>44868</v>
      </c>
      <c r="B3313" t="s">
        <v>7</v>
      </c>
      <c r="C3313" s="1">
        <v>44868</v>
      </c>
      <c r="D3313" t="s">
        <v>915</v>
      </c>
      <c r="E3313" t="s">
        <v>37</v>
      </c>
      <c r="F3313" t="s">
        <v>37</v>
      </c>
      <c r="G3313" t="s">
        <v>20</v>
      </c>
      <c r="H3313" t="s">
        <v>1282</v>
      </c>
      <c r="I3313">
        <f>MONTH(Table6[[#This Row],[Loan Date]])</f>
        <v>11</v>
      </c>
      <c r="J3313" t="str">
        <f>_xlfn.XLOOKUP(Table6[[#This Row],[Numeric Month]],$N$5:$N$11,$O$5:$O$11)</f>
        <v>Nov</v>
      </c>
      <c r="K3313" t="str">
        <f>_xlfn.XLOOKUP(Table6[[#This Row],[Loan Date]],$Q$5:$Q$152,$R$5:$R$152)</f>
        <v>Thursday</v>
      </c>
      <c r="L3313" t="str">
        <f>_xlfn.XLOOKUP(Table6[[#This Row],[Loan Date]],$Q$5:$Q$152,$S$5:$S$152)</f>
        <v>Week 6</v>
      </c>
    </row>
    <row r="3314" spans="1:12" x14ac:dyDescent="0.2">
      <c r="A3314" s="1">
        <v>44868</v>
      </c>
      <c r="B3314" t="s">
        <v>7</v>
      </c>
      <c r="C3314" s="1">
        <v>44868</v>
      </c>
      <c r="D3314" t="s">
        <v>185</v>
      </c>
      <c r="E3314" t="s">
        <v>21</v>
      </c>
      <c r="F3314" t="s">
        <v>21</v>
      </c>
      <c r="G3314" t="s">
        <v>20</v>
      </c>
      <c r="H3314" t="s">
        <v>1282</v>
      </c>
      <c r="I3314">
        <f>MONTH(Table6[[#This Row],[Loan Date]])</f>
        <v>11</v>
      </c>
      <c r="J3314" t="str">
        <f>_xlfn.XLOOKUP(Table6[[#This Row],[Numeric Month]],$N$5:$N$11,$O$5:$O$11)</f>
        <v>Nov</v>
      </c>
      <c r="K3314" t="str">
        <f>_xlfn.XLOOKUP(Table6[[#This Row],[Loan Date]],$Q$5:$Q$152,$R$5:$R$152)</f>
        <v>Thursday</v>
      </c>
      <c r="L3314" t="str">
        <f>_xlfn.XLOOKUP(Table6[[#This Row],[Loan Date]],$Q$5:$Q$152,$S$5:$S$152)</f>
        <v>Week 6</v>
      </c>
    </row>
    <row r="3315" spans="1:12" x14ac:dyDescent="0.2">
      <c r="A3315" s="1">
        <v>44868</v>
      </c>
      <c r="B3315" t="s">
        <v>7</v>
      </c>
      <c r="C3315" s="1">
        <v>44868</v>
      </c>
      <c r="D3315" t="s">
        <v>408</v>
      </c>
      <c r="E3315" t="s">
        <v>23</v>
      </c>
      <c r="F3315" t="s">
        <v>23</v>
      </c>
      <c r="G3315" t="s">
        <v>20</v>
      </c>
      <c r="H3315" t="s">
        <v>1282</v>
      </c>
      <c r="I3315">
        <f>MONTH(Table6[[#This Row],[Loan Date]])</f>
        <v>11</v>
      </c>
      <c r="J3315" t="str">
        <f>_xlfn.XLOOKUP(Table6[[#This Row],[Numeric Month]],$N$5:$N$11,$O$5:$O$11)</f>
        <v>Nov</v>
      </c>
      <c r="K3315" t="str">
        <f>_xlfn.XLOOKUP(Table6[[#This Row],[Loan Date]],$Q$5:$Q$152,$R$5:$R$152)</f>
        <v>Thursday</v>
      </c>
      <c r="L3315" t="str">
        <f>_xlfn.XLOOKUP(Table6[[#This Row],[Loan Date]],$Q$5:$Q$152,$S$5:$S$152)</f>
        <v>Week 6</v>
      </c>
    </row>
    <row r="3316" spans="1:12" x14ac:dyDescent="0.2">
      <c r="A3316" s="1">
        <v>44868</v>
      </c>
      <c r="B3316" t="s">
        <v>7</v>
      </c>
      <c r="C3316" s="1">
        <v>44868</v>
      </c>
      <c r="D3316" t="s">
        <v>917</v>
      </c>
      <c r="E3316" t="s">
        <v>37</v>
      </c>
      <c r="F3316" t="s">
        <v>37</v>
      </c>
      <c r="G3316" t="s">
        <v>20</v>
      </c>
      <c r="H3316" t="s">
        <v>1282</v>
      </c>
      <c r="I3316">
        <f>MONTH(Table6[[#This Row],[Loan Date]])</f>
        <v>11</v>
      </c>
      <c r="J3316" t="str">
        <f>_xlfn.XLOOKUP(Table6[[#This Row],[Numeric Month]],$N$5:$N$11,$O$5:$O$11)</f>
        <v>Nov</v>
      </c>
      <c r="K3316" t="str">
        <f>_xlfn.XLOOKUP(Table6[[#This Row],[Loan Date]],$Q$5:$Q$152,$R$5:$R$152)</f>
        <v>Thursday</v>
      </c>
      <c r="L3316" t="str">
        <f>_xlfn.XLOOKUP(Table6[[#This Row],[Loan Date]],$Q$5:$Q$152,$S$5:$S$152)</f>
        <v>Week 6</v>
      </c>
    </row>
    <row r="3317" spans="1:12" x14ac:dyDescent="0.2">
      <c r="A3317" s="1">
        <v>44868</v>
      </c>
      <c r="B3317" t="s">
        <v>7</v>
      </c>
      <c r="C3317" s="1">
        <v>44868</v>
      </c>
      <c r="D3317" t="s">
        <v>251</v>
      </c>
      <c r="E3317" t="s">
        <v>21</v>
      </c>
      <c r="F3317" t="s">
        <v>21</v>
      </c>
      <c r="G3317" t="s">
        <v>20</v>
      </c>
      <c r="H3317" t="s">
        <v>1282</v>
      </c>
      <c r="I3317">
        <f>MONTH(Table6[[#This Row],[Loan Date]])</f>
        <v>11</v>
      </c>
      <c r="J3317" t="str">
        <f>_xlfn.XLOOKUP(Table6[[#This Row],[Numeric Month]],$N$5:$N$11,$O$5:$O$11)</f>
        <v>Nov</v>
      </c>
      <c r="K3317" t="str">
        <f>_xlfn.XLOOKUP(Table6[[#This Row],[Loan Date]],$Q$5:$Q$152,$R$5:$R$152)</f>
        <v>Thursday</v>
      </c>
      <c r="L3317" t="str">
        <f>_xlfn.XLOOKUP(Table6[[#This Row],[Loan Date]],$Q$5:$Q$152,$S$5:$S$152)</f>
        <v>Week 6</v>
      </c>
    </row>
    <row r="3318" spans="1:12" x14ac:dyDescent="0.2">
      <c r="A3318" s="1">
        <v>44868</v>
      </c>
      <c r="B3318" t="s">
        <v>7</v>
      </c>
      <c r="C3318" s="1">
        <v>44868</v>
      </c>
      <c r="D3318" t="s">
        <v>236</v>
      </c>
      <c r="E3318" t="s">
        <v>23</v>
      </c>
      <c r="F3318" t="s">
        <v>23</v>
      </c>
      <c r="G3318" t="s">
        <v>20</v>
      </c>
      <c r="H3318" t="s">
        <v>1282</v>
      </c>
      <c r="I3318">
        <f>MONTH(Table6[[#This Row],[Loan Date]])</f>
        <v>11</v>
      </c>
      <c r="J3318" t="str">
        <f>_xlfn.XLOOKUP(Table6[[#This Row],[Numeric Month]],$N$5:$N$11,$O$5:$O$11)</f>
        <v>Nov</v>
      </c>
      <c r="K3318" t="str">
        <f>_xlfn.XLOOKUP(Table6[[#This Row],[Loan Date]],$Q$5:$Q$152,$R$5:$R$152)</f>
        <v>Thursday</v>
      </c>
      <c r="L3318" t="str">
        <f>_xlfn.XLOOKUP(Table6[[#This Row],[Loan Date]],$Q$5:$Q$152,$S$5:$S$152)</f>
        <v>Week 6</v>
      </c>
    </row>
    <row r="3319" spans="1:12" x14ac:dyDescent="0.2">
      <c r="A3319" s="1">
        <v>44868</v>
      </c>
      <c r="B3319" t="s">
        <v>7</v>
      </c>
      <c r="C3319" s="1">
        <v>44868</v>
      </c>
      <c r="D3319" t="s">
        <v>660</v>
      </c>
      <c r="E3319" t="s">
        <v>21</v>
      </c>
      <c r="F3319" t="s">
        <v>21</v>
      </c>
      <c r="G3319" t="s">
        <v>20</v>
      </c>
      <c r="H3319" t="s">
        <v>1282</v>
      </c>
      <c r="I3319">
        <f>MONTH(Table6[[#This Row],[Loan Date]])</f>
        <v>11</v>
      </c>
      <c r="J3319" t="str">
        <f>_xlfn.XLOOKUP(Table6[[#This Row],[Numeric Month]],$N$5:$N$11,$O$5:$O$11)</f>
        <v>Nov</v>
      </c>
      <c r="K3319" t="str">
        <f>_xlfn.XLOOKUP(Table6[[#This Row],[Loan Date]],$Q$5:$Q$152,$R$5:$R$152)</f>
        <v>Thursday</v>
      </c>
      <c r="L3319" t="str">
        <f>_xlfn.XLOOKUP(Table6[[#This Row],[Loan Date]],$Q$5:$Q$152,$S$5:$S$152)</f>
        <v>Week 6</v>
      </c>
    </row>
    <row r="3320" spans="1:12" x14ac:dyDescent="0.2">
      <c r="A3320" s="1">
        <v>44868</v>
      </c>
      <c r="B3320" t="s">
        <v>7</v>
      </c>
      <c r="C3320" s="1">
        <v>44868</v>
      </c>
      <c r="D3320" t="s">
        <v>1347</v>
      </c>
      <c r="E3320" t="s">
        <v>12</v>
      </c>
      <c r="F3320" t="s">
        <v>12</v>
      </c>
      <c r="G3320" t="s">
        <v>11</v>
      </c>
      <c r="H3320" t="s">
        <v>1282</v>
      </c>
      <c r="I3320">
        <f>MONTH(Table6[[#This Row],[Loan Date]])</f>
        <v>11</v>
      </c>
      <c r="J3320" t="str">
        <f>_xlfn.XLOOKUP(Table6[[#This Row],[Numeric Month]],$N$5:$N$11,$O$5:$O$11)</f>
        <v>Nov</v>
      </c>
      <c r="K3320" t="str">
        <f>_xlfn.XLOOKUP(Table6[[#This Row],[Loan Date]],$Q$5:$Q$152,$R$5:$R$152)</f>
        <v>Thursday</v>
      </c>
      <c r="L3320" t="str">
        <f>_xlfn.XLOOKUP(Table6[[#This Row],[Loan Date]],$Q$5:$Q$152,$S$5:$S$152)</f>
        <v>Week 6</v>
      </c>
    </row>
    <row r="3321" spans="1:12" x14ac:dyDescent="0.2">
      <c r="A3321" s="1">
        <v>44868</v>
      </c>
      <c r="B3321" t="s">
        <v>5</v>
      </c>
      <c r="C3321" s="1">
        <v>44868</v>
      </c>
      <c r="D3321" t="s">
        <v>30</v>
      </c>
      <c r="E3321" t="s">
        <v>23</v>
      </c>
      <c r="F3321" t="s">
        <v>23</v>
      </c>
      <c r="G3321" t="s">
        <v>20</v>
      </c>
      <c r="H3321" t="s">
        <v>1282</v>
      </c>
      <c r="I3321">
        <f>MONTH(Table6[[#This Row],[Loan Date]])</f>
        <v>11</v>
      </c>
      <c r="J3321" t="str">
        <f>_xlfn.XLOOKUP(Table6[[#This Row],[Numeric Month]],$N$5:$N$11,$O$5:$O$11)</f>
        <v>Nov</v>
      </c>
      <c r="K3321" t="str">
        <f>_xlfn.XLOOKUP(Table6[[#This Row],[Loan Date]],$Q$5:$Q$152,$R$5:$R$152)</f>
        <v>Thursday</v>
      </c>
      <c r="L3321" t="str">
        <f>_xlfn.XLOOKUP(Table6[[#This Row],[Loan Date]],$Q$5:$Q$152,$S$5:$S$152)</f>
        <v>Week 6</v>
      </c>
    </row>
    <row r="3322" spans="1:12" x14ac:dyDescent="0.2">
      <c r="A3322" s="1">
        <v>44868</v>
      </c>
      <c r="B3322" t="s">
        <v>5</v>
      </c>
      <c r="C3322" s="1">
        <v>44868</v>
      </c>
      <c r="D3322" t="s">
        <v>409</v>
      </c>
      <c r="E3322" t="s">
        <v>21</v>
      </c>
      <c r="F3322" t="s">
        <v>21</v>
      </c>
      <c r="G3322" t="s">
        <v>20</v>
      </c>
      <c r="H3322" t="s">
        <v>1282</v>
      </c>
      <c r="I3322">
        <f>MONTH(Table6[[#This Row],[Loan Date]])</f>
        <v>11</v>
      </c>
      <c r="J3322" t="str">
        <f>_xlfn.XLOOKUP(Table6[[#This Row],[Numeric Month]],$N$5:$N$11,$O$5:$O$11)</f>
        <v>Nov</v>
      </c>
      <c r="K3322" t="str">
        <f>_xlfn.XLOOKUP(Table6[[#This Row],[Loan Date]],$Q$5:$Q$152,$R$5:$R$152)</f>
        <v>Thursday</v>
      </c>
      <c r="L3322" t="str">
        <f>_xlfn.XLOOKUP(Table6[[#This Row],[Loan Date]],$Q$5:$Q$152,$S$5:$S$152)</f>
        <v>Week 6</v>
      </c>
    </row>
    <row r="3323" spans="1:12" x14ac:dyDescent="0.2">
      <c r="A3323" s="1">
        <v>44868</v>
      </c>
      <c r="B3323" t="s">
        <v>7</v>
      </c>
      <c r="C3323" s="1">
        <v>44875</v>
      </c>
      <c r="D3323" t="s">
        <v>398</v>
      </c>
      <c r="E3323" t="s">
        <v>52</v>
      </c>
      <c r="F3323" t="s">
        <v>51</v>
      </c>
      <c r="G3323" t="s">
        <v>1</v>
      </c>
      <c r="H3323" t="s">
        <v>1282</v>
      </c>
      <c r="I3323">
        <f>MONTH(Table6[[#This Row],[Loan Date]])</f>
        <v>11</v>
      </c>
      <c r="J3323" t="str">
        <f>_xlfn.XLOOKUP(Table6[[#This Row],[Numeric Month]],$N$5:$N$11,$O$5:$O$11)</f>
        <v>Nov</v>
      </c>
      <c r="K3323" t="str">
        <f>_xlfn.XLOOKUP(Table6[[#This Row],[Loan Date]],$Q$5:$Q$152,$R$5:$R$152)</f>
        <v>Thursday</v>
      </c>
      <c r="L3323" t="str">
        <f>_xlfn.XLOOKUP(Table6[[#This Row],[Loan Date]],$Q$5:$Q$152,$S$5:$S$152)</f>
        <v>Week 6</v>
      </c>
    </row>
    <row r="3324" spans="1:12" x14ac:dyDescent="0.2">
      <c r="A3324" s="1">
        <v>44868</v>
      </c>
      <c r="B3324" t="s">
        <v>5</v>
      </c>
      <c r="C3324" s="1">
        <v>44868</v>
      </c>
      <c r="D3324" t="s">
        <v>1349</v>
      </c>
      <c r="E3324" t="s">
        <v>23</v>
      </c>
      <c r="F3324" t="s">
        <v>23</v>
      </c>
      <c r="G3324" t="s">
        <v>20</v>
      </c>
      <c r="H3324" t="s">
        <v>1282</v>
      </c>
      <c r="I3324">
        <f>MONTH(Table6[[#This Row],[Loan Date]])</f>
        <v>11</v>
      </c>
      <c r="J3324" t="str">
        <f>_xlfn.XLOOKUP(Table6[[#This Row],[Numeric Month]],$N$5:$N$11,$O$5:$O$11)</f>
        <v>Nov</v>
      </c>
      <c r="K3324" t="str">
        <f>_xlfn.XLOOKUP(Table6[[#This Row],[Loan Date]],$Q$5:$Q$152,$R$5:$R$152)</f>
        <v>Thursday</v>
      </c>
      <c r="L3324" t="str">
        <f>_xlfn.XLOOKUP(Table6[[#This Row],[Loan Date]],$Q$5:$Q$152,$S$5:$S$152)</f>
        <v>Week 6</v>
      </c>
    </row>
    <row r="3325" spans="1:12" x14ac:dyDescent="0.2">
      <c r="A3325" s="1">
        <v>44868</v>
      </c>
      <c r="B3325" t="s">
        <v>5</v>
      </c>
      <c r="C3325" s="1">
        <v>44875</v>
      </c>
      <c r="D3325" t="s">
        <v>1412</v>
      </c>
      <c r="E3325" t="s">
        <v>3</v>
      </c>
      <c r="F3325" t="s">
        <v>2</v>
      </c>
      <c r="G3325" t="s">
        <v>1</v>
      </c>
      <c r="H3325" t="s">
        <v>1282</v>
      </c>
      <c r="I3325">
        <f>MONTH(Table6[[#This Row],[Loan Date]])</f>
        <v>11</v>
      </c>
      <c r="J3325" t="str">
        <f>_xlfn.XLOOKUP(Table6[[#This Row],[Numeric Month]],$N$5:$N$11,$O$5:$O$11)</f>
        <v>Nov</v>
      </c>
      <c r="K3325" t="str">
        <f>_xlfn.XLOOKUP(Table6[[#This Row],[Loan Date]],$Q$5:$Q$152,$R$5:$R$152)</f>
        <v>Thursday</v>
      </c>
      <c r="L3325" t="str">
        <f>_xlfn.XLOOKUP(Table6[[#This Row],[Loan Date]],$Q$5:$Q$152,$S$5:$S$152)</f>
        <v>Week 6</v>
      </c>
    </row>
    <row r="3326" spans="1:12" x14ac:dyDescent="0.2">
      <c r="A3326" s="1">
        <v>44868</v>
      </c>
      <c r="B3326" t="s">
        <v>5</v>
      </c>
      <c r="C3326" s="1">
        <v>44868</v>
      </c>
      <c r="D3326" t="s">
        <v>1077</v>
      </c>
      <c r="E3326" t="s">
        <v>655</v>
      </c>
      <c r="F3326" t="s">
        <v>58</v>
      </c>
      <c r="G3326" t="s">
        <v>39</v>
      </c>
      <c r="H3326" t="s">
        <v>1282</v>
      </c>
      <c r="I3326">
        <f>MONTH(Table6[[#This Row],[Loan Date]])</f>
        <v>11</v>
      </c>
      <c r="J3326" t="str">
        <f>_xlfn.XLOOKUP(Table6[[#This Row],[Numeric Month]],$N$5:$N$11,$O$5:$O$11)</f>
        <v>Nov</v>
      </c>
      <c r="K3326" t="str">
        <f>_xlfn.XLOOKUP(Table6[[#This Row],[Loan Date]],$Q$5:$Q$152,$R$5:$R$152)</f>
        <v>Thursday</v>
      </c>
      <c r="L3326" t="str">
        <f>_xlfn.XLOOKUP(Table6[[#This Row],[Loan Date]],$Q$5:$Q$152,$S$5:$S$152)</f>
        <v>Week 6</v>
      </c>
    </row>
    <row r="3327" spans="1:12" x14ac:dyDescent="0.2">
      <c r="A3327" s="1">
        <v>44868</v>
      </c>
      <c r="B3327" t="s">
        <v>7</v>
      </c>
      <c r="C3327" s="1">
        <v>44875</v>
      </c>
      <c r="D3327" t="s">
        <v>1411</v>
      </c>
      <c r="E3327" t="s">
        <v>3</v>
      </c>
      <c r="F3327" t="s">
        <v>2</v>
      </c>
      <c r="G3327" t="s">
        <v>1</v>
      </c>
      <c r="H3327" t="s">
        <v>1282</v>
      </c>
      <c r="I3327">
        <f>MONTH(Table6[[#This Row],[Loan Date]])</f>
        <v>11</v>
      </c>
      <c r="J3327" t="str">
        <f>_xlfn.XLOOKUP(Table6[[#This Row],[Numeric Month]],$N$5:$N$11,$O$5:$O$11)</f>
        <v>Nov</v>
      </c>
      <c r="K3327" t="str">
        <f>_xlfn.XLOOKUP(Table6[[#This Row],[Loan Date]],$Q$5:$Q$152,$R$5:$R$152)</f>
        <v>Thursday</v>
      </c>
      <c r="L3327" t="str">
        <f>_xlfn.XLOOKUP(Table6[[#This Row],[Loan Date]],$Q$5:$Q$152,$S$5:$S$152)</f>
        <v>Week 6</v>
      </c>
    </row>
    <row r="3328" spans="1:12" x14ac:dyDescent="0.2">
      <c r="A3328" s="1">
        <v>44868</v>
      </c>
      <c r="B3328" t="s">
        <v>5</v>
      </c>
      <c r="C3328" s="1">
        <v>44875</v>
      </c>
      <c r="D3328" t="s">
        <v>1073</v>
      </c>
      <c r="E3328" t="s">
        <v>52</v>
      </c>
      <c r="F3328" t="s">
        <v>51</v>
      </c>
      <c r="G3328" t="s">
        <v>1</v>
      </c>
      <c r="H3328" t="s">
        <v>1282</v>
      </c>
      <c r="I3328">
        <f>MONTH(Table6[[#This Row],[Loan Date]])</f>
        <v>11</v>
      </c>
      <c r="J3328" t="str">
        <f>_xlfn.XLOOKUP(Table6[[#This Row],[Numeric Month]],$N$5:$N$11,$O$5:$O$11)</f>
        <v>Nov</v>
      </c>
      <c r="K3328" t="str">
        <f>_xlfn.XLOOKUP(Table6[[#This Row],[Loan Date]],$Q$5:$Q$152,$R$5:$R$152)</f>
        <v>Thursday</v>
      </c>
      <c r="L3328" t="str">
        <f>_xlfn.XLOOKUP(Table6[[#This Row],[Loan Date]],$Q$5:$Q$152,$S$5:$S$152)</f>
        <v>Week 6</v>
      </c>
    </row>
    <row r="3329" spans="1:12" x14ac:dyDescent="0.2">
      <c r="A3329" s="1">
        <v>44868</v>
      </c>
      <c r="B3329" t="s">
        <v>7</v>
      </c>
      <c r="C3329" s="1">
        <v>44868</v>
      </c>
      <c r="D3329" t="s">
        <v>314</v>
      </c>
      <c r="E3329" t="s">
        <v>49</v>
      </c>
      <c r="F3329" t="s">
        <v>49</v>
      </c>
      <c r="G3329" t="s">
        <v>20</v>
      </c>
      <c r="H3329" t="s">
        <v>1282</v>
      </c>
      <c r="I3329">
        <f>MONTH(Table6[[#This Row],[Loan Date]])</f>
        <v>11</v>
      </c>
      <c r="J3329" t="str">
        <f>_xlfn.XLOOKUP(Table6[[#This Row],[Numeric Month]],$N$5:$N$11,$O$5:$O$11)</f>
        <v>Nov</v>
      </c>
      <c r="K3329" t="str">
        <f>_xlfn.XLOOKUP(Table6[[#This Row],[Loan Date]],$Q$5:$Q$152,$R$5:$R$152)</f>
        <v>Thursday</v>
      </c>
      <c r="L3329" t="str">
        <f>_xlfn.XLOOKUP(Table6[[#This Row],[Loan Date]],$Q$5:$Q$152,$S$5:$S$152)</f>
        <v>Week 6</v>
      </c>
    </row>
    <row r="3330" spans="1:12" x14ac:dyDescent="0.2">
      <c r="A3330" s="1">
        <v>44868</v>
      </c>
      <c r="B3330" t="s">
        <v>7</v>
      </c>
      <c r="C3330" s="1">
        <v>44875</v>
      </c>
      <c r="D3330" t="s">
        <v>551</v>
      </c>
      <c r="E3330" t="s">
        <v>9</v>
      </c>
      <c r="F3330" t="s">
        <v>8</v>
      </c>
      <c r="G3330" t="s">
        <v>1</v>
      </c>
      <c r="H3330" t="s">
        <v>1282</v>
      </c>
      <c r="I3330">
        <f>MONTH(Table6[[#This Row],[Loan Date]])</f>
        <v>11</v>
      </c>
      <c r="J3330" t="str">
        <f>_xlfn.XLOOKUP(Table6[[#This Row],[Numeric Month]],$N$5:$N$11,$O$5:$O$11)</f>
        <v>Nov</v>
      </c>
      <c r="K3330" t="str">
        <f>_xlfn.XLOOKUP(Table6[[#This Row],[Loan Date]],$Q$5:$Q$152,$R$5:$R$152)</f>
        <v>Thursday</v>
      </c>
      <c r="L3330" t="str">
        <f>_xlfn.XLOOKUP(Table6[[#This Row],[Loan Date]],$Q$5:$Q$152,$S$5:$S$152)</f>
        <v>Week 6</v>
      </c>
    </row>
    <row r="3331" spans="1:12" x14ac:dyDescent="0.2">
      <c r="A3331" s="1">
        <v>44868</v>
      </c>
      <c r="B3331" t="s">
        <v>7</v>
      </c>
      <c r="C3331" s="1">
        <v>44868</v>
      </c>
      <c r="D3331" t="s">
        <v>969</v>
      </c>
      <c r="E3331" t="s">
        <v>37</v>
      </c>
      <c r="F3331" t="s">
        <v>37</v>
      </c>
      <c r="G3331" t="s">
        <v>20</v>
      </c>
      <c r="H3331" t="s">
        <v>1282</v>
      </c>
      <c r="I3331">
        <f>MONTH(Table6[[#This Row],[Loan Date]])</f>
        <v>11</v>
      </c>
      <c r="J3331" t="str">
        <f>_xlfn.XLOOKUP(Table6[[#This Row],[Numeric Month]],$N$5:$N$11,$O$5:$O$11)</f>
        <v>Nov</v>
      </c>
      <c r="K3331" t="str">
        <f>_xlfn.XLOOKUP(Table6[[#This Row],[Loan Date]],$Q$5:$Q$152,$R$5:$R$152)</f>
        <v>Thursday</v>
      </c>
      <c r="L3331" t="str">
        <f>_xlfn.XLOOKUP(Table6[[#This Row],[Loan Date]],$Q$5:$Q$152,$S$5:$S$152)</f>
        <v>Week 6</v>
      </c>
    </row>
    <row r="3332" spans="1:12" x14ac:dyDescent="0.2">
      <c r="A3332" s="1">
        <v>44868</v>
      </c>
      <c r="B3332" t="s">
        <v>7</v>
      </c>
      <c r="C3332" s="1">
        <v>44868</v>
      </c>
      <c r="D3332" t="s">
        <v>923</v>
      </c>
      <c r="E3332" t="s">
        <v>37</v>
      </c>
      <c r="F3332" t="s">
        <v>37</v>
      </c>
      <c r="G3332" t="s">
        <v>20</v>
      </c>
      <c r="H3332" t="s">
        <v>1282</v>
      </c>
      <c r="I3332">
        <f>MONTH(Table6[[#This Row],[Loan Date]])</f>
        <v>11</v>
      </c>
      <c r="J3332" t="str">
        <f>_xlfn.XLOOKUP(Table6[[#This Row],[Numeric Month]],$N$5:$N$11,$O$5:$O$11)</f>
        <v>Nov</v>
      </c>
      <c r="K3332" t="str">
        <f>_xlfn.XLOOKUP(Table6[[#This Row],[Loan Date]],$Q$5:$Q$152,$R$5:$R$152)</f>
        <v>Thursday</v>
      </c>
      <c r="L3332" t="str">
        <f>_xlfn.XLOOKUP(Table6[[#This Row],[Loan Date]],$Q$5:$Q$152,$S$5:$S$152)</f>
        <v>Week 6</v>
      </c>
    </row>
    <row r="3333" spans="1:12" x14ac:dyDescent="0.2">
      <c r="A3333" s="1">
        <v>44868</v>
      </c>
      <c r="B3333" t="s">
        <v>7</v>
      </c>
      <c r="C3333" s="1">
        <v>44868</v>
      </c>
      <c r="D3333" t="s">
        <v>29</v>
      </c>
      <c r="E3333" t="s">
        <v>23</v>
      </c>
      <c r="F3333" t="s">
        <v>23</v>
      </c>
      <c r="G3333" t="s">
        <v>20</v>
      </c>
      <c r="H3333" t="s">
        <v>1282</v>
      </c>
      <c r="I3333">
        <f>MONTH(Table6[[#This Row],[Loan Date]])</f>
        <v>11</v>
      </c>
      <c r="J3333" t="str">
        <f>_xlfn.XLOOKUP(Table6[[#This Row],[Numeric Month]],$N$5:$N$11,$O$5:$O$11)</f>
        <v>Nov</v>
      </c>
      <c r="K3333" t="str">
        <f>_xlfn.XLOOKUP(Table6[[#This Row],[Loan Date]],$Q$5:$Q$152,$R$5:$R$152)</f>
        <v>Thursday</v>
      </c>
      <c r="L3333" t="str">
        <f>_xlfn.XLOOKUP(Table6[[#This Row],[Loan Date]],$Q$5:$Q$152,$S$5:$S$152)</f>
        <v>Week 6</v>
      </c>
    </row>
    <row r="3334" spans="1:12" x14ac:dyDescent="0.2">
      <c r="A3334" s="1">
        <v>44868</v>
      </c>
      <c r="B3334" t="s">
        <v>7</v>
      </c>
      <c r="C3334" s="1">
        <v>44868</v>
      </c>
      <c r="D3334" t="s">
        <v>497</v>
      </c>
      <c r="E3334" t="s">
        <v>21</v>
      </c>
      <c r="F3334" t="s">
        <v>21</v>
      </c>
      <c r="G3334" t="s">
        <v>20</v>
      </c>
      <c r="H3334" t="s">
        <v>1282</v>
      </c>
      <c r="I3334">
        <f>MONTH(Table6[[#This Row],[Loan Date]])</f>
        <v>11</v>
      </c>
      <c r="J3334" t="str">
        <f>_xlfn.XLOOKUP(Table6[[#This Row],[Numeric Month]],$N$5:$N$11,$O$5:$O$11)</f>
        <v>Nov</v>
      </c>
      <c r="K3334" t="str">
        <f>_xlfn.XLOOKUP(Table6[[#This Row],[Loan Date]],$Q$5:$Q$152,$R$5:$R$152)</f>
        <v>Thursday</v>
      </c>
      <c r="L3334" t="str">
        <f>_xlfn.XLOOKUP(Table6[[#This Row],[Loan Date]],$Q$5:$Q$152,$S$5:$S$152)</f>
        <v>Week 6</v>
      </c>
    </row>
    <row r="3335" spans="1:12" x14ac:dyDescent="0.2">
      <c r="A3335" s="1">
        <v>44868</v>
      </c>
      <c r="B3335" t="s">
        <v>5</v>
      </c>
      <c r="C3335" s="1">
        <v>44868</v>
      </c>
      <c r="D3335" t="s">
        <v>29</v>
      </c>
      <c r="E3335" t="s">
        <v>23</v>
      </c>
      <c r="F3335" t="s">
        <v>23</v>
      </c>
      <c r="G3335" t="s">
        <v>20</v>
      </c>
      <c r="H3335" t="s">
        <v>1282</v>
      </c>
      <c r="I3335">
        <f>MONTH(Table6[[#This Row],[Loan Date]])</f>
        <v>11</v>
      </c>
      <c r="J3335" t="str">
        <f>_xlfn.XLOOKUP(Table6[[#This Row],[Numeric Month]],$N$5:$N$11,$O$5:$O$11)</f>
        <v>Nov</v>
      </c>
      <c r="K3335" t="str">
        <f>_xlfn.XLOOKUP(Table6[[#This Row],[Loan Date]],$Q$5:$Q$152,$R$5:$R$152)</f>
        <v>Thursday</v>
      </c>
      <c r="L3335" t="str">
        <f>_xlfn.XLOOKUP(Table6[[#This Row],[Loan Date]],$Q$5:$Q$152,$S$5:$S$152)</f>
        <v>Week 6</v>
      </c>
    </row>
    <row r="3336" spans="1:12" x14ac:dyDescent="0.2">
      <c r="A3336" s="1">
        <v>44868</v>
      </c>
      <c r="B3336" t="s">
        <v>5</v>
      </c>
      <c r="C3336" s="1">
        <v>44868</v>
      </c>
      <c r="D3336" t="s">
        <v>497</v>
      </c>
      <c r="E3336" t="s">
        <v>21</v>
      </c>
      <c r="F3336" t="s">
        <v>21</v>
      </c>
      <c r="G3336" t="s">
        <v>20</v>
      </c>
      <c r="H3336" t="s">
        <v>1282</v>
      </c>
      <c r="I3336">
        <f>MONTH(Table6[[#This Row],[Loan Date]])</f>
        <v>11</v>
      </c>
      <c r="J3336" t="str">
        <f>_xlfn.XLOOKUP(Table6[[#This Row],[Numeric Month]],$N$5:$N$11,$O$5:$O$11)</f>
        <v>Nov</v>
      </c>
      <c r="K3336" t="str">
        <f>_xlfn.XLOOKUP(Table6[[#This Row],[Loan Date]],$Q$5:$Q$152,$R$5:$R$152)</f>
        <v>Thursday</v>
      </c>
      <c r="L3336" t="str">
        <f>_xlfn.XLOOKUP(Table6[[#This Row],[Loan Date]],$Q$5:$Q$152,$S$5:$S$152)</f>
        <v>Week 6</v>
      </c>
    </row>
    <row r="3337" spans="1:12" x14ac:dyDescent="0.2">
      <c r="A3337" s="1">
        <v>44868</v>
      </c>
      <c r="B3337" t="s">
        <v>7</v>
      </c>
      <c r="C3337" s="1">
        <v>44875</v>
      </c>
      <c r="D3337" t="s">
        <v>253</v>
      </c>
      <c r="E3337" t="s">
        <v>52</v>
      </c>
      <c r="F3337" t="s">
        <v>51</v>
      </c>
      <c r="G3337" t="s">
        <v>1</v>
      </c>
      <c r="H3337" t="s">
        <v>1282</v>
      </c>
      <c r="I3337">
        <f>MONTH(Table6[[#This Row],[Loan Date]])</f>
        <v>11</v>
      </c>
      <c r="J3337" t="str">
        <f>_xlfn.XLOOKUP(Table6[[#This Row],[Numeric Month]],$N$5:$N$11,$O$5:$O$11)</f>
        <v>Nov</v>
      </c>
      <c r="K3337" t="str">
        <f>_xlfn.XLOOKUP(Table6[[#This Row],[Loan Date]],$Q$5:$Q$152,$R$5:$R$152)</f>
        <v>Thursday</v>
      </c>
      <c r="L3337" t="str">
        <f>_xlfn.XLOOKUP(Table6[[#This Row],[Loan Date]],$Q$5:$Q$152,$S$5:$S$152)</f>
        <v>Week 6</v>
      </c>
    </row>
    <row r="3338" spans="1:12" x14ac:dyDescent="0.2">
      <c r="A3338" s="1">
        <v>44868</v>
      </c>
      <c r="B3338" t="s">
        <v>35</v>
      </c>
      <c r="C3338" s="1">
        <v>44868</v>
      </c>
      <c r="D3338" t="s">
        <v>26</v>
      </c>
      <c r="E3338" t="s">
        <v>23</v>
      </c>
      <c r="F3338" t="s">
        <v>23</v>
      </c>
      <c r="G3338" t="s">
        <v>20</v>
      </c>
      <c r="H3338" t="s">
        <v>1282</v>
      </c>
      <c r="I3338">
        <f>MONTH(Table6[[#This Row],[Loan Date]])</f>
        <v>11</v>
      </c>
      <c r="J3338" t="str">
        <f>_xlfn.XLOOKUP(Table6[[#This Row],[Numeric Month]],$N$5:$N$11,$O$5:$O$11)</f>
        <v>Nov</v>
      </c>
      <c r="K3338" t="str">
        <f>_xlfn.XLOOKUP(Table6[[#This Row],[Loan Date]],$Q$5:$Q$152,$R$5:$R$152)</f>
        <v>Thursday</v>
      </c>
      <c r="L3338" t="str">
        <f>_xlfn.XLOOKUP(Table6[[#This Row],[Loan Date]],$Q$5:$Q$152,$S$5:$S$152)</f>
        <v>Week 6</v>
      </c>
    </row>
    <row r="3339" spans="1:12" x14ac:dyDescent="0.2">
      <c r="A3339" s="1">
        <v>44868</v>
      </c>
      <c r="B3339" t="s">
        <v>7</v>
      </c>
      <c r="C3339" s="1">
        <v>44868</v>
      </c>
      <c r="D3339" t="s">
        <v>1393</v>
      </c>
      <c r="E3339" t="s">
        <v>23</v>
      </c>
      <c r="F3339" t="s">
        <v>23</v>
      </c>
      <c r="G3339" t="s">
        <v>20</v>
      </c>
      <c r="H3339" t="s">
        <v>1282</v>
      </c>
      <c r="I3339">
        <f>MONTH(Table6[[#This Row],[Loan Date]])</f>
        <v>11</v>
      </c>
      <c r="J3339" t="str">
        <f>_xlfn.XLOOKUP(Table6[[#This Row],[Numeric Month]],$N$5:$N$11,$O$5:$O$11)</f>
        <v>Nov</v>
      </c>
      <c r="K3339" t="str">
        <f>_xlfn.XLOOKUP(Table6[[#This Row],[Loan Date]],$Q$5:$Q$152,$R$5:$R$152)</f>
        <v>Thursday</v>
      </c>
      <c r="L3339" t="str">
        <f>_xlfn.XLOOKUP(Table6[[#This Row],[Loan Date]],$Q$5:$Q$152,$S$5:$S$152)</f>
        <v>Week 6</v>
      </c>
    </row>
    <row r="3340" spans="1:12" x14ac:dyDescent="0.2">
      <c r="A3340" s="1">
        <v>44868</v>
      </c>
      <c r="B3340" t="s">
        <v>7</v>
      </c>
      <c r="C3340" s="1">
        <v>44875</v>
      </c>
      <c r="D3340" t="s">
        <v>272</v>
      </c>
      <c r="E3340" t="s">
        <v>52</v>
      </c>
      <c r="F3340" t="s">
        <v>51</v>
      </c>
      <c r="G3340" t="s">
        <v>1</v>
      </c>
      <c r="H3340" t="s">
        <v>1282</v>
      </c>
      <c r="I3340">
        <f>MONTH(Table6[[#This Row],[Loan Date]])</f>
        <v>11</v>
      </c>
      <c r="J3340" t="str">
        <f>_xlfn.XLOOKUP(Table6[[#This Row],[Numeric Month]],$N$5:$N$11,$O$5:$O$11)</f>
        <v>Nov</v>
      </c>
      <c r="K3340" t="str">
        <f>_xlfn.XLOOKUP(Table6[[#This Row],[Loan Date]],$Q$5:$Q$152,$R$5:$R$152)</f>
        <v>Thursday</v>
      </c>
      <c r="L3340" t="str">
        <f>_xlfn.XLOOKUP(Table6[[#This Row],[Loan Date]],$Q$5:$Q$152,$S$5:$S$152)</f>
        <v>Week 6</v>
      </c>
    </row>
    <row r="3341" spans="1:12" x14ac:dyDescent="0.2">
      <c r="A3341" s="1">
        <v>44868</v>
      </c>
      <c r="B3341" t="s">
        <v>5</v>
      </c>
      <c r="C3341" s="1">
        <v>44868</v>
      </c>
      <c r="D3341" t="s">
        <v>911</v>
      </c>
      <c r="E3341" t="s">
        <v>37</v>
      </c>
      <c r="F3341" t="s">
        <v>37</v>
      </c>
      <c r="G3341" t="s">
        <v>20</v>
      </c>
      <c r="H3341" t="s">
        <v>1282</v>
      </c>
      <c r="I3341">
        <f>MONTH(Table6[[#This Row],[Loan Date]])</f>
        <v>11</v>
      </c>
      <c r="J3341" t="str">
        <f>_xlfn.XLOOKUP(Table6[[#This Row],[Numeric Month]],$N$5:$N$11,$O$5:$O$11)</f>
        <v>Nov</v>
      </c>
      <c r="K3341" t="str">
        <f>_xlfn.XLOOKUP(Table6[[#This Row],[Loan Date]],$Q$5:$Q$152,$R$5:$R$152)</f>
        <v>Thursday</v>
      </c>
      <c r="L3341" t="str">
        <f>_xlfn.XLOOKUP(Table6[[#This Row],[Loan Date]],$Q$5:$Q$152,$S$5:$S$152)</f>
        <v>Week 6</v>
      </c>
    </row>
    <row r="3342" spans="1:12" x14ac:dyDescent="0.2">
      <c r="A3342" s="1">
        <v>44868</v>
      </c>
      <c r="B3342" t="s">
        <v>7</v>
      </c>
      <c r="C3342" s="1">
        <v>44868</v>
      </c>
      <c r="D3342" t="s">
        <v>1410</v>
      </c>
      <c r="E3342" t="s">
        <v>23</v>
      </c>
      <c r="F3342" t="s">
        <v>23</v>
      </c>
      <c r="G3342" t="s">
        <v>20</v>
      </c>
      <c r="H3342" t="s">
        <v>1282</v>
      </c>
      <c r="I3342">
        <f>MONTH(Table6[[#This Row],[Loan Date]])</f>
        <v>11</v>
      </c>
      <c r="J3342" t="str">
        <f>_xlfn.XLOOKUP(Table6[[#This Row],[Numeric Month]],$N$5:$N$11,$O$5:$O$11)</f>
        <v>Nov</v>
      </c>
      <c r="K3342" t="str">
        <f>_xlfn.XLOOKUP(Table6[[#This Row],[Loan Date]],$Q$5:$Q$152,$R$5:$R$152)</f>
        <v>Thursday</v>
      </c>
      <c r="L3342" t="str">
        <f>_xlfn.XLOOKUP(Table6[[#This Row],[Loan Date]],$Q$5:$Q$152,$S$5:$S$152)</f>
        <v>Week 6</v>
      </c>
    </row>
    <row r="3343" spans="1:12" x14ac:dyDescent="0.2">
      <c r="A3343" s="1">
        <v>44868</v>
      </c>
      <c r="B3343" t="s">
        <v>7</v>
      </c>
      <c r="C3343" s="1">
        <v>44868</v>
      </c>
      <c r="D3343" t="s">
        <v>926</v>
      </c>
      <c r="E3343" t="s">
        <v>37</v>
      </c>
      <c r="F3343" t="s">
        <v>37</v>
      </c>
      <c r="G3343" t="s">
        <v>20</v>
      </c>
      <c r="H3343" t="s">
        <v>1282</v>
      </c>
      <c r="I3343">
        <f>MONTH(Table6[[#This Row],[Loan Date]])</f>
        <v>11</v>
      </c>
      <c r="J3343" t="str">
        <f>_xlfn.XLOOKUP(Table6[[#This Row],[Numeric Month]],$N$5:$N$11,$O$5:$O$11)</f>
        <v>Nov</v>
      </c>
      <c r="K3343" t="str">
        <f>_xlfn.XLOOKUP(Table6[[#This Row],[Loan Date]],$Q$5:$Q$152,$R$5:$R$152)</f>
        <v>Thursday</v>
      </c>
      <c r="L3343" t="str">
        <f>_xlfn.XLOOKUP(Table6[[#This Row],[Loan Date]],$Q$5:$Q$152,$S$5:$S$152)</f>
        <v>Week 6</v>
      </c>
    </row>
    <row r="3344" spans="1:12" x14ac:dyDescent="0.2">
      <c r="A3344" s="1">
        <v>44868</v>
      </c>
      <c r="B3344" t="s">
        <v>7</v>
      </c>
      <c r="C3344" s="1">
        <v>44868</v>
      </c>
      <c r="D3344" t="s">
        <v>408</v>
      </c>
      <c r="E3344" t="s">
        <v>23</v>
      </c>
      <c r="F3344" t="s">
        <v>23</v>
      </c>
      <c r="G3344" t="s">
        <v>20</v>
      </c>
      <c r="H3344" t="s">
        <v>1282</v>
      </c>
      <c r="I3344">
        <f>MONTH(Table6[[#This Row],[Loan Date]])</f>
        <v>11</v>
      </c>
      <c r="J3344" t="str">
        <f>_xlfn.XLOOKUP(Table6[[#This Row],[Numeric Month]],$N$5:$N$11,$O$5:$O$11)</f>
        <v>Nov</v>
      </c>
      <c r="K3344" t="str">
        <f>_xlfn.XLOOKUP(Table6[[#This Row],[Loan Date]],$Q$5:$Q$152,$R$5:$R$152)</f>
        <v>Thursday</v>
      </c>
      <c r="L3344" t="str">
        <f>_xlfn.XLOOKUP(Table6[[#This Row],[Loan Date]],$Q$5:$Q$152,$S$5:$S$152)</f>
        <v>Week 6</v>
      </c>
    </row>
    <row r="3345" spans="1:12" x14ac:dyDescent="0.2">
      <c r="A3345" s="1">
        <v>44868</v>
      </c>
      <c r="B3345" t="s">
        <v>7</v>
      </c>
      <c r="C3345" s="1">
        <v>44868</v>
      </c>
      <c r="D3345" t="s">
        <v>409</v>
      </c>
      <c r="E3345" t="s">
        <v>21</v>
      </c>
      <c r="F3345" t="s">
        <v>21</v>
      </c>
      <c r="G3345" t="s">
        <v>20</v>
      </c>
      <c r="H3345" t="s">
        <v>1282</v>
      </c>
      <c r="I3345">
        <f>MONTH(Table6[[#This Row],[Loan Date]])</f>
        <v>11</v>
      </c>
      <c r="J3345" t="str">
        <f>_xlfn.XLOOKUP(Table6[[#This Row],[Numeric Month]],$N$5:$N$11,$O$5:$O$11)</f>
        <v>Nov</v>
      </c>
      <c r="K3345" t="str">
        <f>_xlfn.XLOOKUP(Table6[[#This Row],[Loan Date]],$Q$5:$Q$152,$R$5:$R$152)</f>
        <v>Thursday</v>
      </c>
      <c r="L3345" t="str">
        <f>_xlfn.XLOOKUP(Table6[[#This Row],[Loan Date]],$Q$5:$Q$152,$S$5:$S$152)</f>
        <v>Week 6</v>
      </c>
    </row>
    <row r="3346" spans="1:12" x14ac:dyDescent="0.2">
      <c r="A3346" s="1">
        <v>44868</v>
      </c>
      <c r="B3346" t="s">
        <v>5</v>
      </c>
      <c r="C3346" s="1">
        <v>44882</v>
      </c>
      <c r="D3346" t="s">
        <v>527</v>
      </c>
      <c r="E3346" t="s">
        <v>15</v>
      </c>
      <c r="F3346" t="s">
        <v>14</v>
      </c>
      <c r="G3346" t="s">
        <v>1</v>
      </c>
      <c r="H3346" t="s">
        <v>1282</v>
      </c>
      <c r="I3346">
        <f>MONTH(Table6[[#This Row],[Loan Date]])</f>
        <v>11</v>
      </c>
      <c r="J3346" t="str">
        <f>_xlfn.XLOOKUP(Table6[[#This Row],[Numeric Month]],$N$5:$N$11,$O$5:$O$11)</f>
        <v>Nov</v>
      </c>
      <c r="K3346" t="str">
        <f>_xlfn.XLOOKUP(Table6[[#This Row],[Loan Date]],$Q$5:$Q$152,$R$5:$R$152)</f>
        <v>Thursday</v>
      </c>
      <c r="L3346" t="str">
        <f>_xlfn.XLOOKUP(Table6[[#This Row],[Loan Date]],$Q$5:$Q$152,$S$5:$S$152)</f>
        <v>Week 6</v>
      </c>
    </row>
    <row r="3347" spans="1:12" x14ac:dyDescent="0.2">
      <c r="A3347" s="1">
        <v>44868</v>
      </c>
      <c r="B3347" t="s">
        <v>7</v>
      </c>
      <c r="C3347" s="1">
        <v>44882</v>
      </c>
      <c r="D3347" t="s">
        <v>219</v>
      </c>
      <c r="E3347" t="s">
        <v>9</v>
      </c>
      <c r="F3347" t="s">
        <v>8</v>
      </c>
      <c r="G3347" t="s">
        <v>1</v>
      </c>
      <c r="H3347" t="s">
        <v>1282</v>
      </c>
      <c r="I3347">
        <f>MONTH(Table6[[#This Row],[Loan Date]])</f>
        <v>11</v>
      </c>
      <c r="J3347" t="str">
        <f>_xlfn.XLOOKUP(Table6[[#This Row],[Numeric Month]],$N$5:$N$11,$O$5:$O$11)</f>
        <v>Nov</v>
      </c>
      <c r="K3347" t="str">
        <f>_xlfn.XLOOKUP(Table6[[#This Row],[Loan Date]],$Q$5:$Q$152,$R$5:$R$152)</f>
        <v>Thursday</v>
      </c>
      <c r="L3347" t="str">
        <f>_xlfn.XLOOKUP(Table6[[#This Row],[Loan Date]],$Q$5:$Q$152,$S$5:$S$152)</f>
        <v>Week 6</v>
      </c>
    </row>
    <row r="3348" spans="1:12" x14ac:dyDescent="0.2">
      <c r="A3348" s="1">
        <v>44868</v>
      </c>
      <c r="B3348" t="s">
        <v>7</v>
      </c>
      <c r="C3348" s="1">
        <v>44868</v>
      </c>
      <c r="D3348" t="s">
        <v>910</v>
      </c>
      <c r="E3348" t="s">
        <v>37</v>
      </c>
      <c r="F3348" t="s">
        <v>37</v>
      </c>
      <c r="G3348" t="s">
        <v>20</v>
      </c>
      <c r="H3348" t="s">
        <v>1282</v>
      </c>
      <c r="I3348">
        <f>MONTH(Table6[[#This Row],[Loan Date]])</f>
        <v>11</v>
      </c>
      <c r="J3348" t="str">
        <f>_xlfn.XLOOKUP(Table6[[#This Row],[Numeric Month]],$N$5:$N$11,$O$5:$O$11)</f>
        <v>Nov</v>
      </c>
      <c r="K3348" t="str">
        <f>_xlfn.XLOOKUP(Table6[[#This Row],[Loan Date]],$Q$5:$Q$152,$R$5:$R$152)</f>
        <v>Thursday</v>
      </c>
      <c r="L3348" t="str">
        <f>_xlfn.XLOOKUP(Table6[[#This Row],[Loan Date]],$Q$5:$Q$152,$S$5:$S$152)</f>
        <v>Week 6</v>
      </c>
    </row>
    <row r="3349" spans="1:12" x14ac:dyDescent="0.2">
      <c r="A3349" s="1">
        <v>44868</v>
      </c>
      <c r="B3349" t="s">
        <v>5</v>
      </c>
      <c r="C3349" s="1">
        <v>44882</v>
      </c>
      <c r="D3349" t="s">
        <v>585</v>
      </c>
      <c r="E3349" t="s">
        <v>3</v>
      </c>
      <c r="F3349" t="s">
        <v>2</v>
      </c>
      <c r="G3349" t="s">
        <v>1</v>
      </c>
      <c r="H3349" t="s">
        <v>1282</v>
      </c>
      <c r="I3349">
        <f>MONTH(Table6[[#This Row],[Loan Date]])</f>
        <v>11</v>
      </c>
      <c r="J3349" t="str">
        <f>_xlfn.XLOOKUP(Table6[[#This Row],[Numeric Month]],$N$5:$N$11,$O$5:$O$11)</f>
        <v>Nov</v>
      </c>
      <c r="K3349" t="str">
        <f>_xlfn.XLOOKUP(Table6[[#This Row],[Loan Date]],$Q$5:$Q$152,$R$5:$R$152)</f>
        <v>Thursday</v>
      </c>
      <c r="L3349" t="str">
        <f>_xlfn.XLOOKUP(Table6[[#This Row],[Loan Date]],$Q$5:$Q$152,$S$5:$S$152)</f>
        <v>Week 6</v>
      </c>
    </row>
    <row r="3350" spans="1:12" x14ac:dyDescent="0.2">
      <c r="A3350" s="1">
        <v>44868</v>
      </c>
      <c r="B3350" t="s">
        <v>7</v>
      </c>
      <c r="C3350" s="1">
        <v>44875</v>
      </c>
      <c r="D3350" t="s">
        <v>777</v>
      </c>
      <c r="E3350" t="s">
        <v>15</v>
      </c>
      <c r="F3350" t="s">
        <v>14</v>
      </c>
      <c r="G3350" t="s">
        <v>1</v>
      </c>
      <c r="H3350" t="s">
        <v>1282</v>
      </c>
      <c r="I3350">
        <f>MONTH(Table6[[#This Row],[Loan Date]])</f>
        <v>11</v>
      </c>
      <c r="J3350" t="str">
        <f>_xlfn.XLOOKUP(Table6[[#This Row],[Numeric Month]],$N$5:$N$11,$O$5:$O$11)</f>
        <v>Nov</v>
      </c>
      <c r="K3350" t="str">
        <f>_xlfn.XLOOKUP(Table6[[#This Row],[Loan Date]],$Q$5:$Q$152,$R$5:$R$152)</f>
        <v>Thursday</v>
      </c>
      <c r="L3350" t="str">
        <f>_xlfn.XLOOKUP(Table6[[#This Row],[Loan Date]],$Q$5:$Q$152,$S$5:$S$152)</f>
        <v>Week 6</v>
      </c>
    </row>
    <row r="3351" spans="1:12" x14ac:dyDescent="0.2">
      <c r="A3351" s="1">
        <v>44868</v>
      </c>
      <c r="B3351" t="s">
        <v>7</v>
      </c>
      <c r="C3351" s="1">
        <v>44875</v>
      </c>
      <c r="D3351" t="s">
        <v>556</v>
      </c>
      <c r="E3351" t="s">
        <v>9</v>
      </c>
      <c r="F3351" t="s">
        <v>8</v>
      </c>
      <c r="G3351" t="s">
        <v>1</v>
      </c>
      <c r="H3351" t="s">
        <v>1282</v>
      </c>
      <c r="I3351">
        <f>MONTH(Table6[[#This Row],[Loan Date]])</f>
        <v>11</v>
      </c>
      <c r="J3351" t="str">
        <f>_xlfn.XLOOKUP(Table6[[#This Row],[Numeric Month]],$N$5:$N$11,$O$5:$O$11)</f>
        <v>Nov</v>
      </c>
      <c r="K3351" t="str">
        <f>_xlfn.XLOOKUP(Table6[[#This Row],[Loan Date]],$Q$5:$Q$152,$R$5:$R$152)</f>
        <v>Thursday</v>
      </c>
      <c r="L3351" t="str">
        <f>_xlfn.XLOOKUP(Table6[[#This Row],[Loan Date]],$Q$5:$Q$152,$S$5:$S$152)</f>
        <v>Week 6</v>
      </c>
    </row>
    <row r="3352" spans="1:12" x14ac:dyDescent="0.2">
      <c r="A3352" s="1">
        <v>44868</v>
      </c>
      <c r="B3352" t="s">
        <v>7</v>
      </c>
      <c r="C3352" s="1">
        <v>44875</v>
      </c>
      <c r="D3352" t="s">
        <v>1332</v>
      </c>
      <c r="E3352" t="s">
        <v>204</v>
      </c>
      <c r="F3352" t="s">
        <v>8</v>
      </c>
      <c r="G3352" t="s">
        <v>1</v>
      </c>
      <c r="H3352" t="s">
        <v>1282</v>
      </c>
      <c r="I3352">
        <f>MONTH(Table6[[#This Row],[Loan Date]])</f>
        <v>11</v>
      </c>
      <c r="J3352" t="str">
        <f>_xlfn.XLOOKUP(Table6[[#This Row],[Numeric Month]],$N$5:$N$11,$O$5:$O$11)</f>
        <v>Nov</v>
      </c>
      <c r="K3352" t="str">
        <f>_xlfn.XLOOKUP(Table6[[#This Row],[Loan Date]],$Q$5:$Q$152,$R$5:$R$152)</f>
        <v>Thursday</v>
      </c>
      <c r="L3352" t="str">
        <f>_xlfn.XLOOKUP(Table6[[#This Row],[Loan Date]],$Q$5:$Q$152,$S$5:$S$152)</f>
        <v>Week 6</v>
      </c>
    </row>
    <row r="3353" spans="1:12" x14ac:dyDescent="0.2">
      <c r="A3353" s="1">
        <v>44868</v>
      </c>
      <c r="B3353" t="s">
        <v>5</v>
      </c>
      <c r="C3353" s="1">
        <v>44875</v>
      </c>
      <c r="D3353" t="s">
        <v>528</v>
      </c>
      <c r="E3353" t="s">
        <v>52</v>
      </c>
      <c r="F3353" t="s">
        <v>51</v>
      </c>
      <c r="G3353" t="s">
        <v>1</v>
      </c>
      <c r="H3353" t="s">
        <v>1282</v>
      </c>
      <c r="I3353">
        <f>MONTH(Table6[[#This Row],[Loan Date]])</f>
        <v>11</v>
      </c>
      <c r="J3353" t="str">
        <f>_xlfn.XLOOKUP(Table6[[#This Row],[Numeric Month]],$N$5:$N$11,$O$5:$O$11)</f>
        <v>Nov</v>
      </c>
      <c r="K3353" t="str">
        <f>_xlfn.XLOOKUP(Table6[[#This Row],[Loan Date]],$Q$5:$Q$152,$R$5:$R$152)</f>
        <v>Thursday</v>
      </c>
      <c r="L3353" t="str">
        <f>_xlfn.XLOOKUP(Table6[[#This Row],[Loan Date]],$Q$5:$Q$152,$S$5:$S$152)</f>
        <v>Week 6</v>
      </c>
    </row>
    <row r="3354" spans="1:12" x14ac:dyDescent="0.2">
      <c r="A3354" s="1">
        <v>44868</v>
      </c>
      <c r="B3354" t="s">
        <v>5</v>
      </c>
      <c r="C3354" s="1">
        <v>44868</v>
      </c>
      <c r="D3354" t="s">
        <v>241</v>
      </c>
      <c r="E3354" t="s">
        <v>23</v>
      </c>
      <c r="F3354" t="s">
        <v>23</v>
      </c>
      <c r="G3354" t="s">
        <v>20</v>
      </c>
      <c r="H3354" t="s">
        <v>1282</v>
      </c>
      <c r="I3354">
        <f>MONTH(Table6[[#This Row],[Loan Date]])</f>
        <v>11</v>
      </c>
      <c r="J3354" t="str">
        <f>_xlfn.XLOOKUP(Table6[[#This Row],[Numeric Month]],$N$5:$N$11,$O$5:$O$11)</f>
        <v>Nov</v>
      </c>
      <c r="K3354" t="str">
        <f>_xlfn.XLOOKUP(Table6[[#This Row],[Loan Date]],$Q$5:$Q$152,$R$5:$R$152)</f>
        <v>Thursday</v>
      </c>
      <c r="L3354" t="str">
        <f>_xlfn.XLOOKUP(Table6[[#This Row],[Loan Date]],$Q$5:$Q$152,$S$5:$S$152)</f>
        <v>Week 6</v>
      </c>
    </row>
    <row r="3355" spans="1:12" x14ac:dyDescent="0.2">
      <c r="A3355" s="1">
        <v>44868</v>
      </c>
      <c r="B3355" t="s">
        <v>5</v>
      </c>
      <c r="C3355" s="1">
        <v>44868</v>
      </c>
      <c r="D3355" t="s">
        <v>260</v>
      </c>
      <c r="E3355" t="s">
        <v>21</v>
      </c>
      <c r="F3355" t="s">
        <v>21</v>
      </c>
      <c r="G3355" t="s">
        <v>20</v>
      </c>
      <c r="H3355" t="s">
        <v>1282</v>
      </c>
      <c r="I3355">
        <f>MONTH(Table6[[#This Row],[Loan Date]])</f>
        <v>11</v>
      </c>
      <c r="J3355" t="str">
        <f>_xlfn.XLOOKUP(Table6[[#This Row],[Numeric Month]],$N$5:$N$11,$O$5:$O$11)</f>
        <v>Nov</v>
      </c>
      <c r="K3355" t="str">
        <f>_xlfn.XLOOKUP(Table6[[#This Row],[Loan Date]],$Q$5:$Q$152,$R$5:$R$152)</f>
        <v>Thursday</v>
      </c>
      <c r="L3355" t="str">
        <f>_xlfn.XLOOKUP(Table6[[#This Row],[Loan Date]],$Q$5:$Q$152,$S$5:$S$152)</f>
        <v>Week 6</v>
      </c>
    </row>
    <row r="3356" spans="1:12" x14ac:dyDescent="0.2">
      <c r="A3356" s="1">
        <v>44868</v>
      </c>
      <c r="B3356" t="s">
        <v>7</v>
      </c>
      <c r="C3356" s="1">
        <v>44875</v>
      </c>
      <c r="D3356" t="s">
        <v>358</v>
      </c>
      <c r="E3356" t="s">
        <v>52</v>
      </c>
      <c r="F3356" t="s">
        <v>51</v>
      </c>
      <c r="G3356" t="s">
        <v>1</v>
      </c>
      <c r="H3356" t="s">
        <v>1282</v>
      </c>
      <c r="I3356">
        <f>MONTH(Table6[[#This Row],[Loan Date]])</f>
        <v>11</v>
      </c>
      <c r="J3356" t="str">
        <f>_xlfn.XLOOKUP(Table6[[#This Row],[Numeric Month]],$N$5:$N$11,$O$5:$O$11)</f>
        <v>Nov</v>
      </c>
      <c r="K3356" t="str">
        <f>_xlfn.XLOOKUP(Table6[[#This Row],[Loan Date]],$Q$5:$Q$152,$R$5:$R$152)</f>
        <v>Thursday</v>
      </c>
      <c r="L3356" t="str">
        <f>_xlfn.XLOOKUP(Table6[[#This Row],[Loan Date]],$Q$5:$Q$152,$S$5:$S$152)</f>
        <v>Week 6</v>
      </c>
    </row>
    <row r="3357" spans="1:12" x14ac:dyDescent="0.2">
      <c r="A3357" s="1">
        <v>44868</v>
      </c>
      <c r="B3357" t="s">
        <v>5</v>
      </c>
      <c r="C3357" s="1">
        <v>44868</v>
      </c>
      <c r="D3357" t="s">
        <v>921</v>
      </c>
      <c r="E3357" t="s">
        <v>162</v>
      </c>
      <c r="F3357" t="s">
        <v>162</v>
      </c>
      <c r="G3357" t="s">
        <v>11</v>
      </c>
      <c r="H3357" t="s">
        <v>1282</v>
      </c>
      <c r="I3357">
        <f>MONTH(Table6[[#This Row],[Loan Date]])</f>
        <v>11</v>
      </c>
      <c r="J3357" t="str">
        <f>_xlfn.XLOOKUP(Table6[[#This Row],[Numeric Month]],$N$5:$N$11,$O$5:$O$11)</f>
        <v>Nov</v>
      </c>
      <c r="K3357" t="str">
        <f>_xlfn.XLOOKUP(Table6[[#This Row],[Loan Date]],$Q$5:$Q$152,$R$5:$R$152)</f>
        <v>Thursday</v>
      </c>
      <c r="L3357" t="str">
        <f>_xlfn.XLOOKUP(Table6[[#This Row],[Loan Date]],$Q$5:$Q$152,$S$5:$S$152)</f>
        <v>Week 6</v>
      </c>
    </row>
    <row r="3358" spans="1:12" x14ac:dyDescent="0.2">
      <c r="A3358" s="1">
        <v>44868</v>
      </c>
      <c r="B3358" t="s">
        <v>7</v>
      </c>
      <c r="C3358" s="1">
        <v>44875</v>
      </c>
      <c r="D3358" t="s">
        <v>459</v>
      </c>
      <c r="E3358" t="s">
        <v>52</v>
      </c>
      <c r="F3358" t="s">
        <v>51</v>
      </c>
      <c r="G3358" t="s">
        <v>1</v>
      </c>
      <c r="H3358" t="s">
        <v>1282</v>
      </c>
      <c r="I3358">
        <f>MONTH(Table6[[#This Row],[Loan Date]])</f>
        <v>11</v>
      </c>
      <c r="J3358" t="str">
        <f>_xlfn.XLOOKUP(Table6[[#This Row],[Numeric Month]],$N$5:$N$11,$O$5:$O$11)</f>
        <v>Nov</v>
      </c>
      <c r="K3358" t="str">
        <f>_xlfn.XLOOKUP(Table6[[#This Row],[Loan Date]],$Q$5:$Q$152,$R$5:$R$152)</f>
        <v>Thursday</v>
      </c>
      <c r="L3358" t="str">
        <f>_xlfn.XLOOKUP(Table6[[#This Row],[Loan Date]],$Q$5:$Q$152,$S$5:$S$152)</f>
        <v>Week 6</v>
      </c>
    </row>
    <row r="3359" spans="1:12" x14ac:dyDescent="0.2">
      <c r="A3359" s="1">
        <v>44868</v>
      </c>
      <c r="B3359" t="s">
        <v>7</v>
      </c>
      <c r="C3359" s="1">
        <v>44868</v>
      </c>
      <c r="D3359" t="s">
        <v>781</v>
      </c>
      <c r="E3359" t="s">
        <v>41</v>
      </c>
      <c r="F3359" t="s">
        <v>40</v>
      </c>
      <c r="G3359" t="s">
        <v>39</v>
      </c>
      <c r="H3359" t="s">
        <v>1282</v>
      </c>
      <c r="I3359">
        <f>MONTH(Table6[[#This Row],[Loan Date]])</f>
        <v>11</v>
      </c>
      <c r="J3359" t="str">
        <f>_xlfn.XLOOKUP(Table6[[#This Row],[Numeric Month]],$N$5:$N$11,$O$5:$O$11)</f>
        <v>Nov</v>
      </c>
      <c r="K3359" t="str">
        <f>_xlfn.XLOOKUP(Table6[[#This Row],[Loan Date]],$Q$5:$Q$152,$R$5:$R$152)</f>
        <v>Thursday</v>
      </c>
      <c r="L3359" t="str">
        <f>_xlfn.XLOOKUP(Table6[[#This Row],[Loan Date]],$Q$5:$Q$152,$S$5:$S$152)</f>
        <v>Week 6</v>
      </c>
    </row>
    <row r="3360" spans="1:12" x14ac:dyDescent="0.2">
      <c r="A3360" s="1">
        <v>44868</v>
      </c>
      <c r="B3360" t="s">
        <v>5</v>
      </c>
      <c r="C3360" s="1">
        <v>44882</v>
      </c>
      <c r="D3360" t="s">
        <v>999</v>
      </c>
      <c r="E3360" t="s">
        <v>3</v>
      </c>
      <c r="F3360" t="s">
        <v>2</v>
      </c>
      <c r="G3360" t="s">
        <v>1</v>
      </c>
      <c r="H3360" t="s">
        <v>1282</v>
      </c>
      <c r="I3360">
        <f>MONTH(Table6[[#This Row],[Loan Date]])</f>
        <v>11</v>
      </c>
      <c r="J3360" t="str">
        <f>_xlfn.XLOOKUP(Table6[[#This Row],[Numeric Month]],$N$5:$N$11,$O$5:$O$11)</f>
        <v>Nov</v>
      </c>
      <c r="K3360" t="str">
        <f>_xlfn.XLOOKUP(Table6[[#This Row],[Loan Date]],$Q$5:$Q$152,$R$5:$R$152)</f>
        <v>Thursday</v>
      </c>
      <c r="L3360" t="str">
        <f>_xlfn.XLOOKUP(Table6[[#This Row],[Loan Date]],$Q$5:$Q$152,$S$5:$S$152)</f>
        <v>Week 6</v>
      </c>
    </row>
    <row r="3361" spans="1:12" x14ac:dyDescent="0.2">
      <c r="A3361" s="1">
        <v>44868</v>
      </c>
      <c r="B3361" t="s">
        <v>5</v>
      </c>
      <c r="C3361" s="1">
        <v>44868</v>
      </c>
      <c r="D3361" t="s">
        <v>952</v>
      </c>
      <c r="E3361" t="s">
        <v>37</v>
      </c>
      <c r="F3361" t="s">
        <v>37</v>
      </c>
      <c r="G3361" t="s">
        <v>20</v>
      </c>
      <c r="H3361" t="s">
        <v>1282</v>
      </c>
      <c r="I3361">
        <f>MONTH(Table6[[#This Row],[Loan Date]])</f>
        <v>11</v>
      </c>
      <c r="J3361" t="str">
        <f>_xlfn.XLOOKUP(Table6[[#This Row],[Numeric Month]],$N$5:$N$11,$O$5:$O$11)</f>
        <v>Nov</v>
      </c>
      <c r="K3361" t="str">
        <f>_xlfn.XLOOKUP(Table6[[#This Row],[Loan Date]],$Q$5:$Q$152,$R$5:$R$152)</f>
        <v>Thursday</v>
      </c>
      <c r="L3361" t="str">
        <f>_xlfn.XLOOKUP(Table6[[#This Row],[Loan Date]],$Q$5:$Q$152,$S$5:$S$152)</f>
        <v>Week 6</v>
      </c>
    </row>
    <row r="3362" spans="1:12" x14ac:dyDescent="0.2">
      <c r="A3362" s="1">
        <v>44868</v>
      </c>
      <c r="B3362" t="s">
        <v>5</v>
      </c>
      <c r="C3362" s="1">
        <v>44882</v>
      </c>
      <c r="D3362" t="s">
        <v>1327</v>
      </c>
      <c r="E3362" t="s">
        <v>204</v>
      </c>
      <c r="F3362" t="s">
        <v>2</v>
      </c>
      <c r="G3362" t="s">
        <v>1</v>
      </c>
      <c r="H3362" t="s">
        <v>1282</v>
      </c>
      <c r="I3362">
        <f>MONTH(Table6[[#This Row],[Loan Date]])</f>
        <v>11</v>
      </c>
      <c r="J3362" t="str">
        <f>_xlfn.XLOOKUP(Table6[[#This Row],[Numeric Month]],$N$5:$N$11,$O$5:$O$11)</f>
        <v>Nov</v>
      </c>
      <c r="K3362" t="str">
        <f>_xlfn.XLOOKUP(Table6[[#This Row],[Loan Date]],$Q$5:$Q$152,$R$5:$R$152)</f>
        <v>Thursday</v>
      </c>
      <c r="L3362" t="str">
        <f>_xlfn.XLOOKUP(Table6[[#This Row],[Loan Date]],$Q$5:$Q$152,$S$5:$S$152)</f>
        <v>Week 6</v>
      </c>
    </row>
    <row r="3363" spans="1:12" x14ac:dyDescent="0.2">
      <c r="A3363" s="1">
        <v>44868</v>
      </c>
      <c r="B3363" t="s">
        <v>5</v>
      </c>
      <c r="C3363" s="1">
        <v>44882</v>
      </c>
      <c r="D3363" t="s">
        <v>1322</v>
      </c>
      <c r="E3363" t="s">
        <v>204</v>
      </c>
      <c r="F3363" t="s">
        <v>2</v>
      </c>
      <c r="G3363" t="s">
        <v>1</v>
      </c>
      <c r="H3363" t="s">
        <v>1282</v>
      </c>
      <c r="I3363">
        <f>MONTH(Table6[[#This Row],[Loan Date]])</f>
        <v>11</v>
      </c>
      <c r="J3363" t="str">
        <f>_xlfn.XLOOKUP(Table6[[#This Row],[Numeric Month]],$N$5:$N$11,$O$5:$O$11)</f>
        <v>Nov</v>
      </c>
      <c r="K3363" t="str">
        <f>_xlfn.XLOOKUP(Table6[[#This Row],[Loan Date]],$Q$5:$Q$152,$R$5:$R$152)</f>
        <v>Thursday</v>
      </c>
      <c r="L3363" t="str">
        <f>_xlfn.XLOOKUP(Table6[[#This Row],[Loan Date]],$Q$5:$Q$152,$S$5:$S$152)</f>
        <v>Week 6</v>
      </c>
    </row>
    <row r="3364" spans="1:12" x14ac:dyDescent="0.2">
      <c r="A3364" s="1">
        <v>44868</v>
      </c>
      <c r="B3364" t="s">
        <v>5</v>
      </c>
      <c r="C3364" s="1">
        <v>44882</v>
      </c>
      <c r="D3364" t="s">
        <v>140</v>
      </c>
      <c r="E3364" t="s">
        <v>9</v>
      </c>
      <c r="F3364" t="s">
        <v>8</v>
      </c>
      <c r="G3364" t="s">
        <v>1</v>
      </c>
      <c r="H3364" t="s">
        <v>1282</v>
      </c>
      <c r="I3364">
        <f>MONTH(Table6[[#This Row],[Loan Date]])</f>
        <v>11</v>
      </c>
      <c r="J3364" t="str">
        <f>_xlfn.XLOOKUP(Table6[[#This Row],[Numeric Month]],$N$5:$N$11,$O$5:$O$11)</f>
        <v>Nov</v>
      </c>
      <c r="K3364" t="str">
        <f>_xlfn.XLOOKUP(Table6[[#This Row],[Loan Date]],$Q$5:$Q$152,$R$5:$R$152)</f>
        <v>Thursday</v>
      </c>
      <c r="L3364" t="str">
        <f>_xlfn.XLOOKUP(Table6[[#This Row],[Loan Date]],$Q$5:$Q$152,$S$5:$S$152)</f>
        <v>Week 6</v>
      </c>
    </row>
    <row r="3365" spans="1:12" x14ac:dyDescent="0.2">
      <c r="A3365" s="1">
        <v>44868</v>
      </c>
      <c r="B3365" t="s">
        <v>5</v>
      </c>
      <c r="C3365" s="1">
        <v>44875</v>
      </c>
      <c r="D3365" t="s">
        <v>892</v>
      </c>
      <c r="E3365" t="s">
        <v>15</v>
      </c>
      <c r="F3365" t="s">
        <v>14</v>
      </c>
      <c r="G3365" t="s">
        <v>1</v>
      </c>
      <c r="H3365" t="s">
        <v>1282</v>
      </c>
      <c r="I3365">
        <f>MONTH(Table6[[#This Row],[Loan Date]])</f>
        <v>11</v>
      </c>
      <c r="J3365" t="str">
        <f>_xlfn.XLOOKUP(Table6[[#This Row],[Numeric Month]],$N$5:$N$11,$O$5:$O$11)</f>
        <v>Nov</v>
      </c>
      <c r="K3365" t="str">
        <f>_xlfn.XLOOKUP(Table6[[#This Row],[Loan Date]],$Q$5:$Q$152,$R$5:$R$152)</f>
        <v>Thursday</v>
      </c>
      <c r="L3365" t="str">
        <f>_xlfn.XLOOKUP(Table6[[#This Row],[Loan Date]],$Q$5:$Q$152,$S$5:$S$152)</f>
        <v>Week 6</v>
      </c>
    </row>
    <row r="3366" spans="1:12" x14ac:dyDescent="0.2">
      <c r="A3366" s="1">
        <v>44868</v>
      </c>
      <c r="B3366" t="s">
        <v>7</v>
      </c>
      <c r="C3366" s="1">
        <v>44868</v>
      </c>
      <c r="D3366" t="s">
        <v>923</v>
      </c>
      <c r="E3366" t="s">
        <v>37</v>
      </c>
      <c r="F3366" t="s">
        <v>37</v>
      </c>
      <c r="G3366" t="s">
        <v>20</v>
      </c>
      <c r="H3366" t="s">
        <v>1282</v>
      </c>
      <c r="I3366">
        <f>MONTH(Table6[[#This Row],[Loan Date]])</f>
        <v>11</v>
      </c>
      <c r="J3366" t="str">
        <f>_xlfn.XLOOKUP(Table6[[#This Row],[Numeric Month]],$N$5:$N$11,$O$5:$O$11)</f>
        <v>Nov</v>
      </c>
      <c r="K3366" t="str">
        <f>_xlfn.XLOOKUP(Table6[[#This Row],[Loan Date]],$Q$5:$Q$152,$R$5:$R$152)</f>
        <v>Thursday</v>
      </c>
      <c r="L3366" t="str">
        <f>_xlfn.XLOOKUP(Table6[[#This Row],[Loan Date]],$Q$5:$Q$152,$S$5:$S$152)</f>
        <v>Week 6</v>
      </c>
    </row>
    <row r="3367" spans="1:12" x14ac:dyDescent="0.2">
      <c r="A3367" s="1">
        <v>44868</v>
      </c>
      <c r="B3367" t="s">
        <v>7</v>
      </c>
      <c r="C3367" s="1">
        <v>44868</v>
      </c>
      <c r="D3367" t="s">
        <v>833</v>
      </c>
      <c r="E3367" t="s">
        <v>168</v>
      </c>
      <c r="F3367" t="s">
        <v>168</v>
      </c>
      <c r="G3367" t="s">
        <v>20</v>
      </c>
      <c r="H3367" t="s">
        <v>1282</v>
      </c>
      <c r="I3367">
        <f>MONTH(Table6[[#This Row],[Loan Date]])</f>
        <v>11</v>
      </c>
      <c r="J3367" t="str">
        <f>_xlfn.XLOOKUP(Table6[[#This Row],[Numeric Month]],$N$5:$N$11,$O$5:$O$11)</f>
        <v>Nov</v>
      </c>
      <c r="K3367" t="str">
        <f>_xlfn.XLOOKUP(Table6[[#This Row],[Loan Date]],$Q$5:$Q$152,$R$5:$R$152)</f>
        <v>Thursday</v>
      </c>
      <c r="L3367" t="str">
        <f>_xlfn.XLOOKUP(Table6[[#This Row],[Loan Date]],$Q$5:$Q$152,$S$5:$S$152)</f>
        <v>Week 6</v>
      </c>
    </row>
    <row r="3368" spans="1:12" x14ac:dyDescent="0.2">
      <c r="A3368" s="1">
        <v>44868</v>
      </c>
      <c r="B3368" t="s">
        <v>5</v>
      </c>
      <c r="C3368" s="1">
        <v>44875</v>
      </c>
      <c r="D3368" t="s">
        <v>659</v>
      </c>
      <c r="E3368" t="s">
        <v>15</v>
      </c>
      <c r="F3368" t="s">
        <v>14</v>
      </c>
      <c r="G3368" t="s">
        <v>1</v>
      </c>
      <c r="H3368" t="s">
        <v>1282</v>
      </c>
      <c r="I3368">
        <f>MONTH(Table6[[#This Row],[Loan Date]])</f>
        <v>11</v>
      </c>
      <c r="J3368" t="str">
        <f>_xlfn.XLOOKUP(Table6[[#This Row],[Numeric Month]],$N$5:$N$11,$O$5:$O$11)</f>
        <v>Nov</v>
      </c>
      <c r="K3368" t="str">
        <f>_xlfn.XLOOKUP(Table6[[#This Row],[Loan Date]],$Q$5:$Q$152,$R$5:$R$152)</f>
        <v>Thursday</v>
      </c>
      <c r="L3368" t="str">
        <f>_xlfn.XLOOKUP(Table6[[#This Row],[Loan Date]],$Q$5:$Q$152,$S$5:$S$152)</f>
        <v>Week 6</v>
      </c>
    </row>
    <row r="3369" spans="1:12" x14ac:dyDescent="0.2">
      <c r="A3369" s="1">
        <v>44868</v>
      </c>
      <c r="B3369" t="s">
        <v>5</v>
      </c>
      <c r="C3369" s="1">
        <v>44868</v>
      </c>
      <c r="D3369" t="s">
        <v>177</v>
      </c>
      <c r="E3369" t="s">
        <v>176</v>
      </c>
      <c r="F3369" t="s">
        <v>23</v>
      </c>
      <c r="G3369" t="s">
        <v>20</v>
      </c>
      <c r="H3369" t="s">
        <v>1282</v>
      </c>
      <c r="I3369">
        <f>MONTH(Table6[[#This Row],[Loan Date]])</f>
        <v>11</v>
      </c>
      <c r="J3369" t="str">
        <f>_xlfn.XLOOKUP(Table6[[#This Row],[Numeric Month]],$N$5:$N$11,$O$5:$O$11)</f>
        <v>Nov</v>
      </c>
      <c r="K3369" t="str">
        <f>_xlfn.XLOOKUP(Table6[[#This Row],[Loan Date]],$Q$5:$Q$152,$R$5:$R$152)</f>
        <v>Thursday</v>
      </c>
      <c r="L3369" t="str">
        <f>_xlfn.XLOOKUP(Table6[[#This Row],[Loan Date]],$Q$5:$Q$152,$S$5:$S$152)</f>
        <v>Week 6</v>
      </c>
    </row>
    <row r="3370" spans="1:12" x14ac:dyDescent="0.2">
      <c r="A3370" s="1">
        <v>44868</v>
      </c>
      <c r="B3370" t="s">
        <v>5</v>
      </c>
      <c r="C3370" s="1">
        <v>44868</v>
      </c>
      <c r="D3370" t="s">
        <v>589</v>
      </c>
      <c r="E3370" t="s">
        <v>21</v>
      </c>
      <c r="F3370" t="s">
        <v>21</v>
      </c>
      <c r="G3370" t="s">
        <v>20</v>
      </c>
      <c r="H3370" t="s">
        <v>1282</v>
      </c>
      <c r="I3370">
        <f>MONTH(Table6[[#This Row],[Loan Date]])</f>
        <v>11</v>
      </c>
      <c r="J3370" t="str">
        <f>_xlfn.XLOOKUP(Table6[[#This Row],[Numeric Month]],$N$5:$N$11,$O$5:$O$11)</f>
        <v>Nov</v>
      </c>
      <c r="K3370" t="str">
        <f>_xlfn.XLOOKUP(Table6[[#This Row],[Loan Date]],$Q$5:$Q$152,$R$5:$R$152)</f>
        <v>Thursday</v>
      </c>
      <c r="L3370" t="str">
        <f>_xlfn.XLOOKUP(Table6[[#This Row],[Loan Date]],$Q$5:$Q$152,$S$5:$S$152)</f>
        <v>Week 6</v>
      </c>
    </row>
    <row r="3371" spans="1:12" x14ac:dyDescent="0.2">
      <c r="A3371" s="1">
        <v>44868</v>
      </c>
      <c r="B3371" t="s">
        <v>5</v>
      </c>
      <c r="C3371" s="1">
        <v>44868</v>
      </c>
      <c r="D3371" t="s">
        <v>197</v>
      </c>
      <c r="E3371" t="s">
        <v>41</v>
      </c>
      <c r="F3371" t="s">
        <v>40</v>
      </c>
      <c r="G3371" t="s">
        <v>39</v>
      </c>
      <c r="H3371" t="s">
        <v>1282</v>
      </c>
      <c r="I3371">
        <f>MONTH(Table6[[#This Row],[Loan Date]])</f>
        <v>11</v>
      </c>
      <c r="J3371" t="str">
        <f>_xlfn.XLOOKUP(Table6[[#This Row],[Numeric Month]],$N$5:$N$11,$O$5:$O$11)</f>
        <v>Nov</v>
      </c>
      <c r="K3371" t="str">
        <f>_xlfn.XLOOKUP(Table6[[#This Row],[Loan Date]],$Q$5:$Q$152,$R$5:$R$152)</f>
        <v>Thursday</v>
      </c>
      <c r="L3371" t="str">
        <f>_xlfn.XLOOKUP(Table6[[#This Row],[Loan Date]],$Q$5:$Q$152,$S$5:$S$152)</f>
        <v>Week 6</v>
      </c>
    </row>
    <row r="3372" spans="1:12" x14ac:dyDescent="0.2">
      <c r="A3372" s="1">
        <v>44868</v>
      </c>
      <c r="B3372" t="s">
        <v>7</v>
      </c>
      <c r="C3372" s="1">
        <v>44875</v>
      </c>
      <c r="D3372" t="s">
        <v>1409</v>
      </c>
      <c r="E3372" t="s">
        <v>3</v>
      </c>
      <c r="F3372" t="s">
        <v>2</v>
      </c>
      <c r="G3372" t="s">
        <v>1</v>
      </c>
      <c r="H3372" t="s">
        <v>1282</v>
      </c>
      <c r="I3372">
        <f>MONTH(Table6[[#This Row],[Loan Date]])</f>
        <v>11</v>
      </c>
      <c r="J3372" t="str">
        <f>_xlfn.XLOOKUP(Table6[[#This Row],[Numeric Month]],$N$5:$N$11,$O$5:$O$11)</f>
        <v>Nov</v>
      </c>
      <c r="K3372" t="str">
        <f>_xlfn.XLOOKUP(Table6[[#This Row],[Loan Date]],$Q$5:$Q$152,$R$5:$R$152)</f>
        <v>Thursday</v>
      </c>
      <c r="L3372" t="str">
        <f>_xlfn.XLOOKUP(Table6[[#This Row],[Loan Date]],$Q$5:$Q$152,$S$5:$S$152)</f>
        <v>Week 6</v>
      </c>
    </row>
    <row r="3373" spans="1:12" x14ac:dyDescent="0.2">
      <c r="A3373" s="1">
        <v>44868</v>
      </c>
      <c r="B3373" t="s">
        <v>5</v>
      </c>
      <c r="C3373" s="1">
        <v>44882</v>
      </c>
      <c r="D3373" t="s">
        <v>1020</v>
      </c>
      <c r="E3373" t="s">
        <v>15</v>
      </c>
      <c r="F3373" t="s">
        <v>14</v>
      </c>
      <c r="G3373" t="s">
        <v>1</v>
      </c>
      <c r="H3373" t="s">
        <v>1282</v>
      </c>
      <c r="I3373">
        <f>MONTH(Table6[[#This Row],[Loan Date]])</f>
        <v>11</v>
      </c>
      <c r="J3373" t="str">
        <f>_xlfn.XLOOKUP(Table6[[#This Row],[Numeric Month]],$N$5:$N$11,$O$5:$O$11)</f>
        <v>Nov</v>
      </c>
      <c r="K3373" t="str">
        <f>_xlfn.XLOOKUP(Table6[[#This Row],[Loan Date]],$Q$5:$Q$152,$R$5:$R$152)</f>
        <v>Thursday</v>
      </c>
      <c r="L3373" t="str">
        <f>_xlfn.XLOOKUP(Table6[[#This Row],[Loan Date]],$Q$5:$Q$152,$S$5:$S$152)</f>
        <v>Week 6</v>
      </c>
    </row>
    <row r="3374" spans="1:12" x14ac:dyDescent="0.2">
      <c r="A3374" s="1">
        <v>44868</v>
      </c>
      <c r="B3374" t="s">
        <v>7</v>
      </c>
      <c r="C3374" s="1">
        <v>44868</v>
      </c>
      <c r="D3374" t="s">
        <v>30</v>
      </c>
      <c r="E3374" t="s">
        <v>23</v>
      </c>
      <c r="F3374" t="s">
        <v>23</v>
      </c>
      <c r="G3374" t="s">
        <v>20</v>
      </c>
      <c r="H3374" t="s">
        <v>1282</v>
      </c>
      <c r="I3374">
        <f>MONTH(Table6[[#This Row],[Loan Date]])</f>
        <v>11</v>
      </c>
      <c r="J3374" t="str">
        <f>_xlfn.XLOOKUP(Table6[[#This Row],[Numeric Month]],$N$5:$N$11,$O$5:$O$11)</f>
        <v>Nov</v>
      </c>
      <c r="K3374" t="str">
        <f>_xlfn.XLOOKUP(Table6[[#This Row],[Loan Date]],$Q$5:$Q$152,$R$5:$R$152)</f>
        <v>Thursday</v>
      </c>
      <c r="L3374" t="str">
        <f>_xlfn.XLOOKUP(Table6[[#This Row],[Loan Date]],$Q$5:$Q$152,$S$5:$S$152)</f>
        <v>Week 6</v>
      </c>
    </row>
    <row r="3375" spans="1:12" x14ac:dyDescent="0.2">
      <c r="A3375" s="1">
        <v>44868</v>
      </c>
      <c r="B3375" t="s">
        <v>7</v>
      </c>
      <c r="C3375" s="1">
        <v>44868</v>
      </c>
      <c r="D3375" t="s">
        <v>409</v>
      </c>
      <c r="E3375" t="s">
        <v>21</v>
      </c>
      <c r="F3375" t="s">
        <v>21</v>
      </c>
      <c r="G3375" t="s">
        <v>20</v>
      </c>
      <c r="H3375" t="s">
        <v>1282</v>
      </c>
      <c r="I3375">
        <f>MONTH(Table6[[#This Row],[Loan Date]])</f>
        <v>11</v>
      </c>
      <c r="J3375" t="str">
        <f>_xlfn.XLOOKUP(Table6[[#This Row],[Numeric Month]],$N$5:$N$11,$O$5:$O$11)</f>
        <v>Nov</v>
      </c>
      <c r="K3375" t="str">
        <f>_xlfn.XLOOKUP(Table6[[#This Row],[Loan Date]],$Q$5:$Q$152,$R$5:$R$152)</f>
        <v>Thursday</v>
      </c>
      <c r="L3375" t="str">
        <f>_xlfn.XLOOKUP(Table6[[#This Row],[Loan Date]],$Q$5:$Q$152,$S$5:$S$152)</f>
        <v>Week 6</v>
      </c>
    </row>
    <row r="3376" spans="1:12" x14ac:dyDescent="0.2">
      <c r="A3376" s="1">
        <v>44869</v>
      </c>
      <c r="B3376" t="s">
        <v>107</v>
      </c>
      <c r="C3376" s="1">
        <v>44886</v>
      </c>
      <c r="D3376" t="s">
        <v>885</v>
      </c>
      <c r="E3376" t="s">
        <v>15</v>
      </c>
      <c r="F3376" t="s">
        <v>14</v>
      </c>
      <c r="G3376" t="s">
        <v>1</v>
      </c>
      <c r="H3376" t="s">
        <v>1282</v>
      </c>
      <c r="I3376">
        <f>MONTH(Table6[[#This Row],[Loan Date]])</f>
        <v>11</v>
      </c>
      <c r="J3376" t="str">
        <f>_xlfn.XLOOKUP(Table6[[#This Row],[Numeric Month]],$N$5:$N$11,$O$5:$O$11)</f>
        <v>Nov</v>
      </c>
      <c r="K3376" t="str">
        <f>_xlfn.XLOOKUP(Table6[[#This Row],[Loan Date]],$Q$5:$Q$152,$R$5:$R$152)</f>
        <v>Friday</v>
      </c>
      <c r="L3376" t="str">
        <f>_xlfn.XLOOKUP(Table6[[#This Row],[Loan Date]],$Q$5:$Q$152,$S$5:$S$152)</f>
        <v>Week 6</v>
      </c>
    </row>
    <row r="3377" spans="1:12" x14ac:dyDescent="0.2">
      <c r="A3377" s="1">
        <v>44869</v>
      </c>
      <c r="B3377" t="s">
        <v>5</v>
      </c>
      <c r="C3377" s="1">
        <v>44883</v>
      </c>
      <c r="D3377" t="s">
        <v>959</v>
      </c>
      <c r="E3377" t="s">
        <v>3</v>
      </c>
      <c r="F3377" t="s">
        <v>2</v>
      </c>
      <c r="G3377" t="s">
        <v>1</v>
      </c>
      <c r="H3377" t="s">
        <v>1282</v>
      </c>
      <c r="I3377">
        <f>MONTH(Table6[[#This Row],[Loan Date]])</f>
        <v>11</v>
      </c>
      <c r="J3377" t="str">
        <f>_xlfn.XLOOKUP(Table6[[#This Row],[Numeric Month]],$N$5:$N$11,$O$5:$O$11)</f>
        <v>Nov</v>
      </c>
      <c r="K3377" t="str">
        <f>_xlfn.XLOOKUP(Table6[[#This Row],[Loan Date]],$Q$5:$Q$152,$R$5:$R$152)</f>
        <v>Friday</v>
      </c>
      <c r="L3377" t="str">
        <f>_xlfn.XLOOKUP(Table6[[#This Row],[Loan Date]],$Q$5:$Q$152,$S$5:$S$152)</f>
        <v>Week 6</v>
      </c>
    </row>
    <row r="3378" spans="1:12" x14ac:dyDescent="0.2">
      <c r="A3378" s="1">
        <v>44869</v>
      </c>
      <c r="B3378" t="s">
        <v>7</v>
      </c>
      <c r="C3378" s="1">
        <v>44883</v>
      </c>
      <c r="D3378" t="s">
        <v>838</v>
      </c>
      <c r="E3378" t="s">
        <v>15</v>
      </c>
      <c r="F3378" t="s">
        <v>14</v>
      </c>
      <c r="G3378" t="s">
        <v>1</v>
      </c>
      <c r="H3378" t="s">
        <v>1282</v>
      </c>
      <c r="I3378">
        <f>MONTH(Table6[[#This Row],[Loan Date]])</f>
        <v>11</v>
      </c>
      <c r="J3378" t="str">
        <f>_xlfn.XLOOKUP(Table6[[#This Row],[Numeric Month]],$N$5:$N$11,$O$5:$O$11)</f>
        <v>Nov</v>
      </c>
      <c r="K3378" t="str">
        <f>_xlfn.XLOOKUP(Table6[[#This Row],[Loan Date]],$Q$5:$Q$152,$R$5:$R$152)</f>
        <v>Friday</v>
      </c>
      <c r="L3378" t="str">
        <f>_xlfn.XLOOKUP(Table6[[#This Row],[Loan Date]],$Q$5:$Q$152,$S$5:$S$152)</f>
        <v>Week 6</v>
      </c>
    </row>
    <row r="3379" spans="1:12" x14ac:dyDescent="0.2">
      <c r="A3379" s="1">
        <v>44869</v>
      </c>
      <c r="B3379" t="s">
        <v>7</v>
      </c>
      <c r="C3379" s="1">
        <v>44876</v>
      </c>
      <c r="D3379" t="s">
        <v>602</v>
      </c>
      <c r="E3379" t="s">
        <v>52</v>
      </c>
      <c r="F3379" t="s">
        <v>51</v>
      </c>
      <c r="G3379" t="s">
        <v>1</v>
      </c>
      <c r="H3379" t="s">
        <v>1282</v>
      </c>
      <c r="I3379">
        <f>MONTH(Table6[[#This Row],[Loan Date]])</f>
        <v>11</v>
      </c>
      <c r="J3379" t="str">
        <f>_xlfn.XLOOKUP(Table6[[#This Row],[Numeric Month]],$N$5:$N$11,$O$5:$O$11)</f>
        <v>Nov</v>
      </c>
      <c r="K3379" t="str">
        <f>_xlfn.XLOOKUP(Table6[[#This Row],[Loan Date]],$Q$5:$Q$152,$R$5:$R$152)</f>
        <v>Friday</v>
      </c>
      <c r="L3379" t="str">
        <f>_xlfn.XLOOKUP(Table6[[#This Row],[Loan Date]],$Q$5:$Q$152,$S$5:$S$152)</f>
        <v>Week 6</v>
      </c>
    </row>
    <row r="3380" spans="1:12" x14ac:dyDescent="0.2">
      <c r="A3380" s="1">
        <v>44869</v>
      </c>
      <c r="B3380" t="s">
        <v>5</v>
      </c>
      <c r="C3380" s="1">
        <v>44869</v>
      </c>
      <c r="D3380" t="s">
        <v>408</v>
      </c>
      <c r="E3380" t="s">
        <v>23</v>
      </c>
      <c r="F3380" t="s">
        <v>23</v>
      </c>
      <c r="G3380" t="s">
        <v>20</v>
      </c>
      <c r="H3380" t="s">
        <v>1282</v>
      </c>
      <c r="I3380">
        <f>MONTH(Table6[[#This Row],[Loan Date]])</f>
        <v>11</v>
      </c>
      <c r="J3380" t="str">
        <f>_xlfn.XLOOKUP(Table6[[#This Row],[Numeric Month]],$N$5:$N$11,$O$5:$O$11)</f>
        <v>Nov</v>
      </c>
      <c r="K3380" t="str">
        <f>_xlfn.XLOOKUP(Table6[[#This Row],[Loan Date]],$Q$5:$Q$152,$R$5:$R$152)</f>
        <v>Friday</v>
      </c>
      <c r="L3380" t="str">
        <f>_xlfn.XLOOKUP(Table6[[#This Row],[Loan Date]],$Q$5:$Q$152,$S$5:$S$152)</f>
        <v>Week 6</v>
      </c>
    </row>
    <row r="3381" spans="1:12" x14ac:dyDescent="0.2">
      <c r="A3381" s="1">
        <v>44869</v>
      </c>
      <c r="B3381" t="s">
        <v>5</v>
      </c>
      <c r="C3381" s="1">
        <v>44869</v>
      </c>
      <c r="D3381" t="s">
        <v>917</v>
      </c>
      <c r="E3381" t="s">
        <v>37</v>
      </c>
      <c r="F3381" t="s">
        <v>37</v>
      </c>
      <c r="G3381" t="s">
        <v>20</v>
      </c>
      <c r="H3381" t="s">
        <v>1282</v>
      </c>
      <c r="I3381">
        <f>MONTH(Table6[[#This Row],[Loan Date]])</f>
        <v>11</v>
      </c>
      <c r="J3381" t="str">
        <f>_xlfn.XLOOKUP(Table6[[#This Row],[Numeric Month]],$N$5:$N$11,$O$5:$O$11)</f>
        <v>Nov</v>
      </c>
      <c r="K3381" t="str">
        <f>_xlfn.XLOOKUP(Table6[[#This Row],[Loan Date]],$Q$5:$Q$152,$R$5:$R$152)</f>
        <v>Friday</v>
      </c>
      <c r="L3381" t="str">
        <f>_xlfn.XLOOKUP(Table6[[#This Row],[Loan Date]],$Q$5:$Q$152,$S$5:$S$152)</f>
        <v>Week 6</v>
      </c>
    </row>
    <row r="3382" spans="1:12" x14ac:dyDescent="0.2">
      <c r="A3382" s="1">
        <v>44869</v>
      </c>
      <c r="B3382" t="s">
        <v>5</v>
      </c>
      <c r="C3382" s="1">
        <v>44869</v>
      </c>
      <c r="D3382" t="s">
        <v>409</v>
      </c>
      <c r="E3382" t="s">
        <v>21</v>
      </c>
      <c r="F3382" t="s">
        <v>21</v>
      </c>
      <c r="G3382" t="s">
        <v>20</v>
      </c>
      <c r="H3382" t="s">
        <v>1282</v>
      </c>
      <c r="I3382">
        <f>MONTH(Table6[[#This Row],[Loan Date]])</f>
        <v>11</v>
      </c>
      <c r="J3382" t="str">
        <f>_xlfn.XLOOKUP(Table6[[#This Row],[Numeric Month]],$N$5:$N$11,$O$5:$O$11)</f>
        <v>Nov</v>
      </c>
      <c r="K3382" t="str">
        <f>_xlfn.XLOOKUP(Table6[[#This Row],[Loan Date]],$Q$5:$Q$152,$R$5:$R$152)</f>
        <v>Friday</v>
      </c>
      <c r="L3382" t="str">
        <f>_xlfn.XLOOKUP(Table6[[#This Row],[Loan Date]],$Q$5:$Q$152,$S$5:$S$152)</f>
        <v>Week 6</v>
      </c>
    </row>
    <row r="3383" spans="1:12" x14ac:dyDescent="0.2">
      <c r="A3383" s="1">
        <v>44869</v>
      </c>
      <c r="B3383" t="s">
        <v>7</v>
      </c>
      <c r="C3383" s="1">
        <v>44869</v>
      </c>
      <c r="D3383" t="s">
        <v>1097</v>
      </c>
      <c r="E3383" t="s">
        <v>44</v>
      </c>
      <c r="F3383" t="s">
        <v>44</v>
      </c>
      <c r="G3383" t="s">
        <v>39</v>
      </c>
      <c r="H3383" t="s">
        <v>1282</v>
      </c>
      <c r="I3383">
        <f>MONTH(Table6[[#This Row],[Loan Date]])</f>
        <v>11</v>
      </c>
      <c r="J3383" t="str">
        <f>_xlfn.XLOOKUP(Table6[[#This Row],[Numeric Month]],$N$5:$N$11,$O$5:$O$11)</f>
        <v>Nov</v>
      </c>
      <c r="K3383" t="str">
        <f>_xlfn.XLOOKUP(Table6[[#This Row],[Loan Date]],$Q$5:$Q$152,$R$5:$R$152)</f>
        <v>Friday</v>
      </c>
      <c r="L3383" t="str">
        <f>_xlfn.XLOOKUP(Table6[[#This Row],[Loan Date]],$Q$5:$Q$152,$S$5:$S$152)</f>
        <v>Week 6</v>
      </c>
    </row>
    <row r="3384" spans="1:12" x14ac:dyDescent="0.2">
      <c r="A3384" s="1">
        <v>44869</v>
      </c>
      <c r="B3384" t="s">
        <v>7</v>
      </c>
      <c r="C3384" s="1">
        <v>44904</v>
      </c>
      <c r="D3384" t="s">
        <v>47</v>
      </c>
      <c r="E3384" t="s">
        <v>15</v>
      </c>
      <c r="F3384" t="s">
        <v>14</v>
      </c>
      <c r="G3384" t="s">
        <v>1</v>
      </c>
      <c r="H3384" t="s">
        <v>1282</v>
      </c>
      <c r="I3384">
        <f>MONTH(Table6[[#This Row],[Loan Date]])</f>
        <v>11</v>
      </c>
      <c r="J3384" t="str">
        <f>_xlfn.XLOOKUP(Table6[[#This Row],[Numeric Month]],$N$5:$N$11,$O$5:$O$11)</f>
        <v>Nov</v>
      </c>
      <c r="K3384" t="str">
        <f>_xlfn.XLOOKUP(Table6[[#This Row],[Loan Date]],$Q$5:$Q$152,$R$5:$R$152)</f>
        <v>Friday</v>
      </c>
      <c r="L3384" t="str">
        <f>_xlfn.XLOOKUP(Table6[[#This Row],[Loan Date]],$Q$5:$Q$152,$S$5:$S$152)</f>
        <v>Week 6</v>
      </c>
    </row>
    <row r="3385" spans="1:12" x14ac:dyDescent="0.2">
      <c r="A3385" s="1">
        <v>44869</v>
      </c>
      <c r="B3385" t="s">
        <v>7</v>
      </c>
      <c r="C3385" s="1">
        <v>44869</v>
      </c>
      <c r="D3385" t="s">
        <v>391</v>
      </c>
      <c r="E3385" t="s">
        <v>65</v>
      </c>
      <c r="F3385" t="s">
        <v>65</v>
      </c>
      <c r="G3385" t="s">
        <v>20</v>
      </c>
      <c r="H3385" t="s">
        <v>1282</v>
      </c>
      <c r="I3385">
        <f>MONTH(Table6[[#This Row],[Loan Date]])</f>
        <v>11</v>
      </c>
      <c r="J3385" t="str">
        <f>_xlfn.XLOOKUP(Table6[[#This Row],[Numeric Month]],$N$5:$N$11,$O$5:$O$11)</f>
        <v>Nov</v>
      </c>
      <c r="K3385" t="str">
        <f>_xlfn.XLOOKUP(Table6[[#This Row],[Loan Date]],$Q$5:$Q$152,$R$5:$R$152)</f>
        <v>Friday</v>
      </c>
      <c r="L3385" t="str">
        <f>_xlfn.XLOOKUP(Table6[[#This Row],[Loan Date]],$Q$5:$Q$152,$S$5:$S$152)</f>
        <v>Week 6</v>
      </c>
    </row>
    <row r="3386" spans="1:12" x14ac:dyDescent="0.2">
      <c r="A3386" s="1">
        <v>44869</v>
      </c>
      <c r="B3386" t="s">
        <v>7</v>
      </c>
      <c r="C3386" s="1">
        <v>44876</v>
      </c>
      <c r="D3386" t="s">
        <v>625</v>
      </c>
      <c r="E3386" t="s">
        <v>52</v>
      </c>
      <c r="F3386" t="s">
        <v>51</v>
      </c>
      <c r="G3386" t="s">
        <v>1</v>
      </c>
      <c r="H3386" t="s">
        <v>1282</v>
      </c>
      <c r="I3386">
        <f>MONTH(Table6[[#This Row],[Loan Date]])</f>
        <v>11</v>
      </c>
      <c r="J3386" t="str">
        <f>_xlfn.XLOOKUP(Table6[[#This Row],[Numeric Month]],$N$5:$N$11,$O$5:$O$11)</f>
        <v>Nov</v>
      </c>
      <c r="K3386" t="str">
        <f>_xlfn.XLOOKUP(Table6[[#This Row],[Loan Date]],$Q$5:$Q$152,$R$5:$R$152)</f>
        <v>Friday</v>
      </c>
      <c r="L3386" t="str">
        <f>_xlfn.XLOOKUP(Table6[[#This Row],[Loan Date]],$Q$5:$Q$152,$S$5:$S$152)</f>
        <v>Week 6</v>
      </c>
    </row>
    <row r="3387" spans="1:12" x14ac:dyDescent="0.2">
      <c r="A3387" s="1">
        <v>44869</v>
      </c>
      <c r="B3387" t="s">
        <v>7</v>
      </c>
      <c r="C3387" s="1">
        <v>44869</v>
      </c>
      <c r="D3387" t="s">
        <v>1030</v>
      </c>
      <c r="E3387" t="s">
        <v>49</v>
      </c>
      <c r="F3387" t="s">
        <v>49</v>
      </c>
      <c r="G3387" t="s">
        <v>20</v>
      </c>
      <c r="H3387" t="s">
        <v>1282</v>
      </c>
      <c r="I3387">
        <f>MONTH(Table6[[#This Row],[Loan Date]])</f>
        <v>11</v>
      </c>
      <c r="J3387" t="str">
        <f>_xlfn.XLOOKUP(Table6[[#This Row],[Numeric Month]],$N$5:$N$11,$O$5:$O$11)</f>
        <v>Nov</v>
      </c>
      <c r="K3387" t="str">
        <f>_xlfn.XLOOKUP(Table6[[#This Row],[Loan Date]],$Q$5:$Q$152,$R$5:$R$152)</f>
        <v>Friday</v>
      </c>
      <c r="L3387" t="str">
        <f>_xlfn.XLOOKUP(Table6[[#This Row],[Loan Date]],$Q$5:$Q$152,$S$5:$S$152)</f>
        <v>Week 6</v>
      </c>
    </row>
    <row r="3388" spans="1:12" x14ac:dyDescent="0.2">
      <c r="A3388" s="1">
        <v>44869</v>
      </c>
      <c r="B3388" t="s">
        <v>5</v>
      </c>
      <c r="C3388" s="1">
        <v>44883</v>
      </c>
      <c r="D3388" t="s">
        <v>1408</v>
      </c>
      <c r="E3388" t="s">
        <v>9</v>
      </c>
      <c r="F3388" t="s">
        <v>8</v>
      </c>
      <c r="G3388" t="s">
        <v>1</v>
      </c>
      <c r="H3388" t="s">
        <v>1282</v>
      </c>
      <c r="I3388">
        <f>MONTH(Table6[[#This Row],[Loan Date]])</f>
        <v>11</v>
      </c>
      <c r="J3388" t="str">
        <f>_xlfn.XLOOKUP(Table6[[#This Row],[Numeric Month]],$N$5:$N$11,$O$5:$O$11)</f>
        <v>Nov</v>
      </c>
      <c r="K3388" t="str">
        <f>_xlfn.XLOOKUP(Table6[[#This Row],[Loan Date]],$Q$5:$Q$152,$R$5:$R$152)</f>
        <v>Friday</v>
      </c>
      <c r="L3388" t="str">
        <f>_xlfn.XLOOKUP(Table6[[#This Row],[Loan Date]],$Q$5:$Q$152,$S$5:$S$152)</f>
        <v>Week 6</v>
      </c>
    </row>
    <row r="3389" spans="1:12" x14ac:dyDescent="0.2">
      <c r="A3389" s="1">
        <v>44869</v>
      </c>
      <c r="B3389" t="s">
        <v>7</v>
      </c>
      <c r="C3389" s="1">
        <v>44869</v>
      </c>
      <c r="D3389" t="s">
        <v>97</v>
      </c>
      <c r="E3389" t="s">
        <v>23</v>
      </c>
      <c r="F3389" t="s">
        <v>23</v>
      </c>
      <c r="G3389" t="s">
        <v>20</v>
      </c>
      <c r="H3389" t="s">
        <v>1282</v>
      </c>
      <c r="I3389">
        <f>MONTH(Table6[[#This Row],[Loan Date]])</f>
        <v>11</v>
      </c>
      <c r="J3389" t="str">
        <f>_xlfn.XLOOKUP(Table6[[#This Row],[Numeric Month]],$N$5:$N$11,$O$5:$O$11)</f>
        <v>Nov</v>
      </c>
      <c r="K3389" t="str">
        <f>_xlfn.XLOOKUP(Table6[[#This Row],[Loan Date]],$Q$5:$Q$152,$R$5:$R$152)</f>
        <v>Friday</v>
      </c>
      <c r="L3389" t="str">
        <f>_xlfn.XLOOKUP(Table6[[#This Row],[Loan Date]],$Q$5:$Q$152,$S$5:$S$152)</f>
        <v>Week 6</v>
      </c>
    </row>
    <row r="3390" spans="1:12" x14ac:dyDescent="0.2">
      <c r="A3390" s="1">
        <v>44869</v>
      </c>
      <c r="B3390" t="s">
        <v>7</v>
      </c>
      <c r="C3390" s="1">
        <v>44869</v>
      </c>
      <c r="D3390" t="s">
        <v>99</v>
      </c>
      <c r="E3390" t="s">
        <v>21</v>
      </c>
      <c r="F3390" t="s">
        <v>21</v>
      </c>
      <c r="G3390" t="s">
        <v>20</v>
      </c>
      <c r="H3390" t="s">
        <v>1282</v>
      </c>
      <c r="I3390">
        <f>MONTH(Table6[[#This Row],[Loan Date]])</f>
        <v>11</v>
      </c>
      <c r="J3390" t="str">
        <f>_xlfn.XLOOKUP(Table6[[#This Row],[Numeric Month]],$N$5:$N$11,$O$5:$O$11)</f>
        <v>Nov</v>
      </c>
      <c r="K3390" t="str">
        <f>_xlfn.XLOOKUP(Table6[[#This Row],[Loan Date]],$Q$5:$Q$152,$R$5:$R$152)</f>
        <v>Friday</v>
      </c>
      <c r="L3390" t="str">
        <f>_xlfn.XLOOKUP(Table6[[#This Row],[Loan Date]],$Q$5:$Q$152,$S$5:$S$152)</f>
        <v>Week 6</v>
      </c>
    </row>
    <row r="3391" spans="1:12" x14ac:dyDescent="0.2">
      <c r="A3391" s="1">
        <v>44869</v>
      </c>
      <c r="B3391" t="s">
        <v>7</v>
      </c>
      <c r="C3391" s="1">
        <v>44883</v>
      </c>
      <c r="D3391" t="s">
        <v>847</v>
      </c>
      <c r="E3391" t="s">
        <v>52</v>
      </c>
      <c r="F3391" t="s">
        <v>51</v>
      </c>
      <c r="G3391" t="s">
        <v>1</v>
      </c>
      <c r="H3391" t="s">
        <v>1282</v>
      </c>
      <c r="I3391">
        <f>MONTH(Table6[[#This Row],[Loan Date]])</f>
        <v>11</v>
      </c>
      <c r="J3391" t="str">
        <f>_xlfn.XLOOKUP(Table6[[#This Row],[Numeric Month]],$N$5:$N$11,$O$5:$O$11)</f>
        <v>Nov</v>
      </c>
      <c r="K3391" t="str">
        <f>_xlfn.XLOOKUP(Table6[[#This Row],[Loan Date]],$Q$5:$Q$152,$R$5:$R$152)</f>
        <v>Friday</v>
      </c>
      <c r="L3391" t="str">
        <f>_xlfn.XLOOKUP(Table6[[#This Row],[Loan Date]],$Q$5:$Q$152,$S$5:$S$152)</f>
        <v>Week 6</v>
      </c>
    </row>
    <row r="3392" spans="1:12" x14ac:dyDescent="0.2">
      <c r="A3392" s="1">
        <v>44869</v>
      </c>
      <c r="B3392" t="s">
        <v>7</v>
      </c>
      <c r="C3392" s="1">
        <v>44882</v>
      </c>
      <c r="D3392" t="s">
        <v>1070</v>
      </c>
      <c r="E3392" t="s">
        <v>15</v>
      </c>
      <c r="F3392" t="s">
        <v>14</v>
      </c>
      <c r="G3392" t="s">
        <v>1</v>
      </c>
      <c r="H3392" t="s">
        <v>1282</v>
      </c>
      <c r="I3392">
        <f>MONTH(Table6[[#This Row],[Loan Date]])</f>
        <v>11</v>
      </c>
      <c r="J3392" t="str">
        <f>_xlfn.XLOOKUP(Table6[[#This Row],[Numeric Month]],$N$5:$N$11,$O$5:$O$11)</f>
        <v>Nov</v>
      </c>
      <c r="K3392" t="str">
        <f>_xlfn.XLOOKUP(Table6[[#This Row],[Loan Date]],$Q$5:$Q$152,$R$5:$R$152)</f>
        <v>Friday</v>
      </c>
      <c r="L3392" t="str">
        <f>_xlfn.XLOOKUP(Table6[[#This Row],[Loan Date]],$Q$5:$Q$152,$S$5:$S$152)</f>
        <v>Week 6</v>
      </c>
    </row>
    <row r="3393" spans="1:12" x14ac:dyDescent="0.2">
      <c r="A3393" s="1">
        <v>44869</v>
      </c>
      <c r="B3393" t="s">
        <v>7</v>
      </c>
      <c r="C3393" s="1">
        <v>44869</v>
      </c>
      <c r="D3393" t="s">
        <v>309</v>
      </c>
      <c r="E3393" t="s">
        <v>23</v>
      </c>
      <c r="F3393" t="s">
        <v>23</v>
      </c>
      <c r="G3393" t="s">
        <v>20</v>
      </c>
      <c r="H3393" t="s">
        <v>1282</v>
      </c>
      <c r="I3393">
        <f>MONTH(Table6[[#This Row],[Loan Date]])</f>
        <v>11</v>
      </c>
      <c r="J3393" t="str">
        <f>_xlfn.XLOOKUP(Table6[[#This Row],[Numeric Month]],$N$5:$N$11,$O$5:$O$11)</f>
        <v>Nov</v>
      </c>
      <c r="K3393" t="str">
        <f>_xlfn.XLOOKUP(Table6[[#This Row],[Loan Date]],$Q$5:$Q$152,$R$5:$R$152)</f>
        <v>Friday</v>
      </c>
      <c r="L3393" t="str">
        <f>_xlfn.XLOOKUP(Table6[[#This Row],[Loan Date]],$Q$5:$Q$152,$S$5:$S$152)</f>
        <v>Week 6</v>
      </c>
    </row>
    <row r="3394" spans="1:12" x14ac:dyDescent="0.2">
      <c r="A3394" s="1">
        <v>44869</v>
      </c>
      <c r="B3394" t="s">
        <v>7</v>
      </c>
      <c r="C3394" s="1">
        <v>44869</v>
      </c>
      <c r="D3394" t="s">
        <v>310</v>
      </c>
      <c r="E3394" t="s">
        <v>21</v>
      </c>
      <c r="F3394" t="s">
        <v>21</v>
      </c>
      <c r="G3394" t="s">
        <v>20</v>
      </c>
      <c r="H3394" t="s">
        <v>1282</v>
      </c>
      <c r="I3394">
        <f>MONTH(Table6[[#This Row],[Loan Date]])</f>
        <v>11</v>
      </c>
      <c r="J3394" t="str">
        <f>_xlfn.XLOOKUP(Table6[[#This Row],[Numeric Month]],$N$5:$N$11,$O$5:$O$11)</f>
        <v>Nov</v>
      </c>
      <c r="K3394" t="str">
        <f>_xlfn.XLOOKUP(Table6[[#This Row],[Loan Date]],$Q$5:$Q$152,$R$5:$R$152)</f>
        <v>Friday</v>
      </c>
      <c r="L3394" t="str">
        <f>_xlfn.XLOOKUP(Table6[[#This Row],[Loan Date]],$Q$5:$Q$152,$S$5:$S$152)</f>
        <v>Week 6</v>
      </c>
    </row>
    <row r="3395" spans="1:12" x14ac:dyDescent="0.2">
      <c r="A3395" s="1">
        <v>44869</v>
      </c>
      <c r="B3395" t="s">
        <v>7</v>
      </c>
      <c r="C3395" s="1">
        <v>44869</v>
      </c>
      <c r="D3395" t="s">
        <v>320</v>
      </c>
      <c r="E3395" t="s">
        <v>23</v>
      </c>
      <c r="F3395" t="s">
        <v>23</v>
      </c>
      <c r="G3395" t="s">
        <v>20</v>
      </c>
      <c r="H3395" t="s">
        <v>1282</v>
      </c>
      <c r="I3395">
        <f>MONTH(Table6[[#This Row],[Loan Date]])</f>
        <v>11</v>
      </c>
      <c r="J3395" t="str">
        <f>_xlfn.XLOOKUP(Table6[[#This Row],[Numeric Month]],$N$5:$N$11,$O$5:$O$11)</f>
        <v>Nov</v>
      </c>
      <c r="K3395" t="str">
        <f>_xlfn.XLOOKUP(Table6[[#This Row],[Loan Date]],$Q$5:$Q$152,$R$5:$R$152)</f>
        <v>Friday</v>
      </c>
      <c r="L3395" t="str">
        <f>_xlfn.XLOOKUP(Table6[[#This Row],[Loan Date]],$Q$5:$Q$152,$S$5:$S$152)</f>
        <v>Week 6</v>
      </c>
    </row>
    <row r="3396" spans="1:12" x14ac:dyDescent="0.2">
      <c r="A3396" s="1">
        <v>44869</v>
      </c>
      <c r="B3396" t="s">
        <v>7</v>
      </c>
      <c r="C3396" s="1">
        <v>44869</v>
      </c>
      <c r="D3396" t="s">
        <v>833</v>
      </c>
      <c r="E3396" t="s">
        <v>168</v>
      </c>
      <c r="F3396" t="s">
        <v>168</v>
      </c>
      <c r="G3396" t="s">
        <v>20</v>
      </c>
      <c r="H3396" t="s">
        <v>1282</v>
      </c>
      <c r="I3396">
        <f>MONTH(Table6[[#This Row],[Loan Date]])</f>
        <v>11</v>
      </c>
      <c r="J3396" t="str">
        <f>_xlfn.XLOOKUP(Table6[[#This Row],[Numeric Month]],$N$5:$N$11,$O$5:$O$11)</f>
        <v>Nov</v>
      </c>
      <c r="K3396" t="str">
        <f>_xlfn.XLOOKUP(Table6[[#This Row],[Loan Date]],$Q$5:$Q$152,$R$5:$R$152)</f>
        <v>Friday</v>
      </c>
      <c r="L3396" t="str">
        <f>_xlfn.XLOOKUP(Table6[[#This Row],[Loan Date]],$Q$5:$Q$152,$S$5:$S$152)</f>
        <v>Week 6</v>
      </c>
    </row>
    <row r="3397" spans="1:12" x14ac:dyDescent="0.2">
      <c r="A3397" s="1">
        <v>44869</v>
      </c>
      <c r="B3397" t="s">
        <v>7</v>
      </c>
      <c r="C3397" s="1">
        <v>44869</v>
      </c>
      <c r="D3397" t="s">
        <v>175</v>
      </c>
      <c r="E3397" t="s">
        <v>21</v>
      </c>
      <c r="F3397" t="s">
        <v>21</v>
      </c>
      <c r="G3397" t="s">
        <v>20</v>
      </c>
      <c r="H3397" t="s">
        <v>1282</v>
      </c>
      <c r="I3397">
        <f>MONTH(Table6[[#This Row],[Loan Date]])</f>
        <v>11</v>
      </c>
      <c r="J3397" t="str">
        <f>_xlfn.XLOOKUP(Table6[[#This Row],[Numeric Month]],$N$5:$N$11,$O$5:$O$11)</f>
        <v>Nov</v>
      </c>
      <c r="K3397" t="str">
        <f>_xlfn.XLOOKUP(Table6[[#This Row],[Loan Date]],$Q$5:$Q$152,$R$5:$R$152)</f>
        <v>Friday</v>
      </c>
      <c r="L3397" t="str">
        <f>_xlfn.XLOOKUP(Table6[[#This Row],[Loan Date]],$Q$5:$Q$152,$S$5:$S$152)</f>
        <v>Week 6</v>
      </c>
    </row>
    <row r="3398" spans="1:12" x14ac:dyDescent="0.2">
      <c r="A3398" s="1">
        <v>44869</v>
      </c>
      <c r="B3398" t="s">
        <v>5</v>
      </c>
      <c r="C3398" s="1">
        <v>44876</v>
      </c>
      <c r="D3398" t="s">
        <v>273</v>
      </c>
      <c r="E3398" t="s">
        <v>52</v>
      </c>
      <c r="F3398" t="s">
        <v>51</v>
      </c>
      <c r="G3398" t="s">
        <v>1</v>
      </c>
      <c r="H3398" t="s">
        <v>1282</v>
      </c>
      <c r="I3398">
        <f>MONTH(Table6[[#This Row],[Loan Date]])</f>
        <v>11</v>
      </c>
      <c r="J3398" t="str">
        <f>_xlfn.XLOOKUP(Table6[[#This Row],[Numeric Month]],$N$5:$N$11,$O$5:$O$11)</f>
        <v>Nov</v>
      </c>
      <c r="K3398" t="str">
        <f>_xlfn.XLOOKUP(Table6[[#This Row],[Loan Date]],$Q$5:$Q$152,$R$5:$R$152)</f>
        <v>Friday</v>
      </c>
      <c r="L3398" t="str">
        <f>_xlfn.XLOOKUP(Table6[[#This Row],[Loan Date]],$Q$5:$Q$152,$S$5:$S$152)</f>
        <v>Week 6</v>
      </c>
    </row>
    <row r="3399" spans="1:12" x14ac:dyDescent="0.2">
      <c r="A3399" s="1">
        <v>44869</v>
      </c>
      <c r="B3399" t="s">
        <v>7</v>
      </c>
      <c r="C3399" s="1">
        <v>44869</v>
      </c>
      <c r="D3399" t="s">
        <v>911</v>
      </c>
      <c r="E3399" t="s">
        <v>37</v>
      </c>
      <c r="F3399" t="s">
        <v>37</v>
      </c>
      <c r="G3399" t="s">
        <v>20</v>
      </c>
      <c r="H3399" t="s">
        <v>1282</v>
      </c>
      <c r="I3399">
        <f>MONTH(Table6[[#This Row],[Loan Date]])</f>
        <v>11</v>
      </c>
      <c r="J3399" t="str">
        <f>_xlfn.XLOOKUP(Table6[[#This Row],[Numeric Month]],$N$5:$N$11,$O$5:$O$11)</f>
        <v>Nov</v>
      </c>
      <c r="K3399" t="str">
        <f>_xlfn.XLOOKUP(Table6[[#This Row],[Loan Date]],$Q$5:$Q$152,$R$5:$R$152)</f>
        <v>Friday</v>
      </c>
      <c r="L3399" t="str">
        <f>_xlfn.XLOOKUP(Table6[[#This Row],[Loan Date]],$Q$5:$Q$152,$S$5:$S$152)</f>
        <v>Week 6</v>
      </c>
    </row>
    <row r="3400" spans="1:12" x14ac:dyDescent="0.2">
      <c r="A3400" s="1">
        <v>44869</v>
      </c>
      <c r="B3400" t="s">
        <v>7</v>
      </c>
      <c r="C3400" s="1">
        <v>44876</v>
      </c>
      <c r="D3400" t="s">
        <v>240</v>
      </c>
      <c r="E3400" t="s">
        <v>15</v>
      </c>
      <c r="F3400" t="s">
        <v>14</v>
      </c>
      <c r="G3400" t="s">
        <v>1</v>
      </c>
      <c r="H3400" t="s">
        <v>1282</v>
      </c>
      <c r="I3400">
        <f>MONTH(Table6[[#This Row],[Loan Date]])</f>
        <v>11</v>
      </c>
      <c r="J3400" t="str">
        <f>_xlfn.XLOOKUP(Table6[[#This Row],[Numeric Month]],$N$5:$N$11,$O$5:$O$11)</f>
        <v>Nov</v>
      </c>
      <c r="K3400" t="str">
        <f>_xlfn.XLOOKUP(Table6[[#This Row],[Loan Date]],$Q$5:$Q$152,$R$5:$R$152)</f>
        <v>Friday</v>
      </c>
      <c r="L3400" t="str">
        <f>_xlfn.XLOOKUP(Table6[[#This Row],[Loan Date]],$Q$5:$Q$152,$S$5:$S$152)</f>
        <v>Week 6</v>
      </c>
    </row>
    <row r="3401" spans="1:12" x14ac:dyDescent="0.2">
      <c r="A3401" s="1">
        <v>44869</v>
      </c>
      <c r="B3401" t="s">
        <v>7</v>
      </c>
      <c r="C3401" s="1">
        <v>44869</v>
      </c>
      <c r="D3401" t="s">
        <v>1347</v>
      </c>
      <c r="E3401" t="s">
        <v>12</v>
      </c>
      <c r="F3401" t="s">
        <v>12</v>
      </c>
      <c r="G3401" t="s">
        <v>11</v>
      </c>
      <c r="H3401" t="s">
        <v>1282</v>
      </c>
      <c r="I3401">
        <f>MONTH(Table6[[#This Row],[Loan Date]])</f>
        <v>11</v>
      </c>
      <c r="J3401" t="str">
        <f>_xlfn.XLOOKUP(Table6[[#This Row],[Numeric Month]],$N$5:$N$11,$O$5:$O$11)</f>
        <v>Nov</v>
      </c>
      <c r="K3401" t="str">
        <f>_xlfn.XLOOKUP(Table6[[#This Row],[Loan Date]],$Q$5:$Q$152,$R$5:$R$152)</f>
        <v>Friday</v>
      </c>
      <c r="L3401" t="str">
        <f>_xlfn.XLOOKUP(Table6[[#This Row],[Loan Date]],$Q$5:$Q$152,$S$5:$S$152)</f>
        <v>Week 6</v>
      </c>
    </row>
    <row r="3402" spans="1:12" x14ac:dyDescent="0.2">
      <c r="A3402" s="1">
        <v>44869</v>
      </c>
      <c r="B3402" t="s">
        <v>7</v>
      </c>
      <c r="C3402" s="1">
        <v>44869</v>
      </c>
      <c r="D3402" t="s">
        <v>193</v>
      </c>
      <c r="E3402" t="s">
        <v>122</v>
      </c>
      <c r="F3402" t="s">
        <v>122</v>
      </c>
      <c r="G3402" t="s">
        <v>11</v>
      </c>
      <c r="H3402" t="s">
        <v>1282</v>
      </c>
      <c r="I3402">
        <f>MONTH(Table6[[#This Row],[Loan Date]])</f>
        <v>11</v>
      </c>
      <c r="J3402" t="str">
        <f>_xlfn.XLOOKUP(Table6[[#This Row],[Numeric Month]],$N$5:$N$11,$O$5:$O$11)</f>
        <v>Nov</v>
      </c>
      <c r="K3402" t="str">
        <f>_xlfn.XLOOKUP(Table6[[#This Row],[Loan Date]],$Q$5:$Q$152,$R$5:$R$152)</f>
        <v>Friday</v>
      </c>
      <c r="L3402" t="str">
        <f>_xlfn.XLOOKUP(Table6[[#This Row],[Loan Date]],$Q$5:$Q$152,$S$5:$S$152)</f>
        <v>Week 6</v>
      </c>
    </row>
    <row r="3403" spans="1:12" x14ac:dyDescent="0.2">
      <c r="A3403" s="1">
        <v>44869</v>
      </c>
      <c r="B3403" t="s">
        <v>7</v>
      </c>
      <c r="C3403" s="1">
        <v>44883</v>
      </c>
      <c r="D3403" t="s">
        <v>899</v>
      </c>
      <c r="E3403" t="s">
        <v>15</v>
      </c>
      <c r="F3403" t="s">
        <v>14</v>
      </c>
      <c r="G3403" t="s">
        <v>1</v>
      </c>
      <c r="H3403" t="s">
        <v>1282</v>
      </c>
      <c r="I3403">
        <f>MONTH(Table6[[#This Row],[Loan Date]])</f>
        <v>11</v>
      </c>
      <c r="J3403" t="str">
        <f>_xlfn.XLOOKUP(Table6[[#This Row],[Numeric Month]],$N$5:$N$11,$O$5:$O$11)</f>
        <v>Nov</v>
      </c>
      <c r="K3403" t="str">
        <f>_xlfn.XLOOKUP(Table6[[#This Row],[Loan Date]],$Q$5:$Q$152,$R$5:$R$152)</f>
        <v>Friday</v>
      </c>
      <c r="L3403" t="str">
        <f>_xlfn.XLOOKUP(Table6[[#This Row],[Loan Date]],$Q$5:$Q$152,$S$5:$S$152)</f>
        <v>Week 6</v>
      </c>
    </row>
    <row r="3404" spans="1:12" x14ac:dyDescent="0.2">
      <c r="A3404" s="1">
        <v>44869</v>
      </c>
      <c r="B3404" t="s">
        <v>7</v>
      </c>
      <c r="C3404" s="1">
        <v>44869</v>
      </c>
      <c r="D3404" t="s">
        <v>177</v>
      </c>
      <c r="E3404" t="s">
        <v>176</v>
      </c>
      <c r="F3404" t="s">
        <v>23</v>
      </c>
      <c r="G3404" t="s">
        <v>20</v>
      </c>
      <c r="H3404" t="s">
        <v>1282</v>
      </c>
      <c r="I3404">
        <f>MONTH(Table6[[#This Row],[Loan Date]])</f>
        <v>11</v>
      </c>
      <c r="J3404" t="str">
        <f>_xlfn.XLOOKUP(Table6[[#This Row],[Numeric Month]],$N$5:$N$11,$O$5:$O$11)</f>
        <v>Nov</v>
      </c>
      <c r="K3404" t="str">
        <f>_xlfn.XLOOKUP(Table6[[#This Row],[Loan Date]],$Q$5:$Q$152,$R$5:$R$152)</f>
        <v>Friday</v>
      </c>
      <c r="L3404" t="str">
        <f>_xlfn.XLOOKUP(Table6[[#This Row],[Loan Date]],$Q$5:$Q$152,$S$5:$S$152)</f>
        <v>Week 6</v>
      </c>
    </row>
    <row r="3405" spans="1:12" x14ac:dyDescent="0.2">
      <c r="A3405" s="1">
        <v>44869</v>
      </c>
      <c r="B3405" t="s">
        <v>7</v>
      </c>
      <c r="C3405" s="1">
        <v>44869</v>
      </c>
      <c r="D3405" t="s">
        <v>589</v>
      </c>
      <c r="E3405" t="s">
        <v>21</v>
      </c>
      <c r="F3405" t="s">
        <v>21</v>
      </c>
      <c r="G3405" t="s">
        <v>20</v>
      </c>
      <c r="H3405" t="s">
        <v>1282</v>
      </c>
      <c r="I3405">
        <f>MONTH(Table6[[#This Row],[Loan Date]])</f>
        <v>11</v>
      </c>
      <c r="J3405" t="str">
        <f>_xlfn.XLOOKUP(Table6[[#This Row],[Numeric Month]],$N$5:$N$11,$O$5:$O$11)</f>
        <v>Nov</v>
      </c>
      <c r="K3405" t="str">
        <f>_xlfn.XLOOKUP(Table6[[#This Row],[Loan Date]],$Q$5:$Q$152,$R$5:$R$152)</f>
        <v>Friday</v>
      </c>
      <c r="L3405" t="str">
        <f>_xlfn.XLOOKUP(Table6[[#This Row],[Loan Date]],$Q$5:$Q$152,$S$5:$S$152)</f>
        <v>Week 6</v>
      </c>
    </row>
    <row r="3406" spans="1:12" x14ac:dyDescent="0.2">
      <c r="A3406" s="1">
        <v>44869</v>
      </c>
      <c r="B3406" t="s">
        <v>5</v>
      </c>
      <c r="C3406" s="1">
        <v>44876</v>
      </c>
      <c r="D3406" t="s">
        <v>1071</v>
      </c>
      <c r="E3406" t="s">
        <v>52</v>
      </c>
      <c r="F3406" t="s">
        <v>51</v>
      </c>
      <c r="G3406" t="s">
        <v>1</v>
      </c>
      <c r="H3406" t="s">
        <v>1282</v>
      </c>
      <c r="I3406">
        <f>MONTH(Table6[[#This Row],[Loan Date]])</f>
        <v>11</v>
      </c>
      <c r="J3406" t="str">
        <f>_xlfn.XLOOKUP(Table6[[#This Row],[Numeric Month]],$N$5:$N$11,$O$5:$O$11)</f>
        <v>Nov</v>
      </c>
      <c r="K3406" t="str">
        <f>_xlfn.XLOOKUP(Table6[[#This Row],[Loan Date]],$Q$5:$Q$152,$R$5:$R$152)</f>
        <v>Friday</v>
      </c>
      <c r="L3406" t="str">
        <f>_xlfn.XLOOKUP(Table6[[#This Row],[Loan Date]],$Q$5:$Q$152,$S$5:$S$152)</f>
        <v>Week 6</v>
      </c>
    </row>
    <row r="3407" spans="1:12" x14ac:dyDescent="0.2">
      <c r="A3407" s="1">
        <v>44869</v>
      </c>
      <c r="B3407" t="s">
        <v>5</v>
      </c>
      <c r="C3407" s="1">
        <v>44869</v>
      </c>
      <c r="D3407" t="s">
        <v>336</v>
      </c>
      <c r="E3407" t="s">
        <v>168</v>
      </c>
      <c r="F3407" t="s">
        <v>168</v>
      </c>
      <c r="G3407" t="s">
        <v>20</v>
      </c>
      <c r="H3407" t="s">
        <v>1282</v>
      </c>
      <c r="I3407">
        <f>MONTH(Table6[[#This Row],[Loan Date]])</f>
        <v>11</v>
      </c>
      <c r="J3407" t="str">
        <f>_xlfn.XLOOKUP(Table6[[#This Row],[Numeric Month]],$N$5:$N$11,$O$5:$O$11)</f>
        <v>Nov</v>
      </c>
      <c r="K3407" t="str">
        <f>_xlfn.XLOOKUP(Table6[[#This Row],[Loan Date]],$Q$5:$Q$152,$R$5:$R$152)</f>
        <v>Friday</v>
      </c>
      <c r="L3407" t="str">
        <f>_xlfn.XLOOKUP(Table6[[#This Row],[Loan Date]],$Q$5:$Q$152,$S$5:$S$152)</f>
        <v>Week 6</v>
      </c>
    </row>
    <row r="3408" spans="1:12" x14ac:dyDescent="0.2">
      <c r="A3408" s="1">
        <v>44869</v>
      </c>
      <c r="B3408" t="s">
        <v>7</v>
      </c>
      <c r="C3408" s="1">
        <v>44869</v>
      </c>
      <c r="D3408" t="s">
        <v>910</v>
      </c>
      <c r="E3408" t="s">
        <v>37</v>
      </c>
      <c r="F3408" t="s">
        <v>37</v>
      </c>
      <c r="G3408" t="s">
        <v>20</v>
      </c>
      <c r="H3408" t="s">
        <v>1282</v>
      </c>
      <c r="I3408">
        <f>MONTH(Table6[[#This Row],[Loan Date]])</f>
        <v>11</v>
      </c>
      <c r="J3408" t="str">
        <f>_xlfn.XLOOKUP(Table6[[#This Row],[Numeric Month]],$N$5:$N$11,$O$5:$O$11)</f>
        <v>Nov</v>
      </c>
      <c r="K3408" t="str">
        <f>_xlfn.XLOOKUP(Table6[[#This Row],[Loan Date]],$Q$5:$Q$152,$R$5:$R$152)</f>
        <v>Friday</v>
      </c>
      <c r="L3408" t="str">
        <f>_xlfn.XLOOKUP(Table6[[#This Row],[Loan Date]],$Q$5:$Q$152,$S$5:$S$152)</f>
        <v>Week 6</v>
      </c>
    </row>
    <row r="3409" spans="1:12" x14ac:dyDescent="0.2">
      <c r="A3409" s="1">
        <v>44869</v>
      </c>
      <c r="B3409" t="s">
        <v>7</v>
      </c>
      <c r="C3409" s="1">
        <v>44876</v>
      </c>
      <c r="D3409" t="s">
        <v>878</v>
      </c>
      <c r="E3409" t="s">
        <v>15</v>
      </c>
      <c r="F3409" t="s">
        <v>14</v>
      </c>
      <c r="G3409" t="s">
        <v>1</v>
      </c>
      <c r="H3409" t="s">
        <v>1282</v>
      </c>
      <c r="I3409">
        <f>MONTH(Table6[[#This Row],[Loan Date]])</f>
        <v>11</v>
      </c>
      <c r="J3409" t="str">
        <f>_xlfn.XLOOKUP(Table6[[#This Row],[Numeric Month]],$N$5:$N$11,$O$5:$O$11)</f>
        <v>Nov</v>
      </c>
      <c r="K3409" t="str">
        <f>_xlfn.XLOOKUP(Table6[[#This Row],[Loan Date]],$Q$5:$Q$152,$R$5:$R$152)</f>
        <v>Friday</v>
      </c>
      <c r="L3409" t="str">
        <f>_xlfn.XLOOKUP(Table6[[#This Row],[Loan Date]],$Q$5:$Q$152,$S$5:$S$152)</f>
        <v>Week 6</v>
      </c>
    </row>
    <row r="3410" spans="1:12" x14ac:dyDescent="0.2">
      <c r="A3410" s="1">
        <v>44869</v>
      </c>
      <c r="B3410" t="s">
        <v>7</v>
      </c>
      <c r="C3410" s="1">
        <v>44883</v>
      </c>
      <c r="D3410" t="s">
        <v>459</v>
      </c>
      <c r="E3410" t="s">
        <v>52</v>
      </c>
      <c r="F3410" t="s">
        <v>51</v>
      </c>
      <c r="G3410" t="s">
        <v>1</v>
      </c>
      <c r="H3410" t="s">
        <v>1282</v>
      </c>
      <c r="I3410">
        <f>MONTH(Table6[[#This Row],[Loan Date]])</f>
        <v>11</v>
      </c>
      <c r="J3410" t="str">
        <f>_xlfn.XLOOKUP(Table6[[#This Row],[Numeric Month]],$N$5:$N$11,$O$5:$O$11)</f>
        <v>Nov</v>
      </c>
      <c r="K3410" t="str">
        <f>_xlfn.XLOOKUP(Table6[[#This Row],[Loan Date]],$Q$5:$Q$152,$R$5:$R$152)</f>
        <v>Friday</v>
      </c>
      <c r="L3410" t="str">
        <f>_xlfn.XLOOKUP(Table6[[#This Row],[Loan Date]],$Q$5:$Q$152,$S$5:$S$152)</f>
        <v>Week 6</v>
      </c>
    </row>
    <row r="3411" spans="1:12" x14ac:dyDescent="0.2">
      <c r="A3411" s="1">
        <v>44869</v>
      </c>
      <c r="B3411" t="s">
        <v>5</v>
      </c>
      <c r="C3411" s="1">
        <v>44876</v>
      </c>
      <c r="D3411" t="s">
        <v>370</v>
      </c>
      <c r="E3411" t="s">
        <v>52</v>
      </c>
      <c r="F3411" t="s">
        <v>51</v>
      </c>
      <c r="G3411" t="s">
        <v>1</v>
      </c>
      <c r="H3411" t="s">
        <v>1282</v>
      </c>
      <c r="I3411">
        <f>MONTH(Table6[[#This Row],[Loan Date]])</f>
        <v>11</v>
      </c>
      <c r="J3411" t="str">
        <f>_xlfn.XLOOKUP(Table6[[#This Row],[Numeric Month]],$N$5:$N$11,$O$5:$O$11)</f>
        <v>Nov</v>
      </c>
      <c r="K3411" t="str">
        <f>_xlfn.XLOOKUP(Table6[[#This Row],[Loan Date]],$Q$5:$Q$152,$R$5:$R$152)</f>
        <v>Friday</v>
      </c>
      <c r="L3411" t="str">
        <f>_xlfn.XLOOKUP(Table6[[#This Row],[Loan Date]],$Q$5:$Q$152,$S$5:$S$152)</f>
        <v>Week 6</v>
      </c>
    </row>
    <row r="3412" spans="1:12" x14ac:dyDescent="0.2">
      <c r="A3412" s="1">
        <v>44869</v>
      </c>
      <c r="B3412" t="s">
        <v>5</v>
      </c>
      <c r="C3412" s="1">
        <v>44876</v>
      </c>
      <c r="D3412" t="s">
        <v>438</v>
      </c>
      <c r="E3412" t="s">
        <v>15</v>
      </c>
      <c r="F3412" t="s">
        <v>14</v>
      </c>
      <c r="G3412" t="s">
        <v>1</v>
      </c>
      <c r="H3412" t="s">
        <v>1282</v>
      </c>
      <c r="I3412">
        <f>MONTH(Table6[[#This Row],[Loan Date]])</f>
        <v>11</v>
      </c>
      <c r="J3412" t="str">
        <f>_xlfn.XLOOKUP(Table6[[#This Row],[Numeric Month]],$N$5:$N$11,$O$5:$O$11)</f>
        <v>Nov</v>
      </c>
      <c r="K3412" t="str">
        <f>_xlfn.XLOOKUP(Table6[[#This Row],[Loan Date]],$Q$5:$Q$152,$R$5:$R$152)</f>
        <v>Friday</v>
      </c>
      <c r="L3412" t="str">
        <f>_xlfn.XLOOKUP(Table6[[#This Row],[Loan Date]],$Q$5:$Q$152,$S$5:$S$152)</f>
        <v>Week 6</v>
      </c>
    </row>
    <row r="3413" spans="1:12" x14ac:dyDescent="0.2">
      <c r="A3413" s="1">
        <v>44869</v>
      </c>
      <c r="B3413" t="s">
        <v>7</v>
      </c>
      <c r="C3413" s="1">
        <v>44876</v>
      </c>
      <c r="D3413" t="s">
        <v>1111</v>
      </c>
      <c r="E3413" t="s">
        <v>15</v>
      </c>
      <c r="F3413" t="s">
        <v>14</v>
      </c>
      <c r="G3413" t="s">
        <v>1</v>
      </c>
      <c r="H3413" t="s">
        <v>1282</v>
      </c>
      <c r="I3413">
        <f>MONTH(Table6[[#This Row],[Loan Date]])</f>
        <v>11</v>
      </c>
      <c r="J3413" t="str">
        <f>_xlfn.XLOOKUP(Table6[[#This Row],[Numeric Month]],$N$5:$N$11,$O$5:$O$11)</f>
        <v>Nov</v>
      </c>
      <c r="K3413" t="str">
        <f>_xlfn.XLOOKUP(Table6[[#This Row],[Loan Date]],$Q$5:$Q$152,$R$5:$R$152)</f>
        <v>Friday</v>
      </c>
      <c r="L3413" t="str">
        <f>_xlfn.XLOOKUP(Table6[[#This Row],[Loan Date]],$Q$5:$Q$152,$S$5:$S$152)</f>
        <v>Week 6</v>
      </c>
    </row>
    <row r="3414" spans="1:12" x14ac:dyDescent="0.2">
      <c r="A3414" s="1">
        <v>44869</v>
      </c>
      <c r="B3414" t="s">
        <v>5</v>
      </c>
      <c r="C3414" s="1">
        <v>44869</v>
      </c>
      <c r="D3414" t="s">
        <v>910</v>
      </c>
      <c r="E3414" t="s">
        <v>37</v>
      </c>
      <c r="F3414" t="s">
        <v>37</v>
      </c>
      <c r="G3414" t="s">
        <v>20</v>
      </c>
      <c r="H3414" t="s">
        <v>1282</v>
      </c>
      <c r="I3414">
        <f>MONTH(Table6[[#This Row],[Loan Date]])</f>
        <v>11</v>
      </c>
      <c r="J3414" t="str">
        <f>_xlfn.XLOOKUP(Table6[[#This Row],[Numeric Month]],$N$5:$N$11,$O$5:$O$11)</f>
        <v>Nov</v>
      </c>
      <c r="K3414" t="str">
        <f>_xlfn.XLOOKUP(Table6[[#This Row],[Loan Date]],$Q$5:$Q$152,$R$5:$R$152)</f>
        <v>Friday</v>
      </c>
      <c r="L3414" t="str">
        <f>_xlfn.XLOOKUP(Table6[[#This Row],[Loan Date]],$Q$5:$Q$152,$S$5:$S$152)</f>
        <v>Week 6</v>
      </c>
    </row>
    <row r="3415" spans="1:12" x14ac:dyDescent="0.2">
      <c r="A3415" s="1">
        <v>44869</v>
      </c>
      <c r="B3415" t="s">
        <v>5</v>
      </c>
      <c r="C3415" s="1">
        <v>44869</v>
      </c>
      <c r="D3415" t="s">
        <v>853</v>
      </c>
      <c r="E3415" t="s">
        <v>15</v>
      </c>
      <c r="F3415" t="s">
        <v>14</v>
      </c>
      <c r="G3415" t="s">
        <v>1</v>
      </c>
      <c r="H3415" t="s">
        <v>1282</v>
      </c>
      <c r="I3415">
        <f>MONTH(Table6[[#This Row],[Loan Date]])</f>
        <v>11</v>
      </c>
      <c r="J3415" t="str">
        <f>_xlfn.XLOOKUP(Table6[[#This Row],[Numeric Month]],$N$5:$N$11,$O$5:$O$11)</f>
        <v>Nov</v>
      </c>
      <c r="K3415" t="str">
        <f>_xlfn.XLOOKUP(Table6[[#This Row],[Loan Date]],$Q$5:$Q$152,$R$5:$R$152)</f>
        <v>Friday</v>
      </c>
      <c r="L3415" t="str">
        <f>_xlfn.XLOOKUP(Table6[[#This Row],[Loan Date]],$Q$5:$Q$152,$S$5:$S$152)</f>
        <v>Week 6</v>
      </c>
    </row>
    <row r="3416" spans="1:12" x14ac:dyDescent="0.2">
      <c r="A3416" s="1">
        <v>44869</v>
      </c>
      <c r="B3416" t="s">
        <v>5</v>
      </c>
      <c r="C3416" s="1">
        <v>44876</v>
      </c>
      <c r="D3416" t="s">
        <v>1407</v>
      </c>
      <c r="E3416" t="s">
        <v>3</v>
      </c>
      <c r="F3416" t="s">
        <v>2</v>
      </c>
      <c r="G3416" t="s">
        <v>1</v>
      </c>
      <c r="H3416" t="s">
        <v>1282</v>
      </c>
      <c r="I3416">
        <f>MONTH(Table6[[#This Row],[Loan Date]])</f>
        <v>11</v>
      </c>
      <c r="J3416" t="str">
        <f>_xlfn.XLOOKUP(Table6[[#This Row],[Numeric Month]],$N$5:$N$11,$O$5:$O$11)</f>
        <v>Nov</v>
      </c>
      <c r="K3416" t="str">
        <f>_xlfn.XLOOKUP(Table6[[#This Row],[Loan Date]],$Q$5:$Q$152,$R$5:$R$152)</f>
        <v>Friday</v>
      </c>
      <c r="L3416" t="str">
        <f>_xlfn.XLOOKUP(Table6[[#This Row],[Loan Date]],$Q$5:$Q$152,$S$5:$S$152)</f>
        <v>Week 6</v>
      </c>
    </row>
    <row r="3417" spans="1:12" x14ac:dyDescent="0.2">
      <c r="A3417" s="1">
        <v>44869</v>
      </c>
      <c r="B3417" t="s">
        <v>7</v>
      </c>
      <c r="C3417" s="1">
        <v>44869</v>
      </c>
      <c r="D3417" t="s">
        <v>761</v>
      </c>
      <c r="E3417" t="s">
        <v>65</v>
      </c>
      <c r="F3417" t="s">
        <v>65</v>
      </c>
      <c r="G3417" t="s">
        <v>20</v>
      </c>
      <c r="H3417" t="s">
        <v>1282</v>
      </c>
      <c r="I3417">
        <f>MONTH(Table6[[#This Row],[Loan Date]])</f>
        <v>11</v>
      </c>
      <c r="J3417" t="str">
        <f>_xlfn.XLOOKUP(Table6[[#This Row],[Numeric Month]],$N$5:$N$11,$O$5:$O$11)</f>
        <v>Nov</v>
      </c>
      <c r="K3417" t="str">
        <f>_xlfn.XLOOKUP(Table6[[#This Row],[Loan Date]],$Q$5:$Q$152,$R$5:$R$152)</f>
        <v>Friday</v>
      </c>
      <c r="L3417" t="str">
        <f>_xlfn.XLOOKUP(Table6[[#This Row],[Loan Date]],$Q$5:$Q$152,$S$5:$S$152)</f>
        <v>Week 6</v>
      </c>
    </row>
    <row r="3418" spans="1:12" x14ac:dyDescent="0.2">
      <c r="A3418" s="1">
        <v>44869</v>
      </c>
      <c r="B3418" t="s">
        <v>5</v>
      </c>
      <c r="C3418" s="1">
        <v>44869</v>
      </c>
      <c r="D3418" t="s">
        <v>320</v>
      </c>
      <c r="E3418" t="s">
        <v>23</v>
      </c>
      <c r="F3418" t="s">
        <v>23</v>
      </c>
      <c r="G3418" t="s">
        <v>20</v>
      </c>
      <c r="H3418" t="s">
        <v>1282</v>
      </c>
      <c r="I3418">
        <f>MONTH(Table6[[#This Row],[Loan Date]])</f>
        <v>11</v>
      </c>
      <c r="J3418" t="str">
        <f>_xlfn.XLOOKUP(Table6[[#This Row],[Numeric Month]],$N$5:$N$11,$O$5:$O$11)</f>
        <v>Nov</v>
      </c>
      <c r="K3418" t="str">
        <f>_xlfn.XLOOKUP(Table6[[#This Row],[Loan Date]],$Q$5:$Q$152,$R$5:$R$152)</f>
        <v>Friday</v>
      </c>
      <c r="L3418" t="str">
        <f>_xlfn.XLOOKUP(Table6[[#This Row],[Loan Date]],$Q$5:$Q$152,$S$5:$S$152)</f>
        <v>Week 6</v>
      </c>
    </row>
    <row r="3419" spans="1:12" x14ac:dyDescent="0.2">
      <c r="A3419" s="1">
        <v>44869</v>
      </c>
      <c r="B3419" t="s">
        <v>5</v>
      </c>
      <c r="C3419" s="1">
        <v>44869</v>
      </c>
      <c r="D3419" t="s">
        <v>175</v>
      </c>
      <c r="E3419" t="s">
        <v>21</v>
      </c>
      <c r="F3419" t="s">
        <v>21</v>
      </c>
      <c r="G3419" t="s">
        <v>20</v>
      </c>
      <c r="H3419" t="s">
        <v>1282</v>
      </c>
      <c r="I3419">
        <f>MONTH(Table6[[#This Row],[Loan Date]])</f>
        <v>11</v>
      </c>
      <c r="J3419" t="str">
        <f>_xlfn.XLOOKUP(Table6[[#This Row],[Numeric Month]],$N$5:$N$11,$O$5:$O$11)</f>
        <v>Nov</v>
      </c>
      <c r="K3419" t="str">
        <f>_xlfn.XLOOKUP(Table6[[#This Row],[Loan Date]],$Q$5:$Q$152,$R$5:$R$152)</f>
        <v>Friday</v>
      </c>
      <c r="L3419" t="str">
        <f>_xlfn.XLOOKUP(Table6[[#This Row],[Loan Date]],$Q$5:$Q$152,$S$5:$S$152)</f>
        <v>Week 6</v>
      </c>
    </row>
    <row r="3420" spans="1:12" x14ac:dyDescent="0.2">
      <c r="A3420" s="1">
        <v>44869</v>
      </c>
      <c r="B3420" t="s">
        <v>7</v>
      </c>
      <c r="C3420" s="1">
        <v>44869</v>
      </c>
      <c r="D3420" t="s">
        <v>1131</v>
      </c>
      <c r="E3420" t="s">
        <v>168</v>
      </c>
      <c r="F3420" t="s">
        <v>168</v>
      </c>
      <c r="G3420" t="s">
        <v>20</v>
      </c>
      <c r="H3420" t="s">
        <v>1282</v>
      </c>
      <c r="I3420">
        <f>MONTH(Table6[[#This Row],[Loan Date]])</f>
        <v>11</v>
      </c>
      <c r="J3420" t="str">
        <f>_xlfn.XLOOKUP(Table6[[#This Row],[Numeric Month]],$N$5:$N$11,$O$5:$O$11)</f>
        <v>Nov</v>
      </c>
      <c r="K3420" t="str">
        <f>_xlfn.XLOOKUP(Table6[[#This Row],[Loan Date]],$Q$5:$Q$152,$R$5:$R$152)</f>
        <v>Friday</v>
      </c>
      <c r="L3420" t="str">
        <f>_xlfn.XLOOKUP(Table6[[#This Row],[Loan Date]],$Q$5:$Q$152,$S$5:$S$152)</f>
        <v>Week 6</v>
      </c>
    </row>
    <row r="3421" spans="1:12" x14ac:dyDescent="0.2">
      <c r="A3421" s="1">
        <v>44869</v>
      </c>
      <c r="B3421" t="s">
        <v>7</v>
      </c>
      <c r="C3421" s="1">
        <v>44869</v>
      </c>
      <c r="D3421" t="s">
        <v>61</v>
      </c>
      <c r="E3421" t="s">
        <v>44</v>
      </c>
      <c r="F3421" t="s">
        <v>44</v>
      </c>
      <c r="G3421" t="s">
        <v>39</v>
      </c>
      <c r="H3421" t="s">
        <v>1282</v>
      </c>
      <c r="I3421">
        <f>MONTH(Table6[[#This Row],[Loan Date]])</f>
        <v>11</v>
      </c>
      <c r="J3421" t="str">
        <f>_xlfn.XLOOKUP(Table6[[#This Row],[Numeric Month]],$N$5:$N$11,$O$5:$O$11)</f>
        <v>Nov</v>
      </c>
      <c r="K3421" t="str">
        <f>_xlfn.XLOOKUP(Table6[[#This Row],[Loan Date]],$Q$5:$Q$152,$R$5:$R$152)</f>
        <v>Friday</v>
      </c>
      <c r="L3421" t="str">
        <f>_xlfn.XLOOKUP(Table6[[#This Row],[Loan Date]],$Q$5:$Q$152,$S$5:$S$152)</f>
        <v>Week 6</v>
      </c>
    </row>
    <row r="3422" spans="1:12" x14ac:dyDescent="0.2">
      <c r="A3422" s="1">
        <v>44869</v>
      </c>
      <c r="B3422" t="s">
        <v>7</v>
      </c>
      <c r="C3422" s="1">
        <v>44869</v>
      </c>
      <c r="D3422" t="s">
        <v>781</v>
      </c>
      <c r="E3422" t="s">
        <v>41</v>
      </c>
      <c r="F3422" t="s">
        <v>40</v>
      </c>
      <c r="G3422" t="s">
        <v>39</v>
      </c>
      <c r="H3422" t="s">
        <v>1282</v>
      </c>
      <c r="I3422">
        <f>MONTH(Table6[[#This Row],[Loan Date]])</f>
        <v>11</v>
      </c>
      <c r="J3422" t="str">
        <f>_xlfn.XLOOKUP(Table6[[#This Row],[Numeric Month]],$N$5:$N$11,$O$5:$O$11)</f>
        <v>Nov</v>
      </c>
      <c r="K3422" t="str">
        <f>_xlfn.XLOOKUP(Table6[[#This Row],[Loan Date]],$Q$5:$Q$152,$R$5:$R$152)</f>
        <v>Friday</v>
      </c>
      <c r="L3422" t="str">
        <f>_xlfn.XLOOKUP(Table6[[#This Row],[Loan Date]],$Q$5:$Q$152,$S$5:$S$152)</f>
        <v>Week 6</v>
      </c>
    </row>
    <row r="3423" spans="1:12" x14ac:dyDescent="0.2">
      <c r="A3423" s="1">
        <v>44869</v>
      </c>
      <c r="B3423" t="s">
        <v>7</v>
      </c>
      <c r="C3423" s="1">
        <v>44869</v>
      </c>
      <c r="D3423" t="s">
        <v>911</v>
      </c>
      <c r="E3423" t="s">
        <v>37</v>
      </c>
      <c r="F3423" t="s">
        <v>37</v>
      </c>
      <c r="G3423" t="s">
        <v>20</v>
      </c>
      <c r="H3423" t="s">
        <v>1282</v>
      </c>
      <c r="I3423">
        <f>MONTH(Table6[[#This Row],[Loan Date]])</f>
        <v>11</v>
      </c>
      <c r="J3423" t="str">
        <f>_xlfn.XLOOKUP(Table6[[#This Row],[Numeric Month]],$N$5:$N$11,$O$5:$O$11)</f>
        <v>Nov</v>
      </c>
      <c r="K3423" t="str">
        <f>_xlfn.XLOOKUP(Table6[[#This Row],[Loan Date]],$Q$5:$Q$152,$R$5:$R$152)</f>
        <v>Friday</v>
      </c>
      <c r="L3423" t="str">
        <f>_xlfn.XLOOKUP(Table6[[#This Row],[Loan Date]],$Q$5:$Q$152,$S$5:$S$152)</f>
        <v>Week 6</v>
      </c>
    </row>
    <row r="3424" spans="1:12" x14ac:dyDescent="0.2">
      <c r="A3424" s="1">
        <v>44869</v>
      </c>
      <c r="B3424" t="s">
        <v>7</v>
      </c>
      <c r="C3424" s="1">
        <v>44869</v>
      </c>
      <c r="D3424" t="s">
        <v>314</v>
      </c>
      <c r="E3424" t="s">
        <v>49</v>
      </c>
      <c r="F3424" t="s">
        <v>49</v>
      </c>
      <c r="G3424" t="s">
        <v>20</v>
      </c>
      <c r="H3424" t="s">
        <v>1282</v>
      </c>
      <c r="I3424">
        <f>MONTH(Table6[[#This Row],[Loan Date]])</f>
        <v>11</v>
      </c>
      <c r="J3424" t="str">
        <f>_xlfn.XLOOKUP(Table6[[#This Row],[Numeric Month]],$N$5:$N$11,$O$5:$O$11)</f>
        <v>Nov</v>
      </c>
      <c r="K3424" t="str">
        <f>_xlfn.XLOOKUP(Table6[[#This Row],[Loan Date]],$Q$5:$Q$152,$R$5:$R$152)</f>
        <v>Friday</v>
      </c>
      <c r="L3424" t="str">
        <f>_xlfn.XLOOKUP(Table6[[#This Row],[Loan Date]],$Q$5:$Q$152,$S$5:$S$152)</f>
        <v>Week 6</v>
      </c>
    </row>
    <row r="3425" spans="1:12" x14ac:dyDescent="0.2">
      <c r="A3425" s="1">
        <v>44869</v>
      </c>
      <c r="B3425" t="s">
        <v>7</v>
      </c>
      <c r="C3425" s="1">
        <v>44869</v>
      </c>
      <c r="D3425" t="s">
        <v>30</v>
      </c>
      <c r="E3425" t="s">
        <v>23</v>
      </c>
      <c r="F3425" t="s">
        <v>23</v>
      </c>
      <c r="G3425" t="s">
        <v>20</v>
      </c>
      <c r="H3425" t="s">
        <v>1282</v>
      </c>
      <c r="I3425">
        <f>MONTH(Table6[[#This Row],[Loan Date]])</f>
        <v>11</v>
      </c>
      <c r="J3425" t="str">
        <f>_xlfn.XLOOKUP(Table6[[#This Row],[Numeric Month]],$N$5:$N$11,$O$5:$O$11)</f>
        <v>Nov</v>
      </c>
      <c r="K3425" t="str">
        <f>_xlfn.XLOOKUP(Table6[[#This Row],[Loan Date]],$Q$5:$Q$152,$R$5:$R$152)</f>
        <v>Friday</v>
      </c>
      <c r="L3425" t="str">
        <f>_xlfn.XLOOKUP(Table6[[#This Row],[Loan Date]],$Q$5:$Q$152,$S$5:$S$152)</f>
        <v>Week 6</v>
      </c>
    </row>
    <row r="3426" spans="1:12" x14ac:dyDescent="0.2">
      <c r="A3426" s="1">
        <v>44869</v>
      </c>
      <c r="B3426" t="s">
        <v>7</v>
      </c>
      <c r="C3426" s="1">
        <v>44869</v>
      </c>
      <c r="D3426" t="s">
        <v>27</v>
      </c>
      <c r="E3426" t="s">
        <v>21</v>
      </c>
      <c r="F3426" t="s">
        <v>21</v>
      </c>
      <c r="G3426" t="s">
        <v>20</v>
      </c>
      <c r="H3426" t="s">
        <v>1282</v>
      </c>
      <c r="I3426">
        <f>MONTH(Table6[[#This Row],[Loan Date]])</f>
        <v>11</v>
      </c>
      <c r="J3426" t="str">
        <f>_xlfn.XLOOKUP(Table6[[#This Row],[Numeric Month]],$N$5:$N$11,$O$5:$O$11)</f>
        <v>Nov</v>
      </c>
      <c r="K3426" t="str">
        <f>_xlfn.XLOOKUP(Table6[[#This Row],[Loan Date]],$Q$5:$Q$152,$R$5:$R$152)</f>
        <v>Friday</v>
      </c>
      <c r="L3426" t="str">
        <f>_xlfn.XLOOKUP(Table6[[#This Row],[Loan Date]],$Q$5:$Q$152,$S$5:$S$152)</f>
        <v>Week 6</v>
      </c>
    </row>
    <row r="3427" spans="1:12" x14ac:dyDescent="0.2">
      <c r="A3427" s="1">
        <v>44869</v>
      </c>
      <c r="B3427" t="s">
        <v>5</v>
      </c>
      <c r="C3427" s="1">
        <v>44876</v>
      </c>
      <c r="D3427" t="s">
        <v>255</v>
      </c>
      <c r="E3427" t="s">
        <v>52</v>
      </c>
      <c r="F3427" t="s">
        <v>51</v>
      </c>
      <c r="G3427" t="s">
        <v>1</v>
      </c>
      <c r="H3427" t="s">
        <v>1282</v>
      </c>
      <c r="I3427">
        <f>MONTH(Table6[[#This Row],[Loan Date]])</f>
        <v>11</v>
      </c>
      <c r="J3427" t="str">
        <f>_xlfn.XLOOKUP(Table6[[#This Row],[Numeric Month]],$N$5:$N$11,$O$5:$O$11)</f>
        <v>Nov</v>
      </c>
      <c r="K3427" t="str">
        <f>_xlfn.XLOOKUP(Table6[[#This Row],[Loan Date]],$Q$5:$Q$152,$R$5:$R$152)</f>
        <v>Friday</v>
      </c>
      <c r="L3427" t="str">
        <f>_xlfn.XLOOKUP(Table6[[#This Row],[Loan Date]],$Q$5:$Q$152,$S$5:$S$152)</f>
        <v>Week 6</v>
      </c>
    </row>
    <row r="3428" spans="1:12" x14ac:dyDescent="0.2">
      <c r="A3428" s="1">
        <v>44869</v>
      </c>
      <c r="B3428" t="s">
        <v>5</v>
      </c>
      <c r="C3428" s="1">
        <v>44869</v>
      </c>
      <c r="D3428" t="s">
        <v>315</v>
      </c>
      <c r="E3428" t="s">
        <v>148</v>
      </c>
      <c r="F3428" t="s">
        <v>147</v>
      </c>
      <c r="G3428" t="s">
        <v>20</v>
      </c>
      <c r="H3428" t="s">
        <v>1282</v>
      </c>
      <c r="I3428">
        <f>MONTH(Table6[[#This Row],[Loan Date]])</f>
        <v>11</v>
      </c>
      <c r="J3428" t="str">
        <f>_xlfn.XLOOKUP(Table6[[#This Row],[Numeric Month]],$N$5:$N$11,$O$5:$O$11)</f>
        <v>Nov</v>
      </c>
      <c r="K3428" t="str">
        <f>_xlfn.XLOOKUP(Table6[[#This Row],[Loan Date]],$Q$5:$Q$152,$R$5:$R$152)</f>
        <v>Friday</v>
      </c>
      <c r="L3428" t="str">
        <f>_xlfn.XLOOKUP(Table6[[#This Row],[Loan Date]],$Q$5:$Q$152,$S$5:$S$152)</f>
        <v>Week 6</v>
      </c>
    </row>
    <row r="3429" spans="1:12" x14ac:dyDescent="0.2">
      <c r="A3429" s="1">
        <v>44869</v>
      </c>
      <c r="B3429" t="s">
        <v>5</v>
      </c>
      <c r="C3429" s="1">
        <v>44869</v>
      </c>
      <c r="D3429" t="s">
        <v>50</v>
      </c>
      <c r="E3429" t="s">
        <v>49</v>
      </c>
      <c r="F3429" t="s">
        <v>49</v>
      </c>
      <c r="G3429" t="s">
        <v>20</v>
      </c>
      <c r="H3429" t="s">
        <v>1282</v>
      </c>
      <c r="I3429">
        <f>MONTH(Table6[[#This Row],[Loan Date]])</f>
        <v>11</v>
      </c>
      <c r="J3429" t="str">
        <f>_xlfn.XLOOKUP(Table6[[#This Row],[Numeric Month]],$N$5:$N$11,$O$5:$O$11)</f>
        <v>Nov</v>
      </c>
      <c r="K3429" t="str">
        <f>_xlfn.XLOOKUP(Table6[[#This Row],[Loan Date]],$Q$5:$Q$152,$R$5:$R$152)</f>
        <v>Friday</v>
      </c>
      <c r="L3429" t="str">
        <f>_xlfn.XLOOKUP(Table6[[#This Row],[Loan Date]],$Q$5:$Q$152,$S$5:$S$152)</f>
        <v>Week 6</v>
      </c>
    </row>
    <row r="3430" spans="1:12" x14ac:dyDescent="0.2">
      <c r="A3430" s="1">
        <v>44869</v>
      </c>
      <c r="B3430" t="s">
        <v>5</v>
      </c>
      <c r="C3430" s="1">
        <v>44869</v>
      </c>
      <c r="D3430" t="s">
        <v>416</v>
      </c>
      <c r="E3430" t="s">
        <v>65</v>
      </c>
      <c r="F3430" t="s">
        <v>65</v>
      </c>
      <c r="G3430" t="s">
        <v>20</v>
      </c>
      <c r="H3430" t="s">
        <v>1282</v>
      </c>
      <c r="I3430">
        <f>MONTH(Table6[[#This Row],[Loan Date]])</f>
        <v>11</v>
      </c>
      <c r="J3430" t="str">
        <f>_xlfn.XLOOKUP(Table6[[#This Row],[Numeric Month]],$N$5:$N$11,$O$5:$O$11)</f>
        <v>Nov</v>
      </c>
      <c r="K3430" t="str">
        <f>_xlfn.XLOOKUP(Table6[[#This Row],[Loan Date]],$Q$5:$Q$152,$R$5:$R$152)</f>
        <v>Friday</v>
      </c>
      <c r="L3430" t="str">
        <f>_xlfn.XLOOKUP(Table6[[#This Row],[Loan Date]],$Q$5:$Q$152,$S$5:$S$152)</f>
        <v>Week 6</v>
      </c>
    </row>
    <row r="3431" spans="1:12" x14ac:dyDescent="0.2">
      <c r="A3431" s="1">
        <v>44869</v>
      </c>
      <c r="B3431" t="s">
        <v>5</v>
      </c>
      <c r="C3431" s="1">
        <v>44869</v>
      </c>
      <c r="D3431" t="s">
        <v>1406</v>
      </c>
      <c r="E3431" t="s">
        <v>12</v>
      </c>
      <c r="F3431" t="s">
        <v>12</v>
      </c>
      <c r="G3431" t="s">
        <v>11</v>
      </c>
      <c r="H3431" t="s">
        <v>1282</v>
      </c>
      <c r="I3431">
        <f>MONTH(Table6[[#This Row],[Loan Date]])</f>
        <v>11</v>
      </c>
      <c r="J3431" t="str">
        <f>_xlfn.XLOOKUP(Table6[[#This Row],[Numeric Month]],$N$5:$N$11,$O$5:$O$11)</f>
        <v>Nov</v>
      </c>
      <c r="K3431" t="str">
        <f>_xlfn.XLOOKUP(Table6[[#This Row],[Loan Date]],$Q$5:$Q$152,$R$5:$R$152)</f>
        <v>Friday</v>
      </c>
      <c r="L3431" t="str">
        <f>_xlfn.XLOOKUP(Table6[[#This Row],[Loan Date]],$Q$5:$Q$152,$S$5:$S$152)</f>
        <v>Week 6</v>
      </c>
    </row>
    <row r="3432" spans="1:12" x14ac:dyDescent="0.2">
      <c r="A3432" s="1">
        <v>44869</v>
      </c>
      <c r="B3432" t="s">
        <v>5</v>
      </c>
      <c r="C3432" s="1">
        <v>44869</v>
      </c>
      <c r="D3432" t="s">
        <v>926</v>
      </c>
      <c r="E3432" t="s">
        <v>37</v>
      </c>
      <c r="F3432" t="s">
        <v>37</v>
      </c>
      <c r="G3432" t="s">
        <v>20</v>
      </c>
      <c r="H3432" t="s">
        <v>1282</v>
      </c>
      <c r="I3432">
        <f>MONTH(Table6[[#This Row],[Loan Date]])</f>
        <v>11</v>
      </c>
      <c r="J3432" t="str">
        <f>_xlfn.XLOOKUP(Table6[[#This Row],[Numeric Month]],$N$5:$N$11,$O$5:$O$11)</f>
        <v>Nov</v>
      </c>
      <c r="K3432" t="str">
        <f>_xlfn.XLOOKUP(Table6[[#This Row],[Loan Date]],$Q$5:$Q$152,$R$5:$R$152)</f>
        <v>Friday</v>
      </c>
      <c r="L3432" t="str">
        <f>_xlfn.XLOOKUP(Table6[[#This Row],[Loan Date]],$Q$5:$Q$152,$S$5:$S$152)</f>
        <v>Week 6</v>
      </c>
    </row>
    <row r="3433" spans="1:12" x14ac:dyDescent="0.2">
      <c r="A3433" s="1">
        <v>44869</v>
      </c>
      <c r="B3433" t="s">
        <v>5</v>
      </c>
      <c r="C3433" s="1">
        <v>44876</v>
      </c>
      <c r="D3433" t="s">
        <v>1334</v>
      </c>
      <c r="E3433" t="s">
        <v>52</v>
      </c>
      <c r="F3433" t="s">
        <v>51</v>
      </c>
      <c r="G3433" t="s">
        <v>1</v>
      </c>
      <c r="H3433" t="s">
        <v>1282</v>
      </c>
      <c r="I3433">
        <f>MONTH(Table6[[#This Row],[Loan Date]])</f>
        <v>11</v>
      </c>
      <c r="J3433" t="str">
        <f>_xlfn.XLOOKUP(Table6[[#This Row],[Numeric Month]],$N$5:$N$11,$O$5:$O$11)</f>
        <v>Nov</v>
      </c>
      <c r="K3433" t="str">
        <f>_xlfn.XLOOKUP(Table6[[#This Row],[Loan Date]],$Q$5:$Q$152,$R$5:$R$152)</f>
        <v>Friday</v>
      </c>
      <c r="L3433" t="str">
        <f>_xlfn.XLOOKUP(Table6[[#This Row],[Loan Date]],$Q$5:$Q$152,$S$5:$S$152)</f>
        <v>Week 6</v>
      </c>
    </row>
    <row r="3434" spans="1:12" x14ac:dyDescent="0.2">
      <c r="A3434" s="1">
        <v>44869</v>
      </c>
      <c r="B3434" t="s">
        <v>7</v>
      </c>
      <c r="C3434" s="1">
        <v>44883</v>
      </c>
      <c r="D3434" t="s">
        <v>1044</v>
      </c>
      <c r="E3434" t="s">
        <v>52</v>
      </c>
      <c r="F3434" t="s">
        <v>51</v>
      </c>
      <c r="G3434" t="s">
        <v>1</v>
      </c>
      <c r="H3434" t="s">
        <v>1282</v>
      </c>
      <c r="I3434">
        <f>MONTH(Table6[[#This Row],[Loan Date]])</f>
        <v>11</v>
      </c>
      <c r="J3434" t="str">
        <f>_xlfn.XLOOKUP(Table6[[#This Row],[Numeric Month]],$N$5:$N$11,$O$5:$O$11)</f>
        <v>Nov</v>
      </c>
      <c r="K3434" t="str">
        <f>_xlfn.XLOOKUP(Table6[[#This Row],[Loan Date]],$Q$5:$Q$152,$R$5:$R$152)</f>
        <v>Friday</v>
      </c>
      <c r="L3434" t="str">
        <f>_xlfn.XLOOKUP(Table6[[#This Row],[Loan Date]],$Q$5:$Q$152,$S$5:$S$152)</f>
        <v>Week 6</v>
      </c>
    </row>
    <row r="3435" spans="1:12" x14ac:dyDescent="0.2">
      <c r="A3435" s="1">
        <v>44869</v>
      </c>
      <c r="B3435" t="s">
        <v>7</v>
      </c>
      <c r="C3435" s="1">
        <v>44869</v>
      </c>
      <c r="D3435" t="s">
        <v>408</v>
      </c>
      <c r="E3435" t="s">
        <v>23</v>
      </c>
      <c r="F3435" t="s">
        <v>23</v>
      </c>
      <c r="G3435" t="s">
        <v>20</v>
      </c>
      <c r="H3435" t="s">
        <v>1282</v>
      </c>
      <c r="I3435">
        <f>MONTH(Table6[[#This Row],[Loan Date]])</f>
        <v>11</v>
      </c>
      <c r="J3435" t="str">
        <f>_xlfn.XLOOKUP(Table6[[#This Row],[Numeric Month]],$N$5:$N$11,$O$5:$O$11)</f>
        <v>Nov</v>
      </c>
      <c r="K3435" t="str">
        <f>_xlfn.XLOOKUP(Table6[[#This Row],[Loan Date]],$Q$5:$Q$152,$R$5:$R$152)</f>
        <v>Friday</v>
      </c>
      <c r="L3435" t="str">
        <f>_xlfn.XLOOKUP(Table6[[#This Row],[Loan Date]],$Q$5:$Q$152,$S$5:$S$152)</f>
        <v>Week 6</v>
      </c>
    </row>
    <row r="3436" spans="1:12" x14ac:dyDescent="0.2">
      <c r="A3436" s="1">
        <v>44869</v>
      </c>
      <c r="B3436" t="s">
        <v>7</v>
      </c>
      <c r="C3436" s="1">
        <v>44869</v>
      </c>
      <c r="D3436" t="s">
        <v>409</v>
      </c>
      <c r="E3436" t="s">
        <v>21</v>
      </c>
      <c r="F3436" t="s">
        <v>21</v>
      </c>
      <c r="G3436" t="s">
        <v>20</v>
      </c>
      <c r="H3436" t="s">
        <v>1282</v>
      </c>
      <c r="I3436">
        <f>MONTH(Table6[[#This Row],[Loan Date]])</f>
        <v>11</v>
      </c>
      <c r="J3436" t="str">
        <f>_xlfn.XLOOKUP(Table6[[#This Row],[Numeric Month]],$N$5:$N$11,$O$5:$O$11)</f>
        <v>Nov</v>
      </c>
      <c r="K3436" t="str">
        <f>_xlfn.XLOOKUP(Table6[[#This Row],[Loan Date]],$Q$5:$Q$152,$R$5:$R$152)</f>
        <v>Friday</v>
      </c>
      <c r="L3436" t="str">
        <f>_xlfn.XLOOKUP(Table6[[#This Row],[Loan Date]],$Q$5:$Q$152,$S$5:$S$152)</f>
        <v>Week 6</v>
      </c>
    </row>
    <row r="3437" spans="1:12" x14ac:dyDescent="0.2">
      <c r="A3437" s="1">
        <v>44869</v>
      </c>
      <c r="B3437" t="s">
        <v>7</v>
      </c>
      <c r="C3437" s="1">
        <v>44869</v>
      </c>
      <c r="D3437" t="s">
        <v>299</v>
      </c>
      <c r="E3437" t="s">
        <v>23</v>
      </c>
      <c r="F3437" t="s">
        <v>23</v>
      </c>
      <c r="G3437" t="s">
        <v>20</v>
      </c>
      <c r="H3437" t="s">
        <v>1282</v>
      </c>
      <c r="I3437">
        <f>MONTH(Table6[[#This Row],[Loan Date]])</f>
        <v>11</v>
      </c>
      <c r="J3437" t="str">
        <f>_xlfn.XLOOKUP(Table6[[#This Row],[Numeric Month]],$N$5:$N$11,$O$5:$O$11)</f>
        <v>Nov</v>
      </c>
      <c r="K3437" t="str">
        <f>_xlfn.XLOOKUP(Table6[[#This Row],[Loan Date]],$Q$5:$Q$152,$R$5:$R$152)</f>
        <v>Friday</v>
      </c>
      <c r="L3437" t="str">
        <f>_xlfn.XLOOKUP(Table6[[#This Row],[Loan Date]],$Q$5:$Q$152,$S$5:$S$152)</f>
        <v>Week 6</v>
      </c>
    </row>
    <row r="3438" spans="1:12" x14ac:dyDescent="0.2">
      <c r="A3438" s="1">
        <v>44869</v>
      </c>
      <c r="B3438" t="s">
        <v>7</v>
      </c>
      <c r="C3438" s="1">
        <v>44876</v>
      </c>
      <c r="D3438" t="s">
        <v>594</v>
      </c>
      <c r="E3438" t="s">
        <v>52</v>
      </c>
      <c r="F3438" t="s">
        <v>51</v>
      </c>
      <c r="G3438" t="s">
        <v>1</v>
      </c>
      <c r="H3438" t="s">
        <v>1282</v>
      </c>
      <c r="I3438">
        <f>MONTH(Table6[[#This Row],[Loan Date]])</f>
        <v>11</v>
      </c>
      <c r="J3438" t="str">
        <f>_xlfn.XLOOKUP(Table6[[#This Row],[Numeric Month]],$N$5:$N$11,$O$5:$O$11)</f>
        <v>Nov</v>
      </c>
      <c r="K3438" t="str">
        <f>_xlfn.XLOOKUP(Table6[[#This Row],[Loan Date]],$Q$5:$Q$152,$R$5:$R$152)</f>
        <v>Friday</v>
      </c>
      <c r="L3438" t="str">
        <f>_xlfn.XLOOKUP(Table6[[#This Row],[Loan Date]],$Q$5:$Q$152,$S$5:$S$152)</f>
        <v>Week 6</v>
      </c>
    </row>
    <row r="3439" spans="1:12" x14ac:dyDescent="0.2">
      <c r="A3439" s="1">
        <v>44869</v>
      </c>
      <c r="B3439" t="s">
        <v>7</v>
      </c>
      <c r="C3439" s="1">
        <v>44882</v>
      </c>
      <c r="D3439" t="s">
        <v>1299</v>
      </c>
      <c r="E3439" t="s">
        <v>204</v>
      </c>
      <c r="F3439" t="s">
        <v>8</v>
      </c>
      <c r="G3439" t="s">
        <v>1</v>
      </c>
      <c r="H3439" t="s">
        <v>1282</v>
      </c>
      <c r="I3439">
        <f>MONTH(Table6[[#This Row],[Loan Date]])</f>
        <v>11</v>
      </c>
      <c r="J3439" t="str">
        <f>_xlfn.XLOOKUP(Table6[[#This Row],[Numeric Month]],$N$5:$N$11,$O$5:$O$11)</f>
        <v>Nov</v>
      </c>
      <c r="K3439" t="str">
        <f>_xlfn.XLOOKUP(Table6[[#This Row],[Loan Date]],$Q$5:$Q$152,$R$5:$R$152)</f>
        <v>Friday</v>
      </c>
      <c r="L3439" t="str">
        <f>_xlfn.XLOOKUP(Table6[[#This Row],[Loan Date]],$Q$5:$Q$152,$S$5:$S$152)</f>
        <v>Week 6</v>
      </c>
    </row>
    <row r="3440" spans="1:12" x14ac:dyDescent="0.2">
      <c r="A3440" s="1">
        <v>44869</v>
      </c>
      <c r="B3440" t="s">
        <v>7</v>
      </c>
      <c r="C3440" s="1">
        <v>44869</v>
      </c>
      <c r="D3440" t="s">
        <v>923</v>
      </c>
      <c r="E3440" t="s">
        <v>37</v>
      </c>
      <c r="F3440" t="s">
        <v>37</v>
      </c>
      <c r="G3440" t="s">
        <v>20</v>
      </c>
      <c r="H3440" t="s">
        <v>1282</v>
      </c>
      <c r="I3440">
        <f>MONTH(Table6[[#This Row],[Loan Date]])</f>
        <v>11</v>
      </c>
      <c r="J3440" t="str">
        <f>_xlfn.XLOOKUP(Table6[[#This Row],[Numeric Month]],$N$5:$N$11,$O$5:$O$11)</f>
        <v>Nov</v>
      </c>
      <c r="K3440" t="str">
        <f>_xlfn.XLOOKUP(Table6[[#This Row],[Loan Date]],$Q$5:$Q$152,$R$5:$R$152)</f>
        <v>Friday</v>
      </c>
      <c r="L3440" t="str">
        <f>_xlfn.XLOOKUP(Table6[[#This Row],[Loan Date]],$Q$5:$Q$152,$S$5:$S$152)</f>
        <v>Week 6</v>
      </c>
    </row>
    <row r="3441" spans="1:12" x14ac:dyDescent="0.2">
      <c r="A3441" s="1">
        <v>44869</v>
      </c>
      <c r="B3441" t="s">
        <v>7</v>
      </c>
      <c r="C3441" s="1">
        <v>44869</v>
      </c>
      <c r="D3441" t="s">
        <v>1405</v>
      </c>
      <c r="E3441" t="s">
        <v>148</v>
      </c>
      <c r="F3441" t="s">
        <v>147</v>
      </c>
      <c r="G3441" t="s">
        <v>20</v>
      </c>
      <c r="H3441" t="s">
        <v>1282</v>
      </c>
      <c r="I3441">
        <f>MONTH(Table6[[#This Row],[Loan Date]])</f>
        <v>11</v>
      </c>
      <c r="J3441" t="str">
        <f>_xlfn.XLOOKUP(Table6[[#This Row],[Numeric Month]],$N$5:$N$11,$O$5:$O$11)</f>
        <v>Nov</v>
      </c>
      <c r="K3441" t="str">
        <f>_xlfn.XLOOKUP(Table6[[#This Row],[Loan Date]],$Q$5:$Q$152,$R$5:$R$152)</f>
        <v>Friday</v>
      </c>
      <c r="L3441" t="str">
        <f>_xlfn.XLOOKUP(Table6[[#This Row],[Loan Date]],$Q$5:$Q$152,$S$5:$S$152)</f>
        <v>Week 6</v>
      </c>
    </row>
    <row r="3442" spans="1:12" x14ac:dyDescent="0.2">
      <c r="A3442" s="1">
        <v>44869</v>
      </c>
      <c r="B3442" t="s">
        <v>7</v>
      </c>
      <c r="C3442" s="1">
        <v>44883</v>
      </c>
      <c r="D3442" t="s">
        <v>942</v>
      </c>
      <c r="E3442" t="s">
        <v>3</v>
      </c>
      <c r="F3442" t="s">
        <v>2</v>
      </c>
      <c r="G3442" t="s">
        <v>1</v>
      </c>
      <c r="H3442" t="s">
        <v>1282</v>
      </c>
      <c r="I3442">
        <f>MONTH(Table6[[#This Row],[Loan Date]])</f>
        <v>11</v>
      </c>
      <c r="J3442" t="str">
        <f>_xlfn.XLOOKUP(Table6[[#This Row],[Numeric Month]],$N$5:$N$11,$O$5:$O$11)</f>
        <v>Nov</v>
      </c>
      <c r="K3442" t="str">
        <f>_xlfn.XLOOKUP(Table6[[#This Row],[Loan Date]],$Q$5:$Q$152,$R$5:$R$152)</f>
        <v>Friday</v>
      </c>
      <c r="L3442" t="str">
        <f>_xlfn.XLOOKUP(Table6[[#This Row],[Loan Date]],$Q$5:$Q$152,$S$5:$S$152)</f>
        <v>Week 6</v>
      </c>
    </row>
    <row r="3443" spans="1:12" x14ac:dyDescent="0.2">
      <c r="A3443" s="1">
        <v>44869</v>
      </c>
      <c r="B3443" t="s">
        <v>7</v>
      </c>
      <c r="C3443" s="1">
        <v>44876</v>
      </c>
      <c r="D3443" t="s">
        <v>1053</v>
      </c>
      <c r="E3443" t="s">
        <v>52</v>
      </c>
      <c r="F3443" t="s">
        <v>51</v>
      </c>
      <c r="G3443" t="s">
        <v>1</v>
      </c>
      <c r="H3443" t="s">
        <v>1282</v>
      </c>
      <c r="I3443">
        <f>MONTH(Table6[[#This Row],[Loan Date]])</f>
        <v>11</v>
      </c>
      <c r="J3443" t="str">
        <f>_xlfn.XLOOKUP(Table6[[#This Row],[Numeric Month]],$N$5:$N$11,$O$5:$O$11)</f>
        <v>Nov</v>
      </c>
      <c r="K3443" t="str">
        <f>_xlfn.XLOOKUP(Table6[[#This Row],[Loan Date]],$Q$5:$Q$152,$R$5:$R$152)</f>
        <v>Friday</v>
      </c>
      <c r="L3443" t="str">
        <f>_xlfn.XLOOKUP(Table6[[#This Row],[Loan Date]],$Q$5:$Q$152,$S$5:$S$152)</f>
        <v>Week 6</v>
      </c>
    </row>
    <row r="3444" spans="1:12" x14ac:dyDescent="0.2">
      <c r="A3444" s="1">
        <v>44869</v>
      </c>
      <c r="B3444" t="s">
        <v>7</v>
      </c>
      <c r="C3444" s="1">
        <v>44883</v>
      </c>
      <c r="D3444" t="s">
        <v>1118</v>
      </c>
      <c r="E3444" t="s">
        <v>52</v>
      </c>
      <c r="F3444" t="s">
        <v>51</v>
      </c>
      <c r="G3444" t="s">
        <v>1</v>
      </c>
      <c r="H3444" t="s">
        <v>1282</v>
      </c>
      <c r="I3444">
        <f>MONTH(Table6[[#This Row],[Loan Date]])</f>
        <v>11</v>
      </c>
      <c r="J3444" t="str">
        <f>_xlfn.XLOOKUP(Table6[[#This Row],[Numeric Month]],$N$5:$N$11,$O$5:$O$11)</f>
        <v>Nov</v>
      </c>
      <c r="K3444" t="str">
        <f>_xlfn.XLOOKUP(Table6[[#This Row],[Loan Date]],$Q$5:$Q$152,$R$5:$R$152)</f>
        <v>Friday</v>
      </c>
      <c r="L3444" t="str">
        <f>_xlfn.XLOOKUP(Table6[[#This Row],[Loan Date]],$Q$5:$Q$152,$S$5:$S$152)</f>
        <v>Week 6</v>
      </c>
    </row>
    <row r="3445" spans="1:12" x14ac:dyDescent="0.2">
      <c r="A3445" s="1">
        <v>44869</v>
      </c>
      <c r="B3445" t="s">
        <v>7</v>
      </c>
      <c r="C3445" s="1">
        <v>44869</v>
      </c>
      <c r="D3445" t="s">
        <v>50</v>
      </c>
      <c r="E3445" t="s">
        <v>49</v>
      </c>
      <c r="F3445" t="s">
        <v>49</v>
      </c>
      <c r="G3445" t="s">
        <v>20</v>
      </c>
      <c r="H3445" t="s">
        <v>1282</v>
      </c>
      <c r="I3445">
        <f>MONTH(Table6[[#This Row],[Loan Date]])</f>
        <v>11</v>
      </c>
      <c r="J3445" t="str">
        <f>_xlfn.XLOOKUP(Table6[[#This Row],[Numeric Month]],$N$5:$N$11,$O$5:$O$11)</f>
        <v>Nov</v>
      </c>
      <c r="K3445" t="str">
        <f>_xlfn.XLOOKUP(Table6[[#This Row],[Loan Date]],$Q$5:$Q$152,$R$5:$R$152)</f>
        <v>Friday</v>
      </c>
      <c r="L3445" t="str">
        <f>_xlfn.XLOOKUP(Table6[[#This Row],[Loan Date]],$Q$5:$Q$152,$S$5:$S$152)</f>
        <v>Week 6</v>
      </c>
    </row>
    <row r="3446" spans="1:12" x14ac:dyDescent="0.2">
      <c r="A3446" s="1">
        <v>44869</v>
      </c>
      <c r="B3446" t="s">
        <v>7</v>
      </c>
      <c r="C3446" s="1">
        <v>44869</v>
      </c>
      <c r="D3446" t="s">
        <v>681</v>
      </c>
      <c r="E3446" t="s">
        <v>23</v>
      </c>
      <c r="F3446" t="s">
        <v>23</v>
      </c>
      <c r="G3446" t="s">
        <v>20</v>
      </c>
      <c r="H3446" t="s">
        <v>1282</v>
      </c>
      <c r="I3446">
        <f>MONTH(Table6[[#This Row],[Loan Date]])</f>
        <v>11</v>
      </c>
      <c r="J3446" t="str">
        <f>_xlfn.XLOOKUP(Table6[[#This Row],[Numeric Month]],$N$5:$N$11,$O$5:$O$11)</f>
        <v>Nov</v>
      </c>
      <c r="K3446" t="str">
        <f>_xlfn.XLOOKUP(Table6[[#This Row],[Loan Date]],$Q$5:$Q$152,$R$5:$R$152)</f>
        <v>Friday</v>
      </c>
      <c r="L3446" t="str">
        <f>_xlfn.XLOOKUP(Table6[[#This Row],[Loan Date]],$Q$5:$Q$152,$S$5:$S$152)</f>
        <v>Week 6</v>
      </c>
    </row>
    <row r="3447" spans="1:12" x14ac:dyDescent="0.2">
      <c r="A3447" s="1">
        <v>44869</v>
      </c>
      <c r="B3447" t="s">
        <v>7</v>
      </c>
      <c r="C3447" s="1">
        <v>44869</v>
      </c>
      <c r="D3447" t="s">
        <v>738</v>
      </c>
      <c r="E3447" t="s">
        <v>21</v>
      </c>
      <c r="F3447" t="s">
        <v>21</v>
      </c>
      <c r="G3447" t="s">
        <v>20</v>
      </c>
      <c r="H3447" t="s">
        <v>1282</v>
      </c>
      <c r="I3447">
        <f>MONTH(Table6[[#This Row],[Loan Date]])</f>
        <v>11</v>
      </c>
      <c r="J3447" t="str">
        <f>_xlfn.XLOOKUP(Table6[[#This Row],[Numeric Month]],$N$5:$N$11,$O$5:$O$11)</f>
        <v>Nov</v>
      </c>
      <c r="K3447" t="str">
        <f>_xlfn.XLOOKUP(Table6[[#This Row],[Loan Date]],$Q$5:$Q$152,$R$5:$R$152)</f>
        <v>Friday</v>
      </c>
      <c r="L3447" t="str">
        <f>_xlfn.XLOOKUP(Table6[[#This Row],[Loan Date]],$Q$5:$Q$152,$S$5:$S$152)</f>
        <v>Week 6</v>
      </c>
    </row>
    <row r="3448" spans="1:12" x14ac:dyDescent="0.2">
      <c r="A3448" s="1">
        <v>44869</v>
      </c>
      <c r="B3448" t="s">
        <v>5</v>
      </c>
      <c r="C3448" s="1">
        <v>44883</v>
      </c>
      <c r="D3448" t="s">
        <v>1404</v>
      </c>
      <c r="E3448" t="s">
        <v>3</v>
      </c>
      <c r="F3448" t="s">
        <v>2</v>
      </c>
      <c r="G3448" t="s">
        <v>1</v>
      </c>
      <c r="H3448" t="s">
        <v>1282</v>
      </c>
      <c r="I3448">
        <f>MONTH(Table6[[#This Row],[Loan Date]])</f>
        <v>11</v>
      </c>
      <c r="J3448" t="str">
        <f>_xlfn.XLOOKUP(Table6[[#This Row],[Numeric Month]],$N$5:$N$11,$O$5:$O$11)</f>
        <v>Nov</v>
      </c>
      <c r="K3448" t="str">
        <f>_xlfn.XLOOKUP(Table6[[#This Row],[Loan Date]],$Q$5:$Q$152,$R$5:$R$152)</f>
        <v>Friday</v>
      </c>
      <c r="L3448" t="str">
        <f>_xlfn.XLOOKUP(Table6[[#This Row],[Loan Date]],$Q$5:$Q$152,$S$5:$S$152)</f>
        <v>Week 6</v>
      </c>
    </row>
    <row r="3449" spans="1:12" x14ac:dyDescent="0.2">
      <c r="A3449" s="1">
        <v>44869</v>
      </c>
      <c r="B3449" t="s">
        <v>5</v>
      </c>
      <c r="C3449" s="1">
        <v>44869</v>
      </c>
      <c r="D3449" t="s">
        <v>30</v>
      </c>
      <c r="E3449" t="s">
        <v>23</v>
      </c>
      <c r="F3449" t="s">
        <v>23</v>
      </c>
      <c r="G3449" t="s">
        <v>20</v>
      </c>
      <c r="H3449" t="s">
        <v>1282</v>
      </c>
      <c r="I3449">
        <f>MONTH(Table6[[#This Row],[Loan Date]])</f>
        <v>11</v>
      </c>
      <c r="J3449" t="str">
        <f>_xlfn.XLOOKUP(Table6[[#This Row],[Numeric Month]],$N$5:$N$11,$O$5:$O$11)</f>
        <v>Nov</v>
      </c>
      <c r="K3449" t="str">
        <f>_xlfn.XLOOKUP(Table6[[#This Row],[Loan Date]],$Q$5:$Q$152,$R$5:$R$152)</f>
        <v>Friday</v>
      </c>
      <c r="L3449" t="str">
        <f>_xlfn.XLOOKUP(Table6[[#This Row],[Loan Date]],$Q$5:$Q$152,$S$5:$S$152)</f>
        <v>Week 6</v>
      </c>
    </row>
    <row r="3450" spans="1:12" x14ac:dyDescent="0.2">
      <c r="A3450" s="1">
        <v>44869</v>
      </c>
      <c r="B3450" t="s">
        <v>5</v>
      </c>
      <c r="C3450" s="1">
        <v>44869</v>
      </c>
      <c r="D3450" t="s">
        <v>119</v>
      </c>
      <c r="E3450" t="s">
        <v>21</v>
      </c>
      <c r="F3450" t="s">
        <v>21</v>
      </c>
      <c r="G3450" t="s">
        <v>20</v>
      </c>
      <c r="H3450" t="s">
        <v>1282</v>
      </c>
      <c r="I3450">
        <f>MONTH(Table6[[#This Row],[Loan Date]])</f>
        <v>11</v>
      </c>
      <c r="J3450" t="str">
        <f>_xlfn.XLOOKUP(Table6[[#This Row],[Numeric Month]],$N$5:$N$11,$O$5:$O$11)</f>
        <v>Nov</v>
      </c>
      <c r="K3450" t="str">
        <f>_xlfn.XLOOKUP(Table6[[#This Row],[Loan Date]],$Q$5:$Q$152,$R$5:$R$152)</f>
        <v>Friday</v>
      </c>
      <c r="L3450" t="str">
        <f>_xlfn.XLOOKUP(Table6[[#This Row],[Loan Date]],$Q$5:$Q$152,$S$5:$S$152)</f>
        <v>Week 6</v>
      </c>
    </row>
    <row r="3451" spans="1:12" x14ac:dyDescent="0.2">
      <c r="A3451" s="1">
        <v>44869</v>
      </c>
      <c r="B3451" t="s">
        <v>5</v>
      </c>
      <c r="C3451" s="1">
        <v>44869</v>
      </c>
      <c r="D3451" t="s">
        <v>171</v>
      </c>
      <c r="E3451" t="s">
        <v>23</v>
      </c>
      <c r="F3451" t="s">
        <v>23</v>
      </c>
      <c r="G3451" t="s">
        <v>20</v>
      </c>
      <c r="H3451" t="s">
        <v>1282</v>
      </c>
      <c r="I3451">
        <f>MONTH(Table6[[#This Row],[Loan Date]])</f>
        <v>11</v>
      </c>
      <c r="J3451" t="str">
        <f>_xlfn.XLOOKUP(Table6[[#This Row],[Numeric Month]],$N$5:$N$11,$O$5:$O$11)</f>
        <v>Nov</v>
      </c>
      <c r="K3451" t="str">
        <f>_xlfn.XLOOKUP(Table6[[#This Row],[Loan Date]],$Q$5:$Q$152,$R$5:$R$152)</f>
        <v>Friday</v>
      </c>
      <c r="L3451" t="str">
        <f>_xlfn.XLOOKUP(Table6[[#This Row],[Loan Date]],$Q$5:$Q$152,$S$5:$S$152)</f>
        <v>Week 6</v>
      </c>
    </row>
    <row r="3452" spans="1:12" x14ac:dyDescent="0.2">
      <c r="A3452" s="1">
        <v>44869</v>
      </c>
      <c r="B3452" t="s">
        <v>5</v>
      </c>
      <c r="C3452" s="1">
        <v>44869</v>
      </c>
      <c r="D3452" t="s">
        <v>172</v>
      </c>
      <c r="E3452" t="s">
        <v>21</v>
      </c>
      <c r="F3452" t="s">
        <v>21</v>
      </c>
      <c r="G3452" t="s">
        <v>20</v>
      </c>
      <c r="H3452" t="s">
        <v>1282</v>
      </c>
      <c r="I3452">
        <f>MONTH(Table6[[#This Row],[Loan Date]])</f>
        <v>11</v>
      </c>
      <c r="J3452" t="str">
        <f>_xlfn.XLOOKUP(Table6[[#This Row],[Numeric Month]],$N$5:$N$11,$O$5:$O$11)</f>
        <v>Nov</v>
      </c>
      <c r="K3452" t="str">
        <f>_xlfn.XLOOKUP(Table6[[#This Row],[Loan Date]],$Q$5:$Q$152,$R$5:$R$152)</f>
        <v>Friday</v>
      </c>
      <c r="L3452" t="str">
        <f>_xlfn.XLOOKUP(Table6[[#This Row],[Loan Date]],$Q$5:$Q$152,$S$5:$S$152)</f>
        <v>Week 6</v>
      </c>
    </row>
    <row r="3453" spans="1:12" x14ac:dyDescent="0.2">
      <c r="A3453" s="1">
        <v>44869</v>
      </c>
      <c r="B3453" t="s">
        <v>7</v>
      </c>
      <c r="C3453" s="1">
        <v>44881</v>
      </c>
      <c r="D3453" t="s">
        <v>353</v>
      </c>
      <c r="E3453" t="s">
        <v>52</v>
      </c>
      <c r="F3453" t="s">
        <v>51</v>
      </c>
      <c r="G3453" t="s">
        <v>1</v>
      </c>
      <c r="H3453" t="s">
        <v>1282</v>
      </c>
      <c r="I3453">
        <f>MONTH(Table6[[#This Row],[Loan Date]])</f>
        <v>11</v>
      </c>
      <c r="J3453" t="str">
        <f>_xlfn.XLOOKUP(Table6[[#This Row],[Numeric Month]],$N$5:$N$11,$O$5:$O$11)</f>
        <v>Nov</v>
      </c>
      <c r="K3453" t="str">
        <f>_xlfn.XLOOKUP(Table6[[#This Row],[Loan Date]],$Q$5:$Q$152,$R$5:$R$152)</f>
        <v>Friday</v>
      </c>
      <c r="L3453" t="str">
        <f>_xlfn.XLOOKUP(Table6[[#This Row],[Loan Date]],$Q$5:$Q$152,$S$5:$S$152)</f>
        <v>Week 6</v>
      </c>
    </row>
    <row r="3454" spans="1:12" x14ac:dyDescent="0.2">
      <c r="A3454" s="1">
        <v>44869</v>
      </c>
      <c r="B3454" t="s">
        <v>7</v>
      </c>
      <c r="C3454" s="1">
        <v>44869</v>
      </c>
      <c r="D3454" t="s">
        <v>917</v>
      </c>
      <c r="E3454" t="s">
        <v>37</v>
      </c>
      <c r="F3454" t="s">
        <v>37</v>
      </c>
      <c r="G3454" t="s">
        <v>20</v>
      </c>
      <c r="H3454" t="s">
        <v>1282</v>
      </c>
      <c r="I3454">
        <f>MONTH(Table6[[#This Row],[Loan Date]])</f>
        <v>11</v>
      </c>
      <c r="J3454" t="str">
        <f>_xlfn.XLOOKUP(Table6[[#This Row],[Numeric Month]],$N$5:$N$11,$O$5:$O$11)</f>
        <v>Nov</v>
      </c>
      <c r="K3454" t="str">
        <f>_xlfn.XLOOKUP(Table6[[#This Row],[Loan Date]],$Q$5:$Q$152,$R$5:$R$152)</f>
        <v>Friday</v>
      </c>
      <c r="L3454" t="str">
        <f>_xlfn.XLOOKUP(Table6[[#This Row],[Loan Date]],$Q$5:$Q$152,$S$5:$S$152)</f>
        <v>Week 6</v>
      </c>
    </row>
    <row r="3455" spans="1:12" x14ac:dyDescent="0.2">
      <c r="A3455" s="1">
        <v>44869</v>
      </c>
      <c r="B3455" t="s">
        <v>7</v>
      </c>
      <c r="C3455" s="1">
        <v>44869</v>
      </c>
      <c r="D3455" t="s">
        <v>66</v>
      </c>
      <c r="E3455" t="s">
        <v>65</v>
      </c>
      <c r="F3455" t="s">
        <v>65</v>
      </c>
      <c r="G3455" t="s">
        <v>20</v>
      </c>
      <c r="H3455" t="s">
        <v>1282</v>
      </c>
      <c r="I3455">
        <f>MONTH(Table6[[#This Row],[Loan Date]])</f>
        <v>11</v>
      </c>
      <c r="J3455" t="str">
        <f>_xlfn.XLOOKUP(Table6[[#This Row],[Numeric Month]],$N$5:$N$11,$O$5:$O$11)</f>
        <v>Nov</v>
      </c>
      <c r="K3455" t="str">
        <f>_xlfn.XLOOKUP(Table6[[#This Row],[Loan Date]],$Q$5:$Q$152,$R$5:$R$152)</f>
        <v>Friday</v>
      </c>
      <c r="L3455" t="str">
        <f>_xlfn.XLOOKUP(Table6[[#This Row],[Loan Date]],$Q$5:$Q$152,$S$5:$S$152)</f>
        <v>Week 6</v>
      </c>
    </row>
    <row r="3456" spans="1:12" x14ac:dyDescent="0.2">
      <c r="A3456" s="1">
        <v>44869</v>
      </c>
      <c r="B3456" t="s">
        <v>5</v>
      </c>
      <c r="C3456" s="1">
        <v>44876</v>
      </c>
      <c r="D3456" t="s">
        <v>1176</v>
      </c>
      <c r="E3456" t="s">
        <v>52</v>
      </c>
      <c r="F3456" t="s">
        <v>51</v>
      </c>
      <c r="G3456" t="s">
        <v>1</v>
      </c>
      <c r="H3456" t="s">
        <v>1282</v>
      </c>
      <c r="I3456">
        <f>MONTH(Table6[[#This Row],[Loan Date]])</f>
        <v>11</v>
      </c>
      <c r="J3456" t="str">
        <f>_xlfn.XLOOKUP(Table6[[#This Row],[Numeric Month]],$N$5:$N$11,$O$5:$O$11)</f>
        <v>Nov</v>
      </c>
      <c r="K3456" t="str">
        <f>_xlfn.XLOOKUP(Table6[[#This Row],[Loan Date]],$Q$5:$Q$152,$R$5:$R$152)</f>
        <v>Friday</v>
      </c>
      <c r="L3456" t="str">
        <f>_xlfn.XLOOKUP(Table6[[#This Row],[Loan Date]],$Q$5:$Q$152,$S$5:$S$152)</f>
        <v>Week 6</v>
      </c>
    </row>
    <row r="3457" spans="1:12" x14ac:dyDescent="0.2">
      <c r="A3457" s="1">
        <v>44869</v>
      </c>
      <c r="B3457" t="s">
        <v>5</v>
      </c>
      <c r="C3457" s="1">
        <v>44882</v>
      </c>
      <c r="D3457" t="s">
        <v>839</v>
      </c>
      <c r="E3457" t="s">
        <v>3</v>
      </c>
      <c r="F3457" t="s">
        <v>2</v>
      </c>
      <c r="G3457" t="s">
        <v>1</v>
      </c>
      <c r="H3457" t="s">
        <v>1282</v>
      </c>
      <c r="I3457">
        <f>MONTH(Table6[[#This Row],[Loan Date]])</f>
        <v>11</v>
      </c>
      <c r="J3457" t="str">
        <f>_xlfn.XLOOKUP(Table6[[#This Row],[Numeric Month]],$N$5:$N$11,$O$5:$O$11)</f>
        <v>Nov</v>
      </c>
      <c r="K3457" t="str">
        <f>_xlfn.XLOOKUP(Table6[[#This Row],[Loan Date]],$Q$5:$Q$152,$R$5:$R$152)</f>
        <v>Friday</v>
      </c>
      <c r="L3457" t="str">
        <f>_xlfn.XLOOKUP(Table6[[#This Row],[Loan Date]],$Q$5:$Q$152,$S$5:$S$152)</f>
        <v>Week 6</v>
      </c>
    </row>
    <row r="3458" spans="1:12" x14ac:dyDescent="0.2">
      <c r="A3458" s="1">
        <v>44869</v>
      </c>
      <c r="B3458" t="s">
        <v>5</v>
      </c>
      <c r="C3458" s="1">
        <v>44869</v>
      </c>
      <c r="D3458" t="s">
        <v>116</v>
      </c>
      <c r="E3458" t="s">
        <v>23</v>
      </c>
      <c r="F3458" t="s">
        <v>23</v>
      </c>
      <c r="G3458" t="s">
        <v>20</v>
      </c>
      <c r="H3458" t="s">
        <v>1282</v>
      </c>
      <c r="I3458">
        <f>MONTH(Table6[[#This Row],[Loan Date]])</f>
        <v>11</v>
      </c>
      <c r="J3458" t="str">
        <f>_xlfn.XLOOKUP(Table6[[#This Row],[Numeric Month]],$N$5:$N$11,$O$5:$O$11)</f>
        <v>Nov</v>
      </c>
      <c r="K3458" t="str">
        <f>_xlfn.XLOOKUP(Table6[[#This Row],[Loan Date]],$Q$5:$Q$152,$R$5:$R$152)</f>
        <v>Friday</v>
      </c>
      <c r="L3458" t="str">
        <f>_xlfn.XLOOKUP(Table6[[#This Row],[Loan Date]],$Q$5:$Q$152,$S$5:$S$152)</f>
        <v>Week 6</v>
      </c>
    </row>
    <row r="3459" spans="1:12" x14ac:dyDescent="0.2">
      <c r="A3459" s="1">
        <v>44869</v>
      </c>
      <c r="B3459" t="s">
        <v>5</v>
      </c>
      <c r="C3459" s="1">
        <v>44869</v>
      </c>
      <c r="D3459" t="s">
        <v>185</v>
      </c>
      <c r="E3459" t="s">
        <v>21</v>
      </c>
      <c r="F3459" t="s">
        <v>21</v>
      </c>
      <c r="G3459" t="s">
        <v>20</v>
      </c>
      <c r="H3459" t="s">
        <v>1282</v>
      </c>
      <c r="I3459">
        <f>MONTH(Table6[[#This Row],[Loan Date]])</f>
        <v>11</v>
      </c>
      <c r="J3459" t="str">
        <f>_xlfn.XLOOKUP(Table6[[#This Row],[Numeric Month]],$N$5:$N$11,$O$5:$O$11)</f>
        <v>Nov</v>
      </c>
      <c r="K3459" t="str">
        <f>_xlfn.XLOOKUP(Table6[[#This Row],[Loan Date]],$Q$5:$Q$152,$R$5:$R$152)</f>
        <v>Friday</v>
      </c>
      <c r="L3459" t="str">
        <f>_xlfn.XLOOKUP(Table6[[#This Row],[Loan Date]],$Q$5:$Q$152,$S$5:$S$152)</f>
        <v>Week 6</v>
      </c>
    </row>
    <row r="3460" spans="1:12" x14ac:dyDescent="0.2">
      <c r="A3460" s="1">
        <v>44869</v>
      </c>
      <c r="B3460" t="s">
        <v>5</v>
      </c>
      <c r="C3460" s="1">
        <v>44869</v>
      </c>
      <c r="D3460" t="s">
        <v>74</v>
      </c>
      <c r="E3460" t="s">
        <v>49</v>
      </c>
      <c r="F3460" t="s">
        <v>49</v>
      </c>
      <c r="G3460" t="s">
        <v>20</v>
      </c>
      <c r="H3460" t="s">
        <v>1282</v>
      </c>
      <c r="I3460">
        <f>MONTH(Table6[[#This Row],[Loan Date]])</f>
        <v>11</v>
      </c>
      <c r="J3460" t="str">
        <f>_xlfn.XLOOKUP(Table6[[#This Row],[Numeric Month]],$N$5:$N$11,$O$5:$O$11)</f>
        <v>Nov</v>
      </c>
      <c r="K3460" t="str">
        <f>_xlfn.XLOOKUP(Table6[[#This Row],[Loan Date]],$Q$5:$Q$152,$R$5:$R$152)</f>
        <v>Friday</v>
      </c>
      <c r="L3460" t="str">
        <f>_xlfn.XLOOKUP(Table6[[#This Row],[Loan Date]],$Q$5:$Q$152,$S$5:$S$152)</f>
        <v>Week 6</v>
      </c>
    </row>
    <row r="3461" spans="1:12" x14ac:dyDescent="0.2">
      <c r="A3461" s="1">
        <v>44869</v>
      </c>
      <c r="B3461" t="s">
        <v>7</v>
      </c>
      <c r="C3461" s="1">
        <v>44869</v>
      </c>
      <c r="D3461" t="s">
        <v>1393</v>
      </c>
      <c r="E3461" t="s">
        <v>23</v>
      </c>
      <c r="F3461" t="s">
        <v>23</v>
      </c>
      <c r="G3461" t="s">
        <v>20</v>
      </c>
      <c r="H3461" t="s">
        <v>1282</v>
      </c>
      <c r="I3461">
        <f>MONTH(Table6[[#This Row],[Loan Date]])</f>
        <v>11</v>
      </c>
      <c r="J3461" t="str">
        <f>_xlfn.XLOOKUP(Table6[[#This Row],[Numeric Month]],$N$5:$N$11,$O$5:$O$11)</f>
        <v>Nov</v>
      </c>
      <c r="K3461" t="str">
        <f>_xlfn.XLOOKUP(Table6[[#This Row],[Loan Date]],$Q$5:$Q$152,$R$5:$R$152)</f>
        <v>Friday</v>
      </c>
      <c r="L3461" t="str">
        <f>_xlfn.XLOOKUP(Table6[[#This Row],[Loan Date]],$Q$5:$Q$152,$S$5:$S$152)</f>
        <v>Week 6</v>
      </c>
    </row>
    <row r="3462" spans="1:12" x14ac:dyDescent="0.2">
      <c r="A3462" s="1">
        <v>44869</v>
      </c>
      <c r="B3462" t="s">
        <v>7</v>
      </c>
      <c r="C3462" s="1">
        <v>44869</v>
      </c>
      <c r="D3462" t="s">
        <v>911</v>
      </c>
      <c r="E3462" t="s">
        <v>37</v>
      </c>
      <c r="F3462" t="s">
        <v>37</v>
      </c>
      <c r="G3462" t="s">
        <v>20</v>
      </c>
      <c r="H3462" t="s">
        <v>1282</v>
      </c>
      <c r="I3462">
        <f>MONTH(Table6[[#This Row],[Loan Date]])</f>
        <v>11</v>
      </c>
      <c r="J3462" t="str">
        <f>_xlfn.XLOOKUP(Table6[[#This Row],[Numeric Month]],$N$5:$N$11,$O$5:$O$11)</f>
        <v>Nov</v>
      </c>
      <c r="K3462" t="str">
        <f>_xlfn.XLOOKUP(Table6[[#This Row],[Loan Date]],$Q$5:$Q$152,$R$5:$R$152)</f>
        <v>Friday</v>
      </c>
      <c r="L3462" t="str">
        <f>_xlfn.XLOOKUP(Table6[[#This Row],[Loan Date]],$Q$5:$Q$152,$S$5:$S$152)</f>
        <v>Week 6</v>
      </c>
    </row>
    <row r="3463" spans="1:12" x14ac:dyDescent="0.2">
      <c r="A3463" s="1">
        <v>44869</v>
      </c>
      <c r="B3463" t="s">
        <v>7</v>
      </c>
      <c r="C3463" s="1">
        <v>44883</v>
      </c>
      <c r="D3463" t="s">
        <v>509</v>
      </c>
      <c r="E3463" t="s">
        <v>15</v>
      </c>
      <c r="F3463" t="s">
        <v>14</v>
      </c>
      <c r="G3463" t="s">
        <v>1</v>
      </c>
      <c r="H3463" t="s">
        <v>1282</v>
      </c>
      <c r="I3463">
        <f>MONTH(Table6[[#This Row],[Loan Date]])</f>
        <v>11</v>
      </c>
      <c r="J3463" t="str">
        <f>_xlfn.XLOOKUP(Table6[[#This Row],[Numeric Month]],$N$5:$N$11,$O$5:$O$11)</f>
        <v>Nov</v>
      </c>
      <c r="K3463" t="str">
        <f>_xlfn.XLOOKUP(Table6[[#This Row],[Loan Date]],$Q$5:$Q$152,$R$5:$R$152)</f>
        <v>Friday</v>
      </c>
      <c r="L3463" t="str">
        <f>_xlfn.XLOOKUP(Table6[[#This Row],[Loan Date]],$Q$5:$Q$152,$S$5:$S$152)</f>
        <v>Week 6</v>
      </c>
    </row>
    <row r="3464" spans="1:12" x14ac:dyDescent="0.2">
      <c r="A3464" s="1">
        <v>44869</v>
      </c>
      <c r="B3464" t="s">
        <v>5</v>
      </c>
      <c r="C3464" s="1">
        <v>44869</v>
      </c>
      <c r="D3464" t="s">
        <v>926</v>
      </c>
      <c r="E3464" t="s">
        <v>37</v>
      </c>
      <c r="F3464" t="s">
        <v>37</v>
      </c>
      <c r="G3464" t="s">
        <v>20</v>
      </c>
      <c r="H3464" t="s">
        <v>1282</v>
      </c>
      <c r="I3464">
        <f>MONTH(Table6[[#This Row],[Loan Date]])</f>
        <v>11</v>
      </c>
      <c r="J3464" t="str">
        <f>_xlfn.XLOOKUP(Table6[[#This Row],[Numeric Month]],$N$5:$N$11,$O$5:$O$11)</f>
        <v>Nov</v>
      </c>
      <c r="K3464" t="str">
        <f>_xlfn.XLOOKUP(Table6[[#This Row],[Loan Date]],$Q$5:$Q$152,$R$5:$R$152)</f>
        <v>Friday</v>
      </c>
      <c r="L3464" t="str">
        <f>_xlfn.XLOOKUP(Table6[[#This Row],[Loan Date]],$Q$5:$Q$152,$S$5:$S$152)</f>
        <v>Week 6</v>
      </c>
    </row>
    <row r="3465" spans="1:12" x14ac:dyDescent="0.2">
      <c r="A3465" s="1">
        <v>44869</v>
      </c>
      <c r="B3465" t="s">
        <v>5</v>
      </c>
      <c r="C3465" s="1">
        <v>44869</v>
      </c>
      <c r="D3465" t="s">
        <v>29</v>
      </c>
      <c r="E3465" t="s">
        <v>23</v>
      </c>
      <c r="F3465" t="s">
        <v>23</v>
      </c>
      <c r="G3465" t="s">
        <v>20</v>
      </c>
      <c r="H3465" t="s">
        <v>1282</v>
      </c>
      <c r="I3465">
        <f>MONTH(Table6[[#This Row],[Loan Date]])</f>
        <v>11</v>
      </c>
      <c r="J3465" t="str">
        <f>_xlfn.XLOOKUP(Table6[[#This Row],[Numeric Month]],$N$5:$N$11,$O$5:$O$11)</f>
        <v>Nov</v>
      </c>
      <c r="K3465" t="str">
        <f>_xlfn.XLOOKUP(Table6[[#This Row],[Loan Date]],$Q$5:$Q$152,$R$5:$R$152)</f>
        <v>Friday</v>
      </c>
      <c r="L3465" t="str">
        <f>_xlfn.XLOOKUP(Table6[[#This Row],[Loan Date]],$Q$5:$Q$152,$S$5:$S$152)</f>
        <v>Week 6</v>
      </c>
    </row>
    <row r="3466" spans="1:12" x14ac:dyDescent="0.2">
      <c r="A3466" s="1">
        <v>44869</v>
      </c>
      <c r="B3466" t="s">
        <v>5</v>
      </c>
      <c r="C3466" s="1">
        <v>44869</v>
      </c>
      <c r="D3466" t="s">
        <v>497</v>
      </c>
      <c r="E3466" t="s">
        <v>21</v>
      </c>
      <c r="F3466" t="s">
        <v>21</v>
      </c>
      <c r="G3466" t="s">
        <v>20</v>
      </c>
      <c r="H3466" t="s">
        <v>1282</v>
      </c>
      <c r="I3466">
        <f>MONTH(Table6[[#This Row],[Loan Date]])</f>
        <v>11</v>
      </c>
      <c r="J3466" t="str">
        <f>_xlfn.XLOOKUP(Table6[[#This Row],[Numeric Month]],$N$5:$N$11,$O$5:$O$11)</f>
        <v>Nov</v>
      </c>
      <c r="K3466" t="str">
        <f>_xlfn.XLOOKUP(Table6[[#This Row],[Loan Date]],$Q$5:$Q$152,$R$5:$R$152)</f>
        <v>Friday</v>
      </c>
      <c r="L3466" t="str">
        <f>_xlfn.XLOOKUP(Table6[[#This Row],[Loan Date]],$Q$5:$Q$152,$S$5:$S$152)</f>
        <v>Week 6</v>
      </c>
    </row>
    <row r="3467" spans="1:12" x14ac:dyDescent="0.2">
      <c r="A3467" s="1">
        <v>44869</v>
      </c>
      <c r="B3467" t="s">
        <v>5</v>
      </c>
      <c r="C3467" s="1">
        <v>44883</v>
      </c>
      <c r="D3467" t="s">
        <v>985</v>
      </c>
      <c r="E3467" t="s">
        <v>3</v>
      </c>
      <c r="F3467" t="s">
        <v>2</v>
      </c>
      <c r="G3467" t="s">
        <v>1</v>
      </c>
      <c r="H3467" t="s">
        <v>1282</v>
      </c>
      <c r="I3467">
        <f>MONTH(Table6[[#This Row],[Loan Date]])</f>
        <v>11</v>
      </c>
      <c r="J3467" t="str">
        <f>_xlfn.XLOOKUP(Table6[[#This Row],[Numeric Month]],$N$5:$N$11,$O$5:$O$11)</f>
        <v>Nov</v>
      </c>
      <c r="K3467" t="str">
        <f>_xlfn.XLOOKUP(Table6[[#This Row],[Loan Date]],$Q$5:$Q$152,$R$5:$R$152)</f>
        <v>Friday</v>
      </c>
      <c r="L3467" t="str">
        <f>_xlfn.XLOOKUP(Table6[[#This Row],[Loan Date]],$Q$5:$Q$152,$S$5:$S$152)</f>
        <v>Week 6</v>
      </c>
    </row>
    <row r="3468" spans="1:12" x14ac:dyDescent="0.2">
      <c r="A3468" s="1">
        <v>44870</v>
      </c>
      <c r="B3468" t="s">
        <v>7</v>
      </c>
      <c r="C3468" s="1">
        <v>44877</v>
      </c>
      <c r="D3468" t="s">
        <v>277</v>
      </c>
      <c r="E3468" t="s">
        <v>52</v>
      </c>
      <c r="F3468" t="s">
        <v>51</v>
      </c>
      <c r="G3468" t="s">
        <v>1</v>
      </c>
      <c r="H3468" t="s">
        <v>1282</v>
      </c>
      <c r="I3468">
        <f>MONTH(Table6[[#This Row],[Loan Date]])</f>
        <v>11</v>
      </c>
      <c r="J3468" t="str">
        <f>_xlfn.XLOOKUP(Table6[[#This Row],[Numeric Month]],$N$5:$N$11,$O$5:$O$11)</f>
        <v>Nov</v>
      </c>
      <c r="K3468" t="str">
        <f>_xlfn.XLOOKUP(Table6[[#This Row],[Loan Date]],$Q$5:$Q$152,$R$5:$R$152)</f>
        <v>Saturday</v>
      </c>
      <c r="L3468" t="str">
        <f>_xlfn.XLOOKUP(Table6[[#This Row],[Loan Date]],$Q$5:$Q$152,$S$5:$S$152)</f>
        <v>Week 6</v>
      </c>
    </row>
    <row r="3469" spans="1:12" x14ac:dyDescent="0.2">
      <c r="A3469" s="1">
        <v>44870</v>
      </c>
      <c r="B3469" t="s">
        <v>7</v>
      </c>
      <c r="C3469" s="1">
        <v>44877</v>
      </c>
      <c r="D3469" t="s">
        <v>1403</v>
      </c>
      <c r="E3469" t="s">
        <v>52</v>
      </c>
      <c r="F3469" t="s">
        <v>51</v>
      </c>
      <c r="G3469" t="s">
        <v>1</v>
      </c>
      <c r="H3469" t="s">
        <v>1282</v>
      </c>
      <c r="I3469">
        <f>MONTH(Table6[[#This Row],[Loan Date]])</f>
        <v>11</v>
      </c>
      <c r="J3469" t="str">
        <f>_xlfn.XLOOKUP(Table6[[#This Row],[Numeric Month]],$N$5:$N$11,$O$5:$O$11)</f>
        <v>Nov</v>
      </c>
      <c r="K3469" t="str">
        <f>_xlfn.XLOOKUP(Table6[[#This Row],[Loan Date]],$Q$5:$Q$152,$R$5:$R$152)</f>
        <v>Saturday</v>
      </c>
      <c r="L3469" t="str">
        <f>_xlfn.XLOOKUP(Table6[[#This Row],[Loan Date]],$Q$5:$Q$152,$S$5:$S$152)</f>
        <v>Week 6</v>
      </c>
    </row>
    <row r="3470" spans="1:12" x14ac:dyDescent="0.2">
      <c r="A3470" s="1">
        <v>44870</v>
      </c>
      <c r="B3470" t="s">
        <v>7</v>
      </c>
      <c r="C3470" s="1">
        <v>44877</v>
      </c>
      <c r="D3470" t="s">
        <v>725</v>
      </c>
      <c r="E3470" t="s">
        <v>52</v>
      </c>
      <c r="F3470" t="s">
        <v>51</v>
      </c>
      <c r="G3470" t="s">
        <v>1</v>
      </c>
      <c r="H3470" t="s">
        <v>1282</v>
      </c>
      <c r="I3470">
        <f>MONTH(Table6[[#This Row],[Loan Date]])</f>
        <v>11</v>
      </c>
      <c r="J3470" t="str">
        <f>_xlfn.XLOOKUP(Table6[[#This Row],[Numeric Month]],$N$5:$N$11,$O$5:$O$11)</f>
        <v>Nov</v>
      </c>
      <c r="K3470" t="str">
        <f>_xlfn.XLOOKUP(Table6[[#This Row],[Loan Date]],$Q$5:$Q$152,$R$5:$R$152)</f>
        <v>Saturday</v>
      </c>
      <c r="L3470" t="str">
        <f>_xlfn.XLOOKUP(Table6[[#This Row],[Loan Date]],$Q$5:$Q$152,$S$5:$S$152)</f>
        <v>Week 6</v>
      </c>
    </row>
    <row r="3471" spans="1:12" x14ac:dyDescent="0.2">
      <c r="A3471" s="1">
        <v>44870</v>
      </c>
      <c r="B3471" t="s">
        <v>5</v>
      </c>
      <c r="C3471" s="1">
        <v>44870</v>
      </c>
      <c r="D3471" t="s">
        <v>314</v>
      </c>
      <c r="E3471" t="s">
        <v>49</v>
      </c>
      <c r="F3471" t="s">
        <v>49</v>
      </c>
      <c r="G3471" t="s">
        <v>20</v>
      </c>
      <c r="H3471" t="s">
        <v>1282</v>
      </c>
      <c r="I3471">
        <f>MONTH(Table6[[#This Row],[Loan Date]])</f>
        <v>11</v>
      </c>
      <c r="J3471" t="str">
        <f>_xlfn.XLOOKUP(Table6[[#This Row],[Numeric Month]],$N$5:$N$11,$O$5:$O$11)</f>
        <v>Nov</v>
      </c>
      <c r="K3471" t="str">
        <f>_xlfn.XLOOKUP(Table6[[#This Row],[Loan Date]],$Q$5:$Q$152,$R$5:$R$152)</f>
        <v>Saturday</v>
      </c>
      <c r="L3471" t="str">
        <f>_xlfn.XLOOKUP(Table6[[#This Row],[Loan Date]],$Q$5:$Q$152,$S$5:$S$152)</f>
        <v>Week 6</v>
      </c>
    </row>
    <row r="3472" spans="1:12" x14ac:dyDescent="0.2">
      <c r="A3472" s="1">
        <v>44870</v>
      </c>
      <c r="B3472" t="s">
        <v>5</v>
      </c>
      <c r="C3472" s="1">
        <v>44870</v>
      </c>
      <c r="D3472" t="s">
        <v>309</v>
      </c>
      <c r="E3472" t="s">
        <v>23</v>
      </c>
      <c r="F3472" t="s">
        <v>23</v>
      </c>
      <c r="G3472" t="s">
        <v>20</v>
      </c>
      <c r="H3472" t="s">
        <v>1282</v>
      </c>
      <c r="I3472">
        <f>MONTH(Table6[[#This Row],[Loan Date]])</f>
        <v>11</v>
      </c>
      <c r="J3472" t="str">
        <f>_xlfn.XLOOKUP(Table6[[#This Row],[Numeric Month]],$N$5:$N$11,$O$5:$O$11)</f>
        <v>Nov</v>
      </c>
      <c r="K3472" t="str">
        <f>_xlfn.XLOOKUP(Table6[[#This Row],[Loan Date]],$Q$5:$Q$152,$R$5:$R$152)</f>
        <v>Saturday</v>
      </c>
      <c r="L3472" t="str">
        <f>_xlfn.XLOOKUP(Table6[[#This Row],[Loan Date]],$Q$5:$Q$152,$S$5:$S$152)</f>
        <v>Week 6</v>
      </c>
    </row>
    <row r="3473" spans="1:12" x14ac:dyDescent="0.2">
      <c r="A3473" s="1">
        <v>44871</v>
      </c>
      <c r="B3473" t="s">
        <v>7</v>
      </c>
      <c r="C3473" s="1">
        <v>44878</v>
      </c>
      <c r="D3473" t="s">
        <v>1402</v>
      </c>
      <c r="E3473" t="s">
        <v>52</v>
      </c>
      <c r="F3473" t="s">
        <v>51</v>
      </c>
      <c r="G3473" t="s">
        <v>1</v>
      </c>
      <c r="H3473" t="s">
        <v>1282</v>
      </c>
      <c r="I3473">
        <f>MONTH(Table6[[#This Row],[Loan Date]])</f>
        <v>11</v>
      </c>
      <c r="J3473" t="str">
        <f>_xlfn.XLOOKUP(Table6[[#This Row],[Numeric Month]],$N$5:$N$11,$O$5:$O$11)</f>
        <v>Nov</v>
      </c>
      <c r="K3473" t="str">
        <f>_xlfn.XLOOKUP(Table6[[#This Row],[Loan Date]],$Q$5:$Q$152,$R$5:$R$152)</f>
        <v>Sunday</v>
      </c>
      <c r="L3473" t="str">
        <f>_xlfn.XLOOKUP(Table6[[#This Row],[Loan Date]],$Q$5:$Q$152,$S$5:$S$152)</f>
        <v>Week 6</v>
      </c>
    </row>
    <row r="3474" spans="1:12" x14ac:dyDescent="0.2">
      <c r="A3474" s="1">
        <v>44871</v>
      </c>
      <c r="B3474" t="s">
        <v>7</v>
      </c>
      <c r="C3474" s="1">
        <v>44871</v>
      </c>
      <c r="D3474" t="s">
        <v>74</v>
      </c>
      <c r="E3474" t="s">
        <v>49</v>
      </c>
      <c r="F3474" t="s">
        <v>49</v>
      </c>
      <c r="G3474" t="s">
        <v>20</v>
      </c>
      <c r="H3474" t="s">
        <v>1282</v>
      </c>
      <c r="I3474">
        <f>MONTH(Table6[[#This Row],[Loan Date]])</f>
        <v>11</v>
      </c>
      <c r="J3474" t="str">
        <f>_xlfn.XLOOKUP(Table6[[#This Row],[Numeric Month]],$N$5:$N$11,$O$5:$O$11)</f>
        <v>Nov</v>
      </c>
      <c r="K3474" t="str">
        <f>_xlfn.XLOOKUP(Table6[[#This Row],[Loan Date]],$Q$5:$Q$152,$R$5:$R$152)</f>
        <v>Sunday</v>
      </c>
      <c r="L3474" t="str">
        <f>_xlfn.XLOOKUP(Table6[[#This Row],[Loan Date]],$Q$5:$Q$152,$S$5:$S$152)</f>
        <v>Week 6</v>
      </c>
    </row>
    <row r="3475" spans="1:12" x14ac:dyDescent="0.2">
      <c r="A3475" s="1">
        <v>44871</v>
      </c>
      <c r="B3475" t="s">
        <v>7</v>
      </c>
      <c r="C3475" s="1">
        <v>44871</v>
      </c>
      <c r="D3475" t="s">
        <v>1123</v>
      </c>
      <c r="E3475" t="s">
        <v>579</v>
      </c>
      <c r="F3475" t="s">
        <v>578</v>
      </c>
      <c r="G3475" t="s">
        <v>39</v>
      </c>
      <c r="H3475" t="s">
        <v>1282</v>
      </c>
      <c r="I3475">
        <f>MONTH(Table6[[#This Row],[Loan Date]])</f>
        <v>11</v>
      </c>
      <c r="J3475" t="str">
        <f>_xlfn.XLOOKUP(Table6[[#This Row],[Numeric Month]],$N$5:$N$11,$O$5:$O$11)</f>
        <v>Nov</v>
      </c>
      <c r="K3475" t="str">
        <f>_xlfn.XLOOKUP(Table6[[#This Row],[Loan Date]],$Q$5:$Q$152,$R$5:$R$152)</f>
        <v>Sunday</v>
      </c>
      <c r="L3475" t="str">
        <f>_xlfn.XLOOKUP(Table6[[#This Row],[Loan Date]],$Q$5:$Q$152,$S$5:$S$152)</f>
        <v>Week 6</v>
      </c>
    </row>
    <row r="3476" spans="1:12" x14ac:dyDescent="0.2">
      <c r="A3476" s="1">
        <v>44871</v>
      </c>
      <c r="B3476" t="s">
        <v>7</v>
      </c>
      <c r="C3476" s="1">
        <v>44871</v>
      </c>
      <c r="D3476" t="s">
        <v>792</v>
      </c>
      <c r="E3476" t="s">
        <v>162</v>
      </c>
      <c r="F3476" t="s">
        <v>162</v>
      </c>
      <c r="G3476" t="s">
        <v>11</v>
      </c>
      <c r="H3476" t="s">
        <v>1282</v>
      </c>
      <c r="I3476">
        <f>MONTH(Table6[[#This Row],[Loan Date]])</f>
        <v>11</v>
      </c>
      <c r="J3476" t="str">
        <f>_xlfn.XLOOKUP(Table6[[#This Row],[Numeric Month]],$N$5:$N$11,$O$5:$O$11)</f>
        <v>Nov</v>
      </c>
      <c r="K3476" t="str">
        <f>_xlfn.XLOOKUP(Table6[[#This Row],[Loan Date]],$Q$5:$Q$152,$R$5:$R$152)</f>
        <v>Sunday</v>
      </c>
      <c r="L3476" t="str">
        <f>_xlfn.XLOOKUP(Table6[[#This Row],[Loan Date]],$Q$5:$Q$152,$S$5:$S$152)</f>
        <v>Week 6</v>
      </c>
    </row>
    <row r="3477" spans="1:12" x14ac:dyDescent="0.2">
      <c r="A3477" s="1">
        <v>44871</v>
      </c>
      <c r="B3477" t="s">
        <v>5</v>
      </c>
      <c r="C3477" s="1">
        <v>44871</v>
      </c>
      <c r="D3477" t="s">
        <v>1030</v>
      </c>
      <c r="E3477" t="s">
        <v>49</v>
      </c>
      <c r="F3477" t="s">
        <v>49</v>
      </c>
      <c r="G3477" t="s">
        <v>20</v>
      </c>
      <c r="H3477" t="s">
        <v>1282</v>
      </c>
      <c r="I3477">
        <f>MONTH(Table6[[#This Row],[Loan Date]])</f>
        <v>11</v>
      </c>
      <c r="J3477" t="str">
        <f>_xlfn.XLOOKUP(Table6[[#This Row],[Numeric Month]],$N$5:$N$11,$O$5:$O$11)</f>
        <v>Nov</v>
      </c>
      <c r="K3477" t="str">
        <f>_xlfn.XLOOKUP(Table6[[#This Row],[Loan Date]],$Q$5:$Q$152,$R$5:$R$152)</f>
        <v>Sunday</v>
      </c>
      <c r="L3477" t="str">
        <f>_xlfn.XLOOKUP(Table6[[#This Row],[Loan Date]],$Q$5:$Q$152,$S$5:$S$152)</f>
        <v>Week 6</v>
      </c>
    </row>
    <row r="3478" spans="1:12" x14ac:dyDescent="0.2">
      <c r="A3478" s="1">
        <v>44872</v>
      </c>
      <c r="B3478" t="s">
        <v>35</v>
      </c>
      <c r="C3478" s="1">
        <v>44872</v>
      </c>
      <c r="D3478" t="s">
        <v>145</v>
      </c>
      <c r="E3478" t="s">
        <v>12</v>
      </c>
      <c r="F3478" t="s">
        <v>12</v>
      </c>
      <c r="G3478" t="s">
        <v>11</v>
      </c>
      <c r="H3478" t="s">
        <v>1282</v>
      </c>
      <c r="I3478">
        <f>MONTH(Table6[[#This Row],[Loan Date]])</f>
        <v>11</v>
      </c>
      <c r="J3478" t="str">
        <f>_xlfn.XLOOKUP(Table6[[#This Row],[Numeric Month]],$N$5:$N$11,$O$5:$O$11)</f>
        <v>Nov</v>
      </c>
      <c r="K3478" t="str">
        <f>_xlfn.XLOOKUP(Table6[[#This Row],[Loan Date]],$Q$5:$Q$152,$R$5:$R$152)</f>
        <v>Monday</v>
      </c>
      <c r="L3478" t="str">
        <f>_xlfn.XLOOKUP(Table6[[#This Row],[Loan Date]],$Q$5:$Q$152,$S$5:$S$152)</f>
        <v>Week 7</v>
      </c>
    </row>
    <row r="3479" spans="1:12" x14ac:dyDescent="0.2">
      <c r="A3479" s="1">
        <v>44872</v>
      </c>
      <c r="B3479" t="s">
        <v>107</v>
      </c>
      <c r="C3479" s="1">
        <v>44879</v>
      </c>
      <c r="D3479" t="s">
        <v>1364</v>
      </c>
      <c r="E3479" t="s">
        <v>52</v>
      </c>
      <c r="F3479" t="s">
        <v>51</v>
      </c>
      <c r="G3479" t="s">
        <v>1</v>
      </c>
      <c r="H3479" t="s">
        <v>1282</v>
      </c>
      <c r="I3479">
        <f>MONTH(Table6[[#This Row],[Loan Date]])</f>
        <v>11</v>
      </c>
      <c r="J3479" t="str">
        <f>_xlfn.XLOOKUP(Table6[[#This Row],[Numeric Month]],$N$5:$N$11,$O$5:$O$11)</f>
        <v>Nov</v>
      </c>
      <c r="K3479" t="str">
        <f>_xlfn.XLOOKUP(Table6[[#This Row],[Loan Date]],$Q$5:$Q$152,$R$5:$R$152)</f>
        <v>Monday</v>
      </c>
      <c r="L3479" t="str">
        <f>_xlfn.XLOOKUP(Table6[[#This Row],[Loan Date]],$Q$5:$Q$152,$S$5:$S$152)</f>
        <v>Week 7</v>
      </c>
    </row>
    <row r="3480" spans="1:12" x14ac:dyDescent="0.2">
      <c r="A3480" s="1">
        <v>44872</v>
      </c>
      <c r="B3480" t="s">
        <v>220</v>
      </c>
      <c r="C3480" s="1">
        <v>44872</v>
      </c>
      <c r="D3480" t="s">
        <v>308</v>
      </c>
      <c r="E3480" t="s">
        <v>52</v>
      </c>
      <c r="F3480" t="s">
        <v>51</v>
      </c>
      <c r="G3480" t="s">
        <v>1</v>
      </c>
      <c r="H3480" t="s">
        <v>1282</v>
      </c>
      <c r="I3480">
        <f>MONTH(Table6[[#This Row],[Loan Date]])</f>
        <v>11</v>
      </c>
      <c r="J3480" t="str">
        <f>_xlfn.XLOOKUP(Table6[[#This Row],[Numeric Month]],$N$5:$N$11,$O$5:$O$11)</f>
        <v>Nov</v>
      </c>
      <c r="K3480" t="str">
        <f>_xlfn.XLOOKUP(Table6[[#This Row],[Loan Date]],$Q$5:$Q$152,$R$5:$R$152)</f>
        <v>Monday</v>
      </c>
      <c r="L3480" t="str">
        <f>_xlfn.XLOOKUP(Table6[[#This Row],[Loan Date]],$Q$5:$Q$152,$S$5:$S$152)</f>
        <v>Week 7</v>
      </c>
    </row>
    <row r="3481" spans="1:12" x14ac:dyDescent="0.2">
      <c r="A3481" s="1">
        <v>44872</v>
      </c>
      <c r="B3481" t="s">
        <v>5</v>
      </c>
      <c r="C3481" s="1">
        <v>44872</v>
      </c>
      <c r="D3481" t="s">
        <v>314</v>
      </c>
      <c r="E3481" t="s">
        <v>49</v>
      </c>
      <c r="F3481" t="s">
        <v>49</v>
      </c>
      <c r="G3481" t="s">
        <v>20</v>
      </c>
      <c r="H3481" t="s">
        <v>1282</v>
      </c>
      <c r="I3481">
        <f>MONTH(Table6[[#This Row],[Loan Date]])</f>
        <v>11</v>
      </c>
      <c r="J3481" t="str">
        <f>_xlfn.XLOOKUP(Table6[[#This Row],[Numeric Month]],$N$5:$N$11,$O$5:$O$11)</f>
        <v>Nov</v>
      </c>
      <c r="K3481" t="str">
        <f>_xlfn.XLOOKUP(Table6[[#This Row],[Loan Date]],$Q$5:$Q$152,$R$5:$R$152)</f>
        <v>Monday</v>
      </c>
      <c r="L3481" t="str">
        <f>_xlfn.XLOOKUP(Table6[[#This Row],[Loan Date]],$Q$5:$Q$152,$S$5:$S$152)</f>
        <v>Week 7</v>
      </c>
    </row>
    <row r="3482" spans="1:12" x14ac:dyDescent="0.2">
      <c r="A3482" s="1">
        <v>44872</v>
      </c>
      <c r="B3482" t="s">
        <v>5</v>
      </c>
      <c r="C3482" s="1">
        <v>44879</v>
      </c>
      <c r="D3482" t="s">
        <v>1301</v>
      </c>
      <c r="E3482" t="s">
        <v>52</v>
      </c>
      <c r="F3482" t="s">
        <v>51</v>
      </c>
      <c r="G3482" t="s">
        <v>1</v>
      </c>
      <c r="H3482" t="s">
        <v>1282</v>
      </c>
      <c r="I3482">
        <f>MONTH(Table6[[#This Row],[Loan Date]])</f>
        <v>11</v>
      </c>
      <c r="J3482" t="str">
        <f>_xlfn.XLOOKUP(Table6[[#This Row],[Numeric Month]],$N$5:$N$11,$O$5:$O$11)</f>
        <v>Nov</v>
      </c>
      <c r="K3482" t="str">
        <f>_xlfn.XLOOKUP(Table6[[#This Row],[Loan Date]],$Q$5:$Q$152,$R$5:$R$152)</f>
        <v>Monday</v>
      </c>
      <c r="L3482" t="str">
        <f>_xlfn.XLOOKUP(Table6[[#This Row],[Loan Date]],$Q$5:$Q$152,$S$5:$S$152)</f>
        <v>Week 7</v>
      </c>
    </row>
    <row r="3483" spans="1:12" x14ac:dyDescent="0.2">
      <c r="A3483" s="1">
        <v>44872</v>
      </c>
      <c r="B3483" t="s">
        <v>5</v>
      </c>
      <c r="C3483" s="1">
        <v>44886</v>
      </c>
      <c r="D3483" t="s">
        <v>842</v>
      </c>
      <c r="E3483" t="s">
        <v>15</v>
      </c>
      <c r="F3483" t="s">
        <v>14</v>
      </c>
      <c r="G3483" t="s">
        <v>1</v>
      </c>
      <c r="H3483" t="s">
        <v>1282</v>
      </c>
      <c r="I3483">
        <f>MONTH(Table6[[#This Row],[Loan Date]])</f>
        <v>11</v>
      </c>
      <c r="J3483" t="str">
        <f>_xlfn.XLOOKUP(Table6[[#This Row],[Numeric Month]],$N$5:$N$11,$O$5:$O$11)</f>
        <v>Nov</v>
      </c>
      <c r="K3483" t="str">
        <f>_xlfn.XLOOKUP(Table6[[#This Row],[Loan Date]],$Q$5:$Q$152,$R$5:$R$152)</f>
        <v>Monday</v>
      </c>
      <c r="L3483" t="str">
        <f>_xlfn.XLOOKUP(Table6[[#This Row],[Loan Date]],$Q$5:$Q$152,$S$5:$S$152)</f>
        <v>Week 7</v>
      </c>
    </row>
    <row r="3484" spans="1:12" x14ac:dyDescent="0.2">
      <c r="A3484" s="1">
        <v>44872</v>
      </c>
      <c r="B3484" t="s">
        <v>107</v>
      </c>
      <c r="C3484" s="1">
        <v>44886</v>
      </c>
      <c r="D3484" t="s">
        <v>10</v>
      </c>
      <c r="E3484" t="s">
        <v>9</v>
      </c>
      <c r="F3484" t="s">
        <v>8</v>
      </c>
      <c r="G3484" t="s">
        <v>1</v>
      </c>
      <c r="H3484" t="s">
        <v>1282</v>
      </c>
      <c r="I3484">
        <f>MONTH(Table6[[#This Row],[Loan Date]])</f>
        <v>11</v>
      </c>
      <c r="J3484" t="str">
        <f>_xlfn.XLOOKUP(Table6[[#This Row],[Numeric Month]],$N$5:$N$11,$O$5:$O$11)</f>
        <v>Nov</v>
      </c>
      <c r="K3484" t="str">
        <f>_xlfn.XLOOKUP(Table6[[#This Row],[Loan Date]],$Q$5:$Q$152,$R$5:$R$152)</f>
        <v>Monday</v>
      </c>
      <c r="L3484" t="str">
        <f>_xlfn.XLOOKUP(Table6[[#This Row],[Loan Date]],$Q$5:$Q$152,$S$5:$S$152)</f>
        <v>Week 7</v>
      </c>
    </row>
    <row r="3485" spans="1:12" x14ac:dyDescent="0.2">
      <c r="A3485" s="1">
        <v>44872</v>
      </c>
      <c r="B3485" t="s">
        <v>7</v>
      </c>
      <c r="C3485" s="1">
        <v>44872</v>
      </c>
      <c r="D3485" t="s">
        <v>915</v>
      </c>
      <c r="E3485" t="s">
        <v>37</v>
      </c>
      <c r="F3485" t="s">
        <v>37</v>
      </c>
      <c r="G3485" t="s">
        <v>20</v>
      </c>
      <c r="H3485" t="s">
        <v>1282</v>
      </c>
      <c r="I3485">
        <f>MONTH(Table6[[#This Row],[Loan Date]])</f>
        <v>11</v>
      </c>
      <c r="J3485" t="str">
        <f>_xlfn.XLOOKUP(Table6[[#This Row],[Numeric Month]],$N$5:$N$11,$O$5:$O$11)</f>
        <v>Nov</v>
      </c>
      <c r="K3485" t="str">
        <f>_xlfn.XLOOKUP(Table6[[#This Row],[Loan Date]],$Q$5:$Q$152,$R$5:$R$152)</f>
        <v>Monday</v>
      </c>
      <c r="L3485" t="str">
        <f>_xlfn.XLOOKUP(Table6[[#This Row],[Loan Date]],$Q$5:$Q$152,$S$5:$S$152)</f>
        <v>Week 7</v>
      </c>
    </row>
    <row r="3486" spans="1:12" x14ac:dyDescent="0.2">
      <c r="A3486" s="1">
        <v>44872</v>
      </c>
      <c r="B3486" t="s">
        <v>5</v>
      </c>
      <c r="C3486" s="1">
        <v>44886</v>
      </c>
      <c r="D3486" t="s">
        <v>166</v>
      </c>
      <c r="E3486" t="s">
        <v>52</v>
      </c>
      <c r="F3486" t="s">
        <v>51</v>
      </c>
      <c r="G3486" t="s">
        <v>1</v>
      </c>
      <c r="H3486" t="s">
        <v>1282</v>
      </c>
      <c r="I3486">
        <f>MONTH(Table6[[#This Row],[Loan Date]])</f>
        <v>11</v>
      </c>
      <c r="J3486" t="str">
        <f>_xlfn.XLOOKUP(Table6[[#This Row],[Numeric Month]],$N$5:$N$11,$O$5:$O$11)</f>
        <v>Nov</v>
      </c>
      <c r="K3486" t="str">
        <f>_xlfn.XLOOKUP(Table6[[#This Row],[Loan Date]],$Q$5:$Q$152,$R$5:$R$152)</f>
        <v>Monday</v>
      </c>
      <c r="L3486" t="str">
        <f>_xlfn.XLOOKUP(Table6[[#This Row],[Loan Date]],$Q$5:$Q$152,$S$5:$S$152)</f>
        <v>Week 7</v>
      </c>
    </row>
    <row r="3487" spans="1:12" x14ac:dyDescent="0.2">
      <c r="A3487" s="1">
        <v>44872</v>
      </c>
      <c r="B3487" t="s">
        <v>7</v>
      </c>
      <c r="C3487" s="1">
        <v>44886</v>
      </c>
      <c r="D3487" t="s">
        <v>957</v>
      </c>
      <c r="E3487" t="s">
        <v>15</v>
      </c>
      <c r="F3487" t="s">
        <v>14</v>
      </c>
      <c r="G3487" t="s">
        <v>1</v>
      </c>
      <c r="H3487" t="s">
        <v>1282</v>
      </c>
      <c r="I3487">
        <f>MONTH(Table6[[#This Row],[Loan Date]])</f>
        <v>11</v>
      </c>
      <c r="J3487" t="str">
        <f>_xlfn.XLOOKUP(Table6[[#This Row],[Numeric Month]],$N$5:$N$11,$O$5:$O$11)</f>
        <v>Nov</v>
      </c>
      <c r="K3487" t="str">
        <f>_xlfn.XLOOKUP(Table6[[#This Row],[Loan Date]],$Q$5:$Q$152,$R$5:$R$152)</f>
        <v>Monday</v>
      </c>
      <c r="L3487" t="str">
        <f>_xlfn.XLOOKUP(Table6[[#This Row],[Loan Date]],$Q$5:$Q$152,$S$5:$S$152)</f>
        <v>Week 7</v>
      </c>
    </row>
    <row r="3488" spans="1:12" x14ac:dyDescent="0.2">
      <c r="A3488" s="1">
        <v>44872</v>
      </c>
      <c r="B3488" t="s">
        <v>7</v>
      </c>
      <c r="C3488" s="1">
        <v>44872</v>
      </c>
      <c r="D3488" t="s">
        <v>1136</v>
      </c>
      <c r="E3488" t="s">
        <v>37</v>
      </c>
      <c r="F3488" t="s">
        <v>37</v>
      </c>
      <c r="G3488" t="s">
        <v>20</v>
      </c>
      <c r="H3488" t="s">
        <v>1282</v>
      </c>
      <c r="I3488">
        <f>MONTH(Table6[[#This Row],[Loan Date]])</f>
        <v>11</v>
      </c>
      <c r="J3488" t="str">
        <f>_xlfn.XLOOKUP(Table6[[#This Row],[Numeric Month]],$N$5:$N$11,$O$5:$O$11)</f>
        <v>Nov</v>
      </c>
      <c r="K3488" t="str">
        <f>_xlfn.XLOOKUP(Table6[[#This Row],[Loan Date]],$Q$5:$Q$152,$R$5:$R$152)</f>
        <v>Monday</v>
      </c>
      <c r="L3488" t="str">
        <f>_xlfn.XLOOKUP(Table6[[#This Row],[Loan Date]],$Q$5:$Q$152,$S$5:$S$152)</f>
        <v>Week 7</v>
      </c>
    </row>
    <row r="3489" spans="1:12" x14ac:dyDescent="0.2">
      <c r="A3489" s="1">
        <v>44872</v>
      </c>
      <c r="B3489" t="s">
        <v>5</v>
      </c>
      <c r="C3489" s="1">
        <v>44872</v>
      </c>
      <c r="D3489" t="s">
        <v>116</v>
      </c>
      <c r="E3489" t="s">
        <v>23</v>
      </c>
      <c r="F3489" t="s">
        <v>23</v>
      </c>
      <c r="G3489" t="s">
        <v>20</v>
      </c>
      <c r="H3489" t="s">
        <v>1282</v>
      </c>
      <c r="I3489">
        <f>MONTH(Table6[[#This Row],[Loan Date]])</f>
        <v>11</v>
      </c>
      <c r="J3489" t="str">
        <f>_xlfn.XLOOKUP(Table6[[#This Row],[Numeric Month]],$N$5:$N$11,$O$5:$O$11)</f>
        <v>Nov</v>
      </c>
      <c r="K3489" t="str">
        <f>_xlfn.XLOOKUP(Table6[[#This Row],[Loan Date]],$Q$5:$Q$152,$R$5:$R$152)</f>
        <v>Monday</v>
      </c>
      <c r="L3489" t="str">
        <f>_xlfn.XLOOKUP(Table6[[#This Row],[Loan Date]],$Q$5:$Q$152,$S$5:$S$152)</f>
        <v>Week 7</v>
      </c>
    </row>
    <row r="3490" spans="1:12" x14ac:dyDescent="0.2">
      <c r="A3490" s="1">
        <v>44872</v>
      </c>
      <c r="B3490" t="s">
        <v>5</v>
      </c>
      <c r="C3490" s="1">
        <v>44872</v>
      </c>
      <c r="D3490" t="s">
        <v>917</v>
      </c>
      <c r="E3490" t="s">
        <v>37</v>
      </c>
      <c r="F3490" t="s">
        <v>37</v>
      </c>
      <c r="G3490" t="s">
        <v>20</v>
      </c>
      <c r="H3490" t="s">
        <v>1282</v>
      </c>
      <c r="I3490">
        <f>MONTH(Table6[[#This Row],[Loan Date]])</f>
        <v>11</v>
      </c>
      <c r="J3490" t="str">
        <f>_xlfn.XLOOKUP(Table6[[#This Row],[Numeric Month]],$N$5:$N$11,$O$5:$O$11)</f>
        <v>Nov</v>
      </c>
      <c r="K3490" t="str">
        <f>_xlfn.XLOOKUP(Table6[[#This Row],[Loan Date]],$Q$5:$Q$152,$R$5:$R$152)</f>
        <v>Monday</v>
      </c>
      <c r="L3490" t="str">
        <f>_xlfn.XLOOKUP(Table6[[#This Row],[Loan Date]],$Q$5:$Q$152,$S$5:$S$152)</f>
        <v>Week 7</v>
      </c>
    </row>
    <row r="3491" spans="1:12" x14ac:dyDescent="0.2">
      <c r="A3491" s="1">
        <v>44872</v>
      </c>
      <c r="B3491" t="s">
        <v>5</v>
      </c>
      <c r="C3491" s="1">
        <v>44872</v>
      </c>
      <c r="D3491" t="s">
        <v>441</v>
      </c>
      <c r="E3491" t="s">
        <v>21</v>
      </c>
      <c r="F3491" t="s">
        <v>21</v>
      </c>
      <c r="G3491" t="s">
        <v>20</v>
      </c>
      <c r="H3491" t="s">
        <v>1282</v>
      </c>
      <c r="I3491">
        <f>MONTH(Table6[[#This Row],[Loan Date]])</f>
        <v>11</v>
      </c>
      <c r="J3491" t="str">
        <f>_xlfn.XLOOKUP(Table6[[#This Row],[Numeric Month]],$N$5:$N$11,$O$5:$O$11)</f>
        <v>Nov</v>
      </c>
      <c r="K3491" t="str">
        <f>_xlfn.XLOOKUP(Table6[[#This Row],[Loan Date]],$Q$5:$Q$152,$R$5:$R$152)</f>
        <v>Monday</v>
      </c>
      <c r="L3491" t="str">
        <f>_xlfn.XLOOKUP(Table6[[#This Row],[Loan Date]],$Q$5:$Q$152,$S$5:$S$152)</f>
        <v>Week 7</v>
      </c>
    </row>
    <row r="3492" spans="1:12" x14ac:dyDescent="0.2">
      <c r="A3492" s="1">
        <v>44872</v>
      </c>
      <c r="B3492" t="s">
        <v>7</v>
      </c>
      <c r="C3492" s="1">
        <v>44872</v>
      </c>
      <c r="D3492" t="s">
        <v>179</v>
      </c>
      <c r="E3492" t="s">
        <v>23</v>
      </c>
      <c r="F3492" t="s">
        <v>23</v>
      </c>
      <c r="G3492" t="s">
        <v>20</v>
      </c>
      <c r="H3492" t="s">
        <v>1282</v>
      </c>
      <c r="I3492">
        <f>MONTH(Table6[[#This Row],[Loan Date]])</f>
        <v>11</v>
      </c>
      <c r="J3492" t="str">
        <f>_xlfn.XLOOKUP(Table6[[#This Row],[Numeric Month]],$N$5:$N$11,$O$5:$O$11)</f>
        <v>Nov</v>
      </c>
      <c r="K3492" t="str">
        <f>_xlfn.XLOOKUP(Table6[[#This Row],[Loan Date]],$Q$5:$Q$152,$R$5:$R$152)</f>
        <v>Monday</v>
      </c>
      <c r="L3492" t="str">
        <f>_xlfn.XLOOKUP(Table6[[#This Row],[Loan Date]],$Q$5:$Q$152,$S$5:$S$152)</f>
        <v>Week 7</v>
      </c>
    </row>
    <row r="3493" spans="1:12" x14ac:dyDescent="0.2">
      <c r="A3493" s="1">
        <v>44872</v>
      </c>
      <c r="B3493" t="s">
        <v>7</v>
      </c>
      <c r="C3493" s="1">
        <v>44872</v>
      </c>
      <c r="D3493" t="s">
        <v>1314</v>
      </c>
      <c r="E3493" t="s">
        <v>65</v>
      </c>
      <c r="F3493" t="s">
        <v>65</v>
      </c>
      <c r="G3493" t="s">
        <v>20</v>
      </c>
      <c r="H3493" t="s">
        <v>1282</v>
      </c>
      <c r="I3493">
        <f>MONTH(Table6[[#This Row],[Loan Date]])</f>
        <v>11</v>
      </c>
      <c r="J3493" t="str">
        <f>_xlfn.XLOOKUP(Table6[[#This Row],[Numeric Month]],$N$5:$N$11,$O$5:$O$11)</f>
        <v>Nov</v>
      </c>
      <c r="K3493" t="str">
        <f>_xlfn.XLOOKUP(Table6[[#This Row],[Loan Date]],$Q$5:$Q$152,$R$5:$R$152)</f>
        <v>Monday</v>
      </c>
      <c r="L3493" t="str">
        <f>_xlfn.XLOOKUP(Table6[[#This Row],[Loan Date]],$Q$5:$Q$152,$S$5:$S$152)</f>
        <v>Week 7</v>
      </c>
    </row>
    <row r="3494" spans="1:12" x14ac:dyDescent="0.2">
      <c r="A3494" s="1">
        <v>44872</v>
      </c>
      <c r="B3494" t="s">
        <v>7</v>
      </c>
      <c r="C3494" s="1">
        <v>44879</v>
      </c>
      <c r="D3494" t="s">
        <v>715</v>
      </c>
      <c r="E3494" t="s">
        <v>52</v>
      </c>
      <c r="F3494" t="s">
        <v>51</v>
      </c>
      <c r="G3494" t="s">
        <v>1</v>
      </c>
      <c r="H3494" t="s">
        <v>1282</v>
      </c>
      <c r="I3494">
        <f>MONTH(Table6[[#This Row],[Loan Date]])</f>
        <v>11</v>
      </c>
      <c r="J3494" t="str">
        <f>_xlfn.XLOOKUP(Table6[[#This Row],[Numeric Month]],$N$5:$N$11,$O$5:$O$11)</f>
        <v>Nov</v>
      </c>
      <c r="K3494" t="str">
        <f>_xlfn.XLOOKUP(Table6[[#This Row],[Loan Date]],$Q$5:$Q$152,$R$5:$R$152)</f>
        <v>Monday</v>
      </c>
      <c r="L3494" t="str">
        <f>_xlfn.XLOOKUP(Table6[[#This Row],[Loan Date]],$Q$5:$Q$152,$S$5:$S$152)</f>
        <v>Week 7</v>
      </c>
    </row>
    <row r="3495" spans="1:12" x14ac:dyDescent="0.2">
      <c r="A3495" s="1">
        <v>44872</v>
      </c>
      <c r="B3495" t="s">
        <v>7</v>
      </c>
      <c r="C3495" s="1">
        <v>44872</v>
      </c>
      <c r="D3495" t="s">
        <v>164</v>
      </c>
      <c r="E3495" t="s">
        <v>65</v>
      </c>
      <c r="F3495" t="s">
        <v>65</v>
      </c>
      <c r="G3495" t="s">
        <v>20</v>
      </c>
      <c r="H3495" t="s">
        <v>1282</v>
      </c>
      <c r="I3495">
        <f>MONTH(Table6[[#This Row],[Loan Date]])</f>
        <v>11</v>
      </c>
      <c r="J3495" t="str">
        <f>_xlfn.XLOOKUP(Table6[[#This Row],[Numeric Month]],$N$5:$N$11,$O$5:$O$11)</f>
        <v>Nov</v>
      </c>
      <c r="K3495" t="str">
        <f>_xlfn.XLOOKUP(Table6[[#This Row],[Loan Date]],$Q$5:$Q$152,$R$5:$R$152)</f>
        <v>Monday</v>
      </c>
      <c r="L3495" t="str">
        <f>_xlfn.XLOOKUP(Table6[[#This Row],[Loan Date]],$Q$5:$Q$152,$S$5:$S$152)</f>
        <v>Week 7</v>
      </c>
    </row>
    <row r="3496" spans="1:12" x14ac:dyDescent="0.2">
      <c r="A3496" s="1">
        <v>44872</v>
      </c>
      <c r="B3496" t="s">
        <v>5</v>
      </c>
      <c r="C3496" s="1">
        <v>44872</v>
      </c>
      <c r="D3496" t="s">
        <v>29</v>
      </c>
      <c r="E3496" t="s">
        <v>23</v>
      </c>
      <c r="F3496" t="s">
        <v>23</v>
      </c>
      <c r="G3496" t="s">
        <v>20</v>
      </c>
      <c r="H3496" t="s">
        <v>1282</v>
      </c>
      <c r="I3496">
        <f>MONTH(Table6[[#This Row],[Loan Date]])</f>
        <v>11</v>
      </c>
      <c r="J3496" t="str">
        <f>_xlfn.XLOOKUP(Table6[[#This Row],[Numeric Month]],$N$5:$N$11,$O$5:$O$11)</f>
        <v>Nov</v>
      </c>
      <c r="K3496" t="str">
        <f>_xlfn.XLOOKUP(Table6[[#This Row],[Loan Date]],$Q$5:$Q$152,$R$5:$R$152)</f>
        <v>Monday</v>
      </c>
      <c r="L3496" t="str">
        <f>_xlfn.XLOOKUP(Table6[[#This Row],[Loan Date]],$Q$5:$Q$152,$S$5:$S$152)</f>
        <v>Week 7</v>
      </c>
    </row>
    <row r="3497" spans="1:12" x14ac:dyDescent="0.2">
      <c r="A3497" s="1">
        <v>44872</v>
      </c>
      <c r="B3497" t="s">
        <v>7</v>
      </c>
      <c r="C3497" s="1">
        <v>44872</v>
      </c>
      <c r="D3497" t="s">
        <v>115</v>
      </c>
      <c r="E3497" t="s">
        <v>23</v>
      </c>
      <c r="F3497" t="s">
        <v>23</v>
      </c>
      <c r="G3497" t="s">
        <v>20</v>
      </c>
      <c r="H3497" t="s">
        <v>1282</v>
      </c>
      <c r="I3497">
        <f>MONTH(Table6[[#This Row],[Loan Date]])</f>
        <v>11</v>
      </c>
      <c r="J3497" t="str">
        <f>_xlfn.XLOOKUP(Table6[[#This Row],[Numeric Month]],$N$5:$N$11,$O$5:$O$11)</f>
        <v>Nov</v>
      </c>
      <c r="K3497" t="str">
        <f>_xlfn.XLOOKUP(Table6[[#This Row],[Loan Date]],$Q$5:$Q$152,$R$5:$R$152)</f>
        <v>Monday</v>
      </c>
      <c r="L3497" t="str">
        <f>_xlfn.XLOOKUP(Table6[[#This Row],[Loan Date]],$Q$5:$Q$152,$S$5:$S$152)</f>
        <v>Week 7</v>
      </c>
    </row>
    <row r="3498" spans="1:12" x14ac:dyDescent="0.2">
      <c r="A3498" s="1">
        <v>44872</v>
      </c>
      <c r="B3498" t="s">
        <v>5</v>
      </c>
      <c r="C3498" s="1">
        <v>44879</v>
      </c>
      <c r="D3498" t="s">
        <v>308</v>
      </c>
      <c r="E3498" t="s">
        <v>52</v>
      </c>
      <c r="F3498" t="s">
        <v>51</v>
      </c>
      <c r="G3498" t="s">
        <v>1</v>
      </c>
      <c r="H3498" t="s">
        <v>1282</v>
      </c>
      <c r="I3498">
        <f>MONTH(Table6[[#This Row],[Loan Date]])</f>
        <v>11</v>
      </c>
      <c r="J3498" t="str">
        <f>_xlfn.XLOOKUP(Table6[[#This Row],[Numeric Month]],$N$5:$N$11,$O$5:$O$11)</f>
        <v>Nov</v>
      </c>
      <c r="K3498" t="str">
        <f>_xlfn.XLOOKUP(Table6[[#This Row],[Loan Date]],$Q$5:$Q$152,$R$5:$R$152)</f>
        <v>Monday</v>
      </c>
      <c r="L3498" t="str">
        <f>_xlfn.XLOOKUP(Table6[[#This Row],[Loan Date]],$Q$5:$Q$152,$S$5:$S$152)</f>
        <v>Week 7</v>
      </c>
    </row>
    <row r="3499" spans="1:12" x14ac:dyDescent="0.2">
      <c r="A3499" s="1">
        <v>44872</v>
      </c>
      <c r="B3499" t="s">
        <v>7</v>
      </c>
      <c r="C3499" s="1">
        <v>44872</v>
      </c>
      <c r="D3499" t="s">
        <v>320</v>
      </c>
      <c r="E3499" t="s">
        <v>23</v>
      </c>
      <c r="F3499" t="s">
        <v>23</v>
      </c>
      <c r="G3499" t="s">
        <v>20</v>
      </c>
      <c r="H3499" t="s">
        <v>1282</v>
      </c>
      <c r="I3499">
        <f>MONTH(Table6[[#This Row],[Loan Date]])</f>
        <v>11</v>
      </c>
      <c r="J3499" t="str">
        <f>_xlfn.XLOOKUP(Table6[[#This Row],[Numeric Month]],$N$5:$N$11,$O$5:$O$11)</f>
        <v>Nov</v>
      </c>
      <c r="K3499" t="str">
        <f>_xlfn.XLOOKUP(Table6[[#This Row],[Loan Date]],$Q$5:$Q$152,$R$5:$R$152)</f>
        <v>Monday</v>
      </c>
      <c r="L3499" t="str">
        <f>_xlfn.XLOOKUP(Table6[[#This Row],[Loan Date]],$Q$5:$Q$152,$S$5:$S$152)</f>
        <v>Week 7</v>
      </c>
    </row>
    <row r="3500" spans="1:12" x14ac:dyDescent="0.2">
      <c r="A3500" s="1">
        <v>44872</v>
      </c>
      <c r="B3500" t="s">
        <v>7</v>
      </c>
      <c r="C3500" s="1">
        <v>44872</v>
      </c>
      <c r="D3500" t="s">
        <v>175</v>
      </c>
      <c r="E3500" t="s">
        <v>21</v>
      </c>
      <c r="F3500" t="s">
        <v>21</v>
      </c>
      <c r="G3500" t="s">
        <v>20</v>
      </c>
      <c r="H3500" t="s">
        <v>1282</v>
      </c>
      <c r="I3500">
        <f>MONTH(Table6[[#This Row],[Loan Date]])</f>
        <v>11</v>
      </c>
      <c r="J3500" t="str">
        <f>_xlfn.XLOOKUP(Table6[[#This Row],[Numeric Month]],$N$5:$N$11,$O$5:$O$11)</f>
        <v>Nov</v>
      </c>
      <c r="K3500" t="str">
        <f>_xlfn.XLOOKUP(Table6[[#This Row],[Loan Date]],$Q$5:$Q$152,$R$5:$R$152)</f>
        <v>Monday</v>
      </c>
      <c r="L3500" t="str">
        <f>_xlfn.XLOOKUP(Table6[[#This Row],[Loan Date]],$Q$5:$Q$152,$S$5:$S$152)</f>
        <v>Week 7</v>
      </c>
    </row>
    <row r="3501" spans="1:12" x14ac:dyDescent="0.2">
      <c r="A3501" s="1">
        <v>44872</v>
      </c>
      <c r="B3501" t="s">
        <v>7</v>
      </c>
      <c r="C3501" s="1">
        <v>44872</v>
      </c>
      <c r="D3501" t="s">
        <v>30</v>
      </c>
      <c r="E3501" t="s">
        <v>23</v>
      </c>
      <c r="F3501" t="s">
        <v>23</v>
      </c>
      <c r="G3501" t="s">
        <v>20</v>
      </c>
      <c r="H3501" t="s">
        <v>1282</v>
      </c>
      <c r="I3501">
        <f>MONTH(Table6[[#This Row],[Loan Date]])</f>
        <v>11</v>
      </c>
      <c r="J3501" t="str">
        <f>_xlfn.XLOOKUP(Table6[[#This Row],[Numeric Month]],$N$5:$N$11,$O$5:$O$11)</f>
        <v>Nov</v>
      </c>
      <c r="K3501" t="str">
        <f>_xlfn.XLOOKUP(Table6[[#This Row],[Loan Date]],$Q$5:$Q$152,$R$5:$R$152)</f>
        <v>Monday</v>
      </c>
      <c r="L3501" t="str">
        <f>_xlfn.XLOOKUP(Table6[[#This Row],[Loan Date]],$Q$5:$Q$152,$S$5:$S$152)</f>
        <v>Week 7</v>
      </c>
    </row>
    <row r="3502" spans="1:12" x14ac:dyDescent="0.2">
      <c r="A3502" s="1">
        <v>44872</v>
      </c>
      <c r="B3502" t="s">
        <v>7</v>
      </c>
      <c r="C3502" s="1">
        <v>44872</v>
      </c>
      <c r="D3502" t="s">
        <v>31</v>
      </c>
      <c r="E3502" t="s">
        <v>21</v>
      </c>
      <c r="F3502" t="s">
        <v>21</v>
      </c>
      <c r="G3502" t="s">
        <v>20</v>
      </c>
      <c r="H3502" t="s">
        <v>1282</v>
      </c>
      <c r="I3502">
        <f>MONTH(Table6[[#This Row],[Loan Date]])</f>
        <v>11</v>
      </c>
      <c r="J3502" t="str">
        <f>_xlfn.XLOOKUP(Table6[[#This Row],[Numeric Month]],$N$5:$N$11,$O$5:$O$11)</f>
        <v>Nov</v>
      </c>
      <c r="K3502" t="str">
        <f>_xlfn.XLOOKUP(Table6[[#This Row],[Loan Date]],$Q$5:$Q$152,$R$5:$R$152)</f>
        <v>Monday</v>
      </c>
      <c r="L3502" t="str">
        <f>_xlfn.XLOOKUP(Table6[[#This Row],[Loan Date]],$Q$5:$Q$152,$S$5:$S$152)</f>
        <v>Week 7</v>
      </c>
    </row>
    <row r="3503" spans="1:12" x14ac:dyDescent="0.2">
      <c r="A3503" s="1">
        <v>44872</v>
      </c>
      <c r="B3503" t="s">
        <v>5</v>
      </c>
      <c r="C3503" s="1">
        <v>44872</v>
      </c>
      <c r="D3503" t="s">
        <v>969</v>
      </c>
      <c r="E3503" t="s">
        <v>37</v>
      </c>
      <c r="F3503" t="s">
        <v>37</v>
      </c>
      <c r="G3503" t="s">
        <v>20</v>
      </c>
      <c r="H3503" t="s">
        <v>1282</v>
      </c>
      <c r="I3503">
        <f>MONTH(Table6[[#This Row],[Loan Date]])</f>
        <v>11</v>
      </c>
      <c r="J3503" t="str">
        <f>_xlfn.XLOOKUP(Table6[[#This Row],[Numeric Month]],$N$5:$N$11,$O$5:$O$11)</f>
        <v>Nov</v>
      </c>
      <c r="K3503" t="str">
        <f>_xlfn.XLOOKUP(Table6[[#This Row],[Loan Date]],$Q$5:$Q$152,$R$5:$R$152)</f>
        <v>Monday</v>
      </c>
      <c r="L3503" t="str">
        <f>_xlfn.XLOOKUP(Table6[[#This Row],[Loan Date]],$Q$5:$Q$152,$S$5:$S$152)</f>
        <v>Week 7</v>
      </c>
    </row>
    <row r="3504" spans="1:12" x14ac:dyDescent="0.2">
      <c r="A3504" s="1">
        <v>44872</v>
      </c>
      <c r="B3504" t="s">
        <v>5</v>
      </c>
      <c r="C3504" s="1">
        <v>44872</v>
      </c>
      <c r="D3504" t="s">
        <v>911</v>
      </c>
      <c r="E3504" t="s">
        <v>37</v>
      </c>
      <c r="F3504" t="s">
        <v>37</v>
      </c>
      <c r="G3504" t="s">
        <v>20</v>
      </c>
      <c r="H3504" t="s">
        <v>1282</v>
      </c>
      <c r="I3504">
        <f>MONTH(Table6[[#This Row],[Loan Date]])</f>
        <v>11</v>
      </c>
      <c r="J3504" t="str">
        <f>_xlfn.XLOOKUP(Table6[[#This Row],[Numeric Month]],$N$5:$N$11,$O$5:$O$11)</f>
        <v>Nov</v>
      </c>
      <c r="K3504" t="str">
        <f>_xlfn.XLOOKUP(Table6[[#This Row],[Loan Date]],$Q$5:$Q$152,$R$5:$R$152)</f>
        <v>Monday</v>
      </c>
      <c r="L3504" t="str">
        <f>_xlfn.XLOOKUP(Table6[[#This Row],[Loan Date]],$Q$5:$Q$152,$S$5:$S$152)</f>
        <v>Week 7</v>
      </c>
    </row>
    <row r="3505" spans="1:12" x14ac:dyDescent="0.2">
      <c r="A3505" s="1">
        <v>44872</v>
      </c>
      <c r="B3505" t="s">
        <v>7</v>
      </c>
      <c r="C3505" s="1">
        <v>44872</v>
      </c>
      <c r="D3505" t="s">
        <v>915</v>
      </c>
      <c r="E3505" t="s">
        <v>37</v>
      </c>
      <c r="F3505" t="s">
        <v>37</v>
      </c>
      <c r="G3505" t="s">
        <v>20</v>
      </c>
      <c r="H3505" t="s">
        <v>1282</v>
      </c>
      <c r="I3505">
        <f>MONTH(Table6[[#This Row],[Loan Date]])</f>
        <v>11</v>
      </c>
      <c r="J3505" t="str">
        <f>_xlfn.XLOOKUP(Table6[[#This Row],[Numeric Month]],$N$5:$N$11,$O$5:$O$11)</f>
        <v>Nov</v>
      </c>
      <c r="K3505" t="str">
        <f>_xlfn.XLOOKUP(Table6[[#This Row],[Loan Date]],$Q$5:$Q$152,$R$5:$R$152)</f>
        <v>Monday</v>
      </c>
      <c r="L3505" t="str">
        <f>_xlfn.XLOOKUP(Table6[[#This Row],[Loan Date]],$Q$5:$Q$152,$S$5:$S$152)</f>
        <v>Week 7</v>
      </c>
    </row>
    <row r="3506" spans="1:12" x14ac:dyDescent="0.2">
      <c r="A3506" s="1">
        <v>44872</v>
      </c>
      <c r="B3506" t="s">
        <v>7</v>
      </c>
      <c r="C3506" s="1">
        <v>44872</v>
      </c>
      <c r="D3506" t="s">
        <v>913</v>
      </c>
      <c r="E3506" t="s">
        <v>37</v>
      </c>
      <c r="F3506" t="s">
        <v>37</v>
      </c>
      <c r="G3506" t="s">
        <v>20</v>
      </c>
      <c r="H3506" t="s">
        <v>1282</v>
      </c>
      <c r="I3506">
        <f>MONTH(Table6[[#This Row],[Loan Date]])</f>
        <v>11</v>
      </c>
      <c r="J3506" t="str">
        <f>_xlfn.XLOOKUP(Table6[[#This Row],[Numeric Month]],$N$5:$N$11,$O$5:$O$11)</f>
        <v>Nov</v>
      </c>
      <c r="K3506" t="str">
        <f>_xlfn.XLOOKUP(Table6[[#This Row],[Loan Date]],$Q$5:$Q$152,$R$5:$R$152)</f>
        <v>Monday</v>
      </c>
      <c r="L3506" t="str">
        <f>_xlfn.XLOOKUP(Table6[[#This Row],[Loan Date]],$Q$5:$Q$152,$S$5:$S$152)</f>
        <v>Week 7</v>
      </c>
    </row>
    <row r="3507" spans="1:12" x14ac:dyDescent="0.2">
      <c r="A3507" s="1">
        <v>44872</v>
      </c>
      <c r="B3507" t="s">
        <v>5</v>
      </c>
      <c r="C3507" s="1">
        <v>44872</v>
      </c>
      <c r="D3507" t="s">
        <v>77</v>
      </c>
      <c r="E3507" t="s">
        <v>23</v>
      </c>
      <c r="F3507" t="s">
        <v>23</v>
      </c>
      <c r="G3507" t="s">
        <v>20</v>
      </c>
      <c r="H3507" t="s">
        <v>1282</v>
      </c>
      <c r="I3507">
        <f>MONTH(Table6[[#This Row],[Loan Date]])</f>
        <v>11</v>
      </c>
      <c r="J3507" t="str">
        <f>_xlfn.XLOOKUP(Table6[[#This Row],[Numeric Month]],$N$5:$N$11,$O$5:$O$11)</f>
        <v>Nov</v>
      </c>
      <c r="K3507" t="str">
        <f>_xlfn.XLOOKUP(Table6[[#This Row],[Loan Date]],$Q$5:$Q$152,$R$5:$R$152)</f>
        <v>Monday</v>
      </c>
      <c r="L3507" t="str">
        <f>_xlfn.XLOOKUP(Table6[[#This Row],[Loan Date]],$Q$5:$Q$152,$S$5:$S$152)</f>
        <v>Week 7</v>
      </c>
    </row>
    <row r="3508" spans="1:12" x14ac:dyDescent="0.2">
      <c r="A3508" s="1">
        <v>44872</v>
      </c>
      <c r="B3508" t="s">
        <v>5</v>
      </c>
      <c r="C3508" s="1">
        <v>44872</v>
      </c>
      <c r="D3508" t="s">
        <v>241</v>
      </c>
      <c r="E3508" t="s">
        <v>23</v>
      </c>
      <c r="F3508" t="s">
        <v>23</v>
      </c>
      <c r="G3508" t="s">
        <v>20</v>
      </c>
      <c r="H3508" t="s">
        <v>1282</v>
      </c>
      <c r="I3508">
        <f>MONTH(Table6[[#This Row],[Loan Date]])</f>
        <v>11</v>
      </c>
      <c r="J3508" t="str">
        <f>_xlfn.XLOOKUP(Table6[[#This Row],[Numeric Month]],$N$5:$N$11,$O$5:$O$11)</f>
        <v>Nov</v>
      </c>
      <c r="K3508" t="str">
        <f>_xlfn.XLOOKUP(Table6[[#This Row],[Loan Date]],$Q$5:$Q$152,$R$5:$R$152)</f>
        <v>Monday</v>
      </c>
      <c r="L3508" t="str">
        <f>_xlfn.XLOOKUP(Table6[[#This Row],[Loan Date]],$Q$5:$Q$152,$S$5:$S$152)</f>
        <v>Week 7</v>
      </c>
    </row>
    <row r="3509" spans="1:12" x14ac:dyDescent="0.2">
      <c r="A3509" s="1">
        <v>44872</v>
      </c>
      <c r="B3509" t="s">
        <v>5</v>
      </c>
      <c r="C3509" s="1">
        <v>44872</v>
      </c>
      <c r="D3509" t="s">
        <v>260</v>
      </c>
      <c r="E3509" t="s">
        <v>21</v>
      </c>
      <c r="F3509" t="s">
        <v>21</v>
      </c>
      <c r="G3509" t="s">
        <v>20</v>
      </c>
      <c r="H3509" t="s">
        <v>1282</v>
      </c>
      <c r="I3509">
        <f>MONTH(Table6[[#This Row],[Loan Date]])</f>
        <v>11</v>
      </c>
      <c r="J3509" t="str">
        <f>_xlfn.XLOOKUP(Table6[[#This Row],[Numeric Month]],$N$5:$N$11,$O$5:$O$11)</f>
        <v>Nov</v>
      </c>
      <c r="K3509" t="str">
        <f>_xlfn.XLOOKUP(Table6[[#This Row],[Loan Date]],$Q$5:$Q$152,$R$5:$R$152)</f>
        <v>Monday</v>
      </c>
      <c r="L3509" t="str">
        <f>_xlfn.XLOOKUP(Table6[[#This Row],[Loan Date]],$Q$5:$Q$152,$S$5:$S$152)</f>
        <v>Week 7</v>
      </c>
    </row>
    <row r="3510" spans="1:12" x14ac:dyDescent="0.2">
      <c r="A3510" s="1">
        <v>44872</v>
      </c>
      <c r="B3510" t="s">
        <v>5</v>
      </c>
      <c r="C3510" s="1">
        <v>44886</v>
      </c>
      <c r="D3510" t="s">
        <v>699</v>
      </c>
      <c r="E3510" t="s">
        <v>15</v>
      </c>
      <c r="F3510" t="s">
        <v>14</v>
      </c>
      <c r="G3510" t="s">
        <v>1</v>
      </c>
      <c r="H3510" t="s">
        <v>1282</v>
      </c>
      <c r="I3510">
        <f>MONTH(Table6[[#This Row],[Loan Date]])</f>
        <v>11</v>
      </c>
      <c r="J3510" t="str">
        <f>_xlfn.XLOOKUP(Table6[[#This Row],[Numeric Month]],$N$5:$N$11,$O$5:$O$11)</f>
        <v>Nov</v>
      </c>
      <c r="K3510" t="str">
        <f>_xlfn.XLOOKUP(Table6[[#This Row],[Loan Date]],$Q$5:$Q$152,$R$5:$R$152)</f>
        <v>Monday</v>
      </c>
      <c r="L3510" t="str">
        <f>_xlfn.XLOOKUP(Table6[[#This Row],[Loan Date]],$Q$5:$Q$152,$S$5:$S$152)</f>
        <v>Week 7</v>
      </c>
    </row>
    <row r="3511" spans="1:12" x14ac:dyDescent="0.2">
      <c r="A3511" s="1">
        <v>44872</v>
      </c>
      <c r="B3511" t="s">
        <v>5</v>
      </c>
      <c r="C3511" s="1">
        <v>44872</v>
      </c>
      <c r="D3511" t="s">
        <v>969</v>
      </c>
      <c r="E3511" t="s">
        <v>37</v>
      </c>
      <c r="F3511" t="s">
        <v>37</v>
      </c>
      <c r="G3511" t="s">
        <v>20</v>
      </c>
      <c r="H3511" t="s">
        <v>1282</v>
      </c>
      <c r="I3511">
        <f>MONTH(Table6[[#This Row],[Loan Date]])</f>
        <v>11</v>
      </c>
      <c r="J3511" t="str">
        <f>_xlfn.XLOOKUP(Table6[[#This Row],[Numeric Month]],$N$5:$N$11,$O$5:$O$11)</f>
        <v>Nov</v>
      </c>
      <c r="K3511" t="str">
        <f>_xlfn.XLOOKUP(Table6[[#This Row],[Loan Date]],$Q$5:$Q$152,$R$5:$R$152)</f>
        <v>Monday</v>
      </c>
      <c r="L3511" t="str">
        <f>_xlfn.XLOOKUP(Table6[[#This Row],[Loan Date]],$Q$5:$Q$152,$S$5:$S$152)</f>
        <v>Week 7</v>
      </c>
    </row>
    <row r="3512" spans="1:12" x14ac:dyDescent="0.2">
      <c r="A3512" s="1">
        <v>44872</v>
      </c>
      <c r="B3512" t="s">
        <v>7</v>
      </c>
      <c r="C3512" s="1">
        <v>44872</v>
      </c>
      <c r="D3512" t="s">
        <v>915</v>
      </c>
      <c r="E3512" t="s">
        <v>37</v>
      </c>
      <c r="F3512" t="s">
        <v>37</v>
      </c>
      <c r="G3512" t="s">
        <v>20</v>
      </c>
      <c r="H3512" t="s">
        <v>1282</v>
      </c>
      <c r="I3512">
        <f>MONTH(Table6[[#This Row],[Loan Date]])</f>
        <v>11</v>
      </c>
      <c r="J3512" t="str">
        <f>_xlfn.XLOOKUP(Table6[[#This Row],[Numeric Month]],$N$5:$N$11,$O$5:$O$11)</f>
        <v>Nov</v>
      </c>
      <c r="K3512" t="str">
        <f>_xlfn.XLOOKUP(Table6[[#This Row],[Loan Date]],$Q$5:$Q$152,$R$5:$R$152)</f>
        <v>Monday</v>
      </c>
      <c r="L3512" t="str">
        <f>_xlfn.XLOOKUP(Table6[[#This Row],[Loan Date]],$Q$5:$Q$152,$S$5:$S$152)</f>
        <v>Week 7</v>
      </c>
    </row>
    <row r="3513" spans="1:12" x14ac:dyDescent="0.2">
      <c r="A3513" s="1">
        <v>44872</v>
      </c>
      <c r="B3513" t="s">
        <v>7</v>
      </c>
      <c r="C3513" s="1">
        <v>44872</v>
      </c>
      <c r="D3513" t="s">
        <v>745</v>
      </c>
      <c r="E3513" t="s">
        <v>65</v>
      </c>
      <c r="F3513" t="s">
        <v>65</v>
      </c>
      <c r="G3513" t="s">
        <v>20</v>
      </c>
      <c r="H3513" t="s">
        <v>1282</v>
      </c>
      <c r="I3513">
        <f>MONTH(Table6[[#This Row],[Loan Date]])</f>
        <v>11</v>
      </c>
      <c r="J3513" t="str">
        <f>_xlfn.XLOOKUP(Table6[[#This Row],[Numeric Month]],$N$5:$N$11,$O$5:$O$11)</f>
        <v>Nov</v>
      </c>
      <c r="K3513" t="str">
        <f>_xlfn.XLOOKUP(Table6[[#This Row],[Loan Date]],$Q$5:$Q$152,$R$5:$R$152)</f>
        <v>Monday</v>
      </c>
      <c r="L3513" t="str">
        <f>_xlfn.XLOOKUP(Table6[[#This Row],[Loan Date]],$Q$5:$Q$152,$S$5:$S$152)</f>
        <v>Week 7</v>
      </c>
    </row>
    <row r="3514" spans="1:12" x14ac:dyDescent="0.2">
      <c r="A3514" s="1">
        <v>44872</v>
      </c>
      <c r="B3514" t="s">
        <v>7</v>
      </c>
      <c r="C3514" s="1">
        <v>44886</v>
      </c>
      <c r="D3514" t="s">
        <v>972</v>
      </c>
      <c r="E3514" t="s">
        <v>52</v>
      </c>
      <c r="F3514" t="s">
        <v>51</v>
      </c>
      <c r="G3514" t="s">
        <v>1</v>
      </c>
      <c r="H3514" t="s">
        <v>1282</v>
      </c>
      <c r="I3514">
        <f>MONTH(Table6[[#This Row],[Loan Date]])</f>
        <v>11</v>
      </c>
      <c r="J3514" t="str">
        <f>_xlfn.XLOOKUP(Table6[[#This Row],[Numeric Month]],$N$5:$N$11,$O$5:$O$11)</f>
        <v>Nov</v>
      </c>
      <c r="K3514" t="str">
        <f>_xlfn.XLOOKUP(Table6[[#This Row],[Loan Date]],$Q$5:$Q$152,$R$5:$R$152)</f>
        <v>Monday</v>
      </c>
      <c r="L3514" t="str">
        <f>_xlfn.XLOOKUP(Table6[[#This Row],[Loan Date]],$Q$5:$Q$152,$S$5:$S$152)</f>
        <v>Week 7</v>
      </c>
    </row>
    <row r="3515" spans="1:12" x14ac:dyDescent="0.2">
      <c r="A3515" s="1">
        <v>44872</v>
      </c>
      <c r="B3515" t="s">
        <v>7</v>
      </c>
      <c r="C3515" s="1">
        <v>44872</v>
      </c>
      <c r="D3515" t="s">
        <v>85</v>
      </c>
      <c r="E3515" t="s">
        <v>44</v>
      </c>
      <c r="F3515" t="s">
        <v>44</v>
      </c>
      <c r="G3515" t="s">
        <v>39</v>
      </c>
      <c r="H3515" t="s">
        <v>1282</v>
      </c>
      <c r="I3515">
        <f>MONTH(Table6[[#This Row],[Loan Date]])</f>
        <v>11</v>
      </c>
      <c r="J3515" t="str">
        <f>_xlfn.XLOOKUP(Table6[[#This Row],[Numeric Month]],$N$5:$N$11,$O$5:$O$11)</f>
        <v>Nov</v>
      </c>
      <c r="K3515" t="str">
        <f>_xlfn.XLOOKUP(Table6[[#This Row],[Loan Date]],$Q$5:$Q$152,$R$5:$R$152)</f>
        <v>Monday</v>
      </c>
      <c r="L3515" t="str">
        <f>_xlfn.XLOOKUP(Table6[[#This Row],[Loan Date]],$Q$5:$Q$152,$S$5:$S$152)</f>
        <v>Week 7</v>
      </c>
    </row>
    <row r="3516" spans="1:12" x14ac:dyDescent="0.2">
      <c r="A3516" s="1">
        <v>44872</v>
      </c>
      <c r="B3516" t="s">
        <v>7</v>
      </c>
      <c r="C3516" s="1">
        <v>44872</v>
      </c>
      <c r="D3516" t="s">
        <v>479</v>
      </c>
      <c r="E3516" t="s">
        <v>65</v>
      </c>
      <c r="F3516" t="s">
        <v>65</v>
      </c>
      <c r="G3516" t="s">
        <v>20</v>
      </c>
      <c r="H3516" t="s">
        <v>1282</v>
      </c>
      <c r="I3516">
        <f>MONTH(Table6[[#This Row],[Loan Date]])</f>
        <v>11</v>
      </c>
      <c r="J3516" t="str">
        <f>_xlfn.XLOOKUP(Table6[[#This Row],[Numeric Month]],$N$5:$N$11,$O$5:$O$11)</f>
        <v>Nov</v>
      </c>
      <c r="K3516" t="str">
        <f>_xlfn.XLOOKUP(Table6[[#This Row],[Loan Date]],$Q$5:$Q$152,$R$5:$R$152)</f>
        <v>Monday</v>
      </c>
      <c r="L3516" t="str">
        <f>_xlfn.XLOOKUP(Table6[[#This Row],[Loan Date]],$Q$5:$Q$152,$S$5:$S$152)</f>
        <v>Week 7</v>
      </c>
    </row>
    <row r="3517" spans="1:12" x14ac:dyDescent="0.2">
      <c r="A3517" s="1">
        <v>44872</v>
      </c>
      <c r="B3517" t="s">
        <v>7</v>
      </c>
      <c r="C3517" s="1">
        <v>44872</v>
      </c>
      <c r="D3517" t="s">
        <v>61</v>
      </c>
      <c r="E3517" t="s">
        <v>44</v>
      </c>
      <c r="F3517" t="s">
        <v>44</v>
      </c>
      <c r="G3517" t="s">
        <v>39</v>
      </c>
      <c r="H3517" t="s">
        <v>1282</v>
      </c>
      <c r="I3517">
        <f>MONTH(Table6[[#This Row],[Loan Date]])</f>
        <v>11</v>
      </c>
      <c r="J3517" t="str">
        <f>_xlfn.XLOOKUP(Table6[[#This Row],[Numeric Month]],$N$5:$N$11,$O$5:$O$11)</f>
        <v>Nov</v>
      </c>
      <c r="K3517" t="str">
        <f>_xlfn.XLOOKUP(Table6[[#This Row],[Loan Date]],$Q$5:$Q$152,$R$5:$R$152)</f>
        <v>Monday</v>
      </c>
      <c r="L3517" t="str">
        <f>_xlfn.XLOOKUP(Table6[[#This Row],[Loan Date]],$Q$5:$Q$152,$S$5:$S$152)</f>
        <v>Week 7</v>
      </c>
    </row>
    <row r="3518" spans="1:12" x14ac:dyDescent="0.2">
      <c r="A3518" s="1">
        <v>44872</v>
      </c>
      <c r="B3518" t="s">
        <v>5</v>
      </c>
      <c r="C3518" s="1">
        <v>44879</v>
      </c>
      <c r="D3518" t="s">
        <v>796</v>
      </c>
      <c r="E3518" t="s">
        <v>15</v>
      </c>
      <c r="F3518" t="s">
        <v>14</v>
      </c>
      <c r="G3518" t="s">
        <v>1</v>
      </c>
      <c r="H3518" t="s">
        <v>1282</v>
      </c>
      <c r="I3518">
        <f>MONTH(Table6[[#This Row],[Loan Date]])</f>
        <v>11</v>
      </c>
      <c r="J3518" t="str">
        <f>_xlfn.XLOOKUP(Table6[[#This Row],[Numeric Month]],$N$5:$N$11,$O$5:$O$11)</f>
        <v>Nov</v>
      </c>
      <c r="K3518" t="str">
        <f>_xlfn.XLOOKUP(Table6[[#This Row],[Loan Date]],$Q$5:$Q$152,$R$5:$R$152)</f>
        <v>Monday</v>
      </c>
      <c r="L3518" t="str">
        <f>_xlfn.XLOOKUP(Table6[[#This Row],[Loan Date]],$Q$5:$Q$152,$S$5:$S$152)</f>
        <v>Week 7</v>
      </c>
    </row>
    <row r="3519" spans="1:12" x14ac:dyDescent="0.2">
      <c r="A3519" s="1">
        <v>44872</v>
      </c>
      <c r="B3519" t="s">
        <v>7</v>
      </c>
      <c r="C3519" s="1">
        <v>44887</v>
      </c>
      <c r="D3519" t="s">
        <v>461</v>
      </c>
      <c r="E3519" t="s">
        <v>15</v>
      </c>
      <c r="F3519" t="s">
        <v>14</v>
      </c>
      <c r="G3519" t="s">
        <v>1</v>
      </c>
      <c r="H3519" t="s">
        <v>1282</v>
      </c>
      <c r="I3519">
        <f>MONTH(Table6[[#This Row],[Loan Date]])</f>
        <v>11</v>
      </c>
      <c r="J3519" t="str">
        <f>_xlfn.XLOOKUP(Table6[[#This Row],[Numeric Month]],$N$5:$N$11,$O$5:$O$11)</f>
        <v>Nov</v>
      </c>
      <c r="K3519" t="str">
        <f>_xlfn.XLOOKUP(Table6[[#This Row],[Loan Date]],$Q$5:$Q$152,$R$5:$R$152)</f>
        <v>Monday</v>
      </c>
      <c r="L3519" t="str">
        <f>_xlfn.XLOOKUP(Table6[[#This Row],[Loan Date]],$Q$5:$Q$152,$S$5:$S$152)</f>
        <v>Week 7</v>
      </c>
    </row>
    <row r="3520" spans="1:12" x14ac:dyDescent="0.2">
      <c r="A3520" s="1">
        <v>44872</v>
      </c>
      <c r="B3520" t="s">
        <v>5</v>
      </c>
      <c r="C3520" s="1">
        <v>44872</v>
      </c>
      <c r="D3520" t="s">
        <v>952</v>
      </c>
      <c r="E3520" t="s">
        <v>37</v>
      </c>
      <c r="F3520" t="s">
        <v>37</v>
      </c>
      <c r="G3520" t="s">
        <v>20</v>
      </c>
      <c r="H3520" t="s">
        <v>1282</v>
      </c>
      <c r="I3520">
        <f>MONTH(Table6[[#This Row],[Loan Date]])</f>
        <v>11</v>
      </c>
      <c r="J3520" t="str">
        <f>_xlfn.XLOOKUP(Table6[[#This Row],[Numeric Month]],$N$5:$N$11,$O$5:$O$11)</f>
        <v>Nov</v>
      </c>
      <c r="K3520" t="str">
        <f>_xlfn.XLOOKUP(Table6[[#This Row],[Loan Date]],$Q$5:$Q$152,$R$5:$R$152)</f>
        <v>Monday</v>
      </c>
      <c r="L3520" t="str">
        <f>_xlfn.XLOOKUP(Table6[[#This Row],[Loan Date]],$Q$5:$Q$152,$S$5:$S$152)</f>
        <v>Week 7</v>
      </c>
    </row>
    <row r="3521" spans="1:12" x14ac:dyDescent="0.2">
      <c r="A3521" s="1">
        <v>44872</v>
      </c>
      <c r="B3521" t="s">
        <v>7</v>
      </c>
      <c r="C3521" s="1">
        <v>44872</v>
      </c>
      <c r="D3521" t="s">
        <v>408</v>
      </c>
      <c r="E3521" t="s">
        <v>23</v>
      </c>
      <c r="F3521" t="s">
        <v>23</v>
      </c>
      <c r="G3521" t="s">
        <v>20</v>
      </c>
      <c r="H3521" t="s">
        <v>1282</v>
      </c>
      <c r="I3521">
        <f>MONTH(Table6[[#This Row],[Loan Date]])</f>
        <v>11</v>
      </c>
      <c r="J3521" t="str">
        <f>_xlfn.XLOOKUP(Table6[[#This Row],[Numeric Month]],$N$5:$N$11,$O$5:$O$11)</f>
        <v>Nov</v>
      </c>
      <c r="K3521" t="str">
        <f>_xlfn.XLOOKUP(Table6[[#This Row],[Loan Date]],$Q$5:$Q$152,$R$5:$R$152)</f>
        <v>Monday</v>
      </c>
      <c r="L3521" t="str">
        <f>_xlfn.XLOOKUP(Table6[[#This Row],[Loan Date]],$Q$5:$Q$152,$S$5:$S$152)</f>
        <v>Week 7</v>
      </c>
    </row>
    <row r="3522" spans="1:12" x14ac:dyDescent="0.2">
      <c r="A3522" s="1">
        <v>44872</v>
      </c>
      <c r="B3522" t="s">
        <v>7</v>
      </c>
      <c r="C3522" s="1">
        <v>44872</v>
      </c>
      <c r="D3522" t="s">
        <v>497</v>
      </c>
      <c r="E3522" t="s">
        <v>21</v>
      </c>
      <c r="F3522" t="s">
        <v>21</v>
      </c>
      <c r="G3522" t="s">
        <v>20</v>
      </c>
      <c r="H3522" t="s">
        <v>1282</v>
      </c>
      <c r="I3522">
        <f>MONTH(Table6[[#This Row],[Loan Date]])</f>
        <v>11</v>
      </c>
      <c r="J3522" t="str">
        <f>_xlfn.XLOOKUP(Table6[[#This Row],[Numeric Month]],$N$5:$N$11,$O$5:$O$11)</f>
        <v>Nov</v>
      </c>
      <c r="K3522" t="str">
        <f>_xlfn.XLOOKUP(Table6[[#This Row],[Loan Date]],$Q$5:$Q$152,$R$5:$R$152)</f>
        <v>Monday</v>
      </c>
      <c r="L3522" t="str">
        <f>_xlfn.XLOOKUP(Table6[[#This Row],[Loan Date]],$Q$5:$Q$152,$S$5:$S$152)</f>
        <v>Week 7</v>
      </c>
    </row>
    <row r="3523" spans="1:12" x14ac:dyDescent="0.2">
      <c r="A3523" s="1">
        <v>44872</v>
      </c>
      <c r="B3523" t="s">
        <v>7</v>
      </c>
      <c r="C3523" s="1">
        <v>44872</v>
      </c>
      <c r="D3523" t="s">
        <v>31</v>
      </c>
      <c r="E3523" t="s">
        <v>21</v>
      </c>
      <c r="F3523" t="s">
        <v>21</v>
      </c>
      <c r="G3523" t="s">
        <v>20</v>
      </c>
      <c r="H3523" t="s">
        <v>1282</v>
      </c>
      <c r="I3523">
        <f>MONTH(Table6[[#This Row],[Loan Date]])</f>
        <v>11</v>
      </c>
      <c r="J3523" t="str">
        <f>_xlfn.XLOOKUP(Table6[[#This Row],[Numeric Month]],$N$5:$N$11,$O$5:$O$11)</f>
        <v>Nov</v>
      </c>
      <c r="K3523" t="str">
        <f>_xlfn.XLOOKUP(Table6[[#This Row],[Loan Date]],$Q$5:$Q$152,$R$5:$R$152)</f>
        <v>Monday</v>
      </c>
      <c r="L3523" t="str">
        <f>_xlfn.XLOOKUP(Table6[[#This Row],[Loan Date]],$Q$5:$Q$152,$S$5:$S$152)</f>
        <v>Week 7</v>
      </c>
    </row>
    <row r="3524" spans="1:12" x14ac:dyDescent="0.2">
      <c r="A3524" s="1">
        <v>44872</v>
      </c>
      <c r="B3524" t="s">
        <v>7</v>
      </c>
      <c r="C3524" s="1">
        <v>44872</v>
      </c>
      <c r="D3524" t="s">
        <v>965</v>
      </c>
      <c r="E3524" t="s">
        <v>12</v>
      </c>
      <c r="F3524" t="s">
        <v>12</v>
      </c>
      <c r="G3524" t="s">
        <v>11</v>
      </c>
      <c r="H3524" t="s">
        <v>1282</v>
      </c>
      <c r="I3524">
        <f>MONTH(Table6[[#This Row],[Loan Date]])</f>
        <v>11</v>
      </c>
      <c r="J3524" t="str">
        <f>_xlfn.XLOOKUP(Table6[[#This Row],[Numeric Month]],$N$5:$N$11,$O$5:$O$11)</f>
        <v>Nov</v>
      </c>
      <c r="K3524" t="str">
        <f>_xlfn.XLOOKUP(Table6[[#This Row],[Loan Date]],$Q$5:$Q$152,$R$5:$R$152)</f>
        <v>Monday</v>
      </c>
      <c r="L3524" t="str">
        <f>_xlfn.XLOOKUP(Table6[[#This Row],[Loan Date]],$Q$5:$Q$152,$S$5:$S$152)</f>
        <v>Week 7</v>
      </c>
    </row>
    <row r="3525" spans="1:12" x14ac:dyDescent="0.2">
      <c r="A3525" s="1">
        <v>44872</v>
      </c>
      <c r="B3525" t="s">
        <v>7</v>
      </c>
      <c r="C3525" s="1">
        <v>44872</v>
      </c>
      <c r="D3525" t="s">
        <v>721</v>
      </c>
      <c r="E3525" t="s">
        <v>122</v>
      </c>
      <c r="F3525" t="s">
        <v>122</v>
      </c>
      <c r="G3525" t="s">
        <v>11</v>
      </c>
      <c r="H3525" t="s">
        <v>1282</v>
      </c>
      <c r="I3525">
        <f>MONTH(Table6[[#This Row],[Loan Date]])</f>
        <v>11</v>
      </c>
      <c r="J3525" t="str">
        <f>_xlfn.XLOOKUP(Table6[[#This Row],[Numeric Month]],$N$5:$N$11,$O$5:$O$11)</f>
        <v>Nov</v>
      </c>
      <c r="K3525" t="str">
        <f>_xlfn.XLOOKUP(Table6[[#This Row],[Loan Date]],$Q$5:$Q$152,$R$5:$R$152)</f>
        <v>Monday</v>
      </c>
      <c r="L3525" t="str">
        <f>_xlfn.XLOOKUP(Table6[[#This Row],[Loan Date]],$Q$5:$Q$152,$S$5:$S$152)</f>
        <v>Week 7</v>
      </c>
    </row>
    <row r="3526" spans="1:12" x14ac:dyDescent="0.2">
      <c r="A3526" s="1">
        <v>44872</v>
      </c>
      <c r="B3526" t="s">
        <v>5</v>
      </c>
      <c r="C3526" s="1">
        <v>44872</v>
      </c>
      <c r="D3526" t="s">
        <v>637</v>
      </c>
      <c r="E3526" t="s">
        <v>162</v>
      </c>
      <c r="F3526" t="s">
        <v>162</v>
      </c>
      <c r="G3526" t="s">
        <v>11</v>
      </c>
      <c r="H3526" t="s">
        <v>1282</v>
      </c>
      <c r="I3526">
        <f>MONTH(Table6[[#This Row],[Loan Date]])</f>
        <v>11</v>
      </c>
      <c r="J3526" t="str">
        <f>_xlfn.XLOOKUP(Table6[[#This Row],[Numeric Month]],$N$5:$N$11,$O$5:$O$11)</f>
        <v>Nov</v>
      </c>
      <c r="K3526" t="str">
        <f>_xlfn.XLOOKUP(Table6[[#This Row],[Loan Date]],$Q$5:$Q$152,$R$5:$R$152)</f>
        <v>Monday</v>
      </c>
      <c r="L3526" t="str">
        <f>_xlfn.XLOOKUP(Table6[[#This Row],[Loan Date]],$Q$5:$Q$152,$S$5:$S$152)</f>
        <v>Week 7</v>
      </c>
    </row>
    <row r="3527" spans="1:12" x14ac:dyDescent="0.2">
      <c r="A3527" s="1">
        <v>44872</v>
      </c>
      <c r="B3527" t="s">
        <v>7</v>
      </c>
      <c r="C3527" s="1">
        <v>44872</v>
      </c>
      <c r="D3527" t="s">
        <v>787</v>
      </c>
      <c r="E3527" t="s">
        <v>49</v>
      </c>
      <c r="F3527" t="s">
        <v>49</v>
      </c>
      <c r="G3527" t="s">
        <v>20</v>
      </c>
      <c r="H3527" t="s">
        <v>1282</v>
      </c>
      <c r="I3527">
        <f>MONTH(Table6[[#This Row],[Loan Date]])</f>
        <v>11</v>
      </c>
      <c r="J3527" t="str">
        <f>_xlfn.XLOOKUP(Table6[[#This Row],[Numeric Month]],$N$5:$N$11,$O$5:$O$11)</f>
        <v>Nov</v>
      </c>
      <c r="K3527" t="str">
        <f>_xlfn.XLOOKUP(Table6[[#This Row],[Loan Date]],$Q$5:$Q$152,$R$5:$R$152)</f>
        <v>Monday</v>
      </c>
      <c r="L3527" t="str">
        <f>_xlfn.XLOOKUP(Table6[[#This Row],[Loan Date]],$Q$5:$Q$152,$S$5:$S$152)</f>
        <v>Week 7</v>
      </c>
    </row>
    <row r="3528" spans="1:12" x14ac:dyDescent="0.2">
      <c r="A3528" s="1">
        <v>44872</v>
      </c>
      <c r="B3528" t="s">
        <v>5</v>
      </c>
      <c r="C3528" s="1">
        <v>44872</v>
      </c>
      <c r="D3528" t="s">
        <v>290</v>
      </c>
      <c r="E3528" t="s">
        <v>44</v>
      </c>
      <c r="F3528" t="s">
        <v>44</v>
      </c>
      <c r="G3528" t="s">
        <v>39</v>
      </c>
      <c r="H3528" t="s">
        <v>1282</v>
      </c>
      <c r="I3528">
        <f>MONTH(Table6[[#This Row],[Loan Date]])</f>
        <v>11</v>
      </c>
      <c r="J3528" t="str">
        <f>_xlfn.XLOOKUP(Table6[[#This Row],[Numeric Month]],$N$5:$N$11,$O$5:$O$11)</f>
        <v>Nov</v>
      </c>
      <c r="K3528" t="str">
        <f>_xlfn.XLOOKUP(Table6[[#This Row],[Loan Date]],$Q$5:$Q$152,$R$5:$R$152)</f>
        <v>Monday</v>
      </c>
      <c r="L3528" t="str">
        <f>_xlfn.XLOOKUP(Table6[[#This Row],[Loan Date]],$Q$5:$Q$152,$S$5:$S$152)</f>
        <v>Week 7</v>
      </c>
    </row>
    <row r="3529" spans="1:12" x14ac:dyDescent="0.2">
      <c r="A3529" s="1">
        <v>44872</v>
      </c>
      <c r="B3529" t="s">
        <v>7</v>
      </c>
      <c r="C3529" s="1">
        <v>44872</v>
      </c>
      <c r="D3529" t="s">
        <v>1030</v>
      </c>
      <c r="E3529" t="s">
        <v>49</v>
      </c>
      <c r="F3529" t="s">
        <v>49</v>
      </c>
      <c r="G3529" t="s">
        <v>20</v>
      </c>
      <c r="H3529" t="s">
        <v>1282</v>
      </c>
      <c r="I3529">
        <f>MONTH(Table6[[#This Row],[Loan Date]])</f>
        <v>11</v>
      </c>
      <c r="J3529" t="str">
        <f>_xlfn.XLOOKUP(Table6[[#This Row],[Numeric Month]],$N$5:$N$11,$O$5:$O$11)</f>
        <v>Nov</v>
      </c>
      <c r="K3529" t="str">
        <f>_xlfn.XLOOKUP(Table6[[#This Row],[Loan Date]],$Q$5:$Q$152,$R$5:$R$152)</f>
        <v>Monday</v>
      </c>
      <c r="L3529" t="str">
        <f>_xlfn.XLOOKUP(Table6[[#This Row],[Loan Date]],$Q$5:$Q$152,$S$5:$S$152)</f>
        <v>Week 7</v>
      </c>
    </row>
    <row r="3530" spans="1:12" x14ac:dyDescent="0.2">
      <c r="A3530" s="1">
        <v>44872</v>
      </c>
      <c r="B3530" t="s">
        <v>7</v>
      </c>
      <c r="C3530" s="1">
        <v>44872</v>
      </c>
      <c r="D3530" t="s">
        <v>309</v>
      </c>
      <c r="E3530" t="s">
        <v>23</v>
      </c>
      <c r="F3530" t="s">
        <v>23</v>
      </c>
      <c r="G3530" t="s">
        <v>20</v>
      </c>
      <c r="H3530" t="s">
        <v>1282</v>
      </c>
      <c r="I3530">
        <f>MONTH(Table6[[#This Row],[Loan Date]])</f>
        <v>11</v>
      </c>
      <c r="J3530" t="str">
        <f>_xlfn.XLOOKUP(Table6[[#This Row],[Numeric Month]],$N$5:$N$11,$O$5:$O$11)</f>
        <v>Nov</v>
      </c>
      <c r="K3530" t="str">
        <f>_xlfn.XLOOKUP(Table6[[#This Row],[Loan Date]],$Q$5:$Q$152,$R$5:$R$152)</f>
        <v>Monday</v>
      </c>
      <c r="L3530" t="str">
        <f>_xlfn.XLOOKUP(Table6[[#This Row],[Loan Date]],$Q$5:$Q$152,$S$5:$S$152)</f>
        <v>Week 7</v>
      </c>
    </row>
    <row r="3531" spans="1:12" x14ac:dyDescent="0.2">
      <c r="A3531" s="1">
        <v>44872</v>
      </c>
      <c r="B3531" t="s">
        <v>7</v>
      </c>
      <c r="C3531" s="1">
        <v>44872</v>
      </c>
      <c r="D3531" t="s">
        <v>310</v>
      </c>
      <c r="E3531" t="s">
        <v>21</v>
      </c>
      <c r="F3531" t="s">
        <v>21</v>
      </c>
      <c r="G3531" t="s">
        <v>20</v>
      </c>
      <c r="H3531" t="s">
        <v>1282</v>
      </c>
      <c r="I3531">
        <f>MONTH(Table6[[#This Row],[Loan Date]])</f>
        <v>11</v>
      </c>
      <c r="J3531" t="str">
        <f>_xlfn.XLOOKUP(Table6[[#This Row],[Numeric Month]],$N$5:$N$11,$O$5:$O$11)</f>
        <v>Nov</v>
      </c>
      <c r="K3531" t="str">
        <f>_xlfn.XLOOKUP(Table6[[#This Row],[Loan Date]],$Q$5:$Q$152,$R$5:$R$152)</f>
        <v>Monday</v>
      </c>
      <c r="L3531" t="str">
        <f>_xlfn.XLOOKUP(Table6[[#This Row],[Loan Date]],$Q$5:$Q$152,$S$5:$S$152)</f>
        <v>Week 7</v>
      </c>
    </row>
    <row r="3532" spans="1:12" x14ac:dyDescent="0.2">
      <c r="A3532" s="1">
        <v>44872</v>
      </c>
      <c r="B3532" t="s">
        <v>7</v>
      </c>
      <c r="C3532" s="1">
        <v>44886</v>
      </c>
      <c r="D3532" t="s">
        <v>478</v>
      </c>
      <c r="E3532" t="s">
        <v>9</v>
      </c>
      <c r="F3532" t="s">
        <v>8</v>
      </c>
      <c r="G3532" t="s">
        <v>1</v>
      </c>
      <c r="H3532" t="s">
        <v>1282</v>
      </c>
      <c r="I3532">
        <f>MONTH(Table6[[#This Row],[Loan Date]])</f>
        <v>11</v>
      </c>
      <c r="J3532" t="str">
        <f>_xlfn.XLOOKUP(Table6[[#This Row],[Numeric Month]],$N$5:$N$11,$O$5:$O$11)</f>
        <v>Nov</v>
      </c>
      <c r="K3532" t="str">
        <f>_xlfn.XLOOKUP(Table6[[#This Row],[Loan Date]],$Q$5:$Q$152,$R$5:$R$152)</f>
        <v>Monday</v>
      </c>
      <c r="L3532" t="str">
        <f>_xlfn.XLOOKUP(Table6[[#This Row],[Loan Date]],$Q$5:$Q$152,$S$5:$S$152)</f>
        <v>Week 7</v>
      </c>
    </row>
    <row r="3533" spans="1:12" x14ac:dyDescent="0.2">
      <c r="A3533" s="1">
        <v>44872</v>
      </c>
      <c r="B3533" t="s">
        <v>7</v>
      </c>
      <c r="C3533" s="1">
        <v>44879</v>
      </c>
      <c r="D3533" t="s">
        <v>34</v>
      </c>
      <c r="E3533" t="s">
        <v>9</v>
      </c>
      <c r="F3533" t="s">
        <v>8</v>
      </c>
      <c r="G3533" t="s">
        <v>1</v>
      </c>
      <c r="H3533" t="s">
        <v>1282</v>
      </c>
      <c r="I3533">
        <f>MONTH(Table6[[#This Row],[Loan Date]])</f>
        <v>11</v>
      </c>
      <c r="J3533" t="str">
        <f>_xlfn.XLOOKUP(Table6[[#This Row],[Numeric Month]],$N$5:$N$11,$O$5:$O$11)</f>
        <v>Nov</v>
      </c>
      <c r="K3533" t="str">
        <f>_xlfn.XLOOKUP(Table6[[#This Row],[Loan Date]],$Q$5:$Q$152,$R$5:$R$152)</f>
        <v>Monday</v>
      </c>
      <c r="L3533" t="str">
        <f>_xlfn.XLOOKUP(Table6[[#This Row],[Loan Date]],$Q$5:$Q$152,$S$5:$S$152)</f>
        <v>Week 7</v>
      </c>
    </row>
    <row r="3534" spans="1:12" x14ac:dyDescent="0.2">
      <c r="A3534" s="1">
        <v>44872</v>
      </c>
      <c r="B3534" t="s">
        <v>7</v>
      </c>
      <c r="C3534" s="1">
        <v>44879</v>
      </c>
      <c r="D3534" t="s">
        <v>255</v>
      </c>
      <c r="E3534" t="s">
        <v>52</v>
      </c>
      <c r="F3534" t="s">
        <v>51</v>
      </c>
      <c r="G3534" t="s">
        <v>1</v>
      </c>
      <c r="H3534" t="s">
        <v>1282</v>
      </c>
      <c r="I3534">
        <f>MONTH(Table6[[#This Row],[Loan Date]])</f>
        <v>11</v>
      </c>
      <c r="J3534" t="str">
        <f>_xlfn.XLOOKUP(Table6[[#This Row],[Numeric Month]],$N$5:$N$11,$O$5:$O$11)</f>
        <v>Nov</v>
      </c>
      <c r="K3534" t="str">
        <f>_xlfn.XLOOKUP(Table6[[#This Row],[Loan Date]],$Q$5:$Q$152,$R$5:$R$152)</f>
        <v>Monday</v>
      </c>
      <c r="L3534" t="str">
        <f>_xlfn.XLOOKUP(Table6[[#This Row],[Loan Date]],$Q$5:$Q$152,$S$5:$S$152)</f>
        <v>Week 7</v>
      </c>
    </row>
    <row r="3535" spans="1:12" x14ac:dyDescent="0.2">
      <c r="A3535" s="1">
        <v>44872</v>
      </c>
      <c r="B3535" t="s">
        <v>7</v>
      </c>
      <c r="C3535" s="1">
        <v>44879</v>
      </c>
      <c r="D3535" t="s">
        <v>1383</v>
      </c>
      <c r="E3535" t="s">
        <v>52</v>
      </c>
      <c r="F3535" t="s">
        <v>51</v>
      </c>
      <c r="G3535" t="s">
        <v>1</v>
      </c>
      <c r="H3535" t="s">
        <v>1282</v>
      </c>
      <c r="I3535">
        <f>MONTH(Table6[[#This Row],[Loan Date]])</f>
        <v>11</v>
      </c>
      <c r="J3535" t="str">
        <f>_xlfn.XLOOKUP(Table6[[#This Row],[Numeric Month]],$N$5:$N$11,$O$5:$O$11)</f>
        <v>Nov</v>
      </c>
      <c r="K3535" t="str">
        <f>_xlfn.XLOOKUP(Table6[[#This Row],[Loan Date]],$Q$5:$Q$152,$R$5:$R$152)</f>
        <v>Monday</v>
      </c>
      <c r="L3535" t="str">
        <f>_xlfn.XLOOKUP(Table6[[#This Row],[Loan Date]],$Q$5:$Q$152,$S$5:$S$152)</f>
        <v>Week 7</v>
      </c>
    </row>
    <row r="3536" spans="1:12" x14ac:dyDescent="0.2">
      <c r="A3536" s="1">
        <v>44872</v>
      </c>
      <c r="B3536" t="s">
        <v>7</v>
      </c>
      <c r="C3536" s="1">
        <v>44872</v>
      </c>
      <c r="D3536" t="s">
        <v>1347</v>
      </c>
      <c r="E3536" t="s">
        <v>12</v>
      </c>
      <c r="F3536" t="s">
        <v>12</v>
      </c>
      <c r="G3536" t="s">
        <v>11</v>
      </c>
      <c r="H3536" t="s">
        <v>1282</v>
      </c>
      <c r="I3536">
        <f>MONTH(Table6[[#This Row],[Loan Date]])</f>
        <v>11</v>
      </c>
      <c r="J3536" t="str">
        <f>_xlfn.XLOOKUP(Table6[[#This Row],[Numeric Month]],$N$5:$N$11,$O$5:$O$11)</f>
        <v>Nov</v>
      </c>
      <c r="K3536" t="str">
        <f>_xlfn.XLOOKUP(Table6[[#This Row],[Loan Date]],$Q$5:$Q$152,$R$5:$R$152)</f>
        <v>Monday</v>
      </c>
      <c r="L3536" t="str">
        <f>_xlfn.XLOOKUP(Table6[[#This Row],[Loan Date]],$Q$5:$Q$152,$S$5:$S$152)</f>
        <v>Week 7</v>
      </c>
    </row>
    <row r="3537" spans="1:12" x14ac:dyDescent="0.2">
      <c r="A3537" s="1">
        <v>44872</v>
      </c>
      <c r="B3537" t="s">
        <v>7</v>
      </c>
      <c r="C3537" s="1">
        <v>44879</v>
      </c>
      <c r="D3537" t="s">
        <v>730</v>
      </c>
      <c r="E3537" t="s">
        <v>15</v>
      </c>
      <c r="F3537" t="s">
        <v>14</v>
      </c>
      <c r="G3537" t="s">
        <v>1</v>
      </c>
      <c r="H3537" t="s">
        <v>1282</v>
      </c>
      <c r="I3537">
        <f>MONTH(Table6[[#This Row],[Loan Date]])</f>
        <v>11</v>
      </c>
      <c r="J3537" t="str">
        <f>_xlfn.XLOOKUP(Table6[[#This Row],[Numeric Month]],$N$5:$N$11,$O$5:$O$11)</f>
        <v>Nov</v>
      </c>
      <c r="K3537" t="str">
        <f>_xlfn.XLOOKUP(Table6[[#This Row],[Loan Date]],$Q$5:$Q$152,$R$5:$R$152)</f>
        <v>Monday</v>
      </c>
      <c r="L3537" t="str">
        <f>_xlfn.XLOOKUP(Table6[[#This Row],[Loan Date]],$Q$5:$Q$152,$S$5:$S$152)</f>
        <v>Week 7</v>
      </c>
    </row>
    <row r="3538" spans="1:12" x14ac:dyDescent="0.2">
      <c r="A3538" s="1">
        <v>44872</v>
      </c>
      <c r="B3538" t="s">
        <v>5</v>
      </c>
      <c r="C3538" s="1">
        <v>44872</v>
      </c>
      <c r="D3538" t="s">
        <v>377</v>
      </c>
      <c r="E3538" t="s">
        <v>65</v>
      </c>
      <c r="F3538" t="s">
        <v>65</v>
      </c>
      <c r="G3538" t="s">
        <v>20</v>
      </c>
      <c r="H3538" t="s">
        <v>1282</v>
      </c>
      <c r="I3538">
        <f>MONTH(Table6[[#This Row],[Loan Date]])</f>
        <v>11</v>
      </c>
      <c r="J3538" t="str">
        <f>_xlfn.XLOOKUP(Table6[[#This Row],[Numeric Month]],$N$5:$N$11,$O$5:$O$11)</f>
        <v>Nov</v>
      </c>
      <c r="K3538" t="str">
        <f>_xlfn.XLOOKUP(Table6[[#This Row],[Loan Date]],$Q$5:$Q$152,$R$5:$R$152)</f>
        <v>Monday</v>
      </c>
      <c r="L3538" t="str">
        <f>_xlfn.XLOOKUP(Table6[[#This Row],[Loan Date]],$Q$5:$Q$152,$S$5:$S$152)</f>
        <v>Week 7</v>
      </c>
    </row>
    <row r="3539" spans="1:12" x14ac:dyDescent="0.2">
      <c r="A3539" s="1">
        <v>44872</v>
      </c>
      <c r="B3539" t="s">
        <v>7</v>
      </c>
      <c r="C3539" s="1">
        <v>44886</v>
      </c>
      <c r="D3539" t="s">
        <v>1334</v>
      </c>
      <c r="E3539" t="s">
        <v>52</v>
      </c>
      <c r="F3539" t="s">
        <v>51</v>
      </c>
      <c r="G3539" t="s">
        <v>1</v>
      </c>
      <c r="H3539" t="s">
        <v>1282</v>
      </c>
      <c r="I3539">
        <f>MONTH(Table6[[#This Row],[Loan Date]])</f>
        <v>11</v>
      </c>
      <c r="J3539" t="str">
        <f>_xlfn.XLOOKUP(Table6[[#This Row],[Numeric Month]],$N$5:$N$11,$O$5:$O$11)</f>
        <v>Nov</v>
      </c>
      <c r="K3539" t="str">
        <f>_xlfn.XLOOKUP(Table6[[#This Row],[Loan Date]],$Q$5:$Q$152,$R$5:$R$152)</f>
        <v>Monday</v>
      </c>
      <c r="L3539" t="str">
        <f>_xlfn.XLOOKUP(Table6[[#This Row],[Loan Date]],$Q$5:$Q$152,$S$5:$S$152)</f>
        <v>Week 7</v>
      </c>
    </row>
    <row r="3540" spans="1:12" x14ac:dyDescent="0.2">
      <c r="A3540" s="1">
        <v>44872</v>
      </c>
      <c r="B3540" t="s">
        <v>7</v>
      </c>
      <c r="C3540" s="1">
        <v>44879</v>
      </c>
      <c r="D3540" t="s">
        <v>1030</v>
      </c>
      <c r="E3540" t="s">
        <v>49</v>
      </c>
      <c r="F3540" t="s">
        <v>49</v>
      </c>
      <c r="G3540" t="s">
        <v>20</v>
      </c>
      <c r="H3540" t="s">
        <v>1282</v>
      </c>
      <c r="I3540">
        <f>MONTH(Table6[[#This Row],[Loan Date]])</f>
        <v>11</v>
      </c>
      <c r="J3540" t="str">
        <f>_xlfn.XLOOKUP(Table6[[#This Row],[Numeric Month]],$N$5:$N$11,$O$5:$O$11)</f>
        <v>Nov</v>
      </c>
      <c r="K3540" t="str">
        <f>_xlfn.XLOOKUP(Table6[[#This Row],[Loan Date]],$Q$5:$Q$152,$R$5:$R$152)</f>
        <v>Monday</v>
      </c>
      <c r="L3540" t="str">
        <f>_xlfn.XLOOKUP(Table6[[#This Row],[Loan Date]],$Q$5:$Q$152,$S$5:$S$152)</f>
        <v>Week 7</v>
      </c>
    </row>
    <row r="3541" spans="1:12" x14ac:dyDescent="0.2">
      <c r="A3541" s="1">
        <v>44872</v>
      </c>
      <c r="B3541" t="s">
        <v>5</v>
      </c>
      <c r="C3541" s="1">
        <v>44872</v>
      </c>
      <c r="D3541" t="s">
        <v>290</v>
      </c>
      <c r="E3541" t="s">
        <v>44</v>
      </c>
      <c r="F3541" t="s">
        <v>44</v>
      </c>
      <c r="G3541" t="s">
        <v>39</v>
      </c>
      <c r="H3541" t="s">
        <v>1282</v>
      </c>
      <c r="I3541">
        <f>MONTH(Table6[[#This Row],[Loan Date]])</f>
        <v>11</v>
      </c>
      <c r="J3541" t="str">
        <f>_xlfn.XLOOKUP(Table6[[#This Row],[Numeric Month]],$N$5:$N$11,$O$5:$O$11)</f>
        <v>Nov</v>
      </c>
      <c r="K3541" t="str">
        <f>_xlfn.XLOOKUP(Table6[[#This Row],[Loan Date]],$Q$5:$Q$152,$R$5:$R$152)</f>
        <v>Monday</v>
      </c>
      <c r="L3541" t="str">
        <f>_xlfn.XLOOKUP(Table6[[#This Row],[Loan Date]],$Q$5:$Q$152,$S$5:$S$152)</f>
        <v>Week 7</v>
      </c>
    </row>
    <row r="3542" spans="1:12" x14ac:dyDescent="0.2">
      <c r="A3542" s="1">
        <v>44872</v>
      </c>
      <c r="B3542" t="s">
        <v>7</v>
      </c>
      <c r="C3542" s="1">
        <v>44872</v>
      </c>
      <c r="D3542" t="s">
        <v>1019</v>
      </c>
      <c r="E3542" t="s">
        <v>168</v>
      </c>
      <c r="F3542" t="s">
        <v>168</v>
      </c>
      <c r="G3542" t="s">
        <v>20</v>
      </c>
      <c r="H3542" t="s">
        <v>1282</v>
      </c>
      <c r="I3542">
        <f>MONTH(Table6[[#This Row],[Loan Date]])</f>
        <v>11</v>
      </c>
      <c r="J3542" t="str">
        <f>_xlfn.XLOOKUP(Table6[[#This Row],[Numeric Month]],$N$5:$N$11,$O$5:$O$11)</f>
        <v>Nov</v>
      </c>
      <c r="K3542" t="str">
        <f>_xlfn.XLOOKUP(Table6[[#This Row],[Loan Date]],$Q$5:$Q$152,$R$5:$R$152)</f>
        <v>Monday</v>
      </c>
      <c r="L3542" t="str">
        <f>_xlfn.XLOOKUP(Table6[[#This Row],[Loan Date]],$Q$5:$Q$152,$S$5:$S$152)</f>
        <v>Week 7</v>
      </c>
    </row>
    <row r="3543" spans="1:12" x14ac:dyDescent="0.2">
      <c r="A3543" s="1">
        <v>44872</v>
      </c>
      <c r="B3543" t="s">
        <v>7</v>
      </c>
      <c r="C3543" s="1">
        <v>44879</v>
      </c>
      <c r="D3543" t="s">
        <v>93</v>
      </c>
      <c r="E3543" t="s">
        <v>15</v>
      </c>
      <c r="F3543" t="s">
        <v>14</v>
      </c>
      <c r="G3543" t="s">
        <v>1</v>
      </c>
      <c r="H3543" t="s">
        <v>1282</v>
      </c>
      <c r="I3543">
        <f>MONTH(Table6[[#This Row],[Loan Date]])</f>
        <v>11</v>
      </c>
      <c r="J3543" t="str">
        <f>_xlfn.XLOOKUP(Table6[[#This Row],[Numeric Month]],$N$5:$N$11,$O$5:$O$11)</f>
        <v>Nov</v>
      </c>
      <c r="K3543" t="str">
        <f>_xlfn.XLOOKUP(Table6[[#This Row],[Loan Date]],$Q$5:$Q$152,$R$5:$R$152)</f>
        <v>Monday</v>
      </c>
      <c r="L3543" t="str">
        <f>_xlfn.XLOOKUP(Table6[[#This Row],[Loan Date]],$Q$5:$Q$152,$S$5:$S$152)</f>
        <v>Week 7</v>
      </c>
    </row>
    <row r="3544" spans="1:12" x14ac:dyDescent="0.2">
      <c r="A3544" s="1">
        <v>44872</v>
      </c>
      <c r="B3544" t="s">
        <v>7</v>
      </c>
      <c r="C3544" s="1">
        <v>44872</v>
      </c>
      <c r="D3544" t="s">
        <v>29</v>
      </c>
      <c r="E3544" t="s">
        <v>23</v>
      </c>
      <c r="F3544" t="s">
        <v>23</v>
      </c>
      <c r="G3544" t="s">
        <v>20</v>
      </c>
      <c r="H3544" t="s">
        <v>1282</v>
      </c>
      <c r="I3544">
        <f>MONTH(Table6[[#This Row],[Loan Date]])</f>
        <v>11</v>
      </c>
      <c r="J3544" t="str">
        <f>_xlfn.XLOOKUP(Table6[[#This Row],[Numeric Month]],$N$5:$N$11,$O$5:$O$11)</f>
        <v>Nov</v>
      </c>
      <c r="K3544" t="str">
        <f>_xlfn.XLOOKUP(Table6[[#This Row],[Loan Date]],$Q$5:$Q$152,$R$5:$R$152)</f>
        <v>Monday</v>
      </c>
      <c r="L3544" t="str">
        <f>_xlfn.XLOOKUP(Table6[[#This Row],[Loan Date]],$Q$5:$Q$152,$S$5:$S$152)</f>
        <v>Week 7</v>
      </c>
    </row>
    <row r="3545" spans="1:12" x14ac:dyDescent="0.2">
      <c r="A3545" s="1">
        <v>44872</v>
      </c>
      <c r="B3545" t="s">
        <v>7</v>
      </c>
      <c r="C3545" s="1">
        <v>44872</v>
      </c>
      <c r="D3545" t="s">
        <v>119</v>
      </c>
      <c r="E3545" t="s">
        <v>21</v>
      </c>
      <c r="F3545" t="s">
        <v>21</v>
      </c>
      <c r="G3545" t="s">
        <v>20</v>
      </c>
      <c r="H3545" t="s">
        <v>1282</v>
      </c>
      <c r="I3545">
        <f>MONTH(Table6[[#This Row],[Loan Date]])</f>
        <v>11</v>
      </c>
      <c r="J3545" t="str">
        <f>_xlfn.XLOOKUP(Table6[[#This Row],[Numeric Month]],$N$5:$N$11,$O$5:$O$11)</f>
        <v>Nov</v>
      </c>
      <c r="K3545" t="str">
        <f>_xlfn.XLOOKUP(Table6[[#This Row],[Loan Date]],$Q$5:$Q$152,$R$5:$R$152)</f>
        <v>Monday</v>
      </c>
      <c r="L3545" t="str">
        <f>_xlfn.XLOOKUP(Table6[[#This Row],[Loan Date]],$Q$5:$Q$152,$S$5:$S$152)</f>
        <v>Week 7</v>
      </c>
    </row>
    <row r="3546" spans="1:12" x14ac:dyDescent="0.2">
      <c r="A3546" s="1">
        <v>44872</v>
      </c>
      <c r="B3546" t="s">
        <v>7</v>
      </c>
      <c r="C3546" s="1">
        <v>44872</v>
      </c>
      <c r="D3546" t="s">
        <v>558</v>
      </c>
      <c r="E3546" t="s">
        <v>122</v>
      </c>
      <c r="F3546" t="s">
        <v>122</v>
      </c>
      <c r="G3546" t="s">
        <v>11</v>
      </c>
      <c r="H3546" t="s">
        <v>1282</v>
      </c>
      <c r="I3546">
        <f>MONTH(Table6[[#This Row],[Loan Date]])</f>
        <v>11</v>
      </c>
      <c r="J3546" t="str">
        <f>_xlfn.XLOOKUP(Table6[[#This Row],[Numeric Month]],$N$5:$N$11,$O$5:$O$11)</f>
        <v>Nov</v>
      </c>
      <c r="K3546" t="str">
        <f>_xlfn.XLOOKUP(Table6[[#This Row],[Loan Date]],$Q$5:$Q$152,$R$5:$R$152)</f>
        <v>Monday</v>
      </c>
      <c r="L3546" t="str">
        <f>_xlfn.XLOOKUP(Table6[[#This Row],[Loan Date]],$Q$5:$Q$152,$S$5:$S$152)</f>
        <v>Week 7</v>
      </c>
    </row>
    <row r="3547" spans="1:12" x14ac:dyDescent="0.2">
      <c r="A3547" s="1">
        <v>44872</v>
      </c>
      <c r="B3547" t="s">
        <v>7</v>
      </c>
      <c r="C3547" s="1">
        <v>44872</v>
      </c>
      <c r="D3547" t="s">
        <v>934</v>
      </c>
      <c r="E3547" t="s">
        <v>65</v>
      </c>
      <c r="F3547" t="s">
        <v>65</v>
      </c>
      <c r="G3547" t="s">
        <v>20</v>
      </c>
      <c r="H3547" t="s">
        <v>1282</v>
      </c>
      <c r="I3547">
        <f>MONTH(Table6[[#This Row],[Loan Date]])</f>
        <v>11</v>
      </c>
      <c r="J3547" t="str">
        <f>_xlfn.XLOOKUP(Table6[[#This Row],[Numeric Month]],$N$5:$N$11,$O$5:$O$11)</f>
        <v>Nov</v>
      </c>
      <c r="K3547" t="str">
        <f>_xlfn.XLOOKUP(Table6[[#This Row],[Loan Date]],$Q$5:$Q$152,$R$5:$R$152)</f>
        <v>Monday</v>
      </c>
      <c r="L3547" t="str">
        <f>_xlfn.XLOOKUP(Table6[[#This Row],[Loan Date]],$Q$5:$Q$152,$S$5:$S$152)</f>
        <v>Week 7</v>
      </c>
    </row>
    <row r="3548" spans="1:12" x14ac:dyDescent="0.2">
      <c r="A3548" s="1">
        <v>44872</v>
      </c>
      <c r="B3548" t="s">
        <v>7</v>
      </c>
      <c r="C3548" s="1">
        <v>44879</v>
      </c>
      <c r="D3548" t="s">
        <v>1320</v>
      </c>
      <c r="E3548" t="s">
        <v>52</v>
      </c>
      <c r="F3548" t="s">
        <v>51</v>
      </c>
      <c r="G3548" t="s">
        <v>1</v>
      </c>
      <c r="H3548" t="s">
        <v>1282</v>
      </c>
      <c r="I3548">
        <f>MONTH(Table6[[#This Row],[Loan Date]])</f>
        <v>11</v>
      </c>
      <c r="J3548" t="str">
        <f>_xlfn.XLOOKUP(Table6[[#This Row],[Numeric Month]],$N$5:$N$11,$O$5:$O$11)</f>
        <v>Nov</v>
      </c>
      <c r="K3548" t="str">
        <f>_xlfn.XLOOKUP(Table6[[#This Row],[Loan Date]],$Q$5:$Q$152,$R$5:$R$152)</f>
        <v>Monday</v>
      </c>
      <c r="L3548" t="str">
        <f>_xlfn.XLOOKUP(Table6[[#This Row],[Loan Date]],$Q$5:$Q$152,$S$5:$S$152)</f>
        <v>Week 7</v>
      </c>
    </row>
    <row r="3549" spans="1:12" x14ac:dyDescent="0.2">
      <c r="A3549" s="1">
        <v>44872</v>
      </c>
      <c r="B3549" t="s">
        <v>7</v>
      </c>
      <c r="C3549" s="1">
        <v>44872</v>
      </c>
      <c r="D3549" t="s">
        <v>923</v>
      </c>
      <c r="E3549" t="s">
        <v>37</v>
      </c>
      <c r="F3549" t="s">
        <v>37</v>
      </c>
      <c r="G3549" t="s">
        <v>20</v>
      </c>
      <c r="H3549" t="s">
        <v>1282</v>
      </c>
      <c r="I3549">
        <f>MONTH(Table6[[#This Row],[Loan Date]])</f>
        <v>11</v>
      </c>
      <c r="J3549" t="str">
        <f>_xlfn.XLOOKUP(Table6[[#This Row],[Numeric Month]],$N$5:$N$11,$O$5:$O$11)</f>
        <v>Nov</v>
      </c>
      <c r="K3549" t="str">
        <f>_xlfn.XLOOKUP(Table6[[#This Row],[Loan Date]],$Q$5:$Q$152,$R$5:$R$152)</f>
        <v>Monday</v>
      </c>
      <c r="L3549" t="str">
        <f>_xlfn.XLOOKUP(Table6[[#This Row],[Loan Date]],$Q$5:$Q$152,$S$5:$S$152)</f>
        <v>Week 7</v>
      </c>
    </row>
    <row r="3550" spans="1:12" x14ac:dyDescent="0.2">
      <c r="A3550" s="1">
        <v>44872</v>
      </c>
      <c r="B3550" t="s">
        <v>7</v>
      </c>
      <c r="C3550" s="1">
        <v>44879</v>
      </c>
      <c r="D3550" t="s">
        <v>622</v>
      </c>
      <c r="E3550" t="s">
        <v>52</v>
      </c>
      <c r="F3550" t="s">
        <v>51</v>
      </c>
      <c r="G3550" t="s">
        <v>1</v>
      </c>
      <c r="H3550" t="s">
        <v>1282</v>
      </c>
      <c r="I3550">
        <f>MONTH(Table6[[#This Row],[Loan Date]])</f>
        <v>11</v>
      </c>
      <c r="J3550" t="str">
        <f>_xlfn.XLOOKUP(Table6[[#This Row],[Numeric Month]],$N$5:$N$11,$O$5:$O$11)</f>
        <v>Nov</v>
      </c>
      <c r="K3550" t="str">
        <f>_xlfn.XLOOKUP(Table6[[#This Row],[Loan Date]],$Q$5:$Q$152,$R$5:$R$152)</f>
        <v>Monday</v>
      </c>
      <c r="L3550" t="str">
        <f>_xlfn.XLOOKUP(Table6[[#This Row],[Loan Date]],$Q$5:$Q$152,$S$5:$S$152)</f>
        <v>Week 7</v>
      </c>
    </row>
    <row r="3551" spans="1:12" x14ac:dyDescent="0.2">
      <c r="A3551" s="1">
        <v>44872</v>
      </c>
      <c r="B3551" t="s">
        <v>7</v>
      </c>
      <c r="C3551" s="1">
        <v>44879</v>
      </c>
      <c r="D3551" t="s">
        <v>202</v>
      </c>
      <c r="E3551" t="s">
        <v>9</v>
      </c>
      <c r="F3551" t="s">
        <v>8</v>
      </c>
      <c r="G3551" t="s">
        <v>1</v>
      </c>
      <c r="H3551" t="s">
        <v>1282</v>
      </c>
      <c r="I3551">
        <f>MONTH(Table6[[#This Row],[Loan Date]])</f>
        <v>11</v>
      </c>
      <c r="J3551" t="str">
        <f>_xlfn.XLOOKUP(Table6[[#This Row],[Numeric Month]],$N$5:$N$11,$O$5:$O$11)</f>
        <v>Nov</v>
      </c>
      <c r="K3551" t="str">
        <f>_xlfn.XLOOKUP(Table6[[#This Row],[Loan Date]],$Q$5:$Q$152,$R$5:$R$152)</f>
        <v>Monday</v>
      </c>
      <c r="L3551" t="str">
        <f>_xlfn.XLOOKUP(Table6[[#This Row],[Loan Date]],$Q$5:$Q$152,$S$5:$S$152)</f>
        <v>Week 7</v>
      </c>
    </row>
    <row r="3552" spans="1:12" x14ac:dyDescent="0.2">
      <c r="A3552" s="1">
        <v>44872</v>
      </c>
      <c r="B3552" t="s">
        <v>7</v>
      </c>
      <c r="C3552" s="1">
        <v>44872</v>
      </c>
      <c r="D3552" t="s">
        <v>1393</v>
      </c>
      <c r="E3552" t="s">
        <v>23</v>
      </c>
      <c r="F3552" t="s">
        <v>23</v>
      </c>
      <c r="G3552" t="s">
        <v>20</v>
      </c>
      <c r="H3552" t="s">
        <v>1282</v>
      </c>
      <c r="I3552">
        <f>MONTH(Table6[[#This Row],[Loan Date]])</f>
        <v>11</v>
      </c>
      <c r="J3552" t="str">
        <f>_xlfn.XLOOKUP(Table6[[#This Row],[Numeric Month]],$N$5:$N$11,$O$5:$O$11)</f>
        <v>Nov</v>
      </c>
      <c r="K3552" t="str">
        <f>_xlfn.XLOOKUP(Table6[[#This Row],[Loan Date]],$Q$5:$Q$152,$R$5:$R$152)</f>
        <v>Monday</v>
      </c>
      <c r="L3552" t="str">
        <f>_xlfn.XLOOKUP(Table6[[#This Row],[Loan Date]],$Q$5:$Q$152,$S$5:$S$152)</f>
        <v>Week 7</v>
      </c>
    </row>
    <row r="3553" spans="1:12" x14ac:dyDescent="0.2">
      <c r="A3553" s="1">
        <v>44872</v>
      </c>
      <c r="B3553" t="s">
        <v>7</v>
      </c>
      <c r="C3553" s="1">
        <v>44886</v>
      </c>
      <c r="D3553" t="s">
        <v>230</v>
      </c>
      <c r="E3553" t="s">
        <v>15</v>
      </c>
      <c r="F3553" t="s">
        <v>14</v>
      </c>
      <c r="G3553" t="s">
        <v>1</v>
      </c>
      <c r="H3553" t="s">
        <v>1282</v>
      </c>
      <c r="I3553">
        <f>MONTH(Table6[[#This Row],[Loan Date]])</f>
        <v>11</v>
      </c>
      <c r="J3553" t="str">
        <f>_xlfn.XLOOKUP(Table6[[#This Row],[Numeric Month]],$N$5:$N$11,$O$5:$O$11)</f>
        <v>Nov</v>
      </c>
      <c r="K3553" t="str">
        <f>_xlfn.XLOOKUP(Table6[[#This Row],[Loan Date]],$Q$5:$Q$152,$R$5:$R$152)</f>
        <v>Monday</v>
      </c>
      <c r="L3553" t="str">
        <f>_xlfn.XLOOKUP(Table6[[#This Row],[Loan Date]],$Q$5:$Q$152,$S$5:$S$152)</f>
        <v>Week 7</v>
      </c>
    </row>
    <row r="3554" spans="1:12" x14ac:dyDescent="0.2">
      <c r="A3554" s="1">
        <v>44872</v>
      </c>
      <c r="B3554" t="s">
        <v>7</v>
      </c>
      <c r="C3554" s="1">
        <v>44886</v>
      </c>
      <c r="D3554" t="s">
        <v>1080</v>
      </c>
      <c r="E3554" t="s">
        <v>9</v>
      </c>
      <c r="F3554" t="s">
        <v>8</v>
      </c>
      <c r="G3554" t="s">
        <v>1</v>
      </c>
      <c r="H3554" t="s">
        <v>1282</v>
      </c>
      <c r="I3554">
        <f>MONTH(Table6[[#This Row],[Loan Date]])</f>
        <v>11</v>
      </c>
      <c r="J3554" t="str">
        <f>_xlfn.XLOOKUP(Table6[[#This Row],[Numeric Month]],$N$5:$N$11,$O$5:$O$11)</f>
        <v>Nov</v>
      </c>
      <c r="K3554" t="str">
        <f>_xlfn.XLOOKUP(Table6[[#This Row],[Loan Date]],$Q$5:$Q$152,$R$5:$R$152)</f>
        <v>Monday</v>
      </c>
      <c r="L3554" t="str">
        <f>_xlfn.XLOOKUP(Table6[[#This Row],[Loan Date]],$Q$5:$Q$152,$S$5:$S$152)</f>
        <v>Week 7</v>
      </c>
    </row>
    <row r="3555" spans="1:12" x14ac:dyDescent="0.2">
      <c r="A3555" s="1">
        <v>44872</v>
      </c>
      <c r="B3555" t="s">
        <v>7</v>
      </c>
      <c r="C3555" s="1">
        <v>44872</v>
      </c>
      <c r="D3555" t="s">
        <v>115</v>
      </c>
      <c r="E3555" t="s">
        <v>23</v>
      </c>
      <c r="F3555" t="s">
        <v>23</v>
      </c>
      <c r="G3555" t="s">
        <v>20</v>
      </c>
      <c r="H3555" t="s">
        <v>1282</v>
      </c>
      <c r="I3555">
        <f>MONTH(Table6[[#This Row],[Loan Date]])</f>
        <v>11</v>
      </c>
      <c r="J3555" t="str">
        <f>_xlfn.XLOOKUP(Table6[[#This Row],[Numeric Month]],$N$5:$N$11,$O$5:$O$11)</f>
        <v>Nov</v>
      </c>
      <c r="K3555" t="str">
        <f>_xlfn.XLOOKUP(Table6[[#This Row],[Loan Date]],$Q$5:$Q$152,$R$5:$R$152)</f>
        <v>Monday</v>
      </c>
      <c r="L3555" t="str">
        <f>_xlfn.XLOOKUP(Table6[[#This Row],[Loan Date]],$Q$5:$Q$152,$S$5:$S$152)</f>
        <v>Week 7</v>
      </c>
    </row>
    <row r="3556" spans="1:12" x14ac:dyDescent="0.2">
      <c r="A3556" s="1">
        <v>44872</v>
      </c>
      <c r="B3556" t="s">
        <v>7</v>
      </c>
      <c r="C3556" s="1">
        <v>44872</v>
      </c>
      <c r="D3556" t="s">
        <v>781</v>
      </c>
      <c r="E3556" t="s">
        <v>41</v>
      </c>
      <c r="F3556" t="s">
        <v>40</v>
      </c>
      <c r="G3556" t="s">
        <v>39</v>
      </c>
      <c r="H3556" t="s">
        <v>1282</v>
      </c>
      <c r="I3556">
        <f>MONTH(Table6[[#This Row],[Loan Date]])</f>
        <v>11</v>
      </c>
      <c r="J3556" t="str">
        <f>_xlfn.XLOOKUP(Table6[[#This Row],[Numeric Month]],$N$5:$N$11,$O$5:$O$11)</f>
        <v>Nov</v>
      </c>
      <c r="K3556" t="str">
        <f>_xlfn.XLOOKUP(Table6[[#This Row],[Loan Date]],$Q$5:$Q$152,$R$5:$R$152)</f>
        <v>Monday</v>
      </c>
      <c r="L3556" t="str">
        <f>_xlfn.XLOOKUP(Table6[[#This Row],[Loan Date]],$Q$5:$Q$152,$S$5:$S$152)</f>
        <v>Week 7</v>
      </c>
    </row>
    <row r="3557" spans="1:12" x14ac:dyDescent="0.2">
      <c r="A3557" s="1">
        <v>44872</v>
      </c>
      <c r="B3557" t="s">
        <v>7</v>
      </c>
      <c r="C3557" s="1">
        <v>44886</v>
      </c>
      <c r="D3557" t="s">
        <v>1204</v>
      </c>
      <c r="E3557" t="s">
        <v>9</v>
      </c>
      <c r="F3557" t="s">
        <v>8</v>
      </c>
      <c r="G3557" t="s">
        <v>1</v>
      </c>
      <c r="H3557" t="s">
        <v>1282</v>
      </c>
      <c r="I3557">
        <f>MONTH(Table6[[#This Row],[Loan Date]])</f>
        <v>11</v>
      </c>
      <c r="J3557" t="str">
        <f>_xlfn.XLOOKUP(Table6[[#This Row],[Numeric Month]],$N$5:$N$11,$O$5:$O$11)</f>
        <v>Nov</v>
      </c>
      <c r="K3557" t="str">
        <f>_xlfn.XLOOKUP(Table6[[#This Row],[Loan Date]],$Q$5:$Q$152,$R$5:$R$152)</f>
        <v>Monday</v>
      </c>
      <c r="L3557" t="str">
        <f>_xlfn.XLOOKUP(Table6[[#This Row],[Loan Date]],$Q$5:$Q$152,$S$5:$S$152)</f>
        <v>Week 7</v>
      </c>
    </row>
    <row r="3558" spans="1:12" x14ac:dyDescent="0.2">
      <c r="A3558" s="1">
        <v>44872</v>
      </c>
      <c r="B3558" t="s">
        <v>7</v>
      </c>
      <c r="C3558" s="1">
        <v>44872</v>
      </c>
      <c r="D3558" t="s">
        <v>910</v>
      </c>
      <c r="E3558" t="s">
        <v>37</v>
      </c>
      <c r="F3558" t="s">
        <v>37</v>
      </c>
      <c r="G3558" t="s">
        <v>20</v>
      </c>
      <c r="H3558" t="s">
        <v>1282</v>
      </c>
      <c r="I3558">
        <f>MONTH(Table6[[#This Row],[Loan Date]])</f>
        <v>11</v>
      </c>
      <c r="J3558" t="str">
        <f>_xlfn.XLOOKUP(Table6[[#This Row],[Numeric Month]],$N$5:$N$11,$O$5:$O$11)</f>
        <v>Nov</v>
      </c>
      <c r="K3558" t="str">
        <f>_xlfn.XLOOKUP(Table6[[#This Row],[Loan Date]],$Q$5:$Q$152,$R$5:$R$152)</f>
        <v>Monday</v>
      </c>
      <c r="L3558" t="str">
        <f>_xlfn.XLOOKUP(Table6[[#This Row],[Loan Date]],$Q$5:$Q$152,$S$5:$S$152)</f>
        <v>Week 7</v>
      </c>
    </row>
    <row r="3559" spans="1:12" x14ac:dyDescent="0.2">
      <c r="A3559" s="1">
        <v>44872</v>
      </c>
      <c r="B3559" t="s">
        <v>7</v>
      </c>
      <c r="C3559" s="1">
        <v>44885</v>
      </c>
      <c r="D3559" t="s">
        <v>743</v>
      </c>
      <c r="E3559" t="s">
        <v>52</v>
      </c>
      <c r="F3559" t="s">
        <v>51</v>
      </c>
      <c r="G3559" t="s">
        <v>1</v>
      </c>
      <c r="H3559" t="s">
        <v>1282</v>
      </c>
      <c r="I3559">
        <f>MONTH(Table6[[#This Row],[Loan Date]])</f>
        <v>11</v>
      </c>
      <c r="J3559" t="str">
        <f>_xlfn.XLOOKUP(Table6[[#This Row],[Numeric Month]],$N$5:$N$11,$O$5:$O$11)</f>
        <v>Nov</v>
      </c>
      <c r="K3559" t="str">
        <f>_xlfn.XLOOKUP(Table6[[#This Row],[Loan Date]],$Q$5:$Q$152,$R$5:$R$152)</f>
        <v>Monday</v>
      </c>
      <c r="L3559" t="str">
        <f>_xlfn.XLOOKUP(Table6[[#This Row],[Loan Date]],$Q$5:$Q$152,$S$5:$S$152)</f>
        <v>Week 7</v>
      </c>
    </row>
    <row r="3560" spans="1:12" x14ac:dyDescent="0.2">
      <c r="A3560" s="1">
        <v>44872</v>
      </c>
      <c r="B3560" t="s">
        <v>7</v>
      </c>
      <c r="C3560" s="1">
        <v>44872</v>
      </c>
      <c r="D3560" t="s">
        <v>965</v>
      </c>
      <c r="E3560" t="s">
        <v>12</v>
      </c>
      <c r="F3560" t="s">
        <v>12</v>
      </c>
      <c r="G3560" t="s">
        <v>11</v>
      </c>
      <c r="H3560" t="s">
        <v>1282</v>
      </c>
      <c r="I3560">
        <f>MONTH(Table6[[#This Row],[Loan Date]])</f>
        <v>11</v>
      </c>
      <c r="J3560" t="str">
        <f>_xlfn.XLOOKUP(Table6[[#This Row],[Numeric Month]],$N$5:$N$11,$O$5:$O$11)</f>
        <v>Nov</v>
      </c>
      <c r="K3560" t="str">
        <f>_xlfn.XLOOKUP(Table6[[#This Row],[Loan Date]],$Q$5:$Q$152,$R$5:$R$152)</f>
        <v>Monday</v>
      </c>
      <c r="L3560" t="str">
        <f>_xlfn.XLOOKUP(Table6[[#This Row],[Loan Date]],$Q$5:$Q$152,$S$5:$S$152)</f>
        <v>Week 7</v>
      </c>
    </row>
    <row r="3561" spans="1:12" x14ac:dyDescent="0.2">
      <c r="A3561" s="1">
        <v>44872</v>
      </c>
      <c r="B3561" t="s">
        <v>7</v>
      </c>
      <c r="C3561" s="1">
        <v>44886</v>
      </c>
      <c r="D3561" t="s">
        <v>802</v>
      </c>
      <c r="E3561" t="s">
        <v>52</v>
      </c>
      <c r="F3561" t="s">
        <v>51</v>
      </c>
      <c r="G3561" t="s">
        <v>1</v>
      </c>
      <c r="H3561" t="s">
        <v>1282</v>
      </c>
      <c r="I3561">
        <f>MONTH(Table6[[#This Row],[Loan Date]])</f>
        <v>11</v>
      </c>
      <c r="J3561" t="str">
        <f>_xlfn.XLOOKUP(Table6[[#This Row],[Numeric Month]],$N$5:$N$11,$O$5:$O$11)</f>
        <v>Nov</v>
      </c>
      <c r="K3561" t="str">
        <f>_xlfn.XLOOKUP(Table6[[#This Row],[Loan Date]],$Q$5:$Q$152,$R$5:$R$152)</f>
        <v>Monday</v>
      </c>
      <c r="L3561" t="str">
        <f>_xlfn.XLOOKUP(Table6[[#This Row],[Loan Date]],$Q$5:$Q$152,$S$5:$S$152)</f>
        <v>Week 7</v>
      </c>
    </row>
    <row r="3562" spans="1:12" x14ac:dyDescent="0.2">
      <c r="A3562" s="1">
        <v>44872</v>
      </c>
      <c r="B3562" t="s">
        <v>7</v>
      </c>
      <c r="C3562" s="1">
        <v>44872</v>
      </c>
      <c r="D3562" t="s">
        <v>309</v>
      </c>
      <c r="E3562" t="s">
        <v>23</v>
      </c>
      <c r="F3562" t="s">
        <v>23</v>
      </c>
      <c r="G3562" t="s">
        <v>20</v>
      </c>
      <c r="H3562" t="s">
        <v>1282</v>
      </c>
      <c r="I3562">
        <f>MONTH(Table6[[#This Row],[Loan Date]])</f>
        <v>11</v>
      </c>
      <c r="J3562" t="str">
        <f>_xlfn.XLOOKUP(Table6[[#This Row],[Numeric Month]],$N$5:$N$11,$O$5:$O$11)</f>
        <v>Nov</v>
      </c>
      <c r="K3562" t="str">
        <f>_xlfn.XLOOKUP(Table6[[#This Row],[Loan Date]],$Q$5:$Q$152,$R$5:$R$152)</f>
        <v>Monday</v>
      </c>
      <c r="L3562" t="str">
        <f>_xlfn.XLOOKUP(Table6[[#This Row],[Loan Date]],$Q$5:$Q$152,$S$5:$S$152)</f>
        <v>Week 7</v>
      </c>
    </row>
    <row r="3563" spans="1:12" x14ac:dyDescent="0.2">
      <c r="A3563" s="1">
        <v>44872</v>
      </c>
      <c r="B3563" t="s">
        <v>7</v>
      </c>
      <c r="C3563" s="1">
        <v>44872</v>
      </c>
      <c r="D3563" t="s">
        <v>310</v>
      </c>
      <c r="E3563" t="s">
        <v>21</v>
      </c>
      <c r="F3563" t="s">
        <v>21</v>
      </c>
      <c r="G3563" t="s">
        <v>20</v>
      </c>
      <c r="H3563" t="s">
        <v>1282</v>
      </c>
      <c r="I3563">
        <f>MONTH(Table6[[#This Row],[Loan Date]])</f>
        <v>11</v>
      </c>
      <c r="J3563" t="str">
        <f>_xlfn.XLOOKUP(Table6[[#This Row],[Numeric Month]],$N$5:$N$11,$O$5:$O$11)</f>
        <v>Nov</v>
      </c>
      <c r="K3563" t="str">
        <f>_xlfn.XLOOKUP(Table6[[#This Row],[Loan Date]],$Q$5:$Q$152,$R$5:$R$152)</f>
        <v>Monday</v>
      </c>
      <c r="L3563" t="str">
        <f>_xlfn.XLOOKUP(Table6[[#This Row],[Loan Date]],$Q$5:$Q$152,$S$5:$S$152)</f>
        <v>Week 7</v>
      </c>
    </row>
    <row r="3564" spans="1:12" x14ac:dyDescent="0.2">
      <c r="A3564" s="1">
        <v>44872</v>
      </c>
      <c r="B3564" t="s">
        <v>7</v>
      </c>
      <c r="C3564" s="1">
        <v>44872</v>
      </c>
      <c r="D3564" t="s">
        <v>926</v>
      </c>
      <c r="E3564" t="s">
        <v>37</v>
      </c>
      <c r="F3564" t="s">
        <v>37</v>
      </c>
      <c r="G3564" t="s">
        <v>20</v>
      </c>
      <c r="H3564" t="s">
        <v>1282</v>
      </c>
      <c r="I3564">
        <f>MONTH(Table6[[#This Row],[Loan Date]])</f>
        <v>11</v>
      </c>
      <c r="J3564" t="str">
        <f>_xlfn.XLOOKUP(Table6[[#This Row],[Numeric Month]],$N$5:$N$11,$O$5:$O$11)</f>
        <v>Nov</v>
      </c>
      <c r="K3564" t="str">
        <f>_xlfn.XLOOKUP(Table6[[#This Row],[Loan Date]],$Q$5:$Q$152,$R$5:$R$152)</f>
        <v>Monday</v>
      </c>
      <c r="L3564" t="str">
        <f>_xlfn.XLOOKUP(Table6[[#This Row],[Loan Date]],$Q$5:$Q$152,$S$5:$S$152)</f>
        <v>Week 7</v>
      </c>
    </row>
    <row r="3565" spans="1:12" x14ac:dyDescent="0.2">
      <c r="A3565" s="1">
        <v>44872</v>
      </c>
      <c r="B3565" t="s">
        <v>7</v>
      </c>
      <c r="C3565" s="1">
        <v>44888</v>
      </c>
      <c r="D3565" t="s">
        <v>877</v>
      </c>
      <c r="E3565" t="s">
        <v>52</v>
      </c>
      <c r="F3565" t="s">
        <v>51</v>
      </c>
      <c r="G3565" t="s">
        <v>1</v>
      </c>
      <c r="H3565" t="s">
        <v>1282</v>
      </c>
      <c r="I3565">
        <f>MONTH(Table6[[#This Row],[Loan Date]])</f>
        <v>11</v>
      </c>
      <c r="J3565" t="str">
        <f>_xlfn.XLOOKUP(Table6[[#This Row],[Numeric Month]],$N$5:$N$11,$O$5:$O$11)</f>
        <v>Nov</v>
      </c>
      <c r="K3565" t="str">
        <f>_xlfn.XLOOKUP(Table6[[#This Row],[Loan Date]],$Q$5:$Q$152,$R$5:$R$152)</f>
        <v>Monday</v>
      </c>
      <c r="L3565" t="str">
        <f>_xlfn.XLOOKUP(Table6[[#This Row],[Loan Date]],$Q$5:$Q$152,$S$5:$S$152)</f>
        <v>Week 7</v>
      </c>
    </row>
    <row r="3566" spans="1:12" x14ac:dyDescent="0.2">
      <c r="A3566" s="1">
        <v>44872</v>
      </c>
      <c r="B3566" t="s">
        <v>7</v>
      </c>
      <c r="C3566" s="1">
        <v>44872</v>
      </c>
      <c r="D3566" t="s">
        <v>952</v>
      </c>
      <c r="E3566" t="s">
        <v>37</v>
      </c>
      <c r="F3566" t="s">
        <v>37</v>
      </c>
      <c r="G3566" t="s">
        <v>20</v>
      </c>
      <c r="H3566" t="s">
        <v>1282</v>
      </c>
      <c r="I3566">
        <f>MONTH(Table6[[#This Row],[Loan Date]])</f>
        <v>11</v>
      </c>
      <c r="J3566" t="str">
        <f>_xlfn.XLOOKUP(Table6[[#This Row],[Numeric Month]],$N$5:$N$11,$O$5:$O$11)</f>
        <v>Nov</v>
      </c>
      <c r="K3566" t="str">
        <f>_xlfn.XLOOKUP(Table6[[#This Row],[Loan Date]],$Q$5:$Q$152,$R$5:$R$152)</f>
        <v>Monday</v>
      </c>
      <c r="L3566" t="str">
        <f>_xlfn.XLOOKUP(Table6[[#This Row],[Loan Date]],$Q$5:$Q$152,$S$5:$S$152)</f>
        <v>Week 7</v>
      </c>
    </row>
    <row r="3567" spans="1:12" x14ac:dyDescent="0.2">
      <c r="A3567" s="1">
        <v>44872</v>
      </c>
      <c r="B3567" t="s">
        <v>7</v>
      </c>
      <c r="C3567" s="1">
        <v>44879</v>
      </c>
      <c r="D3567" t="s">
        <v>893</v>
      </c>
      <c r="E3567" t="s">
        <v>15</v>
      </c>
      <c r="F3567" t="s">
        <v>14</v>
      </c>
      <c r="G3567" t="s">
        <v>1</v>
      </c>
      <c r="H3567" t="s">
        <v>1282</v>
      </c>
      <c r="I3567">
        <f>MONTH(Table6[[#This Row],[Loan Date]])</f>
        <v>11</v>
      </c>
      <c r="J3567" t="str">
        <f>_xlfn.XLOOKUP(Table6[[#This Row],[Numeric Month]],$N$5:$N$11,$O$5:$O$11)</f>
        <v>Nov</v>
      </c>
      <c r="K3567" t="str">
        <f>_xlfn.XLOOKUP(Table6[[#This Row],[Loan Date]],$Q$5:$Q$152,$R$5:$R$152)</f>
        <v>Monday</v>
      </c>
      <c r="L3567" t="str">
        <f>_xlfn.XLOOKUP(Table6[[#This Row],[Loan Date]],$Q$5:$Q$152,$S$5:$S$152)</f>
        <v>Week 7</v>
      </c>
    </row>
    <row r="3568" spans="1:12" x14ac:dyDescent="0.2">
      <c r="A3568" s="1">
        <v>44872</v>
      </c>
      <c r="B3568" t="s">
        <v>7</v>
      </c>
      <c r="C3568" s="1">
        <v>44872</v>
      </c>
      <c r="D3568" t="s">
        <v>681</v>
      </c>
      <c r="E3568" t="s">
        <v>23</v>
      </c>
      <c r="F3568" t="s">
        <v>23</v>
      </c>
      <c r="G3568" t="s">
        <v>20</v>
      </c>
      <c r="H3568" t="s">
        <v>1282</v>
      </c>
      <c r="I3568">
        <f>MONTH(Table6[[#This Row],[Loan Date]])</f>
        <v>11</v>
      </c>
      <c r="J3568" t="str">
        <f>_xlfn.XLOOKUP(Table6[[#This Row],[Numeric Month]],$N$5:$N$11,$O$5:$O$11)</f>
        <v>Nov</v>
      </c>
      <c r="K3568" t="str">
        <f>_xlfn.XLOOKUP(Table6[[#This Row],[Loan Date]],$Q$5:$Q$152,$R$5:$R$152)</f>
        <v>Monday</v>
      </c>
      <c r="L3568" t="str">
        <f>_xlfn.XLOOKUP(Table6[[#This Row],[Loan Date]],$Q$5:$Q$152,$S$5:$S$152)</f>
        <v>Week 7</v>
      </c>
    </row>
    <row r="3569" spans="1:12" x14ac:dyDescent="0.2">
      <c r="A3569" s="1">
        <v>44872</v>
      </c>
      <c r="B3569" t="s">
        <v>7</v>
      </c>
      <c r="C3569" s="1">
        <v>44872</v>
      </c>
      <c r="D3569" t="s">
        <v>738</v>
      </c>
      <c r="E3569" t="s">
        <v>21</v>
      </c>
      <c r="F3569" t="s">
        <v>21</v>
      </c>
      <c r="G3569" t="s">
        <v>20</v>
      </c>
      <c r="H3569" t="s">
        <v>1282</v>
      </c>
      <c r="I3569">
        <f>MONTH(Table6[[#This Row],[Loan Date]])</f>
        <v>11</v>
      </c>
      <c r="J3569" t="str">
        <f>_xlfn.XLOOKUP(Table6[[#This Row],[Numeric Month]],$N$5:$N$11,$O$5:$O$11)</f>
        <v>Nov</v>
      </c>
      <c r="K3569" t="str">
        <f>_xlfn.XLOOKUP(Table6[[#This Row],[Loan Date]],$Q$5:$Q$152,$R$5:$R$152)</f>
        <v>Monday</v>
      </c>
      <c r="L3569" t="str">
        <f>_xlfn.XLOOKUP(Table6[[#This Row],[Loan Date]],$Q$5:$Q$152,$S$5:$S$152)</f>
        <v>Week 7</v>
      </c>
    </row>
    <row r="3570" spans="1:12" x14ac:dyDescent="0.2">
      <c r="A3570" s="1">
        <v>44872</v>
      </c>
      <c r="B3570" t="s">
        <v>5</v>
      </c>
      <c r="C3570" s="1">
        <v>44879</v>
      </c>
      <c r="D3570" t="s">
        <v>308</v>
      </c>
      <c r="E3570" t="s">
        <v>52</v>
      </c>
      <c r="F3570" t="s">
        <v>51</v>
      </c>
      <c r="G3570" t="s">
        <v>1</v>
      </c>
      <c r="H3570" t="s">
        <v>1282</v>
      </c>
      <c r="I3570">
        <f>MONTH(Table6[[#This Row],[Loan Date]])</f>
        <v>11</v>
      </c>
      <c r="J3570" t="str">
        <f>_xlfn.XLOOKUP(Table6[[#This Row],[Numeric Month]],$N$5:$N$11,$O$5:$O$11)</f>
        <v>Nov</v>
      </c>
      <c r="K3570" t="str">
        <f>_xlfn.XLOOKUP(Table6[[#This Row],[Loan Date]],$Q$5:$Q$152,$R$5:$R$152)</f>
        <v>Monday</v>
      </c>
      <c r="L3570" t="str">
        <f>_xlfn.XLOOKUP(Table6[[#This Row],[Loan Date]],$Q$5:$Q$152,$S$5:$S$152)</f>
        <v>Week 7</v>
      </c>
    </row>
    <row r="3571" spans="1:12" x14ac:dyDescent="0.2">
      <c r="A3571" s="1">
        <v>44872</v>
      </c>
      <c r="B3571" t="s">
        <v>7</v>
      </c>
      <c r="C3571" s="1">
        <v>44886</v>
      </c>
      <c r="D3571" t="s">
        <v>620</v>
      </c>
      <c r="E3571" t="s">
        <v>9</v>
      </c>
      <c r="F3571" t="s">
        <v>8</v>
      </c>
      <c r="G3571" t="s">
        <v>1</v>
      </c>
      <c r="H3571" t="s">
        <v>1282</v>
      </c>
      <c r="I3571">
        <f>MONTH(Table6[[#This Row],[Loan Date]])</f>
        <v>11</v>
      </c>
      <c r="J3571" t="str">
        <f>_xlfn.XLOOKUP(Table6[[#This Row],[Numeric Month]],$N$5:$N$11,$O$5:$O$11)</f>
        <v>Nov</v>
      </c>
      <c r="K3571" t="str">
        <f>_xlfn.XLOOKUP(Table6[[#This Row],[Loan Date]],$Q$5:$Q$152,$R$5:$R$152)</f>
        <v>Monday</v>
      </c>
      <c r="L3571" t="str">
        <f>_xlfn.XLOOKUP(Table6[[#This Row],[Loan Date]],$Q$5:$Q$152,$S$5:$S$152)</f>
        <v>Week 7</v>
      </c>
    </row>
    <row r="3572" spans="1:12" x14ac:dyDescent="0.2">
      <c r="A3572" s="1">
        <v>44872</v>
      </c>
      <c r="B3572" t="s">
        <v>7</v>
      </c>
      <c r="C3572" s="1">
        <v>44879</v>
      </c>
      <c r="D3572" t="s">
        <v>358</v>
      </c>
      <c r="E3572" t="s">
        <v>52</v>
      </c>
      <c r="F3572" t="s">
        <v>51</v>
      </c>
      <c r="G3572" t="s">
        <v>1</v>
      </c>
      <c r="H3572" t="s">
        <v>1282</v>
      </c>
      <c r="I3572">
        <f>MONTH(Table6[[#This Row],[Loan Date]])</f>
        <v>11</v>
      </c>
      <c r="J3572" t="str">
        <f>_xlfn.XLOOKUP(Table6[[#This Row],[Numeric Month]],$N$5:$N$11,$O$5:$O$11)</f>
        <v>Nov</v>
      </c>
      <c r="K3572" t="str">
        <f>_xlfn.XLOOKUP(Table6[[#This Row],[Loan Date]],$Q$5:$Q$152,$R$5:$R$152)</f>
        <v>Monday</v>
      </c>
      <c r="L3572" t="str">
        <f>_xlfn.XLOOKUP(Table6[[#This Row],[Loan Date]],$Q$5:$Q$152,$S$5:$S$152)</f>
        <v>Week 7</v>
      </c>
    </row>
    <row r="3573" spans="1:12" x14ac:dyDescent="0.2">
      <c r="A3573" s="1">
        <v>44872</v>
      </c>
      <c r="B3573" t="s">
        <v>7</v>
      </c>
      <c r="C3573" s="1">
        <v>44886</v>
      </c>
      <c r="D3573" t="s">
        <v>1401</v>
      </c>
      <c r="E3573" t="s">
        <v>3</v>
      </c>
      <c r="F3573" t="s">
        <v>2</v>
      </c>
      <c r="G3573" t="s">
        <v>1</v>
      </c>
      <c r="H3573" t="s">
        <v>1282</v>
      </c>
      <c r="I3573">
        <f>MONTH(Table6[[#This Row],[Loan Date]])</f>
        <v>11</v>
      </c>
      <c r="J3573" t="str">
        <f>_xlfn.XLOOKUP(Table6[[#This Row],[Numeric Month]],$N$5:$N$11,$O$5:$O$11)</f>
        <v>Nov</v>
      </c>
      <c r="K3573" t="str">
        <f>_xlfn.XLOOKUP(Table6[[#This Row],[Loan Date]],$Q$5:$Q$152,$R$5:$R$152)</f>
        <v>Monday</v>
      </c>
      <c r="L3573" t="str">
        <f>_xlfn.XLOOKUP(Table6[[#This Row],[Loan Date]],$Q$5:$Q$152,$S$5:$S$152)</f>
        <v>Week 7</v>
      </c>
    </row>
    <row r="3574" spans="1:12" x14ac:dyDescent="0.2">
      <c r="A3574" s="1">
        <v>44872</v>
      </c>
      <c r="B3574" t="s">
        <v>7</v>
      </c>
      <c r="C3574" s="1">
        <v>44872</v>
      </c>
      <c r="D3574" t="s">
        <v>911</v>
      </c>
      <c r="E3574" t="s">
        <v>37</v>
      </c>
      <c r="F3574" t="s">
        <v>37</v>
      </c>
      <c r="G3574" t="s">
        <v>20</v>
      </c>
      <c r="H3574" t="s">
        <v>1282</v>
      </c>
      <c r="I3574">
        <f>MONTH(Table6[[#This Row],[Loan Date]])</f>
        <v>11</v>
      </c>
      <c r="J3574" t="str">
        <f>_xlfn.XLOOKUP(Table6[[#This Row],[Numeric Month]],$N$5:$N$11,$O$5:$O$11)</f>
        <v>Nov</v>
      </c>
      <c r="K3574" t="str">
        <f>_xlfn.XLOOKUP(Table6[[#This Row],[Loan Date]],$Q$5:$Q$152,$R$5:$R$152)</f>
        <v>Monday</v>
      </c>
      <c r="L3574" t="str">
        <f>_xlfn.XLOOKUP(Table6[[#This Row],[Loan Date]],$Q$5:$Q$152,$S$5:$S$152)</f>
        <v>Week 7</v>
      </c>
    </row>
    <row r="3575" spans="1:12" x14ac:dyDescent="0.2">
      <c r="A3575" s="1">
        <v>44872</v>
      </c>
      <c r="B3575" t="s">
        <v>5</v>
      </c>
      <c r="C3575" s="1">
        <v>44879</v>
      </c>
      <c r="D3575" t="s">
        <v>281</v>
      </c>
      <c r="E3575" t="s">
        <v>52</v>
      </c>
      <c r="F3575" t="s">
        <v>51</v>
      </c>
      <c r="G3575" t="s">
        <v>1</v>
      </c>
      <c r="H3575" t="s">
        <v>1282</v>
      </c>
      <c r="I3575">
        <f>MONTH(Table6[[#This Row],[Loan Date]])</f>
        <v>11</v>
      </c>
      <c r="J3575" t="str">
        <f>_xlfn.XLOOKUP(Table6[[#This Row],[Numeric Month]],$N$5:$N$11,$O$5:$O$11)</f>
        <v>Nov</v>
      </c>
      <c r="K3575" t="str">
        <f>_xlfn.XLOOKUP(Table6[[#This Row],[Loan Date]],$Q$5:$Q$152,$R$5:$R$152)</f>
        <v>Monday</v>
      </c>
      <c r="L3575" t="str">
        <f>_xlfn.XLOOKUP(Table6[[#This Row],[Loan Date]],$Q$5:$Q$152,$S$5:$S$152)</f>
        <v>Week 7</v>
      </c>
    </row>
    <row r="3576" spans="1:12" x14ac:dyDescent="0.2">
      <c r="A3576" s="1">
        <v>44872</v>
      </c>
      <c r="B3576" t="s">
        <v>5</v>
      </c>
      <c r="C3576" s="1">
        <v>44879</v>
      </c>
      <c r="D3576" t="s">
        <v>359</v>
      </c>
      <c r="E3576" t="s">
        <v>52</v>
      </c>
      <c r="F3576" t="s">
        <v>51</v>
      </c>
      <c r="G3576" t="s">
        <v>1</v>
      </c>
      <c r="H3576" t="s">
        <v>1282</v>
      </c>
      <c r="I3576">
        <f>MONTH(Table6[[#This Row],[Loan Date]])</f>
        <v>11</v>
      </c>
      <c r="J3576" t="str">
        <f>_xlfn.XLOOKUP(Table6[[#This Row],[Numeric Month]],$N$5:$N$11,$O$5:$O$11)</f>
        <v>Nov</v>
      </c>
      <c r="K3576" t="str">
        <f>_xlfn.XLOOKUP(Table6[[#This Row],[Loan Date]],$Q$5:$Q$152,$R$5:$R$152)</f>
        <v>Monday</v>
      </c>
      <c r="L3576" t="str">
        <f>_xlfn.XLOOKUP(Table6[[#This Row],[Loan Date]],$Q$5:$Q$152,$S$5:$S$152)</f>
        <v>Week 7</v>
      </c>
    </row>
    <row r="3577" spans="1:12" x14ac:dyDescent="0.2">
      <c r="A3577" s="1">
        <v>44872</v>
      </c>
      <c r="B3577" t="s">
        <v>7</v>
      </c>
      <c r="C3577" s="1">
        <v>44872</v>
      </c>
      <c r="D3577" t="s">
        <v>717</v>
      </c>
      <c r="E3577" t="s">
        <v>49</v>
      </c>
      <c r="F3577" t="s">
        <v>49</v>
      </c>
      <c r="G3577" t="s">
        <v>20</v>
      </c>
      <c r="H3577" t="s">
        <v>1282</v>
      </c>
      <c r="I3577">
        <f>MONTH(Table6[[#This Row],[Loan Date]])</f>
        <v>11</v>
      </c>
      <c r="J3577" t="str">
        <f>_xlfn.XLOOKUP(Table6[[#This Row],[Numeric Month]],$N$5:$N$11,$O$5:$O$11)</f>
        <v>Nov</v>
      </c>
      <c r="K3577" t="str">
        <f>_xlfn.XLOOKUP(Table6[[#This Row],[Loan Date]],$Q$5:$Q$152,$R$5:$R$152)</f>
        <v>Monday</v>
      </c>
      <c r="L3577" t="str">
        <f>_xlfn.XLOOKUP(Table6[[#This Row],[Loan Date]],$Q$5:$Q$152,$S$5:$S$152)</f>
        <v>Week 7</v>
      </c>
    </row>
    <row r="3578" spans="1:12" x14ac:dyDescent="0.2">
      <c r="A3578" s="1">
        <v>44872</v>
      </c>
      <c r="B3578" t="s">
        <v>7</v>
      </c>
      <c r="C3578" s="1">
        <v>44873</v>
      </c>
      <c r="D3578" t="s">
        <v>792</v>
      </c>
      <c r="E3578" t="s">
        <v>162</v>
      </c>
      <c r="F3578" t="s">
        <v>162</v>
      </c>
      <c r="G3578" t="s">
        <v>11</v>
      </c>
      <c r="H3578" t="s">
        <v>1282</v>
      </c>
      <c r="I3578">
        <f>MONTH(Table6[[#This Row],[Loan Date]])</f>
        <v>11</v>
      </c>
      <c r="J3578" t="str">
        <f>_xlfn.XLOOKUP(Table6[[#This Row],[Numeric Month]],$N$5:$N$11,$O$5:$O$11)</f>
        <v>Nov</v>
      </c>
      <c r="K3578" t="str">
        <f>_xlfn.XLOOKUP(Table6[[#This Row],[Loan Date]],$Q$5:$Q$152,$R$5:$R$152)</f>
        <v>Monday</v>
      </c>
      <c r="L3578" t="str">
        <f>_xlfn.XLOOKUP(Table6[[#This Row],[Loan Date]],$Q$5:$Q$152,$S$5:$S$152)</f>
        <v>Week 7</v>
      </c>
    </row>
    <row r="3579" spans="1:12" x14ac:dyDescent="0.2">
      <c r="A3579" s="1">
        <v>44872</v>
      </c>
      <c r="B3579" t="s">
        <v>7</v>
      </c>
      <c r="C3579" s="1">
        <v>44886</v>
      </c>
      <c r="D3579" t="s">
        <v>91</v>
      </c>
      <c r="E3579" t="s">
        <v>15</v>
      </c>
      <c r="F3579" t="s">
        <v>14</v>
      </c>
      <c r="G3579" t="s">
        <v>1</v>
      </c>
      <c r="H3579" t="s">
        <v>1282</v>
      </c>
      <c r="I3579">
        <f>MONTH(Table6[[#This Row],[Loan Date]])</f>
        <v>11</v>
      </c>
      <c r="J3579" t="str">
        <f>_xlfn.XLOOKUP(Table6[[#This Row],[Numeric Month]],$N$5:$N$11,$O$5:$O$11)</f>
        <v>Nov</v>
      </c>
      <c r="K3579" t="str">
        <f>_xlfn.XLOOKUP(Table6[[#This Row],[Loan Date]],$Q$5:$Q$152,$R$5:$R$152)</f>
        <v>Monday</v>
      </c>
      <c r="L3579" t="str">
        <f>_xlfn.XLOOKUP(Table6[[#This Row],[Loan Date]],$Q$5:$Q$152,$S$5:$S$152)</f>
        <v>Week 7</v>
      </c>
    </row>
    <row r="3580" spans="1:12" x14ac:dyDescent="0.2">
      <c r="A3580" s="1">
        <v>44872</v>
      </c>
      <c r="B3580" t="s">
        <v>7</v>
      </c>
      <c r="C3580" s="1">
        <v>44879</v>
      </c>
      <c r="D3580" t="s">
        <v>1400</v>
      </c>
      <c r="E3580" t="s">
        <v>52</v>
      </c>
      <c r="F3580" t="s">
        <v>51</v>
      </c>
      <c r="G3580" t="s">
        <v>1</v>
      </c>
      <c r="H3580" t="s">
        <v>1282</v>
      </c>
      <c r="I3580">
        <f>MONTH(Table6[[#This Row],[Loan Date]])</f>
        <v>11</v>
      </c>
      <c r="J3580" t="str">
        <f>_xlfn.XLOOKUP(Table6[[#This Row],[Numeric Month]],$N$5:$N$11,$O$5:$O$11)</f>
        <v>Nov</v>
      </c>
      <c r="K3580" t="str">
        <f>_xlfn.XLOOKUP(Table6[[#This Row],[Loan Date]],$Q$5:$Q$152,$R$5:$R$152)</f>
        <v>Monday</v>
      </c>
      <c r="L3580" t="str">
        <f>_xlfn.XLOOKUP(Table6[[#This Row],[Loan Date]],$Q$5:$Q$152,$S$5:$S$152)</f>
        <v>Week 7</v>
      </c>
    </row>
    <row r="3581" spans="1:12" x14ac:dyDescent="0.2">
      <c r="A3581" s="1">
        <v>44872</v>
      </c>
      <c r="B3581" t="s">
        <v>5</v>
      </c>
      <c r="C3581" s="1">
        <v>44879</v>
      </c>
      <c r="D3581" t="s">
        <v>157</v>
      </c>
      <c r="E3581" t="s">
        <v>9</v>
      </c>
      <c r="F3581" t="s">
        <v>8</v>
      </c>
      <c r="G3581" t="s">
        <v>1</v>
      </c>
      <c r="H3581" t="s">
        <v>1282</v>
      </c>
      <c r="I3581">
        <f>MONTH(Table6[[#This Row],[Loan Date]])</f>
        <v>11</v>
      </c>
      <c r="J3581" t="str">
        <f>_xlfn.XLOOKUP(Table6[[#This Row],[Numeric Month]],$N$5:$N$11,$O$5:$O$11)</f>
        <v>Nov</v>
      </c>
      <c r="K3581" t="str">
        <f>_xlfn.XLOOKUP(Table6[[#This Row],[Loan Date]],$Q$5:$Q$152,$R$5:$R$152)</f>
        <v>Monday</v>
      </c>
      <c r="L3581" t="str">
        <f>_xlfn.XLOOKUP(Table6[[#This Row],[Loan Date]],$Q$5:$Q$152,$S$5:$S$152)</f>
        <v>Week 7</v>
      </c>
    </row>
    <row r="3582" spans="1:12" x14ac:dyDescent="0.2">
      <c r="A3582" s="1">
        <v>44872</v>
      </c>
      <c r="B3582" t="s">
        <v>5</v>
      </c>
      <c r="C3582" s="1">
        <v>44872</v>
      </c>
      <c r="D3582" t="s">
        <v>261</v>
      </c>
      <c r="E3582" t="s">
        <v>44</v>
      </c>
      <c r="F3582" t="s">
        <v>44</v>
      </c>
      <c r="G3582" t="s">
        <v>39</v>
      </c>
      <c r="H3582" t="s">
        <v>1282</v>
      </c>
      <c r="I3582">
        <f>MONTH(Table6[[#This Row],[Loan Date]])</f>
        <v>11</v>
      </c>
      <c r="J3582" t="str">
        <f>_xlfn.XLOOKUP(Table6[[#This Row],[Numeric Month]],$N$5:$N$11,$O$5:$O$11)</f>
        <v>Nov</v>
      </c>
      <c r="K3582" t="str">
        <f>_xlfn.XLOOKUP(Table6[[#This Row],[Loan Date]],$Q$5:$Q$152,$R$5:$R$152)</f>
        <v>Monday</v>
      </c>
      <c r="L3582" t="str">
        <f>_xlfn.XLOOKUP(Table6[[#This Row],[Loan Date]],$Q$5:$Q$152,$S$5:$S$152)</f>
        <v>Week 7</v>
      </c>
    </row>
    <row r="3583" spans="1:12" x14ac:dyDescent="0.2">
      <c r="A3583" s="1">
        <v>44872</v>
      </c>
      <c r="B3583" t="s">
        <v>7</v>
      </c>
      <c r="C3583" s="1">
        <v>44886</v>
      </c>
      <c r="D3583" t="s">
        <v>1399</v>
      </c>
      <c r="E3583" t="s">
        <v>52</v>
      </c>
      <c r="F3583" t="s">
        <v>51</v>
      </c>
      <c r="G3583" t="s">
        <v>1</v>
      </c>
      <c r="H3583" t="s">
        <v>1282</v>
      </c>
      <c r="I3583">
        <f>MONTH(Table6[[#This Row],[Loan Date]])</f>
        <v>11</v>
      </c>
      <c r="J3583" t="str">
        <f>_xlfn.XLOOKUP(Table6[[#This Row],[Numeric Month]],$N$5:$N$11,$O$5:$O$11)</f>
        <v>Nov</v>
      </c>
      <c r="K3583" t="str">
        <f>_xlfn.XLOOKUP(Table6[[#This Row],[Loan Date]],$Q$5:$Q$152,$R$5:$R$152)</f>
        <v>Monday</v>
      </c>
      <c r="L3583" t="str">
        <f>_xlfn.XLOOKUP(Table6[[#This Row],[Loan Date]],$Q$5:$Q$152,$S$5:$S$152)</f>
        <v>Week 7</v>
      </c>
    </row>
    <row r="3584" spans="1:12" x14ac:dyDescent="0.2">
      <c r="A3584" s="1">
        <v>44872</v>
      </c>
      <c r="B3584" t="s">
        <v>5</v>
      </c>
      <c r="C3584" s="1">
        <v>44879</v>
      </c>
      <c r="D3584" t="s">
        <v>723</v>
      </c>
      <c r="E3584" t="s">
        <v>52</v>
      </c>
      <c r="F3584" t="s">
        <v>51</v>
      </c>
      <c r="G3584" t="s">
        <v>1</v>
      </c>
      <c r="H3584" t="s">
        <v>1282</v>
      </c>
      <c r="I3584">
        <f>MONTH(Table6[[#This Row],[Loan Date]])</f>
        <v>11</v>
      </c>
      <c r="J3584" t="str">
        <f>_xlfn.XLOOKUP(Table6[[#This Row],[Numeric Month]],$N$5:$N$11,$O$5:$O$11)</f>
        <v>Nov</v>
      </c>
      <c r="K3584" t="str">
        <f>_xlfn.XLOOKUP(Table6[[#This Row],[Loan Date]],$Q$5:$Q$152,$R$5:$R$152)</f>
        <v>Monday</v>
      </c>
      <c r="L3584" t="str">
        <f>_xlfn.XLOOKUP(Table6[[#This Row],[Loan Date]],$Q$5:$Q$152,$S$5:$S$152)</f>
        <v>Week 7</v>
      </c>
    </row>
    <row r="3585" spans="1:12" x14ac:dyDescent="0.2">
      <c r="A3585" s="1">
        <v>44872</v>
      </c>
      <c r="B3585" t="s">
        <v>5</v>
      </c>
      <c r="C3585" s="1">
        <v>44872</v>
      </c>
      <c r="D3585" t="s">
        <v>910</v>
      </c>
      <c r="E3585" t="s">
        <v>37</v>
      </c>
      <c r="F3585" t="s">
        <v>37</v>
      </c>
      <c r="G3585" t="s">
        <v>20</v>
      </c>
      <c r="H3585" t="s">
        <v>1282</v>
      </c>
      <c r="I3585">
        <f>MONTH(Table6[[#This Row],[Loan Date]])</f>
        <v>11</v>
      </c>
      <c r="J3585" t="str">
        <f>_xlfn.XLOOKUP(Table6[[#This Row],[Numeric Month]],$N$5:$N$11,$O$5:$O$11)</f>
        <v>Nov</v>
      </c>
      <c r="K3585" t="str">
        <f>_xlfn.XLOOKUP(Table6[[#This Row],[Loan Date]],$Q$5:$Q$152,$R$5:$R$152)</f>
        <v>Monday</v>
      </c>
      <c r="L3585" t="str">
        <f>_xlfn.XLOOKUP(Table6[[#This Row],[Loan Date]],$Q$5:$Q$152,$S$5:$S$152)</f>
        <v>Week 7</v>
      </c>
    </row>
    <row r="3586" spans="1:12" x14ac:dyDescent="0.2">
      <c r="A3586" s="1">
        <v>44872</v>
      </c>
      <c r="B3586" t="s">
        <v>7</v>
      </c>
      <c r="C3586" s="1">
        <v>44872</v>
      </c>
      <c r="D3586" t="s">
        <v>309</v>
      </c>
      <c r="E3586" t="s">
        <v>23</v>
      </c>
      <c r="F3586" t="s">
        <v>23</v>
      </c>
      <c r="G3586" t="s">
        <v>20</v>
      </c>
      <c r="H3586" t="s">
        <v>1282</v>
      </c>
      <c r="I3586">
        <f>MONTH(Table6[[#This Row],[Loan Date]])</f>
        <v>11</v>
      </c>
      <c r="J3586" t="str">
        <f>_xlfn.XLOOKUP(Table6[[#This Row],[Numeric Month]],$N$5:$N$11,$O$5:$O$11)</f>
        <v>Nov</v>
      </c>
      <c r="K3586" t="str">
        <f>_xlfn.XLOOKUP(Table6[[#This Row],[Loan Date]],$Q$5:$Q$152,$R$5:$R$152)</f>
        <v>Monday</v>
      </c>
      <c r="L3586" t="str">
        <f>_xlfn.XLOOKUP(Table6[[#This Row],[Loan Date]],$Q$5:$Q$152,$S$5:$S$152)</f>
        <v>Week 7</v>
      </c>
    </row>
    <row r="3587" spans="1:12" x14ac:dyDescent="0.2">
      <c r="A3587" s="1">
        <v>44872</v>
      </c>
      <c r="B3587" t="s">
        <v>7</v>
      </c>
      <c r="C3587" s="1">
        <v>44872</v>
      </c>
      <c r="D3587" t="s">
        <v>310</v>
      </c>
      <c r="E3587" t="s">
        <v>21</v>
      </c>
      <c r="F3587" t="s">
        <v>21</v>
      </c>
      <c r="G3587" t="s">
        <v>20</v>
      </c>
      <c r="H3587" t="s">
        <v>1282</v>
      </c>
      <c r="I3587">
        <f>MONTH(Table6[[#This Row],[Loan Date]])</f>
        <v>11</v>
      </c>
      <c r="J3587" t="str">
        <f>_xlfn.XLOOKUP(Table6[[#This Row],[Numeric Month]],$N$5:$N$11,$O$5:$O$11)</f>
        <v>Nov</v>
      </c>
      <c r="K3587" t="str">
        <f>_xlfn.XLOOKUP(Table6[[#This Row],[Loan Date]],$Q$5:$Q$152,$R$5:$R$152)</f>
        <v>Monday</v>
      </c>
      <c r="L3587" t="str">
        <f>_xlfn.XLOOKUP(Table6[[#This Row],[Loan Date]],$Q$5:$Q$152,$S$5:$S$152)</f>
        <v>Week 7</v>
      </c>
    </row>
    <row r="3588" spans="1:12" x14ac:dyDescent="0.2">
      <c r="A3588" s="1">
        <v>44872</v>
      </c>
      <c r="B3588" t="s">
        <v>7</v>
      </c>
      <c r="C3588" s="1">
        <v>44886</v>
      </c>
      <c r="D3588" t="s">
        <v>973</v>
      </c>
      <c r="E3588" t="s">
        <v>52</v>
      </c>
      <c r="F3588" t="s">
        <v>51</v>
      </c>
      <c r="G3588" t="s">
        <v>1</v>
      </c>
      <c r="H3588" t="s">
        <v>1282</v>
      </c>
      <c r="I3588">
        <f>MONTH(Table6[[#This Row],[Loan Date]])</f>
        <v>11</v>
      </c>
      <c r="J3588" t="str">
        <f>_xlfn.XLOOKUP(Table6[[#This Row],[Numeric Month]],$N$5:$N$11,$O$5:$O$11)</f>
        <v>Nov</v>
      </c>
      <c r="K3588" t="str">
        <f>_xlfn.XLOOKUP(Table6[[#This Row],[Loan Date]],$Q$5:$Q$152,$R$5:$R$152)</f>
        <v>Monday</v>
      </c>
      <c r="L3588" t="str">
        <f>_xlfn.XLOOKUP(Table6[[#This Row],[Loan Date]],$Q$5:$Q$152,$S$5:$S$152)</f>
        <v>Week 7</v>
      </c>
    </row>
    <row r="3589" spans="1:12" x14ac:dyDescent="0.2">
      <c r="A3589" s="1">
        <v>44872</v>
      </c>
      <c r="B3589" t="s">
        <v>7</v>
      </c>
      <c r="C3589" s="1">
        <v>44886</v>
      </c>
      <c r="D3589" t="s">
        <v>1193</v>
      </c>
      <c r="E3589" t="s">
        <v>52</v>
      </c>
      <c r="F3589" t="s">
        <v>51</v>
      </c>
      <c r="G3589" t="s">
        <v>1</v>
      </c>
      <c r="H3589" t="s">
        <v>1282</v>
      </c>
      <c r="I3589">
        <f>MONTH(Table6[[#This Row],[Loan Date]])</f>
        <v>11</v>
      </c>
      <c r="J3589" t="str">
        <f>_xlfn.XLOOKUP(Table6[[#This Row],[Numeric Month]],$N$5:$N$11,$O$5:$O$11)</f>
        <v>Nov</v>
      </c>
      <c r="K3589" t="str">
        <f>_xlfn.XLOOKUP(Table6[[#This Row],[Loan Date]],$Q$5:$Q$152,$R$5:$R$152)</f>
        <v>Monday</v>
      </c>
      <c r="L3589" t="str">
        <f>_xlfn.XLOOKUP(Table6[[#This Row],[Loan Date]],$Q$5:$Q$152,$S$5:$S$152)</f>
        <v>Week 7</v>
      </c>
    </row>
    <row r="3590" spans="1:12" x14ac:dyDescent="0.2">
      <c r="A3590" s="1">
        <v>44872</v>
      </c>
      <c r="B3590" t="s">
        <v>7</v>
      </c>
      <c r="C3590" s="1">
        <v>44872</v>
      </c>
      <c r="D3590" t="s">
        <v>97</v>
      </c>
      <c r="E3590" t="s">
        <v>23</v>
      </c>
      <c r="F3590" t="s">
        <v>23</v>
      </c>
      <c r="G3590" t="s">
        <v>20</v>
      </c>
      <c r="H3590" t="s">
        <v>1282</v>
      </c>
      <c r="I3590">
        <f>MONTH(Table6[[#This Row],[Loan Date]])</f>
        <v>11</v>
      </c>
      <c r="J3590" t="str">
        <f>_xlfn.XLOOKUP(Table6[[#This Row],[Numeric Month]],$N$5:$N$11,$O$5:$O$11)</f>
        <v>Nov</v>
      </c>
      <c r="K3590" t="str">
        <f>_xlfn.XLOOKUP(Table6[[#This Row],[Loan Date]],$Q$5:$Q$152,$R$5:$R$152)</f>
        <v>Monday</v>
      </c>
      <c r="L3590" t="str">
        <f>_xlfn.XLOOKUP(Table6[[#This Row],[Loan Date]],$Q$5:$Q$152,$S$5:$S$152)</f>
        <v>Week 7</v>
      </c>
    </row>
    <row r="3591" spans="1:12" x14ac:dyDescent="0.2">
      <c r="A3591" s="1">
        <v>44872</v>
      </c>
      <c r="B3591" t="s">
        <v>7</v>
      </c>
      <c r="C3591" s="1">
        <v>44872</v>
      </c>
      <c r="D3591" t="s">
        <v>99</v>
      </c>
      <c r="E3591" t="s">
        <v>21</v>
      </c>
      <c r="F3591" t="s">
        <v>21</v>
      </c>
      <c r="G3591" t="s">
        <v>20</v>
      </c>
      <c r="H3591" t="s">
        <v>1282</v>
      </c>
      <c r="I3591">
        <f>MONTH(Table6[[#This Row],[Loan Date]])</f>
        <v>11</v>
      </c>
      <c r="J3591" t="str">
        <f>_xlfn.XLOOKUP(Table6[[#This Row],[Numeric Month]],$N$5:$N$11,$O$5:$O$11)</f>
        <v>Nov</v>
      </c>
      <c r="K3591" t="str">
        <f>_xlfn.XLOOKUP(Table6[[#This Row],[Loan Date]],$Q$5:$Q$152,$R$5:$R$152)</f>
        <v>Monday</v>
      </c>
      <c r="L3591" t="str">
        <f>_xlfn.XLOOKUP(Table6[[#This Row],[Loan Date]],$Q$5:$Q$152,$S$5:$S$152)</f>
        <v>Week 7</v>
      </c>
    </row>
    <row r="3592" spans="1:12" x14ac:dyDescent="0.2">
      <c r="A3592" s="1">
        <v>44872</v>
      </c>
      <c r="B3592" t="s">
        <v>7</v>
      </c>
      <c r="C3592" s="1">
        <v>44879</v>
      </c>
      <c r="D3592" t="s">
        <v>1191</v>
      </c>
      <c r="E3592" t="s">
        <v>52</v>
      </c>
      <c r="F3592" t="s">
        <v>51</v>
      </c>
      <c r="G3592" t="s">
        <v>1</v>
      </c>
      <c r="H3592" t="s">
        <v>1282</v>
      </c>
      <c r="I3592">
        <f>MONTH(Table6[[#This Row],[Loan Date]])</f>
        <v>11</v>
      </c>
      <c r="J3592" t="str">
        <f>_xlfn.XLOOKUP(Table6[[#This Row],[Numeric Month]],$N$5:$N$11,$O$5:$O$11)</f>
        <v>Nov</v>
      </c>
      <c r="K3592" t="str">
        <f>_xlfn.XLOOKUP(Table6[[#This Row],[Loan Date]],$Q$5:$Q$152,$R$5:$R$152)</f>
        <v>Monday</v>
      </c>
      <c r="L3592" t="str">
        <f>_xlfn.XLOOKUP(Table6[[#This Row],[Loan Date]],$Q$5:$Q$152,$S$5:$S$152)</f>
        <v>Week 7</v>
      </c>
    </row>
    <row r="3593" spans="1:12" x14ac:dyDescent="0.2">
      <c r="A3593" s="1">
        <v>44872</v>
      </c>
      <c r="B3593" t="s">
        <v>7</v>
      </c>
      <c r="C3593" s="1">
        <v>44886</v>
      </c>
      <c r="D3593" t="s">
        <v>1398</v>
      </c>
      <c r="E3593" t="s">
        <v>52</v>
      </c>
      <c r="F3593" t="s">
        <v>51</v>
      </c>
      <c r="G3593" t="s">
        <v>1</v>
      </c>
      <c r="H3593" t="s">
        <v>1282</v>
      </c>
      <c r="I3593">
        <f>MONTH(Table6[[#This Row],[Loan Date]])</f>
        <v>11</v>
      </c>
      <c r="J3593" t="str">
        <f>_xlfn.XLOOKUP(Table6[[#This Row],[Numeric Month]],$N$5:$N$11,$O$5:$O$11)</f>
        <v>Nov</v>
      </c>
      <c r="K3593" t="str">
        <f>_xlfn.XLOOKUP(Table6[[#This Row],[Loan Date]],$Q$5:$Q$152,$R$5:$R$152)</f>
        <v>Monday</v>
      </c>
      <c r="L3593" t="str">
        <f>_xlfn.XLOOKUP(Table6[[#This Row],[Loan Date]],$Q$5:$Q$152,$S$5:$S$152)</f>
        <v>Week 7</v>
      </c>
    </row>
    <row r="3594" spans="1:12" x14ac:dyDescent="0.2">
      <c r="A3594" s="1">
        <v>44872</v>
      </c>
      <c r="B3594" t="s">
        <v>5</v>
      </c>
      <c r="C3594" s="1">
        <v>44883</v>
      </c>
      <c r="D3594" t="s">
        <v>598</v>
      </c>
      <c r="E3594" t="s">
        <v>15</v>
      </c>
      <c r="F3594" t="s">
        <v>14</v>
      </c>
      <c r="G3594" t="s">
        <v>1</v>
      </c>
      <c r="H3594" t="s">
        <v>1282</v>
      </c>
      <c r="I3594">
        <f>MONTH(Table6[[#This Row],[Loan Date]])</f>
        <v>11</v>
      </c>
      <c r="J3594" t="str">
        <f>_xlfn.XLOOKUP(Table6[[#This Row],[Numeric Month]],$N$5:$N$11,$O$5:$O$11)</f>
        <v>Nov</v>
      </c>
      <c r="K3594" t="str">
        <f>_xlfn.XLOOKUP(Table6[[#This Row],[Loan Date]],$Q$5:$Q$152,$R$5:$R$152)</f>
        <v>Monday</v>
      </c>
      <c r="L3594" t="str">
        <f>_xlfn.XLOOKUP(Table6[[#This Row],[Loan Date]],$Q$5:$Q$152,$S$5:$S$152)</f>
        <v>Week 7</v>
      </c>
    </row>
    <row r="3595" spans="1:12" x14ac:dyDescent="0.2">
      <c r="A3595" s="1">
        <v>44873</v>
      </c>
      <c r="B3595" t="s">
        <v>35</v>
      </c>
      <c r="C3595" s="1">
        <v>44873</v>
      </c>
      <c r="D3595" t="s">
        <v>916</v>
      </c>
      <c r="E3595" t="s">
        <v>37</v>
      </c>
      <c r="F3595" t="s">
        <v>37</v>
      </c>
      <c r="G3595" t="s">
        <v>20</v>
      </c>
      <c r="H3595" t="s">
        <v>1282</v>
      </c>
      <c r="I3595">
        <f>MONTH(Table6[[#This Row],[Loan Date]])</f>
        <v>11</v>
      </c>
      <c r="J3595" t="str">
        <f>_xlfn.XLOOKUP(Table6[[#This Row],[Numeric Month]],$N$5:$N$11,$O$5:$O$11)</f>
        <v>Nov</v>
      </c>
      <c r="K3595" t="str">
        <f>_xlfn.XLOOKUP(Table6[[#This Row],[Loan Date]],$Q$5:$Q$152,$R$5:$R$152)</f>
        <v>Tuesday</v>
      </c>
      <c r="L3595" t="str">
        <f>_xlfn.XLOOKUP(Table6[[#This Row],[Loan Date]],$Q$5:$Q$152,$S$5:$S$152)</f>
        <v>Week 7</v>
      </c>
    </row>
    <row r="3596" spans="1:12" x14ac:dyDescent="0.2">
      <c r="A3596" s="1">
        <v>44873</v>
      </c>
      <c r="B3596" t="s">
        <v>107</v>
      </c>
      <c r="C3596" s="1">
        <v>44880</v>
      </c>
      <c r="D3596" t="s">
        <v>547</v>
      </c>
      <c r="E3596" t="s">
        <v>52</v>
      </c>
      <c r="F3596" t="s">
        <v>51</v>
      </c>
      <c r="G3596" t="s">
        <v>1</v>
      </c>
      <c r="H3596" t="s">
        <v>1282</v>
      </c>
      <c r="I3596">
        <f>MONTH(Table6[[#This Row],[Loan Date]])</f>
        <v>11</v>
      </c>
      <c r="J3596" t="str">
        <f>_xlfn.XLOOKUP(Table6[[#This Row],[Numeric Month]],$N$5:$N$11,$O$5:$O$11)</f>
        <v>Nov</v>
      </c>
      <c r="K3596" t="str">
        <f>_xlfn.XLOOKUP(Table6[[#This Row],[Loan Date]],$Q$5:$Q$152,$R$5:$R$152)</f>
        <v>Tuesday</v>
      </c>
      <c r="L3596" t="str">
        <f>_xlfn.XLOOKUP(Table6[[#This Row],[Loan Date]],$Q$5:$Q$152,$S$5:$S$152)</f>
        <v>Week 7</v>
      </c>
    </row>
    <row r="3597" spans="1:12" x14ac:dyDescent="0.2">
      <c r="A3597" s="1">
        <v>44873</v>
      </c>
      <c r="B3597" t="s">
        <v>5</v>
      </c>
      <c r="C3597" s="1">
        <v>44880</v>
      </c>
      <c r="D3597" t="s">
        <v>233</v>
      </c>
      <c r="E3597" t="s">
        <v>52</v>
      </c>
      <c r="F3597" t="s">
        <v>51</v>
      </c>
      <c r="G3597" t="s">
        <v>1</v>
      </c>
      <c r="H3597" t="s">
        <v>1282</v>
      </c>
      <c r="I3597">
        <f>MONTH(Table6[[#This Row],[Loan Date]])</f>
        <v>11</v>
      </c>
      <c r="J3597" t="str">
        <f>_xlfn.XLOOKUP(Table6[[#This Row],[Numeric Month]],$N$5:$N$11,$O$5:$O$11)</f>
        <v>Nov</v>
      </c>
      <c r="K3597" t="str">
        <f>_xlfn.XLOOKUP(Table6[[#This Row],[Loan Date]],$Q$5:$Q$152,$R$5:$R$152)</f>
        <v>Tuesday</v>
      </c>
      <c r="L3597" t="str">
        <f>_xlfn.XLOOKUP(Table6[[#This Row],[Loan Date]],$Q$5:$Q$152,$S$5:$S$152)</f>
        <v>Week 7</v>
      </c>
    </row>
    <row r="3598" spans="1:12" x14ac:dyDescent="0.2">
      <c r="A3598" s="1">
        <v>44873</v>
      </c>
      <c r="B3598" t="s">
        <v>5</v>
      </c>
      <c r="C3598" s="1">
        <v>44887</v>
      </c>
      <c r="D3598" t="s">
        <v>1021</v>
      </c>
      <c r="E3598" t="s">
        <v>52</v>
      </c>
      <c r="F3598" t="s">
        <v>51</v>
      </c>
      <c r="G3598" t="s">
        <v>1</v>
      </c>
      <c r="H3598" t="s">
        <v>1282</v>
      </c>
      <c r="I3598">
        <f>MONTH(Table6[[#This Row],[Loan Date]])</f>
        <v>11</v>
      </c>
      <c r="J3598" t="str">
        <f>_xlfn.XLOOKUP(Table6[[#This Row],[Numeric Month]],$N$5:$N$11,$O$5:$O$11)</f>
        <v>Nov</v>
      </c>
      <c r="K3598" t="str">
        <f>_xlfn.XLOOKUP(Table6[[#This Row],[Loan Date]],$Q$5:$Q$152,$R$5:$R$152)</f>
        <v>Tuesday</v>
      </c>
      <c r="L3598" t="str">
        <f>_xlfn.XLOOKUP(Table6[[#This Row],[Loan Date]],$Q$5:$Q$152,$S$5:$S$152)</f>
        <v>Week 7</v>
      </c>
    </row>
    <row r="3599" spans="1:12" x14ac:dyDescent="0.2">
      <c r="A3599" s="1">
        <v>44873</v>
      </c>
      <c r="B3599" t="s">
        <v>7</v>
      </c>
      <c r="C3599" s="1">
        <v>44873</v>
      </c>
      <c r="D3599" t="s">
        <v>343</v>
      </c>
      <c r="E3599" t="s">
        <v>23</v>
      </c>
      <c r="F3599" t="s">
        <v>23</v>
      </c>
      <c r="G3599" t="s">
        <v>20</v>
      </c>
      <c r="H3599" t="s">
        <v>1282</v>
      </c>
      <c r="I3599">
        <f>MONTH(Table6[[#This Row],[Loan Date]])</f>
        <v>11</v>
      </c>
      <c r="J3599" t="str">
        <f>_xlfn.XLOOKUP(Table6[[#This Row],[Numeric Month]],$N$5:$N$11,$O$5:$O$11)</f>
        <v>Nov</v>
      </c>
      <c r="K3599" t="str">
        <f>_xlfn.XLOOKUP(Table6[[#This Row],[Loan Date]],$Q$5:$Q$152,$R$5:$R$152)</f>
        <v>Tuesday</v>
      </c>
      <c r="L3599" t="str">
        <f>_xlfn.XLOOKUP(Table6[[#This Row],[Loan Date]],$Q$5:$Q$152,$S$5:$S$152)</f>
        <v>Week 7</v>
      </c>
    </row>
    <row r="3600" spans="1:12" x14ac:dyDescent="0.2">
      <c r="A3600" s="1">
        <v>44873</v>
      </c>
      <c r="B3600" t="s">
        <v>35</v>
      </c>
      <c r="C3600" s="1">
        <v>44873</v>
      </c>
      <c r="D3600" t="s">
        <v>193</v>
      </c>
      <c r="E3600" t="s">
        <v>122</v>
      </c>
      <c r="F3600" t="s">
        <v>122</v>
      </c>
      <c r="G3600" t="s">
        <v>11</v>
      </c>
      <c r="H3600" t="s">
        <v>1282</v>
      </c>
      <c r="I3600">
        <f>MONTH(Table6[[#This Row],[Loan Date]])</f>
        <v>11</v>
      </c>
      <c r="J3600" t="str">
        <f>_xlfn.XLOOKUP(Table6[[#This Row],[Numeric Month]],$N$5:$N$11,$O$5:$O$11)</f>
        <v>Nov</v>
      </c>
      <c r="K3600" t="str">
        <f>_xlfn.XLOOKUP(Table6[[#This Row],[Loan Date]],$Q$5:$Q$152,$R$5:$R$152)</f>
        <v>Tuesday</v>
      </c>
      <c r="L3600" t="str">
        <f>_xlfn.XLOOKUP(Table6[[#This Row],[Loan Date]],$Q$5:$Q$152,$S$5:$S$152)</f>
        <v>Week 7</v>
      </c>
    </row>
    <row r="3601" spans="1:12" x14ac:dyDescent="0.2">
      <c r="A3601" s="1">
        <v>44873</v>
      </c>
      <c r="B3601" t="s">
        <v>35</v>
      </c>
      <c r="C3601" s="1">
        <v>44873</v>
      </c>
      <c r="D3601" t="s">
        <v>921</v>
      </c>
      <c r="E3601" t="s">
        <v>162</v>
      </c>
      <c r="F3601" t="s">
        <v>162</v>
      </c>
      <c r="G3601" t="s">
        <v>11</v>
      </c>
      <c r="H3601" t="s">
        <v>1282</v>
      </c>
      <c r="I3601">
        <f>MONTH(Table6[[#This Row],[Loan Date]])</f>
        <v>11</v>
      </c>
      <c r="J3601" t="str">
        <f>_xlfn.XLOOKUP(Table6[[#This Row],[Numeric Month]],$N$5:$N$11,$O$5:$O$11)</f>
        <v>Nov</v>
      </c>
      <c r="K3601" t="str">
        <f>_xlfn.XLOOKUP(Table6[[#This Row],[Loan Date]],$Q$5:$Q$152,$R$5:$R$152)</f>
        <v>Tuesday</v>
      </c>
      <c r="L3601" t="str">
        <f>_xlfn.XLOOKUP(Table6[[#This Row],[Loan Date]],$Q$5:$Q$152,$S$5:$S$152)</f>
        <v>Week 7</v>
      </c>
    </row>
    <row r="3602" spans="1:12" x14ac:dyDescent="0.2">
      <c r="A3602" s="1">
        <v>44873</v>
      </c>
      <c r="B3602" t="s">
        <v>107</v>
      </c>
      <c r="C3602" s="1">
        <v>44886</v>
      </c>
      <c r="D3602" t="s">
        <v>776</v>
      </c>
      <c r="E3602" t="s">
        <v>3</v>
      </c>
      <c r="F3602" t="s">
        <v>2</v>
      </c>
      <c r="G3602" t="s">
        <v>1</v>
      </c>
      <c r="H3602" t="s">
        <v>1282</v>
      </c>
      <c r="I3602">
        <f>MONTH(Table6[[#This Row],[Loan Date]])</f>
        <v>11</v>
      </c>
      <c r="J3602" t="str">
        <f>_xlfn.XLOOKUP(Table6[[#This Row],[Numeric Month]],$N$5:$N$11,$O$5:$O$11)</f>
        <v>Nov</v>
      </c>
      <c r="K3602" t="str">
        <f>_xlfn.XLOOKUP(Table6[[#This Row],[Loan Date]],$Q$5:$Q$152,$R$5:$R$152)</f>
        <v>Tuesday</v>
      </c>
      <c r="L3602" t="str">
        <f>_xlfn.XLOOKUP(Table6[[#This Row],[Loan Date]],$Q$5:$Q$152,$S$5:$S$152)</f>
        <v>Week 7</v>
      </c>
    </row>
    <row r="3603" spans="1:12" x14ac:dyDescent="0.2">
      <c r="A3603" s="1">
        <v>44873</v>
      </c>
      <c r="B3603" t="s">
        <v>5</v>
      </c>
      <c r="C3603" s="1">
        <v>44873</v>
      </c>
      <c r="D3603" t="s">
        <v>915</v>
      </c>
      <c r="E3603" t="s">
        <v>37</v>
      </c>
      <c r="F3603" t="s">
        <v>37</v>
      </c>
      <c r="G3603" t="s">
        <v>20</v>
      </c>
      <c r="H3603" t="s">
        <v>1282</v>
      </c>
      <c r="I3603">
        <f>MONTH(Table6[[#This Row],[Loan Date]])</f>
        <v>11</v>
      </c>
      <c r="J3603" t="str">
        <f>_xlfn.XLOOKUP(Table6[[#This Row],[Numeric Month]],$N$5:$N$11,$O$5:$O$11)</f>
        <v>Nov</v>
      </c>
      <c r="K3603" t="str">
        <f>_xlfn.XLOOKUP(Table6[[#This Row],[Loan Date]],$Q$5:$Q$152,$R$5:$R$152)</f>
        <v>Tuesday</v>
      </c>
      <c r="L3603" t="str">
        <f>_xlfn.XLOOKUP(Table6[[#This Row],[Loan Date]],$Q$5:$Q$152,$S$5:$S$152)</f>
        <v>Week 7</v>
      </c>
    </row>
    <row r="3604" spans="1:12" x14ac:dyDescent="0.2">
      <c r="A3604" s="1">
        <v>44873</v>
      </c>
      <c r="B3604" t="s">
        <v>7</v>
      </c>
      <c r="C3604" s="1">
        <v>44880</v>
      </c>
      <c r="D3604" t="s">
        <v>991</v>
      </c>
      <c r="E3604" t="s">
        <v>52</v>
      </c>
      <c r="F3604" t="s">
        <v>51</v>
      </c>
      <c r="G3604" t="s">
        <v>1</v>
      </c>
      <c r="H3604" t="s">
        <v>1282</v>
      </c>
      <c r="I3604">
        <f>MONTH(Table6[[#This Row],[Loan Date]])</f>
        <v>11</v>
      </c>
      <c r="J3604" t="str">
        <f>_xlfn.XLOOKUP(Table6[[#This Row],[Numeric Month]],$N$5:$N$11,$O$5:$O$11)</f>
        <v>Nov</v>
      </c>
      <c r="K3604" t="str">
        <f>_xlfn.XLOOKUP(Table6[[#This Row],[Loan Date]],$Q$5:$Q$152,$R$5:$R$152)</f>
        <v>Tuesday</v>
      </c>
      <c r="L3604" t="str">
        <f>_xlfn.XLOOKUP(Table6[[#This Row],[Loan Date]],$Q$5:$Q$152,$S$5:$S$152)</f>
        <v>Week 7</v>
      </c>
    </row>
    <row r="3605" spans="1:12" x14ac:dyDescent="0.2">
      <c r="A3605" s="1">
        <v>44873</v>
      </c>
      <c r="B3605" t="s">
        <v>7</v>
      </c>
      <c r="C3605" s="1">
        <v>44873</v>
      </c>
      <c r="D3605" t="s">
        <v>115</v>
      </c>
      <c r="E3605" t="s">
        <v>23</v>
      </c>
      <c r="F3605" t="s">
        <v>23</v>
      </c>
      <c r="G3605" t="s">
        <v>20</v>
      </c>
      <c r="H3605" t="s">
        <v>1282</v>
      </c>
      <c r="I3605">
        <f>MONTH(Table6[[#This Row],[Loan Date]])</f>
        <v>11</v>
      </c>
      <c r="J3605" t="str">
        <f>_xlfn.XLOOKUP(Table6[[#This Row],[Numeric Month]],$N$5:$N$11,$O$5:$O$11)</f>
        <v>Nov</v>
      </c>
      <c r="K3605" t="str">
        <f>_xlfn.XLOOKUP(Table6[[#This Row],[Loan Date]],$Q$5:$Q$152,$R$5:$R$152)</f>
        <v>Tuesday</v>
      </c>
      <c r="L3605" t="str">
        <f>_xlfn.XLOOKUP(Table6[[#This Row],[Loan Date]],$Q$5:$Q$152,$S$5:$S$152)</f>
        <v>Week 7</v>
      </c>
    </row>
    <row r="3606" spans="1:12" x14ac:dyDescent="0.2">
      <c r="A3606" s="1">
        <v>44873</v>
      </c>
      <c r="B3606" t="s">
        <v>7</v>
      </c>
      <c r="C3606" s="1">
        <v>44887</v>
      </c>
      <c r="D3606" t="s">
        <v>1140</v>
      </c>
      <c r="E3606" t="s">
        <v>15</v>
      </c>
      <c r="F3606" t="s">
        <v>14</v>
      </c>
      <c r="G3606" t="s">
        <v>1</v>
      </c>
      <c r="H3606" t="s">
        <v>1282</v>
      </c>
      <c r="I3606">
        <f>MONTH(Table6[[#This Row],[Loan Date]])</f>
        <v>11</v>
      </c>
      <c r="J3606" t="str">
        <f>_xlfn.XLOOKUP(Table6[[#This Row],[Numeric Month]],$N$5:$N$11,$O$5:$O$11)</f>
        <v>Nov</v>
      </c>
      <c r="K3606" t="str">
        <f>_xlfn.XLOOKUP(Table6[[#This Row],[Loan Date]],$Q$5:$Q$152,$R$5:$R$152)</f>
        <v>Tuesday</v>
      </c>
      <c r="L3606" t="str">
        <f>_xlfn.XLOOKUP(Table6[[#This Row],[Loan Date]],$Q$5:$Q$152,$S$5:$S$152)</f>
        <v>Week 7</v>
      </c>
    </row>
    <row r="3607" spans="1:12" x14ac:dyDescent="0.2">
      <c r="A3607" s="1">
        <v>44873</v>
      </c>
      <c r="B3607" t="s">
        <v>107</v>
      </c>
      <c r="C3607" s="1">
        <v>44873</v>
      </c>
      <c r="D3607" t="s">
        <v>1361</v>
      </c>
      <c r="E3607" t="s">
        <v>59</v>
      </c>
      <c r="F3607" t="s">
        <v>58</v>
      </c>
      <c r="G3607" t="s">
        <v>39</v>
      </c>
      <c r="H3607" t="s">
        <v>1282</v>
      </c>
      <c r="I3607">
        <f>MONTH(Table6[[#This Row],[Loan Date]])</f>
        <v>11</v>
      </c>
      <c r="J3607" t="str">
        <f>_xlfn.XLOOKUP(Table6[[#This Row],[Numeric Month]],$N$5:$N$11,$O$5:$O$11)</f>
        <v>Nov</v>
      </c>
      <c r="K3607" t="str">
        <f>_xlfn.XLOOKUP(Table6[[#This Row],[Loan Date]],$Q$5:$Q$152,$R$5:$R$152)</f>
        <v>Tuesday</v>
      </c>
      <c r="L3607" t="str">
        <f>_xlfn.XLOOKUP(Table6[[#This Row],[Loan Date]],$Q$5:$Q$152,$S$5:$S$152)</f>
        <v>Week 7</v>
      </c>
    </row>
    <row r="3608" spans="1:12" x14ac:dyDescent="0.2">
      <c r="A3608" s="1">
        <v>44873</v>
      </c>
      <c r="B3608" t="s">
        <v>107</v>
      </c>
      <c r="C3608" s="1">
        <v>44880</v>
      </c>
      <c r="D3608" t="s">
        <v>490</v>
      </c>
      <c r="E3608" t="s">
        <v>52</v>
      </c>
      <c r="F3608" t="s">
        <v>51</v>
      </c>
      <c r="G3608" t="s">
        <v>1</v>
      </c>
      <c r="H3608" t="s">
        <v>1282</v>
      </c>
      <c r="I3608">
        <f>MONTH(Table6[[#This Row],[Loan Date]])</f>
        <v>11</v>
      </c>
      <c r="J3608" t="str">
        <f>_xlfn.XLOOKUP(Table6[[#This Row],[Numeric Month]],$N$5:$N$11,$O$5:$O$11)</f>
        <v>Nov</v>
      </c>
      <c r="K3608" t="str">
        <f>_xlfn.XLOOKUP(Table6[[#This Row],[Loan Date]],$Q$5:$Q$152,$R$5:$R$152)</f>
        <v>Tuesday</v>
      </c>
      <c r="L3608" t="str">
        <f>_xlfn.XLOOKUP(Table6[[#This Row],[Loan Date]],$Q$5:$Q$152,$S$5:$S$152)</f>
        <v>Week 7</v>
      </c>
    </row>
    <row r="3609" spans="1:12" x14ac:dyDescent="0.2">
      <c r="A3609" s="1">
        <v>44873</v>
      </c>
      <c r="B3609" t="s">
        <v>7</v>
      </c>
      <c r="C3609" s="1">
        <v>44887</v>
      </c>
      <c r="D3609" t="s">
        <v>213</v>
      </c>
      <c r="E3609" t="s">
        <v>9</v>
      </c>
      <c r="F3609" t="s">
        <v>8</v>
      </c>
      <c r="G3609" t="s">
        <v>1</v>
      </c>
      <c r="H3609" t="s">
        <v>1282</v>
      </c>
      <c r="I3609">
        <f>MONTH(Table6[[#This Row],[Loan Date]])</f>
        <v>11</v>
      </c>
      <c r="J3609" t="str">
        <f>_xlfn.XLOOKUP(Table6[[#This Row],[Numeric Month]],$N$5:$N$11,$O$5:$O$11)</f>
        <v>Nov</v>
      </c>
      <c r="K3609" t="str">
        <f>_xlfn.XLOOKUP(Table6[[#This Row],[Loan Date]],$Q$5:$Q$152,$R$5:$R$152)</f>
        <v>Tuesday</v>
      </c>
      <c r="L3609" t="str">
        <f>_xlfn.XLOOKUP(Table6[[#This Row],[Loan Date]],$Q$5:$Q$152,$S$5:$S$152)</f>
        <v>Week 7</v>
      </c>
    </row>
    <row r="3610" spans="1:12" x14ac:dyDescent="0.2">
      <c r="A3610" s="1">
        <v>44873</v>
      </c>
      <c r="B3610" t="s">
        <v>7</v>
      </c>
      <c r="C3610" s="1">
        <v>44873</v>
      </c>
      <c r="D3610" t="s">
        <v>1347</v>
      </c>
      <c r="E3610" t="s">
        <v>12</v>
      </c>
      <c r="F3610" t="s">
        <v>12</v>
      </c>
      <c r="G3610" t="s">
        <v>11</v>
      </c>
      <c r="H3610" t="s">
        <v>1282</v>
      </c>
      <c r="I3610">
        <f>MONTH(Table6[[#This Row],[Loan Date]])</f>
        <v>11</v>
      </c>
      <c r="J3610" t="str">
        <f>_xlfn.XLOOKUP(Table6[[#This Row],[Numeric Month]],$N$5:$N$11,$O$5:$O$11)</f>
        <v>Nov</v>
      </c>
      <c r="K3610" t="str">
        <f>_xlfn.XLOOKUP(Table6[[#This Row],[Loan Date]],$Q$5:$Q$152,$R$5:$R$152)</f>
        <v>Tuesday</v>
      </c>
      <c r="L3610" t="str">
        <f>_xlfn.XLOOKUP(Table6[[#This Row],[Loan Date]],$Q$5:$Q$152,$S$5:$S$152)</f>
        <v>Week 7</v>
      </c>
    </row>
    <row r="3611" spans="1:12" x14ac:dyDescent="0.2">
      <c r="A3611" s="1">
        <v>44873</v>
      </c>
      <c r="B3611" t="s">
        <v>7</v>
      </c>
      <c r="C3611" s="1">
        <v>44873</v>
      </c>
      <c r="D3611" t="s">
        <v>558</v>
      </c>
      <c r="E3611" t="s">
        <v>122</v>
      </c>
      <c r="F3611" t="s">
        <v>122</v>
      </c>
      <c r="G3611" t="s">
        <v>11</v>
      </c>
      <c r="H3611" t="s">
        <v>1282</v>
      </c>
      <c r="I3611">
        <f>MONTH(Table6[[#This Row],[Loan Date]])</f>
        <v>11</v>
      </c>
      <c r="J3611" t="str">
        <f>_xlfn.XLOOKUP(Table6[[#This Row],[Numeric Month]],$N$5:$N$11,$O$5:$O$11)</f>
        <v>Nov</v>
      </c>
      <c r="K3611" t="str">
        <f>_xlfn.XLOOKUP(Table6[[#This Row],[Loan Date]],$Q$5:$Q$152,$R$5:$R$152)</f>
        <v>Tuesday</v>
      </c>
      <c r="L3611" t="str">
        <f>_xlfn.XLOOKUP(Table6[[#This Row],[Loan Date]],$Q$5:$Q$152,$S$5:$S$152)</f>
        <v>Week 7</v>
      </c>
    </row>
    <row r="3612" spans="1:12" x14ac:dyDescent="0.2">
      <c r="A3612" s="1">
        <v>44873</v>
      </c>
      <c r="B3612" t="s">
        <v>7</v>
      </c>
      <c r="C3612" s="1">
        <v>44873</v>
      </c>
      <c r="D3612" t="s">
        <v>309</v>
      </c>
      <c r="E3612" t="s">
        <v>23</v>
      </c>
      <c r="F3612" t="s">
        <v>23</v>
      </c>
      <c r="G3612" t="s">
        <v>20</v>
      </c>
      <c r="H3612" t="s">
        <v>1282</v>
      </c>
      <c r="I3612">
        <f>MONTH(Table6[[#This Row],[Loan Date]])</f>
        <v>11</v>
      </c>
      <c r="J3612" t="str">
        <f>_xlfn.XLOOKUP(Table6[[#This Row],[Numeric Month]],$N$5:$N$11,$O$5:$O$11)</f>
        <v>Nov</v>
      </c>
      <c r="K3612" t="str">
        <f>_xlfn.XLOOKUP(Table6[[#This Row],[Loan Date]],$Q$5:$Q$152,$R$5:$R$152)</f>
        <v>Tuesday</v>
      </c>
      <c r="L3612" t="str">
        <f>_xlfn.XLOOKUP(Table6[[#This Row],[Loan Date]],$Q$5:$Q$152,$S$5:$S$152)</f>
        <v>Week 7</v>
      </c>
    </row>
    <row r="3613" spans="1:12" x14ac:dyDescent="0.2">
      <c r="A3613" s="1">
        <v>44873</v>
      </c>
      <c r="B3613" t="s">
        <v>7</v>
      </c>
      <c r="C3613" s="1">
        <v>44873</v>
      </c>
      <c r="D3613" t="s">
        <v>310</v>
      </c>
      <c r="E3613" t="s">
        <v>21</v>
      </c>
      <c r="F3613" t="s">
        <v>21</v>
      </c>
      <c r="G3613" t="s">
        <v>20</v>
      </c>
      <c r="H3613" t="s">
        <v>1282</v>
      </c>
      <c r="I3613">
        <f>MONTH(Table6[[#This Row],[Loan Date]])</f>
        <v>11</v>
      </c>
      <c r="J3613" t="str">
        <f>_xlfn.XLOOKUP(Table6[[#This Row],[Numeric Month]],$N$5:$N$11,$O$5:$O$11)</f>
        <v>Nov</v>
      </c>
      <c r="K3613" t="str">
        <f>_xlfn.XLOOKUP(Table6[[#This Row],[Loan Date]],$Q$5:$Q$152,$R$5:$R$152)</f>
        <v>Tuesday</v>
      </c>
      <c r="L3613" t="str">
        <f>_xlfn.XLOOKUP(Table6[[#This Row],[Loan Date]],$Q$5:$Q$152,$S$5:$S$152)</f>
        <v>Week 7</v>
      </c>
    </row>
    <row r="3614" spans="1:12" x14ac:dyDescent="0.2">
      <c r="A3614" s="1">
        <v>44873</v>
      </c>
      <c r="B3614" t="s">
        <v>7</v>
      </c>
      <c r="C3614" s="1">
        <v>44873</v>
      </c>
      <c r="D3614" t="s">
        <v>915</v>
      </c>
      <c r="E3614" t="s">
        <v>37</v>
      </c>
      <c r="F3614" t="s">
        <v>37</v>
      </c>
      <c r="G3614" t="s">
        <v>20</v>
      </c>
      <c r="H3614" t="s">
        <v>1282</v>
      </c>
      <c r="I3614">
        <f>MONTH(Table6[[#This Row],[Loan Date]])</f>
        <v>11</v>
      </c>
      <c r="J3614" t="str">
        <f>_xlfn.XLOOKUP(Table6[[#This Row],[Numeric Month]],$N$5:$N$11,$O$5:$O$11)</f>
        <v>Nov</v>
      </c>
      <c r="K3614" t="str">
        <f>_xlfn.XLOOKUP(Table6[[#This Row],[Loan Date]],$Q$5:$Q$152,$R$5:$R$152)</f>
        <v>Tuesday</v>
      </c>
      <c r="L3614" t="str">
        <f>_xlfn.XLOOKUP(Table6[[#This Row],[Loan Date]],$Q$5:$Q$152,$S$5:$S$152)</f>
        <v>Week 7</v>
      </c>
    </row>
    <row r="3615" spans="1:12" x14ac:dyDescent="0.2">
      <c r="A3615" s="1">
        <v>44873</v>
      </c>
      <c r="B3615" t="s">
        <v>7</v>
      </c>
      <c r="C3615" s="1">
        <v>44886</v>
      </c>
      <c r="D3615" t="s">
        <v>317</v>
      </c>
      <c r="E3615" t="s">
        <v>9</v>
      </c>
      <c r="F3615" t="s">
        <v>8</v>
      </c>
      <c r="G3615" t="s">
        <v>1</v>
      </c>
      <c r="H3615" t="s">
        <v>1282</v>
      </c>
      <c r="I3615">
        <f>MONTH(Table6[[#This Row],[Loan Date]])</f>
        <v>11</v>
      </c>
      <c r="J3615" t="str">
        <f>_xlfn.XLOOKUP(Table6[[#This Row],[Numeric Month]],$N$5:$N$11,$O$5:$O$11)</f>
        <v>Nov</v>
      </c>
      <c r="K3615" t="str">
        <f>_xlfn.XLOOKUP(Table6[[#This Row],[Loan Date]],$Q$5:$Q$152,$R$5:$R$152)</f>
        <v>Tuesday</v>
      </c>
      <c r="L3615" t="str">
        <f>_xlfn.XLOOKUP(Table6[[#This Row],[Loan Date]],$Q$5:$Q$152,$S$5:$S$152)</f>
        <v>Week 7</v>
      </c>
    </row>
    <row r="3616" spans="1:12" x14ac:dyDescent="0.2">
      <c r="A3616" s="1">
        <v>44873</v>
      </c>
      <c r="B3616" t="s">
        <v>5</v>
      </c>
      <c r="C3616" s="1">
        <v>44887</v>
      </c>
      <c r="D3616" t="s">
        <v>1037</v>
      </c>
      <c r="E3616" t="s">
        <v>15</v>
      </c>
      <c r="F3616" t="s">
        <v>14</v>
      </c>
      <c r="G3616" t="s">
        <v>1</v>
      </c>
      <c r="H3616" t="s">
        <v>1282</v>
      </c>
      <c r="I3616">
        <f>MONTH(Table6[[#This Row],[Loan Date]])</f>
        <v>11</v>
      </c>
      <c r="J3616" t="str">
        <f>_xlfn.XLOOKUP(Table6[[#This Row],[Numeric Month]],$N$5:$N$11,$O$5:$O$11)</f>
        <v>Nov</v>
      </c>
      <c r="K3616" t="str">
        <f>_xlfn.XLOOKUP(Table6[[#This Row],[Loan Date]],$Q$5:$Q$152,$R$5:$R$152)</f>
        <v>Tuesday</v>
      </c>
      <c r="L3616" t="str">
        <f>_xlfn.XLOOKUP(Table6[[#This Row],[Loan Date]],$Q$5:$Q$152,$S$5:$S$152)</f>
        <v>Week 7</v>
      </c>
    </row>
    <row r="3617" spans="1:12" x14ac:dyDescent="0.2">
      <c r="A3617" s="1">
        <v>44873</v>
      </c>
      <c r="B3617" t="s">
        <v>7</v>
      </c>
      <c r="C3617" s="1">
        <v>44873</v>
      </c>
      <c r="D3617" t="s">
        <v>314</v>
      </c>
      <c r="E3617" t="s">
        <v>49</v>
      </c>
      <c r="F3617" t="s">
        <v>49</v>
      </c>
      <c r="G3617" t="s">
        <v>20</v>
      </c>
      <c r="H3617" t="s">
        <v>1282</v>
      </c>
      <c r="I3617">
        <f>MONTH(Table6[[#This Row],[Loan Date]])</f>
        <v>11</v>
      </c>
      <c r="J3617" t="str">
        <f>_xlfn.XLOOKUP(Table6[[#This Row],[Numeric Month]],$N$5:$N$11,$O$5:$O$11)</f>
        <v>Nov</v>
      </c>
      <c r="K3617" t="str">
        <f>_xlfn.XLOOKUP(Table6[[#This Row],[Loan Date]],$Q$5:$Q$152,$R$5:$R$152)</f>
        <v>Tuesday</v>
      </c>
      <c r="L3617" t="str">
        <f>_xlfn.XLOOKUP(Table6[[#This Row],[Loan Date]],$Q$5:$Q$152,$S$5:$S$152)</f>
        <v>Week 7</v>
      </c>
    </row>
    <row r="3618" spans="1:12" x14ac:dyDescent="0.2">
      <c r="A3618" s="1">
        <v>44873</v>
      </c>
      <c r="B3618" t="s">
        <v>7</v>
      </c>
      <c r="C3618" s="1">
        <v>44873</v>
      </c>
      <c r="D3618" t="s">
        <v>637</v>
      </c>
      <c r="E3618" t="s">
        <v>162</v>
      </c>
      <c r="F3618" t="s">
        <v>162</v>
      </c>
      <c r="G3618" t="s">
        <v>11</v>
      </c>
      <c r="H3618" t="s">
        <v>1282</v>
      </c>
      <c r="I3618">
        <f>MONTH(Table6[[#This Row],[Loan Date]])</f>
        <v>11</v>
      </c>
      <c r="J3618" t="str">
        <f>_xlfn.XLOOKUP(Table6[[#This Row],[Numeric Month]],$N$5:$N$11,$O$5:$O$11)</f>
        <v>Nov</v>
      </c>
      <c r="K3618" t="str">
        <f>_xlfn.XLOOKUP(Table6[[#This Row],[Loan Date]],$Q$5:$Q$152,$R$5:$R$152)</f>
        <v>Tuesday</v>
      </c>
      <c r="L3618" t="str">
        <f>_xlfn.XLOOKUP(Table6[[#This Row],[Loan Date]],$Q$5:$Q$152,$S$5:$S$152)</f>
        <v>Week 7</v>
      </c>
    </row>
    <row r="3619" spans="1:12" x14ac:dyDescent="0.2">
      <c r="A3619" s="1">
        <v>44873</v>
      </c>
      <c r="B3619" t="s">
        <v>7</v>
      </c>
      <c r="C3619" s="1">
        <v>44873</v>
      </c>
      <c r="D3619" t="s">
        <v>1093</v>
      </c>
      <c r="E3619" t="s">
        <v>224</v>
      </c>
      <c r="F3619" t="s">
        <v>223</v>
      </c>
      <c r="G3619" t="s">
        <v>11</v>
      </c>
      <c r="H3619" t="s">
        <v>1282</v>
      </c>
      <c r="I3619">
        <f>MONTH(Table6[[#This Row],[Loan Date]])</f>
        <v>11</v>
      </c>
      <c r="J3619" t="str">
        <f>_xlfn.XLOOKUP(Table6[[#This Row],[Numeric Month]],$N$5:$N$11,$O$5:$O$11)</f>
        <v>Nov</v>
      </c>
      <c r="K3619" t="str">
        <f>_xlfn.XLOOKUP(Table6[[#This Row],[Loan Date]],$Q$5:$Q$152,$R$5:$R$152)</f>
        <v>Tuesday</v>
      </c>
      <c r="L3619" t="str">
        <f>_xlfn.XLOOKUP(Table6[[#This Row],[Loan Date]],$Q$5:$Q$152,$S$5:$S$152)</f>
        <v>Week 7</v>
      </c>
    </row>
    <row r="3620" spans="1:12" x14ac:dyDescent="0.2">
      <c r="A3620" s="1">
        <v>44873</v>
      </c>
      <c r="B3620" t="s">
        <v>7</v>
      </c>
      <c r="C3620" s="1">
        <v>44873</v>
      </c>
      <c r="D3620" t="s">
        <v>923</v>
      </c>
      <c r="E3620" t="s">
        <v>37</v>
      </c>
      <c r="F3620" t="s">
        <v>37</v>
      </c>
      <c r="G3620" t="s">
        <v>20</v>
      </c>
      <c r="H3620" t="s">
        <v>1282</v>
      </c>
      <c r="I3620">
        <f>MONTH(Table6[[#This Row],[Loan Date]])</f>
        <v>11</v>
      </c>
      <c r="J3620" t="str">
        <f>_xlfn.XLOOKUP(Table6[[#This Row],[Numeric Month]],$N$5:$N$11,$O$5:$O$11)</f>
        <v>Nov</v>
      </c>
      <c r="K3620" t="str">
        <f>_xlfn.XLOOKUP(Table6[[#This Row],[Loan Date]],$Q$5:$Q$152,$R$5:$R$152)</f>
        <v>Tuesday</v>
      </c>
      <c r="L3620" t="str">
        <f>_xlfn.XLOOKUP(Table6[[#This Row],[Loan Date]],$Q$5:$Q$152,$S$5:$S$152)</f>
        <v>Week 7</v>
      </c>
    </row>
    <row r="3621" spans="1:12" x14ac:dyDescent="0.2">
      <c r="A3621" s="1">
        <v>44873</v>
      </c>
      <c r="B3621" t="s">
        <v>7</v>
      </c>
      <c r="C3621" s="1">
        <v>44873</v>
      </c>
      <c r="D3621" t="s">
        <v>917</v>
      </c>
      <c r="E3621" t="s">
        <v>37</v>
      </c>
      <c r="F3621" t="s">
        <v>37</v>
      </c>
      <c r="G3621" t="s">
        <v>20</v>
      </c>
      <c r="H3621" t="s">
        <v>1282</v>
      </c>
      <c r="I3621">
        <f>MONTH(Table6[[#This Row],[Loan Date]])</f>
        <v>11</v>
      </c>
      <c r="J3621" t="str">
        <f>_xlfn.XLOOKUP(Table6[[#This Row],[Numeric Month]],$N$5:$N$11,$O$5:$O$11)</f>
        <v>Nov</v>
      </c>
      <c r="K3621" t="str">
        <f>_xlfn.XLOOKUP(Table6[[#This Row],[Loan Date]],$Q$5:$Q$152,$R$5:$R$152)</f>
        <v>Tuesday</v>
      </c>
      <c r="L3621" t="str">
        <f>_xlfn.XLOOKUP(Table6[[#This Row],[Loan Date]],$Q$5:$Q$152,$S$5:$S$152)</f>
        <v>Week 7</v>
      </c>
    </row>
    <row r="3622" spans="1:12" x14ac:dyDescent="0.2">
      <c r="A3622" s="1">
        <v>44873</v>
      </c>
      <c r="B3622" t="s">
        <v>7</v>
      </c>
      <c r="C3622" s="1">
        <v>44873</v>
      </c>
      <c r="D3622" t="s">
        <v>42</v>
      </c>
      <c r="E3622" t="s">
        <v>41</v>
      </c>
      <c r="F3622" t="s">
        <v>40</v>
      </c>
      <c r="G3622" t="s">
        <v>39</v>
      </c>
      <c r="H3622" t="s">
        <v>1282</v>
      </c>
      <c r="I3622">
        <f>MONTH(Table6[[#This Row],[Loan Date]])</f>
        <v>11</v>
      </c>
      <c r="J3622" t="str">
        <f>_xlfn.XLOOKUP(Table6[[#This Row],[Numeric Month]],$N$5:$N$11,$O$5:$O$11)</f>
        <v>Nov</v>
      </c>
      <c r="K3622" t="str">
        <f>_xlfn.XLOOKUP(Table6[[#This Row],[Loan Date]],$Q$5:$Q$152,$R$5:$R$152)</f>
        <v>Tuesday</v>
      </c>
      <c r="L3622" t="str">
        <f>_xlfn.XLOOKUP(Table6[[#This Row],[Loan Date]],$Q$5:$Q$152,$S$5:$S$152)</f>
        <v>Week 7</v>
      </c>
    </row>
    <row r="3623" spans="1:12" x14ac:dyDescent="0.2">
      <c r="A3623" s="1">
        <v>44873</v>
      </c>
      <c r="B3623" t="s">
        <v>7</v>
      </c>
      <c r="C3623" s="1">
        <v>44873</v>
      </c>
      <c r="D3623" t="s">
        <v>1393</v>
      </c>
      <c r="E3623" t="s">
        <v>23</v>
      </c>
      <c r="F3623" t="s">
        <v>23</v>
      </c>
      <c r="G3623" t="s">
        <v>20</v>
      </c>
      <c r="H3623" t="s">
        <v>1282</v>
      </c>
      <c r="I3623">
        <f>MONTH(Table6[[#This Row],[Loan Date]])</f>
        <v>11</v>
      </c>
      <c r="J3623" t="str">
        <f>_xlfn.XLOOKUP(Table6[[#This Row],[Numeric Month]],$N$5:$N$11,$O$5:$O$11)</f>
        <v>Nov</v>
      </c>
      <c r="K3623" t="str">
        <f>_xlfn.XLOOKUP(Table6[[#This Row],[Loan Date]],$Q$5:$Q$152,$R$5:$R$152)</f>
        <v>Tuesday</v>
      </c>
      <c r="L3623" t="str">
        <f>_xlfn.XLOOKUP(Table6[[#This Row],[Loan Date]],$Q$5:$Q$152,$S$5:$S$152)</f>
        <v>Week 7</v>
      </c>
    </row>
    <row r="3624" spans="1:12" x14ac:dyDescent="0.2">
      <c r="A3624" s="1">
        <v>44873</v>
      </c>
      <c r="B3624" t="s">
        <v>5</v>
      </c>
      <c r="C3624" s="1">
        <v>44873</v>
      </c>
      <c r="D3624" t="s">
        <v>344</v>
      </c>
      <c r="E3624" t="s">
        <v>49</v>
      </c>
      <c r="F3624" t="s">
        <v>49</v>
      </c>
      <c r="G3624" t="s">
        <v>20</v>
      </c>
      <c r="H3624" t="s">
        <v>1282</v>
      </c>
      <c r="I3624">
        <f>MONTH(Table6[[#This Row],[Loan Date]])</f>
        <v>11</v>
      </c>
      <c r="J3624" t="str">
        <f>_xlfn.XLOOKUP(Table6[[#This Row],[Numeric Month]],$N$5:$N$11,$O$5:$O$11)</f>
        <v>Nov</v>
      </c>
      <c r="K3624" t="str">
        <f>_xlfn.XLOOKUP(Table6[[#This Row],[Loan Date]],$Q$5:$Q$152,$R$5:$R$152)</f>
        <v>Tuesday</v>
      </c>
      <c r="L3624" t="str">
        <f>_xlfn.XLOOKUP(Table6[[#This Row],[Loan Date]],$Q$5:$Q$152,$S$5:$S$152)</f>
        <v>Week 7</v>
      </c>
    </row>
    <row r="3625" spans="1:12" x14ac:dyDescent="0.2">
      <c r="A3625" s="1">
        <v>44873</v>
      </c>
      <c r="B3625" t="s">
        <v>7</v>
      </c>
      <c r="C3625" s="1">
        <v>44880</v>
      </c>
      <c r="D3625" t="s">
        <v>1125</v>
      </c>
      <c r="E3625" t="s">
        <v>52</v>
      </c>
      <c r="F3625" t="s">
        <v>51</v>
      </c>
      <c r="G3625" t="s">
        <v>1</v>
      </c>
      <c r="H3625" t="s">
        <v>1282</v>
      </c>
      <c r="I3625">
        <f>MONTH(Table6[[#This Row],[Loan Date]])</f>
        <v>11</v>
      </c>
      <c r="J3625" t="str">
        <f>_xlfn.XLOOKUP(Table6[[#This Row],[Numeric Month]],$N$5:$N$11,$O$5:$O$11)</f>
        <v>Nov</v>
      </c>
      <c r="K3625" t="str">
        <f>_xlfn.XLOOKUP(Table6[[#This Row],[Loan Date]],$Q$5:$Q$152,$R$5:$R$152)</f>
        <v>Tuesday</v>
      </c>
      <c r="L3625" t="str">
        <f>_xlfn.XLOOKUP(Table6[[#This Row],[Loan Date]],$Q$5:$Q$152,$S$5:$S$152)</f>
        <v>Week 7</v>
      </c>
    </row>
    <row r="3626" spans="1:12" x14ac:dyDescent="0.2">
      <c r="A3626" s="1">
        <v>44873</v>
      </c>
      <c r="B3626" t="s">
        <v>5</v>
      </c>
      <c r="C3626" s="1">
        <v>44880</v>
      </c>
      <c r="D3626" t="s">
        <v>1320</v>
      </c>
      <c r="E3626" t="s">
        <v>52</v>
      </c>
      <c r="F3626" t="s">
        <v>51</v>
      </c>
      <c r="G3626" t="s">
        <v>1</v>
      </c>
      <c r="H3626" t="s">
        <v>1282</v>
      </c>
      <c r="I3626">
        <f>MONTH(Table6[[#This Row],[Loan Date]])</f>
        <v>11</v>
      </c>
      <c r="J3626" t="str">
        <f>_xlfn.XLOOKUP(Table6[[#This Row],[Numeric Month]],$N$5:$N$11,$O$5:$O$11)</f>
        <v>Nov</v>
      </c>
      <c r="K3626" t="str">
        <f>_xlfn.XLOOKUP(Table6[[#This Row],[Loan Date]],$Q$5:$Q$152,$R$5:$R$152)</f>
        <v>Tuesday</v>
      </c>
      <c r="L3626" t="str">
        <f>_xlfn.XLOOKUP(Table6[[#This Row],[Loan Date]],$Q$5:$Q$152,$S$5:$S$152)</f>
        <v>Week 7</v>
      </c>
    </row>
    <row r="3627" spans="1:12" x14ac:dyDescent="0.2">
      <c r="A3627" s="1">
        <v>44873</v>
      </c>
      <c r="B3627" t="s">
        <v>7</v>
      </c>
      <c r="C3627" s="1">
        <v>44873</v>
      </c>
      <c r="D3627" t="s">
        <v>115</v>
      </c>
      <c r="E3627" t="s">
        <v>23</v>
      </c>
      <c r="F3627" t="s">
        <v>23</v>
      </c>
      <c r="G3627" t="s">
        <v>20</v>
      </c>
      <c r="H3627" t="s">
        <v>1282</v>
      </c>
      <c r="I3627">
        <f>MONTH(Table6[[#This Row],[Loan Date]])</f>
        <v>11</v>
      </c>
      <c r="J3627" t="str">
        <f>_xlfn.XLOOKUP(Table6[[#This Row],[Numeric Month]],$N$5:$N$11,$O$5:$O$11)</f>
        <v>Nov</v>
      </c>
      <c r="K3627" t="str">
        <f>_xlfn.XLOOKUP(Table6[[#This Row],[Loan Date]],$Q$5:$Q$152,$R$5:$R$152)</f>
        <v>Tuesday</v>
      </c>
      <c r="L3627" t="str">
        <f>_xlfn.XLOOKUP(Table6[[#This Row],[Loan Date]],$Q$5:$Q$152,$S$5:$S$152)</f>
        <v>Week 7</v>
      </c>
    </row>
    <row r="3628" spans="1:12" x14ac:dyDescent="0.2">
      <c r="A3628" s="1">
        <v>44873</v>
      </c>
      <c r="B3628" t="s">
        <v>7</v>
      </c>
      <c r="C3628" s="1">
        <v>44873</v>
      </c>
      <c r="D3628" t="s">
        <v>1136</v>
      </c>
      <c r="E3628" t="s">
        <v>37</v>
      </c>
      <c r="F3628" t="s">
        <v>37</v>
      </c>
      <c r="G3628" t="s">
        <v>20</v>
      </c>
      <c r="H3628" t="s">
        <v>1282</v>
      </c>
      <c r="I3628">
        <f>MONTH(Table6[[#This Row],[Loan Date]])</f>
        <v>11</v>
      </c>
      <c r="J3628" t="str">
        <f>_xlfn.XLOOKUP(Table6[[#This Row],[Numeric Month]],$N$5:$N$11,$O$5:$O$11)</f>
        <v>Nov</v>
      </c>
      <c r="K3628" t="str">
        <f>_xlfn.XLOOKUP(Table6[[#This Row],[Loan Date]],$Q$5:$Q$152,$R$5:$R$152)</f>
        <v>Tuesday</v>
      </c>
      <c r="L3628" t="str">
        <f>_xlfn.XLOOKUP(Table6[[#This Row],[Loan Date]],$Q$5:$Q$152,$S$5:$S$152)</f>
        <v>Week 7</v>
      </c>
    </row>
    <row r="3629" spans="1:12" x14ac:dyDescent="0.2">
      <c r="A3629" s="1">
        <v>44873</v>
      </c>
      <c r="B3629" t="s">
        <v>7</v>
      </c>
      <c r="C3629" s="1">
        <v>44873</v>
      </c>
      <c r="D3629" t="s">
        <v>910</v>
      </c>
      <c r="E3629" t="s">
        <v>37</v>
      </c>
      <c r="F3629" t="s">
        <v>37</v>
      </c>
      <c r="G3629" t="s">
        <v>20</v>
      </c>
      <c r="H3629" t="s">
        <v>1282</v>
      </c>
      <c r="I3629">
        <f>MONTH(Table6[[#This Row],[Loan Date]])</f>
        <v>11</v>
      </c>
      <c r="J3629" t="str">
        <f>_xlfn.XLOOKUP(Table6[[#This Row],[Numeric Month]],$N$5:$N$11,$O$5:$O$11)</f>
        <v>Nov</v>
      </c>
      <c r="K3629" t="str">
        <f>_xlfn.XLOOKUP(Table6[[#This Row],[Loan Date]],$Q$5:$Q$152,$R$5:$R$152)</f>
        <v>Tuesday</v>
      </c>
      <c r="L3629" t="str">
        <f>_xlfn.XLOOKUP(Table6[[#This Row],[Loan Date]],$Q$5:$Q$152,$S$5:$S$152)</f>
        <v>Week 7</v>
      </c>
    </row>
    <row r="3630" spans="1:12" x14ac:dyDescent="0.2">
      <c r="A3630" s="1">
        <v>44873</v>
      </c>
      <c r="B3630" t="s">
        <v>7</v>
      </c>
      <c r="C3630" s="1">
        <v>44873</v>
      </c>
      <c r="D3630" t="s">
        <v>306</v>
      </c>
      <c r="E3630" t="s">
        <v>162</v>
      </c>
      <c r="F3630" t="s">
        <v>162</v>
      </c>
      <c r="G3630" t="s">
        <v>11</v>
      </c>
      <c r="H3630" t="s">
        <v>1282</v>
      </c>
      <c r="I3630">
        <f>MONTH(Table6[[#This Row],[Loan Date]])</f>
        <v>11</v>
      </c>
      <c r="J3630" t="str">
        <f>_xlfn.XLOOKUP(Table6[[#This Row],[Numeric Month]],$N$5:$N$11,$O$5:$O$11)</f>
        <v>Nov</v>
      </c>
      <c r="K3630" t="str">
        <f>_xlfn.XLOOKUP(Table6[[#This Row],[Loan Date]],$Q$5:$Q$152,$R$5:$R$152)</f>
        <v>Tuesday</v>
      </c>
      <c r="L3630" t="str">
        <f>_xlfn.XLOOKUP(Table6[[#This Row],[Loan Date]],$Q$5:$Q$152,$S$5:$S$152)</f>
        <v>Week 7</v>
      </c>
    </row>
    <row r="3631" spans="1:12" x14ac:dyDescent="0.2">
      <c r="A3631" s="1">
        <v>44873</v>
      </c>
      <c r="B3631" t="s">
        <v>5</v>
      </c>
      <c r="C3631" s="1">
        <v>44873</v>
      </c>
      <c r="D3631" t="s">
        <v>50</v>
      </c>
      <c r="E3631" t="s">
        <v>49</v>
      </c>
      <c r="F3631" t="s">
        <v>49</v>
      </c>
      <c r="G3631" t="s">
        <v>20</v>
      </c>
      <c r="H3631" t="s">
        <v>1282</v>
      </c>
      <c r="I3631">
        <f>MONTH(Table6[[#This Row],[Loan Date]])</f>
        <v>11</v>
      </c>
      <c r="J3631" t="str">
        <f>_xlfn.XLOOKUP(Table6[[#This Row],[Numeric Month]],$N$5:$N$11,$O$5:$O$11)</f>
        <v>Nov</v>
      </c>
      <c r="K3631" t="str">
        <f>_xlfn.XLOOKUP(Table6[[#This Row],[Loan Date]],$Q$5:$Q$152,$R$5:$R$152)</f>
        <v>Tuesday</v>
      </c>
      <c r="L3631" t="str">
        <f>_xlfn.XLOOKUP(Table6[[#This Row],[Loan Date]],$Q$5:$Q$152,$S$5:$S$152)</f>
        <v>Week 7</v>
      </c>
    </row>
    <row r="3632" spans="1:12" x14ac:dyDescent="0.2">
      <c r="A3632" s="1">
        <v>44873</v>
      </c>
      <c r="B3632" t="s">
        <v>7</v>
      </c>
      <c r="C3632" s="1">
        <v>44873</v>
      </c>
      <c r="D3632" t="s">
        <v>60</v>
      </c>
      <c r="E3632" t="s">
        <v>59</v>
      </c>
      <c r="F3632" t="s">
        <v>58</v>
      </c>
      <c r="G3632" t="s">
        <v>39</v>
      </c>
      <c r="H3632" t="s">
        <v>1282</v>
      </c>
      <c r="I3632">
        <f>MONTH(Table6[[#This Row],[Loan Date]])</f>
        <v>11</v>
      </c>
      <c r="J3632" t="str">
        <f>_xlfn.XLOOKUP(Table6[[#This Row],[Numeric Month]],$N$5:$N$11,$O$5:$O$11)</f>
        <v>Nov</v>
      </c>
      <c r="K3632" t="str">
        <f>_xlfn.XLOOKUP(Table6[[#This Row],[Loan Date]],$Q$5:$Q$152,$R$5:$R$152)</f>
        <v>Tuesday</v>
      </c>
      <c r="L3632" t="str">
        <f>_xlfn.XLOOKUP(Table6[[#This Row],[Loan Date]],$Q$5:$Q$152,$S$5:$S$152)</f>
        <v>Week 7</v>
      </c>
    </row>
    <row r="3633" spans="1:12" x14ac:dyDescent="0.2">
      <c r="A3633" s="1">
        <v>44873</v>
      </c>
      <c r="B3633" t="s">
        <v>7</v>
      </c>
      <c r="C3633" s="1">
        <v>44886</v>
      </c>
      <c r="D3633" t="s">
        <v>1007</v>
      </c>
      <c r="E3633" t="s">
        <v>9</v>
      </c>
      <c r="F3633" t="s">
        <v>8</v>
      </c>
      <c r="G3633" t="s">
        <v>1</v>
      </c>
      <c r="H3633" t="s">
        <v>1282</v>
      </c>
      <c r="I3633">
        <f>MONTH(Table6[[#This Row],[Loan Date]])</f>
        <v>11</v>
      </c>
      <c r="J3633" t="str">
        <f>_xlfn.XLOOKUP(Table6[[#This Row],[Numeric Month]],$N$5:$N$11,$O$5:$O$11)</f>
        <v>Nov</v>
      </c>
      <c r="K3633" t="str">
        <f>_xlfn.XLOOKUP(Table6[[#This Row],[Loan Date]],$Q$5:$Q$152,$R$5:$R$152)</f>
        <v>Tuesday</v>
      </c>
      <c r="L3633" t="str">
        <f>_xlfn.XLOOKUP(Table6[[#This Row],[Loan Date]],$Q$5:$Q$152,$S$5:$S$152)</f>
        <v>Week 7</v>
      </c>
    </row>
    <row r="3634" spans="1:12" x14ac:dyDescent="0.2">
      <c r="A3634" s="1">
        <v>44873</v>
      </c>
      <c r="B3634" t="s">
        <v>7</v>
      </c>
      <c r="C3634" s="1">
        <v>44873</v>
      </c>
      <c r="D3634" t="s">
        <v>1347</v>
      </c>
      <c r="E3634" t="s">
        <v>12</v>
      </c>
      <c r="F3634" t="s">
        <v>12</v>
      </c>
      <c r="G3634" t="s">
        <v>11</v>
      </c>
      <c r="H3634" t="s">
        <v>1282</v>
      </c>
      <c r="I3634">
        <f>MONTH(Table6[[#This Row],[Loan Date]])</f>
        <v>11</v>
      </c>
      <c r="J3634" t="str">
        <f>_xlfn.XLOOKUP(Table6[[#This Row],[Numeric Month]],$N$5:$N$11,$O$5:$O$11)</f>
        <v>Nov</v>
      </c>
      <c r="K3634" t="str">
        <f>_xlfn.XLOOKUP(Table6[[#This Row],[Loan Date]],$Q$5:$Q$152,$R$5:$R$152)</f>
        <v>Tuesday</v>
      </c>
      <c r="L3634" t="str">
        <f>_xlfn.XLOOKUP(Table6[[#This Row],[Loan Date]],$Q$5:$Q$152,$S$5:$S$152)</f>
        <v>Week 7</v>
      </c>
    </row>
    <row r="3635" spans="1:12" x14ac:dyDescent="0.2">
      <c r="A3635" s="1">
        <v>44873</v>
      </c>
      <c r="B3635" t="s">
        <v>7</v>
      </c>
      <c r="C3635" s="1">
        <v>44873</v>
      </c>
      <c r="D3635" t="s">
        <v>558</v>
      </c>
      <c r="E3635" t="s">
        <v>122</v>
      </c>
      <c r="F3635" t="s">
        <v>122</v>
      </c>
      <c r="G3635" t="s">
        <v>11</v>
      </c>
      <c r="H3635" t="s">
        <v>1282</v>
      </c>
      <c r="I3635">
        <f>MONTH(Table6[[#This Row],[Loan Date]])</f>
        <v>11</v>
      </c>
      <c r="J3635" t="str">
        <f>_xlfn.XLOOKUP(Table6[[#This Row],[Numeric Month]],$N$5:$N$11,$O$5:$O$11)</f>
        <v>Nov</v>
      </c>
      <c r="K3635" t="str">
        <f>_xlfn.XLOOKUP(Table6[[#This Row],[Loan Date]],$Q$5:$Q$152,$R$5:$R$152)</f>
        <v>Tuesday</v>
      </c>
      <c r="L3635" t="str">
        <f>_xlfn.XLOOKUP(Table6[[#This Row],[Loan Date]],$Q$5:$Q$152,$S$5:$S$152)</f>
        <v>Week 7</v>
      </c>
    </row>
    <row r="3636" spans="1:12" x14ac:dyDescent="0.2">
      <c r="A3636" s="1">
        <v>44873</v>
      </c>
      <c r="B3636" t="s">
        <v>7</v>
      </c>
      <c r="C3636" s="1">
        <v>44873</v>
      </c>
      <c r="D3636" t="s">
        <v>952</v>
      </c>
      <c r="E3636" t="s">
        <v>37</v>
      </c>
      <c r="F3636" t="s">
        <v>37</v>
      </c>
      <c r="G3636" t="s">
        <v>20</v>
      </c>
      <c r="H3636" t="s">
        <v>1282</v>
      </c>
      <c r="I3636">
        <f>MONTH(Table6[[#This Row],[Loan Date]])</f>
        <v>11</v>
      </c>
      <c r="J3636" t="str">
        <f>_xlfn.XLOOKUP(Table6[[#This Row],[Numeric Month]],$N$5:$N$11,$O$5:$O$11)</f>
        <v>Nov</v>
      </c>
      <c r="K3636" t="str">
        <f>_xlfn.XLOOKUP(Table6[[#This Row],[Loan Date]],$Q$5:$Q$152,$R$5:$R$152)</f>
        <v>Tuesday</v>
      </c>
      <c r="L3636" t="str">
        <f>_xlfn.XLOOKUP(Table6[[#This Row],[Loan Date]],$Q$5:$Q$152,$S$5:$S$152)</f>
        <v>Week 7</v>
      </c>
    </row>
    <row r="3637" spans="1:12" x14ac:dyDescent="0.2">
      <c r="A3637" s="1">
        <v>44873</v>
      </c>
      <c r="B3637" t="s">
        <v>7</v>
      </c>
      <c r="C3637" s="1">
        <v>44873</v>
      </c>
      <c r="D3637" t="s">
        <v>915</v>
      </c>
      <c r="E3637" t="s">
        <v>37</v>
      </c>
      <c r="F3637" t="s">
        <v>37</v>
      </c>
      <c r="G3637" t="s">
        <v>20</v>
      </c>
      <c r="H3637" t="s">
        <v>1282</v>
      </c>
      <c r="I3637">
        <f>MONTH(Table6[[#This Row],[Loan Date]])</f>
        <v>11</v>
      </c>
      <c r="J3637" t="str">
        <f>_xlfn.XLOOKUP(Table6[[#This Row],[Numeric Month]],$N$5:$N$11,$O$5:$O$11)</f>
        <v>Nov</v>
      </c>
      <c r="K3637" t="str">
        <f>_xlfn.XLOOKUP(Table6[[#This Row],[Loan Date]],$Q$5:$Q$152,$R$5:$R$152)</f>
        <v>Tuesday</v>
      </c>
      <c r="L3637" t="str">
        <f>_xlfn.XLOOKUP(Table6[[#This Row],[Loan Date]],$Q$5:$Q$152,$S$5:$S$152)</f>
        <v>Week 7</v>
      </c>
    </row>
    <row r="3638" spans="1:12" x14ac:dyDescent="0.2">
      <c r="A3638" s="1">
        <v>44873</v>
      </c>
      <c r="B3638" t="s">
        <v>7</v>
      </c>
      <c r="C3638" s="1">
        <v>44873</v>
      </c>
      <c r="D3638" t="s">
        <v>115</v>
      </c>
      <c r="E3638" t="s">
        <v>23</v>
      </c>
      <c r="F3638" t="s">
        <v>23</v>
      </c>
      <c r="G3638" t="s">
        <v>20</v>
      </c>
      <c r="H3638" t="s">
        <v>1282</v>
      </c>
      <c r="I3638">
        <f>MONTH(Table6[[#This Row],[Loan Date]])</f>
        <v>11</v>
      </c>
      <c r="J3638" t="str">
        <f>_xlfn.XLOOKUP(Table6[[#This Row],[Numeric Month]],$N$5:$N$11,$O$5:$O$11)</f>
        <v>Nov</v>
      </c>
      <c r="K3638" t="str">
        <f>_xlfn.XLOOKUP(Table6[[#This Row],[Loan Date]],$Q$5:$Q$152,$R$5:$R$152)</f>
        <v>Tuesday</v>
      </c>
      <c r="L3638" t="str">
        <f>_xlfn.XLOOKUP(Table6[[#This Row],[Loan Date]],$Q$5:$Q$152,$S$5:$S$152)</f>
        <v>Week 7</v>
      </c>
    </row>
    <row r="3639" spans="1:12" x14ac:dyDescent="0.2">
      <c r="A3639" s="1">
        <v>44873</v>
      </c>
      <c r="B3639" t="s">
        <v>7</v>
      </c>
      <c r="C3639" s="1">
        <v>44873</v>
      </c>
      <c r="D3639" t="s">
        <v>1136</v>
      </c>
      <c r="E3639" t="s">
        <v>37</v>
      </c>
      <c r="F3639" t="s">
        <v>37</v>
      </c>
      <c r="G3639" t="s">
        <v>20</v>
      </c>
      <c r="H3639" t="s">
        <v>1282</v>
      </c>
      <c r="I3639">
        <f>MONTH(Table6[[#This Row],[Loan Date]])</f>
        <v>11</v>
      </c>
      <c r="J3639" t="str">
        <f>_xlfn.XLOOKUP(Table6[[#This Row],[Numeric Month]],$N$5:$N$11,$O$5:$O$11)</f>
        <v>Nov</v>
      </c>
      <c r="K3639" t="str">
        <f>_xlfn.XLOOKUP(Table6[[#This Row],[Loan Date]],$Q$5:$Q$152,$R$5:$R$152)</f>
        <v>Tuesday</v>
      </c>
      <c r="L3639" t="str">
        <f>_xlfn.XLOOKUP(Table6[[#This Row],[Loan Date]],$Q$5:$Q$152,$S$5:$S$152)</f>
        <v>Week 7</v>
      </c>
    </row>
    <row r="3640" spans="1:12" x14ac:dyDescent="0.2">
      <c r="A3640" s="1">
        <v>44873</v>
      </c>
      <c r="B3640" t="s">
        <v>5</v>
      </c>
      <c r="C3640" s="1">
        <v>44873</v>
      </c>
      <c r="D3640" t="s">
        <v>1136</v>
      </c>
      <c r="E3640" t="s">
        <v>37</v>
      </c>
      <c r="F3640" t="s">
        <v>37</v>
      </c>
      <c r="G3640" t="s">
        <v>20</v>
      </c>
      <c r="H3640" t="s">
        <v>1282</v>
      </c>
      <c r="I3640">
        <f>MONTH(Table6[[#This Row],[Loan Date]])</f>
        <v>11</v>
      </c>
      <c r="J3640" t="str">
        <f>_xlfn.XLOOKUP(Table6[[#This Row],[Numeric Month]],$N$5:$N$11,$O$5:$O$11)</f>
        <v>Nov</v>
      </c>
      <c r="K3640" t="str">
        <f>_xlfn.XLOOKUP(Table6[[#This Row],[Loan Date]],$Q$5:$Q$152,$R$5:$R$152)</f>
        <v>Tuesday</v>
      </c>
      <c r="L3640" t="str">
        <f>_xlfn.XLOOKUP(Table6[[#This Row],[Loan Date]],$Q$5:$Q$152,$S$5:$S$152)</f>
        <v>Week 7</v>
      </c>
    </row>
    <row r="3641" spans="1:12" x14ac:dyDescent="0.2">
      <c r="A3641" s="1">
        <v>44873</v>
      </c>
      <c r="B3641" t="s">
        <v>5</v>
      </c>
      <c r="C3641" s="1">
        <v>44873</v>
      </c>
      <c r="D3641" t="s">
        <v>637</v>
      </c>
      <c r="E3641" t="s">
        <v>162</v>
      </c>
      <c r="F3641" t="s">
        <v>162</v>
      </c>
      <c r="G3641" t="s">
        <v>11</v>
      </c>
      <c r="H3641" t="s">
        <v>1282</v>
      </c>
      <c r="I3641">
        <f>MONTH(Table6[[#This Row],[Loan Date]])</f>
        <v>11</v>
      </c>
      <c r="J3641" t="str">
        <f>_xlfn.XLOOKUP(Table6[[#This Row],[Numeric Month]],$N$5:$N$11,$O$5:$O$11)</f>
        <v>Nov</v>
      </c>
      <c r="K3641" t="str">
        <f>_xlfn.XLOOKUP(Table6[[#This Row],[Loan Date]],$Q$5:$Q$152,$R$5:$R$152)</f>
        <v>Tuesday</v>
      </c>
      <c r="L3641" t="str">
        <f>_xlfn.XLOOKUP(Table6[[#This Row],[Loan Date]],$Q$5:$Q$152,$S$5:$S$152)</f>
        <v>Week 7</v>
      </c>
    </row>
    <row r="3642" spans="1:12" x14ac:dyDescent="0.2">
      <c r="A3642" s="1">
        <v>44873</v>
      </c>
      <c r="B3642" t="s">
        <v>5</v>
      </c>
      <c r="C3642" s="1">
        <v>44873</v>
      </c>
      <c r="D3642" t="s">
        <v>911</v>
      </c>
      <c r="E3642" t="s">
        <v>37</v>
      </c>
      <c r="F3642" t="s">
        <v>37</v>
      </c>
      <c r="G3642" t="s">
        <v>20</v>
      </c>
      <c r="H3642" t="s">
        <v>1282</v>
      </c>
      <c r="I3642">
        <f>MONTH(Table6[[#This Row],[Loan Date]])</f>
        <v>11</v>
      </c>
      <c r="J3642" t="str">
        <f>_xlfn.XLOOKUP(Table6[[#This Row],[Numeric Month]],$N$5:$N$11,$O$5:$O$11)</f>
        <v>Nov</v>
      </c>
      <c r="K3642" t="str">
        <f>_xlfn.XLOOKUP(Table6[[#This Row],[Loan Date]],$Q$5:$Q$152,$R$5:$R$152)</f>
        <v>Tuesday</v>
      </c>
      <c r="L3642" t="str">
        <f>_xlfn.XLOOKUP(Table6[[#This Row],[Loan Date]],$Q$5:$Q$152,$S$5:$S$152)</f>
        <v>Week 7</v>
      </c>
    </row>
    <row r="3643" spans="1:12" x14ac:dyDescent="0.2">
      <c r="A3643" s="1">
        <v>44873</v>
      </c>
      <c r="B3643" t="s">
        <v>7</v>
      </c>
      <c r="C3643" s="1">
        <v>44873</v>
      </c>
      <c r="D3643" t="s">
        <v>717</v>
      </c>
      <c r="E3643" t="s">
        <v>49</v>
      </c>
      <c r="F3643" t="s">
        <v>49</v>
      </c>
      <c r="G3643" t="s">
        <v>20</v>
      </c>
      <c r="H3643" t="s">
        <v>1282</v>
      </c>
      <c r="I3643">
        <f>MONTH(Table6[[#This Row],[Loan Date]])</f>
        <v>11</v>
      </c>
      <c r="J3643" t="str">
        <f>_xlfn.XLOOKUP(Table6[[#This Row],[Numeric Month]],$N$5:$N$11,$O$5:$O$11)</f>
        <v>Nov</v>
      </c>
      <c r="K3643" t="str">
        <f>_xlfn.XLOOKUP(Table6[[#This Row],[Loan Date]],$Q$5:$Q$152,$R$5:$R$152)</f>
        <v>Tuesday</v>
      </c>
      <c r="L3643" t="str">
        <f>_xlfn.XLOOKUP(Table6[[#This Row],[Loan Date]],$Q$5:$Q$152,$S$5:$S$152)</f>
        <v>Week 7</v>
      </c>
    </row>
    <row r="3644" spans="1:12" x14ac:dyDescent="0.2">
      <c r="A3644" s="1">
        <v>44873</v>
      </c>
      <c r="B3644" t="s">
        <v>7</v>
      </c>
      <c r="C3644" s="1">
        <v>44873</v>
      </c>
      <c r="D3644" t="s">
        <v>42</v>
      </c>
      <c r="E3644" t="s">
        <v>41</v>
      </c>
      <c r="F3644" t="s">
        <v>40</v>
      </c>
      <c r="G3644" t="s">
        <v>39</v>
      </c>
      <c r="H3644" t="s">
        <v>1282</v>
      </c>
      <c r="I3644">
        <f>MONTH(Table6[[#This Row],[Loan Date]])</f>
        <v>11</v>
      </c>
      <c r="J3644" t="str">
        <f>_xlfn.XLOOKUP(Table6[[#This Row],[Numeric Month]],$N$5:$N$11,$O$5:$O$11)</f>
        <v>Nov</v>
      </c>
      <c r="K3644" t="str">
        <f>_xlfn.XLOOKUP(Table6[[#This Row],[Loan Date]],$Q$5:$Q$152,$R$5:$R$152)</f>
        <v>Tuesday</v>
      </c>
      <c r="L3644" t="str">
        <f>_xlfn.XLOOKUP(Table6[[#This Row],[Loan Date]],$Q$5:$Q$152,$S$5:$S$152)</f>
        <v>Week 7</v>
      </c>
    </row>
    <row r="3645" spans="1:12" x14ac:dyDescent="0.2">
      <c r="A3645" s="1">
        <v>44873</v>
      </c>
      <c r="B3645" t="s">
        <v>7</v>
      </c>
      <c r="C3645" s="1">
        <v>44874</v>
      </c>
      <c r="D3645" t="s">
        <v>927</v>
      </c>
      <c r="E3645" t="s">
        <v>37</v>
      </c>
      <c r="F3645" t="s">
        <v>37</v>
      </c>
      <c r="G3645" t="s">
        <v>20</v>
      </c>
      <c r="H3645" t="s">
        <v>1282</v>
      </c>
      <c r="I3645">
        <f>MONTH(Table6[[#This Row],[Loan Date]])</f>
        <v>11</v>
      </c>
      <c r="J3645" t="str">
        <f>_xlfn.XLOOKUP(Table6[[#This Row],[Numeric Month]],$N$5:$N$11,$O$5:$O$11)</f>
        <v>Nov</v>
      </c>
      <c r="K3645" t="str">
        <f>_xlfn.XLOOKUP(Table6[[#This Row],[Loan Date]],$Q$5:$Q$152,$R$5:$R$152)</f>
        <v>Tuesday</v>
      </c>
      <c r="L3645" t="str">
        <f>_xlfn.XLOOKUP(Table6[[#This Row],[Loan Date]],$Q$5:$Q$152,$S$5:$S$152)</f>
        <v>Week 7</v>
      </c>
    </row>
    <row r="3646" spans="1:12" x14ac:dyDescent="0.2">
      <c r="A3646" s="1">
        <v>44873</v>
      </c>
      <c r="B3646" t="s">
        <v>7</v>
      </c>
      <c r="C3646" s="1">
        <v>44880</v>
      </c>
      <c r="D3646" t="s">
        <v>1329</v>
      </c>
      <c r="E3646" t="s">
        <v>204</v>
      </c>
      <c r="F3646" t="s">
        <v>8</v>
      </c>
      <c r="G3646" t="s">
        <v>1</v>
      </c>
      <c r="H3646" t="s">
        <v>1282</v>
      </c>
      <c r="I3646">
        <f>MONTH(Table6[[#This Row],[Loan Date]])</f>
        <v>11</v>
      </c>
      <c r="J3646" t="str">
        <f>_xlfn.XLOOKUP(Table6[[#This Row],[Numeric Month]],$N$5:$N$11,$O$5:$O$11)</f>
        <v>Nov</v>
      </c>
      <c r="K3646" t="str">
        <f>_xlfn.XLOOKUP(Table6[[#This Row],[Loan Date]],$Q$5:$Q$152,$R$5:$R$152)</f>
        <v>Tuesday</v>
      </c>
      <c r="L3646" t="str">
        <f>_xlfn.XLOOKUP(Table6[[#This Row],[Loan Date]],$Q$5:$Q$152,$S$5:$S$152)</f>
        <v>Week 7</v>
      </c>
    </row>
    <row r="3647" spans="1:12" x14ac:dyDescent="0.2">
      <c r="A3647" s="1">
        <v>44873</v>
      </c>
      <c r="B3647" t="s">
        <v>7</v>
      </c>
      <c r="C3647" s="1">
        <v>44880</v>
      </c>
      <c r="D3647" t="s">
        <v>1397</v>
      </c>
      <c r="E3647" t="s">
        <v>52</v>
      </c>
      <c r="F3647" t="s">
        <v>51</v>
      </c>
      <c r="G3647" t="s">
        <v>1</v>
      </c>
      <c r="H3647" t="s">
        <v>1282</v>
      </c>
      <c r="I3647">
        <f>MONTH(Table6[[#This Row],[Loan Date]])</f>
        <v>11</v>
      </c>
      <c r="J3647" t="str">
        <f>_xlfn.XLOOKUP(Table6[[#This Row],[Numeric Month]],$N$5:$N$11,$O$5:$O$11)</f>
        <v>Nov</v>
      </c>
      <c r="K3647" t="str">
        <f>_xlfn.XLOOKUP(Table6[[#This Row],[Loan Date]],$Q$5:$Q$152,$R$5:$R$152)</f>
        <v>Tuesday</v>
      </c>
      <c r="L3647" t="str">
        <f>_xlfn.XLOOKUP(Table6[[#This Row],[Loan Date]],$Q$5:$Q$152,$S$5:$S$152)</f>
        <v>Week 7</v>
      </c>
    </row>
    <row r="3648" spans="1:12" x14ac:dyDescent="0.2">
      <c r="A3648" s="1">
        <v>44873</v>
      </c>
      <c r="B3648" t="s">
        <v>7</v>
      </c>
      <c r="C3648" s="1">
        <v>44873</v>
      </c>
      <c r="D3648" t="s">
        <v>913</v>
      </c>
      <c r="E3648" t="s">
        <v>37</v>
      </c>
      <c r="F3648" t="s">
        <v>37</v>
      </c>
      <c r="G3648" t="s">
        <v>20</v>
      </c>
      <c r="H3648" t="s">
        <v>1282</v>
      </c>
      <c r="I3648">
        <f>MONTH(Table6[[#This Row],[Loan Date]])</f>
        <v>11</v>
      </c>
      <c r="J3648" t="str">
        <f>_xlfn.XLOOKUP(Table6[[#This Row],[Numeric Month]],$N$5:$N$11,$O$5:$O$11)</f>
        <v>Nov</v>
      </c>
      <c r="K3648" t="str">
        <f>_xlfn.XLOOKUP(Table6[[#This Row],[Loan Date]],$Q$5:$Q$152,$R$5:$R$152)</f>
        <v>Tuesday</v>
      </c>
      <c r="L3648" t="str">
        <f>_xlfn.XLOOKUP(Table6[[#This Row],[Loan Date]],$Q$5:$Q$152,$S$5:$S$152)</f>
        <v>Week 7</v>
      </c>
    </row>
    <row r="3649" spans="1:12" x14ac:dyDescent="0.2">
      <c r="A3649" s="1">
        <v>44873</v>
      </c>
      <c r="B3649" t="s">
        <v>5</v>
      </c>
      <c r="C3649" s="1">
        <v>44873</v>
      </c>
      <c r="D3649" t="s">
        <v>1349</v>
      </c>
      <c r="E3649" t="s">
        <v>23</v>
      </c>
      <c r="F3649" t="s">
        <v>23</v>
      </c>
      <c r="G3649" t="s">
        <v>20</v>
      </c>
      <c r="H3649" t="s">
        <v>1282</v>
      </c>
      <c r="I3649">
        <f>MONTH(Table6[[#This Row],[Loan Date]])</f>
        <v>11</v>
      </c>
      <c r="J3649" t="str">
        <f>_xlfn.XLOOKUP(Table6[[#This Row],[Numeric Month]],$N$5:$N$11,$O$5:$O$11)</f>
        <v>Nov</v>
      </c>
      <c r="K3649" t="str">
        <f>_xlfn.XLOOKUP(Table6[[#This Row],[Loan Date]],$Q$5:$Q$152,$R$5:$R$152)</f>
        <v>Tuesday</v>
      </c>
      <c r="L3649" t="str">
        <f>_xlfn.XLOOKUP(Table6[[#This Row],[Loan Date]],$Q$5:$Q$152,$S$5:$S$152)</f>
        <v>Week 7</v>
      </c>
    </row>
    <row r="3650" spans="1:12" x14ac:dyDescent="0.2">
      <c r="A3650" s="1">
        <v>44873</v>
      </c>
      <c r="B3650" t="s">
        <v>5</v>
      </c>
      <c r="C3650" s="1">
        <v>44873</v>
      </c>
      <c r="D3650" t="s">
        <v>145</v>
      </c>
      <c r="E3650" t="s">
        <v>12</v>
      </c>
      <c r="F3650" t="s">
        <v>12</v>
      </c>
      <c r="G3650" t="s">
        <v>11</v>
      </c>
      <c r="H3650" t="s">
        <v>1282</v>
      </c>
      <c r="I3650">
        <f>MONTH(Table6[[#This Row],[Loan Date]])</f>
        <v>11</v>
      </c>
      <c r="J3650" t="str">
        <f>_xlfn.XLOOKUP(Table6[[#This Row],[Numeric Month]],$N$5:$N$11,$O$5:$O$11)</f>
        <v>Nov</v>
      </c>
      <c r="K3650" t="str">
        <f>_xlfn.XLOOKUP(Table6[[#This Row],[Loan Date]],$Q$5:$Q$152,$R$5:$R$152)</f>
        <v>Tuesday</v>
      </c>
      <c r="L3650" t="str">
        <f>_xlfn.XLOOKUP(Table6[[#This Row],[Loan Date]],$Q$5:$Q$152,$S$5:$S$152)</f>
        <v>Week 7</v>
      </c>
    </row>
    <row r="3651" spans="1:12" x14ac:dyDescent="0.2">
      <c r="A3651" s="1">
        <v>44873</v>
      </c>
      <c r="B3651" t="s">
        <v>5</v>
      </c>
      <c r="C3651" s="1">
        <v>44873</v>
      </c>
      <c r="D3651" t="s">
        <v>362</v>
      </c>
      <c r="E3651" t="s">
        <v>122</v>
      </c>
      <c r="F3651" t="s">
        <v>122</v>
      </c>
      <c r="G3651" t="s">
        <v>11</v>
      </c>
      <c r="H3651" t="s">
        <v>1282</v>
      </c>
      <c r="I3651">
        <f>MONTH(Table6[[#This Row],[Loan Date]])</f>
        <v>11</v>
      </c>
      <c r="J3651" t="str">
        <f>_xlfn.XLOOKUP(Table6[[#This Row],[Numeric Month]],$N$5:$N$11,$O$5:$O$11)</f>
        <v>Nov</v>
      </c>
      <c r="K3651" t="str">
        <f>_xlfn.XLOOKUP(Table6[[#This Row],[Loan Date]],$Q$5:$Q$152,$R$5:$R$152)</f>
        <v>Tuesday</v>
      </c>
      <c r="L3651" t="str">
        <f>_xlfn.XLOOKUP(Table6[[#This Row],[Loan Date]],$Q$5:$Q$152,$S$5:$S$152)</f>
        <v>Week 7</v>
      </c>
    </row>
    <row r="3652" spans="1:12" x14ac:dyDescent="0.2">
      <c r="A3652" s="1">
        <v>44873</v>
      </c>
      <c r="B3652" t="s">
        <v>7</v>
      </c>
      <c r="C3652" s="1">
        <v>44873</v>
      </c>
      <c r="D3652" t="s">
        <v>436</v>
      </c>
      <c r="E3652" t="s">
        <v>168</v>
      </c>
      <c r="F3652" t="s">
        <v>168</v>
      </c>
      <c r="G3652" t="s">
        <v>20</v>
      </c>
      <c r="H3652" t="s">
        <v>1282</v>
      </c>
      <c r="I3652">
        <f>MONTH(Table6[[#This Row],[Loan Date]])</f>
        <v>11</v>
      </c>
      <c r="J3652" t="str">
        <f>_xlfn.XLOOKUP(Table6[[#This Row],[Numeric Month]],$N$5:$N$11,$O$5:$O$11)</f>
        <v>Nov</v>
      </c>
      <c r="K3652" t="str">
        <f>_xlfn.XLOOKUP(Table6[[#This Row],[Loan Date]],$Q$5:$Q$152,$R$5:$R$152)</f>
        <v>Tuesday</v>
      </c>
      <c r="L3652" t="str">
        <f>_xlfn.XLOOKUP(Table6[[#This Row],[Loan Date]],$Q$5:$Q$152,$S$5:$S$152)</f>
        <v>Week 7</v>
      </c>
    </row>
    <row r="3653" spans="1:12" x14ac:dyDescent="0.2">
      <c r="A3653" s="1">
        <v>44873</v>
      </c>
      <c r="B3653" t="s">
        <v>7</v>
      </c>
      <c r="C3653" s="1">
        <v>44873</v>
      </c>
      <c r="D3653" t="s">
        <v>1349</v>
      </c>
      <c r="E3653" t="s">
        <v>23</v>
      </c>
      <c r="F3653" t="s">
        <v>23</v>
      </c>
      <c r="G3653" t="s">
        <v>20</v>
      </c>
      <c r="H3653" t="s">
        <v>1282</v>
      </c>
      <c r="I3653">
        <f>MONTH(Table6[[#This Row],[Loan Date]])</f>
        <v>11</v>
      </c>
      <c r="J3653" t="str">
        <f>_xlfn.XLOOKUP(Table6[[#This Row],[Numeric Month]],$N$5:$N$11,$O$5:$O$11)</f>
        <v>Nov</v>
      </c>
      <c r="K3653" t="str">
        <f>_xlfn.XLOOKUP(Table6[[#This Row],[Loan Date]],$Q$5:$Q$152,$R$5:$R$152)</f>
        <v>Tuesday</v>
      </c>
      <c r="L3653" t="str">
        <f>_xlfn.XLOOKUP(Table6[[#This Row],[Loan Date]],$Q$5:$Q$152,$S$5:$S$152)</f>
        <v>Week 7</v>
      </c>
    </row>
    <row r="3654" spans="1:12" x14ac:dyDescent="0.2">
      <c r="A3654" s="1">
        <v>44873</v>
      </c>
      <c r="B3654" t="s">
        <v>7</v>
      </c>
      <c r="C3654" s="1">
        <v>44873</v>
      </c>
      <c r="D3654" t="s">
        <v>115</v>
      </c>
      <c r="E3654" t="s">
        <v>23</v>
      </c>
      <c r="F3654" t="s">
        <v>23</v>
      </c>
      <c r="G3654" t="s">
        <v>20</v>
      </c>
      <c r="H3654" t="s">
        <v>1282</v>
      </c>
      <c r="I3654">
        <f>MONTH(Table6[[#This Row],[Loan Date]])</f>
        <v>11</v>
      </c>
      <c r="J3654" t="str">
        <f>_xlfn.XLOOKUP(Table6[[#This Row],[Numeric Month]],$N$5:$N$11,$O$5:$O$11)</f>
        <v>Nov</v>
      </c>
      <c r="K3654" t="str">
        <f>_xlfn.XLOOKUP(Table6[[#This Row],[Loan Date]],$Q$5:$Q$152,$R$5:$R$152)</f>
        <v>Tuesday</v>
      </c>
      <c r="L3654" t="str">
        <f>_xlfn.XLOOKUP(Table6[[#This Row],[Loan Date]],$Q$5:$Q$152,$S$5:$S$152)</f>
        <v>Week 7</v>
      </c>
    </row>
    <row r="3655" spans="1:12" x14ac:dyDescent="0.2">
      <c r="A3655" s="1">
        <v>44873</v>
      </c>
      <c r="B3655" t="s">
        <v>7</v>
      </c>
      <c r="C3655" s="1">
        <v>44873</v>
      </c>
      <c r="D3655" t="s">
        <v>926</v>
      </c>
      <c r="E3655" t="s">
        <v>37</v>
      </c>
      <c r="F3655" t="s">
        <v>37</v>
      </c>
      <c r="G3655" t="s">
        <v>20</v>
      </c>
      <c r="H3655" t="s">
        <v>1282</v>
      </c>
      <c r="I3655">
        <f>MONTH(Table6[[#This Row],[Loan Date]])</f>
        <v>11</v>
      </c>
      <c r="J3655" t="str">
        <f>_xlfn.XLOOKUP(Table6[[#This Row],[Numeric Month]],$N$5:$N$11,$O$5:$O$11)</f>
        <v>Nov</v>
      </c>
      <c r="K3655" t="str">
        <f>_xlfn.XLOOKUP(Table6[[#This Row],[Loan Date]],$Q$5:$Q$152,$R$5:$R$152)</f>
        <v>Tuesday</v>
      </c>
      <c r="L3655" t="str">
        <f>_xlfn.XLOOKUP(Table6[[#This Row],[Loan Date]],$Q$5:$Q$152,$S$5:$S$152)</f>
        <v>Week 7</v>
      </c>
    </row>
    <row r="3656" spans="1:12" x14ac:dyDescent="0.2">
      <c r="A3656" s="1">
        <v>44873</v>
      </c>
      <c r="B3656" t="s">
        <v>7</v>
      </c>
      <c r="C3656" s="1">
        <v>44873</v>
      </c>
      <c r="D3656" t="s">
        <v>1312</v>
      </c>
      <c r="E3656" t="s">
        <v>168</v>
      </c>
      <c r="F3656" t="s">
        <v>168</v>
      </c>
      <c r="G3656" t="s">
        <v>20</v>
      </c>
      <c r="H3656" t="s">
        <v>1282</v>
      </c>
      <c r="I3656">
        <f>MONTH(Table6[[#This Row],[Loan Date]])</f>
        <v>11</v>
      </c>
      <c r="J3656" t="str">
        <f>_xlfn.XLOOKUP(Table6[[#This Row],[Numeric Month]],$N$5:$N$11,$O$5:$O$11)</f>
        <v>Nov</v>
      </c>
      <c r="K3656" t="str">
        <f>_xlfn.XLOOKUP(Table6[[#This Row],[Loan Date]],$Q$5:$Q$152,$R$5:$R$152)</f>
        <v>Tuesday</v>
      </c>
      <c r="L3656" t="str">
        <f>_xlfn.XLOOKUP(Table6[[#This Row],[Loan Date]],$Q$5:$Q$152,$S$5:$S$152)</f>
        <v>Week 7</v>
      </c>
    </row>
    <row r="3657" spans="1:12" x14ac:dyDescent="0.2">
      <c r="A3657" s="1">
        <v>44873</v>
      </c>
      <c r="B3657" t="s">
        <v>7</v>
      </c>
      <c r="C3657" s="1">
        <v>44873</v>
      </c>
      <c r="D3657" t="s">
        <v>491</v>
      </c>
      <c r="E3657" t="s">
        <v>122</v>
      </c>
      <c r="F3657" t="s">
        <v>122</v>
      </c>
      <c r="G3657" t="s">
        <v>11</v>
      </c>
      <c r="H3657" t="s">
        <v>1282</v>
      </c>
      <c r="I3657">
        <f>MONTH(Table6[[#This Row],[Loan Date]])</f>
        <v>11</v>
      </c>
      <c r="J3657" t="str">
        <f>_xlfn.XLOOKUP(Table6[[#This Row],[Numeric Month]],$N$5:$N$11,$O$5:$O$11)</f>
        <v>Nov</v>
      </c>
      <c r="K3657" t="str">
        <f>_xlfn.XLOOKUP(Table6[[#This Row],[Loan Date]],$Q$5:$Q$152,$R$5:$R$152)</f>
        <v>Tuesday</v>
      </c>
      <c r="L3657" t="str">
        <f>_xlfn.XLOOKUP(Table6[[#This Row],[Loan Date]],$Q$5:$Q$152,$S$5:$S$152)</f>
        <v>Week 7</v>
      </c>
    </row>
    <row r="3658" spans="1:12" x14ac:dyDescent="0.2">
      <c r="A3658" s="1">
        <v>44873</v>
      </c>
      <c r="B3658" t="s">
        <v>7</v>
      </c>
      <c r="C3658" s="1">
        <v>44873</v>
      </c>
      <c r="D3658" t="s">
        <v>116</v>
      </c>
      <c r="E3658" t="s">
        <v>23</v>
      </c>
      <c r="F3658" t="s">
        <v>23</v>
      </c>
      <c r="G3658" t="s">
        <v>20</v>
      </c>
      <c r="H3658" t="s">
        <v>1282</v>
      </c>
      <c r="I3658">
        <f>MONTH(Table6[[#This Row],[Loan Date]])</f>
        <v>11</v>
      </c>
      <c r="J3658" t="str">
        <f>_xlfn.XLOOKUP(Table6[[#This Row],[Numeric Month]],$N$5:$N$11,$O$5:$O$11)</f>
        <v>Nov</v>
      </c>
      <c r="K3658" t="str">
        <f>_xlfn.XLOOKUP(Table6[[#This Row],[Loan Date]],$Q$5:$Q$152,$R$5:$R$152)</f>
        <v>Tuesday</v>
      </c>
      <c r="L3658" t="str">
        <f>_xlfn.XLOOKUP(Table6[[#This Row],[Loan Date]],$Q$5:$Q$152,$S$5:$S$152)</f>
        <v>Week 7</v>
      </c>
    </row>
    <row r="3659" spans="1:12" x14ac:dyDescent="0.2">
      <c r="A3659" s="1">
        <v>44873</v>
      </c>
      <c r="B3659" t="s">
        <v>7</v>
      </c>
      <c r="C3659" s="1">
        <v>44873</v>
      </c>
      <c r="D3659" t="s">
        <v>27</v>
      </c>
      <c r="E3659" t="s">
        <v>21</v>
      </c>
      <c r="F3659" t="s">
        <v>21</v>
      </c>
      <c r="G3659" t="s">
        <v>20</v>
      </c>
      <c r="H3659" t="s">
        <v>1282</v>
      </c>
      <c r="I3659">
        <f>MONTH(Table6[[#This Row],[Loan Date]])</f>
        <v>11</v>
      </c>
      <c r="J3659" t="str">
        <f>_xlfn.XLOOKUP(Table6[[#This Row],[Numeric Month]],$N$5:$N$11,$O$5:$O$11)</f>
        <v>Nov</v>
      </c>
      <c r="K3659" t="str">
        <f>_xlfn.XLOOKUP(Table6[[#This Row],[Loan Date]],$Q$5:$Q$152,$R$5:$R$152)</f>
        <v>Tuesday</v>
      </c>
      <c r="L3659" t="str">
        <f>_xlfn.XLOOKUP(Table6[[#This Row],[Loan Date]],$Q$5:$Q$152,$S$5:$S$152)</f>
        <v>Week 7</v>
      </c>
    </row>
    <row r="3660" spans="1:12" x14ac:dyDescent="0.2">
      <c r="A3660" s="1">
        <v>44873</v>
      </c>
      <c r="B3660" t="s">
        <v>7</v>
      </c>
      <c r="C3660" s="1">
        <v>44873</v>
      </c>
      <c r="D3660" t="s">
        <v>1130</v>
      </c>
      <c r="E3660" t="s">
        <v>37</v>
      </c>
      <c r="F3660" t="s">
        <v>37</v>
      </c>
      <c r="G3660" t="s">
        <v>20</v>
      </c>
      <c r="H3660" t="s">
        <v>1282</v>
      </c>
      <c r="I3660">
        <f>MONTH(Table6[[#This Row],[Loan Date]])</f>
        <v>11</v>
      </c>
      <c r="J3660" t="str">
        <f>_xlfn.XLOOKUP(Table6[[#This Row],[Numeric Month]],$N$5:$N$11,$O$5:$O$11)</f>
        <v>Nov</v>
      </c>
      <c r="K3660" t="str">
        <f>_xlfn.XLOOKUP(Table6[[#This Row],[Loan Date]],$Q$5:$Q$152,$R$5:$R$152)</f>
        <v>Tuesday</v>
      </c>
      <c r="L3660" t="str">
        <f>_xlfn.XLOOKUP(Table6[[#This Row],[Loan Date]],$Q$5:$Q$152,$S$5:$S$152)</f>
        <v>Week 7</v>
      </c>
    </row>
    <row r="3661" spans="1:12" x14ac:dyDescent="0.2">
      <c r="A3661" s="1">
        <v>44873</v>
      </c>
      <c r="B3661" t="s">
        <v>7</v>
      </c>
      <c r="C3661" s="1">
        <v>44880</v>
      </c>
      <c r="D3661" t="s">
        <v>539</v>
      </c>
      <c r="E3661" t="s">
        <v>15</v>
      </c>
      <c r="F3661" t="s">
        <v>14</v>
      </c>
      <c r="G3661" t="s">
        <v>1</v>
      </c>
      <c r="H3661" t="s">
        <v>1282</v>
      </c>
      <c r="I3661">
        <f>MONTH(Table6[[#This Row],[Loan Date]])</f>
        <v>11</v>
      </c>
      <c r="J3661" t="str">
        <f>_xlfn.XLOOKUP(Table6[[#This Row],[Numeric Month]],$N$5:$N$11,$O$5:$O$11)</f>
        <v>Nov</v>
      </c>
      <c r="K3661" t="str">
        <f>_xlfn.XLOOKUP(Table6[[#This Row],[Loan Date]],$Q$5:$Q$152,$R$5:$R$152)</f>
        <v>Tuesday</v>
      </c>
      <c r="L3661" t="str">
        <f>_xlfn.XLOOKUP(Table6[[#This Row],[Loan Date]],$Q$5:$Q$152,$S$5:$S$152)</f>
        <v>Week 7</v>
      </c>
    </row>
    <row r="3662" spans="1:12" x14ac:dyDescent="0.2">
      <c r="A3662" s="1">
        <v>44873</v>
      </c>
      <c r="B3662" t="s">
        <v>7</v>
      </c>
      <c r="C3662" s="1">
        <v>44873</v>
      </c>
      <c r="D3662" t="s">
        <v>408</v>
      </c>
      <c r="E3662" t="s">
        <v>23</v>
      </c>
      <c r="F3662" t="s">
        <v>23</v>
      </c>
      <c r="G3662" t="s">
        <v>20</v>
      </c>
      <c r="H3662" t="s">
        <v>1282</v>
      </c>
      <c r="I3662">
        <f>MONTH(Table6[[#This Row],[Loan Date]])</f>
        <v>11</v>
      </c>
      <c r="J3662" t="str">
        <f>_xlfn.XLOOKUP(Table6[[#This Row],[Numeric Month]],$N$5:$N$11,$O$5:$O$11)</f>
        <v>Nov</v>
      </c>
      <c r="K3662" t="str">
        <f>_xlfn.XLOOKUP(Table6[[#This Row],[Loan Date]],$Q$5:$Q$152,$R$5:$R$152)</f>
        <v>Tuesday</v>
      </c>
      <c r="L3662" t="str">
        <f>_xlfn.XLOOKUP(Table6[[#This Row],[Loan Date]],$Q$5:$Q$152,$S$5:$S$152)</f>
        <v>Week 7</v>
      </c>
    </row>
    <row r="3663" spans="1:12" x14ac:dyDescent="0.2">
      <c r="A3663" s="1">
        <v>44873</v>
      </c>
      <c r="B3663" t="s">
        <v>7</v>
      </c>
      <c r="C3663" s="1">
        <v>44873</v>
      </c>
      <c r="D3663" t="s">
        <v>172</v>
      </c>
      <c r="E3663" t="s">
        <v>21</v>
      </c>
      <c r="F3663" t="s">
        <v>21</v>
      </c>
      <c r="G3663" t="s">
        <v>20</v>
      </c>
      <c r="H3663" t="s">
        <v>1282</v>
      </c>
      <c r="I3663">
        <f>MONTH(Table6[[#This Row],[Loan Date]])</f>
        <v>11</v>
      </c>
      <c r="J3663" t="str">
        <f>_xlfn.XLOOKUP(Table6[[#This Row],[Numeric Month]],$N$5:$N$11,$O$5:$O$11)</f>
        <v>Nov</v>
      </c>
      <c r="K3663" t="str">
        <f>_xlfn.XLOOKUP(Table6[[#This Row],[Loan Date]],$Q$5:$Q$152,$R$5:$R$152)</f>
        <v>Tuesday</v>
      </c>
      <c r="L3663" t="str">
        <f>_xlfn.XLOOKUP(Table6[[#This Row],[Loan Date]],$Q$5:$Q$152,$S$5:$S$152)</f>
        <v>Week 7</v>
      </c>
    </row>
    <row r="3664" spans="1:12" x14ac:dyDescent="0.2">
      <c r="A3664" s="1">
        <v>44873</v>
      </c>
      <c r="B3664" t="s">
        <v>7</v>
      </c>
      <c r="C3664" s="1">
        <v>44880</v>
      </c>
      <c r="D3664" t="s">
        <v>1248</v>
      </c>
      <c r="E3664" t="s">
        <v>9</v>
      </c>
      <c r="F3664" t="s">
        <v>8</v>
      </c>
      <c r="G3664" t="s">
        <v>1</v>
      </c>
      <c r="H3664" t="s">
        <v>1282</v>
      </c>
      <c r="I3664">
        <f>MONTH(Table6[[#This Row],[Loan Date]])</f>
        <v>11</v>
      </c>
      <c r="J3664" t="str">
        <f>_xlfn.XLOOKUP(Table6[[#This Row],[Numeric Month]],$N$5:$N$11,$O$5:$O$11)</f>
        <v>Nov</v>
      </c>
      <c r="K3664" t="str">
        <f>_xlfn.XLOOKUP(Table6[[#This Row],[Loan Date]],$Q$5:$Q$152,$R$5:$R$152)</f>
        <v>Tuesday</v>
      </c>
      <c r="L3664" t="str">
        <f>_xlfn.XLOOKUP(Table6[[#This Row],[Loan Date]],$Q$5:$Q$152,$S$5:$S$152)</f>
        <v>Week 7</v>
      </c>
    </row>
    <row r="3665" spans="1:12" x14ac:dyDescent="0.2">
      <c r="A3665" s="1">
        <v>44873</v>
      </c>
      <c r="B3665" t="s">
        <v>7</v>
      </c>
      <c r="C3665" s="1">
        <v>44880</v>
      </c>
      <c r="D3665" t="s">
        <v>1397</v>
      </c>
      <c r="E3665" t="s">
        <v>52</v>
      </c>
      <c r="F3665" t="s">
        <v>51</v>
      </c>
      <c r="G3665" t="s">
        <v>1</v>
      </c>
      <c r="H3665" t="s">
        <v>1282</v>
      </c>
      <c r="I3665">
        <f>MONTH(Table6[[#This Row],[Loan Date]])</f>
        <v>11</v>
      </c>
      <c r="J3665" t="str">
        <f>_xlfn.XLOOKUP(Table6[[#This Row],[Numeric Month]],$N$5:$N$11,$O$5:$O$11)</f>
        <v>Nov</v>
      </c>
      <c r="K3665" t="str">
        <f>_xlfn.XLOOKUP(Table6[[#This Row],[Loan Date]],$Q$5:$Q$152,$R$5:$R$152)</f>
        <v>Tuesday</v>
      </c>
      <c r="L3665" t="str">
        <f>_xlfn.XLOOKUP(Table6[[#This Row],[Loan Date]],$Q$5:$Q$152,$S$5:$S$152)</f>
        <v>Week 7</v>
      </c>
    </row>
    <row r="3666" spans="1:12" x14ac:dyDescent="0.2">
      <c r="A3666" s="1">
        <v>44873</v>
      </c>
      <c r="B3666" t="s">
        <v>7</v>
      </c>
      <c r="C3666" s="1">
        <v>44873</v>
      </c>
      <c r="D3666" t="s">
        <v>787</v>
      </c>
      <c r="E3666" t="s">
        <v>49</v>
      </c>
      <c r="F3666" t="s">
        <v>49</v>
      </c>
      <c r="G3666" t="s">
        <v>20</v>
      </c>
      <c r="H3666" t="s">
        <v>1282</v>
      </c>
      <c r="I3666">
        <f>MONTH(Table6[[#This Row],[Loan Date]])</f>
        <v>11</v>
      </c>
      <c r="J3666" t="str">
        <f>_xlfn.XLOOKUP(Table6[[#This Row],[Numeric Month]],$N$5:$N$11,$O$5:$O$11)</f>
        <v>Nov</v>
      </c>
      <c r="K3666" t="str">
        <f>_xlfn.XLOOKUP(Table6[[#This Row],[Loan Date]],$Q$5:$Q$152,$R$5:$R$152)</f>
        <v>Tuesday</v>
      </c>
      <c r="L3666" t="str">
        <f>_xlfn.XLOOKUP(Table6[[#This Row],[Loan Date]],$Q$5:$Q$152,$S$5:$S$152)</f>
        <v>Week 7</v>
      </c>
    </row>
    <row r="3667" spans="1:12" x14ac:dyDescent="0.2">
      <c r="A3667" s="1">
        <v>44873</v>
      </c>
      <c r="B3667" t="s">
        <v>7</v>
      </c>
      <c r="C3667" s="1">
        <v>44873</v>
      </c>
      <c r="D3667" t="s">
        <v>309</v>
      </c>
      <c r="E3667" t="s">
        <v>23</v>
      </c>
      <c r="F3667" t="s">
        <v>23</v>
      </c>
      <c r="G3667" t="s">
        <v>20</v>
      </c>
      <c r="H3667" t="s">
        <v>1282</v>
      </c>
      <c r="I3667">
        <f>MONTH(Table6[[#This Row],[Loan Date]])</f>
        <v>11</v>
      </c>
      <c r="J3667" t="str">
        <f>_xlfn.XLOOKUP(Table6[[#This Row],[Numeric Month]],$N$5:$N$11,$O$5:$O$11)</f>
        <v>Nov</v>
      </c>
      <c r="K3667" t="str">
        <f>_xlfn.XLOOKUP(Table6[[#This Row],[Loan Date]],$Q$5:$Q$152,$R$5:$R$152)</f>
        <v>Tuesday</v>
      </c>
      <c r="L3667" t="str">
        <f>_xlfn.XLOOKUP(Table6[[#This Row],[Loan Date]],$Q$5:$Q$152,$S$5:$S$152)</f>
        <v>Week 7</v>
      </c>
    </row>
    <row r="3668" spans="1:12" x14ac:dyDescent="0.2">
      <c r="A3668" s="1">
        <v>44873</v>
      </c>
      <c r="B3668" t="s">
        <v>7</v>
      </c>
      <c r="C3668" s="1">
        <v>44873</v>
      </c>
      <c r="D3668" t="s">
        <v>164</v>
      </c>
      <c r="E3668" t="s">
        <v>65</v>
      </c>
      <c r="F3668" t="s">
        <v>65</v>
      </c>
      <c r="G3668" t="s">
        <v>20</v>
      </c>
      <c r="H3668" t="s">
        <v>1282</v>
      </c>
      <c r="I3668">
        <f>MONTH(Table6[[#This Row],[Loan Date]])</f>
        <v>11</v>
      </c>
      <c r="J3668" t="str">
        <f>_xlfn.XLOOKUP(Table6[[#This Row],[Numeric Month]],$N$5:$N$11,$O$5:$O$11)</f>
        <v>Nov</v>
      </c>
      <c r="K3668" t="str">
        <f>_xlfn.XLOOKUP(Table6[[#This Row],[Loan Date]],$Q$5:$Q$152,$R$5:$R$152)</f>
        <v>Tuesday</v>
      </c>
      <c r="L3668" t="str">
        <f>_xlfn.XLOOKUP(Table6[[#This Row],[Loan Date]],$Q$5:$Q$152,$S$5:$S$152)</f>
        <v>Week 7</v>
      </c>
    </row>
    <row r="3669" spans="1:12" x14ac:dyDescent="0.2">
      <c r="A3669" s="1">
        <v>44873</v>
      </c>
      <c r="B3669" t="s">
        <v>7</v>
      </c>
      <c r="C3669" s="1">
        <v>44873</v>
      </c>
      <c r="D3669" t="s">
        <v>911</v>
      </c>
      <c r="E3669" t="s">
        <v>37</v>
      </c>
      <c r="F3669" t="s">
        <v>37</v>
      </c>
      <c r="G3669" t="s">
        <v>20</v>
      </c>
      <c r="H3669" t="s">
        <v>1282</v>
      </c>
      <c r="I3669">
        <f>MONTH(Table6[[#This Row],[Loan Date]])</f>
        <v>11</v>
      </c>
      <c r="J3669" t="str">
        <f>_xlfn.XLOOKUP(Table6[[#This Row],[Numeric Month]],$N$5:$N$11,$O$5:$O$11)</f>
        <v>Nov</v>
      </c>
      <c r="K3669" t="str">
        <f>_xlfn.XLOOKUP(Table6[[#This Row],[Loan Date]],$Q$5:$Q$152,$R$5:$R$152)</f>
        <v>Tuesday</v>
      </c>
      <c r="L3669" t="str">
        <f>_xlfn.XLOOKUP(Table6[[#This Row],[Loan Date]],$Q$5:$Q$152,$S$5:$S$152)</f>
        <v>Week 7</v>
      </c>
    </row>
    <row r="3670" spans="1:12" x14ac:dyDescent="0.2">
      <c r="A3670" s="1">
        <v>44873</v>
      </c>
      <c r="B3670" t="s">
        <v>7</v>
      </c>
      <c r="C3670" s="1">
        <v>44873</v>
      </c>
      <c r="D3670" t="s">
        <v>1396</v>
      </c>
      <c r="E3670" t="s">
        <v>168</v>
      </c>
      <c r="F3670" t="s">
        <v>168</v>
      </c>
      <c r="G3670" t="s">
        <v>20</v>
      </c>
      <c r="H3670" t="s">
        <v>1282</v>
      </c>
      <c r="I3670">
        <f>MONTH(Table6[[#This Row],[Loan Date]])</f>
        <v>11</v>
      </c>
      <c r="J3670" t="str">
        <f>_xlfn.XLOOKUP(Table6[[#This Row],[Numeric Month]],$N$5:$N$11,$O$5:$O$11)</f>
        <v>Nov</v>
      </c>
      <c r="K3670" t="str">
        <f>_xlfn.XLOOKUP(Table6[[#This Row],[Loan Date]],$Q$5:$Q$152,$R$5:$R$152)</f>
        <v>Tuesday</v>
      </c>
      <c r="L3670" t="str">
        <f>_xlfn.XLOOKUP(Table6[[#This Row],[Loan Date]],$Q$5:$Q$152,$S$5:$S$152)</f>
        <v>Week 7</v>
      </c>
    </row>
    <row r="3671" spans="1:12" x14ac:dyDescent="0.2">
      <c r="A3671" s="1">
        <v>44873</v>
      </c>
      <c r="B3671" t="s">
        <v>7</v>
      </c>
      <c r="C3671" s="1">
        <v>44880</v>
      </c>
      <c r="D3671" t="s">
        <v>851</v>
      </c>
      <c r="E3671" t="s">
        <v>52</v>
      </c>
      <c r="F3671" t="s">
        <v>51</v>
      </c>
      <c r="G3671" t="s">
        <v>1</v>
      </c>
      <c r="H3671" t="s">
        <v>1282</v>
      </c>
      <c r="I3671">
        <f>MONTH(Table6[[#This Row],[Loan Date]])</f>
        <v>11</v>
      </c>
      <c r="J3671" t="str">
        <f>_xlfn.XLOOKUP(Table6[[#This Row],[Numeric Month]],$N$5:$N$11,$O$5:$O$11)</f>
        <v>Nov</v>
      </c>
      <c r="K3671" t="str">
        <f>_xlfn.XLOOKUP(Table6[[#This Row],[Loan Date]],$Q$5:$Q$152,$R$5:$R$152)</f>
        <v>Tuesday</v>
      </c>
      <c r="L3671" t="str">
        <f>_xlfn.XLOOKUP(Table6[[#This Row],[Loan Date]],$Q$5:$Q$152,$S$5:$S$152)</f>
        <v>Week 7</v>
      </c>
    </row>
    <row r="3672" spans="1:12" x14ac:dyDescent="0.2">
      <c r="A3672" s="1">
        <v>44873</v>
      </c>
      <c r="B3672" t="s">
        <v>7</v>
      </c>
      <c r="C3672" s="1">
        <v>44880</v>
      </c>
      <c r="D3672" t="s">
        <v>1395</v>
      </c>
      <c r="E3672" t="s">
        <v>3</v>
      </c>
      <c r="F3672" t="s">
        <v>2</v>
      </c>
      <c r="G3672" t="s">
        <v>1</v>
      </c>
      <c r="H3672" t="s">
        <v>1282</v>
      </c>
      <c r="I3672">
        <f>MONTH(Table6[[#This Row],[Loan Date]])</f>
        <v>11</v>
      </c>
      <c r="J3672" t="str">
        <f>_xlfn.XLOOKUP(Table6[[#This Row],[Numeric Month]],$N$5:$N$11,$O$5:$O$11)</f>
        <v>Nov</v>
      </c>
      <c r="K3672" t="str">
        <f>_xlfn.XLOOKUP(Table6[[#This Row],[Loan Date]],$Q$5:$Q$152,$R$5:$R$152)</f>
        <v>Tuesday</v>
      </c>
      <c r="L3672" t="str">
        <f>_xlfn.XLOOKUP(Table6[[#This Row],[Loan Date]],$Q$5:$Q$152,$S$5:$S$152)</f>
        <v>Week 7</v>
      </c>
    </row>
    <row r="3673" spans="1:12" x14ac:dyDescent="0.2">
      <c r="A3673" s="1">
        <v>44873</v>
      </c>
      <c r="B3673" t="s">
        <v>5</v>
      </c>
      <c r="C3673" s="1">
        <v>44880</v>
      </c>
      <c r="D3673" t="s">
        <v>370</v>
      </c>
      <c r="E3673" t="s">
        <v>52</v>
      </c>
      <c r="F3673" t="s">
        <v>51</v>
      </c>
      <c r="G3673" t="s">
        <v>1</v>
      </c>
      <c r="H3673" t="s">
        <v>1282</v>
      </c>
      <c r="I3673">
        <f>MONTH(Table6[[#This Row],[Loan Date]])</f>
        <v>11</v>
      </c>
      <c r="J3673" t="str">
        <f>_xlfn.XLOOKUP(Table6[[#This Row],[Numeric Month]],$N$5:$N$11,$O$5:$O$11)</f>
        <v>Nov</v>
      </c>
      <c r="K3673" t="str">
        <f>_xlfn.XLOOKUP(Table6[[#This Row],[Loan Date]],$Q$5:$Q$152,$R$5:$R$152)</f>
        <v>Tuesday</v>
      </c>
      <c r="L3673" t="str">
        <f>_xlfn.XLOOKUP(Table6[[#This Row],[Loan Date]],$Q$5:$Q$152,$S$5:$S$152)</f>
        <v>Week 7</v>
      </c>
    </row>
    <row r="3674" spans="1:12" x14ac:dyDescent="0.2">
      <c r="A3674" s="1">
        <v>44873</v>
      </c>
      <c r="B3674" t="s">
        <v>5</v>
      </c>
      <c r="C3674" s="1">
        <v>44873</v>
      </c>
      <c r="D3674" t="s">
        <v>29</v>
      </c>
      <c r="E3674" t="s">
        <v>23</v>
      </c>
      <c r="F3674" t="s">
        <v>23</v>
      </c>
      <c r="G3674" t="s">
        <v>20</v>
      </c>
      <c r="H3674" t="s">
        <v>1282</v>
      </c>
      <c r="I3674">
        <f>MONTH(Table6[[#This Row],[Loan Date]])</f>
        <v>11</v>
      </c>
      <c r="J3674" t="str">
        <f>_xlfn.XLOOKUP(Table6[[#This Row],[Numeric Month]],$N$5:$N$11,$O$5:$O$11)</f>
        <v>Nov</v>
      </c>
      <c r="K3674" t="str">
        <f>_xlfn.XLOOKUP(Table6[[#This Row],[Loan Date]],$Q$5:$Q$152,$R$5:$R$152)</f>
        <v>Tuesday</v>
      </c>
      <c r="L3674" t="str">
        <f>_xlfn.XLOOKUP(Table6[[#This Row],[Loan Date]],$Q$5:$Q$152,$S$5:$S$152)</f>
        <v>Week 7</v>
      </c>
    </row>
    <row r="3675" spans="1:12" x14ac:dyDescent="0.2">
      <c r="A3675" s="1">
        <v>44873</v>
      </c>
      <c r="B3675" t="s">
        <v>5</v>
      </c>
      <c r="C3675" s="1">
        <v>44873</v>
      </c>
      <c r="D3675" t="s">
        <v>497</v>
      </c>
      <c r="E3675" t="s">
        <v>21</v>
      </c>
      <c r="F3675" t="s">
        <v>21</v>
      </c>
      <c r="G3675" t="s">
        <v>20</v>
      </c>
      <c r="H3675" t="s">
        <v>1282</v>
      </c>
      <c r="I3675">
        <f>MONTH(Table6[[#This Row],[Loan Date]])</f>
        <v>11</v>
      </c>
      <c r="J3675" t="str">
        <f>_xlfn.XLOOKUP(Table6[[#This Row],[Numeric Month]],$N$5:$N$11,$O$5:$O$11)</f>
        <v>Nov</v>
      </c>
      <c r="K3675" t="str">
        <f>_xlfn.XLOOKUP(Table6[[#This Row],[Loan Date]],$Q$5:$Q$152,$R$5:$R$152)</f>
        <v>Tuesday</v>
      </c>
      <c r="L3675" t="str">
        <f>_xlfn.XLOOKUP(Table6[[#This Row],[Loan Date]],$Q$5:$Q$152,$S$5:$S$152)</f>
        <v>Week 7</v>
      </c>
    </row>
    <row r="3676" spans="1:12" x14ac:dyDescent="0.2">
      <c r="A3676" s="1">
        <v>44873</v>
      </c>
      <c r="B3676" t="s">
        <v>7</v>
      </c>
      <c r="C3676" s="1">
        <v>44873</v>
      </c>
      <c r="D3676" t="s">
        <v>487</v>
      </c>
      <c r="E3676" t="s">
        <v>23</v>
      </c>
      <c r="F3676" t="s">
        <v>23</v>
      </c>
      <c r="G3676" t="s">
        <v>20</v>
      </c>
      <c r="H3676" t="s">
        <v>1282</v>
      </c>
      <c r="I3676">
        <f>MONTH(Table6[[#This Row],[Loan Date]])</f>
        <v>11</v>
      </c>
      <c r="J3676" t="str">
        <f>_xlfn.XLOOKUP(Table6[[#This Row],[Numeric Month]],$N$5:$N$11,$O$5:$O$11)</f>
        <v>Nov</v>
      </c>
      <c r="K3676" t="str">
        <f>_xlfn.XLOOKUP(Table6[[#This Row],[Loan Date]],$Q$5:$Q$152,$R$5:$R$152)</f>
        <v>Tuesday</v>
      </c>
      <c r="L3676" t="str">
        <f>_xlfn.XLOOKUP(Table6[[#This Row],[Loan Date]],$Q$5:$Q$152,$S$5:$S$152)</f>
        <v>Week 7</v>
      </c>
    </row>
    <row r="3677" spans="1:12" x14ac:dyDescent="0.2">
      <c r="A3677" s="1">
        <v>44873</v>
      </c>
      <c r="B3677" t="s">
        <v>7</v>
      </c>
      <c r="C3677" s="1">
        <v>44873</v>
      </c>
      <c r="D3677" t="s">
        <v>82</v>
      </c>
      <c r="E3677" t="s">
        <v>21</v>
      </c>
      <c r="F3677" t="s">
        <v>21</v>
      </c>
      <c r="G3677" t="s">
        <v>20</v>
      </c>
      <c r="H3677" t="s">
        <v>1282</v>
      </c>
      <c r="I3677">
        <f>MONTH(Table6[[#This Row],[Loan Date]])</f>
        <v>11</v>
      </c>
      <c r="J3677" t="str">
        <f>_xlfn.XLOOKUP(Table6[[#This Row],[Numeric Month]],$N$5:$N$11,$O$5:$O$11)</f>
        <v>Nov</v>
      </c>
      <c r="K3677" t="str">
        <f>_xlfn.XLOOKUP(Table6[[#This Row],[Loan Date]],$Q$5:$Q$152,$R$5:$R$152)</f>
        <v>Tuesday</v>
      </c>
      <c r="L3677" t="str">
        <f>_xlfn.XLOOKUP(Table6[[#This Row],[Loan Date]],$Q$5:$Q$152,$S$5:$S$152)</f>
        <v>Week 7</v>
      </c>
    </row>
    <row r="3678" spans="1:12" x14ac:dyDescent="0.2">
      <c r="A3678" s="1">
        <v>44873</v>
      </c>
      <c r="B3678" t="s">
        <v>7</v>
      </c>
      <c r="C3678" s="1">
        <v>44873</v>
      </c>
      <c r="D3678" t="s">
        <v>671</v>
      </c>
      <c r="E3678" t="s">
        <v>162</v>
      </c>
      <c r="F3678" t="s">
        <v>162</v>
      </c>
      <c r="G3678" t="s">
        <v>11</v>
      </c>
      <c r="H3678" t="s">
        <v>1282</v>
      </c>
      <c r="I3678">
        <f>MONTH(Table6[[#This Row],[Loan Date]])</f>
        <v>11</v>
      </c>
      <c r="J3678" t="str">
        <f>_xlfn.XLOOKUP(Table6[[#This Row],[Numeric Month]],$N$5:$N$11,$O$5:$O$11)</f>
        <v>Nov</v>
      </c>
      <c r="K3678" t="str">
        <f>_xlfn.XLOOKUP(Table6[[#This Row],[Loan Date]],$Q$5:$Q$152,$R$5:$R$152)</f>
        <v>Tuesday</v>
      </c>
      <c r="L3678" t="str">
        <f>_xlfn.XLOOKUP(Table6[[#This Row],[Loan Date]],$Q$5:$Q$152,$S$5:$S$152)</f>
        <v>Week 7</v>
      </c>
    </row>
    <row r="3679" spans="1:12" x14ac:dyDescent="0.2">
      <c r="A3679" s="1">
        <v>44873</v>
      </c>
      <c r="B3679" t="s">
        <v>5</v>
      </c>
      <c r="C3679" s="1">
        <v>44886</v>
      </c>
      <c r="D3679" t="s">
        <v>1394</v>
      </c>
      <c r="E3679" t="s">
        <v>3</v>
      </c>
      <c r="F3679" t="s">
        <v>2</v>
      </c>
      <c r="G3679" t="s">
        <v>1</v>
      </c>
      <c r="H3679" t="s">
        <v>1282</v>
      </c>
      <c r="I3679">
        <f>MONTH(Table6[[#This Row],[Loan Date]])</f>
        <v>11</v>
      </c>
      <c r="J3679" t="str">
        <f>_xlfn.XLOOKUP(Table6[[#This Row],[Numeric Month]],$N$5:$N$11,$O$5:$O$11)</f>
        <v>Nov</v>
      </c>
      <c r="K3679" t="str">
        <f>_xlfn.XLOOKUP(Table6[[#This Row],[Loan Date]],$Q$5:$Q$152,$R$5:$R$152)</f>
        <v>Tuesday</v>
      </c>
      <c r="L3679" t="str">
        <f>_xlfn.XLOOKUP(Table6[[#This Row],[Loan Date]],$Q$5:$Q$152,$S$5:$S$152)</f>
        <v>Week 7</v>
      </c>
    </row>
    <row r="3680" spans="1:12" x14ac:dyDescent="0.2">
      <c r="A3680" s="1">
        <v>44873</v>
      </c>
      <c r="B3680" t="s">
        <v>7</v>
      </c>
      <c r="C3680" s="1">
        <v>44873</v>
      </c>
      <c r="D3680" t="s">
        <v>261</v>
      </c>
      <c r="E3680" t="s">
        <v>44</v>
      </c>
      <c r="F3680" t="s">
        <v>44</v>
      </c>
      <c r="G3680" t="s">
        <v>39</v>
      </c>
      <c r="H3680" t="s">
        <v>1282</v>
      </c>
      <c r="I3680">
        <f>MONTH(Table6[[#This Row],[Loan Date]])</f>
        <v>11</v>
      </c>
      <c r="J3680" t="str">
        <f>_xlfn.XLOOKUP(Table6[[#This Row],[Numeric Month]],$N$5:$N$11,$O$5:$O$11)</f>
        <v>Nov</v>
      </c>
      <c r="K3680" t="str">
        <f>_xlfn.XLOOKUP(Table6[[#This Row],[Loan Date]],$Q$5:$Q$152,$R$5:$R$152)</f>
        <v>Tuesday</v>
      </c>
      <c r="L3680" t="str">
        <f>_xlfn.XLOOKUP(Table6[[#This Row],[Loan Date]],$Q$5:$Q$152,$S$5:$S$152)</f>
        <v>Week 7</v>
      </c>
    </row>
    <row r="3681" spans="1:12" x14ac:dyDescent="0.2">
      <c r="A3681" s="1">
        <v>44873</v>
      </c>
      <c r="B3681" t="s">
        <v>5</v>
      </c>
      <c r="C3681" s="1">
        <v>44880</v>
      </c>
      <c r="D3681" t="s">
        <v>295</v>
      </c>
      <c r="E3681" t="s">
        <v>52</v>
      </c>
      <c r="F3681" t="s">
        <v>51</v>
      </c>
      <c r="G3681" t="s">
        <v>1</v>
      </c>
      <c r="H3681" t="s">
        <v>1282</v>
      </c>
      <c r="I3681">
        <f>MONTH(Table6[[#This Row],[Loan Date]])</f>
        <v>11</v>
      </c>
      <c r="J3681" t="str">
        <f>_xlfn.XLOOKUP(Table6[[#This Row],[Numeric Month]],$N$5:$N$11,$O$5:$O$11)</f>
        <v>Nov</v>
      </c>
      <c r="K3681" t="str">
        <f>_xlfn.XLOOKUP(Table6[[#This Row],[Loan Date]],$Q$5:$Q$152,$R$5:$R$152)</f>
        <v>Tuesday</v>
      </c>
      <c r="L3681" t="str">
        <f>_xlfn.XLOOKUP(Table6[[#This Row],[Loan Date]],$Q$5:$Q$152,$S$5:$S$152)</f>
        <v>Week 7</v>
      </c>
    </row>
    <row r="3682" spans="1:12" x14ac:dyDescent="0.2">
      <c r="A3682" s="1">
        <v>44873</v>
      </c>
      <c r="B3682" t="s">
        <v>7</v>
      </c>
      <c r="C3682" s="1">
        <v>44873</v>
      </c>
      <c r="D3682" t="s">
        <v>915</v>
      </c>
      <c r="E3682" t="s">
        <v>37</v>
      </c>
      <c r="F3682" t="s">
        <v>37</v>
      </c>
      <c r="G3682" t="s">
        <v>20</v>
      </c>
      <c r="H3682" t="s">
        <v>1282</v>
      </c>
      <c r="I3682">
        <f>MONTH(Table6[[#This Row],[Loan Date]])</f>
        <v>11</v>
      </c>
      <c r="J3682" t="str">
        <f>_xlfn.XLOOKUP(Table6[[#This Row],[Numeric Month]],$N$5:$N$11,$O$5:$O$11)</f>
        <v>Nov</v>
      </c>
      <c r="K3682" t="str">
        <f>_xlfn.XLOOKUP(Table6[[#This Row],[Loan Date]],$Q$5:$Q$152,$R$5:$R$152)</f>
        <v>Tuesday</v>
      </c>
      <c r="L3682" t="str">
        <f>_xlfn.XLOOKUP(Table6[[#This Row],[Loan Date]],$Q$5:$Q$152,$S$5:$S$152)</f>
        <v>Week 7</v>
      </c>
    </row>
    <row r="3683" spans="1:12" x14ac:dyDescent="0.2">
      <c r="A3683" s="1">
        <v>44873</v>
      </c>
      <c r="B3683" t="s">
        <v>7</v>
      </c>
      <c r="C3683" s="1">
        <v>44873</v>
      </c>
      <c r="D3683" t="s">
        <v>965</v>
      </c>
      <c r="E3683" t="s">
        <v>12</v>
      </c>
      <c r="F3683" t="s">
        <v>12</v>
      </c>
      <c r="G3683" t="s">
        <v>11</v>
      </c>
      <c r="H3683" t="s">
        <v>1282</v>
      </c>
      <c r="I3683">
        <f>MONTH(Table6[[#This Row],[Loan Date]])</f>
        <v>11</v>
      </c>
      <c r="J3683" t="str">
        <f>_xlfn.XLOOKUP(Table6[[#This Row],[Numeric Month]],$N$5:$N$11,$O$5:$O$11)</f>
        <v>Nov</v>
      </c>
      <c r="K3683" t="str">
        <f>_xlfn.XLOOKUP(Table6[[#This Row],[Loan Date]],$Q$5:$Q$152,$R$5:$R$152)</f>
        <v>Tuesday</v>
      </c>
      <c r="L3683" t="str">
        <f>_xlfn.XLOOKUP(Table6[[#This Row],[Loan Date]],$Q$5:$Q$152,$S$5:$S$152)</f>
        <v>Week 7</v>
      </c>
    </row>
    <row r="3684" spans="1:12" x14ac:dyDescent="0.2">
      <c r="A3684" s="1">
        <v>44873</v>
      </c>
      <c r="B3684" t="s">
        <v>5</v>
      </c>
      <c r="C3684" s="1">
        <v>44887</v>
      </c>
      <c r="D3684" t="s">
        <v>662</v>
      </c>
      <c r="E3684" t="s">
        <v>9</v>
      </c>
      <c r="F3684" t="s">
        <v>8</v>
      </c>
      <c r="G3684" t="s">
        <v>1</v>
      </c>
      <c r="H3684" t="s">
        <v>1282</v>
      </c>
      <c r="I3684">
        <f>MONTH(Table6[[#This Row],[Loan Date]])</f>
        <v>11</v>
      </c>
      <c r="J3684" t="str">
        <f>_xlfn.XLOOKUP(Table6[[#This Row],[Numeric Month]],$N$5:$N$11,$O$5:$O$11)</f>
        <v>Nov</v>
      </c>
      <c r="K3684" t="str">
        <f>_xlfn.XLOOKUP(Table6[[#This Row],[Loan Date]],$Q$5:$Q$152,$R$5:$R$152)</f>
        <v>Tuesday</v>
      </c>
      <c r="L3684" t="str">
        <f>_xlfn.XLOOKUP(Table6[[#This Row],[Loan Date]],$Q$5:$Q$152,$S$5:$S$152)</f>
        <v>Week 7</v>
      </c>
    </row>
    <row r="3685" spans="1:12" x14ac:dyDescent="0.2">
      <c r="A3685" s="1">
        <v>44873</v>
      </c>
      <c r="B3685" t="s">
        <v>7</v>
      </c>
      <c r="C3685" s="1">
        <v>44873</v>
      </c>
      <c r="D3685" t="s">
        <v>270</v>
      </c>
      <c r="E3685" t="s">
        <v>168</v>
      </c>
      <c r="F3685" t="s">
        <v>168</v>
      </c>
      <c r="G3685" t="s">
        <v>20</v>
      </c>
      <c r="H3685" t="s">
        <v>1282</v>
      </c>
      <c r="I3685">
        <f>MONTH(Table6[[#This Row],[Loan Date]])</f>
        <v>11</v>
      </c>
      <c r="J3685" t="str">
        <f>_xlfn.XLOOKUP(Table6[[#This Row],[Numeric Month]],$N$5:$N$11,$O$5:$O$11)</f>
        <v>Nov</v>
      </c>
      <c r="K3685" t="str">
        <f>_xlfn.XLOOKUP(Table6[[#This Row],[Loan Date]],$Q$5:$Q$152,$R$5:$R$152)</f>
        <v>Tuesday</v>
      </c>
      <c r="L3685" t="str">
        <f>_xlfn.XLOOKUP(Table6[[#This Row],[Loan Date]],$Q$5:$Q$152,$S$5:$S$152)</f>
        <v>Week 7</v>
      </c>
    </row>
    <row r="3686" spans="1:12" x14ac:dyDescent="0.2">
      <c r="A3686" s="1">
        <v>44873</v>
      </c>
      <c r="B3686" t="s">
        <v>7</v>
      </c>
      <c r="C3686" s="1">
        <v>44887</v>
      </c>
      <c r="D3686" t="s">
        <v>334</v>
      </c>
      <c r="E3686" t="s">
        <v>9</v>
      </c>
      <c r="F3686" t="s">
        <v>8</v>
      </c>
      <c r="G3686" t="s">
        <v>1</v>
      </c>
      <c r="H3686" t="s">
        <v>1282</v>
      </c>
      <c r="I3686">
        <f>MONTH(Table6[[#This Row],[Loan Date]])</f>
        <v>11</v>
      </c>
      <c r="J3686" t="str">
        <f>_xlfn.XLOOKUP(Table6[[#This Row],[Numeric Month]],$N$5:$N$11,$O$5:$O$11)</f>
        <v>Nov</v>
      </c>
      <c r="K3686" t="str">
        <f>_xlfn.XLOOKUP(Table6[[#This Row],[Loan Date]],$Q$5:$Q$152,$R$5:$R$152)</f>
        <v>Tuesday</v>
      </c>
      <c r="L3686" t="str">
        <f>_xlfn.XLOOKUP(Table6[[#This Row],[Loan Date]],$Q$5:$Q$152,$S$5:$S$152)</f>
        <v>Week 7</v>
      </c>
    </row>
    <row r="3687" spans="1:12" x14ac:dyDescent="0.2">
      <c r="A3687" s="1">
        <v>44873</v>
      </c>
      <c r="B3687" t="s">
        <v>7</v>
      </c>
      <c r="C3687" s="1">
        <v>44887</v>
      </c>
      <c r="D3687" t="s">
        <v>951</v>
      </c>
      <c r="E3687" t="s">
        <v>9</v>
      </c>
      <c r="F3687" t="s">
        <v>8</v>
      </c>
      <c r="G3687" t="s">
        <v>1</v>
      </c>
      <c r="H3687" t="s">
        <v>1282</v>
      </c>
      <c r="I3687">
        <f>MONTH(Table6[[#This Row],[Loan Date]])</f>
        <v>11</v>
      </c>
      <c r="J3687" t="str">
        <f>_xlfn.XLOOKUP(Table6[[#This Row],[Numeric Month]],$N$5:$N$11,$O$5:$O$11)</f>
        <v>Nov</v>
      </c>
      <c r="K3687" t="str">
        <f>_xlfn.XLOOKUP(Table6[[#This Row],[Loan Date]],$Q$5:$Q$152,$R$5:$R$152)</f>
        <v>Tuesday</v>
      </c>
      <c r="L3687" t="str">
        <f>_xlfn.XLOOKUP(Table6[[#This Row],[Loan Date]],$Q$5:$Q$152,$S$5:$S$152)</f>
        <v>Week 7</v>
      </c>
    </row>
    <row r="3688" spans="1:12" x14ac:dyDescent="0.2">
      <c r="A3688" s="1">
        <v>44873</v>
      </c>
      <c r="B3688" t="s">
        <v>7</v>
      </c>
      <c r="C3688" s="1">
        <v>44873</v>
      </c>
      <c r="D3688" t="s">
        <v>1393</v>
      </c>
      <c r="E3688" t="s">
        <v>23</v>
      </c>
      <c r="F3688" t="s">
        <v>23</v>
      </c>
      <c r="G3688" t="s">
        <v>20</v>
      </c>
      <c r="H3688" t="s">
        <v>1282</v>
      </c>
      <c r="I3688">
        <f>MONTH(Table6[[#This Row],[Loan Date]])</f>
        <v>11</v>
      </c>
      <c r="J3688" t="str">
        <f>_xlfn.XLOOKUP(Table6[[#This Row],[Numeric Month]],$N$5:$N$11,$O$5:$O$11)</f>
        <v>Nov</v>
      </c>
      <c r="K3688" t="str">
        <f>_xlfn.XLOOKUP(Table6[[#This Row],[Loan Date]],$Q$5:$Q$152,$R$5:$R$152)</f>
        <v>Tuesday</v>
      </c>
      <c r="L3688" t="str">
        <f>_xlfn.XLOOKUP(Table6[[#This Row],[Loan Date]],$Q$5:$Q$152,$S$5:$S$152)</f>
        <v>Week 7</v>
      </c>
    </row>
    <row r="3689" spans="1:12" x14ac:dyDescent="0.2">
      <c r="A3689" s="1">
        <v>44873</v>
      </c>
      <c r="B3689" t="s">
        <v>7</v>
      </c>
      <c r="C3689" s="1">
        <v>44873</v>
      </c>
      <c r="D3689" t="s">
        <v>916</v>
      </c>
      <c r="E3689" t="s">
        <v>37</v>
      </c>
      <c r="F3689" t="s">
        <v>37</v>
      </c>
      <c r="G3689" t="s">
        <v>20</v>
      </c>
      <c r="H3689" t="s">
        <v>1282</v>
      </c>
      <c r="I3689">
        <f>MONTH(Table6[[#This Row],[Loan Date]])</f>
        <v>11</v>
      </c>
      <c r="J3689" t="str">
        <f>_xlfn.XLOOKUP(Table6[[#This Row],[Numeric Month]],$N$5:$N$11,$O$5:$O$11)</f>
        <v>Nov</v>
      </c>
      <c r="K3689" t="str">
        <f>_xlfn.XLOOKUP(Table6[[#This Row],[Loan Date]],$Q$5:$Q$152,$R$5:$R$152)</f>
        <v>Tuesday</v>
      </c>
      <c r="L3689" t="str">
        <f>_xlfn.XLOOKUP(Table6[[#This Row],[Loan Date]],$Q$5:$Q$152,$S$5:$S$152)</f>
        <v>Week 7</v>
      </c>
    </row>
    <row r="3690" spans="1:12" x14ac:dyDescent="0.2">
      <c r="A3690" s="1">
        <v>44873</v>
      </c>
      <c r="B3690" t="s">
        <v>7</v>
      </c>
      <c r="C3690" s="1">
        <v>44880</v>
      </c>
      <c r="D3690" t="s">
        <v>914</v>
      </c>
      <c r="E3690" t="s">
        <v>15</v>
      </c>
      <c r="F3690" t="s">
        <v>14</v>
      </c>
      <c r="G3690" t="s">
        <v>1</v>
      </c>
      <c r="H3690" t="s">
        <v>1282</v>
      </c>
      <c r="I3690">
        <f>MONTH(Table6[[#This Row],[Loan Date]])</f>
        <v>11</v>
      </c>
      <c r="J3690" t="str">
        <f>_xlfn.XLOOKUP(Table6[[#This Row],[Numeric Month]],$N$5:$N$11,$O$5:$O$11)</f>
        <v>Nov</v>
      </c>
      <c r="K3690" t="str">
        <f>_xlfn.XLOOKUP(Table6[[#This Row],[Loan Date]],$Q$5:$Q$152,$R$5:$R$152)</f>
        <v>Tuesday</v>
      </c>
      <c r="L3690" t="str">
        <f>_xlfn.XLOOKUP(Table6[[#This Row],[Loan Date]],$Q$5:$Q$152,$S$5:$S$152)</f>
        <v>Week 7</v>
      </c>
    </row>
    <row r="3691" spans="1:12" x14ac:dyDescent="0.2">
      <c r="A3691" s="1">
        <v>44873</v>
      </c>
      <c r="B3691" t="s">
        <v>7</v>
      </c>
      <c r="C3691" s="1">
        <v>44873</v>
      </c>
      <c r="D3691" t="s">
        <v>1136</v>
      </c>
      <c r="E3691" t="s">
        <v>37</v>
      </c>
      <c r="F3691" t="s">
        <v>37</v>
      </c>
      <c r="G3691" t="s">
        <v>20</v>
      </c>
      <c r="H3691" t="s">
        <v>1282</v>
      </c>
      <c r="I3691">
        <f>MONTH(Table6[[#This Row],[Loan Date]])</f>
        <v>11</v>
      </c>
      <c r="J3691" t="str">
        <f>_xlfn.XLOOKUP(Table6[[#This Row],[Numeric Month]],$N$5:$N$11,$O$5:$O$11)</f>
        <v>Nov</v>
      </c>
      <c r="K3691" t="str">
        <f>_xlfn.XLOOKUP(Table6[[#This Row],[Loan Date]],$Q$5:$Q$152,$R$5:$R$152)</f>
        <v>Tuesday</v>
      </c>
      <c r="L3691" t="str">
        <f>_xlfn.XLOOKUP(Table6[[#This Row],[Loan Date]],$Q$5:$Q$152,$S$5:$S$152)</f>
        <v>Week 7</v>
      </c>
    </row>
    <row r="3692" spans="1:12" x14ac:dyDescent="0.2">
      <c r="A3692" s="1">
        <v>44873</v>
      </c>
      <c r="B3692" t="s">
        <v>5</v>
      </c>
      <c r="C3692" s="1">
        <v>44873</v>
      </c>
      <c r="D3692" t="s">
        <v>29</v>
      </c>
      <c r="E3692" t="s">
        <v>23</v>
      </c>
      <c r="F3692" t="s">
        <v>23</v>
      </c>
      <c r="G3692" t="s">
        <v>20</v>
      </c>
      <c r="H3692" t="s">
        <v>1282</v>
      </c>
      <c r="I3692">
        <f>MONTH(Table6[[#This Row],[Loan Date]])</f>
        <v>11</v>
      </c>
      <c r="J3692" t="str">
        <f>_xlfn.XLOOKUP(Table6[[#This Row],[Numeric Month]],$N$5:$N$11,$O$5:$O$11)</f>
        <v>Nov</v>
      </c>
      <c r="K3692" t="str">
        <f>_xlfn.XLOOKUP(Table6[[#This Row],[Loan Date]],$Q$5:$Q$152,$R$5:$R$152)</f>
        <v>Tuesday</v>
      </c>
      <c r="L3692" t="str">
        <f>_xlfn.XLOOKUP(Table6[[#This Row],[Loan Date]],$Q$5:$Q$152,$S$5:$S$152)</f>
        <v>Week 7</v>
      </c>
    </row>
    <row r="3693" spans="1:12" x14ac:dyDescent="0.2">
      <c r="A3693" s="1">
        <v>44873</v>
      </c>
      <c r="B3693" t="s">
        <v>5</v>
      </c>
      <c r="C3693" s="1">
        <v>44873</v>
      </c>
      <c r="D3693" t="s">
        <v>497</v>
      </c>
      <c r="E3693" t="s">
        <v>21</v>
      </c>
      <c r="F3693" t="s">
        <v>21</v>
      </c>
      <c r="G3693" t="s">
        <v>20</v>
      </c>
      <c r="H3693" t="s">
        <v>1282</v>
      </c>
      <c r="I3693">
        <f>MONTH(Table6[[#This Row],[Loan Date]])</f>
        <v>11</v>
      </c>
      <c r="J3693" t="str">
        <f>_xlfn.XLOOKUP(Table6[[#This Row],[Numeric Month]],$N$5:$N$11,$O$5:$O$11)</f>
        <v>Nov</v>
      </c>
      <c r="K3693" t="str">
        <f>_xlfn.XLOOKUP(Table6[[#This Row],[Loan Date]],$Q$5:$Q$152,$R$5:$R$152)</f>
        <v>Tuesday</v>
      </c>
      <c r="L3693" t="str">
        <f>_xlfn.XLOOKUP(Table6[[#This Row],[Loan Date]],$Q$5:$Q$152,$S$5:$S$152)</f>
        <v>Week 7</v>
      </c>
    </row>
    <row r="3694" spans="1:12" x14ac:dyDescent="0.2">
      <c r="A3694" s="1">
        <v>44873</v>
      </c>
      <c r="B3694" t="s">
        <v>5</v>
      </c>
      <c r="C3694" s="1">
        <v>44873</v>
      </c>
      <c r="D3694" t="s">
        <v>197</v>
      </c>
      <c r="E3694" t="s">
        <v>41</v>
      </c>
      <c r="F3694" t="s">
        <v>40</v>
      </c>
      <c r="G3694" t="s">
        <v>39</v>
      </c>
      <c r="H3694" t="s">
        <v>1282</v>
      </c>
      <c r="I3694">
        <f>MONTH(Table6[[#This Row],[Loan Date]])</f>
        <v>11</v>
      </c>
      <c r="J3694" t="str">
        <f>_xlfn.XLOOKUP(Table6[[#This Row],[Numeric Month]],$N$5:$N$11,$O$5:$O$11)</f>
        <v>Nov</v>
      </c>
      <c r="K3694" t="str">
        <f>_xlfn.XLOOKUP(Table6[[#This Row],[Loan Date]],$Q$5:$Q$152,$R$5:$R$152)</f>
        <v>Tuesday</v>
      </c>
      <c r="L3694" t="str">
        <f>_xlfn.XLOOKUP(Table6[[#This Row],[Loan Date]],$Q$5:$Q$152,$S$5:$S$152)</f>
        <v>Week 7</v>
      </c>
    </row>
    <row r="3695" spans="1:12" x14ac:dyDescent="0.2">
      <c r="A3695" s="1">
        <v>44873</v>
      </c>
      <c r="B3695" t="s">
        <v>7</v>
      </c>
      <c r="C3695" s="1">
        <v>44893</v>
      </c>
      <c r="D3695" t="s">
        <v>1071</v>
      </c>
      <c r="E3695" t="s">
        <v>52</v>
      </c>
      <c r="F3695" t="s">
        <v>51</v>
      </c>
      <c r="G3695" t="s">
        <v>1</v>
      </c>
      <c r="H3695" t="s">
        <v>1282</v>
      </c>
      <c r="I3695">
        <f>MONTH(Table6[[#This Row],[Loan Date]])</f>
        <v>11</v>
      </c>
      <c r="J3695" t="str">
        <f>_xlfn.XLOOKUP(Table6[[#This Row],[Numeric Month]],$N$5:$N$11,$O$5:$O$11)</f>
        <v>Nov</v>
      </c>
      <c r="K3695" t="str">
        <f>_xlfn.XLOOKUP(Table6[[#This Row],[Loan Date]],$Q$5:$Q$152,$R$5:$R$152)</f>
        <v>Tuesday</v>
      </c>
      <c r="L3695" t="str">
        <f>_xlfn.XLOOKUP(Table6[[#This Row],[Loan Date]],$Q$5:$Q$152,$S$5:$S$152)</f>
        <v>Week 7</v>
      </c>
    </row>
    <row r="3696" spans="1:12" x14ac:dyDescent="0.2">
      <c r="A3696" s="1">
        <v>44873</v>
      </c>
      <c r="B3696" t="s">
        <v>107</v>
      </c>
      <c r="C3696" s="1">
        <v>44880</v>
      </c>
      <c r="D3696" t="s">
        <v>510</v>
      </c>
      <c r="E3696" t="s">
        <v>52</v>
      </c>
      <c r="F3696" t="s">
        <v>51</v>
      </c>
      <c r="G3696" t="s">
        <v>1</v>
      </c>
      <c r="H3696" t="s">
        <v>1282</v>
      </c>
      <c r="I3696">
        <f>MONTH(Table6[[#This Row],[Loan Date]])</f>
        <v>11</v>
      </c>
      <c r="J3696" t="str">
        <f>_xlfn.XLOOKUP(Table6[[#This Row],[Numeric Month]],$N$5:$N$11,$O$5:$O$11)</f>
        <v>Nov</v>
      </c>
      <c r="K3696" t="str">
        <f>_xlfn.XLOOKUP(Table6[[#This Row],[Loan Date]],$Q$5:$Q$152,$R$5:$R$152)</f>
        <v>Tuesday</v>
      </c>
      <c r="L3696" t="str">
        <f>_xlfn.XLOOKUP(Table6[[#This Row],[Loan Date]],$Q$5:$Q$152,$S$5:$S$152)</f>
        <v>Week 7</v>
      </c>
    </row>
    <row r="3697" spans="1:12" x14ac:dyDescent="0.2">
      <c r="A3697" s="1">
        <v>44874</v>
      </c>
      <c r="B3697" t="s">
        <v>107</v>
      </c>
      <c r="C3697" s="1">
        <v>44881</v>
      </c>
      <c r="D3697" t="s">
        <v>1364</v>
      </c>
      <c r="E3697" t="s">
        <v>52</v>
      </c>
      <c r="F3697" t="s">
        <v>51</v>
      </c>
      <c r="G3697" t="s">
        <v>1</v>
      </c>
      <c r="H3697" t="s">
        <v>1282</v>
      </c>
      <c r="I3697">
        <f>MONTH(Table6[[#This Row],[Loan Date]])</f>
        <v>11</v>
      </c>
      <c r="J3697" t="str">
        <f>_xlfn.XLOOKUP(Table6[[#This Row],[Numeric Month]],$N$5:$N$11,$O$5:$O$11)</f>
        <v>Nov</v>
      </c>
      <c r="K3697" t="str">
        <f>_xlfn.XLOOKUP(Table6[[#This Row],[Loan Date]],$Q$5:$Q$152,$R$5:$R$152)</f>
        <v>Wednesday</v>
      </c>
      <c r="L3697" t="str">
        <f>_xlfn.XLOOKUP(Table6[[#This Row],[Loan Date]],$Q$5:$Q$152,$S$5:$S$152)</f>
        <v>Week 7</v>
      </c>
    </row>
    <row r="3698" spans="1:12" x14ac:dyDescent="0.2">
      <c r="A3698" s="1">
        <v>44874</v>
      </c>
      <c r="B3698" t="s">
        <v>7</v>
      </c>
      <c r="C3698" s="1">
        <v>44874</v>
      </c>
      <c r="D3698" t="s">
        <v>436</v>
      </c>
      <c r="E3698" t="s">
        <v>168</v>
      </c>
      <c r="F3698" t="s">
        <v>168</v>
      </c>
      <c r="G3698" t="s">
        <v>20</v>
      </c>
      <c r="H3698" t="s">
        <v>1282</v>
      </c>
      <c r="I3698">
        <f>MONTH(Table6[[#This Row],[Loan Date]])</f>
        <v>11</v>
      </c>
      <c r="J3698" t="str">
        <f>_xlfn.XLOOKUP(Table6[[#This Row],[Numeric Month]],$N$5:$N$11,$O$5:$O$11)</f>
        <v>Nov</v>
      </c>
      <c r="K3698" t="str">
        <f>_xlfn.XLOOKUP(Table6[[#This Row],[Loan Date]],$Q$5:$Q$152,$R$5:$R$152)</f>
        <v>Wednesday</v>
      </c>
      <c r="L3698" t="str">
        <f>_xlfn.XLOOKUP(Table6[[#This Row],[Loan Date]],$Q$5:$Q$152,$S$5:$S$152)</f>
        <v>Week 7</v>
      </c>
    </row>
    <row r="3699" spans="1:12" x14ac:dyDescent="0.2">
      <c r="A3699" s="1">
        <v>44874</v>
      </c>
      <c r="B3699" t="s">
        <v>5</v>
      </c>
      <c r="C3699" s="1">
        <v>44874</v>
      </c>
      <c r="D3699" t="s">
        <v>115</v>
      </c>
      <c r="E3699" t="s">
        <v>23</v>
      </c>
      <c r="F3699" t="s">
        <v>23</v>
      </c>
      <c r="G3699" t="s">
        <v>20</v>
      </c>
      <c r="H3699" t="s">
        <v>1282</v>
      </c>
      <c r="I3699">
        <f>MONTH(Table6[[#This Row],[Loan Date]])</f>
        <v>11</v>
      </c>
      <c r="J3699" t="str">
        <f>_xlfn.XLOOKUP(Table6[[#This Row],[Numeric Month]],$N$5:$N$11,$O$5:$O$11)</f>
        <v>Nov</v>
      </c>
      <c r="K3699" t="str">
        <f>_xlfn.XLOOKUP(Table6[[#This Row],[Loan Date]],$Q$5:$Q$152,$R$5:$R$152)</f>
        <v>Wednesday</v>
      </c>
      <c r="L3699" t="str">
        <f>_xlfn.XLOOKUP(Table6[[#This Row],[Loan Date]],$Q$5:$Q$152,$S$5:$S$152)</f>
        <v>Week 7</v>
      </c>
    </row>
    <row r="3700" spans="1:12" x14ac:dyDescent="0.2">
      <c r="A3700" s="1">
        <v>44874</v>
      </c>
      <c r="B3700" t="s">
        <v>5</v>
      </c>
      <c r="C3700" s="1">
        <v>44881</v>
      </c>
      <c r="D3700" t="s">
        <v>289</v>
      </c>
      <c r="E3700" t="s">
        <v>52</v>
      </c>
      <c r="F3700" t="s">
        <v>51</v>
      </c>
      <c r="G3700" t="s">
        <v>1</v>
      </c>
      <c r="H3700" t="s">
        <v>1282</v>
      </c>
      <c r="I3700">
        <f>MONTH(Table6[[#This Row],[Loan Date]])</f>
        <v>11</v>
      </c>
      <c r="J3700" t="str">
        <f>_xlfn.XLOOKUP(Table6[[#This Row],[Numeric Month]],$N$5:$N$11,$O$5:$O$11)</f>
        <v>Nov</v>
      </c>
      <c r="K3700" t="str">
        <f>_xlfn.XLOOKUP(Table6[[#This Row],[Loan Date]],$Q$5:$Q$152,$R$5:$R$152)</f>
        <v>Wednesday</v>
      </c>
      <c r="L3700" t="str">
        <f>_xlfn.XLOOKUP(Table6[[#This Row],[Loan Date]],$Q$5:$Q$152,$S$5:$S$152)</f>
        <v>Week 7</v>
      </c>
    </row>
    <row r="3701" spans="1:12" x14ac:dyDescent="0.2">
      <c r="A3701" s="1">
        <v>44874</v>
      </c>
      <c r="B3701" t="s">
        <v>7</v>
      </c>
      <c r="C3701" s="1">
        <v>44874</v>
      </c>
      <c r="D3701" t="s">
        <v>915</v>
      </c>
      <c r="E3701" t="s">
        <v>37</v>
      </c>
      <c r="F3701" t="s">
        <v>37</v>
      </c>
      <c r="G3701" t="s">
        <v>20</v>
      </c>
      <c r="H3701" t="s">
        <v>1282</v>
      </c>
      <c r="I3701">
        <f>MONTH(Table6[[#This Row],[Loan Date]])</f>
        <v>11</v>
      </c>
      <c r="J3701" t="str">
        <f>_xlfn.XLOOKUP(Table6[[#This Row],[Numeric Month]],$N$5:$N$11,$O$5:$O$11)</f>
        <v>Nov</v>
      </c>
      <c r="K3701" t="str">
        <f>_xlfn.XLOOKUP(Table6[[#This Row],[Loan Date]],$Q$5:$Q$152,$R$5:$R$152)</f>
        <v>Wednesday</v>
      </c>
      <c r="L3701" t="str">
        <f>_xlfn.XLOOKUP(Table6[[#This Row],[Loan Date]],$Q$5:$Q$152,$S$5:$S$152)</f>
        <v>Week 7</v>
      </c>
    </row>
    <row r="3702" spans="1:12" x14ac:dyDescent="0.2">
      <c r="A3702" s="1">
        <v>44874</v>
      </c>
      <c r="B3702" t="s">
        <v>5</v>
      </c>
      <c r="C3702" s="1">
        <v>44887</v>
      </c>
      <c r="D3702" t="s">
        <v>1022</v>
      </c>
      <c r="E3702" t="s">
        <v>52</v>
      </c>
      <c r="F3702" t="s">
        <v>51</v>
      </c>
      <c r="G3702" t="s">
        <v>1</v>
      </c>
      <c r="H3702" t="s">
        <v>1282</v>
      </c>
      <c r="I3702">
        <f>MONTH(Table6[[#This Row],[Loan Date]])</f>
        <v>11</v>
      </c>
      <c r="J3702" t="str">
        <f>_xlfn.XLOOKUP(Table6[[#This Row],[Numeric Month]],$N$5:$N$11,$O$5:$O$11)</f>
        <v>Nov</v>
      </c>
      <c r="K3702" t="str">
        <f>_xlfn.XLOOKUP(Table6[[#This Row],[Loan Date]],$Q$5:$Q$152,$R$5:$R$152)</f>
        <v>Wednesday</v>
      </c>
      <c r="L3702" t="str">
        <f>_xlfn.XLOOKUP(Table6[[#This Row],[Loan Date]],$Q$5:$Q$152,$S$5:$S$152)</f>
        <v>Week 7</v>
      </c>
    </row>
    <row r="3703" spans="1:12" x14ac:dyDescent="0.2">
      <c r="A3703" s="1">
        <v>44874</v>
      </c>
      <c r="B3703" t="s">
        <v>7</v>
      </c>
      <c r="C3703" s="1">
        <v>44874</v>
      </c>
      <c r="D3703" t="s">
        <v>915</v>
      </c>
      <c r="E3703" t="s">
        <v>37</v>
      </c>
      <c r="F3703" t="s">
        <v>37</v>
      </c>
      <c r="G3703" t="s">
        <v>20</v>
      </c>
      <c r="H3703" t="s">
        <v>1282</v>
      </c>
      <c r="I3703">
        <f>MONTH(Table6[[#This Row],[Loan Date]])</f>
        <v>11</v>
      </c>
      <c r="J3703" t="str">
        <f>_xlfn.XLOOKUP(Table6[[#This Row],[Numeric Month]],$N$5:$N$11,$O$5:$O$11)</f>
        <v>Nov</v>
      </c>
      <c r="K3703" t="str">
        <f>_xlfn.XLOOKUP(Table6[[#This Row],[Loan Date]],$Q$5:$Q$152,$R$5:$R$152)</f>
        <v>Wednesday</v>
      </c>
      <c r="L3703" t="str">
        <f>_xlfn.XLOOKUP(Table6[[#This Row],[Loan Date]],$Q$5:$Q$152,$S$5:$S$152)</f>
        <v>Week 7</v>
      </c>
    </row>
    <row r="3704" spans="1:12" x14ac:dyDescent="0.2">
      <c r="A3704" s="1">
        <v>44874</v>
      </c>
      <c r="B3704" t="s">
        <v>5</v>
      </c>
      <c r="C3704" s="1">
        <v>44888</v>
      </c>
      <c r="D3704" t="s">
        <v>854</v>
      </c>
      <c r="E3704" t="s">
        <v>52</v>
      </c>
      <c r="F3704" t="s">
        <v>51</v>
      </c>
      <c r="G3704" t="s">
        <v>1</v>
      </c>
      <c r="H3704" t="s">
        <v>1282</v>
      </c>
      <c r="I3704">
        <f>MONTH(Table6[[#This Row],[Loan Date]])</f>
        <v>11</v>
      </c>
      <c r="J3704" t="str">
        <f>_xlfn.XLOOKUP(Table6[[#This Row],[Numeric Month]],$N$5:$N$11,$O$5:$O$11)</f>
        <v>Nov</v>
      </c>
      <c r="K3704" t="str">
        <f>_xlfn.XLOOKUP(Table6[[#This Row],[Loan Date]],$Q$5:$Q$152,$R$5:$R$152)</f>
        <v>Wednesday</v>
      </c>
      <c r="L3704" t="str">
        <f>_xlfn.XLOOKUP(Table6[[#This Row],[Loan Date]],$Q$5:$Q$152,$S$5:$S$152)</f>
        <v>Week 7</v>
      </c>
    </row>
    <row r="3705" spans="1:12" x14ac:dyDescent="0.2">
      <c r="A3705" s="1">
        <v>44874</v>
      </c>
      <c r="B3705" t="s">
        <v>5</v>
      </c>
      <c r="C3705" s="1">
        <v>44874</v>
      </c>
      <c r="D3705" t="s">
        <v>952</v>
      </c>
      <c r="E3705" t="s">
        <v>37</v>
      </c>
      <c r="F3705" t="s">
        <v>37</v>
      </c>
      <c r="G3705" t="s">
        <v>20</v>
      </c>
      <c r="H3705" t="s">
        <v>1282</v>
      </c>
      <c r="I3705">
        <f>MONTH(Table6[[#This Row],[Loan Date]])</f>
        <v>11</v>
      </c>
      <c r="J3705" t="str">
        <f>_xlfn.XLOOKUP(Table6[[#This Row],[Numeric Month]],$N$5:$N$11,$O$5:$O$11)</f>
        <v>Nov</v>
      </c>
      <c r="K3705" t="str">
        <f>_xlfn.XLOOKUP(Table6[[#This Row],[Loan Date]],$Q$5:$Q$152,$R$5:$R$152)</f>
        <v>Wednesday</v>
      </c>
      <c r="L3705" t="str">
        <f>_xlfn.XLOOKUP(Table6[[#This Row],[Loan Date]],$Q$5:$Q$152,$S$5:$S$152)</f>
        <v>Week 7</v>
      </c>
    </row>
    <row r="3706" spans="1:12" x14ac:dyDescent="0.2">
      <c r="A3706" s="1">
        <v>44874</v>
      </c>
      <c r="B3706" t="s">
        <v>7</v>
      </c>
      <c r="C3706" s="1">
        <v>44874</v>
      </c>
      <c r="D3706" t="s">
        <v>261</v>
      </c>
      <c r="E3706" t="s">
        <v>44</v>
      </c>
      <c r="F3706" t="s">
        <v>44</v>
      </c>
      <c r="G3706" t="s">
        <v>39</v>
      </c>
      <c r="H3706" t="s">
        <v>1282</v>
      </c>
      <c r="I3706">
        <f>MONTH(Table6[[#This Row],[Loan Date]])</f>
        <v>11</v>
      </c>
      <c r="J3706" t="str">
        <f>_xlfn.XLOOKUP(Table6[[#This Row],[Numeric Month]],$N$5:$N$11,$O$5:$O$11)</f>
        <v>Nov</v>
      </c>
      <c r="K3706" t="str">
        <f>_xlfn.XLOOKUP(Table6[[#This Row],[Loan Date]],$Q$5:$Q$152,$R$5:$R$152)</f>
        <v>Wednesday</v>
      </c>
      <c r="L3706" t="str">
        <f>_xlfn.XLOOKUP(Table6[[#This Row],[Loan Date]],$Q$5:$Q$152,$S$5:$S$152)</f>
        <v>Week 7</v>
      </c>
    </row>
    <row r="3707" spans="1:12" x14ac:dyDescent="0.2">
      <c r="A3707" s="1">
        <v>44874</v>
      </c>
      <c r="B3707" t="s">
        <v>7</v>
      </c>
      <c r="C3707" s="1">
        <v>44874</v>
      </c>
      <c r="D3707" t="s">
        <v>116</v>
      </c>
      <c r="E3707" t="s">
        <v>23</v>
      </c>
      <c r="F3707" t="s">
        <v>23</v>
      </c>
      <c r="G3707" t="s">
        <v>20</v>
      </c>
      <c r="H3707" t="s">
        <v>1282</v>
      </c>
      <c r="I3707">
        <f>MONTH(Table6[[#This Row],[Loan Date]])</f>
        <v>11</v>
      </c>
      <c r="J3707" t="str">
        <f>_xlfn.XLOOKUP(Table6[[#This Row],[Numeric Month]],$N$5:$N$11,$O$5:$O$11)</f>
        <v>Nov</v>
      </c>
      <c r="K3707" t="str">
        <f>_xlfn.XLOOKUP(Table6[[#This Row],[Loan Date]],$Q$5:$Q$152,$R$5:$R$152)</f>
        <v>Wednesday</v>
      </c>
      <c r="L3707" t="str">
        <f>_xlfn.XLOOKUP(Table6[[#This Row],[Loan Date]],$Q$5:$Q$152,$S$5:$S$152)</f>
        <v>Week 7</v>
      </c>
    </row>
    <row r="3708" spans="1:12" x14ac:dyDescent="0.2">
      <c r="A3708" s="1">
        <v>44874</v>
      </c>
      <c r="B3708" t="s">
        <v>7</v>
      </c>
      <c r="C3708" s="1">
        <v>44874</v>
      </c>
      <c r="D3708" t="s">
        <v>31</v>
      </c>
      <c r="E3708" t="s">
        <v>21</v>
      </c>
      <c r="F3708" t="s">
        <v>21</v>
      </c>
      <c r="G3708" t="s">
        <v>20</v>
      </c>
      <c r="H3708" t="s">
        <v>1282</v>
      </c>
      <c r="I3708">
        <f>MONTH(Table6[[#This Row],[Loan Date]])</f>
        <v>11</v>
      </c>
      <c r="J3708" t="str">
        <f>_xlfn.XLOOKUP(Table6[[#This Row],[Numeric Month]],$N$5:$N$11,$O$5:$O$11)</f>
        <v>Nov</v>
      </c>
      <c r="K3708" t="str">
        <f>_xlfn.XLOOKUP(Table6[[#This Row],[Loan Date]],$Q$5:$Q$152,$R$5:$R$152)</f>
        <v>Wednesday</v>
      </c>
      <c r="L3708" t="str">
        <f>_xlfn.XLOOKUP(Table6[[#This Row],[Loan Date]],$Q$5:$Q$152,$S$5:$S$152)</f>
        <v>Week 7</v>
      </c>
    </row>
    <row r="3709" spans="1:12" x14ac:dyDescent="0.2">
      <c r="A3709" s="1">
        <v>44874</v>
      </c>
      <c r="B3709" t="s">
        <v>7</v>
      </c>
      <c r="C3709" s="1">
        <v>44874</v>
      </c>
      <c r="D3709" t="s">
        <v>969</v>
      </c>
      <c r="E3709" t="s">
        <v>37</v>
      </c>
      <c r="F3709" t="s">
        <v>37</v>
      </c>
      <c r="G3709" t="s">
        <v>20</v>
      </c>
      <c r="H3709" t="s">
        <v>1282</v>
      </c>
      <c r="I3709">
        <f>MONTH(Table6[[#This Row],[Loan Date]])</f>
        <v>11</v>
      </c>
      <c r="J3709" t="str">
        <f>_xlfn.XLOOKUP(Table6[[#This Row],[Numeric Month]],$N$5:$N$11,$O$5:$O$11)</f>
        <v>Nov</v>
      </c>
      <c r="K3709" t="str">
        <f>_xlfn.XLOOKUP(Table6[[#This Row],[Loan Date]],$Q$5:$Q$152,$R$5:$R$152)</f>
        <v>Wednesday</v>
      </c>
      <c r="L3709" t="str">
        <f>_xlfn.XLOOKUP(Table6[[#This Row],[Loan Date]],$Q$5:$Q$152,$S$5:$S$152)</f>
        <v>Week 7</v>
      </c>
    </row>
    <row r="3710" spans="1:12" x14ac:dyDescent="0.2">
      <c r="A3710" s="1">
        <v>44874</v>
      </c>
      <c r="B3710" t="s">
        <v>7</v>
      </c>
      <c r="C3710" s="1">
        <v>44874</v>
      </c>
      <c r="D3710" t="s">
        <v>913</v>
      </c>
      <c r="E3710" t="s">
        <v>37</v>
      </c>
      <c r="F3710" t="s">
        <v>37</v>
      </c>
      <c r="G3710" t="s">
        <v>20</v>
      </c>
      <c r="H3710" t="s">
        <v>1282</v>
      </c>
      <c r="I3710">
        <f>MONTH(Table6[[#This Row],[Loan Date]])</f>
        <v>11</v>
      </c>
      <c r="J3710" t="str">
        <f>_xlfn.XLOOKUP(Table6[[#This Row],[Numeric Month]],$N$5:$N$11,$O$5:$O$11)</f>
        <v>Nov</v>
      </c>
      <c r="K3710" t="str">
        <f>_xlfn.XLOOKUP(Table6[[#This Row],[Loan Date]],$Q$5:$Q$152,$R$5:$R$152)</f>
        <v>Wednesday</v>
      </c>
      <c r="L3710" t="str">
        <f>_xlfn.XLOOKUP(Table6[[#This Row],[Loan Date]],$Q$5:$Q$152,$S$5:$S$152)</f>
        <v>Week 7</v>
      </c>
    </row>
    <row r="3711" spans="1:12" x14ac:dyDescent="0.2">
      <c r="A3711" s="1">
        <v>44874</v>
      </c>
      <c r="B3711" t="s">
        <v>7</v>
      </c>
      <c r="C3711" s="1">
        <v>44874</v>
      </c>
      <c r="D3711" t="s">
        <v>440</v>
      </c>
      <c r="E3711" t="s">
        <v>49</v>
      </c>
      <c r="F3711" t="s">
        <v>49</v>
      </c>
      <c r="G3711" t="s">
        <v>20</v>
      </c>
      <c r="H3711" t="s">
        <v>1282</v>
      </c>
      <c r="I3711">
        <f>MONTH(Table6[[#This Row],[Loan Date]])</f>
        <v>11</v>
      </c>
      <c r="J3711" t="str">
        <f>_xlfn.XLOOKUP(Table6[[#This Row],[Numeric Month]],$N$5:$N$11,$O$5:$O$11)</f>
        <v>Nov</v>
      </c>
      <c r="K3711" t="str">
        <f>_xlfn.XLOOKUP(Table6[[#This Row],[Loan Date]],$Q$5:$Q$152,$R$5:$R$152)</f>
        <v>Wednesday</v>
      </c>
      <c r="L3711" t="str">
        <f>_xlfn.XLOOKUP(Table6[[#This Row],[Loan Date]],$Q$5:$Q$152,$S$5:$S$152)</f>
        <v>Week 7</v>
      </c>
    </row>
    <row r="3712" spans="1:12" x14ac:dyDescent="0.2">
      <c r="A3712" s="1">
        <v>44874</v>
      </c>
      <c r="B3712" t="s">
        <v>7</v>
      </c>
      <c r="C3712" s="1">
        <v>44874</v>
      </c>
      <c r="D3712" t="s">
        <v>103</v>
      </c>
      <c r="E3712" t="s">
        <v>23</v>
      </c>
      <c r="F3712" t="s">
        <v>23</v>
      </c>
      <c r="G3712" t="s">
        <v>20</v>
      </c>
      <c r="H3712" t="s">
        <v>1282</v>
      </c>
      <c r="I3712">
        <f>MONTH(Table6[[#This Row],[Loan Date]])</f>
        <v>11</v>
      </c>
      <c r="J3712" t="str">
        <f>_xlfn.XLOOKUP(Table6[[#This Row],[Numeric Month]],$N$5:$N$11,$O$5:$O$11)</f>
        <v>Nov</v>
      </c>
      <c r="K3712" t="str">
        <f>_xlfn.XLOOKUP(Table6[[#This Row],[Loan Date]],$Q$5:$Q$152,$R$5:$R$152)</f>
        <v>Wednesday</v>
      </c>
      <c r="L3712" t="str">
        <f>_xlfn.XLOOKUP(Table6[[#This Row],[Loan Date]],$Q$5:$Q$152,$S$5:$S$152)</f>
        <v>Week 7</v>
      </c>
    </row>
    <row r="3713" spans="1:12" x14ac:dyDescent="0.2">
      <c r="A3713" s="1">
        <v>44874</v>
      </c>
      <c r="B3713" t="s">
        <v>7</v>
      </c>
      <c r="C3713" s="1">
        <v>44874</v>
      </c>
      <c r="D3713" t="s">
        <v>64</v>
      </c>
      <c r="E3713" t="s">
        <v>23</v>
      </c>
      <c r="F3713" t="s">
        <v>23</v>
      </c>
      <c r="G3713" t="s">
        <v>20</v>
      </c>
      <c r="H3713" t="s">
        <v>1282</v>
      </c>
      <c r="I3713">
        <f>MONTH(Table6[[#This Row],[Loan Date]])</f>
        <v>11</v>
      </c>
      <c r="J3713" t="str">
        <f>_xlfn.XLOOKUP(Table6[[#This Row],[Numeric Month]],$N$5:$N$11,$O$5:$O$11)</f>
        <v>Nov</v>
      </c>
      <c r="K3713" t="str">
        <f>_xlfn.XLOOKUP(Table6[[#This Row],[Loan Date]],$Q$5:$Q$152,$R$5:$R$152)</f>
        <v>Wednesday</v>
      </c>
      <c r="L3713" t="str">
        <f>_xlfn.XLOOKUP(Table6[[#This Row],[Loan Date]],$Q$5:$Q$152,$S$5:$S$152)</f>
        <v>Week 7</v>
      </c>
    </row>
    <row r="3714" spans="1:12" x14ac:dyDescent="0.2">
      <c r="A3714" s="1">
        <v>44874</v>
      </c>
      <c r="B3714" t="s">
        <v>7</v>
      </c>
      <c r="C3714" s="1">
        <v>44874</v>
      </c>
      <c r="D3714" t="s">
        <v>479</v>
      </c>
      <c r="E3714" t="s">
        <v>65</v>
      </c>
      <c r="F3714" t="s">
        <v>65</v>
      </c>
      <c r="G3714" t="s">
        <v>20</v>
      </c>
      <c r="H3714" t="s">
        <v>1282</v>
      </c>
      <c r="I3714">
        <f>MONTH(Table6[[#This Row],[Loan Date]])</f>
        <v>11</v>
      </c>
      <c r="J3714" t="str">
        <f>_xlfn.XLOOKUP(Table6[[#This Row],[Numeric Month]],$N$5:$N$11,$O$5:$O$11)</f>
        <v>Nov</v>
      </c>
      <c r="K3714" t="str">
        <f>_xlfn.XLOOKUP(Table6[[#This Row],[Loan Date]],$Q$5:$Q$152,$R$5:$R$152)</f>
        <v>Wednesday</v>
      </c>
      <c r="L3714" t="str">
        <f>_xlfn.XLOOKUP(Table6[[#This Row],[Loan Date]],$Q$5:$Q$152,$S$5:$S$152)</f>
        <v>Week 7</v>
      </c>
    </row>
    <row r="3715" spans="1:12" x14ac:dyDescent="0.2">
      <c r="A3715" s="1">
        <v>44874</v>
      </c>
      <c r="B3715" t="s">
        <v>7</v>
      </c>
      <c r="C3715" s="1">
        <v>44874</v>
      </c>
      <c r="D3715" t="s">
        <v>97</v>
      </c>
      <c r="E3715" t="s">
        <v>23</v>
      </c>
      <c r="F3715" t="s">
        <v>23</v>
      </c>
      <c r="G3715" t="s">
        <v>20</v>
      </c>
      <c r="H3715" t="s">
        <v>1282</v>
      </c>
      <c r="I3715">
        <f>MONTH(Table6[[#This Row],[Loan Date]])</f>
        <v>11</v>
      </c>
      <c r="J3715" t="str">
        <f>_xlfn.XLOOKUP(Table6[[#This Row],[Numeric Month]],$N$5:$N$11,$O$5:$O$11)</f>
        <v>Nov</v>
      </c>
      <c r="K3715" t="str">
        <f>_xlfn.XLOOKUP(Table6[[#This Row],[Loan Date]],$Q$5:$Q$152,$R$5:$R$152)</f>
        <v>Wednesday</v>
      </c>
      <c r="L3715" t="str">
        <f>_xlfn.XLOOKUP(Table6[[#This Row],[Loan Date]],$Q$5:$Q$152,$S$5:$S$152)</f>
        <v>Week 7</v>
      </c>
    </row>
    <row r="3716" spans="1:12" x14ac:dyDescent="0.2">
      <c r="A3716" s="1">
        <v>44874</v>
      </c>
      <c r="B3716" t="s">
        <v>7</v>
      </c>
      <c r="C3716" s="1">
        <v>44874</v>
      </c>
      <c r="D3716" t="s">
        <v>99</v>
      </c>
      <c r="E3716" t="s">
        <v>21</v>
      </c>
      <c r="F3716" t="s">
        <v>21</v>
      </c>
      <c r="G3716" t="s">
        <v>20</v>
      </c>
      <c r="H3716" t="s">
        <v>1282</v>
      </c>
      <c r="I3716">
        <f>MONTH(Table6[[#This Row],[Loan Date]])</f>
        <v>11</v>
      </c>
      <c r="J3716" t="str">
        <f>_xlfn.XLOOKUP(Table6[[#This Row],[Numeric Month]],$N$5:$N$11,$O$5:$O$11)</f>
        <v>Nov</v>
      </c>
      <c r="K3716" t="str">
        <f>_xlfn.XLOOKUP(Table6[[#This Row],[Loan Date]],$Q$5:$Q$152,$R$5:$R$152)</f>
        <v>Wednesday</v>
      </c>
      <c r="L3716" t="str">
        <f>_xlfn.XLOOKUP(Table6[[#This Row],[Loan Date]],$Q$5:$Q$152,$S$5:$S$152)</f>
        <v>Week 7</v>
      </c>
    </row>
    <row r="3717" spans="1:12" x14ac:dyDescent="0.2">
      <c r="A3717" s="1">
        <v>44874</v>
      </c>
      <c r="B3717" t="s">
        <v>5</v>
      </c>
      <c r="C3717" s="1">
        <v>44881</v>
      </c>
      <c r="D3717" t="s">
        <v>695</v>
      </c>
      <c r="E3717" t="s">
        <v>15</v>
      </c>
      <c r="F3717" t="s">
        <v>14</v>
      </c>
      <c r="G3717" t="s">
        <v>1</v>
      </c>
      <c r="H3717" t="s">
        <v>1282</v>
      </c>
      <c r="I3717">
        <f>MONTH(Table6[[#This Row],[Loan Date]])</f>
        <v>11</v>
      </c>
      <c r="J3717" t="str">
        <f>_xlfn.XLOOKUP(Table6[[#This Row],[Numeric Month]],$N$5:$N$11,$O$5:$O$11)</f>
        <v>Nov</v>
      </c>
      <c r="K3717" t="str">
        <f>_xlfn.XLOOKUP(Table6[[#This Row],[Loan Date]],$Q$5:$Q$152,$R$5:$R$152)</f>
        <v>Wednesday</v>
      </c>
      <c r="L3717" t="str">
        <f>_xlfn.XLOOKUP(Table6[[#This Row],[Loan Date]],$Q$5:$Q$152,$S$5:$S$152)</f>
        <v>Week 7</v>
      </c>
    </row>
    <row r="3718" spans="1:12" x14ac:dyDescent="0.2">
      <c r="A3718" s="1">
        <v>44874</v>
      </c>
      <c r="B3718" t="s">
        <v>7</v>
      </c>
      <c r="C3718" s="1">
        <v>44874</v>
      </c>
      <c r="D3718" t="s">
        <v>13</v>
      </c>
      <c r="E3718" t="s">
        <v>12</v>
      </c>
      <c r="F3718" t="s">
        <v>12</v>
      </c>
      <c r="G3718" t="s">
        <v>11</v>
      </c>
      <c r="H3718" t="s">
        <v>1282</v>
      </c>
      <c r="I3718">
        <f>MONTH(Table6[[#This Row],[Loan Date]])</f>
        <v>11</v>
      </c>
      <c r="J3718" t="str">
        <f>_xlfn.XLOOKUP(Table6[[#This Row],[Numeric Month]],$N$5:$N$11,$O$5:$O$11)</f>
        <v>Nov</v>
      </c>
      <c r="K3718" t="str">
        <f>_xlfn.XLOOKUP(Table6[[#This Row],[Loan Date]],$Q$5:$Q$152,$R$5:$R$152)</f>
        <v>Wednesday</v>
      </c>
      <c r="L3718" t="str">
        <f>_xlfn.XLOOKUP(Table6[[#This Row],[Loan Date]],$Q$5:$Q$152,$S$5:$S$152)</f>
        <v>Week 7</v>
      </c>
    </row>
    <row r="3719" spans="1:12" x14ac:dyDescent="0.2">
      <c r="A3719" s="1">
        <v>44874</v>
      </c>
      <c r="B3719" t="s">
        <v>7</v>
      </c>
      <c r="C3719" s="1">
        <v>44874</v>
      </c>
      <c r="D3719" t="s">
        <v>491</v>
      </c>
      <c r="E3719" t="s">
        <v>122</v>
      </c>
      <c r="F3719" t="s">
        <v>122</v>
      </c>
      <c r="G3719" t="s">
        <v>11</v>
      </c>
      <c r="H3719" t="s">
        <v>1282</v>
      </c>
      <c r="I3719">
        <f>MONTH(Table6[[#This Row],[Loan Date]])</f>
        <v>11</v>
      </c>
      <c r="J3719" t="str">
        <f>_xlfn.XLOOKUP(Table6[[#This Row],[Numeric Month]],$N$5:$N$11,$O$5:$O$11)</f>
        <v>Nov</v>
      </c>
      <c r="K3719" t="str">
        <f>_xlfn.XLOOKUP(Table6[[#This Row],[Loan Date]],$Q$5:$Q$152,$R$5:$R$152)</f>
        <v>Wednesday</v>
      </c>
      <c r="L3719" t="str">
        <f>_xlfn.XLOOKUP(Table6[[#This Row],[Loan Date]],$Q$5:$Q$152,$S$5:$S$152)</f>
        <v>Week 7</v>
      </c>
    </row>
    <row r="3720" spans="1:12" x14ac:dyDescent="0.2">
      <c r="A3720" s="1">
        <v>44874</v>
      </c>
      <c r="B3720" t="s">
        <v>7</v>
      </c>
      <c r="C3720" s="1">
        <v>44893</v>
      </c>
      <c r="D3720" t="s">
        <v>889</v>
      </c>
      <c r="E3720" t="s">
        <v>15</v>
      </c>
      <c r="F3720" t="s">
        <v>14</v>
      </c>
      <c r="G3720" t="s">
        <v>1</v>
      </c>
      <c r="H3720" t="s">
        <v>1282</v>
      </c>
      <c r="I3720">
        <f>MONTH(Table6[[#This Row],[Loan Date]])</f>
        <v>11</v>
      </c>
      <c r="J3720" t="str">
        <f>_xlfn.XLOOKUP(Table6[[#This Row],[Numeric Month]],$N$5:$N$11,$O$5:$O$11)</f>
        <v>Nov</v>
      </c>
      <c r="K3720" t="str">
        <f>_xlfn.XLOOKUP(Table6[[#This Row],[Loan Date]],$Q$5:$Q$152,$R$5:$R$152)</f>
        <v>Wednesday</v>
      </c>
      <c r="L3720" t="str">
        <f>_xlfn.XLOOKUP(Table6[[#This Row],[Loan Date]],$Q$5:$Q$152,$S$5:$S$152)</f>
        <v>Week 7</v>
      </c>
    </row>
    <row r="3721" spans="1:12" x14ac:dyDescent="0.2">
      <c r="A3721" s="1">
        <v>44874</v>
      </c>
      <c r="B3721" t="s">
        <v>7</v>
      </c>
      <c r="C3721" s="1">
        <v>44874</v>
      </c>
      <c r="D3721" t="s">
        <v>116</v>
      </c>
      <c r="E3721" t="s">
        <v>23</v>
      </c>
      <c r="F3721" t="s">
        <v>23</v>
      </c>
      <c r="G3721" t="s">
        <v>20</v>
      </c>
      <c r="H3721" t="s">
        <v>1282</v>
      </c>
      <c r="I3721">
        <f>MONTH(Table6[[#This Row],[Loan Date]])</f>
        <v>11</v>
      </c>
      <c r="J3721" t="str">
        <f>_xlfn.XLOOKUP(Table6[[#This Row],[Numeric Month]],$N$5:$N$11,$O$5:$O$11)</f>
        <v>Nov</v>
      </c>
      <c r="K3721" t="str">
        <f>_xlfn.XLOOKUP(Table6[[#This Row],[Loan Date]],$Q$5:$Q$152,$R$5:$R$152)</f>
        <v>Wednesday</v>
      </c>
      <c r="L3721" t="str">
        <f>_xlfn.XLOOKUP(Table6[[#This Row],[Loan Date]],$Q$5:$Q$152,$S$5:$S$152)</f>
        <v>Week 7</v>
      </c>
    </row>
    <row r="3722" spans="1:12" x14ac:dyDescent="0.2">
      <c r="A3722" s="1">
        <v>44874</v>
      </c>
      <c r="B3722" t="s">
        <v>7</v>
      </c>
      <c r="C3722" s="1">
        <v>44881</v>
      </c>
      <c r="D3722" t="s">
        <v>541</v>
      </c>
      <c r="E3722" t="s">
        <v>15</v>
      </c>
      <c r="F3722" t="s">
        <v>14</v>
      </c>
      <c r="G3722" t="s">
        <v>1</v>
      </c>
      <c r="H3722" t="s">
        <v>1282</v>
      </c>
      <c r="I3722">
        <f>MONTH(Table6[[#This Row],[Loan Date]])</f>
        <v>11</v>
      </c>
      <c r="J3722" t="str">
        <f>_xlfn.XLOOKUP(Table6[[#This Row],[Numeric Month]],$N$5:$N$11,$O$5:$O$11)</f>
        <v>Nov</v>
      </c>
      <c r="K3722" t="str">
        <f>_xlfn.XLOOKUP(Table6[[#This Row],[Loan Date]],$Q$5:$Q$152,$R$5:$R$152)</f>
        <v>Wednesday</v>
      </c>
      <c r="L3722" t="str">
        <f>_xlfn.XLOOKUP(Table6[[#This Row],[Loan Date]],$Q$5:$Q$152,$S$5:$S$152)</f>
        <v>Week 7</v>
      </c>
    </row>
    <row r="3723" spans="1:12" x14ac:dyDescent="0.2">
      <c r="A3723" s="1">
        <v>44874</v>
      </c>
      <c r="B3723" t="s">
        <v>7</v>
      </c>
      <c r="C3723" s="1">
        <v>44881</v>
      </c>
      <c r="D3723" t="s">
        <v>1000</v>
      </c>
      <c r="E3723" t="s">
        <v>52</v>
      </c>
      <c r="F3723" t="s">
        <v>51</v>
      </c>
      <c r="G3723" t="s">
        <v>1</v>
      </c>
      <c r="H3723" t="s">
        <v>1282</v>
      </c>
      <c r="I3723">
        <f>MONTH(Table6[[#This Row],[Loan Date]])</f>
        <v>11</v>
      </c>
      <c r="J3723" t="str">
        <f>_xlfn.XLOOKUP(Table6[[#This Row],[Numeric Month]],$N$5:$N$11,$O$5:$O$11)</f>
        <v>Nov</v>
      </c>
      <c r="K3723" t="str">
        <f>_xlfn.XLOOKUP(Table6[[#This Row],[Loan Date]],$Q$5:$Q$152,$R$5:$R$152)</f>
        <v>Wednesday</v>
      </c>
      <c r="L3723" t="str">
        <f>_xlfn.XLOOKUP(Table6[[#This Row],[Loan Date]],$Q$5:$Q$152,$S$5:$S$152)</f>
        <v>Week 7</v>
      </c>
    </row>
    <row r="3724" spans="1:12" x14ac:dyDescent="0.2">
      <c r="A3724" s="1">
        <v>44874</v>
      </c>
      <c r="B3724" t="s">
        <v>5</v>
      </c>
      <c r="C3724" s="1">
        <v>44874</v>
      </c>
      <c r="D3724" t="s">
        <v>115</v>
      </c>
      <c r="E3724" t="s">
        <v>23</v>
      </c>
      <c r="F3724" t="s">
        <v>23</v>
      </c>
      <c r="G3724" t="s">
        <v>20</v>
      </c>
      <c r="H3724" t="s">
        <v>1282</v>
      </c>
      <c r="I3724">
        <f>MONTH(Table6[[#This Row],[Loan Date]])</f>
        <v>11</v>
      </c>
      <c r="J3724" t="str">
        <f>_xlfn.XLOOKUP(Table6[[#This Row],[Numeric Month]],$N$5:$N$11,$O$5:$O$11)</f>
        <v>Nov</v>
      </c>
      <c r="K3724" t="str">
        <f>_xlfn.XLOOKUP(Table6[[#This Row],[Loan Date]],$Q$5:$Q$152,$R$5:$R$152)</f>
        <v>Wednesday</v>
      </c>
      <c r="L3724" t="str">
        <f>_xlfn.XLOOKUP(Table6[[#This Row],[Loan Date]],$Q$5:$Q$152,$S$5:$S$152)</f>
        <v>Week 7</v>
      </c>
    </row>
    <row r="3725" spans="1:12" x14ac:dyDescent="0.2">
      <c r="A3725" s="1">
        <v>44874</v>
      </c>
      <c r="B3725" t="s">
        <v>5</v>
      </c>
      <c r="C3725" s="1">
        <v>44874</v>
      </c>
      <c r="D3725" t="s">
        <v>911</v>
      </c>
      <c r="E3725" t="s">
        <v>37</v>
      </c>
      <c r="F3725" t="s">
        <v>37</v>
      </c>
      <c r="G3725" t="s">
        <v>20</v>
      </c>
      <c r="H3725" t="s">
        <v>1282</v>
      </c>
      <c r="I3725">
        <f>MONTH(Table6[[#This Row],[Loan Date]])</f>
        <v>11</v>
      </c>
      <c r="J3725" t="str">
        <f>_xlfn.XLOOKUP(Table6[[#This Row],[Numeric Month]],$N$5:$N$11,$O$5:$O$11)</f>
        <v>Nov</v>
      </c>
      <c r="K3725" t="str">
        <f>_xlfn.XLOOKUP(Table6[[#This Row],[Loan Date]],$Q$5:$Q$152,$R$5:$R$152)</f>
        <v>Wednesday</v>
      </c>
      <c r="L3725" t="str">
        <f>_xlfn.XLOOKUP(Table6[[#This Row],[Loan Date]],$Q$5:$Q$152,$S$5:$S$152)</f>
        <v>Week 7</v>
      </c>
    </row>
    <row r="3726" spans="1:12" x14ac:dyDescent="0.2">
      <c r="A3726" s="1">
        <v>44874</v>
      </c>
      <c r="B3726" t="s">
        <v>7</v>
      </c>
      <c r="C3726" s="1">
        <v>44874</v>
      </c>
      <c r="D3726" t="s">
        <v>560</v>
      </c>
      <c r="E3726" t="s">
        <v>122</v>
      </c>
      <c r="F3726" t="s">
        <v>122</v>
      </c>
      <c r="G3726" t="s">
        <v>11</v>
      </c>
      <c r="H3726" t="s">
        <v>1282</v>
      </c>
      <c r="I3726">
        <f>MONTH(Table6[[#This Row],[Loan Date]])</f>
        <v>11</v>
      </c>
      <c r="J3726" t="str">
        <f>_xlfn.XLOOKUP(Table6[[#This Row],[Numeric Month]],$N$5:$N$11,$O$5:$O$11)</f>
        <v>Nov</v>
      </c>
      <c r="K3726" t="str">
        <f>_xlfn.XLOOKUP(Table6[[#This Row],[Loan Date]],$Q$5:$Q$152,$R$5:$R$152)</f>
        <v>Wednesday</v>
      </c>
      <c r="L3726" t="str">
        <f>_xlfn.XLOOKUP(Table6[[#This Row],[Loan Date]],$Q$5:$Q$152,$S$5:$S$152)</f>
        <v>Week 7</v>
      </c>
    </row>
    <row r="3727" spans="1:12" x14ac:dyDescent="0.2">
      <c r="A3727" s="1">
        <v>44874</v>
      </c>
      <c r="B3727" t="s">
        <v>5</v>
      </c>
      <c r="C3727" s="1">
        <v>44874</v>
      </c>
      <c r="D3727" t="s">
        <v>1349</v>
      </c>
      <c r="E3727" t="s">
        <v>23</v>
      </c>
      <c r="F3727" t="s">
        <v>23</v>
      </c>
      <c r="G3727" t="s">
        <v>20</v>
      </c>
      <c r="H3727" t="s">
        <v>1282</v>
      </c>
      <c r="I3727">
        <f>MONTH(Table6[[#This Row],[Loan Date]])</f>
        <v>11</v>
      </c>
      <c r="J3727" t="str">
        <f>_xlfn.XLOOKUP(Table6[[#This Row],[Numeric Month]],$N$5:$N$11,$O$5:$O$11)</f>
        <v>Nov</v>
      </c>
      <c r="K3727" t="str">
        <f>_xlfn.XLOOKUP(Table6[[#This Row],[Loan Date]],$Q$5:$Q$152,$R$5:$R$152)</f>
        <v>Wednesday</v>
      </c>
      <c r="L3727" t="str">
        <f>_xlfn.XLOOKUP(Table6[[#This Row],[Loan Date]],$Q$5:$Q$152,$S$5:$S$152)</f>
        <v>Week 7</v>
      </c>
    </row>
    <row r="3728" spans="1:12" x14ac:dyDescent="0.2">
      <c r="A3728" s="1">
        <v>44874</v>
      </c>
      <c r="B3728" t="s">
        <v>7</v>
      </c>
      <c r="C3728" s="1">
        <v>44874</v>
      </c>
      <c r="D3728" t="s">
        <v>915</v>
      </c>
      <c r="E3728" t="s">
        <v>37</v>
      </c>
      <c r="F3728" t="s">
        <v>37</v>
      </c>
      <c r="G3728" t="s">
        <v>20</v>
      </c>
      <c r="H3728" t="s">
        <v>1282</v>
      </c>
      <c r="I3728">
        <f>MONTH(Table6[[#This Row],[Loan Date]])</f>
        <v>11</v>
      </c>
      <c r="J3728" t="str">
        <f>_xlfn.XLOOKUP(Table6[[#This Row],[Numeric Month]],$N$5:$N$11,$O$5:$O$11)</f>
        <v>Nov</v>
      </c>
      <c r="K3728" t="str">
        <f>_xlfn.XLOOKUP(Table6[[#This Row],[Loan Date]],$Q$5:$Q$152,$R$5:$R$152)</f>
        <v>Wednesday</v>
      </c>
      <c r="L3728" t="str">
        <f>_xlfn.XLOOKUP(Table6[[#This Row],[Loan Date]],$Q$5:$Q$152,$S$5:$S$152)</f>
        <v>Week 7</v>
      </c>
    </row>
    <row r="3729" spans="1:12" x14ac:dyDescent="0.2">
      <c r="A3729" s="1">
        <v>44874</v>
      </c>
      <c r="B3729" t="s">
        <v>7</v>
      </c>
      <c r="C3729" s="1">
        <v>44881</v>
      </c>
      <c r="D3729" t="s">
        <v>732</v>
      </c>
      <c r="E3729" t="s">
        <v>52</v>
      </c>
      <c r="F3729" t="s">
        <v>51</v>
      </c>
      <c r="G3729" t="s">
        <v>1</v>
      </c>
      <c r="H3729" t="s">
        <v>1282</v>
      </c>
      <c r="I3729">
        <f>MONTH(Table6[[#This Row],[Loan Date]])</f>
        <v>11</v>
      </c>
      <c r="J3729" t="str">
        <f>_xlfn.XLOOKUP(Table6[[#This Row],[Numeric Month]],$N$5:$N$11,$O$5:$O$11)</f>
        <v>Nov</v>
      </c>
      <c r="K3729" t="str">
        <f>_xlfn.XLOOKUP(Table6[[#This Row],[Loan Date]],$Q$5:$Q$152,$R$5:$R$152)</f>
        <v>Wednesday</v>
      </c>
      <c r="L3729" t="str">
        <f>_xlfn.XLOOKUP(Table6[[#This Row],[Loan Date]],$Q$5:$Q$152,$S$5:$S$152)</f>
        <v>Week 7</v>
      </c>
    </row>
    <row r="3730" spans="1:12" x14ac:dyDescent="0.2">
      <c r="A3730" s="1">
        <v>44874</v>
      </c>
      <c r="B3730" t="s">
        <v>5</v>
      </c>
      <c r="C3730" s="1">
        <v>44887</v>
      </c>
      <c r="D3730" t="s">
        <v>675</v>
      </c>
      <c r="E3730" t="s">
        <v>9</v>
      </c>
      <c r="F3730" t="s">
        <v>8</v>
      </c>
      <c r="G3730" t="s">
        <v>1</v>
      </c>
      <c r="H3730" t="s">
        <v>1282</v>
      </c>
      <c r="I3730">
        <f>MONTH(Table6[[#This Row],[Loan Date]])</f>
        <v>11</v>
      </c>
      <c r="J3730" t="str">
        <f>_xlfn.XLOOKUP(Table6[[#This Row],[Numeric Month]],$N$5:$N$11,$O$5:$O$11)</f>
        <v>Nov</v>
      </c>
      <c r="K3730" t="str">
        <f>_xlfn.XLOOKUP(Table6[[#This Row],[Loan Date]],$Q$5:$Q$152,$R$5:$R$152)</f>
        <v>Wednesday</v>
      </c>
      <c r="L3730" t="str">
        <f>_xlfn.XLOOKUP(Table6[[#This Row],[Loan Date]],$Q$5:$Q$152,$S$5:$S$152)</f>
        <v>Week 7</v>
      </c>
    </row>
    <row r="3731" spans="1:12" x14ac:dyDescent="0.2">
      <c r="A3731" s="1">
        <v>44874</v>
      </c>
      <c r="B3731" t="s">
        <v>7</v>
      </c>
      <c r="C3731" s="1">
        <v>44874</v>
      </c>
      <c r="D3731" t="s">
        <v>50</v>
      </c>
      <c r="E3731" t="s">
        <v>49</v>
      </c>
      <c r="F3731" t="s">
        <v>49</v>
      </c>
      <c r="G3731" t="s">
        <v>20</v>
      </c>
      <c r="H3731" t="s">
        <v>1282</v>
      </c>
      <c r="I3731">
        <f>MONTH(Table6[[#This Row],[Loan Date]])</f>
        <v>11</v>
      </c>
      <c r="J3731" t="str">
        <f>_xlfn.XLOOKUP(Table6[[#This Row],[Numeric Month]],$N$5:$N$11,$O$5:$O$11)</f>
        <v>Nov</v>
      </c>
      <c r="K3731" t="str">
        <f>_xlfn.XLOOKUP(Table6[[#This Row],[Loan Date]],$Q$5:$Q$152,$R$5:$R$152)</f>
        <v>Wednesday</v>
      </c>
      <c r="L3731" t="str">
        <f>_xlfn.XLOOKUP(Table6[[#This Row],[Loan Date]],$Q$5:$Q$152,$S$5:$S$152)</f>
        <v>Week 7</v>
      </c>
    </row>
    <row r="3732" spans="1:12" x14ac:dyDescent="0.2">
      <c r="A3732" s="1">
        <v>44874</v>
      </c>
      <c r="B3732" t="s">
        <v>7</v>
      </c>
      <c r="C3732" s="1">
        <v>44874</v>
      </c>
      <c r="D3732" t="s">
        <v>632</v>
      </c>
      <c r="E3732" t="s">
        <v>12</v>
      </c>
      <c r="F3732" t="s">
        <v>12</v>
      </c>
      <c r="G3732" t="s">
        <v>11</v>
      </c>
      <c r="H3732" t="s">
        <v>1282</v>
      </c>
      <c r="I3732">
        <f>MONTH(Table6[[#This Row],[Loan Date]])</f>
        <v>11</v>
      </c>
      <c r="J3732" t="str">
        <f>_xlfn.XLOOKUP(Table6[[#This Row],[Numeric Month]],$N$5:$N$11,$O$5:$O$11)</f>
        <v>Nov</v>
      </c>
      <c r="K3732" t="str">
        <f>_xlfn.XLOOKUP(Table6[[#This Row],[Loan Date]],$Q$5:$Q$152,$R$5:$R$152)</f>
        <v>Wednesday</v>
      </c>
      <c r="L3732" t="str">
        <f>_xlfn.XLOOKUP(Table6[[#This Row],[Loan Date]],$Q$5:$Q$152,$S$5:$S$152)</f>
        <v>Week 7</v>
      </c>
    </row>
    <row r="3733" spans="1:12" x14ac:dyDescent="0.2">
      <c r="A3733" s="1">
        <v>44874</v>
      </c>
      <c r="B3733" t="s">
        <v>7</v>
      </c>
      <c r="C3733" s="1">
        <v>44874</v>
      </c>
      <c r="D3733" t="s">
        <v>717</v>
      </c>
      <c r="E3733" t="s">
        <v>49</v>
      </c>
      <c r="F3733" t="s">
        <v>49</v>
      </c>
      <c r="G3733" t="s">
        <v>20</v>
      </c>
      <c r="H3733" t="s">
        <v>1282</v>
      </c>
      <c r="I3733">
        <f>MONTH(Table6[[#This Row],[Loan Date]])</f>
        <v>11</v>
      </c>
      <c r="J3733" t="str">
        <f>_xlfn.XLOOKUP(Table6[[#This Row],[Numeric Month]],$N$5:$N$11,$O$5:$O$11)</f>
        <v>Nov</v>
      </c>
      <c r="K3733" t="str">
        <f>_xlfn.XLOOKUP(Table6[[#This Row],[Loan Date]],$Q$5:$Q$152,$R$5:$R$152)</f>
        <v>Wednesday</v>
      </c>
      <c r="L3733" t="str">
        <f>_xlfn.XLOOKUP(Table6[[#This Row],[Loan Date]],$Q$5:$Q$152,$S$5:$S$152)</f>
        <v>Week 7</v>
      </c>
    </row>
    <row r="3734" spans="1:12" x14ac:dyDescent="0.2">
      <c r="A3734" s="1">
        <v>44874</v>
      </c>
      <c r="B3734" t="s">
        <v>5</v>
      </c>
      <c r="C3734" s="1">
        <v>44874</v>
      </c>
      <c r="D3734" t="s">
        <v>923</v>
      </c>
      <c r="E3734" t="s">
        <v>37</v>
      </c>
      <c r="F3734" t="s">
        <v>37</v>
      </c>
      <c r="G3734" t="s">
        <v>20</v>
      </c>
      <c r="H3734" t="s">
        <v>1282</v>
      </c>
      <c r="I3734">
        <f>MONTH(Table6[[#This Row],[Loan Date]])</f>
        <v>11</v>
      </c>
      <c r="J3734" t="str">
        <f>_xlfn.XLOOKUP(Table6[[#This Row],[Numeric Month]],$N$5:$N$11,$O$5:$O$11)</f>
        <v>Nov</v>
      </c>
      <c r="K3734" t="str">
        <f>_xlfn.XLOOKUP(Table6[[#This Row],[Loan Date]],$Q$5:$Q$152,$R$5:$R$152)</f>
        <v>Wednesday</v>
      </c>
      <c r="L3734" t="str">
        <f>_xlfn.XLOOKUP(Table6[[#This Row],[Loan Date]],$Q$5:$Q$152,$S$5:$S$152)</f>
        <v>Week 7</v>
      </c>
    </row>
    <row r="3735" spans="1:12" x14ac:dyDescent="0.2">
      <c r="A3735" s="1">
        <v>44874</v>
      </c>
      <c r="B3735" t="s">
        <v>7</v>
      </c>
      <c r="C3735" s="1">
        <v>44874</v>
      </c>
      <c r="D3735" t="s">
        <v>211</v>
      </c>
      <c r="E3735" t="s">
        <v>44</v>
      </c>
      <c r="F3735" t="s">
        <v>44</v>
      </c>
      <c r="G3735" t="s">
        <v>39</v>
      </c>
      <c r="H3735" t="s">
        <v>1282</v>
      </c>
      <c r="I3735">
        <f>MONTH(Table6[[#This Row],[Loan Date]])</f>
        <v>11</v>
      </c>
      <c r="J3735" t="str">
        <f>_xlfn.XLOOKUP(Table6[[#This Row],[Numeric Month]],$N$5:$N$11,$O$5:$O$11)</f>
        <v>Nov</v>
      </c>
      <c r="K3735" t="str">
        <f>_xlfn.XLOOKUP(Table6[[#This Row],[Loan Date]],$Q$5:$Q$152,$R$5:$R$152)</f>
        <v>Wednesday</v>
      </c>
      <c r="L3735" t="str">
        <f>_xlfn.XLOOKUP(Table6[[#This Row],[Loan Date]],$Q$5:$Q$152,$S$5:$S$152)</f>
        <v>Week 7</v>
      </c>
    </row>
    <row r="3736" spans="1:12" x14ac:dyDescent="0.2">
      <c r="A3736" s="1">
        <v>44874</v>
      </c>
      <c r="B3736" t="s">
        <v>5</v>
      </c>
      <c r="C3736" s="1">
        <v>44881</v>
      </c>
      <c r="D3736" t="s">
        <v>853</v>
      </c>
      <c r="E3736" t="s">
        <v>15</v>
      </c>
      <c r="F3736" t="s">
        <v>14</v>
      </c>
      <c r="G3736" t="s">
        <v>1</v>
      </c>
      <c r="H3736" t="s">
        <v>1282</v>
      </c>
      <c r="I3736">
        <f>MONTH(Table6[[#This Row],[Loan Date]])</f>
        <v>11</v>
      </c>
      <c r="J3736" t="str">
        <f>_xlfn.XLOOKUP(Table6[[#This Row],[Numeric Month]],$N$5:$N$11,$O$5:$O$11)</f>
        <v>Nov</v>
      </c>
      <c r="K3736" t="str">
        <f>_xlfn.XLOOKUP(Table6[[#This Row],[Loan Date]],$Q$5:$Q$152,$R$5:$R$152)</f>
        <v>Wednesday</v>
      </c>
      <c r="L3736" t="str">
        <f>_xlfn.XLOOKUP(Table6[[#This Row],[Loan Date]],$Q$5:$Q$152,$S$5:$S$152)</f>
        <v>Week 7</v>
      </c>
    </row>
    <row r="3737" spans="1:12" x14ac:dyDescent="0.2">
      <c r="A3737" s="1">
        <v>44874</v>
      </c>
      <c r="B3737" t="s">
        <v>7</v>
      </c>
      <c r="C3737" s="1">
        <v>44881</v>
      </c>
      <c r="D3737" t="s">
        <v>1392</v>
      </c>
      <c r="E3737" t="s">
        <v>15</v>
      </c>
      <c r="F3737" t="s">
        <v>14</v>
      </c>
      <c r="G3737" t="s">
        <v>1</v>
      </c>
      <c r="H3737" t="s">
        <v>1282</v>
      </c>
      <c r="I3737">
        <f>MONTH(Table6[[#This Row],[Loan Date]])</f>
        <v>11</v>
      </c>
      <c r="J3737" t="str">
        <f>_xlfn.XLOOKUP(Table6[[#This Row],[Numeric Month]],$N$5:$N$11,$O$5:$O$11)</f>
        <v>Nov</v>
      </c>
      <c r="K3737" t="str">
        <f>_xlfn.XLOOKUP(Table6[[#This Row],[Loan Date]],$Q$5:$Q$152,$R$5:$R$152)</f>
        <v>Wednesday</v>
      </c>
      <c r="L3737" t="str">
        <f>_xlfn.XLOOKUP(Table6[[#This Row],[Loan Date]],$Q$5:$Q$152,$S$5:$S$152)</f>
        <v>Week 7</v>
      </c>
    </row>
    <row r="3738" spans="1:12" x14ac:dyDescent="0.2">
      <c r="A3738" s="1">
        <v>44874</v>
      </c>
      <c r="B3738" t="s">
        <v>7</v>
      </c>
      <c r="C3738" s="1">
        <v>44874</v>
      </c>
      <c r="D3738" t="s">
        <v>103</v>
      </c>
      <c r="E3738" t="s">
        <v>23</v>
      </c>
      <c r="F3738" t="s">
        <v>23</v>
      </c>
      <c r="G3738" t="s">
        <v>20</v>
      </c>
      <c r="H3738" t="s">
        <v>1282</v>
      </c>
      <c r="I3738">
        <f>MONTH(Table6[[#This Row],[Loan Date]])</f>
        <v>11</v>
      </c>
      <c r="J3738" t="str">
        <f>_xlfn.XLOOKUP(Table6[[#This Row],[Numeric Month]],$N$5:$N$11,$O$5:$O$11)</f>
        <v>Nov</v>
      </c>
      <c r="K3738" t="str">
        <f>_xlfn.XLOOKUP(Table6[[#This Row],[Loan Date]],$Q$5:$Q$152,$R$5:$R$152)</f>
        <v>Wednesday</v>
      </c>
      <c r="L3738" t="str">
        <f>_xlfn.XLOOKUP(Table6[[#This Row],[Loan Date]],$Q$5:$Q$152,$S$5:$S$152)</f>
        <v>Week 7</v>
      </c>
    </row>
    <row r="3739" spans="1:12" x14ac:dyDescent="0.2">
      <c r="A3739" s="1">
        <v>44874</v>
      </c>
      <c r="B3739" t="s">
        <v>7</v>
      </c>
      <c r="C3739" s="1">
        <v>44881</v>
      </c>
      <c r="D3739" t="s">
        <v>857</v>
      </c>
      <c r="E3739" t="s">
        <v>15</v>
      </c>
      <c r="F3739" t="s">
        <v>14</v>
      </c>
      <c r="G3739" t="s">
        <v>1</v>
      </c>
      <c r="H3739" t="s">
        <v>1282</v>
      </c>
      <c r="I3739">
        <f>MONTH(Table6[[#This Row],[Loan Date]])</f>
        <v>11</v>
      </c>
      <c r="J3739" t="str">
        <f>_xlfn.XLOOKUP(Table6[[#This Row],[Numeric Month]],$N$5:$N$11,$O$5:$O$11)</f>
        <v>Nov</v>
      </c>
      <c r="K3739" t="str">
        <f>_xlfn.XLOOKUP(Table6[[#This Row],[Loan Date]],$Q$5:$Q$152,$R$5:$R$152)</f>
        <v>Wednesday</v>
      </c>
      <c r="L3739" t="str">
        <f>_xlfn.XLOOKUP(Table6[[#This Row],[Loan Date]],$Q$5:$Q$152,$S$5:$S$152)</f>
        <v>Week 7</v>
      </c>
    </row>
    <row r="3740" spans="1:12" x14ac:dyDescent="0.2">
      <c r="A3740" s="1">
        <v>44874</v>
      </c>
      <c r="B3740" t="s">
        <v>5</v>
      </c>
      <c r="C3740" s="1">
        <v>44874</v>
      </c>
      <c r="D3740" t="s">
        <v>681</v>
      </c>
      <c r="E3740" t="s">
        <v>23</v>
      </c>
      <c r="F3740" t="s">
        <v>23</v>
      </c>
      <c r="G3740" t="s">
        <v>20</v>
      </c>
      <c r="H3740" t="s">
        <v>1282</v>
      </c>
      <c r="I3740">
        <f>MONTH(Table6[[#This Row],[Loan Date]])</f>
        <v>11</v>
      </c>
      <c r="J3740" t="str">
        <f>_xlfn.XLOOKUP(Table6[[#This Row],[Numeric Month]],$N$5:$N$11,$O$5:$O$11)</f>
        <v>Nov</v>
      </c>
      <c r="K3740" t="str">
        <f>_xlfn.XLOOKUP(Table6[[#This Row],[Loan Date]],$Q$5:$Q$152,$R$5:$R$152)</f>
        <v>Wednesday</v>
      </c>
      <c r="L3740" t="str">
        <f>_xlfn.XLOOKUP(Table6[[#This Row],[Loan Date]],$Q$5:$Q$152,$S$5:$S$152)</f>
        <v>Week 7</v>
      </c>
    </row>
    <row r="3741" spans="1:12" x14ac:dyDescent="0.2">
      <c r="A3741" s="1">
        <v>44874</v>
      </c>
      <c r="B3741" t="s">
        <v>5</v>
      </c>
      <c r="C3741" s="1">
        <v>44874</v>
      </c>
      <c r="D3741" t="s">
        <v>310</v>
      </c>
      <c r="E3741" t="s">
        <v>21</v>
      </c>
      <c r="F3741" t="s">
        <v>21</v>
      </c>
      <c r="G3741" t="s">
        <v>20</v>
      </c>
      <c r="H3741" t="s">
        <v>1282</v>
      </c>
      <c r="I3741">
        <f>MONTH(Table6[[#This Row],[Loan Date]])</f>
        <v>11</v>
      </c>
      <c r="J3741" t="str">
        <f>_xlfn.XLOOKUP(Table6[[#This Row],[Numeric Month]],$N$5:$N$11,$O$5:$O$11)</f>
        <v>Nov</v>
      </c>
      <c r="K3741" t="str">
        <f>_xlfn.XLOOKUP(Table6[[#This Row],[Loan Date]],$Q$5:$Q$152,$R$5:$R$152)</f>
        <v>Wednesday</v>
      </c>
      <c r="L3741" t="str">
        <f>_xlfn.XLOOKUP(Table6[[#This Row],[Loan Date]],$Q$5:$Q$152,$S$5:$S$152)</f>
        <v>Week 7</v>
      </c>
    </row>
    <row r="3742" spans="1:12" x14ac:dyDescent="0.2">
      <c r="A3742" s="1">
        <v>44874</v>
      </c>
      <c r="B3742" t="s">
        <v>7</v>
      </c>
      <c r="C3742" s="1">
        <v>44888</v>
      </c>
      <c r="D3742" t="s">
        <v>603</v>
      </c>
      <c r="E3742" t="s">
        <v>15</v>
      </c>
      <c r="F3742" t="s">
        <v>14</v>
      </c>
      <c r="G3742" t="s">
        <v>1</v>
      </c>
      <c r="H3742" t="s">
        <v>1282</v>
      </c>
      <c r="I3742">
        <f>MONTH(Table6[[#This Row],[Loan Date]])</f>
        <v>11</v>
      </c>
      <c r="J3742" t="str">
        <f>_xlfn.XLOOKUP(Table6[[#This Row],[Numeric Month]],$N$5:$N$11,$O$5:$O$11)</f>
        <v>Nov</v>
      </c>
      <c r="K3742" t="str">
        <f>_xlfn.XLOOKUP(Table6[[#This Row],[Loan Date]],$Q$5:$Q$152,$R$5:$R$152)</f>
        <v>Wednesday</v>
      </c>
      <c r="L3742" t="str">
        <f>_xlfn.XLOOKUP(Table6[[#This Row],[Loan Date]],$Q$5:$Q$152,$S$5:$S$152)</f>
        <v>Week 7</v>
      </c>
    </row>
    <row r="3743" spans="1:12" x14ac:dyDescent="0.2">
      <c r="A3743" s="1">
        <v>44874</v>
      </c>
      <c r="B3743" t="s">
        <v>7</v>
      </c>
      <c r="C3743" s="1">
        <v>44874</v>
      </c>
      <c r="D3743" t="s">
        <v>1061</v>
      </c>
      <c r="E3743" t="s">
        <v>59</v>
      </c>
      <c r="F3743" t="s">
        <v>58</v>
      </c>
      <c r="G3743" t="s">
        <v>39</v>
      </c>
      <c r="H3743" t="s">
        <v>1282</v>
      </c>
      <c r="I3743">
        <f>MONTH(Table6[[#This Row],[Loan Date]])</f>
        <v>11</v>
      </c>
      <c r="J3743" t="str">
        <f>_xlfn.XLOOKUP(Table6[[#This Row],[Numeric Month]],$N$5:$N$11,$O$5:$O$11)</f>
        <v>Nov</v>
      </c>
      <c r="K3743" t="str">
        <f>_xlfn.XLOOKUP(Table6[[#This Row],[Loan Date]],$Q$5:$Q$152,$R$5:$R$152)</f>
        <v>Wednesday</v>
      </c>
      <c r="L3743" t="str">
        <f>_xlfn.XLOOKUP(Table6[[#This Row],[Loan Date]],$Q$5:$Q$152,$S$5:$S$152)</f>
        <v>Week 7</v>
      </c>
    </row>
    <row r="3744" spans="1:12" x14ac:dyDescent="0.2">
      <c r="A3744" s="1">
        <v>44874</v>
      </c>
      <c r="B3744" t="s">
        <v>7</v>
      </c>
      <c r="C3744" s="1">
        <v>44874</v>
      </c>
      <c r="D3744" t="s">
        <v>1347</v>
      </c>
      <c r="E3744" t="s">
        <v>12</v>
      </c>
      <c r="F3744" t="s">
        <v>12</v>
      </c>
      <c r="G3744" t="s">
        <v>11</v>
      </c>
      <c r="H3744" t="s">
        <v>1282</v>
      </c>
      <c r="I3744">
        <f>MONTH(Table6[[#This Row],[Loan Date]])</f>
        <v>11</v>
      </c>
      <c r="J3744" t="str">
        <f>_xlfn.XLOOKUP(Table6[[#This Row],[Numeric Month]],$N$5:$N$11,$O$5:$O$11)</f>
        <v>Nov</v>
      </c>
      <c r="K3744" t="str">
        <f>_xlfn.XLOOKUP(Table6[[#This Row],[Loan Date]],$Q$5:$Q$152,$R$5:$R$152)</f>
        <v>Wednesday</v>
      </c>
      <c r="L3744" t="str">
        <f>_xlfn.XLOOKUP(Table6[[#This Row],[Loan Date]],$Q$5:$Q$152,$S$5:$S$152)</f>
        <v>Week 7</v>
      </c>
    </row>
    <row r="3745" spans="1:12" x14ac:dyDescent="0.2">
      <c r="A3745" s="1">
        <v>44874</v>
      </c>
      <c r="B3745" t="s">
        <v>7</v>
      </c>
      <c r="C3745" s="1">
        <v>44874</v>
      </c>
      <c r="D3745" t="s">
        <v>917</v>
      </c>
      <c r="E3745" t="s">
        <v>37</v>
      </c>
      <c r="F3745" t="s">
        <v>37</v>
      </c>
      <c r="G3745" t="s">
        <v>20</v>
      </c>
      <c r="H3745" t="s">
        <v>1282</v>
      </c>
      <c r="I3745">
        <f>MONTH(Table6[[#This Row],[Loan Date]])</f>
        <v>11</v>
      </c>
      <c r="J3745" t="str">
        <f>_xlfn.XLOOKUP(Table6[[#This Row],[Numeric Month]],$N$5:$N$11,$O$5:$O$11)</f>
        <v>Nov</v>
      </c>
      <c r="K3745" t="str">
        <f>_xlfn.XLOOKUP(Table6[[#This Row],[Loan Date]],$Q$5:$Q$152,$R$5:$R$152)</f>
        <v>Wednesday</v>
      </c>
      <c r="L3745" t="str">
        <f>_xlfn.XLOOKUP(Table6[[#This Row],[Loan Date]],$Q$5:$Q$152,$S$5:$S$152)</f>
        <v>Week 7</v>
      </c>
    </row>
    <row r="3746" spans="1:12" x14ac:dyDescent="0.2">
      <c r="A3746" s="1">
        <v>44874</v>
      </c>
      <c r="B3746" t="s">
        <v>5</v>
      </c>
      <c r="C3746" s="1">
        <v>44881</v>
      </c>
      <c r="D3746" t="s">
        <v>1073</v>
      </c>
      <c r="E3746" t="s">
        <v>52</v>
      </c>
      <c r="F3746" t="s">
        <v>51</v>
      </c>
      <c r="G3746" t="s">
        <v>1</v>
      </c>
      <c r="H3746" t="s">
        <v>1282</v>
      </c>
      <c r="I3746">
        <f>MONTH(Table6[[#This Row],[Loan Date]])</f>
        <v>11</v>
      </c>
      <c r="J3746" t="str">
        <f>_xlfn.XLOOKUP(Table6[[#This Row],[Numeric Month]],$N$5:$N$11,$O$5:$O$11)</f>
        <v>Nov</v>
      </c>
      <c r="K3746" t="str">
        <f>_xlfn.XLOOKUP(Table6[[#This Row],[Loan Date]],$Q$5:$Q$152,$R$5:$R$152)</f>
        <v>Wednesday</v>
      </c>
      <c r="L3746" t="str">
        <f>_xlfn.XLOOKUP(Table6[[#This Row],[Loan Date]],$Q$5:$Q$152,$S$5:$S$152)</f>
        <v>Week 7</v>
      </c>
    </row>
    <row r="3747" spans="1:12" x14ac:dyDescent="0.2">
      <c r="A3747" s="1">
        <v>44874</v>
      </c>
      <c r="B3747" t="s">
        <v>5</v>
      </c>
      <c r="C3747" s="1">
        <v>44874</v>
      </c>
      <c r="D3747" t="s">
        <v>560</v>
      </c>
      <c r="E3747" t="s">
        <v>122</v>
      </c>
      <c r="F3747" t="s">
        <v>122</v>
      </c>
      <c r="G3747" t="s">
        <v>11</v>
      </c>
      <c r="H3747" t="s">
        <v>1282</v>
      </c>
      <c r="I3747">
        <f>MONTH(Table6[[#This Row],[Loan Date]])</f>
        <v>11</v>
      </c>
      <c r="J3747" t="str">
        <f>_xlfn.XLOOKUP(Table6[[#This Row],[Numeric Month]],$N$5:$N$11,$O$5:$O$11)</f>
        <v>Nov</v>
      </c>
      <c r="K3747" t="str">
        <f>_xlfn.XLOOKUP(Table6[[#This Row],[Loan Date]],$Q$5:$Q$152,$R$5:$R$152)</f>
        <v>Wednesday</v>
      </c>
      <c r="L3747" t="str">
        <f>_xlfn.XLOOKUP(Table6[[#This Row],[Loan Date]],$Q$5:$Q$152,$S$5:$S$152)</f>
        <v>Week 7</v>
      </c>
    </row>
    <row r="3748" spans="1:12" x14ac:dyDescent="0.2">
      <c r="A3748" s="1">
        <v>44874</v>
      </c>
      <c r="B3748" t="s">
        <v>5</v>
      </c>
      <c r="C3748" s="1">
        <v>44874</v>
      </c>
      <c r="D3748" t="s">
        <v>952</v>
      </c>
      <c r="E3748" t="s">
        <v>37</v>
      </c>
      <c r="F3748" t="s">
        <v>37</v>
      </c>
      <c r="G3748" t="s">
        <v>20</v>
      </c>
      <c r="H3748" t="s">
        <v>1282</v>
      </c>
      <c r="I3748">
        <f>MONTH(Table6[[#This Row],[Loan Date]])</f>
        <v>11</v>
      </c>
      <c r="J3748" t="str">
        <f>_xlfn.XLOOKUP(Table6[[#This Row],[Numeric Month]],$N$5:$N$11,$O$5:$O$11)</f>
        <v>Nov</v>
      </c>
      <c r="K3748" t="str">
        <f>_xlfn.XLOOKUP(Table6[[#This Row],[Loan Date]],$Q$5:$Q$152,$R$5:$R$152)</f>
        <v>Wednesday</v>
      </c>
      <c r="L3748" t="str">
        <f>_xlfn.XLOOKUP(Table6[[#This Row],[Loan Date]],$Q$5:$Q$152,$S$5:$S$152)</f>
        <v>Week 7</v>
      </c>
    </row>
    <row r="3749" spans="1:12" x14ac:dyDescent="0.2">
      <c r="A3749" s="1">
        <v>44874</v>
      </c>
      <c r="B3749" t="s">
        <v>7</v>
      </c>
      <c r="C3749" s="1">
        <v>44874</v>
      </c>
      <c r="D3749" t="s">
        <v>116</v>
      </c>
      <c r="E3749" t="s">
        <v>23</v>
      </c>
      <c r="F3749" t="s">
        <v>23</v>
      </c>
      <c r="G3749" t="s">
        <v>20</v>
      </c>
      <c r="H3749" t="s">
        <v>1282</v>
      </c>
      <c r="I3749">
        <f>MONTH(Table6[[#This Row],[Loan Date]])</f>
        <v>11</v>
      </c>
      <c r="J3749" t="str">
        <f>_xlfn.XLOOKUP(Table6[[#This Row],[Numeric Month]],$N$5:$N$11,$O$5:$O$11)</f>
        <v>Nov</v>
      </c>
      <c r="K3749" t="str">
        <f>_xlfn.XLOOKUP(Table6[[#This Row],[Loan Date]],$Q$5:$Q$152,$R$5:$R$152)</f>
        <v>Wednesday</v>
      </c>
      <c r="L3749" t="str">
        <f>_xlfn.XLOOKUP(Table6[[#This Row],[Loan Date]],$Q$5:$Q$152,$S$5:$S$152)</f>
        <v>Week 7</v>
      </c>
    </row>
    <row r="3750" spans="1:12" x14ac:dyDescent="0.2">
      <c r="A3750" s="1">
        <v>44874</v>
      </c>
      <c r="B3750" t="s">
        <v>7</v>
      </c>
      <c r="C3750" s="1">
        <v>44874</v>
      </c>
      <c r="D3750" t="s">
        <v>497</v>
      </c>
      <c r="E3750" t="s">
        <v>21</v>
      </c>
      <c r="F3750" t="s">
        <v>21</v>
      </c>
      <c r="G3750" t="s">
        <v>20</v>
      </c>
      <c r="H3750" t="s">
        <v>1282</v>
      </c>
      <c r="I3750">
        <f>MONTH(Table6[[#This Row],[Loan Date]])</f>
        <v>11</v>
      </c>
      <c r="J3750" t="str">
        <f>_xlfn.XLOOKUP(Table6[[#This Row],[Numeric Month]],$N$5:$N$11,$O$5:$O$11)</f>
        <v>Nov</v>
      </c>
      <c r="K3750" t="str">
        <f>_xlfn.XLOOKUP(Table6[[#This Row],[Loan Date]],$Q$5:$Q$152,$R$5:$R$152)</f>
        <v>Wednesday</v>
      </c>
      <c r="L3750" t="str">
        <f>_xlfn.XLOOKUP(Table6[[#This Row],[Loan Date]],$Q$5:$Q$152,$S$5:$S$152)</f>
        <v>Week 7</v>
      </c>
    </row>
    <row r="3751" spans="1:12" x14ac:dyDescent="0.2">
      <c r="A3751" s="1">
        <v>44874</v>
      </c>
      <c r="B3751" t="s">
        <v>7</v>
      </c>
      <c r="C3751" s="1">
        <v>44874</v>
      </c>
      <c r="D3751" t="s">
        <v>270</v>
      </c>
      <c r="E3751" t="s">
        <v>168</v>
      </c>
      <c r="F3751" t="s">
        <v>168</v>
      </c>
      <c r="G3751" t="s">
        <v>20</v>
      </c>
      <c r="H3751" t="s">
        <v>1282</v>
      </c>
      <c r="I3751">
        <f>MONTH(Table6[[#This Row],[Loan Date]])</f>
        <v>11</v>
      </c>
      <c r="J3751" t="str">
        <f>_xlfn.XLOOKUP(Table6[[#This Row],[Numeric Month]],$N$5:$N$11,$O$5:$O$11)</f>
        <v>Nov</v>
      </c>
      <c r="K3751" t="str">
        <f>_xlfn.XLOOKUP(Table6[[#This Row],[Loan Date]],$Q$5:$Q$152,$R$5:$R$152)</f>
        <v>Wednesday</v>
      </c>
      <c r="L3751" t="str">
        <f>_xlfn.XLOOKUP(Table6[[#This Row],[Loan Date]],$Q$5:$Q$152,$S$5:$S$152)</f>
        <v>Week 7</v>
      </c>
    </row>
    <row r="3752" spans="1:12" x14ac:dyDescent="0.2">
      <c r="A3752" s="1">
        <v>44874</v>
      </c>
      <c r="B3752" t="s">
        <v>7</v>
      </c>
      <c r="C3752" s="1">
        <v>44888</v>
      </c>
      <c r="D3752" t="s">
        <v>875</v>
      </c>
      <c r="E3752" t="s">
        <v>15</v>
      </c>
      <c r="F3752" t="s">
        <v>14</v>
      </c>
      <c r="G3752" t="s">
        <v>1</v>
      </c>
      <c r="H3752" t="s">
        <v>1282</v>
      </c>
      <c r="I3752">
        <f>MONTH(Table6[[#This Row],[Loan Date]])</f>
        <v>11</v>
      </c>
      <c r="J3752" t="str">
        <f>_xlfn.XLOOKUP(Table6[[#This Row],[Numeric Month]],$N$5:$N$11,$O$5:$O$11)</f>
        <v>Nov</v>
      </c>
      <c r="K3752" t="str">
        <f>_xlfn.XLOOKUP(Table6[[#This Row],[Loan Date]],$Q$5:$Q$152,$R$5:$R$152)</f>
        <v>Wednesday</v>
      </c>
      <c r="L3752" t="str">
        <f>_xlfn.XLOOKUP(Table6[[#This Row],[Loan Date]],$Q$5:$Q$152,$S$5:$S$152)</f>
        <v>Week 7</v>
      </c>
    </row>
    <row r="3753" spans="1:12" x14ac:dyDescent="0.2">
      <c r="A3753" s="1">
        <v>44874</v>
      </c>
      <c r="B3753" t="s">
        <v>7</v>
      </c>
      <c r="C3753" s="1">
        <v>44874</v>
      </c>
      <c r="D3753" t="s">
        <v>703</v>
      </c>
      <c r="E3753" t="s">
        <v>59</v>
      </c>
      <c r="F3753" t="s">
        <v>58</v>
      </c>
      <c r="G3753" t="s">
        <v>39</v>
      </c>
      <c r="H3753" t="s">
        <v>1282</v>
      </c>
      <c r="I3753">
        <f>MONTH(Table6[[#This Row],[Loan Date]])</f>
        <v>11</v>
      </c>
      <c r="J3753" t="str">
        <f>_xlfn.XLOOKUP(Table6[[#This Row],[Numeric Month]],$N$5:$N$11,$O$5:$O$11)</f>
        <v>Nov</v>
      </c>
      <c r="K3753" t="str">
        <f>_xlfn.XLOOKUP(Table6[[#This Row],[Loan Date]],$Q$5:$Q$152,$R$5:$R$152)</f>
        <v>Wednesday</v>
      </c>
      <c r="L3753" t="str">
        <f>_xlfn.XLOOKUP(Table6[[#This Row],[Loan Date]],$Q$5:$Q$152,$S$5:$S$152)</f>
        <v>Week 7</v>
      </c>
    </row>
    <row r="3754" spans="1:12" x14ac:dyDescent="0.2">
      <c r="A3754" s="1">
        <v>44874</v>
      </c>
      <c r="B3754" t="s">
        <v>7</v>
      </c>
      <c r="C3754" s="1">
        <v>44874</v>
      </c>
      <c r="D3754" t="s">
        <v>60</v>
      </c>
      <c r="E3754" t="s">
        <v>59</v>
      </c>
      <c r="F3754" t="s">
        <v>58</v>
      </c>
      <c r="G3754" t="s">
        <v>39</v>
      </c>
      <c r="H3754" t="s">
        <v>1282</v>
      </c>
      <c r="I3754">
        <f>MONTH(Table6[[#This Row],[Loan Date]])</f>
        <v>11</v>
      </c>
      <c r="J3754" t="str">
        <f>_xlfn.XLOOKUP(Table6[[#This Row],[Numeric Month]],$N$5:$N$11,$O$5:$O$11)</f>
        <v>Nov</v>
      </c>
      <c r="K3754" t="str">
        <f>_xlfn.XLOOKUP(Table6[[#This Row],[Loan Date]],$Q$5:$Q$152,$R$5:$R$152)</f>
        <v>Wednesday</v>
      </c>
      <c r="L3754" t="str">
        <f>_xlfn.XLOOKUP(Table6[[#This Row],[Loan Date]],$Q$5:$Q$152,$S$5:$S$152)</f>
        <v>Week 7</v>
      </c>
    </row>
    <row r="3755" spans="1:12" x14ac:dyDescent="0.2">
      <c r="A3755" s="1">
        <v>44874</v>
      </c>
      <c r="B3755" t="s">
        <v>7</v>
      </c>
      <c r="C3755" s="1">
        <v>44874</v>
      </c>
      <c r="D3755" t="s">
        <v>458</v>
      </c>
      <c r="E3755" t="s">
        <v>41</v>
      </c>
      <c r="F3755" t="s">
        <v>40</v>
      </c>
      <c r="G3755" t="s">
        <v>39</v>
      </c>
      <c r="H3755" t="s">
        <v>1282</v>
      </c>
      <c r="I3755">
        <f>MONTH(Table6[[#This Row],[Loan Date]])</f>
        <v>11</v>
      </c>
      <c r="J3755" t="str">
        <f>_xlfn.XLOOKUP(Table6[[#This Row],[Numeric Month]],$N$5:$N$11,$O$5:$O$11)</f>
        <v>Nov</v>
      </c>
      <c r="K3755" t="str">
        <f>_xlfn.XLOOKUP(Table6[[#This Row],[Loan Date]],$Q$5:$Q$152,$R$5:$R$152)</f>
        <v>Wednesday</v>
      </c>
      <c r="L3755" t="str">
        <f>_xlfn.XLOOKUP(Table6[[#This Row],[Loan Date]],$Q$5:$Q$152,$S$5:$S$152)</f>
        <v>Week 7</v>
      </c>
    </row>
    <row r="3756" spans="1:12" x14ac:dyDescent="0.2">
      <c r="A3756" s="1">
        <v>44874</v>
      </c>
      <c r="B3756" t="s">
        <v>7</v>
      </c>
      <c r="C3756" s="1">
        <v>44874</v>
      </c>
      <c r="D3756" t="s">
        <v>178</v>
      </c>
      <c r="E3756" t="s">
        <v>168</v>
      </c>
      <c r="F3756" t="s">
        <v>168</v>
      </c>
      <c r="G3756" t="s">
        <v>20</v>
      </c>
      <c r="H3756" t="s">
        <v>1282</v>
      </c>
      <c r="I3756">
        <f>MONTH(Table6[[#This Row],[Loan Date]])</f>
        <v>11</v>
      </c>
      <c r="J3756" t="str">
        <f>_xlfn.XLOOKUP(Table6[[#This Row],[Numeric Month]],$N$5:$N$11,$O$5:$O$11)</f>
        <v>Nov</v>
      </c>
      <c r="K3756" t="str">
        <f>_xlfn.XLOOKUP(Table6[[#This Row],[Loan Date]],$Q$5:$Q$152,$R$5:$R$152)</f>
        <v>Wednesday</v>
      </c>
      <c r="L3756" t="str">
        <f>_xlfn.XLOOKUP(Table6[[#This Row],[Loan Date]],$Q$5:$Q$152,$S$5:$S$152)</f>
        <v>Week 7</v>
      </c>
    </row>
    <row r="3757" spans="1:12" x14ac:dyDescent="0.2">
      <c r="A3757" s="1">
        <v>44874</v>
      </c>
      <c r="B3757" t="s">
        <v>7</v>
      </c>
      <c r="C3757" s="1">
        <v>44881</v>
      </c>
      <c r="D3757" t="s">
        <v>449</v>
      </c>
      <c r="E3757" t="s">
        <v>52</v>
      </c>
      <c r="F3757" t="s">
        <v>51</v>
      </c>
      <c r="G3757" t="s">
        <v>1</v>
      </c>
      <c r="H3757" t="s">
        <v>1282</v>
      </c>
      <c r="I3757">
        <f>MONTH(Table6[[#This Row],[Loan Date]])</f>
        <v>11</v>
      </c>
      <c r="J3757" t="str">
        <f>_xlfn.XLOOKUP(Table6[[#This Row],[Numeric Month]],$N$5:$N$11,$O$5:$O$11)</f>
        <v>Nov</v>
      </c>
      <c r="K3757" t="str">
        <f>_xlfn.XLOOKUP(Table6[[#This Row],[Loan Date]],$Q$5:$Q$152,$R$5:$R$152)</f>
        <v>Wednesday</v>
      </c>
      <c r="L3757" t="str">
        <f>_xlfn.XLOOKUP(Table6[[#This Row],[Loan Date]],$Q$5:$Q$152,$S$5:$S$152)</f>
        <v>Week 7</v>
      </c>
    </row>
    <row r="3758" spans="1:12" x14ac:dyDescent="0.2">
      <c r="A3758" s="1">
        <v>44874</v>
      </c>
      <c r="B3758" t="s">
        <v>7</v>
      </c>
      <c r="C3758" s="1">
        <v>44874</v>
      </c>
      <c r="D3758" t="s">
        <v>248</v>
      </c>
      <c r="E3758" t="s">
        <v>44</v>
      </c>
      <c r="F3758" t="s">
        <v>44</v>
      </c>
      <c r="G3758" t="s">
        <v>39</v>
      </c>
      <c r="H3758" t="s">
        <v>1282</v>
      </c>
      <c r="I3758">
        <f>MONTH(Table6[[#This Row],[Loan Date]])</f>
        <v>11</v>
      </c>
      <c r="J3758" t="str">
        <f>_xlfn.XLOOKUP(Table6[[#This Row],[Numeric Month]],$N$5:$N$11,$O$5:$O$11)</f>
        <v>Nov</v>
      </c>
      <c r="K3758" t="str">
        <f>_xlfn.XLOOKUP(Table6[[#This Row],[Loan Date]],$Q$5:$Q$152,$R$5:$R$152)</f>
        <v>Wednesday</v>
      </c>
      <c r="L3758" t="str">
        <f>_xlfn.XLOOKUP(Table6[[#This Row],[Loan Date]],$Q$5:$Q$152,$S$5:$S$152)</f>
        <v>Week 7</v>
      </c>
    </row>
    <row r="3759" spans="1:12" x14ac:dyDescent="0.2">
      <c r="A3759" s="1">
        <v>44874</v>
      </c>
      <c r="B3759" t="s">
        <v>7</v>
      </c>
      <c r="C3759" s="1">
        <v>44881</v>
      </c>
      <c r="D3759" t="s">
        <v>607</v>
      </c>
      <c r="E3759" t="s">
        <v>52</v>
      </c>
      <c r="F3759" t="s">
        <v>51</v>
      </c>
      <c r="G3759" t="s">
        <v>1</v>
      </c>
      <c r="H3759" t="s">
        <v>1282</v>
      </c>
      <c r="I3759">
        <f>MONTH(Table6[[#This Row],[Loan Date]])</f>
        <v>11</v>
      </c>
      <c r="J3759" t="str">
        <f>_xlfn.XLOOKUP(Table6[[#This Row],[Numeric Month]],$N$5:$N$11,$O$5:$O$11)</f>
        <v>Nov</v>
      </c>
      <c r="K3759" t="str">
        <f>_xlfn.XLOOKUP(Table6[[#This Row],[Loan Date]],$Q$5:$Q$152,$R$5:$R$152)</f>
        <v>Wednesday</v>
      </c>
      <c r="L3759" t="str">
        <f>_xlfn.XLOOKUP(Table6[[#This Row],[Loan Date]],$Q$5:$Q$152,$S$5:$S$152)</f>
        <v>Week 7</v>
      </c>
    </row>
    <row r="3760" spans="1:12" x14ac:dyDescent="0.2">
      <c r="A3760" s="1">
        <v>44874</v>
      </c>
      <c r="B3760" t="s">
        <v>7</v>
      </c>
      <c r="C3760" s="1">
        <v>44874</v>
      </c>
      <c r="D3760" t="s">
        <v>188</v>
      </c>
      <c r="E3760" t="s">
        <v>23</v>
      </c>
      <c r="F3760" t="s">
        <v>23</v>
      </c>
      <c r="G3760" t="s">
        <v>20</v>
      </c>
      <c r="H3760" t="s">
        <v>1282</v>
      </c>
      <c r="I3760">
        <f>MONTH(Table6[[#This Row],[Loan Date]])</f>
        <v>11</v>
      </c>
      <c r="J3760" t="str">
        <f>_xlfn.XLOOKUP(Table6[[#This Row],[Numeric Month]],$N$5:$N$11,$O$5:$O$11)</f>
        <v>Nov</v>
      </c>
      <c r="K3760" t="str">
        <f>_xlfn.XLOOKUP(Table6[[#This Row],[Loan Date]],$Q$5:$Q$152,$R$5:$R$152)</f>
        <v>Wednesday</v>
      </c>
      <c r="L3760" t="str">
        <f>_xlfn.XLOOKUP(Table6[[#This Row],[Loan Date]],$Q$5:$Q$152,$S$5:$S$152)</f>
        <v>Week 7</v>
      </c>
    </row>
    <row r="3761" spans="1:12" x14ac:dyDescent="0.2">
      <c r="A3761" s="1">
        <v>44874</v>
      </c>
      <c r="B3761" t="s">
        <v>7</v>
      </c>
      <c r="C3761" s="1">
        <v>44874</v>
      </c>
      <c r="D3761" t="s">
        <v>1136</v>
      </c>
      <c r="E3761" t="s">
        <v>37</v>
      </c>
      <c r="F3761" t="s">
        <v>37</v>
      </c>
      <c r="G3761" t="s">
        <v>20</v>
      </c>
      <c r="H3761" t="s">
        <v>1282</v>
      </c>
      <c r="I3761">
        <f>MONTH(Table6[[#This Row],[Loan Date]])</f>
        <v>11</v>
      </c>
      <c r="J3761" t="str">
        <f>_xlfn.XLOOKUP(Table6[[#This Row],[Numeric Month]],$N$5:$N$11,$O$5:$O$11)</f>
        <v>Nov</v>
      </c>
      <c r="K3761" t="str">
        <f>_xlfn.XLOOKUP(Table6[[#This Row],[Loan Date]],$Q$5:$Q$152,$R$5:$R$152)</f>
        <v>Wednesday</v>
      </c>
      <c r="L3761" t="str">
        <f>_xlfn.XLOOKUP(Table6[[#This Row],[Loan Date]],$Q$5:$Q$152,$S$5:$S$152)</f>
        <v>Week 7</v>
      </c>
    </row>
    <row r="3762" spans="1:12" x14ac:dyDescent="0.2">
      <c r="A3762" s="1">
        <v>44874</v>
      </c>
      <c r="B3762" t="s">
        <v>7</v>
      </c>
      <c r="C3762" s="1">
        <v>44874</v>
      </c>
      <c r="D3762" t="s">
        <v>673</v>
      </c>
      <c r="E3762" t="s">
        <v>21</v>
      </c>
      <c r="F3762" t="s">
        <v>21</v>
      </c>
      <c r="G3762" t="s">
        <v>20</v>
      </c>
      <c r="H3762" t="s">
        <v>1282</v>
      </c>
      <c r="I3762">
        <f>MONTH(Table6[[#This Row],[Loan Date]])</f>
        <v>11</v>
      </c>
      <c r="J3762" t="str">
        <f>_xlfn.XLOOKUP(Table6[[#This Row],[Numeric Month]],$N$5:$N$11,$O$5:$O$11)</f>
        <v>Nov</v>
      </c>
      <c r="K3762" t="str">
        <f>_xlfn.XLOOKUP(Table6[[#This Row],[Loan Date]],$Q$5:$Q$152,$R$5:$R$152)</f>
        <v>Wednesday</v>
      </c>
      <c r="L3762" t="str">
        <f>_xlfn.XLOOKUP(Table6[[#This Row],[Loan Date]],$Q$5:$Q$152,$S$5:$S$152)</f>
        <v>Week 7</v>
      </c>
    </row>
    <row r="3763" spans="1:12" x14ac:dyDescent="0.2">
      <c r="A3763" s="1">
        <v>44874</v>
      </c>
      <c r="B3763" t="s">
        <v>7</v>
      </c>
      <c r="C3763" s="1">
        <v>44874</v>
      </c>
      <c r="D3763" t="s">
        <v>408</v>
      </c>
      <c r="E3763" t="s">
        <v>23</v>
      </c>
      <c r="F3763" t="s">
        <v>23</v>
      </c>
      <c r="G3763" t="s">
        <v>20</v>
      </c>
      <c r="H3763" t="s">
        <v>1282</v>
      </c>
      <c r="I3763">
        <f>MONTH(Table6[[#This Row],[Loan Date]])</f>
        <v>11</v>
      </c>
      <c r="J3763" t="str">
        <f>_xlfn.XLOOKUP(Table6[[#This Row],[Numeric Month]],$N$5:$N$11,$O$5:$O$11)</f>
        <v>Nov</v>
      </c>
      <c r="K3763" t="str">
        <f>_xlfn.XLOOKUP(Table6[[#This Row],[Loan Date]],$Q$5:$Q$152,$R$5:$R$152)</f>
        <v>Wednesday</v>
      </c>
      <c r="L3763" t="str">
        <f>_xlfn.XLOOKUP(Table6[[#This Row],[Loan Date]],$Q$5:$Q$152,$S$5:$S$152)</f>
        <v>Week 7</v>
      </c>
    </row>
    <row r="3764" spans="1:12" x14ac:dyDescent="0.2">
      <c r="A3764" s="1">
        <v>44874</v>
      </c>
      <c r="B3764" t="s">
        <v>7</v>
      </c>
      <c r="C3764" s="1">
        <v>44874</v>
      </c>
      <c r="D3764" t="s">
        <v>497</v>
      </c>
      <c r="E3764" t="s">
        <v>21</v>
      </c>
      <c r="F3764" t="s">
        <v>21</v>
      </c>
      <c r="G3764" t="s">
        <v>20</v>
      </c>
      <c r="H3764" t="s">
        <v>1282</v>
      </c>
      <c r="I3764">
        <f>MONTH(Table6[[#This Row],[Loan Date]])</f>
        <v>11</v>
      </c>
      <c r="J3764" t="str">
        <f>_xlfn.XLOOKUP(Table6[[#This Row],[Numeric Month]],$N$5:$N$11,$O$5:$O$11)</f>
        <v>Nov</v>
      </c>
      <c r="K3764" t="str">
        <f>_xlfn.XLOOKUP(Table6[[#This Row],[Loan Date]],$Q$5:$Q$152,$R$5:$R$152)</f>
        <v>Wednesday</v>
      </c>
      <c r="L3764" t="str">
        <f>_xlfn.XLOOKUP(Table6[[#This Row],[Loan Date]],$Q$5:$Q$152,$S$5:$S$152)</f>
        <v>Week 7</v>
      </c>
    </row>
    <row r="3765" spans="1:12" x14ac:dyDescent="0.2">
      <c r="A3765" s="1">
        <v>44874</v>
      </c>
      <c r="B3765" t="s">
        <v>7</v>
      </c>
      <c r="C3765" s="1">
        <v>44874</v>
      </c>
      <c r="D3765" t="s">
        <v>681</v>
      </c>
      <c r="E3765" t="s">
        <v>23</v>
      </c>
      <c r="F3765" t="s">
        <v>23</v>
      </c>
      <c r="G3765" t="s">
        <v>20</v>
      </c>
      <c r="H3765" t="s">
        <v>1282</v>
      </c>
      <c r="I3765">
        <f>MONTH(Table6[[#This Row],[Loan Date]])</f>
        <v>11</v>
      </c>
      <c r="J3765" t="str">
        <f>_xlfn.XLOOKUP(Table6[[#This Row],[Numeric Month]],$N$5:$N$11,$O$5:$O$11)</f>
        <v>Nov</v>
      </c>
      <c r="K3765" t="str">
        <f>_xlfn.XLOOKUP(Table6[[#This Row],[Loan Date]],$Q$5:$Q$152,$R$5:$R$152)</f>
        <v>Wednesday</v>
      </c>
      <c r="L3765" t="str">
        <f>_xlfn.XLOOKUP(Table6[[#This Row],[Loan Date]],$Q$5:$Q$152,$S$5:$S$152)</f>
        <v>Week 7</v>
      </c>
    </row>
    <row r="3766" spans="1:12" x14ac:dyDescent="0.2">
      <c r="A3766" s="1">
        <v>44874</v>
      </c>
      <c r="B3766" t="s">
        <v>7</v>
      </c>
      <c r="C3766" s="1">
        <v>44874</v>
      </c>
      <c r="D3766" t="s">
        <v>310</v>
      </c>
      <c r="E3766" t="s">
        <v>21</v>
      </c>
      <c r="F3766" t="s">
        <v>21</v>
      </c>
      <c r="G3766" t="s">
        <v>20</v>
      </c>
      <c r="H3766" t="s">
        <v>1282</v>
      </c>
      <c r="I3766">
        <f>MONTH(Table6[[#This Row],[Loan Date]])</f>
        <v>11</v>
      </c>
      <c r="J3766" t="str">
        <f>_xlfn.XLOOKUP(Table6[[#This Row],[Numeric Month]],$N$5:$N$11,$O$5:$O$11)</f>
        <v>Nov</v>
      </c>
      <c r="K3766" t="str">
        <f>_xlfn.XLOOKUP(Table6[[#This Row],[Loan Date]],$Q$5:$Q$152,$R$5:$R$152)</f>
        <v>Wednesday</v>
      </c>
      <c r="L3766" t="str">
        <f>_xlfn.XLOOKUP(Table6[[#This Row],[Loan Date]],$Q$5:$Q$152,$S$5:$S$152)</f>
        <v>Week 7</v>
      </c>
    </row>
    <row r="3767" spans="1:12" x14ac:dyDescent="0.2">
      <c r="A3767" s="1">
        <v>44874</v>
      </c>
      <c r="B3767" t="s">
        <v>7</v>
      </c>
      <c r="C3767" s="1">
        <v>44874</v>
      </c>
      <c r="D3767" t="s">
        <v>270</v>
      </c>
      <c r="E3767" t="s">
        <v>168</v>
      </c>
      <c r="F3767" t="s">
        <v>168</v>
      </c>
      <c r="G3767" t="s">
        <v>20</v>
      </c>
      <c r="H3767" t="s">
        <v>1282</v>
      </c>
      <c r="I3767">
        <f>MONTH(Table6[[#This Row],[Loan Date]])</f>
        <v>11</v>
      </c>
      <c r="J3767" t="str">
        <f>_xlfn.XLOOKUP(Table6[[#This Row],[Numeric Month]],$N$5:$N$11,$O$5:$O$11)</f>
        <v>Nov</v>
      </c>
      <c r="K3767" t="str">
        <f>_xlfn.XLOOKUP(Table6[[#This Row],[Loan Date]],$Q$5:$Q$152,$R$5:$R$152)</f>
        <v>Wednesday</v>
      </c>
      <c r="L3767" t="str">
        <f>_xlfn.XLOOKUP(Table6[[#This Row],[Loan Date]],$Q$5:$Q$152,$S$5:$S$152)</f>
        <v>Week 7</v>
      </c>
    </row>
    <row r="3768" spans="1:12" x14ac:dyDescent="0.2">
      <c r="A3768" s="1">
        <v>44874</v>
      </c>
      <c r="B3768" t="s">
        <v>7</v>
      </c>
      <c r="C3768" s="1">
        <v>44887</v>
      </c>
      <c r="D3768" t="s">
        <v>1391</v>
      </c>
      <c r="E3768" t="s">
        <v>3</v>
      </c>
      <c r="F3768" t="s">
        <v>2</v>
      </c>
      <c r="G3768" t="s">
        <v>1</v>
      </c>
      <c r="H3768" t="s">
        <v>1282</v>
      </c>
      <c r="I3768">
        <f>MONTH(Table6[[#This Row],[Loan Date]])</f>
        <v>11</v>
      </c>
      <c r="J3768" t="str">
        <f>_xlfn.XLOOKUP(Table6[[#This Row],[Numeric Month]],$N$5:$N$11,$O$5:$O$11)</f>
        <v>Nov</v>
      </c>
      <c r="K3768" t="str">
        <f>_xlfn.XLOOKUP(Table6[[#This Row],[Loan Date]],$Q$5:$Q$152,$R$5:$R$152)</f>
        <v>Wednesday</v>
      </c>
      <c r="L3768" t="str">
        <f>_xlfn.XLOOKUP(Table6[[#This Row],[Loan Date]],$Q$5:$Q$152,$S$5:$S$152)</f>
        <v>Week 7</v>
      </c>
    </row>
    <row r="3769" spans="1:12" x14ac:dyDescent="0.2">
      <c r="A3769" s="1">
        <v>44874</v>
      </c>
      <c r="B3769" t="s">
        <v>7</v>
      </c>
      <c r="C3769" s="1">
        <v>44874</v>
      </c>
      <c r="D3769" t="s">
        <v>179</v>
      </c>
      <c r="E3769" t="s">
        <v>23</v>
      </c>
      <c r="F3769" t="s">
        <v>23</v>
      </c>
      <c r="G3769" t="s">
        <v>20</v>
      </c>
      <c r="H3769" t="s">
        <v>1282</v>
      </c>
      <c r="I3769">
        <f>MONTH(Table6[[#This Row],[Loan Date]])</f>
        <v>11</v>
      </c>
      <c r="J3769" t="str">
        <f>_xlfn.XLOOKUP(Table6[[#This Row],[Numeric Month]],$N$5:$N$11,$O$5:$O$11)</f>
        <v>Nov</v>
      </c>
      <c r="K3769" t="str">
        <f>_xlfn.XLOOKUP(Table6[[#This Row],[Loan Date]],$Q$5:$Q$152,$R$5:$R$152)</f>
        <v>Wednesday</v>
      </c>
      <c r="L3769" t="str">
        <f>_xlfn.XLOOKUP(Table6[[#This Row],[Loan Date]],$Q$5:$Q$152,$S$5:$S$152)</f>
        <v>Week 7</v>
      </c>
    </row>
    <row r="3770" spans="1:12" x14ac:dyDescent="0.2">
      <c r="A3770" s="1">
        <v>44874</v>
      </c>
      <c r="B3770" t="s">
        <v>7</v>
      </c>
      <c r="C3770" s="1">
        <v>44874</v>
      </c>
      <c r="D3770" t="s">
        <v>1355</v>
      </c>
      <c r="E3770" t="s">
        <v>65</v>
      </c>
      <c r="F3770" t="s">
        <v>65</v>
      </c>
      <c r="G3770" t="s">
        <v>20</v>
      </c>
      <c r="H3770" t="s">
        <v>1282</v>
      </c>
      <c r="I3770">
        <f>MONTH(Table6[[#This Row],[Loan Date]])</f>
        <v>11</v>
      </c>
      <c r="J3770" t="str">
        <f>_xlfn.XLOOKUP(Table6[[#This Row],[Numeric Month]],$N$5:$N$11,$O$5:$O$11)</f>
        <v>Nov</v>
      </c>
      <c r="K3770" t="str">
        <f>_xlfn.XLOOKUP(Table6[[#This Row],[Loan Date]],$Q$5:$Q$152,$R$5:$R$152)</f>
        <v>Wednesday</v>
      </c>
      <c r="L3770" t="str">
        <f>_xlfn.XLOOKUP(Table6[[#This Row],[Loan Date]],$Q$5:$Q$152,$S$5:$S$152)</f>
        <v>Week 7</v>
      </c>
    </row>
    <row r="3771" spans="1:12" x14ac:dyDescent="0.2">
      <c r="A3771" s="1">
        <v>44874</v>
      </c>
      <c r="B3771" t="s">
        <v>7</v>
      </c>
      <c r="C3771" s="1">
        <v>44874</v>
      </c>
      <c r="D3771" t="s">
        <v>923</v>
      </c>
      <c r="E3771" t="s">
        <v>37</v>
      </c>
      <c r="F3771" t="s">
        <v>37</v>
      </c>
      <c r="G3771" t="s">
        <v>20</v>
      </c>
      <c r="H3771" t="s">
        <v>1282</v>
      </c>
      <c r="I3771">
        <f>MONTH(Table6[[#This Row],[Loan Date]])</f>
        <v>11</v>
      </c>
      <c r="J3771" t="str">
        <f>_xlfn.XLOOKUP(Table6[[#This Row],[Numeric Month]],$N$5:$N$11,$O$5:$O$11)</f>
        <v>Nov</v>
      </c>
      <c r="K3771" t="str">
        <f>_xlfn.XLOOKUP(Table6[[#This Row],[Loan Date]],$Q$5:$Q$152,$R$5:$R$152)</f>
        <v>Wednesday</v>
      </c>
      <c r="L3771" t="str">
        <f>_xlfn.XLOOKUP(Table6[[#This Row],[Loan Date]],$Q$5:$Q$152,$S$5:$S$152)</f>
        <v>Week 7</v>
      </c>
    </row>
    <row r="3772" spans="1:12" x14ac:dyDescent="0.2">
      <c r="A3772" s="1">
        <v>44874</v>
      </c>
      <c r="B3772" t="s">
        <v>5</v>
      </c>
      <c r="C3772" s="1">
        <v>44874</v>
      </c>
      <c r="D3772" t="s">
        <v>171</v>
      </c>
      <c r="E3772" t="s">
        <v>23</v>
      </c>
      <c r="F3772" t="s">
        <v>23</v>
      </c>
      <c r="G3772" t="s">
        <v>20</v>
      </c>
      <c r="H3772" t="s">
        <v>1282</v>
      </c>
      <c r="I3772">
        <f>MONTH(Table6[[#This Row],[Loan Date]])</f>
        <v>11</v>
      </c>
      <c r="J3772" t="str">
        <f>_xlfn.XLOOKUP(Table6[[#This Row],[Numeric Month]],$N$5:$N$11,$O$5:$O$11)</f>
        <v>Nov</v>
      </c>
      <c r="K3772" t="str">
        <f>_xlfn.XLOOKUP(Table6[[#This Row],[Loan Date]],$Q$5:$Q$152,$R$5:$R$152)</f>
        <v>Wednesday</v>
      </c>
      <c r="L3772" t="str">
        <f>_xlfn.XLOOKUP(Table6[[#This Row],[Loan Date]],$Q$5:$Q$152,$S$5:$S$152)</f>
        <v>Week 7</v>
      </c>
    </row>
    <row r="3773" spans="1:12" x14ac:dyDescent="0.2">
      <c r="A3773" s="1">
        <v>44874</v>
      </c>
      <c r="B3773" t="s">
        <v>5</v>
      </c>
      <c r="C3773" s="1">
        <v>44874</v>
      </c>
      <c r="D3773" t="s">
        <v>119</v>
      </c>
      <c r="E3773" t="s">
        <v>21</v>
      </c>
      <c r="F3773" t="s">
        <v>21</v>
      </c>
      <c r="G3773" t="s">
        <v>20</v>
      </c>
      <c r="H3773" t="s">
        <v>1282</v>
      </c>
      <c r="I3773">
        <f>MONTH(Table6[[#This Row],[Loan Date]])</f>
        <v>11</v>
      </c>
      <c r="J3773" t="str">
        <f>_xlfn.XLOOKUP(Table6[[#This Row],[Numeric Month]],$N$5:$N$11,$O$5:$O$11)</f>
        <v>Nov</v>
      </c>
      <c r="K3773" t="str">
        <f>_xlfn.XLOOKUP(Table6[[#This Row],[Loan Date]],$Q$5:$Q$152,$R$5:$R$152)</f>
        <v>Wednesday</v>
      </c>
      <c r="L3773" t="str">
        <f>_xlfn.XLOOKUP(Table6[[#This Row],[Loan Date]],$Q$5:$Q$152,$S$5:$S$152)</f>
        <v>Week 7</v>
      </c>
    </row>
    <row r="3774" spans="1:12" x14ac:dyDescent="0.2">
      <c r="A3774" s="1">
        <v>44874</v>
      </c>
      <c r="B3774" t="s">
        <v>7</v>
      </c>
      <c r="C3774" s="1">
        <v>44874</v>
      </c>
      <c r="D3774" t="s">
        <v>1390</v>
      </c>
      <c r="E3774" t="s">
        <v>23</v>
      </c>
      <c r="F3774" t="s">
        <v>23</v>
      </c>
      <c r="G3774" t="s">
        <v>20</v>
      </c>
      <c r="H3774" t="s">
        <v>1282</v>
      </c>
      <c r="I3774">
        <f>MONTH(Table6[[#This Row],[Loan Date]])</f>
        <v>11</v>
      </c>
      <c r="J3774" t="str">
        <f>_xlfn.XLOOKUP(Table6[[#This Row],[Numeric Month]],$N$5:$N$11,$O$5:$O$11)</f>
        <v>Nov</v>
      </c>
      <c r="K3774" t="str">
        <f>_xlfn.XLOOKUP(Table6[[#This Row],[Loan Date]],$Q$5:$Q$152,$R$5:$R$152)</f>
        <v>Wednesday</v>
      </c>
      <c r="L3774" t="str">
        <f>_xlfn.XLOOKUP(Table6[[#This Row],[Loan Date]],$Q$5:$Q$152,$S$5:$S$152)</f>
        <v>Week 7</v>
      </c>
    </row>
    <row r="3775" spans="1:12" x14ac:dyDescent="0.2">
      <c r="A3775" s="1">
        <v>44874</v>
      </c>
      <c r="B3775" t="s">
        <v>7</v>
      </c>
      <c r="C3775" s="1">
        <v>44874</v>
      </c>
      <c r="D3775" t="s">
        <v>248</v>
      </c>
      <c r="E3775" t="s">
        <v>44</v>
      </c>
      <c r="F3775" t="s">
        <v>44</v>
      </c>
      <c r="G3775" t="s">
        <v>39</v>
      </c>
      <c r="H3775" t="s">
        <v>1282</v>
      </c>
      <c r="I3775">
        <f>MONTH(Table6[[#This Row],[Loan Date]])</f>
        <v>11</v>
      </c>
      <c r="J3775" t="str">
        <f>_xlfn.XLOOKUP(Table6[[#This Row],[Numeric Month]],$N$5:$N$11,$O$5:$O$11)</f>
        <v>Nov</v>
      </c>
      <c r="K3775" t="str">
        <f>_xlfn.XLOOKUP(Table6[[#This Row],[Loan Date]],$Q$5:$Q$152,$R$5:$R$152)</f>
        <v>Wednesday</v>
      </c>
      <c r="L3775" t="str">
        <f>_xlfn.XLOOKUP(Table6[[#This Row],[Loan Date]],$Q$5:$Q$152,$S$5:$S$152)</f>
        <v>Week 7</v>
      </c>
    </row>
    <row r="3776" spans="1:12" x14ac:dyDescent="0.2">
      <c r="A3776" s="1">
        <v>44874</v>
      </c>
      <c r="B3776" t="s">
        <v>7</v>
      </c>
      <c r="C3776" s="1">
        <v>44874</v>
      </c>
      <c r="D3776" t="s">
        <v>179</v>
      </c>
      <c r="E3776" t="s">
        <v>23</v>
      </c>
      <c r="F3776" t="s">
        <v>23</v>
      </c>
      <c r="G3776" t="s">
        <v>20</v>
      </c>
      <c r="H3776" t="s">
        <v>1282</v>
      </c>
      <c r="I3776">
        <f>MONTH(Table6[[#This Row],[Loan Date]])</f>
        <v>11</v>
      </c>
      <c r="J3776" t="str">
        <f>_xlfn.XLOOKUP(Table6[[#This Row],[Numeric Month]],$N$5:$N$11,$O$5:$O$11)</f>
        <v>Nov</v>
      </c>
      <c r="K3776" t="str">
        <f>_xlfn.XLOOKUP(Table6[[#This Row],[Loan Date]],$Q$5:$Q$152,$R$5:$R$152)</f>
        <v>Wednesday</v>
      </c>
      <c r="L3776" t="str">
        <f>_xlfn.XLOOKUP(Table6[[#This Row],[Loan Date]],$Q$5:$Q$152,$S$5:$S$152)</f>
        <v>Week 7</v>
      </c>
    </row>
    <row r="3777" spans="1:12" x14ac:dyDescent="0.2">
      <c r="A3777" s="1">
        <v>44874</v>
      </c>
      <c r="B3777" t="s">
        <v>7</v>
      </c>
      <c r="C3777" s="1">
        <v>44874</v>
      </c>
      <c r="D3777" t="s">
        <v>1355</v>
      </c>
      <c r="E3777" t="s">
        <v>65</v>
      </c>
      <c r="F3777" t="s">
        <v>65</v>
      </c>
      <c r="G3777" t="s">
        <v>20</v>
      </c>
      <c r="H3777" t="s">
        <v>1282</v>
      </c>
      <c r="I3777">
        <f>MONTH(Table6[[#This Row],[Loan Date]])</f>
        <v>11</v>
      </c>
      <c r="J3777" t="str">
        <f>_xlfn.XLOOKUP(Table6[[#This Row],[Numeric Month]],$N$5:$N$11,$O$5:$O$11)</f>
        <v>Nov</v>
      </c>
      <c r="K3777" t="str">
        <f>_xlfn.XLOOKUP(Table6[[#This Row],[Loan Date]],$Q$5:$Q$152,$R$5:$R$152)</f>
        <v>Wednesday</v>
      </c>
      <c r="L3777" t="str">
        <f>_xlfn.XLOOKUP(Table6[[#This Row],[Loan Date]],$Q$5:$Q$152,$S$5:$S$152)</f>
        <v>Week 7</v>
      </c>
    </row>
    <row r="3778" spans="1:12" x14ac:dyDescent="0.2">
      <c r="A3778" s="1">
        <v>44874</v>
      </c>
      <c r="B3778" t="s">
        <v>7</v>
      </c>
      <c r="C3778" s="1">
        <v>44874</v>
      </c>
      <c r="D3778" t="s">
        <v>50</v>
      </c>
      <c r="E3778" t="s">
        <v>49</v>
      </c>
      <c r="F3778" t="s">
        <v>49</v>
      </c>
      <c r="G3778" t="s">
        <v>20</v>
      </c>
      <c r="H3778" t="s">
        <v>1282</v>
      </c>
      <c r="I3778">
        <f>MONTH(Table6[[#This Row],[Loan Date]])</f>
        <v>11</v>
      </c>
      <c r="J3778" t="str">
        <f>_xlfn.XLOOKUP(Table6[[#This Row],[Numeric Month]],$N$5:$N$11,$O$5:$O$11)</f>
        <v>Nov</v>
      </c>
      <c r="K3778" t="str">
        <f>_xlfn.XLOOKUP(Table6[[#This Row],[Loan Date]],$Q$5:$Q$152,$R$5:$R$152)</f>
        <v>Wednesday</v>
      </c>
      <c r="L3778" t="str">
        <f>_xlfn.XLOOKUP(Table6[[#This Row],[Loan Date]],$Q$5:$Q$152,$S$5:$S$152)</f>
        <v>Week 7</v>
      </c>
    </row>
    <row r="3779" spans="1:12" x14ac:dyDescent="0.2">
      <c r="A3779" s="1">
        <v>44874</v>
      </c>
      <c r="B3779" t="s">
        <v>7</v>
      </c>
      <c r="C3779" s="1">
        <v>44881</v>
      </c>
      <c r="D3779" t="s">
        <v>438</v>
      </c>
      <c r="E3779" t="s">
        <v>15</v>
      </c>
      <c r="F3779" t="s">
        <v>14</v>
      </c>
      <c r="G3779" t="s">
        <v>1</v>
      </c>
      <c r="H3779" t="s">
        <v>1282</v>
      </c>
      <c r="I3779">
        <f>MONTH(Table6[[#This Row],[Loan Date]])</f>
        <v>11</v>
      </c>
      <c r="J3779" t="str">
        <f>_xlfn.XLOOKUP(Table6[[#This Row],[Numeric Month]],$N$5:$N$11,$O$5:$O$11)</f>
        <v>Nov</v>
      </c>
      <c r="K3779" t="str">
        <f>_xlfn.XLOOKUP(Table6[[#This Row],[Loan Date]],$Q$5:$Q$152,$R$5:$R$152)</f>
        <v>Wednesday</v>
      </c>
      <c r="L3779" t="str">
        <f>_xlfn.XLOOKUP(Table6[[#This Row],[Loan Date]],$Q$5:$Q$152,$S$5:$S$152)</f>
        <v>Week 7</v>
      </c>
    </row>
    <row r="3780" spans="1:12" x14ac:dyDescent="0.2">
      <c r="A3780" s="1">
        <v>44874</v>
      </c>
      <c r="B3780" t="s">
        <v>5</v>
      </c>
      <c r="C3780" s="1">
        <v>44874</v>
      </c>
      <c r="D3780" t="s">
        <v>145</v>
      </c>
      <c r="E3780" t="s">
        <v>12</v>
      </c>
      <c r="F3780" t="s">
        <v>12</v>
      </c>
      <c r="G3780" t="s">
        <v>11</v>
      </c>
      <c r="H3780" t="s">
        <v>1282</v>
      </c>
      <c r="I3780">
        <f>MONTH(Table6[[#This Row],[Loan Date]])</f>
        <v>11</v>
      </c>
      <c r="J3780" t="str">
        <f>_xlfn.XLOOKUP(Table6[[#This Row],[Numeric Month]],$N$5:$N$11,$O$5:$O$11)</f>
        <v>Nov</v>
      </c>
      <c r="K3780" t="str">
        <f>_xlfn.XLOOKUP(Table6[[#This Row],[Loan Date]],$Q$5:$Q$152,$R$5:$R$152)</f>
        <v>Wednesday</v>
      </c>
      <c r="L3780" t="str">
        <f>_xlfn.XLOOKUP(Table6[[#This Row],[Loan Date]],$Q$5:$Q$152,$S$5:$S$152)</f>
        <v>Week 7</v>
      </c>
    </row>
    <row r="3781" spans="1:12" x14ac:dyDescent="0.2">
      <c r="A3781" s="1">
        <v>44874</v>
      </c>
      <c r="B3781" t="s">
        <v>7</v>
      </c>
      <c r="C3781" s="1">
        <v>44881</v>
      </c>
      <c r="D3781" t="s">
        <v>1291</v>
      </c>
      <c r="E3781" t="s">
        <v>52</v>
      </c>
      <c r="F3781" t="s">
        <v>51</v>
      </c>
      <c r="G3781" t="s">
        <v>1</v>
      </c>
      <c r="H3781" t="s">
        <v>1282</v>
      </c>
      <c r="I3781">
        <f>MONTH(Table6[[#This Row],[Loan Date]])</f>
        <v>11</v>
      </c>
      <c r="J3781" t="str">
        <f>_xlfn.XLOOKUP(Table6[[#This Row],[Numeric Month]],$N$5:$N$11,$O$5:$O$11)</f>
        <v>Nov</v>
      </c>
      <c r="K3781" t="str">
        <f>_xlfn.XLOOKUP(Table6[[#This Row],[Loan Date]],$Q$5:$Q$152,$R$5:$R$152)</f>
        <v>Wednesday</v>
      </c>
      <c r="L3781" t="str">
        <f>_xlfn.XLOOKUP(Table6[[#This Row],[Loan Date]],$Q$5:$Q$152,$S$5:$S$152)</f>
        <v>Week 7</v>
      </c>
    </row>
    <row r="3782" spans="1:12" x14ac:dyDescent="0.2">
      <c r="A3782" s="1">
        <v>44874</v>
      </c>
      <c r="B3782" t="s">
        <v>7</v>
      </c>
      <c r="C3782" s="1">
        <v>44888</v>
      </c>
      <c r="D3782" t="s">
        <v>256</v>
      </c>
      <c r="E3782" t="s">
        <v>52</v>
      </c>
      <c r="F3782" t="s">
        <v>51</v>
      </c>
      <c r="G3782" t="s">
        <v>1</v>
      </c>
      <c r="H3782" t="s">
        <v>1282</v>
      </c>
      <c r="I3782">
        <f>MONTH(Table6[[#This Row],[Loan Date]])</f>
        <v>11</v>
      </c>
      <c r="J3782" t="str">
        <f>_xlfn.XLOOKUP(Table6[[#This Row],[Numeric Month]],$N$5:$N$11,$O$5:$O$11)</f>
        <v>Nov</v>
      </c>
      <c r="K3782" t="str">
        <f>_xlfn.XLOOKUP(Table6[[#This Row],[Loan Date]],$Q$5:$Q$152,$R$5:$R$152)</f>
        <v>Wednesday</v>
      </c>
      <c r="L3782" t="str">
        <f>_xlfn.XLOOKUP(Table6[[#This Row],[Loan Date]],$Q$5:$Q$152,$S$5:$S$152)</f>
        <v>Week 7</v>
      </c>
    </row>
    <row r="3783" spans="1:12" x14ac:dyDescent="0.2">
      <c r="A3783" s="1">
        <v>44874</v>
      </c>
      <c r="B3783" t="s">
        <v>5</v>
      </c>
      <c r="C3783" s="1">
        <v>44874</v>
      </c>
      <c r="D3783" t="s">
        <v>30</v>
      </c>
      <c r="E3783" t="s">
        <v>23</v>
      </c>
      <c r="F3783" t="s">
        <v>23</v>
      </c>
      <c r="G3783" t="s">
        <v>20</v>
      </c>
      <c r="H3783" t="s">
        <v>1282</v>
      </c>
      <c r="I3783">
        <f>MONTH(Table6[[#This Row],[Loan Date]])</f>
        <v>11</v>
      </c>
      <c r="J3783" t="str">
        <f>_xlfn.XLOOKUP(Table6[[#This Row],[Numeric Month]],$N$5:$N$11,$O$5:$O$11)</f>
        <v>Nov</v>
      </c>
      <c r="K3783" t="str">
        <f>_xlfn.XLOOKUP(Table6[[#This Row],[Loan Date]],$Q$5:$Q$152,$R$5:$R$152)</f>
        <v>Wednesday</v>
      </c>
      <c r="L3783" t="str">
        <f>_xlfn.XLOOKUP(Table6[[#This Row],[Loan Date]],$Q$5:$Q$152,$S$5:$S$152)</f>
        <v>Week 7</v>
      </c>
    </row>
    <row r="3784" spans="1:12" x14ac:dyDescent="0.2">
      <c r="A3784" s="1">
        <v>44874</v>
      </c>
      <c r="B3784" t="s">
        <v>5</v>
      </c>
      <c r="C3784" s="1">
        <v>44874</v>
      </c>
      <c r="D3784" t="s">
        <v>969</v>
      </c>
      <c r="E3784" t="s">
        <v>37</v>
      </c>
      <c r="F3784" t="s">
        <v>37</v>
      </c>
      <c r="G3784" t="s">
        <v>20</v>
      </c>
      <c r="H3784" t="s">
        <v>1282</v>
      </c>
      <c r="I3784">
        <f>MONTH(Table6[[#This Row],[Loan Date]])</f>
        <v>11</v>
      </c>
      <c r="J3784" t="str">
        <f>_xlfn.XLOOKUP(Table6[[#This Row],[Numeric Month]],$N$5:$N$11,$O$5:$O$11)</f>
        <v>Nov</v>
      </c>
      <c r="K3784" t="str">
        <f>_xlfn.XLOOKUP(Table6[[#This Row],[Loan Date]],$Q$5:$Q$152,$R$5:$R$152)</f>
        <v>Wednesday</v>
      </c>
      <c r="L3784" t="str">
        <f>_xlfn.XLOOKUP(Table6[[#This Row],[Loan Date]],$Q$5:$Q$152,$S$5:$S$152)</f>
        <v>Week 7</v>
      </c>
    </row>
    <row r="3785" spans="1:12" x14ac:dyDescent="0.2">
      <c r="A3785" s="1">
        <v>44874</v>
      </c>
      <c r="B3785" t="s">
        <v>5</v>
      </c>
      <c r="C3785" s="1">
        <v>44874</v>
      </c>
      <c r="D3785" t="s">
        <v>251</v>
      </c>
      <c r="E3785" t="s">
        <v>21</v>
      </c>
      <c r="F3785" t="s">
        <v>21</v>
      </c>
      <c r="G3785" t="s">
        <v>20</v>
      </c>
      <c r="H3785" t="s">
        <v>1282</v>
      </c>
      <c r="I3785">
        <f>MONTH(Table6[[#This Row],[Loan Date]])</f>
        <v>11</v>
      </c>
      <c r="J3785" t="str">
        <f>_xlfn.XLOOKUP(Table6[[#This Row],[Numeric Month]],$N$5:$N$11,$O$5:$O$11)</f>
        <v>Nov</v>
      </c>
      <c r="K3785" t="str">
        <f>_xlfn.XLOOKUP(Table6[[#This Row],[Loan Date]],$Q$5:$Q$152,$R$5:$R$152)</f>
        <v>Wednesday</v>
      </c>
      <c r="L3785" t="str">
        <f>_xlfn.XLOOKUP(Table6[[#This Row],[Loan Date]],$Q$5:$Q$152,$S$5:$S$152)</f>
        <v>Week 7</v>
      </c>
    </row>
    <row r="3786" spans="1:12" x14ac:dyDescent="0.2">
      <c r="A3786" s="1">
        <v>44874</v>
      </c>
      <c r="B3786" t="s">
        <v>5</v>
      </c>
      <c r="C3786" s="1">
        <v>44874</v>
      </c>
      <c r="D3786" t="s">
        <v>1033</v>
      </c>
      <c r="E3786" t="s">
        <v>41</v>
      </c>
      <c r="F3786" t="s">
        <v>40</v>
      </c>
      <c r="G3786" t="s">
        <v>39</v>
      </c>
      <c r="H3786" t="s">
        <v>1282</v>
      </c>
      <c r="I3786">
        <f>MONTH(Table6[[#This Row],[Loan Date]])</f>
        <v>11</v>
      </c>
      <c r="J3786" t="str">
        <f>_xlfn.XLOOKUP(Table6[[#This Row],[Numeric Month]],$N$5:$N$11,$O$5:$O$11)</f>
        <v>Nov</v>
      </c>
      <c r="K3786" t="str">
        <f>_xlfn.XLOOKUP(Table6[[#This Row],[Loan Date]],$Q$5:$Q$152,$R$5:$R$152)</f>
        <v>Wednesday</v>
      </c>
      <c r="L3786" t="str">
        <f>_xlfn.XLOOKUP(Table6[[#This Row],[Loan Date]],$Q$5:$Q$152,$S$5:$S$152)</f>
        <v>Week 7</v>
      </c>
    </row>
    <row r="3787" spans="1:12" x14ac:dyDescent="0.2">
      <c r="A3787" s="1">
        <v>44874</v>
      </c>
      <c r="B3787" t="s">
        <v>7</v>
      </c>
      <c r="C3787" s="1">
        <v>44881</v>
      </c>
      <c r="D3787" t="s">
        <v>941</v>
      </c>
      <c r="E3787" t="s">
        <v>15</v>
      </c>
      <c r="F3787" t="s">
        <v>14</v>
      </c>
      <c r="G3787" t="s">
        <v>1</v>
      </c>
      <c r="H3787" t="s">
        <v>1282</v>
      </c>
      <c r="I3787">
        <f>MONTH(Table6[[#This Row],[Loan Date]])</f>
        <v>11</v>
      </c>
      <c r="J3787" t="str">
        <f>_xlfn.XLOOKUP(Table6[[#This Row],[Numeric Month]],$N$5:$N$11,$O$5:$O$11)</f>
        <v>Nov</v>
      </c>
      <c r="K3787" t="str">
        <f>_xlfn.XLOOKUP(Table6[[#This Row],[Loan Date]],$Q$5:$Q$152,$R$5:$R$152)</f>
        <v>Wednesday</v>
      </c>
      <c r="L3787" t="str">
        <f>_xlfn.XLOOKUP(Table6[[#This Row],[Loan Date]],$Q$5:$Q$152,$S$5:$S$152)</f>
        <v>Week 7</v>
      </c>
    </row>
    <row r="3788" spans="1:12" x14ac:dyDescent="0.2">
      <c r="A3788" s="1">
        <v>44874</v>
      </c>
      <c r="B3788" t="s">
        <v>5</v>
      </c>
      <c r="C3788" s="1">
        <v>44874</v>
      </c>
      <c r="D3788" t="s">
        <v>917</v>
      </c>
      <c r="E3788" t="s">
        <v>37</v>
      </c>
      <c r="F3788" t="s">
        <v>37</v>
      </c>
      <c r="G3788" t="s">
        <v>20</v>
      </c>
      <c r="H3788" t="s">
        <v>1282</v>
      </c>
      <c r="I3788">
        <f>MONTH(Table6[[#This Row],[Loan Date]])</f>
        <v>11</v>
      </c>
      <c r="J3788" t="str">
        <f>_xlfn.XLOOKUP(Table6[[#This Row],[Numeric Month]],$N$5:$N$11,$O$5:$O$11)</f>
        <v>Nov</v>
      </c>
      <c r="K3788" t="str">
        <f>_xlfn.XLOOKUP(Table6[[#This Row],[Loan Date]],$Q$5:$Q$152,$R$5:$R$152)</f>
        <v>Wednesday</v>
      </c>
      <c r="L3788" t="str">
        <f>_xlfn.XLOOKUP(Table6[[#This Row],[Loan Date]],$Q$5:$Q$152,$S$5:$S$152)</f>
        <v>Week 7</v>
      </c>
    </row>
    <row r="3789" spans="1:12" x14ac:dyDescent="0.2">
      <c r="A3789" s="1">
        <v>44874</v>
      </c>
      <c r="B3789" t="s">
        <v>7</v>
      </c>
      <c r="C3789" s="1">
        <v>44874</v>
      </c>
      <c r="D3789" t="s">
        <v>574</v>
      </c>
      <c r="E3789" t="s">
        <v>41</v>
      </c>
      <c r="F3789" t="s">
        <v>40</v>
      </c>
      <c r="G3789" t="s">
        <v>39</v>
      </c>
      <c r="H3789" t="s">
        <v>1282</v>
      </c>
      <c r="I3789">
        <f>MONTH(Table6[[#This Row],[Loan Date]])</f>
        <v>11</v>
      </c>
      <c r="J3789" t="str">
        <f>_xlfn.XLOOKUP(Table6[[#This Row],[Numeric Month]],$N$5:$N$11,$O$5:$O$11)</f>
        <v>Nov</v>
      </c>
      <c r="K3789" t="str">
        <f>_xlfn.XLOOKUP(Table6[[#This Row],[Loan Date]],$Q$5:$Q$152,$R$5:$R$152)</f>
        <v>Wednesday</v>
      </c>
      <c r="L3789" t="str">
        <f>_xlfn.XLOOKUP(Table6[[#This Row],[Loan Date]],$Q$5:$Q$152,$S$5:$S$152)</f>
        <v>Week 7</v>
      </c>
    </row>
    <row r="3790" spans="1:12" x14ac:dyDescent="0.2">
      <c r="A3790" s="1">
        <v>44874</v>
      </c>
      <c r="B3790" t="s">
        <v>7</v>
      </c>
      <c r="C3790" s="1">
        <v>44874</v>
      </c>
      <c r="D3790" t="s">
        <v>30</v>
      </c>
      <c r="E3790" t="s">
        <v>23</v>
      </c>
      <c r="F3790" t="s">
        <v>23</v>
      </c>
      <c r="G3790" t="s">
        <v>20</v>
      </c>
      <c r="H3790" t="s">
        <v>1282</v>
      </c>
      <c r="I3790">
        <f>MONTH(Table6[[#This Row],[Loan Date]])</f>
        <v>11</v>
      </c>
      <c r="J3790" t="str">
        <f>_xlfn.XLOOKUP(Table6[[#This Row],[Numeric Month]],$N$5:$N$11,$O$5:$O$11)</f>
        <v>Nov</v>
      </c>
      <c r="K3790" t="str">
        <f>_xlfn.XLOOKUP(Table6[[#This Row],[Loan Date]],$Q$5:$Q$152,$R$5:$R$152)</f>
        <v>Wednesday</v>
      </c>
      <c r="L3790" t="str">
        <f>_xlfn.XLOOKUP(Table6[[#This Row],[Loan Date]],$Q$5:$Q$152,$S$5:$S$152)</f>
        <v>Week 7</v>
      </c>
    </row>
    <row r="3791" spans="1:12" x14ac:dyDescent="0.2">
      <c r="A3791" s="1">
        <v>44874</v>
      </c>
      <c r="B3791" t="s">
        <v>7</v>
      </c>
      <c r="C3791" s="1">
        <v>44874</v>
      </c>
      <c r="D3791" t="s">
        <v>27</v>
      </c>
      <c r="E3791" t="s">
        <v>21</v>
      </c>
      <c r="F3791" t="s">
        <v>21</v>
      </c>
      <c r="G3791" t="s">
        <v>20</v>
      </c>
      <c r="H3791" t="s">
        <v>1282</v>
      </c>
      <c r="I3791">
        <f>MONTH(Table6[[#This Row],[Loan Date]])</f>
        <v>11</v>
      </c>
      <c r="J3791" t="str">
        <f>_xlfn.XLOOKUP(Table6[[#This Row],[Numeric Month]],$N$5:$N$11,$O$5:$O$11)</f>
        <v>Nov</v>
      </c>
      <c r="K3791" t="str">
        <f>_xlfn.XLOOKUP(Table6[[#This Row],[Loan Date]],$Q$5:$Q$152,$R$5:$R$152)</f>
        <v>Wednesday</v>
      </c>
      <c r="L3791" t="str">
        <f>_xlfn.XLOOKUP(Table6[[#This Row],[Loan Date]],$Q$5:$Q$152,$S$5:$S$152)</f>
        <v>Week 7</v>
      </c>
    </row>
    <row r="3792" spans="1:12" x14ac:dyDescent="0.2">
      <c r="A3792" s="1">
        <v>44874</v>
      </c>
      <c r="B3792" t="s">
        <v>5</v>
      </c>
      <c r="C3792" s="1">
        <v>44888</v>
      </c>
      <c r="D3792" t="s">
        <v>1389</v>
      </c>
      <c r="E3792" t="s">
        <v>3</v>
      </c>
      <c r="F3792" t="s">
        <v>2</v>
      </c>
      <c r="G3792" t="s">
        <v>1</v>
      </c>
      <c r="H3792" t="s">
        <v>1282</v>
      </c>
      <c r="I3792">
        <f>MONTH(Table6[[#This Row],[Loan Date]])</f>
        <v>11</v>
      </c>
      <c r="J3792" t="str">
        <f>_xlfn.XLOOKUP(Table6[[#This Row],[Numeric Month]],$N$5:$N$11,$O$5:$O$11)</f>
        <v>Nov</v>
      </c>
      <c r="K3792" t="str">
        <f>_xlfn.XLOOKUP(Table6[[#This Row],[Loan Date]],$Q$5:$Q$152,$R$5:$R$152)</f>
        <v>Wednesday</v>
      </c>
      <c r="L3792" t="str">
        <f>_xlfn.XLOOKUP(Table6[[#This Row],[Loan Date]],$Q$5:$Q$152,$S$5:$S$152)</f>
        <v>Week 7</v>
      </c>
    </row>
    <row r="3793" spans="1:12" x14ac:dyDescent="0.2">
      <c r="A3793" s="1">
        <v>44874</v>
      </c>
      <c r="B3793" t="s">
        <v>7</v>
      </c>
      <c r="C3793" s="1">
        <v>44881</v>
      </c>
      <c r="D3793" t="s">
        <v>1388</v>
      </c>
      <c r="E3793" t="s">
        <v>204</v>
      </c>
      <c r="F3793" t="s">
        <v>8</v>
      </c>
      <c r="G3793" t="s">
        <v>1</v>
      </c>
      <c r="H3793" t="s">
        <v>1282</v>
      </c>
      <c r="I3793">
        <f>MONTH(Table6[[#This Row],[Loan Date]])</f>
        <v>11</v>
      </c>
      <c r="J3793" t="str">
        <f>_xlfn.XLOOKUP(Table6[[#This Row],[Numeric Month]],$N$5:$N$11,$O$5:$O$11)</f>
        <v>Nov</v>
      </c>
      <c r="K3793" t="str">
        <f>_xlfn.XLOOKUP(Table6[[#This Row],[Loan Date]],$Q$5:$Q$152,$R$5:$R$152)</f>
        <v>Wednesday</v>
      </c>
      <c r="L3793" t="str">
        <f>_xlfn.XLOOKUP(Table6[[#This Row],[Loan Date]],$Q$5:$Q$152,$S$5:$S$152)</f>
        <v>Week 7</v>
      </c>
    </row>
    <row r="3794" spans="1:12" x14ac:dyDescent="0.2">
      <c r="A3794" s="1">
        <v>44874</v>
      </c>
      <c r="B3794" t="s">
        <v>7</v>
      </c>
      <c r="C3794" s="1">
        <v>44874</v>
      </c>
      <c r="D3794" t="s">
        <v>512</v>
      </c>
      <c r="E3794" t="s">
        <v>41</v>
      </c>
      <c r="F3794" t="s">
        <v>40</v>
      </c>
      <c r="G3794" t="s">
        <v>39</v>
      </c>
      <c r="H3794" t="s">
        <v>1282</v>
      </c>
      <c r="I3794">
        <f>MONTH(Table6[[#This Row],[Loan Date]])</f>
        <v>11</v>
      </c>
      <c r="J3794" t="str">
        <f>_xlfn.XLOOKUP(Table6[[#This Row],[Numeric Month]],$N$5:$N$11,$O$5:$O$11)</f>
        <v>Nov</v>
      </c>
      <c r="K3794" t="str">
        <f>_xlfn.XLOOKUP(Table6[[#This Row],[Loan Date]],$Q$5:$Q$152,$R$5:$R$152)</f>
        <v>Wednesday</v>
      </c>
      <c r="L3794" t="str">
        <f>_xlfn.XLOOKUP(Table6[[#This Row],[Loan Date]],$Q$5:$Q$152,$S$5:$S$152)</f>
        <v>Week 7</v>
      </c>
    </row>
    <row r="3795" spans="1:12" x14ac:dyDescent="0.2">
      <c r="A3795" s="1">
        <v>44874</v>
      </c>
      <c r="B3795" t="s">
        <v>7</v>
      </c>
      <c r="C3795" s="1">
        <v>44881</v>
      </c>
      <c r="D3795" t="s">
        <v>711</v>
      </c>
      <c r="E3795" t="s">
        <v>52</v>
      </c>
      <c r="F3795" t="s">
        <v>51</v>
      </c>
      <c r="G3795" t="s">
        <v>1</v>
      </c>
      <c r="H3795" t="s">
        <v>1282</v>
      </c>
      <c r="I3795">
        <f>MONTH(Table6[[#This Row],[Loan Date]])</f>
        <v>11</v>
      </c>
      <c r="J3795" t="str">
        <f>_xlfn.XLOOKUP(Table6[[#This Row],[Numeric Month]],$N$5:$N$11,$O$5:$O$11)</f>
        <v>Nov</v>
      </c>
      <c r="K3795" t="str">
        <f>_xlfn.XLOOKUP(Table6[[#This Row],[Loan Date]],$Q$5:$Q$152,$R$5:$R$152)</f>
        <v>Wednesday</v>
      </c>
      <c r="L3795" t="str">
        <f>_xlfn.XLOOKUP(Table6[[#This Row],[Loan Date]],$Q$5:$Q$152,$S$5:$S$152)</f>
        <v>Week 7</v>
      </c>
    </row>
    <row r="3796" spans="1:12" x14ac:dyDescent="0.2">
      <c r="A3796" s="1">
        <v>44874</v>
      </c>
      <c r="B3796" t="s">
        <v>7</v>
      </c>
      <c r="C3796" s="1">
        <v>44874</v>
      </c>
      <c r="D3796" t="s">
        <v>29</v>
      </c>
      <c r="E3796" t="s">
        <v>23</v>
      </c>
      <c r="F3796" t="s">
        <v>23</v>
      </c>
      <c r="G3796" t="s">
        <v>20</v>
      </c>
      <c r="H3796" t="s">
        <v>1282</v>
      </c>
      <c r="I3796">
        <f>MONTH(Table6[[#This Row],[Loan Date]])</f>
        <v>11</v>
      </c>
      <c r="J3796" t="str">
        <f>_xlfn.XLOOKUP(Table6[[#This Row],[Numeric Month]],$N$5:$N$11,$O$5:$O$11)</f>
        <v>Nov</v>
      </c>
      <c r="K3796" t="str">
        <f>_xlfn.XLOOKUP(Table6[[#This Row],[Loan Date]],$Q$5:$Q$152,$R$5:$R$152)</f>
        <v>Wednesday</v>
      </c>
      <c r="L3796" t="str">
        <f>_xlfn.XLOOKUP(Table6[[#This Row],[Loan Date]],$Q$5:$Q$152,$S$5:$S$152)</f>
        <v>Week 7</v>
      </c>
    </row>
    <row r="3797" spans="1:12" x14ac:dyDescent="0.2">
      <c r="A3797" s="1">
        <v>44874</v>
      </c>
      <c r="B3797" t="s">
        <v>7</v>
      </c>
      <c r="C3797" s="1">
        <v>44874</v>
      </c>
      <c r="D3797" t="s">
        <v>27</v>
      </c>
      <c r="E3797" t="s">
        <v>21</v>
      </c>
      <c r="F3797" t="s">
        <v>21</v>
      </c>
      <c r="G3797" t="s">
        <v>20</v>
      </c>
      <c r="H3797" t="s">
        <v>1282</v>
      </c>
      <c r="I3797">
        <f>MONTH(Table6[[#This Row],[Loan Date]])</f>
        <v>11</v>
      </c>
      <c r="J3797" t="str">
        <f>_xlfn.XLOOKUP(Table6[[#This Row],[Numeric Month]],$N$5:$N$11,$O$5:$O$11)</f>
        <v>Nov</v>
      </c>
      <c r="K3797" t="str">
        <f>_xlfn.XLOOKUP(Table6[[#This Row],[Loan Date]],$Q$5:$Q$152,$R$5:$R$152)</f>
        <v>Wednesday</v>
      </c>
      <c r="L3797" t="str">
        <f>_xlfn.XLOOKUP(Table6[[#This Row],[Loan Date]],$Q$5:$Q$152,$S$5:$S$152)</f>
        <v>Week 7</v>
      </c>
    </row>
    <row r="3798" spans="1:12" x14ac:dyDescent="0.2">
      <c r="A3798" s="1">
        <v>44874</v>
      </c>
      <c r="B3798" t="s">
        <v>7</v>
      </c>
      <c r="C3798" s="1">
        <v>44888</v>
      </c>
      <c r="D3798" t="s">
        <v>836</v>
      </c>
      <c r="E3798" t="s">
        <v>3</v>
      </c>
      <c r="F3798" t="s">
        <v>2</v>
      </c>
      <c r="G3798" t="s">
        <v>1</v>
      </c>
      <c r="H3798" t="s">
        <v>1282</v>
      </c>
      <c r="I3798">
        <f>MONTH(Table6[[#This Row],[Loan Date]])</f>
        <v>11</v>
      </c>
      <c r="J3798" t="str">
        <f>_xlfn.XLOOKUP(Table6[[#This Row],[Numeric Month]],$N$5:$N$11,$O$5:$O$11)</f>
        <v>Nov</v>
      </c>
      <c r="K3798" t="str">
        <f>_xlfn.XLOOKUP(Table6[[#This Row],[Loan Date]],$Q$5:$Q$152,$R$5:$R$152)</f>
        <v>Wednesday</v>
      </c>
      <c r="L3798" t="str">
        <f>_xlfn.XLOOKUP(Table6[[#This Row],[Loan Date]],$Q$5:$Q$152,$S$5:$S$152)</f>
        <v>Week 7</v>
      </c>
    </row>
    <row r="3799" spans="1:12" x14ac:dyDescent="0.2">
      <c r="A3799" s="1">
        <v>44874</v>
      </c>
      <c r="B3799" t="s">
        <v>5</v>
      </c>
      <c r="C3799" s="1">
        <v>44874</v>
      </c>
      <c r="D3799" t="s">
        <v>910</v>
      </c>
      <c r="E3799" t="s">
        <v>37</v>
      </c>
      <c r="F3799" t="s">
        <v>37</v>
      </c>
      <c r="G3799" t="s">
        <v>20</v>
      </c>
      <c r="H3799" t="s">
        <v>1282</v>
      </c>
      <c r="I3799">
        <f>MONTH(Table6[[#This Row],[Loan Date]])</f>
        <v>11</v>
      </c>
      <c r="J3799" t="str">
        <f>_xlfn.XLOOKUP(Table6[[#This Row],[Numeric Month]],$N$5:$N$11,$O$5:$O$11)</f>
        <v>Nov</v>
      </c>
      <c r="K3799" t="str">
        <f>_xlfn.XLOOKUP(Table6[[#This Row],[Loan Date]],$Q$5:$Q$152,$R$5:$R$152)</f>
        <v>Wednesday</v>
      </c>
      <c r="L3799" t="str">
        <f>_xlfn.XLOOKUP(Table6[[#This Row],[Loan Date]],$Q$5:$Q$152,$S$5:$S$152)</f>
        <v>Week 7</v>
      </c>
    </row>
    <row r="3800" spans="1:12" x14ac:dyDescent="0.2">
      <c r="A3800" s="1">
        <v>44874</v>
      </c>
      <c r="B3800" t="s">
        <v>5</v>
      </c>
      <c r="C3800" s="1">
        <v>44874</v>
      </c>
      <c r="D3800" t="s">
        <v>926</v>
      </c>
      <c r="E3800" t="s">
        <v>37</v>
      </c>
      <c r="F3800" t="s">
        <v>37</v>
      </c>
      <c r="G3800" t="s">
        <v>20</v>
      </c>
      <c r="H3800" t="s">
        <v>1282</v>
      </c>
      <c r="I3800">
        <f>MONTH(Table6[[#This Row],[Loan Date]])</f>
        <v>11</v>
      </c>
      <c r="J3800" t="str">
        <f>_xlfn.XLOOKUP(Table6[[#This Row],[Numeric Month]],$N$5:$N$11,$O$5:$O$11)</f>
        <v>Nov</v>
      </c>
      <c r="K3800" t="str">
        <f>_xlfn.XLOOKUP(Table6[[#This Row],[Loan Date]],$Q$5:$Q$152,$R$5:$R$152)</f>
        <v>Wednesday</v>
      </c>
      <c r="L3800" t="str">
        <f>_xlfn.XLOOKUP(Table6[[#This Row],[Loan Date]],$Q$5:$Q$152,$S$5:$S$152)</f>
        <v>Week 7</v>
      </c>
    </row>
    <row r="3801" spans="1:12" x14ac:dyDescent="0.2">
      <c r="A3801" s="1">
        <v>44874</v>
      </c>
      <c r="B3801" t="s">
        <v>7</v>
      </c>
      <c r="C3801" s="1">
        <v>44874</v>
      </c>
      <c r="D3801" t="s">
        <v>458</v>
      </c>
      <c r="E3801" t="s">
        <v>41</v>
      </c>
      <c r="F3801" t="s">
        <v>40</v>
      </c>
      <c r="G3801" t="s">
        <v>39</v>
      </c>
      <c r="H3801" t="s">
        <v>1282</v>
      </c>
      <c r="I3801">
        <f>MONTH(Table6[[#This Row],[Loan Date]])</f>
        <v>11</v>
      </c>
      <c r="J3801" t="str">
        <f>_xlfn.XLOOKUP(Table6[[#This Row],[Numeric Month]],$N$5:$N$11,$O$5:$O$11)</f>
        <v>Nov</v>
      </c>
      <c r="K3801" t="str">
        <f>_xlfn.XLOOKUP(Table6[[#This Row],[Loan Date]],$Q$5:$Q$152,$R$5:$R$152)</f>
        <v>Wednesday</v>
      </c>
      <c r="L3801" t="str">
        <f>_xlfn.XLOOKUP(Table6[[#This Row],[Loan Date]],$Q$5:$Q$152,$S$5:$S$152)</f>
        <v>Week 7</v>
      </c>
    </row>
    <row r="3802" spans="1:12" x14ac:dyDescent="0.2">
      <c r="A3802" s="1">
        <v>44874</v>
      </c>
      <c r="B3802" t="s">
        <v>7</v>
      </c>
      <c r="C3802" s="1">
        <v>44881</v>
      </c>
      <c r="D3802" t="s">
        <v>1383</v>
      </c>
      <c r="E3802" t="s">
        <v>52</v>
      </c>
      <c r="F3802" t="s">
        <v>51</v>
      </c>
      <c r="G3802" t="s">
        <v>1</v>
      </c>
      <c r="H3802" t="s">
        <v>1282</v>
      </c>
      <c r="I3802">
        <f>MONTH(Table6[[#This Row],[Loan Date]])</f>
        <v>11</v>
      </c>
      <c r="J3802" t="str">
        <f>_xlfn.XLOOKUP(Table6[[#This Row],[Numeric Month]],$N$5:$N$11,$O$5:$O$11)</f>
        <v>Nov</v>
      </c>
      <c r="K3802" t="str">
        <f>_xlfn.XLOOKUP(Table6[[#This Row],[Loan Date]],$Q$5:$Q$152,$R$5:$R$152)</f>
        <v>Wednesday</v>
      </c>
      <c r="L3802" t="str">
        <f>_xlfn.XLOOKUP(Table6[[#This Row],[Loan Date]],$Q$5:$Q$152,$S$5:$S$152)</f>
        <v>Week 7</v>
      </c>
    </row>
    <row r="3803" spans="1:12" x14ac:dyDescent="0.2">
      <c r="A3803" s="1">
        <v>44874</v>
      </c>
      <c r="B3803" t="s">
        <v>7</v>
      </c>
      <c r="C3803" s="1">
        <v>44874</v>
      </c>
      <c r="D3803" t="s">
        <v>1312</v>
      </c>
      <c r="E3803" t="s">
        <v>168</v>
      </c>
      <c r="F3803" t="s">
        <v>168</v>
      </c>
      <c r="G3803" t="s">
        <v>20</v>
      </c>
      <c r="H3803" t="s">
        <v>1282</v>
      </c>
      <c r="I3803">
        <f>MONTH(Table6[[#This Row],[Loan Date]])</f>
        <v>11</v>
      </c>
      <c r="J3803" t="str">
        <f>_xlfn.XLOOKUP(Table6[[#This Row],[Numeric Month]],$N$5:$N$11,$O$5:$O$11)</f>
        <v>Nov</v>
      </c>
      <c r="K3803" t="str">
        <f>_xlfn.XLOOKUP(Table6[[#This Row],[Loan Date]],$Q$5:$Q$152,$R$5:$R$152)</f>
        <v>Wednesday</v>
      </c>
      <c r="L3803" t="str">
        <f>_xlfn.XLOOKUP(Table6[[#This Row],[Loan Date]],$Q$5:$Q$152,$S$5:$S$152)</f>
        <v>Week 7</v>
      </c>
    </row>
    <row r="3804" spans="1:12" x14ac:dyDescent="0.2">
      <c r="A3804" s="1">
        <v>44874</v>
      </c>
      <c r="B3804" t="s">
        <v>7</v>
      </c>
      <c r="C3804" s="1">
        <v>44881</v>
      </c>
      <c r="D3804" t="s">
        <v>1339</v>
      </c>
      <c r="E3804" t="s">
        <v>3</v>
      </c>
      <c r="F3804" t="s">
        <v>2</v>
      </c>
      <c r="G3804" t="s">
        <v>1</v>
      </c>
      <c r="H3804" t="s">
        <v>1282</v>
      </c>
      <c r="I3804">
        <f>MONTH(Table6[[#This Row],[Loan Date]])</f>
        <v>11</v>
      </c>
      <c r="J3804" t="str">
        <f>_xlfn.XLOOKUP(Table6[[#This Row],[Numeric Month]],$N$5:$N$11,$O$5:$O$11)</f>
        <v>Nov</v>
      </c>
      <c r="K3804" t="str">
        <f>_xlfn.XLOOKUP(Table6[[#This Row],[Loan Date]],$Q$5:$Q$152,$R$5:$R$152)</f>
        <v>Wednesday</v>
      </c>
      <c r="L3804" t="str">
        <f>_xlfn.XLOOKUP(Table6[[#This Row],[Loan Date]],$Q$5:$Q$152,$S$5:$S$152)</f>
        <v>Week 7</v>
      </c>
    </row>
    <row r="3805" spans="1:12" x14ac:dyDescent="0.2">
      <c r="A3805" s="1">
        <v>44874</v>
      </c>
      <c r="B3805" t="s">
        <v>7</v>
      </c>
      <c r="C3805" s="1">
        <v>44874</v>
      </c>
      <c r="D3805" t="s">
        <v>1387</v>
      </c>
      <c r="E3805" t="s">
        <v>37</v>
      </c>
      <c r="F3805" t="s">
        <v>37</v>
      </c>
      <c r="G3805" t="s">
        <v>20</v>
      </c>
      <c r="H3805" t="s">
        <v>1282</v>
      </c>
      <c r="I3805">
        <f>MONTH(Table6[[#This Row],[Loan Date]])</f>
        <v>11</v>
      </c>
      <c r="J3805" t="str">
        <f>_xlfn.XLOOKUP(Table6[[#This Row],[Numeric Month]],$N$5:$N$11,$O$5:$O$11)</f>
        <v>Nov</v>
      </c>
      <c r="K3805" t="str">
        <f>_xlfn.XLOOKUP(Table6[[#This Row],[Loan Date]],$Q$5:$Q$152,$R$5:$R$152)</f>
        <v>Wednesday</v>
      </c>
      <c r="L3805" t="str">
        <f>_xlfn.XLOOKUP(Table6[[#This Row],[Loan Date]],$Q$5:$Q$152,$S$5:$S$152)</f>
        <v>Week 7</v>
      </c>
    </row>
    <row r="3806" spans="1:12" x14ac:dyDescent="0.2">
      <c r="A3806" s="1">
        <v>44874</v>
      </c>
      <c r="B3806" t="s">
        <v>7</v>
      </c>
      <c r="C3806" s="1">
        <v>44881</v>
      </c>
      <c r="D3806" t="s">
        <v>1386</v>
      </c>
      <c r="E3806" t="s">
        <v>52</v>
      </c>
      <c r="F3806" t="s">
        <v>51</v>
      </c>
      <c r="G3806" t="s">
        <v>1</v>
      </c>
      <c r="H3806" t="s">
        <v>1282</v>
      </c>
      <c r="I3806">
        <f>MONTH(Table6[[#This Row],[Loan Date]])</f>
        <v>11</v>
      </c>
      <c r="J3806" t="str">
        <f>_xlfn.XLOOKUP(Table6[[#This Row],[Numeric Month]],$N$5:$N$11,$O$5:$O$11)</f>
        <v>Nov</v>
      </c>
      <c r="K3806" t="str">
        <f>_xlfn.XLOOKUP(Table6[[#This Row],[Loan Date]],$Q$5:$Q$152,$R$5:$R$152)</f>
        <v>Wednesday</v>
      </c>
      <c r="L3806" t="str">
        <f>_xlfn.XLOOKUP(Table6[[#This Row],[Loan Date]],$Q$5:$Q$152,$S$5:$S$152)</f>
        <v>Week 7</v>
      </c>
    </row>
    <row r="3807" spans="1:12" x14ac:dyDescent="0.2">
      <c r="A3807" s="1">
        <v>44874</v>
      </c>
      <c r="B3807" t="s">
        <v>7</v>
      </c>
      <c r="C3807" s="1">
        <v>44881</v>
      </c>
      <c r="D3807" t="s">
        <v>279</v>
      </c>
      <c r="E3807" t="s">
        <v>52</v>
      </c>
      <c r="F3807" t="s">
        <v>51</v>
      </c>
      <c r="G3807" t="s">
        <v>1</v>
      </c>
      <c r="H3807" t="s">
        <v>1282</v>
      </c>
      <c r="I3807">
        <f>MONTH(Table6[[#This Row],[Loan Date]])</f>
        <v>11</v>
      </c>
      <c r="J3807" t="str">
        <f>_xlfn.XLOOKUP(Table6[[#This Row],[Numeric Month]],$N$5:$N$11,$O$5:$O$11)</f>
        <v>Nov</v>
      </c>
      <c r="K3807" t="str">
        <f>_xlfn.XLOOKUP(Table6[[#This Row],[Loan Date]],$Q$5:$Q$152,$R$5:$R$152)</f>
        <v>Wednesday</v>
      </c>
      <c r="L3807" t="str">
        <f>_xlfn.XLOOKUP(Table6[[#This Row],[Loan Date]],$Q$5:$Q$152,$S$5:$S$152)</f>
        <v>Week 7</v>
      </c>
    </row>
    <row r="3808" spans="1:12" x14ac:dyDescent="0.2">
      <c r="A3808" s="1">
        <v>44874</v>
      </c>
      <c r="B3808" t="s">
        <v>5</v>
      </c>
      <c r="C3808" s="1">
        <v>44874</v>
      </c>
      <c r="D3808" t="s">
        <v>408</v>
      </c>
      <c r="E3808" t="s">
        <v>23</v>
      </c>
      <c r="F3808" t="s">
        <v>23</v>
      </c>
      <c r="G3808" t="s">
        <v>20</v>
      </c>
      <c r="H3808" t="s">
        <v>1282</v>
      </c>
      <c r="I3808">
        <f>MONTH(Table6[[#This Row],[Loan Date]])</f>
        <v>11</v>
      </c>
      <c r="J3808" t="str">
        <f>_xlfn.XLOOKUP(Table6[[#This Row],[Numeric Month]],$N$5:$N$11,$O$5:$O$11)</f>
        <v>Nov</v>
      </c>
      <c r="K3808" t="str">
        <f>_xlfn.XLOOKUP(Table6[[#This Row],[Loan Date]],$Q$5:$Q$152,$R$5:$R$152)</f>
        <v>Wednesday</v>
      </c>
      <c r="L3808" t="str">
        <f>_xlfn.XLOOKUP(Table6[[#This Row],[Loan Date]],$Q$5:$Q$152,$S$5:$S$152)</f>
        <v>Week 7</v>
      </c>
    </row>
    <row r="3809" spans="1:12" x14ac:dyDescent="0.2">
      <c r="A3809" s="1">
        <v>44874</v>
      </c>
      <c r="B3809" t="s">
        <v>5</v>
      </c>
      <c r="C3809" s="1">
        <v>44874</v>
      </c>
      <c r="D3809" t="s">
        <v>31</v>
      </c>
      <c r="E3809" t="s">
        <v>21</v>
      </c>
      <c r="F3809" t="s">
        <v>21</v>
      </c>
      <c r="G3809" t="s">
        <v>20</v>
      </c>
      <c r="H3809" t="s">
        <v>1282</v>
      </c>
      <c r="I3809">
        <f>MONTH(Table6[[#This Row],[Loan Date]])</f>
        <v>11</v>
      </c>
      <c r="J3809" t="str">
        <f>_xlfn.XLOOKUP(Table6[[#This Row],[Numeric Month]],$N$5:$N$11,$O$5:$O$11)</f>
        <v>Nov</v>
      </c>
      <c r="K3809" t="str">
        <f>_xlfn.XLOOKUP(Table6[[#This Row],[Loan Date]],$Q$5:$Q$152,$R$5:$R$152)</f>
        <v>Wednesday</v>
      </c>
      <c r="L3809" t="str">
        <f>_xlfn.XLOOKUP(Table6[[#This Row],[Loan Date]],$Q$5:$Q$152,$S$5:$S$152)</f>
        <v>Week 7</v>
      </c>
    </row>
    <row r="3810" spans="1:12" x14ac:dyDescent="0.2">
      <c r="A3810" s="1">
        <v>44874</v>
      </c>
      <c r="B3810" t="s">
        <v>5</v>
      </c>
      <c r="C3810" s="1">
        <v>44874</v>
      </c>
      <c r="D3810" t="s">
        <v>115</v>
      </c>
      <c r="E3810" t="s">
        <v>23</v>
      </c>
      <c r="F3810" t="s">
        <v>23</v>
      </c>
      <c r="G3810" t="s">
        <v>20</v>
      </c>
      <c r="H3810" t="s">
        <v>1282</v>
      </c>
      <c r="I3810">
        <f>MONTH(Table6[[#This Row],[Loan Date]])</f>
        <v>11</v>
      </c>
      <c r="J3810" t="str">
        <f>_xlfn.XLOOKUP(Table6[[#This Row],[Numeric Month]],$N$5:$N$11,$O$5:$O$11)</f>
        <v>Nov</v>
      </c>
      <c r="K3810" t="str">
        <f>_xlfn.XLOOKUP(Table6[[#This Row],[Loan Date]],$Q$5:$Q$152,$R$5:$R$152)</f>
        <v>Wednesday</v>
      </c>
      <c r="L3810" t="str">
        <f>_xlfn.XLOOKUP(Table6[[#This Row],[Loan Date]],$Q$5:$Q$152,$S$5:$S$152)</f>
        <v>Week 7</v>
      </c>
    </row>
    <row r="3811" spans="1:12" x14ac:dyDescent="0.2">
      <c r="A3811" s="1">
        <v>44874</v>
      </c>
      <c r="B3811" t="s">
        <v>7</v>
      </c>
      <c r="C3811" s="1">
        <v>44881</v>
      </c>
      <c r="D3811" t="s">
        <v>1385</v>
      </c>
      <c r="E3811" t="s">
        <v>52</v>
      </c>
      <c r="F3811" t="s">
        <v>51</v>
      </c>
      <c r="G3811" t="s">
        <v>1</v>
      </c>
      <c r="H3811" t="s">
        <v>1282</v>
      </c>
      <c r="I3811">
        <f>MONTH(Table6[[#This Row],[Loan Date]])</f>
        <v>11</v>
      </c>
      <c r="J3811" t="str">
        <f>_xlfn.XLOOKUP(Table6[[#This Row],[Numeric Month]],$N$5:$N$11,$O$5:$O$11)</f>
        <v>Nov</v>
      </c>
      <c r="K3811" t="str">
        <f>_xlfn.XLOOKUP(Table6[[#This Row],[Loan Date]],$Q$5:$Q$152,$R$5:$R$152)</f>
        <v>Wednesday</v>
      </c>
      <c r="L3811" t="str">
        <f>_xlfn.XLOOKUP(Table6[[#This Row],[Loan Date]],$Q$5:$Q$152,$S$5:$S$152)</f>
        <v>Week 7</v>
      </c>
    </row>
    <row r="3812" spans="1:12" x14ac:dyDescent="0.2">
      <c r="A3812" s="1">
        <v>44874</v>
      </c>
      <c r="B3812" t="s">
        <v>35</v>
      </c>
      <c r="C3812" s="1">
        <v>44881</v>
      </c>
      <c r="D3812" t="s">
        <v>547</v>
      </c>
      <c r="E3812" t="s">
        <v>52</v>
      </c>
      <c r="F3812" t="s">
        <v>51</v>
      </c>
      <c r="G3812" t="s">
        <v>1</v>
      </c>
      <c r="H3812" t="s">
        <v>1282</v>
      </c>
      <c r="I3812">
        <f>MONTH(Table6[[#This Row],[Loan Date]])</f>
        <v>11</v>
      </c>
      <c r="J3812" t="str">
        <f>_xlfn.XLOOKUP(Table6[[#This Row],[Numeric Month]],$N$5:$N$11,$O$5:$O$11)</f>
        <v>Nov</v>
      </c>
      <c r="K3812" t="str">
        <f>_xlfn.XLOOKUP(Table6[[#This Row],[Loan Date]],$Q$5:$Q$152,$R$5:$R$152)</f>
        <v>Wednesday</v>
      </c>
      <c r="L3812" t="str">
        <f>_xlfn.XLOOKUP(Table6[[#This Row],[Loan Date]],$Q$5:$Q$152,$S$5:$S$152)</f>
        <v>Week 7</v>
      </c>
    </row>
    <row r="3813" spans="1:12" x14ac:dyDescent="0.2">
      <c r="A3813" s="1">
        <v>44875</v>
      </c>
      <c r="B3813" t="s">
        <v>5</v>
      </c>
      <c r="C3813" s="1">
        <v>44875</v>
      </c>
      <c r="D3813" t="s">
        <v>923</v>
      </c>
      <c r="E3813" t="s">
        <v>37</v>
      </c>
      <c r="F3813" t="s">
        <v>37</v>
      </c>
      <c r="G3813" t="s">
        <v>20</v>
      </c>
      <c r="H3813" t="s">
        <v>1282</v>
      </c>
      <c r="I3813">
        <f>MONTH(Table6[[#This Row],[Loan Date]])</f>
        <v>11</v>
      </c>
      <c r="J3813" t="str">
        <f>_xlfn.XLOOKUP(Table6[[#This Row],[Numeric Month]],$N$5:$N$11,$O$5:$O$11)</f>
        <v>Nov</v>
      </c>
      <c r="K3813" t="str">
        <f>_xlfn.XLOOKUP(Table6[[#This Row],[Loan Date]],$Q$5:$Q$152,$R$5:$R$152)</f>
        <v>Thursday</v>
      </c>
      <c r="L3813" t="str">
        <f>_xlfn.XLOOKUP(Table6[[#This Row],[Loan Date]],$Q$5:$Q$152,$S$5:$S$152)</f>
        <v>Week 7</v>
      </c>
    </row>
    <row r="3814" spans="1:12" x14ac:dyDescent="0.2">
      <c r="A3814" s="1">
        <v>44875</v>
      </c>
      <c r="B3814" t="s">
        <v>107</v>
      </c>
      <c r="C3814" s="1">
        <v>44875</v>
      </c>
      <c r="D3814" t="s">
        <v>197</v>
      </c>
      <c r="E3814" t="s">
        <v>41</v>
      </c>
      <c r="F3814" t="s">
        <v>40</v>
      </c>
      <c r="G3814" t="s">
        <v>39</v>
      </c>
      <c r="H3814" t="s">
        <v>1282</v>
      </c>
      <c r="I3814">
        <f>MONTH(Table6[[#This Row],[Loan Date]])</f>
        <v>11</v>
      </c>
      <c r="J3814" t="str">
        <f>_xlfn.XLOOKUP(Table6[[#This Row],[Numeric Month]],$N$5:$N$11,$O$5:$O$11)</f>
        <v>Nov</v>
      </c>
      <c r="K3814" t="str">
        <f>_xlfn.XLOOKUP(Table6[[#This Row],[Loan Date]],$Q$5:$Q$152,$R$5:$R$152)</f>
        <v>Thursday</v>
      </c>
      <c r="L3814" t="str">
        <f>_xlfn.XLOOKUP(Table6[[#This Row],[Loan Date]],$Q$5:$Q$152,$S$5:$S$152)</f>
        <v>Week 7</v>
      </c>
    </row>
    <row r="3815" spans="1:12" x14ac:dyDescent="0.2">
      <c r="A3815" s="1">
        <v>44875</v>
      </c>
      <c r="B3815" t="s">
        <v>107</v>
      </c>
      <c r="C3815" s="1">
        <v>44875</v>
      </c>
      <c r="D3815" t="s">
        <v>42</v>
      </c>
      <c r="E3815" t="s">
        <v>41</v>
      </c>
      <c r="F3815" t="s">
        <v>40</v>
      </c>
      <c r="G3815" t="s">
        <v>39</v>
      </c>
      <c r="H3815" t="s">
        <v>1282</v>
      </c>
      <c r="I3815">
        <f>MONTH(Table6[[#This Row],[Loan Date]])</f>
        <v>11</v>
      </c>
      <c r="J3815" t="str">
        <f>_xlfn.XLOOKUP(Table6[[#This Row],[Numeric Month]],$N$5:$N$11,$O$5:$O$11)</f>
        <v>Nov</v>
      </c>
      <c r="K3815" t="str">
        <f>_xlfn.XLOOKUP(Table6[[#This Row],[Loan Date]],$Q$5:$Q$152,$R$5:$R$152)</f>
        <v>Thursday</v>
      </c>
      <c r="L3815" t="str">
        <f>_xlfn.XLOOKUP(Table6[[#This Row],[Loan Date]],$Q$5:$Q$152,$S$5:$S$152)</f>
        <v>Week 7</v>
      </c>
    </row>
    <row r="3816" spans="1:12" x14ac:dyDescent="0.2">
      <c r="A3816" s="1">
        <v>44875</v>
      </c>
      <c r="B3816" t="s">
        <v>107</v>
      </c>
      <c r="C3816" s="1">
        <v>44875</v>
      </c>
      <c r="D3816" t="s">
        <v>458</v>
      </c>
      <c r="E3816" t="s">
        <v>41</v>
      </c>
      <c r="F3816" t="s">
        <v>40</v>
      </c>
      <c r="G3816" t="s">
        <v>39</v>
      </c>
      <c r="H3816" t="s">
        <v>1282</v>
      </c>
      <c r="I3816">
        <f>MONTH(Table6[[#This Row],[Loan Date]])</f>
        <v>11</v>
      </c>
      <c r="J3816" t="str">
        <f>_xlfn.XLOOKUP(Table6[[#This Row],[Numeric Month]],$N$5:$N$11,$O$5:$O$11)</f>
        <v>Nov</v>
      </c>
      <c r="K3816" t="str">
        <f>_xlfn.XLOOKUP(Table6[[#This Row],[Loan Date]],$Q$5:$Q$152,$R$5:$R$152)</f>
        <v>Thursday</v>
      </c>
      <c r="L3816" t="str">
        <f>_xlfn.XLOOKUP(Table6[[#This Row],[Loan Date]],$Q$5:$Q$152,$S$5:$S$152)</f>
        <v>Week 7</v>
      </c>
    </row>
    <row r="3817" spans="1:12" x14ac:dyDescent="0.2">
      <c r="A3817" s="1">
        <v>44875</v>
      </c>
      <c r="B3817" t="s">
        <v>5</v>
      </c>
      <c r="C3817" s="1">
        <v>44875</v>
      </c>
      <c r="D3817" t="s">
        <v>787</v>
      </c>
      <c r="E3817" t="s">
        <v>49</v>
      </c>
      <c r="F3817" t="s">
        <v>49</v>
      </c>
      <c r="G3817" t="s">
        <v>20</v>
      </c>
      <c r="H3817" t="s">
        <v>1282</v>
      </c>
      <c r="I3817">
        <f>MONTH(Table6[[#This Row],[Loan Date]])</f>
        <v>11</v>
      </c>
      <c r="J3817" t="str">
        <f>_xlfn.XLOOKUP(Table6[[#This Row],[Numeric Month]],$N$5:$N$11,$O$5:$O$11)</f>
        <v>Nov</v>
      </c>
      <c r="K3817" t="str">
        <f>_xlfn.XLOOKUP(Table6[[#This Row],[Loan Date]],$Q$5:$Q$152,$R$5:$R$152)</f>
        <v>Thursday</v>
      </c>
      <c r="L3817" t="str">
        <f>_xlfn.XLOOKUP(Table6[[#This Row],[Loan Date]],$Q$5:$Q$152,$S$5:$S$152)</f>
        <v>Week 7</v>
      </c>
    </row>
    <row r="3818" spans="1:12" x14ac:dyDescent="0.2">
      <c r="A3818" s="1">
        <v>44875</v>
      </c>
      <c r="B3818" t="s">
        <v>5</v>
      </c>
      <c r="C3818" s="1">
        <v>44882</v>
      </c>
      <c r="D3818" t="s">
        <v>294</v>
      </c>
      <c r="E3818" t="s">
        <v>52</v>
      </c>
      <c r="F3818" t="s">
        <v>51</v>
      </c>
      <c r="G3818" t="s">
        <v>1</v>
      </c>
      <c r="H3818" t="s">
        <v>1282</v>
      </c>
      <c r="I3818">
        <f>MONTH(Table6[[#This Row],[Loan Date]])</f>
        <v>11</v>
      </c>
      <c r="J3818" t="str">
        <f>_xlfn.XLOOKUP(Table6[[#This Row],[Numeric Month]],$N$5:$N$11,$O$5:$O$11)</f>
        <v>Nov</v>
      </c>
      <c r="K3818" t="str">
        <f>_xlfn.XLOOKUP(Table6[[#This Row],[Loan Date]],$Q$5:$Q$152,$R$5:$R$152)</f>
        <v>Thursday</v>
      </c>
      <c r="L3818" t="str">
        <f>_xlfn.XLOOKUP(Table6[[#This Row],[Loan Date]],$Q$5:$Q$152,$S$5:$S$152)</f>
        <v>Week 7</v>
      </c>
    </row>
    <row r="3819" spans="1:12" x14ac:dyDescent="0.2">
      <c r="A3819" s="1">
        <v>44875</v>
      </c>
      <c r="B3819" t="s">
        <v>7</v>
      </c>
      <c r="C3819" s="1">
        <v>44875</v>
      </c>
      <c r="D3819" t="s">
        <v>254</v>
      </c>
      <c r="E3819" t="s">
        <v>41</v>
      </c>
      <c r="F3819" t="s">
        <v>40</v>
      </c>
      <c r="G3819" t="s">
        <v>39</v>
      </c>
      <c r="H3819" t="s">
        <v>1282</v>
      </c>
      <c r="I3819">
        <f>MONTH(Table6[[#This Row],[Loan Date]])</f>
        <v>11</v>
      </c>
      <c r="J3819" t="str">
        <f>_xlfn.XLOOKUP(Table6[[#This Row],[Numeric Month]],$N$5:$N$11,$O$5:$O$11)</f>
        <v>Nov</v>
      </c>
      <c r="K3819" t="str">
        <f>_xlfn.XLOOKUP(Table6[[#This Row],[Loan Date]],$Q$5:$Q$152,$R$5:$R$152)</f>
        <v>Thursday</v>
      </c>
      <c r="L3819" t="str">
        <f>_xlfn.XLOOKUP(Table6[[#This Row],[Loan Date]],$Q$5:$Q$152,$S$5:$S$152)</f>
        <v>Week 7</v>
      </c>
    </row>
    <row r="3820" spans="1:12" x14ac:dyDescent="0.2">
      <c r="A3820" s="1">
        <v>44875</v>
      </c>
      <c r="B3820" t="s">
        <v>35</v>
      </c>
      <c r="C3820" s="1">
        <v>44889</v>
      </c>
      <c r="D3820" t="s">
        <v>295</v>
      </c>
      <c r="E3820" t="s">
        <v>52</v>
      </c>
      <c r="F3820" t="s">
        <v>51</v>
      </c>
      <c r="G3820" t="s">
        <v>1</v>
      </c>
      <c r="H3820" t="s">
        <v>1282</v>
      </c>
      <c r="I3820">
        <f>MONTH(Table6[[#This Row],[Loan Date]])</f>
        <v>11</v>
      </c>
      <c r="J3820" t="str">
        <f>_xlfn.XLOOKUP(Table6[[#This Row],[Numeric Month]],$N$5:$N$11,$O$5:$O$11)</f>
        <v>Nov</v>
      </c>
      <c r="K3820" t="str">
        <f>_xlfn.XLOOKUP(Table6[[#This Row],[Loan Date]],$Q$5:$Q$152,$R$5:$R$152)</f>
        <v>Thursday</v>
      </c>
      <c r="L3820" t="str">
        <f>_xlfn.XLOOKUP(Table6[[#This Row],[Loan Date]],$Q$5:$Q$152,$S$5:$S$152)</f>
        <v>Week 7</v>
      </c>
    </row>
    <row r="3821" spans="1:12" x14ac:dyDescent="0.2">
      <c r="A3821" s="1">
        <v>44875</v>
      </c>
      <c r="B3821" t="s">
        <v>5</v>
      </c>
      <c r="C3821" s="1">
        <v>44875</v>
      </c>
      <c r="D3821" t="s">
        <v>969</v>
      </c>
      <c r="E3821" t="s">
        <v>37</v>
      </c>
      <c r="F3821" t="s">
        <v>37</v>
      </c>
      <c r="G3821" t="s">
        <v>20</v>
      </c>
      <c r="H3821" t="s">
        <v>1282</v>
      </c>
      <c r="I3821">
        <f>MONTH(Table6[[#This Row],[Loan Date]])</f>
        <v>11</v>
      </c>
      <c r="J3821" t="str">
        <f>_xlfn.XLOOKUP(Table6[[#This Row],[Numeric Month]],$N$5:$N$11,$O$5:$O$11)</f>
        <v>Nov</v>
      </c>
      <c r="K3821" t="str">
        <f>_xlfn.XLOOKUP(Table6[[#This Row],[Loan Date]],$Q$5:$Q$152,$R$5:$R$152)</f>
        <v>Thursday</v>
      </c>
      <c r="L3821" t="str">
        <f>_xlfn.XLOOKUP(Table6[[#This Row],[Loan Date]],$Q$5:$Q$152,$S$5:$S$152)</f>
        <v>Week 7</v>
      </c>
    </row>
    <row r="3822" spans="1:12" x14ac:dyDescent="0.2">
      <c r="A3822" s="1">
        <v>44875</v>
      </c>
      <c r="B3822" t="s">
        <v>7</v>
      </c>
      <c r="C3822" s="1">
        <v>44875</v>
      </c>
      <c r="D3822" t="s">
        <v>179</v>
      </c>
      <c r="E3822" t="s">
        <v>23</v>
      </c>
      <c r="F3822" t="s">
        <v>23</v>
      </c>
      <c r="G3822" t="s">
        <v>20</v>
      </c>
      <c r="H3822" t="s">
        <v>1282</v>
      </c>
      <c r="I3822">
        <f>MONTH(Table6[[#This Row],[Loan Date]])</f>
        <v>11</v>
      </c>
      <c r="J3822" t="str">
        <f>_xlfn.XLOOKUP(Table6[[#This Row],[Numeric Month]],$N$5:$N$11,$O$5:$O$11)</f>
        <v>Nov</v>
      </c>
      <c r="K3822" t="str">
        <f>_xlfn.XLOOKUP(Table6[[#This Row],[Loan Date]],$Q$5:$Q$152,$R$5:$R$152)</f>
        <v>Thursday</v>
      </c>
      <c r="L3822" t="str">
        <f>_xlfn.XLOOKUP(Table6[[#This Row],[Loan Date]],$Q$5:$Q$152,$S$5:$S$152)</f>
        <v>Week 7</v>
      </c>
    </row>
    <row r="3823" spans="1:12" x14ac:dyDescent="0.2">
      <c r="A3823" s="1">
        <v>44875</v>
      </c>
      <c r="B3823" t="s">
        <v>7</v>
      </c>
      <c r="C3823" s="1">
        <v>44875</v>
      </c>
      <c r="D3823" t="s">
        <v>934</v>
      </c>
      <c r="E3823" t="s">
        <v>65</v>
      </c>
      <c r="F3823" t="s">
        <v>65</v>
      </c>
      <c r="G3823" t="s">
        <v>20</v>
      </c>
      <c r="H3823" t="s">
        <v>1282</v>
      </c>
      <c r="I3823">
        <f>MONTH(Table6[[#This Row],[Loan Date]])</f>
        <v>11</v>
      </c>
      <c r="J3823" t="str">
        <f>_xlfn.XLOOKUP(Table6[[#This Row],[Numeric Month]],$N$5:$N$11,$O$5:$O$11)</f>
        <v>Nov</v>
      </c>
      <c r="K3823" t="str">
        <f>_xlfn.XLOOKUP(Table6[[#This Row],[Loan Date]],$Q$5:$Q$152,$R$5:$R$152)</f>
        <v>Thursday</v>
      </c>
      <c r="L3823" t="str">
        <f>_xlfn.XLOOKUP(Table6[[#This Row],[Loan Date]],$Q$5:$Q$152,$S$5:$S$152)</f>
        <v>Week 7</v>
      </c>
    </row>
    <row r="3824" spans="1:12" x14ac:dyDescent="0.2">
      <c r="A3824" s="1">
        <v>44875</v>
      </c>
      <c r="B3824" t="s">
        <v>5</v>
      </c>
      <c r="C3824" s="1">
        <v>44888</v>
      </c>
      <c r="D3824" t="s">
        <v>800</v>
      </c>
      <c r="E3824" t="s">
        <v>52</v>
      </c>
      <c r="F3824" t="s">
        <v>51</v>
      </c>
      <c r="G3824" t="s">
        <v>1</v>
      </c>
      <c r="H3824" t="s">
        <v>1282</v>
      </c>
      <c r="I3824">
        <f>MONTH(Table6[[#This Row],[Loan Date]])</f>
        <v>11</v>
      </c>
      <c r="J3824" t="str">
        <f>_xlfn.XLOOKUP(Table6[[#This Row],[Numeric Month]],$N$5:$N$11,$O$5:$O$11)</f>
        <v>Nov</v>
      </c>
      <c r="K3824" t="str">
        <f>_xlfn.XLOOKUP(Table6[[#This Row],[Loan Date]],$Q$5:$Q$152,$R$5:$R$152)</f>
        <v>Thursday</v>
      </c>
      <c r="L3824" t="str">
        <f>_xlfn.XLOOKUP(Table6[[#This Row],[Loan Date]],$Q$5:$Q$152,$S$5:$S$152)</f>
        <v>Week 7</v>
      </c>
    </row>
    <row r="3825" spans="1:12" x14ac:dyDescent="0.2">
      <c r="A3825" s="1">
        <v>44875</v>
      </c>
      <c r="B3825" t="s">
        <v>5</v>
      </c>
      <c r="C3825" s="1">
        <v>44875</v>
      </c>
      <c r="D3825" t="s">
        <v>171</v>
      </c>
      <c r="E3825" t="s">
        <v>23</v>
      </c>
      <c r="F3825" t="s">
        <v>23</v>
      </c>
      <c r="G3825" t="s">
        <v>20</v>
      </c>
      <c r="H3825" t="s">
        <v>1282</v>
      </c>
      <c r="I3825">
        <f>MONTH(Table6[[#This Row],[Loan Date]])</f>
        <v>11</v>
      </c>
      <c r="J3825" t="str">
        <f>_xlfn.XLOOKUP(Table6[[#This Row],[Numeric Month]],$N$5:$N$11,$O$5:$O$11)</f>
        <v>Nov</v>
      </c>
      <c r="K3825" t="str">
        <f>_xlfn.XLOOKUP(Table6[[#This Row],[Loan Date]],$Q$5:$Q$152,$R$5:$R$152)</f>
        <v>Thursday</v>
      </c>
      <c r="L3825" t="str">
        <f>_xlfn.XLOOKUP(Table6[[#This Row],[Loan Date]],$Q$5:$Q$152,$S$5:$S$152)</f>
        <v>Week 7</v>
      </c>
    </row>
    <row r="3826" spans="1:12" x14ac:dyDescent="0.2">
      <c r="A3826" s="1">
        <v>44875</v>
      </c>
      <c r="B3826" t="s">
        <v>5</v>
      </c>
      <c r="C3826" s="1">
        <v>44875</v>
      </c>
      <c r="D3826" t="s">
        <v>119</v>
      </c>
      <c r="E3826" t="s">
        <v>21</v>
      </c>
      <c r="F3826" t="s">
        <v>21</v>
      </c>
      <c r="G3826" t="s">
        <v>20</v>
      </c>
      <c r="H3826" t="s">
        <v>1282</v>
      </c>
      <c r="I3826">
        <f>MONTH(Table6[[#This Row],[Loan Date]])</f>
        <v>11</v>
      </c>
      <c r="J3826" t="str">
        <f>_xlfn.XLOOKUP(Table6[[#This Row],[Numeric Month]],$N$5:$N$11,$O$5:$O$11)</f>
        <v>Nov</v>
      </c>
      <c r="K3826" t="str">
        <f>_xlfn.XLOOKUP(Table6[[#This Row],[Loan Date]],$Q$5:$Q$152,$R$5:$R$152)</f>
        <v>Thursday</v>
      </c>
      <c r="L3826" t="str">
        <f>_xlfn.XLOOKUP(Table6[[#This Row],[Loan Date]],$Q$5:$Q$152,$S$5:$S$152)</f>
        <v>Week 7</v>
      </c>
    </row>
    <row r="3827" spans="1:12" x14ac:dyDescent="0.2">
      <c r="A3827" s="1">
        <v>44875</v>
      </c>
      <c r="B3827" t="s">
        <v>7</v>
      </c>
      <c r="C3827" s="1">
        <v>44875</v>
      </c>
      <c r="D3827" t="s">
        <v>248</v>
      </c>
      <c r="E3827" t="s">
        <v>44</v>
      </c>
      <c r="F3827" t="s">
        <v>44</v>
      </c>
      <c r="G3827" t="s">
        <v>39</v>
      </c>
      <c r="H3827" t="s">
        <v>1282</v>
      </c>
      <c r="I3827">
        <f>MONTH(Table6[[#This Row],[Loan Date]])</f>
        <v>11</v>
      </c>
      <c r="J3827" t="str">
        <f>_xlfn.XLOOKUP(Table6[[#This Row],[Numeric Month]],$N$5:$N$11,$O$5:$O$11)</f>
        <v>Nov</v>
      </c>
      <c r="K3827" t="str">
        <f>_xlfn.XLOOKUP(Table6[[#This Row],[Loan Date]],$Q$5:$Q$152,$R$5:$R$152)</f>
        <v>Thursday</v>
      </c>
      <c r="L3827" t="str">
        <f>_xlfn.XLOOKUP(Table6[[#This Row],[Loan Date]],$Q$5:$Q$152,$S$5:$S$152)</f>
        <v>Week 7</v>
      </c>
    </row>
    <row r="3828" spans="1:12" x14ac:dyDescent="0.2">
      <c r="A3828" s="1">
        <v>44875</v>
      </c>
      <c r="B3828" t="s">
        <v>7</v>
      </c>
      <c r="C3828" s="1">
        <v>44887</v>
      </c>
      <c r="D3828" t="s">
        <v>577</v>
      </c>
      <c r="E3828" t="s">
        <v>3</v>
      </c>
      <c r="F3828" t="s">
        <v>2</v>
      </c>
      <c r="G3828" t="s">
        <v>1</v>
      </c>
      <c r="H3828" t="s">
        <v>1282</v>
      </c>
      <c r="I3828">
        <f>MONTH(Table6[[#This Row],[Loan Date]])</f>
        <v>11</v>
      </c>
      <c r="J3828" t="str">
        <f>_xlfn.XLOOKUP(Table6[[#This Row],[Numeric Month]],$N$5:$N$11,$O$5:$O$11)</f>
        <v>Nov</v>
      </c>
      <c r="K3828" t="str">
        <f>_xlfn.XLOOKUP(Table6[[#This Row],[Loan Date]],$Q$5:$Q$152,$R$5:$R$152)</f>
        <v>Thursday</v>
      </c>
      <c r="L3828" t="str">
        <f>_xlfn.XLOOKUP(Table6[[#This Row],[Loan Date]],$Q$5:$Q$152,$S$5:$S$152)</f>
        <v>Week 7</v>
      </c>
    </row>
    <row r="3829" spans="1:12" x14ac:dyDescent="0.2">
      <c r="A3829" s="1">
        <v>44875</v>
      </c>
      <c r="B3829" t="s">
        <v>7</v>
      </c>
      <c r="C3829" s="1">
        <v>44888</v>
      </c>
      <c r="D3829" t="s">
        <v>1293</v>
      </c>
      <c r="E3829" t="s">
        <v>9</v>
      </c>
      <c r="F3829" t="s">
        <v>8</v>
      </c>
      <c r="G3829" t="s">
        <v>1</v>
      </c>
      <c r="H3829" t="s">
        <v>1282</v>
      </c>
      <c r="I3829">
        <f>MONTH(Table6[[#This Row],[Loan Date]])</f>
        <v>11</v>
      </c>
      <c r="J3829" t="str">
        <f>_xlfn.XLOOKUP(Table6[[#This Row],[Numeric Month]],$N$5:$N$11,$O$5:$O$11)</f>
        <v>Nov</v>
      </c>
      <c r="K3829" t="str">
        <f>_xlfn.XLOOKUP(Table6[[#This Row],[Loan Date]],$Q$5:$Q$152,$R$5:$R$152)</f>
        <v>Thursday</v>
      </c>
      <c r="L3829" t="str">
        <f>_xlfn.XLOOKUP(Table6[[#This Row],[Loan Date]],$Q$5:$Q$152,$S$5:$S$152)</f>
        <v>Week 7</v>
      </c>
    </row>
    <row r="3830" spans="1:12" x14ac:dyDescent="0.2">
      <c r="A3830" s="1">
        <v>44875</v>
      </c>
      <c r="B3830" t="s">
        <v>7</v>
      </c>
      <c r="C3830" s="1">
        <v>44882</v>
      </c>
      <c r="D3830" t="s">
        <v>1384</v>
      </c>
      <c r="E3830" t="s">
        <v>52</v>
      </c>
      <c r="F3830" t="s">
        <v>51</v>
      </c>
      <c r="G3830" t="s">
        <v>1</v>
      </c>
      <c r="H3830" t="s">
        <v>1282</v>
      </c>
      <c r="I3830">
        <f>MONTH(Table6[[#This Row],[Loan Date]])</f>
        <v>11</v>
      </c>
      <c r="J3830" t="str">
        <f>_xlfn.XLOOKUP(Table6[[#This Row],[Numeric Month]],$N$5:$N$11,$O$5:$O$11)</f>
        <v>Nov</v>
      </c>
      <c r="K3830" t="str">
        <f>_xlfn.XLOOKUP(Table6[[#This Row],[Loan Date]],$Q$5:$Q$152,$R$5:$R$152)</f>
        <v>Thursday</v>
      </c>
      <c r="L3830" t="str">
        <f>_xlfn.XLOOKUP(Table6[[#This Row],[Loan Date]],$Q$5:$Q$152,$S$5:$S$152)</f>
        <v>Week 7</v>
      </c>
    </row>
    <row r="3831" spans="1:12" x14ac:dyDescent="0.2">
      <c r="A3831" s="1">
        <v>44875</v>
      </c>
      <c r="B3831" t="s">
        <v>5</v>
      </c>
      <c r="C3831" s="1">
        <v>44875</v>
      </c>
      <c r="D3831" t="s">
        <v>915</v>
      </c>
      <c r="E3831" t="s">
        <v>37</v>
      </c>
      <c r="F3831" t="s">
        <v>37</v>
      </c>
      <c r="G3831" t="s">
        <v>20</v>
      </c>
      <c r="H3831" t="s">
        <v>1282</v>
      </c>
      <c r="I3831">
        <f>MONTH(Table6[[#This Row],[Loan Date]])</f>
        <v>11</v>
      </c>
      <c r="J3831" t="str">
        <f>_xlfn.XLOOKUP(Table6[[#This Row],[Numeric Month]],$N$5:$N$11,$O$5:$O$11)</f>
        <v>Nov</v>
      </c>
      <c r="K3831" t="str">
        <f>_xlfn.XLOOKUP(Table6[[#This Row],[Loan Date]],$Q$5:$Q$152,$R$5:$R$152)</f>
        <v>Thursday</v>
      </c>
      <c r="L3831" t="str">
        <f>_xlfn.XLOOKUP(Table6[[#This Row],[Loan Date]],$Q$5:$Q$152,$S$5:$S$152)</f>
        <v>Week 7</v>
      </c>
    </row>
    <row r="3832" spans="1:12" x14ac:dyDescent="0.2">
      <c r="A3832" s="1">
        <v>44875</v>
      </c>
      <c r="B3832" t="s">
        <v>7</v>
      </c>
      <c r="C3832" s="1">
        <v>44875</v>
      </c>
      <c r="D3832" t="s">
        <v>97</v>
      </c>
      <c r="E3832" t="s">
        <v>23</v>
      </c>
      <c r="F3832" t="s">
        <v>23</v>
      </c>
      <c r="G3832" t="s">
        <v>20</v>
      </c>
      <c r="H3832" t="s">
        <v>1282</v>
      </c>
      <c r="I3832">
        <f>MONTH(Table6[[#This Row],[Loan Date]])</f>
        <v>11</v>
      </c>
      <c r="J3832" t="str">
        <f>_xlfn.XLOOKUP(Table6[[#This Row],[Numeric Month]],$N$5:$N$11,$O$5:$O$11)</f>
        <v>Nov</v>
      </c>
      <c r="K3832" t="str">
        <f>_xlfn.XLOOKUP(Table6[[#This Row],[Loan Date]],$Q$5:$Q$152,$R$5:$R$152)</f>
        <v>Thursday</v>
      </c>
      <c r="L3832" t="str">
        <f>_xlfn.XLOOKUP(Table6[[#This Row],[Loan Date]],$Q$5:$Q$152,$S$5:$S$152)</f>
        <v>Week 7</v>
      </c>
    </row>
    <row r="3833" spans="1:12" x14ac:dyDescent="0.2">
      <c r="A3833" s="1">
        <v>44875</v>
      </c>
      <c r="B3833" t="s">
        <v>7</v>
      </c>
      <c r="C3833" s="1">
        <v>44875</v>
      </c>
      <c r="D3833" t="s">
        <v>99</v>
      </c>
      <c r="E3833" t="s">
        <v>21</v>
      </c>
      <c r="F3833" t="s">
        <v>21</v>
      </c>
      <c r="G3833" t="s">
        <v>20</v>
      </c>
      <c r="H3833" t="s">
        <v>1282</v>
      </c>
      <c r="I3833">
        <f>MONTH(Table6[[#This Row],[Loan Date]])</f>
        <v>11</v>
      </c>
      <c r="J3833" t="str">
        <f>_xlfn.XLOOKUP(Table6[[#This Row],[Numeric Month]],$N$5:$N$11,$O$5:$O$11)</f>
        <v>Nov</v>
      </c>
      <c r="K3833" t="str">
        <f>_xlfn.XLOOKUP(Table6[[#This Row],[Loan Date]],$Q$5:$Q$152,$R$5:$R$152)</f>
        <v>Thursday</v>
      </c>
      <c r="L3833" t="str">
        <f>_xlfn.XLOOKUP(Table6[[#This Row],[Loan Date]],$Q$5:$Q$152,$S$5:$S$152)</f>
        <v>Week 7</v>
      </c>
    </row>
    <row r="3834" spans="1:12" x14ac:dyDescent="0.2">
      <c r="A3834" s="1">
        <v>44875</v>
      </c>
      <c r="B3834" t="s">
        <v>7</v>
      </c>
      <c r="C3834" s="1">
        <v>44875</v>
      </c>
      <c r="D3834" t="s">
        <v>389</v>
      </c>
      <c r="E3834" t="s">
        <v>65</v>
      </c>
      <c r="F3834" t="s">
        <v>65</v>
      </c>
      <c r="G3834" t="s">
        <v>20</v>
      </c>
      <c r="H3834" t="s">
        <v>1282</v>
      </c>
      <c r="I3834">
        <f>MONTH(Table6[[#This Row],[Loan Date]])</f>
        <v>11</v>
      </c>
      <c r="J3834" t="str">
        <f>_xlfn.XLOOKUP(Table6[[#This Row],[Numeric Month]],$N$5:$N$11,$O$5:$O$11)</f>
        <v>Nov</v>
      </c>
      <c r="K3834" t="str">
        <f>_xlfn.XLOOKUP(Table6[[#This Row],[Loan Date]],$Q$5:$Q$152,$R$5:$R$152)</f>
        <v>Thursday</v>
      </c>
      <c r="L3834" t="str">
        <f>_xlfn.XLOOKUP(Table6[[#This Row],[Loan Date]],$Q$5:$Q$152,$S$5:$S$152)</f>
        <v>Week 7</v>
      </c>
    </row>
    <row r="3835" spans="1:12" x14ac:dyDescent="0.2">
      <c r="A3835" s="1">
        <v>44875</v>
      </c>
      <c r="B3835" t="s">
        <v>7</v>
      </c>
      <c r="C3835" s="1">
        <v>44875</v>
      </c>
      <c r="D3835" t="s">
        <v>915</v>
      </c>
      <c r="E3835" t="s">
        <v>37</v>
      </c>
      <c r="F3835" t="s">
        <v>37</v>
      </c>
      <c r="G3835" t="s">
        <v>20</v>
      </c>
      <c r="H3835" t="s">
        <v>1282</v>
      </c>
      <c r="I3835">
        <f>MONTH(Table6[[#This Row],[Loan Date]])</f>
        <v>11</v>
      </c>
      <c r="J3835" t="str">
        <f>_xlfn.XLOOKUP(Table6[[#This Row],[Numeric Month]],$N$5:$N$11,$O$5:$O$11)</f>
        <v>Nov</v>
      </c>
      <c r="K3835" t="str">
        <f>_xlfn.XLOOKUP(Table6[[#This Row],[Loan Date]],$Q$5:$Q$152,$R$5:$R$152)</f>
        <v>Thursday</v>
      </c>
      <c r="L3835" t="str">
        <f>_xlfn.XLOOKUP(Table6[[#This Row],[Loan Date]],$Q$5:$Q$152,$S$5:$S$152)</f>
        <v>Week 7</v>
      </c>
    </row>
    <row r="3836" spans="1:12" x14ac:dyDescent="0.2">
      <c r="A3836" s="1">
        <v>44875</v>
      </c>
      <c r="B3836" t="s">
        <v>7</v>
      </c>
      <c r="C3836" s="1">
        <v>44875</v>
      </c>
      <c r="D3836" t="s">
        <v>30</v>
      </c>
      <c r="E3836" t="s">
        <v>23</v>
      </c>
      <c r="F3836" t="s">
        <v>23</v>
      </c>
      <c r="G3836" t="s">
        <v>20</v>
      </c>
      <c r="H3836" t="s">
        <v>1282</v>
      </c>
      <c r="I3836">
        <f>MONTH(Table6[[#This Row],[Loan Date]])</f>
        <v>11</v>
      </c>
      <c r="J3836" t="str">
        <f>_xlfn.XLOOKUP(Table6[[#This Row],[Numeric Month]],$N$5:$N$11,$O$5:$O$11)</f>
        <v>Nov</v>
      </c>
      <c r="K3836" t="str">
        <f>_xlfn.XLOOKUP(Table6[[#This Row],[Loan Date]],$Q$5:$Q$152,$R$5:$R$152)</f>
        <v>Thursday</v>
      </c>
      <c r="L3836" t="str">
        <f>_xlfn.XLOOKUP(Table6[[#This Row],[Loan Date]],$Q$5:$Q$152,$S$5:$S$152)</f>
        <v>Week 7</v>
      </c>
    </row>
    <row r="3837" spans="1:12" x14ac:dyDescent="0.2">
      <c r="A3837" s="1">
        <v>44875</v>
      </c>
      <c r="B3837" t="s">
        <v>7</v>
      </c>
      <c r="C3837" s="1">
        <v>44875</v>
      </c>
      <c r="D3837" t="s">
        <v>915</v>
      </c>
      <c r="E3837" t="s">
        <v>37</v>
      </c>
      <c r="F3837" t="s">
        <v>37</v>
      </c>
      <c r="G3837" t="s">
        <v>20</v>
      </c>
      <c r="H3837" t="s">
        <v>1282</v>
      </c>
      <c r="I3837">
        <f>MONTH(Table6[[#This Row],[Loan Date]])</f>
        <v>11</v>
      </c>
      <c r="J3837" t="str">
        <f>_xlfn.XLOOKUP(Table6[[#This Row],[Numeric Month]],$N$5:$N$11,$O$5:$O$11)</f>
        <v>Nov</v>
      </c>
      <c r="K3837" t="str">
        <f>_xlfn.XLOOKUP(Table6[[#This Row],[Loan Date]],$Q$5:$Q$152,$R$5:$R$152)</f>
        <v>Thursday</v>
      </c>
      <c r="L3837" t="str">
        <f>_xlfn.XLOOKUP(Table6[[#This Row],[Loan Date]],$Q$5:$Q$152,$S$5:$S$152)</f>
        <v>Week 7</v>
      </c>
    </row>
    <row r="3838" spans="1:12" x14ac:dyDescent="0.2">
      <c r="A3838" s="1">
        <v>44875</v>
      </c>
      <c r="B3838" t="s">
        <v>7</v>
      </c>
      <c r="C3838" s="1">
        <v>44875</v>
      </c>
      <c r="D3838" t="s">
        <v>27</v>
      </c>
      <c r="E3838" t="s">
        <v>21</v>
      </c>
      <c r="F3838" t="s">
        <v>21</v>
      </c>
      <c r="G3838" t="s">
        <v>20</v>
      </c>
      <c r="H3838" t="s">
        <v>1282</v>
      </c>
      <c r="I3838">
        <f>MONTH(Table6[[#This Row],[Loan Date]])</f>
        <v>11</v>
      </c>
      <c r="J3838" t="str">
        <f>_xlfn.XLOOKUP(Table6[[#This Row],[Numeric Month]],$N$5:$N$11,$O$5:$O$11)</f>
        <v>Nov</v>
      </c>
      <c r="K3838" t="str">
        <f>_xlfn.XLOOKUP(Table6[[#This Row],[Loan Date]],$Q$5:$Q$152,$R$5:$R$152)</f>
        <v>Thursday</v>
      </c>
      <c r="L3838" t="str">
        <f>_xlfn.XLOOKUP(Table6[[#This Row],[Loan Date]],$Q$5:$Q$152,$S$5:$S$152)</f>
        <v>Week 7</v>
      </c>
    </row>
    <row r="3839" spans="1:12" x14ac:dyDescent="0.2">
      <c r="A3839" s="1">
        <v>44875</v>
      </c>
      <c r="B3839" t="s">
        <v>7</v>
      </c>
      <c r="C3839" s="1">
        <v>44875</v>
      </c>
      <c r="D3839" t="s">
        <v>103</v>
      </c>
      <c r="E3839" t="s">
        <v>23</v>
      </c>
      <c r="F3839" t="s">
        <v>23</v>
      </c>
      <c r="G3839" t="s">
        <v>20</v>
      </c>
      <c r="H3839" t="s">
        <v>1282</v>
      </c>
      <c r="I3839">
        <f>MONTH(Table6[[#This Row],[Loan Date]])</f>
        <v>11</v>
      </c>
      <c r="J3839" t="str">
        <f>_xlfn.XLOOKUP(Table6[[#This Row],[Numeric Month]],$N$5:$N$11,$O$5:$O$11)</f>
        <v>Nov</v>
      </c>
      <c r="K3839" t="str">
        <f>_xlfn.XLOOKUP(Table6[[#This Row],[Loan Date]],$Q$5:$Q$152,$R$5:$R$152)</f>
        <v>Thursday</v>
      </c>
      <c r="L3839" t="str">
        <f>_xlfn.XLOOKUP(Table6[[#This Row],[Loan Date]],$Q$5:$Q$152,$S$5:$S$152)</f>
        <v>Week 7</v>
      </c>
    </row>
    <row r="3840" spans="1:12" x14ac:dyDescent="0.2">
      <c r="A3840" s="1">
        <v>44875</v>
      </c>
      <c r="B3840" t="s">
        <v>5</v>
      </c>
      <c r="C3840" s="1">
        <v>44875</v>
      </c>
      <c r="D3840" t="s">
        <v>103</v>
      </c>
      <c r="E3840" t="s">
        <v>23</v>
      </c>
      <c r="F3840" t="s">
        <v>23</v>
      </c>
      <c r="G3840" t="s">
        <v>20</v>
      </c>
      <c r="H3840" t="s">
        <v>1282</v>
      </c>
      <c r="I3840">
        <f>MONTH(Table6[[#This Row],[Loan Date]])</f>
        <v>11</v>
      </c>
      <c r="J3840" t="str">
        <f>_xlfn.XLOOKUP(Table6[[#This Row],[Numeric Month]],$N$5:$N$11,$O$5:$O$11)</f>
        <v>Nov</v>
      </c>
      <c r="K3840" t="str">
        <f>_xlfn.XLOOKUP(Table6[[#This Row],[Loan Date]],$Q$5:$Q$152,$R$5:$R$152)</f>
        <v>Thursday</v>
      </c>
      <c r="L3840" t="str">
        <f>_xlfn.XLOOKUP(Table6[[#This Row],[Loan Date]],$Q$5:$Q$152,$S$5:$S$152)</f>
        <v>Week 7</v>
      </c>
    </row>
    <row r="3841" spans="1:12" x14ac:dyDescent="0.2">
      <c r="A3841" s="1">
        <v>44875</v>
      </c>
      <c r="B3841" t="s">
        <v>7</v>
      </c>
      <c r="C3841" s="1">
        <v>44875</v>
      </c>
      <c r="D3841" t="s">
        <v>248</v>
      </c>
      <c r="E3841" t="s">
        <v>44</v>
      </c>
      <c r="F3841" t="s">
        <v>44</v>
      </c>
      <c r="G3841" t="s">
        <v>39</v>
      </c>
      <c r="H3841" t="s">
        <v>1282</v>
      </c>
      <c r="I3841">
        <f>MONTH(Table6[[#This Row],[Loan Date]])</f>
        <v>11</v>
      </c>
      <c r="J3841" t="str">
        <f>_xlfn.XLOOKUP(Table6[[#This Row],[Numeric Month]],$N$5:$N$11,$O$5:$O$11)</f>
        <v>Nov</v>
      </c>
      <c r="K3841" t="str">
        <f>_xlfn.XLOOKUP(Table6[[#This Row],[Loan Date]],$Q$5:$Q$152,$R$5:$R$152)</f>
        <v>Thursday</v>
      </c>
      <c r="L3841" t="str">
        <f>_xlfn.XLOOKUP(Table6[[#This Row],[Loan Date]],$Q$5:$Q$152,$S$5:$S$152)</f>
        <v>Week 7</v>
      </c>
    </row>
    <row r="3842" spans="1:12" x14ac:dyDescent="0.2">
      <c r="A3842" s="1">
        <v>44875</v>
      </c>
      <c r="B3842" t="s">
        <v>7</v>
      </c>
      <c r="C3842" s="1">
        <v>44875</v>
      </c>
      <c r="D3842" t="s">
        <v>1369</v>
      </c>
      <c r="E3842" t="s">
        <v>44</v>
      </c>
      <c r="F3842" t="s">
        <v>44</v>
      </c>
      <c r="G3842" t="s">
        <v>39</v>
      </c>
      <c r="H3842" t="s">
        <v>1282</v>
      </c>
      <c r="I3842">
        <f>MONTH(Table6[[#This Row],[Loan Date]])</f>
        <v>11</v>
      </c>
      <c r="J3842" t="str">
        <f>_xlfn.XLOOKUP(Table6[[#This Row],[Numeric Month]],$N$5:$N$11,$O$5:$O$11)</f>
        <v>Nov</v>
      </c>
      <c r="K3842" t="str">
        <f>_xlfn.XLOOKUP(Table6[[#This Row],[Loan Date]],$Q$5:$Q$152,$R$5:$R$152)</f>
        <v>Thursday</v>
      </c>
      <c r="L3842" t="str">
        <f>_xlfn.XLOOKUP(Table6[[#This Row],[Loan Date]],$Q$5:$Q$152,$S$5:$S$152)</f>
        <v>Week 7</v>
      </c>
    </row>
    <row r="3843" spans="1:12" x14ac:dyDescent="0.2">
      <c r="A3843" s="1">
        <v>44875</v>
      </c>
      <c r="B3843" t="s">
        <v>7</v>
      </c>
      <c r="C3843" s="1">
        <v>44875</v>
      </c>
      <c r="D3843" t="s">
        <v>254</v>
      </c>
      <c r="E3843" t="s">
        <v>41</v>
      </c>
      <c r="F3843" t="s">
        <v>40</v>
      </c>
      <c r="G3843" t="s">
        <v>39</v>
      </c>
      <c r="H3843" t="s">
        <v>1282</v>
      </c>
      <c r="I3843">
        <f>MONTH(Table6[[#This Row],[Loan Date]])</f>
        <v>11</v>
      </c>
      <c r="J3843" t="str">
        <f>_xlfn.XLOOKUP(Table6[[#This Row],[Numeric Month]],$N$5:$N$11,$O$5:$O$11)</f>
        <v>Nov</v>
      </c>
      <c r="K3843" t="str">
        <f>_xlfn.XLOOKUP(Table6[[#This Row],[Loan Date]],$Q$5:$Q$152,$R$5:$R$152)</f>
        <v>Thursday</v>
      </c>
      <c r="L3843" t="str">
        <f>_xlfn.XLOOKUP(Table6[[#This Row],[Loan Date]],$Q$5:$Q$152,$S$5:$S$152)</f>
        <v>Week 7</v>
      </c>
    </row>
    <row r="3844" spans="1:12" x14ac:dyDescent="0.2">
      <c r="A3844" s="1">
        <v>44875</v>
      </c>
      <c r="B3844" t="s">
        <v>5</v>
      </c>
      <c r="C3844" s="1">
        <v>44875</v>
      </c>
      <c r="D3844" t="s">
        <v>742</v>
      </c>
      <c r="E3844" t="s">
        <v>162</v>
      </c>
      <c r="F3844" t="s">
        <v>162</v>
      </c>
      <c r="G3844" t="s">
        <v>11</v>
      </c>
      <c r="H3844" t="s">
        <v>1282</v>
      </c>
      <c r="I3844">
        <f>MONTH(Table6[[#This Row],[Loan Date]])</f>
        <v>11</v>
      </c>
      <c r="J3844" t="str">
        <f>_xlfn.XLOOKUP(Table6[[#This Row],[Numeric Month]],$N$5:$N$11,$O$5:$O$11)</f>
        <v>Nov</v>
      </c>
      <c r="K3844" t="str">
        <f>_xlfn.XLOOKUP(Table6[[#This Row],[Loan Date]],$Q$5:$Q$152,$R$5:$R$152)</f>
        <v>Thursday</v>
      </c>
      <c r="L3844" t="str">
        <f>_xlfn.XLOOKUP(Table6[[#This Row],[Loan Date]],$Q$5:$Q$152,$S$5:$S$152)</f>
        <v>Week 7</v>
      </c>
    </row>
    <row r="3845" spans="1:12" x14ac:dyDescent="0.2">
      <c r="A3845" s="1">
        <v>44875</v>
      </c>
      <c r="B3845" t="s">
        <v>7</v>
      </c>
      <c r="C3845" s="1">
        <v>44875</v>
      </c>
      <c r="D3845" t="s">
        <v>171</v>
      </c>
      <c r="E3845" t="s">
        <v>23</v>
      </c>
      <c r="F3845" t="s">
        <v>23</v>
      </c>
      <c r="G3845" t="s">
        <v>20</v>
      </c>
      <c r="H3845" t="s">
        <v>1282</v>
      </c>
      <c r="I3845">
        <f>MONTH(Table6[[#This Row],[Loan Date]])</f>
        <v>11</v>
      </c>
      <c r="J3845" t="str">
        <f>_xlfn.XLOOKUP(Table6[[#This Row],[Numeric Month]],$N$5:$N$11,$O$5:$O$11)</f>
        <v>Nov</v>
      </c>
      <c r="K3845" t="str">
        <f>_xlfn.XLOOKUP(Table6[[#This Row],[Loan Date]],$Q$5:$Q$152,$R$5:$R$152)</f>
        <v>Thursday</v>
      </c>
      <c r="L3845" t="str">
        <f>_xlfn.XLOOKUP(Table6[[#This Row],[Loan Date]],$Q$5:$Q$152,$S$5:$S$152)</f>
        <v>Week 7</v>
      </c>
    </row>
    <row r="3846" spans="1:12" x14ac:dyDescent="0.2">
      <c r="A3846" s="1">
        <v>44875</v>
      </c>
      <c r="B3846" t="s">
        <v>7</v>
      </c>
      <c r="C3846" s="1">
        <v>44875</v>
      </c>
      <c r="D3846" t="s">
        <v>251</v>
      </c>
      <c r="E3846" t="s">
        <v>21</v>
      </c>
      <c r="F3846" t="s">
        <v>21</v>
      </c>
      <c r="G3846" t="s">
        <v>20</v>
      </c>
      <c r="H3846" t="s">
        <v>1282</v>
      </c>
      <c r="I3846">
        <f>MONTH(Table6[[#This Row],[Loan Date]])</f>
        <v>11</v>
      </c>
      <c r="J3846" t="str">
        <f>_xlfn.XLOOKUP(Table6[[#This Row],[Numeric Month]],$N$5:$N$11,$O$5:$O$11)</f>
        <v>Nov</v>
      </c>
      <c r="K3846" t="str">
        <f>_xlfn.XLOOKUP(Table6[[#This Row],[Loan Date]],$Q$5:$Q$152,$R$5:$R$152)</f>
        <v>Thursday</v>
      </c>
      <c r="L3846" t="str">
        <f>_xlfn.XLOOKUP(Table6[[#This Row],[Loan Date]],$Q$5:$Q$152,$S$5:$S$152)</f>
        <v>Week 7</v>
      </c>
    </row>
    <row r="3847" spans="1:12" x14ac:dyDescent="0.2">
      <c r="A3847" s="1">
        <v>44875</v>
      </c>
      <c r="B3847" t="s">
        <v>7</v>
      </c>
      <c r="C3847" s="1">
        <v>44875</v>
      </c>
      <c r="D3847" t="s">
        <v>74</v>
      </c>
      <c r="E3847" t="s">
        <v>49</v>
      </c>
      <c r="F3847" t="s">
        <v>49</v>
      </c>
      <c r="G3847" t="s">
        <v>20</v>
      </c>
      <c r="H3847" t="s">
        <v>1282</v>
      </c>
      <c r="I3847">
        <f>MONTH(Table6[[#This Row],[Loan Date]])</f>
        <v>11</v>
      </c>
      <c r="J3847" t="str">
        <f>_xlfn.XLOOKUP(Table6[[#This Row],[Numeric Month]],$N$5:$N$11,$O$5:$O$11)</f>
        <v>Nov</v>
      </c>
      <c r="K3847" t="str">
        <f>_xlfn.XLOOKUP(Table6[[#This Row],[Loan Date]],$Q$5:$Q$152,$R$5:$R$152)</f>
        <v>Thursday</v>
      </c>
      <c r="L3847" t="str">
        <f>_xlfn.XLOOKUP(Table6[[#This Row],[Loan Date]],$Q$5:$Q$152,$S$5:$S$152)</f>
        <v>Week 7</v>
      </c>
    </row>
    <row r="3848" spans="1:12" x14ac:dyDescent="0.2">
      <c r="A3848" s="1">
        <v>44875</v>
      </c>
      <c r="B3848" t="s">
        <v>7</v>
      </c>
      <c r="C3848" s="1">
        <v>44875</v>
      </c>
      <c r="D3848" t="s">
        <v>384</v>
      </c>
      <c r="E3848" t="s">
        <v>23</v>
      </c>
      <c r="F3848" t="s">
        <v>23</v>
      </c>
      <c r="G3848" t="s">
        <v>20</v>
      </c>
      <c r="H3848" t="s">
        <v>1282</v>
      </c>
      <c r="I3848">
        <f>MONTH(Table6[[#This Row],[Loan Date]])</f>
        <v>11</v>
      </c>
      <c r="J3848" t="str">
        <f>_xlfn.XLOOKUP(Table6[[#This Row],[Numeric Month]],$N$5:$N$11,$O$5:$O$11)</f>
        <v>Nov</v>
      </c>
      <c r="K3848" t="str">
        <f>_xlfn.XLOOKUP(Table6[[#This Row],[Loan Date]],$Q$5:$Q$152,$R$5:$R$152)</f>
        <v>Thursday</v>
      </c>
      <c r="L3848" t="str">
        <f>_xlfn.XLOOKUP(Table6[[#This Row],[Loan Date]],$Q$5:$Q$152,$S$5:$S$152)</f>
        <v>Week 7</v>
      </c>
    </row>
    <row r="3849" spans="1:12" x14ac:dyDescent="0.2">
      <c r="A3849" s="1">
        <v>44875</v>
      </c>
      <c r="B3849" t="s">
        <v>7</v>
      </c>
      <c r="C3849" s="1">
        <v>44875</v>
      </c>
      <c r="D3849" t="s">
        <v>42</v>
      </c>
      <c r="E3849" t="s">
        <v>41</v>
      </c>
      <c r="F3849" t="s">
        <v>40</v>
      </c>
      <c r="G3849" t="s">
        <v>39</v>
      </c>
      <c r="H3849" t="s">
        <v>1282</v>
      </c>
      <c r="I3849">
        <f>MONTH(Table6[[#This Row],[Loan Date]])</f>
        <v>11</v>
      </c>
      <c r="J3849" t="str">
        <f>_xlfn.XLOOKUP(Table6[[#This Row],[Numeric Month]],$N$5:$N$11,$O$5:$O$11)</f>
        <v>Nov</v>
      </c>
      <c r="K3849" t="str">
        <f>_xlfn.XLOOKUP(Table6[[#This Row],[Loan Date]],$Q$5:$Q$152,$R$5:$R$152)</f>
        <v>Thursday</v>
      </c>
      <c r="L3849" t="str">
        <f>_xlfn.XLOOKUP(Table6[[#This Row],[Loan Date]],$Q$5:$Q$152,$S$5:$S$152)</f>
        <v>Week 7</v>
      </c>
    </row>
    <row r="3850" spans="1:12" x14ac:dyDescent="0.2">
      <c r="A3850" s="1">
        <v>44875</v>
      </c>
      <c r="B3850" t="s">
        <v>7</v>
      </c>
      <c r="C3850" s="1">
        <v>44882</v>
      </c>
      <c r="D3850" t="s">
        <v>1383</v>
      </c>
      <c r="E3850" t="s">
        <v>52</v>
      </c>
      <c r="F3850" t="s">
        <v>51</v>
      </c>
      <c r="G3850" t="s">
        <v>1</v>
      </c>
      <c r="H3850" t="s">
        <v>1282</v>
      </c>
      <c r="I3850">
        <f>MONTH(Table6[[#This Row],[Loan Date]])</f>
        <v>11</v>
      </c>
      <c r="J3850" t="str">
        <f>_xlfn.XLOOKUP(Table6[[#This Row],[Numeric Month]],$N$5:$N$11,$O$5:$O$11)</f>
        <v>Nov</v>
      </c>
      <c r="K3850" t="str">
        <f>_xlfn.XLOOKUP(Table6[[#This Row],[Loan Date]],$Q$5:$Q$152,$R$5:$R$152)</f>
        <v>Thursday</v>
      </c>
      <c r="L3850" t="str">
        <f>_xlfn.XLOOKUP(Table6[[#This Row],[Loan Date]],$Q$5:$Q$152,$S$5:$S$152)</f>
        <v>Week 7</v>
      </c>
    </row>
    <row r="3851" spans="1:12" x14ac:dyDescent="0.2">
      <c r="A3851" s="1">
        <v>44875</v>
      </c>
      <c r="B3851" t="s">
        <v>5</v>
      </c>
      <c r="C3851" s="1">
        <v>44875</v>
      </c>
      <c r="D3851" t="s">
        <v>926</v>
      </c>
      <c r="E3851" t="s">
        <v>37</v>
      </c>
      <c r="F3851" t="s">
        <v>37</v>
      </c>
      <c r="G3851" t="s">
        <v>20</v>
      </c>
      <c r="H3851" t="s">
        <v>1282</v>
      </c>
      <c r="I3851">
        <f>MONTH(Table6[[#This Row],[Loan Date]])</f>
        <v>11</v>
      </c>
      <c r="J3851" t="str">
        <f>_xlfn.XLOOKUP(Table6[[#This Row],[Numeric Month]],$N$5:$N$11,$O$5:$O$11)</f>
        <v>Nov</v>
      </c>
      <c r="K3851" t="str">
        <f>_xlfn.XLOOKUP(Table6[[#This Row],[Loan Date]],$Q$5:$Q$152,$R$5:$R$152)</f>
        <v>Thursday</v>
      </c>
      <c r="L3851" t="str">
        <f>_xlfn.XLOOKUP(Table6[[#This Row],[Loan Date]],$Q$5:$Q$152,$S$5:$S$152)</f>
        <v>Week 7</v>
      </c>
    </row>
    <row r="3852" spans="1:12" x14ac:dyDescent="0.2">
      <c r="A3852" s="1">
        <v>44875</v>
      </c>
      <c r="B3852" t="s">
        <v>7</v>
      </c>
      <c r="C3852" s="1">
        <v>44882</v>
      </c>
      <c r="D3852" t="s">
        <v>94</v>
      </c>
      <c r="E3852" t="s">
        <v>9</v>
      </c>
      <c r="F3852" t="s">
        <v>8</v>
      </c>
      <c r="G3852" t="s">
        <v>1</v>
      </c>
      <c r="H3852" t="s">
        <v>1282</v>
      </c>
      <c r="I3852">
        <f>MONTH(Table6[[#This Row],[Loan Date]])</f>
        <v>11</v>
      </c>
      <c r="J3852" t="str">
        <f>_xlfn.XLOOKUP(Table6[[#This Row],[Numeric Month]],$N$5:$N$11,$O$5:$O$11)</f>
        <v>Nov</v>
      </c>
      <c r="K3852" t="str">
        <f>_xlfn.XLOOKUP(Table6[[#This Row],[Loan Date]],$Q$5:$Q$152,$R$5:$R$152)</f>
        <v>Thursday</v>
      </c>
      <c r="L3852" t="str">
        <f>_xlfn.XLOOKUP(Table6[[#This Row],[Loan Date]],$Q$5:$Q$152,$S$5:$S$152)</f>
        <v>Week 7</v>
      </c>
    </row>
    <row r="3853" spans="1:12" x14ac:dyDescent="0.2">
      <c r="A3853" s="1">
        <v>44875</v>
      </c>
      <c r="B3853" t="s">
        <v>7</v>
      </c>
      <c r="C3853" s="1">
        <v>44875</v>
      </c>
      <c r="D3853" t="s">
        <v>171</v>
      </c>
      <c r="E3853" t="s">
        <v>23</v>
      </c>
      <c r="F3853" t="s">
        <v>23</v>
      </c>
      <c r="G3853" t="s">
        <v>20</v>
      </c>
      <c r="H3853" t="s">
        <v>1282</v>
      </c>
      <c r="I3853">
        <f>MONTH(Table6[[#This Row],[Loan Date]])</f>
        <v>11</v>
      </c>
      <c r="J3853" t="str">
        <f>_xlfn.XLOOKUP(Table6[[#This Row],[Numeric Month]],$N$5:$N$11,$O$5:$O$11)</f>
        <v>Nov</v>
      </c>
      <c r="K3853" t="str">
        <f>_xlfn.XLOOKUP(Table6[[#This Row],[Loan Date]],$Q$5:$Q$152,$R$5:$R$152)</f>
        <v>Thursday</v>
      </c>
      <c r="L3853" t="str">
        <f>_xlfn.XLOOKUP(Table6[[#This Row],[Loan Date]],$Q$5:$Q$152,$S$5:$S$152)</f>
        <v>Week 7</v>
      </c>
    </row>
    <row r="3854" spans="1:12" x14ac:dyDescent="0.2">
      <c r="A3854" s="1">
        <v>44875</v>
      </c>
      <c r="B3854" t="s">
        <v>7</v>
      </c>
      <c r="C3854" s="1">
        <v>44875</v>
      </c>
      <c r="D3854" t="s">
        <v>251</v>
      </c>
      <c r="E3854" t="s">
        <v>21</v>
      </c>
      <c r="F3854" t="s">
        <v>21</v>
      </c>
      <c r="G3854" t="s">
        <v>20</v>
      </c>
      <c r="H3854" t="s">
        <v>1282</v>
      </c>
      <c r="I3854">
        <f>MONTH(Table6[[#This Row],[Loan Date]])</f>
        <v>11</v>
      </c>
      <c r="J3854" t="str">
        <f>_xlfn.XLOOKUP(Table6[[#This Row],[Numeric Month]],$N$5:$N$11,$O$5:$O$11)</f>
        <v>Nov</v>
      </c>
      <c r="K3854" t="str">
        <f>_xlfn.XLOOKUP(Table6[[#This Row],[Loan Date]],$Q$5:$Q$152,$R$5:$R$152)</f>
        <v>Thursday</v>
      </c>
      <c r="L3854" t="str">
        <f>_xlfn.XLOOKUP(Table6[[#This Row],[Loan Date]],$Q$5:$Q$152,$S$5:$S$152)</f>
        <v>Week 7</v>
      </c>
    </row>
    <row r="3855" spans="1:12" x14ac:dyDescent="0.2">
      <c r="A3855" s="1">
        <v>44875</v>
      </c>
      <c r="B3855" t="s">
        <v>7</v>
      </c>
      <c r="C3855" s="1">
        <v>44875</v>
      </c>
      <c r="D3855" t="s">
        <v>178</v>
      </c>
      <c r="E3855" t="s">
        <v>168</v>
      </c>
      <c r="F3855" t="s">
        <v>168</v>
      </c>
      <c r="G3855" t="s">
        <v>20</v>
      </c>
      <c r="H3855" t="s">
        <v>1282</v>
      </c>
      <c r="I3855">
        <f>MONTH(Table6[[#This Row],[Loan Date]])</f>
        <v>11</v>
      </c>
      <c r="J3855" t="str">
        <f>_xlfn.XLOOKUP(Table6[[#This Row],[Numeric Month]],$N$5:$N$11,$O$5:$O$11)</f>
        <v>Nov</v>
      </c>
      <c r="K3855" t="str">
        <f>_xlfn.XLOOKUP(Table6[[#This Row],[Loan Date]],$Q$5:$Q$152,$R$5:$R$152)</f>
        <v>Thursday</v>
      </c>
      <c r="L3855" t="str">
        <f>_xlfn.XLOOKUP(Table6[[#This Row],[Loan Date]],$Q$5:$Q$152,$S$5:$S$152)</f>
        <v>Week 7</v>
      </c>
    </row>
    <row r="3856" spans="1:12" x14ac:dyDescent="0.2">
      <c r="A3856" s="1">
        <v>44875</v>
      </c>
      <c r="B3856" t="s">
        <v>7</v>
      </c>
      <c r="C3856" s="1">
        <v>44887</v>
      </c>
      <c r="D3856" t="s">
        <v>1382</v>
      </c>
      <c r="E3856" t="s">
        <v>204</v>
      </c>
      <c r="F3856" t="s">
        <v>2</v>
      </c>
      <c r="G3856" t="s">
        <v>1</v>
      </c>
      <c r="H3856" t="s">
        <v>1282</v>
      </c>
      <c r="I3856">
        <f>MONTH(Table6[[#This Row],[Loan Date]])</f>
        <v>11</v>
      </c>
      <c r="J3856" t="str">
        <f>_xlfn.XLOOKUP(Table6[[#This Row],[Numeric Month]],$N$5:$N$11,$O$5:$O$11)</f>
        <v>Nov</v>
      </c>
      <c r="K3856" t="str">
        <f>_xlfn.XLOOKUP(Table6[[#This Row],[Loan Date]],$Q$5:$Q$152,$R$5:$R$152)</f>
        <v>Thursday</v>
      </c>
      <c r="L3856" t="str">
        <f>_xlfn.XLOOKUP(Table6[[#This Row],[Loan Date]],$Q$5:$Q$152,$S$5:$S$152)</f>
        <v>Week 7</v>
      </c>
    </row>
    <row r="3857" spans="1:12" x14ac:dyDescent="0.2">
      <c r="A3857" s="1">
        <v>44875</v>
      </c>
      <c r="B3857" t="s">
        <v>5</v>
      </c>
      <c r="C3857" s="1">
        <v>44882</v>
      </c>
      <c r="D3857" t="s">
        <v>1381</v>
      </c>
      <c r="E3857" t="s">
        <v>3</v>
      </c>
      <c r="F3857" t="s">
        <v>2</v>
      </c>
      <c r="G3857" t="s">
        <v>1</v>
      </c>
      <c r="H3857" t="s">
        <v>1282</v>
      </c>
      <c r="I3857">
        <f>MONTH(Table6[[#This Row],[Loan Date]])</f>
        <v>11</v>
      </c>
      <c r="J3857" t="str">
        <f>_xlfn.XLOOKUP(Table6[[#This Row],[Numeric Month]],$N$5:$N$11,$O$5:$O$11)</f>
        <v>Nov</v>
      </c>
      <c r="K3857" t="str">
        <f>_xlfn.XLOOKUP(Table6[[#This Row],[Loan Date]],$Q$5:$Q$152,$R$5:$R$152)</f>
        <v>Thursday</v>
      </c>
      <c r="L3857" t="str">
        <f>_xlfn.XLOOKUP(Table6[[#This Row],[Loan Date]],$Q$5:$Q$152,$S$5:$S$152)</f>
        <v>Week 7</v>
      </c>
    </row>
    <row r="3858" spans="1:12" x14ac:dyDescent="0.2">
      <c r="A3858" s="1">
        <v>44875</v>
      </c>
      <c r="B3858" t="s">
        <v>7</v>
      </c>
      <c r="C3858" s="1">
        <v>44893</v>
      </c>
      <c r="D3858" t="s">
        <v>476</v>
      </c>
      <c r="E3858" t="s">
        <v>15</v>
      </c>
      <c r="F3858" t="s">
        <v>14</v>
      </c>
      <c r="G3858" t="s">
        <v>1</v>
      </c>
      <c r="H3858" t="s">
        <v>1282</v>
      </c>
      <c r="I3858">
        <f>MONTH(Table6[[#This Row],[Loan Date]])</f>
        <v>11</v>
      </c>
      <c r="J3858" t="str">
        <f>_xlfn.XLOOKUP(Table6[[#This Row],[Numeric Month]],$N$5:$N$11,$O$5:$O$11)</f>
        <v>Nov</v>
      </c>
      <c r="K3858" t="str">
        <f>_xlfn.XLOOKUP(Table6[[#This Row],[Loan Date]],$Q$5:$Q$152,$R$5:$R$152)</f>
        <v>Thursday</v>
      </c>
      <c r="L3858" t="str">
        <f>_xlfn.XLOOKUP(Table6[[#This Row],[Loan Date]],$Q$5:$Q$152,$S$5:$S$152)</f>
        <v>Week 7</v>
      </c>
    </row>
    <row r="3859" spans="1:12" x14ac:dyDescent="0.2">
      <c r="A3859" s="1">
        <v>44875</v>
      </c>
      <c r="B3859" t="s">
        <v>7</v>
      </c>
      <c r="C3859" s="1">
        <v>44888</v>
      </c>
      <c r="D3859" t="s">
        <v>242</v>
      </c>
      <c r="E3859" t="s">
        <v>9</v>
      </c>
      <c r="F3859" t="s">
        <v>8</v>
      </c>
      <c r="G3859" t="s">
        <v>1</v>
      </c>
      <c r="H3859" t="s">
        <v>1282</v>
      </c>
      <c r="I3859">
        <f>MONTH(Table6[[#This Row],[Loan Date]])</f>
        <v>11</v>
      </c>
      <c r="J3859" t="str">
        <f>_xlfn.XLOOKUP(Table6[[#This Row],[Numeric Month]],$N$5:$N$11,$O$5:$O$11)</f>
        <v>Nov</v>
      </c>
      <c r="K3859" t="str">
        <f>_xlfn.XLOOKUP(Table6[[#This Row],[Loan Date]],$Q$5:$Q$152,$R$5:$R$152)</f>
        <v>Thursday</v>
      </c>
      <c r="L3859" t="str">
        <f>_xlfn.XLOOKUP(Table6[[#This Row],[Loan Date]],$Q$5:$Q$152,$S$5:$S$152)</f>
        <v>Week 7</v>
      </c>
    </row>
    <row r="3860" spans="1:12" x14ac:dyDescent="0.2">
      <c r="A3860" s="1">
        <v>44875</v>
      </c>
      <c r="B3860" t="s">
        <v>7</v>
      </c>
      <c r="C3860" s="1">
        <v>44875</v>
      </c>
      <c r="D3860" t="s">
        <v>30</v>
      </c>
      <c r="E3860" t="s">
        <v>23</v>
      </c>
      <c r="F3860" t="s">
        <v>23</v>
      </c>
      <c r="G3860" t="s">
        <v>20</v>
      </c>
      <c r="H3860" t="s">
        <v>1282</v>
      </c>
      <c r="I3860">
        <f>MONTH(Table6[[#This Row],[Loan Date]])</f>
        <v>11</v>
      </c>
      <c r="J3860" t="str">
        <f>_xlfn.XLOOKUP(Table6[[#This Row],[Numeric Month]],$N$5:$N$11,$O$5:$O$11)</f>
        <v>Nov</v>
      </c>
      <c r="K3860" t="str">
        <f>_xlfn.XLOOKUP(Table6[[#This Row],[Loan Date]],$Q$5:$Q$152,$R$5:$R$152)</f>
        <v>Thursday</v>
      </c>
      <c r="L3860" t="str">
        <f>_xlfn.XLOOKUP(Table6[[#This Row],[Loan Date]],$Q$5:$Q$152,$S$5:$S$152)</f>
        <v>Week 7</v>
      </c>
    </row>
    <row r="3861" spans="1:12" x14ac:dyDescent="0.2">
      <c r="A3861" s="1">
        <v>44875</v>
      </c>
      <c r="B3861" t="s">
        <v>7</v>
      </c>
      <c r="C3861" s="1">
        <v>44875</v>
      </c>
      <c r="D3861" t="s">
        <v>119</v>
      </c>
      <c r="E3861" t="s">
        <v>21</v>
      </c>
      <c r="F3861" t="s">
        <v>21</v>
      </c>
      <c r="G3861" t="s">
        <v>20</v>
      </c>
      <c r="H3861" t="s">
        <v>1282</v>
      </c>
      <c r="I3861">
        <f>MONTH(Table6[[#This Row],[Loan Date]])</f>
        <v>11</v>
      </c>
      <c r="J3861" t="str">
        <f>_xlfn.XLOOKUP(Table6[[#This Row],[Numeric Month]],$N$5:$N$11,$O$5:$O$11)</f>
        <v>Nov</v>
      </c>
      <c r="K3861" t="str">
        <f>_xlfn.XLOOKUP(Table6[[#This Row],[Loan Date]],$Q$5:$Q$152,$R$5:$R$152)</f>
        <v>Thursday</v>
      </c>
      <c r="L3861" t="str">
        <f>_xlfn.XLOOKUP(Table6[[#This Row],[Loan Date]],$Q$5:$Q$152,$S$5:$S$152)</f>
        <v>Week 7</v>
      </c>
    </row>
    <row r="3862" spans="1:12" x14ac:dyDescent="0.2">
      <c r="A3862" s="1">
        <v>44875</v>
      </c>
      <c r="B3862" t="s">
        <v>7</v>
      </c>
      <c r="C3862" s="1">
        <v>44875</v>
      </c>
      <c r="D3862" t="s">
        <v>191</v>
      </c>
      <c r="E3862" t="s">
        <v>44</v>
      </c>
      <c r="F3862" t="s">
        <v>44</v>
      </c>
      <c r="G3862" t="s">
        <v>39</v>
      </c>
      <c r="H3862" t="s">
        <v>1282</v>
      </c>
      <c r="I3862">
        <f>MONTH(Table6[[#This Row],[Loan Date]])</f>
        <v>11</v>
      </c>
      <c r="J3862" t="str">
        <f>_xlfn.XLOOKUP(Table6[[#This Row],[Numeric Month]],$N$5:$N$11,$O$5:$O$11)</f>
        <v>Nov</v>
      </c>
      <c r="K3862" t="str">
        <f>_xlfn.XLOOKUP(Table6[[#This Row],[Loan Date]],$Q$5:$Q$152,$R$5:$R$152)</f>
        <v>Thursday</v>
      </c>
      <c r="L3862" t="str">
        <f>_xlfn.XLOOKUP(Table6[[#This Row],[Loan Date]],$Q$5:$Q$152,$S$5:$S$152)</f>
        <v>Week 7</v>
      </c>
    </row>
    <row r="3863" spans="1:12" x14ac:dyDescent="0.2">
      <c r="A3863" s="1">
        <v>44875</v>
      </c>
      <c r="B3863" t="s">
        <v>7</v>
      </c>
      <c r="C3863" s="1">
        <v>44875</v>
      </c>
      <c r="D3863" t="s">
        <v>1131</v>
      </c>
      <c r="E3863" t="s">
        <v>168</v>
      </c>
      <c r="F3863" t="s">
        <v>168</v>
      </c>
      <c r="G3863" t="s">
        <v>20</v>
      </c>
      <c r="H3863" t="s">
        <v>1282</v>
      </c>
      <c r="I3863">
        <f>MONTH(Table6[[#This Row],[Loan Date]])</f>
        <v>11</v>
      </c>
      <c r="J3863" t="str">
        <f>_xlfn.XLOOKUP(Table6[[#This Row],[Numeric Month]],$N$5:$N$11,$O$5:$O$11)</f>
        <v>Nov</v>
      </c>
      <c r="K3863" t="str">
        <f>_xlfn.XLOOKUP(Table6[[#This Row],[Loan Date]],$Q$5:$Q$152,$R$5:$R$152)</f>
        <v>Thursday</v>
      </c>
      <c r="L3863" t="str">
        <f>_xlfn.XLOOKUP(Table6[[#This Row],[Loan Date]],$Q$5:$Q$152,$S$5:$S$152)</f>
        <v>Week 7</v>
      </c>
    </row>
    <row r="3864" spans="1:12" x14ac:dyDescent="0.2">
      <c r="A3864" s="1">
        <v>44875</v>
      </c>
      <c r="B3864" t="s">
        <v>7</v>
      </c>
      <c r="C3864" s="1">
        <v>44875</v>
      </c>
      <c r="D3864" t="s">
        <v>261</v>
      </c>
      <c r="E3864" t="s">
        <v>44</v>
      </c>
      <c r="F3864" t="s">
        <v>44</v>
      </c>
      <c r="G3864" t="s">
        <v>39</v>
      </c>
      <c r="H3864" t="s">
        <v>1282</v>
      </c>
      <c r="I3864">
        <f>MONTH(Table6[[#This Row],[Loan Date]])</f>
        <v>11</v>
      </c>
      <c r="J3864" t="str">
        <f>_xlfn.XLOOKUP(Table6[[#This Row],[Numeric Month]],$N$5:$N$11,$O$5:$O$11)</f>
        <v>Nov</v>
      </c>
      <c r="K3864" t="str">
        <f>_xlfn.XLOOKUP(Table6[[#This Row],[Loan Date]],$Q$5:$Q$152,$R$5:$R$152)</f>
        <v>Thursday</v>
      </c>
      <c r="L3864" t="str">
        <f>_xlfn.XLOOKUP(Table6[[#This Row],[Loan Date]],$Q$5:$Q$152,$S$5:$S$152)</f>
        <v>Week 7</v>
      </c>
    </row>
    <row r="3865" spans="1:12" x14ac:dyDescent="0.2">
      <c r="A3865" s="1">
        <v>44875</v>
      </c>
      <c r="B3865" t="s">
        <v>7</v>
      </c>
      <c r="C3865" s="1">
        <v>44882</v>
      </c>
      <c r="D3865" t="s">
        <v>33</v>
      </c>
      <c r="E3865" t="s">
        <v>15</v>
      </c>
      <c r="F3865" t="s">
        <v>14</v>
      </c>
      <c r="G3865" t="s">
        <v>1</v>
      </c>
      <c r="H3865" t="s">
        <v>1282</v>
      </c>
      <c r="I3865">
        <f>MONTH(Table6[[#This Row],[Loan Date]])</f>
        <v>11</v>
      </c>
      <c r="J3865" t="str">
        <f>_xlfn.XLOOKUP(Table6[[#This Row],[Numeric Month]],$N$5:$N$11,$O$5:$O$11)</f>
        <v>Nov</v>
      </c>
      <c r="K3865" t="str">
        <f>_xlfn.XLOOKUP(Table6[[#This Row],[Loan Date]],$Q$5:$Q$152,$R$5:$R$152)</f>
        <v>Thursday</v>
      </c>
      <c r="L3865" t="str">
        <f>_xlfn.XLOOKUP(Table6[[#This Row],[Loan Date]],$Q$5:$Q$152,$S$5:$S$152)</f>
        <v>Week 7</v>
      </c>
    </row>
    <row r="3866" spans="1:12" x14ac:dyDescent="0.2">
      <c r="A3866" s="1">
        <v>44875</v>
      </c>
      <c r="B3866" t="s">
        <v>7</v>
      </c>
      <c r="C3866" s="1">
        <v>44875</v>
      </c>
      <c r="D3866" t="s">
        <v>116</v>
      </c>
      <c r="E3866" t="s">
        <v>23</v>
      </c>
      <c r="F3866" t="s">
        <v>23</v>
      </c>
      <c r="G3866" t="s">
        <v>20</v>
      </c>
      <c r="H3866" t="s">
        <v>1282</v>
      </c>
      <c r="I3866">
        <f>MONTH(Table6[[#This Row],[Loan Date]])</f>
        <v>11</v>
      </c>
      <c r="J3866" t="str">
        <f>_xlfn.XLOOKUP(Table6[[#This Row],[Numeric Month]],$N$5:$N$11,$O$5:$O$11)</f>
        <v>Nov</v>
      </c>
      <c r="K3866" t="str">
        <f>_xlfn.XLOOKUP(Table6[[#This Row],[Loan Date]],$Q$5:$Q$152,$R$5:$R$152)</f>
        <v>Thursday</v>
      </c>
      <c r="L3866" t="str">
        <f>_xlfn.XLOOKUP(Table6[[#This Row],[Loan Date]],$Q$5:$Q$152,$S$5:$S$152)</f>
        <v>Week 7</v>
      </c>
    </row>
    <row r="3867" spans="1:12" x14ac:dyDescent="0.2">
      <c r="A3867" s="1">
        <v>44875</v>
      </c>
      <c r="B3867" t="s">
        <v>7</v>
      </c>
      <c r="C3867" s="1">
        <v>44875</v>
      </c>
      <c r="D3867" t="s">
        <v>27</v>
      </c>
      <c r="E3867" t="s">
        <v>21</v>
      </c>
      <c r="F3867" t="s">
        <v>21</v>
      </c>
      <c r="G3867" t="s">
        <v>20</v>
      </c>
      <c r="H3867" t="s">
        <v>1282</v>
      </c>
      <c r="I3867">
        <f>MONTH(Table6[[#This Row],[Loan Date]])</f>
        <v>11</v>
      </c>
      <c r="J3867" t="str">
        <f>_xlfn.XLOOKUP(Table6[[#This Row],[Numeric Month]],$N$5:$N$11,$O$5:$O$11)</f>
        <v>Nov</v>
      </c>
      <c r="K3867" t="str">
        <f>_xlfn.XLOOKUP(Table6[[#This Row],[Loan Date]],$Q$5:$Q$152,$R$5:$R$152)</f>
        <v>Thursday</v>
      </c>
      <c r="L3867" t="str">
        <f>_xlfn.XLOOKUP(Table6[[#This Row],[Loan Date]],$Q$5:$Q$152,$S$5:$S$152)</f>
        <v>Week 7</v>
      </c>
    </row>
    <row r="3868" spans="1:12" x14ac:dyDescent="0.2">
      <c r="A3868" s="1">
        <v>44875</v>
      </c>
      <c r="B3868" t="s">
        <v>7</v>
      </c>
      <c r="C3868" s="1">
        <v>44882</v>
      </c>
      <c r="D3868" t="s">
        <v>820</v>
      </c>
      <c r="E3868" t="s">
        <v>15</v>
      </c>
      <c r="F3868" t="s">
        <v>14</v>
      </c>
      <c r="G3868" t="s">
        <v>1</v>
      </c>
      <c r="H3868" t="s">
        <v>1282</v>
      </c>
      <c r="I3868">
        <f>MONTH(Table6[[#This Row],[Loan Date]])</f>
        <v>11</v>
      </c>
      <c r="J3868" t="str">
        <f>_xlfn.XLOOKUP(Table6[[#This Row],[Numeric Month]],$N$5:$N$11,$O$5:$O$11)</f>
        <v>Nov</v>
      </c>
      <c r="K3868" t="str">
        <f>_xlfn.XLOOKUP(Table6[[#This Row],[Loan Date]],$Q$5:$Q$152,$R$5:$R$152)</f>
        <v>Thursday</v>
      </c>
      <c r="L3868" t="str">
        <f>_xlfn.XLOOKUP(Table6[[#This Row],[Loan Date]],$Q$5:$Q$152,$S$5:$S$152)</f>
        <v>Week 7</v>
      </c>
    </row>
    <row r="3869" spans="1:12" x14ac:dyDescent="0.2">
      <c r="A3869" s="1">
        <v>44875</v>
      </c>
      <c r="B3869" t="s">
        <v>5</v>
      </c>
      <c r="C3869" s="1">
        <v>44875</v>
      </c>
      <c r="D3869" t="s">
        <v>632</v>
      </c>
      <c r="E3869" t="s">
        <v>12</v>
      </c>
      <c r="F3869" t="s">
        <v>12</v>
      </c>
      <c r="G3869" t="s">
        <v>11</v>
      </c>
      <c r="H3869" t="s">
        <v>1282</v>
      </c>
      <c r="I3869">
        <f>MONTH(Table6[[#This Row],[Loan Date]])</f>
        <v>11</v>
      </c>
      <c r="J3869" t="str">
        <f>_xlfn.XLOOKUP(Table6[[#This Row],[Numeric Month]],$N$5:$N$11,$O$5:$O$11)</f>
        <v>Nov</v>
      </c>
      <c r="K3869" t="str">
        <f>_xlfn.XLOOKUP(Table6[[#This Row],[Loan Date]],$Q$5:$Q$152,$R$5:$R$152)</f>
        <v>Thursday</v>
      </c>
      <c r="L3869" t="str">
        <f>_xlfn.XLOOKUP(Table6[[#This Row],[Loan Date]],$Q$5:$Q$152,$S$5:$S$152)</f>
        <v>Week 7</v>
      </c>
    </row>
    <row r="3870" spans="1:12" x14ac:dyDescent="0.2">
      <c r="A3870" s="1">
        <v>44875</v>
      </c>
      <c r="B3870" t="s">
        <v>7</v>
      </c>
      <c r="C3870" s="1">
        <v>44882</v>
      </c>
      <c r="D3870" t="s">
        <v>1296</v>
      </c>
      <c r="E3870" t="s">
        <v>204</v>
      </c>
      <c r="F3870" t="s">
        <v>8</v>
      </c>
      <c r="G3870" t="s">
        <v>1</v>
      </c>
      <c r="H3870" t="s">
        <v>1282</v>
      </c>
      <c r="I3870">
        <f>MONTH(Table6[[#This Row],[Loan Date]])</f>
        <v>11</v>
      </c>
      <c r="J3870" t="str">
        <f>_xlfn.XLOOKUP(Table6[[#This Row],[Numeric Month]],$N$5:$N$11,$O$5:$O$11)</f>
        <v>Nov</v>
      </c>
      <c r="K3870" t="str">
        <f>_xlfn.XLOOKUP(Table6[[#This Row],[Loan Date]],$Q$5:$Q$152,$R$5:$R$152)</f>
        <v>Thursday</v>
      </c>
      <c r="L3870" t="str">
        <f>_xlfn.XLOOKUP(Table6[[#This Row],[Loan Date]],$Q$5:$Q$152,$S$5:$S$152)</f>
        <v>Week 7</v>
      </c>
    </row>
    <row r="3871" spans="1:12" x14ac:dyDescent="0.2">
      <c r="A3871" s="1">
        <v>44875</v>
      </c>
      <c r="B3871" t="s">
        <v>7</v>
      </c>
      <c r="C3871" s="1">
        <v>44875</v>
      </c>
      <c r="D3871" t="s">
        <v>1136</v>
      </c>
      <c r="E3871" t="s">
        <v>37</v>
      </c>
      <c r="F3871" t="s">
        <v>37</v>
      </c>
      <c r="G3871" t="s">
        <v>20</v>
      </c>
      <c r="H3871" t="s">
        <v>1282</v>
      </c>
      <c r="I3871">
        <f>MONTH(Table6[[#This Row],[Loan Date]])</f>
        <v>11</v>
      </c>
      <c r="J3871" t="str">
        <f>_xlfn.XLOOKUP(Table6[[#This Row],[Numeric Month]],$N$5:$N$11,$O$5:$O$11)</f>
        <v>Nov</v>
      </c>
      <c r="K3871" t="str">
        <f>_xlfn.XLOOKUP(Table6[[#This Row],[Loan Date]],$Q$5:$Q$152,$R$5:$R$152)</f>
        <v>Thursday</v>
      </c>
      <c r="L3871" t="str">
        <f>_xlfn.XLOOKUP(Table6[[#This Row],[Loan Date]],$Q$5:$Q$152,$S$5:$S$152)</f>
        <v>Week 7</v>
      </c>
    </row>
    <row r="3872" spans="1:12" x14ac:dyDescent="0.2">
      <c r="A3872" s="1">
        <v>44875</v>
      </c>
      <c r="B3872" t="s">
        <v>5</v>
      </c>
      <c r="C3872" s="1">
        <v>44882</v>
      </c>
      <c r="D3872" t="s">
        <v>1380</v>
      </c>
      <c r="E3872" t="s">
        <v>3</v>
      </c>
      <c r="F3872" t="s">
        <v>2</v>
      </c>
      <c r="G3872" t="s">
        <v>1</v>
      </c>
      <c r="H3872" t="s">
        <v>1282</v>
      </c>
      <c r="I3872">
        <f>MONTH(Table6[[#This Row],[Loan Date]])</f>
        <v>11</v>
      </c>
      <c r="J3872" t="str">
        <f>_xlfn.XLOOKUP(Table6[[#This Row],[Numeric Month]],$N$5:$N$11,$O$5:$O$11)</f>
        <v>Nov</v>
      </c>
      <c r="K3872" t="str">
        <f>_xlfn.XLOOKUP(Table6[[#This Row],[Loan Date]],$Q$5:$Q$152,$R$5:$R$152)</f>
        <v>Thursday</v>
      </c>
      <c r="L3872" t="str">
        <f>_xlfn.XLOOKUP(Table6[[#This Row],[Loan Date]],$Q$5:$Q$152,$S$5:$S$152)</f>
        <v>Week 7</v>
      </c>
    </row>
    <row r="3873" spans="1:12" x14ac:dyDescent="0.2">
      <c r="A3873" s="1">
        <v>44875</v>
      </c>
      <c r="B3873" t="s">
        <v>5</v>
      </c>
      <c r="C3873" s="1">
        <v>44904</v>
      </c>
      <c r="D3873" t="s">
        <v>1379</v>
      </c>
      <c r="E3873" t="s">
        <v>3</v>
      </c>
      <c r="F3873" t="s">
        <v>2</v>
      </c>
      <c r="G3873" t="s">
        <v>1</v>
      </c>
      <c r="H3873" t="s">
        <v>1282</v>
      </c>
      <c r="I3873">
        <f>MONTH(Table6[[#This Row],[Loan Date]])</f>
        <v>11</v>
      </c>
      <c r="J3873" t="str">
        <f>_xlfn.XLOOKUP(Table6[[#This Row],[Numeric Month]],$N$5:$N$11,$O$5:$O$11)</f>
        <v>Nov</v>
      </c>
      <c r="K3873" t="str">
        <f>_xlfn.XLOOKUP(Table6[[#This Row],[Loan Date]],$Q$5:$Q$152,$R$5:$R$152)</f>
        <v>Thursday</v>
      </c>
      <c r="L3873" t="str">
        <f>_xlfn.XLOOKUP(Table6[[#This Row],[Loan Date]],$Q$5:$Q$152,$S$5:$S$152)</f>
        <v>Week 7</v>
      </c>
    </row>
    <row r="3874" spans="1:12" x14ac:dyDescent="0.2">
      <c r="A3874" s="1">
        <v>44875</v>
      </c>
      <c r="B3874" t="s">
        <v>7</v>
      </c>
      <c r="C3874" s="1">
        <v>44875</v>
      </c>
      <c r="D3874" t="s">
        <v>681</v>
      </c>
      <c r="E3874" t="s">
        <v>23</v>
      </c>
      <c r="F3874" t="s">
        <v>23</v>
      </c>
      <c r="G3874" t="s">
        <v>20</v>
      </c>
      <c r="H3874" t="s">
        <v>1282</v>
      </c>
      <c r="I3874">
        <f>MONTH(Table6[[#This Row],[Loan Date]])</f>
        <v>11</v>
      </c>
      <c r="J3874" t="str">
        <f>_xlfn.XLOOKUP(Table6[[#This Row],[Numeric Month]],$N$5:$N$11,$O$5:$O$11)</f>
        <v>Nov</v>
      </c>
      <c r="K3874" t="str">
        <f>_xlfn.XLOOKUP(Table6[[#This Row],[Loan Date]],$Q$5:$Q$152,$R$5:$R$152)</f>
        <v>Thursday</v>
      </c>
      <c r="L3874" t="str">
        <f>_xlfn.XLOOKUP(Table6[[#This Row],[Loan Date]],$Q$5:$Q$152,$S$5:$S$152)</f>
        <v>Week 7</v>
      </c>
    </row>
    <row r="3875" spans="1:12" x14ac:dyDescent="0.2">
      <c r="A3875" s="1">
        <v>44875</v>
      </c>
      <c r="B3875" t="s">
        <v>7</v>
      </c>
      <c r="C3875" s="1">
        <v>44875</v>
      </c>
      <c r="D3875" t="s">
        <v>1378</v>
      </c>
      <c r="E3875" t="s">
        <v>23</v>
      </c>
      <c r="F3875" t="s">
        <v>23</v>
      </c>
      <c r="G3875" t="s">
        <v>20</v>
      </c>
      <c r="H3875" t="s">
        <v>1282</v>
      </c>
      <c r="I3875">
        <f>MONTH(Table6[[#This Row],[Loan Date]])</f>
        <v>11</v>
      </c>
      <c r="J3875" t="str">
        <f>_xlfn.XLOOKUP(Table6[[#This Row],[Numeric Month]],$N$5:$N$11,$O$5:$O$11)</f>
        <v>Nov</v>
      </c>
      <c r="K3875" t="str">
        <f>_xlfn.XLOOKUP(Table6[[#This Row],[Loan Date]],$Q$5:$Q$152,$R$5:$R$152)</f>
        <v>Thursday</v>
      </c>
      <c r="L3875" t="str">
        <f>_xlfn.XLOOKUP(Table6[[#This Row],[Loan Date]],$Q$5:$Q$152,$S$5:$S$152)</f>
        <v>Week 7</v>
      </c>
    </row>
    <row r="3876" spans="1:12" x14ac:dyDescent="0.2">
      <c r="A3876" s="1">
        <v>44875</v>
      </c>
      <c r="B3876" t="s">
        <v>7</v>
      </c>
      <c r="C3876" s="1">
        <v>44875</v>
      </c>
      <c r="D3876" t="s">
        <v>310</v>
      </c>
      <c r="E3876" t="s">
        <v>21</v>
      </c>
      <c r="F3876" t="s">
        <v>21</v>
      </c>
      <c r="G3876" t="s">
        <v>20</v>
      </c>
      <c r="H3876" t="s">
        <v>1282</v>
      </c>
      <c r="I3876">
        <f>MONTH(Table6[[#This Row],[Loan Date]])</f>
        <v>11</v>
      </c>
      <c r="J3876" t="str">
        <f>_xlfn.XLOOKUP(Table6[[#This Row],[Numeric Month]],$N$5:$N$11,$O$5:$O$11)</f>
        <v>Nov</v>
      </c>
      <c r="K3876" t="str">
        <f>_xlfn.XLOOKUP(Table6[[#This Row],[Loan Date]],$Q$5:$Q$152,$R$5:$R$152)</f>
        <v>Thursday</v>
      </c>
      <c r="L3876" t="str">
        <f>_xlfn.XLOOKUP(Table6[[#This Row],[Loan Date]],$Q$5:$Q$152,$S$5:$S$152)</f>
        <v>Week 7</v>
      </c>
    </row>
    <row r="3877" spans="1:12" x14ac:dyDescent="0.2">
      <c r="A3877" s="1">
        <v>44875</v>
      </c>
      <c r="B3877" t="s">
        <v>7</v>
      </c>
      <c r="C3877" s="1">
        <v>44875</v>
      </c>
      <c r="D3877" t="s">
        <v>917</v>
      </c>
      <c r="E3877" t="s">
        <v>37</v>
      </c>
      <c r="F3877" t="s">
        <v>37</v>
      </c>
      <c r="G3877" t="s">
        <v>20</v>
      </c>
      <c r="H3877" t="s">
        <v>1282</v>
      </c>
      <c r="I3877">
        <f>MONTH(Table6[[#This Row],[Loan Date]])</f>
        <v>11</v>
      </c>
      <c r="J3877" t="str">
        <f>_xlfn.XLOOKUP(Table6[[#This Row],[Numeric Month]],$N$5:$N$11,$O$5:$O$11)</f>
        <v>Nov</v>
      </c>
      <c r="K3877" t="str">
        <f>_xlfn.XLOOKUP(Table6[[#This Row],[Loan Date]],$Q$5:$Q$152,$R$5:$R$152)</f>
        <v>Thursday</v>
      </c>
      <c r="L3877" t="str">
        <f>_xlfn.XLOOKUP(Table6[[#This Row],[Loan Date]],$Q$5:$Q$152,$S$5:$S$152)</f>
        <v>Week 7</v>
      </c>
    </row>
    <row r="3878" spans="1:12" x14ac:dyDescent="0.2">
      <c r="A3878" s="1">
        <v>44875</v>
      </c>
      <c r="B3878" t="s">
        <v>5</v>
      </c>
      <c r="C3878" s="1">
        <v>44882</v>
      </c>
      <c r="D3878" t="s">
        <v>150</v>
      </c>
      <c r="E3878" t="s">
        <v>52</v>
      </c>
      <c r="F3878" t="s">
        <v>51</v>
      </c>
      <c r="G3878" t="s">
        <v>1</v>
      </c>
      <c r="H3878" t="s">
        <v>1282</v>
      </c>
      <c r="I3878">
        <f>MONTH(Table6[[#This Row],[Loan Date]])</f>
        <v>11</v>
      </c>
      <c r="J3878" t="str">
        <f>_xlfn.XLOOKUP(Table6[[#This Row],[Numeric Month]],$N$5:$N$11,$O$5:$O$11)</f>
        <v>Nov</v>
      </c>
      <c r="K3878" t="str">
        <f>_xlfn.XLOOKUP(Table6[[#This Row],[Loan Date]],$Q$5:$Q$152,$R$5:$R$152)</f>
        <v>Thursday</v>
      </c>
      <c r="L3878" t="str">
        <f>_xlfn.XLOOKUP(Table6[[#This Row],[Loan Date]],$Q$5:$Q$152,$S$5:$S$152)</f>
        <v>Week 7</v>
      </c>
    </row>
    <row r="3879" spans="1:12" x14ac:dyDescent="0.2">
      <c r="A3879" s="1">
        <v>44875</v>
      </c>
      <c r="B3879" t="s">
        <v>5</v>
      </c>
      <c r="C3879" s="1">
        <v>44875</v>
      </c>
      <c r="D3879" t="s">
        <v>77</v>
      </c>
      <c r="E3879" t="s">
        <v>23</v>
      </c>
      <c r="F3879" t="s">
        <v>23</v>
      </c>
      <c r="G3879" t="s">
        <v>20</v>
      </c>
      <c r="H3879" t="s">
        <v>1282</v>
      </c>
      <c r="I3879">
        <f>MONTH(Table6[[#This Row],[Loan Date]])</f>
        <v>11</v>
      </c>
      <c r="J3879" t="str">
        <f>_xlfn.XLOOKUP(Table6[[#This Row],[Numeric Month]],$N$5:$N$11,$O$5:$O$11)</f>
        <v>Nov</v>
      </c>
      <c r="K3879" t="str">
        <f>_xlfn.XLOOKUP(Table6[[#This Row],[Loan Date]],$Q$5:$Q$152,$R$5:$R$152)</f>
        <v>Thursday</v>
      </c>
      <c r="L3879" t="str">
        <f>_xlfn.XLOOKUP(Table6[[#This Row],[Loan Date]],$Q$5:$Q$152,$S$5:$S$152)</f>
        <v>Week 7</v>
      </c>
    </row>
    <row r="3880" spans="1:12" x14ac:dyDescent="0.2">
      <c r="A3880" s="1">
        <v>44875</v>
      </c>
      <c r="B3880" t="s">
        <v>5</v>
      </c>
      <c r="C3880" s="1">
        <v>44875</v>
      </c>
      <c r="D3880" t="s">
        <v>127</v>
      </c>
      <c r="E3880" t="s">
        <v>21</v>
      </c>
      <c r="F3880" t="s">
        <v>21</v>
      </c>
      <c r="G3880" t="s">
        <v>20</v>
      </c>
      <c r="H3880" t="s">
        <v>1282</v>
      </c>
      <c r="I3880">
        <f>MONTH(Table6[[#This Row],[Loan Date]])</f>
        <v>11</v>
      </c>
      <c r="J3880" t="str">
        <f>_xlfn.XLOOKUP(Table6[[#This Row],[Numeric Month]],$N$5:$N$11,$O$5:$O$11)</f>
        <v>Nov</v>
      </c>
      <c r="K3880" t="str">
        <f>_xlfn.XLOOKUP(Table6[[#This Row],[Loan Date]],$Q$5:$Q$152,$R$5:$R$152)</f>
        <v>Thursday</v>
      </c>
      <c r="L3880" t="str">
        <f>_xlfn.XLOOKUP(Table6[[#This Row],[Loan Date]],$Q$5:$Q$152,$S$5:$S$152)</f>
        <v>Week 7</v>
      </c>
    </row>
    <row r="3881" spans="1:12" x14ac:dyDescent="0.2">
      <c r="A3881" s="1">
        <v>44875</v>
      </c>
      <c r="B3881" t="s">
        <v>5</v>
      </c>
      <c r="C3881" s="1">
        <v>44875</v>
      </c>
      <c r="D3881" t="s">
        <v>260</v>
      </c>
      <c r="E3881" t="s">
        <v>21</v>
      </c>
      <c r="F3881" t="s">
        <v>21</v>
      </c>
      <c r="G3881" t="s">
        <v>20</v>
      </c>
      <c r="H3881" t="s">
        <v>1282</v>
      </c>
      <c r="I3881">
        <f>MONTH(Table6[[#This Row],[Loan Date]])</f>
        <v>11</v>
      </c>
      <c r="J3881" t="str">
        <f>_xlfn.XLOOKUP(Table6[[#This Row],[Numeric Month]],$N$5:$N$11,$O$5:$O$11)</f>
        <v>Nov</v>
      </c>
      <c r="K3881" t="str">
        <f>_xlfn.XLOOKUP(Table6[[#This Row],[Loan Date]],$Q$5:$Q$152,$R$5:$R$152)</f>
        <v>Thursday</v>
      </c>
      <c r="L3881" t="str">
        <f>_xlfn.XLOOKUP(Table6[[#This Row],[Loan Date]],$Q$5:$Q$152,$S$5:$S$152)</f>
        <v>Week 7</v>
      </c>
    </row>
    <row r="3882" spans="1:12" x14ac:dyDescent="0.2">
      <c r="A3882" s="1">
        <v>44875</v>
      </c>
      <c r="B3882" t="s">
        <v>5</v>
      </c>
      <c r="C3882" s="1">
        <v>44888</v>
      </c>
      <c r="D3882" t="s">
        <v>475</v>
      </c>
      <c r="E3882" t="s">
        <v>9</v>
      </c>
      <c r="F3882" t="s">
        <v>8</v>
      </c>
      <c r="G3882" t="s">
        <v>1</v>
      </c>
      <c r="H3882" t="s">
        <v>1282</v>
      </c>
      <c r="I3882">
        <f>MONTH(Table6[[#This Row],[Loan Date]])</f>
        <v>11</v>
      </c>
      <c r="J3882" t="str">
        <f>_xlfn.XLOOKUP(Table6[[#This Row],[Numeric Month]],$N$5:$N$11,$O$5:$O$11)</f>
        <v>Nov</v>
      </c>
      <c r="K3882" t="str">
        <f>_xlfn.XLOOKUP(Table6[[#This Row],[Loan Date]],$Q$5:$Q$152,$R$5:$R$152)</f>
        <v>Thursday</v>
      </c>
      <c r="L3882" t="str">
        <f>_xlfn.XLOOKUP(Table6[[#This Row],[Loan Date]],$Q$5:$Q$152,$S$5:$S$152)</f>
        <v>Week 7</v>
      </c>
    </row>
    <row r="3883" spans="1:12" x14ac:dyDescent="0.2">
      <c r="A3883" s="1">
        <v>44875</v>
      </c>
      <c r="B3883" t="s">
        <v>5</v>
      </c>
      <c r="C3883" s="1">
        <v>44888</v>
      </c>
      <c r="D3883" t="s">
        <v>1377</v>
      </c>
      <c r="E3883" t="s">
        <v>3</v>
      </c>
      <c r="F3883" t="s">
        <v>2</v>
      </c>
      <c r="G3883" t="s">
        <v>1</v>
      </c>
      <c r="H3883" t="s">
        <v>1282</v>
      </c>
      <c r="I3883">
        <f>MONTH(Table6[[#This Row],[Loan Date]])</f>
        <v>11</v>
      </c>
      <c r="J3883" t="str">
        <f>_xlfn.XLOOKUP(Table6[[#This Row],[Numeric Month]],$N$5:$N$11,$O$5:$O$11)</f>
        <v>Nov</v>
      </c>
      <c r="K3883" t="str">
        <f>_xlfn.XLOOKUP(Table6[[#This Row],[Loan Date]],$Q$5:$Q$152,$R$5:$R$152)</f>
        <v>Thursday</v>
      </c>
      <c r="L3883" t="str">
        <f>_xlfn.XLOOKUP(Table6[[#This Row],[Loan Date]],$Q$5:$Q$152,$S$5:$S$152)</f>
        <v>Week 7</v>
      </c>
    </row>
    <row r="3884" spans="1:12" x14ac:dyDescent="0.2">
      <c r="A3884" s="1">
        <v>44875</v>
      </c>
      <c r="B3884" t="s">
        <v>7</v>
      </c>
      <c r="C3884" s="1">
        <v>44888</v>
      </c>
      <c r="D3884" t="s">
        <v>1008</v>
      </c>
      <c r="E3884" t="s">
        <v>52</v>
      </c>
      <c r="F3884" t="s">
        <v>51</v>
      </c>
      <c r="G3884" t="s">
        <v>1</v>
      </c>
      <c r="H3884" t="s">
        <v>1282</v>
      </c>
      <c r="I3884">
        <f>MONTH(Table6[[#This Row],[Loan Date]])</f>
        <v>11</v>
      </c>
      <c r="J3884" t="str">
        <f>_xlfn.XLOOKUP(Table6[[#This Row],[Numeric Month]],$N$5:$N$11,$O$5:$O$11)</f>
        <v>Nov</v>
      </c>
      <c r="K3884" t="str">
        <f>_xlfn.XLOOKUP(Table6[[#This Row],[Loan Date]],$Q$5:$Q$152,$R$5:$R$152)</f>
        <v>Thursday</v>
      </c>
      <c r="L3884" t="str">
        <f>_xlfn.XLOOKUP(Table6[[#This Row],[Loan Date]],$Q$5:$Q$152,$S$5:$S$152)</f>
        <v>Week 7</v>
      </c>
    </row>
    <row r="3885" spans="1:12" x14ac:dyDescent="0.2">
      <c r="A3885" s="1">
        <v>44875</v>
      </c>
      <c r="B3885" t="s">
        <v>7</v>
      </c>
      <c r="C3885" s="1">
        <v>44875</v>
      </c>
      <c r="D3885" t="s">
        <v>29</v>
      </c>
      <c r="E3885" t="s">
        <v>23</v>
      </c>
      <c r="F3885" t="s">
        <v>23</v>
      </c>
      <c r="G3885" t="s">
        <v>20</v>
      </c>
      <c r="H3885" t="s">
        <v>1282</v>
      </c>
      <c r="I3885">
        <f>MONTH(Table6[[#This Row],[Loan Date]])</f>
        <v>11</v>
      </c>
      <c r="J3885" t="str">
        <f>_xlfn.XLOOKUP(Table6[[#This Row],[Numeric Month]],$N$5:$N$11,$O$5:$O$11)</f>
        <v>Nov</v>
      </c>
      <c r="K3885" t="str">
        <f>_xlfn.XLOOKUP(Table6[[#This Row],[Loan Date]],$Q$5:$Q$152,$R$5:$R$152)</f>
        <v>Thursday</v>
      </c>
      <c r="L3885" t="str">
        <f>_xlfn.XLOOKUP(Table6[[#This Row],[Loan Date]],$Q$5:$Q$152,$S$5:$S$152)</f>
        <v>Week 7</v>
      </c>
    </row>
    <row r="3886" spans="1:12" x14ac:dyDescent="0.2">
      <c r="A3886" s="1">
        <v>44875</v>
      </c>
      <c r="B3886" t="s">
        <v>7</v>
      </c>
      <c r="C3886" s="1">
        <v>44875</v>
      </c>
      <c r="D3886" t="s">
        <v>119</v>
      </c>
      <c r="E3886" t="s">
        <v>21</v>
      </c>
      <c r="F3886" t="s">
        <v>21</v>
      </c>
      <c r="G3886" t="s">
        <v>20</v>
      </c>
      <c r="H3886" t="s">
        <v>1282</v>
      </c>
      <c r="I3886">
        <f>MONTH(Table6[[#This Row],[Loan Date]])</f>
        <v>11</v>
      </c>
      <c r="J3886" t="str">
        <f>_xlfn.XLOOKUP(Table6[[#This Row],[Numeric Month]],$N$5:$N$11,$O$5:$O$11)</f>
        <v>Nov</v>
      </c>
      <c r="K3886" t="str">
        <f>_xlfn.XLOOKUP(Table6[[#This Row],[Loan Date]],$Q$5:$Q$152,$R$5:$R$152)</f>
        <v>Thursday</v>
      </c>
      <c r="L3886" t="str">
        <f>_xlfn.XLOOKUP(Table6[[#This Row],[Loan Date]],$Q$5:$Q$152,$S$5:$S$152)</f>
        <v>Week 7</v>
      </c>
    </row>
    <row r="3887" spans="1:12" x14ac:dyDescent="0.2">
      <c r="A3887" s="1">
        <v>44875</v>
      </c>
      <c r="B3887" t="s">
        <v>5</v>
      </c>
      <c r="C3887" s="1">
        <v>44875</v>
      </c>
      <c r="D3887" t="s">
        <v>969</v>
      </c>
      <c r="E3887" t="s">
        <v>37</v>
      </c>
      <c r="F3887" t="s">
        <v>37</v>
      </c>
      <c r="G3887" t="s">
        <v>20</v>
      </c>
      <c r="H3887" t="s">
        <v>1282</v>
      </c>
      <c r="I3887">
        <f>MONTH(Table6[[#This Row],[Loan Date]])</f>
        <v>11</v>
      </c>
      <c r="J3887" t="str">
        <f>_xlfn.XLOOKUP(Table6[[#This Row],[Numeric Month]],$N$5:$N$11,$O$5:$O$11)</f>
        <v>Nov</v>
      </c>
      <c r="K3887" t="str">
        <f>_xlfn.XLOOKUP(Table6[[#This Row],[Loan Date]],$Q$5:$Q$152,$R$5:$R$152)</f>
        <v>Thursday</v>
      </c>
      <c r="L3887" t="str">
        <f>_xlfn.XLOOKUP(Table6[[#This Row],[Loan Date]],$Q$5:$Q$152,$S$5:$S$152)</f>
        <v>Week 7</v>
      </c>
    </row>
    <row r="3888" spans="1:12" x14ac:dyDescent="0.2">
      <c r="A3888" s="1">
        <v>44875</v>
      </c>
      <c r="B3888" t="s">
        <v>7</v>
      </c>
      <c r="C3888" s="1">
        <v>44875</v>
      </c>
      <c r="D3888" t="s">
        <v>917</v>
      </c>
      <c r="E3888" t="s">
        <v>37</v>
      </c>
      <c r="F3888" t="s">
        <v>37</v>
      </c>
      <c r="G3888" t="s">
        <v>20</v>
      </c>
      <c r="H3888" t="s">
        <v>1282</v>
      </c>
      <c r="I3888">
        <f>MONTH(Table6[[#This Row],[Loan Date]])</f>
        <v>11</v>
      </c>
      <c r="J3888" t="str">
        <f>_xlfn.XLOOKUP(Table6[[#This Row],[Numeric Month]],$N$5:$N$11,$O$5:$O$11)</f>
        <v>Nov</v>
      </c>
      <c r="K3888" t="str">
        <f>_xlfn.XLOOKUP(Table6[[#This Row],[Loan Date]],$Q$5:$Q$152,$R$5:$R$152)</f>
        <v>Thursday</v>
      </c>
      <c r="L3888" t="str">
        <f>_xlfn.XLOOKUP(Table6[[#This Row],[Loan Date]],$Q$5:$Q$152,$S$5:$S$152)</f>
        <v>Week 7</v>
      </c>
    </row>
    <row r="3889" spans="1:12" x14ac:dyDescent="0.2">
      <c r="A3889" s="1">
        <v>44875</v>
      </c>
      <c r="B3889" t="s">
        <v>7</v>
      </c>
      <c r="C3889" s="1">
        <v>44875</v>
      </c>
      <c r="D3889" t="s">
        <v>1015</v>
      </c>
      <c r="E3889" t="s">
        <v>23</v>
      </c>
      <c r="F3889" t="s">
        <v>23</v>
      </c>
      <c r="G3889" t="s">
        <v>20</v>
      </c>
      <c r="H3889" t="s">
        <v>1282</v>
      </c>
      <c r="I3889">
        <f>MONTH(Table6[[#This Row],[Loan Date]])</f>
        <v>11</v>
      </c>
      <c r="J3889" t="str">
        <f>_xlfn.XLOOKUP(Table6[[#This Row],[Numeric Month]],$N$5:$N$11,$O$5:$O$11)</f>
        <v>Nov</v>
      </c>
      <c r="K3889" t="str">
        <f>_xlfn.XLOOKUP(Table6[[#This Row],[Loan Date]],$Q$5:$Q$152,$R$5:$R$152)</f>
        <v>Thursday</v>
      </c>
      <c r="L3889" t="str">
        <f>_xlfn.XLOOKUP(Table6[[#This Row],[Loan Date]],$Q$5:$Q$152,$S$5:$S$152)</f>
        <v>Week 7</v>
      </c>
    </row>
    <row r="3890" spans="1:12" x14ac:dyDescent="0.2">
      <c r="A3890" s="1">
        <v>44875</v>
      </c>
      <c r="B3890" t="s">
        <v>7</v>
      </c>
      <c r="C3890" s="1">
        <v>44875</v>
      </c>
      <c r="D3890" t="s">
        <v>673</v>
      </c>
      <c r="E3890" t="s">
        <v>21</v>
      </c>
      <c r="F3890" t="s">
        <v>21</v>
      </c>
      <c r="G3890" t="s">
        <v>20</v>
      </c>
      <c r="H3890" t="s">
        <v>1282</v>
      </c>
      <c r="I3890">
        <f>MONTH(Table6[[#This Row],[Loan Date]])</f>
        <v>11</v>
      </c>
      <c r="J3890" t="str">
        <f>_xlfn.XLOOKUP(Table6[[#This Row],[Numeric Month]],$N$5:$N$11,$O$5:$O$11)</f>
        <v>Nov</v>
      </c>
      <c r="K3890" t="str">
        <f>_xlfn.XLOOKUP(Table6[[#This Row],[Loan Date]],$Q$5:$Q$152,$R$5:$R$152)</f>
        <v>Thursday</v>
      </c>
      <c r="L3890" t="str">
        <f>_xlfn.XLOOKUP(Table6[[#This Row],[Loan Date]],$Q$5:$Q$152,$S$5:$S$152)</f>
        <v>Week 7</v>
      </c>
    </row>
    <row r="3891" spans="1:12" x14ac:dyDescent="0.2">
      <c r="A3891" s="1">
        <v>44875</v>
      </c>
      <c r="B3891" t="s">
        <v>5</v>
      </c>
      <c r="C3891" s="1">
        <v>44888</v>
      </c>
      <c r="D3891" t="s">
        <v>259</v>
      </c>
      <c r="E3891" t="s">
        <v>52</v>
      </c>
      <c r="F3891" t="s">
        <v>51</v>
      </c>
      <c r="G3891" t="s">
        <v>1</v>
      </c>
      <c r="H3891" t="s">
        <v>1282</v>
      </c>
      <c r="I3891">
        <f>MONTH(Table6[[#This Row],[Loan Date]])</f>
        <v>11</v>
      </c>
      <c r="J3891" t="str">
        <f>_xlfn.XLOOKUP(Table6[[#This Row],[Numeric Month]],$N$5:$N$11,$O$5:$O$11)</f>
        <v>Nov</v>
      </c>
      <c r="K3891" t="str">
        <f>_xlfn.XLOOKUP(Table6[[#This Row],[Loan Date]],$Q$5:$Q$152,$R$5:$R$152)</f>
        <v>Thursday</v>
      </c>
      <c r="L3891" t="str">
        <f>_xlfn.XLOOKUP(Table6[[#This Row],[Loan Date]],$Q$5:$Q$152,$S$5:$S$152)</f>
        <v>Week 7</v>
      </c>
    </row>
    <row r="3892" spans="1:12" x14ac:dyDescent="0.2">
      <c r="A3892" s="1">
        <v>44875</v>
      </c>
      <c r="B3892" t="s">
        <v>7</v>
      </c>
      <c r="C3892" s="1">
        <v>44882</v>
      </c>
      <c r="D3892" t="s">
        <v>892</v>
      </c>
      <c r="E3892" t="s">
        <v>15</v>
      </c>
      <c r="F3892" t="s">
        <v>14</v>
      </c>
      <c r="G3892" t="s">
        <v>1</v>
      </c>
      <c r="H3892" t="s">
        <v>1282</v>
      </c>
      <c r="I3892">
        <f>MONTH(Table6[[#This Row],[Loan Date]])</f>
        <v>11</v>
      </c>
      <c r="J3892" t="str">
        <f>_xlfn.XLOOKUP(Table6[[#This Row],[Numeric Month]],$N$5:$N$11,$O$5:$O$11)</f>
        <v>Nov</v>
      </c>
      <c r="K3892" t="str">
        <f>_xlfn.XLOOKUP(Table6[[#This Row],[Loan Date]],$Q$5:$Q$152,$R$5:$R$152)</f>
        <v>Thursday</v>
      </c>
      <c r="L3892" t="str">
        <f>_xlfn.XLOOKUP(Table6[[#This Row],[Loan Date]],$Q$5:$Q$152,$S$5:$S$152)</f>
        <v>Week 7</v>
      </c>
    </row>
    <row r="3893" spans="1:12" x14ac:dyDescent="0.2">
      <c r="A3893" s="1">
        <v>44875</v>
      </c>
      <c r="B3893" t="s">
        <v>7</v>
      </c>
      <c r="C3893" s="1">
        <v>44882</v>
      </c>
      <c r="D3893" t="s">
        <v>935</v>
      </c>
      <c r="E3893" t="s">
        <v>15</v>
      </c>
      <c r="F3893" t="s">
        <v>14</v>
      </c>
      <c r="G3893" t="s">
        <v>1</v>
      </c>
      <c r="H3893" t="s">
        <v>1282</v>
      </c>
      <c r="I3893">
        <f>MONTH(Table6[[#This Row],[Loan Date]])</f>
        <v>11</v>
      </c>
      <c r="J3893" t="str">
        <f>_xlfn.XLOOKUP(Table6[[#This Row],[Numeric Month]],$N$5:$N$11,$O$5:$O$11)</f>
        <v>Nov</v>
      </c>
      <c r="K3893" t="str">
        <f>_xlfn.XLOOKUP(Table6[[#This Row],[Loan Date]],$Q$5:$Q$152,$R$5:$R$152)</f>
        <v>Thursday</v>
      </c>
      <c r="L3893" t="str">
        <f>_xlfn.XLOOKUP(Table6[[#This Row],[Loan Date]],$Q$5:$Q$152,$S$5:$S$152)</f>
        <v>Week 7</v>
      </c>
    </row>
    <row r="3894" spans="1:12" x14ac:dyDescent="0.2">
      <c r="A3894" s="1">
        <v>44875</v>
      </c>
      <c r="B3894" t="s">
        <v>7</v>
      </c>
      <c r="C3894" s="1">
        <v>44888</v>
      </c>
      <c r="D3894" t="s">
        <v>1330</v>
      </c>
      <c r="E3894" t="s">
        <v>15</v>
      </c>
      <c r="F3894" t="s">
        <v>14</v>
      </c>
      <c r="G3894" t="s">
        <v>1</v>
      </c>
      <c r="H3894" t="s">
        <v>1282</v>
      </c>
      <c r="I3894">
        <f>MONTH(Table6[[#This Row],[Loan Date]])</f>
        <v>11</v>
      </c>
      <c r="J3894" t="str">
        <f>_xlfn.XLOOKUP(Table6[[#This Row],[Numeric Month]],$N$5:$N$11,$O$5:$O$11)</f>
        <v>Nov</v>
      </c>
      <c r="K3894" t="str">
        <f>_xlfn.XLOOKUP(Table6[[#This Row],[Loan Date]],$Q$5:$Q$152,$R$5:$R$152)</f>
        <v>Thursday</v>
      </c>
      <c r="L3894" t="str">
        <f>_xlfn.XLOOKUP(Table6[[#This Row],[Loan Date]],$Q$5:$Q$152,$S$5:$S$152)</f>
        <v>Week 7</v>
      </c>
    </row>
    <row r="3895" spans="1:12" x14ac:dyDescent="0.2">
      <c r="A3895" s="1">
        <v>44875</v>
      </c>
      <c r="B3895" t="s">
        <v>5</v>
      </c>
      <c r="C3895" s="1">
        <v>44882</v>
      </c>
      <c r="D3895" t="s">
        <v>991</v>
      </c>
      <c r="E3895" t="s">
        <v>52</v>
      </c>
      <c r="F3895" t="s">
        <v>51</v>
      </c>
      <c r="G3895" t="s">
        <v>1</v>
      </c>
      <c r="H3895" t="s">
        <v>1282</v>
      </c>
      <c r="I3895">
        <f>MONTH(Table6[[#This Row],[Loan Date]])</f>
        <v>11</v>
      </c>
      <c r="J3895" t="str">
        <f>_xlfn.XLOOKUP(Table6[[#This Row],[Numeric Month]],$N$5:$N$11,$O$5:$O$11)</f>
        <v>Nov</v>
      </c>
      <c r="K3895" t="str">
        <f>_xlfn.XLOOKUP(Table6[[#This Row],[Loan Date]],$Q$5:$Q$152,$R$5:$R$152)</f>
        <v>Thursday</v>
      </c>
      <c r="L3895" t="str">
        <f>_xlfn.XLOOKUP(Table6[[#This Row],[Loan Date]],$Q$5:$Q$152,$S$5:$S$152)</f>
        <v>Week 7</v>
      </c>
    </row>
    <row r="3896" spans="1:12" x14ac:dyDescent="0.2">
      <c r="A3896" s="1">
        <v>44875</v>
      </c>
      <c r="B3896" t="s">
        <v>7</v>
      </c>
      <c r="C3896" s="1">
        <v>44888</v>
      </c>
      <c r="D3896" t="s">
        <v>291</v>
      </c>
      <c r="E3896" t="s">
        <v>9</v>
      </c>
      <c r="F3896" t="s">
        <v>8</v>
      </c>
      <c r="G3896" t="s">
        <v>1</v>
      </c>
      <c r="H3896" t="s">
        <v>1282</v>
      </c>
      <c r="I3896">
        <f>MONTH(Table6[[#This Row],[Loan Date]])</f>
        <v>11</v>
      </c>
      <c r="J3896" t="str">
        <f>_xlfn.XLOOKUP(Table6[[#This Row],[Numeric Month]],$N$5:$N$11,$O$5:$O$11)</f>
        <v>Nov</v>
      </c>
      <c r="K3896" t="str">
        <f>_xlfn.XLOOKUP(Table6[[#This Row],[Loan Date]],$Q$5:$Q$152,$R$5:$R$152)</f>
        <v>Thursday</v>
      </c>
      <c r="L3896" t="str">
        <f>_xlfn.XLOOKUP(Table6[[#This Row],[Loan Date]],$Q$5:$Q$152,$S$5:$S$152)</f>
        <v>Week 7</v>
      </c>
    </row>
    <row r="3897" spans="1:12" x14ac:dyDescent="0.2">
      <c r="A3897" s="1">
        <v>44875</v>
      </c>
      <c r="B3897" t="s">
        <v>5</v>
      </c>
      <c r="C3897" s="1">
        <v>44875</v>
      </c>
      <c r="D3897" t="s">
        <v>717</v>
      </c>
      <c r="E3897" t="s">
        <v>49</v>
      </c>
      <c r="F3897" t="s">
        <v>49</v>
      </c>
      <c r="G3897" t="s">
        <v>20</v>
      </c>
      <c r="H3897" t="s">
        <v>1282</v>
      </c>
      <c r="I3897">
        <f>MONTH(Table6[[#This Row],[Loan Date]])</f>
        <v>11</v>
      </c>
      <c r="J3897" t="str">
        <f>_xlfn.XLOOKUP(Table6[[#This Row],[Numeric Month]],$N$5:$N$11,$O$5:$O$11)</f>
        <v>Nov</v>
      </c>
      <c r="K3897" t="str">
        <f>_xlfn.XLOOKUP(Table6[[#This Row],[Loan Date]],$Q$5:$Q$152,$R$5:$R$152)</f>
        <v>Thursday</v>
      </c>
      <c r="L3897" t="str">
        <f>_xlfn.XLOOKUP(Table6[[#This Row],[Loan Date]],$Q$5:$Q$152,$S$5:$S$152)</f>
        <v>Week 7</v>
      </c>
    </row>
    <row r="3898" spans="1:12" x14ac:dyDescent="0.2">
      <c r="A3898" s="1">
        <v>44875</v>
      </c>
      <c r="B3898" t="s">
        <v>107</v>
      </c>
      <c r="C3898" s="1">
        <v>44875</v>
      </c>
      <c r="D3898" t="s">
        <v>911</v>
      </c>
      <c r="E3898" t="s">
        <v>37</v>
      </c>
      <c r="F3898" t="s">
        <v>37</v>
      </c>
      <c r="G3898" t="s">
        <v>20</v>
      </c>
      <c r="H3898" t="s">
        <v>1282</v>
      </c>
      <c r="I3898">
        <f>MONTH(Table6[[#This Row],[Loan Date]])</f>
        <v>11</v>
      </c>
      <c r="J3898" t="str">
        <f>_xlfn.XLOOKUP(Table6[[#This Row],[Numeric Month]],$N$5:$N$11,$O$5:$O$11)</f>
        <v>Nov</v>
      </c>
      <c r="K3898" t="str">
        <f>_xlfn.XLOOKUP(Table6[[#This Row],[Loan Date]],$Q$5:$Q$152,$R$5:$R$152)</f>
        <v>Thursday</v>
      </c>
      <c r="L3898" t="str">
        <f>_xlfn.XLOOKUP(Table6[[#This Row],[Loan Date]],$Q$5:$Q$152,$S$5:$S$152)</f>
        <v>Week 7</v>
      </c>
    </row>
    <row r="3899" spans="1:12" x14ac:dyDescent="0.2">
      <c r="A3899" s="1">
        <v>44876</v>
      </c>
      <c r="B3899" t="s">
        <v>7</v>
      </c>
      <c r="C3899" s="1">
        <v>44876</v>
      </c>
      <c r="D3899" t="s">
        <v>915</v>
      </c>
      <c r="E3899" t="s">
        <v>37</v>
      </c>
      <c r="F3899" t="s">
        <v>37</v>
      </c>
      <c r="G3899" t="s">
        <v>20</v>
      </c>
      <c r="H3899" t="s">
        <v>1282</v>
      </c>
      <c r="I3899">
        <f>MONTH(Table6[[#This Row],[Loan Date]])</f>
        <v>11</v>
      </c>
      <c r="J3899" t="str">
        <f>_xlfn.XLOOKUP(Table6[[#This Row],[Numeric Month]],$N$5:$N$11,$O$5:$O$11)</f>
        <v>Nov</v>
      </c>
      <c r="K3899" t="str">
        <f>_xlfn.XLOOKUP(Table6[[#This Row],[Loan Date]],$Q$5:$Q$152,$R$5:$R$152)</f>
        <v>Friday</v>
      </c>
      <c r="L3899" t="str">
        <f>_xlfn.XLOOKUP(Table6[[#This Row],[Loan Date]],$Q$5:$Q$152,$S$5:$S$152)</f>
        <v>Week 7</v>
      </c>
    </row>
    <row r="3900" spans="1:12" x14ac:dyDescent="0.2">
      <c r="A3900" s="1">
        <v>44876</v>
      </c>
      <c r="B3900" t="s">
        <v>7</v>
      </c>
      <c r="C3900" s="1">
        <v>44876</v>
      </c>
      <c r="D3900" t="s">
        <v>241</v>
      </c>
      <c r="E3900" t="s">
        <v>23</v>
      </c>
      <c r="F3900" t="s">
        <v>23</v>
      </c>
      <c r="G3900" t="s">
        <v>20</v>
      </c>
      <c r="H3900" t="s">
        <v>1282</v>
      </c>
      <c r="I3900">
        <f>MONTH(Table6[[#This Row],[Loan Date]])</f>
        <v>11</v>
      </c>
      <c r="J3900" t="str">
        <f>_xlfn.XLOOKUP(Table6[[#This Row],[Numeric Month]],$N$5:$N$11,$O$5:$O$11)</f>
        <v>Nov</v>
      </c>
      <c r="K3900" t="str">
        <f>_xlfn.XLOOKUP(Table6[[#This Row],[Loan Date]],$Q$5:$Q$152,$R$5:$R$152)</f>
        <v>Friday</v>
      </c>
      <c r="L3900" t="str">
        <f>_xlfn.XLOOKUP(Table6[[#This Row],[Loan Date]],$Q$5:$Q$152,$S$5:$S$152)</f>
        <v>Week 7</v>
      </c>
    </row>
    <row r="3901" spans="1:12" x14ac:dyDescent="0.2">
      <c r="A3901" s="1">
        <v>44876</v>
      </c>
      <c r="B3901" t="s">
        <v>7</v>
      </c>
      <c r="C3901" s="1">
        <v>44876</v>
      </c>
      <c r="D3901" t="s">
        <v>705</v>
      </c>
      <c r="E3901" t="s">
        <v>21</v>
      </c>
      <c r="F3901" t="s">
        <v>21</v>
      </c>
      <c r="G3901" t="s">
        <v>20</v>
      </c>
      <c r="H3901" t="s">
        <v>1282</v>
      </c>
      <c r="I3901">
        <f>MONTH(Table6[[#This Row],[Loan Date]])</f>
        <v>11</v>
      </c>
      <c r="J3901" t="str">
        <f>_xlfn.XLOOKUP(Table6[[#This Row],[Numeric Month]],$N$5:$N$11,$O$5:$O$11)</f>
        <v>Nov</v>
      </c>
      <c r="K3901" t="str">
        <f>_xlfn.XLOOKUP(Table6[[#This Row],[Loan Date]],$Q$5:$Q$152,$R$5:$R$152)</f>
        <v>Friday</v>
      </c>
      <c r="L3901" t="str">
        <f>_xlfn.XLOOKUP(Table6[[#This Row],[Loan Date]],$Q$5:$Q$152,$S$5:$S$152)</f>
        <v>Week 7</v>
      </c>
    </row>
    <row r="3902" spans="1:12" x14ac:dyDescent="0.2">
      <c r="A3902" s="1">
        <v>44876</v>
      </c>
      <c r="B3902" t="s">
        <v>7</v>
      </c>
      <c r="C3902" s="1">
        <v>44888</v>
      </c>
      <c r="D3902" t="s">
        <v>308</v>
      </c>
      <c r="E3902" t="s">
        <v>52</v>
      </c>
      <c r="F3902" t="s">
        <v>51</v>
      </c>
      <c r="G3902" t="s">
        <v>1</v>
      </c>
      <c r="H3902" t="s">
        <v>1282</v>
      </c>
      <c r="I3902">
        <f>MONTH(Table6[[#This Row],[Loan Date]])</f>
        <v>11</v>
      </c>
      <c r="J3902" t="str">
        <f>_xlfn.XLOOKUP(Table6[[#This Row],[Numeric Month]],$N$5:$N$11,$O$5:$O$11)</f>
        <v>Nov</v>
      </c>
      <c r="K3902" t="str">
        <f>_xlfn.XLOOKUP(Table6[[#This Row],[Loan Date]],$Q$5:$Q$152,$R$5:$R$152)</f>
        <v>Friday</v>
      </c>
      <c r="L3902" t="str">
        <f>_xlfn.XLOOKUP(Table6[[#This Row],[Loan Date]],$Q$5:$Q$152,$S$5:$S$152)</f>
        <v>Week 7</v>
      </c>
    </row>
    <row r="3903" spans="1:12" x14ac:dyDescent="0.2">
      <c r="A3903" s="1">
        <v>44876</v>
      </c>
      <c r="B3903" t="s">
        <v>7</v>
      </c>
      <c r="C3903" s="1">
        <v>44883</v>
      </c>
      <c r="D3903" t="s">
        <v>594</v>
      </c>
      <c r="E3903" t="s">
        <v>52</v>
      </c>
      <c r="F3903" t="s">
        <v>51</v>
      </c>
      <c r="G3903" t="s">
        <v>1</v>
      </c>
      <c r="H3903" t="s">
        <v>1282</v>
      </c>
      <c r="I3903">
        <f>MONTH(Table6[[#This Row],[Loan Date]])</f>
        <v>11</v>
      </c>
      <c r="J3903" t="str">
        <f>_xlfn.XLOOKUP(Table6[[#This Row],[Numeric Month]],$N$5:$N$11,$O$5:$O$11)</f>
        <v>Nov</v>
      </c>
      <c r="K3903" t="str">
        <f>_xlfn.XLOOKUP(Table6[[#This Row],[Loan Date]],$Q$5:$Q$152,$R$5:$R$152)</f>
        <v>Friday</v>
      </c>
      <c r="L3903" t="str">
        <f>_xlfn.XLOOKUP(Table6[[#This Row],[Loan Date]],$Q$5:$Q$152,$S$5:$S$152)</f>
        <v>Week 7</v>
      </c>
    </row>
    <row r="3904" spans="1:12" x14ac:dyDescent="0.2">
      <c r="A3904" s="1">
        <v>44876</v>
      </c>
      <c r="B3904" t="s">
        <v>7</v>
      </c>
      <c r="C3904" s="1">
        <v>44888</v>
      </c>
      <c r="D3904" t="s">
        <v>1325</v>
      </c>
      <c r="E3904" t="s">
        <v>52</v>
      </c>
      <c r="F3904" t="s">
        <v>51</v>
      </c>
      <c r="G3904" t="s">
        <v>1</v>
      </c>
      <c r="H3904" t="s">
        <v>1282</v>
      </c>
      <c r="I3904">
        <f>MONTH(Table6[[#This Row],[Loan Date]])</f>
        <v>11</v>
      </c>
      <c r="J3904" t="str">
        <f>_xlfn.XLOOKUP(Table6[[#This Row],[Numeric Month]],$N$5:$N$11,$O$5:$O$11)</f>
        <v>Nov</v>
      </c>
      <c r="K3904" t="str">
        <f>_xlfn.XLOOKUP(Table6[[#This Row],[Loan Date]],$Q$5:$Q$152,$R$5:$R$152)</f>
        <v>Friday</v>
      </c>
      <c r="L3904" t="str">
        <f>_xlfn.XLOOKUP(Table6[[#This Row],[Loan Date]],$Q$5:$Q$152,$S$5:$S$152)</f>
        <v>Week 7</v>
      </c>
    </row>
    <row r="3905" spans="1:12" x14ac:dyDescent="0.2">
      <c r="A3905" s="1">
        <v>44876</v>
      </c>
      <c r="B3905" t="s">
        <v>5</v>
      </c>
      <c r="C3905" s="1">
        <v>44888</v>
      </c>
      <c r="D3905" t="s">
        <v>991</v>
      </c>
      <c r="E3905" t="s">
        <v>52</v>
      </c>
      <c r="F3905" t="s">
        <v>51</v>
      </c>
      <c r="G3905" t="s">
        <v>1</v>
      </c>
      <c r="H3905" t="s">
        <v>1282</v>
      </c>
      <c r="I3905">
        <f>MONTH(Table6[[#This Row],[Loan Date]])</f>
        <v>11</v>
      </c>
      <c r="J3905" t="str">
        <f>_xlfn.XLOOKUP(Table6[[#This Row],[Numeric Month]],$N$5:$N$11,$O$5:$O$11)</f>
        <v>Nov</v>
      </c>
      <c r="K3905" t="str">
        <f>_xlfn.XLOOKUP(Table6[[#This Row],[Loan Date]],$Q$5:$Q$152,$R$5:$R$152)</f>
        <v>Friday</v>
      </c>
      <c r="L3905" t="str">
        <f>_xlfn.XLOOKUP(Table6[[#This Row],[Loan Date]],$Q$5:$Q$152,$S$5:$S$152)</f>
        <v>Week 7</v>
      </c>
    </row>
    <row r="3906" spans="1:12" x14ac:dyDescent="0.2">
      <c r="A3906" s="1">
        <v>44877</v>
      </c>
      <c r="B3906" t="s">
        <v>5</v>
      </c>
      <c r="C3906" s="1">
        <v>44877</v>
      </c>
      <c r="D3906" t="s">
        <v>241</v>
      </c>
      <c r="E3906" t="s">
        <v>23</v>
      </c>
      <c r="F3906" t="s">
        <v>23</v>
      </c>
      <c r="G3906" t="s">
        <v>20</v>
      </c>
      <c r="H3906" t="s">
        <v>1282</v>
      </c>
      <c r="I3906">
        <f>MONTH(Table6[[#This Row],[Loan Date]])</f>
        <v>11</v>
      </c>
      <c r="J3906" t="str">
        <f>_xlfn.XLOOKUP(Table6[[#This Row],[Numeric Month]],$N$5:$N$11,$O$5:$O$11)</f>
        <v>Nov</v>
      </c>
      <c r="K3906" t="str">
        <f>_xlfn.XLOOKUP(Table6[[#This Row],[Loan Date]],$Q$5:$Q$152,$R$5:$R$152)</f>
        <v>Saturday</v>
      </c>
      <c r="L3906" t="str">
        <f>_xlfn.XLOOKUP(Table6[[#This Row],[Loan Date]],$Q$5:$Q$152,$S$5:$S$152)</f>
        <v>Week 7</v>
      </c>
    </row>
    <row r="3907" spans="1:12" x14ac:dyDescent="0.2">
      <c r="A3907" s="1">
        <v>44877</v>
      </c>
      <c r="B3907" t="s">
        <v>5</v>
      </c>
      <c r="C3907" s="1">
        <v>44877</v>
      </c>
      <c r="D3907" t="s">
        <v>705</v>
      </c>
      <c r="E3907" t="s">
        <v>21</v>
      </c>
      <c r="F3907" t="s">
        <v>21</v>
      </c>
      <c r="G3907" t="s">
        <v>20</v>
      </c>
      <c r="H3907" t="s">
        <v>1282</v>
      </c>
      <c r="I3907">
        <f>MONTH(Table6[[#This Row],[Loan Date]])</f>
        <v>11</v>
      </c>
      <c r="J3907" t="str">
        <f>_xlfn.XLOOKUP(Table6[[#This Row],[Numeric Month]],$N$5:$N$11,$O$5:$O$11)</f>
        <v>Nov</v>
      </c>
      <c r="K3907" t="str">
        <f>_xlfn.XLOOKUP(Table6[[#This Row],[Loan Date]],$Q$5:$Q$152,$R$5:$R$152)</f>
        <v>Saturday</v>
      </c>
      <c r="L3907" t="str">
        <f>_xlfn.XLOOKUP(Table6[[#This Row],[Loan Date]],$Q$5:$Q$152,$S$5:$S$152)</f>
        <v>Week 7</v>
      </c>
    </row>
    <row r="3908" spans="1:12" x14ac:dyDescent="0.2">
      <c r="A3908" s="1">
        <v>44877</v>
      </c>
      <c r="B3908" t="s">
        <v>107</v>
      </c>
      <c r="C3908" s="1">
        <v>44877</v>
      </c>
      <c r="D3908" t="s">
        <v>1078</v>
      </c>
      <c r="E3908" t="s">
        <v>41</v>
      </c>
      <c r="F3908" t="s">
        <v>40</v>
      </c>
      <c r="G3908" t="s">
        <v>39</v>
      </c>
      <c r="H3908" t="s">
        <v>1282</v>
      </c>
      <c r="I3908">
        <f>MONTH(Table6[[#This Row],[Loan Date]])</f>
        <v>11</v>
      </c>
      <c r="J3908" t="str">
        <f>_xlfn.XLOOKUP(Table6[[#This Row],[Numeric Month]],$N$5:$N$11,$O$5:$O$11)</f>
        <v>Nov</v>
      </c>
      <c r="K3908" t="str">
        <f>_xlfn.XLOOKUP(Table6[[#This Row],[Loan Date]],$Q$5:$Q$152,$R$5:$R$152)</f>
        <v>Saturday</v>
      </c>
      <c r="L3908" t="str">
        <f>_xlfn.XLOOKUP(Table6[[#This Row],[Loan Date]],$Q$5:$Q$152,$S$5:$S$152)</f>
        <v>Week 7</v>
      </c>
    </row>
    <row r="3909" spans="1:12" x14ac:dyDescent="0.2">
      <c r="A3909" s="1">
        <v>44877</v>
      </c>
      <c r="B3909" t="s">
        <v>5</v>
      </c>
      <c r="C3909" s="1">
        <v>44884</v>
      </c>
      <c r="D3909" t="s">
        <v>150</v>
      </c>
      <c r="E3909" t="s">
        <v>52</v>
      </c>
      <c r="F3909" t="s">
        <v>51</v>
      </c>
      <c r="G3909" t="s">
        <v>1</v>
      </c>
      <c r="H3909" t="s">
        <v>1282</v>
      </c>
      <c r="I3909">
        <f>MONTH(Table6[[#This Row],[Loan Date]])</f>
        <v>11</v>
      </c>
      <c r="J3909" t="str">
        <f>_xlfn.XLOOKUP(Table6[[#This Row],[Numeric Month]],$N$5:$N$11,$O$5:$O$11)</f>
        <v>Nov</v>
      </c>
      <c r="K3909" t="str">
        <f>_xlfn.XLOOKUP(Table6[[#This Row],[Loan Date]],$Q$5:$Q$152,$R$5:$R$152)</f>
        <v>Saturday</v>
      </c>
      <c r="L3909" t="str">
        <f>_xlfn.XLOOKUP(Table6[[#This Row],[Loan Date]],$Q$5:$Q$152,$S$5:$S$152)</f>
        <v>Week 7</v>
      </c>
    </row>
    <row r="3910" spans="1:12" x14ac:dyDescent="0.2">
      <c r="A3910" s="1">
        <v>44877</v>
      </c>
      <c r="B3910" t="s">
        <v>5</v>
      </c>
      <c r="C3910" s="1">
        <v>44891</v>
      </c>
      <c r="D3910" t="s">
        <v>507</v>
      </c>
      <c r="E3910" t="s">
        <v>52</v>
      </c>
      <c r="F3910" t="s">
        <v>51</v>
      </c>
      <c r="G3910" t="s">
        <v>1</v>
      </c>
      <c r="H3910" t="s">
        <v>1282</v>
      </c>
      <c r="I3910">
        <f>MONTH(Table6[[#This Row],[Loan Date]])</f>
        <v>11</v>
      </c>
      <c r="J3910" t="str">
        <f>_xlfn.XLOOKUP(Table6[[#This Row],[Numeric Month]],$N$5:$N$11,$O$5:$O$11)</f>
        <v>Nov</v>
      </c>
      <c r="K3910" t="str">
        <f>_xlfn.XLOOKUP(Table6[[#This Row],[Loan Date]],$Q$5:$Q$152,$R$5:$R$152)</f>
        <v>Saturday</v>
      </c>
      <c r="L3910" t="str">
        <f>_xlfn.XLOOKUP(Table6[[#This Row],[Loan Date]],$Q$5:$Q$152,$S$5:$S$152)</f>
        <v>Week 7</v>
      </c>
    </row>
    <row r="3911" spans="1:12" x14ac:dyDescent="0.2">
      <c r="A3911" s="1">
        <v>44878</v>
      </c>
      <c r="B3911" t="s">
        <v>7</v>
      </c>
      <c r="C3911" s="1">
        <v>44892</v>
      </c>
      <c r="D3911" t="s">
        <v>228</v>
      </c>
      <c r="E3911" t="s">
        <v>52</v>
      </c>
      <c r="F3911" t="s">
        <v>51</v>
      </c>
      <c r="G3911" t="s">
        <v>1</v>
      </c>
      <c r="H3911" t="s">
        <v>1282</v>
      </c>
      <c r="I3911">
        <f>MONTH(Table6[[#This Row],[Loan Date]])</f>
        <v>11</v>
      </c>
      <c r="J3911" t="str">
        <f>_xlfn.XLOOKUP(Table6[[#This Row],[Numeric Month]],$N$5:$N$11,$O$5:$O$11)</f>
        <v>Nov</v>
      </c>
      <c r="K3911" t="str">
        <f>_xlfn.XLOOKUP(Table6[[#This Row],[Loan Date]],$Q$5:$Q$152,$R$5:$R$152)</f>
        <v>Sunday</v>
      </c>
      <c r="L3911" t="str">
        <f>_xlfn.XLOOKUP(Table6[[#This Row],[Loan Date]],$Q$5:$Q$152,$S$5:$S$152)</f>
        <v>Week 7</v>
      </c>
    </row>
    <row r="3912" spans="1:12" x14ac:dyDescent="0.2">
      <c r="A3912" s="1">
        <v>44878</v>
      </c>
      <c r="B3912" t="s">
        <v>7</v>
      </c>
      <c r="C3912" s="1">
        <v>44885</v>
      </c>
      <c r="D3912" t="s">
        <v>1066</v>
      </c>
      <c r="E3912" t="s">
        <v>52</v>
      </c>
      <c r="F3912" t="s">
        <v>51</v>
      </c>
      <c r="G3912" t="s">
        <v>1</v>
      </c>
      <c r="H3912" t="s">
        <v>1282</v>
      </c>
      <c r="I3912">
        <f>MONTH(Table6[[#This Row],[Loan Date]])</f>
        <v>11</v>
      </c>
      <c r="J3912" t="str">
        <f>_xlfn.XLOOKUP(Table6[[#This Row],[Numeric Month]],$N$5:$N$11,$O$5:$O$11)</f>
        <v>Nov</v>
      </c>
      <c r="K3912" t="str">
        <f>_xlfn.XLOOKUP(Table6[[#This Row],[Loan Date]],$Q$5:$Q$152,$R$5:$R$152)</f>
        <v>Sunday</v>
      </c>
      <c r="L3912" t="str">
        <f>_xlfn.XLOOKUP(Table6[[#This Row],[Loan Date]],$Q$5:$Q$152,$S$5:$S$152)</f>
        <v>Week 7</v>
      </c>
    </row>
    <row r="3913" spans="1:12" x14ac:dyDescent="0.2">
      <c r="A3913" s="1">
        <v>44879</v>
      </c>
      <c r="B3913" t="s">
        <v>7</v>
      </c>
      <c r="C3913" s="1">
        <v>44893</v>
      </c>
      <c r="D3913" t="s">
        <v>1119</v>
      </c>
      <c r="E3913" t="s">
        <v>15</v>
      </c>
      <c r="F3913" t="s">
        <v>14</v>
      </c>
      <c r="G3913" t="s">
        <v>1</v>
      </c>
      <c r="H3913" t="s">
        <v>1282</v>
      </c>
      <c r="I3913">
        <f>MONTH(Table6[[#This Row],[Loan Date]])</f>
        <v>11</v>
      </c>
      <c r="J3913" t="str">
        <f>_xlfn.XLOOKUP(Table6[[#This Row],[Numeric Month]],$N$5:$N$11,$O$5:$O$11)</f>
        <v>Nov</v>
      </c>
      <c r="K3913" t="str">
        <f>_xlfn.XLOOKUP(Table6[[#This Row],[Loan Date]],$Q$5:$Q$152,$R$5:$R$152)</f>
        <v>Monday</v>
      </c>
      <c r="L3913" t="str">
        <f>_xlfn.XLOOKUP(Table6[[#This Row],[Loan Date]],$Q$5:$Q$152,$S$5:$S$152)</f>
        <v>Week 8</v>
      </c>
    </row>
    <row r="3914" spans="1:12" x14ac:dyDescent="0.2">
      <c r="A3914" s="1">
        <v>44879</v>
      </c>
      <c r="B3914" t="s">
        <v>5</v>
      </c>
      <c r="C3914" s="1">
        <v>44879</v>
      </c>
      <c r="D3914" t="s">
        <v>116</v>
      </c>
      <c r="E3914" t="s">
        <v>23</v>
      </c>
      <c r="F3914" t="s">
        <v>23</v>
      </c>
      <c r="G3914" t="s">
        <v>20</v>
      </c>
      <c r="H3914" t="s">
        <v>1282</v>
      </c>
      <c r="I3914">
        <f>MONTH(Table6[[#This Row],[Loan Date]])</f>
        <v>11</v>
      </c>
      <c r="J3914" t="str">
        <f>_xlfn.XLOOKUP(Table6[[#This Row],[Numeric Month]],$N$5:$N$11,$O$5:$O$11)</f>
        <v>Nov</v>
      </c>
      <c r="K3914" t="str">
        <f>_xlfn.XLOOKUP(Table6[[#This Row],[Loan Date]],$Q$5:$Q$152,$R$5:$R$152)</f>
        <v>Monday</v>
      </c>
      <c r="L3914" t="str">
        <f>_xlfn.XLOOKUP(Table6[[#This Row],[Loan Date]],$Q$5:$Q$152,$S$5:$S$152)</f>
        <v>Week 8</v>
      </c>
    </row>
    <row r="3915" spans="1:12" x14ac:dyDescent="0.2">
      <c r="A3915" s="1">
        <v>44879</v>
      </c>
      <c r="B3915" t="s">
        <v>5</v>
      </c>
      <c r="C3915" s="1">
        <v>44879</v>
      </c>
      <c r="D3915" t="s">
        <v>27</v>
      </c>
      <c r="E3915" t="s">
        <v>21</v>
      </c>
      <c r="F3915" t="s">
        <v>21</v>
      </c>
      <c r="G3915" t="s">
        <v>20</v>
      </c>
      <c r="H3915" t="s">
        <v>1282</v>
      </c>
      <c r="I3915">
        <f>MONTH(Table6[[#This Row],[Loan Date]])</f>
        <v>11</v>
      </c>
      <c r="J3915" t="str">
        <f>_xlfn.XLOOKUP(Table6[[#This Row],[Numeric Month]],$N$5:$N$11,$O$5:$O$11)</f>
        <v>Nov</v>
      </c>
      <c r="K3915" t="str">
        <f>_xlfn.XLOOKUP(Table6[[#This Row],[Loan Date]],$Q$5:$Q$152,$R$5:$R$152)</f>
        <v>Monday</v>
      </c>
      <c r="L3915" t="str">
        <f>_xlfn.XLOOKUP(Table6[[#This Row],[Loan Date]],$Q$5:$Q$152,$S$5:$S$152)</f>
        <v>Week 8</v>
      </c>
    </row>
    <row r="3916" spans="1:12" x14ac:dyDescent="0.2">
      <c r="A3916" s="1">
        <v>44879</v>
      </c>
      <c r="B3916" t="s">
        <v>5</v>
      </c>
      <c r="C3916" s="1">
        <v>44879</v>
      </c>
      <c r="D3916" t="s">
        <v>29</v>
      </c>
      <c r="E3916" t="s">
        <v>23</v>
      </c>
      <c r="F3916" t="s">
        <v>23</v>
      </c>
      <c r="G3916" t="s">
        <v>20</v>
      </c>
      <c r="H3916" t="s">
        <v>1282</v>
      </c>
      <c r="I3916">
        <f>MONTH(Table6[[#This Row],[Loan Date]])</f>
        <v>11</v>
      </c>
      <c r="J3916" t="str">
        <f>_xlfn.XLOOKUP(Table6[[#This Row],[Numeric Month]],$N$5:$N$11,$O$5:$O$11)</f>
        <v>Nov</v>
      </c>
      <c r="K3916" t="str">
        <f>_xlfn.XLOOKUP(Table6[[#This Row],[Loan Date]],$Q$5:$Q$152,$R$5:$R$152)</f>
        <v>Monday</v>
      </c>
      <c r="L3916" t="str">
        <f>_xlfn.XLOOKUP(Table6[[#This Row],[Loan Date]],$Q$5:$Q$152,$S$5:$S$152)</f>
        <v>Week 8</v>
      </c>
    </row>
    <row r="3917" spans="1:12" x14ac:dyDescent="0.2">
      <c r="A3917" s="1">
        <v>44879</v>
      </c>
      <c r="B3917" t="s">
        <v>5</v>
      </c>
      <c r="C3917" s="1">
        <v>44879</v>
      </c>
      <c r="D3917" t="s">
        <v>923</v>
      </c>
      <c r="E3917" t="s">
        <v>37</v>
      </c>
      <c r="F3917" t="s">
        <v>37</v>
      </c>
      <c r="G3917" t="s">
        <v>20</v>
      </c>
      <c r="H3917" t="s">
        <v>1282</v>
      </c>
      <c r="I3917">
        <f>MONTH(Table6[[#This Row],[Loan Date]])</f>
        <v>11</v>
      </c>
      <c r="J3917" t="str">
        <f>_xlfn.XLOOKUP(Table6[[#This Row],[Numeric Month]],$N$5:$N$11,$O$5:$O$11)</f>
        <v>Nov</v>
      </c>
      <c r="K3917" t="str">
        <f>_xlfn.XLOOKUP(Table6[[#This Row],[Loan Date]],$Q$5:$Q$152,$R$5:$R$152)</f>
        <v>Monday</v>
      </c>
      <c r="L3917" t="str">
        <f>_xlfn.XLOOKUP(Table6[[#This Row],[Loan Date]],$Q$5:$Q$152,$S$5:$S$152)</f>
        <v>Week 8</v>
      </c>
    </row>
    <row r="3918" spans="1:12" x14ac:dyDescent="0.2">
      <c r="A3918" s="1">
        <v>44879</v>
      </c>
      <c r="B3918" t="s">
        <v>5</v>
      </c>
      <c r="C3918" s="1">
        <v>44879</v>
      </c>
      <c r="D3918" t="s">
        <v>119</v>
      </c>
      <c r="E3918" t="s">
        <v>21</v>
      </c>
      <c r="F3918" t="s">
        <v>21</v>
      </c>
      <c r="G3918" t="s">
        <v>20</v>
      </c>
      <c r="H3918" t="s">
        <v>1282</v>
      </c>
      <c r="I3918">
        <f>MONTH(Table6[[#This Row],[Loan Date]])</f>
        <v>11</v>
      </c>
      <c r="J3918" t="str">
        <f>_xlfn.XLOOKUP(Table6[[#This Row],[Numeric Month]],$N$5:$N$11,$O$5:$O$11)</f>
        <v>Nov</v>
      </c>
      <c r="K3918" t="str">
        <f>_xlfn.XLOOKUP(Table6[[#This Row],[Loan Date]],$Q$5:$Q$152,$R$5:$R$152)</f>
        <v>Monday</v>
      </c>
      <c r="L3918" t="str">
        <f>_xlfn.XLOOKUP(Table6[[#This Row],[Loan Date]],$Q$5:$Q$152,$S$5:$S$152)</f>
        <v>Week 8</v>
      </c>
    </row>
    <row r="3919" spans="1:12" x14ac:dyDescent="0.2">
      <c r="A3919" s="1">
        <v>44879</v>
      </c>
      <c r="B3919" t="s">
        <v>7</v>
      </c>
      <c r="C3919" s="1">
        <v>44886</v>
      </c>
      <c r="D3919" t="s">
        <v>1111</v>
      </c>
      <c r="E3919" t="s">
        <v>15</v>
      </c>
      <c r="F3919" t="s">
        <v>14</v>
      </c>
      <c r="G3919" t="s">
        <v>1</v>
      </c>
      <c r="H3919" t="s">
        <v>1282</v>
      </c>
      <c r="I3919">
        <f>MONTH(Table6[[#This Row],[Loan Date]])</f>
        <v>11</v>
      </c>
      <c r="J3919" t="str">
        <f>_xlfn.XLOOKUP(Table6[[#This Row],[Numeric Month]],$N$5:$N$11,$O$5:$O$11)</f>
        <v>Nov</v>
      </c>
      <c r="K3919" t="str">
        <f>_xlfn.XLOOKUP(Table6[[#This Row],[Loan Date]],$Q$5:$Q$152,$R$5:$R$152)</f>
        <v>Monday</v>
      </c>
      <c r="L3919" t="str">
        <f>_xlfn.XLOOKUP(Table6[[#This Row],[Loan Date]],$Q$5:$Q$152,$S$5:$S$152)</f>
        <v>Week 8</v>
      </c>
    </row>
    <row r="3920" spans="1:12" x14ac:dyDescent="0.2">
      <c r="A3920" s="1">
        <v>44879</v>
      </c>
      <c r="B3920" t="s">
        <v>5</v>
      </c>
      <c r="C3920" s="1">
        <v>44886</v>
      </c>
      <c r="D3920" t="s">
        <v>1376</v>
      </c>
      <c r="E3920" t="s">
        <v>3</v>
      </c>
      <c r="F3920" t="s">
        <v>2</v>
      </c>
      <c r="G3920" t="s">
        <v>1</v>
      </c>
      <c r="H3920" t="s">
        <v>1282</v>
      </c>
      <c r="I3920">
        <f>MONTH(Table6[[#This Row],[Loan Date]])</f>
        <v>11</v>
      </c>
      <c r="J3920" t="str">
        <f>_xlfn.XLOOKUP(Table6[[#This Row],[Numeric Month]],$N$5:$N$11,$O$5:$O$11)</f>
        <v>Nov</v>
      </c>
      <c r="K3920" t="str">
        <f>_xlfn.XLOOKUP(Table6[[#This Row],[Loan Date]],$Q$5:$Q$152,$R$5:$R$152)</f>
        <v>Monday</v>
      </c>
      <c r="L3920" t="str">
        <f>_xlfn.XLOOKUP(Table6[[#This Row],[Loan Date]],$Q$5:$Q$152,$S$5:$S$152)</f>
        <v>Week 8</v>
      </c>
    </row>
    <row r="3921" spans="1:12" x14ac:dyDescent="0.2">
      <c r="A3921" s="1">
        <v>44879</v>
      </c>
      <c r="B3921" t="s">
        <v>7</v>
      </c>
      <c r="C3921" s="1">
        <v>44886</v>
      </c>
      <c r="D3921" t="s">
        <v>865</v>
      </c>
      <c r="E3921" t="s">
        <v>52</v>
      </c>
      <c r="F3921" t="s">
        <v>51</v>
      </c>
      <c r="G3921" t="s">
        <v>1</v>
      </c>
      <c r="H3921" t="s">
        <v>1282</v>
      </c>
      <c r="I3921">
        <f>MONTH(Table6[[#This Row],[Loan Date]])</f>
        <v>11</v>
      </c>
      <c r="J3921" t="str">
        <f>_xlfn.XLOOKUP(Table6[[#This Row],[Numeric Month]],$N$5:$N$11,$O$5:$O$11)</f>
        <v>Nov</v>
      </c>
      <c r="K3921" t="str">
        <f>_xlfn.XLOOKUP(Table6[[#This Row],[Loan Date]],$Q$5:$Q$152,$R$5:$R$152)</f>
        <v>Monday</v>
      </c>
      <c r="L3921" t="str">
        <f>_xlfn.XLOOKUP(Table6[[#This Row],[Loan Date]],$Q$5:$Q$152,$S$5:$S$152)</f>
        <v>Week 8</v>
      </c>
    </row>
    <row r="3922" spans="1:12" x14ac:dyDescent="0.2">
      <c r="A3922" s="1">
        <v>44879</v>
      </c>
      <c r="B3922" t="s">
        <v>7</v>
      </c>
      <c r="C3922" s="1">
        <v>44886</v>
      </c>
      <c r="D3922" t="s">
        <v>352</v>
      </c>
      <c r="E3922" t="s">
        <v>9</v>
      </c>
      <c r="F3922" t="s">
        <v>8</v>
      </c>
      <c r="G3922" t="s">
        <v>1</v>
      </c>
      <c r="H3922" t="s">
        <v>1282</v>
      </c>
      <c r="I3922">
        <f>MONTH(Table6[[#This Row],[Loan Date]])</f>
        <v>11</v>
      </c>
      <c r="J3922" t="str">
        <f>_xlfn.XLOOKUP(Table6[[#This Row],[Numeric Month]],$N$5:$N$11,$O$5:$O$11)</f>
        <v>Nov</v>
      </c>
      <c r="K3922" t="str">
        <f>_xlfn.XLOOKUP(Table6[[#This Row],[Loan Date]],$Q$5:$Q$152,$R$5:$R$152)</f>
        <v>Monday</v>
      </c>
      <c r="L3922" t="str">
        <f>_xlfn.XLOOKUP(Table6[[#This Row],[Loan Date]],$Q$5:$Q$152,$S$5:$S$152)</f>
        <v>Week 8</v>
      </c>
    </row>
    <row r="3923" spans="1:12" x14ac:dyDescent="0.2">
      <c r="A3923" s="1">
        <v>44879</v>
      </c>
      <c r="B3923" t="s">
        <v>7</v>
      </c>
      <c r="C3923" s="1">
        <v>44886</v>
      </c>
      <c r="D3923" t="s">
        <v>1329</v>
      </c>
      <c r="E3923" t="s">
        <v>204</v>
      </c>
      <c r="F3923" t="s">
        <v>8</v>
      </c>
      <c r="G3923" t="s">
        <v>1</v>
      </c>
      <c r="H3923" t="s">
        <v>1282</v>
      </c>
      <c r="I3923">
        <f>MONTH(Table6[[#This Row],[Loan Date]])</f>
        <v>11</v>
      </c>
      <c r="J3923" t="str">
        <f>_xlfn.XLOOKUP(Table6[[#This Row],[Numeric Month]],$N$5:$N$11,$O$5:$O$11)</f>
        <v>Nov</v>
      </c>
      <c r="K3923" t="str">
        <f>_xlfn.XLOOKUP(Table6[[#This Row],[Loan Date]],$Q$5:$Q$152,$R$5:$R$152)</f>
        <v>Monday</v>
      </c>
      <c r="L3923" t="str">
        <f>_xlfn.XLOOKUP(Table6[[#This Row],[Loan Date]],$Q$5:$Q$152,$S$5:$S$152)</f>
        <v>Week 8</v>
      </c>
    </row>
    <row r="3924" spans="1:12" x14ac:dyDescent="0.2">
      <c r="A3924" s="1">
        <v>44879</v>
      </c>
      <c r="B3924" t="s">
        <v>7</v>
      </c>
      <c r="C3924" s="1">
        <v>44886</v>
      </c>
      <c r="D3924" t="s">
        <v>682</v>
      </c>
      <c r="E3924" t="s">
        <v>15</v>
      </c>
      <c r="F3924" t="s">
        <v>14</v>
      </c>
      <c r="G3924" t="s">
        <v>1</v>
      </c>
      <c r="H3924" t="s">
        <v>1282</v>
      </c>
      <c r="I3924">
        <f>MONTH(Table6[[#This Row],[Loan Date]])</f>
        <v>11</v>
      </c>
      <c r="J3924" t="str">
        <f>_xlfn.XLOOKUP(Table6[[#This Row],[Numeric Month]],$N$5:$N$11,$O$5:$O$11)</f>
        <v>Nov</v>
      </c>
      <c r="K3924" t="str">
        <f>_xlfn.XLOOKUP(Table6[[#This Row],[Loan Date]],$Q$5:$Q$152,$R$5:$R$152)</f>
        <v>Monday</v>
      </c>
      <c r="L3924" t="str">
        <f>_xlfn.XLOOKUP(Table6[[#This Row],[Loan Date]],$Q$5:$Q$152,$S$5:$S$152)</f>
        <v>Week 8</v>
      </c>
    </row>
    <row r="3925" spans="1:12" x14ac:dyDescent="0.2">
      <c r="A3925" s="1">
        <v>44879</v>
      </c>
      <c r="B3925" t="s">
        <v>5</v>
      </c>
      <c r="C3925" s="1">
        <v>44886</v>
      </c>
      <c r="D3925" t="s">
        <v>108</v>
      </c>
      <c r="E3925" t="s">
        <v>52</v>
      </c>
      <c r="F3925" t="s">
        <v>51</v>
      </c>
      <c r="G3925" t="s">
        <v>1</v>
      </c>
      <c r="H3925" t="s">
        <v>1282</v>
      </c>
      <c r="I3925">
        <f>MONTH(Table6[[#This Row],[Loan Date]])</f>
        <v>11</v>
      </c>
      <c r="J3925" t="str">
        <f>_xlfn.XLOOKUP(Table6[[#This Row],[Numeric Month]],$N$5:$N$11,$O$5:$O$11)</f>
        <v>Nov</v>
      </c>
      <c r="K3925" t="str">
        <f>_xlfn.XLOOKUP(Table6[[#This Row],[Loan Date]],$Q$5:$Q$152,$R$5:$R$152)</f>
        <v>Monday</v>
      </c>
      <c r="L3925" t="str">
        <f>_xlfn.XLOOKUP(Table6[[#This Row],[Loan Date]],$Q$5:$Q$152,$S$5:$S$152)</f>
        <v>Week 8</v>
      </c>
    </row>
    <row r="3926" spans="1:12" x14ac:dyDescent="0.2">
      <c r="A3926" s="1">
        <v>44879</v>
      </c>
      <c r="B3926" t="s">
        <v>5</v>
      </c>
      <c r="C3926" s="1">
        <v>44886</v>
      </c>
      <c r="D3926" t="s">
        <v>54</v>
      </c>
      <c r="E3926" t="s">
        <v>52</v>
      </c>
      <c r="F3926" t="s">
        <v>51</v>
      </c>
      <c r="G3926" t="s">
        <v>1</v>
      </c>
      <c r="H3926" t="s">
        <v>1282</v>
      </c>
      <c r="I3926">
        <f>MONTH(Table6[[#This Row],[Loan Date]])</f>
        <v>11</v>
      </c>
      <c r="J3926" t="str">
        <f>_xlfn.XLOOKUP(Table6[[#This Row],[Numeric Month]],$N$5:$N$11,$O$5:$O$11)</f>
        <v>Nov</v>
      </c>
      <c r="K3926" t="str">
        <f>_xlfn.XLOOKUP(Table6[[#This Row],[Loan Date]],$Q$5:$Q$152,$R$5:$R$152)</f>
        <v>Monday</v>
      </c>
      <c r="L3926" t="str">
        <f>_xlfn.XLOOKUP(Table6[[#This Row],[Loan Date]],$Q$5:$Q$152,$S$5:$S$152)</f>
        <v>Week 8</v>
      </c>
    </row>
    <row r="3927" spans="1:12" x14ac:dyDescent="0.2">
      <c r="A3927" s="1">
        <v>44879</v>
      </c>
      <c r="B3927" t="s">
        <v>5</v>
      </c>
      <c r="C3927" s="1">
        <v>44886</v>
      </c>
      <c r="D3927" t="s">
        <v>150</v>
      </c>
      <c r="E3927" t="s">
        <v>52</v>
      </c>
      <c r="F3927" t="s">
        <v>51</v>
      </c>
      <c r="G3927" t="s">
        <v>1</v>
      </c>
      <c r="H3927" t="s">
        <v>1282</v>
      </c>
      <c r="I3927">
        <f>MONTH(Table6[[#This Row],[Loan Date]])</f>
        <v>11</v>
      </c>
      <c r="J3927" t="str">
        <f>_xlfn.XLOOKUP(Table6[[#This Row],[Numeric Month]],$N$5:$N$11,$O$5:$O$11)</f>
        <v>Nov</v>
      </c>
      <c r="K3927" t="str">
        <f>_xlfn.XLOOKUP(Table6[[#This Row],[Loan Date]],$Q$5:$Q$152,$R$5:$R$152)</f>
        <v>Monday</v>
      </c>
      <c r="L3927" t="str">
        <f>_xlfn.XLOOKUP(Table6[[#This Row],[Loan Date]],$Q$5:$Q$152,$S$5:$S$152)</f>
        <v>Week 8</v>
      </c>
    </row>
    <row r="3928" spans="1:12" x14ac:dyDescent="0.2">
      <c r="A3928" s="1">
        <v>44879</v>
      </c>
      <c r="B3928" t="s">
        <v>7</v>
      </c>
      <c r="C3928" s="1">
        <v>44886</v>
      </c>
      <c r="D3928" t="s">
        <v>715</v>
      </c>
      <c r="E3928" t="s">
        <v>52</v>
      </c>
      <c r="F3928" t="s">
        <v>51</v>
      </c>
      <c r="G3928" t="s">
        <v>1</v>
      </c>
      <c r="H3928" t="s">
        <v>1282</v>
      </c>
      <c r="I3928">
        <f>MONTH(Table6[[#This Row],[Loan Date]])</f>
        <v>11</v>
      </c>
      <c r="J3928" t="str">
        <f>_xlfn.XLOOKUP(Table6[[#This Row],[Numeric Month]],$N$5:$N$11,$O$5:$O$11)</f>
        <v>Nov</v>
      </c>
      <c r="K3928" t="str">
        <f>_xlfn.XLOOKUP(Table6[[#This Row],[Loan Date]],$Q$5:$Q$152,$R$5:$R$152)</f>
        <v>Monday</v>
      </c>
      <c r="L3928" t="str">
        <f>_xlfn.XLOOKUP(Table6[[#This Row],[Loan Date]],$Q$5:$Q$152,$S$5:$S$152)</f>
        <v>Week 8</v>
      </c>
    </row>
    <row r="3929" spans="1:12" x14ac:dyDescent="0.2">
      <c r="A3929" s="1">
        <v>44879</v>
      </c>
      <c r="B3929" t="s">
        <v>7</v>
      </c>
      <c r="C3929" s="1">
        <v>44879</v>
      </c>
      <c r="D3929" t="s">
        <v>917</v>
      </c>
      <c r="E3929" t="s">
        <v>37</v>
      </c>
      <c r="F3929" t="s">
        <v>37</v>
      </c>
      <c r="G3929" t="s">
        <v>20</v>
      </c>
      <c r="H3929" t="s">
        <v>1282</v>
      </c>
      <c r="I3929">
        <f>MONTH(Table6[[#This Row],[Loan Date]])</f>
        <v>11</v>
      </c>
      <c r="J3929" t="str">
        <f>_xlfn.XLOOKUP(Table6[[#This Row],[Numeric Month]],$N$5:$N$11,$O$5:$O$11)</f>
        <v>Nov</v>
      </c>
      <c r="K3929" t="str">
        <f>_xlfn.XLOOKUP(Table6[[#This Row],[Loan Date]],$Q$5:$Q$152,$R$5:$R$152)</f>
        <v>Monday</v>
      </c>
      <c r="L3929" t="str">
        <f>_xlfn.XLOOKUP(Table6[[#This Row],[Loan Date]],$Q$5:$Q$152,$S$5:$S$152)</f>
        <v>Week 8</v>
      </c>
    </row>
    <row r="3930" spans="1:12" x14ac:dyDescent="0.2">
      <c r="A3930" s="1">
        <v>44879</v>
      </c>
      <c r="B3930" t="s">
        <v>7</v>
      </c>
      <c r="C3930" s="1">
        <v>44895</v>
      </c>
      <c r="D3930" t="s">
        <v>668</v>
      </c>
      <c r="E3930" t="s">
        <v>9</v>
      </c>
      <c r="F3930" t="s">
        <v>8</v>
      </c>
      <c r="G3930" t="s">
        <v>1</v>
      </c>
      <c r="H3930" t="s">
        <v>1282</v>
      </c>
      <c r="I3930">
        <f>MONTH(Table6[[#This Row],[Loan Date]])</f>
        <v>11</v>
      </c>
      <c r="J3930" t="str">
        <f>_xlfn.XLOOKUP(Table6[[#This Row],[Numeric Month]],$N$5:$N$11,$O$5:$O$11)</f>
        <v>Nov</v>
      </c>
      <c r="K3930" t="str">
        <f>_xlfn.XLOOKUP(Table6[[#This Row],[Loan Date]],$Q$5:$Q$152,$R$5:$R$152)</f>
        <v>Monday</v>
      </c>
      <c r="L3930" t="str">
        <f>_xlfn.XLOOKUP(Table6[[#This Row],[Loan Date]],$Q$5:$Q$152,$S$5:$S$152)</f>
        <v>Week 8</v>
      </c>
    </row>
    <row r="3931" spans="1:12" x14ac:dyDescent="0.2">
      <c r="A3931" s="1">
        <v>44879</v>
      </c>
      <c r="B3931" t="s">
        <v>5</v>
      </c>
      <c r="C3931" s="1">
        <v>44893</v>
      </c>
      <c r="D3931" t="s">
        <v>777</v>
      </c>
      <c r="E3931" t="s">
        <v>15</v>
      </c>
      <c r="F3931" t="s">
        <v>14</v>
      </c>
      <c r="G3931" t="s">
        <v>1</v>
      </c>
      <c r="H3931" t="s">
        <v>1282</v>
      </c>
      <c r="I3931">
        <f>MONTH(Table6[[#This Row],[Loan Date]])</f>
        <v>11</v>
      </c>
      <c r="J3931" t="str">
        <f>_xlfn.XLOOKUP(Table6[[#This Row],[Numeric Month]],$N$5:$N$11,$O$5:$O$11)</f>
        <v>Nov</v>
      </c>
      <c r="K3931" t="str">
        <f>_xlfn.XLOOKUP(Table6[[#This Row],[Loan Date]],$Q$5:$Q$152,$R$5:$R$152)</f>
        <v>Monday</v>
      </c>
      <c r="L3931" t="str">
        <f>_xlfn.XLOOKUP(Table6[[#This Row],[Loan Date]],$Q$5:$Q$152,$S$5:$S$152)</f>
        <v>Week 8</v>
      </c>
    </row>
    <row r="3932" spans="1:12" x14ac:dyDescent="0.2">
      <c r="A3932" s="1">
        <v>44879</v>
      </c>
      <c r="B3932" t="s">
        <v>7</v>
      </c>
      <c r="C3932" s="1">
        <v>44879</v>
      </c>
      <c r="D3932" t="s">
        <v>158</v>
      </c>
      <c r="E3932" t="s">
        <v>23</v>
      </c>
      <c r="F3932" t="s">
        <v>23</v>
      </c>
      <c r="G3932" t="s">
        <v>20</v>
      </c>
      <c r="H3932" t="s">
        <v>1282</v>
      </c>
      <c r="I3932">
        <f>MONTH(Table6[[#This Row],[Loan Date]])</f>
        <v>11</v>
      </c>
      <c r="J3932" t="str">
        <f>_xlfn.XLOOKUP(Table6[[#This Row],[Numeric Month]],$N$5:$N$11,$O$5:$O$11)</f>
        <v>Nov</v>
      </c>
      <c r="K3932" t="str">
        <f>_xlfn.XLOOKUP(Table6[[#This Row],[Loan Date]],$Q$5:$Q$152,$R$5:$R$152)</f>
        <v>Monday</v>
      </c>
      <c r="L3932" t="str">
        <f>_xlfn.XLOOKUP(Table6[[#This Row],[Loan Date]],$Q$5:$Q$152,$S$5:$S$152)</f>
        <v>Week 8</v>
      </c>
    </row>
    <row r="3933" spans="1:12" x14ac:dyDescent="0.2">
      <c r="A3933" s="1">
        <v>44879</v>
      </c>
      <c r="B3933" t="s">
        <v>7</v>
      </c>
      <c r="C3933" s="1">
        <v>44879</v>
      </c>
      <c r="D3933" t="s">
        <v>309</v>
      </c>
      <c r="E3933" t="s">
        <v>23</v>
      </c>
      <c r="F3933" t="s">
        <v>23</v>
      </c>
      <c r="G3933" t="s">
        <v>20</v>
      </c>
      <c r="H3933" t="s">
        <v>1282</v>
      </c>
      <c r="I3933">
        <f>MONTH(Table6[[#This Row],[Loan Date]])</f>
        <v>11</v>
      </c>
      <c r="J3933" t="str">
        <f>_xlfn.XLOOKUP(Table6[[#This Row],[Numeric Month]],$N$5:$N$11,$O$5:$O$11)</f>
        <v>Nov</v>
      </c>
      <c r="K3933" t="str">
        <f>_xlfn.XLOOKUP(Table6[[#This Row],[Loan Date]],$Q$5:$Q$152,$R$5:$R$152)</f>
        <v>Monday</v>
      </c>
      <c r="L3933" t="str">
        <f>_xlfn.XLOOKUP(Table6[[#This Row],[Loan Date]],$Q$5:$Q$152,$S$5:$S$152)</f>
        <v>Week 8</v>
      </c>
    </row>
    <row r="3934" spans="1:12" x14ac:dyDescent="0.2">
      <c r="A3934" s="1">
        <v>44879</v>
      </c>
      <c r="B3934" t="s">
        <v>7</v>
      </c>
      <c r="C3934" s="1">
        <v>44879</v>
      </c>
      <c r="D3934" t="s">
        <v>310</v>
      </c>
      <c r="E3934" t="s">
        <v>21</v>
      </c>
      <c r="F3934" t="s">
        <v>21</v>
      </c>
      <c r="G3934" t="s">
        <v>20</v>
      </c>
      <c r="H3934" t="s">
        <v>1282</v>
      </c>
      <c r="I3934">
        <f>MONTH(Table6[[#This Row],[Loan Date]])</f>
        <v>11</v>
      </c>
      <c r="J3934" t="str">
        <f>_xlfn.XLOOKUP(Table6[[#This Row],[Numeric Month]],$N$5:$N$11,$O$5:$O$11)</f>
        <v>Nov</v>
      </c>
      <c r="K3934" t="str">
        <f>_xlfn.XLOOKUP(Table6[[#This Row],[Loan Date]],$Q$5:$Q$152,$R$5:$R$152)</f>
        <v>Monday</v>
      </c>
      <c r="L3934" t="str">
        <f>_xlfn.XLOOKUP(Table6[[#This Row],[Loan Date]],$Q$5:$Q$152,$S$5:$S$152)</f>
        <v>Week 8</v>
      </c>
    </row>
    <row r="3935" spans="1:12" x14ac:dyDescent="0.2">
      <c r="A3935" s="1">
        <v>44879</v>
      </c>
      <c r="B3935" t="s">
        <v>7</v>
      </c>
      <c r="C3935" s="1">
        <v>44879</v>
      </c>
      <c r="D3935" t="s">
        <v>309</v>
      </c>
      <c r="E3935" t="s">
        <v>23</v>
      </c>
      <c r="F3935" t="s">
        <v>23</v>
      </c>
      <c r="G3935" t="s">
        <v>20</v>
      </c>
      <c r="H3935" t="s">
        <v>1282</v>
      </c>
      <c r="I3935">
        <f>MONTH(Table6[[#This Row],[Loan Date]])</f>
        <v>11</v>
      </c>
      <c r="J3935" t="str">
        <f>_xlfn.XLOOKUP(Table6[[#This Row],[Numeric Month]],$N$5:$N$11,$O$5:$O$11)</f>
        <v>Nov</v>
      </c>
      <c r="K3935" t="str">
        <f>_xlfn.XLOOKUP(Table6[[#This Row],[Loan Date]],$Q$5:$Q$152,$R$5:$R$152)</f>
        <v>Monday</v>
      </c>
      <c r="L3935" t="str">
        <f>_xlfn.XLOOKUP(Table6[[#This Row],[Loan Date]],$Q$5:$Q$152,$S$5:$S$152)</f>
        <v>Week 8</v>
      </c>
    </row>
    <row r="3936" spans="1:12" x14ac:dyDescent="0.2">
      <c r="A3936" s="1">
        <v>44879</v>
      </c>
      <c r="B3936" t="s">
        <v>7</v>
      </c>
      <c r="C3936" s="1">
        <v>44879</v>
      </c>
      <c r="D3936" t="s">
        <v>310</v>
      </c>
      <c r="E3936" t="s">
        <v>21</v>
      </c>
      <c r="F3936" t="s">
        <v>21</v>
      </c>
      <c r="G3936" t="s">
        <v>20</v>
      </c>
      <c r="H3936" t="s">
        <v>1282</v>
      </c>
      <c r="I3936">
        <f>MONTH(Table6[[#This Row],[Loan Date]])</f>
        <v>11</v>
      </c>
      <c r="J3936" t="str">
        <f>_xlfn.XLOOKUP(Table6[[#This Row],[Numeric Month]],$N$5:$N$11,$O$5:$O$11)</f>
        <v>Nov</v>
      </c>
      <c r="K3936" t="str">
        <f>_xlfn.XLOOKUP(Table6[[#This Row],[Loan Date]],$Q$5:$Q$152,$R$5:$R$152)</f>
        <v>Monday</v>
      </c>
      <c r="L3936" t="str">
        <f>_xlfn.XLOOKUP(Table6[[#This Row],[Loan Date]],$Q$5:$Q$152,$S$5:$S$152)</f>
        <v>Week 8</v>
      </c>
    </row>
    <row r="3937" spans="1:12" x14ac:dyDescent="0.2">
      <c r="A3937" s="1">
        <v>44879</v>
      </c>
      <c r="B3937" t="s">
        <v>7</v>
      </c>
      <c r="C3937" s="1">
        <v>44879</v>
      </c>
      <c r="D3937" t="s">
        <v>969</v>
      </c>
      <c r="E3937" t="s">
        <v>37</v>
      </c>
      <c r="F3937" t="s">
        <v>37</v>
      </c>
      <c r="G3937" t="s">
        <v>20</v>
      </c>
      <c r="H3937" t="s">
        <v>1282</v>
      </c>
      <c r="I3937">
        <f>MONTH(Table6[[#This Row],[Loan Date]])</f>
        <v>11</v>
      </c>
      <c r="J3937" t="str">
        <f>_xlfn.XLOOKUP(Table6[[#This Row],[Numeric Month]],$N$5:$N$11,$O$5:$O$11)</f>
        <v>Nov</v>
      </c>
      <c r="K3937" t="str">
        <f>_xlfn.XLOOKUP(Table6[[#This Row],[Loan Date]],$Q$5:$Q$152,$R$5:$R$152)</f>
        <v>Monday</v>
      </c>
      <c r="L3937" t="str">
        <f>_xlfn.XLOOKUP(Table6[[#This Row],[Loan Date]],$Q$5:$Q$152,$S$5:$S$152)</f>
        <v>Week 8</v>
      </c>
    </row>
    <row r="3938" spans="1:12" x14ac:dyDescent="0.2">
      <c r="A3938" s="1">
        <v>44879</v>
      </c>
      <c r="B3938" t="s">
        <v>7</v>
      </c>
      <c r="C3938" s="1">
        <v>44879</v>
      </c>
      <c r="D3938" t="s">
        <v>1033</v>
      </c>
      <c r="E3938" t="s">
        <v>41</v>
      </c>
      <c r="F3938" t="s">
        <v>40</v>
      </c>
      <c r="G3938" t="s">
        <v>39</v>
      </c>
      <c r="H3938" t="s">
        <v>1282</v>
      </c>
      <c r="I3938">
        <f>MONTH(Table6[[#This Row],[Loan Date]])</f>
        <v>11</v>
      </c>
      <c r="J3938" t="str">
        <f>_xlfn.XLOOKUP(Table6[[#This Row],[Numeric Month]],$N$5:$N$11,$O$5:$O$11)</f>
        <v>Nov</v>
      </c>
      <c r="K3938" t="str">
        <f>_xlfn.XLOOKUP(Table6[[#This Row],[Loan Date]],$Q$5:$Q$152,$R$5:$R$152)</f>
        <v>Monday</v>
      </c>
      <c r="L3938" t="str">
        <f>_xlfn.XLOOKUP(Table6[[#This Row],[Loan Date]],$Q$5:$Q$152,$S$5:$S$152)</f>
        <v>Week 8</v>
      </c>
    </row>
    <row r="3939" spans="1:12" x14ac:dyDescent="0.2">
      <c r="A3939" s="1">
        <v>44879</v>
      </c>
      <c r="B3939" t="s">
        <v>7</v>
      </c>
      <c r="C3939" s="1">
        <v>44879</v>
      </c>
      <c r="D3939" t="s">
        <v>64</v>
      </c>
      <c r="E3939" t="s">
        <v>23</v>
      </c>
      <c r="F3939" t="s">
        <v>23</v>
      </c>
      <c r="G3939" t="s">
        <v>20</v>
      </c>
      <c r="H3939" t="s">
        <v>1282</v>
      </c>
      <c r="I3939">
        <f>MONTH(Table6[[#This Row],[Loan Date]])</f>
        <v>11</v>
      </c>
      <c r="J3939" t="str">
        <f>_xlfn.XLOOKUP(Table6[[#This Row],[Numeric Month]],$N$5:$N$11,$O$5:$O$11)</f>
        <v>Nov</v>
      </c>
      <c r="K3939" t="str">
        <f>_xlfn.XLOOKUP(Table6[[#This Row],[Loan Date]],$Q$5:$Q$152,$R$5:$R$152)</f>
        <v>Monday</v>
      </c>
      <c r="L3939" t="str">
        <f>_xlfn.XLOOKUP(Table6[[#This Row],[Loan Date]],$Q$5:$Q$152,$S$5:$S$152)</f>
        <v>Week 8</v>
      </c>
    </row>
    <row r="3940" spans="1:12" x14ac:dyDescent="0.2">
      <c r="A3940" s="1">
        <v>44879</v>
      </c>
      <c r="B3940" t="s">
        <v>7</v>
      </c>
      <c r="C3940" s="1">
        <v>44879</v>
      </c>
      <c r="D3940" t="s">
        <v>64</v>
      </c>
      <c r="E3940" t="s">
        <v>23</v>
      </c>
      <c r="F3940" t="s">
        <v>23</v>
      </c>
      <c r="G3940" t="s">
        <v>20</v>
      </c>
      <c r="H3940" t="s">
        <v>1282</v>
      </c>
      <c r="I3940">
        <f>MONTH(Table6[[#This Row],[Loan Date]])</f>
        <v>11</v>
      </c>
      <c r="J3940" t="str">
        <f>_xlfn.XLOOKUP(Table6[[#This Row],[Numeric Month]],$N$5:$N$11,$O$5:$O$11)</f>
        <v>Nov</v>
      </c>
      <c r="K3940" t="str">
        <f>_xlfn.XLOOKUP(Table6[[#This Row],[Loan Date]],$Q$5:$Q$152,$R$5:$R$152)</f>
        <v>Monday</v>
      </c>
      <c r="L3940" t="str">
        <f>_xlfn.XLOOKUP(Table6[[#This Row],[Loan Date]],$Q$5:$Q$152,$S$5:$S$152)</f>
        <v>Week 8</v>
      </c>
    </row>
    <row r="3941" spans="1:12" x14ac:dyDescent="0.2">
      <c r="A3941" s="1">
        <v>44879</v>
      </c>
      <c r="B3941" t="s">
        <v>7</v>
      </c>
      <c r="C3941" s="1">
        <v>44879</v>
      </c>
      <c r="D3941" t="s">
        <v>934</v>
      </c>
      <c r="E3941" t="s">
        <v>65</v>
      </c>
      <c r="F3941" t="s">
        <v>65</v>
      </c>
      <c r="G3941" t="s">
        <v>20</v>
      </c>
      <c r="H3941" t="s">
        <v>1282</v>
      </c>
      <c r="I3941">
        <f>MONTH(Table6[[#This Row],[Loan Date]])</f>
        <v>11</v>
      </c>
      <c r="J3941" t="str">
        <f>_xlfn.XLOOKUP(Table6[[#This Row],[Numeric Month]],$N$5:$N$11,$O$5:$O$11)</f>
        <v>Nov</v>
      </c>
      <c r="K3941" t="str">
        <f>_xlfn.XLOOKUP(Table6[[#This Row],[Loan Date]],$Q$5:$Q$152,$R$5:$R$152)</f>
        <v>Monday</v>
      </c>
      <c r="L3941" t="str">
        <f>_xlfn.XLOOKUP(Table6[[#This Row],[Loan Date]],$Q$5:$Q$152,$S$5:$S$152)</f>
        <v>Week 8</v>
      </c>
    </row>
    <row r="3942" spans="1:12" x14ac:dyDescent="0.2">
      <c r="A3942" s="1">
        <v>44879</v>
      </c>
      <c r="B3942" t="s">
        <v>7</v>
      </c>
      <c r="C3942" s="1">
        <v>44886</v>
      </c>
      <c r="D3942" t="s">
        <v>76</v>
      </c>
      <c r="E3942" t="s">
        <v>9</v>
      </c>
      <c r="F3942" t="s">
        <v>8</v>
      </c>
      <c r="G3942" t="s">
        <v>1</v>
      </c>
      <c r="H3942" t="s">
        <v>1282</v>
      </c>
      <c r="I3942">
        <f>MONTH(Table6[[#This Row],[Loan Date]])</f>
        <v>11</v>
      </c>
      <c r="J3942" t="str">
        <f>_xlfn.XLOOKUP(Table6[[#This Row],[Numeric Month]],$N$5:$N$11,$O$5:$O$11)</f>
        <v>Nov</v>
      </c>
      <c r="K3942" t="str">
        <f>_xlfn.XLOOKUP(Table6[[#This Row],[Loan Date]],$Q$5:$Q$152,$R$5:$R$152)</f>
        <v>Monday</v>
      </c>
      <c r="L3942" t="str">
        <f>_xlfn.XLOOKUP(Table6[[#This Row],[Loan Date]],$Q$5:$Q$152,$S$5:$S$152)</f>
        <v>Week 8</v>
      </c>
    </row>
    <row r="3943" spans="1:12" x14ac:dyDescent="0.2">
      <c r="A3943" s="1">
        <v>44879</v>
      </c>
      <c r="B3943" t="s">
        <v>5</v>
      </c>
      <c r="C3943" s="1">
        <v>44886</v>
      </c>
      <c r="D3943" t="s">
        <v>713</v>
      </c>
      <c r="E3943" t="s">
        <v>15</v>
      </c>
      <c r="F3943" t="s">
        <v>14</v>
      </c>
      <c r="G3943" t="s">
        <v>1</v>
      </c>
      <c r="H3943" t="s">
        <v>1282</v>
      </c>
      <c r="I3943">
        <f>MONTH(Table6[[#This Row],[Loan Date]])</f>
        <v>11</v>
      </c>
      <c r="J3943" t="str">
        <f>_xlfn.XLOOKUP(Table6[[#This Row],[Numeric Month]],$N$5:$N$11,$O$5:$O$11)</f>
        <v>Nov</v>
      </c>
      <c r="K3943" t="str">
        <f>_xlfn.XLOOKUP(Table6[[#This Row],[Loan Date]],$Q$5:$Q$152,$R$5:$R$152)</f>
        <v>Monday</v>
      </c>
      <c r="L3943" t="str">
        <f>_xlfn.XLOOKUP(Table6[[#This Row],[Loan Date]],$Q$5:$Q$152,$S$5:$S$152)</f>
        <v>Week 8</v>
      </c>
    </row>
    <row r="3944" spans="1:12" x14ac:dyDescent="0.2">
      <c r="A3944" s="1">
        <v>44879</v>
      </c>
      <c r="B3944" t="s">
        <v>7</v>
      </c>
      <c r="C3944" s="1">
        <v>44893</v>
      </c>
      <c r="D3944" t="s">
        <v>289</v>
      </c>
      <c r="E3944" t="s">
        <v>52</v>
      </c>
      <c r="F3944" t="s">
        <v>51</v>
      </c>
      <c r="G3944" t="s">
        <v>1</v>
      </c>
      <c r="H3944" t="s">
        <v>1282</v>
      </c>
      <c r="I3944">
        <f>MONTH(Table6[[#This Row],[Loan Date]])</f>
        <v>11</v>
      </c>
      <c r="J3944" t="str">
        <f>_xlfn.XLOOKUP(Table6[[#This Row],[Numeric Month]],$N$5:$N$11,$O$5:$O$11)</f>
        <v>Nov</v>
      </c>
      <c r="K3944" t="str">
        <f>_xlfn.XLOOKUP(Table6[[#This Row],[Loan Date]],$Q$5:$Q$152,$R$5:$R$152)</f>
        <v>Monday</v>
      </c>
      <c r="L3944" t="str">
        <f>_xlfn.XLOOKUP(Table6[[#This Row],[Loan Date]],$Q$5:$Q$152,$S$5:$S$152)</f>
        <v>Week 8</v>
      </c>
    </row>
    <row r="3945" spans="1:12" x14ac:dyDescent="0.2">
      <c r="A3945" s="1">
        <v>44879</v>
      </c>
      <c r="B3945" t="s">
        <v>7</v>
      </c>
      <c r="C3945" s="1">
        <v>44879</v>
      </c>
      <c r="D3945" t="s">
        <v>721</v>
      </c>
      <c r="E3945" t="s">
        <v>122</v>
      </c>
      <c r="F3945" t="s">
        <v>122</v>
      </c>
      <c r="G3945" t="s">
        <v>11</v>
      </c>
      <c r="H3945" t="s">
        <v>1282</v>
      </c>
      <c r="I3945">
        <f>MONTH(Table6[[#This Row],[Loan Date]])</f>
        <v>11</v>
      </c>
      <c r="J3945" t="str">
        <f>_xlfn.XLOOKUP(Table6[[#This Row],[Numeric Month]],$N$5:$N$11,$O$5:$O$11)</f>
        <v>Nov</v>
      </c>
      <c r="K3945" t="str">
        <f>_xlfn.XLOOKUP(Table6[[#This Row],[Loan Date]],$Q$5:$Q$152,$R$5:$R$152)</f>
        <v>Monday</v>
      </c>
      <c r="L3945" t="str">
        <f>_xlfn.XLOOKUP(Table6[[#This Row],[Loan Date]],$Q$5:$Q$152,$S$5:$S$152)</f>
        <v>Week 8</v>
      </c>
    </row>
    <row r="3946" spans="1:12" x14ac:dyDescent="0.2">
      <c r="A3946" s="1">
        <v>44879</v>
      </c>
      <c r="B3946" t="s">
        <v>5</v>
      </c>
      <c r="C3946" s="1">
        <v>44879</v>
      </c>
      <c r="D3946" t="s">
        <v>362</v>
      </c>
      <c r="E3946" t="s">
        <v>122</v>
      </c>
      <c r="F3946" t="s">
        <v>122</v>
      </c>
      <c r="G3946" t="s">
        <v>11</v>
      </c>
      <c r="H3946" t="s">
        <v>1282</v>
      </c>
      <c r="I3946">
        <f>MONTH(Table6[[#This Row],[Loan Date]])</f>
        <v>11</v>
      </c>
      <c r="J3946" t="str">
        <f>_xlfn.XLOOKUP(Table6[[#This Row],[Numeric Month]],$N$5:$N$11,$O$5:$O$11)</f>
        <v>Nov</v>
      </c>
      <c r="K3946" t="str">
        <f>_xlfn.XLOOKUP(Table6[[#This Row],[Loan Date]],$Q$5:$Q$152,$R$5:$R$152)</f>
        <v>Monday</v>
      </c>
      <c r="L3946" t="str">
        <f>_xlfn.XLOOKUP(Table6[[#This Row],[Loan Date]],$Q$5:$Q$152,$S$5:$S$152)</f>
        <v>Week 8</v>
      </c>
    </row>
    <row r="3947" spans="1:12" x14ac:dyDescent="0.2">
      <c r="A3947" s="1">
        <v>44879</v>
      </c>
      <c r="B3947" t="s">
        <v>5</v>
      </c>
      <c r="C3947" s="1">
        <v>44879</v>
      </c>
      <c r="D3947" t="s">
        <v>632</v>
      </c>
      <c r="E3947" t="s">
        <v>12</v>
      </c>
      <c r="F3947" t="s">
        <v>12</v>
      </c>
      <c r="G3947" t="s">
        <v>11</v>
      </c>
      <c r="H3947" t="s">
        <v>1282</v>
      </c>
      <c r="I3947">
        <f>MONTH(Table6[[#This Row],[Loan Date]])</f>
        <v>11</v>
      </c>
      <c r="J3947" t="str">
        <f>_xlfn.XLOOKUP(Table6[[#This Row],[Numeric Month]],$N$5:$N$11,$O$5:$O$11)</f>
        <v>Nov</v>
      </c>
      <c r="K3947" t="str">
        <f>_xlfn.XLOOKUP(Table6[[#This Row],[Loan Date]],$Q$5:$Q$152,$R$5:$R$152)</f>
        <v>Monday</v>
      </c>
      <c r="L3947" t="str">
        <f>_xlfn.XLOOKUP(Table6[[#This Row],[Loan Date]],$Q$5:$Q$152,$S$5:$S$152)</f>
        <v>Week 8</v>
      </c>
    </row>
    <row r="3948" spans="1:12" x14ac:dyDescent="0.2">
      <c r="A3948" s="1">
        <v>44879</v>
      </c>
      <c r="B3948" t="s">
        <v>7</v>
      </c>
      <c r="C3948" s="1">
        <v>44886</v>
      </c>
      <c r="D3948" t="s">
        <v>841</v>
      </c>
      <c r="E3948" t="s">
        <v>15</v>
      </c>
      <c r="F3948" t="s">
        <v>14</v>
      </c>
      <c r="G3948" t="s">
        <v>1</v>
      </c>
      <c r="H3948" t="s">
        <v>1282</v>
      </c>
      <c r="I3948">
        <f>MONTH(Table6[[#This Row],[Loan Date]])</f>
        <v>11</v>
      </c>
      <c r="J3948" t="str">
        <f>_xlfn.XLOOKUP(Table6[[#This Row],[Numeric Month]],$N$5:$N$11,$O$5:$O$11)</f>
        <v>Nov</v>
      </c>
      <c r="K3948" t="str">
        <f>_xlfn.XLOOKUP(Table6[[#This Row],[Loan Date]],$Q$5:$Q$152,$R$5:$R$152)</f>
        <v>Monday</v>
      </c>
      <c r="L3948" t="str">
        <f>_xlfn.XLOOKUP(Table6[[#This Row],[Loan Date]],$Q$5:$Q$152,$S$5:$S$152)</f>
        <v>Week 8</v>
      </c>
    </row>
    <row r="3949" spans="1:12" x14ac:dyDescent="0.2">
      <c r="A3949" s="1">
        <v>44879</v>
      </c>
      <c r="B3949" t="s">
        <v>5</v>
      </c>
      <c r="C3949" s="1">
        <v>44893</v>
      </c>
      <c r="D3949" t="s">
        <v>851</v>
      </c>
      <c r="E3949" t="s">
        <v>52</v>
      </c>
      <c r="F3949" t="s">
        <v>51</v>
      </c>
      <c r="G3949" t="s">
        <v>1</v>
      </c>
      <c r="H3949" t="s">
        <v>1282</v>
      </c>
      <c r="I3949">
        <f>MONTH(Table6[[#This Row],[Loan Date]])</f>
        <v>11</v>
      </c>
      <c r="J3949" t="str">
        <f>_xlfn.XLOOKUP(Table6[[#This Row],[Numeric Month]],$N$5:$N$11,$O$5:$O$11)</f>
        <v>Nov</v>
      </c>
      <c r="K3949" t="str">
        <f>_xlfn.XLOOKUP(Table6[[#This Row],[Loan Date]],$Q$5:$Q$152,$R$5:$R$152)</f>
        <v>Monday</v>
      </c>
      <c r="L3949" t="str">
        <f>_xlfn.XLOOKUP(Table6[[#This Row],[Loan Date]],$Q$5:$Q$152,$S$5:$S$152)</f>
        <v>Week 8</v>
      </c>
    </row>
    <row r="3950" spans="1:12" x14ac:dyDescent="0.2">
      <c r="A3950" s="1">
        <v>44879</v>
      </c>
      <c r="B3950" t="s">
        <v>7</v>
      </c>
      <c r="C3950" s="1">
        <v>44888</v>
      </c>
      <c r="D3950" t="s">
        <v>1318</v>
      </c>
      <c r="E3950" t="s">
        <v>9</v>
      </c>
      <c r="F3950" t="s">
        <v>8</v>
      </c>
      <c r="G3950" t="s">
        <v>1</v>
      </c>
      <c r="H3950" t="s">
        <v>1282</v>
      </c>
      <c r="I3950">
        <f>MONTH(Table6[[#This Row],[Loan Date]])</f>
        <v>11</v>
      </c>
      <c r="J3950" t="str">
        <f>_xlfn.XLOOKUP(Table6[[#This Row],[Numeric Month]],$N$5:$N$11,$O$5:$O$11)</f>
        <v>Nov</v>
      </c>
      <c r="K3950" t="str">
        <f>_xlfn.XLOOKUP(Table6[[#This Row],[Loan Date]],$Q$5:$Q$152,$R$5:$R$152)</f>
        <v>Monday</v>
      </c>
      <c r="L3950" t="str">
        <f>_xlfn.XLOOKUP(Table6[[#This Row],[Loan Date]],$Q$5:$Q$152,$S$5:$S$152)</f>
        <v>Week 8</v>
      </c>
    </row>
    <row r="3951" spans="1:12" x14ac:dyDescent="0.2">
      <c r="A3951" s="1">
        <v>44879</v>
      </c>
      <c r="B3951" t="s">
        <v>7</v>
      </c>
      <c r="C3951" s="1">
        <v>44893</v>
      </c>
      <c r="D3951" t="s">
        <v>881</v>
      </c>
      <c r="E3951" t="s">
        <v>15</v>
      </c>
      <c r="F3951" t="s">
        <v>14</v>
      </c>
      <c r="G3951" t="s">
        <v>1</v>
      </c>
      <c r="H3951" t="s">
        <v>1282</v>
      </c>
      <c r="I3951">
        <f>MONTH(Table6[[#This Row],[Loan Date]])</f>
        <v>11</v>
      </c>
      <c r="J3951" t="str">
        <f>_xlfn.XLOOKUP(Table6[[#This Row],[Numeric Month]],$N$5:$N$11,$O$5:$O$11)</f>
        <v>Nov</v>
      </c>
      <c r="K3951" t="str">
        <f>_xlfn.XLOOKUP(Table6[[#This Row],[Loan Date]],$Q$5:$Q$152,$R$5:$R$152)</f>
        <v>Monday</v>
      </c>
      <c r="L3951" t="str">
        <f>_xlfn.XLOOKUP(Table6[[#This Row],[Loan Date]],$Q$5:$Q$152,$S$5:$S$152)</f>
        <v>Week 8</v>
      </c>
    </row>
    <row r="3952" spans="1:12" x14ac:dyDescent="0.2">
      <c r="A3952" s="1">
        <v>44879</v>
      </c>
      <c r="B3952" t="s">
        <v>7</v>
      </c>
      <c r="C3952" s="1">
        <v>44879</v>
      </c>
      <c r="D3952" t="s">
        <v>787</v>
      </c>
      <c r="E3952" t="s">
        <v>49</v>
      </c>
      <c r="F3952" t="s">
        <v>49</v>
      </c>
      <c r="G3952" t="s">
        <v>20</v>
      </c>
      <c r="H3952" t="s">
        <v>1282</v>
      </c>
      <c r="I3952">
        <f>MONTH(Table6[[#This Row],[Loan Date]])</f>
        <v>11</v>
      </c>
      <c r="J3952" t="str">
        <f>_xlfn.XLOOKUP(Table6[[#This Row],[Numeric Month]],$N$5:$N$11,$O$5:$O$11)</f>
        <v>Nov</v>
      </c>
      <c r="K3952" t="str">
        <f>_xlfn.XLOOKUP(Table6[[#This Row],[Loan Date]],$Q$5:$Q$152,$R$5:$R$152)</f>
        <v>Monday</v>
      </c>
      <c r="L3952" t="str">
        <f>_xlfn.XLOOKUP(Table6[[#This Row],[Loan Date]],$Q$5:$Q$152,$S$5:$S$152)</f>
        <v>Week 8</v>
      </c>
    </row>
    <row r="3953" spans="1:12" x14ac:dyDescent="0.2">
      <c r="A3953" s="1">
        <v>44879</v>
      </c>
      <c r="B3953" t="s">
        <v>5</v>
      </c>
      <c r="C3953" s="1">
        <v>44879</v>
      </c>
      <c r="D3953" t="s">
        <v>77</v>
      </c>
      <c r="E3953" t="s">
        <v>23</v>
      </c>
      <c r="F3953" t="s">
        <v>23</v>
      </c>
      <c r="G3953" t="s">
        <v>20</v>
      </c>
      <c r="H3953" t="s">
        <v>1282</v>
      </c>
      <c r="I3953">
        <f>MONTH(Table6[[#This Row],[Loan Date]])</f>
        <v>11</v>
      </c>
      <c r="J3953" t="str">
        <f>_xlfn.XLOOKUP(Table6[[#This Row],[Numeric Month]],$N$5:$N$11,$O$5:$O$11)</f>
        <v>Nov</v>
      </c>
      <c r="K3953" t="str">
        <f>_xlfn.XLOOKUP(Table6[[#This Row],[Loan Date]],$Q$5:$Q$152,$R$5:$R$152)</f>
        <v>Monday</v>
      </c>
      <c r="L3953" t="str">
        <f>_xlfn.XLOOKUP(Table6[[#This Row],[Loan Date]],$Q$5:$Q$152,$S$5:$S$152)</f>
        <v>Week 8</v>
      </c>
    </row>
    <row r="3954" spans="1:12" x14ac:dyDescent="0.2">
      <c r="A3954" s="1">
        <v>44879</v>
      </c>
      <c r="B3954" t="s">
        <v>5</v>
      </c>
      <c r="C3954" s="1">
        <v>44879</v>
      </c>
      <c r="D3954" t="s">
        <v>127</v>
      </c>
      <c r="E3954" t="s">
        <v>21</v>
      </c>
      <c r="F3954" t="s">
        <v>21</v>
      </c>
      <c r="G3954" t="s">
        <v>20</v>
      </c>
      <c r="H3954" t="s">
        <v>1282</v>
      </c>
      <c r="I3954">
        <f>MONTH(Table6[[#This Row],[Loan Date]])</f>
        <v>11</v>
      </c>
      <c r="J3954" t="str">
        <f>_xlfn.XLOOKUP(Table6[[#This Row],[Numeric Month]],$N$5:$N$11,$O$5:$O$11)</f>
        <v>Nov</v>
      </c>
      <c r="K3954" t="str">
        <f>_xlfn.XLOOKUP(Table6[[#This Row],[Loan Date]],$Q$5:$Q$152,$R$5:$R$152)</f>
        <v>Monday</v>
      </c>
      <c r="L3954" t="str">
        <f>_xlfn.XLOOKUP(Table6[[#This Row],[Loan Date]],$Q$5:$Q$152,$S$5:$S$152)</f>
        <v>Week 8</v>
      </c>
    </row>
    <row r="3955" spans="1:12" x14ac:dyDescent="0.2">
      <c r="A3955" s="1">
        <v>44879</v>
      </c>
      <c r="B3955" t="s">
        <v>5</v>
      </c>
      <c r="C3955" s="1">
        <v>44879</v>
      </c>
      <c r="D3955" t="s">
        <v>560</v>
      </c>
      <c r="E3955" t="s">
        <v>122</v>
      </c>
      <c r="F3955" t="s">
        <v>122</v>
      </c>
      <c r="G3955" t="s">
        <v>11</v>
      </c>
      <c r="H3955" t="s">
        <v>1282</v>
      </c>
      <c r="I3955">
        <f>MONTH(Table6[[#This Row],[Loan Date]])</f>
        <v>11</v>
      </c>
      <c r="J3955" t="str">
        <f>_xlfn.XLOOKUP(Table6[[#This Row],[Numeric Month]],$N$5:$N$11,$O$5:$O$11)</f>
        <v>Nov</v>
      </c>
      <c r="K3955" t="str">
        <f>_xlfn.XLOOKUP(Table6[[#This Row],[Loan Date]],$Q$5:$Q$152,$R$5:$R$152)</f>
        <v>Monday</v>
      </c>
      <c r="L3955" t="str">
        <f>_xlfn.XLOOKUP(Table6[[#This Row],[Loan Date]],$Q$5:$Q$152,$S$5:$S$152)</f>
        <v>Week 8</v>
      </c>
    </row>
    <row r="3956" spans="1:12" x14ac:dyDescent="0.2">
      <c r="A3956" s="1">
        <v>44879</v>
      </c>
      <c r="B3956" t="s">
        <v>5</v>
      </c>
      <c r="C3956" s="1">
        <v>44879</v>
      </c>
      <c r="D3956" t="s">
        <v>533</v>
      </c>
      <c r="E3956" t="s">
        <v>162</v>
      </c>
      <c r="F3956" t="s">
        <v>162</v>
      </c>
      <c r="G3956" t="s">
        <v>11</v>
      </c>
      <c r="H3956" t="s">
        <v>1282</v>
      </c>
      <c r="I3956">
        <f>MONTH(Table6[[#This Row],[Loan Date]])</f>
        <v>11</v>
      </c>
      <c r="J3956" t="str">
        <f>_xlfn.XLOOKUP(Table6[[#This Row],[Numeric Month]],$N$5:$N$11,$O$5:$O$11)</f>
        <v>Nov</v>
      </c>
      <c r="K3956" t="str">
        <f>_xlfn.XLOOKUP(Table6[[#This Row],[Loan Date]],$Q$5:$Q$152,$R$5:$R$152)</f>
        <v>Monday</v>
      </c>
      <c r="L3956" t="str">
        <f>_xlfn.XLOOKUP(Table6[[#This Row],[Loan Date]],$Q$5:$Q$152,$S$5:$S$152)</f>
        <v>Week 8</v>
      </c>
    </row>
    <row r="3957" spans="1:12" x14ac:dyDescent="0.2">
      <c r="A3957" s="1">
        <v>44879</v>
      </c>
      <c r="B3957" t="s">
        <v>7</v>
      </c>
      <c r="C3957" s="1">
        <v>44879</v>
      </c>
      <c r="D3957" t="s">
        <v>103</v>
      </c>
      <c r="E3957" t="s">
        <v>23</v>
      </c>
      <c r="F3957" t="s">
        <v>23</v>
      </c>
      <c r="G3957" t="s">
        <v>20</v>
      </c>
      <c r="H3957" t="s">
        <v>1282</v>
      </c>
      <c r="I3957">
        <f>MONTH(Table6[[#This Row],[Loan Date]])</f>
        <v>11</v>
      </c>
      <c r="J3957" t="str">
        <f>_xlfn.XLOOKUP(Table6[[#This Row],[Numeric Month]],$N$5:$N$11,$O$5:$O$11)</f>
        <v>Nov</v>
      </c>
      <c r="K3957" t="str">
        <f>_xlfn.XLOOKUP(Table6[[#This Row],[Loan Date]],$Q$5:$Q$152,$R$5:$R$152)</f>
        <v>Monday</v>
      </c>
      <c r="L3957" t="str">
        <f>_xlfn.XLOOKUP(Table6[[#This Row],[Loan Date]],$Q$5:$Q$152,$S$5:$S$152)</f>
        <v>Week 8</v>
      </c>
    </row>
    <row r="3958" spans="1:12" x14ac:dyDescent="0.2">
      <c r="A3958" s="1">
        <v>44879</v>
      </c>
      <c r="B3958" t="s">
        <v>7</v>
      </c>
      <c r="C3958" s="1">
        <v>44886</v>
      </c>
      <c r="D3958" t="s">
        <v>249</v>
      </c>
      <c r="E3958" t="s">
        <v>52</v>
      </c>
      <c r="F3958" t="s">
        <v>51</v>
      </c>
      <c r="G3958" t="s">
        <v>1</v>
      </c>
      <c r="H3958" t="s">
        <v>1282</v>
      </c>
      <c r="I3958">
        <f>MONTH(Table6[[#This Row],[Loan Date]])</f>
        <v>11</v>
      </c>
      <c r="J3958" t="str">
        <f>_xlfn.XLOOKUP(Table6[[#This Row],[Numeric Month]],$N$5:$N$11,$O$5:$O$11)</f>
        <v>Nov</v>
      </c>
      <c r="K3958" t="str">
        <f>_xlfn.XLOOKUP(Table6[[#This Row],[Loan Date]],$Q$5:$Q$152,$R$5:$R$152)</f>
        <v>Monday</v>
      </c>
      <c r="L3958" t="str">
        <f>_xlfn.XLOOKUP(Table6[[#This Row],[Loan Date]],$Q$5:$Q$152,$S$5:$S$152)</f>
        <v>Week 8</v>
      </c>
    </row>
    <row r="3959" spans="1:12" x14ac:dyDescent="0.2">
      <c r="A3959" s="1">
        <v>44879</v>
      </c>
      <c r="B3959" t="s">
        <v>7</v>
      </c>
      <c r="C3959" s="1">
        <v>44879</v>
      </c>
      <c r="D3959" t="s">
        <v>29</v>
      </c>
      <c r="E3959" t="s">
        <v>23</v>
      </c>
      <c r="F3959" t="s">
        <v>23</v>
      </c>
      <c r="G3959" t="s">
        <v>20</v>
      </c>
      <c r="H3959" t="s">
        <v>1282</v>
      </c>
      <c r="I3959">
        <f>MONTH(Table6[[#This Row],[Loan Date]])</f>
        <v>11</v>
      </c>
      <c r="J3959" t="str">
        <f>_xlfn.XLOOKUP(Table6[[#This Row],[Numeric Month]],$N$5:$N$11,$O$5:$O$11)</f>
        <v>Nov</v>
      </c>
      <c r="K3959" t="str">
        <f>_xlfn.XLOOKUP(Table6[[#This Row],[Loan Date]],$Q$5:$Q$152,$R$5:$R$152)</f>
        <v>Monday</v>
      </c>
      <c r="L3959" t="str">
        <f>_xlfn.XLOOKUP(Table6[[#This Row],[Loan Date]],$Q$5:$Q$152,$S$5:$S$152)</f>
        <v>Week 8</v>
      </c>
    </row>
    <row r="3960" spans="1:12" x14ac:dyDescent="0.2">
      <c r="A3960" s="1">
        <v>44879</v>
      </c>
      <c r="B3960" t="s">
        <v>7</v>
      </c>
      <c r="C3960" s="1">
        <v>44879</v>
      </c>
      <c r="D3960" t="s">
        <v>409</v>
      </c>
      <c r="E3960" t="s">
        <v>21</v>
      </c>
      <c r="F3960" t="s">
        <v>21</v>
      </c>
      <c r="G3960" t="s">
        <v>20</v>
      </c>
      <c r="H3960" t="s">
        <v>1282</v>
      </c>
      <c r="I3960">
        <f>MONTH(Table6[[#This Row],[Loan Date]])</f>
        <v>11</v>
      </c>
      <c r="J3960" t="str">
        <f>_xlfn.XLOOKUP(Table6[[#This Row],[Numeric Month]],$N$5:$N$11,$O$5:$O$11)</f>
        <v>Nov</v>
      </c>
      <c r="K3960" t="str">
        <f>_xlfn.XLOOKUP(Table6[[#This Row],[Loan Date]],$Q$5:$Q$152,$R$5:$R$152)</f>
        <v>Monday</v>
      </c>
      <c r="L3960" t="str">
        <f>_xlfn.XLOOKUP(Table6[[#This Row],[Loan Date]],$Q$5:$Q$152,$S$5:$S$152)</f>
        <v>Week 8</v>
      </c>
    </row>
    <row r="3961" spans="1:12" x14ac:dyDescent="0.2">
      <c r="A3961" s="1">
        <v>44879</v>
      </c>
      <c r="B3961" t="s">
        <v>5</v>
      </c>
      <c r="C3961" s="1">
        <v>44879</v>
      </c>
      <c r="D3961" t="s">
        <v>302</v>
      </c>
      <c r="E3961" t="s">
        <v>23</v>
      </c>
      <c r="F3961" t="s">
        <v>23</v>
      </c>
      <c r="G3961" t="s">
        <v>20</v>
      </c>
      <c r="H3961" t="s">
        <v>1282</v>
      </c>
      <c r="I3961">
        <f>MONTH(Table6[[#This Row],[Loan Date]])</f>
        <v>11</v>
      </c>
      <c r="J3961" t="str">
        <f>_xlfn.XLOOKUP(Table6[[#This Row],[Numeric Month]],$N$5:$N$11,$O$5:$O$11)</f>
        <v>Nov</v>
      </c>
      <c r="K3961" t="str">
        <f>_xlfn.XLOOKUP(Table6[[#This Row],[Loan Date]],$Q$5:$Q$152,$R$5:$R$152)</f>
        <v>Monday</v>
      </c>
      <c r="L3961" t="str">
        <f>_xlfn.XLOOKUP(Table6[[#This Row],[Loan Date]],$Q$5:$Q$152,$S$5:$S$152)</f>
        <v>Week 8</v>
      </c>
    </row>
    <row r="3962" spans="1:12" x14ac:dyDescent="0.2">
      <c r="A3962" s="1">
        <v>44879</v>
      </c>
      <c r="B3962" t="s">
        <v>5</v>
      </c>
      <c r="C3962" s="1">
        <v>44879</v>
      </c>
      <c r="D3962" t="s">
        <v>916</v>
      </c>
      <c r="E3962" t="s">
        <v>37</v>
      </c>
      <c r="F3962" t="s">
        <v>37</v>
      </c>
      <c r="G3962" t="s">
        <v>20</v>
      </c>
      <c r="H3962" t="s">
        <v>1282</v>
      </c>
      <c r="I3962">
        <f>MONTH(Table6[[#This Row],[Loan Date]])</f>
        <v>11</v>
      </c>
      <c r="J3962" t="str">
        <f>_xlfn.XLOOKUP(Table6[[#This Row],[Numeric Month]],$N$5:$N$11,$O$5:$O$11)</f>
        <v>Nov</v>
      </c>
      <c r="K3962" t="str">
        <f>_xlfn.XLOOKUP(Table6[[#This Row],[Loan Date]],$Q$5:$Q$152,$R$5:$R$152)</f>
        <v>Monday</v>
      </c>
      <c r="L3962" t="str">
        <f>_xlfn.XLOOKUP(Table6[[#This Row],[Loan Date]],$Q$5:$Q$152,$S$5:$S$152)</f>
        <v>Week 8</v>
      </c>
    </row>
    <row r="3963" spans="1:12" x14ac:dyDescent="0.2">
      <c r="A3963" s="1">
        <v>44879</v>
      </c>
      <c r="B3963" t="s">
        <v>5</v>
      </c>
      <c r="C3963" s="1">
        <v>44879</v>
      </c>
      <c r="D3963" t="s">
        <v>673</v>
      </c>
      <c r="E3963" t="s">
        <v>21</v>
      </c>
      <c r="F3963" t="s">
        <v>21</v>
      </c>
      <c r="G3963" t="s">
        <v>20</v>
      </c>
      <c r="H3963" t="s">
        <v>1282</v>
      </c>
      <c r="I3963">
        <f>MONTH(Table6[[#This Row],[Loan Date]])</f>
        <v>11</v>
      </c>
      <c r="J3963" t="str">
        <f>_xlfn.XLOOKUP(Table6[[#This Row],[Numeric Month]],$N$5:$N$11,$O$5:$O$11)</f>
        <v>Nov</v>
      </c>
      <c r="K3963" t="str">
        <f>_xlfn.XLOOKUP(Table6[[#This Row],[Loan Date]],$Q$5:$Q$152,$R$5:$R$152)</f>
        <v>Monday</v>
      </c>
      <c r="L3963" t="str">
        <f>_xlfn.XLOOKUP(Table6[[#This Row],[Loan Date]],$Q$5:$Q$152,$S$5:$S$152)</f>
        <v>Week 8</v>
      </c>
    </row>
    <row r="3964" spans="1:12" x14ac:dyDescent="0.2">
      <c r="A3964" s="1">
        <v>44879</v>
      </c>
      <c r="B3964" t="s">
        <v>5</v>
      </c>
      <c r="C3964" s="1">
        <v>44879</v>
      </c>
      <c r="D3964" t="s">
        <v>171</v>
      </c>
      <c r="E3964" t="s">
        <v>23</v>
      </c>
      <c r="F3964" t="s">
        <v>23</v>
      </c>
      <c r="G3964" t="s">
        <v>20</v>
      </c>
      <c r="H3964" t="s">
        <v>1282</v>
      </c>
      <c r="I3964">
        <f>MONTH(Table6[[#This Row],[Loan Date]])</f>
        <v>11</v>
      </c>
      <c r="J3964" t="str">
        <f>_xlfn.XLOOKUP(Table6[[#This Row],[Numeric Month]],$N$5:$N$11,$O$5:$O$11)</f>
        <v>Nov</v>
      </c>
      <c r="K3964" t="str">
        <f>_xlfn.XLOOKUP(Table6[[#This Row],[Loan Date]],$Q$5:$Q$152,$R$5:$R$152)</f>
        <v>Monday</v>
      </c>
      <c r="L3964" t="str">
        <f>_xlfn.XLOOKUP(Table6[[#This Row],[Loan Date]],$Q$5:$Q$152,$S$5:$S$152)</f>
        <v>Week 8</v>
      </c>
    </row>
    <row r="3965" spans="1:12" x14ac:dyDescent="0.2">
      <c r="A3965" s="1">
        <v>44879</v>
      </c>
      <c r="B3965" t="s">
        <v>5</v>
      </c>
      <c r="C3965" s="1">
        <v>44879</v>
      </c>
      <c r="D3965" t="s">
        <v>610</v>
      </c>
      <c r="E3965" t="s">
        <v>21</v>
      </c>
      <c r="F3965" t="s">
        <v>21</v>
      </c>
      <c r="G3965" t="s">
        <v>20</v>
      </c>
      <c r="H3965" t="s">
        <v>1282</v>
      </c>
      <c r="I3965">
        <f>MONTH(Table6[[#This Row],[Loan Date]])</f>
        <v>11</v>
      </c>
      <c r="J3965" t="str">
        <f>_xlfn.XLOOKUP(Table6[[#This Row],[Numeric Month]],$N$5:$N$11,$O$5:$O$11)</f>
        <v>Nov</v>
      </c>
      <c r="K3965" t="str">
        <f>_xlfn.XLOOKUP(Table6[[#This Row],[Loan Date]],$Q$5:$Q$152,$R$5:$R$152)</f>
        <v>Monday</v>
      </c>
      <c r="L3965" t="str">
        <f>_xlfn.XLOOKUP(Table6[[#This Row],[Loan Date]],$Q$5:$Q$152,$S$5:$S$152)</f>
        <v>Week 8</v>
      </c>
    </row>
    <row r="3966" spans="1:12" x14ac:dyDescent="0.2">
      <c r="A3966" s="1">
        <v>44879</v>
      </c>
      <c r="B3966" t="s">
        <v>5</v>
      </c>
      <c r="C3966" s="1">
        <v>44886</v>
      </c>
      <c r="D3966" t="s">
        <v>1332</v>
      </c>
      <c r="E3966" t="s">
        <v>204</v>
      </c>
      <c r="F3966" t="s">
        <v>8</v>
      </c>
      <c r="G3966" t="s">
        <v>1</v>
      </c>
      <c r="H3966" t="s">
        <v>1282</v>
      </c>
      <c r="I3966">
        <f>MONTH(Table6[[#This Row],[Loan Date]])</f>
        <v>11</v>
      </c>
      <c r="J3966" t="str">
        <f>_xlfn.XLOOKUP(Table6[[#This Row],[Numeric Month]],$N$5:$N$11,$O$5:$O$11)</f>
        <v>Nov</v>
      </c>
      <c r="K3966" t="str">
        <f>_xlfn.XLOOKUP(Table6[[#This Row],[Loan Date]],$Q$5:$Q$152,$R$5:$R$152)</f>
        <v>Monday</v>
      </c>
      <c r="L3966" t="str">
        <f>_xlfn.XLOOKUP(Table6[[#This Row],[Loan Date]],$Q$5:$Q$152,$S$5:$S$152)</f>
        <v>Week 8</v>
      </c>
    </row>
    <row r="3967" spans="1:12" x14ac:dyDescent="0.2">
      <c r="A3967" s="1">
        <v>44879</v>
      </c>
      <c r="B3967" t="s">
        <v>7</v>
      </c>
      <c r="C3967" s="1">
        <v>44879</v>
      </c>
      <c r="D3967" t="s">
        <v>1019</v>
      </c>
      <c r="E3967" t="s">
        <v>168</v>
      </c>
      <c r="F3967" t="s">
        <v>168</v>
      </c>
      <c r="G3967" t="s">
        <v>20</v>
      </c>
      <c r="H3967" t="s">
        <v>1282</v>
      </c>
      <c r="I3967">
        <f>MONTH(Table6[[#This Row],[Loan Date]])</f>
        <v>11</v>
      </c>
      <c r="J3967" t="str">
        <f>_xlfn.XLOOKUP(Table6[[#This Row],[Numeric Month]],$N$5:$N$11,$O$5:$O$11)</f>
        <v>Nov</v>
      </c>
      <c r="K3967" t="str">
        <f>_xlfn.XLOOKUP(Table6[[#This Row],[Loan Date]],$Q$5:$Q$152,$R$5:$R$152)</f>
        <v>Monday</v>
      </c>
      <c r="L3967" t="str">
        <f>_xlfn.XLOOKUP(Table6[[#This Row],[Loan Date]],$Q$5:$Q$152,$S$5:$S$152)</f>
        <v>Week 8</v>
      </c>
    </row>
    <row r="3968" spans="1:12" x14ac:dyDescent="0.2">
      <c r="A3968" s="1">
        <v>44879</v>
      </c>
      <c r="B3968" t="s">
        <v>7</v>
      </c>
      <c r="C3968" s="1">
        <v>44886</v>
      </c>
      <c r="D3968" t="s">
        <v>1276</v>
      </c>
      <c r="E3968" t="s">
        <v>9</v>
      </c>
      <c r="F3968" t="s">
        <v>8</v>
      </c>
      <c r="G3968" t="s">
        <v>1</v>
      </c>
      <c r="H3968" t="s">
        <v>1282</v>
      </c>
      <c r="I3968">
        <f>MONTH(Table6[[#This Row],[Loan Date]])</f>
        <v>11</v>
      </c>
      <c r="J3968" t="str">
        <f>_xlfn.XLOOKUP(Table6[[#This Row],[Numeric Month]],$N$5:$N$11,$O$5:$O$11)</f>
        <v>Nov</v>
      </c>
      <c r="K3968" t="str">
        <f>_xlfn.XLOOKUP(Table6[[#This Row],[Loan Date]],$Q$5:$Q$152,$R$5:$R$152)</f>
        <v>Monday</v>
      </c>
      <c r="L3968" t="str">
        <f>_xlfn.XLOOKUP(Table6[[#This Row],[Loan Date]],$Q$5:$Q$152,$S$5:$S$152)</f>
        <v>Week 8</v>
      </c>
    </row>
    <row r="3969" spans="1:12" x14ac:dyDescent="0.2">
      <c r="A3969" s="1">
        <v>44879</v>
      </c>
      <c r="B3969" t="s">
        <v>7</v>
      </c>
      <c r="C3969" s="1">
        <v>44893</v>
      </c>
      <c r="D3969" t="s">
        <v>482</v>
      </c>
      <c r="E3969" t="s">
        <v>52</v>
      </c>
      <c r="F3969" t="s">
        <v>51</v>
      </c>
      <c r="G3969" t="s">
        <v>1</v>
      </c>
      <c r="H3969" t="s">
        <v>1282</v>
      </c>
      <c r="I3969">
        <f>MONTH(Table6[[#This Row],[Loan Date]])</f>
        <v>11</v>
      </c>
      <c r="J3969" t="str">
        <f>_xlfn.XLOOKUP(Table6[[#This Row],[Numeric Month]],$N$5:$N$11,$O$5:$O$11)</f>
        <v>Nov</v>
      </c>
      <c r="K3969" t="str">
        <f>_xlfn.XLOOKUP(Table6[[#This Row],[Loan Date]],$Q$5:$Q$152,$R$5:$R$152)</f>
        <v>Monday</v>
      </c>
      <c r="L3969" t="str">
        <f>_xlfn.XLOOKUP(Table6[[#This Row],[Loan Date]],$Q$5:$Q$152,$S$5:$S$152)</f>
        <v>Week 8</v>
      </c>
    </row>
    <row r="3970" spans="1:12" x14ac:dyDescent="0.2">
      <c r="A3970" s="1">
        <v>44879</v>
      </c>
      <c r="B3970" t="s">
        <v>7</v>
      </c>
      <c r="C3970" s="1">
        <v>44886</v>
      </c>
      <c r="D3970" t="s">
        <v>682</v>
      </c>
      <c r="E3970" t="s">
        <v>15</v>
      </c>
      <c r="F3970" t="s">
        <v>14</v>
      </c>
      <c r="G3970" t="s">
        <v>1</v>
      </c>
      <c r="H3970" t="s">
        <v>1282</v>
      </c>
      <c r="I3970">
        <f>MONTH(Table6[[#This Row],[Loan Date]])</f>
        <v>11</v>
      </c>
      <c r="J3970" t="str">
        <f>_xlfn.XLOOKUP(Table6[[#This Row],[Numeric Month]],$N$5:$N$11,$O$5:$O$11)</f>
        <v>Nov</v>
      </c>
      <c r="K3970" t="str">
        <f>_xlfn.XLOOKUP(Table6[[#This Row],[Loan Date]],$Q$5:$Q$152,$R$5:$R$152)</f>
        <v>Monday</v>
      </c>
      <c r="L3970" t="str">
        <f>_xlfn.XLOOKUP(Table6[[#This Row],[Loan Date]],$Q$5:$Q$152,$S$5:$S$152)</f>
        <v>Week 8</v>
      </c>
    </row>
    <row r="3971" spans="1:12" x14ac:dyDescent="0.2">
      <c r="A3971" s="1">
        <v>44879</v>
      </c>
      <c r="B3971" t="s">
        <v>7</v>
      </c>
      <c r="C3971" s="1">
        <v>44886</v>
      </c>
      <c r="D3971" t="s">
        <v>1375</v>
      </c>
      <c r="E3971" t="s">
        <v>52</v>
      </c>
      <c r="F3971" t="s">
        <v>51</v>
      </c>
      <c r="G3971" t="s">
        <v>1</v>
      </c>
      <c r="H3971" t="s">
        <v>1282</v>
      </c>
      <c r="I3971">
        <f>MONTH(Table6[[#This Row],[Loan Date]])</f>
        <v>11</v>
      </c>
      <c r="J3971" t="str">
        <f>_xlfn.XLOOKUP(Table6[[#This Row],[Numeric Month]],$N$5:$N$11,$O$5:$O$11)</f>
        <v>Nov</v>
      </c>
      <c r="K3971" t="str">
        <f>_xlfn.XLOOKUP(Table6[[#This Row],[Loan Date]],$Q$5:$Q$152,$R$5:$R$152)</f>
        <v>Monday</v>
      </c>
      <c r="L3971" t="str">
        <f>_xlfn.XLOOKUP(Table6[[#This Row],[Loan Date]],$Q$5:$Q$152,$S$5:$S$152)</f>
        <v>Week 8</v>
      </c>
    </row>
    <row r="3972" spans="1:12" x14ac:dyDescent="0.2">
      <c r="A3972" s="1">
        <v>44879</v>
      </c>
      <c r="B3972" t="s">
        <v>7</v>
      </c>
      <c r="C3972" s="1">
        <v>44879</v>
      </c>
      <c r="D3972" t="s">
        <v>969</v>
      </c>
      <c r="E3972" t="s">
        <v>37</v>
      </c>
      <c r="F3972" t="s">
        <v>37</v>
      </c>
      <c r="G3972" t="s">
        <v>20</v>
      </c>
      <c r="H3972" t="s">
        <v>1282</v>
      </c>
      <c r="I3972">
        <f>MONTH(Table6[[#This Row],[Loan Date]])</f>
        <v>11</v>
      </c>
      <c r="J3972" t="str">
        <f>_xlfn.XLOOKUP(Table6[[#This Row],[Numeric Month]],$N$5:$N$11,$O$5:$O$11)</f>
        <v>Nov</v>
      </c>
      <c r="K3972" t="str">
        <f>_xlfn.XLOOKUP(Table6[[#This Row],[Loan Date]],$Q$5:$Q$152,$R$5:$R$152)</f>
        <v>Monday</v>
      </c>
      <c r="L3972" t="str">
        <f>_xlfn.XLOOKUP(Table6[[#This Row],[Loan Date]],$Q$5:$Q$152,$S$5:$S$152)</f>
        <v>Week 8</v>
      </c>
    </row>
    <row r="3973" spans="1:12" x14ac:dyDescent="0.2">
      <c r="A3973" s="1">
        <v>44879</v>
      </c>
      <c r="B3973" t="s">
        <v>7</v>
      </c>
      <c r="C3973" s="1">
        <v>44879</v>
      </c>
      <c r="D3973" t="s">
        <v>103</v>
      </c>
      <c r="E3973" t="s">
        <v>23</v>
      </c>
      <c r="F3973" t="s">
        <v>23</v>
      </c>
      <c r="G3973" t="s">
        <v>20</v>
      </c>
      <c r="H3973" t="s">
        <v>1282</v>
      </c>
      <c r="I3973">
        <f>MONTH(Table6[[#This Row],[Loan Date]])</f>
        <v>11</v>
      </c>
      <c r="J3973" t="str">
        <f>_xlfn.XLOOKUP(Table6[[#This Row],[Numeric Month]],$N$5:$N$11,$O$5:$O$11)</f>
        <v>Nov</v>
      </c>
      <c r="K3973" t="str">
        <f>_xlfn.XLOOKUP(Table6[[#This Row],[Loan Date]],$Q$5:$Q$152,$R$5:$R$152)</f>
        <v>Monday</v>
      </c>
      <c r="L3973" t="str">
        <f>_xlfn.XLOOKUP(Table6[[#This Row],[Loan Date]],$Q$5:$Q$152,$S$5:$S$152)</f>
        <v>Week 8</v>
      </c>
    </row>
    <row r="3974" spans="1:12" x14ac:dyDescent="0.2">
      <c r="A3974" s="1">
        <v>44879</v>
      </c>
      <c r="B3974" t="s">
        <v>7</v>
      </c>
      <c r="C3974" s="1">
        <v>44879</v>
      </c>
      <c r="D3974" t="s">
        <v>61</v>
      </c>
      <c r="E3974" t="s">
        <v>44</v>
      </c>
      <c r="F3974" t="s">
        <v>44</v>
      </c>
      <c r="G3974" t="s">
        <v>39</v>
      </c>
      <c r="H3974" t="s">
        <v>1282</v>
      </c>
      <c r="I3974">
        <f>MONTH(Table6[[#This Row],[Loan Date]])</f>
        <v>11</v>
      </c>
      <c r="J3974" t="str">
        <f>_xlfn.XLOOKUP(Table6[[#This Row],[Numeric Month]],$N$5:$N$11,$O$5:$O$11)</f>
        <v>Nov</v>
      </c>
      <c r="K3974" t="str">
        <f>_xlfn.XLOOKUP(Table6[[#This Row],[Loan Date]],$Q$5:$Q$152,$R$5:$R$152)</f>
        <v>Monday</v>
      </c>
      <c r="L3974" t="str">
        <f>_xlfn.XLOOKUP(Table6[[#This Row],[Loan Date]],$Q$5:$Q$152,$S$5:$S$152)</f>
        <v>Week 8</v>
      </c>
    </row>
    <row r="3975" spans="1:12" x14ac:dyDescent="0.2">
      <c r="A3975" s="1">
        <v>44879</v>
      </c>
      <c r="B3975" t="s">
        <v>7</v>
      </c>
      <c r="C3975" s="1">
        <v>44886</v>
      </c>
      <c r="D3975" t="s">
        <v>34</v>
      </c>
      <c r="E3975" t="s">
        <v>9</v>
      </c>
      <c r="F3975" t="s">
        <v>8</v>
      </c>
      <c r="G3975" t="s">
        <v>1</v>
      </c>
      <c r="H3975" t="s">
        <v>1282</v>
      </c>
      <c r="I3975">
        <f>MONTH(Table6[[#This Row],[Loan Date]])</f>
        <v>11</v>
      </c>
      <c r="J3975" t="str">
        <f>_xlfn.XLOOKUP(Table6[[#This Row],[Numeric Month]],$N$5:$N$11,$O$5:$O$11)</f>
        <v>Nov</v>
      </c>
      <c r="K3975" t="str">
        <f>_xlfn.XLOOKUP(Table6[[#This Row],[Loan Date]],$Q$5:$Q$152,$R$5:$R$152)</f>
        <v>Monday</v>
      </c>
      <c r="L3975" t="str">
        <f>_xlfn.XLOOKUP(Table6[[#This Row],[Loan Date]],$Q$5:$Q$152,$S$5:$S$152)</f>
        <v>Week 8</v>
      </c>
    </row>
    <row r="3976" spans="1:12" x14ac:dyDescent="0.2">
      <c r="A3976" s="1">
        <v>44879</v>
      </c>
      <c r="B3976" t="s">
        <v>7</v>
      </c>
      <c r="C3976" s="1">
        <v>44879</v>
      </c>
      <c r="D3976" t="s">
        <v>343</v>
      </c>
      <c r="E3976" t="s">
        <v>23</v>
      </c>
      <c r="F3976" t="s">
        <v>23</v>
      </c>
      <c r="G3976" t="s">
        <v>20</v>
      </c>
      <c r="H3976" t="s">
        <v>1282</v>
      </c>
      <c r="I3976">
        <f>MONTH(Table6[[#This Row],[Loan Date]])</f>
        <v>11</v>
      </c>
      <c r="J3976" t="str">
        <f>_xlfn.XLOOKUP(Table6[[#This Row],[Numeric Month]],$N$5:$N$11,$O$5:$O$11)</f>
        <v>Nov</v>
      </c>
      <c r="K3976" t="str">
        <f>_xlfn.XLOOKUP(Table6[[#This Row],[Loan Date]],$Q$5:$Q$152,$R$5:$R$152)</f>
        <v>Monday</v>
      </c>
      <c r="L3976" t="str">
        <f>_xlfn.XLOOKUP(Table6[[#This Row],[Loan Date]],$Q$5:$Q$152,$S$5:$S$152)</f>
        <v>Week 8</v>
      </c>
    </row>
    <row r="3977" spans="1:12" x14ac:dyDescent="0.2">
      <c r="A3977" s="1">
        <v>44879</v>
      </c>
      <c r="B3977" t="s">
        <v>7</v>
      </c>
      <c r="C3977" s="1">
        <v>44879</v>
      </c>
      <c r="D3977" t="s">
        <v>409</v>
      </c>
      <c r="E3977" t="s">
        <v>21</v>
      </c>
      <c r="F3977" t="s">
        <v>21</v>
      </c>
      <c r="G3977" t="s">
        <v>20</v>
      </c>
      <c r="H3977" t="s">
        <v>1282</v>
      </c>
      <c r="I3977">
        <f>MONTH(Table6[[#This Row],[Loan Date]])</f>
        <v>11</v>
      </c>
      <c r="J3977" t="str">
        <f>_xlfn.XLOOKUP(Table6[[#This Row],[Numeric Month]],$N$5:$N$11,$O$5:$O$11)</f>
        <v>Nov</v>
      </c>
      <c r="K3977" t="str">
        <f>_xlfn.XLOOKUP(Table6[[#This Row],[Loan Date]],$Q$5:$Q$152,$R$5:$R$152)</f>
        <v>Monday</v>
      </c>
      <c r="L3977" t="str">
        <f>_xlfn.XLOOKUP(Table6[[#This Row],[Loan Date]],$Q$5:$Q$152,$S$5:$S$152)</f>
        <v>Week 8</v>
      </c>
    </row>
    <row r="3978" spans="1:12" x14ac:dyDescent="0.2">
      <c r="A3978" s="1">
        <v>44879</v>
      </c>
      <c r="B3978" t="s">
        <v>7</v>
      </c>
      <c r="C3978" s="1">
        <v>44886</v>
      </c>
      <c r="D3978" t="s">
        <v>955</v>
      </c>
      <c r="E3978" t="s">
        <v>3</v>
      </c>
      <c r="F3978" t="s">
        <v>2</v>
      </c>
      <c r="G3978" t="s">
        <v>1</v>
      </c>
      <c r="H3978" t="s">
        <v>1282</v>
      </c>
      <c r="I3978">
        <f>MONTH(Table6[[#This Row],[Loan Date]])</f>
        <v>11</v>
      </c>
      <c r="J3978" t="str">
        <f>_xlfn.XLOOKUP(Table6[[#This Row],[Numeric Month]],$N$5:$N$11,$O$5:$O$11)</f>
        <v>Nov</v>
      </c>
      <c r="K3978" t="str">
        <f>_xlfn.XLOOKUP(Table6[[#This Row],[Loan Date]],$Q$5:$Q$152,$R$5:$R$152)</f>
        <v>Monday</v>
      </c>
      <c r="L3978" t="str">
        <f>_xlfn.XLOOKUP(Table6[[#This Row],[Loan Date]],$Q$5:$Q$152,$S$5:$S$152)</f>
        <v>Week 8</v>
      </c>
    </row>
    <row r="3979" spans="1:12" x14ac:dyDescent="0.2">
      <c r="A3979" s="1">
        <v>44879</v>
      </c>
      <c r="B3979" t="s">
        <v>5</v>
      </c>
      <c r="C3979" s="1">
        <v>44879</v>
      </c>
      <c r="D3979" t="s">
        <v>29</v>
      </c>
      <c r="E3979" t="s">
        <v>23</v>
      </c>
      <c r="F3979" t="s">
        <v>23</v>
      </c>
      <c r="G3979" t="s">
        <v>20</v>
      </c>
      <c r="H3979" t="s">
        <v>1282</v>
      </c>
      <c r="I3979">
        <f>MONTH(Table6[[#This Row],[Loan Date]])</f>
        <v>11</v>
      </c>
      <c r="J3979" t="str">
        <f>_xlfn.XLOOKUP(Table6[[#This Row],[Numeric Month]],$N$5:$N$11,$O$5:$O$11)</f>
        <v>Nov</v>
      </c>
      <c r="K3979" t="str">
        <f>_xlfn.XLOOKUP(Table6[[#This Row],[Loan Date]],$Q$5:$Q$152,$R$5:$R$152)</f>
        <v>Monday</v>
      </c>
      <c r="L3979" t="str">
        <f>_xlfn.XLOOKUP(Table6[[#This Row],[Loan Date]],$Q$5:$Q$152,$S$5:$S$152)</f>
        <v>Week 8</v>
      </c>
    </row>
    <row r="3980" spans="1:12" x14ac:dyDescent="0.2">
      <c r="A3980" s="1">
        <v>44879</v>
      </c>
      <c r="B3980" t="s">
        <v>5</v>
      </c>
      <c r="C3980" s="1">
        <v>44879</v>
      </c>
      <c r="D3980" t="s">
        <v>191</v>
      </c>
      <c r="E3980" t="s">
        <v>44</v>
      </c>
      <c r="F3980" t="s">
        <v>44</v>
      </c>
      <c r="G3980" t="s">
        <v>39</v>
      </c>
      <c r="H3980" t="s">
        <v>1282</v>
      </c>
      <c r="I3980">
        <f>MONTH(Table6[[#This Row],[Loan Date]])</f>
        <v>11</v>
      </c>
      <c r="J3980" t="str">
        <f>_xlfn.XLOOKUP(Table6[[#This Row],[Numeric Month]],$N$5:$N$11,$O$5:$O$11)</f>
        <v>Nov</v>
      </c>
      <c r="K3980" t="str">
        <f>_xlfn.XLOOKUP(Table6[[#This Row],[Loan Date]],$Q$5:$Q$152,$R$5:$R$152)</f>
        <v>Monday</v>
      </c>
      <c r="L3980" t="str">
        <f>_xlfn.XLOOKUP(Table6[[#This Row],[Loan Date]],$Q$5:$Q$152,$S$5:$S$152)</f>
        <v>Week 8</v>
      </c>
    </row>
    <row r="3981" spans="1:12" x14ac:dyDescent="0.2">
      <c r="A3981" s="1">
        <v>44879</v>
      </c>
      <c r="B3981" t="s">
        <v>5</v>
      </c>
      <c r="C3981" s="1">
        <v>44879</v>
      </c>
      <c r="D3981" t="s">
        <v>343</v>
      </c>
      <c r="E3981" t="s">
        <v>23</v>
      </c>
      <c r="F3981" t="s">
        <v>23</v>
      </c>
      <c r="G3981" t="s">
        <v>20</v>
      </c>
      <c r="H3981" t="s">
        <v>1282</v>
      </c>
      <c r="I3981">
        <f>MONTH(Table6[[#This Row],[Loan Date]])</f>
        <v>11</v>
      </c>
      <c r="J3981" t="str">
        <f>_xlfn.XLOOKUP(Table6[[#This Row],[Numeric Month]],$N$5:$N$11,$O$5:$O$11)</f>
        <v>Nov</v>
      </c>
      <c r="K3981" t="str">
        <f>_xlfn.XLOOKUP(Table6[[#This Row],[Loan Date]],$Q$5:$Q$152,$R$5:$R$152)</f>
        <v>Monday</v>
      </c>
      <c r="L3981" t="str">
        <f>_xlfn.XLOOKUP(Table6[[#This Row],[Loan Date]],$Q$5:$Q$152,$S$5:$S$152)</f>
        <v>Week 8</v>
      </c>
    </row>
    <row r="3982" spans="1:12" x14ac:dyDescent="0.2">
      <c r="A3982" s="1">
        <v>44879</v>
      </c>
      <c r="B3982" t="s">
        <v>5</v>
      </c>
      <c r="C3982" s="1">
        <v>44879</v>
      </c>
      <c r="D3982" t="s">
        <v>170</v>
      </c>
      <c r="E3982" t="s">
        <v>21</v>
      </c>
      <c r="F3982" t="s">
        <v>21</v>
      </c>
      <c r="G3982" t="s">
        <v>20</v>
      </c>
      <c r="H3982" t="s">
        <v>1282</v>
      </c>
      <c r="I3982">
        <f>MONTH(Table6[[#This Row],[Loan Date]])</f>
        <v>11</v>
      </c>
      <c r="J3982" t="str">
        <f>_xlfn.XLOOKUP(Table6[[#This Row],[Numeric Month]],$N$5:$N$11,$O$5:$O$11)</f>
        <v>Nov</v>
      </c>
      <c r="K3982" t="str">
        <f>_xlfn.XLOOKUP(Table6[[#This Row],[Loan Date]],$Q$5:$Q$152,$R$5:$R$152)</f>
        <v>Monday</v>
      </c>
      <c r="L3982" t="str">
        <f>_xlfn.XLOOKUP(Table6[[#This Row],[Loan Date]],$Q$5:$Q$152,$S$5:$S$152)</f>
        <v>Week 8</v>
      </c>
    </row>
    <row r="3983" spans="1:12" x14ac:dyDescent="0.2">
      <c r="A3983" s="1">
        <v>44879</v>
      </c>
      <c r="B3983" t="s">
        <v>7</v>
      </c>
      <c r="C3983" s="1">
        <v>44886</v>
      </c>
      <c r="D3983" t="s">
        <v>1374</v>
      </c>
      <c r="E3983" t="s">
        <v>15</v>
      </c>
      <c r="F3983" t="s">
        <v>14</v>
      </c>
      <c r="G3983" t="s">
        <v>1</v>
      </c>
      <c r="H3983" t="s">
        <v>1282</v>
      </c>
      <c r="I3983">
        <f>MONTH(Table6[[#This Row],[Loan Date]])</f>
        <v>11</v>
      </c>
      <c r="J3983" t="str">
        <f>_xlfn.XLOOKUP(Table6[[#This Row],[Numeric Month]],$N$5:$N$11,$O$5:$O$11)</f>
        <v>Nov</v>
      </c>
      <c r="K3983" t="str">
        <f>_xlfn.XLOOKUP(Table6[[#This Row],[Loan Date]],$Q$5:$Q$152,$R$5:$R$152)</f>
        <v>Monday</v>
      </c>
      <c r="L3983" t="str">
        <f>_xlfn.XLOOKUP(Table6[[#This Row],[Loan Date]],$Q$5:$Q$152,$S$5:$S$152)</f>
        <v>Week 8</v>
      </c>
    </row>
    <row r="3984" spans="1:12" x14ac:dyDescent="0.2">
      <c r="A3984" s="1">
        <v>44879</v>
      </c>
      <c r="B3984" t="s">
        <v>107</v>
      </c>
      <c r="C3984" s="1">
        <v>44879</v>
      </c>
      <c r="D3984" t="s">
        <v>901</v>
      </c>
      <c r="E3984" t="s">
        <v>15</v>
      </c>
      <c r="F3984" t="s">
        <v>14</v>
      </c>
      <c r="G3984" t="s">
        <v>1</v>
      </c>
      <c r="H3984" t="s">
        <v>1282</v>
      </c>
      <c r="I3984">
        <f>MONTH(Table6[[#This Row],[Loan Date]])</f>
        <v>11</v>
      </c>
      <c r="J3984" t="str">
        <f>_xlfn.XLOOKUP(Table6[[#This Row],[Numeric Month]],$N$5:$N$11,$O$5:$O$11)</f>
        <v>Nov</v>
      </c>
      <c r="K3984" t="str">
        <f>_xlfn.XLOOKUP(Table6[[#This Row],[Loan Date]],$Q$5:$Q$152,$R$5:$R$152)</f>
        <v>Monday</v>
      </c>
      <c r="L3984" t="str">
        <f>_xlfn.XLOOKUP(Table6[[#This Row],[Loan Date]],$Q$5:$Q$152,$S$5:$S$152)</f>
        <v>Week 8</v>
      </c>
    </row>
    <row r="3985" spans="1:12" x14ac:dyDescent="0.2">
      <c r="A3985" s="1">
        <v>44879</v>
      </c>
      <c r="B3985" t="s">
        <v>5</v>
      </c>
      <c r="C3985" s="1">
        <v>44893</v>
      </c>
      <c r="D3985" t="s">
        <v>935</v>
      </c>
      <c r="E3985" t="s">
        <v>15</v>
      </c>
      <c r="F3985" t="s">
        <v>14</v>
      </c>
      <c r="G3985" t="s">
        <v>1</v>
      </c>
      <c r="H3985" t="s">
        <v>1282</v>
      </c>
      <c r="I3985">
        <f>MONTH(Table6[[#This Row],[Loan Date]])</f>
        <v>11</v>
      </c>
      <c r="J3985" t="str">
        <f>_xlfn.XLOOKUP(Table6[[#This Row],[Numeric Month]],$N$5:$N$11,$O$5:$O$11)</f>
        <v>Nov</v>
      </c>
      <c r="K3985" t="str">
        <f>_xlfn.XLOOKUP(Table6[[#This Row],[Loan Date]],$Q$5:$Q$152,$R$5:$R$152)</f>
        <v>Monday</v>
      </c>
      <c r="L3985" t="str">
        <f>_xlfn.XLOOKUP(Table6[[#This Row],[Loan Date]],$Q$5:$Q$152,$S$5:$S$152)</f>
        <v>Week 8</v>
      </c>
    </row>
    <row r="3986" spans="1:12" x14ac:dyDescent="0.2">
      <c r="A3986" s="1">
        <v>44879</v>
      </c>
      <c r="B3986" t="s">
        <v>7</v>
      </c>
      <c r="C3986" s="1">
        <v>44879</v>
      </c>
      <c r="D3986" t="s">
        <v>915</v>
      </c>
      <c r="E3986" t="s">
        <v>37</v>
      </c>
      <c r="F3986" t="s">
        <v>37</v>
      </c>
      <c r="G3986" t="s">
        <v>20</v>
      </c>
      <c r="H3986" t="s">
        <v>1282</v>
      </c>
      <c r="I3986">
        <f>MONTH(Table6[[#This Row],[Loan Date]])</f>
        <v>11</v>
      </c>
      <c r="J3986" t="str">
        <f>_xlfn.XLOOKUP(Table6[[#This Row],[Numeric Month]],$N$5:$N$11,$O$5:$O$11)</f>
        <v>Nov</v>
      </c>
      <c r="K3986" t="str">
        <f>_xlfn.XLOOKUP(Table6[[#This Row],[Loan Date]],$Q$5:$Q$152,$R$5:$R$152)</f>
        <v>Monday</v>
      </c>
      <c r="L3986" t="str">
        <f>_xlfn.XLOOKUP(Table6[[#This Row],[Loan Date]],$Q$5:$Q$152,$S$5:$S$152)</f>
        <v>Week 8</v>
      </c>
    </row>
    <row r="3987" spans="1:12" x14ac:dyDescent="0.2">
      <c r="A3987" s="1">
        <v>44879</v>
      </c>
      <c r="B3987" t="s">
        <v>5</v>
      </c>
      <c r="C3987" s="1">
        <v>44879</v>
      </c>
      <c r="D3987" t="s">
        <v>30</v>
      </c>
      <c r="E3987" t="s">
        <v>23</v>
      </c>
      <c r="F3987" t="s">
        <v>23</v>
      </c>
      <c r="G3987" t="s">
        <v>20</v>
      </c>
      <c r="H3987" t="s">
        <v>1282</v>
      </c>
      <c r="I3987">
        <f>MONTH(Table6[[#This Row],[Loan Date]])</f>
        <v>11</v>
      </c>
      <c r="J3987" t="str">
        <f>_xlfn.XLOOKUP(Table6[[#This Row],[Numeric Month]],$N$5:$N$11,$O$5:$O$11)</f>
        <v>Nov</v>
      </c>
      <c r="K3987" t="str">
        <f>_xlfn.XLOOKUP(Table6[[#This Row],[Loan Date]],$Q$5:$Q$152,$R$5:$R$152)</f>
        <v>Monday</v>
      </c>
      <c r="L3987" t="str">
        <f>_xlfn.XLOOKUP(Table6[[#This Row],[Loan Date]],$Q$5:$Q$152,$S$5:$S$152)</f>
        <v>Week 8</v>
      </c>
    </row>
    <row r="3988" spans="1:12" x14ac:dyDescent="0.2">
      <c r="A3988" s="1">
        <v>44879</v>
      </c>
      <c r="B3988" t="s">
        <v>5</v>
      </c>
      <c r="C3988" s="1">
        <v>44879</v>
      </c>
      <c r="D3988" t="s">
        <v>27</v>
      </c>
      <c r="E3988" t="s">
        <v>21</v>
      </c>
      <c r="F3988" t="s">
        <v>21</v>
      </c>
      <c r="G3988" t="s">
        <v>20</v>
      </c>
      <c r="H3988" t="s">
        <v>1282</v>
      </c>
      <c r="I3988">
        <f>MONTH(Table6[[#This Row],[Loan Date]])</f>
        <v>11</v>
      </c>
      <c r="J3988" t="str">
        <f>_xlfn.XLOOKUP(Table6[[#This Row],[Numeric Month]],$N$5:$N$11,$O$5:$O$11)</f>
        <v>Nov</v>
      </c>
      <c r="K3988" t="str">
        <f>_xlfn.XLOOKUP(Table6[[#This Row],[Loan Date]],$Q$5:$Q$152,$R$5:$R$152)</f>
        <v>Monday</v>
      </c>
      <c r="L3988" t="str">
        <f>_xlfn.XLOOKUP(Table6[[#This Row],[Loan Date]],$Q$5:$Q$152,$S$5:$S$152)</f>
        <v>Week 8</v>
      </c>
    </row>
    <row r="3989" spans="1:12" x14ac:dyDescent="0.2">
      <c r="A3989" s="1">
        <v>44879</v>
      </c>
      <c r="B3989" t="s">
        <v>5</v>
      </c>
      <c r="C3989" s="1">
        <v>44879</v>
      </c>
      <c r="D3989" t="s">
        <v>969</v>
      </c>
      <c r="E3989" t="s">
        <v>37</v>
      </c>
      <c r="F3989" t="s">
        <v>37</v>
      </c>
      <c r="G3989" t="s">
        <v>20</v>
      </c>
      <c r="H3989" t="s">
        <v>1282</v>
      </c>
      <c r="I3989">
        <f>MONTH(Table6[[#This Row],[Loan Date]])</f>
        <v>11</v>
      </c>
      <c r="J3989" t="str">
        <f>_xlfn.XLOOKUP(Table6[[#This Row],[Numeric Month]],$N$5:$N$11,$O$5:$O$11)</f>
        <v>Nov</v>
      </c>
      <c r="K3989" t="str">
        <f>_xlfn.XLOOKUP(Table6[[#This Row],[Loan Date]],$Q$5:$Q$152,$R$5:$R$152)</f>
        <v>Monday</v>
      </c>
      <c r="L3989" t="str">
        <f>_xlfn.XLOOKUP(Table6[[#This Row],[Loan Date]],$Q$5:$Q$152,$S$5:$S$152)</f>
        <v>Week 8</v>
      </c>
    </row>
    <row r="3990" spans="1:12" x14ac:dyDescent="0.2">
      <c r="A3990" s="1">
        <v>44879</v>
      </c>
      <c r="B3990" t="s">
        <v>7</v>
      </c>
      <c r="C3990" s="1">
        <v>44879</v>
      </c>
      <c r="D3990" t="s">
        <v>50</v>
      </c>
      <c r="E3990" t="s">
        <v>49</v>
      </c>
      <c r="F3990" t="s">
        <v>49</v>
      </c>
      <c r="G3990" t="s">
        <v>20</v>
      </c>
      <c r="H3990" t="s">
        <v>1282</v>
      </c>
      <c r="I3990">
        <f>MONTH(Table6[[#This Row],[Loan Date]])</f>
        <v>11</v>
      </c>
      <c r="J3990" t="str">
        <f>_xlfn.XLOOKUP(Table6[[#This Row],[Numeric Month]],$N$5:$N$11,$O$5:$O$11)</f>
        <v>Nov</v>
      </c>
      <c r="K3990" t="str">
        <f>_xlfn.XLOOKUP(Table6[[#This Row],[Loan Date]],$Q$5:$Q$152,$R$5:$R$152)</f>
        <v>Monday</v>
      </c>
      <c r="L3990" t="str">
        <f>_xlfn.XLOOKUP(Table6[[#This Row],[Loan Date]],$Q$5:$Q$152,$S$5:$S$152)</f>
        <v>Week 8</v>
      </c>
    </row>
    <row r="3991" spans="1:12" x14ac:dyDescent="0.2">
      <c r="A3991" s="1">
        <v>44879</v>
      </c>
      <c r="B3991" t="s">
        <v>7</v>
      </c>
      <c r="C3991" s="1">
        <v>44886</v>
      </c>
      <c r="D3991" t="s">
        <v>651</v>
      </c>
      <c r="E3991" t="s">
        <v>204</v>
      </c>
      <c r="F3991" t="s">
        <v>8</v>
      </c>
      <c r="G3991" t="s">
        <v>1</v>
      </c>
      <c r="H3991" t="s">
        <v>1282</v>
      </c>
      <c r="I3991">
        <f>MONTH(Table6[[#This Row],[Loan Date]])</f>
        <v>11</v>
      </c>
      <c r="J3991" t="str">
        <f>_xlfn.XLOOKUP(Table6[[#This Row],[Numeric Month]],$N$5:$N$11,$O$5:$O$11)</f>
        <v>Nov</v>
      </c>
      <c r="K3991" t="str">
        <f>_xlfn.XLOOKUP(Table6[[#This Row],[Loan Date]],$Q$5:$Q$152,$R$5:$R$152)</f>
        <v>Monday</v>
      </c>
      <c r="L3991" t="str">
        <f>_xlfn.XLOOKUP(Table6[[#This Row],[Loan Date]],$Q$5:$Q$152,$S$5:$S$152)</f>
        <v>Week 8</v>
      </c>
    </row>
    <row r="3992" spans="1:12" x14ac:dyDescent="0.2">
      <c r="A3992" s="1">
        <v>44879</v>
      </c>
      <c r="B3992" t="s">
        <v>5</v>
      </c>
      <c r="C3992" s="1">
        <v>44896</v>
      </c>
      <c r="D3992" t="s">
        <v>281</v>
      </c>
      <c r="E3992" t="s">
        <v>52</v>
      </c>
      <c r="F3992" t="s">
        <v>51</v>
      </c>
      <c r="G3992" t="s">
        <v>1</v>
      </c>
      <c r="H3992" t="s">
        <v>1282</v>
      </c>
      <c r="I3992">
        <f>MONTH(Table6[[#This Row],[Loan Date]])</f>
        <v>11</v>
      </c>
      <c r="J3992" t="str">
        <f>_xlfn.XLOOKUP(Table6[[#This Row],[Numeric Month]],$N$5:$N$11,$O$5:$O$11)</f>
        <v>Nov</v>
      </c>
      <c r="K3992" t="str">
        <f>_xlfn.XLOOKUP(Table6[[#This Row],[Loan Date]],$Q$5:$Q$152,$R$5:$R$152)</f>
        <v>Monday</v>
      </c>
      <c r="L3992" t="str">
        <f>_xlfn.XLOOKUP(Table6[[#This Row],[Loan Date]],$Q$5:$Q$152,$S$5:$S$152)</f>
        <v>Week 8</v>
      </c>
    </row>
    <row r="3993" spans="1:12" x14ac:dyDescent="0.2">
      <c r="A3993" s="1">
        <v>44879</v>
      </c>
      <c r="B3993" t="s">
        <v>5</v>
      </c>
      <c r="C3993" s="1">
        <v>44888</v>
      </c>
      <c r="D3993" t="s">
        <v>1069</v>
      </c>
      <c r="E3993" t="s">
        <v>9</v>
      </c>
      <c r="F3993" t="s">
        <v>8</v>
      </c>
      <c r="G3993" t="s">
        <v>1</v>
      </c>
      <c r="H3993" t="s">
        <v>1282</v>
      </c>
      <c r="I3993">
        <f>MONTH(Table6[[#This Row],[Loan Date]])</f>
        <v>11</v>
      </c>
      <c r="J3993" t="str">
        <f>_xlfn.XLOOKUP(Table6[[#This Row],[Numeric Month]],$N$5:$N$11,$O$5:$O$11)</f>
        <v>Nov</v>
      </c>
      <c r="K3993" t="str">
        <f>_xlfn.XLOOKUP(Table6[[#This Row],[Loan Date]],$Q$5:$Q$152,$R$5:$R$152)</f>
        <v>Monday</v>
      </c>
      <c r="L3993" t="str">
        <f>_xlfn.XLOOKUP(Table6[[#This Row],[Loan Date]],$Q$5:$Q$152,$S$5:$S$152)</f>
        <v>Week 8</v>
      </c>
    </row>
    <row r="3994" spans="1:12" x14ac:dyDescent="0.2">
      <c r="A3994" s="1">
        <v>44879</v>
      </c>
      <c r="B3994" t="s">
        <v>5</v>
      </c>
      <c r="C3994" s="1">
        <v>44879</v>
      </c>
      <c r="D3994" t="s">
        <v>241</v>
      </c>
      <c r="E3994" t="s">
        <v>23</v>
      </c>
      <c r="F3994" t="s">
        <v>23</v>
      </c>
      <c r="G3994" t="s">
        <v>20</v>
      </c>
      <c r="H3994" t="s">
        <v>1282</v>
      </c>
      <c r="I3994">
        <f>MONTH(Table6[[#This Row],[Loan Date]])</f>
        <v>11</v>
      </c>
      <c r="J3994" t="str">
        <f>_xlfn.XLOOKUP(Table6[[#This Row],[Numeric Month]],$N$5:$N$11,$O$5:$O$11)</f>
        <v>Nov</v>
      </c>
      <c r="K3994" t="str">
        <f>_xlfn.XLOOKUP(Table6[[#This Row],[Loan Date]],$Q$5:$Q$152,$R$5:$R$152)</f>
        <v>Monday</v>
      </c>
      <c r="L3994" t="str">
        <f>_xlfn.XLOOKUP(Table6[[#This Row],[Loan Date]],$Q$5:$Q$152,$S$5:$S$152)</f>
        <v>Week 8</v>
      </c>
    </row>
    <row r="3995" spans="1:12" x14ac:dyDescent="0.2">
      <c r="A3995" s="1">
        <v>44879</v>
      </c>
      <c r="B3995" t="s">
        <v>5</v>
      </c>
      <c r="C3995" s="1">
        <v>44879</v>
      </c>
      <c r="D3995" t="s">
        <v>705</v>
      </c>
      <c r="E3995" t="s">
        <v>21</v>
      </c>
      <c r="F3995" t="s">
        <v>21</v>
      </c>
      <c r="G3995" t="s">
        <v>20</v>
      </c>
      <c r="H3995" t="s">
        <v>1282</v>
      </c>
      <c r="I3995">
        <f>MONTH(Table6[[#This Row],[Loan Date]])</f>
        <v>11</v>
      </c>
      <c r="J3995" t="str">
        <f>_xlfn.XLOOKUP(Table6[[#This Row],[Numeric Month]],$N$5:$N$11,$O$5:$O$11)</f>
        <v>Nov</v>
      </c>
      <c r="K3995" t="str">
        <f>_xlfn.XLOOKUP(Table6[[#This Row],[Loan Date]],$Q$5:$Q$152,$R$5:$R$152)</f>
        <v>Monday</v>
      </c>
      <c r="L3995" t="str">
        <f>_xlfn.XLOOKUP(Table6[[#This Row],[Loan Date]],$Q$5:$Q$152,$S$5:$S$152)</f>
        <v>Week 8</v>
      </c>
    </row>
    <row r="3996" spans="1:12" x14ac:dyDescent="0.2">
      <c r="A3996" s="1">
        <v>44879</v>
      </c>
      <c r="B3996" t="s">
        <v>5</v>
      </c>
      <c r="C3996" s="1">
        <v>44879</v>
      </c>
      <c r="D3996" t="s">
        <v>916</v>
      </c>
      <c r="E3996" t="s">
        <v>37</v>
      </c>
      <c r="F3996" t="s">
        <v>37</v>
      </c>
      <c r="G3996" t="s">
        <v>20</v>
      </c>
      <c r="H3996" t="s">
        <v>1282</v>
      </c>
      <c r="I3996">
        <f>MONTH(Table6[[#This Row],[Loan Date]])</f>
        <v>11</v>
      </c>
      <c r="J3996" t="str">
        <f>_xlfn.XLOOKUP(Table6[[#This Row],[Numeric Month]],$N$5:$N$11,$O$5:$O$11)</f>
        <v>Nov</v>
      </c>
      <c r="K3996" t="str">
        <f>_xlfn.XLOOKUP(Table6[[#This Row],[Loan Date]],$Q$5:$Q$152,$R$5:$R$152)</f>
        <v>Monday</v>
      </c>
      <c r="L3996" t="str">
        <f>_xlfn.XLOOKUP(Table6[[#This Row],[Loan Date]],$Q$5:$Q$152,$S$5:$S$152)</f>
        <v>Week 8</v>
      </c>
    </row>
    <row r="3997" spans="1:12" x14ac:dyDescent="0.2">
      <c r="A3997" s="1">
        <v>44879</v>
      </c>
      <c r="B3997" t="s">
        <v>5</v>
      </c>
      <c r="C3997" s="1">
        <v>44893</v>
      </c>
      <c r="D3997" t="s">
        <v>1313</v>
      </c>
      <c r="E3997" t="s">
        <v>3</v>
      </c>
      <c r="F3997" t="s">
        <v>2</v>
      </c>
      <c r="G3997" t="s">
        <v>1</v>
      </c>
      <c r="H3997" t="s">
        <v>1282</v>
      </c>
      <c r="I3997">
        <f>MONTH(Table6[[#This Row],[Loan Date]])</f>
        <v>11</v>
      </c>
      <c r="J3997" t="str">
        <f>_xlfn.XLOOKUP(Table6[[#This Row],[Numeric Month]],$N$5:$N$11,$O$5:$O$11)</f>
        <v>Nov</v>
      </c>
      <c r="K3997" t="str">
        <f>_xlfn.XLOOKUP(Table6[[#This Row],[Loan Date]],$Q$5:$Q$152,$R$5:$R$152)</f>
        <v>Monday</v>
      </c>
      <c r="L3997" t="str">
        <f>_xlfn.XLOOKUP(Table6[[#This Row],[Loan Date]],$Q$5:$Q$152,$S$5:$S$152)</f>
        <v>Week 8</v>
      </c>
    </row>
    <row r="3998" spans="1:12" x14ac:dyDescent="0.2">
      <c r="A3998" s="1">
        <v>44879</v>
      </c>
      <c r="B3998" t="s">
        <v>5</v>
      </c>
      <c r="C3998" s="1">
        <v>44879</v>
      </c>
      <c r="D3998" t="s">
        <v>26</v>
      </c>
      <c r="E3998" t="s">
        <v>23</v>
      </c>
      <c r="F3998" t="s">
        <v>23</v>
      </c>
      <c r="G3998" t="s">
        <v>20</v>
      </c>
      <c r="H3998" t="s">
        <v>1282</v>
      </c>
      <c r="I3998">
        <f>MONTH(Table6[[#This Row],[Loan Date]])</f>
        <v>11</v>
      </c>
      <c r="J3998" t="str">
        <f>_xlfn.XLOOKUP(Table6[[#This Row],[Numeric Month]],$N$5:$N$11,$O$5:$O$11)</f>
        <v>Nov</v>
      </c>
      <c r="K3998" t="str">
        <f>_xlfn.XLOOKUP(Table6[[#This Row],[Loan Date]],$Q$5:$Q$152,$R$5:$R$152)</f>
        <v>Monday</v>
      </c>
      <c r="L3998" t="str">
        <f>_xlfn.XLOOKUP(Table6[[#This Row],[Loan Date]],$Q$5:$Q$152,$S$5:$S$152)</f>
        <v>Week 8</v>
      </c>
    </row>
    <row r="3999" spans="1:12" x14ac:dyDescent="0.2">
      <c r="A3999" s="1">
        <v>44879</v>
      </c>
      <c r="B3999" t="s">
        <v>7</v>
      </c>
      <c r="C3999" s="1">
        <v>44879</v>
      </c>
      <c r="D3999" t="s">
        <v>917</v>
      </c>
      <c r="E3999" t="s">
        <v>37</v>
      </c>
      <c r="F3999" t="s">
        <v>37</v>
      </c>
      <c r="G3999" t="s">
        <v>20</v>
      </c>
      <c r="H3999" t="s">
        <v>1282</v>
      </c>
      <c r="I3999">
        <f>MONTH(Table6[[#This Row],[Loan Date]])</f>
        <v>11</v>
      </c>
      <c r="J3999" t="str">
        <f>_xlfn.XLOOKUP(Table6[[#This Row],[Numeric Month]],$N$5:$N$11,$O$5:$O$11)</f>
        <v>Nov</v>
      </c>
      <c r="K3999" t="str">
        <f>_xlfn.XLOOKUP(Table6[[#This Row],[Loan Date]],$Q$5:$Q$152,$R$5:$R$152)</f>
        <v>Monday</v>
      </c>
      <c r="L3999" t="str">
        <f>_xlfn.XLOOKUP(Table6[[#This Row],[Loan Date]],$Q$5:$Q$152,$S$5:$S$152)</f>
        <v>Week 8</v>
      </c>
    </row>
    <row r="4000" spans="1:12" x14ac:dyDescent="0.2">
      <c r="A4000" s="1">
        <v>44879</v>
      </c>
      <c r="B4000" t="s">
        <v>5</v>
      </c>
      <c r="C4000" s="1">
        <v>44893</v>
      </c>
      <c r="D4000" t="s">
        <v>1373</v>
      </c>
      <c r="E4000" t="s">
        <v>3</v>
      </c>
      <c r="F4000" t="s">
        <v>2</v>
      </c>
      <c r="G4000" t="s">
        <v>1</v>
      </c>
      <c r="H4000" t="s">
        <v>1282</v>
      </c>
      <c r="I4000">
        <f>MONTH(Table6[[#This Row],[Loan Date]])</f>
        <v>11</v>
      </c>
      <c r="J4000" t="str">
        <f>_xlfn.XLOOKUP(Table6[[#This Row],[Numeric Month]],$N$5:$N$11,$O$5:$O$11)</f>
        <v>Nov</v>
      </c>
      <c r="K4000" t="str">
        <f>_xlfn.XLOOKUP(Table6[[#This Row],[Loan Date]],$Q$5:$Q$152,$R$5:$R$152)</f>
        <v>Monday</v>
      </c>
      <c r="L4000" t="str">
        <f>_xlfn.XLOOKUP(Table6[[#This Row],[Loan Date]],$Q$5:$Q$152,$S$5:$S$152)</f>
        <v>Week 8</v>
      </c>
    </row>
    <row r="4001" spans="1:12" x14ac:dyDescent="0.2">
      <c r="A4001" s="1">
        <v>44879</v>
      </c>
      <c r="B4001" t="s">
        <v>7</v>
      </c>
      <c r="C4001" s="1">
        <v>44879</v>
      </c>
      <c r="D4001" t="s">
        <v>457</v>
      </c>
      <c r="E4001" t="s">
        <v>41</v>
      </c>
      <c r="F4001" t="s">
        <v>40</v>
      </c>
      <c r="G4001" t="s">
        <v>39</v>
      </c>
      <c r="H4001" t="s">
        <v>1282</v>
      </c>
      <c r="I4001">
        <f>MONTH(Table6[[#This Row],[Loan Date]])</f>
        <v>11</v>
      </c>
      <c r="J4001" t="str">
        <f>_xlfn.XLOOKUP(Table6[[#This Row],[Numeric Month]],$N$5:$N$11,$O$5:$O$11)</f>
        <v>Nov</v>
      </c>
      <c r="K4001" t="str">
        <f>_xlfn.XLOOKUP(Table6[[#This Row],[Loan Date]],$Q$5:$Q$152,$R$5:$R$152)</f>
        <v>Monday</v>
      </c>
      <c r="L4001" t="str">
        <f>_xlfn.XLOOKUP(Table6[[#This Row],[Loan Date]],$Q$5:$Q$152,$S$5:$S$152)</f>
        <v>Week 8</v>
      </c>
    </row>
    <row r="4002" spans="1:12" x14ac:dyDescent="0.2">
      <c r="A4002" s="1">
        <v>44879</v>
      </c>
      <c r="B4002" t="s">
        <v>7</v>
      </c>
      <c r="C4002" s="1">
        <v>44879</v>
      </c>
      <c r="D4002" t="s">
        <v>30</v>
      </c>
      <c r="E4002" t="s">
        <v>23</v>
      </c>
      <c r="F4002" t="s">
        <v>23</v>
      </c>
      <c r="G4002" t="s">
        <v>20</v>
      </c>
      <c r="H4002" t="s">
        <v>1282</v>
      </c>
      <c r="I4002">
        <f>MONTH(Table6[[#This Row],[Loan Date]])</f>
        <v>11</v>
      </c>
      <c r="J4002" t="str">
        <f>_xlfn.XLOOKUP(Table6[[#This Row],[Numeric Month]],$N$5:$N$11,$O$5:$O$11)</f>
        <v>Nov</v>
      </c>
      <c r="K4002" t="str">
        <f>_xlfn.XLOOKUP(Table6[[#This Row],[Loan Date]],$Q$5:$Q$152,$R$5:$R$152)</f>
        <v>Monday</v>
      </c>
      <c r="L4002" t="str">
        <f>_xlfn.XLOOKUP(Table6[[#This Row],[Loan Date]],$Q$5:$Q$152,$S$5:$S$152)</f>
        <v>Week 8</v>
      </c>
    </row>
    <row r="4003" spans="1:12" x14ac:dyDescent="0.2">
      <c r="A4003" s="1">
        <v>44879</v>
      </c>
      <c r="B4003" t="s">
        <v>7</v>
      </c>
      <c r="C4003" s="1">
        <v>44879</v>
      </c>
      <c r="D4003" t="s">
        <v>251</v>
      </c>
      <c r="E4003" t="s">
        <v>21</v>
      </c>
      <c r="F4003" t="s">
        <v>21</v>
      </c>
      <c r="G4003" t="s">
        <v>20</v>
      </c>
      <c r="H4003" t="s">
        <v>1282</v>
      </c>
      <c r="I4003">
        <f>MONTH(Table6[[#This Row],[Loan Date]])</f>
        <v>11</v>
      </c>
      <c r="J4003" t="str">
        <f>_xlfn.XLOOKUP(Table6[[#This Row],[Numeric Month]],$N$5:$N$11,$O$5:$O$11)</f>
        <v>Nov</v>
      </c>
      <c r="K4003" t="str">
        <f>_xlfn.XLOOKUP(Table6[[#This Row],[Loan Date]],$Q$5:$Q$152,$R$5:$R$152)</f>
        <v>Monday</v>
      </c>
      <c r="L4003" t="str">
        <f>_xlfn.XLOOKUP(Table6[[#This Row],[Loan Date]],$Q$5:$Q$152,$S$5:$S$152)</f>
        <v>Week 8</v>
      </c>
    </row>
    <row r="4004" spans="1:12" x14ac:dyDescent="0.2">
      <c r="A4004" s="1">
        <v>44879</v>
      </c>
      <c r="B4004" t="s">
        <v>7</v>
      </c>
      <c r="C4004" s="1">
        <v>44969</v>
      </c>
      <c r="D4004" t="s">
        <v>1372</v>
      </c>
      <c r="E4004" t="s">
        <v>1371</v>
      </c>
      <c r="F4004" t="s">
        <v>79</v>
      </c>
      <c r="G4004" t="s">
        <v>79</v>
      </c>
      <c r="H4004" t="s">
        <v>1282</v>
      </c>
      <c r="I4004">
        <f>MONTH(Table6[[#This Row],[Loan Date]])</f>
        <v>11</v>
      </c>
      <c r="J4004" t="str">
        <f>_xlfn.XLOOKUP(Table6[[#This Row],[Numeric Month]],$N$5:$N$11,$O$5:$O$11)</f>
        <v>Nov</v>
      </c>
      <c r="K4004" t="str">
        <f>_xlfn.XLOOKUP(Table6[[#This Row],[Loan Date]],$Q$5:$Q$152,$R$5:$R$152)</f>
        <v>Monday</v>
      </c>
      <c r="L4004" t="str">
        <f>_xlfn.XLOOKUP(Table6[[#This Row],[Loan Date]],$Q$5:$Q$152,$S$5:$S$152)</f>
        <v>Week 8</v>
      </c>
    </row>
    <row r="4005" spans="1:12" x14ac:dyDescent="0.2">
      <c r="A4005" s="1">
        <v>44879</v>
      </c>
      <c r="B4005" t="s">
        <v>7</v>
      </c>
      <c r="C4005" s="1">
        <v>44879</v>
      </c>
      <c r="D4005" t="s">
        <v>1130</v>
      </c>
      <c r="E4005" t="s">
        <v>37</v>
      </c>
      <c r="F4005" t="s">
        <v>37</v>
      </c>
      <c r="G4005" t="s">
        <v>20</v>
      </c>
      <c r="H4005" t="s">
        <v>1282</v>
      </c>
      <c r="I4005">
        <f>MONTH(Table6[[#This Row],[Loan Date]])</f>
        <v>11</v>
      </c>
      <c r="J4005" t="str">
        <f>_xlfn.XLOOKUP(Table6[[#This Row],[Numeric Month]],$N$5:$N$11,$O$5:$O$11)</f>
        <v>Nov</v>
      </c>
      <c r="K4005" t="str">
        <f>_xlfn.XLOOKUP(Table6[[#This Row],[Loan Date]],$Q$5:$Q$152,$R$5:$R$152)</f>
        <v>Monday</v>
      </c>
      <c r="L4005" t="str">
        <f>_xlfn.XLOOKUP(Table6[[#This Row],[Loan Date]],$Q$5:$Q$152,$S$5:$S$152)</f>
        <v>Week 8</v>
      </c>
    </row>
    <row r="4006" spans="1:12" x14ac:dyDescent="0.2">
      <c r="A4006" s="1">
        <v>44879</v>
      </c>
      <c r="B4006" t="s">
        <v>7</v>
      </c>
      <c r="C4006" s="1">
        <v>44879</v>
      </c>
      <c r="D4006" t="s">
        <v>103</v>
      </c>
      <c r="E4006" t="s">
        <v>23</v>
      </c>
      <c r="F4006" t="s">
        <v>23</v>
      </c>
      <c r="G4006" t="s">
        <v>20</v>
      </c>
      <c r="H4006" t="s">
        <v>1282</v>
      </c>
      <c r="I4006">
        <f>MONTH(Table6[[#This Row],[Loan Date]])</f>
        <v>11</v>
      </c>
      <c r="J4006" t="str">
        <f>_xlfn.XLOOKUP(Table6[[#This Row],[Numeric Month]],$N$5:$N$11,$O$5:$O$11)</f>
        <v>Nov</v>
      </c>
      <c r="K4006" t="str">
        <f>_xlfn.XLOOKUP(Table6[[#This Row],[Loan Date]],$Q$5:$Q$152,$R$5:$R$152)</f>
        <v>Monday</v>
      </c>
      <c r="L4006" t="str">
        <f>_xlfn.XLOOKUP(Table6[[#This Row],[Loan Date]],$Q$5:$Q$152,$S$5:$S$152)</f>
        <v>Week 8</v>
      </c>
    </row>
    <row r="4007" spans="1:12" x14ac:dyDescent="0.2">
      <c r="A4007" s="1">
        <v>44879</v>
      </c>
      <c r="B4007" t="s">
        <v>7</v>
      </c>
      <c r="C4007" s="1">
        <v>44879</v>
      </c>
      <c r="D4007" t="s">
        <v>910</v>
      </c>
      <c r="E4007" t="s">
        <v>37</v>
      </c>
      <c r="F4007" t="s">
        <v>37</v>
      </c>
      <c r="G4007" t="s">
        <v>20</v>
      </c>
      <c r="H4007" t="s">
        <v>1282</v>
      </c>
      <c r="I4007">
        <f>MONTH(Table6[[#This Row],[Loan Date]])</f>
        <v>11</v>
      </c>
      <c r="J4007" t="str">
        <f>_xlfn.XLOOKUP(Table6[[#This Row],[Numeric Month]],$N$5:$N$11,$O$5:$O$11)</f>
        <v>Nov</v>
      </c>
      <c r="K4007" t="str">
        <f>_xlfn.XLOOKUP(Table6[[#This Row],[Loan Date]],$Q$5:$Q$152,$R$5:$R$152)</f>
        <v>Monday</v>
      </c>
      <c r="L4007" t="str">
        <f>_xlfn.XLOOKUP(Table6[[#This Row],[Loan Date]],$Q$5:$Q$152,$S$5:$S$152)</f>
        <v>Week 8</v>
      </c>
    </row>
    <row r="4008" spans="1:12" x14ac:dyDescent="0.2">
      <c r="A4008" s="1">
        <v>44879</v>
      </c>
      <c r="B4008" t="s">
        <v>7</v>
      </c>
      <c r="C4008" s="1">
        <v>44879</v>
      </c>
      <c r="D4008" t="s">
        <v>42</v>
      </c>
      <c r="E4008" t="s">
        <v>41</v>
      </c>
      <c r="F4008" t="s">
        <v>40</v>
      </c>
      <c r="G4008" t="s">
        <v>39</v>
      </c>
      <c r="H4008" t="s">
        <v>1282</v>
      </c>
      <c r="I4008">
        <f>MONTH(Table6[[#This Row],[Loan Date]])</f>
        <v>11</v>
      </c>
      <c r="J4008" t="str">
        <f>_xlfn.XLOOKUP(Table6[[#This Row],[Numeric Month]],$N$5:$N$11,$O$5:$O$11)</f>
        <v>Nov</v>
      </c>
      <c r="K4008" t="str">
        <f>_xlfn.XLOOKUP(Table6[[#This Row],[Loan Date]],$Q$5:$Q$152,$R$5:$R$152)</f>
        <v>Monday</v>
      </c>
      <c r="L4008" t="str">
        <f>_xlfn.XLOOKUP(Table6[[#This Row],[Loan Date]],$Q$5:$Q$152,$S$5:$S$152)</f>
        <v>Week 8</v>
      </c>
    </row>
    <row r="4009" spans="1:12" x14ac:dyDescent="0.2">
      <c r="A4009" s="1">
        <v>44879</v>
      </c>
      <c r="B4009" t="s">
        <v>7</v>
      </c>
      <c r="C4009" s="1">
        <v>44886</v>
      </c>
      <c r="D4009" t="s">
        <v>249</v>
      </c>
      <c r="E4009" t="s">
        <v>52</v>
      </c>
      <c r="F4009" t="s">
        <v>51</v>
      </c>
      <c r="G4009" t="s">
        <v>1</v>
      </c>
      <c r="H4009" t="s">
        <v>1282</v>
      </c>
      <c r="I4009">
        <f>MONTH(Table6[[#This Row],[Loan Date]])</f>
        <v>11</v>
      </c>
      <c r="J4009" t="str">
        <f>_xlfn.XLOOKUP(Table6[[#This Row],[Numeric Month]],$N$5:$N$11,$O$5:$O$11)</f>
        <v>Nov</v>
      </c>
      <c r="K4009" t="str">
        <f>_xlfn.XLOOKUP(Table6[[#This Row],[Loan Date]],$Q$5:$Q$152,$R$5:$R$152)</f>
        <v>Monday</v>
      </c>
      <c r="L4009" t="str">
        <f>_xlfn.XLOOKUP(Table6[[#This Row],[Loan Date]],$Q$5:$Q$152,$S$5:$S$152)</f>
        <v>Week 8</v>
      </c>
    </row>
    <row r="4010" spans="1:12" x14ac:dyDescent="0.2">
      <c r="A4010" s="1">
        <v>44879</v>
      </c>
      <c r="B4010" t="s">
        <v>7</v>
      </c>
      <c r="C4010" s="1">
        <v>44893</v>
      </c>
      <c r="D4010" t="s">
        <v>1370</v>
      </c>
      <c r="E4010" t="s">
        <v>3</v>
      </c>
      <c r="F4010" t="s">
        <v>2</v>
      </c>
      <c r="G4010" t="s">
        <v>1</v>
      </c>
      <c r="H4010" t="s">
        <v>1282</v>
      </c>
      <c r="I4010">
        <f>MONTH(Table6[[#This Row],[Loan Date]])</f>
        <v>11</v>
      </c>
      <c r="J4010" t="str">
        <f>_xlfn.XLOOKUP(Table6[[#This Row],[Numeric Month]],$N$5:$N$11,$O$5:$O$11)</f>
        <v>Nov</v>
      </c>
      <c r="K4010" t="str">
        <f>_xlfn.XLOOKUP(Table6[[#This Row],[Loan Date]],$Q$5:$Q$152,$R$5:$R$152)</f>
        <v>Monday</v>
      </c>
      <c r="L4010" t="str">
        <f>_xlfn.XLOOKUP(Table6[[#This Row],[Loan Date]],$Q$5:$Q$152,$S$5:$S$152)</f>
        <v>Week 8</v>
      </c>
    </row>
    <row r="4011" spans="1:12" x14ac:dyDescent="0.2">
      <c r="A4011" s="1">
        <v>44879</v>
      </c>
      <c r="B4011" t="s">
        <v>7</v>
      </c>
      <c r="C4011" s="1">
        <v>44879</v>
      </c>
      <c r="D4011" t="s">
        <v>1123</v>
      </c>
      <c r="E4011" t="s">
        <v>579</v>
      </c>
      <c r="F4011" t="s">
        <v>578</v>
      </c>
      <c r="G4011" t="s">
        <v>39</v>
      </c>
      <c r="H4011" t="s">
        <v>1282</v>
      </c>
      <c r="I4011">
        <f>MONTH(Table6[[#This Row],[Loan Date]])</f>
        <v>11</v>
      </c>
      <c r="J4011" t="str">
        <f>_xlfn.XLOOKUP(Table6[[#This Row],[Numeric Month]],$N$5:$N$11,$O$5:$O$11)</f>
        <v>Nov</v>
      </c>
      <c r="K4011" t="str">
        <f>_xlfn.XLOOKUP(Table6[[#This Row],[Loan Date]],$Q$5:$Q$152,$R$5:$R$152)</f>
        <v>Monday</v>
      </c>
      <c r="L4011" t="str">
        <f>_xlfn.XLOOKUP(Table6[[#This Row],[Loan Date]],$Q$5:$Q$152,$S$5:$S$152)</f>
        <v>Week 8</v>
      </c>
    </row>
    <row r="4012" spans="1:12" x14ac:dyDescent="0.2">
      <c r="A4012" s="1">
        <v>44879</v>
      </c>
      <c r="B4012" t="s">
        <v>7</v>
      </c>
      <c r="C4012" s="1">
        <v>44879</v>
      </c>
      <c r="D4012" t="s">
        <v>671</v>
      </c>
      <c r="E4012" t="s">
        <v>162</v>
      </c>
      <c r="F4012" t="s">
        <v>162</v>
      </c>
      <c r="G4012" t="s">
        <v>11</v>
      </c>
      <c r="H4012" t="s">
        <v>1282</v>
      </c>
      <c r="I4012">
        <f>MONTH(Table6[[#This Row],[Loan Date]])</f>
        <v>11</v>
      </c>
      <c r="J4012" t="str">
        <f>_xlfn.XLOOKUP(Table6[[#This Row],[Numeric Month]],$N$5:$N$11,$O$5:$O$11)</f>
        <v>Nov</v>
      </c>
      <c r="K4012" t="str">
        <f>_xlfn.XLOOKUP(Table6[[#This Row],[Loan Date]],$Q$5:$Q$152,$R$5:$R$152)</f>
        <v>Monday</v>
      </c>
      <c r="L4012" t="str">
        <f>_xlfn.XLOOKUP(Table6[[#This Row],[Loan Date]],$Q$5:$Q$152,$S$5:$S$152)</f>
        <v>Week 8</v>
      </c>
    </row>
    <row r="4013" spans="1:12" x14ac:dyDescent="0.2">
      <c r="A4013" s="1">
        <v>44879</v>
      </c>
      <c r="B4013" t="s">
        <v>5</v>
      </c>
      <c r="C4013" s="1">
        <v>44879</v>
      </c>
      <c r="D4013" t="s">
        <v>254</v>
      </c>
      <c r="E4013" t="s">
        <v>41</v>
      </c>
      <c r="F4013" t="s">
        <v>40</v>
      </c>
      <c r="G4013" t="s">
        <v>39</v>
      </c>
      <c r="H4013" t="s">
        <v>1282</v>
      </c>
      <c r="I4013">
        <f>MONTH(Table6[[#This Row],[Loan Date]])</f>
        <v>11</v>
      </c>
      <c r="J4013" t="str">
        <f>_xlfn.XLOOKUP(Table6[[#This Row],[Numeric Month]],$N$5:$N$11,$O$5:$O$11)</f>
        <v>Nov</v>
      </c>
      <c r="K4013" t="str">
        <f>_xlfn.XLOOKUP(Table6[[#This Row],[Loan Date]],$Q$5:$Q$152,$R$5:$R$152)</f>
        <v>Monday</v>
      </c>
      <c r="L4013" t="str">
        <f>_xlfn.XLOOKUP(Table6[[#This Row],[Loan Date]],$Q$5:$Q$152,$S$5:$S$152)</f>
        <v>Week 8</v>
      </c>
    </row>
    <row r="4014" spans="1:12" x14ac:dyDescent="0.2">
      <c r="A4014" s="1">
        <v>44879</v>
      </c>
      <c r="B4014" t="s">
        <v>5</v>
      </c>
      <c r="C4014" s="1">
        <v>44879</v>
      </c>
      <c r="D4014" t="s">
        <v>171</v>
      </c>
      <c r="E4014" t="s">
        <v>23</v>
      </c>
      <c r="F4014" t="s">
        <v>23</v>
      </c>
      <c r="G4014" t="s">
        <v>20</v>
      </c>
      <c r="H4014" t="s">
        <v>1282</v>
      </c>
      <c r="I4014">
        <f>MONTH(Table6[[#This Row],[Loan Date]])</f>
        <v>11</v>
      </c>
      <c r="J4014" t="str">
        <f>_xlfn.XLOOKUP(Table6[[#This Row],[Numeric Month]],$N$5:$N$11,$O$5:$O$11)</f>
        <v>Nov</v>
      </c>
      <c r="K4014" t="str">
        <f>_xlfn.XLOOKUP(Table6[[#This Row],[Loan Date]],$Q$5:$Q$152,$R$5:$R$152)</f>
        <v>Monday</v>
      </c>
      <c r="L4014" t="str">
        <f>_xlfn.XLOOKUP(Table6[[#This Row],[Loan Date]],$Q$5:$Q$152,$S$5:$S$152)</f>
        <v>Week 8</v>
      </c>
    </row>
    <row r="4015" spans="1:12" x14ac:dyDescent="0.2">
      <c r="A4015" s="1">
        <v>44879</v>
      </c>
      <c r="B4015" t="s">
        <v>5</v>
      </c>
      <c r="C4015" s="1">
        <v>44879</v>
      </c>
      <c r="D4015" t="s">
        <v>409</v>
      </c>
      <c r="E4015" t="s">
        <v>21</v>
      </c>
      <c r="F4015" t="s">
        <v>21</v>
      </c>
      <c r="G4015" t="s">
        <v>20</v>
      </c>
      <c r="H4015" t="s">
        <v>1282</v>
      </c>
      <c r="I4015">
        <f>MONTH(Table6[[#This Row],[Loan Date]])</f>
        <v>11</v>
      </c>
      <c r="J4015" t="str">
        <f>_xlfn.XLOOKUP(Table6[[#This Row],[Numeric Month]],$N$5:$N$11,$O$5:$O$11)</f>
        <v>Nov</v>
      </c>
      <c r="K4015" t="str">
        <f>_xlfn.XLOOKUP(Table6[[#This Row],[Loan Date]],$Q$5:$Q$152,$R$5:$R$152)</f>
        <v>Monday</v>
      </c>
      <c r="L4015" t="str">
        <f>_xlfn.XLOOKUP(Table6[[#This Row],[Loan Date]],$Q$5:$Q$152,$S$5:$S$152)</f>
        <v>Week 8</v>
      </c>
    </row>
    <row r="4016" spans="1:12" x14ac:dyDescent="0.2">
      <c r="A4016" s="1">
        <v>44879</v>
      </c>
      <c r="B4016" t="s">
        <v>5</v>
      </c>
      <c r="C4016" s="1">
        <v>44879</v>
      </c>
      <c r="D4016" t="s">
        <v>915</v>
      </c>
      <c r="E4016" t="s">
        <v>37</v>
      </c>
      <c r="F4016" t="s">
        <v>37</v>
      </c>
      <c r="G4016" t="s">
        <v>20</v>
      </c>
      <c r="H4016" t="s">
        <v>1282</v>
      </c>
      <c r="I4016">
        <f>MONTH(Table6[[#This Row],[Loan Date]])</f>
        <v>11</v>
      </c>
      <c r="J4016" t="str">
        <f>_xlfn.XLOOKUP(Table6[[#This Row],[Numeric Month]],$N$5:$N$11,$O$5:$O$11)</f>
        <v>Nov</v>
      </c>
      <c r="K4016" t="str">
        <f>_xlfn.XLOOKUP(Table6[[#This Row],[Loan Date]],$Q$5:$Q$152,$R$5:$R$152)</f>
        <v>Monday</v>
      </c>
      <c r="L4016" t="str">
        <f>_xlfn.XLOOKUP(Table6[[#This Row],[Loan Date]],$Q$5:$Q$152,$S$5:$S$152)</f>
        <v>Week 8</v>
      </c>
    </row>
    <row r="4017" spans="1:12" x14ac:dyDescent="0.2">
      <c r="A4017" s="1">
        <v>44879</v>
      </c>
      <c r="B4017" t="s">
        <v>7</v>
      </c>
      <c r="C4017" s="1">
        <v>44886</v>
      </c>
      <c r="D4017" t="s">
        <v>1051</v>
      </c>
      <c r="E4017" t="s">
        <v>52</v>
      </c>
      <c r="F4017" t="s">
        <v>51</v>
      </c>
      <c r="G4017" t="s">
        <v>1</v>
      </c>
      <c r="H4017" t="s">
        <v>1282</v>
      </c>
      <c r="I4017">
        <f>MONTH(Table6[[#This Row],[Loan Date]])</f>
        <v>11</v>
      </c>
      <c r="J4017" t="str">
        <f>_xlfn.XLOOKUP(Table6[[#This Row],[Numeric Month]],$N$5:$N$11,$O$5:$O$11)</f>
        <v>Nov</v>
      </c>
      <c r="K4017" t="str">
        <f>_xlfn.XLOOKUP(Table6[[#This Row],[Loan Date]],$Q$5:$Q$152,$R$5:$R$152)</f>
        <v>Monday</v>
      </c>
      <c r="L4017" t="str">
        <f>_xlfn.XLOOKUP(Table6[[#This Row],[Loan Date]],$Q$5:$Q$152,$S$5:$S$152)</f>
        <v>Week 8</v>
      </c>
    </row>
    <row r="4018" spans="1:12" x14ac:dyDescent="0.2">
      <c r="A4018" s="1">
        <v>44879</v>
      </c>
      <c r="B4018" t="s">
        <v>7</v>
      </c>
      <c r="C4018" s="1">
        <v>44900</v>
      </c>
      <c r="D4018" t="s">
        <v>1079</v>
      </c>
      <c r="E4018" t="s">
        <v>3</v>
      </c>
      <c r="F4018" t="s">
        <v>2</v>
      </c>
      <c r="G4018" t="s">
        <v>1</v>
      </c>
      <c r="H4018" t="s">
        <v>1282</v>
      </c>
      <c r="I4018">
        <f>MONTH(Table6[[#This Row],[Loan Date]])</f>
        <v>11</v>
      </c>
      <c r="J4018" t="str">
        <f>_xlfn.XLOOKUP(Table6[[#This Row],[Numeric Month]],$N$5:$N$11,$O$5:$O$11)</f>
        <v>Nov</v>
      </c>
      <c r="K4018" t="str">
        <f>_xlfn.XLOOKUP(Table6[[#This Row],[Loan Date]],$Q$5:$Q$152,$R$5:$R$152)</f>
        <v>Monday</v>
      </c>
      <c r="L4018" t="str">
        <f>_xlfn.XLOOKUP(Table6[[#This Row],[Loan Date]],$Q$5:$Q$152,$S$5:$S$152)</f>
        <v>Week 8</v>
      </c>
    </row>
    <row r="4019" spans="1:12" x14ac:dyDescent="0.2">
      <c r="A4019" s="1">
        <v>44879</v>
      </c>
      <c r="B4019" t="s">
        <v>5</v>
      </c>
      <c r="C4019" s="1">
        <v>44879</v>
      </c>
      <c r="D4019" t="s">
        <v>1369</v>
      </c>
      <c r="E4019" t="s">
        <v>44</v>
      </c>
      <c r="F4019" t="s">
        <v>44</v>
      </c>
      <c r="G4019" t="s">
        <v>39</v>
      </c>
      <c r="H4019" t="s">
        <v>1282</v>
      </c>
      <c r="I4019">
        <f>MONTH(Table6[[#This Row],[Loan Date]])</f>
        <v>11</v>
      </c>
      <c r="J4019" t="str">
        <f>_xlfn.XLOOKUP(Table6[[#This Row],[Numeric Month]],$N$5:$N$11,$O$5:$O$11)</f>
        <v>Nov</v>
      </c>
      <c r="K4019" t="str">
        <f>_xlfn.XLOOKUP(Table6[[#This Row],[Loan Date]],$Q$5:$Q$152,$R$5:$R$152)</f>
        <v>Monday</v>
      </c>
      <c r="L4019" t="str">
        <f>_xlfn.XLOOKUP(Table6[[#This Row],[Loan Date]],$Q$5:$Q$152,$S$5:$S$152)</f>
        <v>Week 8</v>
      </c>
    </row>
    <row r="4020" spans="1:12" x14ac:dyDescent="0.2">
      <c r="A4020" s="1">
        <v>44879</v>
      </c>
      <c r="B4020" t="s">
        <v>7</v>
      </c>
      <c r="C4020" s="1">
        <v>44886</v>
      </c>
      <c r="D4020" t="s">
        <v>981</v>
      </c>
      <c r="E4020" t="s">
        <v>15</v>
      </c>
      <c r="F4020" t="s">
        <v>14</v>
      </c>
      <c r="G4020" t="s">
        <v>1</v>
      </c>
      <c r="H4020" t="s">
        <v>1282</v>
      </c>
      <c r="I4020">
        <f>MONTH(Table6[[#This Row],[Loan Date]])</f>
        <v>11</v>
      </c>
      <c r="J4020" t="str">
        <f>_xlfn.XLOOKUP(Table6[[#This Row],[Numeric Month]],$N$5:$N$11,$O$5:$O$11)</f>
        <v>Nov</v>
      </c>
      <c r="K4020" t="str">
        <f>_xlfn.XLOOKUP(Table6[[#This Row],[Loan Date]],$Q$5:$Q$152,$R$5:$R$152)</f>
        <v>Monday</v>
      </c>
      <c r="L4020" t="str">
        <f>_xlfn.XLOOKUP(Table6[[#This Row],[Loan Date]],$Q$5:$Q$152,$S$5:$S$152)</f>
        <v>Week 8</v>
      </c>
    </row>
    <row r="4021" spans="1:12" x14ac:dyDescent="0.2">
      <c r="A4021" s="1">
        <v>44879</v>
      </c>
      <c r="B4021" t="s">
        <v>35</v>
      </c>
      <c r="C4021" s="1">
        <v>44879</v>
      </c>
      <c r="D4021" t="s">
        <v>1078</v>
      </c>
      <c r="E4021" t="s">
        <v>41</v>
      </c>
      <c r="F4021" t="s">
        <v>40</v>
      </c>
      <c r="G4021" t="s">
        <v>39</v>
      </c>
      <c r="H4021" t="s">
        <v>1282</v>
      </c>
      <c r="I4021">
        <f>MONTH(Table6[[#This Row],[Loan Date]])</f>
        <v>11</v>
      </c>
      <c r="J4021" t="str">
        <f>_xlfn.XLOOKUP(Table6[[#This Row],[Numeric Month]],$N$5:$N$11,$O$5:$O$11)</f>
        <v>Nov</v>
      </c>
      <c r="K4021" t="str">
        <f>_xlfn.XLOOKUP(Table6[[#This Row],[Loan Date]],$Q$5:$Q$152,$R$5:$R$152)</f>
        <v>Monday</v>
      </c>
      <c r="L4021" t="str">
        <f>_xlfn.XLOOKUP(Table6[[#This Row],[Loan Date]],$Q$5:$Q$152,$S$5:$S$152)</f>
        <v>Week 8</v>
      </c>
    </row>
    <row r="4022" spans="1:12" x14ac:dyDescent="0.2">
      <c r="A4022" s="1">
        <v>44880</v>
      </c>
      <c r="B4022" t="s">
        <v>5</v>
      </c>
      <c r="C4022" s="1">
        <v>44887</v>
      </c>
      <c r="D4022" t="s">
        <v>56</v>
      </c>
      <c r="E4022" t="s">
        <v>52</v>
      </c>
      <c r="F4022" t="s">
        <v>51</v>
      </c>
      <c r="G4022" t="s">
        <v>1</v>
      </c>
      <c r="H4022" t="s">
        <v>1282</v>
      </c>
      <c r="I4022">
        <f>MONTH(Table6[[#This Row],[Loan Date]])</f>
        <v>11</v>
      </c>
      <c r="J4022" t="str">
        <f>_xlfn.XLOOKUP(Table6[[#This Row],[Numeric Month]],$N$5:$N$11,$O$5:$O$11)</f>
        <v>Nov</v>
      </c>
      <c r="K4022" t="str">
        <f>_xlfn.XLOOKUP(Table6[[#This Row],[Loan Date]],$Q$5:$Q$152,$R$5:$R$152)</f>
        <v>Tuesday</v>
      </c>
      <c r="L4022" t="str">
        <f>_xlfn.XLOOKUP(Table6[[#This Row],[Loan Date]],$Q$5:$Q$152,$S$5:$S$152)</f>
        <v>Week 8</v>
      </c>
    </row>
    <row r="4023" spans="1:12" x14ac:dyDescent="0.2">
      <c r="A4023" s="1">
        <v>44880</v>
      </c>
      <c r="B4023" t="s">
        <v>35</v>
      </c>
      <c r="C4023" s="1">
        <v>44880</v>
      </c>
      <c r="D4023" t="s">
        <v>926</v>
      </c>
      <c r="E4023" t="s">
        <v>37</v>
      </c>
      <c r="F4023" t="s">
        <v>37</v>
      </c>
      <c r="G4023" t="s">
        <v>20</v>
      </c>
      <c r="H4023" t="s">
        <v>1282</v>
      </c>
      <c r="I4023">
        <f>MONTH(Table6[[#This Row],[Loan Date]])</f>
        <v>11</v>
      </c>
      <c r="J4023" t="str">
        <f>_xlfn.XLOOKUP(Table6[[#This Row],[Numeric Month]],$N$5:$N$11,$O$5:$O$11)</f>
        <v>Nov</v>
      </c>
      <c r="K4023" t="str">
        <f>_xlfn.XLOOKUP(Table6[[#This Row],[Loan Date]],$Q$5:$Q$152,$R$5:$R$152)</f>
        <v>Tuesday</v>
      </c>
      <c r="L4023" t="str">
        <f>_xlfn.XLOOKUP(Table6[[#This Row],[Loan Date]],$Q$5:$Q$152,$S$5:$S$152)</f>
        <v>Week 8</v>
      </c>
    </row>
    <row r="4024" spans="1:12" x14ac:dyDescent="0.2">
      <c r="A4024" s="1">
        <v>44880</v>
      </c>
      <c r="B4024" t="s">
        <v>5</v>
      </c>
      <c r="C4024" s="1">
        <v>44880</v>
      </c>
      <c r="D4024" t="s">
        <v>632</v>
      </c>
      <c r="E4024" t="s">
        <v>12</v>
      </c>
      <c r="F4024" t="s">
        <v>12</v>
      </c>
      <c r="G4024" t="s">
        <v>11</v>
      </c>
      <c r="H4024" t="s">
        <v>1282</v>
      </c>
      <c r="I4024">
        <f>MONTH(Table6[[#This Row],[Loan Date]])</f>
        <v>11</v>
      </c>
      <c r="J4024" t="str">
        <f>_xlfn.XLOOKUP(Table6[[#This Row],[Numeric Month]],$N$5:$N$11,$O$5:$O$11)</f>
        <v>Nov</v>
      </c>
      <c r="K4024" t="str">
        <f>_xlfn.XLOOKUP(Table6[[#This Row],[Loan Date]],$Q$5:$Q$152,$R$5:$R$152)</f>
        <v>Tuesday</v>
      </c>
      <c r="L4024" t="str">
        <f>_xlfn.XLOOKUP(Table6[[#This Row],[Loan Date]],$Q$5:$Q$152,$S$5:$S$152)</f>
        <v>Week 8</v>
      </c>
    </row>
    <row r="4025" spans="1:12" x14ac:dyDescent="0.2">
      <c r="A4025" s="1">
        <v>44880</v>
      </c>
      <c r="B4025" t="s">
        <v>5</v>
      </c>
      <c r="C4025" s="1">
        <v>44880</v>
      </c>
      <c r="D4025" t="s">
        <v>123</v>
      </c>
      <c r="E4025" t="s">
        <v>122</v>
      </c>
      <c r="F4025" t="s">
        <v>122</v>
      </c>
      <c r="G4025" t="s">
        <v>11</v>
      </c>
      <c r="H4025" t="s">
        <v>1282</v>
      </c>
      <c r="I4025">
        <f>MONTH(Table6[[#This Row],[Loan Date]])</f>
        <v>11</v>
      </c>
      <c r="J4025" t="str">
        <f>_xlfn.XLOOKUP(Table6[[#This Row],[Numeric Month]],$N$5:$N$11,$O$5:$O$11)</f>
        <v>Nov</v>
      </c>
      <c r="K4025" t="str">
        <f>_xlfn.XLOOKUP(Table6[[#This Row],[Loan Date]],$Q$5:$Q$152,$R$5:$R$152)</f>
        <v>Tuesday</v>
      </c>
      <c r="L4025" t="str">
        <f>_xlfn.XLOOKUP(Table6[[#This Row],[Loan Date]],$Q$5:$Q$152,$S$5:$S$152)</f>
        <v>Week 8</v>
      </c>
    </row>
    <row r="4026" spans="1:12" x14ac:dyDescent="0.2">
      <c r="A4026" s="1">
        <v>44880</v>
      </c>
      <c r="B4026" t="s">
        <v>5</v>
      </c>
      <c r="C4026" s="1">
        <v>44887</v>
      </c>
      <c r="D4026" t="s">
        <v>1320</v>
      </c>
      <c r="E4026" t="s">
        <v>52</v>
      </c>
      <c r="F4026" t="s">
        <v>51</v>
      </c>
      <c r="G4026" t="s">
        <v>1</v>
      </c>
      <c r="H4026" t="s">
        <v>1282</v>
      </c>
      <c r="I4026">
        <f>MONTH(Table6[[#This Row],[Loan Date]])</f>
        <v>11</v>
      </c>
      <c r="J4026" t="str">
        <f>_xlfn.XLOOKUP(Table6[[#This Row],[Numeric Month]],$N$5:$N$11,$O$5:$O$11)</f>
        <v>Nov</v>
      </c>
      <c r="K4026" t="str">
        <f>_xlfn.XLOOKUP(Table6[[#This Row],[Loan Date]],$Q$5:$Q$152,$R$5:$R$152)</f>
        <v>Tuesday</v>
      </c>
      <c r="L4026" t="str">
        <f>_xlfn.XLOOKUP(Table6[[#This Row],[Loan Date]],$Q$5:$Q$152,$S$5:$S$152)</f>
        <v>Week 8</v>
      </c>
    </row>
    <row r="4027" spans="1:12" x14ac:dyDescent="0.2">
      <c r="A4027" s="1">
        <v>44880</v>
      </c>
      <c r="B4027" t="s">
        <v>5</v>
      </c>
      <c r="C4027" s="1">
        <v>44880</v>
      </c>
      <c r="D4027" t="s">
        <v>171</v>
      </c>
      <c r="E4027" t="s">
        <v>23</v>
      </c>
      <c r="F4027" t="s">
        <v>23</v>
      </c>
      <c r="G4027" t="s">
        <v>20</v>
      </c>
      <c r="H4027" t="s">
        <v>1282</v>
      </c>
      <c r="I4027">
        <f>MONTH(Table6[[#This Row],[Loan Date]])</f>
        <v>11</v>
      </c>
      <c r="J4027" t="str">
        <f>_xlfn.XLOOKUP(Table6[[#This Row],[Numeric Month]],$N$5:$N$11,$O$5:$O$11)</f>
        <v>Nov</v>
      </c>
      <c r="K4027" t="str">
        <f>_xlfn.XLOOKUP(Table6[[#This Row],[Loan Date]],$Q$5:$Q$152,$R$5:$R$152)</f>
        <v>Tuesday</v>
      </c>
      <c r="L4027" t="str">
        <f>_xlfn.XLOOKUP(Table6[[#This Row],[Loan Date]],$Q$5:$Q$152,$S$5:$S$152)</f>
        <v>Week 8</v>
      </c>
    </row>
    <row r="4028" spans="1:12" x14ac:dyDescent="0.2">
      <c r="A4028" s="1">
        <v>44880</v>
      </c>
      <c r="B4028" t="s">
        <v>5</v>
      </c>
      <c r="C4028" s="1">
        <v>44880</v>
      </c>
      <c r="D4028" t="s">
        <v>969</v>
      </c>
      <c r="E4028" t="s">
        <v>37</v>
      </c>
      <c r="F4028" t="s">
        <v>37</v>
      </c>
      <c r="G4028" t="s">
        <v>20</v>
      </c>
      <c r="H4028" t="s">
        <v>1282</v>
      </c>
      <c r="I4028">
        <f>MONTH(Table6[[#This Row],[Loan Date]])</f>
        <v>11</v>
      </c>
      <c r="J4028" t="str">
        <f>_xlfn.XLOOKUP(Table6[[#This Row],[Numeric Month]],$N$5:$N$11,$O$5:$O$11)</f>
        <v>Nov</v>
      </c>
      <c r="K4028" t="str">
        <f>_xlfn.XLOOKUP(Table6[[#This Row],[Loan Date]],$Q$5:$Q$152,$R$5:$R$152)</f>
        <v>Tuesday</v>
      </c>
      <c r="L4028" t="str">
        <f>_xlfn.XLOOKUP(Table6[[#This Row],[Loan Date]],$Q$5:$Q$152,$S$5:$S$152)</f>
        <v>Week 8</v>
      </c>
    </row>
    <row r="4029" spans="1:12" x14ac:dyDescent="0.2">
      <c r="A4029" s="1">
        <v>44880</v>
      </c>
      <c r="B4029" t="s">
        <v>5</v>
      </c>
      <c r="C4029" s="1">
        <v>44880</v>
      </c>
      <c r="D4029" t="s">
        <v>409</v>
      </c>
      <c r="E4029" t="s">
        <v>21</v>
      </c>
      <c r="F4029" t="s">
        <v>21</v>
      </c>
      <c r="G4029" t="s">
        <v>20</v>
      </c>
      <c r="H4029" t="s">
        <v>1282</v>
      </c>
      <c r="I4029">
        <f>MONTH(Table6[[#This Row],[Loan Date]])</f>
        <v>11</v>
      </c>
      <c r="J4029" t="str">
        <f>_xlfn.XLOOKUP(Table6[[#This Row],[Numeric Month]],$N$5:$N$11,$O$5:$O$11)</f>
        <v>Nov</v>
      </c>
      <c r="K4029" t="str">
        <f>_xlfn.XLOOKUP(Table6[[#This Row],[Loan Date]],$Q$5:$Q$152,$R$5:$R$152)</f>
        <v>Tuesday</v>
      </c>
      <c r="L4029" t="str">
        <f>_xlfn.XLOOKUP(Table6[[#This Row],[Loan Date]],$Q$5:$Q$152,$S$5:$S$152)</f>
        <v>Week 8</v>
      </c>
    </row>
    <row r="4030" spans="1:12" x14ac:dyDescent="0.2">
      <c r="A4030" s="1">
        <v>44880</v>
      </c>
      <c r="B4030" t="s">
        <v>7</v>
      </c>
      <c r="C4030" s="1">
        <v>44887</v>
      </c>
      <c r="D4030" t="s">
        <v>292</v>
      </c>
      <c r="E4030" t="s">
        <v>9</v>
      </c>
      <c r="F4030" t="s">
        <v>8</v>
      </c>
      <c r="G4030" t="s">
        <v>1</v>
      </c>
      <c r="H4030" t="s">
        <v>1282</v>
      </c>
      <c r="I4030">
        <f>MONTH(Table6[[#This Row],[Loan Date]])</f>
        <v>11</v>
      </c>
      <c r="J4030" t="str">
        <f>_xlfn.XLOOKUP(Table6[[#This Row],[Numeric Month]],$N$5:$N$11,$O$5:$O$11)</f>
        <v>Nov</v>
      </c>
      <c r="K4030" t="str">
        <f>_xlfn.XLOOKUP(Table6[[#This Row],[Loan Date]],$Q$5:$Q$152,$R$5:$R$152)</f>
        <v>Tuesday</v>
      </c>
      <c r="L4030" t="str">
        <f>_xlfn.XLOOKUP(Table6[[#This Row],[Loan Date]],$Q$5:$Q$152,$S$5:$S$152)</f>
        <v>Week 8</v>
      </c>
    </row>
    <row r="4031" spans="1:12" x14ac:dyDescent="0.2">
      <c r="A4031" s="1">
        <v>44880</v>
      </c>
      <c r="B4031" t="s">
        <v>7</v>
      </c>
      <c r="C4031" s="1">
        <v>44880</v>
      </c>
      <c r="D4031" t="s">
        <v>1130</v>
      </c>
      <c r="E4031" t="s">
        <v>37</v>
      </c>
      <c r="F4031" t="s">
        <v>37</v>
      </c>
      <c r="G4031" t="s">
        <v>20</v>
      </c>
      <c r="H4031" t="s">
        <v>1282</v>
      </c>
      <c r="I4031">
        <f>MONTH(Table6[[#This Row],[Loan Date]])</f>
        <v>11</v>
      </c>
      <c r="J4031" t="str">
        <f>_xlfn.XLOOKUP(Table6[[#This Row],[Numeric Month]],$N$5:$N$11,$O$5:$O$11)</f>
        <v>Nov</v>
      </c>
      <c r="K4031" t="str">
        <f>_xlfn.XLOOKUP(Table6[[#This Row],[Loan Date]],$Q$5:$Q$152,$R$5:$R$152)</f>
        <v>Tuesday</v>
      </c>
      <c r="L4031" t="str">
        <f>_xlfn.XLOOKUP(Table6[[#This Row],[Loan Date]],$Q$5:$Q$152,$S$5:$S$152)</f>
        <v>Week 8</v>
      </c>
    </row>
    <row r="4032" spans="1:12" x14ac:dyDescent="0.2">
      <c r="A4032" s="1">
        <v>44880</v>
      </c>
      <c r="B4032" t="s">
        <v>7</v>
      </c>
      <c r="C4032" s="1">
        <v>44880</v>
      </c>
      <c r="D4032" t="s">
        <v>61</v>
      </c>
      <c r="E4032" t="s">
        <v>44</v>
      </c>
      <c r="F4032" t="s">
        <v>44</v>
      </c>
      <c r="G4032" t="s">
        <v>39</v>
      </c>
      <c r="H4032" t="s">
        <v>1282</v>
      </c>
      <c r="I4032">
        <f>MONTH(Table6[[#This Row],[Loan Date]])</f>
        <v>11</v>
      </c>
      <c r="J4032" t="str">
        <f>_xlfn.XLOOKUP(Table6[[#This Row],[Numeric Month]],$N$5:$N$11,$O$5:$O$11)</f>
        <v>Nov</v>
      </c>
      <c r="K4032" t="str">
        <f>_xlfn.XLOOKUP(Table6[[#This Row],[Loan Date]],$Q$5:$Q$152,$R$5:$R$152)</f>
        <v>Tuesday</v>
      </c>
      <c r="L4032" t="str">
        <f>_xlfn.XLOOKUP(Table6[[#This Row],[Loan Date]],$Q$5:$Q$152,$S$5:$S$152)</f>
        <v>Week 8</v>
      </c>
    </row>
    <row r="4033" spans="1:12" x14ac:dyDescent="0.2">
      <c r="A4033" s="1">
        <v>44880</v>
      </c>
      <c r="B4033" t="s">
        <v>7</v>
      </c>
      <c r="C4033" s="1">
        <v>44880</v>
      </c>
      <c r="D4033" t="s">
        <v>30</v>
      </c>
      <c r="E4033" t="s">
        <v>23</v>
      </c>
      <c r="F4033" t="s">
        <v>23</v>
      </c>
      <c r="G4033" t="s">
        <v>20</v>
      </c>
      <c r="H4033" t="s">
        <v>1282</v>
      </c>
      <c r="I4033">
        <f>MONTH(Table6[[#This Row],[Loan Date]])</f>
        <v>11</v>
      </c>
      <c r="J4033" t="str">
        <f>_xlfn.XLOOKUP(Table6[[#This Row],[Numeric Month]],$N$5:$N$11,$O$5:$O$11)</f>
        <v>Nov</v>
      </c>
      <c r="K4033" t="str">
        <f>_xlfn.XLOOKUP(Table6[[#This Row],[Loan Date]],$Q$5:$Q$152,$R$5:$R$152)</f>
        <v>Tuesday</v>
      </c>
      <c r="L4033" t="str">
        <f>_xlfn.XLOOKUP(Table6[[#This Row],[Loan Date]],$Q$5:$Q$152,$S$5:$S$152)</f>
        <v>Week 8</v>
      </c>
    </row>
    <row r="4034" spans="1:12" x14ac:dyDescent="0.2">
      <c r="A4034" s="1">
        <v>44880</v>
      </c>
      <c r="B4034" t="s">
        <v>7</v>
      </c>
      <c r="C4034" s="1">
        <v>44880</v>
      </c>
      <c r="D4034" t="s">
        <v>917</v>
      </c>
      <c r="E4034" t="s">
        <v>37</v>
      </c>
      <c r="F4034" t="s">
        <v>37</v>
      </c>
      <c r="G4034" t="s">
        <v>20</v>
      </c>
      <c r="H4034" t="s">
        <v>1282</v>
      </c>
      <c r="I4034">
        <f>MONTH(Table6[[#This Row],[Loan Date]])</f>
        <v>11</v>
      </c>
      <c r="J4034" t="str">
        <f>_xlfn.XLOOKUP(Table6[[#This Row],[Numeric Month]],$N$5:$N$11,$O$5:$O$11)</f>
        <v>Nov</v>
      </c>
      <c r="K4034" t="str">
        <f>_xlfn.XLOOKUP(Table6[[#This Row],[Loan Date]],$Q$5:$Q$152,$R$5:$R$152)</f>
        <v>Tuesday</v>
      </c>
      <c r="L4034" t="str">
        <f>_xlfn.XLOOKUP(Table6[[#This Row],[Loan Date]],$Q$5:$Q$152,$S$5:$S$152)</f>
        <v>Week 8</v>
      </c>
    </row>
    <row r="4035" spans="1:12" x14ac:dyDescent="0.2">
      <c r="A4035" s="1">
        <v>44880</v>
      </c>
      <c r="B4035" t="s">
        <v>7</v>
      </c>
      <c r="C4035" s="1">
        <v>44880</v>
      </c>
      <c r="D4035" t="s">
        <v>27</v>
      </c>
      <c r="E4035" t="s">
        <v>21</v>
      </c>
      <c r="F4035" t="s">
        <v>21</v>
      </c>
      <c r="G4035" t="s">
        <v>20</v>
      </c>
      <c r="H4035" t="s">
        <v>1282</v>
      </c>
      <c r="I4035">
        <f>MONTH(Table6[[#This Row],[Loan Date]])</f>
        <v>11</v>
      </c>
      <c r="J4035" t="str">
        <f>_xlfn.XLOOKUP(Table6[[#This Row],[Numeric Month]],$N$5:$N$11,$O$5:$O$11)</f>
        <v>Nov</v>
      </c>
      <c r="K4035" t="str">
        <f>_xlfn.XLOOKUP(Table6[[#This Row],[Loan Date]],$Q$5:$Q$152,$R$5:$R$152)</f>
        <v>Tuesday</v>
      </c>
      <c r="L4035" t="str">
        <f>_xlfn.XLOOKUP(Table6[[#This Row],[Loan Date]],$Q$5:$Q$152,$S$5:$S$152)</f>
        <v>Week 8</v>
      </c>
    </row>
    <row r="4036" spans="1:12" x14ac:dyDescent="0.2">
      <c r="A4036" s="1">
        <v>44880</v>
      </c>
      <c r="B4036" t="s">
        <v>7</v>
      </c>
      <c r="C4036" s="1">
        <v>44887</v>
      </c>
      <c r="D4036" t="s">
        <v>508</v>
      </c>
      <c r="E4036" t="s">
        <v>9</v>
      </c>
      <c r="F4036" t="s">
        <v>8</v>
      </c>
      <c r="G4036" t="s">
        <v>1</v>
      </c>
      <c r="H4036" t="s">
        <v>1282</v>
      </c>
      <c r="I4036">
        <f>MONTH(Table6[[#This Row],[Loan Date]])</f>
        <v>11</v>
      </c>
      <c r="J4036" t="str">
        <f>_xlfn.XLOOKUP(Table6[[#This Row],[Numeric Month]],$N$5:$N$11,$O$5:$O$11)</f>
        <v>Nov</v>
      </c>
      <c r="K4036" t="str">
        <f>_xlfn.XLOOKUP(Table6[[#This Row],[Loan Date]],$Q$5:$Q$152,$R$5:$R$152)</f>
        <v>Tuesday</v>
      </c>
      <c r="L4036" t="str">
        <f>_xlfn.XLOOKUP(Table6[[#This Row],[Loan Date]],$Q$5:$Q$152,$S$5:$S$152)</f>
        <v>Week 8</v>
      </c>
    </row>
    <row r="4037" spans="1:12" x14ac:dyDescent="0.2">
      <c r="A4037" s="1">
        <v>44880</v>
      </c>
      <c r="B4037" t="s">
        <v>5</v>
      </c>
      <c r="C4037" s="1">
        <v>44880</v>
      </c>
      <c r="D4037" t="s">
        <v>77</v>
      </c>
      <c r="E4037" t="s">
        <v>23</v>
      </c>
      <c r="F4037" t="s">
        <v>23</v>
      </c>
      <c r="G4037" t="s">
        <v>20</v>
      </c>
      <c r="H4037" t="s">
        <v>1282</v>
      </c>
      <c r="I4037">
        <f>MONTH(Table6[[#This Row],[Loan Date]])</f>
        <v>11</v>
      </c>
      <c r="J4037" t="str">
        <f>_xlfn.XLOOKUP(Table6[[#This Row],[Numeric Month]],$N$5:$N$11,$O$5:$O$11)</f>
        <v>Nov</v>
      </c>
      <c r="K4037" t="str">
        <f>_xlfn.XLOOKUP(Table6[[#This Row],[Loan Date]],$Q$5:$Q$152,$R$5:$R$152)</f>
        <v>Tuesday</v>
      </c>
      <c r="L4037" t="str">
        <f>_xlfn.XLOOKUP(Table6[[#This Row],[Loan Date]],$Q$5:$Q$152,$S$5:$S$152)</f>
        <v>Week 8</v>
      </c>
    </row>
    <row r="4038" spans="1:12" x14ac:dyDescent="0.2">
      <c r="A4038" s="1">
        <v>44880</v>
      </c>
      <c r="B4038" t="s">
        <v>5</v>
      </c>
      <c r="C4038" s="1">
        <v>44880</v>
      </c>
      <c r="D4038" t="s">
        <v>127</v>
      </c>
      <c r="E4038" t="s">
        <v>21</v>
      </c>
      <c r="F4038" t="s">
        <v>21</v>
      </c>
      <c r="G4038" t="s">
        <v>20</v>
      </c>
      <c r="H4038" t="s">
        <v>1282</v>
      </c>
      <c r="I4038">
        <f>MONTH(Table6[[#This Row],[Loan Date]])</f>
        <v>11</v>
      </c>
      <c r="J4038" t="str">
        <f>_xlfn.XLOOKUP(Table6[[#This Row],[Numeric Month]],$N$5:$N$11,$O$5:$O$11)</f>
        <v>Nov</v>
      </c>
      <c r="K4038" t="str">
        <f>_xlfn.XLOOKUP(Table6[[#This Row],[Loan Date]],$Q$5:$Q$152,$R$5:$R$152)</f>
        <v>Tuesday</v>
      </c>
      <c r="L4038" t="str">
        <f>_xlfn.XLOOKUP(Table6[[#This Row],[Loan Date]],$Q$5:$Q$152,$S$5:$S$152)</f>
        <v>Week 8</v>
      </c>
    </row>
    <row r="4039" spans="1:12" x14ac:dyDescent="0.2">
      <c r="A4039" s="1">
        <v>44880</v>
      </c>
      <c r="B4039" t="s">
        <v>7</v>
      </c>
      <c r="C4039" s="1">
        <v>44880</v>
      </c>
      <c r="D4039" t="s">
        <v>790</v>
      </c>
      <c r="E4039" t="s">
        <v>41</v>
      </c>
      <c r="F4039" t="s">
        <v>40</v>
      </c>
      <c r="G4039" t="s">
        <v>39</v>
      </c>
      <c r="H4039" t="s">
        <v>1282</v>
      </c>
      <c r="I4039">
        <f>MONTH(Table6[[#This Row],[Loan Date]])</f>
        <v>11</v>
      </c>
      <c r="J4039" t="str">
        <f>_xlfn.XLOOKUP(Table6[[#This Row],[Numeric Month]],$N$5:$N$11,$O$5:$O$11)</f>
        <v>Nov</v>
      </c>
      <c r="K4039" t="str">
        <f>_xlfn.XLOOKUP(Table6[[#This Row],[Loan Date]],$Q$5:$Q$152,$R$5:$R$152)</f>
        <v>Tuesday</v>
      </c>
      <c r="L4039" t="str">
        <f>_xlfn.XLOOKUP(Table6[[#This Row],[Loan Date]],$Q$5:$Q$152,$S$5:$S$152)</f>
        <v>Week 8</v>
      </c>
    </row>
    <row r="4040" spans="1:12" x14ac:dyDescent="0.2">
      <c r="A4040" s="1">
        <v>44880</v>
      </c>
      <c r="B4040" t="s">
        <v>7</v>
      </c>
      <c r="C4040" s="1">
        <v>44893</v>
      </c>
      <c r="D4040" t="s">
        <v>249</v>
      </c>
      <c r="E4040" t="s">
        <v>52</v>
      </c>
      <c r="F4040" t="s">
        <v>51</v>
      </c>
      <c r="G4040" t="s">
        <v>1</v>
      </c>
      <c r="H4040" t="s">
        <v>1282</v>
      </c>
      <c r="I4040">
        <f>MONTH(Table6[[#This Row],[Loan Date]])</f>
        <v>11</v>
      </c>
      <c r="J4040" t="str">
        <f>_xlfn.XLOOKUP(Table6[[#This Row],[Numeric Month]],$N$5:$N$11,$O$5:$O$11)</f>
        <v>Nov</v>
      </c>
      <c r="K4040" t="str">
        <f>_xlfn.XLOOKUP(Table6[[#This Row],[Loan Date]],$Q$5:$Q$152,$R$5:$R$152)</f>
        <v>Tuesday</v>
      </c>
      <c r="L4040" t="str">
        <f>_xlfn.XLOOKUP(Table6[[#This Row],[Loan Date]],$Q$5:$Q$152,$S$5:$S$152)</f>
        <v>Week 8</v>
      </c>
    </row>
    <row r="4041" spans="1:12" x14ac:dyDescent="0.2">
      <c r="A4041" s="1">
        <v>44880</v>
      </c>
      <c r="B4041" t="s">
        <v>7</v>
      </c>
      <c r="C4041" s="1">
        <v>44880</v>
      </c>
      <c r="D4041" t="s">
        <v>915</v>
      </c>
      <c r="E4041" t="s">
        <v>37</v>
      </c>
      <c r="F4041" t="s">
        <v>37</v>
      </c>
      <c r="G4041" t="s">
        <v>20</v>
      </c>
      <c r="H4041" t="s">
        <v>1282</v>
      </c>
      <c r="I4041">
        <f>MONTH(Table6[[#This Row],[Loan Date]])</f>
        <v>11</v>
      </c>
      <c r="J4041" t="str">
        <f>_xlfn.XLOOKUP(Table6[[#This Row],[Numeric Month]],$N$5:$N$11,$O$5:$O$11)</f>
        <v>Nov</v>
      </c>
      <c r="K4041" t="str">
        <f>_xlfn.XLOOKUP(Table6[[#This Row],[Loan Date]],$Q$5:$Q$152,$R$5:$R$152)</f>
        <v>Tuesday</v>
      </c>
      <c r="L4041" t="str">
        <f>_xlfn.XLOOKUP(Table6[[#This Row],[Loan Date]],$Q$5:$Q$152,$S$5:$S$152)</f>
        <v>Week 8</v>
      </c>
    </row>
    <row r="4042" spans="1:12" x14ac:dyDescent="0.2">
      <c r="A4042" s="1">
        <v>44880</v>
      </c>
      <c r="B4042" t="s">
        <v>7</v>
      </c>
      <c r="C4042" s="1">
        <v>44880</v>
      </c>
      <c r="D4042" t="s">
        <v>302</v>
      </c>
      <c r="E4042" t="s">
        <v>23</v>
      </c>
      <c r="F4042" t="s">
        <v>23</v>
      </c>
      <c r="G4042" t="s">
        <v>20</v>
      </c>
      <c r="H4042" t="s">
        <v>1282</v>
      </c>
      <c r="I4042">
        <f>MONTH(Table6[[#This Row],[Loan Date]])</f>
        <v>11</v>
      </c>
      <c r="J4042" t="str">
        <f>_xlfn.XLOOKUP(Table6[[#This Row],[Numeric Month]],$N$5:$N$11,$O$5:$O$11)</f>
        <v>Nov</v>
      </c>
      <c r="K4042" t="str">
        <f>_xlfn.XLOOKUP(Table6[[#This Row],[Loan Date]],$Q$5:$Q$152,$R$5:$R$152)</f>
        <v>Tuesday</v>
      </c>
      <c r="L4042" t="str">
        <f>_xlfn.XLOOKUP(Table6[[#This Row],[Loan Date]],$Q$5:$Q$152,$S$5:$S$152)</f>
        <v>Week 8</v>
      </c>
    </row>
    <row r="4043" spans="1:12" x14ac:dyDescent="0.2">
      <c r="A4043" s="1">
        <v>44880</v>
      </c>
      <c r="B4043" t="s">
        <v>7</v>
      </c>
      <c r="C4043" s="1">
        <v>44880</v>
      </c>
      <c r="D4043" t="s">
        <v>673</v>
      </c>
      <c r="E4043" t="s">
        <v>21</v>
      </c>
      <c r="F4043" t="s">
        <v>21</v>
      </c>
      <c r="G4043" t="s">
        <v>20</v>
      </c>
      <c r="H4043" t="s">
        <v>1282</v>
      </c>
      <c r="I4043">
        <f>MONTH(Table6[[#This Row],[Loan Date]])</f>
        <v>11</v>
      </c>
      <c r="J4043" t="str">
        <f>_xlfn.XLOOKUP(Table6[[#This Row],[Numeric Month]],$N$5:$N$11,$O$5:$O$11)</f>
        <v>Nov</v>
      </c>
      <c r="K4043" t="str">
        <f>_xlfn.XLOOKUP(Table6[[#This Row],[Loan Date]],$Q$5:$Q$152,$R$5:$R$152)</f>
        <v>Tuesday</v>
      </c>
      <c r="L4043" t="str">
        <f>_xlfn.XLOOKUP(Table6[[#This Row],[Loan Date]],$Q$5:$Q$152,$S$5:$S$152)</f>
        <v>Week 8</v>
      </c>
    </row>
    <row r="4044" spans="1:12" x14ac:dyDescent="0.2">
      <c r="A4044" s="1">
        <v>44880</v>
      </c>
      <c r="B4044" t="s">
        <v>7</v>
      </c>
      <c r="C4044" s="1">
        <v>44880</v>
      </c>
      <c r="D4044" t="s">
        <v>103</v>
      </c>
      <c r="E4044" t="s">
        <v>23</v>
      </c>
      <c r="F4044" t="s">
        <v>23</v>
      </c>
      <c r="G4044" t="s">
        <v>20</v>
      </c>
      <c r="H4044" t="s">
        <v>1282</v>
      </c>
      <c r="I4044">
        <f>MONTH(Table6[[#This Row],[Loan Date]])</f>
        <v>11</v>
      </c>
      <c r="J4044" t="str">
        <f>_xlfn.XLOOKUP(Table6[[#This Row],[Numeric Month]],$N$5:$N$11,$O$5:$O$11)</f>
        <v>Nov</v>
      </c>
      <c r="K4044" t="str">
        <f>_xlfn.XLOOKUP(Table6[[#This Row],[Loan Date]],$Q$5:$Q$152,$R$5:$R$152)</f>
        <v>Tuesday</v>
      </c>
      <c r="L4044" t="str">
        <f>_xlfn.XLOOKUP(Table6[[#This Row],[Loan Date]],$Q$5:$Q$152,$S$5:$S$152)</f>
        <v>Week 8</v>
      </c>
    </row>
    <row r="4045" spans="1:12" x14ac:dyDescent="0.2">
      <c r="A4045" s="1">
        <v>44880</v>
      </c>
      <c r="B4045" t="s">
        <v>5</v>
      </c>
      <c r="C4045" s="1">
        <v>44880</v>
      </c>
      <c r="D4045" t="s">
        <v>1349</v>
      </c>
      <c r="E4045" t="s">
        <v>23</v>
      </c>
      <c r="F4045" t="s">
        <v>23</v>
      </c>
      <c r="G4045" t="s">
        <v>20</v>
      </c>
      <c r="H4045" t="s">
        <v>1282</v>
      </c>
      <c r="I4045">
        <f>MONTH(Table6[[#This Row],[Loan Date]])</f>
        <v>11</v>
      </c>
      <c r="J4045" t="str">
        <f>_xlfn.XLOOKUP(Table6[[#This Row],[Numeric Month]],$N$5:$N$11,$O$5:$O$11)</f>
        <v>Nov</v>
      </c>
      <c r="K4045" t="str">
        <f>_xlfn.XLOOKUP(Table6[[#This Row],[Loan Date]],$Q$5:$Q$152,$R$5:$R$152)</f>
        <v>Tuesday</v>
      </c>
      <c r="L4045" t="str">
        <f>_xlfn.XLOOKUP(Table6[[#This Row],[Loan Date]],$Q$5:$Q$152,$S$5:$S$152)</f>
        <v>Week 8</v>
      </c>
    </row>
    <row r="4046" spans="1:12" x14ac:dyDescent="0.2">
      <c r="A4046" s="1">
        <v>44880</v>
      </c>
      <c r="B4046" t="s">
        <v>7</v>
      </c>
      <c r="C4046" s="1">
        <v>44880</v>
      </c>
      <c r="D4046" t="s">
        <v>965</v>
      </c>
      <c r="E4046" t="s">
        <v>12</v>
      </c>
      <c r="F4046" t="s">
        <v>12</v>
      </c>
      <c r="G4046" t="s">
        <v>11</v>
      </c>
      <c r="H4046" t="s">
        <v>1282</v>
      </c>
      <c r="I4046">
        <f>MONTH(Table6[[#This Row],[Loan Date]])</f>
        <v>11</v>
      </c>
      <c r="J4046" t="str">
        <f>_xlfn.XLOOKUP(Table6[[#This Row],[Numeric Month]],$N$5:$N$11,$O$5:$O$11)</f>
        <v>Nov</v>
      </c>
      <c r="K4046" t="str">
        <f>_xlfn.XLOOKUP(Table6[[#This Row],[Loan Date]],$Q$5:$Q$152,$R$5:$R$152)</f>
        <v>Tuesday</v>
      </c>
      <c r="L4046" t="str">
        <f>_xlfn.XLOOKUP(Table6[[#This Row],[Loan Date]],$Q$5:$Q$152,$S$5:$S$152)</f>
        <v>Week 8</v>
      </c>
    </row>
    <row r="4047" spans="1:12" x14ac:dyDescent="0.2">
      <c r="A4047" s="1">
        <v>44880</v>
      </c>
      <c r="B4047" t="s">
        <v>7</v>
      </c>
      <c r="C4047" s="1">
        <v>44880</v>
      </c>
      <c r="D4047" t="s">
        <v>29</v>
      </c>
      <c r="E4047" t="s">
        <v>23</v>
      </c>
      <c r="F4047" t="s">
        <v>23</v>
      </c>
      <c r="G4047" t="s">
        <v>20</v>
      </c>
      <c r="H4047" t="s">
        <v>1282</v>
      </c>
      <c r="I4047">
        <f>MONTH(Table6[[#This Row],[Loan Date]])</f>
        <v>11</v>
      </c>
      <c r="J4047" t="str">
        <f>_xlfn.XLOOKUP(Table6[[#This Row],[Numeric Month]],$N$5:$N$11,$O$5:$O$11)</f>
        <v>Nov</v>
      </c>
      <c r="K4047" t="str">
        <f>_xlfn.XLOOKUP(Table6[[#This Row],[Loan Date]],$Q$5:$Q$152,$R$5:$R$152)</f>
        <v>Tuesday</v>
      </c>
      <c r="L4047" t="str">
        <f>_xlfn.XLOOKUP(Table6[[#This Row],[Loan Date]],$Q$5:$Q$152,$S$5:$S$152)</f>
        <v>Week 8</v>
      </c>
    </row>
    <row r="4048" spans="1:12" x14ac:dyDescent="0.2">
      <c r="A4048" s="1">
        <v>44880</v>
      </c>
      <c r="B4048" t="s">
        <v>7</v>
      </c>
      <c r="C4048" s="1">
        <v>44880</v>
      </c>
      <c r="D4048" t="s">
        <v>119</v>
      </c>
      <c r="E4048" t="s">
        <v>21</v>
      </c>
      <c r="F4048" t="s">
        <v>21</v>
      </c>
      <c r="G4048" t="s">
        <v>20</v>
      </c>
      <c r="H4048" t="s">
        <v>1282</v>
      </c>
      <c r="I4048">
        <f>MONTH(Table6[[#This Row],[Loan Date]])</f>
        <v>11</v>
      </c>
      <c r="J4048" t="str">
        <f>_xlfn.XLOOKUP(Table6[[#This Row],[Numeric Month]],$N$5:$N$11,$O$5:$O$11)</f>
        <v>Nov</v>
      </c>
      <c r="K4048" t="str">
        <f>_xlfn.XLOOKUP(Table6[[#This Row],[Loan Date]],$Q$5:$Q$152,$R$5:$R$152)</f>
        <v>Tuesday</v>
      </c>
      <c r="L4048" t="str">
        <f>_xlfn.XLOOKUP(Table6[[#This Row],[Loan Date]],$Q$5:$Q$152,$S$5:$S$152)</f>
        <v>Week 8</v>
      </c>
    </row>
    <row r="4049" spans="1:12" x14ac:dyDescent="0.2">
      <c r="A4049" s="1">
        <v>44880</v>
      </c>
      <c r="B4049" t="s">
        <v>7</v>
      </c>
      <c r="C4049" s="1">
        <v>44880</v>
      </c>
      <c r="D4049" t="s">
        <v>29</v>
      </c>
      <c r="E4049" t="s">
        <v>23</v>
      </c>
      <c r="F4049" t="s">
        <v>23</v>
      </c>
      <c r="G4049" t="s">
        <v>20</v>
      </c>
      <c r="H4049" t="s">
        <v>1282</v>
      </c>
      <c r="I4049">
        <f>MONTH(Table6[[#This Row],[Loan Date]])</f>
        <v>11</v>
      </c>
      <c r="J4049" t="str">
        <f>_xlfn.XLOOKUP(Table6[[#This Row],[Numeric Month]],$N$5:$N$11,$O$5:$O$11)</f>
        <v>Nov</v>
      </c>
      <c r="K4049" t="str">
        <f>_xlfn.XLOOKUP(Table6[[#This Row],[Loan Date]],$Q$5:$Q$152,$R$5:$R$152)</f>
        <v>Tuesday</v>
      </c>
      <c r="L4049" t="str">
        <f>_xlfn.XLOOKUP(Table6[[#This Row],[Loan Date]],$Q$5:$Q$152,$S$5:$S$152)</f>
        <v>Week 8</v>
      </c>
    </row>
    <row r="4050" spans="1:12" x14ac:dyDescent="0.2">
      <c r="A4050" s="1">
        <v>44880</v>
      </c>
      <c r="B4050" t="s">
        <v>7</v>
      </c>
      <c r="C4050" s="1">
        <v>44880</v>
      </c>
      <c r="D4050" t="s">
        <v>441</v>
      </c>
      <c r="E4050" t="s">
        <v>21</v>
      </c>
      <c r="F4050" t="s">
        <v>21</v>
      </c>
      <c r="G4050" t="s">
        <v>20</v>
      </c>
      <c r="H4050" t="s">
        <v>1282</v>
      </c>
      <c r="I4050">
        <f>MONTH(Table6[[#This Row],[Loan Date]])</f>
        <v>11</v>
      </c>
      <c r="J4050" t="str">
        <f>_xlfn.XLOOKUP(Table6[[#This Row],[Numeric Month]],$N$5:$N$11,$O$5:$O$11)</f>
        <v>Nov</v>
      </c>
      <c r="K4050" t="str">
        <f>_xlfn.XLOOKUP(Table6[[#This Row],[Loan Date]],$Q$5:$Q$152,$R$5:$R$152)</f>
        <v>Tuesday</v>
      </c>
      <c r="L4050" t="str">
        <f>_xlfn.XLOOKUP(Table6[[#This Row],[Loan Date]],$Q$5:$Q$152,$S$5:$S$152)</f>
        <v>Week 8</v>
      </c>
    </row>
    <row r="4051" spans="1:12" x14ac:dyDescent="0.2">
      <c r="A4051" s="1">
        <v>44880</v>
      </c>
      <c r="B4051" t="s">
        <v>7</v>
      </c>
      <c r="C4051" s="1">
        <v>44880</v>
      </c>
      <c r="D4051" t="s">
        <v>1130</v>
      </c>
      <c r="E4051" t="s">
        <v>37</v>
      </c>
      <c r="F4051" t="s">
        <v>37</v>
      </c>
      <c r="G4051" t="s">
        <v>20</v>
      </c>
      <c r="H4051" t="s">
        <v>1282</v>
      </c>
      <c r="I4051">
        <f>MONTH(Table6[[#This Row],[Loan Date]])</f>
        <v>11</v>
      </c>
      <c r="J4051" t="str">
        <f>_xlfn.XLOOKUP(Table6[[#This Row],[Numeric Month]],$N$5:$N$11,$O$5:$O$11)</f>
        <v>Nov</v>
      </c>
      <c r="K4051" t="str">
        <f>_xlfn.XLOOKUP(Table6[[#This Row],[Loan Date]],$Q$5:$Q$152,$R$5:$R$152)</f>
        <v>Tuesday</v>
      </c>
      <c r="L4051" t="str">
        <f>_xlfn.XLOOKUP(Table6[[#This Row],[Loan Date]],$Q$5:$Q$152,$S$5:$S$152)</f>
        <v>Week 8</v>
      </c>
    </row>
    <row r="4052" spans="1:12" x14ac:dyDescent="0.2">
      <c r="A4052" s="1">
        <v>44880</v>
      </c>
      <c r="B4052" t="s">
        <v>7</v>
      </c>
      <c r="C4052" s="1">
        <v>44894</v>
      </c>
      <c r="D4052" t="s">
        <v>1074</v>
      </c>
      <c r="E4052" t="s">
        <v>9</v>
      </c>
      <c r="F4052" t="s">
        <v>8</v>
      </c>
      <c r="G4052" t="s">
        <v>1</v>
      </c>
      <c r="H4052" t="s">
        <v>1282</v>
      </c>
      <c r="I4052">
        <f>MONTH(Table6[[#This Row],[Loan Date]])</f>
        <v>11</v>
      </c>
      <c r="J4052" t="str">
        <f>_xlfn.XLOOKUP(Table6[[#This Row],[Numeric Month]],$N$5:$N$11,$O$5:$O$11)</f>
        <v>Nov</v>
      </c>
      <c r="K4052" t="str">
        <f>_xlfn.XLOOKUP(Table6[[#This Row],[Loan Date]],$Q$5:$Q$152,$R$5:$R$152)</f>
        <v>Tuesday</v>
      </c>
      <c r="L4052" t="str">
        <f>_xlfn.XLOOKUP(Table6[[#This Row],[Loan Date]],$Q$5:$Q$152,$S$5:$S$152)</f>
        <v>Week 8</v>
      </c>
    </row>
    <row r="4053" spans="1:12" x14ac:dyDescent="0.2">
      <c r="A4053" s="1">
        <v>44880</v>
      </c>
      <c r="B4053" t="s">
        <v>7</v>
      </c>
      <c r="C4053" s="1">
        <v>44887</v>
      </c>
      <c r="D4053" t="s">
        <v>243</v>
      </c>
      <c r="E4053" t="s">
        <v>9</v>
      </c>
      <c r="F4053" t="s">
        <v>8</v>
      </c>
      <c r="G4053" t="s">
        <v>1</v>
      </c>
      <c r="H4053" t="s">
        <v>1282</v>
      </c>
      <c r="I4053">
        <f>MONTH(Table6[[#This Row],[Loan Date]])</f>
        <v>11</v>
      </c>
      <c r="J4053" t="str">
        <f>_xlfn.XLOOKUP(Table6[[#This Row],[Numeric Month]],$N$5:$N$11,$O$5:$O$11)</f>
        <v>Nov</v>
      </c>
      <c r="K4053" t="str">
        <f>_xlfn.XLOOKUP(Table6[[#This Row],[Loan Date]],$Q$5:$Q$152,$R$5:$R$152)</f>
        <v>Tuesday</v>
      </c>
      <c r="L4053" t="str">
        <f>_xlfn.XLOOKUP(Table6[[#This Row],[Loan Date]],$Q$5:$Q$152,$S$5:$S$152)</f>
        <v>Week 8</v>
      </c>
    </row>
    <row r="4054" spans="1:12" x14ac:dyDescent="0.2">
      <c r="A4054" s="1">
        <v>44880</v>
      </c>
      <c r="B4054" t="s">
        <v>5</v>
      </c>
      <c r="C4054" s="1">
        <v>44880</v>
      </c>
      <c r="D4054" t="s">
        <v>543</v>
      </c>
      <c r="E4054" t="s">
        <v>162</v>
      </c>
      <c r="F4054" t="s">
        <v>162</v>
      </c>
      <c r="G4054" t="s">
        <v>11</v>
      </c>
      <c r="H4054" t="s">
        <v>1282</v>
      </c>
      <c r="I4054">
        <f>MONTH(Table6[[#This Row],[Loan Date]])</f>
        <v>11</v>
      </c>
      <c r="J4054" t="str">
        <f>_xlfn.XLOOKUP(Table6[[#This Row],[Numeric Month]],$N$5:$N$11,$O$5:$O$11)</f>
        <v>Nov</v>
      </c>
      <c r="K4054" t="str">
        <f>_xlfn.XLOOKUP(Table6[[#This Row],[Loan Date]],$Q$5:$Q$152,$R$5:$R$152)</f>
        <v>Tuesday</v>
      </c>
      <c r="L4054" t="str">
        <f>_xlfn.XLOOKUP(Table6[[#This Row],[Loan Date]],$Q$5:$Q$152,$S$5:$S$152)</f>
        <v>Week 8</v>
      </c>
    </row>
    <row r="4055" spans="1:12" x14ac:dyDescent="0.2">
      <c r="A4055" s="1">
        <v>44880</v>
      </c>
      <c r="B4055" t="s">
        <v>7</v>
      </c>
      <c r="C4055" s="1">
        <v>44894</v>
      </c>
      <c r="D4055" t="s">
        <v>209</v>
      </c>
      <c r="E4055" t="s">
        <v>9</v>
      </c>
      <c r="F4055" t="s">
        <v>8</v>
      </c>
      <c r="G4055" t="s">
        <v>1</v>
      </c>
      <c r="H4055" t="s">
        <v>1282</v>
      </c>
      <c r="I4055">
        <f>MONTH(Table6[[#This Row],[Loan Date]])</f>
        <v>11</v>
      </c>
      <c r="J4055" t="str">
        <f>_xlfn.XLOOKUP(Table6[[#This Row],[Numeric Month]],$N$5:$N$11,$O$5:$O$11)</f>
        <v>Nov</v>
      </c>
      <c r="K4055" t="str">
        <f>_xlfn.XLOOKUP(Table6[[#This Row],[Loan Date]],$Q$5:$Q$152,$R$5:$R$152)</f>
        <v>Tuesday</v>
      </c>
      <c r="L4055" t="str">
        <f>_xlfn.XLOOKUP(Table6[[#This Row],[Loan Date]],$Q$5:$Q$152,$S$5:$S$152)</f>
        <v>Week 8</v>
      </c>
    </row>
    <row r="4056" spans="1:12" x14ac:dyDescent="0.2">
      <c r="A4056" s="1">
        <v>44880</v>
      </c>
      <c r="B4056" t="s">
        <v>7</v>
      </c>
      <c r="C4056" s="1">
        <v>44880</v>
      </c>
      <c r="D4056" t="s">
        <v>910</v>
      </c>
      <c r="E4056" t="s">
        <v>37</v>
      </c>
      <c r="F4056" t="s">
        <v>37</v>
      </c>
      <c r="G4056" t="s">
        <v>20</v>
      </c>
      <c r="H4056" t="s">
        <v>1282</v>
      </c>
      <c r="I4056">
        <f>MONTH(Table6[[#This Row],[Loan Date]])</f>
        <v>11</v>
      </c>
      <c r="J4056" t="str">
        <f>_xlfn.XLOOKUP(Table6[[#This Row],[Numeric Month]],$N$5:$N$11,$O$5:$O$11)</f>
        <v>Nov</v>
      </c>
      <c r="K4056" t="str">
        <f>_xlfn.XLOOKUP(Table6[[#This Row],[Loan Date]],$Q$5:$Q$152,$R$5:$R$152)</f>
        <v>Tuesday</v>
      </c>
      <c r="L4056" t="str">
        <f>_xlfn.XLOOKUP(Table6[[#This Row],[Loan Date]],$Q$5:$Q$152,$S$5:$S$152)</f>
        <v>Week 8</v>
      </c>
    </row>
    <row r="4057" spans="1:12" x14ac:dyDescent="0.2">
      <c r="A4057" s="1">
        <v>44880</v>
      </c>
      <c r="B4057" t="s">
        <v>7</v>
      </c>
      <c r="C4057" s="1">
        <v>44887</v>
      </c>
      <c r="D4057" t="s">
        <v>1368</v>
      </c>
      <c r="E4057" t="s">
        <v>9</v>
      </c>
      <c r="F4057" t="s">
        <v>8</v>
      </c>
      <c r="G4057" t="s">
        <v>1</v>
      </c>
      <c r="H4057" t="s">
        <v>1282</v>
      </c>
      <c r="I4057">
        <f>MONTH(Table6[[#This Row],[Loan Date]])</f>
        <v>11</v>
      </c>
      <c r="J4057" t="str">
        <f>_xlfn.XLOOKUP(Table6[[#This Row],[Numeric Month]],$N$5:$N$11,$O$5:$O$11)</f>
        <v>Nov</v>
      </c>
      <c r="K4057" t="str">
        <f>_xlfn.XLOOKUP(Table6[[#This Row],[Loan Date]],$Q$5:$Q$152,$R$5:$R$152)</f>
        <v>Tuesday</v>
      </c>
      <c r="L4057" t="str">
        <f>_xlfn.XLOOKUP(Table6[[#This Row],[Loan Date]],$Q$5:$Q$152,$S$5:$S$152)</f>
        <v>Week 8</v>
      </c>
    </row>
    <row r="4058" spans="1:12" x14ac:dyDescent="0.2">
      <c r="A4058" s="1">
        <v>44880</v>
      </c>
      <c r="B4058" t="s">
        <v>7</v>
      </c>
      <c r="C4058" s="1">
        <v>44880</v>
      </c>
      <c r="D4058" t="s">
        <v>721</v>
      </c>
      <c r="E4058" t="s">
        <v>122</v>
      </c>
      <c r="F4058" t="s">
        <v>122</v>
      </c>
      <c r="G4058" t="s">
        <v>11</v>
      </c>
      <c r="H4058" t="s">
        <v>1282</v>
      </c>
      <c r="I4058">
        <f>MONTH(Table6[[#This Row],[Loan Date]])</f>
        <v>11</v>
      </c>
      <c r="J4058" t="str">
        <f>_xlfn.XLOOKUP(Table6[[#This Row],[Numeric Month]],$N$5:$N$11,$O$5:$O$11)</f>
        <v>Nov</v>
      </c>
      <c r="K4058" t="str">
        <f>_xlfn.XLOOKUP(Table6[[#This Row],[Loan Date]],$Q$5:$Q$152,$R$5:$R$152)</f>
        <v>Tuesday</v>
      </c>
      <c r="L4058" t="str">
        <f>_xlfn.XLOOKUP(Table6[[#This Row],[Loan Date]],$Q$5:$Q$152,$S$5:$S$152)</f>
        <v>Week 8</v>
      </c>
    </row>
    <row r="4059" spans="1:12" x14ac:dyDescent="0.2">
      <c r="A4059" s="1">
        <v>44880</v>
      </c>
      <c r="B4059" t="s">
        <v>7</v>
      </c>
      <c r="C4059" s="1">
        <v>44887</v>
      </c>
      <c r="D4059" t="s">
        <v>841</v>
      </c>
      <c r="E4059" t="s">
        <v>15</v>
      </c>
      <c r="F4059" t="s">
        <v>14</v>
      </c>
      <c r="G4059" t="s">
        <v>1</v>
      </c>
      <c r="H4059" t="s">
        <v>1282</v>
      </c>
      <c r="I4059">
        <f>MONTH(Table6[[#This Row],[Loan Date]])</f>
        <v>11</v>
      </c>
      <c r="J4059" t="str">
        <f>_xlfn.XLOOKUP(Table6[[#This Row],[Numeric Month]],$N$5:$N$11,$O$5:$O$11)</f>
        <v>Nov</v>
      </c>
      <c r="K4059" t="str">
        <f>_xlfn.XLOOKUP(Table6[[#This Row],[Loan Date]],$Q$5:$Q$152,$R$5:$R$152)</f>
        <v>Tuesday</v>
      </c>
      <c r="L4059" t="str">
        <f>_xlfn.XLOOKUP(Table6[[#This Row],[Loan Date]],$Q$5:$Q$152,$S$5:$S$152)</f>
        <v>Week 8</v>
      </c>
    </row>
    <row r="4060" spans="1:12" x14ac:dyDescent="0.2">
      <c r="A4060" s="1">
        <v>44880</v>
      </c>
      <c r="B4060" t="s">
        <v>5</v>
      </c>
      <c r="C4060" s="1">
        <v>44880</v>
      </c>
      <c r="D4060" t="s">
        <v>952</v>
      </c>
      <c r="E4060" t="s">
        <v>37</v>
      </c>
      <c r="F4060" t="s">
        <v>37</v>
      </c>
      <c r="G4060" t="s">
        <v>20</v>
      </c>
      <c r="H4060" t="s">
        <v>1282</v>
      </c>
      <c r="I4060">
        <f>MONTH(Table6[[#This Row],[Loan Date]])</f>
        <v>11</v>
      </c>
      <c r="J4060" t="str">
        <f>_xlfn.XLOOKUP(Table6[[#This Row],[Numeric Month]],$N$5:$N$11,$O$5:$O$11)</f>
        <v>Nov</v>
      </c>
      <c r="K4060" t="str">
        <f>_xlfn.XLOOKUP(Table6[[#This Row],[Loan Date]],$Q$5:$Q$152,$R$5:$R$152)</f>
        <v>Tuesday</v>
      </c>
      <c r="L4060" t="str">
        <f>_xlfn.XLOOKUP(Table6[[#This Row],[Loan Date]],$Q$5:$Q$152,$S$5:$S$152)</f>
        <v>Week 8</v>
      </c>
    </row>
    <row r="4061" spans="1:12" x14ac:dyDescent="0.2">
      <c r="A4061" s="1">
        <v>44880</v>
      </c>
      <c r="B4061" t="s">
        <v>5</v>
      </c>
      <c r="C4061" s="1">
        <v>44880</v>
      </c>
      <c r="D4061" t="s">
        <v>926</v>
      </c>
      <c r="E4061" t="s">
        <v>37</v>
      </c>
      <c r="F4061" t="s">
        <v>37</v>
      </c>
      <c r="G4061" t="s">
        <v>20</v>
      </c>
      <c r="H4061" t="s">
        <v>1282</v>
      </c>
      <c r="I4061">
        <f>MONTH(Table6[[#This Row],[Loan Date]])</f>
        <v>11</v>
      </c>
      <c r="J4061" t="str">
        <f>_xlfn.XLOOKUP(Table6[[#This Row],[Numeric Month]],$N$5:$N$11,$O$5:$O$11)</f>
        <v>Nov</v>
      </c>
      <c r="K4061" t="str">
        <f>_xlfn.XLOOKUP(Table6[[#This Row],[Loan Date]],$Q$5:$Q$152,$R$5:$R$152)</f>
        <v>Tuesday</v>
      </c>
      <c r="L4061" t="str">
        <f>_xlfn.XLOOKUP(Table6[[#This Row],[Loan Date]],$Q$5:$Q$152,$S$5:$S$152)</f>
        <v>Week 8</v>
      </c>
    </row>
    <row r="4062" spans="1:12" x14ac:dyDescent="0.2">
      <c r="A4062" s="1">
        <v>44880</v>
      </c>
      <c r="B4062" t="s">
        <v>5</v>
      </c>
      <c r="C4062" s="1">
        <v>44880</v>
      </c>
      <c r="D4062" t="s">
        <v>66</v>
      </c>
      <c r="E4062" t="s">
        <v>65</v>
      </c>
      <c r="F4062" t="s">
        <v>65</v>
      </c>
      <c r="G4062" t="s">
        <v>20</v>
      </c>
      <c r="H4062" t="s">
        <v>1282</v>
      </c>
      <c r="I4062">
        <f>MONTH(Table6[[#This Row],[Loan Date]])</f>
        <v>11</v>
      </c>
      <c r="J4062" t="str">
        <f>_xlfn.XLOOKUP(Table6[[#This Row],[Numeric Month]],$N$5:$N$11,$O$5:$O$11)</f>
        <v>Nov</v>
      </c>
      <c r="K4062" t="str">
        <f>_xlfn.XLOOKUP(Table6[[#This Row],[Loan Date]],$Q$5:$Q$152,$R$5:$R$152)</f>
        <v>Tuesday</v>
      </c>
      <c r="L4062" t="str">
        <f>_xlfn.XLOOKUP(Table6[[#This Row],[Loan Date]],$Q$5:$Q$152,$S$5:$S$152)</f>
        <v>Week 8</v>
      </c>
    </row>
    <row r="4063" spans="1:12" x14ac:dyDescent="0.2">
      <c r="A4063" s="1">
        <v>44880</v>
      </c>
      <c r="B4063" t="s">
        <v>5</v>
      </c>
      <c r="C4063" s="1">
        <v>44887</v>
      </c>
      <c r="D4063" t="s">
        <v>326</v>
      </c>
      <c r="E4063" t="s">
        <v>3</v>
      </c>
      <c r="F4063" t="s">
        <v>2</v>
      </c>
      <c r="G4063" t="s">
        <v>1</v>
      </c>
      <c r="H4063" t="s">
        <v>1282</v>
      </c>
      <c r="I4063">
        <f>MONTH(Table6[[#This Row],[Loan Date]])</f>
        <v>11</v>
      </c>
      <c r="J4063" t="str">
        <f>_xlfn.XLOOKUP(Table6[[#This Row],[Numeric Month]],$N$5:$N$11,$O$5:$O$11)</f>
        <v>Nov</v>
      </c>
      <c r="K4063" t="str">
        <f>_xlfn.XLOOKUP(Table6[[#This Row],[Loan Date]],$Q$5:$Q$152,$R$5:$R$152)</f>
        <v>Tuesday</v>
      </c>
      <c r="L4063" t="str">
        <f>_xlfn.XLOOKUP(Table6[[#This Row],[Loan Date]],$Q$5:$Q$152,$S$5:$S$152)</f>
        <v>Week 8</v>
      </c>
    </row>
    <row r="4064" spans="1:12" x14ac:dyDescent="0.2">
      <c r="A4064" s="1">
        <v>44880</v>
      </c>
      <c r="B4064" t="s">
        <v>5</v>
      </c>
      <c r="C4064" s="1">
        <v>44880</v>
      </c>
      <c r="D4064" t="s">
        <v>50</v>
      </c>
      <c r="E4064" t="s">
        <v>49</v>
      </c>
      <c r="F4064" t="s">
        <v>49</v>
      </c>
      <c r="G4064" t="s">
        <v>20</v>
      </c>
      <c r="H4064" t="s">
        <v>1282</v>
      </c>
      <c r="I4064">
        <f>MONTH(Table6[[#This Row],[Loan Date]])</f>
        <v>11</v>
      </c>
      <c r="J4064" t="str">
        <f>_xlfn.XLOOKUP(Table6[[#This Row],[Numeric Month]],$N$5:$N$11,$O$5:$O$11)</f>
        <v>Nov</v>
      </c>
      <c r="K4064" t="str">
        <f>_xlfn.XLOOKUP(Table6[[#This Row],[Loan Date]],$Q$5:$Q$152,$R$5:$R$152)</f>
        <v>Tuesday</v>
      </c>
      <c r="L4064" t="str">
        <f>_xlfn.XLOOKUP(Table6[[#This Row],[Loan Date]],$Q$5:$Q$152,$S$5:$S$152)</f>
        <v>Week 8</v>
      </c>
    </row>
    <row r="4065" spans="1:12" x14ac:dyDescent="0.2">
      <c r="A4065" s="1">
        <v>44880</v>
      </c>
      <c r="B4065" t="s">
        <v>7</v>
      </c>
      <c r="C4065" s="1">
        <v>44880</v>
      </c>
      <c r="D4065" t="s">
        <v>103</v>
      </c>
      <c r="E4065" t="s">
        <v>23</v>
      </c>
      <c r="F4065" t="s">
        <v>23</v>
      </c>
      <c r="G4065" t="s">
        <v>20</v>
      </c>
      <c r="H4065" t="s">
        <v>1282</v>
      </c>
      <c r="I4065">
        <f>MONTH(Table6[[#This Row],[Loan Date]])</f>
        <v>11</v>
      </c>
      <c r="J4065" t="str">
        <f>_xlfn.XLOOKUP(Table6[[#This Row],[Numeric Month]],$N$5:$N$11,$O$5:$O$11)</f>
        <v>Nov</v>
      </c>
      <c r="K4065" t="str">
        <f>_xlfn.XLOOKUP(Table6[[#This Row],[Loan Date]],$Q$5:$Q$152,$R$5:$R$152)</f>
        <v>Tuesday</v>
      </c>
      <c r="L4065" t="str">
        <f>_xlfn.XLOOKUP(Table6[[#This Row],[Loan Date]],$Q$5:$Q$152,$S$5:$S$152)</f>
        <v>Week 8</v>
      </c>
    </row>
    <row r="4066" spans="1:12" x14ac:dyDescent="0.2">
      <c r="A4066" s="1">
        <v>44880</v>
      </c>
      <c r="B4066" t="s">
        <v>5</v>
      </c>
      <c r="C4066" s="1">
        <v>44887</v>
      </c>
      <c r="D4066" t="s">
        <v>1329</v>
      </c>
      <c r="E4066" t="s">
        <v>204</v>
      </c>
      <c r="F4066" t="s">
        <v>8</v>
      </c>
      <c r="G4066" t="s">
        <v>1</v>
      </c>
      <c r="H4066" t="s">
        <v>1282</v>
      </c>
      <c r="I4066">
        <f>MONTH(Table6[[#This Row],[Loan Date]])</f>
        <v>11</v>
      </c>
      <c r="J4066" t="str">
        <f>_xlfn.XLOOKUP(Table6[[#This Row],[Numeric Month]],$N$5:$N$11,$O$5:$O$11)</f>
        <v>Nov</v>
      </c>
      <c r="K4066" t="str">
        <f>_xlfn.XLOOKUP(Table6[[#This Row],[Loan Date]],$Q$5:$Q$152,$R$5:$R$152)</f>
        <v>Tuesday</v>
      </c>
      <c r="L4066" t="str">
        <f>_xlfn.XLOOKUP(Table6[[#This Row],[Loan Date]],$Q$5:$Q$152,$S$5:$S$152)</f>
        <v>Week 8</v>
      </c>
    </row>
    <row r="4067" spans="1:12" x14ac:dyDescent="0.2">
      <c r="A4067" s="1">
        <v>44880</v>
      </c>
      <c r="B4067" t="s">
        <v>7</v>
      </c>
      <c r="C4067" s="1">
        <v>44880</v>
      </c>
      <c r="D4067" t="s">
        <v>952</v>
      </c>
      <c r="E4067" t="s">
        <v>37</v>
      </c>
      <c r="F4067" t="s">
        <v>37</v>
      </c>
      <c r="G4067" t="s">
        <v>20</v>
      </c>
      <c r="H4067" t="s">
        <v>1282</v>
      </c>
      <c r="I4067">
        <f>MONTH(Table6[[#This Row],[Loan Date]])</f>
        <v>11</v>
      </c>
      <c r="J4067" t="str">
        <f>_xlfn.XLOOKUP(Table6[[#This Row],[Numeric Month]],$N$5:$N$11,$O$5:$O$11)</f>
        <v>Nov</v>
      </c>
      <c r="K4067" t="str">
        <f>_xlfn.XLOOKUP(Table6[[#This Row],[Loan Date]],$Q$5:$Q$152,$R$5:$R$152)</f>
        <v>Tuesday</v>
      </c>
      <c r="L4067" t="str">
        <f>_xlfn.XLOOKUP(Table6[[#This Row],[Loan Date]],$Q$5:$Q$152,$S$5:$S$152)</f>
        <v>Week 8</v>
      </c>
    </row>
    <row r="4068" spans="1:12" x14ac:dyDescent="0.2">
      <c r="A4068" s="1">
        <v>44880</v>
      </c>
      <c r="B4068" t="s">
        <v>7</v>
      </c>
      <c r="C4068" s="1">
        <v>44880</v>
      </c>
      <c r="D4068" t="s">
        <v>30</v>
      </c>
      <c r="E4068" t="s">
        <v>23</v>
      </c>
      <c r="F4068" t="s">
        <v>23</v>
      </c>
      <c r="G4068" t="s">
        <v>20</v>
      </c>
      <c r="H4068" t="s">
        <v>1282</v>
      </c>
      <c r="I4068">
        <f>MONTH(Table6[[#This Row],[Loan Date]])</f>
        <v>11</v>
      </c>
      <c r="J4068" t="str">
        <f>_xlfn.XLOOKUP(Table6[[#This Row],[Numeric Month]],$N$5:$N$11,$O$5:$O$11)</f>
        <v>Nov</v>
      </c>
      <c r="K4068" t="str">
        <f>_xlfn.XLOOKUP(Table6[[#This Row],[Loan Date]],$Q$5:$Q$152,$R$5:$R$152)</f>
        <v>Tuesday</v>
      </c>
      <c r="L4068" t="str">
        <f>_xlfn.XLOOKUP(Table6[[#This Row],[Loan Date]],$Q$5:$Q$152,$S$5:$S$152)</f>
        <v>Week 8</v>
      </c>
    </row>
    <row r="4069" spans="1:12" x14ac:dyDescent="0.2">
      <c r="A4069" s="1">
        <v>44880</v>
      </c>
      <c r="B4069" t="s">
        <v>7</v>
      </c>
      <c r="C4069" s="1">
        <v>44880</v>
      </c>
      <c r="D4069" t="s">
        <v>27</v>
      </c>
      <c r="E4069" t="s">
        <v>21</v>
      </c>
      <c r="F4069" t="s">
        <v>21</v>
      </c>
      <c r="G4069" t="s">
        <v>20</v>
      </c>
      <c r="H4069" t="s">
        <v>1282</v>
      </c>
      <c r="I4069">
        <f>MONTH(Table6[[#This Row],[Loan Date]])</f>
        <v>11</v>
      </c>
      <c r="J4069" t="str">
        <f>_xlfn.XLOOKUP(Table6[[#This Row],[Numeric Month]],$N$5:$N$11,$O$5:$O$11)</f>
        <v>Nov</v>
      </c>
      <c r="K4069" t="str">
        <f>_xlfn.XLOOKUP(Table6[[#This Row],[Loan Date]],$Q$5:$Q$152,$R$5:$R$152)</f>
        <v>Tuesday</v>
      </c>
      <c r="L4069" t="str">
        <f>_xlfn.XLOOKUP(Table6[[#This Row],[Loan Date]],$Q$5:$Q$152,$S$5:$S$152)</f>
        <v>Week 8</v>
      </c>
    </row>
    <row r="4070" spans="1:12" x14ac:dyDescent="0.2">
      <c r="A4070" s="1">
        <v>44880</v>
      </c>
      <c r="B4070" t="s">
        <v>7</v>
      </c>
      <c r="C4070" s="1">
        <v>44880</v>
      </c>
      <c r="D4070" t="s">
        <v>63</v>
      </c>
      <c r="E4070" t="s">
        <v>44</v>
      </c>
      <c r="F4070" t="s">
        <v>44</v>
      </c>
      <c r="G4070" t="s">
        <v>39</v>
      </c>
      <c r="H4070" t="s">
        <v>1282</v>
      </c>
      <c r="I4070">
        <f>MONTH(Table6[[#This Row],[Loan Date]])</f>
        <v>11</v>
      </c>
      <c r="J4070" t="str">
        <f>_xlfn.XLOOKUP(Table6[[#This Row],[Numeric Month]],$N$5:$N$11,$O$5:$O$11)</f>
        <v>Nov</v>
      </c>
      <c r="K4070" t="str">
        <f>_xlfn.XLOOKUP(Table6[[#This Row],[Loan Date]],$Q$5:$Q$152,$R$5:$R$152)</f>
        <v>Tuesday</v>
      </c>
      <c r="L4070" t="str">
        <f>_xlfn.XLOOKUP(Table6[[#This Row],[Loan Date]],$Q$5:$Q$152,$S$5:$S$152)</f>
        <v>Week 8</v>
      </c>
    </row>
    <row r="4071" spans="1:12" x14ac:dyDescent="0.2">
      <c r="A4071" s="1">
        <v>44880</v>
      </c>
      <c r="B4071" t="s">
        <v>7</v>
      </c>
      <c r="C4071" s="1">
        <v>44887</v>
      </c>
      <c r="D4071" t="s">
        <v>815</v>
      </c>
      <c r="E4071" t="s">
        <v>15</v>
      </c>
      <c r="F4071" t="s">
        <v>14</v>
      </c>
      <c r="G4071" t="s">
        <v>1</v>
      </c>
      <c r="H4071" t="s">
        <v>1282</v>
      </c>
      <c r="I4071">
        <f>MONTH(Table6[[#This Row],[Loan Date]])</f>
        <v>11</v>
      </c>
      <c r="J4071" t="str">
        <f>_xlfn.XLOOKUP(Table6[[#This Row],[Numeric Month]],$N$5:$N$11,$O$5:$O$11)</f>
        <v>Nov</v>
      </c>
      <c r="K4071" t="str">
        <f>_xlfn.XLOOKUP(Table6[[#This Row],[Loan Date]],$Q$5:$Q$152,$R$5:$R$152)</f>
        <v>Tuesday</v>
      </c>
      <c r="L4071" t="str">
        <f>_xlfn.XLOOKUP(Table6[[#This Row],[Loan Date]],$Q$5:$Q$152,$S$5:$S$152)</f>
        <v>Week 8</v>
      </c>
    </row>
    <row r="4072" spans="1:12" x14ac:dyDescent="0.2">
      <c r="A4072" s="1">
        <v>44880</v>
      </c>
      <c r="B4072" t="s">
        <v>7</v>
      </c>
      <c r="C4072" s="1">
        <v>44880</v>
      </c>
      <c r="D4072" t="s">
        <v>1347</v>
      </c>
      <c r="E4072" t="s">
        <v>12</v>
      </c>
      <c r="F4072" t="s">
        <v>12</v>
      </c>
      <c r="G4072" t="s">
        <v>11</v>
      </c>
      <c r="H4072" t="s">
        <v>1282</v>
      </c>
      <c r="I4072">
        <f>MONTH(Table6[[#This Row],[Loan Date]])</f>
        <v>11</v>
      </c>
      <c r="J4072" t="str">
        <f>_xlfn.XLOOKUP(Table6[[#This Row],[Numeric Month]],$N$5:$N$11,$O$5:$O$11)</f>
        <v>Nov</v>
      </c>
      <c r="K4072" t="str">
        <f>_xlfn.XLOOKUP(Table6[[#This Row],[Loan Date]],$Q$5:$Q$152,$R$5:$R$152)</f>
        <v>Tuesday</v>
      </c>
      <c r="L4072" t="str">
        <f>_xlfn.XLOOKUP(Table6[[#This Row],[Loan Date]],$Q$5:$Q$152,$S$5:$S$152)</f>
        <v>Week 8</v>
      </c>
    </row>
    <row r="4073" spans="1:12" x14ac:dyDescent="0.2">
      <c r="A4073" s="1">
        <v>44880</v>
      </c>
      <c r="B4073" t="s">
        <v>7</v>
      </c>
      <c r="C4073" s="1">
        <v>44880</v>
      </c>
      <c r="D4073" t="s">
        <v>538</v>
      </c>
      <c r="E4073" t="s">
        <v>122</v>
      </c>
      <c r="F4073" t="s">
        <v>122</v>
      </c>
      <c r="G4073" t="s">
        <v>11</v>
      </c>
      <c r="H4073" t="s">
        <v>1282</v>
      </c>
      <c r="I4073">
        <f>MONTH(Table6[[#This Row],[Loan Date]])</f>
        <v>11</v>
      </c>
      <c r="J4073" t="str">
        <f>_xlfn.XLOOKUP(Table6[[#This Row],[Numeric Month]],$N$5:$N$11,$O$5:$O$11)</f>
        <v>Nov</v>
      </c>
      <c r="K4073" t="str">
        <f>_xlfn.XLOOKUP(Table6[[#This Row],[Loan Date]],$Q$5:$Q$152,$R$5:$R$152)</f>
        <v>Tuesday</v>
      </c>
      <c r="L4073" t="str">
        <f>_xlfn.XLOOKUP(Table6[[#This Row],[Loan Date]],$Q$5:$Q$152,$S$5:$S$152)</f>
        <v>Week 8</v>
      </c>
    </row>
    <row r="4074" spans="1:12" x14ac:dyDescent="0.2">
      <c r="A4074" s="1">
        <v>44880</v>
      </c>
      <c r="B4074" t="s">
        <v>7</v>
      </c>
      <c r="C4074" s="1">
        <v>44887</v>
      </c>
      <c r="D4074" t="s">
        <v>1367</v>
      </c>
      <c r="E4074" t="s">
        <v>52</v>
      </c>
      <c r="F4074" t="s">
        <v>51</v>
      </c>
      <c r="G4074" t="s">
        <v>1</v>
      </c>
      <c r="H4074" t="s">
        <v>1282</v>
      </c>
      <c r="I4074">
        <f>MONTH(Table6[[#This Row],[Loan Date]])</f>
        <v>11</v>
      </c>
      <c r="J4074" t="str">
        <f>_xlfn.XLOOKUP(Table6[[#This Row],[Numeric Month]],$N$5:$N$11,$O$5:$O$11)</f>
        <v>Nov</v>
      </c>
      <c r="K4074" t="str">
        <f>_xlfn.XLOOKUP(Table6[[#This Row],[Loan Date]],$Q$5:$Q$152,$R$5:$R$152)</f>
        <v>Tuesday</v>
      </c>
      <c r="L4074" t="str">
        <f>_xlfn.XLOOKUP(Table6[[#This Row],[Loan Date]],$Q$5:$Q$152,$S$5:$S$152)</f>
        <v>Week 8</v>
      </c>
    </row>
    <row r="4075" spans="1:12" x14ac:dyDescent="0.2">
      <c r="A4075" s="1">
        <v>44880</v>
      </c>
      <c r="B4075" t="s">
        <v>7</v>
      </c>
      <c r="C4075" s="1">
        <v>44880</v>
      </c>
      <c r="D4075" t="s">
        <v>912</v>
      </c>
      <c r="E4075" t="s">
        <v>37</v>
      </c>
      <c r="F4075" t="s">
        <v>37</v>
      </c>
      <c r="G4075" t="s">
        <v>20</v>
      </c>
      <c r="H4075" t="s">
        <v>1282</v>
      </c>
      <c r="I4075">
        <f>MONTH(Table6[[#This Row],[Loan Date]])</f>
        <v>11</v>
      </c>
      <c r="J4075" t="str">
        <f>_xlfn.XLOOKUP(Table6[[#This Row],[Numeric Month]],$N$5:$N$11,$O$5:$O$11)</f>
        <v>Nov</v>
      </c>
      <c r="K4075" t="str">
        <f>_xlfn.XLOOKUP(Table6[[#This Row],[Loan Date]],$Q$5:$Q$152,$R$5:$R$152)</f>
        <v>Tuesday</v>
      </c>
      <c r="L4075" t="str">
        <f>_xlfn.XLOOKUP(Table6[[#This Row],[Loan Date]],$Q$5:$Q$152,$S$5:$S$152)</f>
        <v>Week 8</v>
      </c>
    </row>
    <row r="4076" spans="1:12" x14ac:dyDescent="0.2">
      <c r="A4076" s="1">
        <v>44880</v>
      </c>
      <c r="B4076" t="s">
        <v>7</v>
      </c>
      <c r="C4076" s="1">
        <v>44887</v>
      </c>
      <c r="D4076" t="s">
        <v>840</v>
      </c>
      <c r="E4076" t="s">
        <v>15</v>
      </c>
      <c r="F4076" t="s">
        <v>14</v>
      </c>
      <c r="G4076" t="s">
        <v>1</v>
      </c>
      <c r="H4076" t="s">
        <v>1282</v>
      </c>
      <c r="I4076">
        <f>MONTH(Table6[[#This Row],[Loan Date]])</f>
        <v>11</v>
      </c>
      <c r="J4076" t="str">
        <f>_xlfn.XLOOKUP(Table6[[#This Row],[Numeric Month]],$N$5:$N$11,$O$5:$O$11)</f>
        <v>Nov</v>
      </c>
      <c r="K4076" t="str">
        <f>_xlfn.XLOOKUP(Table6[[#This Row],[Loan Date]],$Q$5:$Q$152,$R$5:$R$152)</f>
        <v>Tuesday</v>
      </c>
      <c r="L4076" t="str">
        <f>_xlfn.XLOOKUP(Table6[[#This Row],[Loan Date]],$Q$5:$Q$152,$S$5:$S$152)</f>
        <v>Week 8</v>
      </c>
    </row>
    <row r="4077" spans="1:12" x14ac:dyDescent="0.2">
      <c r="A4077" s="1">
        <v>44880</v>
      </c>
      <c r="B4077" t="s">
        <v>7</v>
      </c>
      <c r="C4077" s="1">
        <v>44887</v>
      </c>
      <c r="D4077" t="s">
        <v>599</v>
      </c>
      <c r="E4077" t="s">
        <v>9</v>
      </c>
      <c r="F4077" t="s">
        <v>8</v>
      </c>
      <c r="G4077" t="s">
        <v>1</v>
      </c>
      <c r="H4077" t="s">
        <v>1282</v>
      </c>
      <c r="I4077">
        <f>MONTH(Table6[[#This Row],[Loan Date]])</f>
        <v>11</v>
      </c>
      <c r="J4077" t="str">
        <f>_xlfn.XLOOKUP(Table6[[#This Row],[Numeric Month]],$N$5:$N$11,$O$5:$O$11)</f>
        <v>Nov</v>
      </c>
      <c r="K4077" t="str">
        <f>_xlfn.XLOOKUP(Table6[[#This Row],[Loan Date]],$Q$5:$Q$152,$R$5:$R$152)</f>
        <v>Tuesday</v>
      </c>
      <c r="L4077" t="str">
        <f>_xlfn.XLOOKUP(Table6[[#This Row],[Loan Date]],$Q$5:$Q$152,$S$5:$S$152)</f>
        <v>Week 8</v>
      </c>
    </row>
    <row r="4078" spans="1:12" x14ac:dyDescent="0.2">
      <c r="A4078" s="1">
        <v>44880</v>
      </c>
      <c r="B4078" t="s">
        <v>7</v>
      </c>
      <c r="C4078" s="1">
        <v>44893</v>
      </c>
      <c r="D4078" t="s">
        <v>352</v>
      </c>
      <c r="E4078" t="s">
        <v>9</v>
      </c>
      <c r="F4078" t="s">
        <v>8</v>
      </c>
      <c r="G4078" t="s">
        <v>1</v>
      </c>
      <c r="H4078" t="s">
        <v>1282</v>
      </c>
      <c r="I4078">
        <f>MONTH(Table6[[#This Row],[Loan Date]])</f>
        <v>11</v>
      </c>
      <c r="J4078" t="str">
        <f>_xlfn.XLOOKUP(Table6[[#This Row],[Numeric Month]],$N$5:$N$11,$O$5:$O$11)</f>
        <v>Nov</v>
      </c>
      <c r="K4078" t="str">
        <f>_xlfn.XLOOKUP(Table6[[#This Row],[Loan Date]],$Q$5:$Q$152,$R$5:$R$152)</f>
        <v>Tuesday</v>
      </c>
      <c r="L4078" t="str">
        <f>_xlfn.XLOOKUP(Table6[[#This Row],[Loan Date]],$Q$5:$Q$152,$S$5:$S$152)</f>
        <v>Week 8</v>
      </c>
    </row>
    <row r="4079" spans="1:12" x14ac:dyDescent="0.2">
      <c r="A4079" s="1">
        <v>44880</v>
      </c>
      <c r="B4079" t="s">
        <v>7</v>
      </c>
      <c r="C4079" s="1">
        <v>44880</v>
      </c>
      <c r="D4079" t="s">
        <v>787</v>
      </c>
      <c r="E4079" t="s">
        <v>49</v>
      </c>
      <c r="F4079" t="s">
        <v>49</v>
      </c>
      <c r="G4079" t="s">
        <v>20</v>
      </c>
      <c r="H4079" t="s">
        <v>1282</v>
      </c>
      <c r="I4079">
        <f>MONTH(Table6[[#This Row],[Loan Date]])</f>
        <v>11</v>
      </c>
      <c r="J4079" t="str">
        <f>_xlfn.XLOOKUP(Table6[[#This Row],[Numeric Month]],$N$5:$N$11,$O$5:$O$11)</f>
        <v>Nov</v>
      </c>
      <c r="K4079" t="str">
        <f>_xlfn.XLOOKUP(Table6[[#This Row],[Loan Date]],$Q$5:$Q$152,$R$5:$R$152)</f>
        <v>Tuesday</v>
      </c>
      <c r="L4079" t="str">
        <f>_xlfn.XLOOKUP(Table6[[#This Row],[Loan Date]],$Q$5:$Q$152,$S$5:$S$152)</f>
        <v>Week 8</v>
      </c>
    </row>
    <row r="4080" spans="1:12" x14ac:dyDescent="0.2">
      <c r="A4080" s="1">
        <v>44880</v>
      </c>
      <c r="B4080" t="s">
        <v>7</v>
      </c>
      <c r="C4080" s="1">
        <v>44887</v>
      </c>
      <c r="D4080" t="s">
        <v>1035</v>
      </c>
      <c r="E4080" t="s">
        <v>3</v>
      </c>
      <c r="F4080" t="s">
        <v>2</v>
      </c>
      <c r="G4080" t="s">
        <v>1</v>
      </c>
      <c r="H4080" t="s">
        <v>1282</v>
      </c>
      <c r="I4080">
        <f>MONTH(Table6[[#This Row],[Loan Date]])</f>
        <v>11</v>
      </c>
      <c r="J4080" t="str">
        <f>_xlfn.XLOOKUP(Table6[[#This Row],[Numeric Month]],$N$5:$N$11,$O$5:$O$11)</f>
        <v>Nov</v>
      </c>
      <c r="K4080" t="str">
        <f>_xlfn.XLOOKUP(Table6[[#This Row],[Loan Date]],$Q$5:$Q$152,$R$5:$R$152)</f>
        <v>Tuesday</v>
      </c>
      <c r="L4080" t="str">
        <f>_xlfn.XLOOKUP(Table6[[#This Row],[Loan Date]],$Q$5:$Q$152,$S$5:$S$152)</f>
        <v>Week 8</v>
      </c>
    </row>
    <row r="4081" spans="1:12" x14ac:dyDescent="0.2">
      <c r="A4081" s="1">
        <v>44880</v>
      </c>
      <c r="B4081" t="s">
        <v>7</v>
      </c>
      <c r="C4081" s="1">
        <v>44894</v>
      </c>
      <c r="D4081" t="s">
        <v>1366</v>
      </c>
      <c r="E4081" t="s">
        <v>3</v>
      </c>
      <c r="F4081" t="s">
        <v>2</v>
      </c>
      <c r="G4081" t="s">
        <v>1</v>
      </c>
      <c r="H4081" t="s">
        <v>1282</v>
      </c>
      <c r="I4081">
        <f>MONTH(Table6[[#This Row],[Loan Date]])</f>
        <v>11</v>
      </c>
      <c r="J4081" t="str">
        <f>_xlfn.XLOOKUP(Table6[[#This Row],[Numeric Month]],$N$5:$N$11,$O$5:$O$11)</f>
        <v>Nov</v>
      </c>
      <c r="K4081" t="str">
        <f>_xlfn.XLOOKUP(Table6[[#This Row],[Loan Date]],$Q$5:$Q$152,$R$5:$R$152)</f>
        <v>Tuesday</v>
      </c>
      <c r="L4081" t="str">
        <f>_xlfn.XLOOKUP(Table6[[#This Row],[Loan Date]],$Q$5:$Q$152,$S$5:$S$152)</f>
        <v>Week 8</v>
      </c>
    </row>
    <row r="4082" spans="1:12" x14ac:dyDescent="0.2">
      <c r="A4082" s="1">
        <v>44880</v>
      </c>
      <c r="B4082" t="s">
        <v>5</v>
      </c>
      <c r="C4082" s="1">
        <v>44887</v>
      </c>
      <c r="D4082" t="s">
        <v>585</v>
      </c>
      <c r="E4082" t="s">
        <v>3</v>
      </c>
      <c r="F4082" t="s">
        <v>2</v>
      </c>
      <c r="G4082" t="s">
        <v>1</v>
      </c>
      <c r="H4082" t="s">
        <v>1282</v>
      </c>
      <c r="I4082">
        <f>MONTH(Table6[[#This Row],[Loan Date]])</f>
        <v>11</v>
      </c>
      <c r="J4082" t="str">
        <f>_xlfn.XLOOKUP(Table6[[#This Row],[Numeric Month]],$N$5:$N$11,$O$5:$O$11)</f>
        <v>Nov</v>
      </c>
      <c r="K4082" t="str">
        <f>_xlfn.XLOOKUP(Table6[[#This Row],[Loan Date]],$Q$5:$Q$152,$R$5:$R$152)</f>
        <v>Tuesday</v>
      </c>
      <c r="L4082" t="str">
        <f>_xlfn.XLOOKUP(Table6[[#This Row],[Loan Date]],$Q$5:$Q$152,$S$5:$S$152)</f>
        <v>Week 8</v>
      </c>
    </row>
    <row r="4083" spans="1:12" x14ac:dyDescent="0.2">
      <c r="A4083" s="1">
        <v>44880</v>
      </c>
      <c r="B4083" t="s">
        <v>7</v>
      </c>
      <c r="C4083" s="1">
        <v>44887</v>
      </c>
      <c r="D4083" t="s">
        <v>495</v>
      </c>
      <c r="E4083" t="s">
        <v>52</v>
      </c>
      <c r="F4083" t="s">
        <v>51</v>
      </c>
      <c r="G4083" t="s">
        <v>1</v>
      </c>
      <c r="H4083" t="s">
        <v>1282</v>
      </c>
      <c r="I4083">
        <f>MONTH(Table6[[#This Row],[Loan Date]])</f>
        <v>11</v>
      </c>
      <c r="J4083" t="str">
        <f>_xlfn.XLOOKUP(Table6[[#This Row],[Numeric Month]],$N$5:$N$11,$O$5:$O$11)</f>
        <v>Nov</v>
      </c>
      <c r="K4083" t="str">
        <f>_xlfn.XLOOKUP(Table6[[#This Row],[Loan Date]],$Q$5:$Q$152,$R$5:$R$152)</f>
        <v>Tuesday</v>
      </c>
      <c r="L4083" t="str">
        <f>_xlfn.XLOOKUP(Table6[[#This Row],[Loan Date]],$Q$5:$Q$152,$S$5:$S$152)</f>
        <v>Week 8</v>
      </c>
    </row>
    <row r="4084" spans="1:12" x14ac:dyDescent="0.2">
      <c r="A4084" s="1">
        <v>44880</v>
      </c>
      <c r="B4084" t="s">
        <v>7</v>
      </c>
      <c r="C4084" s="1">
        <v>44880</v>
      </c>
      <c r="D4084" t="s">
        <v>188</v>
      </c>
      <c r="E4084" t="s">
        <v>23</v>
      </c>
      <c r="F4084" t="s">
        <v>23</v>
      </c>
      <c r="G4084" t="s">
        <v>20</v>
      </c>
      <c r="H4084" t="s">
        <v>1282</v>
      </c>
      <c r="I4084">
        <f>MONTH(Table6[[#This Row],[Loan Date]])</f>
        <v>11</v>
      </c>
      <c r="J4084" t="str">
        <f>_xlfn.XLOOKUP(Table6[[#This Row],[Numeric Month]],$N$5:$N$11,$O$5:$O$11)</f>
        <v>Nov</v>
      </c>
      <c r="K4084" t="str">
        <f>_xlfn.XLOOKUP(Table6[[#This Row],[Loan Date]],$Q$5:$Q$152,$R$5:$R$152)</f>
        <v>Tuesday</v>
      </c>
      <c r="L4084" t="str">
        <f>_xlfn.XLOOKUP(Table6[[#This Row],[Loan Date]],$Q$5:$Q$152,$S$5:$S$152)</f>
        <v>Week 8</v>
      </c>
    </row>
    <row r="4085" spans="1:12" x14ac:dyDescent="0.2">
      <c r="A4085" s="1">
        <v>44880</v>
      </c>
      <c r="B4085" t="s">
        <v>7</v>
      </c>
      <c r="C4085" s="1">
        <v>44880</v>
      </c>
      <c r="D4085" t="s">
        <v>111</v>
      </c>
      <c r="E4085" t="s">
        <v>21</v>
      </c>
      <c r="F4085" t="s">
        <v>21</v>
      </c>
      <c r="G4085" t="s">
        <v>20</v>
      </c>
      <c r="H4085" t="s">
        <v>1282</v>
      </c>
      <c r="I4085">
        <f>MONTH(Table6[[#This Row],[Loan Date]])</f>
        <v>11</v>
      </c>
      <c r="J4085" t="str">
        <f>_xlfn.XLOOKUP(Table6[[#This Row],[Numeric Month]],$N$5:$N$11,$O$5:$O$11)</f>
        <v>Nov</v>
      </c>
      <c r="K4085" t="str">
        <f>_xlfn.XLOOKUP(Table6[[#This Row],[Loan Date]],$Q$5:$Q$152,$R$5:$R$152)</f>
        <v>Tuesday</v>
      </c>
      <c r="L4085" t="str">
        <f>_xlfn.XLOOKUP(Table6[[#This Row],[Loan Date]],$Q$5:$Q$152,$S$5:$S$152)</f>
        <v>Week 8</v>
      </c>
    </row>
    <row r="4086" spans="1:12" x14ac:dyDescent="0.2">
      <c r="A4086" s="1">
        <v>44880</v>
      </c>
      <c r="B4086" t="s">
        <v>7</v>
      </c>
      <c r="C4086" s="1">
        <v>44894</v>
      </c>
      <c r="D4086" t="s">
        <v>652</v>
      </c>
      <c r="E4086" t="s">
        <v>15</v>
      </c>
      <c r="F4086" t="s">
        <v>14</v>
      </c>
      <c r="G4086" t="s">
        <v>1</v>
      </c>
      <c r="H4086" t="s">
        <v>1282</v>
      </c>
      <c r="I4086">
        <f>MONTH(Table6[[#This Row],[Loan Date]])</f>
        <v>11</v>
      </c>
      <c r="J4086" t="str">
        <f>_xlfn.XLOOKUP(Table6[[#This Row],[Numeric Month]],$N$5:$N$11,$O$5:$O$11)</f>
        <v>Nov</v>
      </c>
      <c r="K4086" t="str">
        <f>_xlfn.XLOOKUP(Table6[[#This Row],[Loan Date]],$Q$5:$Q$152,$R$5:$R$152)</f>
        <v>Tuesday</v>
      </c>
      <c r="L4086" t="str">
        <f>_xlfn.XLOOKUP(Table6[[#This Row],[Loan Date]],$Q$5:$Q$152,$S$5:$S$152)</f>
        <v>Week 8</v>
      </c>
    </row>
    <row r="4087" spans="1:12" x14ac:dyDescent="0.2">
      <c r="A4087" s="1">
        <v>44880</v>
      </c>
      <c r="B4087" t="s">
        <v>7</v>
      </c>
      <c r="C4087" s="1">
        <v>44880</v>
      </c>
      <c r="D4087" t="s">
        <v>164</v>
      </c>
      <c r="E4087" t="s">
        <v>65</v>
      </c>
      <c r="F4087" t="s">
        <v>65</v>
      </c>
      <c r="G4087" t="s">
        <v>20</v>
      </c>
      <c r="H4087" t="s">
        <v>1282</v>
      </c>
      <c r="I4087">
        <f>MONTH(Table6[[#This Row],[Loan Date]])</f>
        <v>11</v>
      </c>
      <c r="J4087" t="str">
        <f>_xlfn.XLOOKUP(Table6[[#This Row],[Numeric Month]],$N$5:$N$11,$O$5:$O$11)</f>
        <v>Nov</v>
      </c>
      <c r="K4087" t="str">
        <f>_xlfn.XLOOKUP(Table6[[#This Row],[Loan Date]],$Q$5:$Q$152,$R$5:$R$152)</f>
        <v>Tuesday</v>
      </c>
      <c r="L4087" t="str">
        <f>_xlfn.XLOOKUP(Table6[[#This Row],[Loan Date]],$Q$5:$Q$152,$S$5:$S$152)</f>
        <v>Week 8</v>
      </c>
    </row>
    <row r="4088" spans="1:12" x14ac:dyDescent="0.2">
      <c r="A4088" s="1">
        <v>44880</v>
      </c>
      <c r="B4088" t="s">
        <v>7</v>
      </c>
      <c r="C4088" s="1">
        <v>44880</v>
      </c>
      <c r="D4088" t="s">
        <v>179</v>
      </c>
      <c r="E4088" t="s">
        <v>23</v>
      </c>
      <c r="F4088" t="s">
        <v>23</v>
      </c>
      <c r="G4088" t="s">
        <v>20</v>
      </c>
      <c r="H4088" t="s">
        <v>1282</v>
      </c>
      <c r="I4088">
        <f>MONTH(Table6[[#This Row],[Loan Date]])</f>
        <v>11</v>
      </c>
      <c r="J4088" t="str">
        <f>_xlfn.XLOOKUP(Table6[[#This Row],[Numeric Month]],$N$5:$N$11,$O$5:$O$11)</f>
        <v>Nov</v>
      </c>
      <c r="K4088" t="str">
        <f>_xlfn.XLOOKUP(Table6[[#This Row],[Loan Date]],$Q$5:$Q$152,$R$5:$R$152)</f>
        <v>Tuesday</v>
      </c>
      <c r="L4088" t="str">
        <f>_xlfn.XLOOKUP(Table6[[#This Row],[Loan Date]],$Q$5:$Q$152,$S$5:$S$152)</f>
        <v>Week 8</v>
      </c>
    </row>
    <row r="4089" spans="1:12" x14ac:dyDescent="0.2">
      <c r="A4089" s="1">
        <v>44880</v>
      </c>
      <c r="B4089" t="s">
        <v>7</v>
      </c>
      <c r="C4089" s="1">
        <v>44880</v>
      </c>
      <c r="D4089" t="s">
        <v>1355</v>
      </c>
      <c r="E4089" t="s">
        <v>65</v>
      </c>
      <c r="F4089" t="s">
        <v>65</v>
      </c>
      <c r="G4089" t="s">
        <v>20</v>
      </c>
      <c r="H4089" t="s">
        <v>1282</v>
      </c>
      <c r="I4089">
        <f>MONTH(Table6[[#This Row],[Loan Date]])</f>
        <v>11</v>
      </c>
      <c r="J4089" t="str">
        <f>_xlfn.XLOOKUP(Table6[[#This Row],[Numeric Month]],$N$5:$N$11,$O$5:$O$11)</f>
        <v>Nov</v>
      </c>
      <c r="K4089" t="str">
        <f>_xlfn.XLOOKUP(Table6[[#This Row],[Loan Date]],$Q$5:$Q$152,$R$5:$R$152)</f>
        <v>Tuesday</v>
      </c>
      <c r="L4089" t="str">
        <f>_xlfn.XLOOKUP(Table6[[#This Row],[Loan Date]],$Q$5:$Q$152,$S$5:$S$152)</f>
        <v>Week 8</v>
      </c>
    </row>
    <row r="4090" spans="1:12" x14ac:dyDescent="0.2">
      <c r="A4090" s="1">
        <v>44880</v>
      </c>
      <c r="B4090" t="s">
        <v>7</v>
      </c>
      <c r="C4090" s="1">
        <v>44880</v>
      </c>
      <c r="D4090" t="s">
        <v>671</v>
      </c>
      <c r="E4090" t="s">
        <v>162</v>
      </c>
      <c r="F4090" t="s">
        <v>162</v>
      </c>
      <c r="G4090" t="s">
        <v>11</v>
      </c>
      <c r="H4090" t="s">
        <v>1282</v>
      </c>
      <c r="I4090">
        <f>MONTH(Table6[[#This Row],[Loan Date]])</f>
        <v>11</v>
      </c>
      <c r="J4090" t="str">
        <f>_xlfn.XLOOKUP(Table6[[#This Row],[Numeric Month]],$N$5:$N$11,$O$5:$O$11)</f>
        <v>Nov</v>
      </c>
      <c r="K4090" t="str">
        <f>_xlfn.XLOOKUP(Table6[[#This Row],[Loan Date]],$Q$5:$Q$152,$R$5:$R$152)</f>
        <v>Tuesday</v>
      </c>
      <c r="L4090" t="str">
        <f>_xlfn.XLOOKUP(Table6[[#This Row],[Loan Date]],$Q$5:$Q$152,$S$5:$S$152)</f>
        <v>Week 8</v>
      </c>
    </row>
    <row r="4091" spans="1:12" x14ac:dyDescent="0.2">
      <c r="A4091" s="1">
        <v>44880</v>
      </c>
      <c r="B4091" t="s">
        <v>7</v>
      </c>
      <c r="C4091" s="1">
        <v>44880</v>
      </c>
      <c r="D4091" t="s">
        <v>309</v>
      </c>
      <c r="E4091" t="s">
        <v>23</v>
      </c>
      <c r="F4091" t="s">
        <v>23</v>
      </c>
      <c r="G4091" t="s">
        <v>20</v>
      </c>
      <c r="H4091" t="s">
        <v>1282</v>
      </c>
      <c r="I4091">
        <f>MONTH(Table6[[#This Row],[Loan Date]])</f>
        <v>11</v>
      </c>
      <c r="J4091" t="str">
        <f>_xlfn.XLOOKUP(Table6[[#This Row],[Numeric Month]],$N$5:$N$11,$O$5:$O$11)</f>
        <v>Nov</v>
      </c>
      <c r="K4091" t="str">
        <f>_xlfn.XLOOKUP(Table6[[#This Row],[Loan Date]],$Q$5:$Q$152,$R$5:$R$152)</f>
        <v>Tuesday</v>
      </c>
      <c r="L4091" t="str">
        <f>_xlfn.XLOOKUP(Table6[[#This Row],[Loan Date]],$Q$5:$Q$152,$S$5:$S$152)</f>
        <v>Week 8</v>
      </c>
    </row>
    <row r="4092" spans="1:12" x14ac:dyDescent="0.2">
      <c r="A4092" s="1">
        <v>44880</v>
      </c>
      <c r="B4092" t="s">
        <v>7</v>
      </c>
      <c r="C4092" s="1">
        <v>44880</v>
      </c>
      <c r="D4092" t="s">
        <v>310</v>
      </c>
      <c r="E4092" t="s">
        <v>21</v>
      </c>
      <c r="F4092" t="s">
        <v>21</v>
      </c>
      <c r="G4092" t="s">
        <v>20</v>
      </c>
      <c r="H4092" t="s">
        <v>1282</v>
      </c>
      <c r="I4092">
        <f>MONTH(Table6[[#This Row],[Loan Date]])</f>
        <v>11</v>
      </c>
      <c r="J4092" t="str">
        <f>_xlfn.XLOOKUP(Table6[[#This Row],[Numeric Month]],$N$5:$N$11,$O$5:$O$11)</f>
        <v>Nov</v>
      </c>
      <c r="K4092" t="str">
        <f>_xlfn.XLOOKUP(Table6[[#This Row],[Loan Date]],$Q$5:$Q$152,$R$5:$R$152)</f>
        <v>Tuesday</v>
      </c>
      <c r="L4092" t="str">
        <f>_xlfn.XLOOKUP(Table6[[#This Row],[Loan Date]],$Q$5:$Q$152,$S$5:$S$152)</f>
        <v>Week 8</v>
      </c>
    </row>
    <row r="4093" spans="1:12" x14ac:dyDescent="0.2">
      <c r="A4093" s="1">
        <v>44880</v>
      </c>
      <c r="B4093" t="s">
        <v>5</v>
      </c>
      <c r="C4093" s="1">
        <v>44880</v>
      </c>
      <c r="D4093" t="s">
        <v>965</v>
      </c>
      <c r="E4093" t="s">
        <v>12</v>
      </c>
      <c r="F4093" t="s">
        <v>12</v>
      </c>
      <c r="G4093" t="s">
        <v>11</v>
      </c>
      <c r="H4093" t="s">
        <v>1282</v>
      </c>
      <c r="I4093">
        <f>MONTH(Table6[[#This Row],[Loan Date]])</f>
        <v>11</v>
      </c>
      <c r="J4093" t="str">
        <f>_xlfn.XLOOKUP(Table6[[#This Row],[Numeric Month]],$N$5:$N$11,$O$5:$O$11)</f>
        <v>Nov</v>
      </c>
      <c r="K4093" t="str">
        <f>_xlfn.XLOOKUP(Table6[[#This Row],[Loan Date]],$Q$5:$Q$152,$R$5:$R$152)</f>
        <v>Tuesday</v>
      </c>
      <c r="L4093" t="str">
        <f>_xlfn.XLOOKUP(Table6[[#This Row],[Loan Date]],$Q$5:$Q$152,$S$5:$S$152)</f>
        <v>Week 8</v>
      </c>
    </row>
    <row r="4094" spans="1:12" x14ac:dyDescent="0.2">
      <c r="A4094" s="1">
        <v>44880</v>
      </c>
      <c r="B4094" t="s">
        <v>5</v>
      </c>
      <c r="C4094" s="1">
        <v>44880</v>
      </c>
      <c r="D4094" t="s">
        <v>306</v>
      </c>
      <c r="E4094" t="s">
        <v>162</v>
      </c>
      <c r="F4094" t="s">
        <v>162</v>
      </c>
      <c r="G4094" t="s">
        <v>11</v>
      </c>
      <c r="H4094" t="s">
        <v>1282</v>
      </c>
      <c r="I4094">
        <f>MONTH(Table6[[#This Row],[Loan Date]])</f>
        <v>11</v>
      </c>
      <c r="J4094" t="str">
        <f>_xlfn.XLOOKUP(Table6[[#This Row],[Numeric Month]],$N$5:$N$11,$O$5:$O$11)</f>
        <v>Nov</v>
      </c>
      <c r="K4094" t="str">
        <f>_xlfn.XLOOKUP(Table6[[#This Row],[Loan Date]],$Q$5:$Q$152,$R$5:$R$152)</f>
        <v>Tuesday</v>
      </c>
      <c r="L4094" t="str">
        <f>_xlfn.XLOOKUP(Table6[[#This Row],[Loan Date]],$Q$5:$Q$152,$S$5:$S$152)</f>
        <v>Week 8</v>
      </c>
    </row>
    <row r="4095" spans="1:12" x14ac:dyDescent="0.2">
      <c r="A4095" s="1">
        <v>44880</v>
      </c>
      <c r="B4095" t="s">
        <v>5</v>
      </c>
      <c r="C4095" s="1">
        <v>44880</v>
      </c>
      <c r="D4095" t="s">
        <v>1097</v>
      </c>
      <c r="E4095" t="s">
        <v>44</v>
      </c>
      <c r="F4095" t="s">
        <v>44</v>
      </c>
      <c r="G4095" t="s">
        <v>39</v>
      </c>
      <c r="H4095" t="s">
        <v>1282</v>
      </c>
      <c r="I4095">
        <f>MONTH(Table6[[#This Row],[Loan Date]])</f>
        <v>11</v>
      </c>
      <c r="J4095" t="str">
        <f>_xlfn.XLOOKUP(Table6[[#This Row],[Numeric Month]],$N$5:$N$11,$O$5:$O$11)</f>
        <v>Nov</v>
      </c>
      <c r="K4095" t="str">
        <f>_xlfn.XLOOKUP(Table6[[#This Row],[Loan Date]],$Q$5:$Q$152,$R$5:$R$152)</f>
        <v>Tuesday</v>
      </c>
      <c r="L4095" t="str">
        <f>_xlfn.XLOOKUP(Table6[[#This Row],[Loan Date]],$Q$5:$Q$152,$S$5:$S$152)</f>
        <v>Week 8</v>
      </c>
    </row>
    <row r="4096" spans="1:12" x14ac:dyDescent="0.2">
      <c r="A4096" s="1">
        <v>44880</v>
      </c>
      <c r="B4096" t="s">
        <v>7</v>
      </c>
      <c r="C4096" s="1">
        <v>44880</v>
      </c>
      <c r="D4096" t="s">
        <v>1347</v>
      </c>
      <c r="E4096" t="s">
        <v>12</v>
      </c>
      <c r="F4096" t="s">
        <v>12</v>
      </c>
      <c r="G4096" t="s">
        <v>11</v>
      </c>
      <c r="H4096" t="s">
        <v>1282</v>
      </c>
      <c r="I4096">
        <f>MONTH(Table6[[#This Row],[Loan Date]])</f>
        <v>11</v>
      </c>
      <c r="J4096" t="str">
        <f>_xlfn.XLOOKUP(Table6[[#This Row],[Numeric Month]],$N$5:$N$11,$O$5:$O$11)</f>
        <v>Nov</v>
      </c>
      <c r="K4096" t="str">
        <f>_xlfn.XLOOKUP(Table6[[#This Row],[Loan Date]],$Q$5:$Q$152,$R$5:$R$152)</f>
        <v>Tuesday</v>
      </c>
      <c r="L4096" t="str">
        <f>_xlfn.XLOOKUP(Table6[[#This Row],[Loan Date]],$Q$5:$Q$152,$S$5:$S$152)</f>
        <v>Week 8</v>
      </c>
    </row>
    <row r="4097" spans="1:12" x14ac:dyDescent="0.2">
      <c r="A4097" s="1">
        <v>44880</v>
      </c>
      <c r="B4097" t="s">
        <v>7</v>
      </c>
      <c r="C4097" s="1">
        <v>44880</v>
      </c>
      <c r="D4097" t="s">
        <v>123</v>
      </c>
      <c r="E4097" t="s">
        <v>122</v>
      </c>
      <c r="F4097" t="s">
        <v>122</v>
      </c>
      <c r="G4097" t="s">
        <v>11</v>
      </c>
      <c r="H4097" t="s">
        <v>1282</v>
      </c>
      <c r="I4097">
        <f>MONTH(Table6[[#This Row],[Loan Date]])</f>
        <v>11</v>
      </c>
      <c r="J4097" t="str">
        <f>_xlfn.XLOOKUP(Table6[[#This Row],[Numeric Month]],$N$5:$N$11,$O$5:$O$11)</f>
        <v>Nov</v>
      </c>
      <c r="K4097" t="str">
        <f>_xlfn.XLOOKUP(Table6[[#This Row],[Loan Date]],$Q$5:$Q$152,$R$5:$R$152)</f>
        <v>Tuesday</v>
      </c>
      <c r="L4097" t="str">
        <f>_xlfn.XLOOKUP(Table6[[#This Row],[Loan Date]],$Q$5:$Q$152,$S$5:$S$152)</f>
        <v>Week 8</v>
      </c>
    </row>
    <row r="4098" spans="1:12" x14ac:dyDescent="0.2">
      <c r="A4098" s="1">
        <v>44880</v>
      </c>
      <c r="B4098" t="s">
        <v>5</v>
      </c>
      <c r="C4098" s="1">
        <v>44887</v>
      </c>
      <c r="D4098" t="s">
        <v>273</v>
      </c>
      <c r="E4098" t="s">
        <v>52</v>
      </c>
      <c r="F4098" t="s">
        <v>51</v>
      </c>
      <c r="G4098" t="s">
        <v>1</v>
      </c>
      <c r="H4098" t="s">
        <v>1282</v>
      </c>
      <c r="I4098">
        <f>MONTH(Table6[[#This Row],[Loan Date]])</f>
        <v>11</v>
      </c>
      <c r="J4098" t="str">
        <f>_xlfn.XLOOKUP(Table6[[#This Row],[Numeric Month]],$N$5:$N$11,$O$5:$O$11)</f>
        <v>Nov</v>
      </c>
      <c r="K4098" t="str">
        <f>_xlfn.XLOOKUP(Table6[[#This Row],[Loan Date]],$Q$5:$Q$152,$R$5:$R$152)</f>
        <v>Tuesday</v>
      </c>
      <c r="L4098" t="str">
        <f>_xlfn.XLOOKUP(Table6[[#This Row],[Loan Date]],$Q$5:$Q$152,$S$5:$S$152)</f>
        <v>Week 8</v>
      </c>
    </row>
    <row r="4099" spans="1:12" x14ac:dyDescent="0.2">
      <c r="A4099" s="1">
        <v>44880</v>
      </c>
      <c r="B4099" t="s">
        <v>7</v>
      </c>
      <c r="C4099" s="1">
        <v>44888</v>
      </c>
      <c r="D4099" t="s">
        <v>437</v>
      </c>
      <c r="E4099" t="s">
        <v>9</v>
      </c>
      <c r="F4099" t="s">
        <v>8</v>
      </c>
      <c r="G4099" t="s">
        <v>1</v>
      </c>
      <c r="H4099" t="s">
        <v>1282</v>
      </c>
      <c r="I4099">
        <f>MONTH(Table6[[#This Row],[Loan Date]])</f>
        <v>11</v>
      </c>
      <c r="J4099" t="str">
        <f>_xlfn.XLOOKUP(Table6[[#This Row],[Numeric Month]],$N$5:$N$11,$O$5:$O$11)</f>
        <v>Nov</v>
      </c>
      <c r="K4099" t="str">
        <f>_xlfn.XLOOKUP(Table6[[#This Row],[Loan Date]],$Q$5:$Q$152,$R$5:$R$152)</f>
        <v>Tuesday</v>
      </c>
      <c r="L4099" t="str">
        <f>_xlfn.XLOOKUP(Table6[[#This Row],[Loan Date]],$Q$5:$Q$152,$S$5:$S$152)</f>
        <v>Week 8</v>
      </c>
    </row>
    <row r="4100" spans="1:12" x14ac:dyDescent="0.2">
      <c r="A4100" s="1">
        <v>44880</v>
      </c>
      <c r="B4100" t="s">
        <v>7</v>
      </c>
      <c r="C4100" s="1">
        <v>44887</v>
      </c>
      <c r="D4100" t="s">
        <v>645</v>
      </c>
      <c r="E4100" t="s">
        <v>9</v>
      </c>
      <c r="F4100" t="s">
        <v>8</v>
      </c>
      <c r="G4100" t="s">
        <v>1</v>
      </c>
      <c r="H4100" t="s">
        <v>1282</v>
      </c>
      <c r="I4100">
        <f>MONTH(Table6[[#This Row],[Loan Date]])</f>
        <v>11</v>
      </c>
      <c r="J4100" t="str">
        <f>_xlfn.XLOOKUP(Table6[[#This Row],[Numeric Month]],$N$5:$N$11,$O$5:$O$11)</f>
        <v>Nov</v>
      </c>
      <c r="K4100" t="str">
        <f>_xlfn.XLOOKUP(Table6[[#This Row],[Loan Date]],$Q$5:$Q$152,$R$5:$R$152)</f>
        <v>Tuesday</v>
      </c>
      <c r="L4100" t="str">
        <f>_xlfn.XLOOKUP(Table6[[#This Row],[Loan Date]],$Q$5:$Q$152,$S$5:$S$152)</f>
        <v>Week 8</v>
      </c>
    </row>
    <row r="4101" spans="1:12" x14ac:dyDescent="0.2">
      <c r="A4101" s="1">
        <v>44880</v>
      </c>
      <c r="B4101" t="s">
        <v>7</v>
      </c>
      <c r="C4101" s="1">
        <v>44880</v>
      </c>
      <c r="D4101" t="s">
        <v>116</v>
      </c>
      <c r="E4101" t="s">
        <v>23</v>
      </c>
      <c r="F4101" t="s">
        <v>23</v>
      </c>
      <c r="G4101" t="s">
        <v>20</v>
      </c>
      <c r="H4101" t="s">
        <v>1282</v>
      </c>
      <c r="I4101">
        <f>MONTH(Table6[[#This Row],[Loan Date]])</f>
        <v>11</v>
      </c>
      <c r="J4101" t="str">
        <f>_xlfn.XLOOKUP(Table6[[#This Row],[Numeric Month]],$N$5:$N$11,$O$5:$O$11)</f>
        <v>Nov</v>
      </c>
      <c r="K4101" t="str">
        <f>_xlfn.XLOOKUP(Table6[[#This Row],[Loan Date]],$Q$5:$Q$152,$R$5:$R$152)</f>
        <v>Tuesday</v>
      </c>
      <c r="L4101" t="str">
        <f>_xlfn.XLOOKUP(Table6[[#This Row],[Loan Date]],$Q$5:$Q$152,$S$5:$S$152)</f>
        <v>Week 8</v>
      </c>
    </row>
    <row r="4102" spans="1:12" x14ac:dyDescent="0.2">
      <c r="A4102" s="1">
        <v>44880</v>
      </c>
      <c r="B4102" t="s">
        <v>7</v>
      </c>
      <c r="C4102" s="1">
        <v>44880</v>
      </c>
      <c r="D4102" t="s">
        <v>119</v>
      </c>
      <c r="E4102" t="s">
        <v>21</v>
      </c>
      <c r="F4102" t="s">
        <v>21</v>
      </c>
      <c r="G4102" t="s">
        <v>20</v>
      </c>
      <c r="H4102" t="s">
        <v>1282</v>
      </c>
      <c r="I4102">
        <f>MONTH(Table6[[#This Row],[Loan Date]])</f>
        <v>11</v>
      </c>
      <c r="J4102" t="str">
        <f>_xlfn.XLOOKUP(Table6[[#This Row],[Numeric Month]],$N$5:$N$11,$O$5:$O$11)</f>
        <v>Nov</v>
      </c>
      <c r="K4102" t="str">
        <f>_xlfn.XLOOKUP(Table6[[#This Row],[Loan Date]],$Q$5:$Q$152,$R$5:$R$152)</f>
        <v>Tuesday</v>
      </c>
      <c r="L4102" t="str">
        <f>_xlfn.XLOOKUP(Table6[[#This Row],[Loan Date]],$Q$5:$Q$152,$S$5:$S$152)</f>
        <v>Week 8</v>
      </c>
    </row>
    <row r="4103" spans="1:12" x14ac:dyDescent="0.2">
      <c r="A4103" s="1">
        <v>44880</v>
      </c>
      <c r="B4103" t="s">
        <v>5</v>
      </c>
      <c r="C4103" s="1">
        <v>44880</v>
      </c>
      <c r="D4103" t="s">
        <v>339</v>
      </c>
      <c r="E4103" t="s">
        <v>168</v>
      </c>
      <c r="F4103" t="s">
        <v>168</v>
      </c>
      <c r="G4103" t="s">
        <v>20</v>
      </c>
      <c r="H4103" t="s">
        <v>1282</v>
      </c>
      <c r="I4103">
        <f>MONTH(Table6[[#This Row],[Loan Date]])</f>
        <v>11</v>
      </c>
      <c r="J4103" t="str">
        <f>_xlfn.XLOOKUP(Table6[[#This Row],[Numeric Month]],$N$5:$N$11,$O$5:$O$11)</f>
        <v>Nov</v>
      </c>
      <c r="K4103" t="str">
        <f>_xlfn.XLOOKUP(Table6[[#This Row],[Loan Date]],$Q$5:$Q$152,$R$5:$R$152)</f>
        <v>Tuesday</v>
      </c>
      <c r="L4103" t="str">
        <f>_xlfn.XLOOKUP(Table6[[#This Row],[Loan Date]],$Q$5:$Q$152,$S$5:$S$152)</f>
        <v>Week 8</v>
      </c>
    </row>
    <row r="4104" spans="1:12" x14ac:dyDescent="0.2">
      <c r="A4104" s="1">
        <v>44880</v>
      </c>
      <c r="B4104" t="s">
        <v>5</v>
      </c>
      <c r="C4104" s="1">
        <v>44880</v>
      </c>
      <c r="D4104" t="s">
        <v>236</v>
      </c>
      <c r="E4104" t="s">
        <v>23</v>
      </c>
      <c r="F4104" t="s">
        <v>23</v>
      </c>
      <c r="G4104" t="s">
        <v>20</v>
      </c>
      <c r="H4104" t="s">
        <v>1282</v>
      </c>
      <c r="I4104">
        <f>MONTH(Table6[[#This Row],[Loan Date]])</f>
        <v>11</v>
      </c>
      <c r="J4104" t="str">
        <f>_xlfn.XLOOKUP(Table6[[#This Row],[Numeric Month]],$N$5:$N$11,$O$5:$O$11)</f>
        <v>Nov</v>
      </c>
      <c r="K4104" t="str">
        <f>_xlfn.XLOOKUP(Table6[[#This Row],[Loan Date]],$Q$5:$Q$152,$R$5:$R$152)</f>
        <v>Tuesday</v>
      </c>
      <c r="L4104" t="str">
        <f>_xlfn.XLOOKUP(Table6[[#This Row],[Loan Date]],$Q$5:$Q$152,$S$5:$S$152)</f>
        <v>Week 8</v>
      </c>
    </row>
    <row r="4105" spans="1:12" x14ac:dyDescent="0.2">
      <c r="A4105" s="1">
        <v>44880</v>
      </c>
      <c r="B4105" t="s">
        <v>5</v>
      </c>
      <c r="C4105" s="1">
        <v>44880</v>
      </c>
      <c r="D4105" t="s">
        <v>660</v>
      </c>
      <c r="E4105" t="s">
        <v>21</v>
      </c>
      <c r="F4105" t="s">
        <v>21</v>
      </c>
      <c r="G4105" t="s">
        <v>20</v>
      </c>
      <c r="H4105" t="s">
        <v>1282</v>
      </c>
      <c r="I4105">
        <f>MONTH(Table6[[#This Row],[Loan Date]])</f>
        <v>11</v>
      </c>
      <c r="J4105" t="str">
        <f>_xlfn.XLOOKUP(Table6[[#This Row],[Numeric Month]],$N$5:$N$11,$O$5:$O$11)</f>
        <v>Nov</v>
      </c>
      <c r="K4105" t="str">
        <f>_xlfn.XLOOKUP(Table6[[#This Row],[Loan Date]],$Q$5:$Q$152,$R$5:$R$152)</f>
        <v>Tuesday</v>
      </c>
      <c r="L4105" t="str">
        <f>_xlfn.XLOOKUP(Table6[[#This Row],[Loan Date]],$Q$5:$Q$152,$S$5:$S$152)</f>
        <v>Week 8</v>
      </c>
    </row>
    <row r="4106" spans="1:12" x14ac:dyDescent="0.2">
      <c r="A4106" s="1">
        <v>44880</v>
      </c>
      <c r="B4106" t="s">
        <v>7</v>
      </c>
      <c r="C4106" s="1">
        <v>44893</v>
      </c>
      <c r="D4106" t="s">
        <v>1320</v>
      </c>
      <c r="E4106" t="s">
        <v>52</v>
      </c>
      <c r="F4106" t="s">
        <v>51</v>
      </c>
      <c r="G4106" t="s">
        <v>1</v>
      </c>
      <c r="H4106" t="s">
        <v>1282</v>
      </c>
      <c r="I4106">
        <f>MONTH(Table6[[#This Row],[Loan Date]])</f>
        <v>11</v>
      </c>
      <c r="J4106" t="str">
        <f>_xlfn.XLOOKUP(Table6[[#This Row],[Numeric Month]],$N$5:$N$11,$O$5:$O$11)</f>
        <v>Nov</v>
      </c>
      <c r="K4106" t="str">
        <f>_xlfn.XLOOKUP(Table6[[#This Row],[Loan Date]],$Q$5:$Q$152,$R$5:$R$152)</f>
        <v>Tuesday</v>
      </c>
      <c r="L4106" t="str">
        <f>_xlfn.XLOOKUP(Table6[[#This Row],[Loan Date]],$Q$5:$Q$152,$S$5:$S$152)</f>
        <v>Week 8</v>
      </c>
    </row>
    <row r="4107" spans="1:12" x14ac:dyDescent="0.2">
      <c r="A4107" s="1">
        <v>44880</v>
      </c>
      <c r="B4107" t="s">
        <v>7</v>
      </c>
      <c r="C4107" s="1">
        <v>44880</v>
      </c>
      <c r="D4107" t="s">
        <v>1363</v>
      </c>
      <c r="E4107" t="s">
        <v>168</v>
      </c>
      <c r="F4107" t="s">
        <v>168</v>
      </c>
      <c r="G4107" t="s">
        <v>20</v>
      </c>
      <c r="H4107" t="s">
        <v>1282</v>
      </c>
      <c r="I4107">
        <f>MONTH(Table6[[#This Row],[Loan Date]])</f>
        <v>11</v>
      </c>
      <c r="J4107" t="str">
        <f>_xlfn.XLOOKUP(Table6[[#This Row],[Numeric Month]],$N$5:$N$11,$O$5:$O$11)</f>
        <v>Nov</v>
      </c>
      <c r="K4107" t="str">
        <f>_xlfn.XLOOKUP(Table6[[#This Row],[Loan Date]],$Q$5:$Q$152,$R$5:$R$152)</f>
        <v>Tuesday</v>
      </c>
      <c r="L4107" t="str">
        <f>_xlfn.XLOOKUP(Table6[[#This Row],[Loan Date]],$Q$5:$Q$152,$S$5:$S$152)</f>
        <v>Week 8</v>
      </c>
    </row>
    <row r="4108" spans="1:12" x14ac:dyDescent="0.2">
      <c r="A4108" s="1">
        <v>44880</v>
      </c>
      <c r="B4108" t="s">
        <v>7</v>
      </c>
      <c r="C4108" s="1">
        <v>44880</v>
      </c>
      <c r="D4108" t="s">
        <v>222</v>
      </c>
      <c r="E4108" t="s">
        <v>221</v>
      </c>
      <c r="F4108" t="s">
        <v>221</v>
      </c>
      <c r="G4108" t="s">
        <v>20</v>
      </c>
      <c r="H4108" t="s">
        <v>1282</v>
      </c>
      <c r="I4108">
        <f>MONTH(Table6[[#This Row],[Loan Date]])</f>
        <v>11</v>
      </c>
      <c r="J4108" t="str">
        <f>_xlfn.XLOOKUP(Table6[[#This Row],[Numeric Month]],$N$5:$N$11,$O$5:$O$11)</f>
        <v>Nov</v>
      </c>
      <c r="K4108" t="str">
        <f>_xlfn.XLOOKUP(Table6[[#This Row],[Loan Date]],$Q$5:$Q$152,$R$5:$R$152)</f>
        <v>Tuesday</v>
      </c>
      <c r="L4108" t="str">
        <f>_xlfn.XLOOKUP(Table6[[#This Row],[Loan Date]],$Q$5:$Q$152,$S$5:$S$152)</f>
        <v>Week 8</v>
      </c>
    </row>
    <row r="4109" spans="1:12" x14ac:dyDescent="0.2">
      <c r="A4109" s="1">
        <v>44880</v>
      </c>
      <c r="B4109" t="s">
        <v>7</v>
      </c>
      <c r="C4109" s="1">
        <v>44894</v>
      </c>
      <c r="D4109" t="s">
        <v>453</v>
      </c>
      <c r="E4109" t="s">
        <v>3</v>
      </c>
      <c r="F4109" t="s">
        <v>2</v>
      </c>
      <c r="G4109" t="s">
        <v>1</v>
      </c>
      <c r="H4109" t="s">
        <v>1282</v>
      </c>
      <c r="I4109">
        <f>MONTH(Table6[[#This Row],[Loan Date]])</f>
        <v>11</v>
      </c>
      <c r="J4109" t="str">
        <f>_xlfn.XLOOKUP(Table6[[#This Row],[Numeric Month]],$N$5:$N$11,$O$5:$O$11)</f>
        <v>Nov</v>
      </c>
      <c r="K4109" t="str">
        <f>_xlfn.XLOOKUP(Table6[[#This Row],[Loan Date]],$Q$5:$Q$152,$R$5:$R$152)</f>
        <v>Tuesday</v>
      </c>
      <c r="L4109" t="str">
        <f>_xlfn.XLOOKUP(Table6[[#This Row],[Loan Date]],$Q$5:$Q$152,$S$5:$S$152)</f>
        <v>Week 8</v>
      </c>
    </row>
    <row r="4110" spans="1:12" x14ac:dyDescent="0.2">
      <c r="A4110" s="1">
        <v>44880</v>
      </c>
      <c r="B4110" t="s">
        <v>5</v>
      </c>
      <c r="C4110" s="1">
        <v>44887</v>
      </c>
      <c r="D4110" t="s">
        <v>723</v>
      </c>
      <c r="E4110" t="s">
        <v>52</v>
      </c>
      <c r="F4110" t="s">
        <v>51</v>
      </c>
      <c r="G4110" t="s">
        <v>1</v>
      </c>
      <c r="H4110" t="s">
        <v>1282</v>
      </c>
      <c r="I4110">
        <f>MONTH(Table6[[#This Row],[Loan Date]])</f>
        <v>11</v>
      </c>
      <c r="J4110" t="str">
        <f>_xlfn.XLOOKUP(Table6[[#This Row],[Numeric Month]],$N$5:$N$11,$O$5:$O$11)</f>
        <v>Nov</v>
      </c>
      <c r="K4110" t="str">
        <f>_xlfn.XLOOKUP(Table6[[#This Row],[Loan Date]],$Q$5:$Q$152,$R$5:$R$152)</f>
        <v>Tuesday</v>
      </c>
      <c r="L4110" t="str">
        <f>_xlfn.XLOOKUP(Table6[[#This Row],[Loan Date]],$Q$5:$Q$152,$S$5:$S$152)</f>
        <v>Week 8</v>
      </c>
    </row>
    <row r="4111" spans="1:12" x14ac:dyDescent="0.2">
      <c r="A4111" s="1">
        <v>44880</v>
      </c>
      <c r="B4111" t="s">
        <v>5</v>
      </c>
      <c r="C4111" s="1">
        <v>44887</v>
      </c>
      <c r="D4111" t="s">
        <v>1277</v>
      </c>
      <c r="E4111" t="s">
        <v>9</v>
      </c>
      <c r="F4111" t="s">
        <v>8</v>
      </c>
      <c r="G4111" t="s">
        <v>1</v>
      </c>
      <c r="H4111" t="s">
        <v>1282</v>
      </c>
      <c r="I4111">
        <f>MONTH(Table6[[#This Row],[Loan Date]])</f>
        <v>11</v>
      </c>
      <c r="J4111" t="str">
        <f>_xlfn.XLOOKUP(Table6[[#This Row],[Numeric Month]],$N$5:$N$11,$O$5:$O$11)</f>
        <v>Nov</v>
      </c>
      <c r="K4111" t="str">
        <f>_xlfn.XLOOKUP(Table6[[#This Row],[Loan Date]],$Q$5:$Q$152,$R$5:$R$152)</f>
        <v>Tuesday</v>
      </c>
      <c r="L4111" t="str">
        <f>_xlfn.XLOOKUP(Table6[[#This Row],[Loan Date]],$Q$5:$Q$152,$S$5:$S$152)</f>
        <v>Week 8</v>
      </c>
    </row>
    <row r="4112" spans="1:12" x14ac:dyDescent="0.2">
      <c r="A4112" s="1">
        <v>44880</v>
      </c>
      <c r="B4112" t="s">
        <v>5</v>
      </c>
      <c r="C4112" s="1">
        <v>44894</v>
      </c>
      <c r="D4112" t="s">
        <v>914</v>
      </c>
      <c r="E4112" t="s">
        <v>15</v>
      </c>
      <c r="F4112" t="s">
        <v>14</v>
      </c>
      <c r="G4112" t="s">
        <v>1</v>
      </c>
      <c r="H4112" t="s">
        <v>1282</v>
      </c>
      <c r="I4112">
        <f>MONTH(Table6[[#This Row],[Loan Date]])</f>
        <v>11</v>
      </c>
      <c r="J4112" t="str">
        <f>_xlfn.XLOOKUP(Table6[[#This Row],[Numeric Month]],$N$5:$N$11,$O$5:$O$11)</f>
        <v>Nov</v>
      </c>
      <c r="K4112" t="str">
        <f>_xlfn.XLOOKUP(Table6[[#This Row],[Loan Date]],$Q$5:$Q$152,$R$5:$R$152)</f>
        <v>Tuesday</v>
      </c>
      <c r="L4112" t="str">
        <f>_xlfn.XLOOKUP(Table6[[#This Row],[Loan Date]],$Q$5:$Q$152,$S$5:$S$152)</f>
        <v>Week 8</v>
      </c>
    </row>
    <row r="4113" spans="1:12" x14ac:dyDescent="0.2">
      <c r="A4113" s="1">
        <v>44880</v>
      </c>
      <c r="B4113" t="s">
        <v>7</v>
      </c>
      <c r="C4113" s="1">
        <v>44880</v>
      </c>
      <c r="D4113" t="s">
        <v>357</v>
      </c>
      <c r="E4113" t="s">
        <v>65</v>
      </c>
      <c r="F4113" t="s">
        <v>65</v>
      </c>
      <c r="G4113" t="s">
        <v>20</v>
      </c>
      <c r="H4113" t="s">
        <v>1282</v>
      </c>
      <c r="I4113">
        <f>MONTH(Table6[[#This Row],[Loan Date]])</f>
        <v>11</v>
      </c>
      <c r="J4113" t="str">
        <f>_xlfn.XLOOKUP(Table6[[#This Row],[Numeric Month]],$N$5:$N$11,$O$5:$O$11)</f>
        <v>Nov</v>
      </c>
      <c r="K4113" t="str">
        <f>_xlfn.XLOOKUP(Table6[[#This Row],[Loan Date]],$Q$5:$Q$152,$R$5:$R$152)</f>
        <v>Tuesday</v>
      </c>
      <c r="L4113" t="str">
        <f>_xlfn.XLOOKUP(Table6[[#This Row],[Loan Date]],$Q$5:$Q$152,$S$5:$S$152)</f>
        <v>Week 8</v>
      </c>
    </row>
    <row r="4114" spans="1:12" x14ac:dyDescent="0.2">
      <c r="A4114" s="1">
        <v>44880</v>
      </c>
      <c r="B4114" t="s">
        <v>7</v>
      </c>
      <c r="C4114" s="1">
        <v>44894</v>
      </c>
      <c r="D4114" t="s">
        <v>212</v>
      </c>
      <c r="E4114" t="s">
        <v>9</v>
      </c>
      <c r="F4114" t="s">
        <v>8</v>
      </c>
      <c r="G4114" t="s">
        <v>1</v>
      </c>
      <c r="H4114" t="s">
        <v>1282</v>
      </c>
      <c r="I4114">
        <f>MONTH(Table6[[#This Row],[Loan Date]])</f>
        <v>11</v>
      </c>
      <c r="J4114" t="str">
        <f>_xlfn.XLOOKUP(Table6[[#This Row],[Numeric Month]],$N$5:$N$11,$O$5:$O$11)</f>
        <v>Nov</v>
      </c>
      <c r="K4114" t="str">
        <f>_xlfn.XLOOKUP(Table6[[#This Row],[Loan Date]],$Q$5:$Q$152,$R$5:$R$152)</f>
        <v>Tuesday</v>
      </c>
      <c r="L4114" t="str">
        <f>_xlfn.XLOOKUP(Table6[[#This Row],[Loan Date]],$Q$5:$Q$152,$S$5:$S$152)</f>
        <v>Week 8</v>
      </c>
    </row>
    <row r="4115" spans="1:12" x14ac:dyDescent="0.2">
      <c r="A4115" s="1">
        <v>44880</v>
      </c>
      <c r="B4115" t="s">
        <v>5</v>
      </c>
      <c r="C4115" s="1">
        <v>44880</v>
      </c>
      <c r="D4115" t="s">
        <v>42</v>
      </c>
      <c r="E4115" t="s">
        <v>41</v>
      </c>
      <c r="F4115" t="s">
        <v>40</v>
      </c>
      <c r="G4115" t="s">
        <v>39</v>
      </c>
      <c r="H4115" t="s">
        <v>1282</v>
      </c>
      <c r="I4115">
        <f>MONTH(Table6[[#This Row],[Loan Date]])</f>
        <v>11</v>
      </c>
      <c r="J4115" t="str">
        <f>_xlfn.XLOOKUP(Table6[[#This Row],[Numeric Month]],$N$5:$N$11,$O$5:$O$11)</f>
        <v>Nov</v>
      </c>
      <c r="K4115" t="str">
        <f>_xlfn.XLOOKUP(Table6[[#This Row],[Loan Date]],$Q$5:$Q$152,$R$5:$R$152)</f>
        <v>Tuesday</v>
      </c>
      <c r="L4115" t="str">
        <f>_xlfn.XLOOKUP(Table6[[#This Row],[Loan Date]],$Q$5:$Q$152,$S$5:$S$152)</f>
        <v>Week 8</v>
      </c>
    </row>
    <row r="4116" spans="1:12" x14ac:dyDescent="0.2">
      <c r="A4116" s="1">
        <v>44880</v>
      </c>
      <c r="B4116" t="s">
        <v>5</v>
      </c>
      <c r="C4116" s="1">
        <v>44880</v>
      </c>
      <c r="D4116" t="s">
        <v>116</v>
      </c>
      <c r="E4116" t="s">
        <v>23</v>
      </c>
      <c r="F4116" t="s">
        <v>23</v>
      </c>
      <c r="G4116" t="s">
        <v>20</v>
      </c>
      <c r="H4116" t="s">
        <v>1282</v>
      </c>
      <c r="I4116">
        <f>MONTH(Table6[[#This Row],[Loan Date]])</f>
        <v>11</v>
      </c>
      <c r="J4116" t="str">
        <f>_xlfn.XLOOKUP(Table6[[#This Row],[Numeric Month]],$N$5:$N$11,$O$5:$O$11)</f>
        <v>Nov</v>
      </c>
      <c r="K4116" t="str">
        <f>_xlfn.XLOOKUP(Table6[[#This Row],[Loan Date]],$Q$5:$Q$152,$R$5:$R$152)</f>
        <v>Tuesday</v>
      </c>
      <c r="L4116" t="str">
        <f>_xlfn.XLOOKUP(Table6[[#This Row],[Loan Date]],$Q$5:$Q$152,$S$5:$S$152)</f>
        <v>Week 8</v>
      </c>
    </row>
    <row r="4117" spans="1:12" x14ac:dyDescent="0.2">
      <c r="A4117" s="1">
        <v>44880</v>
      </c>
      <c r="B4117" t="s">
        <v>7</v>
      </c>
      <c r="C4117" s="1">
        <v>44880</v>
      </c>
      <c r="D4117" t="s">
        <v>923</v>
      </c>
      <c r="E4117" t="s">
        <v>37</v>
      </c>
      <c r="F4117" t="s">
        <v>37</v>
      </c>
      <c r="G4117" t="s">
        <v>20</v>
      </c>
      <c r="H4117" t="s">
        <v>1282</v>
      </c>
      <c r="I4117">
        <f>MONTH(Table6[[#This Row],[Loan Date]])</f>
        <v>11</v>
      </c>
      <c r="J4117" t="str">
        <f>_xlfn.XLOOKUP(Table6[[#This Row],[Numeric Month]],$N$5:$N$11,$O$5:$O$11)</f>
        <v>Nov</v>
      </c>
      <c r="K4117" t="str">
        <f>_xlfn.XLOOKUP(Table6[[#This Row],[Loan Date]],$Q$5:$Q$152,$R$5:$R$152)</f>
        <v>Tuesday</v>
      </c>
      <c r="L4117" t="str">
        <f>_xlfn.XLOOKUP(Table6[[#This Row],[Loan Date]],$Q$5:$Q$152,$S$5:$S$152)</f>
        <v>Week 8</v>
      </c>
    </row>
    <row r="4118" spans="1:12" x14ac:dyDescent="0.2">
      <c r="A4118" s="1">
        <v>44880</v>
      </c>
      <c r="B4118" t="s">
        <v>7</v>
      </c>
      <c r="C4118" s="1">
        <v>44887</v>
      </c>
      <c r="D4118" t="s">
        <v>358</v>
      </c>
      <c r="E4118" t="s">
        <v>52</v>
      </c>
      <c r="F4118" t="s">
        <v>51</v>
      </c>
      <c r="G4118" t="s">
        <v>1</v>
      </c>
      <c r="H4118" t="s">
        <v>1282</v>
      </c>
      <c r="I4118">
        <f>MONTH(Table6[[#This Row],[Loan Date]])</f>
        <v>11</v>
      </c>
      <c r="J4118" t="str">
        <f>_xlfn.XLOOKUP(Table6[[#This Row],[Numeric Month]],$N$5:$N$11,$O$5:$O$11)</f>
        <v>Nov</v>
      </c>
      <c r="K4118" t="str">
        <f>_xlfn.XLOOKUP(Table6[[#This Row],[Loan Date]],$Q$5:$Q$152,$R$5:$R$152)</f>
        <v>Tuesday</v>
      </c>
      <c r="L4118" t="str">
        <f>_xlfn.XLOOKUP(Table6[[#This Row],[Loan Date]],$Q$5:$Q$152,$S$5:$S$152)</f>
        <v>Week 8</v>
      </c>
    </row>
    <row r="4119" spans="1:12" x14ac:dyDescent="0.2">
      <c r="A4119" s="1">
        <v>44880</v>
      </c>
      <c r="B4119" t="s">
        <v>5</v>
      </c>
      <c r="C4119" s="1">
        <v>44880</v>
      </c>
      <c r="D4119" t="s">
        <v>182</v>
      </c>
      <c r="E4119" t="s">
        <v>44</v>
      </c>
      <c r="F4119" t="s">
        <v>44</v>
      </c>
      <c r="G4119" t="s">
        <v>39</v>
      </c>
      <c r="H4119" t="s">
        <v>1282</v>
      </c>
      <c r="I4119">
        <f>MONTH(Table6[[#This Row],[Loan Date]])</f>
        <v>11</v>
      </c>
      <c r="J4119" t="str">
        <f>_xlfn.XLOOKUP(Table6[[#This Row],[Numeric Month]],$N$5:$N$11,$O$5:$O$11)</f>
        <v>Nov</v>
      </c>
      <c r="K4119" t="str">
        <f>_xlfn.XLOOKUP(Table6[[#This Row],[Loan Date]],$Q$5:$Q$152,$R$5:$R$152)</f>
        <v>Tuesday</v>
      </c>
      <c r="L4119" t="str">
        <f>_xlfn.XLOOKUP(Table6[[#This Row],[Loan Date]],$Q$5:$Q$152,$S$5:$S$152)</f>
        <v>Week 8</v>
      </c>
    </row>
    <row r="4120" spans="1:12" x14ac:dyDescent="0.2">
      <c r="A4120" s="1">
        <v>44880</v>
      </c>
      <c r="B4120" t="s">
        <v>7</v>
      </c>
      <c r="C4120" s="1">
        <v>44880</v>
      </c>
      <c r="D4120" t="s">
        <v>917</v>
      </c>
      <c r="E4120" t="s">
        <v>37</v>
      </c>
      <c r="F4120" t="s">
        <v>37</v>
      </c>
      <c r="G4120" t="s">
        <v>20</v>
      </c>
      <c r="H4120" t="s">
        <v>1282</v>
      </c>
      <c r="I4120">
        <f>MONTH(Table6[[#This Row],[Loan Date]])</f>
        <v>11</v>
      </c>
      <c r="J4120" t="str">
        <f>_xlfn.XLOOKUP(Table6[[#This Row],[Numeric Month]],$N$5:$N$11,$O$5:$O$11)</f>
        <v>Nov</v>
      </c>
      <c r="K4120" t="str">
        <f>_xlfn.XLOOKUP(Table6[[#This Row],[Loan Date]],$Q$5:$Q$152,$R$5:$R$152)</f>
        <v>Tuesday</v>
      </c>
      <c r="L4120" t="str">
        <f>_xlfn.XLOOKUP(Table6[[#This Row],[Loan Date]],$Q$5:$Q$152,$S$5:$S$152)</f>
        <v>Week 8</v>
      </c>
    </row>
    <row r="4121" spans="1:12" x14ac:dyDescent="0.2">
      <c r="A4121" s="1">
        <v>44880</v>
      </c>
      <c r="B4121" t="s">
        <v>5</v>
      </c>
      <c r="C4121" s="1">
        <v>44894</v>
      </c>
      <c r="D4121" t="s">
        <v>805</v>
      </c>
      <c r="E4121" t="s">
        <v>3</v>
      </c>
      <c r="F4121" t="s">
        <v>2</v>
      </c>
      <c r="G4121" t="s">
        <v>1</v>
      </c>
      <c r="H4121" t="s">
        <v>1282</v>
      </c>
      <c r="I4121">
        <f>MONTH(Table6[[#This Row],[Loan Date]])</f>
        <v>11</v>
      </c>
      <c r="J4121" t="str">
        <f>_xlfn.XLOOKUP(Table6[[#This Row],[Numeric Month]],$N$5:$N$11,$O$5:$O$11)</f>
        <v>Nov</v>
      </c>
      <c r="K4121" t="str">
        <f>_xlfn.XLOOKUP(Table6[[#This Row],[Loan Date]],$Q$5:$Q$152,$R$5:$R$152)</f>
        <v>Tuesday</v>
      </c>
      <c r="L4121" t="str">
        <f>_xlfn.XLOOKUP(Table6[[#This Row],[Loan Date]],$Q$5:$Q$152,$S$5:$S$152)</f>
        <v>Week 8</v>
      </c>
    </row>
    <row r="4122" spans="1:12" x14ac:dyDescent="0.2">
      <c r="A4122" s="1">
        <v>44880</v>
      </c>
      <c r="B4122" t="s">
        <v>7</v>
      </c>
      <c r="C4122" s="1">
        <v>44887</v>
      </c>
      <c r="D4122" t="s">
        <v>1365</v>
      </c>
      <c r="E4122" t="s">
        <v>52</v>
      </c>
      <c r="F4122" t="s">
        <v>51</v>
      </c>
      <c r="G4122" t="s">
        <v>1</v>
      </c>
      <c r="H4122" t="s">
        <v>1282</v>
      </c>
      <c r="I4122">
        <f>MONTH(Table6[[#This Row],[Loan Date]])</f>
        <v>11</v>
      </c>
      <c r="J4122" t="str">
        <f>_xlfn.XLOOKUP(Table6[[#This Row],[Numeric Month]],$N$5:$N$11,$O$5:$O$11)</f>
        <v>Nov</v>
      </c>
      <c r="K4122" t="str">
        <f>_xlfn.XLOOKUP(Table6[[#This Row],[Loan Date]],$Q$5:$Q$152,$R$5:$R$152)</f>
        <v>Tuesday</v>
      </c>
      <c r="L4122" t="str">
        <f>_xlfn.XLOOKUP(Table6[[#This Row],[Loan Date]],$Q$5:$Q$152,$S$5:$S$152)</f>
        <v>Week 8</v>
      </c>
    </row>
    <row r="4123" spans="1:12" x14ac:dyDescent="0.2">
      <c r="A4123" s="1">
        <v>44880</v>
      </c>
      <c r="B4123" t="s">
        <v>35</v>
      </c>
      <c r="C4123" s="1">
        <v>44880</v>
      </c>
      <c r="D4123" t="s">
        <v>1078</v>
      </c>
      <c r="E4123" t="s">
        <v>41</v>
      </c>
      <c r="F4123" t="s">
        <v>40</v>
      </c>
      <c r="G4123" t="s">
        <v>39</v>
      </c>
      <c r="H4123" t="s">
        <v>1282</v>
      </c>
      <c r="I4123">
        <f>MONTH(Table6[[#This Row],[Loan Date]])</f>
        <v>11</v>
      </c>
      <c r="J4123" t="str">
        <f>_xlfn.XLOOKUP(Table6[[#This Row],[Numeric Month]],$N$5:$N$11,$O$5:$O$11)</f>
        <v>Nov</v>
      </c>
      <c r="K4123" t="str">
        <f>_xlfn.XLOOKUP(Table6[[#This Row],[Loan Date]],$Q$5:$Q$152,$R$5:$R$152)</f>
        <v>Tuesday</v>
      </c>
      <c r="L4123" t="str">
        <f>_xlfn.XLOOKUP(Table6[[#This Row],[Loan Date]],$Q$5:$Q$152,$S$5:$S$152)</f>
        <v>Week 8</v>
      </c>
    </row>
    <row r="4124" spans="1:12" x14ac:dyDescent="0.2">
      <c r="A4124" s="1">
        <v>44881</v>
      </c>
      <c r="B4124" t="s">
        <v>107</v>
      </c>
      <c r="C4124" s="1">
        <v>44888</v>
      </c>
      <c r="D4124" t="s">
        <v>1364</v>
      </c>
      <c r="E4124" t="s">
        <v>52</v>
      </c>
      <c r="F4124" t="s">
        <v>51</v>
      </c>
      <c r="G4124" t="s">
        <v>1</v>
      </c>
      <c r="H4124" t="s">
        <v>1282</v>
      </c>
      <c r="I4124">
        <f>MONTH(Table6[[#This Row],[Loan Date]])</f>
        <v>11</v>
      </c>
      <c r="J4124" t="str">
        <f>_xlfn.XLOOKUP(Table6[[#This Row],[Numeric Month]],$N$5:$N$11,$O$5:$O$11)</f>
        <v>Nov</v>
      </c>
      <c r="K4124" t="str">
        <f>_xlfn.XLOOKUP(Table6[[#This Row],[Loan Date]],$Q$5:$Q$152,$R$5:$R$152)</f>
        <v>Wednesday</v>
      </c>
      <c r="L4124" t="str">
        <f>_xlfn.XLOOKUP(Table6[[#This Row],[Loan Date]],$Q$5:$Q$152,$S$5:$S$152)</f>
        <v>Week 8</v>
      </c>
    </row>
    <row r="4125" spans="1:12" x14ac:dyDescent="0.2">
      <c r="A4125" s="1">
        <v>44881</v>
      </c>
      <c r="B4125" t="s">
        <v>5</v>
      </c>
      <c r="C4125" s="1">
        <v>44895</v>
      </c>
      <c r="D4125" t="s">
        <v>767</v>
      </c>
      <c r="E4125" t="s">
        <v>15</v>
      </c>
      <c r="F4125" t="s">
        <v>14</v>
      </c>
      <c r="G4125" t="s">
        <v>1</v>
      </c>
      <c r="H4125" t="s">
        <v>1282</v>
      </c>
      <c r="I4125">
        <f>MONTH(Table6[[#This Row],[Loan Date]])</f>
        <v>11</v>
      </c>
      <c r="J4125" t="str">
        <f>_xlfn.XLOOKUP(Table6[[#This Row],[Numeric Month]],$N$5:$N$11,$O$5:$O$11)</f>
        <v>Nov</v>
      </c>
      <c r="K4125" t="str">
        <f>_xlfn.XLOOKUP(Table6[[#This Row],[Loan Date]],$Q$5:$Q$152,$R$5:$R$152)</f>
        <v>Wednesday</v>
      </c>
      <c r="L4125" t="str">
        <f>_xlfn.XLOOKUP(Table6[[#This Row],[Loan Date]],$Q$5:$Q$152,$S$5:$S$152)</f>
        <v>Week 8</v>
      </c>
    </row>
    <row r="4126" spans="1:12" x14ac:dyDescent="0.2">
      <c r="A4126" s="1">
        <v>44881</v>
      </c>
      <c r="B4126" t="s">
        <v>5</v>
      </c>
      <c r="C4126" s="1">
        <v>44881</v>
      </c>
      <c r="D4126" t="s">
        <v>1363</v>
      </c>
      <c r="E4126" t="s">
        <v>168</v>
      </c>
      <c r="F4126" t="s">
        <v>168</v>
      </c>
      <c r="G4126" t="s">
        <v>20</v>
      </c>
      <c r="H4126" t="s">
        <v>1282</v>
      </c>
      <c r="I4126">
        <f>MONTH(Table6[[#This Row],[Loan Date]])</f>
        <v>11</v>
      </c>
      <c r="J4126" t="str">
        <f>_xlfn.XLOOKUP(Table6[[#This Row],[Numeric Month]],$N$5:$N$11,$O$5:$O$11)</f>
        <v>Nov</v>
      </c>
      <c r="K4126" t="str">
        <f>_xlfn.XLOOKUP(Table6[[#This Row],[Loan Date]],$Q$5:$Q$152,$R$5:$R$152)</f>
        <v>Wednesday</v>
      </c>
      <c r="L4126" t="str">
        <f>_xlfn.XLOOKUP(Table6[[#This Row],[Loan Date]],$Q$5:$Q$152,$S$5:$S$152)</f>
        <v>Week 8</v>
      </c>
    </row>
    <row r="4127" spans="1:12" x14ac:dyDescent="0.2">
      <c r="A4127" s="1">
        <v>44881</v>
      </c>
      <c r="B4127" t="s">
        <v>7</v>
      </c>
      <c r="C4127" s="1">
        <v>44881</v>
      </c>
      <c r="D4127" t="s">
        <v>188</v>
      </c>
      <c r="E4127" t="s">
        <v>23</v>
      </c>
      <c r="F4127" t="s">
        <v>23</v>
      </c>
      <c r="G4127" t="s">
        <v>20</v>
      </c>
      <c r="H4127" t="s">
        <v>1282</v>
      </c>
      <c r="I4127">
        <f>MONTH(Table6[[#This Row],[Loan Date]])</f>
        <v>11</v>
      </c>
      <c r="J4127" t="str">
        <f>_xlfn.XLOOKUP(Table6[[#This Row],[Numeric Month]],$N$5:$N$11,$O$5:$O$11)</f>
        <v>Nov</v>
      </c>
      <c r="K4127" t="str">
        <f>_xlfn.XLOOKUP(Table6[[#This Row],[Loan Date]],$Q$5:$Q$152,$R$5:$R$152)</f>
        <v>Wednesday</v>
      </c>
      <c r="L4127" t="str">
        <f>_xlfn.XLOOKUP(Table6[[#This Row],[Loan Date]],$Q$5:$Q$152,$S$5:$S$152)</f>
        <v>Week 8</v>
      </c>
    </row>
    <row r="4128" spans="1:12" x14ac:dyDescent="0.2">
      <c r="A4128" s="1">
        <v>44881</v>
      </c>
      <c r="B4128" t="s">
        <v>5</v>
      </c>
      <c r="C4128" s="1">
        <v>44881</v>
      </c>
      <c r="D4128" t="s">
        <v>952</v>
      </c>
      <c r="E4128" t="s">
        <v>37</v>
      </c>
      <c r="F4128" t="s">
        <v>37</v>
      </c>
      <c r="G4128" t="s">
        <v>20</v>
      </c>
      <c r="H4128" t="s">
        <v>1282</v>
      </c>
      <c r="I4128">
        <f>MONTH(Table6[[#This Row],[Loan Date]])</f>
        <v>11</v>
      </c>
      <c r="J4128" t="str">
        <f>_xlfn.XLOOKUP(Table6[[#This Row],[Numeric Month]],$N$5:$N$11,$O$5:$O$11)</f>
        <v>Nov</v>
      </c>
      <c r="K4128" t="str">
        <f>_xlfn.XLOOKUP(Table6[[#This Row],[Loan Date]],$Q$5:$Q$152,$R$5:$R$152)</f>
        <v>Wednesday</v>
      </c>
      <c r="L4128" t="str">
        <f>_xlfn.XLOOKUP(Table6[[#This Row],[Loan Date]],$Q$5:$Q$152,$S$5:$S$152)</f>
        <v>Week 8</v>
      </c>
    </row>
    <row r="4129" spans="1:12" x14ac:dyDescent="0.2">
      <c r="A4129" s="1">
        <v>44881</v>
      </c>
      <c r="B4129" t="s">
        <v>5</v>
      </c>
      <c r="C4129" s="1">
        <v>44881</v>
      </c>
      <c r="D4129" t="s">
        <v>926</v>
      </c>
      <c r="E4129" t="s">
        <v>37</v>
      </c>
      <c r="F4129" t="s">
        <v>37</v>
      </c>
      <c r="G4129" t="s">
        <v>20</v>
      </c>
      <c r="H4129" t="s">
        <v>1282</v>
      </c>
      <c r="I4129">
        <f>MONTH(Table6[[#This Row],[Loan Date]])</f>
        <v>11</v>
      </c>
      <c r="J4129" t="str">
        <f>_xlfn.XLOOKUP(Table6[[#This Row],[Numeric Month]],$N$5:$N$11,$O$5:$O$11)</f>
        <v>Nov</v>
      </c>
      <c r="K4129" t="str">
        <f>_xlfn.XLOOKUP(Table6[[#This Row],[Loan Date]],$Q$5:$Q$152,$R$5:$R$152)</f>
        <v>Wednesday</v>
      </c>
      <c r="L4129" t="str">
        <f>_xlfn.XLOOKUP(Table6[[#This Row],[Loan Date]],$Q$5:$Q$152,$S$5:$S$152)</f>
        <v>Week 8</v>
      </c>
    </row>
    <row r="4130" spans="1:12" x14ac:dyDescent="0.2">
      <c r="A4130" s="1">
        <v>44881</v>
      </c>
      <c r="B4130" t="s">
        <v>5</v>
      </c>
      <c r="C4130" s="1">
        <v>44888</v>
      </c>
      <c r="D4130" t="s">
        <v>1302</v>
      </c>
      <c r="E4130" t="s">
        <v>204</v>
      </c>
      <c r="F4130" t="s">
        <v>2</v>
      </c>
      <c r="G4130" t="s">
        <v>1</v>
      </c>
      <c r="H4130" t="s">
        <v>1282</v>
      </c>
      <c r="I4130">
        <f>MONTH(Table6[[#This Row],[Loan Date]])</f>
        <v>11</v>
      </c>
      <c r="J4130" t="str">
        <f>_xlfn.XLOOKUP(Table6[[#This Row],[Numeric Month]],$N$5:$N$11,$O$5:$O$11)</f>
        <v>Nov</v>
      </c>
      <c r="K4130" t="str">
        <f>_xlfn.XLOOKUP(Table6[[#This Row],[Loan Date]],$Q$5:$Q$152,$R$5:$R$152)</f>
        <v>Wednesday</v>
      </c>
      <c r="L4130" t="str">
        <f>_xlfn.XLOOKUP(Table6[[#This Row],[Loan Date]],$Q$5:$Q$152,$S$5:$S$152)</f>
        <v>Week 8</v>
      </c>
    </row>
    <row r="4131" spans="1:12" x14ac:dyDescent="0.2">
      <c r="A4131" s="1">
        <v>44881</v>
      </c>
      <c r="B4131" t="s">
        <v>5</v>
      </c>
      <c r="C4131" s="1">
        <v>44888</v>
      </c>
      <c r="D4131" t="s">
        <v>904</v>
      </c>
      <c r="E4131" t="s">
        <v>204</v>
      </c>
      <c r="F4131" t="s">
        <v>2</v>
      </c>
      <c r="G4131" t="s">
        <v>1</v>
      </c>
      <c r="H4131" t="s">
        <v>1282</v>
      </c>
      <c r="I4131">
        <f>MONTH(Table6[[#This Row],[Loan Date]])</f>
        <v>11</v>
      </c>
      <c r="J4131" t="str">
        <f>_xlfn.XLOOKUP(Table6[[#This Row],[Numeric Month]],$N$5:$N$11,$O$5:$O$11)</f>
        <v>Nov</v>
      </c>
      <c r="K4131" t="str">
        <f>_xlfn.XLOOKUP(Table6[[#This Row],[Loan Date]],$Q$5:$Q$152,$R$5:$R$152)</f>
        <v>Wednesday</v>
      </c>
      <c r="L4131" t="str">
        <f>_xlfn.XLOOKUP(Table6[[#This Row],[Loan Date]],$Q$5:$Q$152,$S$5:$S$152)</f>
        <v>Week 8</v>
      </c>
    </row>
    <row r="4132" spans="1:12" x14ac:dyDescent="0.2">
      <c r="A4132" s="1">
        <v>44881</v>
      </c>
      <c r="B4132" t="s">
        <v>5</v>
      </c>
      <c r="C4132" s="1">
        <v>44888</v>
      </c>
      <c r="D4132" t="s">
        <v>1362</v>
      </c>
      <c r="E4132" t="s">
        <v>204</v>
      </c>
      <c r="F4132" t="s">
        <v>2</v>
      </c>
      <c r="G4132" t="s">
        <v>1</v>
      </c>
      <c r="H4132" t="s">
        <v>1282</v>
      </c>
      <c r="I4132">
        <f>MONTH(Table6[[#This Row],[Loan Date]])</f>
        <v>11</v>
      </c>
      <c r="J4132" t="str">
        <f>_xlfn.XLOOKUP(Table6[[#This Row],[Numeric Month]],$N$5:$N$11,$O$5:$O$11)</f>
        <v>Nov</v>
      </c>
      <c r="K4132" t="str">
        <f>_xlfn.XLOOKUP(Table6[[#This Row],[Loan Date]],$Q$5:$Q$152,$R$5:$R$152)</f>
        <v>Wednesday</v>
      </c>
      <c r="L4132" t="str">
        <f>_xlfn.XLOOKUP(Table6[[#This Row],[Loan Date]],$Q$5:$Q$152,$S$5:$S$152)</f>
        <v>Week 8</v>
      </c>
    </row>
    <row r="4133" spans="1:12" x14ac:dyDescent="0.2">
      <c r="A4133" s="1">
        <v>44881</v>
      </c>
      <c r="B4133" t="s">
        <v>5</v>
      </c>
      <c r="C4133" s="1">
        <v>44888</v>
      </c>
      <c r="D4133" t="s">
        <v>1304</v>
      </c>
      <c r="E4133" t="s">
        <v>204</v>
      </c>
      <c r="F4133" t="s">
        <v>2</v>
      </c>
      <c r="G4133" t="s">
        <v>1</v>
      </c>
      <c r="H4133" t="s">
        <v>1282</v>
      </c>
      <c r="I4133">
        <f>MONTH(Table6[[#This Row],[Loan Date]])</f>
        <v>11</v>
      </c>
      <c r="J4133" t="str">
        <f>_xlfn.XLOOKUP(Table6[[#This Row],[Numeric Month]],$N$5:$N$11,$O$5:$O$11)</f>
        <v>Nov</v>
      </c>
      <c r="K4133" t="str">
        <f>_xlfn.XLOOKUP(Table6[[#This Row],[Loan Date]],$Q$5:$Q$152,$R$5:$R$152)</f>
        <v>Wednesday</v>
      </c>
      <c r="L4133" t="str">
        <f>_xlfn.XLOOKUP(Table6[[#This Row],[Loan Date]],$Q$5:$Q$152,$S$5:$S$152)</f>
        <v>Week 8</v>
      </c>
    </row>
    <row r="4134" spans="1:12" x14ac:dyDescent="0.2">
      <c r="A4134" s="1">
        <v>44881</v>
      </c>
      <c r="B4134" t="s">
        <v>5</v>
      </c>
      <c r="C4134" s="1">
        <v>44881</v>
      </c>
      <c r="D4134" t="s">
        <v>30</v>
      </c>
      <c r="E4134" t="s">
        <v>23</v>
      </c>
      <c r="F4134" t="s">
        <v>23</v>
      </c>
      <c r="G4134" t="s">
        <v>20</v>
      </c>
      <c r="H4134" t="s">
        <v>1282</v>
      </c>
      <c r="I4134">
        <f>MONTH(Table6[[#This Row],[Loan Date]])</f>
        <v>11</v>
      </c>
      <c r="J4134" t="str">
        <f>_xlfn.XLOOKUP(Table6[[#This Row],[Numeric Month]],$N$5:$N$11,$O$5:$O$11)</f>
        <v>Nov</v>
      </c>
      <c r="K4134" t="str">
        <f>_xlfn.XLOOKUP(Table6[[#This Row],[Loan Date]],$Q$5:$Q$152,$R$5:$R$152)</f>
        <v>Wednesday</v>
      </c>
      <c r="L4134" t="str">
        <f>_xlfn.XLOOKUP(Table6[[#This Row],[Loan Date]],$Q$5:$Q$152,$S$5:$S$152)</f>
        <v>Week 8</v>
      </c>
    </row>
    <row r="4135" spans="1:12" x14ac:dyDescent="0.2">
      <c r="A4135" s="1">
        <v>44881</v>
      </c>
      <c r="B4135" t="s">
        <v>5</v>
      </c>
      <c r="C4135" s="1">
        <v>44881</v>
      </c>
      <c r="D4135" t="s">
        <v>969</v>
      </c>
      <c r="E4135" t="s">
        <v>37</v>
      </c>
      <c r="F4135" t="s">
        <v>37</v>
      </c>
      <c r="G4135" t="s">
        <v>20</v>
      </c>
      <c r="H4135" t="s">
        <v>1282</v>
      </c>
      <c r="I4135">
        <f>MONTH(Table6[[#This Row],[Loan Date]])</f>
        <v>11</v>
      </c>
      <c r="J4135" t="str">
        <f>_xlfn.XLOOKUP(Table6[[#This Row],[Numeric Month]],$N$5:$N$11,$O$5:$O$11)</f>
        <v>Nov</v>
      </c>
      <c r="K4135" t="str">
        <f>_xlfn.XLOOKUP(Table6[[#This Row],[Loan Date]],$Q$5:$Q$152,$R$5:$R$152)</f>
        <v>Wednesday</v>
      </c>
      <c r="L4135" t="str">
        <f>_xlfn.XLOOKUP(Table6[[#This Row],[Loan Date]],$Q$5:$Q$152,$S$5:$S$152)</f>
        <v>Week 8</v>
      </c>
    </row>
    <row r="4136" spans="1:12" x14ac:dyDescent="0.2">
      <c r="A4136" s="1">
        <v>44881</v>
      </c>
      <c r="B4136" t="s">
        <v>5</v>
      </c>
      <c r="C4136" s="1">
        <v>44881</v>
      </c>
      <c r="D4136" t="s">
        <v>27</v>
      </c>
      <c r="E4136" t="s">
        <v>21</v>
      </c>
      <c r="F4136" t="s">
        <v>21</v>
      </c>
      <c r="G4136" t="s">
        <v>20</v>
      </c>
      <c r="H4136" t="s">
        <v>1282</v>
      </c>
      <c r="I4136">
        <f>MONTH(Table6[[#This Row],[Loan Date]])</f>
        <v>11</v>
      </c>
      <c r="J4136" t="str">
        <f>_xlfn.XLOOKUP(Table6[[#This Row],[Numeric Month]],$N$5:$N$11,$O$5:$O$11)</f>
        <v>Nov</v>
      </c>
      <c r="K4136" t="str">
        <f>_xlfn.XLOOKUP(Table6[[#This Row],[Loan Date]],$Q$5:$Q$152,$R$5:$R$152)</f>
        <v>Wednesday</v>
      </c>
      <c r="L4136" t="str">
        <f>_xlfn.XLOOKUP(Table6[[#This Row],[Loan Date]],$Q$5:$Q$152,$S$5:$S$152)</f>
        <v>Week 8</v>
      </c>
    </row>
    <row r="4137" spans="1:12" x14ac:dyDescent="0.2">
      <c r="A4137" s="1">
        <v>44881</v>
      </c>
      <c r="B4137" t="s">
        <v>5</v>
      </c>
      <c r="C4137" s="1">
        <v>44881</v>
      </c>
      <c r="D4137" t="s">
        <v>969</v>
      </c>
      <c r="E4137" t="s">
        <v>37</v>
      </c>
      <c r="F4137" t="s">
        <v>37</v>
      </c>
      <c r="G4137" t="s">
        <v>20</v>
      </c>
      <c r="H4137" t="s">
        <v>1282</v>
      </c>
      <c r="I4137">
        <f>MONTH(Table6[[#This Row],[Loan Date]])</f>
        <v>11</v>
      </c>
      <c r="J4137" t="str">
        <f>_xlfn.XLOOKUP(Table6[[#This Row],[Numeric Month]],$N$5:$N$11,$O$5:$O$11)</f>
        <v>Nov</v>
      </c>
      <c r="K4137" t="str">
        <f>_xlfn.XLOOKUP(Table6[[#This Row],[Loan Date]],$Q$5:$Q$152,$R$5:$R$152)</f>
        <v>Wednesday</v>
      </c>
      <c r="L4137" t="str">
        <f>_xlfn.XLOOKUP(Table6[[#This Row],[Loan Date]],$Q$5:$Q$152,$S$5:$S$152)</f>
        <v>Week 8</v>
      </c>
    </row>
    <row r="4138" spans="1:12" x14ac:dyDescent="0.2">
      <c r="A4138" s="1">
        <v>44881</v>
      </c>
      <c r="B4138" t="s">
        <v>7</v>
      </c>
      <c r="C4138" s="1">
        <v>44881</v>
      </c>
      <c r="D4138" t="s">
        <v>171</v>
      </c>
      <c r="E4138" t="s">
        <v>23</v>
      </c>
      <c r="F4138" t="s">
        <v>23</v>
      </c>
      <c r="G4138" t="s">
        <v>20</v>
      </c>
      <c r="H4138" t="s">
        <v>1282</v>
      </c>
      <c r="I4138">
        <f>MONTH(Table6[[#This Row],[Loan Date]])</f>
        <v>11</v>
      </c>
      <c r="J4138" t="str">
        <f>_xlfn.XLOOKUP(Table6[[#This Row],[Numeric Month]],$N$5:$N$11,$O$5:$O$11)</f>
        <v>Nov</v>
      </c>
      <c r="K4138" t="str">
        <f>_xlfn.XLOOKUP(Table6[[#This Row],[Loan Date]],$Q$5:$Q$152,$R$5:$R$152)</f>
        <v>Wednesday</v>
      </c>
      <c r="L4138" t="str">
        <f>_xlfn.XLOOKUP(Table6[[#This Row],[Loan Date]],$Q$5:$Q$152,$S$5:$S$152)</f>
        <v>Week 8</v>
      </c>
    </row>
    <row r="4139" spans="1:12" x14ac:dyDescent="0.2">
      <c r="A4139" s="1">
        <v>44881</v>
      </c>
      <c r="B4139" t="s">
        <v>7</v>
      </c>
      <c r="C4139" s="1">
        <v>44881</v>
      </c>
      <c r="D4139" t="s">
        <v>757</v>
      </c>
      <c r="E4139" t="s">
        <v>65</v>
      </c>
      <c r="F4139" t="s">
        <v>65</v>
      </c>
      <c r="G4139" t="s">
        <v>20</v>
      </c>
      <c r="H4139" t="s">
        <v>1282</v>
      </c>
      <c r="I4139">
        <f>MONTH(Table6[[#This Row],[Loan Date]])</f>
        <v>11</v>
      </c>
      <c r="J4139" t="str">
        <f>_xlfn.XLOOKUP(Table6[[#This Row],[Numeric Month]],$N$5:$N$11,$O$5:$O$11)</f>
        <v>Nov</v>
      </c>
      <c r="K4139" t="str">
        <f>_xlfn.XLOOKUP(Table6[[#This Row],[Loan Date]],$Q$5:$Q$152,$R$5:$R$152)</f>
        <v>Wednesday</v>
      </c>
      <c r="L4139" t="str">
        <f>_xlfn.XLOOKUP(Table6[[#This Row],[Loan Date]],$Q$5:$Q$152,$S$5:$S$152)</f>
        <v>Week 8</v>
      </c>
    </row>
    <row r="4140" spans="1:12" x14ac:dyDescent="0.2">
      <c r="A4140" s="1">
        <v>44881</v>
      </c>
      <c r="B4140" t="s">
        <v>7</v>
      </c>
      <c r="C4140" s="1">
        <v>44881</v>
      </c>
      <c r="D4140" t="s">
        <v>116</v>
      </c>
      <c r="E4140" t="s">
        <v>23</v>
      </c>
      <c r="F4140" t="s">
        <v>23</v>
      </c>
      <c r="G4140" t="s">
        <v>20</v>
      </c>
      <c r="H4140" t="s">
        <v>1282</v>
      </c>
      <c r="I4140">
        <f>MONTH(Table6[[#This Row],[Loan Date]])</f>
        <v>11</v>
      </c>
      <c r="J4140" t="str">
        <f>_xlfn.XLOOKUP(Table6[[#This Row],[Numeric Month]],$N$5:$N$11,$O$5:$O$11)</f>
        <v>Nov</v>
      </c>
      <c r="K4140" t="str">
        <f>_xlfn.XLOOKUP(Table6[[#This Row],[Loan Date]],$Q$5:$Q$152,$R$5:$R$152)</f>
        <v>Wednesday</v>
      </c>
      <c r="L4140" t="str">
        <f>_xlfn.XLOOKUP(Table6[[#This Row],[Loan Date]],$Q$5:$Q$152,$S$5:$S$152)</f>
        <v>Week 8</v>
      </c>
    </row>
    <row r="4141" spans="1:12" x14ac:dyDescent="0.2">
      <c r="A4141" s="1">
        <v>44881</v>
      </c>
      <c r="B4141" t="s">
        <v>7</v>
      </c>
      <c r="C4141" s="1">
        <v>44881</v>
      </c>
      <c r="D4141" t="s">
        <v>409</v>
      </c>
      <c r="E4141" t="s">
        <v>21</v>
      </c>
      <c r="F4141" t="s">
        <v>21</v>
      </c>
      <c r="G4141" t="s">
        <v>20</v>
      </c>
      <c r="H4141" t="s">
        <v>1282</v>
      </c>
      <c r="I4141">
        <f>MONTH(Table6[[#This Row],[Loan Date]])</f>
        <v>11</v>
      </c>
      <c r="J4141" t="str">
        <f>_xlfn.XLOOKUP(Table6[[#This Row],[Numeric Month]],$N$5:$N$11,$O$5:$O$11)</f>
        <v>Nov</v>
      </c>
      <c r="K4141" t="str">
        <f>_xlfn.XLOOKUP(Table6[[#This Row],[Loan Date]],$Q$5:$Q$152,$R$5:$R$152)</f>
        <v>Wednesday</v>
      </c>
      <c r="L4141" t="str">
        <f>_xlfn.XLOOKUP(Table6[[#This Row],[Loan Date]],$Q$5:$Q$152,$S$5:$S$152)</f>
        <v>Week 8</v>
      </c>
    </row>
    <row r="4142" spans="1:12" x14ac:dyDescent="0.2">
      <c r="A4142" s="1">
        <v>44881</v>
      </c>
      <c r="B4142" t="s">
        <v>7</v>
      </c>
      <c r="C4142" s="1">
        <v>44881</v>
      </c>
      <c r="D4142" t="s">
        <v>50</v>
      </c>
      <c r="E4142" t="s">
        <v>49</v>
      </c>
      <c r="F4142" t="s">
        <v>49</v>
      </c>
      <c r="G4142" t="s">
        <v>20</v>
      </c>
      <c r="H4142" t="s">
        <v>1282</v>
      </c>
      <c r="I4142">
        <f>MONTH(Table6[[#This Row],[Loan Date]])</f>
        <v>11</v>
      </c>
      <c r="J4142" t="str">
        <f>_xlfn.XLOOKUP(Table6[[#This Row],[Numeric Month]],$N$5:$N$11,$O$5:$O$11)</f>
        <v>Nov</v>
      </c>
      <c r="K4142" t="str">
        <f>_xlfn.XLOOKUP(Table6[[#This Row],[Loan Date]],$Q$5:$Q$152,$R$5:$R$152)</f>
        <v>Wednesday</v>
      </c>
      <c r="L4142" t="str">
        <f>_xlfn.XLOOKUP(Table6[[#This Row],[Loan Date]],$Q$5:$Q$152,$S$5:$S$152)</f>
        <v>Week 8</v>
      </c>
    </row>
    <row r="4143" spans="1:12" x14ac:dyDescent="0.2">
      <c r="A4143" s="1">
        <v>44881</v>
      </c>
      <c r="B4143" t="s">
        <v>7</v>
      </c>
      <c r="C4143" s="1">
        <v>44881</v>
      </c>
      <c r="D4143" t="s">
        <v>236</v>
      </c>
      <c r="E4143" t="s">
        <v>23</v>
      </c>
      <c r="F4143" t="s">
        <v>23</v>
      </c>
      <c r="G4143" t="s">
        <v>20</v>
      </c>
      <c r="H4143" t="s">
        <v>1282</v>
      </c>
      <c r="I4143">
        <f>MONTH(Table6[[#This Row],[Loan Date]])</f>
        <v>11</v>
      </c>
      <c r="J4143" t="str">
        <f>_xlfn.XLOOKUP(Table6[[#This Row],[Numeric Month]],$N$5:$N$11,$O$5:$O$11)</f>
        <v>Nov</v>
      </c>
      <c r="K4143" t="str">
        <f>_xlfn.XLOOKUP(Table6[[#This Row],[Loan Date]],$Q$5:$Q$152,$R$5:$R$152)</f>
        <v>Wednesday</v>
      </c>
      <c r="L4143" t="str">
        <f>_xlfn.XLOOKUP(Table6[[#This Row],[Loan Date]],$Q$5:$Q$152,$S$5:$S$152)</f>
        <v>Week 8</v>
      </c>
    </row>
    <row r="4144" spans="1:12" x14ac:dyDescent="0.2">
      <c r="A4144" s="1">
        <v>44881</v>
      </c>
      <c r="B4144" t="s">
        <v>7</v>
      </c>
      <c r="C4144" s="1">
        <v>44881</v>
      </c>
      <c r="D4144" t="s">
        <v>660</v>
      </c>
      <c r="E4144" t="s">
        <v>21</v>
      </c>
      <c r="F4144" t="s">
        <v>21</v>
      </c>
      <c r="G4144" t="s">
        <v>20</v>
      </c>
      <c r="H4144" t="s">
        <v>1282</v>
      </c>
      <c r="I4144">
        <f>MONTH(Table6[[#This Row],[Loan Date]])</f>
        <v>11</v>
      </c>
      <c r="J4144" t="str">
        <f>_xlfn.XLOOKUP(Table6[[#This Row],[Numeric Month]],$N$5:$N$11,$O$5:$O$11)</f>
        <v>Nov</v>
      </c>
      <c r="K4144" t="str">
        <f>_xlfn.XLOOKUP(Table6[[#This Row],[Loan Date]],$Q$5:$Q$152,$R$5:$R$152)</f>
        <v>Wednesday</v>
      </c>
      <c r="L4144" t="str">
        <f>_xlfn.XLOOKUP(Table6[[#This Row],[Loan Date]],$Q$5:$Q$152,$S$5:$S$152)</f>
        <v>Week 8</v>
      </c>
    </row>
    <row r="4145" spans="1:12" x14ac:dyDescent="0.2">
      <c r="A4145" s="1">
        <v>44881</v>
      </c>
      <c r="B4145" t="s">
        <v>7</v>
      </c>
      <c r="C4145" s="1">
        <v>44881</v>
      </c>
      <c r="D4145" t="s">
        <v>30</v>
      </c>
      <c r="E4145" t="s">
        <v>23</v>
      </c>
      <c r="F4145" t="s">
        <v>23</v>
      </c>
      <c r="G4145" t="s">
        <v>20</v>
      </c>
      <c r="H4145" t="s">
        <v>1282</v>
      </c>
      <c r="I4145">
        <f>MONTH(Table6[[#This Row],[Loan Date]])</f>
        <v>11</v>
      </c>
      <c r="J4145" t="str">
        <f>_xlfn.XLOOKUP(Table6[[#This Row],[Numeric Month]],$N$5:$N$11,$O$5:$O$11)</f>
        <v>Nov</v>
      </c>
      <c r="K4145" t="str">
        <f>_xlfn.XLOOKUP(Table6[[#This Row],[Loan Date]],$Q$5:$Q$152,$R$5:$R$152)</f>
        <v>Wednesday</v>
      </c>
      <c r="L4145" t="str">
        <f>_xlfn.XLOOKUP(Table6[[#This Row],[Loan Date]],$Q$5:$Q$152,$S$5:$S$152)</f>
        <v>Week 8</v>
      </c>
    </row>
    <row r="4146" spans="1:12" x14ac:dyDescent="0.2">
      <c r="A4146" s="1">
        <v>44881</v>
      </c>
      <c r="B4146" t="s">
        <v>7</v>
      </c>
      <c r="C4146" s="1">
        <v>44881</v>
      </c>
      <c r="D4146" t="s">
        <v>27</v>
      </c>
      <c r="E4146" t="s">
        <v>21</v>
      </c>
      <c r="F4146" t="s">
        <v>21</v>
      </c>
      <c r="G4146" t="s">
        <v>20</v>
      </c>
      <c r="H4146" t="s">
        <v>1282</v>
      </c>
      <c r="I4146">
        <f>MONTH(Table6[[#This Row],[Loan Date]])</f>
        <v>11</v>
      </c>
      <c r="J4146" t="str">
        <f>_xlfn.XLOOKUP(Table6[[#This Row],[Numeric Month]],$N$5:$N$11,$O$5:$O$11)</f>
        <v>Nov</v>
      </c>
      <c r="K4146" t="str">
        <f>_xlfn.XLOOKUP(Table6[[#This Row],[Loan Date]],$Q$5:$Q$152,$R$5:$R$152)</f>
        <v>Wednesday</v>
      </c>
      <c r="L4146" t="str">
        <f>_xlfn.XLOOKUP(Table6[[#This Row],[Loan Date]],$Q$5:$Q$152,$S$5:$S$152)</f>
        <v>Week 8</v>
      </c>
    </row>
    <row r="4147" spans="1:12" x14ac:dyDescent="0.2">
      <c r="A4147" s="1">
        <v>44881</v>
      </c>
      <c r="B4147" t="s">
        <v>5</v>
      </c>
      <c r="C4147" s="1">
        <v>44894</v>
      </c>
      <c r="D4147" t="s">
        <v>539</v>
      </c>
      <c r="E4147" t="s">
        <v>15</v>
      </c>
      <c r="F4147" t="s">
        <v>14</v>
      </c>
      <c r="G4147" t="s">
        <v>1</v>
      </c>
      <c r="H4147" t="s">
        <v>1282</v>
      </c>
      <c r="I4147">
        <f>MONTH(Table6[[#This Row],[Loan Date]])</f>
        <v>11</v>
      </c>
      <c r="J4147" t="str">
        <f>_xlfn.XLOOKUP(Table6[[#This Row],[Numeric Month]],$N$5:$N$11,$O$5:$O$11)</f>
        <v>Nov</v>
      </c>
      <c r="K4147" t="str">
        <f>_xlfn.XLOOKUP(Table6[[#This Row],[Loan Date]],$Q$5:$Q$152,$R$5:$R$152)</f>
        <v>Wednesday</v>
      </c>
      <c r="L4147" t="str">
        <f>_xlfn.XLOOKUP(Table6[[#This Row],[Loan Date]],$Q$5:$Q$152,$S$5:$S$152)</f>
        <v>Week 8</v>
      </c>
    </row>
    <row r="4148" spans="1:12" x14ac:dyDescent="0.2">
      <c r="A4148" s="1">
        <v>44881</v>
      </c>
      <c r="B4148" t="s">
        <v>7</v>
      </c>
      <c r="C4148" s="1">
        <v>44888</v>
      </c>
      <c r="D4148" t="s">
        <v>994</v>
      </c>
      <c r="E4148" t="s">
        <v>15</v>
      </c>
      <c r="F4148" t="s">
        <v>14</v>
      </c>
      <c r="G4148" t="s">
        <v>1</v>
      </c>
      <c r="H4148" t="s">
        <v>1282</v>
      </c>
      <c r="I4148">
        <f>MONTH(Table6[[#This Row],[Loan Date]])</f>
        <v>11</v>
      </c>
      <c r="J4148" t="str">
        <f>_xlfn.XLOOKUP(Table6[[#This Row],[Numeric Month]],$N$5:$N$11,$O$5:$O$11)</f>
        <v>Nov</v>
      </c>
      <c r="K4148" t="str">
        <f>_xlfn.XLOOKUP(Table6[[#This Row],[Loan Date]],$Q$5:$Q$152,$R$5:$R$152)</f>
        <v>Wednesday</v>
      </c>
      <c r="L4148" t="str">
        <f>_xlfn.XLOOKUP(Table6[[#This Row],[Loan Date]],$Q$5:$Q$152,$S$5:$S$152)</f>
        <v>Week 8</v>
      </c>
    </row>
    <row r="4149" spans="1:12" x14ac:dyDescent="0.2">
      <c r="A4149" s="1">
        <v>44881</v>
      </c>
      <c r="B4149" t="s">
        <v>7</v>
      </c>
      <c r="C4149" s="1">
        <v>44881</v>
      </c>
      <c r="D4149" t="s">
        <v>560</v>
      </c>
      <c r="E4149" t="s">
        <v>122</v>
      </c>
      <c r="F4149" t="s">
        <v>122</v>
      </c>
      <c r="G4149" t="s">
        <v>11</v>
      </c>
      <c r="H4149" t="s">
        <v>1282</v>
      </c>
      <c r="I4149">
        <f>MONTH(Table6[[#This Row],[Loan Date]])</f>
        <v>11</v>
      </c>
      <c r="J4149" t="str">
        <f>_xlfn.XLOOKUP(Table6[[#This Row],[Numeric Month]],$N$5:$N$11,$O$5:$O$11)</f>
        <v>Nov</v>
      </c>
      <c r="K4149" t="str">
        <f>_xlfn.XLOOKUP(Table6[[#This Row],[Loan Date]],$Q$5:$Q$152,$R$5:$R$152)</f>
        <v>Wednesday</v>
      </c>
      <c r="L4149" t="str">
        <f>_xlfn.XLOOKUP(Table6[[#This Row],[Loan Date]],$Q$5:$Q$152,$S$5:$S$152)</f>
        <v>Week 8</v>
      </c>
    </row>
    <row r="4150" spans="1:12" x14ac:dyDescent="0.2">
      <c r="A4150" s="1">
        <v>44881</v>
      </c>
      <c r="B4150" t="s">
        <v>7</v>
      </c>
      <c r="C4150" s="1">
        <v>44881</v>
      </c>
      <c r="D4150" t="s">
        <v>30</v>
      </c>
      <c r="E4150" t="s">
        <v>23</v>
      </c>
      <c r="F4150" t="s">
        <v>23</v>
      </c>
      <c r="G4150" t="s">
        <v>20</v>
      </c>
      <c r="H4150" t="s">
        <v>1282</v>
      </c>
      <c r="I4150">
        <f>MONTH(Table6[[#This Row],[Loan Date]])</f>
        <v>11</v>
      </c>
      <c r="J4150" t="str">
        <f>_xlfn.XLOOKUP(Table6[[#This Row],[Numeric Month]],$N$5:$N$11,$O$5:$O$11)</f>
        <v>Nov</v>
      </c>
      <c r="K4150" t="str">
        <f>_xlfn.XLOOKUP(Table6[[#This Row],[Loan Date]],$Q$5:$Q$152,$R$5:$R$152)</f>
        <v>Wednesday</v>
      </c>
      <c r="L4150" t="str">
        <f>_xlfn.XLOOKUP(Table6[[#This Row],[Loan Date]],$Q$5:$Q$152,$S$5:$S$152)</f>
        <v>Week 8</v>
      </c>
    </row>
    <row r="4151" spans="1:12" x14ac:dyDescent="0.2">
      <c r="A4151" s="1">
        <v>44881</v>
      </c>
      <c r="B4151" t="s">
        <v>7</v>
      </c>
      <c r="C4151" s="1">
        <v>44881</v>
      </c>
      <c r="D4151" t="s">
        <v>185</v>
      </c>
      <c r="E4151" t="s">
        <v>21</v>
      </c>
      <c r="F4151" t="s">
        <v>21</v>
      </c>
      <c r="G4151" t="s">
        <v>20</v>
      </c>
      <c r="H4151" t="s">
        <v>1282</v>
      </c>
      <c r="I4151">
        <f>MONTH(Table6[[#This Row],[Loan Date]])</f>
        <v>11</v>
      </c>
      <c r="J4151" t="str">
        <f>_xlfn.XLOOKUP(Table6[[#This Row],[Numeric Month]],$N$5:$N$11,$O$5:$O$11)</f>
        <v>Nov</v>
      </c>
      <c r="K4151" t="str">
        <f>_xlfn.XLOOKUP(Table6[[#This Row],[Loan Date]],$Q$5:$Q$152,$R$5:$R$152)</f>
        <v>Wednesday</v>
      </c>
      <c r="L4151" t="str">
        <f>_xlfn.XLOOKUP(Table6[[#This Row],[Loan Date]],$Q$5:$Q$152,$S$5:$S$152)</f>
        <v>Week 8</v>
      </c>
    </row>
    <row r="4152" spans="1:12" x14ac:dyDescent="0.2">
      <c r="A4152" s="1">
        <v>44881</v>
      </c>
      <c r="B4152" t="s">
        <v>7</v>
      </c>
      <c r="C4152" s="1">
        <v>44894</v>
      </c>
      <c r="D4152" t="s">
        <v>397</v>
      </c>
      <c r="E4152" t="s">
        <v>9</v>
      </c>
      <c r="F4152" t="s">
        <v>8</v>
      </c>
      <c r="G4152" t="s">
        <v>1</v>
      </c>
      <c r="H4152" t="s">
        <v>1282</v>
      </c>
      <c r="I4152">
        <f>MONTH(Table6[[#This Row],[Loan Date]])</f>
        <v>11</v>
      </c>
      <c r="J4152" t="str">
        <f>_xlfn.XLOOKUP(Table6[[#This Row],[Numeric Month]],$N$5:$N$11,$O$5:$O$11)</f>
        <v>Nov</v>
      </c>
      <c r="K4152" t="str">
        <f>_xlfn.XLOOKUP(Table6[[#This Row],[Loan Date]],$Q$5:$Q$152,$R$5:$R$152)</f>
        <v>Wednesday</v>
      </c>
      <c r="L4152" t="str">
        <f>_xlfn.XLOOKUP(Table6[[#This Row],[Loan Date]],$Q$5:$Q$152,$S$5:$S$152)</f>
        <v>Week 8</v>
      </c>
    </row>
    <row r="4153" spans="1:12" x14ac:dyDescent="0.2">
      <c r="A4153" s="1">
        <v>44881</v>
      </c>
      <c r="B4153" t="s">
        <v>7</v>
      </c>
      <c r="C4153" s="1">
        <v>44888</v>
      </c>
      <c r="D4153" t="s">
        <v>988</v>
      </c>
      <c r="E4153" t="s">
        <v>15</v>
      </c>
      <c r="F4153" t="s">
        <v>14</v>
      </c>
      <c r="G4153" t="s">
        <v>1</v>
      </c>
      <c r="H4153" t="s">
        <v>1282</v>
      </c>
      <c r="I4153">
        <f>MONTH(Table6[[#This Row],[Loan Date]])</f>
        <v>11</v>
      </c>
      <c r="J4153" t="str">
        <f>_xlfn.XLOOKUP(Table6[[#This Row],[Numeric Month]],$N$5:$N$11,$O$5:$O$11)</f>
        <v>Nov</v>
      </c>
      <c r="K4153" t="str">
        <f>_xlfn.XLOOKUP(Table6[[#This Row],[Loan Date]],$Q$5:$Q$152,$R$5:$R$152)</f>
        <v>Wednesday</v>
      </c>
      <c r="L4153" t="str">
        <f>_xlfn.XLOOKUP(Table6[[#This Row],[Loan Date]],$Q$5:$Q$152,$S$5:$S$152)</f>
        <v>Week 8</v>
      </c>
    </row>
    <row r="4154" spans="1:12" x14ac:dyDescent="0.2">
      <c r="A4154" s="1">
        <v>44881</v>
      </c>
      <c r="B4154" t="s">
        <v>7</v>
      </c>
      <c r="C4154" s="1">
        <v>44881</v>
      </c>
      <c r="D4154" t="s">
        <v>336</v>
      </c>
      <c r="E4154" t="s">
        <v>168</v>
      </c>
      <c r="F4154" t="s">
        <v>168</v>
      </c>
      <c r="G4154" t="s">
        <v>20</v>
      </c>
      <c r="H4154" t="s">
        <v>1282</v>
      </c>
      <c r="I4154">
        <f>MONTH(Table6[[#This Row],[Loan Date]])</f>
        <v>11</v>
      </c>
      <c r="J4154" t="str">
        <f>_xlfn.XLOOKUP(Table6[[#This Row],[Numeric Month]],$N$5:$N$11,$O$5:$O$11)</f>
        <v>Nov</v>
      </c>
      <c r="K4154" t="str">
        <f>_xlfn.XLOOKUP(Table6[[#This Row],[Loan Date]],$Q$5:$Q$152,$R$5:$R$152)</f>
        <v>Wednesday</v>
      </c>
      <c r="L4154" t="str">
        <f>_xlfn.XLOOKUP(Table6[[#This Row],[Loan Date]],$Q$5:$Q$152,$S$5:$S$152)</f>
        <v>Week 8</v>
      </c>
    </row>
    <row r="4155" spans="1:12" x14ac:dyDescent="0.2">
      <c r="A4155" s="1">
        <v>44881</v>
      </c>
      <c r="B4155" t="s">
        <v>7</v>
      </c>
      <c r="C4155" s="1">
        <v>44881</v>
      </c>
      <c r="D4155" t="s">
        <v>911</v>
      </c>
      <c r="E4155" t="s">
        <v>37</v>
      </c>
      <c r="F4155" t="s">
        <v>37</v>
      </c>
      <c r="G4155" t="s">
        <v>20</v>
      </c>
      <c r="H4155" t="s">
        <v>1282</v>
      </c>
      <c r="I4155">
        <f>MONTH(Table6[[#This Row],[Loan Date]])</f>
        <v>11</v>
      </c>
      <c r="J4155" t="str">
        <f>_xlfn.XLOOKUP(Table6[[#This Row],[Numeric Month]],$N$5:$N$11,$O$5:$O$11)</f>
        <v>Nov</v>
      </c>
      <c r="K4155" t="str">
        <f>_xlfn.XLOOKUP(Table6[[#This Row],[Loan Date]],$Q$5:$Q$152,$R$5:$R$152)</f>
        <v>Wednesday</v>
      </c>
      <c r="L4155" t="str">
        <f>_xlfn.XLOOKUP(Table6[[#This Row],[Loan Date]],$Q$5:$Q$152,$S$5:$S$152)</f>
        <v>Week 8</v>
      </c>
    </row>
    <row r="4156" spans="1:12" x14ac:dyDescent="0.2">
      <c r="A4156" s="1">
        <v>44881</v>
      </c>
      <c r="B4156" t="s">
        <v>7</v>
      </c>
      <c r="C4156" s="1">
        <v>44881</v>
      </c>
      <c r="D4156" t="s">
        <v>236</v>
      </c>
      <c r="E4156" t="s">
        <v>23</v>
      </c>
      <c r="F4156" t="s">
        <v>23</v>
      </c>
      <c r="G4156" t="s">
        <v>20</v>
      </c>
      <c r="H4156" t="s">
        <v>1282</v>
      </c>
      <c r="I4156">
        <f>MONTH(Table6[[#This Row],[Loan Date]])</f>
        <v>11</v>
      </c>
      <c r="J4156" t="str">
        <f>_xlfn.XLOOKUP(Table6[[#This Row],[Numeric Month]],$N$5:$N$11,$O$5:$O$11)</f>
        <v>Nov</v>
      </c>
      <c r="K4156" t="str">
        <f>_xlfn.XLOOKUP(Table6[[#This Row],[Loan Date]],$Q$5:$Q$152,$R$5:$R$152)</f>
        <v>Wednesday</v>
      </c>
      <c r="L4156" t="str">
        <f>_xlfn.XLOOKUP(Table6[[#This Row],[Loan Date]],$Q$5:$Q$152,$S$5:$S$152)</f>
        <v>Week 8</v>
      </c>
    </row>
    <row r="4157" spans="1:12" x14ac:dyDescent="0.2">
      <c r="A4157" s="1">
        <v>44881</v>
      </c>
      <c r="B4157" t="s">
        <v>7</v>
      </c>
      <c r="C4157" s="1">
        <v>44881</v>
      </c>
      <c r="D4157" t="s">
        <v>660</v>
      </c>
      <c r="E4157" t="s">
        <v>21</v>
      </c>
      <c r="F4157" t="s">
        <v>21</v>
      </c>
      <c r="G4157" t="s">
        <v>20</v>
      </c>
      <c r="H4157" t="s">
        <v>1282</v>
      </c>
      <c r="I4157">
        <f>MONTH(Table6[[#This Row],[Loan Date]])</f>
        <v>11</v>
      </c>
      <c r="J4157" t="str">
        <f>_xlfn.XLOOKUP(Table6[[#This Row],[Numeric Month]],$N$5:$N$11,$O$5:$O$11)</f>
        <v>Nov</v>
      </c>
      <c r="K4157" t="str">
        <f>_xlfn.XLOOKUP(Table6[[#This Row],[Loan Date]],$Q$5:$Q$152,$R$5:$R$152)</f>
        <v>Wednesday</v>
      </c>
      <c r="L4157" t="str">
        <f>_xlfn.XLOOKUP(Table6[[#This Row],[Loan Date]],$Q$5:$Q$152,$S$5:$S$152)</f>
        <v>Week 8</v>
      </c>
    </row>
    <row r="4158" spans="1:12" x14ac:dyDescent="0.2">
      <c r="A4158" s="1">
        <v>44881</v>
      </c>
      <c r="B4158" t="s">
        <v>7</v>
      </c>
      <c r="C4158" s="1">
        <v>44881</v>
      </c>
      <c r="D4158" t="s">
        <v>116</v>
      </c>
      <c r="E4158" t="s">
        <v>23</v>
      </c>
      <c r="F4158" t="s">
        <v>23</v>
      </c>
      <c r="G4158" t="s">
        <v>20</v>
      </c>
      <c r="H4158" t="s">
        <v>1282</v>
      </c>
      <c r="I4158">
        <f>MONTH(Table6[[#This Row],[Loan Date]])</f>
        <v>11</v>
      </c>
      <c r="J4158" t="str">
        <f>_xlfn.XLOOKUP(Table6[[#This Row],[Numeric Month]],$N$5:$N$11,$O$5:$O$11)</f>
        <v>Nov</v>
      </c>
      <c r="K4158" t="str">
        <f>_xlfn.XLOOKUP(Table6[[#This Row],[Loan Date]],$Q$5:$Q$152,$R$5:$R$152)</f>
        <v>Wednesday</v>
      </c>
      <c r="L4158" t="str">
        <f>_xlfn.XLOOKUP(Table6[[#This Row],[Loan Date]],$Q$5:$Q$152,$S$5:$S$152)</f>
        <v>Week 8</v>
      </c>
    </row>
    <row r="4159" spans="1:12" x14ac:dyDescent="0.2">
      <c r="A4159" s="1">
        <v>44881</v>
      </c>
      <c r="B4159" t="s">
        <v>7</v>
      </c>
      <c r="C4159" s="1">
        <v>44881</v>
      </c>
      <c r="D4159" t="s">
        <v>170</v>
      </c>
      <c r="E4159" t="s">
        <v>21</v>
      </c>
      <c r="F4159" t="s">
        <v>21</v>
      </c>
      <c r="G4159" t="s">
        <v>20</v>
      </c>
      <c r="H4159" t="s">
        <v>1282</v>
      </c>
      <c r="I4159">
        <f>MONTH(Table6[[#This Row],[Loan Date]])</f>
        <v>11</v>
      </c>
      <c r="J4159" t="str">
        <f>_xlfn.XLOOKUP(Table6[[#This Row],[Numeric Month]],$N$5:$N$11,$O$5:$O$11)</f>
        <v>Nov</v>
      </c>
      <c r="K4159" t="str">
        <f>_xlfn.XLOOKUP(Table6[[#This Row],[Loan Date]],$Q$5:$Q$152,$R$5:$R$152)</f>
        <v>Wednesday</v>
      </c>
      <c r="L4159" t="str">
        <f>_xlfn.XLOOKUP(Table6[[#This Row],[Loan Date]],$Q$5:$Q$152,$S$5:$S$152)</f>
        <v>Week 8</v>
      </c>
    </row>
    <row r="4160" spans="1:12" x14ac:dyDescent="0.2">
      <c r="A4160" s="1">
        <v>44881</v>
      </c>
      <c r="B4160" t="s">
        <v>5</v>
      </c>
      <c r="C4160" s="1">
        <v>44895</v>
      </c>
      <c r="D4160" t="s">
        <v>371</v>
      </c>
      <c r="E4160" t="s">
        <v>15</v>
      </c>
      <c r="F4160" t="s">
        <v>14</v>
      </c>
      <c r="G4160" t="s">
        <v>1</v>
      </c>
      <c r="H4160" t="s">
        <v>1282</v>
      </c>
      <c r="I4160">
        <f>MONTH(Table6[[#This Row],[Loan Date]])</f>
        <v>11</v>
      </c>
      <c r="J4160" t="str">
        <f>_xlfn.XLOOKUP(Table6[[#This Row],[Numeric Month]],$N$5:$N$11,$O$5:$O$11)</f>
        <v>Nov</v>
      </c>
      <c r="K4160" t="str">
        <f>_xlfn.XLOOKUP(Table6[[#This Row],[Loan Date]],$Q$5:$Q$152,$R$5:$R$152)</f>
        <v>Wednesday</v>
      </c>
      <c r="L4160" t="str">
        <f>_xlfn.XLOOKUP(Table6[[#This Row],[Loan Date]],$Q$5:$Q$152,$S$5:$S$152)</f>
        <v>Week 8</v>
      </c>
    </row>
    <row r="4161" spans="1:12" x14ac:dyDescent="0.2">
      <c r="A4161" s="1">
        <v>44881</v>
      </c>
      <c r="B4161" t="s">
        <v>7</v>
      </c>
      <c r="C4161" s="1">
        <v>44881</v>
      </c>
      <c r="D4161" t="s">
        <v>103</v>
      </c>
      <c r="E4161" t="s">
        <v>23</v>
      </c>
      <c r="F4161" t="s">
        <v>23</v>
      </c>
      <c r="G4161" t="s">
        <v>20</v>
      </c>
      <c r="H4161" t="s">
        <v>1282</v>
      </c>
      <c r="I4161">
        <f>MONTH(Table6[[#This Row],[Loan Date]])</f>
        <v>11</v>
      </c>
      <c r="J4161" t="str">
        <f>_xlfn.XLOOKUP(Table6[[#This Row],[Numeric Month]],$N$5:$N$11,$O$5:$O$11)</f>
        <v>Nov</v>
      </c>
      <c r="K4161" t="str">
        <f>_xlfn.XLOOKUP(Table6[[#This Row],[Loan Date]],$Q$5:$Q$152,$R$5:$R$152)</f>
        <v>Wednesday</v>
      </c>
      <c r="L4161" t="str">
        <f>_xlfn.XLOOKUP(Table6[[#This Row],[Loan Date]],$Q$5:$Q$152,$S$5:$S$152)</f>
        <v>Week 8</v>
      </c>
    </row>
    <row r="4162" spans="1:12" x14ac:dyDescent="0.2">
      <c r="A4162" s="1">
        <v>44881</v>
      </c>
      <c r="B4162" t="s">
        <v>7</v>
      </c>
      <c r="C4162" s="1">
        <v>44881</v>
      </c>
      <c r="D4162" t="s">
        <v>261</v>
      </c>
      <c r="E4162" t="s">
        <v>44</v>
      </c>
      <c r="F4162" t="s">
        <v>44</v>
      </c>
      <c r="G4162" t="s">
        <v>39</v>
      </c>
      <c r="H4162" t="s">
        <v>1282</v>
      </c>
      <c r="I4162">
        <f>MONTH(Table6[[#This Row],[Loan Date]])</f>
        <v>11</v>
      </c>
      <c r="J4162" t="str">
        <f>_xlfn.XLOOKUP(Table6[[#This Row],[Numeric Month]],$N$5:$N$11,$O$5:$O$11)</f>
        <v>Nov</v>
      </c>
      <c r="K4162" t="str">
        <f>_xlfn.XLOOKUP(Table6[[#This Row],[Loan Date]],$Q$5:$Q$152,$R$5:$R$152)</f>
        <v>Wednesday</v>
      </c>
      <c r="L4162" t="str">
        <f>_xlfn.XLOOKUP(Table6[[#This Row],[Loan Date]],$Q$5:$Q$152,$S$5:$S$152)</f>
        <v>Week 8</v>
      </c>
    </row>
    <row r="4163" spans="1:12" x14ac:dyDescent="0.2">
      <c r="A4163" s="1">
        <v>44881</v>
      </c>
      <c r="B4163" t="s">
        <v>7</v>
      </c>
      <c r="C4163" s="1">
        <v>44881</v>
      </c>
      <c r="D4163" t="s">
        <v>42</v>
      </c>
      <c r="E4163" t="s">
        <v>41</v>
      </c>
      <c r="F4163" t="s">
        <v>40</v>
      </c>
      <c r="G4163" t="s">
        <v>39</v>
      </c>
      <c r="H4163" t="s">
        <v>1282</v>
      </c>
      <c r="I4163">
        <f>MONTH(Table6[[#This Row],[Loan Date]])</f>
        <v>11</v>
      </c>
      <c r="J4163" t="str">
        <f>_xlfn.XLOOKUP(Table6[[#This Row],[Numeric Month]],$N$5:$N$11,$O$5:$O$11)</f>
        <v>Nov</v>
      </c>
      <c r="K4163" t="str">
        <f>_xlfn.XLOOKUP(Table6[[#This Row],[Loan Date]],$Q$5:$Q$152,$R$5:$R$152)</f>
        <v>Wednesday</v>
      </c>
      <c r="L4163" t="str">
        <f>_xlfn.XLOOKUP(Table6[[#This Row],[Loan Date]],$Q$5:$Q$152,$S$5:$S$152)</f>
        <v>Week 8</v>
      </c>
    </row>
    <row r="4164" spans="1:12" x14ac:dyDescent="0.2">
      <c r="A4164" s="1">
        <v>44881</v>
      </c>
      <c r="B4164" t="s">
        <v>7</v>
      </c>
      <c r="C4164" s="1">
        <v>44881</v>
      </c>
      <c r="D4164" t="s">
        <v>965</v>
      </c>
      <c r="E4164" t="s">
        <v>12</v>
      </c>
      <c r="F4164" t="s">
        <v>12</v>
      </c>
      <c r="G4164" t="s">
        <v>11</v>
      </c>
      <c r="H4164" t="s">
        <v>1282</v>
      </c>
      <c r="I4164">
        <f>MONTH(Table6[[#This Row],[Loan Date]])</f>
        <v>11</v>
      </c>
      <c r="J4164" t="str">
        <f>_xlfn.XLOOKUP(Table6[[#This Row],[Numeric Month]],$N$5:$N$11,$O$5:$O$11)</f>
        <v>Nov</v>
      </c>
      <c r="K4164" t="str">
        <f>_xlfn.XLOOKUP(Table6[[#This Row],[Loan Date]],$Q$5:$Q$152,$R$5:$R$152)</f>
        <v>Wednesday</v>
      </c>
      <c r="L4164" t="str">
        <f>_xlfn.XLOOKUP(Table6[[#This Row],[Loan Date]],$Q$5:$Q$152,$S$5:$S$152)</f>
        <v>Week 8</v>
      </c>
    </row>
    <row r="4165" spans="1:12" x14ac:dyDescent="0.2">
      <c r="A4165" s="1">
        <v>44881</v>
      </c>
      <c r="B4165" t="s">
        <v>7</v>
      </c>
      <c r="C4165" s="1">
        <v>44881</v>
      </c>
      <c r="D4165" t="s">
        <v>558</v>
      </c>
      <c r="E4165" t="s">
        <v>122</v>
      </c>
      <c r="F4165" t="s">
        <v>122</v>
      </c>
      <c r="G4165" t="s">
        <v>11</v>
      </c>
      <c r="H4165" t="s">
        <v>1282</v>
      </c>
      <c r="I4165">
        <f>MONTH(Table6[[#This Row],[Loan Date]])</f>
        <v>11</v>
      </c>
      <c r="J4165" t="str">
        <f>_xlfn.XLOOKUP(Table6[[#This Row],[Numeric Month]],$N$5:$N$11,$O$5:$O$11)</f>
        <v>Nov</v>
      </c>
      <c r="K4165" t="str">
        <f>_xlfn.XLOOKUP(Table6[[#This Row],[Loan Date]],$Q$5:$Q$152,$R$5:$R$152)</f>
        <v>Wednesday</v>
      </c>
      <c r="L4165" t="str">
        <f>_xlfn.XLOOKUP(Table6[[#This Row],[Loan Date]],$Q$5:$Q$152,$S$5:$S$152)</f>
        <v>Week 8</v>
      </c>
    </row>
    <row r="4166" spans="1:12" x14ac:dyDescent="0.2">
      <c r="A4166" s="1">
        <v>44881</v>
      </c>
      <c r="B4166" t="s">
        <v>7</v>
      </c>
      <c r="C4166" s="1">
        <v>44895</v>
      </c>
      <c r="D4166" t="s">
        <v>953</v>
      </c>
      <c r="E4166" t="s">
        <v>52</v>
      </c>
      <c r="F4166" t="s">
        <v>51</v>
      </c>
      <c r="G4166" t="s">
        <v>1</v>
      </c>
      <c r="H4166" t="s">
        <v>1282</v>
      </c>
      <c r="I4166">
        <f>MONTH(Table6[[#This Row],[Loan Date]])</f>
        <v>11</v>
      </c>
      <c r="J4166" t="str">
        <f>_xlfn.XLOOKUP(Table6[[#This Row],[Numeric Month]],$N$5:$N$11,$O$5:$O$11)</f>
        <v>Nov</v>
      </c>
      <c r="K4166" t="str">
        <f>_xlfn.XLOOKUP(Table6[[#This Row],[Loan Date]],$Q$5:$Q$152,$R$5:$R$152)</f>
        <v>Wednesday</v>
      </c>
      <c r="L4166" t="str">
        <f>_xlfn.XLOOKUP(Table6[[#This Row],[Loan Date]],$Q$5:$Q$152,$S$5:$S$152)</f>
        <v>Week 8</v>
      </c>
    </row>
    <row r="4167" spans="1:12" x14ac:dyDescent="0.2">
      <c r="A4167" s="1">
        <v>44881</v>
      </c>
      <c r="B4167" t="s">
        <v>7</v>
      </c>
      <c r="C4167" s="1">
        <v>44881</v>
      </c>
      <c r="D4167" t="s">
        <v>1130</v>
      </c>
      <c r="E4167" t="s">
        <v>37</v>
      </c>
      <c r="F4167" t="s">
        <v>37</v>
      </c>
      <c r="G4167" t="s">
        <v>20</v>
      </c>
      <c r="H4167" t="s">
        <v>1282</v>
      </c>
      <c r="I4167">
        <f>MONTH(Table6[[#This Row],[Loan Date]])</f>
        <v>11</v>
      </c>
      <c r="J4167" t="str">
        <f>_xlfn.XLOOKUP(Table6[[#This Row],[Numeric Month]],$N$5:$N$11,$O$5:$O$11)</f>
        <v>Nov</v>
      </c>
      <c r="K4167" t="str">
        <f>_xlfn.XLOOKUP(Table6[[#This Row],[Loan Date]],$Q$5:$Q$152,$R$5:$R$152)</f>
        <v>Wednesday</v>
      </c>
      <c r="L4167" t="str">
        <f>_xlfn.XLOOKUP(Table6[[#This Row],[Loan Date]],$Q$5:$Q$152,$S$5:$S$152)</f>
        <v>Week 8</v>
      </c>
    </row>
    <row r="4168" spans="1:12" x14ac:dyDescent="0.2">
      <c r="A4168" s="1">
        <v>44881</v>
      </c>
      <c r="B4168" t="s">
        <v>5</v>
      </c>
      <c r="C4168" s="1">
        <v>44881</v>
      </c>
      <c r="D4168" t="s">
        <v>187</v>
      </c>
      <c r="E4168" t="s">
        <v>65</v>
      </c>
      <c r="F4168" t="s">
        <v>65</v>
      </c>
      <c r="G4168" t="s">
        <v>20</v>
      </c>
      <c r="H4168" t="s">
        <v>1282</v>
      </c>
      <c r="I4168">
        <f>MONTH(Table6[[#This Row],[Loan Date]])</f>
        <v>11</v>
      </c>
      <c r="J4168" t="str">
        <f>_xlfn.XLOOKUP(Table6[[#This Row],[Numeric Month]],$N$5:$N$11,$O$5:$O$11)</f>
        <v>Nov</v>
      </c>
      <c r="K4168" t="str">
        <f>_xlfn.XLOOKUP(Table6[[#This Row],[Loan Date]],$Q$5:$Q$152,$R$5:$R$152)</f>
        <v>Wednesday</v>
      </c>
      <c r="L4168" t="str">
        <f>_xlfn.XLOOKUP(Table6[[#This Row],[Loan Date]],$Q$5:$Q$152,$S$5:$S$152)</f>
        <v>Week 8</v>
      </c>
    </row>
    <row r="4169" spans="1:12" x14ac:dyDescent="0.2">
      <c r="A4169" s="1">
        <v>44881</v>
      </c>
      <c r="B4169" t="s">
        <v>5</v>
      </c>
      <c r="C4169" s="1">
        <v>44881</v>
      </c>
      <c r="D4169" t="s">
        <v>721</v>
      </c>
      <c r="E4169" t="s">
        <v>122</v>
      </c>
      <c r="F4169" t="s">
        <v>122</v>
      </c>
      <c r="G4169" t="s">
        <v>11</v>
      </c>
      <c r="H4169" t="s">
        <v>1282</v>
      </c>
      <c r="I4169">
        <f>MONTH(Table6[[#This Row],[Loan Date]])</f>
        <v>11</v>
      </c>
      <c r="J4169" t="str">
        <f>_xlfn.XLOOKUP(Table6[[#This Row],[Numeric Month]],$N$5:$N$11,$O$5:$O$11)</f>
        <v>Nov</v>
      </c>
      <c r="K4169" t="str">
        <f>_xlfn.XLOOKUP(Table6[[#This Row],[Loan Date]],$Q$5:$Q$152,$R$5:$R$152)</f>
        <v>Wednesday</v>
      </c>
      <c r="L4169" t="str">
        <f>_xlfn.XLOOKUP(Table6[[#This Row],[Loan Date]],$Q$5:$Q$152,$S$5:$S$152)</f>
        <v>Week 8</v>
      </c>
    </row>
    <row r="4170" spans="1:12" x14ac:dyDescent="0.2">
      <c r="A4170" s="1">
        <v>44881</v>
      </c>
      <c r="B4170" t="s">
        <v>7</v>
      </c>
      <c r="C4170" s="1">
        <v>44881</v>
      </c>
      <c r="D4170" t="s">
        <v>336</v>
      </c>
      <c r="E4170" t="s">
        <v>168</v>
      </c>
      <c r="F4170" t="s">
        <v>168</v>
      </c>
      <c r="G4170" t="s">
        <v>20</v>
      </c>
      <c r="H4170" t="s">
        <v>1282</v>
      </c>
      <c r="I4170">
        <f>MONTH(Table6[[#This Row],[Loan Date]])</f>
        <v>11</v>
      </c>
      <c r="J4170" t="str">
        <f>_xlfn.XLOOKUP(Table6[[#This Row],[Numeric Month]],$N$5:$N$11,$O$5:$O$11)</f>
        <v>Nov</v>
      </c>
      <c r="K4170" t="str">
        <f>_xlfn.XLOOKUP(Table6[[#This Row],[Loan Date]],$Q$5:$Q$152,$R$5:$R$152)</f>
        <v>Wednesday</v>
      </c>
      <c r="L4170" t="str">
        <f>_xlfn.XLOOKUP(Table6[[#This Row],[Loan Date]],$Q$5:$Q$152,$S$5:$S$152)</f>
        <v>Week 8</v>
      </c>
    </row>
    <row r="4171" spans="1:12" x14ac:dyDescent="0.2">
      <c r="A4171" s="1">
        <v>44881</v>
      </c>
      <c r="B4171" t="s">
        <v>7</v>
      </c>
      <c r="C4171" s="1">
        <v>44881</v>
      </c>
      <c r="D4171" t="s">
        <v>910</v>
      </c>
      <c r="E4171" t="s">
        <v>37</v>
      </c>
      <c r="F4171" t="s">
        <v>37</v>
      </c>
      <c r="G4171" t="s">
        <v>20</v>
      </c>
      <c r="H4171" t="s">
        <v>1282</v>
      </c>
      <c r="I4171">
        <f>MONTH(Table6[[#This Row],[Loan Date]])</f>
        <v>11</v>
      </c>
      <c r="J4171" t="str">
        <f>_xlfn.XLOOKUP(Table6[[#This Row],[Numeric Month]],$N$5:$N$11,$O$5:$O$11)</f>
        <v>Nov</v>
      </c>
      <c r="K4171" t="str">
        <f>_xlfn.XLOOKUP(Table6[[#This Row],[Loan Date]],$Q$5:$Q$152,$R$5:$R$152)</f>
        <v>Wednesday</v>
      </c>
      <c r="L4171" t="str">
        <f>_xlfn.XLOOKUP(Table6[[#This Row],[Loan Date]],$Q$5:$Q$152,$S$5:$S$152)</f>
        <v>Week 8</v>
      </c>
    </row>
    <row r="4172" spans="1:12" x14ac:dyDescent="0.2">
      <c r="A4172" s="1">
        <v>44881</v>
      </c>
      <c r="B4172" t="s">
        <v>5</v>
      </c>
      <c r="C4172" s="1">
        <v>44888</v>
      </c>
      <c r="D4172" t="s">
        <v>796</v>
      </c>
      <c r="E4172" t="s">
        <v>15</v>
      </c>
      <c r="F4172" t="s">
        <v>14</v>
      </c>
      <c r="G4172" t="s">
        <v>1</v>
      </c>
      <c r="H4172" t="s">
        <v>1282</v>
      </c>
      <c r="I4172">
        <f>MONTH(Table6[[#This Row],[Loan Date]])</f>
        <v>11</v>
      </c>
      <c r="J4172" t="str">
        <f>_xlfn.XLOOKUP(Table6[[#This Row],[Numeric Month]],$N$5:$N$11,$O$5:$O$11)</f>
        <v>Nov</v>
      </c>
      <c r="K4172" t="str">
        <f>_xlfn.XLOOKUP(Table6[[#This Row],[Loan Date]],$Q$5:$Q$152,$R$5:$R$152)</f>
        <v>Wednesday</v>
      </c>
      <c r="L4172" t="str">
        <f>_xlfn.XLOOKUP(Table6[[#This Row],[Loan Date]],$Q$5:$Q$152,$S$5:$S$152)</f>
        <v>Week 8</v>
      </c>
    </row>
    <row r="4173" spans="1:12" x14ac:dyDescent="0.2">
      <c r="A4173" s="1">
        <v>44881</v>
      </c>
      <c r="B4173" t="s">
        <v>5</v>
      </c>
      <c r="C4173" s="1">
        <v>44881</v>
      </c>
      <c r="D4173" t="s">
        <v>1361</v>
      </c>
      <c r="E4173" t="s">
        <v>59</v>
      </c>
      <c r="F4173" t="s">
        <v>58</v>
      </c>
      <c r="G4173" t="s">
        <v>39</v>
      </c>
      <c r="H4173" t="s">
        <v>1282</v>
      </c>
      <c r="I4173">
        <f>MONTH(Table6[[#This Row],[Loan Date]])</f>
        <v>11</v>
      </c>
      <c r="J4173" t="str">
        <f>_xlfn.XLOOKUP(Table6[[#This Row],[Numeric Month]],$N$5:$N$11,$O$5:$O$11)</f>
        <v>Nov</v>
      </c>
      <c r="K4173" t="str">
        <f>_xlfn.XLOOKUP(Table6[[#This Row],[Loan Date]],$Q$5:$Q$152,$R$5:$R$152)</f>
        <v>Wednesday</v>
      </c>
      <c r="L4173" t="str">
        <f>_xlfn.XLOOKUP(Table6[[#This Row],[Loan Date]],$Q$5:$Q$152,$S$5:$S$152)</f>
        <v>Week 8</v>
      </c>
    </row>
    <row r="4174" spans="1:12" x14ac:dyDescent="0.2">
      <c r="A4174" s="1">
        <v>44881</v>
      </c>
      <c r="B4174" t="s">
        <v>7</v>
      </c>
      <c r="C4174" s="1">
        <v>44881</v>
      </c>
      <c r="D4174" t="s">
        <v>912</v>
      </c>
      <c r="E4174" t="s">
        <v>37</v>
      </c>
      <c r="F4174" t="s">
        <v>37</v>
      </c>
      <c r="G4174" t="s">
        <v>20</v>
      </c>
      <c r="H4174" t="s">
        <v>1282</v>
      </c>
      <c r="I4174">
        <f>MONTH(Table6[[#This Row],[Loan Date]])</f>
        <v>11</v>
      </c>
      <c r="J4174" t="str">
        <f>_xlfn.XLOOKUP(Table6[[#This Row],[Numeric Month]],$N$5:$N$11,$O$5:$O$11)</f>
        <v>Nov</v>
      </c>
      <c r="K4174" t="str">
        <f>_xlfn.XLOOKUP(Table6[[#This Row],[Loan Date]],$Q$5:$Q$152,$R$5:$R$152)</f>
        <v>Wednesday</v>
      </c>
      <c r="L4174" t="str">
        <f>_xlfn.XLOOKUP(Table6[[#This Row],[Loan Date]],$Q$5:$Q$152,$S$5:$S$152)</f>
        <v>Week 8</v>
      </c>
    </row>
    <row r="4175" spans="1:12" x14ac:dyDescent="0.2">
      <c r="A4175" s="1">
        <v>44881</v>
      </c>
      <c r="B4175" t="s">
        <v>7</v>
      </c>
      <c r="C4175" s="1">
        <v>44881</v>
      </c>
      <c r="D4175" t="s">
        <v>29</v>
      </c>
      <c r="E4175" t="s">
        <v>23</v>
      </c>
      <c r="F4175" t="s">
        <v>23</v>
      </c>
      <c r="G4175" t="s">
        <v>20</v>
      </c>
      <c r="H4175" t="s">
        <v>1282</v>
      </c>
      <c r="I4175">
        <f>MONTH(Table6[[#This Row],[Loan Date]])</f>
        <v>11</v>
      </c>
      <c r="J4175" t="str">
        <f>_xlfn.XLOOKUP(Table6[[#This Row],[Numeric Month]],$N$5:$N$11,$O$5:$O$11)</f>
        <v>Nov</v>
      </c>
      <c r="K4175" t="str">
        <f>_xlfn.XLOOKUP(Table6[[#This Row],[Loan Date]],$Q$5:$Q$152,$R$5:$R$152)</f>
        <v>Wednesday</v>
      </c>
      <c r="L4175" t="str">
        <f>_xlfn.XLOOKUP(Table6[[#This Row],[Loan Date]],$Q$5:$Q$152,$S$5:$S$152)</f>
        <v>Week 8</v>
      </c>
    </row>
    <row r="4176" spans="1:12" x14ac:dyDescent="0.2">
      <c r="A4176" s="1">
        <v>44881</v>
      </c>
      <c r="B4176" t="s">
        <v>7</v>
      </c>
      <c r="C4176" s="1">
        <v>44881</v>
      </c>
      <c r="D4176" t="s">
        <v>27</v>
      </c>
      <c r="E4176" t="s">
        <v>21</v>
      </c>
      <c r="F4176" t="s">
        <v>21</v>
      </c>
      <c r="G4176" t="s">
        <v>20</v>
      </c>
      <c r="H4176" t="s">
        <v>1282</v>
      </c>
      <c r="I4176">
        <f>MONTH(Table6[[#This Row],[Loan Date]])</f>
        <v>11</v>
      </c>
      <c r="J4176" t="str">
        <f>_xlfn.XLOOKUP(Table6[[#This Row],[Numeric Month]],$N$5:$N$11,$O$5:$O$11)</f>
        <v>Nov</v>
      </c>
      <c r="K4176" t="str">
        <f>_xlfn.XLOOKUP(Table6[[#This Row],[Loan Date]],$Q$5:$Q$152,$R$5:$R$152)</f>
        <v>Wednesday</v>
      </c>
      <c r="L4176" t="str">
        <f>_xlfn.XLOOKUP(Table6[[#This Row],[Loan Date]],$Q$5:$Q$152,$S$5:$S$152)</f>
        <v>Week 8</v>
      </c>
    </row>
    <row r="4177" spans="1:12" x14ac:dyDescent="0.2">
      <c r="A4177" s="1">
        <v>44881</v>
      </c>
      <c r="B4177" t="s">
        <v>7</v>
      </c>
      <c r="C4177" s="1">
        <v>44888</v>
      </c>
      <c r="D4177" t="s">
        <v>732</v>
      </c>
      <c r="E4177" t="s">
        <v>52</v>
      </c>
      <c r="F4177" t="s">
        <v>51</v>
      </c>
      <c r="G4177" t="s">
        <v>1</v>
      </c>
      <c r="H4177" t="s">
        <v>1282</v>
      </c>
      <c r="I4177">
        <f>MONTH(Table6[[#This Row],[Loan Date]])</f>
        <v>11</v>
      </c>
      <c r="J4177" t="str">
        <f>_xlfn.XLOOKUP(Table6[[#This Row],[Numeric Month]],$N$5:$N$11,$O$5:$O$11)</f>
        <v>Nov</v>
      </c>
      <c r="K4177" t="str">
        <f>_xlfn.XLOOKUP(Table6[[#This Row],[Loan Date]],$Q$5:$Q$152,$R$5:$R$152)</f>
        <v>Wednesday</v>
      </c>
      <c r="L4177" t="str">
        <f>_xlfn.XLOOKUP(Table6[[#This Row],[Loan Date]],$Q$5:$Q$152,$S$5:$S$152)</f>
        <v>Week 8</v>
      </c>
    </row>
    <row r="4178" spans="1:12" x14ac:dyDescent="0.2">
      <c r="A4178" s="1">
        <v>44881</v>
      </c>
      <c r="B4178" t="s">
        <v>7</v>
      </c>
      <c r="C4178" s="1">
        <v>44895</v>
      </c>
      <c r="D4178" t="s">
        <v>892</v>
      </c>
      <c r="E4178" t="s">
        <v>15</v>
      </c>
      <c r="F4178" t="s">
        <v>14</v>
      </c>
      <c r="G4178" t="s">
        <v>1</v>
      </c>
      <c r="H4178" t="s">
        <v>1282</v>
      </c>
      <c r="I4178">
        <f>MONTH(Table6[[#This Row],[Loan Date]])</f>
        <v>11</v>
      </c>
      <c r="J4178" t="str">
        <f>_xlfn.XLOOKUP(Table6[[#This Row],[Numeric Month]],$N$5:$N$11,$O$5:$O$11)</f>
        <v>Nov</v>
      </c>
      <c r="K4178" t="str">
        <f>_xlfn.XLOOKUP(Table6[[#This Row],[Loan Date]],$Q$5:$Q$152,$R$5:$R$152)</f>
        <v>Wednesday</v>
      </c>
      <c r="L4178" t="str">
        <f>_xlfn.XLOOKUP(Table6[[#This Row],[Loan Date]],$Q$5:$Q$152,$S$5:$S$152)</f>
        <v>Week 8</v>
      </c>
    </row>
    <row r="4179" spans="1:12" x14ac:dyDescent="0.2">
      <c r="A4179" s="1">
        <v>44881</v>
      </c>
      <c r="B4179" t="s">
        <v>7</v>
      </c>
      <c r="C4179" s="1">
        <v>44881</v>
      </c>
      <c r="D4179" t="s">
        <v>917</v>
      </c>
      <c r="E4179" t="s">
        <v>37</v>
      </c>
      <c r="F4179" t="s">
        <v>37</v>
      </c>
      <c r="G4179" t="s">
        <v>20</v>
      </c>
      <c r="H4179" t="s">
        <v>1282</v>
      </c>
      <c r="I4179">
        <f>MONTH(Table6[[#This Row],[Loan Date]])</f>
        <v>11</v>
      </c>
      <c r="J4179" t="str">
        <f>_xlfn.XLOOKUP(Table6[[#This Row],[Numeric Month]],$N$5:$N$11,$O$5:$O$11)</f>
        <v>Nov</v>
      </c>
      <c r="K4179" t="str">
        <f>_xlfn.XLOOKUP(Table6[[#This Row],[Loan Date]],$Q$5:$Q$152,$R$5:$R$152)</f>
        <v>Wednesday</v>
      </c>
      <c r="L4179" t="str">
        <f>_xlfn.XLOOKUP(Table6[[#This Row],[Loan Date]],$Q$5:$Q$152,$S$5:$S$152)</f>
        <v>Week 8</v>
      </c>
    </row>
    <row r="4180" spans="1:12" x14ac:dyDescent="0.2">
      <c r="A4180" s="1">
        <v>44881</v>
      </c>
      <c r="B4180" t="s">
        <v>5</v>
      </c>
      <c r="C4180" s="1">
        <v>44888</v>
      </c>
      <c r="D4180" t="s">
        <v>1360</v>
      </c>
      <c r="E4180" t="s">
        <v>15</v>
      </c>
      <c r="F4180" t="s">
        <v>14</v>
      </c>
      <c r="G4180" t="s">
        <v>1</v>
      </c>
      <c r="H4180" t="s">
        <v>1282</v>
      </c>
      <c r="I4180">
        <f>MONTH(Table6[[#This Row],[Loan Date]])</f>
        <v>11</v>
      </c>
      <c r="J4180" t="str">
        <f>_xlfn.XLOOKUP(Table6[[#This Row],[Numeric Month]],$N$5:$N$11,$O$5:$O$11)</f>
        <v>Nov</v>
      </c>
      <c r="K4180" t="str">
        <f>_xlfn.XLOOKUP(Table6[[#This Row],[Loan Date]],$Q$5:$Q$152,$R$5:$R$152)</f>
        <v>Wednesday</v>
      </c>
      <c r="L4180" t="str">
        <f>_xlfn.XLOOKUP(Table6[[#This Row],[Loan Date]],$Q$5:$Q$152,$S$5:$S$152)</f>
        <v>Week 8</v>
      </c>
    </row>
    <row r="4181" spans="1:12" x14ac:dyDescent="0.2">
      <c r="A4181" s="1">
        <v>44881</v>
      </c>
      <c r="B4181" t="s">
        <v>5</v>
      </c>
      <c r="C4181" s="1">
        <v>44881</v>
      </c>
      <c r="D4181" t="s">
        <v>379</v>
      </c>
      <c r="E4181" t="s">
        <v>65</v>
      </c>
      <c r="F4181" t="s">
        <v>65</v>
      </c>
      <c r="G4181" t="s">
        <v>20</v>
      </c>
      <c r="H4181" t="s">
        <v>1282</v>
      </c>
      <c r="I4181">
        <f>MONTH(Table6[[#This Row],[Loan Date]])</f>
        <v>11</v>
      </c>
      <c r="J4181" t="str">
        <f>_xlfn.XLOOKUP(Table6[[#This Row],[Numeric Month]],$N$5:$N$11,$O$5:$O$11)</f>
        <v>Nov</v>
      </c>
      <c r="K4181" t="str">
        <f>_xlfn.XLOOKUP(Table6[[#This Row],[Loan Date]],$Q$5:$Q$152,$R$5:$R$152)</f>
        <v>Wednesday</v>
      </c>
      <c r="L4181" t="str">
        <f>_xlfn.XLOOKUP(Table6[[#This Row],[Loan Date]],$Q$5:$Q$152,$S$5:$S$152)</f>
        <v>Week 8</v>
      </c>
    </row>
    <row r="4182" spans="1:12" x14ac:dyDescent="0.2">
      <c r="A4182" s="1">
        <v>44881</v>
      </c>
      <c r="B4182" t="s">
        <v>7</v>
      </c>
      <c r="C4182" s="1">
        <v>44881</v>
      </c>
      <c r="D4182" t="s">
        <v>302</v>
      </c>
      <c r="E4182" t="s">
        <v>23</v>
      </c>
      <c r="F4182" t="s">
        <v>23</v>
      </c>
      <c r="G4182" t="s">
        <v>20</v>
      </c>
      <c r="H4182" t="s">
        <v>1282</v>
      </c>
      <c r="I4182">
        <f>MONTH(Table6[[#This Row],[Loan Date]])</f>
        <v>11</v>
      </c>
      <c r="J4182" t="str">
        <f>_xlfn.XLOOKUP(Table6[[#This Row],[Numeric Month]],$N$5:$N$11,$O$5:$O$11)</f>
        <v>Nov</v>
      </c>
      <c r="K4182" t="str">
        <f>_xlfn.XLOOKUP(Table6[[#This Row],[Loan Date]],$Q$5:$Q$152,$R$5:$R$152)</f>
        <v>Wednesday</v>
      </c>
      <c r="L4182" t="str">
        <f>_xlfn.XLOOKUP(Table6[[#This Row],[Loan Date]],$Q$5:$Q$152,$S$5:$S$152)</f>
        <v>Week 8</v>
      </c>
    </row>
    <row r="4183" spans="1:12" x14ac:dyDescent="0.2">
      <c r="A4183" s="1">
        <v>44881</v>
      </c>
      <c r="B4183" t="s">
        <v>7</v>
      </c>
      <c r="C4183" s="1">
        <v>44881</v>
      </c>
      <c r="D4183" t="s">
        <v>111</v>
      </c>
      <c r="E4183" t="s">
        <v>21</v>
      </c>
      <c r="F4183" t="s">
        <v>21</v>
      </c>
      <c r="G4183" t="s">
        <v>20</v>
      </c>
      <c r="H4183" t="s">
        <v>1282</v>
      </c>
      <c r="I4183">
        <f>MONTH(Table6[[#This Row],[Loan Date]])</f>
        <v>11</v>
      </c>
      <c r="J4183" t="str">
        <f>_xlfn.XLOOKUP(Table6[[#This Row],[Numeric Month]],$N$5:$N$11,$O$5:$O$11)</f>
        <v>Nov</v>
      </c>
      <c r="K4183" t="str">
        <f>_xlfn.XLOOKUP(Table6[[#This Row],[Loan Date]],$Q$5:$Q$152,$R$5:$R$152)</f>
        <v>Wednesday</v>
      </c>
      <c r="L4183" t="str">
        <f>_xlfn.XLOOKUP(Table6[[#This Row],[Loan Date]],$Q$5:$Q$152,$S$5:$S$152)</f>
        <v>Week 8</v>
      </c>
    </row>
    <row r="4184" spans="1:12" x14ac:dyDescent="0.2">
      <c r="A4184" s="1">
        <v>44881</v>
      </c>
      <c r="B4184" t="s">
        <v>7</v>
      </c>
      <c r="C4184" s="1">
        <v>44888</v>
      </c>
      <c r="D4184" t="s">
        <v>540</v>
      </c>
      <c r="E4184" t="s">
        <v>52</v>
      </c>
      <c r="F4184" t="s">
        <v>51</v>
      </c>
      <c r="G4184" t="s">
        <v>1</v>
      </c>
      <c r="H4184" t="s">
        <v>1282</v>
      </c>
      <c r="I4184">
        <f>MONTH(Table6[[#This Row],[Loan Date]])</f>
        <v>11</v>
      </c>
      <c r="J4184" t="str">
        <f>_xlfn.XLOOKUP(Table6[[#This Row],[Numeric Month]],$N$5:$N$11,$O$5:$O$11)</f>
        <v>Nov</v>
      </c>
      <c r="K4184" t="str">
        <f>_xlfn.XLOOKUP(Table6[[#This Row],[Loan Date]],$Q$5:$Q$152,$R$5:$R$152)</f>
        <v>Wednesday</v>
      </c>
      <c r="L4184" t="str">
        <f>_xlfn.XLOOKUP(Table6[[#This Row],[Loan Date]],$Q$5:$Q$152,$S$5:$S$152)</f>
        <v>Week 8</v>
      </c>
    </row>
    <row r="4185" spans="1:12" x14ac:dyDescent="0.2">
      <c r="A4185" s="1">
        <v>44881</v>
      </c>
      <c r="B4185" t="s">
        <v>7</v>
      </c>
      <c r="C4185" s="1">
        <v>44881</v>
      </c>
      <c r="D4185" t="s">
        <v>117</v>
      </c>
      <c r="E4185" t="s">
        <v>65</v>
      </c>
      <c r="F4185" t="s">
        <v>65</v>
      </c>
      <c r="G4185" t="s">
        <v>20</v>
      </c>
      <c r="H4185" t="s">
        <v>1282</v>
      </c>
      <c r="I4185">
        <f>MONTH(Table6[[#This Row],[Loan Date]])</f>
        <v>11</v>
      </c>
      <c r="J4185" t="str">
        <f>_xlfn.XLOOKUP(Table6[[#This Row],[Numeric Month]],$N$5:$N$11,$O$5:$O$11)</f>
        <v>Nov</v>
      </c>
      <c r="K4185" t="str">
        <f>_xlfn.XLOOKUP(Table6[[#This Row],[Loan Date]],$Q$5:$Q$152,$R$5:$R$152)</f>
        <v>Wednesday</v>
      </c>
      <c r="L4185" t="str">
        <f>_xlfn.XLOOKUP(Table6[[#This Row],[Loan Date]],$Q$5:$Q$152,$S$5:$S$152)</f>
        <v>Week 8</v>
      </c>
    </row>
    <row r="4186" spans="1:12" x14ac:dyDescent="0.2">
      <c r="A4186" s="1">
        <v>44881</v>
      </c>
      <c r="B4186" t="s">
        <v>7</v>
      </c>
      <c r="C4186" s="1">
        <v>44881</v>
      </c>
      <c r="D4186" t="s">
        <v>811</v>
      </c>
      <c r="E4186" t="s">
        <v>65</v>
      </c>
      <c r="F4186" t="s">
        <v>65</v>
      </c>
      <c r="G4186" t="s">
        <v>20</v>
      </c>
      <c r="H4186" t="s">
        <v>1282</v>
      </c>
      <c r="I4186">
        <f>MONTH(Table6[[#This Row],[Loan Date]])</f>
        <v>11</v>
      </c>
      <c r="J4186" t="str">
        <f>_xlfn.XLOOKUP(Table6[[#This Row],[Numeric Month]],$N$5:$N$11,$O$5:$O$11)</f>
        <v>Nov</v>
      </c>
      <c r="K4186" t="str">
        <f>_xlfn.XLOOKUP(Table6[[#This Row],[Loan Date]],$Q$5:$Q$152,$R$5:$R$152)</f>
        <v>Wednesday</v>
      </c>
      <c r="L4186" t="str">
        <f>_xlfn.XLOOKUP(Table6[[#This Row],[Loan Date]],$Q$5:$Q$152,$S$5:$S$152)</f>
        <v>Week 8</v>
      </c>
    </row>
    <row r="4187" spans="1:12" x14ac:dyDescent="0.2">
      <c r="A4187" s="1">
        <v>44881</v>
      </c>
      <c r="B4187" t="s">
        <v>7</v>
      </c>
      <c r="C4187" s="1">
        <v>44881</v>
      </c>
      <c r="D4187" t="s">
        <v>1019</v>
      </c>
      <c r="E4187" t="s">
        <v>168</v>
      </c>
      <c r="F4187" t="s">
        <v>168</v>
      </c>
      <c r="G4187" t="s">
        <v>20</v>
      </c>
      <c r="H4187" t="s">
        <v>1282</v>
      </c>
      <c r="I4187">
        <f>MONTH(Table6[[#This Row],[Loan Date]])</f>
        <v>11</v>
      </c>
      <c r="J4187" t="str">
        <f>_xlfn.XLOOKUP(Table6[[#This Row],[Numeric Month]],$N$5:$N$11,$O$5:$O$11)</f>
        <v>Nov</v>
      </c>
      <c r="K4187" t="str">
        <f>_xlfn.XLOOKUP(Table6[[#This Row],[Loan Date]],$Q$5:$Q$152,$R$5:$R$152)</f>
        <v>Wednesday</v>
      </c>
      <c r="L4187" t="str">
        <f>_xlfn.XLOOKUP(Table6[[#This Row],[Loan Date]],$Q$5:$Q$152,$S$5:$S$152)</f>
        <v>Week 8</v>
      </c>
    </row>
    <row r="4188" spans="1:12" x14ac:dyDescent="0.2">
      <c r="A4188" s="1">
        <v>44881</v>
      </c>
      <c r="B4188" t="s">
        <v>7</v>
      </c>
      <c r="C4188" s="1">
        <v>44888</v>
      </c>
      <c r="D4188" t="s">
        <v>281</v>
      </c>
      <c r="E4188" t="s">
        <v>52</v>
      </c>
      <c r="F4188" t="s">
        <v>51</v>
      </c>
      <c r="G4188" t="s">
        <v>1</v>
      </c>
      <c r="H4188" t="s">
        <v>1282</v>
      </c>
      <c r="I4188">
        <f>MONTH(Table6[[#This Row],[Loan Date]])</f>
        <v>11</v>
      </c>
      <c r="J4188" t="str">
        <f>_xlfn.XLOOKUP(Table6[[#This Row],[Numeric Month]],$N$5:$N$11,$O$5:$O$11)</f>
        <v>Nov</v>
      </c>
      <c r="K4188" t="str">
        <f>_xlfn.XLOOKUP(Table6[[#This Row],[Loan Date]],$Q$5:$Q$152,$R$5:$R$152)</f>
        <v>Wednesday</v>
      </c>
      <c r="L4188" t="str">
        <f>_xlfn.XLOOKUP(Table6[[#This Row],[Loan Date]],$Q$5:$Q$152,$S$5:$S$152)</f>
        <v>Week 8</v>
      </c>
    </row>
    <row r="4189" spans="1:12" x14ac:dyDescent="0.2">
      <c r="A4189" s="1">
        <v>44881</v>
      </c>
      <c r="B4189" t="s">
        <v>7</v>
      </c>
      <c r="C4189" s="1">
        <v>44888</v>
      </c>
      <c r="D4189" t="s">
        <v>508</v>
      </c>
      <c r="E4189" t="s">
        <v>9</v>
      </c>
      <c r="F4189" t="s">
        <v>8</v>
      </c>
      <c r="G4189" t="s">
        <v>1</v>
      </c>
      <c r="H4189" t="s">
        <v>1282</v>
      </c>
      <c r="I4189">
        <f>MONTH(Table6[[#This Row],[Loan Date]])</f>
        <v>11</v>
      </c>
      <c r="J4189" t="str">
        <f>_xlfn.XLOOKUP(Table6[[#This Row],[Numeric Month]],$N$5:$N$11,$O$5:$O$11)</f>
        <v>Nov</v>
      </c>
      <c r="K4189" t="str">
        <f>_xlfn.XLOOKUP(Table6[[#This Row],[Loan Date]],$Q$5:$Q$152,$R$5:$R$152)</f>
        <v>Wednesday</v>
      </c>
      <c r="L4189" t="str">
        <f>_xlfn.XLOOKUP(Table6[[#This Row],[Loan Date]],$Q$5:$Q$152,$S$5:$S$152)</f>
        <v>Week 8</v>
      </c>
    </row>
    <row r="4190" spans="1:12" x14ac:dyDescent="0.2">
      <c r="A4190" s="1">
        <v>44881</v>
      </c>
      <c r="B4190" t="s">
        <v>7</v>
      </c>
      <c r="C4190" s="1">
        <v>44881</v>
      </c>
      <c r="D4190" t="s">
        <v>533</v>
      </c>
      <c r="E4190" t="s">
        <v>162</v>
      </c>
      <c r="F4190" t="s">
        <v>162</v>
      </c>
      <c r="G4190" t="s">
        <v>11</v>
      </c>
      <c r="H4190" t="s">
        <v>1282</v>
      </c>
      <c r="I4190">
        <f>MONTH(Table6[[#This Row],[Loan Date]])</f>
        <v>11</v>
      </c>
      <c r="J4190" t="str">
        <f>_xlfn.XLOOKUP(Table6[[#This Row],[Numeric Month]],$N$5:$N$11,$O$5:$O$11)</f>
        <v>Nov</v>
      </c>
      <c r="K4190" t="str">
        <f>_xlfn.XLOOKUP(Table6[[#This Row],[Loan Date]],$Q$5:$Q$152,$R$5:$R$152)</f>
        <v>Wednesday</v>
      </c>
      <c r="L4190" t="str">
        <f>_xlfn.XLOOKUP(Table6[[#This Row],[Loan Date]],$Q$5:$Q$152,$S$5:$S$152)</f>
        <v>Week 8</v>
      </c>
    </row>
    <row r="4191" spans="1:12" x14ac:dyDescent="0.2">
      <c r="A4191" s="1">
        <v>44881</v>
      </c>
      <c r="B4191" t="s">
        <v>7</v>
      </c>
      <c r="C4191" s="1">
        <v>44895</v>
      </c>
      <c r="D4191" t="s">
        <v>495</v>
      </c>
      <c r="E4191" t="s">
        <v>52</v>
      </c>
      <c r="F4191" t="s">
        <v>51</v>
      </c>
      <c r="G4191" t="s">
        <v>1</v>
      </c>
      <c r="H4191" t="s">
        <v>1282</v>
      </c>
      <c r="I4191">
        <f>MONTH(Table6[[#This Row],[Loan Date]])</f>
        <v>11</v>
      </c>
      <c r="J4191" t="str">
        <f>_xlfn.XLOOKUP(Table6[[#This Row],[Numeric Month]],$N$5:$N$11,$O$5:$O$11)</f>
        <v>Nov</v>
      </c>
      <c r="K4191" t="str">
        <f>_xlfn.XLOOKUP(Table6[[#This Row],[Loan Date]],$Q$5:$Q$152,$R$5:$R$152)</f>
        <v>Wednesday</v>
      </c>
      <c r="L4191" t="str">
        <f>_xlfn.XLOOKUP(Table6[[#This Row],[Loan Date]],$Q$5:$Q$152,$S$5:$S$152)</f>
        <v>Week 8</v>
      </c>
    </row>
    <row r="4192" spans="1:12" x14ac:dyDescent="0.2">
      <c r="A4192" s="1">
        <v>44881</v>
      </c>
      <c r="B4192" t="s">
        <v>7</v>
      </c>
      <c r="C4192" s="1">
        <v>44881</v>
      </c>
      <c r="D4192" t="s">
        <v>74</v>
      </c>
      <c r="E4192" t="s">
        <v>49</v>
      </c>
      <c r="F4192" t="s">
        <v>49</v>
      </c>
      <c r="G4192" t="s">
        <v>20</v>
      </c>
      <c r="H4192" t="s">
        <v>1282</v>
      </c>
      <c r="I4192">
        <f>MONTH(Table6[[#This Row],[Loan Date]])</f>
        <v>11</v>
      </c>
      <c r="J4192" t="str">
        <f>_xlfn.XLOOKUP(Table6[[#This Row],[Numeric Month]],$N$5:$N$11,$O$5:$O$11)</f>
        <v>Nov</v>
      </c>
      <c r="K4192" t="str">
        <f>_xlfn.XLOOKUP(Table6[[#This Row],[Loan Date]],$Q$5:$Q$152,$R$5:$R$152)</f>
        <v>Wednesday</v>
      </c>
      <c r="L4192" t="str">
        <f>_xlfn.XLOOKUP(Table6[[#This Row],[Loan Date]],$Q$5:$Q$152,$S$5:$S$152)</f>
        <v>Week 8</v>
      </c>
    </row>
    <row r="4193" spans="1:12" x14ac:dyDescent="0.2">
      <c r="A4193" s="1">
        <v>44881</v>
      </c>
      <c r="B4193" t="s">
        <v>7</v>
      </c>
      <c r="C4193" s="1">
        <v>44888</v>
      </c>
      <c r="D4193" t="s">
        <v>556</v>
      </c>
      <c r="E4193" t="s">
        <v>9</v>
      </c>
      <c r="F4193" t="s">
        <v>8</v>
      </c>
      <c r="G4193" t="s">
        <v>1</v>
      </c>
      <c r="H4193" t="s">
        <v>1282</v>
      </c>
      <c r="I4193">
        <f>MONTH(Table6[[#This Row],[Loan Date]])</f>
        <v>11</v>
      </c>
      <c r="J4193" t="str">
        <f>_xlfn.XLOOKUP(Table6[[#This Row],[Numeric Month]],$N$5:$N$11,$O$5:$O$11)</f>
        <v>Nov</v>
      </c>
      <c r="K4193" t="str">
        <f>_xlfn.XLOOKUP(Table6[[#This Row],[Loan Date]],$Q$5:$Q$152,$R$5:$R$152)</f>
        <v>Wednesday</v>
      </c>
      <c r="L4193" t="str">
        <f>_xlfn.XLOOKUP(Table6[[#This Row],[Loan Date]],$Q$5:$Q$152,$S$5:$S$152)</f>
        <v>Week 8</v>
      </c>
    </row>
    <row r="4194" spans="1:12" x14ac:dyDescent="0.2">
      <c r="A4194" s="1">
        <v>44881</v>
      </c>
      <c r="B4194" t="s">
        <v>7</v>
      </c>
      <c r="C4194" s="1">
        <v>44881</v>
      </c>
      <c r="D4194" t="s">
        <v>64</v>
      </c>
      <c r="E4194" t="s">
        <v>23</v>
      </c>
      <c r="F4194" t="s">
        <v>23</v>
      </c>
      <c r="G4194" t="s">
        <v>20</v>
      </c>
      <c r="H4194" t="s">
        <v>1282</v>
      </c>
      <c r="I4194">
        <f>MONTH(Table6[[#This Row],[Loan Date]])</f>
        <v>11</v>
      </c>
      <c r="J4194" t="str">
        <f>_xlfn.XLOOKUP(Table6[[#This Row],[Numeric Month]],$N$5:$N$11,$O$5:$O$11)</f>
        <v>Nov</v>
      </c>
      <c r="K4194" t="str">
        <f>_xlfn.XLOOKUP(Table6[[#This Row],[Loan Date]],$Q$5:$Q$152,$R$5:$R$152)</f>
        <v>Wednesday</v>
      </c>
      <c r="L4194" t="str">
        <f>_xlfn.XLOOKUP(Table6[[#This Row],[Loan Date]],$Q$5:$Q$152,$S$5:$S$152)</f>
        <v>Week 8</v>
      </c>
    </row>
    <row r="4195" spans="1:12" x14ac:dyDescent="0.2">
      <c r="A4195" s="1">
        <v>44881</v>
      </c>
      <c r="B4195" t="s">
        <v>7</v>
      </c>
      <c r="C4195" s="1">
        <v>44881</v>
      </c>
      <c r="D4195" t="s">
        <v>1355</v>
      </c>
      <c r="E4195" t="s">
        <v>65</v>
      </c>
      <c r="F4195" t="s">
        <v>65</v>
      </c>
      <c r="G4195" t="s">
        <v>20</v>
      </c>
      <c r="H4195" t="s">
        <v>1282</v>
      </c>
      <c r="I4195">
        <f>MONTH(Table6[[#This Row],[Loan Date]])</f>
        <v>11</v>
      </c>
      <c r="J4195" t="str">
        <f>_xlfn.XLOOKUP(Table6[[#This Row],[Numeric Month]],$N$5:$N$11,$O$5:$O$11)</f>
        <v>Nov</v>
      </c>
      <c r="K4195" t="str">
        <f>_xlfn.XLOOKUP(Table6[[#This Row],[Loan Date]],$Q$5:$Q$152,$R$5:$R$152)</f>
        <v>Wednesday</v>
      </c>
      <c r="L4195" t="str">
        <f>_xlfn.XLOOKUP(Table6[[#This Row],[Loan Date]],$Q$5:$Q$152,$S$5:$S$152)</f>
        <v>Week 8</v>
      </c>
    </row>
    <row r="4196" spans="1:12" x14ac:dyDescent="0.2">
      <c r="A4196" s="1">
        <v>44881</v>
      </c>
      <c r="B4196" t="s">
        <v>7</v>
      </c>
      <c r="C4196" s="1">
        <v>44888</v>
      </c>
      <c r="D4196" t="s">
        <v>878</v>
      </c>
      <c r="E4196" t="s">
        <v>15</v>
      </c>
      <c r="F4196" t="s">
        <v>14</v>
      </c>
      <c r="G4196" t="s">
        <v>1</v>
      </c>
      <c r="H4196" t="s">
        <v>1282</v>
      </c>
      <c r="I4196">
        <f>MONTH(Table6[[#This Row],[Loan Date]])</f>
        <v>11</v>
      </c>
      <c r="J4196" t="str">
        <f>_xlfn.XLOOKUP(Table6[[#This Row],[Numeric Month]],$N$5:$N$11,$O$5:$O$11)</f>
        <v>Nov</v>
      </c>
      <c r="K4196" t="str">
        <f>_xlfn.XLOOKUP(Table6[[#This Row],[Loan Date]],$Q$5:$Q$152,$R$5:$R$152)</f>
        <v>Wednesday</v>
      </c>
      <c r="L4196" t="str">
        <f>_xlfn.XLOOKUP(Table6[[#This Row],[Loan Date]],$Q$5:$Q$152,$S$5:$S$152)</f>
        <v>Week 8</v>
      </c>
    </row>
    <row r="4197" spans="1:12" x14ac:dyDescent="0.2">
      <c r="A4197" s="1">
        <v>44881</v>
      </c>
      <c r="B4197" t="s">
        <v>7</v>
      </c>
      <c r="C4197" s="1">
        <v>44893</v>
      </c>
      <c r="D4197" t="s">
        <v>1277</v>
      </c>
      <c r="E4197" t="s">
        <v>9</v>
      </c>
      <c r="F4197" t="s">
        <v>8</v>
      </c>
      <c r="G4197" t="s">
        <v>1</v>
      </c>
      <c r="H4197" t="s">
        <v>1282</v>
      </c>
      <c r="I4197">
        <f>MONTH(Table6[[#This Row],[Loan Date]])</f>
        <v>11</v>
      </c>
      <c r="J4197" t="str">
        <f>_xlfn.XLOOKUP(Table6[[#This Row],[Numeric Month]],$N$5:$N$11,$O$5:$O$11)</f>
        <v>Nov</v>
      </c>
      <c r="K4197" t="str">
        <f>_xlfn.XLOOKUP(Table6[[#This Row],[Loan Date]],$Q$5:$Q$152,$R$5:$R$152)</f>
        <v>Wednesday</v>
      </c>
      <c r="L4197" t="str">
        <f>_xlfn.XLOOKUP(Table6[[#This Row],[Loan Date]],$Q$5:$Q$152,$S$5:$S$152)</f>
        <v>Week 8</v>
      </c>
    </row>
    <row r="4198" spans="1:12" x14ac:dyDescent="0.2">
      <c r="A4198" s="1">
        <v>44881</v>
      </c>
      <c r="B4198" t="s">
        <v>7</v>
      </c>
      <c r="C4198" s="1">
        <v>44881</v>
      </c>
      <c r="D4198" t="s">
        <v>1347</v>
      </c>
      <c r="E4198" t="s">
        <v>12</v>
      </c>
      <c r="F4198" t="s">
        <v>12</v>
      </c>
      <c r="G4198" t="s">
        <v>11</v>
      </c>
      <c r="H4198" t="s">
        <v>1282</v>
      </c>
      <c r="I4198">
        <f>MONTH(Table6[[#This Row],[Loan Date]])</f>
        <v>11</v>
      </c>
      <c r="J4198" t="str">
        <f>_xlfn.XLOOKUP(Table6[[#This Row],[Numeric Month]],$N$5:$N$11,$O$5:$O$11)</f>
        <v>Nov</v>
      </c>
      <c r="K4198" t="str">
        <f>_xlfn.XLOOKUP(Table6[[#This Row],[Loan Date]],$Q$5:$Q$152,$R$5:$R$152)</f>
        <v>Wednesday</v>
      </c>
      <c r="L4198" t="str">
        <f>_xlfn.XLOOKUP(Table6[[#This Row],[Loan Date]],$Q$5:$Q$152,$S$5:$S$152)</f>
        <v>Week 8</v>
      </c>
    </row>
    <row r="4199" spans="1:12" x14ac:dyDescent="0.2">
      <c r="A4199" s="1">
        <v>44881</v>
      </c>
      <c r="B4199" t="s">
        <v>7</v>
      </c>
      <c r="C4199" s="1">
        <v>44881</v>
      </c>
      <c r="D4199" t="s">
        <v>538</v>
      </c>
      <c r="E4199" t="s">
        <v>122</v>
      </c>
      <c r="F4199" t="s">
        <v>122</v>
      </c>
      <c r="G4199" t="s">
        <v>11</v>
      </c>
      <c r="H4199" t="s">
        <v>1282</v>
      </c>
      <c r="I4199">
        <f>MONTH(Table6[[#This Row],[Loan Date]])</f>
        <v>11</v>
      </c>
      <c r="J4199" t="str">
        <f>_xlfn.XLOOKUP(Table6[[#This Row],[Numeric Month]],$N$5:$N$11,$O$5:$O$11)</f>
        <v>Nov</v>
      </c>
      <c r="K4199" t="str">
        <f>_xlfn.XLOOKUP(Table6[[#This Row],[Loan Date]],$Q$5:$Q$152,$R$5:$R$152)</f>
        <v>Wednesday</v>
      </c>
      <c r="L4199" t="str">
        <f>_xlfn.XLOOKUP(Table6[[#This Row],[Loan Date]],$Q$5:$Q$152,$S$5:$S$152)</f>
        <v>Week 8</v>
      </c>
    </row>
    <row r="4200" spans="1:12" x14ac:dyDescent="0.2">
      <c r="A4200" s="1">
        <v>44881</v>
      </c>
      <c r="B4200" t="s">
        <v>7</v>
      </c>
      <c r="C4200" s="1">
        <v>44881</v>
      </c>
      <c r="D4200" t="s">
        <v>343</v>
      </c>
      <c r="E4200" t="s">
        <v>23</v>
      </c>
      <c r="F4200" t="s">
        <v>23</v>
      </c>
      <c r="G4200" t="s">
        <v>20</v>
      </c>
      <c r="H4200" t="s">
        <v>1282</v>
      </c>
      <c r="I4200">
        <f>MONTH(Table6[[#This Row],[Loan Date]])</f>
        <v>11</v>
      </c>
      <c r="J4200" t="str">
        <f>_xlfn.XLOOKUP(Table6[[#This Row],[Numeric Month]],$N$5:$N$11,$O$5:$O$11)</f>
        <v>Nov</v>
      </c>
      <c r="K4200" t="str">
        <f>_xlfn.XLOOKUP(Table6[[#This Row],[Loan Date]],$Q$5:$Q$152,$R$5:$R$152)</f>
        <v>Wednesday</v>
      </c>
      <c r="L4200" t="str">
        <f>_xlfn.XLOOKUP(Table6[[#This Row],[Loan Date]],$Q$5:$Q$152,$S$5:$S$152)</f>
        <v>Week 8</v>
      </c>
    </row>
    <row r="4201" spans="1:12" x14ac:dyDescent="0.2">
      <c r="A4201" s="1">
        <v>44881</v>
      </c>
      <c r="B4201" t="s">
        <v>7</v>
      </c>
      <c r="C4201" s="1">
        <v>44881</v>
      </c>
      <c r="D4201" t="s">
        <v>116</v>
      </c>
      <c r="E4201" t="s">
        <v>23</v>
      </c>
      <c r="F4201" t="s">
        <v>23</v>
      </c>
      <c r="G4201" t="s">
        <v>20</v>
      </c>
      <c r="H4201" t="s">
        <v>1282</v>
      </c>
      <c r="I4201">
        <f>MONTH(Table6[[#This Row],[Loan Date]])</f>
        <v>11</v>
      </c>
      <c r="J4201" t="str">
        <f>_xlfn.XLOOKUP(Table6[[#This Row],[Numeric Month]],$N$5:$N$11,$O$5:$O$11)</f>
        <v>Nov</v>
      </c>
      <c r="K4201" t="str">
        <f>_xlfn.XLOOKUP(Table6[[#This Row],[Loan Date]],$Q$5:$Q$152,$R$5:$R$152)</f>
        <v>Wednesday</v>
      </c>
      <c r="L4201" t="str">
        <f>_xlfn.XLOOKUP(Table6[[#This Row],[Loan Date]],$Q$5:$Q$152,$S$5:$S$152)</f>
        <v>Week 8</v>
      </c>
    </row>
    <row r="4202" spans="1:12" x14ac:dyDescent="0.2">
      <c r="A4202" s="1">
        <v>44881</v>
      </c>
      <c r="B4202" t="s">
        <v>7</v>
      </c>
      <c r="C4202" s="1">
        <v>44881</v>
      </c>
      <c r="D4202" t="s">
        <v>409</v>
      </c>
      <c r="E4202" t="s">
        <v>21</v>
      </c>
      <c r="F4202" t="s">
        <v>21</v>
      </c>
      <c r="G4202" t="s">
        <v>20</v>
      </c>
      <c r="H4202" t="s">
        <v>1282</v>
      </c>
      <c r="I4202">
        <f>MONTH(Table6[[#This Row],[Loan Date]])</f>
        <v>11</v>
      </c>
      <c r="J4202" t="str">
        <f>_xlfn.XLOOKUP(Table6[[#This Row],[Numeric Month]],$N$5:$N$11,$O$5:$O$11)</f>
        <v>Nov</v>
      </c>
      <c r="K4202" t="str">
        <f>_xlfn.XLOOKUP(Table6[[#This Row],[Loan Date]],$Q$5:$Q$152,$R$5:$R$152)</f>
        <v>Wednesday</v>
      </c>
      <c r="L4202" t="str">
        <f>_xlfn.XLOOKUP(Table6[[#This Row],[Loan Date]],$Q$5:$Q$152,$S$5:$S$152)</f>
        <v>Week 8</v>
      </c>
    </row>
    <row r="4203" spans="1:12" x14ac:dyDescent="0.2">
      <c r="A4203" s="1">
        <v>44881</v>
      </c>
      <c r="B4203" t="s">
        <v>7</v>
      </c>
      <c r="C4203" s="1">
        <v>44881</v>
      </c>
      <c r="D4203" t="s">
        <v>185</v>
      </c>
      <c r="E4203" t="s">
        <v>21</v>
      </c>
      <c r="F4203" t="s">
        <v>21</v>
      </c>
      <c r="G4203" t="s">
        <v>20</v>
      </c>
      <c r="H4203" t="s">
        <v>1282</v>
      </c>
      <c r="I4203">
        <f>MONTH(Table6[[#This Row],[Loan Date]])</f>
        <v>11</v>
      </c>
      <c r="J4203" t="str">
        <f>_xlfn.XLOOKUP(Table6[[#This Row],[Numeric Month]],$N$5:$N$11,$O$5:$O$11)</f>
        <v>Nov</v>
      </c>
      <c r="K4203" t="str">
        <f>_xlfn.XLOOKUP(Table6[[#This Row],[Loan Date]],$Q$5:$Q$152,$R$5:$R$152)</f>
        <v>Wednesday</v>
      </c>
      <c r="L4203" t="str">
        <f>_xlfn.XLOOKUP(Table6[[#This Row],[Loan Date]],$Q$5:$Q$152,$S$5:$S$152)</f>
        <v>Week 8</v>
      </c>
    </row>
    <row r="4204" spans="1:12" x14ac:dyDescent="0.2">
      <c r="A4204" s="1">
        <v>44881</v>
      </c>
      <c r="B4204" t="s">
        <v>7</v>
      </c>
      <c r="C4204" s="1">
        <v>44881</v>
      </c>
      <c r="D4204" t="s">
        <v>341</v>
      </c>
      <c r="E4204" t="s">
        <v>49</v>
      </c>
      <c r="F4204" t="s">
        <v>49</v>
      </c>
      <c r="G4204" t="s">
        <v>20</v>
      </c>
      <c r="H4204" t="s">
        <v>1282</v>
      </c>
      <c r="I4204">
        <f>MONTH(Table6[[#This Row],[Loan Date]])</f>
        <v>11</v>
      </c>
      <c r="J4204" t="str">
        <f>_xlfn.XLOOKUP(Table6[[#This Row],[Numeric Month]],$N$5:$N$11,$O$5:$O$11)</f>
        <v>Nov</v>
      </c>
      <c r="K4204" t="str">
        <f>_xlfn.XLOOKUP(Table6[[#This Row],[Loan Date]],$Q$5:$Q$152,$R$5:$R$152)</f>
        <v>Wednesday</v>
      </c>
      <c r="L4204" t="str">
        <f>_xlfn.XLOOKUP(Table6[[#This Row],[Loan Date]],$Q$5:$Q$152,$S$5:$S$152)</f>
        <v>Week 8</v>
      </c>
    </row>
    <row r="4205" spans="1:12" x14ac:dyDescent="0.2">
      <c r="A4205" s="1">
        <v>44881</v>
      </c>
      <c r="B4205" t="s">
        <v>7</v>
      </c>
      <c r="C4205" s="1">
        <v>44881</v>
      </c>
      <c r="D4205" t="s">
        <v>302</v>
      </c>
      <c r="E4205" t="s">
        <v>23</v>
      </c>
      <c r="F4205" t="s">
        <v>23</v>
      </c>
      <c r="G4205" t="s">
        <v>20</v>
      </c>
      <c r="H4205" t="s">
        <v>1282</v>
      </c>
      <c r="I4205">
        <f>MONTH(Table6[[#This Row],[Loan Date]])</f>
        <v>11</v>
      </c>
      <c r="J4205" t="str">
        <f>_xlfn.XLOOKUP(Table6[[#This Row],[Numeric Month]],$N$5:$N$11,$O$5:$O$11)</f>
        <v>Nov</v>
      </c>
      <c r="K4205" t="str">
        <f>_xlfn.XLOOKUP(Table6[[#This Row],[Loan Date]],$Q$5:$Q$152,$R$5:$R$152)</f>
        <v>Wednesday</v>
      </c>
      <c r="L4205" t="str">
        <f>_xlfn.XLOOKUP(Table6[[#This Row],[Loan Date]],$Q$5:$Q$152,$S$5:$S$152)</f>
        <v>Week 8</v>
      </c>
    </row>
    <row r="4206" spans="1:12" x14ac:dyDescent="0.2">
      <c r="A4206" s="1">
        <v>44881</v>
      </c>
      <c r="B4206" t="s">
        <v>7</v>
      </c>
      <c r="C4206" s="1">
        <v>44881</v>
      </c>
      <c r="D4206" t="s">
        <v>343</v>
      </c>
      <c r="E4206" t="s">
        <v>23</v>
      </c>
      <c r="F4206" t="s">
        <v>23</v>
      </c>
      <c r="G4206" t="s">
        <v>20</v>
      </c>
      <c r="H4206" t="s">
        <v>1282</v>
      </c>
      <c r="I4206">
        <f>MONTH(Table6[[#This Row],[Loan Date]])</f>
        <v>11</v>
      </c>
      <c r="J4206" t="str">
        <f>_xlfn.XLOOKUP(Table6[[#This Row],[Numeric Month]],$N$5:$N$11,$O$5:$O$11)</f>
        <v>Nov</v>
      </c>
      <c r="K4206" t="str">
        <f>_xlfn.XLOOKUP(Table6[[#This Row],[Loan Date]],$Q$5:$Q$152,$R$5:$R$152)</f>
        <v>Wednesday</v>
      </c>
      <c r="L4206" t="str">
        <f>_xlfn.XLOOKUP(Table6[[#This Row],[Loan Date]],$Q$5:$Q$152,$S$5:$S$152)</f>
        <v>Week 8</v>
      </c>
    </row>
    <row r="4207" spans="1:12" x14ac:dyDescent="0.2">
      <c r="A4207" s="1">
        <v>44881</v>
      </c>
      <c r="B4207" t="s">
        <v>7</v>
      </c>
      <c r="C4207" s="1">
        <v>44881</v>
      </c>
      <c r="D4207" t="s">
        <v>409</v>
      </c>
      <c r="E4207" t="s">
        <v>21</v>
      </c>
      <c r="F4207" t="s">
        <v>21</v>
      </c>
      <c r="G4207" t="s">
        <v>20</v>
      </c>
      <c r="H4207" t="s">
        <v>1282</v>
      </c>
      <c r="I4207">
        <f>MONTH(Table6[[#This Row],[Loan Date]])</f>
        <v>11</v>
      </c>
      <c r="J4207" t="str">
        <f>_xlfn.XLOOKUP(Table6[[#This Row],[Numeric Month]],$N$5:$N$11,$O$5:$O$11)</f>
        <v>Nov</v>
      </c>
      <c r="K4207" t="str">
        <f>_xlfn.XLOOKUP(Table6[[#This Row],[Loan Date]],$Q$5:$Q$152,$R$5:$R$152)</f>
        <v>Wednesday</v>
      </c>
      <c r="L4207" t="str">
        <f>_xlfn.XLOOKUP(Table6[[#This Row],[Loan Date]],$Q$5:$Q$152,$S$5:$S$152)</f>
        <v>Week 8</v>
      </c>
    </row>
    <row r="4208" spans="1:12" x14ac:dyDescent="0.2">
      <c r="A4208" s="1">
        <v>44881</v>
      </c>
      <c r="B4208" t="s">
        <v>5</v>
      </c>
      <c r="C4208" s="1">
        <v>44881</v>
      </c>
      <c r="D4208" t="s">
        <v>103</v>
      </c>
      <c r="E4208" t="s">
        <v>23</v>
      </c>
      <c r="F4208" t="s">
        <v>23</v>
      </c>
      <c r="G4208" t="s">
        <v>20</v>
      </c>
      <c r="H4208" t="s">
        <v>1282</v>
      </c>
      <c r="I4208">
        <f>MONTH(Table6[[#This Row],[Loan Date]])</f>
        <v>11</v>
      </c>
      <c r="J4208" t="str">
        <f>_xlfn.XLOOKUP(Table6[[#This Row],[Numeric Month]],$N$5:$N$11,$O$5:$O$11)</f>
        <v>Nov</v>
      </c>
      <c r="K4208" t="str">
        <f>_xlfn.XLOOKUP(Table6[[#This Row],[Loan Date]],$Q$5:$Q$152,$R$5:$R$152)</f>
        <v>Wednesday</v>
      </c>
      <c r="L4208" t="str">
        <f>_xlfn.XLOOKUP(Table6[[#This Row],[Loan Date]],$Q$5:$Q$152,$S$5:$S$152)</f>
        <v>Week 8</v>
      </c>
    </row>
    <row r="4209" spans="1:12" x14ac:dyDescent="0.2">
      <c r="A4209" s="1">
        <v>44881</v>
      </c>
      <c r="B4209" t="s">
        <v>7</v>
      </c>
      <c r="C4209" s="1">
        <v>44881</v>
      </c>
      <c r="D4209" t="s">
        <v>915</v>
      </c>
      <c r="E4209" t="s">
        <v>37</v>
      </c>
      <c r="F4209" t="s">
        <v>37</v>
      </c>
      <c r="G4209" t="s">
        <v>20</v>
      </c>
      <c r="H4209" t="s">
        <v>1282</v>
      </c>
      <c r="I4209">
        <f>MONTH(Table6[[#This Row],[Loan Date]])</f>
        <v>11</v>
      </c>
      <c r="J4209" t="str">
        <f>_xlfn.XLOOKUP(Table6[[#This Row],[Numeric Month]],$N$5:$N$11,$O$5:$O$11)</f>
        <v>Nov</v>
      </c>
      <c r="K4209" t="str">
        <f>_xlfn.XLOOKUP(Table6[[#This Row],[Loan Date]],$Q$5:$Q$152,$R$5:$R$152)</f>
        <v>Wednesday</v>
      </c>
      <c r="L4209" t="str">
        <f>_xlfn.XLOOKUP(Table6[[#This Row],[Loan Date]],$Q$5:$Q$152,$S$5:$S$152)</f>
        <v>Week 8</v>
      </c>
    </row>
    <row r="4210" spans="1:12" x14ac:dyDescent="0.2">
      <c r="A4210" s="1">
        <v>44881</v>
      </c>
      <c r="B4210" t="s">
        <v>5</v>
      </c>
      <c r="C4210" s="1">
        <v>44888</v>
      </c>
      <c r="D4210" t="s">
        <v>1359</v>
      </c>
      <c r="E4210" t="s">
        <v>204</v>
      </c>
      <c r="F4210" t="s">
        <v>2</v>
      </c>
      <c r="G4210" t="s">
        <v>1</v>
      </c>
      <c r="H4210" t="s">
        <v>1282</v>
      </c>
      <c r="I4210">
        <f>MONTH(Table6[[#This Row],[Loan Date]])</f>
        <v>11</v>
      </c>
      <c r="J4210" t="str">
        <f>_xlfn.XLOOKUP(Table6[[#This Row],[Numeric Month]],$N$5:$N$11,$O$5:$O$11)</f>
        <v>Nov</v>
      </c>
      <c r="K4210" t="str">
        <f>_xlfn.XLOOKUP(Table6[[#This Row],[Loan Date]],$Q$5:$Q$152,$R$5:$R$152)</f>
        <v>Wednesday</v>
      </c>
      <c r="L4210" t="str">
        <f>_xlfn.XLOOKUP(Table6[[#This Row],[Loan Date]],$Q$5:$Q$152,$S$5:$S$152)</f>
        <v>Week 8</v>
      </c>
    </row>
    <row r="4211" spans="1:12" x14ac:dyDescent="0.2">
      <c r="A4211" s="1">
        <v>44881</v>
      </c>
      <c r="B4211" t="s">
        <v>7</v>
      </c>
      <c r="C4211" s="1">
        <v>44888</v>
      </c>
      <c r="D4211" t="s">
        <v>1358</v>
      </c>
      <c r="E4211" t="s">
        <v>9</v>
      </c>
      <c r="F4211" t="s">
        <v>8</v>
      </c>
      <c r="G4211" t="s">
        <v>1</v>
      </c>
      <c r="H4211" t="s">
        <v>1282</v>
      </c>
      <c r="I4211">
        <f>MONTH(Table6[[#This Row],[Loan Date]])</f>
        <v>11</v>
      </c>
      <c r="J4211" t="str">
        <f>_xlfn.XLOOKUP(Table6[[#This Row],[Numeric Month]],$N$5:$N$11,$O$5:$O$11)</f>
        <v>Nov</v>
      </c>
      <c r="K4211" t="str">
        <f>_xlfn.XLOOKUP(Table6[[#This Row],[Loan Date]],$Q$5:$Q$152,$R$5:$R$152)</f>
        <v>Wednesday</v>
      </c>
      <c r="L4211" t="str">
        <f>_xlfn.XLOOKUP(Table6[[#This Row],[Loan Date]],$Q$5:$Q$152,$S$5:$S$152)</f>
        <v>Week 8</v>
      </c>
    </row>
    <row r="4212" spans="1:12" x14ac:dyDescent="0.2">
      <c r="A4212" s="1">
        <v>44881</v>
      </c>
      <c r="B4212" t="s">
        <v>5</v>
      </c>
      <c r="C4212" s="1">
        <v>44896</v>
      </c>
      <c r="D4212" t="s">
        <v>108</v>
      </c>
      <c r="E4212" t="s">
        <v>52</v>
      </c>
      <c r="F4212" t="s">
        <v>51</v>
      </c>
      <c r="G4212" t="s">
        <v>1</v>
      </c>
      <c r="H4212" t="s">
        <v>1282</v>
      </c>
      <c r="I4212">
        <f>MONTH(Table6[[#This Row],[Loan Date]])</f>
        <v>11</v>
      </c>
      <c r="J4212" t="str">
        <f>_xlfn.XLOOKUP(Table6[[#This Row],[Numeric Month]],$N$5:$N$11,$O$5:$O$11)</f>
        <v>Nov</v>
      </c>
      <c r="K4212" t="str">
        <f>_xlfn.XLOOKUP(Table6[[#This Row],[Loan Date]],$Q$5:$Q$152,$R$5:$R$152)</f>
        <v>Wednesday</v>
      </c>
      <c r="L4212" t="str">
        <f>_xlfn.XLOOKUP(Table6[[#This Row],[Loan Date]],$Q$5:$Q$152,$S$5:$S$152)</f>
        <v>Week 8</v>
      </c>
    </row>
    <row r="4213" spans="1:12" x14ac:dyDescent="0.2">
      <c r="A4213" s="1">
        <v>44881</v>
      </c>
      <c r="B4213" t="s">
        <v>5</v>
      </c>
      <c r="C4213" s="1">
        <v>44881</v>
      </c>
      <c r="D4213" t="s">
        <v>912</v>
      </c>
      <c r="E4213" t="s">
        <v>37</v>
      </c>
      <c r="F4213" t="s">
        <v>37</v>
      </c>
      <c r="G4213" t="s">
        <v>20</v>
      </c>
      <c r="H4213" t="s">
        <v>1282</v>
      </c>
      <c r="I4213">
        <f>MONTH(Table6[[#This Row],[Loan Date]])</f>
        <v>11</v>
      </c>
      <c r="J4213" t="str">
        <f>_xlfn.XLOOKUP(Table6[[#This Row],[Numeric Month]],$N$5:$N$11,$O$5:$O$11)</f>
        <v>Nov</v>
      </c>
      <c r="K4213" t="str">
        <f>_xlfn.XLOOKUP(Table6[[#This Row],[Loan Date]],$Q$5:$Q$152,$R$5:$R$152)</f>
        <v>Wednesday</v>
      </c>
      <c r="L4213" t="str">
        <f>_xlfn.XLOOKUP(Table6[[#This Row],[Loan Date]],$Q$5:$Q$152,$S$5:$S$152)</f>
        <v>Week 8</v>
      </c>
    </row>
    <row r="4214" spans="1:12" x14ac:dyDescent="0.2">
      <c r="A4214" s="1">
        <v>44881</v>
      </c>
      <c r="B4214" t="s">
        <v>7</v>
      </c>
      <c r="C4214" s="1">
        <v>44881</v>
      </c>
      <c r="D4214" t="s">
        <v>969</v>
      </c>
      <c r="E4214" t="s">
        <v>37</v>
      </c>
      <c r="F4214" t="s">
        <v>37</v>
      </c>
      <c r="G4214" t="s">
        <v>20</v>
      </c>
      <c r="H4214" t="s">
        <v>1282</v>
      </c>
      <c r="I4214">
        <f>MONTH(Table6[[#This Row],[Loan Date]])</f>
        <v>11</v>
      </c>
      <c r="J4214" t="str">
        <f>_xlfn.XLOOKUP(Table6[[#This Row],[Numeric Month]],$N$5:$N$11,$O$5:$O$11)</f>
        <v>Nov</v>
      </c>
      <c r="K4214" t="str">
        <f>_xlfn.XLOOKUP(Table6[[#This Row],[Loan Date]],$Q$5:$Q$152,$R$5:$R$152)</f>
        <v>Wednesday</v>
      </c>
      <c r="L4214" t="str">
        <f>_xlfn.XLOOKUP(Table6[[#This Row],[Loan Date]],$Q$5:$Q$152,$S$5:$S$152)</f>
        <v>Week 8</v>
      </c>
    </row>
    <row r="4215" spans="1:12" x14ac:dyDescent="0.2">
      <c r="A4215" s="1">
        <v>44881</v>
      </c>
      <c r="B4215" t="s">
        <v>7</v>
      </c>
      <c r="C4215" s="1">
        <v>44881</v>
      </c>
      <c r="D4215" t="s">
        <v>191</v>
      </c>
      <c r="E4215" t="s">
        <v>44</v>
      </c>
      <c r="F4215" t="s">
        <v>44</v>
      </c>
      <c r="G4215" t="s">
        <v>39</v>
      </c>
      <c r="H4215" t="s">
        <v>1282</v>
      </c>
      <c r="I4215">
        <f>MONTH(Table6[[#This Row],[Loan Date]])</f>
        <v>11</v>
      </c>
      <c r="J4215" t="str">
        <f>_xlfn.XLOOKUP(Table6[[#This Row],[Numeric Month]],$N$5:$N$11,$O$5:$O$11)</f>
        <v>Nov</v>
      </c>
      <c r="K4215" t="str">
        <f>_xlfn.XLOOKUP(Table6[[#This Row],[Loan Date]],$Q$5:$Q$152,$R$5:$R$152)</f>
        <v>Wednesday</v>
      </c>
      <c r="L4215" t="str">
        <f>_xlfn.XLOOKUP(Table6[[#This Row],[Loan Date]],$Q$5:$Q$152,$S$5:$S$152)</f>
        <v>Week 8</v>
      </c>
    </row>
    <row r="4216" spans="1:12" x14ac:dyDescent="0.2">
      <c r="A4216" s="1">
        <v>44881</v>
      </c>
      <c r="B4216" t="s">
        <v>7</v>
      </c>
      <c r="C4216" s="1">
        <v>44881</v>
      </c>
      <c r="D4216" t="s">
        <v>915</v>
      </c>
      <c r="E4216" t="s">
        <v>37</v>
      </c>
      <c r="F4216" t="s">
        <v>37</v>
      </c>
      <c r="G4216" t="s">
        <v>20</v>
      </c>
      <c r="H4216" t="s">
        <v>1282</v>
      </c>
      <c r="I4216">
        <f>MONTH(Table6[[#This Row],[Loan Date]])</f>
        <v>11</v>
      </c>
      <c r="J4216" t="str">
        <f>_xlfn.XLOOKUP(Table6[[#This Row],[Numeric Month]],$N$5:$N$11,$O$5:$O$11)</f>
        <v>Nov</v>
      </c>
      <c r="K4216" t="str">
        <f>_xlfn.XLOOKUP(Table6[[#This Row],[Loan Date]],$Q$5:$Q$152,$R$5:$R$152)</f>
        <v>Wednesday</v>
      </c>
      <c r="L4216" t="str">
        <f>_xlfn.XLOOKUP(Table6[[#This Row],[Loan Date]],$Q$5:$Q$152,$S$5:$S$152)</f>
        <v>Week 8</v>
      </c>
    </row>
    <row r="4217" spans="1:12" x14ac:dyDescent="0.2">
      <c r="A4217" s="1">
        <v>44881</v>
      </c>
      <c r="B4217" t="s">
        <v>5</v>
      </c>
      <c r="C4217" s="1">
        <v>44881</v>
      </c>
      <c r="D4217" t="s">
        <v>42</v>
      </c>
      <c r="E4217" t="s">
        <v>41</v>
      </c>
      <c r="F4217" t="s">
        <v>40</v>
      </c>
      <c r="G4217" t="s">
        <v>39</v>
      </c>
      <c r="H4217" t="s">
        <v>1282</v>
      </c>
      <c r="I4217">
        <f>MONTH(Table6[[#This Row],[Loan Date]])</f>
        <v>11</v>
      </c>
      <c r="J4217" t="str">
        <f>_xlfn.XLOOKUP(Table6[[#This Row],[Numeric Month]],$N$5:$N$11,$O$5:$O$11)</f>
        <v>Nov</v>
      </c>
      <c r="K4217" t="str">
        <f>_xlfn.XLOOKUP(Table6[[#This Row],[Loan Date]],$Q$5:$Q$152,$R$5:$R$152)</f>
        <v>Wednesday</v>
      </c>
      <c r="L4217" t="str">
        <f>_xlfn.XLOOKUP(Table6[[#This Row],[Loan Date]],$Q$5:$Q$152,$S$5:$S$152)</f>
        <v>Week 8</v>
      </c>
    </row>
    <row r="4218" spans="1:12" x14ac:dyDescent="0.2">
      <c r="A4218" s="1">
        <v>44881</v>
      </c>
      <c r="B4218" t="s">
        <v>5</v>
      </c>
      <c r="C4218" s="1">
        <v>44895</v>
      </c>
      <c r="D4218" t="s">
        <v>1357</v>
      </c>
      <c r="E4218" t="s">
        <v>204</v>
      </c>
      <c r="F4218" t="s">
        <v>2</v>
      </c>
      <c r="G4218" t="s">
        <v>1</v>
      </c>
      <c r="H4218" t="s">
        <v>1282</v>
      </c>
      <c r="I4218">
        <f>MONTH(Table6[[#This Row],[Loan Date]])</f>
        <v>11</v>
      </c>
      <c r="J4218" t="str">
        <f>_xlfn.XLOOKUP(Table6[[#This Row],[Numeric Month]],$N$5:$N$11,$O$5:$O$11)</f>
        <v>Nov</v>
      </c>
      <c r="K4218" t="str">
        <f>_xlfn.XLOOKUP(Table6[[#This Row],[Loan Date]],$Q$5:$Q$152,$R$5:$R$152)</f>
        <v>Wednesday</v>
      </c>
      <c r="L4218" t="str">
        <f>_xlfn.XLOOKUP(Table6[[#This Row],[Loan Date]],$Q$5:$Q$152,$S$5:$S$152)</f>
        <v>Week 8</v>
      </c>
    </row>
    <row r="4219" spans="1:12" x14ac:dyDescent="0.2">
      <c r="A4219" s="1">
        <v>44881</v>
      </c>
      <c r="B4219" t="s">
        <v>5</v>
      </c>
      <c r="C4219" s="1">
        <v>44893</v>
      </c>
      <c r="D4219" t="s">
        <v>688</v>
      </c>
      <c r="E4219" t="s">
        <v>15</v>
      </c>
      <c r="F4219" t="s">
        <v>14</v>
      </c>
      <c r="G4219" t="s">
        <v>1</v>
      </c>
      <c r="H4219" t="s">
        <v>1282</v>
      </c>
      <c r="I4219">
        <f>MONTH(Table6[[#This Row],[Loan Date]])</f>
        <v>11</v>
      </c>
      <c r="J4219" t="str">
        <f>_xlfn.XLOOKUP(Table6[[#This Row],[Numeric Month]],$N$5:$N$11,$O$5:$O$11)</f>
        <v>Nov</v>
      </c>
      <c r="K4219" t="str">
        <f>_xlfn.XLOOKUP(Table6[[#This Row],[Loan Date]],$Q$5:$Q$152,$R$5:$R$152)</f>
        <v>Wednesday</v>
      </c>
      <c r="L4219" t="str">
        <f>_xlfn.XLOOKUP(Table6[[#This Row],[Loan Date]],$Q$5:$Q$152,$S$5:$S$152)</f>
        <v>Week 8</v>
      </c>
    </row>
    <row r="4220" spans="1:12" x14ac:dyDescent="0.2">
      <c r="A4220" s="1">
        <v>44881</v>
      </c>
      <c r="B4220" t="s">
        <v>5</v>
      </c>
      <c r="C4220" s="1">
        <v>44888</v>
      </c>
      <c r="D4220" t="s">
        <v>273</v>
      </c>
      <c r="E4220" t="s">
        <v>52</v>
      </c>
      <c r="F4220" t="s">
        <v>51</v>
      </c>
      <c r="G4220" t="s">
        <v>1</v>
      </c>
      <c r="H4220" t="s">
        <v>1282</v>
      </c>
      <c r="I4220">
        <f>MONTH(Table6[[#This Row],[Loan Date]])</f>
        <v>11</v>
      </c>
      <c r="J4220" t="str">
        <f>_xlfn.XLOOKUP(Table6[[#This Row],[Numeric Month]],$N$5:$N$11,$O$5:$O$11)</f>
        <v>Nov</v>
      </c>
      <c r="K4220" t="str">
        <f>_xlfn.XLOOKUP(Table6[[#This Row],[Loan Date]],$Q$5:$Q$152,$R$5:$R$152)</f>
        <v>Wednesday</v>
      </c>
      <c r="L4220" t="str">
        <f>_xlfn.XLOOKUP(Table6[[#This Row],[Loan Date]],$Q$5:$Q$152,$S$5:$S$152)</f>
        <v>Week 8</v>
      </c>
    </row>
    <row r="4221" spans="1:12" x14ac:dyDescent="0.2">
      <c r="A4221" s="1">
        <v>44881</v>
      </c>
      <c r="B4221" t="s">
        <v>5</v>
      </c>
      <c r="C4221" s="1">
        <v>44888</v>
      </c>
      <c r="D4221" t="s">
        <v>1356</v>
      </c>
      <c r="E4221" t="s">
        <v>204</v>
      </c>
      <c r="F4221" t="s">
        <v>2</v>
      </c>
      <c r="G4221" t="s">
        <v>1</v>
      </c>
      <c r="H4221" t="s">
        <v>1282</v>
      </c>
      <c r="I4221">
        <f>MONTH(Table6[[#This Row],[Loan Date]])</f>
        <v>11</v>
      </c>
      <c r="J4221" t="str">
        <f>_xlfn.XLOOKUP(Table6[[#This Row],[Numeric Month]],$N$5:$N$11,$O$5:$O$11)</f>
        <v>Nov</v>
      </c>
      <c r="K4221" t="str">
        <f>_xlfn.XLOOKUP(Table6[[#This Row],[Loan Date]],$Q$5:$Q$152,$R$5:$R$152)</f>
        <v>Wednesday</v>
      </c>
      <c r="L4221" t="str">
        <f>_xlfn.XLOOKUP(Table6[[#This Row],[Loan Date]],$Q$5:$Q$152,$S$5:$S$152)</f>
        <v>Week 8</v>
      </c>
    </row>
    <row r="4222" spans="1:12" x14ac:dyDescent="0.2">
      <c r="A4222" s="1">
        <v>44882</v>
      </c>
      <c r="B4222" t="s">
        <v>7</v>
      </c>
      <c r="C4222" s="1">
        <v>44882</v>
      </c>
      <c r="D4222" t="s">
        <v>436</v>
      </c>
      <c r="E4222" t="s">
        <v>168</v>
      </c>
      <c r="F4222" t="s">
        <v>168</v>
      </c>
      <c r="G4222" t="s">
        <v>20</v>
      </c>
      <c r="H4222" t="s">
        <v>1282</v>
      </c>
      <c r="I4222">
        <f>MONTH(Table6[[#This Row],[Loan Date]])</f>
        <v>11</v>
      </c>
      <c r="J4222" t="str">
        <f>_xlfn.XLOOKUP(Table6[[#This Row],[Numeric Month]],$N$5:$N$11,$O$5:$O$11)</f>
        <v>Nov</v>
      </c>
      <c r="K4222" t="str">
        <f>_xlfn.XLOOKUP(Table6[[#This Row],[Loan Date]],$Q$5:$Q$152,$R$5:$R$152)</f>
        <v>Thursday</v>
      </c>
      <c r="L4222" t="str">
        <f>_xlfn.XLOOKUP(Table6[[#This Row],[Loan Date]],$Q$5:$Q$152,$S$5:$S$152)</f>
        <v>Week 8</v>
      </c>
    </row>
    <row r="4223" spans="1:12" x14ac:dyDescent="0.2">
      <c r="A4223" s="1">
        <v>44882</v>
      </c>
      <c r="B4223" t="s">
        <v>96</v>
      </c>
      <c r="C4223" s="1">
        <v>44882</v>
      </c>
      <c r="D4223" t="s">
        <v>95</v>
      </c>
      <c r="E4223" t="s">
        <v>52</v>
      </c>
      <c r="F4223" t="s">
        <v>51</v>
      </c>
      <c r="G4223" t="s">
        <v>1</v>
      </c>
      <c r="H4223" t="s">
        <v>1282</v>
      </c>
      <c r="I4223">
        <f>MONTH(Table6[[#This Row],[Loan Date]])</f>
        <v>11</v>
      </c>
      <c r="J4223" t="str">
        <f>_xlfn.XLOOKUP(Table6[[#This Row],[Numeric Month]],$N$5:$N$11,$O$5:$O$11)</f>
        <v>Nov</v>
      </c>
      <c r="K4223" t="str">
        <f>_xlfn.XLOOKUP(Table6[[#This Row],[Loan Date]],$Q$5:$Q$152,$R$5:$R$152)</f>
        <v>Thursday</v>
      </c>
      <c r="L4223" t="str">
        <f>_xlfn.XLOOKUP(Table6[[#This Row],[Loan Date]],$Q$5:$Q$152,$S$5:$S$152)</f>
        <v>Week 8</v>
      </c>
    </row>
    <row r="4224" spans="1:12" x14ac:dyDescent="0.2">
      <c r="A4224" s="1">
        <v>44882</v>
      </c>
      <c r="B4224" t="s">
        <v>5</v>
      </c>
      <c r="C4224" s="1">
        <v>44888</v>
      </c>
      <c r="D4224" t="s">
        <v>253</v>
      </c>
      <c r="E4224" t="s">
        <v>52</v>
      </c>
      <c r="F4224" t="s">
        <v>51</v>
      </c>
      <c r="G4224" t="s">
        <v>1</v>
      </c>
      <c r="H4224" t="s">
        <v>1282</v>
      </c>
      <c r="I4224">
        <f>MONTH(Table6[[#This Row],[Loan Date]])</f>
        <v>11</v>
      </c>
      <c r="J4224" t="str">
        <f>_xlfn.XLOOKUP(Table6[[#This Row],[Numeric Month]],$N$5:$N$11,$O$5:$O$11)</f>
        <v>Nov</v>
      </c>
      <c r="K4224" t="str">
        <f>_xlfn.XLOOKUP(Table6[[#This Row],[Loan Date]],$Q$5:$Q$152,$R$5:$R$152)</f>
        <v>Thursday</v>
      </c>
      <c r="L4224" t="str">
        <f>_xlfn.XLOOKUP(Table6[[#This Row],[Loan Date]],$Q$5:$Q$152,$S$5:$S$152)</f>
        <v>Week 8</v>
      </c>
    </row>
    <row r="4225" spans="1:12" x14ac:dyDescent="0.2">
      <c r="A4225" s="1">
        <v>44882</v>
      </c>
      <c r="B4225" t="s">
        <v>35</v>
      </c>
      <c r="C4225" s="1">
        <v>44893</v>
      </c>
      <c r="D4225" t="s">
        <v>295</v>
      </c>
      <c r="E4225" t="s">
        <v>52</v>
      </c>
      <c r="F4225" t="s">
        <v>51</v>
      </c>
      <c r="G4225" t="s">
        <v>1</v>
      </c>
      <c r="H4225" t="s">
        <v>1282</v>
      </c>
      <c r="I4225">
        <f>MONTH(Table6[[#This Row],[Loan Date]])</f>
        <v>11</v>
      </c>
      <c r="J4225" t="str">
        <f>_xlfn.XLOOKUP(Table6[[#This Row],[Numeric Month]],$N$5:$N$11,$O$5:$O$11)</f>
        <v>Nov</v>
      </c>
      <c r="K4225" t="str">
        <f>_xlfn.XLOOKUP(Table6[[#This Row],[Loan Date]],$Q$5:$Q$152,$R$5:$R$152)</f>
        <v>Thursday</v>
      </c>
      <c r="L4225" t="str">
        <f>_xlfn.XLOOKUP(Table6[[#This Row],[Loan Date]],$Q$5:$Q$152,$S$5:$S$152)</f>
        <v>Week 8</v>
      </c>
    </row>
    <row r="4226" spans="1:12" x14ac:dyDescent="0.2">
      <c r="A4226" s="1">
        <v>44882</v>
      </c>
      <c r="B4226" t="s">
        <v>5</v>
      </c>
      <c r="C4226" s="1">
        <v>44882</v>
      </c>
      <c r="D4226" t="s">
        <v>915</v>
      </c>
      <c r="E4226" t="s">
        <v>37</v>
      </c>
      <c r="F4226" t="s">
        <v>37</v>
      </c>
      <c r="G4226" t="s">
        <v>20</v>
      </c>
      <c r="H4226" t="s">
        <v>1282</v>
      </c>
      <c r="I4226">
        <f>MONTH(Table6[[#This Row],[Loan Date]])</f>
        <v>11</v>
      </c>
      <c r="J4226" t="str">
        <f>_xlfn.XLOOKUP(Table6[[#This Row],[Numeric Month]],$N$5:$N$11,$O$5:$O$11)</f>
        <v>Nov</v>
      </c>
      <c r="K4226" t="str">
        <f>_xlfn.XLOOKUP(Table6[[#This Row],[Loan Date]],$Q$5:$Q$152,$R$5:$R$152)</f>
        <v>Thursday</v>
      </c>
      <c r="L4226" t="str">
        <f>_xlfn.XLOOKUP(Table6[[#This Row],[Loan Date]],$Q$5:$Q$152,$S$5:$S$152)</f>
        <v>Week 8</v>
      </c>
    </row>
    <row r="4227" spans="1:12" x14ac:dyDescent="0.2">
      <c r="A4227" s="1">
        <v>44882</v>
      </c>
      <c r="B4227" t="s">
        <v>5</v>
      </c>
      <c r="C4227" s="1">
        <v>44893</v>
      </c>
      <c r="D4227" t="s">
        <v>853</v>
      </c>
      <c r="E4227" t="s">
        <v>15</v>
      </c>
      <c r="F4227" t="s">
        <v>14</v>
      </c>
      <c r="G4227" t="s">
        <v>1</v>
      </c>
      <c r="H4227" t="s">
        <v>1282</v>
      </c>
      <c r="I4227">
        <f>MONTH(Table6[[#This Row],[Loan Date]])</f>
        <v>11</v>
      </c>
      <c r="J4227" t="str">
        <f>_xlfn.XLOOKUP(Table6[[#This Row],[Numeric Month]],$N$5:$N$11,$O$5:$O$11)</f>
        <v>Nov</v>
      </c>
      <c r="K4227" t="str">
        <f>_xlfn.XLOOKUP(Table6[[#This Row],[Loan Date]],$Q$5:$Q$152,$R$5:$R$152)</f>
        <v>Thursday</v>
      </c>
      <c r="L4227" t="str">
        <f>_xlfn.XLOOKUP(Table6[[#This Row],[Loan Date]],$Q$5:$Q$152,$S$5:$S$152)</f>
        <v>Week 8</v>
      </c>
    </row>
    <row r="4228" spans="1:12" x14ac:dyDescent="0.2">
      <c r="A4228" s="1">
        <v>44882</v>
      </c>
      <c r="B4228" t="s">
        <v>7</v>
      </c>
      <c r="C4228" s="1">
        <v>44882</v>
      </c>
      <c r="D4228" t="s">
        <v>116</v>
      </c>
      <c r="E4228" t="s">
        <v>23</v>
      </c>
      <c r="F4228" t="s">
        <v>23</v>
      </c>
      <c r="G4228" t="s">
        <v>20</v>
      </c>
      <c r="H4228" t="s">
        <v>1282</v>
      </c>
      <c r="I4228">
        <f>MONTH(Table6[[#This Row],[Loan Date]])</f>
        <v>11</v>
      </c>
      <c r="J4228" t="str">
        <f>_xlfn.XLOOKUP(Table6[[#This Row],[Numeric Month]],$N$5:$N$11,$O$5:$O$11)</f>
        <v>Nov</v>
      </c>
      <c r="K4228" t="str">
        <f>_xlfn.XLOOKUP(Table6[[#This Row],[Loan Date]],$Q$5:$Q$152,$R$5:$R$152)</f>
        <v>Thursday</v>
      </c>
      <c r="L4228" t="str">
        <f>_xlfn.XLOOKUP(Table6[[#This Row],[Loan Date]],$Q$5:$Q$152,$S$5:$S$152)</f>
        <v>Week 8</v>
      </c>
    </row>
    <row r="4229" spans="1:12" x14ac:dyDescent="0.2">
      <c r="A4229" s="1">
        <v>44882</v>
      </c>
      <c r="B4229" t="s">
        <v>7</v>
      </c>
      <c r="C4229" s="1">
        <v>44882</v>
      </c>
      <c r="D4229" t="s">
        <v>409</v>
      </c>
      <c r="E4229" t="s">
        <v>21</v>
      </c>
      <c r="F4229" t="s">
        <v>21</v>
      </c>
      <c r="G4229" t="s">
        <v>20</v>
      </c>
      <c r="H4229" t="s">
        <v>1282</v>
      </c>
      <c r="I4229">
        <f>MONTH(Table6[[#This Row],[Loan Date]])</f>
        <v>11</v>
      </c>
      <c r="J4229" t="str">
        <f>_xlfn.XLOOKUP(Table6[[#This Row],[Numeric Month]],$N$5:$N$11,$O$5:$O$11)</f>
        <v>Nov</v>
      </c>
      <c r="K4229" t="str">
        <f>_xlfn.XLOOKUP(Table6[[#This Row],[Loan Date]],$Q$5:$Q$152,$R$5:$R$152)</f>
        <v>Thursday</v>
      </c>
      <c r="L4229" t="str">
        <f>_xlfn.XLOOKUP(Table6[[#This Row],[Loan Date]],$Q$5:$Q$152,$S$5:$S$152)</f>
        <v>Week 8</v>
      </c>
    </row>
    <row r="4230" spans="1:12" x14ac:dyDescent="0.2">
      <c r="A4230" s="1">
        <v>44882</v>
      </c>
      <c r="B4230" t="s">
        <v>7</v>
      </c>
      <c r="C4230" s="1">
        <v>44888</v>
      </c>
      <c r="D4230" t="s">
        <v>508</v>
      </c>
      <c r="E4230" t="s">
        <v>9</v>
      </c>
      <c r="F4230" t="s">
        <v>8</v>
      </c>
      <c r="G4230" t="s">
        <v>1</v>
      </c>
      <c r="H4230" t="s">
        <v>1282</v>
      </c>
      <c r="I4230">
        <f>MONTH(Table6[[#This Row],[Loan Date]])</f>
        <v>11</v>
      </c>
      <c r="J4230" t="str">
        <f>_xlfn.XLOOKUP(Table6[[#This Row],[Numeric Month]],$N$5:$N$11,$O$5:$O$11)</f>
        <v>Nov</v>
      </c>
      <c r="K4230" t="str">
        <f>_xlfn.XLOOKUP(Table6[[#This Row],[Loan Date]],$Q$5:$Q$152,$R$5:$R$152)</f>
        <v>Thursday</v>
      </c>
      <c r="L4230" t="str">
        <f>_xlfn.XLOOKUP(Table6[[#This Row],[Loan Date]],$Q$5:$Q$152,$S$5:$S$152)</f>
        <v>Week 8</v>
      </c>
    </row>
    <row r="4231" spans="1:12" x14ac:dyDescent="0.2">
      <c r="A4231" s="1">
        <v>44882</v>
      </c>
      <c r="B4231" t="s">
        <v>5</v>
      </c>
      <c r="C4231" s="1">
        <v>44889</v>
      </c>
      <c r="D4231" t="s">
        <v>1050</v>
      </c>
      <c r="E4231" t="s">
        <v>52</v>
      </c>
      <c r="F4231" t="s">
        <v>51</v>
      </c>
      <c r="G4231" t="s">
        <v>1</v>
      </c>
      <c r="H4231" t="s">
        <v>1282</v>
      </c>
      <c r="I4231">
        <f>MONTH(Table6[[#This Row],[Loan Date]])</f>
        <v>11</v>
      </c>
      <c r="J4231" t="str">
        <f>_xlfn.XLOOKUP(Table6[[#This Row],[Numeric Month]],$N$5:$N$11,$O$5:$O$11)</f>
        <v>Nov</v>
      </c>
      <c r="K4231" t="str">
        <f>_xlfn.XLOOKUP(Table6[[#This Row],[Loan Date]],$Q$5:$Q$152,$R$5:$R$152)</f>
        <v>Thursday</v>
      </c>
      <c r="L4231" t="str">
        <f>_xlfn.XLOOKUP(Table6[[#This Row],[Loan Date]],$Q$5:$Q$152,$S$5:$S$152)</f>
        <v>Week 8</v>
      </c>
    </row>
    <row r="4232" spans="1:12" x14ac:dyDescent="0.2">
      <c r="A4232" s="1">
        <v>44882</v>
      </c>
      <c r="B4232" t="s">
        <v>7</v>
      </c>
      <c r="C4232" s="1">
        <v>44888</v>
      </c>
      <c r="D4232" t="s">
        <v>1055</v>
      </c>
      <c r="E4232" t="s">
        <v>9</v>
      </c>
      <c r="F4232" t="s">
        <v>8</v>
      </c>
      <c r="G4232" t="s">
        <v>1</v>
      </c>
      <c r="H4232" t="s">
        <v>1282</v>
      </c>
      <c r="I4232">
        <f>MONTH(Table6[[#This Row],[Loan Date]])</f>
        <v>11</v>
      </c>
      <c r="J4232" t="str">
        <f>_xlfn.XLOOKUP(Table6[[#This Row],[Numeric Month]],$N$5:$N$11,$O$5:$O$11)</f>
        <v>Nov</v>
      </c>
      <c r="K4232" t="str">
        <f>_xlfn.XLOOKUP(Table6[[#This Row],[Loan Date]],$Q$5:$Q$152,$R$5:$R$152)</f>
        <v>Thursday</v>
      </c>
      <c r="L4232" t="str">
        <f>_xlfn.XLOOKUP(Table6[[#This Row],[Loan Date]],$Q$5:$Q$152,$S$5:$S$152)</f>
        <v>Week 8</v>
      </c>
    </row>
    <row r="4233" spans="1:12" x14ac:dyDescent="0.2">
      <c r="A4233" s="1">
        <v>44882</v>
      </c>
      <c r="B4233" t="s">
        <v>7</v>
      </c>
      <c r="C4233" s="1">
        <v>44882</v>
      </c>
      <c r="D4233" t="s">
        <v>681</v>
      </c>
      <c r="E4233" t="s">
        <v>23</v>
      </c>
      <c r="F4233" t="s">
        <v>23</v>
      </c>
      <c r="G4233" t="s">
        <v>20</v>
      </c>
      <c r="H4233" t="s">
        <v>1282</v>
      </c>
      <c r="I4233">
        <f>MONTH(Table6[[#This Row],[Loan Date]])</f>
        <v>11</v>
      </c>
      <c r="J4233" t="str">
        <f>_xlfn.XLOOKUP(Table6[[#This Row],[Numeric Month]],$N$5:$N$11,$O$5:$O$11)</f>
        <v>Nov</v>
      </c>
      <c r="K4233" t="str">
        <f>_xlfn.XLOOKUP(Table6[[#This Row],[Loan Date]],$Q$5:$Q$152,$R$5:$R$152)</f>
        <v>Thursday</v>
      </c>
      <c r="L4233" t="str">
        <f>_xlfn.XLOOKUP(Table6[[#This Row],[Loan Date]],$Q$5:$Q$152,$S$5:$S$152)</f>
        <v>Week 8</v>
      </c>
    </row>
    <row r="4234" spans="1:12" x14ac:dyDescent="0.2">
      <c r="A4234" s="1">
        <v>44882</v>
      </c>
      <c r="B4234" t="s">
        <v>7</v>
      </c>
      <c r="C4234" s="1">
        <v>44882</v>
      </c>
      <c r="D4234" t="s">
        <v>236</v>
      </c>
      <c r="E4234" t="s">
        <v>23</v>
      </c>
      <c r="F4234" t="s">
        <v>23</v>
      </c>
      <c r="G4234" t="s">
        <v>20</v>
      </c>
      <c r="H4234" t="s">
        <v>1282</v>
      </c>
      <c r="I4234">
        <f>MONTH(Table6[[#This Row],[Loan Date]])</f>
        <v>11</v>
      </c>
      <c r="J4234" t="str">
        <f>_xlfn.XLOOKUP(Table6[[#This Row],[Numeric Month]],$N$5:$N$11,$O$5:$O$11)</f>
        <v>Nov</v>
      </c>
      <c r="K4234" t="str">
        <f>_xlfn.XLOOKUP(Table6[[#This Row],[Loan Date]],$Q$5:$Q$152,$R$5:$R$152)</f>
        <v>Thursday</v>
      </c>
      <c r="L4234" t="str">
        <f>_xlfn.XLOOKUP(Table6[[#This Row],[Loan Date]],$Q$5:$Q$152,$S$5:$S$152)</f>
        <v>Week 8</v>
      </c>
    </row>
    <row r="4235" spans="1:12" x14ac:dyDescent="0.2">
      <c r="A4235" s="1">
        <v>44882</v>
      </c>
      <c r="B4235" t="s">
        <v>7</v>
      </c>
      <c r="C4235" s="1">
        <v>44882</v>
      </c>
      <c r="D4235" t="s">
        <v>116</v>
      </c>
      <c r="E4235" t="s">
        <v>23</v>
      </c>
      <c r="F4235" t="s">
        <v>23</v>
      </c>
      <c r="G4235" t="s">
        <v>20</v>
      </c>
      <c r="H4235" t="s">
        <v>1282</v>
      </c>
      <c r="I4235">
        <f>MONTH(Table6[[#This Row],[Loan Date]])</f>
        <v>11</v>
      </c>
      <c r="J4235" t="str">
        <f>_xlfn.XLOOKUP(Table6[[#This Row],[Numeric Month]],$N$5:$N$11,$O$5:$O$11)</f>
        <v>Nov</v>
      </c>
      <c r="K4235" t="str">
        <f>_xlfn.XLOOKUP(Table6[[#This Row],[Loan Date]],$Q$5:$Q$152,$R$5:$R$152)</f>
        <v>Thursday</v>
      </c>
      <c r="L4235" t="str">
        <f>_xlfn.XLOOKUP(Table6[[#This Row],[Loan Date]],$Q$5:$Q$152,$S$5:$S$152)</f>
        <v>Week 8</v>
      </c>
    </row>
    <row r="4236" spans="1:12" x14ac:dyDescent="0.2">
      <c r="A4236" s="1">
        <v>44882</v>
      </c>
      <c r="B4236" t="s">
        <v>7</v>
      </c>
      <c r="C4236" s="1">
        <v>44882</v>
      </c>
      <c r="D4236" t="s">
        <v>969</v>
      </c>
      <c r="E4236" t="s">
        <v>37</v>
      </c>
      <c r="F4236" t="s">
        <v>37</v>
      </c>
      <c r="G4236" t="s">
        <v>20</v>
      </c>
      <c r="H4236" t="s">
        <v>1282</v>
      </c>
      <c r="I4236">
        <f>MONTH(Table6[[#This Row],[Loan Date]])</f>
        <v>11</v>
      </c>
      <c r="J4236" t="str">
        <f>_xlfn.XLOOKUP(Table6[[#This Row],[Numeric Month]],$N$5:$N$11,$O$5:$O$11)</f>
        <v>Nov</v>
      </c>
      <c r="K4236" t="str">
        <f>_xlfn.XLOOKUP(Table6[[#This Row],[Loan Date]],$Q$5:$Q$152,$R$5:$R$152)</f>
        <v>Thursday</v>
      </c>
      <c r="L4236" t="str">
        <f>_xlfn.XLOOKUP(Table6[[#This Row],[Loan Date]],$Q$5:$Q$152,$S$5:$S$152)</f>
        <v>Week 8</v>
      </c>
    </row>
    <row r="4237" spans="1:12" x14ac:dyDescent="0.2">
      <c r="A4237" s="1">
        <v>44882</v>
      </c>
      <c r="B4237" t="s">
        <v>7</v>
      </c>
      <c r="C4237" s="1">
        <v>44882</v>
      </c>
      <c r="D4237" t="s">
        <v>391</v>
      </c>
      <c r="E4237" t="s">
        <v>65</v>
      </c>
      <c r="F4237" t="s">
        <v>65</v>
      </c>
      <c r="G4237" t="s">
        <v>20</v>
      </c>
      <c r="H4237" t="s">
        <v>1282</v>
      </c>
      <c r="I4237">
        <f>MONTH(Table6[[#This Row],[Loan Date]])</f>
        <v>11</v>
      </c>
      <c r="J4237" t="str">
        <f>_xlfn.XLOOKUP(Table6[[#This Row],[Numeric Month]],$N$5:$N$11,$O$5:$O$11)</f>
        <v>Nov</v>
      </c>
      <c r="K4237" t="str">
        <f>_xlfn.XLOOKUP(Table6[[#This Row],[Loan Date]],$Q$5:$Q$152,$R$5:$R$152)</f>
        <v>Thursday</v>
      </c>
      <c r="L4237" t="str">
        <f>_xlfn.XLOOKUP(Table6[[#This Row],[Loan Date]],$Q$5:$Q$152,$S$5:$S$152)</f>
        <v>Week 8</v>
      </c>
    </row>
    <row r="4238" spans="1:12" x14ac:dyDescent="0.2">
      <c r="A4238" s="1">
        <v>44882</v>
      </c>
      <c r="B4238" t="s">
        <v>7</v>
      </c>
      <c r="C4238" s="1">
        <v>44882</v>
      </c>
      <c r="D4238" t="s">
        <v>409</v>
      </c>
      <c r="E4238" t="s">
        <v>21</v>
      </c>
      <c r="F4238" t="s">
        <v>21</v>
      </c>
      <c r="G4238" t="s">
        <v>20</v>
      </c>
      <c r="H4238" t="s">
        <v>1282</v>
      </c>
      <c r="I4238">
        <f>MONTH(Table6[[#This Row],[Loan Date]])</f>
        <v>11</v>
      </c>
      <c r="J4238" t="str">
        <f>_xlfn.XLOOKUP(Table6[[#This Row],[Numeric Month]],$N$5:$N$11,$O$5:$O$11)</f>
        <v>Nov</v>
      </c>
      <c r="K4238" t="str">
        <f>_xlfn.XLOOKUP(Table6[[#This Row],[Loan Date]],$Q$5:$Q$152,$R$5:$R$152)</f>
        <v>Thursday</v>
      </c>
      <c r="L4238" t="str">
        <f>_xlfn.XLOOKUP(Table6[[#This Row],[Loan Date]],$Q$5:$Q$152,$S$5:$S$152)</f>
        <v>Week 8</v>
      </c>
    </row>
    <row r="4239" spans="1:12" x14ac:dyDescent="0.2">
      <c r="A4239" s="1">
        <v>44882</v>
      </c>
      <c r="B4239" t="s">
        <v>7</v>
      </c>
      <c r="C4239" s="1">
        <v>44882</v>
      </c>
      <c r="D4239" t="s">
        <v>134</v>
      </c>
      <c r="E4239" t="s">
        <v>23</v>
      </c>
      <c r="F4239" t="s">
        <v>23</v>
      </c>
      <c r="G4239" t="s">
        <v>20</v>
      </c>
      <c r="H4239" t="s">
        <v>1282</v>
      </c>
      <c r="I4239">
        <f>MONTH(Table6[[#This Row],[Loan Date]])</f>
        <v>11</v>
      </c>
      <c r="J4239" t="str">
        <f>_xlfn.XLOOKUP(Table6[[#This Row],[Numeric Month]],$N$5:$N$11,$O$5:$O$11)</f>
        <v>Nov</v>
      </c>
      <c r="K4239" t="str">
        <f>_xlfn.XLOOKUP(Table6[[#This Row],[Loan Date]],$Q$5:$Q$152,$R$5:$R$152)</f>
        <v>Thursday</v>
      </c>
      <c r="L4239" t="str">
        <f>_xlfn.XLOOKUP(Table6[[#This Row],[Loan Date]],$Q$5:$Q$152,$S$5:$S$152)</f>
        <v>Week 8</v>
      </c>
    </row>
    <row r="4240" spans="1:12" x14ac:dyDescent="0.2">
      <c r="A4240" s="1">
        <v>44882</v>
      </c>
      <c r="B4240" t="s">
        <v>7</v>
      </c>
      <c r="C4240" s="1">
        <v>44882</v>
      </c>
      <c r="D4240" t="s">
        <v>400</v>
      </c>
      <c r="E4240" t="s">
        <v>21</v>
      </c>
      <c r="F4240" t="s">
        <v>21</v>
      </c>
      <c r="G4240" t="s">
        <v>20</v>
      </c>
      <c r="H4240" t="s">
        <v>1282</v>
      </c>
      <c r="I4240">
        <f>MONTH(Table6[[#This Row],[Loan Date]])</f>
        <v>11</v>
      </c>
      <c r="J4240" t="str">
        <f>_xlfn.XLOOKUP(Table6[[#This Row],[Numeric Month]],$N$5:$N$11,$O$5:$O$11)</f>
        <v>Nov</v>
      </c>
      <c r="K4240" t="str">
        <f>_xlfn.XLOOKUP(Table6[[#This Row],[Loan Date]],$Q$5:$Q$152,$R$5:$R$152)</f>
        <v>Thursday</v>
      </c>
      <c r="L4240" t="str">
        <f>_xlfn.XLOOKUP(Table6[[#This Row],[Loan Date]],$Q$5:$Q$152,$S$5:$S$152)</f>
        <v>Week 8</v>
      </c>
    </row>
    <row r="4241" spans="1:12" x14ac:dyDescent="0.2">
      <c r="A4241" s="1">
        <v>44882</v>
      </c>
      <c r="B4241" t="s">
        <v>7</v>
      </c>
      <c r="C4241" s="1">
        <v>44882</v>
      </c>
      <c r="D4241" t="s">
        <v>236</v>
      </c>
      <c r="E4241" t="s">
        <v>23</v>
      </c>
      <c r="F4241" t="s">
        <v>23</v>
      </c>
      <c r="G4241" t="s">
        <v>20</v>
      </c>
      <c r="H4241" t="s">
        <v>1282</v>
      </c>
      <c r="I4241">
        <f>MONTH(Table6[[#This Row],[Loan Date]])</f>
        <v>11</v>
      </c>
      <c r="J4241" t="str">
        <f>_xlfn.XLOOKUP(Table6[[#This Row],[Numeric Month]],$N$5:$N$11,$O$5:$O$11)</f>
        <v>Nov</v>
      </c>
      <c r="K4241" t="str">
        <f>_xlfn.XLOOKUP(Table6[[#This Row],[Loan Date]],$Q$5:$Q$152,$R$5:$R$152)</f>
        <v>Thursday</v>
      </c>
      <c r="L4241" t="str">
        <f>_xlfn.XLOOKUP(Table6[[#This Row],[Loan Date]],$Q$5:$Q$152,$S$5:$S$152)</f>
        <v>Week 8</v>
      </c>
    </row>
    <row r="4242" spans="1:12" x14ac:dyDescent="0.2">
      <c r="A4242" s="1">
        <v>44882</v>
      </c>
      <c r="B4242" t="s">
        <v>7</v>
      </c>
      <c r="C4242" s="1">
        <v>44882</v>
      </c>
      <c r="D4242" t="s">
        <v>660</v>
      </c>
      <c r="E4242" t="s">
        <v>21</v>
      </c>
      <c r="F4242" t="s">
        <v>21</v>
      </c>
      <c r="G4242" t="s">
        <v>20</v>
      </c>
      <c r="H4242" t="s">
        <v>1282</v>
      </c>
      <c r="I4242">
        <f>MONTH(Table6[[#This Row],[Loan Date]])</f>
        <v>11</v>
      </c>
      <c r="J4242" t="str">
        <f>_xlfn.XLOOKUP(Table6[[#This Row],[Numeric Month]],$N$5:$N$11,$O$5:$O$11)</f>
        <v>Nov</v>
      </c>
      <c r="K4242" t="str">
        <f>_xlfn.XLOOKUP(Table6[[#This Row],[Loan Date]],$Q$5:$Q$152,$R$5:$R$152)</f>
        <v>Thursday</v>
      </c>
      <c r="L4242" t="str">
        <f>_xlfn.XLOOKUP(Table6[[#This Row],[Loan Date]],$Q$5:$Q$152,$S$5:$S$152)</f>
        <v>Week 8</v>
      </c>
    </row>
    <row r="4243" spans="1:12" x14ac:dyDescent="0.2">
      <c r="A4243" s="1">
        <v>44882</v>
      </c>
      <c r="B4243" t="s">
        <v>7</v>
      </c>
      <c r="C4243" s="1">
        <v>44882</v>
      </c>
      <c r="D4243" t="s">
        <v>171</v>
      </c>
      <c r="E4243" t="s">
        <v>23</v>
      </c>
      <c r="F4243" t="s">
        <v>23</v>
      </c>
      <c r="G4243" t="s">
        <v>20</v>
      </c>
      <c r="H4243" t="s">
        <v>1282</v>
      </c>
      <c r="I4243">
        <f>MONTH(Table6[[#This Row],[Loan Date]])</f>
        <v>11</v>
      </c>
      <c r="J4243" t="str">
        <f>_xlfn.XLOOKUP(Table6[[#This Row],[Numeric Month]],$N$5:$N$11,$O$5:$O$11)</f>
        <v>Nov</v>
      </c>
      <c r="K4243" t="str">
        <f>_xlfn.XLOOKUP(Table6[[#This Row],[Loan Date]],$Q$5:$Q$152,$R$5:$R$152)</f>
        <v>Thursday</v>
      </c>
      <c r="L4243" t="str">
        <f>_xlfn.XLOOKUP(Table6[[#This Row],[Loan Date]],$Q$5:$Q$152,$S$5:$S$152)</f>
        <v>Week 8</v>
      </c>
    </row>
    <row r="4244" spans="1:12" x14ac:dyDescent="0.2">
      <c r="A4244" s="1">
        <v>44882</v>
      </c>
      <c r="B4244" t="s">
        <v>7</v>
      </c>
      <c r="C4244" s="1">
        <v>44882</v>
      </c>
      <c r="D4244" t="s">
        <v>27</v>
      </c>
      <c r="E4244" t="s">
        <v>21</v>
      </c>
      <c r="F4244" t="s">
        <v>21</v>
      </c>
      <c r="G4244" t="s">
        <v>20</v>
      </c>
      <c r="H4244" t="s">
        <v>1282</v>
      </c>
      <c r="I4244">
        <f>MONTH(Table6[[#This Row],[Loan Date]])</f>
        <v>11</v>
      </c>
      <c r="J4244" t="str">
        <f>_xlfn.XLOOKUP(Table6[[#This Row],[Numeric Month]],$N$5:$N$11,$O$5:$O$11)</f>
        <v>Nov</v>
      </c>
      <c r="K4244" t="str">
        <f>_xlfn.XLOOKUP(Table6[[#This Row],[Loan Date]],$Q$5:$Q$152,$R$5:$R$152)</f>
        <v>Thursday</v>
      </c>
      <c r="L4244" t="str">
        <f>_xlfn.XLOOKUP(Table6[[#This Row],[Loan Date]],$Q$5:$Q$152,$S$5:$S$152)</f>
        <v>Week 8</v>
      </c>
    </row>
    <row r="4245" spans="1:12" x14ac:dyDescent="0.2">
      <c r="A4245" s="1">
        <v>44882</v>
      </c>
      <c r="B4245" t="s">
        <v>7</v>
      </c>
      <c r="C4245" s="1">
        <v>44882</v>
      </c>
      <c r="D4245" t="s">
        <v>338</v>
      </c>
      <c r="E4245" t="s">
        <v>23</v>
      </c>
      <c r="F4245" t="s">
        <v>23</v>
      </c>
      <c r="G4245" t="s">
        <v>20</v>
      </c>
      <c r="H4245" t="s">
        <v>1282</v>
      </c>
      <c r="I4245">
        <f>MONTH(Table6[[#This Row],[Loan Date]])</f>
        <v>11</v>
      </c>
      <c r="J4245" t="str">
        <f>_xlfn.XLOOKUP(Table6[[#This Row],[Numeric Month]],$N$5:$N$11,$O$5:$O$11)</f>
        <v>Nov</v>
      </c>
      <c r="K4245" t="str">
        <f>_xlfn.XLOOKUP(Table6[[#This Row],[Loan Date]],$Q$5:$Q$152,$R$5:$R$152)</f>
        <v>Thursday</v>
      </c>
      <c r="L4245" t="str">
        <f>_xlfn.XLOOKUP(Table6[[#This Row],[Loan Date]],$Q$5:$Q$152,$S$5:$S$152)</f>
        <v>Week 8</v>
      </c>
    </row>
    <row r="4246" spans="1:12" x14ac:dyDescent="0.2">
      <c r="A4246" s="1">
        <v>44882</v>
      </c>
      <c r="B4246" t="s">
        <v>7</v>
      </c>
      <c r="C4246" s="1">
        <v>44882</v>
      </c>
      <c r="D4246" t="s">
        <v>912</v>
      </c>
      <c r="E4246" t="s">
        <v>37</v>
      </c>
      <c r="F4246" t="s">
        <v>37</v>
      </c>
      <c r="G4246" t="s">
        <v>20</v>
      </c>
      <c r="H4246" t="s">
        <v>1282</v>
      </c>
      <c r="I4246">
        <f>MONTH(Table6[[#This Row],[Loan Date]])</f>
        <v>11</v>
      </c>
      <c r="J4246" t="str">
        <f>_xlfn.XLOOKUP(Table6[[#This Row],[Numeric Month]],$N$5:$N$11,$O$5:$O$11)</f>
        <v>Nov</v>
      </c>
      <c r="K4246" t="str">
        <f>_xlfn.XLOOKUP(Table6[[#This Row],[Loan Date]],$Q$5:$Q$152,$R$5:$R$152)</f>
        <v>Thursday</v>
      </c>
      <c r="L4246" t="str">
        <f>_xlfn.XLOOKUP(Table6[[#This Row],[Loan Date]],$Q$5:$Q$152,$S$5:$S$152)</f>
        <v>Week 8</v>
      </c>
    </row>
    <row r="4247" spans="1:12" x14ac:dyDescent="0.2">
      <c r="A4247" s="1">
        <v>44882</v>
      </c>
      <c r="B4247" t="s">
        <v>5</v>
      </c>
      <c r="C4247" s="1">
        <v>44882</v>
      </c>
      <c r="D4247" t="s">
        <v>1349</v>
      </c>
      <c r="E4247" t="s">
        <v>23</v>
      </c>
      <c r="F4247" t="s">
        <v>23</v>
      </c>
      <c r="G4247" t="s">
        <v>20</v>
      </c>
      <c r="H4247" t="s">
        <v>1282</v>
      </c>
      <c r="I4247">
        <f>MONTH(Table6[[#This Row],[Loan Date]])</f>
        <v>11</v>
      </c>
      <c r="J4247" t="str">
        <f>_xlfn.XLOOKUP(Table6[[#This Row],[Numeric Month]],$N$5:$N$11,$O$5:$O$11)</f>
        <v>Nov</v>
      </c>
      <c r="K4247" t="str">
        <f>_xlfn.XLOOKUP(Table6[[#This Row],[Loan Date]],$Q$5:$Q$152,$R$5:$R$152)</f>
        <v>Thursday</v>
      </c>
      <c r="L4247" t="str">
        <f>_xlfn.XLOOKUP(Table6[[#This Row],[Loan Date]],$Q$5:$Q$152,$S$5:$S$152)</f>
        <v>Week 8</v>
      </c>
    </row>
    <row r="4248" spans="1:12" x14ac:dyDescent="0.2">
      <c r="A4248" s="1">
        <v>44882</v>
      </c>
      <c r="B4248" t="s">
        <v>7</v>
      </c>
      <c r="C4248" s="1">
        <v>44882</v>
      </c>
      <c r="D4248" t="s">
        <v>969</v>
      </c>
      <c r="E4248" t="s">
        <v>37</v>
      </c>
      <c r="F4248" t="s">
        <v>37</v>
      </c>
      <c r="G4248" t="s">
        <v>20</v>
      </c>
      <c r="H4248" t="s">
        <v>1282</v>
      </c>
      <c r="I4248">
        <f>MONTH(Table6[[#This Row],[Loan Date]])</f>
        <v>11</v>
      </c>
      <c r="J4248" t="str">
        <f>_xlfn.XLOOKUP(Table6[[#This Row],[Numeric Month]],$N$5:$N$11,$O$5:$O$11)</f>
        <v>Nov</v>
      </c>
      <c r="K4248" t="str">
        <f>_xlfn.XLOOKUP(Table6[[#This Row],[Loan Date]],$Q$5:$Q$152,$R$5:$R$152)</f>
        <v>Thursday</v>
      </c>
      <c r="L4248" t="str">
        <f>_xlfn.XLOOKUP(Table6[[#This Row],[Loan Date]],$Q$5:$Q$152,$S$5:$S$152)</f>
        <v>Week 8</v>
      </c>
    </row>
    <row r="4249" spans="1:12" x14ac:dyDescent="0.2">
      <c r="A4249" s="1">
        <v>44882</v>
      </c>
      <c r="B4249" t="s">
        <v>7</v>
      </c>
      <c r="C4249" s="1">
        <v>44882</v>
      </c>
      <c r="D4249" t="s">
        <v>1355</v>
      </c>
      <c r="E4249" t="s">
        <v>65</v>
      </c>
      <c r="F4249" t="s">
        <v>65</v>
      </c>
      <c r="G4249" t="s">
        <v>20</v>
      </c>
      <c r="H4249" t="s">
        <v>1282</v>
      </c>
      <c r="I4249">
        <f>MONTH(Table6[[#This Row],[Loan Date]])</f>
        <v>11</v>
      </c>
      <c r="J4249" t="str">
        <f>_xlfn.XLOOKUP(Table6[[#This Row],[Numeric Month]],$N$5:$N$11,$O$5:$O$11)</f>
        <v>Nov</v>
      </c>
      <c r="K4249" t="str">
        <f>_xlfn.XLOOKUP(Table6[[#This Row],[Loan Date]],$Q$5:$Q$152,$R$5:$R$152)</f>
        <v>Thursday</v>
      </c>
      <c r="L4249" t="str">
        <f>_xlfn.XLOOKUP(Table6[[#This Row],[Loan Date]],$Q$5:$Q$152,$S$5:$S$152)</f>
        <v>Week 8</v>
      </c>
    </row>
    <row r="4250" spans="1:12" x14ac:dyDescent="0.2">
      <c r="A4250" s="1">
        <v>44882</v>
      </c>
      <c r="B4250" t="s">
        <v>7</v>
      </c>
      <c r="C4250" s="1">
        <v>44882</v>
      </c>
      <c r="D4250" t="s">
        <v>912</v>
      </c>
      <c r="E4250" t="s">
        <v>37</v>
      </c>
      <c r="F4250" t="s">
        <v>37</v>
      </c>
      <c r="G4250" t="s">
        <v>20</v>
      </c>
      <c r="H4250" t="s">
        <v>1282</v>
      </c>
      <c r="I4250">
        <f>MONTH(Table6[[#This Row],[Loan Date]])</f>
        <v>11</v>
      </c>
      <c r="J4250" t="str">
        <f>_xlfn.XLOOKUP(Table6[[#This Row],[Numeric Month]],$N$5:$N$11,$O$5:$O$11)</f>
        <v>Nov</v>
      </c>
      <c r="K4250" t="str">
        <f>_xlfn.XLOOKUP(Table6[[#This Row],[Loan Date]],$Q$5:$Q$152,$R$5:$R$152)</f>
        <v>Thursday</v>
      </c>
      <c r="L4250" t="str">
        <f>_xlfn.XLOOKUP(Table6[[#This Row],[Loan Date]],$Q$5:$Q$152,$S$5:$S$152)</f>
        <v>Week 8</v>
      </c>
    </row>
    <row r="4251" spans="1:12" x14ac:dyDescent="0.2">
      <c r="A4251" s="1">
        <v>44882</v>
      </c>
      <c r="B4251" t="s">
        <v>5</v>
      </c>
      <c r="C4251" s="1">
        <v>44882</v>
      </c>
      <c r="D4251" t="s">
        <v>763</v>
      </c>
      <c r="E4251" t="s">
        <v>162</v>
      </c>
      <c r="F4251" t="s">
        <v>162</v>
      </c>
      <c r="G4251" t="s">
        <v>11</v>
      </c>
      <c r="H4251" t="s">
        <v>1282</v>
      </c>
      <c r="I4251">
        <f>MONTH(Table6[[#This Row],[Loan Date]])</f>
        <v>11</v>
      </c>
      <c r="J4251" t="str">
        <f>_xlfn.XLOOKUP(Table6[[#This Row],[Numeric Month]],$N$5:$N$11,$O$5:$O$11)</f>
        <v>Nov</v>
      </c>
      <c r="K4251" t="str">
        <f>_xlfn.XLOOKUP(Table6[[#This Row],[Loan Date]],$Q$5:$Q$152,$R$5:$R$152)</f>
        <v>Thursday</v>
      </c>
      <c r="L4251" t="str">
        <f>_xlfn.XLOOKUP(Table6[[#This Row],[Loan Date]],$Q$5:$Q$152,$S$5:$S$152)</f>
        <v>Week 8</v>
      </c>
    </row>
    <row r="4252" spans="1:12" x14ac:dyDescent="0.2">
      <c r="A4252" s="1">
        <v>44882</v>
      </c>
      <c r="B4252" t="s">
        <v>7</v>
      </c>
      <c r="C4252" s="1">
        <v>44882</v>
      </c>
      <c r="D4252" t="s">
        <v>30</v>
      </c>
      <c r="E4252" t="s">
        <v>23</v>
      </c>
      <c r="F4252" t="s">
        <v>23</v>
      </c>
      <c r="G4252" t="s">
        <v>20</v>
      </c>
      <c r="H4252" t="s">
        <v>1282</v>
      </c>
      <c r="I4252">
        <f>MONTH(Table6[[#This Row],[Loan Date]])</f>
        <v>11</v>
      </c>
      <c r="J4252" t="str">
        <f>_xlfn.XLOOKUP(Table6[[#This Row],[Numeric Month]],$N$5:$N$11,$O$5:$O$11)</f>
        <v>Nov</v>
      </c>
      <c r="K4252" t="str">
        <f>_xlfn.XLOOKUP(Table6[[#This Row],[Loan Date]],$Q$5:$Q$152,$R$5:$R$152)</f>
        <v>Thursday</v>
      </c>
      <c r="L4252" t="str">
        <f>_xlfn.XLOOKUP(Table6[[#This Row],[Loan Date]],$Q$5:$Q$152,$S$5:$S$152)</f>
        <v>Week 8</v>
      </c>
    </row>
    <row r="4253" spans="1:12" x14ac:dyDescent="0.2">
      <c r="A4253" s="1">
        <v>44882</v>
      </c>
      <c r="B4253" t="s">
        <v>7</v>
      </c>
      <c r="C4253" s="1">
        <v>44882</v>
      </c>
      <c r="D4253" t="s">
        <v>170</v>
      </c>
      <c r="E4253" t="s">
        <v>21</v>
      </c>
      <c r="F4253" t="s">
        <v>21</v>
      </c>
      <c r="G4253" t="s">
        <v>20</v>
      </c>
      <c r="H4253" t="s">
        <v>1282</v>
      </c>
      <c r="I4253">
        <f>MONTH(Table6[[#This Row],[Loan Date]])</f>
        <v>11</v>
      </c>
      <c r="J4253" t="str">
        <f>_xlfn.XLOOKUP(Table6[[#This Row],[Numeric Month]],$N$5:$N$11,$O$5:$O$11)</f>
        <v>Nov</v>
      </c>
      <c r="K4253" t="str">
        <f>_xlfn.XLOOKUP(Table6[[#This Row],[Loan Date]],$Q$5:$Q$152,$R$5:$R$152)</f>
        <v>Thursday</v>
      </c>
      <c r="L4253" t="str">
        <f>_xlfn.XLOOKUP(Table6[[#This Row],[Loan Date]],$Q$5:$Q$152,$S$5:$S$152)</f>
        <v>Week 8</v>
      </c>
    </row>
    <row r="4254" spans="1:12" x14ac:dyDescent="0.2">
      <c r="A4254" s="1">
        <v>44882</v>
      </c>
      <c r="B4254" t="s">
        <v>7</v>
      </c>
      <c r="C4254" s="1">
        <v>44882</v>
      </c>
      <c r="D4254" t="s">
        <v>116</v>
      </c>
      <c r="E4254" t="s">
        <v>23</v>
      </c>
      <c r="F4254" t="s">
        <v>23</v>
      </c>
      <c r="G4254" t="s">
        <v>20</v>
      </c>
      <c r="H4254" t="s">
        <v>1282</v>
      </c>
      <c r="I4254">
        <f>MONTH(Table6[[#This Row],[Loan Date]])</f>
        <v>11</v>
      </c>
      <c r="J4254" t="str">
        <f>_xlfn.XLOOKUP(Table6[[#This Row],[Numeric Month]],$N$5:$N$11,$O$5:$O$11)</f>
        <v>Nov</v>
      </c>
      <c r="K4254" t="str">
        <f>_xlfn.XLOOKUP(Table6[[#This Row],[Loan Date]],$Q$5:$Q$152,$R$5:$R$152)</f>
        <v>Thursday</v>
      </c>
      <c r="L4254" t="str">
        <f>_xlfn.XLOOKUP(Table6[[#This Row],[Loan Date]],$Q$5:$Q$152,$S$5:$S$152)</f>
        <v>Week 8</v>
      </c>
    </row>
    <row r="4255" spans="1:12" x14ac:dyDescent="0.2">
      <c r="A4255" s="1">
        <v>44882</v>
      </c>
      <c r="B4255" t="s">
        <v>7</v>
      </c>
      <c r="C4255" s="1">
        <v>44882</v>
      </c>
      <c r="D4255" t="s">
        <v>409</v>
      </c>
      <c r="E4255" t="s">
        <v>21</v>
      </c>
      <c r="F4255" t="s">
        <v>21</v>
      </c>
      <c r="G4255" t="s">
        <v>20</v>
      </c>
      <c r="H4255" t="s">
        <v>1282</v>
      </c>
      <c r="I4255">
        <f>MONTH(Table6[[#This Row],[Loan Date]])</f>
        <v>11</v>
      </c>
      <c r="J4255" t="str">
        <f>_xlfn.XLOOKUP(Table6[[#This Row],[Numeric Month]],$N$5:$N$11,$O$5:$O$11)</f>
        <v>Nov</v>
      </c>
      <c r="K4255" t="str">
        <f>_xlfn.XLOOKUP(Table6[[#This Row],[Loan Date]],$Q$5:$Q$152,$R$5:$R$152)</f>
        <v>Thursday</v>
      </c>
      <c r="L4255" t="str">
        <f>_xlfn.XLOOKUP(Table6[[#This Row],[Loan Date]],$Q$5:$Q$152,$S$5:$S$152)</f>
        <v>Week 8</v>
      </c>
    </row>
    <row r="4256" spans="1:12" x14ac:dyDescent="0.2">
      <c r="A4256" s="1">
        <v>44882</v>
      </c>
      <c r="B4256" t="s">
        <v>7</v>
      </c>
      <c r="C4256" s="1">
        <v>44904</v>
      </c>
      <c r="D4256" t="s">
        <v>34</v>
      </c>
      <c r="E4256" t="s">
        <v>9</v>
      </c>
      <c r="F4256" t="s">
        <v>8</v>
      </c>
      <c r="G4256" t="s">
        <v>1</v>
      </c>
      <c r="H4256" t="s">
        <v>1282</v>
      </c>
      <c r="I4256">
        <f>MONTH(Table6[[#This Row],[Loan Date]])</f>
        <v>11</v>
      </c>
      <c r="J4256" t="str">
        <f>_xlfn.XLOOKUP(Table6[[#This Row],[Numeric Month]],$N$5:$N$11,$O$5:$O$11)</f>
        <v>Nov</v>
      </c>
      <c r="K4256" t="str">
        <f>_xlfn.XLOOKUP(Table6[[#This Row],[Loan Date]],$Q$5:$Q$152,$R$5:$R$152)</f>
        <v>Thursday</v>
      </c>
      <c r="L4256" t="str">
        <f>_xlfn.XLOOKUP(Table6[[#This Row],[Loan Date]],$Q$5:$Q$152,$S$5:$S$152)</f>
        <v>Week 8</v>
      </c>
    </row>
    <row r="4257" spans="1:12" x14ac:dyDescent="0.2">
      <c r="A4257" s="1">
        <v>44882</v>
      </c>
      <c r="B4257" t="s">
        <v>5</v>
      </c>
      <c r="C4257" s="1">
        <v>44882</v>
      </c>
      <c r="D4257" t="s">
        <v>926</v>
      </c>
      <c r="E4257" t="s">
        <v>37</v>
      </c>
      <c r="F4257" t="s">
        <v>37</v>
      </c>
      <c r="G4257" t="s">
        <v>20</v>
      </c>
      <c r="H4257" t="s">
        <v>1282</v>
      </c>
      <c r="I4257">
        <f>MONTH(Table6[[#This Row],[Loan Date]])</f>
        <v>11</v>
      </c>
      <c r="J4257" t="str">
        <f>_xlfn.XLOOKUP(Table6[[#This Row],[Numeric Month]],$N$5:$N$11,$O$5:$O$11)</f>
        <v>Nov</v>
      </c>
      <c r="K4257" t="str">
        <f>_xlfn.XLOOKUP(Table6[[#This Row],[Loan Date]],$Q$5:$Q$152,$R$5:$R$152)</f>
        <v>Thursday</v>
      </c>
      <c r="L4257" t="str">
        <f>_xlfn.XLOOKUP(Table6[[#This Row],[Loan Date]],$Q$5:$Q$152,$S$5:$S$152)</f>
        <v>Week 8</v>
      </c>
    </row>
    <row r="4258" spans="1:12" x14ac:dyDescent="0.2">
      <c r="A4258" s="1">
        <v>44882</v>
      </c>
      <c r="B4258" t="s">
        <v>5</v>
      </c>
      <c r="C4258" s="1">
        <v>44882</v>
      </c>
      <c r="D4258" t="s">
        <v>1078</v>
      </c>
      <c r="E4258" t="s">
        <v>41</v>
      </c>
      <c r="F4258" t="s">
        <v>40</v>
      </c>
      <c r="G4258" t="s">
        <v>39</v>
      </c>
      <c r="H4258" t="s">
        <v>1282</v>
      </c>
      <c r="I4258">
        <f>MONTH(Table6[[#This Row],[Loan Date]])</f>
        <v>11</v>
      </c>
      <c r="J4258" t="str">
        <f>_xlfn.XLOOKUP(Table6[[#This Row],[Numeric Month]],$N$5:$N$11,$O$5:$O$11)</f>
        <v>Nov</v>
      </c>
      <c r="K4258" t="str">
        <f>_xlfn.XLOOKUP(Table6[[#This Row],[Loan Date]],$Q$5:$Q$152,$R$5:$R$152)</f>
        <v>Thursday</v>
      </c>
      <c r="L4258" t="str">
        <f>_xlfn.XLOOKUP(Table6[[#This Row],[Loan Date]],$Q$5:$Q$152,$S$5:$S$152)</f>
        <v>Week 8</v>
      </c>
    </row>
    <row r="4259" spans="1:12" x14ac:dyDescent="0.2">
      <c r="A4259" s="1">
        <v>44882</v>
      </c>
      <c r="B4259" t="s">
        <v>7</v>
      </c>
      <c r="C4259" s="1">
        <v>44882</v>
      </c>
      <c r="D4259" t="s">
        <v>1019</v>
      </c>
      <c r="E4259" t="s">
        <v>168</v>
      </c>
      <c r="F4259" t="s">
        <v>168</v>
      </c>
      <c r="G4259" t="s">
        <v>20</v>
      </c>
      <c r="H4259" t="s">
        <v>1282</v>
      </c>
      <c r="I4259">
        <f>MONTH(Table6[[#This Row],[Loan Date]])</f>
        <v>11</v>
      </c>
      <c r="J4259" t="str">
        <f>_xlfn.XLOOKUP(Table6[[#This Row],[Numeric Month]],$N$5:$N$11,$O$5:$O$11)</f>
        <v>Nov</v>
      </c>
      <c r="K4259" t="str">
        <f>_xlfn.XLOOKUP(Table6[[#This Row],[Loan Date]],$Q$5:$Q$152,$R$5:$R$152)</f>
        <v>Thursday</v>
      </c>
      <c r="L4259" t="str">
        <f>_xlfn.XLOOKUP(Table6[[#This Row],[Loan Date]],$Q$5:$Q$152,$S$5:$S$152)</f>
        <v>Week 8</v>
      </c>
    </row>
    <row r="4260" spans="1:12" x14ac:dyDescent="0.2">
      <c r="A4260" s="1">
        <v>44882</v>
      </c>
      <c r="B4260" t="s">
        <v>7</v>
      </c>
      <c r="C4260" s="1">
        <v>44895</v>
      </c>
      <c r="D4260" t="s">
        <v>596</v>
      </c>
      <c r="E4260" t="s">
        <v>9</v>
      </c>
      <c r="F4260" t="s">
        <v>8</v>
      </c>
      <c r="G4260" t="s">
        <v>1</v>
      </c>
      <c r="H4260" t="s">
        <v>1282</v>
      </c>
      <c r="I4260">
        <f>MONTH(Table6[[#This Row],[Loan Date]])</f>
        <v>11</v>
      </c>
      <c r="J4260" t="str">
        <f>_xlfn.XLOOKUP(Table6[[#This Row],[Numeric Month]],$N$5:$N$11,$O$5:$O$11)</f>
        <v>Nov</v>
      </c>
      <c r="K4260" t="str">
        <f>_xlfn.XLOOKUP(Table6[[#This Row],[Loan Date]],$Q$5:$Q$152,$R$5:$R$152)</f>
        <v>Thursday</v>
      </c>
      <c r="L4260" t="str">
        <f>_xlfn.XLOOKUP(Table6[[#This Row],[Loan Date]],$Q$5:$Q$152,$S$5:$S$152)</f>
        <v>Week 8</v>
      </c>
    </row>
    <row r="4261" spans="1:12" x14ac:dyDescent="0.2">
      <c r="A4261" s="1">
        <v>44882</v>
      </c>
      <c r="B4261" t="s">
        <v>7</v>
      </c>
      <c r="C4261" s="1">
        <v>44882</v>
      </c>
      <c r="D4261" t="s">
        <v>910</v>
      </c>
      <c r="E4261" t="s">
        <v>37</v>
      </c>
      <c r="F4261" t="s">
        <v>37</v>
      </c>
      <c r="G4261" t="s">
        <v>20</v>
      </c>
      <c r="H4261" t="s">
        <v>1282</v>
      </c>
      <c r="I4261">
        <f>MONTH(Table6[[#This Row],[Loan Date]])</f>
        <v>11</v>
      </c>
      <c r="J4261" t="str">
        <f>_xlfn.XLOOKUP(Table6[[#This Row],[Numeric Month]],$N$5:$N$11,$O$5:$O$11)</f>
        <v>Nov</v>
      </c>
      <c r="K4261" t="str">
        <f>_xlfn.XLOOKUP(Table6[[#This Row],[Loan Date]],$Q$5:$Q$152,$R$5:$R$152)</f>
        <v>Thursday</v>
      </c>
      <c r="L4261" t="str">
        <f>_xlfn.XLOOKUP(Table6[[#This Row],[Loan Date]],$Q$5:$Q$152,$S$5:$S$152)</f>
        <v>Week 8</v>
      </c>
    </row>
    <row r="4262" spans="1:12" x14ac:dyDescent="0.2">
      <c r="A4262" s="1">
        <v>44882</v>
      </c>
      <c r="B4262" t="s">
        <v>7</v>
      </c>
      <c r="C4262" s="1">
        <v>44882</v>
      </c>
      <c r="D4262" t="s">
        <v>923</v>
      </c>
      <c r="E4262" t="s">
        <v>37</v>
      </c>
      <c r="F4262" t="s">
        <v>37</v>
      </c>
      <c r="G4262" t="s">
        <v>20</v>
      </c>
      <c r="H4262" t="s">
        <v>1282</v>
      </c>
      <c r="I4262">
        <f>MONTH(Table6[[#This Row],[Loan Date]])</f>
        <v>11</v>
      </c>
      <c r="J4262" t="str">
        <f>_xlfn.XLOOKUP(Table6[[#This Row],[Numeric Month]],$N$5:$N$11,$O$5:$O$11)</f>
        <v>Nov</v>
      </c>
      <c r="K4262" t="str">
        <f>_xlfn.XLOOKUP(Table6[[#This Row],[Loan Date]],$Q$5:$Q$152,$R$5:$R$152)</f>
        <v>Thursday</v>
      </c>
      <c r="L4262" t="str">
        <f>_xlfn.XLOOKUP(Table6[[#This Row],[Loan Date]],$Q$5:$Q$152,$S$5:$S$152)</f>
        <v>Week 8</v>
      </c>
    </row>
    <row r="4263" spans="1:12" x14ac:dyDescent="0.2">
      <c r="A4263" s="1">
        <v>44882</v>
      </c>
      <c r="B4263" t="s">
        <v>7</v>
      </c>
      <c r="C4263" s="1">
        <v>44882</v>
      </c>
      <c r="D4263" t="s">
        <v>338</v>
      </c>
      <c r="E4263" t="s">
        <v>23</v>
      </c>
      <c r="F4263" t="s">
        <v>23</v>
      </c>
      <c r="G4263" t="s">
        <v>20</v>
      </c>
      <c r="H4263" t="s">
        <v>1282</v>
      </c>
      <c r="I4263">
        <f>MONTH(Table6[[#This Row],[Loan Date]])</f>
        <v>11</v>
      </c>
      <c r="J4263" t="str">
        <f>_xlfn.XLOOKUP(Table6[[#This Row],[Numeric Month]],$N$5:$N$11,$O$5:$O$11)</f>
        <v>Nov</v>
      </c>
      <c r="K4263" t="str">
        <f>_xlfn.XLOOKUP(Table6[[#This Row],[Loan Date]],$Q$5:$Q$152,$R$5:$R$152)</f>
        <v>Thursday</v>
      </c>
      <c r="L4263" t="str">
        <f>_xlfn.XLOOKUP(Table6[[#This Row],[Loan Date]],$Q$5:$Q$152,$S$5:$S$152)</f>
        <v>Week 8</v>
      </c>
    </row>
    <row r="4264" spans="1:12" x14ac:dyDescent="0.2">
      <c r="A4264" s="1">
        <v>44882</v>
      </c>
      <c r="B4264" t="s">
        <v>7</v>
      </c>
      <c r="C4264" s="1">
        <v>44882</v>
      </c>
      <c r="D4264" t="s">
        <v>66</v>
      </c>
      <c r="E4264" t="s">
        <v>65</v>
      </c>
      <c r="F4264" t="s">
        <v>65</v>
      </c>
      <c r="G4264" t="s">
        <v>20</v>
      </c>
      <c r="H4264" t="s">
        <v>1282</v>
      </c>
      <c r="I4264">
        <f>MONTH(Table6[[#This Row],[Loan Date]])</f>
        <v>11</v>
      </c>
      <c r="J4264" t="str">
        <f>_xlfn.XLOOKUP(Table6[[#This Row],[Numeric Month]],$N$5:$N$11,$O$5:$O$11)</f>
        <v>Nov</v>
      </c>
      <c r="K4264" t="str">
        <f>_xlfn.XLOOKUP(Table6[[#This Row],[Loan Date]],$Q$5:$Q$152,$R$5:$R$152)</f>
        <v>Thursday</v>
      </c>
      <c r="L4264" t="str">
        <f>_xlfn.XLOOKUP(Table6[[#This Row],[Loan Date]],$Q$5:$Q$152,$S$5:$S$152)</f>
        <v>Week 8</v>
      </c>
    </row>
    <row r="4265" spans="1:12" x14ac:dyDescent="0.2">
      <c r="A4265" s="1">
        <v>44882</v>
      </c>
      <c r="B4265" t="s">
        <v>7</v>
      </c>
      <c r="C4265" s="1">
        <v>44895</v>
      </c>
      <c r="D4265" t="s">
        <v>501</v>
      </c>
      <c r="E4265" t="s">
        <v>9</v>
      </c>
      <c r="F4265" t="s">
        <v>8</v>
      </c>
      <c r="G4265" t="s">
        <v>1</v>
      </c>
      <c r="H4265" t="s">
        <v>1282</v>
      </c>
      <c r="I4265">
        <f>MONTH(Table6[[#This Row],[Loan Date]])</f>
        <v>11</v>
      </c>
      <c r="J4265" t="str">
        <f>_xlfn.XLOOKUP(Table6[[#This Row],[Numeric Month]],$N$5:$N$11,$O$5:$O$11)</f>
        <v>Nov</v>
      </c>
      <c r="K4265" t="str">
        <f>_xlfn.XLOOKUP(Table6[[#This Row],[Loan Date]],$Q$5:$Q$152,$R$5:$R$152)</f>
        <v>Thursday</v>
      </c>
      <c r="L4265" t="str">
        <f>_xlfn.XLOOKUP(Table6[[#This Row],[Loan Date]],$Q$5:$Q$152,$S$5:$S$152)</f>
        <v>Week 8</v>
      </c>
    </row>
    <row r="4266" spans="1:12" x14ac:dyDescent="0.2">
      <c r="A4266" s="1">
        <v>44882</v>
      </c>
      <c r="B4266" t="s">
        <v>7</v>
      </c>
      <c r="C4266" s="1">
        <v>44882</v>
      </c>
      <c r="D4266" t="s">
        <v>917</v>
      </c>
      <c r="E4266" t="s">
        <v>37</v>
      </c>
      <c r="F4266" t="s">
        <v>37</v>
      </c>
      <c r="G4266" t="s">
        <v>20</v>
      </c>
      <c r="H4266" t="s">
        <v>1282</v>
      </c>
      <c r="I4266">
        <f>MONTH(Table6[[#This Row],[Loan Date]])</f>
        <v>11</v>
      </c>
      <c r="J4266" t="str">
        <f>_xlfn.XLOOKUP(Table6[[#This Row],[Numeric Month]],$N$5:$N$11,$O$5:$O$11)</f>
        <v>Nov</v>
      </c>
      <c r="K4266" t="str">
        <f>_xlfn.XLOOKUP(Table6[[#This Row],[Loan Date]],$Q$5:$Q$152,$R$5:$R$152)</f>
        <v>Thursday</v>
      </c>
      <c r="L4266" t="str">
        <f>_xlfn.XLOOKUP(Table6[[#This Row],[Loan Date]],$Q$5:$Q$152,$S$5:$S$152)</f>
        <v>Week 8</v>
      </c>
    </row>
    <row r="4267" spans="1:12" x14ac:dyDescent="0.2">
      <c r="A4267" s="1">
        <v>44882</v>
      </c>
      <c r="B4267" t="s">
        <v>7</v>
      </c>
      <c r="C4267" s="1">
        <v>44882</v>
      </c>
      <c r="D4267" t="s">
        <v>952</v>
      </c>
      <c r="E4267" t="s">
        <v>37</v>
      </c>
      <c r="F4267" t="s">
        <v>37</v>
      </c>
      <c r="G4267" t="s">
        <v>20</v>
      </c>
      <c r="H4267" t="s">
        <v>1282</v>
      </c>
      <c r="I4267">
        <f>MONTH(Table6[[#This Row],[Loan Date]])</f>
        <v>11</v>
      </c>
      <c r="J4267" t="str">
        <f>_xlfn.XLOOKUP(Table6[[#This Row],[Numeric Month]],$N$5:$N$11,$O$5:$O$11)</f>
        <v>Nov</v>
      </c>
      <c r="K4267" t="str">
        <f>_xlfn.XLOOKUP(Table6[[#This Row],[Loan Date]],$Q$5:$Q$152,$R$5:$R$152)</f>
        <v>Thursday</v>
      </c>
      <c r="L4267" t="str">
        <f>_xlfn.XLOOKUP(Table6[[#This Row],[Loan Date]],$Q$5:$Q$152,$S$5:$S$152)</f>
        <v>Week 8</v>
      </c>
    </row>
    <row r="4268" spans="1:12" x14ac:dyDescent="0.2">
      <c r="A4268" s="1">
        <v>44882</v>
      </c>
      <c r="B4268" t="s">
        <v>7</v>
      </c>
      <c r="C4268" s="1">
        <v>44882</v>
      </c>
      <c r="D4268" t="s">
        <v>171</v>
      </c>
      <c r="E4268" t="s">
        <v>23</v>
      </c>
      <c r="F4268" t="s">
        <v>23</v>
      </c>
      <c r="G4268" t="s">
        <v>20</v>
      </c>
      <c r="H4268" t="s">
        <v>1282</v>
      </c>
      <c r="I4268">
        <f>MONTH(Table6[[#This Row],[Loan Date]])</f>
        <v>11</v>
      </c>
      <c r="J4268" t="str">
        <f>_xlfn.XLOOKUP(Table6[[#This Row],[Numeric Month]],$N$5:$N$11,$O$5:$O$11)</f>
        <v>Nov</v>
      </c>
      <c r="K4268" t="str">
        <f>_xlfn.XLOOKUP(Table6[[#This Row],[Loan Date]],$Q$5:$Q$152,$R$5:$R$152)</f>
        <v>Thursday</v>
      </c>
      <c r="L4268" t="str">
        <f>_xlfn.XLOOKUP(Table6[[#This Row],[Loan Date]],$Q$5:$Q$152,$S$5:$S$152)</f>
        <v>Week 8</v>
      </c>
    </row>
    <row r="4269" spans="1:12" x14ac:dyDescent="0.2">
      <c r="A4269" s="1">
        <v>44882</v>
      </c>
      <c r="B4269" t="s">
        <v>7</v>
      </c>
      <c r="C4269" s="1">
        <v>44882</v>
      </c>
      <c r="D4269" t="s">
        <v>119</v>
      </c>
      <c r="E4269" t="s">
        <v>21</v>
      </c>
      <c r="F4269" t="s">
        <v>21</v>
      </c>
      <c r="G4269" t="s">
        <v>20</v>
      </c>
      <c r="H4269" t="s">
        <v>1282</v>
      </c>
      <c r="I4269">
        <f>MONTH(Table6[[#This Row],[Loan Date]])</f>
        <v>11</v>
      </c>
      <c r="J4269" t="str">
        <f>_xlfn.XLOOKUP(Table6[[#This Row],[Numeric Month]],$N$5:$N$11,$O$5:$O$11)</f>
        <v>Nov</v>
      </c>
      <c r="K4269" t="str">
        <f>_xlfn.XLOOKUP(Table6[[#This Row],[Loan Date]],$Q$5:$Q$152,$R$5:$R$152)</f>
        <v>Thursday</v>
      </c>
      <c r="L4269" t="str">
        <f>_xlfn.XLOOKUP(Table6[[#This Row],[Loan Date]],$Q$5:$Q$152,$S$5:$S$152)</f>
        <v>Week 8</v>
      </c>
    </row>
    <row r="4270" spans="1:12" x14ac:dyDescent="0.2">
      <c r="A4270" s="1">
        <v>44882</v>
      </c>
      <c r="B4270" t="s">
        <v>7</v>
      </c>
      <c r="C4270" s="1">
        <v>44888</v>
      </c>
      <c r="D4270" t="s">
        <v>1083</v>
      </c>
      <c r="E4270" t="s">
        <v>15</v>
      </c>
      <c r="F4270" t="s">
        <v>14</v>
      </c>
      <c r="G4270" t="s">
        <v>1</v>
      </c>
      <c r="H4270" t="s">
        <v>1282</v>
      </c>
      <c r="I4270">
        <f>MONTH(Table6[[#This Row],[Loan Date]])</f>
        <v>11</v>
      </c>
      <c r="J4270" t="str">
        <f>_xlfn.XLOOKUP(Table6[[#This Row],[Numeric Month]],$N$5:$N$11,$O$5:$O$11)</f>
        <v>Nov</v>
      </c>
      <c r="K4270" t="str">
        <f>_xlfn.XLOOKUP(Table6[[#This Row],[Loan Date]],$Q$5:$Q$152,$R$5:$R$152)</f>
        <v>Thursday</v>
      </c>
      <c r="L4270" t="str">
        <f>_xlfn.XLOOKUP(Table6[[#This Row],[Loan Date]],$Q$5:$Q$152,$S$5:$S$152)</f>
        <v>Week 8</v>
      </c>
    </row>
    <row r="4271" spans="1:12" x14ac:dyDescent="0.2">
      <c r="A4271" s="1">
        <v>44882</v>
      </c>
      <c r="B4271" t="s">
        <v>7</v>
      </c>
      <c r="C4271" s="1">
        <v>44894</v>
      </c>
      <c r="D4271" t="s">
        <v>750</v>
      </c>
      <c r="E4271" t="s">
        <v>3</v>
      </c>
      <c r="F4271" t="s">
        <v>2</v>
      </c>
      <c r="G4271" t="s">
        <v>1</v>
      </c>
      <c r="H4271" t="s">
        <v>1282</v>
      </c>
      <c r="I4271">
        <f>MONTH(Table6[[#This Row],[Loan Date]])</f>
        <v>11</v>
      </c>
      <c r="J4271" t="str">
        <f>_xlfn.XLOOKUP(Table6[[#This Row],[Numeric Month]],$N$5:$N$11,$O$5:$O$11)</f>
        <v>Nov</v>
      </c>
      <c r="K4271" t="str">
        <f>_xlfn.XLOOKUP(Table6[[#This Row],[Loan Date]],$Q$5:$Q$152,$R$5:$R$152)</f>
        <v>Thursday</v>
      </c>
      <c r="L4271" t="str">
        <f>_xlfn.XLOOKUP(Table6[[#This Row],[Loan Date]],$Q$5:$Q$152,$S$5:$S$152)</f>
        <v>Week 8</v>
      </c>
    </row>
    <row r="4272" spans="1:12" x14ac:dyDescent="0.2">
      <c r="A4272" s="1">
        <v>44882</v>
      </c>
      <c r="B4272" t="s">
        <v>7</v>
      </c>
      <c r="C4272" s="1">
        <v>44882</v>
      </c>
      <c r="D4272" t="s">
        <v>917</v>
      </c>
      <c r="E4272" t="s">
        <v>37</v>
      </c>
      <c r="F4272" t="s">
        <v>37</v>
      </c>
      <c r="G4272" t="s">
        <v>20</v>
      </c>
      <c r="H4272" t="s">
        <v>1282</v>
      </c>
      <c r="I4272">
        <f>MONTH(Table6[[#This Row],[Loan Date]])</f>
        <v>11</v>
      </c>
      <c r="J4272" t="str">
        <f>_xlfn.XLOOKUP(Table6[[#This Row],[Numeric Month]],$N$5:$N$11,$O$5:$O$11)</f>
        <v>Nov</v>
      </c>
      <c r="K4272" t="str">
        <f>_xlfn.XLOOKUP(Table6[[#This Row],[Loan Date]],$Q$5:$Q$152,$R$5:$R$152)</f>
        <v>Thursday</v>
      </c>
      <c r="L4272" t="str">
        <f>_xlfn.XLOOKUP(Table6[[#This Row],[Loan Date]],$Q$5:$Q$152,$S$5:$S$152)</f>
        <v>Week 8</v>
      </c>
    </row>
    <row r="4273" spans="1:12" x14ac:dyDescent="0.2">
      <c r="A4273" s="1">
        <v>44882</v>
      </c>
      <c r="B4273" t="s">
        <v>7</v>
      </c>
      <c r="C4273" s="1">
        <v>44882</v>
      </c>
      <c r="D4273" t="s">
        <v>61</v>
      </c>
      <c r="E4273" t="s">
        <v>44</v>
      </c>
      <c r="F4273" t="s">
        <v>44</v>
      </c>
      <c r="G4273" t="s">
        <v>39</v>
      </c>
      <c r="H4273" t="s">
        <v>1282</v>
      </c>
      <c r="I4273">
        <f>MONTH(Table6[[#This Row],[Loan Date]])</f>
        <v>11</v>
      </c>
      <c r="J4273" t="str">
        <f>_xlfn.XLOOKUP(Table6[[#This Row],[Numeric Month]],$N$5:$N$11,$O$5:$O$11)</f>
        <v>Nov</v>
      </c>
      <c r="K4273" t="str">
        <f>_xlfn.XLOOKUP(Table6[[#This Row],[Loan Date]],$Q$5:$Q$152,$R$5:$R$152)</f>
        <v>Thursday</v>
      </c>
      <c r="L4273" t="str">
        <f>_xlfn.XLOOKUP(Table6[[#This Row],[Loan Date]],$Q$5:$Q$152,$S$5:$S$152)</f>
        <v>Week 8</v>
      </c>
    </row>
    <row r="4274" spans="1:12" x14ac:dyDescent="0.2">
      <c r="A4274" s="1">
        <v>44882</v>
      </c>
      <c r="B4274" t="s">
        <v>7</v>
      </c>
      <c r="C4274" s="1">
        <v>44882</v>
      </c>
      <c r="D4274" t="s">
        <v>85</v>
      </c>
      <c r="E4274" t="s">
        <v>44</v>
      </c>
      <c r="F4274" t="s">
        <v>44</v>
      </c>
      <c r="G4274" t="s">
        <v>39</v>
      </c>
      <c r="H4274" t="s">
        <v>1282</v>
      </c>
      <c r="I4274">
        <f>MONTH(Table6[[#This Row],[Loan Date]])</f>
        <v>11</v>
      </c>
      <c r="J4274" t="str">
        <f>_xlfn.XLOOKUP(Table6[[#This Row],[Numeric Month]],$N$5:$N$11,$O$5:$O$11)</f>
        <v>Nov</v>
      </c>
      <c r="K4274" t="str">
        <f>_xlfn.XLOOKUP(Table6[[#This Row],[Loan Date]],$Q$5:$Q$152,$R$5:$R$152)</f>
        <v>Thursday</v>
      </c>
      <c r="L4274" t="str">
        <f>_xlfn.XLOOKUP(Table6[[#This Row],[Loan Date]],$Q$5:$Q$152,$S$5:$S$152)</f>
        <v>Week 8</v>
      </c>
    </row>
    <row r="4275" spans="1:12" x14ac:dyDescent="0.2">
      <c r="A4275" s="1">
        <v>44882</v>
      </c>
      <c r="B4275" t="s">
        <v>7</v>
      </c>
      <c r="C4275" s="1">
        <v>44882</v>
      </c>
      <c r="D4275" t="s">
        <v>193</v>
      </c>
      <c r="E4275" t="s">
        <v>122</v>
      </c>
      <c r="F4275" t="s">
        <v>122</v>
      </c>
      <c r="G4275" t="s">
        <v>11</v>
      </c>
      <c r="H4275" t="s">
        <v>1282</v>
      </c>
      <c r="I4275">
        <f>MONTH(Table6[[#This Row],[Loan Date]])</f>
        <v>11</v>
      </c>
      <c r="J4275" t="str">
        <f>_xlfn.XLOOKUP(Table6[[#This Row],[Numeric Month]],$N$5:$N$11,$O$5:$O$11)</f>
        <v>Nov</v>
      </c>
      <c r="K4275" t="str">
        <f>_xlfn.XLOOKUP(Table6[[#This Row],[Loan Date]],$Q$5:$Q$152,$R$5:$R$152)</f>
        <v>Thursday</v>
      </c>
      <c r="L4275" t="str">
        <f>_xlfn.XLOOKUP(Table6[[#This Row],[Loan Date]],$Q$5:$Q$152,$S$5:$S$152)</f>
        <v>Week 8</v>
      </c>
    </row>
    <row r="4276" spans="1:12" x14ac:dyDescent="0.2">
      <c r="A4276" s="1">
        <v>44882</v>
      </c>
      <c r="B4276" t="s">
        <v>7</v>
      </c>
      <c r="C4276" s="1">
        <v>44882</v>
      </c>
      <c r="D4276" t="s">
        <v>306</v>
      </c>
      <c r="E4276" t="s">
        <v>162</v>
      </c>
      <c r="F4276" t="s">
        <v>162</v>
      </c>
      <c r="G4276" t="s">
        <v>11</v>
      </c>
      <c r="H4276" t="s">
        <v>1282</v>
      </c>
      <c r="I4276">
        <f>MONTH(Table6[[#This Row],[Loan Date]])</f>
        <v>11</v>
      </c>
      <c r="J4276" t="str">
        <f>_xlfn.XLOOKUP(Table6[[#This Row],[Numeric Month]],$N$5:$N$11,$O$5:$O$11)</f>
        <v>Nov</v>
      </c>
      <c r="K4276" t="str">
        <f>_xlfn.XLOOKUP(Table6[[#This Row],[Loan Date]],$Q$5:$Q$152,$R$5:$R$152)</f>
        <v>Thursday</v>
      </c>
      <c r="L4276" t="str">
        <f>_xlfn.XLOOKUP(Table6[[#This Row],[Loan Date]],$Q$5:$Q$152,$S$5:$S$152)</f>
        <v>Week 8</v>
      </c>
    </row>
    <row r="4277" spans="1:12" x14ac:dyDescent="0.2">
      <c r="A4277" s="1">
        <v>44882</v>
      </c>
      <c r="B4277" t="s">
        <v>7</v>
      </c>
      <c r="C4277" s="1">
        <v>44882</v>
      </c>
      <c r="D4277" t="s">
        <v>1093</v>
      </c>
      <c r="E4277" t="s">
        <v>224</v>
      </c>
      <c r="F4277" t="s">
        <v>223</v>
      </c>
      <c r="G4277" t="s">
        <v>11</v>
      </c>
      <c r="H4277" t="s">
        <v>1282</v>
      </c>
      <c r="I4277">
        <f>MONTH(Table6[[#This Row],[Loan Date]])</f>
        <v>11</v>
      </c>
      <c r="J4277" t="str">
        <f>_xlfn.XLOOKUP(Table6[[#This Row],[Numeric Month]],$N$5:$N$11,$O$5:$O$11)</f>
        <v>Nov</v>
      </c>
      <c r="K4277" t="str">
        <f>_xlfn.XLOOKUP(Table6[[#This Row],[Loan Date]],$Q$5:$Q$152,$R$5:$R$152)</f>
        <v>Thursday</v>
      </c>
      <c r="L4277" t="str">
        <f>_xlfn.XLOOKUP(Table6[[#This Row],[Loan Date]],$Q$5:$Q$152,$S$5:$S$152)</f>
        <v>Week 8</v>
      </c>
    </row>
    <row r="4278" spans="1:12" x14ac:dyDescent="0.2">
      <c r="A4278" s="1">
        <v>44882</v>
      </c>
      <c r="B4278" t="s">
        <v>5</v>
      </c>
      <c r="C4278" s="1">
        <v>44882</v>
      </c>
      <c r="D4278" t="s">
        <v>965</v>
      </c>
      <c r="E4278" t="s">
        <v>12</v>
      </c>
      <c r="F4278" t="s">
        <v>12</v>
      </c>
      <c r="G4278" t="s">
        <v>11</v>
      </c>
      <c r="H4278" t="s">
        <v>1282</v>
      </c>
      <c r="I4278">
        <f>MONTH(Table6[[#This Row],[Loan Date]])</f>
        <v>11</v>
      </c>
      <c r="J4278" t="str">
        <f>_xlfn.XLOOKUP(Table6[[#This Row],[Numeric Month]],$N$5:$N$11,$O$5:$O$11)</f>
        <v>Nov</v>
      </c>
      <c r="K4278" t="str">
        <f>_xlfn.XLOOKUP(Table6[[#This Row],[Loan Date]],$Q$5:$Q$152,$R$5:$R$152)</f>
        <v>Thursday</v>
      </c>
      <c r="L4278" t="str">
        <f>_xlfn.XLOOKUP(Table6[[#This Row],[Loan Date]],$Q$5:$Q$152,$S$5:$S$152)</f>
        <v>Week 8</v>
      </c>
    </row>
    <row r="4279" spans="1:12" x14ac:dyDescent="0.2">
      <c r="A4279" s="1">
        <v>44882</v>
      </c>
      <c r="B4279" t="s">
        <v>5</v>
      </c>
      <c r="C4279" s="1">
        <v>44882</v>
      </c>
      <c r="D4279" t="s">
        <v>558</v>
      </c>
      <c r="E4279" t="s">
        <v>122</v>
      </c>
      <c r="F4279" t="s">
        <v>122</v>
      </c>
      <c r="G4279" t="s">
        <v>11</v>
      </c>
      <c r="H4279" t="s">
        <v>1282</v>
      </c>
      <c r="I4279">
        <f>MONTH(Table6[[#This Row],[Loan Date]])</f>
        <v>11</v>
      </c>
      <c r="J4279" t="str">
        <f>_xlfn.XLOOKUP(Table6[[#This Row],[Numeric Month]],$N$5:$N$11,$O$5:$O$11)</f>
        <v>Nov</v>
      </c>
      <c r="K4279" t="str">
        <f>_xlfn.XLOOKUP(Table6[[#This Row],[Loan Date]],$Q$5:$Q$152,$R$5:$R$152)</f>
        <v>Thursday</v>
      </c>
      <c r="L4279" t="str">
        <f>_xlfn.XLOOKUP(Table6[[#This Row],[Loan Date]],$Q$5:$Q$152,$S$5:$S$152)</f>
        <v>Week 8</v>
      </c>
    </row>
    <row r="4280" spans="1:12" x14ac:dyDescent="0.2">
      <c r="A4280" s="1">
        <v>44882</v>
      </c>
      <c r="B4280" t="s">
        <v>7</v>
      </c>
      <c r="C4280" s="1">
        <v>44895</v>
      </c>
      <c r="D4280" t="s">
        <v>1065</v>
      </c>
      <c r="E4280" t="s">
        <v>3</v>
      </c>
      <c r="F4280" t="s">
        <v>2</v>
      </c>
      <c r="G4280" t="s">
        <v>1</v>
      </c>
      <c r="H4280" t="s">
        <v>1282</v>
      </c>
      <c r="I4280">
        <f>MONTH(Table6[[#This Row],[Loan Date]])</f>
        <v>11</v>
      </c>
      <c r="J4280" t="str">
        <f>_xlfn.XLOOKUP(Table6[[#This Row],[Numeric Month]],$N$5:$N$11,$O$5:$O$11)</f>
        <v>Nov</v>
      </c>
      <c r="K4280" t="str">
        <f>_xlfn.XLOOKUP(Table6[[#This Row],[Loan Date]],$Q$5:$Q$152,$R$5:$R$152)</f>
        <v>Thursday</v>
      </c>
      <c r="L4280" t="str">
        <f>_xlfn.XLOOKUP(Table6[[#This Row],[Loan Date]],$Q$5:$Q$152,$S$5:$S$152)</f>
        <v>Week 8</v>
      </c>
    </row>
    <row r="4281" spans="1:12" x14ac:dyDescent="0.2">
      <c r="A4281" s="1">
        <v>44882</v>
      </c>
      <c r="B4281" t="s">
        <v>7</v>
      </c>
      <c r="C4281" s="1">
        <v>44882</v>
      </c>
      <c r="D4281" t="s">
        <v>236</v>
      </c>
      <c r="E4281" t="s">
        <v>23</v>
      </c>
      <c r="F4281" t="s">
        <v>23</v>
      </c>
      <c r="G4281" t="s">
        <v>20</v>
      </c>
      <c r="H4281" t="s">
        <v>1282</v>
      </c>
      <c r="I4281">
        <f>MONTH(Table6[[#This Row],[Loan Date]])</f>
        <v>11</v>
      </c>
      <c r="J4281" t="str">
        <f>_xlfn.XLOOKUP(Table6[[#This Row],[Numeric Month]],$N$5:$N$11,$O$5:$O$11)</f>
        <v>Nov</v>
      </c>
      <c r="K4281" t="str">
        <f>_xlfn.XLOOKUP(Table6[[#This Row],[Loan Date]],$Q$5:$Q$152,$R$5:$R$152)</f>
        <v>Thursday</v>
      </c>
      <c r="L4281" t="str">
        <f>_xlfn.XLOOKUP(Table6[[#This Row],[Loan Date]],$Q$5:$Q$152,$S$5:$S$152)</f>
        <v>Week 8</v>
      </c>
    </row>
    <row r="4282" spans="1:12" x14ac:dyDescent="0.2">
      <c r="A4282" s="1">
        <v>44882</v>
      </c>
      <c r="B4282" t="s">
        <v>7</v>
      </c>
      <c r="C4282" s="1">
        <v>44882</v>
      </c>
      <c r="D4282" t="s">
        <v>660</v>
      </c>
      <c r="E4282" t="s">
        <v>21</v>
      </c>
      <c r="F4282" t="s">
        <v>21</v>
      </c>
      <c r="G4282" t="s">
        <v>20</v>
      </c>
      <c r="H4282" t="s">
        <v>1282</v>
      </c>
      <c r="I4282">
        <f>MONTH(Table6[[#This Row],[Loan Date]])</f>
        <v>11</v>
      </c>
      <c r="J4282" t="str">
        <f>_xlfn.XLOOKUP(Table6[[#This Row],[Numeric Month]],$N$5:$N$11,$O$5:$O$11)</f>
        <v>Nov</v>
      </c>
      <c r="K4282" t="str">
        <f>_xlfn.XLOOKUP(Table6[[#This Row],[Loan Date]],$Q$5:$Q$152,$R$5:$R$152)</f>
        <v>Thursday</v>
      </c>
      <c r="L4282" t="str">
        <f>_xlfn.XLOOKUP(Table6[[#This Row],[Loan Date]],$Q$5:$Q$152,$S$5:$S$152)</f>
        <v>Week 8</v>
      </c>
    </row>
    <row r="4283" spans="1:12" x14ac:dyDescent="0.2">
      <c r="A4283" s="1">
        <v>44882</v>
      </c>
      <c r="B4283" t="s">
        <v>5</v>
      </c>
      <c r="C4283" s="1">
        <v>44893</v>
      </c>
      <c r="D4283" t="s">
        <v>1354</v>
      </c>
      <c r="E4283" t="s">
        <v>204</v>
      </c>
      <c r="F4283" t="s">
        <v>2</v>
      </c>
      <c r="G4283" t="s">
        <v>1</v>
      </c>
      <c r="H4283" t="s">
        <v>1282</v>
      </c>
      <c r="I4283">
        <f>MONTH(Table6[[#This Row],[Loan Date]])</f>
        <v>11</v>
      </c>
      <c r="J4283" t="str">
        <f>_xlfn.XLOOKUP(Table6[[#This Row],[Numeric Month]],$N$5:$N$11,$O$5:$O$11)</f>
        <v>Nov</v>
      </c>
      <c r="K4283" t="str">
        <f>_xlfn.XLOOKUP(Table6[[#This Row],[Loan Date]],$Q$5:$Q$152,$R$5:$R$152)</f>
        <v>Thursday</v>
      </c>
      <c r="L4283" t="str">
        <f>_xlfn.XLOOKUP(Table6[[#This Row],[Loan Date]],$Q$5:$Q$152,$S$5:$S$152)</f>
        <v>Week 8</v>
      </c>
    </row>
    <row r="4284" spans="1:12" x14ac:dyDescent="0.2">
      <c r="A4284" s="1">
        <v>44882</v>
      </c>
      <c r="B4284" t="s">
        <v>5</v>
      </c>
      <c r="C4284" s="1">
        <v>44889</v>
      </c>
      <c r="D4284" t="s">
        <v>359</v>
      </c>
      <c r="E4284" t="s">
        <v>52</v>
      </c>
      <c r="F4284" t="s">
        <v>51</v>
      </c>
      <c r="G4284" t="s">
        <v>1</v>
      </c>
      <c r="H4284" t="s">
        <v>1282</v>
      </c>
      <c r="I4284">
        <f>MONTH(Table6[[#This Row],[Loan Date]])</f>
        <v>11</v>
      </c>
      <c r="J4284" t="str">
        <f>_xlfn.XLOOKUP(Table6[[#This Row],[Numeric Month]],$N$5:$N$11,$O$5:$O$11)</f>
        <v>Nov</v>
      </c>
      <c r="K4284" t="str">
        <f>_xlfn.XLOOKUP(Table6[[#This Row],[Loan Date]],$Q$5:$Q$152,$R$5:$R$152)</f>
        <v>Thursday</v>
      </c>
      <c r="L4284" t="str">
        <f>_xlfn.XLOOKUP(Table6[[#This Row],[Loan Date]],$Q$5:$Q$152,$S$5:$S$152)</f>
        <v>Week 8</v>
      </c>
    </row>
    <row r="4285" spans="1:12" x14ac:dyDescent="0.2">
      <c r="A4285" s="1">
        <v>44882</v>
      </c>
      <c r="B4285" t="s">
        <v>5</v>
      </c>
      <c r="C4285" s="1">
        <v>44882</v>
      </c>
      <c r="D4285" t="s">
        <v>357</v>
      </c>
      <c r="E4285" t="s">
        <v>65</v>
      </c>
      <c r="F4285" t="s">
        <v>65</v>
      </c>
      <c r="G4285" t="s">
        <v>20</v>
      </c>
      <c r="H4285" t="s">
        <v>1282</v>
      </c>
      <c r="I4285">
        <f>MONTH(Table6[[#This Row],[Loan Date]])</f>
        <v>11</v>
      </c>
      <c r="J4285" t="str">
        <f>_xlfn.XLOOKUP(Table6[[#This Row],[Numeric Month]],$N$5:$N$11,$O$5:$O$11)</f>
        <v>Nov</v>
      </c>
      <c r="K4285" t="str">
        <f>_xlfn.XLOOKUP(Table6[[#This Row],[Loan Date]],$Q$5:$Q$152,$R$5:$R$152)</f>
        <v>Thursday</v>
      </c>
      <c r="L4285" t="str">
        <f>_xlfn.XLOOKUP(Table6[[#This Row],[Loan Date]],$Q$5:$Q$152,$S$5:$S$152)</f>
        <v>Week 8</v>
      </c>
    </row>
    <row r="4286" spans="1:12" x14ac:dyDescent="0.2">
      <c r="A4286" s="1">
        <v>44882</v>
      </c>
      <c r="B4286" t="s">
        <v>5</v>
      </c>
      <c r="C4286" s="1">
        <v>44882</v>
      </c>
      <c r="D4286" t="s">
        <v>911</v>
      </c>
      <c r="E4286" t="s">
        <v>37</v>
      </c>
      <c r="F4286" t="s">
        <v>37</v>
      </c>
      <c r="G4286" t="s">
        <v>20</v>
      </c>
      <c r="H4286" t="s">
        <v>1282</v>
      </c>
      <c r="I4286">
        <f>MONTH(Table6[[#This Row],[Loan Date]])</f>
        <v>11</v>
      </c>
      <c r="J4286" t="str">
        <f>_xlfn.XLOOKUP(Table6[[#This Row],[Numeric Month]],$N$5:$N$11,$O$5:$O$11)</f>
        <v>Nov</v>
      </c>
      <c r="K4286" t="str">
        <f>_xlfn.XLOOKUP(Table6[[#This Row],[Loan Date]],$Q$5:$Q$152,$R$5:$R$152)</f>
        <v>Thursday</v>
      </c>
      <c r="L4286" t="str">
        <f>_xlfn.XLOOKUP(Table6[[#This Row],[Loan Date]],$Q$5:$Q$152,$S$5:$S$152)</f>
        <v>Week 8</v>
      </c>
    </row>
    <row r="4287" spans="1:12" x14ac:dyDescent="0.2">
      <c r="A4287" s="1">
        <v>44882</v>
      </c>
      <c r="B4287" t="s">
        <v>7</v>
      </c>
      <c r="C4287" s="1">
        <v>44888</v>
      </c>
      <c r="D4287" t="s">
        <v>413</v>
      </c>
      <c r="E4287" t="s">
        <v>52</v>
      </c>
      <c r="F4287" t="s">
        <v>51</v>
      </c>
      <c r="G4287" t="s">
        <v>1</v>
      </c>
      <c r="H4287" t="s">
        <v>1282</v>
      </c>
      <c r="I4287">
        <f>MONTH(Table6[[#This Row],[Loan Date]])</f>
        <v>11</v>
      </c>
      <c r="J4287" t="str">
        <f>_xlfn.XLOOKUP(Table6[[#This Row],[Numeric Month]],$N$5:$N$11,$O$5:$O$11)</f>
        <v>Nov</v>
      </c>
      <c r="K4287" t="str">
        <f>_xlfn.XLOOKUP(Table6[[#This Row],[Loan Date]],$Q$5:$Q$152,$R$5:$R$152)</f>
        <v>Thursday</v>
      </c>
      <c r="L4287" t="str">
        <f>_xlfn.XLOOKUP(Table6[[#This Row],[Loan Date]],$Q$5:$Q$152,$S$5:$S$152)</f>
        <v>Week 8</v>
      </c>
    </row>
    <row r="4288" spans="1:12" x14ac:dyDescent="0.2">
      <c r="A4288" s="1">
        <v>44882</v>
      </c>
      <c r="B4288" t="s">
        <v>5</v>
      </c>
      <c r="C4288" s="1">
        <v>44904</v>
      </c>
      <c r="D4288" t="s">
        <v>1075</v>
      </c>
      <c r="E4288" t="s">
        <v>9</v>
      </c>
      <c r="F4288" t="s">
        <v>8</v>
      </c>
      <c r="G4288" t="s">
        <v>1</v>
      </c>
      <c r="H4288" t="s">
        <v>1282</v>
      </c>
      <c r="I4288">
        <f>MONTH(Table6[[#This Row],[Loan Date]])</f>
        <v>11</v>
      </c>
      <c r="J4288" t="str">
        <f>_xlfn.XLOOKUP(Table6[[#This Row],[Numeric Month]],$N$5:$N$11,$O$5:$O$11)</f>
        <v>Nov</v>
      </c>
      <c r="K4288" t="str">
        <f>_xlfn.XLOOKUP(Table6[[#This Row],[Loan Date]],$Q$5:$Q$152,$R$5:$R$152)</f>
        <v>Thursday</v>
      </c>
      <c r="L4288" t="str">
        <f>_xlfn.XLOOKUP(Table6[[#This Row],[Loan Date]],$Q$5:$Q$152,$S$5:$S$152)</f>
        <v>Week 8</v>
      </c>
    </row>
    <row r="4289" spans="1:12" x14ac:dyDescent="0.2">
      <c r="A4289" s="1">
        <v>44882</v>
      </c>
      <c r="B4289" t="s">
        <v>7</v>
      </c>
      <c r="C4289" s="1">
        <v>44888</v>
      </c>
      <c r="D4289" t="s">
        <v>253</v>
      </c>
      <c r="E4289" t="s">
        <v>52</v>
      </c>
      <c r="F4289" t="s">
        <v>51</v>
      </c>
      <c r="G4289" t="s">
        <v>1</v>
      </c>
      <c r="H4289" t="s">
        <v>1282</v>
      </c>
      <c r="I4289">
        <f>MONTH(Table6[[#This Row],[Loan Date]])</f>
        <v>11</v>
      </c>
      <c r="J4289" t="str">
        <f>_xlfn.XLOOKUP(Table6[[#This Row],[Numeric Month]],$N$5:$N$11,$O$5:$O$11)</f>
        <v>Nov</v>
      </c>
      <c r="K4289" t="str">
        <f>_xlfn.XLOOKUP(Table6[[#This Row],[Loan Date]],$Q$5:$Q$152,$R$5:$R$152)</f>
        <v>Thursday</v>
      </c>
      <c r="L4289" t="str">
        <f>_xlfn.XLOOKUP(Table6[[#This Row],[Loan Date]],$Q$5:$Q$152,$S$5:$S$152)</f>
        <v>Week 8</v>
      </c>
    </row>
    <row r="4290" spans="1:12" x14ac:dyDescent="0.2">
      <c r="A4290" s="1">
        <v>44882</v>
      </c>
      <c r="B4290" t="s">
        <v>7</v>
      </c>
      <c r="C4290" s="1">
        <v>44889</v>
      </c>
      <c r="D4290" t="s">
        <v>257</v>
      </c>
      <c r="E4290" t="s">
        <v>52</v>
      </c>
      <c r="F4290" t="s">
        <v>51</v>
      </c>
      <c r="G4290" t="s">
        <v>1</v>
      </c>
      <c r="H4290" t="s">
        <v>1282</v>
      </c>
      <c r="I4290">
        <f>MONTH(Table6[[#This Row],[Loan Date]])</f>
        <v>11</v>
      </c>
      <c r="J4290" t="str">
        <f>_xlfn.XLOOKUP(Table6[[#This Row],[Numeric Month]],$N$5:$N$11,$O$5:$O$11)</f>
        <v>Nov</v>
      </c>
      <c r="K4290" t="str">
        <f>_xlfn.XLOOKUP(Table6[[#This Row],[Loan Date]],$Q$5:$Q$152,$R$5:$R$152)</f>
        <v>Thursday</v>
      </c>
      <c r="L4290" t="str">
        <f>_xlfn.XLOOKUP(Table6[[#This Row],[Loan Date]],$Q$5:$Q$152,$S$5:$S$152)</f>
        <v>Week 8</v>
      </c>
    </row>
    <row r="4291" spans="1:12" x14ac:dyDescent="0.2">
      <c r="A4291" s="1">
        <v>44882</v>
      </c>
      <c r="B4291" t="s">
        <v>7</v>
      </c>
      <c r="C4291" s="1">
        <v>44882</v>
      </c>
      <c r="D4291" t="s">
        <v>177</v>
      </c>
      <c r="E4291" t="s">
        <v>176</v>
      </c>
      <c r="F4291" t="s">
        <v>23</v>
      </c>
      <c r="G4291" t="s">
        <v>20</v>
      </c>
      <c r="H4291" t="s">
        <v>1282</v>
      </c>
      <c r="I4291">
        <f>MONTH(Table6[[#This Row],[Loan Date]])</f>
        <v>11</v>
      </c>
      <c r="J4291" t="str">
        <f>_xlfn.XLOOKUP(Table6[[#This Row],[Numeric Month]],$N$5:$N$11,$O$5:$O$11)</f>
        <v>Nov</v>
      </c>
      <c r="K4291" t="str">
        <f>_xlfn.XLOOKUP(Table6[[#This Row],[Loan Date]],$Q$5:$Q$152,$R$5:$R$152)</f>
        <v>Thursday</v>
      </c>
      <c r="L4291" t="str">
        <f>_xlfn.XLOOKUP(Table6[[#This Row],[Loan Date]],$Q$5:$Q$152,$S$5:$S$152)</f>
        <v>Week 8</v>
      </c>
    </row>
    <row r="4292" spans="1:12" x14ac:dyDescent="0.2">
      <c r="A4292" s="1">
        <v>44882</v>
      </c>
      <c r="B4292" t="s">
        <v>5</v>
      </c>
      <c r="C4292" s="1">
        <v>44896</v>
      </c>
      <c r="D4292" t="s">
        <v>1353</v>
      </c>
      <c r="E4292" t="s">
        <v>204</v>
      </c>
      <c r="F4292" t="s">
        <v>2</v>
      </c>
      <c r="G4292" t="s">
        <v>1</v>
      </c>
      <c r="H4292" t="s">
        <v>1282</v>
      </c>
      <c r="I4292">
        <f>MONTH(Table6[[#This Row],[Loan Date]])</f>
        <v>11</v>
      </c>
      <c r="J4292" t="str">
        <f>_xlfn.XLOOKUP(Table6[[#This Row],[Numeric Month]],$N$5:$N$11,$O$5:$O$11)</f>
        <v>Nov</v>
      </c>
      <c r="K4292" t="str">
        <f>_xlfn.XLOOKUP(Table6[[#This Row],[Loan Date]],$Q$5:$Q$152,$R$5:$R$152)</f>
        <v>Thursday</v>
      </c>
      <c r="L4292" t="str">
        <f>_xlfn.XLOOKUP(Table6[[#This Row],[Loan Date]],$Q$5:$Q$152,$S$5:$S$152)</f>
        <v>Week 8</v>
      </c>
    </row>
    <row r="4293" spans="1:12" x14ac:dyDescent="0.2">
      <c r="A4293" s="1">
        <v>44882</v>
      </c>
      <c r="B4293" t="s">
        <v>5</v>
      </c>
      <c r="C4293" s="1">
        <v>44895</v>
      </c>
      <c r="D4293" t="s">
        <v>231</v>
      </c>
      <c r="E4293" t="s">
        <v>3</v>
      </c>
      <c r="F4293" t="s">
        <v>2</v>
      </c>
      <c r="G4293" t="s">
        <v>1</v>
      </c>
      <c r="H4293" t="s">
        <v>1282</v>
      </c>
      <c r="I4293">
        <f>MONTH(Table6[[#This Row],[Loan Date]])</f>
        <v>11</v>
      </c>
      <c r="J4293" t="str">
        <f>_xlfn.XLOOKUP(Table6[[#This Row],[Numeric Month]],$N$5:$N$11,$O$5:$O$11)</f>
        <v>Nov</v>
      </c>
      <c r="K4293" t="str">
        <f>_xlfn.XLOOKUP(Table6[[#This Row],[Loan Date]],$Q$5:$Q$152,$R$5:$R$152)</f>
        <v>Thursday</v>
      </c>
      <c r="L4293" t="str">
        <f>_xlfn.XLOOKUP(Table6[[#This Row],[Loan Date]],$Q$5:$Q$152,$S$5:$S$152)</f>
        <v>Week 8</v>
      </c>
    </row>
    <row r="4294" spans="1:12" x14ac:dyDescent="0.2">
      <c r="A4294" s="1">
        <v>44882</v>
      </c>
      <c r="B4294" t="s">
        <v>5</v>
      </c>
      <c r="C4294" s="1">
        <v>44882</v>
      </c>
      <c r="D4294" t="s">
        <v>103</v>
      </c>
      <c r="E4294" t="s">
        <v>23</v>
      </c>
      <c r="F4294" t="s">
        <v>23</v>
      </c>
      <c r="G4294" t="s">
        <v>20</v>
      </c>
      <c r="H4294" t="s">
        <v>1282</v>
      </c>
      <c r="I4294">
        <f>MONTH(Table6[[#This Row],[Loan Date]])</f>
        <v>11</v>
      </c>
      <c r="J4294" t="str">
        <f>_xlfn.XLOOKUP(Table6[[#This Row],[Numeric Month]],$N$5:$N$11,$O$5:$O$11)</f>
        <v>Nov</v>
      </c>
      <c r="K4294" t="str">
        <f>_xlfn.XLOOKUP(Table6[[#This Row],[Loan Date]],$Q$5:$Q$152,$R$5:$R$152)</f>
        <v>Thursday</v>
      </c>
      <c r="L4294" t="str">
        <f>_xlfn.XLOOKUP(Table6[[#This Row],[Loan Date]],$Q$5:$Q$152,$S$5:$S$152)</f>
        <v>Week 8</v>
      </c>
    </row>
    <row r="4295" spans="1:12" x14ac:dyDescent="0.2">
      <c r="A4295" s="1">
        <v>44882</v>
      </c>
      <c r="B4295" t="s">
        <v>5</v>
      </c>
      <c r="C4295" s="1">
        <v>44882</v>
      </c>
      <c r="D4295" t="s">
        <v>336</v>
      </c>
      <c r="E4295" t="s">
        <v>168</v>
      </c>
      <c r="F4295" t="s">
        <v>168</v>
      </c>
      <c r="G4295" t="s">
        <v>20</v>
      </c>
      <c r="H4295" t="s">
        <v>1282</v>
      </c>
      <c r="I4295">
        <f>MONTH(Table6[[#This Row],[Loan Date]])</f>
        <v>11</v>
      </c>
      <c r="J4295" t="str">
        <f>_xlfn.XLOOKUP(Table6[[#This Row],[Numeric Month]],$N$5:$N$11,$O$5:$O$11)</f>
        <v>Nov</v>
      </c>
      <c r="K4295" t="str">
        <f>_xlfn.XLOOKUP(Table6[[#This Row],[Loan Date]],$Q$5:$Q$152,$R$5:$R$152)</f>
        <v>Thursday</v>
      </c>
      <c r="L4295" t="str">
        <f>_xlfn.XLOOKUP(Table6[[#This Row],[Loan Date]],$Q$5:$Q$152,$S$5:$S$152)</f>
        <v>Week 8</v>
      </c>
    </row>
    <row r="4296" spans="1:12" x14ac:dyDescent="0.2">
      <c r="A4296" s="1">
        <v>44882</v>
      </c>
      <c r="B4296" t="s">
        <v>5</v>
      </c>
      <c r="C4296" s="1">
        <v>44896</v>
      </c>
      <c r="D4296" t="s">
        <v>1094</v>
      </c>
      <c r="E4296" t="s">
        <v>3</v>
      </c>
      <c r="F4296" t="s">
        <v>2</v>
      </c>
      <c r="G4296" t="s">
        <v>1</v>
      </c>
      <c r="H4296" t="s">
        <v>1282</v>
      </c>
      <c r="I4296">
        <f>MONTH(Table6[[#This Row],[Loan Date]])</f>
        <v>11</v>
      </c>
      <c r="J4296" t="str">
        <f>_xlfn.XLOOKUP(Table6[[#This Row],[Numeric Month]],$N$5:$N$11,$O$5:$O$11)</f>
        <v>Nov</v>
      </c>
      <c r="K4296" t="str">
        <f>_xlfn.XLOOKUP(Table6[[#This Row],[Loan Date]],$Q$5:$Q$152,$R$5:$R$152)</f>
        <v>Thursday</v>
      </c>
      <c r="L4296" t="str">
        <f>_xlfn.XLOOKUP(Table6[[#This Row],[Loan Date]],$Q$5:$Q$152,$S$5:$S$152)</f>
        <v>Week 8</v>
      </c>
    </row>
    <row r="4297" spans="1:12" x14ac:dyDescent="0.2">
      <c r="A4297" s="1">
        <v>44882</v>
      </c>
      <c r="B4297" t="s">
        <v>5</v>
      </c>
      <c r="C4297" s="1">
        <v>44888</v>
      </c>
      <c r="D4297" t="s">
        <v>642</v>
      </c>
      <c r="E4297" t="s">
        <v>15</v>
      </c>
      <c r="F4297" t="s">
        <v>14</v>
      </c>
      <c r="G4297" t="s">
        <v>1</v>
      </c>
      <c r="H4297" t="s">
        <v>1282</v>
      </c>
      <c r="I4297">
        <f>MONTH(Table6[[#This Row],[Loan Date]])</f>
        <v>11</v>
      </c>
      <c r="J4297" t="str">
        <f>_xlfn.XLOOKUP(Table6[[#This Row],[Numeric Month]],$N$5:$N$11,$O$5:$O$11)</f>
        <v>Nov</v>
      </c>
      <c r="K4297" t="str">
        <f>_xlfn.XLOOKUP(Table6[[#This Row],[Loan Date]],$Q$5:$Q$152,$R$5:$R$152)</f>
        <v>Thursday</v>
      </c>
      <c r="L4297" t="str">
        <f>_xlfn.XLOOKUP(Table6[[#This Row],[Loan Date]],$Q$5:$Q$152,$S$5:$S$152)</f>
        <v>Week 8</v>
      </c>
    </row>
    <row r="4298" spans="1:12" x14ac:dyDescent="0.2">
      <c r="A4298" s="1">
        <v>44882</v>
      </c>
      <c r="B4298" t="s">
        <v>7</v>
      </c>
      <c r="C4298" s="1">
        <v>44893</v>
      </c>
      <c r="D4298" t="s">
        <v>1352</v>
      </c>
      <c r="E4298" t="s">
        <v>204</v>
      </c>
      <c r="F4298" t="s">
        <v>2</v>
      </c>
      <c r="G4298" t="s">
        <v>1</v>
      </c>
      <c r="H4298" t="s">
        <v>1282</v>
      </c>
      <c r="I4298">
        <f>MONTH(Table6[[#This Row],[Loan Date]])</f>
        <v>11</v>
      </c>
      <c r="J4298" t="str">
        <f>_xlfn.XLOOKUP(Table6[[#This Row],[Numeric Month]],$N$5:$N$11,$O$5:$O$11)</f>
        <v>Nov</v>
      </c>
      <c r="K4298" t="str">
        <f>_xlfn.XLOOKUP(Table6[[#This Row],[Loan Date]],$Q$5:$Q$152,$R$5:$R$152)</f>
        <v>Thursday</v>
      </c>
      <c r="L4298" t="str">
        <f>_xlfn.XLOOKUP(Table6[[#This Row],[Loan Date]],$Q$5:$Q$152,$S$5:$S$152)</f>
        <v>Week 8</v>
      </c>
    </row>
    <row r="4299" spans="1:12" x14ac:dyDescent="0.2">
      <c r="A4299" s="1">
        <v>44882</v>
      </c>
      <c r="B4299" t="s">
        <v>5</v>
      </c>
      <c r="C4299" s="1">
        <v>44893</v>
      </c>
      <c r="D4299" t="s">
        <v>367</v>
      </c>
      <c r="E4299" t="s">
        <v>15</v>
      </c>
      <c r="F4299" t="s">
        <v>14</v>
      </c>
      <c r="G4299" t="s">
        <v>1</v>
      </c>
      <c r="H4299" t="s">
        <v>1282</v>
      </c>
      <c r="I4299">
        <f>MONTH(Table6[[#This Row],[Loan Date]])</f>
        <v>11</v>
      </c>
      <c r="J4299" t="str">
        <f>_xlfn.XLOOKUP(Table6[[#This Row],[Numeric Month]],$N$5:$N$11,$O$5:$O$11)</f>
        <v>Nov</v>
      </c>
      <c r="K4299" t="str">
        <f>_xlfn.XLOOKUP(Table6[[#This Row],[Loan Date]],$Q$5:$Q$152,$R$5:$R$152)</f>
        <v>Thursday</v>
      </c>
      <c r="L4299" t="str">
        <f>_xlfn.XLOOKUP(Table6[[#This Row],[Loan Date]],$Q$5:$Q$152,$S$5:$S$152)</f>
        <v>Week 8</v>
      </c>
    </row>
    <row r="4300" spans="1:12" x14ac:dyDescent="0.2">
      <c r="A4300" s="1">
        <v>44882</v>
      </c>
      <c r="B4300" t="s">
        <v>5</v>
      </c>
      <c r="C4300" s="1">
        <v>44888</v>
      </c>
      <c r="D4300" t="s">
        <v>991</v>
      </c>
      <c r="E4300" t="s">
        <v>52</v>
      </c>
      <c r="F4300" t="s">
        <v>51</v>
      </c>
      <c r="G4300" t="s">
        <v>1</v>
      </c>
      <c r="H4300" t="s">
        <v>1282</v>
      </c>
      <c r="I4300">
        <f>MONTH(Table6[[#This Row],[Loan Date]])</f>
        <v>11</v>
      </c>
      <c r="J4300" t="str">
        <f>_xlfn.XLOOKUP(Table6[[#This Row],[Numeric Month]],$N$5:$N$11,$O$5:$O$11)</f>
        <v>Nov</v>
      </c>
      <c r="K4300" t="str">
        <f>_xlfn.XLOOKUP(Table6[[#This Row],[Loan Date]],$Q$5:$Q$152,$R$5:$R$152)</f>
        <v>Thursday</v>
      </c>
      <c r="L4300" t="str">
        <f>_xlfn.XLOOKUP(Table6[[#This Row],[Loan Date]],$Q$5:$Q$152,$S$5:$S$152)</f>
        <v>Week 8</v>
      </c>
    </row>
    <row r="4301" spans="1:12" x14ac:dyDescent="0.2">
      <c r="A4301" s="1">
        <v>44882</v>
      </c>
      <c r="B4301" t="s">
        <v>5</v>
      </c>
      <c r="C4301" s="1">
        <v>44893</v>
      </c>
      <c r="D4301" t="s">
        <v>961</v>
      </c>
      <c r="E4301" t="s">
        <v>15</v>
      </c>
      <c r="F4301" t="s">
        <v>14</v>
      </c>
      <c r="G4301" t="s">
        <v>1</v>
      </c>
      <c r="H4301" t="s">
        <v>1282</v>
      </c>
      <c r="I4301">
        <f>MONTH(Table6[[#This Row],[Loan Date]])</f>
        <v>11</v>
      </c>
      <c r="J4301" t="str">
        <f>_xlfn.XLOOKUP(Table6[[#This Row],[Numeric Month]],$N$5:$N$11,$O$5:$O$11)</f>
        <v>Nov</v>
      </c>
      <c r="K4301" t="str">
        <f>_xlfn.XLOOKUP(Table6[[#This Row],[Loan Date]],$Q$5:$Q$152,$R$5:$R$152)</f>
        <v>Thursday</v>
      </c>
      <c r="L4301" t="str">
        <f>_xlfn.XLOOKUP(Table6[[#This Row],[Loan Date]],$Q$5:$Q$152,$S$5:$S$152)</f>
        <v>Week 8</v>
      </c>
    </row>
    <row r="4302" spans="1:12" x14ac:dyDescent="0.2">
      <c r="A4302" s="1">
        <v>44882</v>
      </c>
      <c r="B4302" t="s">
        <v>5</v>
      </c>
      <c r="C4302" s="1">
        <v>44893</v>
      </c>
      <c r="D4302" t="s">
        <v>795</v>
      </c>
      <c r="E4302" t="s">
        <v>15</v>
      </c>
      <c r="F4302" t="s">
        <v>14</v>
      </c>
      <c r="G4302" t="s">
        <v>1</v>
      </c>
      <c r="H4302" t="s">
        <v>1282</v>
      </c>
      <c r="I4302">
        <f>MONTH(Table6[[#This Row],[Loan Date]])</f>
        <v>11</v>
      </c>
      <c r="J4302" t="str">
        <f>_xlfn.XLOOKUP(Table6[[#This Row],[Numeric Month]],$N$5:$N$11,$O$5:$O$11)</f>
        <v>Nov</v>
      </c>
      <c r="K4302" t="str">
        <f>_xlfn.XLOOKUP(Table6[[#This Row],[Loan Date]],$Q$5:$Q$152,$R$5:$R$152)</f>
        <v>Thursday</v>
      </c>
      <c r="L4302" t="str">
        <f>_xlfn.XLOOKUP(Table6[[#This Row],[Loan Date]],$Q$5:$Q$152,$S$5:$S$152)</f>
        <v>Week 8</v>
      </c>
    </row>
    <row r="4303" spans="1:12" x14ac:dyDescent="0.2">
      <c r="A4303" s="1">
        <v>44882</v>
      </c>
      <c r="B4303" t="s">
        <v>5</v>
      </c>
      <c r="C4303" s="1">
        <v>44896</v>
      </c>
      <c r="D4303" t="s">
        <v>1203</v>
      </c>
      <c r="E4303" t="s">
        <v>15</v>
      </c>
      <c r="F4303" t="s">
        <v>14</v>
      </c>
      <c r="G4303" t="s">
        <v>1</v>
      </c>
      <c r="H4303" t="s">
        <v>1282</v>
      </c>
      <c r="I4303">
        <f>MONTH(Table6[[#This Row],[Loan Date]])</f>
        <v>11</v>
      </c>
      <c r="J4303" t="str">
        <f>_xlfn.XLOOKUP(Table6[[#This Row],[Numeric Month]],$N$5:$N$11,$O$5:$O$11)</f>
        <v>Nov</v>
      </c>
      <c r="K4303" t="str">
        <f>_xlfn.XLOOKUP(Table6[[#This Row],[Loan Date]],$Q$5:$Q$152,$R$5:$R$152)</f>
        <v>Thursday</v>
      </c>
      <c r="L4303" t="str">
        <f>_xlfn.XLOOKUP(Table6[[#This Row],[Loan Date]],$Q$5:$Q$152,$S$5:$S$152)</f>
        <v>Week 8</v>
      </c>
    </row>
    <row r="4304" spans="1:12" x14ac:dyDescent="0.2">
      <c r="A4304" s="1">
        <v>44883</v>
      </c>
      <c r="B4304" t="s">
        <v>7</v>
      </c>
      <c r="C4304" s="1">
        <v>44883</v>
      </c>
      <c r="D4304" t="s">
        <v>63</v>
      </c>
      <c r="E4304" t="s">
        <v>44</v>
      </c>
      <c r="F4304" t="s">
        <v>44</v>
      </c>
      <c r="G4304" t="s">
        <v>39</v>
      </c>
      <c r="H4304" t="s">
        <v>1282</v>
      </c>
      <c r="I4304">
        <f>MONTH(Table6[[#This Row],[Loan Date]])</f>
        <v>11</v>
      </c>
      <c r="J4304" t="str">
        <f>_xlfn.XLOOKUP(Table6[[#This Row],[Numeric Month]],$N$5:$N$11,$O$5:$O$11)</f>
        <v>Nov</v>
      </c>
      <c r="K4304" t="str">
        <f>_xlfn.XLOOKUP(Table6[[#This Row],[Loan Date]],$Q$5:$Q$152,$R$5:$R$152)</f>
        <v>Friday</v>
      </c>
      <c r="L4304" t="str">
        <f>_xlfn.XLOOKUP(Table6[[#This Row],[Loan Date]],$Q$5:$Q$152,$S$5:$S$152)</f>
        <v>Week 8</v>
      </c>
    </row>
    <row r="4305" spans="1:12" x14ac:dyDescent="0.2">
      <c r="A4305" s="1">
        <v>44883</v>
      </c>
      <c r="B4305" t="s">
        <v>7</v>
      </c>
      <c r="C4305" s="1">
        <v>44883</v>
      </c>
      <c r="D4305" t="s">
        <v>85</v>
      </c>
      <c r="E4305" t="s">
        <v>44</v>
      </c>
      <c r="F4305" t="s">
        <v>44</v>
      </c>
      <c r="G4305" t="s">
        <v>39</v>
      </c>
      <c r="H4305" t="s">
        <v>1282</v>
      </c>
      <c r="I4305">
        <f>MONTH(Table6[[#This Row],[Loan Date]])</f>
        <v>11</v>
      </c>
      <c r="J4305" t="str">
        <f>_xlfn.XLOOKUP(Table6[[#This Row],[Numeric Month]],$N$5:$N$11,$O$5:$O$11)</f>
        <v>Nov</v>
      </c>
      <c r="K4305" t="str">
        <f>_xlfn.XLOOKUP(Table6[[#This Row],[Loan Date]],$Q$5:$Q$152,$R$5:$R$152)</f>
        <v>Friday</v>
      </c>
      <c r="L4305" t="str">
        <f>_xlfn.XLOOKUP(Table6[[#This Row],[Loan Date]],$Q$5:$Q$152,$S$5:$S$152)</f>
        <v>Week 8</v>
      </c>
    </row>
    <row r="4306" spans="1:12" x14ac:dyDescent="0.2">
      <c r="A4306" s="1">
        <v>44883</v>
      </c>
      <c r="B4306" t="s">
        <v>35</v>
      </c>
      <c r="C4306" s="1">
        <v>44883</v>
      </c>
      <c r="D4306" t="s">
        <v>1290</v>
      </c>
      <c r="E4306" t="s">
        <v>168</v>
      </c>
      <c r="F4306" t="s">
        <v>168</v>
      </c>
      <c r="G4306" t="s">
        <v>20</v>
      </c>
      <c r="H4306" t="s">
        <v>1282</v>
      </c>
      <c r="I4306">
        <f>MONTH(Table6[[#This Row],[Loan Date]])</f>
        <v>11</v>
      </c>
      <c r="J4306" t="str">
        <f>_xlfn.XLOOKUP(Table6[[#This Row],[Numeric Month]],$N$5:$N$11,$O$5:$O$11)</f>
        <v>Nov</v>
      </c>
      <c r="K4306" t="str">
        <f>_xlfn.XLOOKUP(Table6[[#This Row],[Loan Date]],$Q$5:$Q$152,$R$5:$R$152)</f>
        <v>Friday</v>
      </c>
      <c r="L4306" t="str">
        <f>_xlfn.XLOOKUP(Table6[[#This Row],[Loan Date]],$Q$5:$Q$152,$S$5:$S$152)</f>
        <v>Week 8</v>
      </c>
    </row>
    <row r="4307" spans="1:12" x14ac:dyDescent="0.2">
      <c r="A4307" s="1">
        <v>44883</v>
      </c>
      <c r="B4307" t="s">
        <v>5</v>
      </c>
      <c r="C4307" s="1">
        <v>44883</v>
      </c>
      <c r="D4307" t="s">
        <v>965</v>
      </c>
      <c r="E4307" t="s">
        <v>12</v>
      </c>
      <c r="F4307" t="s">
        <v>12</v>
      </c>
      <c r="G4307" t="s">
        <v>11</v>
      </c>
      <c r="H4307" t="s">
        <v>1282</v>
      </c>
      <c r="I4307">
        <f>MONTH(Table6[[#This Row],[Loan Date]])</f>
        <v>11</v>
      </c>
      <c r="J4307" t="str">
        <f>_xlfn.XLOOKUP(Table6[[#This Row],[Numeric Month]],$N$5:$N$11,$O$5:$O$11)</f>
        <v>Nov</v>
      </c>
      <c r="K4307" t="str">
        <f>_xlfn.XLOOKUP(Table6[[#This Row],[Loan Date]],$Q$5:$Q$152,$R$5:$R$152)</f>
        <v>Friday</v>
      </c>
      <c r="L4307" t="str">
        <f>_xlfn.XLOOKUP(Table6[[#This Row],[Loan Date]],$Q$5:$Q$152,$S$5:$S$152)</f>
        <v>Week 8</v>
      </c>
    </row>
    <row r="4308" spans="1:12" x14ac:dyDescent="0.2">
      <c r="A4308" s="1">
        <v>44883</v>
      </c>
      <c r="B4308" t="s">
        <v>5</v>
      </c>
      <c r="C4308" s="1">
        <v>44883</v>
      </c>
      <c r="D4308" t="s">
        <v>969</v>
      </c>
      <c r="E4308" t="s">
        <v>37</v>
      </c>
      <c r="F4308" t="s">
        <v>37</v>
      </c>
      <c r="G4308" t="s">
        <v>20</v>
      </c>
      <c r="H4308" t="s">
        <v>1282</v>
      </c>
      <c r="I4308">
        <f>MONTH(Table6[[#This Row],[Loan Date]])</f>
        <v>11</v>
      </c>
      <c r="J4308" t="str">
        <f>_xlfn.XLOOKUP(Table6[[#This Row],[Numeric Month]],$N$5:$N$11,$O$5:$O$11)</f>
        <v>Nov</v>
      </c>
      <c r="K4308" t="str">
        <f>_xlfn.XLOOKUP(Table6[[#This Row],[Loan Date]],$Q$5:$Q$152,$R$5:$R$152)</f>
        <v>Friday</v>
      </c>
      <c r="L4308" t="str">
        <f>_xlfn.XLOOKUP(Table6[[#This Row],[Loan Date]],$Q$5:$Q$152,$S$5:$S$152)</f>
        <v>Week 8</v>
      </c>
    </row>
    <row r="4309" spans="1:12" x14ac:dyDescent="0.2">
      <c r="A4309" s="1">
        <v>44883</v>
      </c>
      <c r="B4309" t="s">
        <v>7</v>
      </c>
      <c r="C4309" s="1">
        <v>44895</v>
      </c>
      <c r="D4309" t="s">
        <v>410</v>
      </c>
      <c r="E4309" t="s">
        <v>9</v>
      </c>
      <c r="F4309" t="s">
        <v>8</v>
      </c>
      <c r="G4309" t="s">
        <v>1</v>
      </c>
      <c r="H4309" t="s">
        <v>1282</v>
      </c>
      <c r="I4309">
        <f>MONTH(Table6[[#This Row],[Loan Date]])</f>
        <v>11</v>
      </c>
      <c r="J4309" t="str">
        <f>_xlfn.XLOOKUP(Table6[[#This Row],[Numeric Month]],$N$5:$N$11,$O$5:$O$11)</f>
        <v>Nov</v>
      </c>
      <c r="K4309" t="str">
        <f>_xlfn.XLOOKUP(Table6[[#This Row],[Loan Date]],$Q$5:$Q$152,$R$5:$R$152)</f>
        <v>Friday</v>
      </c>
      <c r="L4309" t="str">
        <f>_xlfn.XLOOKUP(Table6[[#This Row],[Loan Date]],$Q$5:$Q$152,$S$5:$S$152)</f>
        <v>Week 8</v>
      </c>
    </row>
    <row r="4310" spans="1:12" x14ac:dyDescent="0.2">
      <c r="A4310" s="1">
        <v>44883</v>
      </c>
      <c r="B4310" t="s">
        <v>7</v>
      </c>
      <c r="C4310" s="1">
        <v>44883</v>
      </c>
      <c r="D4310" t="s">
        <v>457</v>
      </c>
      <c r="E4310" t="s">
        <v>41</v>
      </c>
      <c r="F4310" t="s">
        <v>40</v>
      </c>
      <c r="G4310" t="s">
        <v>39</v>
      </c>
      <c r="H4310" t="s">
        <v>1282</v>
      </c>
      <c r="I4310">
        <f>MONTH(Table6[[#This Row],[Loan Date]])</f>
        <v>11</v>
      </c>
      <c r="J4310" t="str">
        <f>_xlfn.XLOOKUP(Table6[[#This Row],[Numeric Month]],$N$5:$N$11,$O$5:$O$11)</f>
        <v>Nov</v>
      </c>
      <c r="K4310" t="str">
        <f>_xlfn.XLOOKUP(Table6[[#This Row],[Loan Date]],$Q$5:$Q$152,$R$5:$R$152)</f>
        <v>Friday</v>
      </c>
      <c r="L4310" t="str">
        <f>_xlfn.XLOOKUP(Table6[[#This Row],[Loan Date]],$Q$5:$Q$152,$S$5:$S$152)</f>
        <v>Week 8</v>
      </c>
    </row>
    <row r="4311" spans="1:12" x14ac:dyDescent="0.2">
      <c r="A4311" s="1">
        <v>44883</v>
      </c>
      <c r="B4311" t="s">
        <v>7</v>
      </c>
      <c r="C4311" s="1">
        <v>44883</v>
      </c>
      <c r="D4311" t="s">
        <v>192</v>
      </c>
      <c r="E4311" t="s">
        <v>49</v>
      </c>
      <c r="F4311" t="s">
        <v>49</v>
      </c>
      <c r="G4311" t="s">
        <v>20</v>
      </c>
      <c r="H4311" t="s">
        <v>1282</v>
      </c>
      <c r="I4311">
        <f>MONTH(Table6[[#This Row],[Loan Date]])</f>
        <v>11</v>
      </c>
      <c r="J4311" t="str">
        <f>_xlfn.XLOOKUP(Table6[[#This Row],[Numeric Month]],$N$5:$N$11,$O$5:$O$11)</f>
        <v>Nov</v>
      </c>
      <c r="K4311" t="str">
        <f>_xlfn.XLOOKUP(Table6[[#This Row],[Loan Date]],$Q$5:$Q$152,$R$5:$R$152)</f>
        <v>Friday</v>
      </c>
      <c r="L4311" t="str">
        <f>_xlfn.XLOOKUP(Table6[[#This Row],[Loan Date]],$Q$5:$Q$152,$S$5:$S$152)</f>
        <v>Week 8</v>
      </c>
    </row>
    <row r="4312" spans="1:12" x14ac:dyDescent="0.2">
      <c r="A4312" s="1">
        <v>44883</v>
      </c>
      <c r="B4312" t="s">
        <v>7</v>
      </c>
      <c r="C4312" s="1">
        <v>44897</v>
      </c>
      <c r="D4312" t="s">
        <v>1351</v>
      </c>
      <c r="E4312" t="s">
        <v>52</v>
      </c>
      <c r="F4312" t="s">
        <v>51</v>
      </c>
      <c r="G4312" t="s">
        <v>1</v>
      </c>
      <c r="H4312" t="s">
        <v>1282</v>
      </c>
      <c r="I4312">
        <f>MONTH(Table6[[#This Row],[Loan Date]])</f>
        <v>11</v>
      </c>
      <c r="J4312" t="str">
        <f>_xlfn.XLOOKUP(Table6[[#This Row],[Numeric Month]],$N$5:$N$11,$O$5:$O$11)</f>
        <v>Nov</v>
      </c>
      <c r="K4312" t="str">
        <f>_xlfn.XLOOKUP(Table6[[#This Row],[Loan Date]],$Q$5:$Q$152,$R$5:$R$152)</f>
        <v>Friday</v>
      </c>
      <c r="L4312" t="str">
        <f>_xlfn.XLOOKUP(Table6[[#This Row],[Loan Date]],$Q$5:$Q$152,$S$5:$S$152)</f>
        <v>Week 8</v>
      </c>
    </row>
    <row r="4313" spans="1:12" x14ac:dyDescent="0.2">
      <c r="A4313" s="1">
        <v>44883</v>
      </c>
      <c r="B4313" t="s">
        <v>7</v>
      </c>
      <c r="C4313" s="1">
        <v>44897</v>
      </c>
      <c r="D4313" t="s">
        <v>265</v>
      </c>
      <c r="E4313" t="s">
        <v>9</v>
      </c>
      <c r="F4313" t="s">
        <v>8</v>
      </c>
      <c r="G4313" t="s">
        <v>1</v>
      </c>
      <c r="H4313" t="s">
        <v>1282</v>
      </c>
      <c r="I4313">
        <f>MONTH(Table6[[#This Row],[Loan Date]])</f>
        <v>11</v>
      </c>
      <c r="J4313" t="str">
        <f>_xlfn.XLOOKUP(Table6[[#This Row],[Numeric Month]],$N$5:$N$11,$O$5:$O$11)</f>
        <v>Nov</v>
      </c>
      <c r="K4313" t="str">
        <f>_xlfn.XLOOKUP(Table6[[#This Row],[Loan Date]],$Q$5:$Q$152,$R$5:$R$152)</f>
        <v>Friday</v>
      </c>
      <c r="L4313" t="str">
        <f>_xlfn.XLOOKUP(Table6[[#This Row],[Loan Date]],$Q$5:$Q$152,$S$5:$S$152)</f>
        <v>Week 8</v>
      </c>
    </row>
    <row r="4314" spans="1:12" x14ac:dyDescent="0.2">
      <c r="A4314" s="1">
        <v>44883</v>
      </c>
      <c r="B4314" t="s">
        <v>5</v>
      </c>
      <c r="C4314" s="1">
        <v>44896</v>
      </c>
      <c r="D4314" t="s">
        <v>1350</v>
      </c>
      <c r="E4314" t="s">
        <v>3</v>
      </c>
      <c r="F4314" t="s">
        <v>2</v>
      </c>
      <c r="G4314" t="s">
        <v>1</v>
      </c>
      <c r="H4314" t="s">
        <v>1282</v>
      </c>
      <c r="I4314">
        <f>MONTH(Table6[[#This Row],[Loan Date]])</f>
        <v>11</v>
      </c>
      <c r="J4314" t="str">
        <f>_xlfn.XLOOKUP(Table6[[#This Row],[Numeric Month]],$N$5:$N$11,$O$5:$O$11)</f>
        <v>Nov</v>
      </c>
      <c r="K4314" t="str">
        <f>_xlfn.XLOOKUP(Table6[[#This Row],[Loan Date]],$Q$5:$Q$152,$R$5:$R$152)</f>
        <v>Friday</v>
      </c>
      <c r="L4314" t="str">
        <f>_xlfn.XLOOKUP(Table6[[#This Row],[Loan Date]],$Q$5:$Q$152,$S$5:$S$152)</f>
        <v>Week 8</v>
      </c>
    </row>
    <row r="4315" spans="1:12" x14ac:dyDescent="0.2">
      <c r="A4315" s="1">
        <v>44883</v>
      </c>
      <c r="B4315" t="s">
        <v>5</v>
      </c>
      <c r="C4315" s="1">
        <v>44897</v>
      </c>
      <c r="D4315" t="s">
        <v>620</v>
      </c>
      <c r="E4315" t="s">
        <v>9</v>
      </c>
      <c r="F4315" t="s">
        <v>8</v>
      </c>
      <c r="G4315" t="s">
        <v>1</v>
      </c>
      <c r="H4315" t="s">
        <v>1282</v>
      </c>
      <c r="I4315">
        <f>MONTH(Table6[[#This Row],[Loan Date]])</f>
        <v>11</v>
      </c>
      <c r="J4315" t="str">
        <f>_xlfn.XLOOKUP(Table6[[#This Row],[Numeric Month]],$N$5:$N$11,$O$5:$O$11)</f>
        <v>Nov</v>
      </c>
      <c r="K4315" t="str">
        <f>_xlfn.XLOOKUP(Table6[[#This Row],[Loan Date]],$Q$5:$Q$152,$R$5:$R$152)</f>
        <v>Friday</v>
      </c>
      <c r="L4315" t="str">
        <f>_xlfn.XLOOKUP(Table6[[#This Row],[Loan Date]],$Q$5:$Q$152,$S$5:$S$152)</f>
        <v>Week 8</v>
      </c>
    </row>
    <row r="4316" spans="1:12" x14ac:dyDescent="0.2">
      <c r="A4316" s="1">
        <v>44883</v>
      </c>
      <c r="B4316" t="s">
        <v>7</v>
      </c>
      <c r="C4316" s="1">
        <v>44883</v>
      </c>
      <c r="D4316" t="s">
        <v>408</v>
      </c>
      <c r="E4316" t="s">
        <v>23</v>
      </c>
      <c r="F4316" t="s">
        <v>23</v>
      </c>
      <c r="G4316" t="s">
        <v>20</v>
      </c>
      <c r="H4316" t="s">
        <v>1282</v>
      </c>
      <c r="I4316">
        <f>MONTH(Table6[[#This Row],[Loan Date]])</f>
        <v>11</v>
      </c>
      <c r="J4316" t="str">
        <f>_xlfn.XLOOKUP(Table6[[#This Row],[Numeric Month]],$N$5:$N$11,$O$5:$O$11)</f>
        <v>Nov</v>
      </c>
      <c r="K4316" t="str">
        <f>_xlfn.XLOOKUP(Table6[[#This Row],[Loan Date]],$Q$5:$Q$152,$R$5:$R$152)</f>
        <v>Friday</v>
      </c>
      <c r="L4316" t="str">
        <f>_xlfn.XLOOKUP(Table6[[#This Row],[Loan Date]],$Q$5:$Q$152,$S$5:$S$152)</f>
        <v>Week 8</v>
      </c>
    </row>
    <row r="4317" spans="1:12" x14ac:dyDescent="0.2">
      <c r="A4317" s="1">
        <v>44883</v>
      </c>
      <c r="B4317" t="s">
        <v>7</v>
      </c>
      <c r="C4317" s="1">
        <v>44883</v>
      </c>
      <c r="D4317" t="s">
        <v>31</v>
      </c>
      <c r="E4317" t="s">
        <v>21</v>
      </c>
      <c r="F4317" t="s">
        <v>21</v>
      </c>
      <c r="G4317" t="s">
        <v>20</v>
      </c>
      <c r="H4317" t="s">
        <v>1282</v>
      </c>
      <c r="I4317">
        <f>MONTH(Table6[[#This Row],[Loan Date]])</f>
        <v>11</v>
      </c>
      <c r="J4317" t="str">
        <f>_xlfn.XLOOKUP(Table6[[#This Row],[Numeric Month]],$N$5:$N$11,$O$5:$O$11)</f>
        <v>Nov</v>
      </c>
      <c r="K4317" t="str">
        <f>_xlfn.XLOOKUP(Table6[[#This Row],[Loan Date]],$Q$5:$Q$152,$R$5:$R$152)</f>
        <v>Friday</v>
      </c>
      <c r="L4317" t="str">
        <f>_xlfn.XLOOKUP(Table6[[#This Row],[Loan Date]],$Q$5:$Q$152,$S$5:$S$152)</f>
        <v>Week 8</v>
      </c>
    </row>
    <row r="4318" spans="1:12" x14ac:dyDescent="0.2">
      <c r="A4318" s="1">
        <v>44883</v>
      </c>
      <c r="B4318" t="s">
        <v>7</v>
      </c>
      <c r="C4318" s="1">
        <v>44888</v>
      </c>
      <c r="D4318" t="s">
        <v>1299</v>
      </c>
      <c r="E4318" t="s">
        <v>204</v>
      </c>
      <c r="F4318" t="s">
        <v>8</v>
      </c>
      <c r="G4318" t="s">
        <v>1</v>
      </c>
      <c r="H4318" t="s">
        <v>1282</v>
      </c>
      <c r="I4318">
        <f>MONTH(Table6[[#This Row],[Loan Date]])</f>
        <v>11</v>
      </c>
      <c r="J4318" t="str">
        <f>_xlfn.XLOOKUP(Table6[[#This Row],[Numeric Month]],$N$5:$N$11,$O$5:$O$11)</f>
        <v>Nov</v>
      </c>
      <c r="K4318" t="str">
        <f>_xlfn.XLOOKUP(Table6[[#This Row],[Loan Date]],$Q$5:$Q$152,$R$5:$R$152)</f>
        <v>Friday</v>
      </c>
      <c r="L4318" t="str">
        <f>_xlfn.XLOOKUP(Table6[[#This Row],[Loan Date]],$Q$5:$Q$152,$S$5:$S$152)</f>
        <v>Week 8</v>
      </c>
    </row>
    <row r="4319" spans="1:12" x14ac:dyDescent="0.2">
      <c r="A4319" s="1">
        <v>44883</v>
      </c>
      <c r="B4319" t="s">
        <v>7</v>
      </c>
      <c r="C4319" s="1">
        <v>44883</v>
      </c>
      <c r="D4319" t="s">
        <v>171</v>
      </c>
      <c r="E4319" t="s">
        <v>23</v>
      </c>
      <c r="F4319" t="s">
        <v>23</v>
      </c>
      <c r="G4319" t="s">
        <v>20</v>
      </c>
      <c r="H4319" t="s">
        <v>1282</v>
      </c>
      <c r="I4319">
        <f>MONTH(Table6[[#This Row],[Loan Date]])</f>
        <v>11</v>
      </c>
      <c r="J4319" t="str">
        <f>_xlfn.XLOOKUP(Table6[[#This Row],[Numeric Month]],$N$5:$N$11,$O$5:$O$11)</f>
        <v>Nov</v>
      </c>
      <c r="K4319" t="str">
        <f>_xlfn.XLOOKUP(Table6[[#This Row],[Loan Date]],$Q$5:$Q$152,$R$5:$R$152)</f>
        <v>Friday</v>
      </c>
      <c r="L4319" t="str">
        <f>_xlfn.XLOOKUP(Table6[[#This Row],[Loan Date]],$Q$5:$Q$152,$S$5:$S$152)</f>
        <v>Week 8</v>
      </c>
    </row>
    <row r="4320" spans="1:12" x14ac:dyDescent="0.2">
      <c r="A4320" s="1">
        <v>44883</v>
      </c>
      <c r="B4320" t="s">
        <v>7</v>
      </c>
      <c r="C4320" s="1">
        <v>44883</v>
      </c>
      <c r="D4320" t="s">
        <v>441</v>
      </c>
      <c r="E4320" t="s">
        <v>21</v>
      </c>
      <c r="F4320" t="s">
        <v>21</v>
      </c>
      <c r="G4320" t="s">
        <v>20</v>
      </c>
      <c r="H4320" t="s">
        <v>1282</v>
      </c>
      <c r="I4320">
        <f>MONTH(Table6[[#This Row],[Loan Date]])</f>
        <v>11</v>
      </c>
      <c r="J4320" t="str">
        <f>_xlfn.XLOOKUP(Table6[[#This Row],[Numeric Month]],$N$5:$N$11,$O$5:$O$11)</f>
        <v>Nov</v>
      </c>
      <c r="K4320" t="str">
        <f>_xlfn.XLOOKUP(Table6[[#This Row],[Loan Date]],$Q$5:$Q$152,$R$5:$R$152)</f>
        <v>Friday</v>
      </c>
      <c r="L4320" t="str">
        <f>_xlfn.XLOOKUP(Table6[[#This Row],[Loan Date]],$Q$5:$Q$152,$S$5:$S$152)</f>
        <v>Week 8</v>
      </c>
    </row>
    <row r="4321" spans="1:12" x14ac:dyDescent="0.2">
      <c r="A4321" s="1">
        <v>44883</v>
      </c>
      <c r="B4321" t="s">
        <v>7</v>
      </c>
      <c r="C4321" s="1">
        <v>44883</v>
      </c>
      <c r="D4321" t="s">
        <v>915</v>
      </c>
      <c r="E4321" t="s">
        <v>37</v>
      </c>
      <c r="F4321" t="s">
        <v>37</v>
      </c>
      <c r="G4321" t="s">
        <v>20</v>
      </c>
      <c r="H4321" t="s">
        <v>1282</v>
      </c>
      <c r="I4321">
        <f>MONTH(Table6[[#This Row],[Loan Date]])</f>
        <v>11</v>
      </c>
      <c r="J4321" t="str">
        <f>_xlfn.XLOOKUP(Table6[[#This Row],[Numeric Month]],$N$5:$N$11,$O$5:$O$11)</f>
        <v>Nov</v>
      </c>
      <c r="K4321" t="str">
        <f>_xlfn.XLOOKUP(Table6[[#This Row],[Loan Date]],$Q$5:$Q$152,$R$5:$R$152)</f>
        <v>Friday</v>
      </c>
      <c r="L4321" t="str">
        <f>_xlfn.XLOOKUP(Table6[[#This Row],[Loan Date]],$Q$5:$Q$152,$S$5:$S$152)</f>
        <v>Week 8</v>
      </c>
    </row>
    <row r="4322" spans="1:12" x14ac:dyDescent="0.2">
      <c r="A4322" s="1">
        <v>44883</v>
      </c>
      <c r="B4322" t="s">
        <v>5</v>
      </c>
      <c r="C4322" s="1">
        <v>44883</v>
      </c>
      <c r="D4322" t="s">
        <v>1349</v>
      </c>
      <c r="E4322" t="s">
        <v>23</v>
      </c>
      <c r="F4322" t="s">
        <v>23</v>
      </c>
      <c r="G4322" t="s">
        <v>20</v>
      </c>
      <c r="H4322" t="s">
        <v>1282</v>
      </c>
      <c r="I4322">
        <f>MONTH(Table6[[#This Row],[Loan Date]])</f>
        <v>11</v>
      </c>
      <c r="J4322" t="str">
        <f>_xlfn.XLOOKUP(Table6[[#This Row],[Numeric Month]],$N$5:$N$11,$O$5:$O$11)</f>
        <v>Nov</v>
      </c>
      <c r="K4322" t="str">
        <f>_xlfn.XLOOKUP(Table6[[#This Row],[Loan Date]],$Q$5:$Q$152,$R$5:$R$152)</f>
        <v>Friday</v>
      </c>
      <c r="L4322" t="str">
        <f>_xlfn.XLOOKUP(Table6[[#This Row],[Loan Date]],$Q$5:$Q$152,$S$5:$S$152)</f>
        <v>Week 8</v>
      </c>
    </row>
    <row r="4323" spans="1:12" x14ac:dyDescent="0.2">
      <c r="A4323" s="1">
        <v>44883</v>
      </c>
      <c r="B4323" t="s">
        <v>7</v>
      </c>
      <c r="C4323" s="1">
        <v>44883</v>
      </c>
      <c r="D4323" t="s">
        <v>923</v>
      </c>
      <c r="E4323" t="s">
        <v>37</v>
      </c>
      <c r="F4323" t="s">
        <v>37</v>
      </c>
      <c r="G4323" t="s">
        <v>20</v>
      </c>
      <c r="H4323" t="s">
        <v>1282</v>
      </c>
      <c r="I4323">
        <f>MONTH(Table6[[#This Row],[Loan Date]])</f>
        <v>11</v>
      </c>
      <c r="J4323" t="str">
        <f>_xlfn.XLOOKUP(Table6[[#This Row],[Numeric Month]],$N$5:$N$11,$O$5:$O$11)</f>
        <v>Nov</v>
      </c>
      <c r="K4323" t="str">
        <f>_xlfn.XLOOKUP(Table6[[#This Row],[Loan Date]],$Q$5:$Q$152,$R$5:$R$152)</f>
        <v>Friday</v>
      </c>
      <c r="L4323" t="str">
        <f>_xlfn.XLOOKUP(Table6[[#This Row],[Loan Date]],$Q$5:$Q$152,$S$5:$S$152)</f>
        <v>Week 8</v>
      </c>
    </row>
    <row r="4324" spans="1:12" x14ac:dyDescent="0.2">
      <c r="A4324" s="1">
        <v>44883</v>
      </c>
      <c r="B4324" t="s">
        <v>5</v>
      </c>
      <c r="C4324" s="1">
        <v>44890</v>
      </c>
      <c r="D4324" t="s">
        <v>273</v>
      </c>
      <c r="E4324" t="s">
        <v>52</v>
      </c>
      <c r="F4324" t="s">
        <v>51</v>
      </c>
      <c r="G4324" t="s">
        <v>1</v>
      </c>
      <c r="H4324" t="s">
        <v>1282</v>
      </c>
      <c r="I4324">
        <f>MONTH(Table6[[#This Row],[Loan Date]])</f>
        <v>11</v>
      </c>
      <c r="J4324" t="str">
        <f>_xlfn.XLOOKUP(Table6[[#This Row],[Numeric Month]],$N$5:$N$11,$O$5:$O$11)</f>
        <v>Nov</v>
      </c>
      <c r="K4324" t="str">
        <f>_xlfn.XLOOKUP(Table6[[#This Row],[Loan Date]],$Q$5:$Q$152,$R$5:$R$152)</f>
        <v>Friday</v>
      </c>
      <c r="L4324" t="str">
        <f>_xlfn.XLOOKUP(Table6[[#This Row],[Loan Date]],$Q$5:$Q$152,$S$5:$S$152)</f>
        <v>Week 8</v>
      </c>
    </row>
    <row r="4325" spans="1:12" x14ac:dyDescent="0.2">
      <c r="A4325" s="1">
        <v>44883</v>
      </c>
      <c r="B4325" t="s">
        <v>7</v>
      </c>
      <c r="C4325" s="1">
        <v>44897</v>
      </c>
      <c r="D4325" t="s">
        <v>415</v>
      </c>
      <c r="E4325" t="s">
        <v>3</v>
      </c>
      <c r="F4325" t="s">
        <v>2</v>
      </c>
      <c r="G4325" t="s">
        <v>1</v>
      </c>
      <c r="H4325" t="s">
        <v>1282</v>
      </c>
      <c r="I4325">
        <f>MONTH(Table6[[#This Row],[Loan Date]])</f>
        <v>11</v>
      </c>
      <c r="J4325" t="str">
        <f>_xlfn.XLOOKUP(Table6[[#This Row],[Numeric Month]],$N$5:$N$11,$O$5:$O$11)</f>
        <v>Nov</v>
      </c>
      <c r="K4325" t="str">
        <f>_xlfn.XLOOKUP(Table6[[#This Row],[Loan Date]],$Q$5:$Q$152,$R$5:$R$152)</f>
        <v>Friday</v>
      </c>
      <c r="L4325" t="str">
        <f>_xlfn.XLOOKUP(Table6[[#This Row],[Loan Date]],$Q$5:$Q$152,$S$5:$S$152)</f>
        <v>Week 8</v>
      </c>
    </row>
    <row r="4326" spans="1:12" x14ac:dyDescent="0.2">
      <c r="A4326" s="1">
        <v>44883</v>
      </c>
      <c r="B4326" t="s">
        <v>5</v>
      </c>
      <c r="C4326" s="1">
        <v>44883</v>
      </c>
      <c r="D4326" t="s">
        <v>171</v>
      </c>
      <c r="E4326" t="s">
        <v>23</v>
      </c>
      <c r="F4326" t="s">
        <v>23</v>
      </c>
      <c r="G4326" t="s">
        <v>20</v>
      </c>
      <c r="H4326" t="s">
        <v>1282</v>
      </c>
      <c r="I4326">
        <f>MONTH(Table6[[#This Row],[Loan Date]])</f>
        <v>11</v>
      </c>
      <c r="J4326" t="str">
        <f>_xlfn.XLOOKUP(Table6[[#This Row],[Numeric Month]],$N$5:$N$11,$O$5:$O$11)</f>
        <v>Nov</v>
      </c>
      <c r="K4326" t="str">
        <f>_xlfn.XLOOKUP(Table6[[#This Row],[Loan Date]],$Q$5:$Q$152,$R$5:$R$152)</f>
        <v>Friday</v>
      </c>
      <c r="L4326" t="str">
        <f>_xlfn.XLOOKUP(Table6[[#This Row],[Loan Date]],$Q$5:$Q$152,$S$5:$S$152)</f>
        <v>Week 8</v>
      </c>
    </row>
    <row r="4327" spans="1:12" x14ac:dyDescent="0.2">
      <c r="A4327" s="1">
        <v>44883</v>
      </c>
      <c r="B4327" t="s">
        <v>5</v>
      </c>
      <c r="C4327" s="1">
        <v>44883</v>
      </c>
      <c r="D4327" t="s">
        <v>441</v>
      </c>
      <c r="E4327" t="s">
        <v>21</v>
      </c>
      <c r="F4327" t="s">
        <v>21</v>
      </c>
      <c r="G4327" t="s">
        <v>20</v>
      </c>
      <c r="H4327" t="s">
        <v>1282</v>
      </c>
      <c r="I4327">
        <f>MONTH(Table6[[#This Row],[Loan Date]])</f>
        <v>11</v>
      </c>
      <c r="J4327" t="str">
        <f>_xlfn.XLOOKUP(Table6[[#This Row],[Numeric Month]],$N$5:$N$11,$O$5:$O$11)</f>
        <v>Nov</v>
      </c>
      <c r="K4327" t="str">
        <f>_xlfn.XLOOKUP(Table6[[#This Row],[Loan Date]],$Q$5:$Q$152,$R$5:$R$152)</f>
        <v>Friday</v>
      </c>
      <c r="L4327" t="str">
        <f>_xlfn.XLOOKUP(Table6[[#This Row],[Loan Date]],$Q$5:$Q$152,$S$5:$S$152)</f>
        <v>Week 8</v>
      </c>
    </row>
    <row r="4328" spans="1:12" x14ac:dyDescent="0.2">
      <c r="A4328" s="1">
        <v>44883</v>
      </c>
      <c r="B4328" t="s">
        <v>7</v>
      </c>
      <c r="C4328" s="1">
        <v>44888</v>
      </c>
      <c r="D4328" t="s">
        <v>715</v>
      </c>
      <c r="E4328" t="s">
        <v>52</v>
      </c>
      <c r="F4328" t="s">
        <v>51</v>
      </c>
      <c r="G4328" t="s">
        <v>1</v>
      </c>
      <c r="H4328" t="s">
        <v>1282</v>
      </c>
      <c r="I4328">
        <f>MONTH(Table6[[#This Row],[Loan Date]])</f>
        <v>11</v>
      </c>
      <c r="J4328" t="str">
        <f>_xlfn.XLOOKUP(Table6[[#This Row],[Numeric Month]],$N$5:$N$11,$O$5:$O$11)</f>
        <v>Nov</v>
      </c>
      <c r="K4328" t="str">
        <f>_xlfn.XLOOKUP(Table6[[#This Row],[Loan Date]],$Q$5:$Q$152,$R$5:$R$152)</f>
        <v>Friday</v>
      </c>
      <c r="L4328" t="str">
        <f>_xlfn.XLOOKUP(Table6[[#This Row],[Loan Date]],$Q$5:$Q$152,$S$5:$S$152)</f>
        <v>Week 8</v>
      </c>
    </row>
    <row r="4329" spans="1:12" x14ac:dyDescent="0.2">
      <c r="A4329" s="1">
        <v>44883</v>
      </c>
      <c r="B4329" t="s">
        <v>7</v>
      </c>
      <c r="C4329" s="1">
        <v>44883</v>
      </c>
      <c r="D4329" t="s">
        <v>664</v>
      </c>
      <c r="E4329" t="s">
        <v>148</v>
      </c>
      <c r="F4329" t="s">
        <v>147</v>
      </c>
      <c r="G4329" t="s">
        <v>20</v>
      </c>
      <c r="H4329" t="s">
        <v>1282</v>
      </c>
      <c r="I4329">
        <f>MONTH(Table6[[#This Row],[Loan Date]])</f>
        <v>11</v>
      </c>
      <c r="J4329" t="str">
        <f>_xlfn.XLOOKUP(Table6[[#This Row],[Numeric Month]],$N$5:$N$11,$O$5:$O$11)</f>
        <v>Nov</v>
      </c>
      <c r="K4329" t="str">
        <f>_xlfn.XLOOKUP(Table6[[#This Row],[Loan Date]],$Q$5:$Q$152,$R$5:$R$152)</f>
        <v>Friday</v>
      </c>
      <c r="L4329" t="str">
        <f>_xlfn.XLOOKUP(Table6[[#This Row],[Loan Date]],$Q$5:$Q$152,$S$5:$S$152)</f>
        <v>Week 8</v>
      </c>
    </row>
    <row r="4330" spans="1:12" x14ac:dyDescent="0.2">
      <c r="A4330" s="1">
        <v>44883</v>
      </c>
      <c r="B4330" t="s">
        <v>7</v>
      </c>
      <c r="C4330" s="1">
        <v>44883</v>
      </c>
      <c r="D4330" t="s">
        <v>241</v>
      </c>
      <c r="E4330" t="s">
        <v>23</v>
      </c>
      <c r="F4330" t="s">
        <v>23</v>
      </c>
      <c r="G4330" t="s">
        <v>20</v>
      </c>
      <c r="H4330" t="s">
        <v>1282</v>
      </c>
      <c r="I4330">
        <f>MONTH(Table6[[#This Row],[Loan Date]])</f>
        <v>11</v>
      </c>
      <c r="J4330" t="str">
        <f>_xlfn.XLOOKUP(Table6[[#This Row],[Numeric Month]],$N$5:$N$11,$O$5:$O$11)</f>
        <v>Nov</v>
      </c>
      <c r="K4330" t="str">
        <f>_xlfn.XLOOKUP(Table6[[#This Row],[Loan Date]],$Q$5:$Q$152,$R$5:$R$152)</f>
        <v>Friday</v>
      </c>
      <c r="L4330" t="str">
        <f>_xlfn.XLOOKUP(Table6[[#This Row],[Loan Date]],$Q$5:$Q$152,$S$5:$S$152)</f>
        <v>Week 8</v>
      </c>
    </row>
    <row r="4331" spans="1:12" x14ac:dyDescent="0.2">
      <c r="A4331" s="1">
        <v>44883</v>
      </c>
      <c r="B4331" t="s">
        <v>7</v>
      </c>
      <c r="C4331" s="1">
        <v>44883</v>
      </c>
      <c r="D4331" t="s">
        <v>260</v>
      </c>
      <c r="E4331" t="s">
        <v>21</v>
      </c>
      <c r="F4331" t="s">
        <v>21</v>
      </c>
      <c r="G4331" t="s">
        <v>20</v>
      </c>
      <c r="H4331" t="s">
        <v>1282</v>
      </c>
      <c r="I4331">
        <f>MONTH(Table6[[#This Row],[Loan Date]])</f>
        <v>11</v>
      </c>
      <c r="J4331" t="str">
        <f>_xlfn.XLOOKUP(Table6[[#This Row],[Numeric Month]],$N$5:$N$11,$O$5:$O$11)</f>
        <v>Nov</v>
      </c>
      <c r="K4331" t="str">
        <f>_xlfn.XLOOKUP(Table6[[#This Row],[Loan Date]],$Q$5:$Q$152,$R$5:$R$152)</f>
        <v>Friday</v>
      </c>
      <c r="L4331" t="str">
        <f>_xlfn.XLOOKUP(Table6[[#This Row],[Loan Date]],$Q$5:$Q$152,$S$5:$S$152)</f>
        <v>Week 8</v>
      </c>
    </row>
    <row r="4332" spans="1:12" x14ac:dyDescent="0.2">
      <c r="A4332" s="1">
        <v>44883</v>
      </c>
      <c r="B4332" t="s">
        <v>5</v>
      </c>
      <c r="C4332" s="1">
        <v>44895</v>
      </c>
      <c r="D4332" t="s">
        <v>693</v>
      </c>
      <c r="E4332" t="s">
        <v>52</v>
      </c>
      <c r="F4332" t="s">
        <v>51</v>
      </c>
      <c r="G4332" t="s">
        <v>1</v>
      </c>
      <c r="H4332" t="s">
        <v>1282</v>
      </c>
      <c r="I4332">
        <f>MONTH(Table6[[#This Row],[Loan Date]])</f>
        <v>11</v>
      </c>
      <c r="J4332" t="str">
        <f>_xlfn.XLOOKUP(Table6[[#This Row],[Numeric Month]],$N$5:$N$11,$O$5:$O$11)</f>
        <v>Nov</v>
      </c>
      <c r="K4332" t="str">
        <f>_xlfn.XLOOKUP(Table6[[#This Row],[Loan Date]],$Q$5:$Q$152,$R$5:$R$152)</f>
        <v>Friday</v>
      </c>
      <c r="L4332" t="str">
        <f>_xlfn.XLOOKUP(Table6[[#This Row],[Loan Date]],$Q$5:$Q$152,$S$5:$S$152)</f>
        <v>Week 8</v>
      </c>
    </row>
    <row r="4333" spans="1:12" x14ac:dyDescent="0.2">
      <c r="A4333" s="1">
        <v>44883</v>
      </c>
      <c r="B4333" t="s">
        <v>5</v>
      </c>
      <c r="C4333" s="1">
        <v>44883</v>
      </c>
      <c r="D4333" t="s">
        <v>151</v>
      </c>
      <c r="E4333" t="s">
        <v>148</v>
      </c>
      <c r="F4333" t="s">
        <v>147</v>
      </c>
      <c r="G4333" t="s">
        <v>20</v>
      </c>
      <c r="H4333" t="s">
        <v>1282</v>
      </c>
      <c r="I4333">
        <f>MONTH(Table6[[#This Row],[Loan Date]])</f>
        <v>11</v>
      </c>
      <c r="J4333" t="str">
        <f>_xlfn.XLOOKUP(Table6[[#This Row],[Numeric Month]],$N$5:$N$11,$O$5:$O$11)</f>
        <v>Nov</v>
      </c>
      <c r="K4333" t="str">
        <f>_xlfn.XLOOKUP(Table6[[#This Row],[Loan Date]],$Q$5:$Q$152,$R$5:$R$152)</f>
        <v>Friday</v>
      </c>
      <c r="L4333" t="str">
        <f>_xlfn.XLOOKUP(Table6[[#This Row],[Loan Date]],$Q$5:$Q$152,$S$5:$S$152)</f>
        <v>Week 8</v>
      </c>
    </row>
    <row r="4334" spans="1:12" x14ac:dyDescent="0.2">
      <c r="A4334" s="1">
        <v>44883</v>
      </c>
      <c r="B4334" t="s">
        <v>5</v>
      </c>
      <c r="C4334" s="1">
        <v>44883</v>
      </c>
      <c r="D4334" t="s">
        <v>26</v>
      </c>
      <c r="E4334" t="s">
        <v>23</v>
      </c>
      <c r="F4334" t="s">
        <v>23</v>
      </c>
      <c r="G4334" t="s">
        <v>20</v>
      </c>
      <c r="H4334" t="s">
        <v>1282</v>
      </c>
      <c r="I4334">
        <f>MONTH(Table6[[#This Row],[Loan Date]])</f>
        <v>11</v>
      </c>
      <c r="J4334" t="str">
        <f>_xlfn.XLOOKUP(Table6[[#This Row],[Numeric Month]],$N$5:$N$11,$O$5:$O$11)</f>
        <v>Nov</v>
      </c>
      <c r="K4334" t="str">
        <f>_xlfn.XLOOKUP(Table6[[#This Row],[Loan Date]],$Q$5:$Q$152,$R$5:$R$152)</f>
        <v>Friday</v>
      </c>
      <c r="L4334" t="str">
        <f>_xlfn.XLOOKUP(Table6[[#This Row],[Loan Date]],$Q$5:$Q$152,$S$5:$S$152)</f>
        <v>Week 8</v>
      </c>
    </row>
    <row r="4335" spans="1:12" x14ac:dyDescent="0.2">
      <c r="A4335" s="1">
        <v>44883</v>
      </c>
      <c r="B4335" t="s">
        <v>5</v>
      </c>
      <c r="C4335" s="1">
        <v>44883</v>
      </c>
      <c r="D4335" t="s">
        <v>258</v>
      </c>
      <c r="E4335" t="s">
        <v>21</v>
      </c>
      <c r="F4335" t="s">
        <v>21</v>
      </c>
      <c r="G4335" t="s">
        <v>20</v>
      </c>
      <c r="H4335" t="s">
        <v>1282</v>
      </c>
      <c r="I4335">
        <f>MONTH(Table6[[#This Row],[Loan Date]])</f>
        <v>11</v>
      </c>
      <c r="J4335" t="str">
        <f>_xlfn.XLOOKUP(Table6[[#This Row],[Numeric Month]],$N$5:$N$11,$O$5:$O$11)</f>
        <v>Nov</v>
      </c>
      <c r="K4335" t="str">
        <f>_xlfn.XLOOKUP(Table6[[#This Row],[Loan Date]],$Q$5:$Q$152,$R$5:$R$152)</f>
        <v>Friday</v>
      </c>
      <c r="L4335" t="str">
        <f>_xlfn.XLOOKUP(Table6[[#This Row],[Loan Date]],$Q$5:$Q$152,$S$5:$S$152)</f>
        <v>Week 8</v>
      </c>
    </row>
    <row r="4336" spans="1:12" x14ac:dyDescent="0.2">
      <c r="A4336" s="1">
        <v>44883</v>
      </c>
      <c r="B4336" t="s">
        <v>7</v>
      </c>
      <c r="C4336" s="1">
        <v>44883</v>
      </c>
      <c r="D4336" t="s">
        <v>290</v>
      </c>
      <c r="E4336" t="s">
        <v>44</v>
      </c>
      <c r="F4336" t="s">
        <v>44</v>
      </c>
      <c r="G4336" t="s">
        <v>39</v>
      </c>
      <c r="H4336" t="s">
        <v>1282</v>
      </c>
      <c r="I4336">
        <f>MONTH(Table6[[#This Row],[Loan Date]])</f>
        <v>11</v>
      </c>
      <c r="J4336" t="str">
        <f>_xlfn.XLOOKUP(Table6[[#This Row],[Numeric Month]],$N$5:$N$11,$O$5:$O$11)</f>
        <v>Nov</v>
      </c>
      <c r="K4336" t="str">
        <f>_xlfn.XLOOKUP(Table6[[#This Row],[Loan Date]],$Q$5:$Q$152,$R$5:$R$152)</f>
        <v>Friday</v>
      </c>
      <c r="L4336" t="str">
        <f>_xlfn.XLOOKUP(Table6[[#This Row],[Loan Date]],$Q$5:$Q$152,$S$5:$S$152)</f>
        <v>Week 8</v>
      </c>
    </row>
    <row r="4337" spans="1:12" x14ac:dyDescent="0.2">
      <c r="A4337" s="1">
        <v>44883</v>
      </c>
      <c r="B4337" t="s">
        <v>7</v>
      </c>
      <c r="C4337" s="1">
        <v>44883</v>
      </c>
      <c r="D4337" t="s">
        <v>681</v>
      </c>
      <c r="E4337" t="s">
        <v>23</v>
      </c>
      <c r="F4337" t="s">
        <v>23</v>
      </c>
      <c r="G4337" t="s">
        <v>20</v>
      </c>
      <c r="H4337" t="s">
        <v>1282</v>
      </c>
      <c r="I4337">
        <f>MONTH(Table6[[#This Row],[Loan Date]])</f>
        <v>11</v>
      </c>
      <c r="J4337" t="str">
        <f>_xlfn.XLOOKUP(Table6[[#This Row],[Numeric Month]],$N$5:$N$11,$O$5:$O$11)</f>
        <v>Nov</v>
      </c>
      <c r="K4337" t="str">
        <f>_xlfn.XLOOKUP(Table6[[#This Row],[Loan Date]],$Q$5:$Q$152,$R$5:$R$152)</f>
        <v>Friday</v>
      </c>
      <c r="L4337" t="str">
        <f>_xlfn.XLOOKUP(Table6[[#This Row],[Loan Date]],$Q$5:$Q$152,$S$5:$S$152)</f>
        <v>Week 8</v>
      </c>
    </row>
    <row r="4338" spans="1:12" x14ac:dyDescent="0.2">
      <c r="A4338" s="1">
        <v>44883</v>
      </c>
      <c r="B4338" t="s">
        <v>7</v>
      </c>
      <c r="C4338" s="1">
        <v>44883</v>
      </c>
      <c r="D4338" t="s">
        <v>660</v>
      </c>
      <c r="E4338" t="s">
        <v>21</v>
      </c>
      <c r="F4338" t="s">
        <v>21</v>
      </c>
      <c r="G4338" t="s">
        <v>20</v>
      </c>
      <c r="H4338" t="s">
        <v>1282</v>
      </c>
      <c r="I4338">
        <f>MONTH(Table6[[#This Row],[Loan Date]])</f>
        <v>11</v>
      </c>
      <c r="J4338" t="str">
        <f>_xlfn.XLOOKUP(Table6[[#This Row],[Numeric Month]],$N$5:$N$11,$O$5:$O$11)</f>
        <v>Nov</v>
      </c>
      <c r="K4338" t="str">
        <f>_xlfn.XLOOKUP(Table6[[#This Row],[Loan Date]],$Q$5:$Q$152,$R$5:$R$152)</f>
        <v>Friday</v>
      </c>
      <c r="L4338" t="str">
        <f>_xlfn.XLOOKUP(Table6[[#This Row],[Loan Date]],$Q$5:$Q$152,$S$5:$S$152)</f>
        <v>Week 8</v>
      </c>
    </row>
    <row r="4339" spans="1:12" x14ac:dyDescent="0.2">
      <c r="A4339" s="1">
        <v>44883</v>
      </c>
      <c r="B4339" t="s">
        <v>7</v>
      </c>
      <c r="C4339" s="1">
        <v>44883</v>
      </c>
      <c r="D4339" t="s">
        <v>302</v>
      </c>
      <c r="E4339" t="s">
        <v>23</v>
      </c>
      <c r="F4339" t="s">
        <v>23</v>
      </c>
      <c r="G4339" t="s">
        <v>20</v>
      </c>
      <c r="H4339" t="s">
        <v>1282</v>
      </c>
      <c r="I4339">
        <f>MONTH(Table6[[#This Row],[Loan Date]])</f>
        <v>11</v>
      </c>
      <c r="J4339" t="str">
        <f>_xlfn.XLOOKUP(Table6[[#This Row],[Numeric Month]],$N$5:$N$11,$O$5:$O$11)</f>
        <v>Nov</v>
      </c>
      <c r="K4339" t="str">
        <f>_xlfn.XLOOKUP(Table6[[#This Row],[Loan Date]],$Q$5:$Q$152,$R$5:$R$152)</f>
        <v>Friday</v>
      </c>
      <c r="L4339" t="str">
        <f>_xlfn.XLOOKUP(Table6[[#This Row],[Loan Date]],$Q$5:$Q$152,$S$5:$S$152)</f>
        <v>Week 8</v>
      </c>
    </row>
    <row r="4340" spans="1:12" x14ac:dyDescent="0.2">
      <c r="A4340" s="1">
        <v>44883</v>
      </c>
      <c r="B4340" t="s">
        <v>7</v>
      </c>
      <c r="C4340" s="1">
        <v>44883</v>
      </c>
      <c r="D4340" t="s">
        <v>165</v>
      </c>
      <c r="E4340" t="s">
        <v>21</v>
      </c>
      <c r="F4340" t="s">
        <v>21</v>
      </c>
      <c r="G4340" t="s">
        <v>20</v>
      </c>
      <c r="H4340" t="s">
        <v>1282</v>
      </c>
      <c r="I4340">
        <f>MONTH(Table6[[#This Row],[Loan Date]])</f>
        <v>11</v>
      </c>
      <c r="J4340" t="str">
        <f>_xlfn.XLOOKUP(Table6[[#This Row],[Numeric Month]],$N$5:$N$11,$O$5:$O$11)</f>
        <v>Nov</v>
      </c>
      <c r="K4340" t="str">
        <f>_xlfn.XLOOKUP(Table6[[#This Row],[Loan Date]],$Q$5:$Q$152,$R$5:$R$152)</f>
        <v>Friday</v>
      </c>
      <c r="L4340" t="str">
        <f>_xlfn.XLOOKUP(Table6[[#This Row],[Loan Date]],$Q$5:$Q$152,$S$5:$S$152)</f>
        <v>Week 8</v>
      </c>
    </row>
    <row r="4341" spans="1:12" x14ac:dyDescent="0.2">
      <c r="A4341" s="1">
        <v>44883</v>
      </c>
      <c r="B4341" t="s">
        <v>7</v>
      </c>
      <c r="C4341" s="1">
        <v>44883</v>
      </c>
      <c r="D4341" t="s">
        <v>261</v>
      </c>
      <c r="E4341" t="s">
        <v>44</v>
      </c>
      <c r="F4341" t="s">
        <v>44</v>
      </c>
      <c r="G4341" t="s">
        <v>39</v>
      </c>
      <c r="H4341" t="s">
        <v>1282</v>
      </c>
      <c r="I4341">
        <f>MONTH(Table6[[#This Row],[Loan Date]])</f>
        <v>11</v>
      </c>
      <c r="J4341" t="str">
        <f>_xlfn.XLOOKUP(Table6[[#This Row],[Numeric Month]],$N$5:$N$11,$O$5:$O$11)</f>
        <v>Nov</v>
      </c>
      <c r="K4341" t="str">
        <f>_xlfn.XLOOKUP(Table6[[#This Row],[Loan Date]],$Q$5:$Q$152,$R$5:$R$152)</f>
        <v>Friday</v>
      </c>
      <c r="L4341" t="str">
        <f>_xlfn.XLOOKUP(Table6[[#This Row],[Loan Date]],$Q$5:$Q$152,$S$5:$S$152)</f>
        <v>Week 8</v>
      </c>
    </row>
    <row r="4342" spans="1:12" x14ac:dyDescent="0.2">
      <c r="A4342" s="1">
        <v>44883</v>
      </c>
      <c r="B4342" t="s">
        <v>7</v>
      </c>
      <c r="C4342" s="1">
        <v>44883</v>
      </c>
      <c r="D4342" t="s">
        <v>290</v>
      </c>
      <c r="E4342" t="s">
        <v>44</v>
      </c>
      <c r="F4342" t="s">
        <v>44</v>
      </c>
      <c r="G4342" t="s">
        <v>39</v>
      </c>
      <c r="H4342" t="s">
        <v>1282</v>
      </c>
      <c r="I4342">
        <f>MONTH(Table6[[#This Row],[Loan Date]])</f>
        <v>11</v>
      </c>
      <c r="J4342" t="str">
        <f>_xlfn.XLOOKUP(Table6[[#This Row],[Numeric Month]],$N$5:$N$11,$O$5:$O$11)</f>
        <v>Nov</v>
      </c>
      <c r="K4342" t="str">
        <f>_xlfn.XLOOKUP(Table6[[#This Row],[Loan Date]],$Q$5:$Q$152,$R$5:$R$152)</f>
        <v>Friday</v>
      </c>
      <c r="L4342" t="str">
        <f>_xlfn.XLOOKUP(Table6[[#This Row],[Loan Date]],$Q$5:$Q$152,$S$5:$S$152)</f>
        <v>Week 8</v>
      </c>
    </row>
    <row r="4343" spans="1:12" x14ac:dyDescent="0.2">
      <c r="A4343" s="1">
        <v>44883</v>
      </c>
      <c r="B4343" t="s">
        <v>7</v>
      </c>
      <c r="C4343" s="1">
        <v>44883</v>
      </c>
      <c r="D4343" t="s">
        <v>165</v>
      </c>
      <c r="E4343" t="s">
        <v>21</v>
      </c>
      <c r="F4343" t="s">
        <v>21</v>
      </c>
      <c r="G4343" t="s">
        <v>20</v>
      </c>
      <c r="H4343" t="s">
        <v>1282</v>
      </c>
      <c r="I4343">
        <f>MONTH(Table6[[#This Row],[Loan Date]])</f>
        <v>11</v>
      </c>
      <c r="J4343" t="str">
        <f>_xlfn.XLOOKUP(Table6[[#This Row],[Numeric Month]],$N$5:$N$11,$O$5:$O$11)</f>
        <v>Nov</v>
      </c>
      <c r="K4343" t="str">
        <f>_xlfn.XLOOKUP(Table6[[#This Row],[Loan Date]],$Q$5:$Q$152,$R$5:$R$152)</f>
        <v>Friday</v>
      </c>
      <c r="L4343" t="str">
        <f>_xlfn.XLOOKUP(Table6[[#This Row],[Loan Date]],$Q$5:$Q$152,$S$5:$S$152)</f>
        <v>Week 8</v>
      </c>
    </row>
    <row r="4344" spans="1:12" x14ac:dyDescent="0.2">
      <c r="A4344" s="1">
        <v>44883</v>
      </c>
      <c r="B4344" t="s">
        <v>7</v>
      </c>
      <c r="C4344" s="1">
        <v>44888</v>
      </c>
      <c r="D4344" t="s">
        <v>541</v>
      </c>
      <c r="E4344" t="s">
        <v>15</v>
      </c>
      <c r="F4344" t="s">
        <v>14</v>
      </c>
      <c r="G4344" t="s">
        <v>1</v>
      </c>
      <c r="H4344" t="s">
        <v>1282</v>
      </c>
      <c r="I4344">
        <f>MONTH(Table6[[#This Row],[Loan Date]])</f>
        <v>11</v>
      </c>
      <c r="J4344" t="str">
        <f>_xlfn.XLOOKUP(Table6[[#This Row],[Numeric Month]],$N$5:$N$11,$O$5:$O$11)</f>
        <v>Nov</v>
      </c>
      <c r="K4344" t="str">
        <f>_xlfn.XLOOKUP(Table6[[#This Row],[Loan Date]],$Q$5:$Q$152,$R$5:$R$152)</f>
        <v>Friday</v>
      </c>
      <c r="L4344" t="str">
        <f>_xlfn.XLOOKUP(Table6[[#This Row],[Loan Date]],$Q$5:$Q$152,$S$5:$S$152)</f>
        <v>Week 8</v>
      </c>
    </row>
    <row r="4345" spans="1:12" x14ac:dyDescent="0.2">
      <c r="A4345" s="1">
        <v>44883</v>
      </c>
      <c r="B4345" t="s">
        <v>7</v>
      </c>
      <c r="C4345" s="1">
        <v>44883</v>
      </c>
      <c r="D4345" t="s">
        <v>29</v>
      </c>
      <c r="E4345" t="s">
        <v>23</v>
      </c>
      <c r="F4345" t="s">
        <v>23</v>
      </c>
      <c r="G4345" t="s">
        <v>20</v>
      </c>
      <c r="H4345" t="s">
        <v>1282</v>
      </c>
      <c r="I4345">
        <f>MONTH(Table6[[#This Row],[Loan Date]])</f>
        <v>11</v>
      </c>
      <c r="J4345" t="str">
        <f>_xlfn.XLOOKUP(Table6[[#This Row],[Numeric Month]],$N$5:$N$11,$O$5:$O$11)</f>
        <v>Nov</v>
      </c>
      <c r="K4345" t="str">
        <f>_xlfn.XLOOKUP(Table6[[#This Row],[Loan Date]],$Q$5:$Q$152,$R$5:$R$152)</f>
        <v>Friday</v>
      </c>
      <c r="L4345" t="str">
        <f>_xlfn.XLOOKUP(Table6[[#This Row],[Loan Date]],$Q$5:$Q$152,$S$5:$S$152)</f>
        <v>Week 8</v>
      </c>
    </row>
    <row r="4346" spans="1:12" x14ac:dyDescent="0.2">
      <c r="A4346" s="1">
        <v>44883</v>
      </c>
      <c r="B4346" t="s">
        <v>7</v>
      </c>
      <c r="C4346" s="1">
        <v>44883</v>
      </c>
      <c r="D4346" t="s">
        <v>409</v>
      </c>
      <c r="E4346" t="s">
        <v>21</v>
      </c>
      <c r="F4346" t="s">
        <v>21</v>
      </c>
      <c r="G4346" t="s">
        <v>20</v>
      </c>
      <c r="H4346" t="s">
        <v>1282</v>
      </c>
      <c r="I4346">
        <f>MONTH(Table6[[#This Row],[Loan Date]])</f>
        <v>11</v>
      </c>
      <c r="J4346" t="str">
        <f>_xlfn.XLOOKUP(Table6[[#This Row],[Numeric Month]],$N$5:$N$11,$O$5:$O$11)</f>
        <v>Nov</v>
      </c>
      <c r="K4346" t="str">
        <f>_xlfn.XLOOKUP(Table6[[#This Row],[Loan Date]],$Q$5:$Q$152,$R$5:$R$152)</f>
        <v>Friday</v>
      </c>
      <c r="L4346" t="str">
        <f>_xlfn.XLOOKUP(Table6[[#This Row],[Loan Date]],$Q$5:$Q$152,$S$5:$S$152)</f>
        <v>Week 8</v>
      </c>
    </row>
    <row r="4347" spans="1:12" x14ac:dyDescent="0.2">
      <c r="A4347" s="1">
        <v>44883</v>
      </c>
      <c r="B4347" t="s">
        <v>7</v>
      </c>
      <c r="C4347" s="1">
        <v>44893</v>
      </c>
      <c r="D4347" t="s">
        <v>668</v>
      </c>
      <c r="E4347" t="s">
        <v>9</v>
      </c>
      <c r="F4347" t="s">
        <v>8</v>
      </c>
      <c r="G4347" t="s">
        <v>1</v>
      </c>
      <c r="H4347" t="s">
        <v>1282</v>
      </c>
      <c r="I4347">
        <f>MONTH(Table6[[#This Row],[Loan Date]])</f>
        <v>11</v>
      </c>
      <c r="J4347" t="str">
        <f>_xlfn.XLOOKUP(Table6[[#This Row],[Numeric Month]],$N$5:$N$11,$O$5:$O$11)</f>
        <v>Nov</v>
      </c>
      <c r="K4347" t="str">
        <f>_xlfn.XLOOKUP(Table6[[#This Row],[Loan Date]],$Q$5:$Q$152,$R$5:$R$152)</f>
        <v>Friday</v>
      </c>
      <c r="L4347" t="str">
        <f>_xlfn.XLOOKUP(Table6[[#This Row],[Loan Date]],$Q$5:$Q$152,$S$5:$S$152)</f>
        <v>Week 8</v>
      </c>
    </row>
    <row r="4348" spans="1:12" x14ac:dyDescent="0.2">
      <c r="A4348" s="1">
        <v>44883</v>
      </c>
      <c r="B4348" t="s">
        <v>5</v>
      </c>
      <c r="C4348" s="1">
        <v>44897</v>
      </c>
      <c r="D4348" t="s">
        <v>1348</v>
      </c>
      <c r="E4348" t="s">
        <v>204</v>
      </c>
      <c r="F4348" t="s">
        <v>2</v>
      </c>
      <c r="G4348" t="s">
        <v>1</v>
      </c>
      <c r="H4348" t="s">
        <v>1282</v>
      </c>
      <c r="I4348">
        <f>MONTH(Table6[[#This Row],[Loan Date]])</f>
        <v>11</v>
      </c>
      <c r="J4348" t="str">
        <f>_xlfn.XLOOKUP(Table6[[#This Row],[Numeric Month]],$N$5:$N$11,$O$5:$O$11)</f>
        <v>Nov</v>
      </c>
      <c r="K4348" t="str">
        <f>_xlfn.XLOOKUP(Table6[[#This Row],[Loan Date]],$Q$5:$Q$152,$R$5:$R$152)</f>
        <v>Friday</v>
      </c>
      <c r="L4348" t="str">
        <f>_xlfn.XLOOKUP(Table6[[#This Row],[Loan Date]],$Q$5:$Q$152,$S$5:$S$152)</f>
        <v>Week 8</v>
      </c>
    </row>
    <row r="4349" spans="1:12" x14ac:dyDescent="0.2">
      <c r="A4349" s="1">
        <v>44883</v>
      </c>
      <c r="B4349" t="s">
        <v>7</v>
      </c>
      <c r="C4349" s="1">
        <v>44883</v>
      </c>
      <c r="D4349" t="s">
        <v>1347</v>
      </c>
      <c r="E4349" t="s">
        <v>12</v>
      </c>
      <c r="F4349" t="s">
        <v>12</v>
      </c>
      <c r="G4349" t="s">
        <v>11</v>
      </c>
      <c r="H4349" t="s">
        <v>1282</v>
      </c>
      <c r="I4349">
        <f>MONTH(Table6[[#This Row],[Loan Date]])</f>
        <v>11</v>
      </c>
      <c r="J4349" t="str">
        <f>_xlfn.XLOOKUP(Table6[[#This Row],[Numeric Month]],$N$5:$N$11,$O$5:$O$11)</f>
        <v>Nov</v>
      </c>
      <c r="K4349" t="str">
        <f>_xlfn.XLOOKUP(Table6[[#This Row],[Loan Date]],$Q$5:$Q$152,$R$5:$R$152)</f>
        <v>Friday</v>
      </c>
      <c r="L4349" t="str">
        <f>_xlfn.XLOOKUP(Table6[[#This Row],[Loan Date]],$Q$5:$Q$152,$S$5:$S$152)</f>
        <v>Week 8</v>
      </c>
    </row>
    <row r="4350" spans="1:12" x14ac:dyDescent="0.2">
      <c r="A4350" s="1">
        <v>44883</v>
      </c>
      <c r="B4350" t="s">
        <v>7</v>
      </c>
      <c r="C4350" s="1">
        <v>44883</v>
      </c>
      <c r="D4350" t="s">
        <v>965</v>
      </c>
      <c r="E4350" t="s">
        <v>12</v>
      </c>
      <c r="F4350" t="s">
        <v>12</v>
      </c>
      <c r="G4350" t="s">
        <v>11</v>
      </c>
      <c r="H4350" t="s">
        <v>1282</v>
      </c>
      <c r="I4350">
        <f>MONTH(Table6[[#This Row],[Loan Date]])</f>
        <v>11</v>
      </c>
      <c r="J4350" t="str">
        <f>_xlfn.XLOOKUP(Table6[[#This Row],[Numeric Month]],$N$5:$N$11,$O$5:$O$11)</f>
        <v>Nov</v>
      </c>
      <c r="K4350" t="str">
        <f>_xlfn.XLOOKUP(Table6[[#This Row],[Loan Date]],$Q$5:$Q$152,$R$5:$R$152)</f>
        <v>Friday</v>
      </c>
      <c r="L4350" t="str">
        <f>_xlfn.XLOOKUP(Table6[[#This Row],[Loan Date]],$Q$5:$Q$152,$S$5:$S$152)</f>
        <v>Week 8</v>
      </c>
    </row>
    <row r="4351" spans="1:12" x14ac:dyDescent="0.2">
      <c r="A4351" s="1">
        <v>44883</v>
      </c>
      <c r="B4351" t="s">
        <v>7</v>
      </c>
      <c r="C4351" s="1">
        <v>44883</v>
      </c>
      <c r="D4351" t="s">
        <v>721</v>
      </c>
      <c r="E4351" t="s">
        <v>122</v>
      </c>
      <c r="F4351" t="s">
        <v>122</v>
      </c>
      <c r="G4351" t="s">
        <v>11</v>
      </c>
      <c r="H4351" t="s">
        <v>1282</v>
      </c>
      <c r="I4351">
        <f>MONTH(Table6[[#This Row],[Loan Date]])</f>
        <v>11</v>
      </c>
      <c r="J4351" t="str">
        <f>_xlfn.XLOOKUP(Table6[[#This Row],[Numeric Month]],$N$5:$N$11,$O$5:$O$11)</f>
        <v>Nov</v>
      </c>
      <c r="K4351" t="str">
        <f>_xlfn.XLOOKUP(Table6[[#This Row],[Loan Date]],$Q$5:$Q$152,$R$5:$R$152)</f>
        <v>Friday</v>
      </c>
      <c r="L4351" t="str">
        <f>_xlfn.XLOOKUP(Table6[[#This Row],[Loan Date]],$Q$5:$Q$152,$S$5:$S$152)</f>
        <v>Week 8</v>
      </c>
    </row>
    <row r="4352" spans="1:12" x14ac:dyDescent="0.2">
      <c r="A4352" s="1">
        <v>44883</v>
      </c>
      <c r="B4352" t="s">
        <v>7</v>
      </c>
      <c r="C4352" s="1">
        <v>44883</v>
      </c>
      <c r="D4352" t="s">
        <v>913</v>
      </c>
      <c r="E4352" t="s">
        <v>37</v>
      </c>
      <c r="F4352" t="s">
        <v>37</v>
      </c>
      <c r="G4352" t="s">
        <v>20</v>
      </c>
      <c r="H4352" t="s">
        <v>1282</v>
      </c>
      <c r="I4352">
        <f>MONTH(Table6[[#This Row],[Loan Date]])</f>
        <v>11</v>
      </c>
      <c r="J4352" t="str">
        <f>_xlfn.XLOOKUP(Table6[[#This Row],[Numeric Month]],$N$5:$N$11,$O$5:$O$11)</f>
        <v>Nov</v>
      </c>
      <c r="K4352" t="str">
        <f>_xlfn.XLOOKUP(Table6[[#This Row],[Loan Date]],$Q$5:$Q$152,$R$5:$R$152)</f>
        <v>Friday</v>
      </c>
      <c r="L4352" t="str">
        <f>_xlfn.XLOOKUP(Table6[[#This Row],[Loan Date]],$Q$5:$Q$152,$S$5:$S$152)</f>
        <v>Week 8</v>
      </c>
    </row>
    <row r="4353" spans="1:12" x14ac:dyDescent="0.2">
      <c r="A4353" s="1">
        <v>44883</v>
      </c>
      <c r="B4353" t="s">
        <v>5</v>
      </c>
      <c r="C4353" s="1">
        <v>44893</v>
      </c>
      <c r="D4353" t="s">
        <v>1159</v>
      </c>
      <c r="E4353" t="s">
        <v>3</v>
      </c>
      <c r="F4353" t="s">
        <v>2</v>
      </c>
      <c r="G4353" t="s">
        <v>1</v>
      </c>
      <c r="H4353" t="s">
        <v>1282</v>
      </c>
      <c r="I4353">
        <f>MONTH(Table6[[#This Row],[Loan Date]])</f>
        <v>11</v>
      </c>
      <c r="J4353" t="str">
        <f>_xlfn.XLOOKUP(Table6[[#This Row],[Numeric Month]],$N$5:$N$11,$O$5:$O$11)</f>
        <v>Nov</v>
      </c>
      <c r="K4353" t="str">
        <f>_xlfn.XLOOKUP(Table6[[#This Row],[Loan Date]],$Q$5:$Q$152,$R$5:$R$152)</f>
        <v>Friday</v>
      </c>
      <c r="L4353" t="str">
        <f>_xlfn.XLOOKUP(Table6[[#This Row],[Loan Date]],$Q$5:$Q$152,$S$5:$S$152)</f>
        <v>Week 8</v>
      </c>
    </row>
    <row r="4354" spans="1:12" x14ac:dyDescent="0.2">
      <c r="A4354" s="1">
        <v>44883</v>
      </c>
      <c r="B4354" t="s">
        <v>5</v>
      </c>
      <c r="C4354" s="1">
        <v>44901</v>
      </c>
      <c r="D4354" t="s">
        <v>1292</v>
      </c>
      <c r="E4354" t="s">
        <v>204</v>
      </c>
      <c r="F4354" t="s">
        <v>2</v>
      </c>
      <c r="G4354" t="s">
        <v>1</v>
      </c>
      <c r="H4354" t="s">
        <v>1282</v>
      </c>
      <c r="I4354">
        <f>MONTH(Table6[[#This Row],[Loan Date]])</f>
        <v>11</v>
      </c>
      <c r="J4354" t="str">
        <f>_xlfn.XLOOKUP(Table6[[#This Row],[Numeric Month]],$N$5:$N$11,$O$5:$O$11)</f>
        <v>Nov</v>
      </c>
      <c r="K4354" t="str">
        <f>_xlfn.XLOOKUP(Table6[[#This Row],[Loan Date]],$Q$5:$Q$152,$R$5:$R$152)</f>
        <v>Friday</v>
      </c>
      <c r="L4354" t="str">
        <f>_xlfn.XLOOKUP(Table6[[#This Row],[Loan Date]],$Q$5:$Q$152,$S$5:$S$152)</f>
        <v>Week 8</v>
      </c>
    </row>
    <row r="4355" spans="1:12" x14ac:dyDescent="0.2">
      <c r="A4355" s="1">
        <v>44883</v>
      </c>
      <c r="B4355" t="s">
        <v>5</v>
      </c>
      <c r="C4355" s="1">
        <v>44893</v>
      </c>
      <c r="D4355" t="s">
        <v>795</v>
      </c>
      <c r="E4355" t="s">
        <v>15</v>
      </c>
      <c r="F4355" t="s">
        <v>14</v>
      </c>
      <c r="G4355" t="s">
        <v>1</v>
      </c>
      <c r="H4355" t="s">
        <v>1282</v>
      </c>
      <c r="I4355">
        <f>MONTH(Table6[[#This Row],[Loan Date]])</f>
        <v>11</v>
      </c>
      <c r="J4355" t="str">
        <f>_xlfn.XLOOKUP(Table6[[#This Row],[Numeric Month]],$N$5:$N$11,$O$5:$O$11)</f>
        <v>Nov</v>
      </c>
      <c r="K4355" t="str">
        <f>_xlfn.XLOOKUP(Table6[[#This Row],[Loan Date]],$Q$5:$Q$152,$R$5:$R$152)</f>
        <v>Friday</v>
      </c>
      <c r="L4355" t="str">
        <f>_xlfn.XLOOKUP(Table6[[#This Row],[Loan Date]],$Q$5:$Q$152,$S$5:$S$152)</f>
        <v>Week 8</v>
      </c>
    </row>
    <row r="4356" spans="1:12" x14ac:dyDescent="0.2">
      <c r="A4356" s="1">
        <v>44883</v>
      </c>
      <c r="B4356" t="s">
        <v>7</v>
      </c>
      <c r="C4356" s="1">
        <v>44883</v>
      </c>
      <c r="D4356" t="s">
        <v>952</v>
      </c>
      <c r="E4356" t="s">
        <v>37</v>
      </c>
      <c r="F4356" t="s">
        <v>37</v>
      </c>
      <c r="G4356" t="s">
        <v>20</v>
      </c>
      <c r="H4356" t="s">
        <v>1282</v>
      </c>
      <c r="I4356">
        <f>MONTH(Table6[[#This Row],[Loan Date]])</f>
        <v>11</v>
      </c>
      <c r="J4356" t="str">
        <f>_xlfn.XLOOKUP(Table6[[#This Row],[Numeric Month]],$N$5:$N$11,$O$5:$O$11)</f>
        <v>Nov</v>
      </c>
      <c r="K4356" t="str">
        <f>_xlfn.XLOOKUP(Table6[[#This Row],[Loan Date]],$Q$5:$Q$152,$R$5:$R$152)</f>
        <v>Friday</v>
      </c>
      <c r="L4356" t="str">
        <f>_xlfn.XLOOKUP(Table6[[#This Row],[Loan Date]],$Q$5:$Q$152,$S$5:$S$152)</f>
        <v>Week 8</v>
      </c>
    </row>
    <row r="4357" spans="1:12" x14ac:dyDescent="0.2">
      <c r="A4357" s="1">
        <v>44883</v>
      </c>
      <c r="B4357" t="s">
        <v>7</v>
      </c>
      <c r="C4357" s="1">
        <v>44883</v>
      </c>
      <c r="D4357" t="s">
        <v>466</v>
      </c>
      <c r="E4357" t="s">
        <v>65</v>
      </c>
      <c r="F4357" t="s">
        <v>65</v>
      </c>
      <c r="G4357" t="s">
        <v>20</v>
      </c>
      <c r="H4357" t="s">
        <v>1282</v>
      </c>
      <c r="I4357">
        <f>MONTH(Table6[[#This Row],[Loan Date]])</f>
        <v>11</v>
      </c>
      <c r="J4357" t="str">
        <f>_xlfn.XLOOKUP(Table6[[#This Row],[Numeric Month]],$N$5:$N$11,$O$5:$O$11)</f>
        <v>Nov</v>
      </c>
      <c r="K4357" t="str">
        <f>_xlfn.XLOOKUP(Table6[[#This Row],[Loan Date]],$Q$5:$Q$152,$R$5:$R$152)</f>
        <v>Friday</v>
      </c>
      <c r="L4357" t="str">
        <f>_xlfn.XLOOKUP(Table6[[#This Row],[Loan Date]],$Q$5:$Q$152,$S$5:$S$152)</f>
        <v>Week 8</v>
      </c>
    </row>
    <row r="4358" spans="1:12" x14ac:dyDescent="0.2">
      <c r="A4358" s="1">
        <v>44883</v>
      </c>
      <c r="B4358" t="s">
        <v>7</v>
      </c>
      <c r="C4358" s="1">
        <v>44883</v>
      </c>
      <c r="D4358" t="s">
        <v>235</v>
      </c>
      <c r="E4358" t="s">
        <v>65</v>
      </c>
      <c r="F4358" t="s">
        <v>65</v>
      </c>
      <c r="G4358" t="s">
        <v>20</v>
      </c>
      <c r="H4358" t="s">
        <v>1282</v>
      </c>
      <c r="I4358">
        <f>MONTH(Table6[[#This Row],[Loan Date]])</f>
        <v>11</v>
      </c>
      <c r="J4358" t="str">
        <f>_xlfn.XLOOKUP(Table6[[#This Row],[Numeric Month]],$N$5:$N$11,$O$5:$O$11)</f>
        <v>Nov</v>
      </c>
      <c r="K4358" t="str">
        <f>_xlfn.XLOOKUP(Table6[[#This Row],[Loan Date]],$Q$5:$Q$152,$R$5:$R$152)</f>
        <v>Friday</v>
      </c>
      <c r="L4358" t="str">
        <f>_xlfn.XLOOKUP(Table6[[#This Row],[Loan Date]],$Q$5:$Q$152,$S$5:$S$152)</f>
        <v>Week 8</v>
      </c>
    </row>
    <row r="4359" spans="1:12" x14ac:dyDescent="0.2">
      <c r="A4359" s="1">
        <v>44883</v>
      </c>
      <c r="B4359" t="s">
        <v>5</v>
      </c>
      <c r="C4359" s="1">
        <v>44883</v>
      </c>
      <c r="D4359" t="s">
        <v>42</v>
      </c>
      <c r="E4359" t="s">
        <v>41</v>
      </c>
      <c r="F4359" t="s">
        <v>40</v>
      </c>
      <c r="G4359" t="s">
        <v>39</v>
      </c>
      <c r="H4359" t="s">
        <v>1282</v>
      </c>
      <c r="I4359">
        <f>MONTH(Table6[[#This Row],[Loan Date]])</f>
        <v>11</v>
      </c>
      <c r="J4359" t="str">
        <f>_xlfn.XLOOKUP(Table6[[#This Row],[Numeric Month]],$N$5:$N$11,$O$5:$O$11)</f>
        <v>Nov</v>
      </c>
      <c r="K4359" t="str">
        <f>_xlfn.XLOOKUP(Table6[[#This Row],[Loan Date]],$Q$5:$Q$152,$R$5:$R$152)</f>
        <v>Friday</v>
      </c>
      <c r="L4359" t="str">
        <f>_xlfn.XLOOKUP(Table6[[#This Row],[Loan Date]],$Q$5:$Q$152,$S$5:$S$152)</f>
        <v>Week 8</v>
      </c>
    </row>
    <row r="4360" spans="1:12" x14ac:dyDescent="0.2">
      <c r="A4360" s="1">
        <v>44883</v>
      </c>
      <c r="B4360" t="s">
        <v>5</v>
      </c>
      <c r="C4360" s="1">
        <v>44883</v>
      </c>
      <c r="D4360" t="s">
        <v>116</v>
      </c>
      <c r="E4360" t="s">
        <v>23</v>
      </c>
      <c r="F4360" t="s">
        <v>23</v>
      </c>
      <c r="G4360" t="s">
        <v>20</v>
      </c>
      <c r="H4360" t="s">
        <v>1282</v>
      </c>
      <c r="I4360">
        <f>MONTH(Table6[[#This Row],[Loan Date]])</f>
        <v>11</v>
      </c>
      <c r="J4360" t="str">
        <f>_xlfn.XLOOKUP(Table6[[#This Row],[Numeric Month]],$N$5:$N$11,$O$5:$O$11)</f>
        <v>Nov</v>
      </c>
      <c r="K4360" t="str">
        <f>_xlfn.XLOOKUP(Table6[[#This Row],[Loan Date]],$Q$5:$Q$152,$R$5:$R$152)</f>
        <v>Friday</v>
      </c>
      <c r="L4360" t="str">
        <f>_xlfn.XLOOKUP(Table6[[#This Row],[Loan Date]],$Q$5:$Q$152,$S$5:$S$152)</f>
        <v>Week 8</v>
      </c>
    </row>
    <row r="4361" spans="1:12" x14ac:dyDescent="0.2">
      <c r="A4361" s="1">
        <v>44883</v>
      </c>
      <c r="B4361" t="s">
        <v>5</v>
      </c>
      <c r="C4361" s="1">
        <v>44883</v>
      </c>
      <c r="D4361" t="s">
        <v>923</v>
      </c>
      <c r="E4361" t="s">
        <v>37</v>
      </c>
      <c r="F4361" t="s">
        <v>37</v>
      </c>
      <c r="G4361" t="s">
        <v>20</v>
      </c>
      <c r="H4361" t="s">
        <v>1282</v>
      </c>
      <c r="I4361">
        <f>MONTH(Table6[[#This Row],[Loan Date]])</f>
        <v>11</v>
      </c>
      <c r="J4361" t="str">
        <f>_xlfn.XLOOKUP(Table6[[#This Row],[Numeric Month]],$N$5:$N$11,$O$5:$O$11)</f>
        <v>Nov</v>
      </c>
      <c r="K4361" t="str">
        <f>_xlfn.XLOOKUP(Table6[[#This Row],[Loan Date]],$Q$5:$Q$152,$R$5:$R$152)</f>
        <v>Friday</v>
      </c>
      <c r="L4361" t="str">
        <f>_xlfn.XLOOKUP(Table6[[#This Row],[Loan Date]],$Q$5:$Q$152,$S$5:$S$152)</f>
        <v>Week 8</v>
      </c>
    </row>
    <row r="4362" spans="1:12" x14ac:dyDescent="0.2">
      <c r="A4362" s="1">
        <v>44883</v>
      </c>
      <c r="B4362" t="s">
        <v>5</v>
      </c>
      <c r="C4362" s="1">
        <v>44883</v>
      </c>
      <c r="D4362" t="s">
        <v>170</v>
      </c>
      <c r="E4362" t="s">
        <v>21</v>
      </c>
      <c r="F4362" t="s">
        <v>21</v>
      </c>
      <c r="G4362" t="s">
        <v>20</v>
      </c>
      <c r="H4362" t="s">
        <v>1282</v>
      </c>
      <c r="I4362">
        <f>MONTH(Table6[[#This Row],[Loan Date]])</f>
        <v>11</v>
      </c>
      <c r="J4362" t="str">
        <f>_xlfn.XLOOKUP(Table6[[#This Row],[Numeric Month]],$N$5:$N$11,$O$5:$O$11)</f>
        <v>Nov</v>
      </c>
      <c r="K4362" t="str">
        <f>_xlfn.XLOOKUP(Table6[[#This Row],[Loan Date]],$Q$5:$Q$152,$R$5:$R$152)</f>
        <v>Friday</v>
      </c>
      <c r="L4362" t="str">
        <f>_xlfn.XLOOKUP(Table6[[#This Row],[Loan Date]],$Q$5:$Q$152,$S$5:$S$152)</f>
        <v>Week 8</v>
      </c>
    </row>
    <row r="4363" spans="1:12" x14ac:dyDescent="0.2">
      <c r="A4363" s="1">
        <v>44883</v>
      </c>
      <c r="B4363" t="s">
        <v>5</v>
      </c>
      <c r="C4363" s="1">
        <v>44897</v>
      </c>
      <c r="D4363" t="s">
        <v>509</v>
      </c>
      <c r="E4363" t="s">
        <v>15</v>
      </c>
      <c r="F4363" t="s">
        <v>14</v>
      </c>
      <c r="G4363" t="s">
        <v>1</v>
      </c>
      <c r="H4363" t="s">
        <v>1282</v>
      </c>
      <c r="I4363">
        <f>MONTH(Table6[[#This Row],[Loan Date]])</f>
        <v>11</v>
      </c>
      <c r="J4363" t="str">
        <f>_xlfn.XLOOKUP(Table6[[#This Row],[Numeric Month]],$N$5:$N$11,$O$5:$O$11)</f>
        <v>Nov</v>
      </c>
      <c r="K4363" t="str">
        <f>_xlfn.XLOOKUP(Table6[[#This Row],[Loan Date]],$Q$5:$Q$152,$R$5:$R$152)</f>
        <v>Friday</v>
      </c>
      <c r="L4363" t="str">
        <f>_xlfn.XLOOKUP(Table6[[#This Row],[Loan Date]],$Q$5:$Q$152,$S$5:$S$152)</f>
        <v>Week 8</v>
      </c>
    </row>
    <row r="4364" spans="1:12" x14ac:dyDescent="0.2">
      <c r="A4364" s="1">
        <v>44883</v>
      </c>
      <c r="B4364" t="s">
        <v>5</v>
      </c>
      <c r="C4364" s="1">
        <v>44897</v>
      </c>
      <c r="D4364" t="s">
        <v>1302</v>
      </c>
      <c r="E4364" t="s">
        <v>204</v>
      </c>
      <c r="F4364" t="s">
        <v>2</v>
      </c>
      <c r="G4364" t="s">
        <v>1</v>
      </c>
      <c r="H4364" t="s">
        <v>1282</v>
      </c>
      <c r="I4364">
        <f>MONTH(Table6[[#This Row],[Loan Date]])</f>
        <v>11</v>
      </c>
      <c r="J4364" t="str">
        <f>_xlfn.XLOOKUP(Table6[[#This Row],[Numeric Month]],$N$5:$N$11,$O$5:$O$11)</f>
        <v>Nov</v>
      </c>
      <c r="K4364" t="str">
        <f>_xlfn.XLOOKUP(Table6[[#This Row],[Loan Date]],$Q$5:$Q$152,$R$5:$R$152)</f>
        <v>Friday</v>
      </c>
      <c r="L4364" t="str">
        <f>_xlfn.XLOOKUP(Table6[[#This Row],[Loan Date]],$Q$5:$Q$152,$S$5:$S$152)</f>
        <v>Week 8</v>
      </c>
    </row>
    <row r="4365" spans="1:12" x14ac:dyDescent="0.2">
      <c r="A4365" s="1">
        <v>44883</v>
      </c>
      <c r="B4365" t="s">
        <v>5</v>
      </c>
      <c r="C4365" s="1">
        <v>44894</v>
      </c>
      <c r="D4365" t="s">
        <v>650</v>
      </c>
      <c r="E4365" t="s">
        <v>3</v>
      </c>
      <c r="F4365" t="s">
        <v>2</v>
      </c>
      <c r="G4365" t="s">
        <v>1</v>
      </c>
      <c r="H4365" t="s">
        <v>1282</v>
      </c>
      <c r="I4365">
        <f>MONTH(Table6[[#This Row],[Loan Date]])</f>
        <v>11</v>
      </c>
      <c r="J4365" t="str">
        <f>_xlfn.XLOOKUP(Table6[[#This Row],[Numeric Month]],$N$5:$N$11,$O$5:$O$11)</f>
        <v>Nov</v>
      </c>
      <c r="K4365" t="str">
        <f>_xlfn.XLOOKUP(Table6[[#This Row],[Loan Date]],$Q$5:$Q$152,$R$5:$R$152)</f>
        <v>Friday</v>
      </c>
      <c r="L4365" t="str">
        <f>_xlfn.XLOOKUP(Table6[[#This Row],[Loan Date]],$Q$5:$Q$152,$S$5:$S$152)</f>
        <v>Week 8</v>
      </c>
    </row>
    <row r="4366" spans="1:12" x14ac:dyDescent="0.2">
      <c r="A4366" s="1">
        <v>44883</v>
      </c>
      <c r="B4366" t="s">
        <v>5</v>
      </c>
      <c r="C4366" s="1">
        <v>44897</v>
      </c>
      <c r="D4366" t="s">
        <v>820</v>
      </c>
      <c r="E4366" t="s">
        <v>15</v>
      </c>
      <c r="F4366" t="s">
        <v>14</v>
      </c>
      <c r="G4366" t="s">
        <v>1</v>
      </c>
      <c r="H4366" t="s">
        <v>1282</v>
      </c>
      <c r="I4366">
        <f>MONTH(Table6[[#This Row],[Loan Date]])</f>
        <v>11</v>
      </c>
      <c r="J4366" t="str">
        <f>_xlfn.XLOOKUP(Table6[[#This Row],[Numeric Month]],$N$5:$N$11,$O$5:$O$11)</f>
        <v>Nov</v>
      </c>
      <c r="K4366" t="str">
        <f>_xlfn.XLOOKUP(Table6[[#This Row],[Loan Date]],$Q$5:$Q$152,$R$5:$R$152)</f>
        <v>Friday</v>
      </c>
      <c r="L4366" t="str">
        <f>_xlfn.XLOOKUP(Table6[[#This Row],[Loan Date]],$Q$5:$Q$152,$S$5:$S$152)</f>
        <v>Week 8</v>
      </c>
    </row>
    <row r="4367" spans="1:12" x14ac:dyDescent="0.2">
      <c r="A4367" s="1">
        <v>44884</v>
      </c>
      <c r="B4367" t="s">
        <v>7</v>
      </c>
      <c r="C4367" s="1">
        <v>44891</v>
      </c>
      <c r="D4367" t="s">
        <v>1346</v>
      </c>
      <c r="E4367" t="s">
        <v>52</v>
      </c>
      <c r="F4367" t="s">
        <v>51</v>
      </c>
      <c r="G4367" t="s">
        <v>1</v>
      </c>
      <c r="H4367" t="s">
        <v>1282</v>
      </c>
      <c r="I4367">
        <f>MONTH(Table6[[#This Row],[Loan Date]])</f>
        <v>11</v>
      </c>
      <c r="J4367" t="str">
        <f>_xlfn.XLOOKUP(Table6[[#This Row],[Numeric Month]],$N$5:$N$11,$O$5:$O$11)</f>
        <v>Nov</v>
      </c>
      <c r="K4367" t="str">
        <f>_xlfn.XLOOKUP(Table6[[#This Row],[Loan Date]],$Q$5:$Q$152,$R$5:$R$152)</f>
        <v>Saturday</v>
      </c>
      <c r="L4367" t="str">
        <f>_xlfn.XLOOKUP(Table6[[#This Row],[Loan Date]],$Q$5:$Q$152,$S$5:$S$152)</f>
        <v>Week 8</v>
      </c>
    </row>
    <row r="4368" spans="1:12" x14ac:dyDescent="0.2">
      <c r="A4368" s="1">
        <v>44884</v>
      </c>
      <c r="B4368" t="s">
        <v>5</v>
      </c>
      <c r="C4368" s="1">
        <v>44891</v>
      </c>
      <c r="D4368" t="s">
        <v>1345</v>
      </c>
      <c r="E4368" t="s">
        <v>52</v>
      </c>
      <c r="F4368" t="s">
        <v>51</v>
      </c>
      <c r="G4368" t="s">
        <v>1</v>
      </c>
      <c r="H4368" t="s">
        <v>1282</v>
      </c>
      <c r="I4368">
        <f>MONTH(Table6[[#This Row],[Loan Date]])</f>
        <v>11</v>
      </c>
      <c r="J4368" t="str">
        <f>_xlfn.XLOOKUP(Table6[[#This Row],[Numeric Month]],$N$5:$N$11,$O$5:$O$11)</f>
        <v>Nov</v>
      </c>
      <c r="K4368" t="str">
        <f>_xlfn.XLOOKUP(Table6[[#This Row],[Loan Date]],$Q$5:$Q$152,$R$5:$R$152)</f>
        <v>Saturday</v>
      </c>
      <c r="L4368" t="str">
        <f>_xlfn.XLOOKUP(Table6[[#This Row],[Loan Date]],$Q$5:$Q$152,$S$5:$S$152)</f>
        <v>Week 8</v>
      </c>
    </row>
    <row r="4369" spans="1:12" x14ac:dyDescent="0.2">
      <c r="A4369" s="1">
        <v>44885</v>
      </c>
      <c r="B4369" t="s">
        <v>7</v>
      </c>
      <c r="C4369" s="1">
        <v>44892</v>
      </c>
      <c r="D4369" t="s">
        <v>56</v>
      </c>
      <c r="E4369" t="s">
        <v>52</v>
      </c>
      <c r="F4369" t="s">
        <v>51</v>
      </c>
      <c r="G4369" t="s">
        <v>1</v>
      </c>
      <c r="H4369" t="s">
        <v>1282</v>
      </c>
      <c r="I4369">
        <f>MONTH(Table6[[#This Row],[Loan Date]])</f>
        <v>11</v>
      </c>
      <c r="J4369" t="str">
        <f>_xlfn.XLOOKUP(Table6[[#This Row],[Numeric Month]],$N$5:$N$11,$O$5:$O$11)</f>
        <v>Nov</v>
      </c>
      <c r="K4369" t="str">
        <f>_xlfn.XLOOKUP(Table6[[#This Row],[Loan Date]],$Q$5:$Q$152,$R$5:$R$152)</f>
        <v>Sunday</v>
      </c>
      <c r="L4369" t="str">
        <f>_xlfn.XLOOKUP(Table6[[#This Row],[Loan Date]],$Q$5:$Q$152,$S$5:$S$152)</f>
        <v>Week 8</v>
      </c>
    </row>
    <row r="4370" spans="1:12" x14ac:dyDescent="0.2">
      <c r="A4370" s="1">
        <v>44885</v>
      </c>
      <c r="B4370" t="s">
        <v>7</v>
      </c>
      <c r="C4370" s="1">
        <v>44892</v>
      </c>
      <c r="D4370" t="s">
        <v>255</v>
      </c>
      <c r="E4370" t="s">
        <v>52</v>
      </c>
      <c r="F4370" t="s">
        <v>51</v>
      </c>
      <c r="G4370" t="s">
        <v>1</v>
      </c>
      <c r="H4370" t="s">
        <v>1282</v>
      </c>
      <c r="I4370">
        <f>MONTH(Table6[[#This Row],[Loan Date]])</f>
        <v>11</v>
      </c>
      <c r="J4370" t="str">
        <f>_xlfn.XLOOKUP(Table6[[#This Row],[Numeric Month]],$N$5:$N$11,$O$5:$O$11)</f>
        <v>Nov</v>
      </c>
      <c r="K4370" t="str">
        <f>_xlfn.XLOOKUP(Table6[[#This Row],[Loan Date]],$Q$5:$Q$152,$R$5:$R$152)</f>
        <v>Sunday</v>
      </c>
      <c r="L4370" t="str">
        <f>_xlfn.XLOOKUP(Table6[[#This Row],[Loan Date]],$Q$5:$Q$152,$S$5:$S$152)</f>
        <v>Week 8</v>
      </c>
    </row>
    <row r="4371" spans="1:12" x14ac:dyDescent="0.2">
      <c r="A4371" s="1">
        <v>44885</v>
      </c>
      <c r="B4371" t="s">
        <v>7</v>
      </c>
      <c r="C4371" s="1">
        <v>44885</v>
      </c>
      <c r="D4371" t="s">
        <v>74</v>
      </c>
      <c r="E4371" t="s">
        <v>49</v>
      </c>
      <c r="F4371" t="s">
        <v>49</v>
      </c>
      <c r="G4371" t="s">
        <v>20</v>
      </c>
      <c r="H4371" t="s">
        <v>1282</v>
      </c>
      <c r="I4371">
        <f>MONTH(Table6[[#This Row],[Loan Date]])</f>
        <v>11</v>
      </c>
      <c r="J4371" t="str">
        <f>_xlfn.XLOOKUP(Table6[[#This Row],[Numeric Month]],$N$5:$N$11,$O$5:$O$11)</f>
        <v>Nov</v>
      </c>
      <c r="K4371" t="str">
        <f>_xlfn.XLOOKUP(Table6[[#This Row],[Loan Date]],$Q$5:$Q$152,$R$5:$R$152)</f>
        <v>Sunday</v>
      </c>
      <c r="L4371" t="str">
        <f>_xlfn.XLOOKUP(Table6[[#This Row],[Loan Date]],$Q$5:$Q$152,$S$5:$S$152)</f>
        <v>Week 8</v>
      </c>
    </row>
    <row r="4372" spans="1:12" x14ac:dyDescent="0.2">
      <c r="A4372" s="1">
        <v>44885</v>
      </c>
      <c r="B4372" t="s">
        <v>7</v>
      </c>
      <c r="C4372" s="1">
        <v>44885</v>
      </c>
      <c r="D4372" t="s">
        <v>297</v>
      </c>
      <c r="E4372" t="s">
        <v>23</v>
      </c>
      <c r="F4372" t="s">
        <v>23</v>
      </c>
      <c r="G4372" t="s">
        <v>20</v>
      </c>
      <c r="H4372" t="s">
        <v>1282</v>
      </c>
      <c r="I4372">
        <f>MONTH(Table6[[#This Row],[Loan Date]])</f>
        <v>11</v>
      </c>
      <c r="J4372" t="str">
        <f>_xlfn.XLOOKUP(Table6[[#This Row],[Numeric Month]],$N$5:$N$11,$O$5:$O$11)</f>
        <v>Nov</v>
      </c>
      <c r="K4372" t="str">
        <f>_xlfn.XLOOKUP(Table6[[#This Row],[Loan Date]],$Q$5:$Q$152,$R$5:$R$152)</f>
        <v>Sunday</v>
      </c>
      <c r="L4372" t="str">
        <f>_xlfn.XLOOKUP(Table6[[#This Row],[Loan Date]],$Q$5:$Q$152,$S$5:$S$152)</f>
        <v>Week 8</v>
      </c>
    </row>
    <row r="4373" spans="1:12" x14ac:dyDescent="0.2">
      <c r="A4373" s="1">
        <v>44885</v>
      </c>
      <c r="B4373" t="s">
        <v>7</v>
      </c>
      <c r="C4373" s="1">
        <v>44892</v>
      </c>
      <c r="D4373" t="s">
        <v>1344</v>
      </c>
      <c r="E4373" t="s">
        <v>52</v>
      </c>
      <c r="F4373" t="s">
        <v>51</v>
      </c>
      <c r="G4373" t="s">
        <v>1</v>
      </c>
      <c r="H4373" t="s">
        <v>1282</v>
      </c>
      <c r="I4373">
        <f>MONTH(Table6[[#This Row],[Loan Date]])</f>
        <v>11</v>
      </c>
      <c r="J4373" t="str">
        <f>_xlfn.XLOOKUP(Table6[[#This Row],[Numeric Month]],$N$5:$N$11,$O$5:$O$11)</f>
        <v>Nov</v>
      </c>
      <c r="K4373" t="str">
        <f>_xlfn.XLOOKUP(Table6[[#This Row],[Loan Date]],$Q$5:$Q$152,$R$5:$R$152)</f>
        <v>Sunday</v>
      </c>
      <c r="L4373" t="str">
        <f>_xlfn.XLOOKUP(Table6[[#This Row],[Loan Date]],$Q$5:$Q$152,$S$5:$S$152)</f>
        <v>Week 8</v>
      </c>
    </row>
    <row r="4374" spans="1:12" x14ac:dyDescent="0.2">
      <c r="A4374" s="1">
        <v>44885</v>
      </c>
      <c r="B4374" t="s">
        <v>7</v>
      </c>
      <c r="C4374" s="1">
        <v>44892</v>
      </c>
      <c r="D4374" t="s">
        <v>1050</v>
      </c>
      <c r="E4374" t="s">
        <v>52</v>
      </c>
      <c r="F4374" t="s">
        <v>51</v>
      </c>
      <c r="G4374" t="s">
        <v>1</v>
      </c>
      <c r="H4374" t="s">
        <v>1282</v>
      </c>
      <c r="I4374">
        <f>MONTH(Table6[[#This Row],[Loan Date]])</f>
        <v>11</v>
      </c>
      <c r="J4374" t="str">
        <f>_xlfn.XLOOKUP(Table6[[#This Row],[Numeric Month]],$N$5:$N$11,$O$5:$O$11)</f>
        <v>Nov</v>
      </c>
      <c r="K4374" t="str">
        <f>_xlfn.XLOOKUP(Table6[[#This Row],[Loan Date]],$Q$5:$Q$152,$R$5:$R$152)</f>
        <v>Sunday</v>
      </c>
      <c r="L4374" t="str">
        <f>_xlfn.XLOOKUP(Table6[[#This Row],[Loan Date]],$Q$5:$Q$152,$S$5:$S$152)</f>
        <v>Week 8</v>
      </c>
    </row>
    <row r="4375" spans="1:12" x14ac:dyDescent="0.2">
      <c r="A4375" s="1">
        <v>44886</v>
      </c>
      <c r="B4375" t="s">
        <v>107</v>
      </c>
      <c r="C4375" s="1">
        <v>44886</v>
      </c>
      <c r="D4375" t="s">
        <v>941</v>
      </c>
      <c r="E4375" t="s">
        <v>15</v>
      </c>
      <c r="F4375" t="s">
        <v>14</v>
      </c>
      <c r="G4375" t="s">
        <v>1</v>
      </c>
      <c r="H4375" t="s">
        <v>1282</v>
      </c>
      <c r="I4375">
        <f>MONTH(Table6[[#This Row],[Loan Date]])</f>
        <v>11</v>
      </c>
      <c r="J4375" t="str">
        <f>_xlfn.XLOOKUP(Table6[[#This Row],[Numeric Month]],$N$5:$N$11,$O$5:$O$11)</f>
        <v>Nov</v>
      </c>
      <c r="K4375" t="str">
        <f>_xlfn.XLOOKUP(Table6[[#This Row],[Loan Date]],$Q$5:$Q$152,$R$5:$R$152)</f>
        <v>Monday</v>
      </c>
      <c r="L4375" t="str">
        <f>_xlfn.XLOOKUP(Table6[[#This Row],[Loan Date]],$Q$5:$Q$152,$S$5:$S$152)</f>
        <v>Week 9</v>
      </c>
    </row>
    <row r="4376" spans="1:12" x14ac:dyDescent="0.2">
      <c r="A4376" s="1">
        <v>44886</v>
      </c>
      <c r="B4376" t="s">
        <v>107</v>
      </c>
      <c r="C4376" s="1">
        <v>44893</v>
      </c>
      <c r="D4376" t="s">
        <v>941</v>
      </c>
      <c r="E4376" t="s">
        <v>15</v>
      </c>
      <c r="F4376" t="s">
        <v>14</v>
      </c>
      <c r="G4376" t="s">
        <v>1</v>
      </c>
      <c r="H4376" t="s">
        <v>1282</v>
      </c>
      <c r="I4376">
        <f>MONTH(Table6[[#This Row],[Loan Date]])</f>
        <v>11</v>
      </c>
      <c r="J4376" t="str">
        <f>_xlfn.XLOOKUP(Table6[[#This Row],[Numeric Month]],$N$5:$N$11,$O$5:$O$11)</f>
        <v>Nov</v>
      </c>
      <c r="K4376" t="str">
        <f>_xlfn.XLOOKUP(Table6[[#This Row],[Loan Date]],$Q$5:$Q$152,$R$5:$R$152)</f>
        <v>Monday</v>
      </c>
      <c r="L4376" t="str">
        <f>_xlfn.XLOOKUP(Table6[[#This Row],[Loan Date]],$Q$5:$Q$152,$S$5:$S$152)</f>
        <v>Week 9</v>
      </c>
    </row>
    <row r="4377" spans="1:12" x14ac:dyDescent="0.2">
      <c r="A4377" s="1">
        <v>44886</v>
      </c>
      <c r="B4377" t="s">
        <v>5</v>
      </c>
      <c r="C4377" s="1">
        <v>44900</v>
      </c>
      <c r="D4377" t="s">
        <v>616</v>
      </c>
      <c r="E4377" t="s">
        <v>15</v>
      </c>
      <c r="F4377" t="s">
        <v>14</v>
      </c>
      <c r="G4377" t="s">
        <v>1</v>
      </c>
      <c r="H4377" t="s">
        <v>1282</v>
      </c>
      <c r="I4377">
        <f>MONTH(Table6[[#This Row],[Loan Date]])</f>
        <v>11</v>
      </c>
      <c r="J4377" t="str">
        <f>_xlfn.XLOOKUP(Table6[[#This Row],[Numeric Month]],$N$5:$N$11,$O$5:$O$11)</f>
        <v>Nov</v>
      </c>
      <c r="K4377" t="str">
        <f>_xlfn.XLOOKUP(Table6[[#This Row],[Loan Date]],$Q$5:$Q$152,$R$5:$R$152)</f>
        <v>Monday</v>
      </c>
      <c r="L4377" t="str">
        <f>_xlfn.XLOOKUP(Table6[[#This Row],[Loan Date]],$Q$5:$Q$152,$S$5:$S$152)</f>
        <v>Week 9</v>
      </c>
    </row>
    <row r="4378" spans="1:12" x14ac:dyDescent="0.2">
      <c r="A4378" s="1">
        <v>44886</v>
      </c>
      <c r="B4378" t="s">
        <v>5</v>
      </c>
      <c r="C4378" s="1">
        <v>44886</v>
      </c>
      <c r="D4378" t="s">
        <v>103</v>
      </c>
      <c r="E4378" t="s">
        <v>23</v>
      </c>
      <c r="F4378" t="s">
        <v>23</v>
      </c>
      <c r="G4378" t="s">
        <v>20</v>
      </c>
      <c r="H4378" t="s">
        <v>1282</v>
      </c>
      <c r="I4378">
        <f>MONTH(Table6[[#This Row],[Loan Date]])</f>
        <v>11</v>
      </c>
      <c r="J4378" t="str">
        <f>_xlfn.XLOOKUP(Table6[[#This Row],[Numeric Month]],$N$5:$N$11,$O$5:$O$11)</f>
        <v>Nov</v>
      </c>
      <c r="K4378" t="str">
        <f>_xlfn.XLOOKUP(Table6[[#This Row],[Loan Date]],$Q$5:$Q$152,$R$5:$R$152)</f>
        <v>Monday</v>
      </c>
      <c r="L4378" t="str">
        <f>_xlfn.XLOOKUP(Table6[[#This Row],[Loan Date]],$Q$5:$Q$152,$S$5:$S$152)</f>
        <v>Week 9</v>
      </c>
    </row>
    <row r="4379" spans="1:12" x14ac:dyDescent="0.2">
      <c r="A4379" s="1">
        <v>44886</v>
      </c>
      <c r="B4379" t="s">
        <v>5</v>
      </c>
      <c r="C4379" s="1">
        <v>44886</v>
      </c>
      <c r="D4379" t="s">
        <v>910</v>
      </c>
      <c r="E4379" t="s">
        <v>37</v>
      </c>
      <c r="F4379" t="s">
        <v>37</v>
      </c>
      <c r="G4379" t="s">
        <v>20</v>
      </c>
      <c r="H4379" t="s">
        <v>1282</v>
      </c>
      <c r="I4379">
        <f>MONTH(Table6[[#This Row],[Loan Date]])</f>
        <v>11</v>
      </c>
      <c r="J4379" t="str">
        <f>_xlfn.XLOOKUP(Table6[[#This Row],[Numeric Month]],$N$5:$N$11,$O$5:$O$11)</f>
        <v>Nov</v>
      </c>
      <c r="K4379" t="str">
        <f>_xlfn.XLOOKUP(Table6[[#This Row],[Loan Date]],$Q$5:$Q$152,$R$5:$R$152)</f>
        <v>Monday</v>
      </c>
      <c r="L4379" t="str">
        <f>_xlfn.XLOOKUP(Table6[[#This Row],[Loan Date]],$Q$5:$Q$152,$S$5:$S$152)</f>
        <v>Week 9</v>
      </c>
    </row>
    <row r="4380" spans="1:12" x14ac:dyDescent="0.2">
      <c r="A4380" s="1">
        <v>44886</v>
      </c>
      <c r="B4380" t="s">
        <v>5</v>
      </c>
      <c r="C4380" s="1">
        <v>44900</v>
      </c>
      <c r="D4380" t="s">
        <v>827</v>
      </c>
      <c r="E4380" t="s">
        <v>15</v>
      </c>
      <c r="F4380" t="s">
        <v>14</v>
      </c>
      <c r="G4380" t="s">
        <v>1</v>
      </c>
      <c r="H4380" t="s">
        <v>1282</v>
      </c>
      <c r="I4380">
        <f>MONTH(Table6[[#This Row],[Loan Date]])</f>
        <v>11</v>
      </c>
      <c r="J4380" t="str">
        <f>_xlfn.XLOOKUP(Table6[[#This Row],[Numeric Month]],$N$5:$N$11,$O$5:$O$11)</f>
        <v>Nov</v>
      </c>
      <c r="K4380" t="str">
        <f>_xlfn.XLOOKUP(Table6[[#This Row],[Loan Date]],$Q$5:$Q$152,$R$5:$R$152)</f>
        <v>Monday</v>
      </c>
      <c r="L4380" t="str">
        <f>_xlfn.XLOOKUP(Table6[[#This Row],[Loan Date]],$Q$5:$Q$152,$S$5:$S$152)</f>
        <v>Week 9</v>
      </c>
    </row>
    <row r="4381" spans="1:12" x14ac:dyDescent="0.2">
      <c r="A4381" s="1">
        <v>44886</v>
      </c>
      <c r="B4381" t="s">
        <v>107</v>
      </c>
      <c r="C4381" s="1">
        <v>44900</v>
      </c>
      <c r="D4381" t="s">
        <v>1343</v>
      </c>
      <c r="E4381" t="s">
        <v>204</v>
      </c>
      <c r="F4381" t="s">
        <v>2</v>
      </c>
      <c r="G4381" t="s">
        <v>1</v>
      </c>
      <c r="H4381" t="s">
        <v>1282</v>
      </c>
      <c r="I4381">
        <f>MONTH(Table6[[#This Row],[Loan Date]])</f>
        <v>11</v>
      </c>
      <c r="J4381" t="str">
        <f>_xlfn.XLOOKUP(Table6[[#This Row],[Numeric Month]],$N$5:$N$11,$O$5:$O$11)</f>
        <v>Nov</v>
      </c>
      <c r="K4381" t="str">
        <f>_xlfn.XLOOKUP(Table6[[#This Row],[Loan Date]],$Q$5:$Q$152,$R$5:$R$152)</f>
        <v>Monday</v>
      </c>
      <c r="L4381" t="str">
        <f>_xlfn.XLOOKUP(Table6[[#This Row],[Loan Date]],$Q$5:$Q$152,$S$5:$S$152)</f>
        <v>Week 9</v>
      </c>
    </row>
    <row r="4382" spans="1:12" x14ac:dyDescent="0.2">
      <c r="A4382" s="1">
        <v>44886</v>
      </c>
      <c r="B4382" t="s">
        <v>5</v>
      </c>
      <c r="C4382" s="1">
        <v>44886</v>
      </c>
      <c r="D4382" t="s">
        <v>408</v>
      </c>
      <c r="E4382" t="s">
        <v>23</v>
      </c>
      <c r="F4382" t="s">
        <v>23</v>
      </c>
      <c r="G4382" t="s">
        <v>20</v>
      </c>
      <c r="H4382" t="s">
        <v>1282</v>
      </c>
      <c r="I4382">
        <f>MONTH(Table6[[#This Row],[Loan Date]])</f>
        <v>11</v>
      </c>
      <c r="J4382" t="str">
        <f>_xlfn.XLOOKUP(Table6[[#This Row],[Numeric Month]],$N$5:$N$11,$O$5:$O$11)</f>
        <v>Nov</v>
      </c>
      <c r="K4382" t="str">
        <f>_xlfn.XLOOKUP(Table6[[#This Row],[Loan Date]],$Q$5:$Q$152,$R$5:$R$152)</f>
        <v>Monday</v>
      </c>
      <c r="L4382" t="str">
        <f>_xlfn.XLOOKUP(Table6[[#This Row],[Loan Date]],$Q$5:$Q$152,$S$5:$S$152)</f>
        <v>Week 9</v>
      </c>
    </row>
    <row r="4383" spans="1:12" x14ac:dyDescent="0.2">
      <c r="A4383" s="1">
        <v>44886</v>
      </c>
      <c r="B4383" t="s">
        <v>5</v>
      </c>
      <c r="C4383" s="1">
        <v>44886</v>
      </c>
      <c r="D4383" t="s">
        <v>969</v>
      </c>
      <c r="E4383" t="s">
        <v>37</v>
      </c>
      <c r="F4383" t="s">
        <v>37</v>
      </c>
      <c r="G4383" t="s">
        <v>20</v>
      </c>
      <c r="H4383" t="s">
        <v>1282</v>
      </c>
      <c r="I4383">
        <f>MONTH(Table6[[#This Row],[Loan Date]])</f>
        <v>11</v>
      </c>
      <c r="J4383" t="str">
        <f>_xlfn.XLOOKUP(Table6[[#This Row],[Numeric Month]],$N$5:$N$11,$O$5:$O$11)</f>
        <v>Nov</v>
      </c>
      <c r="K4383" t="str">
        <f>_xlfn.XLOOKUP(Table6[[#This Row],[Loan Date]],$Q$5:$Q$152,$R$5:$R$152)</f>
        <v>Monday</v>
      </c>
      <c r="L4383" t="str">
        <f>_xlfn.XLOOKUP(Table6[[#This Row],[Loan Date]],$Q$5:$Q$152,$S$5:$S$152)</f>
        <v>Week 9</v>
      </c>
    </row>
    <row r="4384" spans="1:12" x14ac:dyDescent="0.2">
      <c r="A4384" s="1">
        <v>44886</v>
      </c>
      <c r="B4384" t="s">
        <v>5</v>
      </c>
      <c r="C4384" s="1">
        <v>44886</v>
      </c>
      <c r="D4384" t="s">
        <v>31</v>
      </c>
      <c r="E4384" t="s">
        <v>21</v>
      </c>
      <c r="F4384" t="s">
        <v>21</v>
      </c>
      <c r="G4384" t="s">
        <v>20</v>
      </c>
      <c r="H4384" t="s">
        <v>1282</v>
      </c>
      <c r="I4384">
        <f>MONTH(Table6[[#This Row],[Loan Date]])</f>
        <v>11</v>
      </c>
      <c r="J4384" t="str">
        <f>_xlfn.XLOOKUP(Table6[[#This Row],[Numeric Month]],$N$5:$N$11,$O$5:$O$11)</f>
        <v>Nov</v>
      </c>
      <c r="K4384" t="str">
        <f>_xlfn.XLOOKUP(Table6[[#This Row],[Loan Date]],$Q$5:$Q$152,$R$5:$R$152)</f>
        <v>Monday</v>
      </c>
      <c r="L4384" t="str">
        <f>_xlfn.XLOOKUP(Table6[[#This Row],[Loan Date]],$Q$5:$Q$152,$S$5:$S$152)</f>
        <v>Week 9</v>
      </c>
    </row>
    <row r="4385" spans="1:12" x14ac:dyDescent="0.2">
      <c r="A4385" s="1">
        <v>44886</v>
      </c>
      <c r="B4385" t="s">
        <v>7</v>
      </c>
      <c r="C4385" s="1">
        <v>44886</v>
      </c>
      <c r="D4385" t="s">
        <v>384</v>
      </c>
      <c r="E4385" t="s">
        <v>23</v>
      </c>
      <c r="F4385" t="s">
        <v>23</v>
      </c>
      <c r="G4385" t="s">
        <v>20</v>
      </c>
      <c r="H4385" t="s">
        <v>1282</v>
      </c>
      <c r="I4385">
        <f>MONTH(Table6[[#This Row],[Loan Date]])</f>
        <v>11</v>
      </c>
      <c r="J4385" t="str">
        <f>_xlfn.XLOOKUP(Table6[[#This Row],[Numeric Month]],$N$5:$N$11,$O$5:$O$11)</f>
        <v>Nov</v>
      </c>
      <c r="K4385" t="str">
        <f>_xlfn.XLOOKUP(Table6[[#This Row],[Loan Date]],$Q$5:$Q$152,$R$5:$R$152)</f>
        <v>Monday</v>
      </c>
      <c r="L4385" t="str">
        <f>_xlfn.XLOOKUP(Table6[[#This Row],[Loan Date]],$Q$5:$Q$152,$S$5:$S$152)</f>
        <v>Week 9</v>
      </c>
    </row>
    <row r="4386" spans="1:12" x14ac:dyDescent="0.2">
      <c r="A4386" s="1">
        <v>44886</v>
      </c>
      <c r="B4386" t="s">
        <v>7</v>
      </c>
      <c r="C4386" s="1">
        <v>44900</v>
      </c>
      <c r="D4386" t="s">
        <v>244</v>
      </c>
      <c r="E4386" t="s">
        <v>9</v>
      </c>
      <c r="F4386" t="s">
        <v>8</v>
      </c>
      <c r="G4386" t="s">
        <v>1</v>
      </c>
      <c r="H4386" t="s">
        <v>1282</v>
      </c>
      <c r="I4386">
        <f>MONTH(Table6[[#This Row],[Loan Date]])</f>
        <v>11</v>
      </c>
      <c r="J4386" t="str">
        <f>_xlfn.XLOOKUP(Table6[[#This Row],[Numeric Month]],$N$5:$N$11,$O$5:$O$11)</f>
        <v>Nov</v>
      </c>
      <c r="K4386" t="str">
        <f>_xlfn.XLOOKUP(Table6[[#This Row],[Loan Date]],$Q$5:$Q$152,$R$5:$R$152)</f>
        <v>Monday</v>
      </c>
      <c r="L4386" t="str">
        <f>_xlfn.XLOOKUP(Table6[[#This Row],[Loan Date]],$Q$5:$Q$152,$S$5:$S$152)</f>
        <v>Week 9</v>
      </c>
    </row>
    <row r="4387" spans="1:12" x14ac:dyDescent="0.2">
      <c r="A4387" s="1">
        <v>44886</v>
      </c>
      <c r="B4387" t="s">
        <v>7</v>
      </c>
      <c r="C4387" s="1">
        <v>44886</v>
      </c>
      <c r="D4387" t="s">
        <v>29</v>
      </c>
      <c r="E4387" t="s">
        <v>23</v>
      </c>
      <c r="F4387" t="s">
        <v>23</v>
      </c>
      <c r="G4387" t="s">
        <v>20</v>
      </c>
      <c r="H4387" t="s">
        <v>1282</v>
      </c>
      <c r="I4387">
        <f>MONTH(Table6[[#This Row],[Loan Date]])</f>
        <v>11</v>
      </c>
      <c r="J4387" t="str">
        <f>_xlfn.XLOOKUP(Table6[[#This Row],[Numeric Month]],$N$5:$N$11,$O$5:$O$11)</f>
        <v>Nov</v>
      </c>
      <c r="K4387" t="str">
        <f>_xlfn.XLOOKUP(Table6[[#This Row],[Loan Date]],$Q$5:$Q$152,$R$5:$R$152)</f>
        <v>Monday</v>
      </c>
      <c r="L4387" t="str">
        <f>_xlfn.XLOOKUP(Table6[[#This Row],[Loan Date]],$Q$5:$Q$152,$S$5:$S$152)</f>
        <v>Week 9</v>
      </c>
    </row>
    <row r="4388" spans="1:12" x14ac:dyDescent="0.2">
      <c r="A4388" s="1">
        <v>44886</v>
      </c>
      <c r="B4388" t="s">
        <v>5</v>
      </c>
      <c r="C4388" s="1">
        <v>44893</v>
      </c>
      <c r="D4388" t="s">
        <v>199</v>
      </c>
      <c r="E4388" t="s">
        <v>9</v>
      </c>
      <c r="F4388" t="s">
        <v>8</v>
      </c>
      <c r="G4388" t="s">
        <v>1</v>
      </c>
      <c r="H4388" t="s">
        <v>1282</v>
      </c>
      <c r="I4388">
        <f>MONTH(Table6[[#This Row],[Loan Date]])</f>
        <v>11</v>
      </c>
      <c r="J4388" t="str">
        <f>_xlfn.XLOOKUP(Table6[[#This Row],[Numeric Month]],$N$5:$N$11,$O$5:$O$11)</f>
        <v>Nov</v>
      </c>
      <c r="K4388" t="str">
        <f>_xlfn.XLOOKUP(Table6[[#This Row],[Loan Date]],$Q$5:$Q$152,$R$5:$R$152)</f>
        <v>Monday</v>
      </c>
      <c r="L4388" t="str">
        <f>_xlfn.XLOOKUP(Table6[[#This Row],[Loan Date]],$Q$5:$Q$152,$S$5:$S$152)</f>
        <v>Week 9</v>
      </c>
    </row>
    <row r="4389" spans="1:12" x14ac:dyDescent="0.2">
      <c r="A4389" s="1">
        <v>44886</v>
      </c>
      <c r="B4389" t="s">
        <v>7</v>
      </c>
      <c r="C4389" s="1">
        <v>44893</v>
      </c>
      <c r="D4389" t="s">
        <v>1342</v>
      </c>
      <c r="E4389" t="s">
        <v>52</v>
      </c>
      <c r="F4389" t="s">
        <v>51</v>
      </c>
      <c r="G4389" t="s">
        <v>1</v>
      </c>
      <c r="H4389" t="s">
        <v>1282</v>
      </c>
      <c r="I4389">
        <f>MONTH(Table6[[#This Row],[Loan Date]])</f>
        <v>11</v>
      </c>
      <c r="J4389" t="str">
        <f>_xlfn.XLOOKUP(Table6[[#This Row],[Numeric Month]],$N$5:$N$11,$O$5:$O$11)</f>
        <v>Nov</v>
      </c>
      <c r="K4389" t="str">
        <f>_xlfn.XLOOKUP(Table6[[#This Row],[Loan Date]],$Q$5:$Q$152,$R$5:$R$152)</f>
        <v>Monday</v>
      </c>
      <c r="L4389" t="str">
        <f>_xlfn.XLOOKUP(Table6[[#This Row],[Loan Date]],$Q$5:$Q$152,$S$5:$S$152)</f>
        <v>Week 9</v>
      </c>
    </row>
    <row r="4390" spans="1:12" x14ac:dyDescent="0.2">
      <c r="A4390" s="1">
        <v>44886</v>
      </c>
      <c r="B4390" t="s">
        <v>7</v>
      </c>
      <c r="C4390" s="1">
        <v>44886</v>
      </c>
      <c r="D4390" t="s">
        <v>913</v>
      </c>
      <c r="E4390" t="s">
        <v>37</v>
      </c>
      <c r="F4390" t="s">
        <v>37</v>
      </c>
      <c r="G4390" t="s">
        <v>20</v>
      </c>
      <c r="H4390" t="s">
        <v>1282</v>
      </c>
      <c r="I4390">
        <f>MONTH(Table6[[#This Row],[Loan Date]])</f>
        <v>11</v>
      </c>
      <c r="J4390" t="str">
        <f>_xlfn.XLOOKUP(Table6[[#This Row],[Numeric Month]],$N$5:$N$11,$O$5:$O$11)</f>
        <v>Nov</v>
      </c>
      <c r="K4390" t="str">
        <f>_xlfn.XLOOKUP(Table6[[#This Row],[Loan Date]],$Q$5:$Q$152,$R$5:$R$152)</f>
        <v>Monday</v>
      </c>
      <c r="L4390" t="str">
        <f>_xlfn.XLOOKUP(Table6[[#This Row],[Loan Date]],$Q$5:$Q$152,$S$5:$S$152)</f>
        <v>Week 9</v>
      </c>
    </row>
    <row r="4391" spans="1:12" x14ac:dyDescent="0.2">
      <c r="A4391" s="1">
        <v>44886</v>
      </c>
      <c r="B4391" t="s">
        <v>7</v>
      </c>
      <c r="C4391" s="1">
        <v>44886</v>
      </c>
      <c r="D4391" t="s">
        <v>192</v>
      </c>
      <c r="E4391" t="s">
        <v>49</v>
      </c>
      <c r="F4391" t="s">
        <v>49</v>
      </c>
      <c r="G4391" t="s">
        <v>20</v>
      </c>
      <c r="H4391" t="s">
        <v>1282</v>
      </c>
      <c r="I4391">
        <f>MONTH(Table6[[#This Row],[Loan Date]])</f>
        <v>11</v>
      </c>
      <c r="J4391" t="str">
        <f>_xlfn.XLOOKUP(Table6[[#This Row],[Numeric Month]],$N$5:$N$11,$O$5:$O$11)</f>
        <v>Nov</v>
      </c>
      <c r="K4391" t="str">
        <f>_xlfn.XLOOKUP(Table6[[#This Row],[Loan Date]],$Q$5:$Q$152,$R$5:$R$152)</f>
        <v>Monday</v>
      </c>
      <c r="L4391" t="str">
        <f>_xlfn.XLOOKUP(Table6[[#This Row],[Loan Date]],$Q$5:$Q$152,$S$5:$S$152)</f>
        <v>Week 9</v>
      </c>
    </row>
    <row r="4392" spans="1:12" x14ac:dyDescent="0.2">
      <c r="A4392" s="1">
        <v>44886</v>
      </c>
      <c r="B4392" t="s">
        <v>7</v>
      </c>
      <c r="C4392" s="1">
        <v>44893</v>
      </c>
      <c r="D4392" t="s">
        <v>824</v>
      </c>
      <c r="E4392" t="s">
        <v>3</v>
      </c>
      <c r="F4392" t="s">
        <v>2</v>
      </c>
      <c r="G4392" t="s">
        <v>1</v>
      </c>
      <c r="H4392" t="s">
        <v>1282</v>
      </c>
      <c r="I4392">
        <f>MONTH(Table6[[#This Row],[Loan Date]])</f>
        <v>11</v>
      </c>
      <c r="J4392" t="str">
        <f>_xlfn.XLOOKUP(Table6[[#This Row],[Numeric Month]],$N$5:$N$11,$O$5:$O$11)</f>
        <v>Nov</v>
      </c>
      <c r="K4392" t="str">
        <f>_xlfn.XLOOKUP(Table6[[#This Row],[Loan Date]],$Q$5:$Q$152,$R$5:$R$152)</f>
        <v>Monday</v>
      </c>
      <c r="L4392" t="str">
        <f>_xlfn.XLOOKUP(Table6[[#This Row],[Loan Date]],$Q$5:$Q$152,$S$5:$S$152)</f>
        <v>Week 9</v>
      </c>
    </row>
    <row r="4393" spans="1:12" x14ac:dyDescent="0.2">
      <c r="A4393" s="1">
        <v>44886</v>
      </c>
      <c r="B4393" t="s">
        <v>7</v>
      </c>
      <c r="C4393" s="1">
        <v>44900</v>
      </c>
      <c r="D4393" t="s">
        <v>1076</v>
      </c>
      <c r="E4393" t="s">
        <v>9</v>
      </c>
      <c r="F4393" t="s">
        <v>8</v>
      </c>
      <c r="G4393" t="s">
        <v>1</v>
      </c>
      <c r="H4393" t="s">
        <v>1282</v>
      </c>
      <c r="I4393">
        <f>MONTH(Table6[[#This Row],[Loan Date]])</f>
        <v>11</v>
      </c>
      <c r="J4393" t="str">
        <f>_xlfn.XLOOKUP(Table6[[#This Row],[Numeric Month]],$N$5:$N$11,$O$5:$O$11)</f>
        <v>Nov</v>
      </c>
      <c r="K4393" t="str">
        <f>_xlfn.XLOOKUP(Table6[[#This Row],[Loan Date]],$Q$5:$Q$152,$R$5:$R$152)</f>
        <v>Monday</v>
      </c>
      <c r="L4393" t="str">
        <f>_xlfn.XLOOKUP(Table6[[#This Row],[Loan Date]],$Q$5:$Q$152,$S$5:$S$152)</f>
        <v>Week 9</v>
      </c>
    </row>
    <row r="4394" spans="1:12" x14ac:dyDescent="0.2">
      <c r="A4394" s="1">
        <v>44886</v>
      </c>
      <c r="B4394" t="s">
        <v>5</v>
      </c>
      <c r="C4394" s="1">
        <v>44893</v>
      </c>
      <c r="D4394" t="s">
        <v>368</v>
      </c>
      <c r="E4394" t="s">
        <v>15</v>
      </c>
      <c r="F4394" t="s">
        <v>14</v>
      </c>
      <c r="G4394" t="s">
        <v>1</v>
      </c>
      <c r="H4394" t="s">
        <v>1282</v>
      </c>
      <c r="I4394">
        <f>MONTH(Table6[[#This Row],[Loan Date]])</f>
        <v>11</v>
      </c>
      <c r="J4394" t="str">
        <f>_xlfn.XLOOKUP(Table6[[#This Row],[Numeric Month]],$N$5:$N$11,$O$5:$O$11)</f>
        <v>Nov</v>
      </c>
      <c r="K4394" t="str">
        <f>_xlfn.XLOOKUP(Table6[[#This Row],[Loan Date]],$Q$5:$Q$152,$R$5:$R$152)</f>
        <v>Monday</v>
      </c>
      <c r="L4394" t="str">
        <f>_xlfn.XLOOKUP(Table6[[#This Row],[Loan Date]],$Q$5:$Q$152,$S$5:$S$152)</f>
        <v>Week 9</v>
      </c>
    </row>
    <row r="4395" spans="1:12" x14ac:dyDescent="0.2">
      <c r="A4395" s="1">
        <v>44886</v>
      </c>
      <c r="B4395" t="s">
        <v>5</v>
      </c>
      <c r="C4395" s="1">
        <v>44893</v>
      </c>
      <c r="D4395" t="s">
        <v>941</v>
      </c>
      <c r="E4395" t="s">
        <v>15</v>
      </c>
      <c r="F4395" t="s">
        <v>14</v>
      </c>
      <c r="G4395" t="s">
        <v>1</v>
      </c>
      <c r="H4395" t="s">
        <v>1282</v>
      </c>
      <c r="I4395">
        <f>MONTH(Table6[[#This Row],[Loan Date]])</f>
        <v>11</v>
      </c>
      <c r="J4395" t="str">
        <f>_xlfn.XLOOKUP(Table6[[#This Row],[Numeric Month]],$N$5:$N$11,$O$5:$O$11)</f>
        <v>Nov</v>
      </c>
      <c r="K4395" t="str">
        <f>_xlfn.XLOOKUP(Table6[[#This Row],[Loan Date]],$Q$5:$Q$152,$R$5:$R$152)</f>
        <v>Monday</v>
      </c>
      <c r="L4395" t="str">
        <f>_xlfn.XLOOKUP(Table6[[#This Row],[Loan Date]],$Q$5:$Q$152,$S$5:$S$152)</f>
        <v>Week 9</v>
      </c>
    </row>
    <row r="4396" spans="1:12" x14ac:dyDescent="0.2">
      <c r="A4396" s="1">
        <v>44886</v>
      </c>
      <c r="B4396" t="s">
        <v>7</v>
      </c>
      <c r="C4396" s="1">
        <v>44886</v>
      </c>
      <c r="D4396" t="s">
        <v>236</v>
      </c>
      <c r="E4396" t="s">
        <v>23</v>
      </c>
      <c r="F4396" t="s">
        <v>23</v>
      </c>
      <c r="G4396" t="s">
        <v>20</v>
      </c>
      <c r="H4396" t="s">
        <v>1282</v>
      </c>
      <c r="I4396">
        <f>MONTH(Table6[[#This Row],[Loan Date]])</f>
        <v>11</v>
      </c>
      <c r="J4396" t="str">
        <f>_xlfn.XLOOKUP(Table6[[#This Row],[Numeric Month]],$N$5:$N$11,$O$5:$O$11)</f>
        <v>Nov</v>
      </c>
      <c r="K4396" t="str">
        <f>_xlfn.XLOOKUP(Table6[[#This Row],[Loan Date]],$Q$5:$Q$152,$R$5:$R$152)</f>
        <v>Monday</v>
      </c>
      <c r="L4396" t="str">
        <f>_xlfn.XLOOKUP(Table6[[#This Row],[Loan Date]],$Q$5:$Q$152,$S$5:$S$152)</f>
        <v>Week 9</v>
      </c>
    </row>
    <row r="4397" spans="1:12" x14ac:dyDescent="0.2">
      <c r="A4397" s="1">
        <v>44886</v>
      </c>
      <c r="B4397" t="s">
        <v>7</v>
      </c>
      <c r="C4397" s="1">
        <v>44886</v>
      </c>
      <c r="D4397" t="s">
        <v>310</v>
      </c>
      <c r="E4397" t="s">
        <v>21</v>
      </c>
      <c r="F4397" t="s">
        <v>21</v>
      </c>
      <c r="G4397" t="s">
        <v>20</v>
      </c>
      <c r="H4397" t="s">
        <v>1282</v>
      </c>
      <c r="I4397">
        <f>MONTH(Table6[[#This Row],[Loan Date]])</f>
        <v>11</v>
      </c>
      <c r="J4397" t="str">
        <f>_xlfn.XLOOKUP(Table6[[#This Row],[Numeric Month]],$N$5:$N$11,$O$5:$O$11)</f>
        <v>Nov</v>
      </c>
      <c r="K4397" t="str">
        <f>_xlfn.XLOOKUP(Table6[[#This Row],[Loan Date]],$Q$5:$Q$152,$R$5:$R$152)</f>
        <v>Monday</v>
      </c>
      <c r="L4397" t="str">
        <f>_xlfn.XLOOKUP(Table6[[#This Row],[Loan Date]],$Q$5:$Q$152,$S$5:$S$152)</f>
        <v>Week 9</v>
      </c>
    </row>
    <row r="4398" spans="1:12" x14ac:dyDescent="0.2">
      <c r="A4398" s="1">
        <v>44886</v>
      </c>
      <c r="B4398" t="s">
        <v>107</v>
      </c>
      <c r="C4398" s="1">
        <v>44886</v>
      </c>
      <c r="D4398" t="s">
        <v>1030</v>
      </c>
      <c r="E4398" t="s">
        <v>49</v>
      </c>
      <c r="F4398" t="s">
        <v>49</v>
      </c>
      <c r="G4398" t="s">
        <v>20</v>
      </c>
      <c r="H4398" t="s">
        <v>1282</v>
      </c>
      <c r="I4398">
        <f>MONTH(Table6[[#This Row],[Loan Date]])</f>
        <v>11</v>
      </c>
      <c r="J4398" t="str">
        <f>_xlfn.XLOOKUP(Table6[[#This Row],[Numeric Month]],$N$5:$N$11,$O$5:$O$11)</f>
        <v>Nov</v>
      </c>
      <c r="K4398" t="str">
        <f>_xlfn.XLOOKUP(Table6[[#This Row],[Loan Date]],$Q$5:$Q$152,$R$5:$R$152)</f>
        <v>Monday</v>
      </c>
      <c r="L4398" t="str">
        <f>_xlfn.XLOOKUP(Table6[[#This Row],[Loan Date]],$Q$5:$Q$152,$S$5:$S$152)</f>
        <v>Week 9</v>
      </c>
    </row>
    <row r="4399" spans="1:12" x14ac:dyDescent="0.2">
      <c r="A4399" s="1">
        <v>44886</v>
      </c>
      <c r="B4399" t="s">
        <v>7</v>
      </c>
      <c r="C4399" s="1">
        <v>44893</v>
      </c>
      <c r="D4399" t="s">
        <v>547</v>
      </c>
      <c r="E4399" t="s">
        <v>52</v>
      </c>
      <c r="F4399" t="s">
        <v>51</v>
      </c>
      <c r="G4399" t="s">
        <v>1</v>
      </c>
      <c r="H4399" t="s">
        <v>1282</v>
      </c>
      <c r="I4399">
        <f>MONTH(Table6[[#This Row],[Loan Date]])</f>
        <v>11</v>
      </c>
      <c r="J4399" t="str">
        <f>_xlfn.XLOOKUP(Table6[[#This Row],[Numeric Month]],$N$5:$N$11,$O$5:$O$11)</f>
        <v>Nov</v>
      </c>
      <c r="K4399" t="str">
        <f>_xlfn.XLOOKUP(Table6[[#This Row],[Loan Date]],$Q$5:$Q$152,$R$5:$R$152)</f>
        <v>Monday</v>
      </c>
      <c r="L4399" t="str">
        <f>_xlfn.XLOOKUP(Table6[[#This Row],[Loan Date]],$Q$5:$Q$152,$S$5:$S$152)</f>
        <v>Week 9</v>
      </c>
    </row>
    <row r="4400" spans="1:12" x14ac:dyDescent="0.2">
      <c r="A4400" s="1">
        <v>44886</v>
      </c>
      <c r="B4400" t="s">
        <v>7</v>
      </c>
      <c r="C4400" s="1">
        <v>44886</v>
      </c>
      <c r="D4400" t="s">
        <v>408</v>
      </c>
      <c r="E4400" t="s">
        <v>23</v>
      </c>
      <c r="F4400" t="s">
        <v>23</v>
      </c>
      <c r="G4400" t="s">
        <v>20</v>
      </c>
      <c r="H4400" t="s">
        <v>1282</v>
      </c>
      <c r="I4400">
        <f>MONTH(Table6[[#This Row],[Loan Date]])</f>
        <v>11</v>
      </c>
      <c r="J4400" t="str">
        <f>_xlfn.XLOOKUP(Table6[[#This Row],[Numeric Month]],$N$5:$N$11,$O$5:$O$11)</f>
        <v>Nov</v>
      </c>
      <c r="K4400" t="str">
        <f>_xlfn.XLOOKUP(Table6[[#This Row],[Loan Date]],$Q$5:$Q$152,$R$5:$R$152)</f>
        <v>Monday</v>
      </c>
      <c r="L4400" t="str">
        <f>_xlfn.XLOOKUP(Table6[[#This Row],[Loan Date]],$Q$5:$Q$152,$S$5:$S$152)</f>
        <v>Week 9</v>
      </c>
    </row>
    <row r="4401" spans="1:12" x14ac:dyDescent="0.2">
      <c r="A4401" s="1">
        <v>44886</v>
      </c>
      <c r="B4401" t="s">
        <v>7</v>
      </c>
      <c r="C4401" s="1">
        <v>44886</v>
      </c>
      <c r="D4401" t="s">
        <v>185</v>
      </c>
      <c r="E4401" t="s">
        <v>21</v>
      </c>
      <c r="F4401" t="s">
        <v>21</v>
      </c>
      <c r="G4401" t="s">
        <v>20</v>
      </c>
      <c r="H4401" t="s">
        <v>1282</v>
      </c>
      <c r="I4401">
        <f>MONTH(Table6[[#This Row],[Loan Date]])</f>
        <v>11</v>
      </c>
      <c r="J4401" t="str">
        <f>_xlfn.XLOOKUP(Table6[[#This Row],[Numeric Month]],$N$5:$N$11,$O$5:$O$11)</f>
        <v>Nov</v>
      </c>
      <c r="K4401" t="str">
        <f>_xlfn.XLOOKUP(Table6[[#This Row],[Loan Date]],$Q$5:$Q$152,$R$5:$R$152)</f>
        <v>Monday</v>
      </c>
      <c r="L4401" t="str">
        <f>_xlfn.XLOOKUP(Table6[[#This Row],[Loan Date]],$Q$5:$Q$152,$S$5:$S$152)</f>
        <v>Week 9</v>
      </c>
    </row>
    <row r="4402" spans="1:12" x14ac:dyDescent="0.2">
      <c r="A4402" s="1">
        <v>44886</v>
      </c>
      <c r="B4402" t="s">
        <v>5</v>
      </c>
      <c r="C4402" s="1">
        <v>44886</v>
      </c>
      <c r="D4402" t="s">
        <v>533</v>
      </c>
      <c r="E4402" t="s">
        <v>162</v>
      </c>
      <c r="F4402" t="s">
        <v>162</v>
      </c>
      <c r="G4402" t="s">
        <v>11</v>
      </c>
      <c r="H4402" t="s">
        <v>1282</v>
      </c>
      <c r="I4402">
        <f>MONTH(Table6[[#This Row],[Loan Date]])</f>
        <v>11</v>
      </c>
      <c r="J4402" t="str">
        <f>_xlfn.XLOOKUP(Table6[[#This Row],[Numeric Month]],$N$5:$N$11,$O$5:$O$11)</f>
        <v>Nov</v>
      </c>
      <c r="K4402" t="str">
        <f>_xlfn.XLOOKUP(Table6[[#This Row],[Loan Date]],$Q$5:$Q$152,$R$5:$R$152)</f>
        <v>Monday</v>
      </c>
      <c r="L4402" t="str">
        <f>_xlfn.XLOOKUP(Table6[[#This Row],[Loan Date]],$Q$5:$Q$152,$S$5:$S$152)</f>
        <v>Week 9</v>
      </c>
    </row>
    <row r="4403" spans="1:12" x14ac:dyDescent="0.2">
      <c r="A4403" s="1">
        <v>44886</v>
      </c>
      <c r="B4403" t="s">
        <v>7</v>
      </c>
      <c r="C4403" s="1">
        <v>44886</v>
      </c>
      <c r="D4403" t="s">
        <v>171</v>
      </c>
      <c r="E4403" t="s">
        <v>23</v>
      </c>
      <c r="F4403" t="s">
        <v>23</v>
      </c>
      <c r="G4403" t="s">
        <v>20</v>
      </c>
      <c r="H4403" t="s">
        <v>1282</v>
      </c>
      <c r="I4403">
        <f>MONTH(Table6[[#This Row],[Loan Date]])</f>
        <v>11</v>
      </c>
      <c r="J4403" t="str">
        <f>_xlfn.XLOOKUP(Table6[[#This Row],[Numeric Month]],$N$5:$N$11,$O$5:$O$11)</f>
        <v>Nov</v>
      </c>
      <c r="K4403" t="str">
        <f>_xlfn.XLOOKUP(Table6[[#This Row],[Loan Date]],$Q$5:$Q$152,$R$5:$R$152)</f>
        <v>Monday</v>
      </c>
      <c r="L4403" t="str">
        <f>_xlfn.XLOOKUP(Table6[[#This Row],[Loan Date]],$Q$5:$Q$152,$S$5:$S$152)</f>
        <v>Week 9</v>
      </c>
    </row>
    <row r="4404" spans="1:12" x14ac:dyDescent="0.2">
      <c r="A4404" s="1">
        <v>44886</v>
      </c>
      <c r="B4404" t="s">
        <v>7</v>
      </c>
      <c r="C4404" s="1">
        <v>44886</v>
      </c>
      <c r="D4404" t="s">
        <v>170</v>
      </c>
      <c r="E4404" t="s">
        <v>21</v>
      </c>
      <c r="F4404" t="s">
        <v>21</v>
      </c>
      <c r="G4404" t="s">
        <v>20</v>
      </c>
      <c r="H4404" t="s">
        <v>1282</v>
      </c>
      <c r="I4404">
        <f>MONTH(Table6[[#This Row],[Loan Date]])</f>
        <v>11</v>
      </c>
      <c r="J4404" t="str">
        <f>_xlfn.XLOOKUP(Table6[[#This Row],[Numeric Month]],$N$5:$N$11,$O$5:$O$11)</f>
        <v>Nov</v>
      </c>
      <c r="K4404" t="str">
        <f>_xlfn.XLOOKUP(Table6[[#This Row],[Loan Date]],$Q$5:$Q$152,$R$5:$R$152)</f>
        <v>Monday</v>
      </c>
      <c r="L4404" t="str">
        <f>_xlfn.XLOOKUP(Table6[[#This Row],[Loan Date]],$Q$5:$Q$152,$S$5:$S$152)</f>
        <v>Week 9</v>
      </c>
    </row>
    <row r="4405" spans="1:12" x14ac:dyDescent="0.2">
      <c r="A4405" s="1">
        <v>44886</v>
      </c>
      <c r="B4405" t="s">
        <v>5</v>
      </c>
      <c r="C4405" s="1">
        <v>44886</v>
      </c>
      <c r="D4405" t="s">
        <v>77</v>
      </c>
      <c r="E4405" t="s">
        <v>23</v>
      </c>
      <c r="F4405" t="s">
        <v>23</v>
      </c>
      <c r="G4405" t="s">
        <v>20</v>
      </c>
      <c r="H4405" t="s">
        <v>1282</v>
      </c>
      <c r="I4405">
        <f>MONTH(Table6[[#This Row],[Loan Date]])</f>
        <v>11</v>
      </c>
      <c r="J4405" t="str">
        <f>_xlfn.XLOOKUP(Table6[[#This Row],[Numeric Month]],$N$5:$N$11,$O$5:$O$11)</f>
        <v>Nov</v>
      </c>
      <c r="K4405" t="str">
        <f>_xlfn.XLOOKUP(Table6[[#This Row],[Loan Date]],$Q$5:$Q$152,$R$5:$R$152)</f>
        <v>Monday</v>
      </c>
      <c r="L4405" t="str">
        <f>_xlfn.XLOOKUP(Table6[[#This Row],[Loan Date]],$Q$5:$Q$152,$S$5:$S$152)</f>
        <v>Week 9</v>
      </c>
    </row>
    <row r="4406" spans="1:12" x14ac:dyDescent="0.2">
      <c r="A4406" s="1">
        <v>44886</v>
      </c>
      <c r="B4406" t="s">
        <v>5</v>
      </c>
      <c r="C4406" s="1">
        <v>44886</v>
      </c>
      <c r="D4406" t="s">
        <v>1341</v>
      </c>
      <c r="E4406" t="s">
        <v>168</v>
      </c>
      <c r="F4406" t="s">
        <v>168</v>
      </c>
      <c r="G4406" t="s">
        <v>20</v>
      </c>
      <c r="H4406" t="s">
        <v>1282</v>
      </c>
      <c r="I4406">
        <f>MONTH(Table6[[#This Row],[Loan Date]])</f>
        <v>11</v>
      </c>
      <c r="J4406" t="str">
        <f>_xlfn.XLOOKUP(Table6[[#This Row],[Numeric Month]],$N$5:$N$11,$O$5:$O$11)</f>
        <v>Nov</v>
      </c>
      <c r="K4406" t="str">
        <f>_xlfn.XLOOKUP(Table6[[#This Row],[Loan Date]],$Q$5:$Q$152,$R$5:$R$152)</f>
        <v>Monday</v>
      </c>
      <c r="L4406" t="str">
        <f>_xlfn.XLOOKUP(Table6[[#This Row],[Loan Date]],$Q$5:$Q$152,$S$5:$S$152)</f>
        <v>Week 9</v>
      </c>
    </row>
    <row r="4407" spans="1:12" x14ac:dyDescent="0.2">
      <c r="A4407" s="1">
        <v>44886</v>
      </c>
      <c r="B4407" t="s">
        <v>7</v>
      </c>
      <c r="C4407" s="1">
        <v>44886</v>
      </c>
      <c r="D4407" t="s">
        <v>29</v>
      </c>
      <c r="E4407" t="s">
        <v>23</v>
      </c>
      <c r="F4407" t="s">
        <v>23</v>
      </c>
      <c r="G4407" t="s">
        <v>20</v>
      </c>
      <c r="H4407" t="s">
        <v>1282</v>
      </c>
      <c r="I4407">
        <f>MONTH(Table6[[#This Row],[Loan Date]])</f>
        <v>11</v>
      </c>
      <c r="J4407" t="str">
        <f>_xlfn.XLOOKUP(Table6[[#This Row],[Numeric Month]],$N$5:$N$11,$O$5:$O$11)</f>
        <v>Nov</v>
      </c>
      <c r="K4407" t="str">
        <f>_xlfn.XLOOKUP(Table6[[#This Row],[Loan Date]],$Q$5:$Q$152,$R$5:$R$152)</f>
        <v>Monday</v>
      </c>
      <c r="L4407" t="str">
        <f>_xlfn.XLOOKUP(Table6[[#This Row],[Loan Date]],$Q$5:$Q$152,$S$5:$S$152)</f>
        <v>Week 9</v>
      </c>
    </row>
    <row r="4408" spans="1:12" x14ac:dyDescent="0.2">
      <c r="A4408" s="1">
        <v>44886</v>
      </c>
      <c r="B4408" t="s">
        <v>7</v>
      </c>
      <c r="C4408" s="1">
        <v>44886</v>
      </c>
      <c r="D4408" t="s">
        <v>923</v>
      </c>
      <c r="E4408" t="s">
        <v>37</v>
      </c>
      <c r="F4408" t="s">
        <v>37</v>
      </c>
      <c r="G4408" t="s">
        <v>20</v>
      </c>
      <c r="H4408" t="s">
        <v>1282</v>
      </c>
      <c r="I4408">
        <f>MONTH(Table6[[#This Row],[Loan Date]])</f>
        <v>11</v>
      </c>
      <c r="J4408" t="str">
        <f>_xlfn.XLOOKUP(Table6[[#This Row],[Numeric Month]],$N$5:$N$11,$O$5:$O$11)</f>
        <v>Nov</v>
      </c>
      <c r="K4408" t="str">
        <f>_xlfn.XLOOKUP(Table6[[#This Row],[Loan Date]],$Q$5:$Q$152,$R$5:$R$152)</f>
        <v>Monday</v>
      </c>
      <c r="L4408" t="str">
        <f>_xlfn.XLOOKUP(Table6[[#This Row],[Loan Date]],$Q$5:$Q$152,$S$5:$S$152)</f>
        <v>Week 9</v>
      </c>
    </row>
    <row r="4409" spans="1:12" x14ac:dyDescent="0.2">
      <c r="A4409" s="1">
        <v>44886</v>
      </c>
      <c r="B4409" t="s">
        <v>7</v>
      </c>
      <c r="C4409" s="1">
        <v>44886</v>
      </c>
      <c r="D4409" t="s">
        <v>119</v>
      </c>
      <c r="E4409" t="s">
        <v>21</v>
      </c>
      <c r="F4409" t="s">
        <v>21</v>
      </c>
      <c r="G4409" t="s">
        <v>20</v>
      </c>
      <c r="H4409" t="s">
        <v>1282</v>
      </c>
      <c r="I4409">
        <f>MONTH(Table6[[#This Row],[Loan Date]])</f>
        <v>11</v>
      </c>
      <c r="J4409" t="str">
        <f>_xlfn.XLOOKUP(Table6[[#This Row],[Numeric Month]],$N$5:$N$11,$O$5:$O$11)</f>
        <v>Nov</v>
      </c>
      <c r="K4409" t="str">
        <f>_xlfn.XLOOKUP(Table6[[#This Row],[Loan Date]],$Q$5:$Q$152,$R$5:$R$152)</f>
        <v>Monday</v>
      </c>
      <c r="L4409" t="str">
        <f>_xlfn.XLOOKUP(Table6[[#This Row],[Loan Date]],$Q$5:$Q$152,$S$5:$S$152)</f>
        <v>Week 9</v>
      </c>
    </row>
    <row r="4410" spans="1:12" x14ac:dyDescent="0.2">
      <c r="A4410" s="1">
        <v>44886</v>
      </c>
      <c r="B4410" t="s">
        <v>5</v>
      </c>
      <c r="C4410" s="1">
        <v>44893</v>
      </c>
      <c r="D4410" t="s">
        <v>274</v>
      </c>
      <c r="E4410" t="s">
        <v>52</v>
      </c>
      <c r="F4410" t="s">
        <v>51</v>
      </c>
      <c r="G4410" t="s">
        <v>1</v>
      </c>
      <c r="H4410" t="s">
        <v>1282</v>
      </c>
      <c r="I4410">
        <f>MONTH(Table6[[#This Row],[Loan Date]])</f>
        <v>11</v>
      </c>
      <c r="J4410" t="str">
        <f>_xlfn.XLOOKUP(Table6[[#This Row],[Numeric Month]],$N$5:$N$11,$O$5:$O$11)</f>
        <v>Nov</v>
      </c>
      <c r="K4410" t="str">
        <f>_xlfn.XLOOKUP(Table6[[#This Row],[Loan Date]],$Q$5:$Q$152,$R$5:$R$152)</f>
        <v>Monday</v>
      </c>
      <c r="L4410" t="str">
        <f>_xlfn.XLOOKUP(Table6[[#This Row],[Loan Date]],$Q$5:$Q$152,$S$5:$S$152)</f>
        <v>Week 9</v>
      </c>
    </row>
    <row r="4411" spans="1:12" x14ac:dyDescent="0.2">
      <c r="A4411" s="1">
        <v>44886</v>
      </c>
      <c r="B4411" t="s">
        <v>7</v>
      </c>
      <c r="C4411" s="1">
        <v>44886</v>
      </c>
      <c r="D4411" t="s">
        <v>30</v>
      </c>
      <c r="E4411" t="s">
        <v>23</v>
      </c>
      <c r="F4411" t="s">
        <v>23</v>
      </c>
      <c r="G4411" t="s">
        <v>20</v>
      </c>
      <c r="H4411" t="s">
        <v>1282</v>
      </c>
      <c r="I4411">
        <f>MONTH(Table6[[#This Row],[Loan Date]])</f>
        <v>11</v>
      </c>
      <c r="J4411" t="str">
        <f>_xlfn.XLOOKUP(Table6[[#This Row],[Numeric Month]],$N$5:$N$11,$O$5:$O$11)</f>
        <v>Nov</v>
      </c>
      <c r="K4411" t="str">
        <f>_xlfn.XLOOKUP(Table6[[#This Row],[Loan Date]],$Q$5:$Q$152,$R$5:$R$152)</f>
        <v>Monday</v>
      </c>
      <c r="L4411" t="str">
        <f>_xlfn.XLOOKUP(Table6[[#This Row],[Loan Date]],$Q$5:$Q$152,$S$5:$S$152)</f>
        <v>Week 9</v>
      </c>
    </row>
    <row r="4412" spans="1:12" x14ac:dyDescent="0.2">
      <c r="A4412" s="1">
        <v>44886</v>
      </c>
      <c r="B4412" t="s">
        <v>7</v>
      </c>
      <c r="C4412" s="1">
        <v>44886</v>
      </c>
      <c r="D4412" t="s">
        <v>915</v>
      </c>
      <c r="E4412" t="s">
        <v>37</v>
      </c>
      <c r="F4412" t="s">
        <v>37</v>
      </c>
      <c r="G4412" t="s">
        <v>20</v>
      </c>
      <c r="H4412" t="s">
        <v>1282</v>
      </c>
      <c r="I4412">
        <f>MONTH(Table6[[#This Row],[Loan Date]])</f>
        <v>11</v>
      </c>
      <c r="J4412" t="str">
        <f>_xlfn.XLOOKUP(Table6[[#This Row],[Numeric Month]],$N$5:$N$11,$O$5:$O$11)</f>
        <v>Nov</v>
      </c>
      <c r="K4412" t="str">
        <f>_xlfn.XLOOKUP(Table6[[#This Row],[Loan Date]],$Q$5:$Q$152,$R$5:$R$152)</f>
        <v>Monday</v>
      </c>
      <c r="L4412" t="str">
        <f>_xlfn.XLOOKUP(Table6[[#This Row],[Loan Date]],$Q$5:$Q$152,$S$5:$S$152)</f>
        <v>Week 9</v>
      </c>
    </row>
    <row r="4413" spans="1:12" x14ac:dyDescent="0.2">
      <c r="A4413" s="1">
        <v>44886</v>
      </c>
      <c r="B4413" t="s">
        <v>7</v>
      </c>
      <c r="C4413" s="1">
        <v>44886</v>
      </c>
      <c r="D4413" t="s">
        <v>27</v>
      </c>
      <c r="E4413" t="s">
        <v>21</v>
      </c>
      <c r="F4413" t="s">
        <v>21</v>
      </c>
      <c r="G4413" t="s">
        <v>20</v>
      </c>
      <c r="H4413" t="s">
        <v>1282</v>
      </c>
      <c r="I4413">
        <f>MONTH(Table6[[#This Row],[Loan Date]])</f>
        <v>11</v>
      </c>
      <c r="J4413" t="str">
        <f>_xlfn.XLOOKUP(Table6[[#This Row],[Numeric Month]],$N$5:$N$11,$O$5:$O$11)</f>
        <v>Nov</v>
      </c>
      <c r="K4413" t="str">
        <f>_xlfn.XLOOKUP(Table6[[#This Row],[Loan Date]],$Q$5:$Q$152,$R$5:$R$152)</f>
        <v>Monday</v>
      </c>
      <c r="L4413" t="str">
        <f>_xlfn.XLOOKUP(Table6[[#This Row],[Loan Date]],$Q$5:$Q$152,$S$5:$S$152)</f>
        <v>Week 9</v>
      </c>
    </row>
    <row r="4414" spans="1:12" x14ac:dyDescent="0.2">
      <c r="A4414" s="1">
        <v>44886</v>
      </c>
      <c r="B4414" t="s">
        <v>7</v>
      </c>
      <c r="C4414" s="1">
        <v>44893</v>
      </c>
      <c r="D4414" t="s">
        <v>1340</v>
      </c>
      <c r="E4414" t="s">
        <v>52</v>
      </c>
      <c r="F4414" t="s">
        <v>51</v>
      </c>
      <c r="G4414" t="s">
        <v>1</v>
      </c>
      <c r="H4414" t="s">
        <v>1282</v>
      </c>
      <c r="I4414">
        <f>MONTH(Table6[[#This Row],[Loan Date]])</f>
        <v>11</v>
      </c>
      <c r="J4414" t="str">
        <f>_xlfn.XLOOKUP(Table6[[#This Row],[Numeric Month]],$N$5:$N$11,$O$5:$O$11)</f>
        <v>Nov</v>
      </c>
      <c r="K4414" t="str">
        <f>_xlfn.XLOOKUP(Table6[[#This Row],[Loan Date]],$Q$5:$Q$152,$R$5:$R$152)</f>
        <v>Monday</v>
      </c>
      <c r="L4414" t="str">
        <f>_xlfn.XLOOKUP(Table6[[#This Row],[Loan Date]],$Q$5:$Q$152,$S$5:$S$152)</f>
        <v>Week 9</v>
      </c>
    </row>
    <row r="4415" spans="1:12" x14ac:dyDescent="0.2">
      <c r="A4415" s="1">
        <v>44886</v>
      </c>
      <c r="B4415" t="s">
        <v>7</v>
      </c>
      <c r="C4415" s="1">
        <v>44893</v>
      </c>
      <c r="D4415" t="s">
        <v>322</v>
      </c>
      <c r="E4415" t="s">
        <v>52</v>
      </c>
      <c r="F4415" t="s">
        <v>51</v>
      </c>
      <c r="G4415" t="s">
        <v>1</v>
      </c>
      <c r="H4415" t="s">
        <v>1282</v>
      </c>
      <c r="I4415">
        <f>MONTH(Table6[[#This Row],[Loan Date]])</f>
        <v>11</v>
      </c>
      <c r="J4415" t="str">
        <f>_xlfn.XLOOKUP(Table6[[#This Row],[Numeric Month]],$N$5:$N$11,$O$5:$O$11)</f>
        <v>Nov</v>
      </c>
      <c r="K4415" t="str">
        <f>_xlfn.XLOOKUP(Table6[[#This Row],[Loan Date]],$Q$5:$Q$152,$R$5:$R$152)</f>
        <v>Monday</v>
      </c>
      <c r="L4415" t="str">
        <f>_xlfn.XLOOKUP(Table6[[#This Row],[Loan Date]],$Q$5:$Q$152,$S$5:$S$152)</f>
        <v>Week 9</v>
      </c>
    </row>
    <row r="4416" spans="1:12" x14ac:dyDescent="0.2">
      <c r="A4416" s="1">
        <v>44886</v>
      </c>
      <c r="B4416" t="s">
        <v>5</v>
      </c>
      <c r="C4416" s="1">
        <v>44886</v>
      </c>
      <c r="D4416" t="s">
        <v>703</v>
      </c>
      <c r="E4416" t="s">
        <v>59</v>
      </c>
      <c r="F4416" t="s">
        <v>58</v>
      </c>
      <c r="G4416" t="s">
        <v>39</v>
      </c>
      <c r="H4416" t="s">
        <v>1282</v>
      </c>
      <c r="I4416">
        <f>MONTH(Table6[[#This Row],[Loan Date]])</f>
        <v>11</v>
      </c>
      <c r="J4416" t="str">
        <f>_xlfn.XLOOKUP(Table6[[#This Row],[Numeric Month]],$N$5:$N$11,$O$5:$O$11)</f>
        <v>Nov</v>
      </c>
      <c r="K4416" t="str">
        <f>_xlfn.XLOOKUP(Table6[[#This Row],[Loan Date]],$Q$5:$Q$152,$R$5:$R$152)</f>
        <v>Monday</v>
      </c>
      <c r="L4416" t="str">
        <f>_xlfn.XLOOKUP(Table6[[#This Row],[Loan Date]],$Q$5:$Q$152,$S$5:$S$152)</f>
        <v>Week 9</v>
      </c>
    </row>
    <row r="4417" spans="1:12" x14ac:dyDescent="0.2">
      <c r="A4417" s="1">
        <v>44886</v>
      </c>
      <c r="B4417" t="s">
        <v>5</v>
      </c>
      <c r="C4417" s="1">
        <v>44893</v>
      </c>
      <c r="D4417" t="s">
        <v>527</v>
      </c>
      <c r="E4417" t="s">
        <v>15</v>
      </c>
      <c r="F4417" t="s">
        <v>14</v>
      </c>
      <c r="G4417" t="s">
        <v>1</v>
      </c>
      <c r="H4417" t="s">
        <v>1282</v>
      </c>
      <c r="I4417">
        <f>MONTH(Table6[[#This Row],[Loan Date]])</f>
        <v>11</v>
      </c>
      <c r="J4417" t="str">
        <f>_xlfn.XLOOKUP(Table6[[#This Row],[Numeric Month]],$N$5:$N$11,$O$5:$O$11)</f>
        <v>Nov</v>
      </c>
      <c r="K4417" t="str">
        <f>_xlfn.XLOOKUP(Table6[[#This Row],[Loan Date]],$Q$5:$Q$152,$R$5:$R$152)</f>
        <v>Monday</v>
      </c>
      <c r="L4417" t="str">
        <f>_xlfn.XLOOKUP(Table6[[#This Row],[Loan Date]],$Q$5:$Q$152,$S$5:$S$152)</f>
        <v>Week 9</v>
      </c>
    </row>
    <row r="4418" spans="1:12" x14ac:dyDescent="0.2">
      <c r="A4418" s="1">
        <v>44886</v>
      </c>
      <c r="B4418" t="s">
        <v>5</v>
      </c>
      <c r="C4418" s="1">
        <v>44886</v>
      </c>
      <c r="D4418" t="s">
        <v>338</v>
      </c>
      <c r="E4418" t="s">
        <v>23</v>
      </c>
      <c r="F4418" t="s">
        <v>23</v>
      </c>
      <c r="G4418" t="s">
        <v>20</v>
      </c>
      <c r="H4418" t="s">
        <v>1282</v>
      </c>
      <c r="I4418">
        <f>MONTH(Table6[[#This Row],[Loan Date]])</f>
        <v>11</v>
      </c>
      <c r="J4418" t="str">
        <f>_xlfn.XLOOKUP(Table6[[#This Row],[Numeric Month]],$N$5:$N$11,$O$5:$O$11)</f>
        <v>Nov</v>
      </c>
      <c r="K4418" t="str">
        <f>_xlfn.XLOOKUP(Table6[[#This Row],[Loan Date]],$Q$5:$Q$152,$R$5:$R$152)</f>
        <v>Monday</v>
      </c>
      <c r="L4418" t="str">
        <f>_xlfn.XLOOKUP(Table6[[#This Row],[Loan Date]],$Q$5:$Q$152,$S$5:$S$152)</f>
        <v>Week 9</v>
      </c>
    </row>
    <row r="4419" spans="1:12" x14ac:dyDescent="0.2">
      <c r="A4419" s="1">
        <v>44886</v>
      </c>
      <c r="B4419" t="s">
        <v>5</v>
      </c>
      <c r="C4419" s="1">
        <v>44893</v>
      </c>
      <c r="D4419" t="s">
        <v>1276</v>
      </c>
      <c r="E4419" t="s">
        <v>9</v>
      </c>
      <c r="F4419" t="s">
        <v>8</v>
      </c>
      <c r="G4419" t="s">
        <v>1</v>
      </c>
      <c r="H4419" t="s">
        <v>1282</v>
      </c>
      <c r="I4419">
        <f>MONTH(Table6[[#This Row],[Loan Date]])</f>
        <v>11</v>
      </c>
      <c r="J4419" t="str">
        <f>_xlfn.XLOOKUP(Table6[[#This Row],[Numeric Month]],$N$5:$N$11,$O$5:$O$11)</f>
        <v>Nov</v>
      </c>
      <c r="K4419" t="str">
        <f>_xlfn.XLOOKUP(Table6[[#This Row],[Loan Date]],$Q$5:$Q$152,$R$5:$R$152)</f>
        <v>Monday</v>
      </c>
      <c r="L4419" t="str">
        <f>_xlfn.XLOOKUP(Table6[[#This Row],[Loan Date]],$Q$5:$Q$152,$S$5:$S$152)</f>
        <v>Week 9</v>
      </c>
    </row>
    <row r="4420" spans="1:12" x14ac:dyDescent="0.2">
      <c r="A4420" s="1">
        <v>44886</v>
      </c>
      <c r="B4420" t="s">
        <v>5</v>
      </c>
      <c r="C4420" s="1">
        <v>44886</v>
      </c>
      <c r="D4420" t="s">
        <v>965</v>
      </c>
      <c r="E4420" t="s">
        <v>12</v>
      </c>
      <c r="F4420" t="s">
        <v>12</v>
      </c>
      <c r="G4420" t="s">
        <v>11</v>
      </c>
      <c r="H4420" t="s">
        <v>1282</v>
      </c>
      <c r="I4420">
        <f>MONTH(Table6[[#This Row],[Loan Date]])</f>
        <v>11</v>
      </c>
      <c r="J4420" t="str">
        <f>_xlfn.XLOOKUP(Table6[[#This Row],[Numeric Month]],$N$5:$N$11,$O$5:$O$11)</f>
        <v>Nov</v>
      </c>
      <c r="K4420" t="str">
        <f>_xlfn.XLOOKUP(Table6[[#This Row],[Loan Date]],$Q$5:$Q$152,$R$5:$R$152)</f>
        <v>Monday</v>
      </c>
      <c r="L4420" t="str">
        <f>_xlfn.XLOOKUP(Table6[[#This Row],[Loan Date]],$Q$5:$Q$152,$S$5:$S$152)</f>
        <v>Week 9</v>
      </c>
    </row>
    <row r="4421" spans="1:12" x14ac:dyDescent="0.2">
      <c r="A4421" s="1">
        <v>44886</v>
      </c>
      <c r="B4421" t="s">
        <v>5</v>
      </c>
      <c r="C4421" s="1">
        <v>44886</v>
      </c>
      <c r="D4421" t="s">
        <v>1027</v>
      </c>
      <c r="E4421" t="s">
        <v>122</v>
      </c>
      <c r="F4421" t="s">
        <v>122</v>
      </c>
      <c r="G4421" t="s">
        <v>11</v>
      </c>
      <c r="H4421" t="s">
        <v>1282</v>
      </c>
      <c r="I4421">
        <f>MONTH(Table6[[#This Row],[Loan Date]])</f>
        <v>11</v>
      </c>
      <c r="J4421" t="str">
        <f>_xlfn.XLOOKUP(Table6[[#This Row],[Numeric Month]],$N$5:$N$11,$O$5:$O$11)</f>
        <v>Nov</v>
      </c>
      <c r="K4421" t="str">
        <f>_xlfn.XLOOKUP(Table6[[#This Row],[Loan Date]],$Q$5:$Q$152,$R$5:$R$152)</f>
        <v>Monday</v>
      </c>
      <c r="L4421" t="str">
        <f>_xlfn.XLOOKUP(Table6[[#This Row],[Loan Date]],$Q$5:$Q$152,$S$5:$S$152)</f>
        <v>Week 9</v>
      </c>
    </row>
    <row r="4422" spans="1:12" x14ac:dyDescent="0.2">
      <c r="A4422" s="1">
        <v>44886</v>
      </c>
      <c r="B4422" t="s">
        <v>7</v>
      </c>
      <c r="C4422" s="1">
        <v>44886</v>
      </c>
      <c r="D4422" t="s">
        <v>163</v>
      </c>
      <c r="E4422" t="s">
        <v>162</v>
      </c>
      <c r="F4422" t="s">
        <v>162</v>
      </c>
      <c r="G4422" t="s">
        <v>11</v>
      </c>
      <c r="H4422" t="s">
        <v>1282</v>
      </c>
      <c r="I4422">
        <f>MONTH(Table6[[#This Row],[Loan Date]])</f>
        <v>11</v>
      </c>
      <c r="J4422" t="str">
        <f>_xlfn.XLOOKUP(Table6[[#This Row],[Numeric Month]],$N$5:$N$11,$O$5:$O$11)</f>
        <v>Nov</v>
      </c>
      <c r="K4422" t="str">
        <f>_xlfn.XLOOKUP(Table6[[#This Row],[Loan Date]],$Q$5:$Q$152,$R$5:$R$152)</f>
        <v>Monday</v>
      </c>
      <c r="L4422" t="str">
        <f>_xlfn.XLOOKUP(Table6[[#This Row],[Loan Date]],$Q$5:$Q$152,$S$5:$S$152)</f>
        <v>Week 9</v>
      </c>
    </row>
    <row r="4423" spans="1:12" x14ac:dyDescent="0.2">
      <c r="A4423" s="1">
        <v>44886</v>
      </c>
      <c r="B4423" t="s">
        <v>7</v>
      </c>
      <c r="C4423" s="1">
        <v>44893</v>
      </c>
      <c r="D4423" t="s">
        <v>219</v>
      </c>
      <c r="E4423" t="s">
        <v>9</v>
      </c>
      <c r="F4423" t="s">
        <v>8</v>
      </c>
      <c r="G4423" t="s">
        <v>1</v>
      </c>
      <c r="H4423" t="s">
        <v>1282</v>
      </c>
      <c r="I4423">
        <f>MONTH(Table6[[#This Row],[Loan Date]])</f>
        <v>11</v>
      </c>
      <c r="J4423" t="str">
        <f>_xlfn.XLOOKUP(Table6[[#This Row],[Numeric Month]],$N$5:$N$11,$O$5:$O$11)</f>
        <v>Nov</v>
      </c>
      <c r="K4423" t="str">
        <f>_xlfn.XLOOKUP(Table6[[#This Row],[Loan Date]],$Q$5:$Q$152,$R$5:$R$152)</f>
        <v>Monday</v>
      </c>
      <c r="L4423" t="str">
        <f>_xlfn.XLOOKUP(Table6[[#This Row],[Loan Date]],$Q$5:$Q$152,$S$5:$S$152)</f>
        <v>Week 9</v>
      </c>
    </row>
    <row r="4424" spans="1:12" x14ac:dyDescent="0.2">
      <c r="A4424" s="1">
        <v>44886</v>
      </c>
      <c r="B4424" t="s">
        <v>7</v>
      </c>
      <c r="C4424" s="1">
        <v>44900</v>
      </c>
      <c r="D4424" t="s">
        <v>140</v>
      </c>
      <c r="E4424" t="s">
        <v>9</v>
      </c>
      <c r="F4424" t="s">
        <v>8</v>
      </c>
      <c r="G4424" t="s">
        <v>1</v>
      </c>
      <c r="H4424" t="s">
        <v>1282</v>
      </c>
      <c r="I4424">
        <f>MONTH(Table6[[#This Row],[Loan Date]])</f>
        <v>11</v>
      </c>
      <c r="J4424" t="str">
        <f>_xlfn.XLOOKUP(Table6[[#This Row],[Numeric Month]],$N$5:$N$11,$O$5:$O$11)</f>
        <v>Nov</v>
      </c>
      <c r="K4424" t="str">
        <f>_xlfn.XLOOKUP(Table6[[#This Row],[Loan Date]],$Q$5:$Q$152,$R$5:$R$152)</f>
        <v>Monday</v>
      </c>
      <c r="L4424" t="str">
        <f>_xlfn.XLOOKUP(Table6[[#This Row],[Loan Date]],$Q$5:$Q$152,$S$5:$S$152)</f>
        <v>Week 9</v>
      </c>
    </row>
    <row r="4425" spans="1:12" x14ac:dyDescent="0.2">
      <c r="A4425" s="1">
        <v>44886</v>
      </c>
      <c r="B4425" t="s">
        <v>7</v>
      </c>
      <c r="C4425" s="1">
        <v>44886</v>
      </c>
      <c r="D4425" t="s">
        <v>179</v>
      </c>
      <c r="E4425" t="s">
        <v>23</v>
      </c>
      <c r="F4425" t="s">
        <v>23</v>
      </c>
      <c r="G4425" t="s">
        <v>20</v>
      </c>
      <c r="H4425" t="s">
        <v>1282</v>
      </c>
      <c r="I4425">
        <f>MONTH(Table6[[#This Row],[Loan Date]])</f>
        <v>11</v>
      </c>
      <c r="J4425" t="str">
        <f>_xlfn.XLOOKUP(Table6[[#This Row],[Numeric Month]],$N$5:$N$11,$O$5:$O$11)</f>
        <v>Nov</v>
      </c>
      <c r="K4425" t="str">
        <f>_xlfn.XLOOKUP(Table6[[#This Row],[Loan Date]],$Q$5:$Q$152,$R$5:$R$152)</f>
        <v>Monday</v>
      </c>
      <c r="L4425" t="str">
        <f>_xlfn.XLOOKUP(Table6[[#This Row],[Loan Date]],$Q$5:$Q$152,$S$5:$S$152)</f>
        <v>Week 9</v>
      </c>
    </row>
    <row r="4426" spans="1:12" x14ac:dyDescent="0.2">
      <c r="A4426" s="1">
        <v>44886</v>
      </c>
      <c r="B4426" t="s">
        <v>7</v>
      </c>
      <c r="C4426" s="1">
        <v>44886</v>
      </c>
      <c r="D4426" t="s">
        <v>379</v>
      </c>
      <c r="E4426" t="s">
        <v>65</v>
      </c>
      <c r="F4426" t="s">
        <v>65</v>
      </c>
      <c r="G4426" t="s">
        <v>20</v>
      </c>
      <c r="H4426" t="s">
        <v>1282</v>
      </c>
      <c r="I4426">
        <f>MONTH(Table6[[#This Row],[Loan Date]])</f>
        <v>11</v>
      </c>
      <c r="J4426" t="str">
        <f>_xlfn.XLOOKUP(Table6[[#This Row],[Numeric Month]],$N$5:$N$11,$O$5:$O$11)</f>
        <v>Nov</v>
      </c>
      <c r="K4426" t="str">
        <f>_xlfn.XLOOKUP(Table6[[#This Row],[Loan Date]],$Q$5:$Q$152,$R$5:$R$152)</f>
        <v>Monday</v>
      </c>
      <c r="L4426" t="str">
        <f>_xlfn.XLOOKUP(Table6[[#This Row],[Loan Date]],$Q$5:$Q$152,$S$5:$S$152)</f>
        <v>Week 9</v>
      </c>
    </row>
    <row r="4427" spans="1:12" x14ac:dyDescent="0.2">
      <c r="A4427" s="1">
        <v>44886</v>
      </c>
      <c r="B4427" t="s">
        <v>7</v>
      </c>
      <c r="C4427" s="1">
        <v>44886</v>
      </c>
      <c r="D4427" t="s">
        <v>952</v>
      </c>
      <c r="E4427" t="s">
        <v>37</v>
      </c>
      <c r="F4427" t="s">
        <v>37</v>
      </c>
      <c r="G4427" t="s">
        <v>20</v>
      </c>
      <c r="H4427" t="s">
        <v>1282</v>
      </c>
      <c r="I4427">
        <f>MONTH(Table6[[#This Row],[Loan Date]])</f>
        <v>11</v>
      </c>
      <c r="J4427" t="str">
        <f>_xlfn.XLOOKUP(Table6[[#This Row],[Numeric Month]],$N$5:$N$11,$O$5:$O$11)</f>
        <v>Nov</v>
      </c>
      <c r="K4427" t="str">
        <f>_xlfn.XLOOKUP(Table6[[#This Row],[Loan Date]],$Q$5:$Q$152,$R$5:$R$152)</f>
        <v>Monday</v>
      </c>
      <c r="L4427" t="str">
        <f>_xlfn.XLOOKUP(Table6[[#This Row],[Loan Date]],$Q$5:$Q$152,$S$5:$S$152)</f>
        <v>Week 9</v>
      </c>
    </row>
    <row r="4428" spans="1:12" x14ac:dyDescent="0.2">
      <c r="A4428" s="1">
        <v>44886</v>
      </c>
      <c r="B4428" t="s">
        <v>7</v>
      </c>
      <c r="C4428" s="1">
        <v>44886</v>
      </c>
      <c r="D4428" t="s">
        <v>103</v>
      </c>
      <c r="E4428" t="s">
        <v>23</v>
      </c>
      <c r="F4428" t="s">
        <v>23</v>
      </c>
      <c r="G4428" t="s">
        <v>20</v>
      </c>
      <c r="H4428" t="s">
        <v>1282</v>
      </c>
      <c r="I4428">
        <f>MONTH(Table6[[#This Row],[Loan Date]])</f>
        <v>11</v>
      </c>
      <c r="J4428" t="str">
        <f>_xlfn.XLOOKUP(Table6[[#This Row],[Numeric Month]],$N$5:$N$11,$O$5:$O$11)</f>
        <v>Nov</v>
      </c>
      <c r="K4428" t="str">
        <f>_xlfn.XLOOKUP(Table6[[#This Row],[Loan Date]],$Q$5:$Q$152,$R$5:$R$152)</f>
        <v>Monday</v>
      </c>
      <c r="L4428" t="str">
        <f>_xlfn.XLOOKUP(Table6[[#This Row],[Loan Date]],$Q$5:$Q$152,$S$5:$S$152)</f>
        <v>Week 9</v>
      </c>
    </row>
    <row r="4429" spans="1:12" x14ac:dyDescent="0.2">
      <c r="A4429" s="1">
        <v>44886</v>
      </c>
      <c r="B4429" t="s">
        <v>7</v>
      </c>
      <c r="C4429" s="1">
        <v>44893</v>
      </c>
      <c r="D4429" t="s">
        <v>1080</v>
      </c>
      <c r="E4429" t="s">
        <v>9</v>
      </c>
      <c r="F4429" t="s">
        <v>8</v>
      </c>
      <c r="G4429" t="s">
        <v>1</v>
      </c>
      <c r="H4429" t="s">
        <v>1282</v>
      </c>
      <c r="I4429">
        <f>MONTH(Table6[[#This Row],[Loan Date]])</f>
        <v>11</v>
      </c>
      <c r="J4429" t="str">
        <f>_xlfn.XLOOKUP(Table6[[#This Row],[Numeric Month]],$N$5:$N$11,$O$5:$O$11)</f>
        <v>Nov</v>
      </c>
      <c r="K4429" t="str">
        <f>_xlfn.XLOOKUP(Table6[[#This Row],[Loan Date]],$Q$5:$Q$152,$R$5:$R$152)</f>
        <v>Monday</v>
      </c>
      <c r="L4429" t="str">
        <f>_xlfn.XLOOKUP(Table6[[#This Row],[Loan Date]],$Q$5:$Q$152,$S$5:$S$152)</f>
        <v>Week 9</v>
      </c>
    </row>
    <row r="4430" spans="1:12" x14ac:dyDescent="0.2">
      <c r="A4430" s="1">
        <v>44886</v>
      </c>
      <c r="B4430" t="s">
        <v>35</v>
      </c>
      <c r="C4430" s="1">
        <v>44886</v>
      </c>
      <c r="D4430" t="s">
        <v>26</v>
      </c>
      <c r="E4430" t="s">
        <v>23</v>
      </c>
      <c r="F4430" t="s">
        <v>23</v>
      </c>
      <c r="G4430" t="s">
        <v>20</v>
      </c>
      <c r="H4430" t="s">
        <v>1282</v>
      </c>
      <c r="I4430">
        <f>MONTH(Table6[[#This Row],[Loan Date]])</f>
        <v>11</v>
      </c>
      <c r="J4430" t="str">
        <f>_xlfn.XLOOKUP(Table6[[#This Row],[Numeric Month]],$N$5:$N$11,$O$5:$O$11)</f>
        <v>Nov</v>
      </c>
      <c r="K4430" t="str">
        <f>_xlfn.XLOOKUP(Table6[[#This Row],[Loan Date]],$Q$5:$Q$152,$R$5:$R$152)</f>
        <v>Monday</v>
      </c>
      <c r="L4430" t="str">
        <f>_xlfn.XLOOKUP(Table6[[#This Row],[Loan Date]],$Q$5:$Q$152,$S$5:$S$152)</f>
        <v>Week 9</v>
      </c>
    </row>
    <row r="4431" spans="1:12" x14ac:dyDescent="0.2">
      <c r="A4431" s="1">
        <v>44886</v>
      </c>
      <c r="B4431" t="s">
        <v>35</v>
      </c>
      <c r="C4431" s="1">
        <v>44886</v>
      </c>
      <c r="D4431" t="s">
        <v>260</v>
      </c>
      <c r="E4431" t="s">
        <v>21</v>
      </c>
      <c r="F4431" t="s">
        <v>21</v>
      </c>
      <c r="G4431" t="s">
        <v>20</v>
      </c>
      <c r="H4431" t="s">
        <v>1282</v>
      </c>
      <c r="I4431">
        <f>MONTH(Table6[[#This Row],[Loan Date]])</f>
        <v>11</v>
      </c>
      <c r="J4431" t="str">
        <f>_xlfn.XLOOKUP(Table6[[#This Row],[Numeric Month]],$N$5:$N$11,$O$5:$O$11)</f>
        <v>Nov</v>
      </c>
      <c r="K4431" t="str">
        <f>_xlfn.XLOOKUP(Table6[[#This Row],[Loan Date]],$Q$5:$Q$152,$R$5:$R$152)</f>
        <v>Monday</v>
      </c>
      <c r="L4431" t="str">
        <f>_xlfn.XLOOKUP(Table6[[#This Row],[Loan Date]],$Q$5:$Q$152,$S$5:$S$152)</f>
        <v>Week 9</v>
      </c>
    </row>
    <row r="4432" spans="1:12" x14ac:dyDescent="0.2">
      <c r="A4432" s="1">
        <v>44886</v>
      </c>
      <c r="B4432" t="s">
        <v>7</v>
      </c>
      <c r="C4432" s="1">
        <v>44897</v>
      </c>
      <c r="D4432" t="s">
        <v>668</v>
      </c>
      <c r="E4432" t="s">
        <v>9</v>
      </c>
      <c r="F4432" t="s">
        <v>8</v>
      </c>
      <c r="G4432" t="s">
        <v>1</v>
      </c>
      <c r="H4432" t="s">
        <v>1282</v>
      </c>
      <c r="I4432">
        <f>MONTH(Table6[[#This Row],[Loan Date]])</f>
        <v>11</v>
      </c>
      <c r="J4432" t="str">
        <f>_xlfn.XLOOKUP(Table6[[#This Row],[Numeric Month]],$N$5:$N$11,$O$5:$O$11)</f>
        <v>Nov</v>
      </c>
      <c r="K4432" t="str">
        <f>_xlfn.XLOOKUP(Table6[[#This Row],[Loan Date]],$Q$5:$Q$152,$R$5:$R$152)</f>
        <v>Monday</v>
      </c>
      <c r="L4432" t="str">
        <f>_xlfn.XLOOKUP(Table6[[#This Row],[Loan Date]],$Q$5:$Q$152,$S$5:$S$152)</f>
        <v>Week 9</v>
      </c>
    </row>
    <row r="4433" spans="1:12" x14ac:dyDescent="0.2">
      <c r="A4433" s="1">
        <v>44886</v>
      </c>
      <c r="B4433" t="s">
        <v>7</v>
      </c>
      <c r="C4433" s="1">
        <v>44900</v>
      </c>
      <c r="D4433" t="s">
        <v>802</v>
      </c>
      <c r="E4433" t="s">
        <v>52</v>
      </c>
      <c r="F4433" t="s">
        <v>51</v>
      </c>
      <c r="G4433" t="s">
        <v>1</v>
      </c>
      <c r="H4433" t="s">
        <v>1282</v>
      </c>
      <c r="I4433">
        <f>MONTH(Table6[[#This Row],[Loan Date]])</f>
        <v>11</v>
      </c>
      <c r="J4433" t="str">
        <f>_xlfn.XLOOKUP(Table6[[#This Row],[Numeric Month]],$N$5:$N$11,$O$5:$O$11)</f>
        <v>Nov</v>
      </c>
      <c r="K4433" t="str">
        <f>_xlfn.XLOOKUP(Table6[[#This Row],[Loan Date]],$Q$5:$Q$152,$R$5:$R$152)</f>
        <v>Monday</v>
      </c>
      <c r="L4433" t="str">
        <f>_xlfn.XLOOKUP(Table6[[#This Row],[Loan Date]],$Q$5:$Q$152,$S$5:$S$152)</f>
        <v>Week 9</v>
      </c>
    </row>
    <row r="4434" spans="1:12" x14ac:dyDescent="0.2">
      <c r="A4434" s="1">
        <v>44886</v>
      </c>
      <c r="B4434" t="s">
        <v>7</v>
      </c>
      <c r="C4434" s="1">
        <v>44886</v>
      </c>
      <c r="D4434" t="s">
        <v>309</v>
      </c>
      <c r="E4434" t="s">
        <v>23</v>
      </c>
      <c r="F4434" t="s">
        <v>23</v>
      </c>
      <c r="G4434" t="s">
        <v>20</v>
      </c>
      <c r="H4434" t="s">
        <v>1282</v>
      </c>
      <c r="I4434">
        <f>MONTH(Table6[[#This Row],[Loan Date]])</f>
        <v>11</v>
      </c>
      <c r="J4434" t="str">
        <f>_xlfn.XLOOKUP(Table6[[#This Row],[Numeric Month]],$N$5:$N$11,$O$5:$O$11)</f>
        <v>Nov</v>
      </c>
      <c r="K4434" t="str">
        <f>_xlfn.XLOOKUP(Table6[[#This Row],[Loan Date]],$Q$5:$Q$152,$R$5:$R$152)</f>
        <v>Monday</v>
      </c>
      <c r="L4434" t="str">
        <f>_xlfn.XLOOKUP(Table6[[#This Row],[Loan Date]],$Q$5:$Q$152,$S$5:$S$152)</f>
        <v>Week 9</v>
      </c>
    </row>
    <row r="4435" spans="1:12" x14ac:dyDescent="0.2">
      <c r="A4435" s="1">
        <v>44886</v>
      </c>
      <c r="B4435" t="s">
        <v>7</v>
      </c>
      <c r="C4435" s="1">
        <v>44886</v>
      </c>
      <c r="D4435" t="s">
        <v>738</v>
      </c>
      <c r="E4435" t="s">
        <v>21</v>
      </c>
      <c r="F4435" t="s">
        <v>21</v>
      </c>
      <c r="G4435" t="s">
        <v>20</v>
      </c>
      <c r="H4435" t="s">
        <v>1282</v>
      </c>
      <c r="I4435">
        <f>MONTH(Table6[[#This Row],[Loan Date]])</f>
        <v>11</v>
      </c>
      <c r="J4435" t="str">
        <f>_xlfn.XLOOKUP(Table6[[#This Row],[Numeric Month]],$N$5:$N$11,$O$5:$O$11)</f>
        <v>Nov</v>
      </c>
      <c r="K4435" t="str">
        <f>_xlfn.XLOOKUP(Table6[[#This Row],[Loan Date]],$Q$5:$Q$152,$R$5:$R$152)</f>
        <v>Monday</v>
      </c>
      <c r="L4435" t="str">
        <f>_xlfn.XLOOKUP(Table6[[#This Row],[Loan Date]],$Q$5:$Q$152,$S$5:$S$152)</f>
        <v>Week 9</v>
      </c>
    </row>
    <row r="4436" spans="1:12" x14ac:dyDescent="0.2">
      <c r="A4436" s="1">
        <v>44886</v>
      </c>
      <c r="B4436" t="s">
        <v>7</v>
      </c>
      <c r="C4436" s="1">
        <v>44893</v>
      </c>
      <c r="D4436" t="s">
        <v>10</v>
      </c>
      <c r="E4436" t="s">
        <v>9</v>
      </c>
      <c r="F4436" t="s">
        <v>8</v>
      </c>
      <c r="G4436" t="s">
        <v>1</v>
      </c>
      <c r="H4436" t="s">
        <v>1282</v>
      </c>
      <c r="I4436">
        <f>MONTH(Table6[[#This Row],[Loan Date]])</f>
        <v>11</v>
      </c>
      <c r="J4436" t="str">
        <f>_xlfn.XLOOKUP(Table6[[#This Row],[Numeric Month]],$N$5:$N$11,$O$5:$O$11)</f>
        <v>Nov</v>
      </c>
      <c r="K4436" t="str">
        <f>_xlfn.XLOOKUP(Table6[[#This Row],[Loan Date]],$Q$5:$Q$152,$R$5:$R$152)</f>
        <v>Monday</v>
      </c>
      <c r="L4436" t="str">
        <f>_xlfn.XLOOKUP(Table6[[#This Row],[Loan Date]],$Q$5:$Q$152,$S$5:$S$152)</f>
        <v>Week 9</v>
      </c>
    </row>
    <row r="4437" spans="1:12" x14ac:dyDescent="0.2">
      <c r="A4437" s="1">
        <v>44886</v>
      </c>
      <c r="B4437" t="s">
        <v>7</v>
      </c>
      <c r="C4437" s="1">
        <v>44893</v>
      </c>
      <c r="D4437" t="s">
        <v>855</v>
      </c>
      <c r="E4437" t="s">
        <v>3</v>
      </c>
      <c r="F4437" t="s">
        <v>2</v>
      </c>
      <c r="G4437" t="s">
        <v>1</v>
      </c>
      <c r="H4437" t="s">
        <v>1282</v>
      </c>
      <c r="I4437">
        <f>MONTH(Table6[[#This Row],[Loan Date]])</f>
        <v>11</v>
      </c>
      <c r="J4437" t="str">
        <f>_xlfn.XLOOKUP(Table6[[#This Row],[Numeric Month]],$N$5:$N$11,$O$5:$O$11)</f>
        <v>Nov</v>
      </c>
      <c r="K4437" t="str">
        <f>_xlfn.XLOOKUP(Table6[[#This Row],[Loan Date]],$Q$5:$Q$152,$R$5:$R$152)</f>
        <v>Monday</v>
      </c>
      <c r="L4437" t="str">
        <f>_xlfn.XLOOKUP(Table6[[#This Row],[Loan Date]],$Q$5:$Q$152,$S$5:$S$152)</f>
        <v>Week 9</v>
      </c>
    </row>
    <row r="4438" spans="1:12" x14ac:dyDescent="0.2">
      <c r="A4438" s="1">
        <v>44886</v>
      </c>
      <c r="B4438" t="s">
        <v>7</v>
      </c>
      <c r="C4438" s="1">
        <v>44893</v>
      </c>
      <c r="D4438" t="s">
        <v>588</v>
      </c>
      <c r="E4438" t="s">
        <v>3</v>
      </c>
      <c r="F4438" t="s">
        <v>2</v>
      </c>
      <c r="G4438" t="s">
        <v>1</v>
      </c>
      <c r="H4438" t="s">
        <v>1282</v>
      </c>
      <c r="I4438">
        <f>MONTH(Table6[[#This Row],[Loan Date]])</f>
        <v>11</v>
      </c>
      <c r="J4438" t="str">
        <f>_xlfn.XLOOKUP(Table6[[#This Row],[Numeric Month]],$N$5:$N$11,$O$5:$O$11)</f>
        <v>Nov</v>
      </c>
      <c r="K4438" t="str">
        <f>_xlfn.XLOOKUP(Table6[[#This Row],[Loan Date]],$Q$5:$Q$152,$R$5:$R$152)</f>
        <v>Monday</v>
      </c>
      <c r="L4438" t="str">
        <f>_xlfn.XLOOKUP(Table6[[#This Row],[Loan Date]],$Q$5:$Q$152,$S$5:$S$152)</f>
        <v>Week 9</v>
      </c>
    </row>
    <row r="4439" spans="1:12" x14ac:dyDescent="0.2">
      <c r="A4439" s="1">
        <v>44886</v>
      </c>
      <c r="B4439" t="s">
        <v>7</v>
      </c>
      <c r="C4439" s="1">
        <v>44900</v>
      </c>
      <c r="D4439" t="s">
        <v>1255</v>
      </c>
      <c r="E4439" t="s">
        <v>3</v>
      </c>
      <c r="F4439" t="s">
        <v>2</v>
      </c>
      <c r="G4439" t="s">
        <v>1</v>
      </c>
      <c r="H4439" t="s">
        <v>1282</v>
      </c>
      <c r="I4439">
        <f>MONTH(Table6[[#This Row],[Loan Date]])</f>
        <v>11</v>
      </c>
      <c r="J4439" t="str">
        <f>_xlfn.XLOOKUP(Table6[[#This Row],[Numeric Month]],$N$5:$N$11,$O$5:$O$11)</f>
        <v>Nov</v>
      </c>
      <c r="K4439" t="str">
        <f>_xlfn.XLOOKUP(Table6[[#This Row],[Loan Date]],$Q$5:$Q$152,$R$5:$R$152)</f>
        <v>Monday</v>
      </c>
      <c r="L4439" t="str">
        <f>_xlfn.XLOOKUP(Table6[[#This Row],[Loan Date]],$Q$5:$Q$152,$S$5:$S$152)</f>
        <v>Week 9</v>
      </c>
    </row>
    <row r="4440" spans="1:12" x14ac:dyDescent="0.2">
      <c r="A4440" s="1">
        <v>44886</v>
      </c>
      <c r="B4440" t="s">
        <v>7</v>
      </c>
      <c r="C4440" s="1">
        <v>44886</v>
      </c>
      <c r="D4440" t="s">
        <v>915</v>
      </c>
      <c r="E4440" t="s">
        <v>37</v>
      </c>
      <c r="F4440" t="s">
        <v>37</v>
      </c>
      <c r="G4440" t="s">
        <v>20</v>
      </c>
      <c r="H4440" t="s">
        <v>1282</v>
      </c>
      <c r="I4440">
        <f>MONTH(Table6[[#This Row],[Loan Date]])</f>
        <v>11</v>
      </c>
      <c r="J4440" t="str">
        <f>_xlfn.XLOOKUP(Table6[[#This Row],[Numeric Month]],$N$5:$N$11,$O$5:$O$11)</f>
        <v>Nov</v>
      </c>
      <c r="K4440" t="str">
        <f>_xlfn.XLOOKUP(Table6[[#This Row],[Loan Date]],$Q$5:$Q$152,$R$5:$R$152)</f>
        <v>Monday</v>
      </c>
      <c r="L4440" t="str">
        <f>_xlfn.XLOOKUP(Table6[[#This Row],[Loan Date]],$Q$5:$Q$152,$S$5:$S$152)</f>
        <v>Week 9</v>
      </c>
    </row>
    <row r="4441" spans="1:12" x14ac:dyDescent="0.2">
      <c r="A4441" s="1">
        <v>44886</v>
      </c>
      <c r="B4441" t="s">
        <v>7</v>
      </c>
      <c r="C4441" s="1">
        <v>44900</v>
      </c>
      <c r="D4441" t="s">
        <v>907</v>
      </c>
      <c r="E4441" t="s">
        <v>3</v>
      </c>
      <c r="F4441" t="s">
        <v>2</v>
      </c>
      <c r="G4441" t="s">
        <v>1</v>
      </c>
      <c r="H4441" t="s">
        <v>1282</v>
      </c>
      <c r="I4441">
        <f>MONTH(Table6[[#This Row],[Loan Date]])</f>
        <v>11</v>
      </c>
      <c r="J4441" t="str">
        <f>_xlfn.XLOOKUP(Table6[[#This Row],[Numeric Month]],$N$5:$N$11,$O$5:$O$11)</f>
        <v>Nov</v>
      </c>
      <c r="K4441" t="str">
        <f>_xlfn.XLOOKUP(Table6[[#This Row],[Loan Date]],$Q$5:$Q$152,$R$5:$R$152)</f>
        <v>Monday</v>
      </c>
      <c r="L4441" t="str">
        <f>_xlfn.XLOOKUP(Table6[[#This Row],[Loan Date]],$Q$5:$Q$152,$S$5:$S$152)</f>
        <v>Week 9</v>
      </c>
    </row>
    <row r="4442" spans="1:12" x14ac:dyDescent="0.2">
      <c r="A4442" s="1">
        <v>44886</v>
      </c>
      <c r="B4442" t="s">
        <v>5</v>
      </c>
      <c r="C4442" s="1">
        <v>44893</v>
      </c>
      <c r="D4442" t="s">
        <v>972</v>
      </c>
      <c r="E4442" t="s">
        <v>52</v>
      </c>
      <c r="F4442" t="s">
        <v>51</v>
      </c>
      <c r="G4442" t="s">
        <v>1</v>
      </c>
      <c r="H4442" t="s">
        <v>1282</v>
      </c>
      <c r="I4442">
        <f>MONTH(Table6[[#This Row],[Loan Date]])</f>
        <v>11</v>
      </c>
      <c r="J4442" t="str">
        <f>_xlfn.XLOOKUP(Table6[[#This Row],[Numeric Month]],$N$5:$N$11,$O$5:$O$11)</f>
        <v>Nov</v>
      </c>
      <c r="K4442" t="str">
        <f>_xlfn.XLOOKUP(Table6[[#This Row],[Loan Date]],$Q$5:$Q$152,$R$5:$R$152)</f>
        <v>Monday</v>
      </c>
      <c r="L4442" t="str">
        <f>_xlfn.XLOOKUP(Table6[[#This Row],[Loan Date]],$Q$5:$Q$152,$S$5:$S$152)</f>
        <v>Week 9</v>
      </c>
    </row>
    <row r="4443" spans="1:12" x14ac:dyDescent="0.2">
      <c r="A4443" s="1">
        <v>44886</v>
      </c>
      <c r="B4443" t="s">
        <v>5</v>
      </c>
      <c r="C4443" s="1">
        <v>44886</v>
      </c>
      <c r="D4443" t="s">
        <v>26</v>
      </c>
      <c r="E4443" t="s">
        <v>23</v>
      </c>
      <c r="F4443" t="s">
        <v>23</v>
      </c>
      <c r="G4443" t="s">
        <v>20</v>
      </c>
      <c r="H4443" t="s">
        <v>1282</v>
      </c>
      <c r="I4443">
        <f>MONTH(Table6[[#This Row],[Loan Date]])</f>
        <v>11</v>
      </c>
      <c r="J4443" t="str">
        <f>_xlfn.XLOOKUP(Table6[[#This Row],[Numeric Month]],$N$5:$N$11,$O$5:$O$11)</f>
        <v>Nov</v>
      </c>
      <c r="K4443" t="str">
        <f>_xlfn.XLOOKUP(Table6[[#This Row],[Loan Date]],$Q$5:$Q$152,$R$5:$R$152)</f>
        <v>Monday</v>
      </c>
      <c r="L4443" t="str">
        <f>_xlfn.XLOOKUP(Table6[[#This Row],[Loan Date]],$Q$5:$Q$152,$S$5:$S$152)</f>
        <v>Week 9</v>
      </c>
    </row>
    <row r="4444" spans="1:12" x14ac:dyDescent="0.2">
      <c r="A4444" s="1">
        <v>44886</v>
      </c>
      <c r="B4444" t="s">
        <v>5</v>
      </c>
      <c r="C4444" s="1">
        <v>44897</v>
      </c>
      <c r="D4444" t="s">
        <v>234</v>
      </c>
      <c r="E4444" t="s">
        <v>9</v>
      </c>
      <c r="F4444" t="s">
        <v>8</v>
      </c>
      <c r="G4444" t="s">
        <v>1</v>
      </c>
      <c r="H4444" t="s">
        <v>1282</v>
      </c>
      <c r="I4444">
        <f>MONTH(Table6[[#This Row],[Loan Date]])</f>
        <v>11</v>
      </c>
      <c r="J4444" t="str">
        <f>_xlfn.XLOOKUP(Table6[[#This Row],[Numeric Month]],$N$5:$N$11,$O$5:$O$11)</f>
        <v>Nov</v>
      </c>
      <c r="K4444" t="str">
        <f>_xlfn.XLOOKUP(Table6[[#This Row],[Loan Date]],$Q$5:$Q$152,$R$5:$R$152)</f>
        <v>Monday</v>
      </c>
      <c r="L4444" t="str">
        <f>_xlfn.XLOOKUP(Table6[[#This Row],[Loan Date]],$Q$5:$Q$152,$S$5:$S$152)</f>
        <v>Week 9</v>
      </c>
    </row>
    <row r="4445" spans="1:12" x14ac:dyDescent="0.2">
      <c r="A4445" s="1">
        <v>44886</v>
      </c>
      <c r="B4445" t="s">
        <v>7</v>
      </c>
      <c r="C4445" s="1">
        <v>44886</v>
      </c>
      <c r="D4445" t="s">
        <v>248</v>
      </c>
      <c r="E4445" t="s">
        <v>44</v>
      </c>
      <c r="F4445" t="s">
        <v>44</v>
      </c>
      <c r="G4445" t="s">
        <v>39</v>
      </c>
      <c r="H4445" t="s">
        <v>1282</v>
      </c>
      <c r="I4445">
        <f>MONTH(Table6[[#This Row],[Loan Date]])</f>
        <v>11</v>
      </c>
      <c r="J4445" t="str">
        <f>_xlfn.XLOOKUP(Table6[[#This Row],[Numeric Month]],$N$5:$N$11,$O$5:$O$11)</f>
        <v>Nov</v>
      </c>
      <c r="K4445" t="str">
        <f>_xlfn.XLOOKUP(Table6[[#This Row],[Loan Date]],$Q$5:$Q$152,$R$5:$R$152)</f>
        <v>Monday</v>
      </c>
      <c r="L4445" t="str">
        <f>_xlfn.XLOOKUP(Table6[[#This Row],[Loan Date]],$Q$5:$Q$152,$S$5:$S$152)</f>
        <v>Week 9</v>
      </c>
    </row>
    <row r="4446" spans="1:12" x14ac:dyDescent="0.2">
      <c r="A4446" s="1">
        <v>44886</v>
      </c>
      <c r="B4446" t="s">
        <v>7</v>
      </c>
      <c r="C4446" s="1">
        <v>44893</v>
      </c>
      <c r="D4446" t="s">
        <v>929</v>
      </c>
      <c r="E4446" t="s">
        <v>15</v>
      </c>
      <c r="F4446" t="s">
        <v>14</v>
      </c>
      <c r="G4446" t="s">
        <v>1</v>
      </c>
      <c r="H4446" t="s">
        <v>1282</v>
      </c>
      <c r="I4446">
        <f>MONTH(Table6[[#This Row],[Loan Date]])</f>
        <v>11</v>
      </c>
      <c r="J4446" t="str">
        <f>_xlfn.XLOOKUP(Table6[[#This Row],[Numeric Month]],$N$5:$N$11,$O$5:$O$11)</f>
        <v>Nov</v>
      </c>
      <c r="K4446" t="str">
        <f>_xlfn.XLOOKUP(Table6[[#This Row],[Loan Date]],$Q$5:$Q$152,$R$5:$R$152)</f>
        <v>Monday</v>
      </c>
      <c r="L4446" t="str">
        <f>_xlfn.XLOOKUP(Table6[[#This Row],[Loan Date]],$Q$5:$Q$152,$S$5:$S$152)</f>
        <v>Week 9</v>
      </c>
    </row>
    <row r="4447" spans="1:12" x14ac:dyDescent="0.2">
      <c r="A4447" s="1">
        <v>44886</v>
      </c>
      <c r="B4447" t="s">
        <v>5</v>
      </c>
      <c r="C4447" s="1">
        <v>44893</v>
      </c>
      <c r="D4447" t="s">
        <v>1301</v>
      </c>
      <c r="E4447" t="s">
        <v>52</v>
      </c>
      <c r="F4447" t="s">
        <v>51</v>
      </c>
      <c r="G4447" t="s">
        <v>1</v>
      </c>
      <c r="H4447" t="s">
        <v>1282</v>
      </c>
      <c r="I4447">
        <f>MONTH(Table6[[#This Row],[Loan Date]])</f>
        <v>11</v>
      </c>
      <c r="J4447" t="str">
        <f>_xlfn.XLOOKUP(Table6[[#This Row],[Numeric Month]],$N$5:$N$11,$O$5:$O$11)</f>
        <v>Nov</v>
      </c>
      <c r="K4447" t="str">
        <f>_xlfn.XLOOKUP(Table6[[#This Row],[Loan Date]],$Q$5:$Q$152,$R$5:$R$152)</f>
        <v>Monday</v>
      </c>
      <c r="L4447" t="str">
        <f>_xlfn.XLOOKUP(Table6[[#This Row],[Loan Date]],$Q$5:$Q$152,$S$5:$S$152)</f>
        <v>Week 9</v>
      </c>
    </row>
    <row r="4448" spans="1:12" x14ac:dyDescent="0.2">
      <c r="A4448" s="1">
        <v>44886</v>
      </c>
      <c r="B4448" t="s">
        <v>7</v>
      </c>
      <c r="C4448" s="1">
        <v>44900</v>
      </c>
      <c r="D4448" t="s">
        <v>322</v>
      </c>
      <c r="E4448" t="s">
        <v>52</v>
      </c>
      <c r="F4448" t="s">
        <v>51</v>
      </c>
      <c r="G4448" t="s">
        <v>1</v>
      </c>
      <c r="H4448" t="s">
        <v>1282</v>
      </c>
      <c r="I4448">
        <f>MONTH(Table6[[#This Row],[Loan Date]])</f>
        <v>11</v>
      </c>
      <c r="J4448" t="str">
        <f>_xlfn.XLOOKUP(Table6[[#This Row],[Numeric Month]],$N$5:$N$11,$O$5:$O$11)</f>
        <v>Nov</v>
      </c>
      <c r="K4448" t="str">
        <f>_xlfn.XLOOKUP(Table6[[#This Row],[Loan Date]],$Q$5:$Q$152,$R$5:$R$152)</f>
        <v>Monday</v>
      </c>
      <c r="L4448" t="str">
        <f>_xlfn.XLOOKUP(Table6[[#This Row],[Loan Date]],$Q$5:$Q$152,$S$5:$S$152)</f>
        <v>Week 9</v>
      </c>
    </row>
    <row r="4449" spans="1:12" x14ac:dyDescent="0.2">
      <c r="A4449" s="1">
        <v>44886</v>
      </c>
      <c r="B4449" t="s">
        <v>7</v>
      </c>
      <c r="C4449" s="1">
        <v>44886</v>
      </c>
      <c r="D4449" t="s">
        <v>1097</v>
      </c>
      <c r="E4449" t="s">
        <v>44</v>
      </c>
      <c r="F4449" t="s">
        <v>44</v>
      </c>
      <c r="G4449" t="s">
        <v>39</v>
      </c>
      <c r="H4449" t="s">
        <v>1282</v>
      </c>
      <c r="I4449">
        <f>MONTH(Table6[[#This Row],[Loan Date]])</f>
        <v>11</v>
      </c>
      <c r="J4449" t="str">
        <f>_xlfn.XLOOKUP(Table6[[#This Row],[Numeric Month]],$N$5:$N$11,$O$5:$O$11)</f>
        <v>Nov</v>
      </c>
      <c r="K4449" t="str">
        <f>_xlfn.XLOOKUP(Table6[[#This Row],[Loan Date]],$Q$5:$Q$152,$R$5:$R$152)</f>
        <v>Monday</v>
      </c>
      <c r="L4449" t="str">
        <f>_xlfn.XLOOKUP(Table6[[#This Row],[Loan Date]],$Q$5:$Q$152,$S$5:$S$152)</f>
        <v>Week 9</v>
      </c>
    </row>
    <row r="4450" spans="1:12" x14ac:dyDescent="0.2">
      <c r="A4450" s="1">
        <v>44886</v>
      </c>
      <c r="B4450" t="s">
        <v>7</v>
      </c>
      <c r="C4450" s="1">
        <v>44900</v>
      </c>
      <c r="D4450" t="s">
        <v>1339</v>
      </c>
      <c r="E4450" t="s">
        <v>3</v>
      </c>
      <c r="F4450" t="s">
        <v>2</v>
      </c>
      <c r="G4450" t="s">
        <v>1</v>
      </c>
      <c r="H4450" t="s">
        <v>1282</v>
      </c>
      <c r="I4450">
        <f>MONTH(Table6[[#This Row],[Loan Date]])</f>
        <v>11</v>
      </c>
      <c r="J4450" t="str">
        <f>_xlfn.XLOOKUP(Table6[[#This Row],[Numeric Month]],$N$5:$N$11,$O$5:$O$11)</f>
        <v>Nov</v>
      </c>
      <c r="K4450" t="str">
        <f>_xlfn.XLOOKUP(Table6[[#This Row],[Loan Date]],$Q$5:$Q$152,$R$5:$R$152)</f>
        <v>Monday</v>
      </c>
      <c r="L4450" t="str">
        <f>_xlfn.XLOOKUP(Table6[[#This Row],[Loan Date]],$Q$5:$Q$152,$S$5:$S$152)</f>
        <v>Week 9</v>
      </c>
    </row>
    <row r="4451" spans="1:12" x14ac:dyDescent="0.2">
      <c r="A4451" s="1">
        <v>44886</v>
      </c>
      <c r="B4451" t="s">
        <v>5</v>
      </c>
      <c r="C4451" s="1">
        <v>44886</v>
      </c>
      <c r="D4451" t="s">
        <v>660</v>
      </c>
      <c r="E4451" t="s">
        <v>21</v>
      </c>
      <c r="F4451" t="s">
        <v>21</v>
      </c>
      <c r="G4451" t="s">
        <v>20</v>
      </c>
      <c r="H4451" t="s">
        <v>1282</v>
      </c>
      <c r="I4451">
        <f>MONTH(Table6[[#This Row],[Loan Date]])</f>
        <v>11</v>
      </c>
      <c r="J4451" t="str">
        <f>_xlfn.XLOOKUP(Table6[[#This Row],[Numeric Month]],$N$5:$N$11,$O$5:$O$11)</f>
        <v>Nov</v>
      </c>
      <c r="K4451" t="str">
        <f>_xlfn.XLOOKUP(Table6[[#This Row],[Loan Date]],$Q$5:$Q$152,$R$5:$R$152)</f>
        <v>Monday</v>
      </c>
      <c r="L4451" t="str">
        <f>_xlfn.XLOOKUP(Table6[[#This Row],[Loan Date]],$Q$5:$Q$152,$S$5:$S$152)</f>
        <v>Week 9</v>
      </c>
    </row>
    <row r="4452" spans="1:12" x14ac:dyDescent="0.2">
      <c r="A4452" s="1">
        <v>44886</v>
      </c>
      <c r="B4452" t="s">
        <v>5</v>
      </c>
      <c r="C4452" s="1">
        <v>44886</v>
      </c>
      <c r="D4452" t="s">
        <v>717</v>
      </c>
      <c r="E4452" t="s">
        <v>49</v>
      </c>
      <c r="F4452" t="s">
        <v>49</v>
      </c>
      <c r="G4452" t="s">
        <v>20</v>
      </c>
      <c r="H4452" t="s">
        <v>1282</v>
      </c>
      <c r="I4452">
        <f>MONTH(Table6[[#This Row],[Loan Date]])</f>
        <v>11</v>
      </c>
      <c r="J4452" t="str">
        <f>_xlfn.XLOOKUP(Table6[[#This Row],[Numeric Month]],$N$5:$N$11,$O$5:$O$11)</f>
        <v>Nov</v>
      </c>
      <c r="K4452" t="str">
        <f>_xlfn.XLOOKUP(Table6[[#This Row],[Loan Date]],$Q$5:$Q$152,$R$5:$R$152)</f>
        <v>Monday</v>
      </c>
      <c r="L4452" t="str">
        <f>_xlfn.XLOOKUP(Table6[[#This Row],[Loan Date]],$Q$5:$Q$152,$S$5:$S$152)</f>
        <v>Week 9</v>
      </c>
    </row>
    <row r="4453" spans="1:12" x14ac:dyDescent="0.2">
      <c r="A4453" s="1">
        <v>44886</v>
      </c>
      <c r="B4453" t="s">
        <v>5</v>
      </c>
      <c r="C4453" s="1">
        <v>44886</v>
      </c>
      <c r="D4453" t="s">
        <v>116</v>
      </c>
      <c r="E4453" t="s">
        <v>23</v>
      </c>
      <c r="F4453" t="s">
        <v>23</v>
      </c>
      <c r="G4453" t="s">
        <v>20</v>
      </c>
      <c r="H4453" t="s">
        <v>1282</v>
      </c>
      <c r="I4453">
        <f>MONTH(Table6[[#This Row],[Loan Date]])</f>
        <v>11</v>
      </c>
      <c r="J4453" t="str">
        <f>_xlfn.XLOOKUP(Table6[[#This Row],[Numeric Month]],$N$5:$N$11,$O$5:$O$11)</f>
        <v>Nov</v>
      </c>
      <c r="K4453" t="str">
        <f>_xlfn.XLOOKUP(Table6[[#This Row],[Loan Date]],$Q$5:$Q$152,$R$5:$R$152)</f>
        <v>Monday</v>
      </c>
      <c r="L4453" t="str">
        <f>_xlfn.XLOOKUP(Table6[[#This Row],[Loan Date]],$Q$5:$Q$152,$S$5:$S$152)</f>
        <v>Week 9</v>
      </c>
    </row>
    <row r="4454" spans="1:12" x14ac:dyDescent="0.2">
      <c r="A4454" s="1">
        <v>44886</v>
      </c>
      <c r="B4454" t="s">
        <v>5</v>
      </c>
      <c r="C4454" s="1">
        <v>44886</v>
      </c>
      <c r="D4454" t="s">
        <v>31</v>
      </c>
      <c r="E4454" t="s">
        <v>21</v>
      </c>
      <c r="F4454" t="s">
        <v>21</v>
      </c>
      <c r="G4454" t="s">
        <v>20</v>
      </c>
      <c r="H4454" t="s">
        <v>1282</v>
      </c>
      <c r="I4454">
        <f>MONTH(Table6[[#This Row],[Loan Date]])</f>
        <v>11</v>
      </c>
      <c r="J4454" t="str">
        <f>_xlfn.XLOOKUP(Table6[[#This Row],[Numeric Month]],$N$5:$N$11,$O$5:$O$11)</f>
        <v>Nov</v>
      </c>
      <c r="K4454" t="str">
        <f>_xlfn.XLOOKUP(Table6[[#This Row],[Loan Date]],$Q$5:$Q$152,$R$5:$R$152)</f>
        <v>Monday</v>
      </c>
      <c r="L4454" t="str">
        <f>_xlfn.XLOOKUP(Table6[[#This Row],[Loan Date]],$Q$5:$Q$152,$S$5:$S$152)</f>
        <v>Week 9</v>
      </c>
    </row>
    <row r="4455" spans="1:12" x14ac:dyDescent="0.2">
      <c r="A4455" s="1">
        <v>44886</v>
      </c>
      <c r="B4455" t="s">
        <v>7</v>
      </c>
      <c r="C4455" s="1">
        <v>44893</v>
      </c>
      <c r="D4455" t="s">
        <v>870</v>
      </c>
      <c r="E4455" t="s">
        <v>15</v>
      </c>
      <c r="F4455" t="s">
        <v>14</v>
      </c>
      <c r="G4455" t="s">
        <v>1</v>
      </c>
      <c r="H4455" t="s">
        <v>1282</v>
      </c>
      <c r="I4455">
        <f>MONTH(Table6[[#This Row],[Loan Date]])</f>
        <v>11</v>
      </c>
      <c r="J4455" t="str">
        <f>_xlfn.XLOOKUP(Table6[[#This Row],[Numeric Month]],$N$5:$N$11,$O$5:$O$11)</f>
        <v>Nov</v>
      </c>
      <c r="K4455" t="str">
        <f>_xlfn.XLOOKUP(Table6[[#This Row],[Loan Date]],$Q$5:$Q$152,$R$5:$R$152)</f>
        <v>Monday</v>
      </c>
      <c r="L4455" t="str">
        <f>_xlfn.XLOOKUP(Table6[[#This Row],[Loan Date]],$Q$5:$Q$152,$S$5:$S$152)</f>
        <v>Week 9</v>
      </c>
    </row>
    <row r="4456" spans="1:12" x14ac:dyDescent="0.2">
      <c r="A4456" s="1">
        <v>44887</v>
      </c>
      <c r="B4456" t="s">
        <v>35</v>
      </c>
      <c r="C4456" s="1">
        <v>44894</v>
      </c>
      <c r="D4456" t="s">
        <v>569</v>
      </c>
      <c r="E4456" t="s">
        <v>52</v>
      </c>
      <c r="F4456" t="s">
        <v>51</v>
      </c>
      <c r="G4456" t="s">
        <v>1</v>
      </c>
      <c r="H4456" t="s">
        <v>1282</v>
      </c>
      <c r="I4456">
        <f>MONTH(Table6[[#This Row],[Loan Date]])</f>
        <v>11</v>
      </c>
      <c r="J4456" t="str">
        <f>_xlfn.XLOOKUP(Table6[[#This Row],[Numeric Month]],$N$5:$N$11,$O$5:$O$11)</f>
        <v>Nov</v>
      </c>
      <c r="K4456" t="str">
        <f>_xlfn.XLOOKUP(Table6[[#This Row],[Loan Date]],$Q$5:$Q$152,$R$5:$R$152)</f>
        <v>Tuesday</v>
      </c>
      <c r="L4456" t="str">
        <f>_xlfn.XLOOKUP(Table6[[#This Row],[Loan Date]],$Q$5:$Q$152,$S$5:$S$152)</f>
        <v>Week 9</v>
      </c>
    </row>
    <row r="4457" spans="1:12" x14ac:dyDescent="0.2">
      <c r="A4457" s="1">
        <v>44887</v>
      </c>
      <c r="B4457" t="s">
        <v>7</v>
      </c>
      <c r="C4457" s="1">
        <v>44887</v>
      </c>
      <c r="D4457" t="s">
        <v>436</v>
      </c>
      <c r="E4457" t="s">
        <v>168</v>
      </c>
      <c r="F4457" t="s">
        <v>168</v>
      </c>
      <c r="G4457" t="s">
        <v>20</v>
      </c>
      <c r="H4457" t="s">
        <v>1282</v>
      </c>
      <c r="I4457">
        <f>MONTH(Table6[[#This Row],[Loan Date]])</f>
        <v>11</v>
      </c>
      <c r="J4457" t="str">
        <f>_xlfn.XLOOKUP(Table6[[#This Row],[Numeric Month]],$N$5:$N$11,$O$5:$O$11)</f>
        <v>Nov</v>
      </c>
      <c r="K4457" t="str">
        <f>_xlfn.XLOOKUP(Table6[[#This Row],[Loan Date]],$Q$5:$Q$152,$R$5:$R$152)</f>
        <v>Tuesday</v>
      </c>
      <c r="L4457" t="str">
        <f>_xlfn.XLOOKUP(Table6[[#This Row],[Loan Date]],$Q$5:$Q$152,$S$5:$S$152)</f>
        <v>Week 9</v>
      </c>
    </row>
    <row r="4458" spans="1:12" x14ac:dyDescent="0.2">
      <c r="A4458" s="1">
        <v>44887</v>
      </c>
      <c r="B4458" t="s">
        <v>7</v>
      </c>
      <c r="C4458" s="1">
        <v>44887</v>
      </c>
      <c r="D4458" t="s">
        <v>952</v>
      </c>
      <c r="E4458" t="s">
        <v>37</v>
      </c>
      <c r="F4458" t="s">
        <v>37</v>
      </c>
      <c r="G4458" t="s">
        <v>20</v>
      </c>
      <c r="H4458" t="s">
        <v>1282</v>
      </c>
      <c r="I4458">
        <f>MONTH(Table6[[#This Row],[Loan Date]])</f>
        <v>11</v>
      </c>
      <c r="J4458" t="str">
        <f>_xlfn.XLOOKUP(Table6[[#This Row],[Numeric Month]],$N$5:$N$11,$O$5:$O$11)</f>
        <v>Nov</v>
      </c>
      <c r="K4458" t="str">
        <f>_xlfn.XLOOKUP(Table6[[#This Row],[Loan Date]],$Q$5:$Q$152,$R$5:$R$152)</f>
        <v>Tuesday</v>
      </c>
      <c r="L4458" t="str">
        <f>_xlfn.XLOOKUP(Table6[[#This Row],[Loan Date]],$Q$5:$Q$152,$S$5:$S$152)</f>
        <v>Week 9</v>
      </c>
    </row>
    <row r="4459" spans="1:12" x14ac:dyDescent="0.2">
      <c r="A4459" s="1">
        <v>44887</v>
      </c>
      <c r="B4459" t="s">
        <v>5</v>
      </c>
      <c r="C4459" s="1">
        <v>44887</v>
      </c>
      <c r="D4459" t="s">
        <v>915</v>
      </c>
      <c r="E4459" t="s">
        <v>37</v>
      </c>
      <c r="F4459" t="s">
        <v>37</v>
      </c>
      <c r="G4459" t="s">
        <v>20</v>
      </c>
      <c r="H4459" t="s">
        <v>1282</v>
      </c>
      <c r="I4459">
        <f>MONTH(Table6[[#This Row],[Loan Date]])</f>
        <v>11</v>
      </c>
      <c r="J4459" t="str">
        <f>_xlfn.XLOOKUP(Table6[[#This Row],[Numeric Month]],$N$5:$N$11,$O$5:$O$11)</f>
        <v>Nov</v>
      </c>
      <c r="K4459" t="str">
        <f>_xlfn.XLOOKUP(Table6[[#This Row],[Loan Date]],$Q$5:$Q$152,$R$5:$R$152)</f>
        <v>Tuesday</v>
      </c>
      <c r="L4459" t="str">
        <f>_xlfn.XLOOKUP(Table6[[#This Row],[Loan Date]],$Q$5:$Q$152,$S$5:$S$152)</f>
        <v>Week 9</v>
      </c>
    </row>
    <row r="4460" spans="1:12" x14ac:dyDescent="0.2">
      <c r="A4460" s="1">
        <v>44887</v>
      </c>
      <c r="B4460" t="s">
        <v>7</v>
      </c>
      <c r="C4460" s="1">
        <v>44887</v>
      </c>
      <c r="D4460" t="s">
        <v>179</v>
      </c>
      <c r="E4460" t="s">
        <v>23</v>
      </c>
      <c r="F4460" t="s">
        <v>23</v>
      </c>
      <c r="G4460" t="s">
        <v>20</v>
      </c>
      <c r="H4460" t="s">
        <v>1282</v>
      </c>
      <c r="I4460">
        <f>MONTH(Table6[[#This Row],[Loan Date]])</f>
        <v>11</v>
      </c>
      <c r="J4460" t="str">
        <f>_xlfn.XLOOKUP(Table6[[#This Row],[Numeric Month]],$N$5:$N$11,$O$5:$O$11)</f>
        <v>Nov</v>
      </c>
      <c r="K4460" t="str">
        <f>_xlfn.XLOOKUP(Table6[[#This Row],[Loan Date]],$Q$5:$Q$152,$R$5:$R$152)</f>
        <v>Tuesday</v>
      </c>
      <c r="L4460" t="str">
        <f>_xlfn.XLOOKUP(Table6[[#This Row],[Loan Date]],$Q$5:$Q$152,$S$5:$S$152)</f>
        <v>Week 9</v>
      </c>
    </row>
    <row r="4461" spans="1:12" x14ac:dyDescent="0.2">
      <c r="A4461" s="1">
        <v>44887</v>
      </c>
      <c r="B4461" t="s">
        <v>7</v>
      </c>
      <c r="C4461" s="1">
        <v>44887</v>
      </c>
      <c r="D4461" t="s">
        <v>1338</v>
      </c>
      <c r="E4461" t="s">
        <v>168</v>
      </c>
      <c r="F4461" t="s">
        <v>168</v>
      </c>
      <c r="G4461" t="s">
        <v>20</v>
      </c>
      <c r="H4461" t="s">
        <v>1282</v>
      </c>
      <c r="I4461">
        <f>MONTH(Table6[[#This Row],[Loan Date]])</f>
        <v>11</v>
      </c>
      <c r="J4461" t="str">
        <f>_xlfn.XLOOKUP(Table6[[#This Row],[Numeric Month]],$N$5:$N$11,$O$5:$O$11)</f>
        <v>Nov</v>
      </c>
      <c r="K4461" t="str">
        <f>_xlfn.XLOOKUP(Table6[[#This Row],[Loan Date]],$Q$5:$Q$152,$R$5:$R$152)</f>
        <v>Tuesday</v>
      </c>
      <c r="L4461" t="str">
        <f>_xlfn.XLOOKUP(Table6[[#This Row],[Loan Date]],$Q$5:$Q$152,$S$5:$S$152)</f>
        <v>Week 9</v>
      </c>
    </row>
    <row r="4462" spans="1:12" x14ac:dyDescent="0.2">
      <c r="A4462" s="1">
        <v>44887</v>
      </c>
      <c r="B4462" t="s">
        <v>7</v>
      </c>
      <c r="C4462" s="1">
        <v>44887</v>
      </c>
      <c r="D4462" t="s">
        <v>1130</v>
      </c>
      <c r="E4462" t="s">
        <v>37</v>
      </c>
      <c r="F4462" t="s">
        <v>37</v>
      </c>
      <c r="G4462" t="s">
        <v>20</v>
      </c>
      <c r="H4462" t="s">
        <v>1282</v>
      </c>
      <c r="I4462">
        <f>MONTH(Table6[[#This Row],[Loan Date]])</f>
        <v>11</v>
      </c>
      <c r="J4462" t="str">
        <f>_xlfn.XLOOKUP(Table6[[#This Row],[Numeric Month]],$N$5:$N$11,$O$5:$O$11)</f>
        <v>Nov</v>
      </c>
      <c r="K4462" t="str">
        <f>_xlfn.XLOOKUP(Table6[[#This Row],[Loan Date]],$Q$5:$Q$152,$R$5:$R$152)</f>
        <v>Tuesday</v>
      </c>
      <c r="L4462" t="str">
        <f>_xlfn.XLOOKUP(Table6[[#This Row],[Loan Date]],$Q$5:$Q$152,$S$5:$S$152)</f>
        <v>Week 9</v>
      </c>
    </row>
    <row r="4463" spans="1:12" x14ac:dyDescent="0.2">
      <c r="A4463" s="1">
        <v>44887</v>
      </c>
      <c r="B4463" t="s">
        <v>7</v>
      </c>
      <c r="C4463" s="1">
        <v>44887</v>
      </c>
      <c r="D4463" t="s">
        <v>379</v>
      </c>
      <c r="E4463" t="s">
        <v>65</v>
      </c>
      <c r="F4463" t="s">
        <v>65</v>
      </c>
      <c r="G4463" t="s">
        <v>20</v>
      </c>
      <c r="H4463" t="s">
        <v>1282</v>
      </c>
      <c r="I4463">
        <f>MONTH(Table6[[#This Row],[Loan Date]])</f>
        <v>11</v>
      </c>
      <c r="J4463" t="str">
        <f>_xlfn.XLOOKUP(Table6[[#This Row],[Numeric Month]],$N$5:$N$11,$O$5:$O$11)</f>
        <v>Nov</v>
      </c>
      <c r="K4463" t="str">
        <f>_xlfn.XLOOKUP(Table6[[#This Row],[Loan Date]],$Q$5:$Q$152,$R$5:$R$152)</f>
        <v>Tuesday</v>
      </c>
      <c r="L4463" t="str">
        <f>_xlfn.XLOOKUP(Table6[[#This Row],[Loan Date]],$Q$5:$Q$152,$S$5:$S$152)</f>
        <v>Week 9</v>
      </c>
    </row>
    <row r="4464" spans="1:12" x14ac:dyDescent="0.2">
      <c r="A4464" s="1">
        <v>44887</v>
      </c>
      <c r="B4464" t="s">
        <v>7</v>
      </c>
      <c r="C4464" s="1">
        <v>44887</v>
      </c>
      <c r="D4464" t="s">
        <v>151</v>
      </c>
      <c r="E4464" t="s">
        <v>148</v>
      </c>
      <c r="F4464" t="s">
        <v>147</v>
      </c>
      <c r="G4464" t="s">
        <v>20</v>
      </c>
      <c r="H4464" t="s">
        <v>1282</v>
      </c>
      <c r="I4464">
        <f>MONTH(Table6[[#This Row],[Loan Date]])</f>
        <v>11</v>
      </c>
      <c r="J4464" t="str">
        <f>_xlfn.XLOOKUP(Table6[[#This Row],[Numeric Month]],$N$5:$N$11,$O$5:$O$11)</f>
        <v>Nov</v>
      </c>
      <c r="K4464" t="str">
        <f>_xlfn.XLOOKUP(Table6[[#This Row],[Loan Date]],$Q$5:$Q$152,$R$5:$R$152)</f>
        <v>Tuesday</v>
      </c>
      <c r="L4464" t="str">
        <f>_xlfn.XLOOKUP(Table6[[#This Row],[Loan Date]],$Q$5:$Q$152,$S$5:$S$152)</f>
        <v>Week 9</v>
      </c>
    </row>
    <row r="4465" spans="1:12" x14ac:dyDescent="0.2">
      <c r="A4465" s="1">
        <v>44887</v>
      </c>
      <c r="B4465" t="s">
        <v>7</v>
      </c>
      <c r="C4465" s="1">
        <v>44887</v>
      </c>
      <c r="D4465" t="s">
        <v>185</v>
      </c>
      <c r="E4465" t="s">
        <v>21</v>
      </c>
      <c r="F4465" t="s">
        <v>21</v>
      </c>
      <c r="G4465" t="s">
        <v>20</v>
      </c>
      <c r="H4465" t="s">
        <v>1282</v>
      </c>
      <c r="I4465">
        <f>MONTH(Table6[[#This Row],[Loan Date]])</f>
        <v>11</v>
      </c>
      <c r="J4465" t="str">
        <f>_xlfn.XLOOKUP(Table6[[#This Row],[Numeric Month]],$N$5:$N$11,$O$5:$O$11)</f>
        <v>Nov</v>
      </c>
      <c r="K4465" t="str">
        <f>_xlfn.XLOOKUP(Table6[[#This Row],[Loan Date]],$Q$5:$Q$152,$R$5:$R$152)</f>
        <v>Tuesday</v>
      </c>
      <c r="L4465" t="str">
        <f>_xlfn.XLOOKUP(Table6[[#This Row],[Loan Date]],$Q$5:$Q$152,$S$5:$S$152)</f>
        <v>Week 9</v>
      </c>
    </row>
    <row r="4466" spans="1:12" x14ac:dyDescent="0.2">
      <c r="A4466" s="1">
        <v>44887</v>
      </c>
      <c r="B4466" t="s">
        <v>7</v>
      </c>
      <c r="C4466" s="1">
        <v>44894</v>
      </c>
      <c r="D4466" t="s">
        <v>826</v>
      </c>
      <c r="E4466" t="s">
        <v>15</v>
      </c>
      <c r="F4466" t="s">
        <v>14</v>
      </c>
      <c r="G4466" t="s">
        <v>1</v>
      </c>
      <c r="H4466" t="s">
        <v>1282</v>
      </c>
      <c r="I4466">
        <f>MONTH(Table6[[#This Row],[Loan Date]])</f>
        <v>11</v>
      </c>
      <c r="J4466" t="str">
        <f>_xlfn.XLOOKUP(Table6[[#This Row],[Numeric Month]],$N$5:$N$11,$O$5:$O$11)</f>
        <v>Nov</v>
      </c>
      <c r="K4466" t="str">
        <f>_xlfn.XLOOKUP(Table6[[#This Row],[Loan Date]],$Q$5:$Q$152,$R$5:$R$152)</f>
        <v>Tuesday</v>
      </c>
      <c r="L4466" t="str">
        <f>_xlfn.XLOOKUP(Table6[[#This Row],[Loan Date]],$Q$5:$Q$152,$S$5:$S$152)</f>
        <v>Week 9</v>
      </c>
    </row>
    <row r="4467" spans="1:12" x14ac:dyDescent="0.2">
      <c r="A4467" s="1">
        <v>44887</v>
      </c>
      <c r="B4467" t="s">
        <v>7</v>
      </c>
      <c r="C4467" s="1">
        <v>44901</v>
      </c>
      <c r="D4467" t="s">
        <v>1337</v>
      </c>
      <c r="E4467" t="s">
        <v>204</v>
      </c>
      <c r="F4467" t="s">
        <v>2</v>
      </c>
      <c r="G4467" t="s">
        <v>1</v>
      </c>
      <c r="H4467" t="s">
        <v>1282</v>
      </c>
      <c r="I4467">
        <f>MONTH(Table6[[#This Row],[Loan Date]])</f>
        <v>11</v>
      </c>
      <c r="J4467" t="str">
        <f>_xlfn.XLOOKUP(Table6[[#This Row],[Numeric Month]],$N$5:$N$11,$O$5:$O$11)</f>
        <v>Nov</v>
      </c>
      <c r="K4467" t="str">
        <f>_xlfn.XLOOKUP(Table6[[#This Row],[Loan Date]],$Q$5:$Q$152,$R$5:$R$152)</f>
        <v>Tuesday</v>
      </c>
      <c r="L4467" t="str">
        <f>_xlfn.XLOOKUP(Table6[[#This Row],[Loan Date]],$Q$5:$Q$152,$S$5:$S$152)</f>
        <v>Week 9</v>
      </c>
    </row>
    <row r="4468" spans="1:12" x14ac:dyDescent="0.2">
      <c r="A4468" s="1">
        <v>44887</v>
      </c>
      <c r="B4468" t="s">
        <v>7</v>
      </c>
      <c r="C4468" s="1">
        <v>44902</v>
      </c>
      <c r="D4468" t="s">
        <v>1336</v>
      </c>
      <c r="E4468" t="s">
        <v>204</v>
      </c>
      <c r="F4468" t="s">
        <v>2</v>
      </c>
      <c r="G4468" t="s">
        <v>1</v>
      </c>
      <c r="H4468" t="s">
        <v>1282</v>
      </c>
      <c r="I4468">
        <f>MONTH(Table6[[#This Row],[Loan Date]])</f>
        <v>11</v>
      </c>
      <c r="J4468" t="str">
        <f>_xlfn.XLOOKUP(Table6[[#This Row],[Numeric Month]],$N$5:$N$11,$O$5:$O$11)</f>
        <v>Nov</v>
      </c>
      <c r="K4468" t="str">
        <f>_xlfn.XLOOKUP(Table6[[#This Row],[Loan Date]],$Q$5:$Q$152,$R$5:$R$152)</f>
        <v>Tuesday</v>
      </c>
      <c r="L4468" t="str">
        <f>_xlfn.XLOOKUP(Table6[[#This Row],[Loan Date]],$Q$5:$Q$152,$S$5:$S$152)</f>
        <v>Week 9</v>
      </c>
    </row>
    <row r="4469" spans="1:12" x14ac:dyDescent="0.2">
      <c r="A4469" s="1">
        <v>44887</v>
      </c>
      <c r="B4469" t="s">
        <v>7</v>
      </c>
      <c r="C4469" s="1">
        <v>44887</v>
      </c>
      <c r="D4469" t="s">
        <v>969</v>
      </c>
      <c r="E4469" t="s">
        <v>37</v>
      </c>
      <c r="F4469" t="s">
        <v>37</v>
      </c>
      <c r="G4469" t="s">
        <v>20</v>
      </c>
      <c r="H4469" t="s">
        <v>1282</v>
      </c>
      <c r="I4469">
        <f>MONTH(Table6[[#This Row],[Loan Date]])</f>
        <v>11</v>
      </c>
      <c r="J4469" t="str">
        <f>_xlfn.XLOOKUP(Table6[[#This Row],[Numeric Month]],$N$5:$N$11,$O$5:$O$11)</f>
        <v>Nov</v>
      </c>
      <c r="K4469" t="str">
        <f>_xlfn.XLOOKUP(Table6[[#This Row],[Loan Date]],$Q$5:$Q$152,$R$5:$R$152)</f>
        <v>Tuesday</v>
      </c>
      <c r="L4469" t="str">
        <f>_xlfn.XLOOKUP(Table6[[#This Row],[Loan Date]],$Q$5:$Q$152,$S$5:$S$152)</f>
        <v>Week 9</v>
      </c>
    </row>
    <row r="4470" spans="1:12" x14ac:dyDescent="0.2">
      <c r="A4470" s="1">
        <v>44887</v>
      </c>
      <c r="B4470" t="s">
        <v>5</v>
      </c>
      <c r="C4470" s="1">
        <v>44901</v>
      </c>
      <c r="D4470" t="s">
        <v>598</v>
      </c>
      <c r="E4470" t="s">
        <v>15</v>
      </c>
      <c r="F4470" t="s">
        <v>14</v>
      </c>
      <c r="G4470" t="s">
        <v>1</v>
      </c>
      <c r="H4470" t="s">
        <v>1282</v>
      </c>
      <c r="I4470">
        <f>MONTH(Table6[[#This Row],[Loan Date]])</f>
        <v>11</v>
      </c>
      <c r="J4470" t="str">
        <f>_xlfn.XLOOKUP(Table6[[#This Row],[Numeric Month]],$N$5:$N$11,$O$5:$O$11)</f>
        <v>Nov</v>
      </c>
      <c r="K4470" t="str">
        <f>_xlfn.XLOOKUP(Table6[[#This Row],[Loan Date]],$Q$5:$Q$152,$R$5:$R$152)</f>
        <v>Tuesday</v>
      </c>
      <c r="L4470" t="str">
        <f>_xlfn.XLOOKUP(Table6[[#This Row],[Loan Date]],$Q$5:$Q$152,$S$5:$S$152)</f>
        <v>Week 9</v>
      </c>
    </row>
    <row r="4471" spans="1:12" x14ac:dyDescent="0.2">
      <c r="A4471" s="1">
        <v>44887</v>
      </c>
      <c r="B4471" t="s">
        <v>7</v>
      </c>
      <c r="C4471" s="1">
        <v>44900</v>
      </c>
      <c r="D4471" t="s">
        <v>1070</v>
      </c>
      <c r="E4471" t="s">
        <v>15</v>
      </c>
      <c r="F4471" t="s">
        <v>14</v>
      </c>
      <c r="G4471" t="s">
        <v>1</v>
      </c>
      <c r="H4471" t="s">
        <v>1282</v>
      </c>
      <c r="I4471">
        <f>MONTH(Table6[[#This Row],[Loan Date]])</f>
        <v>11</v>
      </c>
      <c r="J4471" t="str">
        <f>_xlfn.XLOOKUP(Table6[[#This Row],[Numeric Month]],$N$5:$N$11,$O$5:$O$11)</f>
        <v>Nov</v>
      </c>
      <c r="K4471" t="str">
        <f>_xlfn.XLOOKUP(Table6[[#This Row],[Loan Date]],$Q$5:$Q$152,$R$5:$R$152)</f>
        <v>Tuesday</v>
      </c>
      <c r="L4471" t="str">
        <f>_xlfn.XLOOKUP(Table6[[#This Row],[Loan Date]],$Q$5:$Q$152,$S$5:$S$152)</f>
        <v>Week 9</v>
      </c>
    </row>
    <row r="4472" spans="1:12" x14ac:dyDescent="0.2">
      <c r="A4472" s="1">
        <v>44887</v>
      </c>
      <c r="B4472" t="s">
        <v>5</v>
      </c>
      <c r="C4472" s="1">
        <v>44887</v>
      </c>
      <c r="D4472" t="s">
        <v>763</v>
      </c>
      <c r="E4472" t="s">
        <v>162</v>
      </c>
      <c r="F4472" t="s">
        <v>162</v>
      </c>
      <c r="G4472" t="s">
        <v>11</v>
      </c>
      <c r="H4472" t="s">
        <v>1282</v>
      </c>
      <c r="I4472">
        <f>MONTH(Table6[[#This Row],[Loan Date]])</f>
        <v>11</v>
      </c>
      <c r="J4472" t="str">
        <f>_xlfn.XLOOKUP(Table6[[#This Row],[Numeric Month]],$N$5:$N$11,$O$5:$O$11)</f>
        <v>Nov</v>
      </c>
      <c r="K4472" t="str">
        <f>_xlfn.XLOOKUP(Table6[[#This Row],[Loan Date]],$Q$5:$Q$152,$R$5:$R$152)</f>
        <v>Tuesday</v>
      </c>
      <c r="L4472" t="str">
        <f>_xlfn.XLOOKUP(Table6[[#This Row],[Loan Date]],$Q$5:$Q$152,$S$5:$S$152)</f>
        <v>Week 9</v>
      </c>
    </row>
    <row r="4473" spans="1:12" x14ac:dyDescent="0.2">
      <c r="A4473" s="1">
        <v>44887</v>
      </c>
      <c r="B4473" t="s">
        <v>5</v>
      </c>
      <c r="C4473" s="1">
        <v>44901</v>
      </c>
      <c r="D4473" t="s">
        <v>202</v>
      </c>
      <c r="E4473" t="s">
        <v>9</v>
      </c>
      <c r="F4473" t="s">
        <v>8</v>
      </c>
      <c r="G4473" t="s">
        <v>1</v>
      </c>
      <c r="H4473" t="s">
        <v>1282</v>
      </c>
      <c r="I4473">
        <f>MONTH(Table6[[#This Row],[Loan Date]])</f>
        <v>11</v>
      </c>
      <c r="J4473" t="str">
        <f>_xlfn.XLOOKUP(Table6[[#This Row],[Numeric Month]],$N$5:$N$11,$O$5:$O$11)</f>
        <v>Nov</v>
      </c>
      <c r="K4473" t="str">
        <f>_xlfn.XLOOKUP(Table6[[#This Row],[Loan Date]],$Q$5:$Q$152,$R$5:$R$152)</f>
        <v>Tuesday</v>
      </c>
      <c r="L4473" t="str">
        <f>_xlfn.XLOOKUP(Table6[[#This Row],[Loan Date]],$Q$5:$Q$152,$S$5:$S$152)</f>
        <v>Week 9</v>
      </c>
    </row>
    <row r="4474" spans="1:12" x14ac:dyDescent="0.2">
      <c r="A4474" s="1">
        <v>44887</v>
      </c>
      <c r="B4474" t="s">
        <v>7</v>
      </c>
      <c r="C4474" s="1">
        <v>44887</v>
      </c>
      <c r="D4474" t="s">
        <v>171</v>
      </c>
      <c r="E4474" t="s">
        <v>23</v>
      </c>
      <c r="F4474" t="s">
        <v>23</v>
      </c>
      <c r="G4474" t="s">
        <v>20</v>
      </c>
      <c r="H4474" t="s">
        <v>1282</v>
      </c>
      <c r="I4474">
        <f>MONTH(Table6[[#This Row],[Loan Date]])</f>
        <v>11</v>
      </c>
      <c r="J4474" t="str">
        <f>_xlfn.XLOOKUP(Table6[[#This Row],[Numeric Month]],$N$5:$N$11,$O$5:$O$11)</f>
        <v>Nov</v>
      </c>
      <c r="K4474" t="str">
        <f>_xlfn.XLOOKUP(Table6[[#This Row],[Loan Date]],$Q$5:$Q$152,$R$5:$R$152)</f>
        <v>Tuesday</v>
      </c>
      <c r="L4474" t="str">
        <f>_xlfn.XLOOKUP(Table6[[#This Row],[Loan Date]],$Q$5:$Q$152,$S$5:$S$152)</f>
        <v>Week 9</v>
      </c>
    </row>
    <row r="4475" spans="1:12" x14ac:dyDescent="0.2">
      <c r="A4475" s="1">
        <v>44887</v>
      </c>
      <c r="B4475" t="s">
        <v>7</v>
      </c>
      <c r="C4475" s="1">
        <v>44887</v>
      </c>
      <c r="D4475" t="s">
        <v>185</v>
      </c>
      <c r="E4475" t="s">
        <v>21</v>
      </c>
      <c r="F4475" t="s">
        <v>21</v>
      </c>
      <c r="G4475" t="s">
        <v>20</v>
      </c>
      <c r="H4475" t="s">
        <v>1282</v>
      </c>
      <c r="I4475">
        <f>MONTH(Table6[[#This Row],[Loan Date]])</f>
        <v>11</v>
      </c>
      <c r="J4475" t="str">
        <f>_xlfn.XLOOKUP(Table6[[#This Row],[Numeric Month]],$N$5:$N$11,$O$5:$O$11)</f>
        <v>Nov</v>
      </c>
      <c r="K4475" t="str">
        <f>_xlfn.XLOOKUP(Table6[[#This Row],[Loan Date]],$Q$5:$Q$152,$R$5:$R$152)</f>
        <v>Tuesday</v>
      </c>
      <c r="L4475" t="str">
        <f>_xlfn.XLOOKUP(Table6[[#This Row],[Loan Date]],$Q$5:$Q$152,$S$5:$S$152)</f>
        <v>Week 9</v>
      </c>
    </row>
    <row r="4476" spans="1:12" x14ac:dyDescent="0.2">
      <c r="A4476" s="1">
        <v>44887</v>
      </c>
      <c r="B4476" t="s">
        <v>7</v>
      </c>
      <c r="C4476" s="1">
        <v>44901</v>
      </c>
      <c r="D4476" t="s">
        <v>317</v>
      </c>
      <c r="E4476" t="s">
        <v>9</v>
      </c>
      <c r="F4476" t="s">
        <v>8</v>
      </c>
      <c r="G4476" t="s">
        <v>1</v>
      </c>
      <c r="H4476" t="s">
        <v>1282</v>
      </c>
      <c r="I4476">
        <f>MONTH(Table6[[#This Row],[Loan Date]])</f>
        <v>11</v>
      </c>
      <c r="J4476" t="str">
        <f>_xlfn.XLOOKUP(Table6[[#This Row],[Numeric Month]],$N$5:$N$11,$O$5:$O$11)</f>
        <v>Nov</v>
      </c>
      <c r="K4476" t="str">
        <f>_xlfn.XLOOKUP(Table6[[#This Row],[Loan Date]],$Q$5:$Q$152,$R$5:$R$152)</f>
        <v>Tuesday</v>
      </c>
      <c r="L4476" t="str">
        <f>_xlfn.XLOOKUP(Table6[[#This Row],[Loan Date]],$Q$5:$Q$152,$S$5:$S$152)</f>
        <v>Week 9</v>
      </c>
    </row>
    <row r="4477" spans="1:12" x14ac:dyDescent="0.2">
      <c r="A4477" s="1">
        <v>44887</v>
      </c>
      <c r="B4477" t="s">
        <v>5</v>
      </c>
      <c r="C4477" s="1">
        <v>44887</v>
      </c>
      <c r="D4477" t="s">
        <v>923</v>
      </c>
      <c r="E4477" t="s">
        <v>37</v>
      </c>
      <c r="F4477" t="s">
        <v>37</v>
      </c>
      <c r="G4477" t="s">
        <v>20</v>
      </c>
      <c r="H4477" t="s">
        <v>1282</v>
      </c>
      <c r="I4477">
        <f>MONTH(Table6[[#This Row],[Loan Date]])</f>
        <v>11</v>
      </c>
      <c r="J4477" t="str">
        <f>_xlfn.XLOOKUP(Table6[[#This Row],[Numeric Month]],$N$5:$N$11,$O$5:$O$11)</f>
        <v>Nov</v>
      </c>
      <c r="K4477" t="str">
        <f>_xlfn.XLOOKUP(Table6[[#This Row],[Loan Date]],$Q$5:$Q$152,$R$5:$R$152)</f>
        <v>Tuesday</v>
      </c>
      <c r="L4477" t="str">
        <f>_xlfn.XLOOKUP(Table6[[#This Row],[Loan Date]],$Q$5:$Q$152,$S$5:$S$152)</f>
        <v>Week 9</v>
      </c>
    </row>
    <row r="4478" spans="1:12" x14ac:dyDescent="0.2">
      <c r="A4478" s="1">
        <v>44887</v>
      </c>
      <c r="B4478" t="s">
        <v>7</v>
      </c>
      <c r="C4478" s="1">
        <v>44887</v>
      </c>
      <c r="D4478" t="s">
        <v>1130</v>
      </c>
      <c r="E4478" t="s">
        <v>37</v>
      </c>
      <c r="F4478" t="s">
        <v>37</v>
      </c>
      <c r="G4478" t="s">
        <v>20</v>
      </c>
      <c r="H4478" t="s">
        <v>1282</v>
      </c>
      <c r="I4478">
        <f>MONTH(Table6[[#This Row],[Loan Date]])</f>
        <v>11</v>
      </c>
      <c r="J4478" t="str">
        <f>_xlfn.XLOOKUP(Table6[[#This Row],[Numeric Month]],$N$5:$N$11,$O$5:$O$11)</f>
        <v>Nov</v>
      </c>
      <c r="K4478" t="str">
        <f>_xlfn.XLOOKUP(Table6[[#This Row],[Loan Date]],$Q$5:$Q$152,$R$5:$R$152)</f>
        <v>Tuesday</v>
      </c>
      <c r="L4478" t="str">
        <f>_xlfn.XLOOKUP(Table6[[#This Row],[Loan Date]],$Q$5:$Q$152,$S$5:$S$152)</f>
        <v>Week 9</v>
      </c>
    </row>
    <row r="4479" spans="1:12" x14ac:dyDescent="0.2">
      <c r="A4479" s="1">
        <v>44887</v>
      </c>
      <c r="B4479" t="s">
        <v>7</v>
      </c>
      <c r="C4479" s="1">
        <v>44887</v>
      </c>
      <c r="D4479" t="s">
        <v>116</v>
      </c>
      <c r="E4479" t="s">
        <v>23</v>
      </c>
      <c r="F4479" t="s">
        <v>23</v>
      </c>
      <c r="G4479" t="s">
        <v>20</v>
      </c>
      <c r="H4479" t="s">
        <v>1282</v>
      </c>
      <c r="I4479">
        <f>MONTH(Table6[[#This Row],[Loan Date]])</f>
        <v>11</v>
      </c>
      <c r="J4479" t="str">
        <f>_xlfn.XLOOKUP(Table6[[#This Row],[Numeric Month]],$N$5:$N$11,$O$5:$O$11)</f>
        <v>Nov</v>
      </c>
      <c r="K4479" t="str">
        <f>_xlfn.XLOOKUP(Table6[[#This Row],[Loan Date]],$Q$5:$Q$152,$R$5:$R$152)</f>
        <v>Tuesday</v>
      </c>
      <c r="L4479" t="str">
        <f>_xlfn.XLOOKUP(Table6[[#This Row],[Loan Date]],$Q$5:$Q$152,$S$5:$S$152)</f>
        <v>Week 9</v>
      </c>
    </row>
    <row r="4480" spans="1:12" x14ac:dyDescent="0.2">
      <c r="A4480" s="1">
        <v>44887</v>
      </c>
      <c r="B4480" t="s">
        <v>7</v>
      </c>
      <c r="C4480" s="1">
        <v>44887</v>
      </c>
      <c r="D4480" t="s">
        <v>923</v>
      </c>
      <c r="E4480" t="s">
        <v>37</v>
      </c>
      <c r="F4480" t="s">
        <v>37</v>
      </c>
      <c r="G4480" t="s">
        <v>20</v>
      </c>
      <c r="H4480" t="s">
        <v>1282</v>
      </c>
      <c r="I4480">
        <f>MONTH(Table6[[#This Row],[Loan Date]])</f>
        <v>11</v>
      </c>
      <c r="J4480" t="str">
        <f>_xlfn.XLOOKUP(Table6[[#This Row],[Numeric Month]],$N$5:$N$11,$O$5:$O$11)</f>
        <v>Nov</v>
      </c>
      <c r="K4480" t="str">
        <f>_xlfn.XLOOKUP(Table6[[#This Row],[Loan Date]],$Q$5:$Q$152,$R$5:$R$152)</f>
        <v>Tuesday</v>
      </c>
      <c r="L4480" t="str">
        <f>_xlfn.XLOOKUP(Table6[[#This Row],[Loan Date]],$Q$5:$Q$152,$S$5:$S$152)</f>
        <v>Week 9</v>
      </c>
    </row>
    <row r="4481" spans="1:12" x14ac:dyDescent="0.2">
      <c r="A4481" s="1">
        <v>44887</v>
      </c>
      <c r="B4481" t="s">
        <v>7</v>
      </c>
      <c r="C4481" s="1">
        <v>44887</v>
      </c>
      <c r="D4481" t="s">
        <v>31</v>
      </c>
      <c r="E4481" t="s">
        <v>21</v>
      </c>
      <c r="F4481" t="s">
        <v>21</v>
      </c>
      <c r="G4481" t="s">
        <v>20</v>
      </c>
      <c r="H4481" t="s">
        <v>1282</v>
      </c>
      <c r="I4481">
        <f>MONTH(Table6[[#This Row],[Loan Date]])</f>
        <v>11</v>
      </c>
      <c r="J4481" t="str">
        <f>_xlfn.XLOOKUP(Table6[[#This Row],[Numeric Month]],$N$5:$N$11,$O$5:$O$11)</f>
        <v>Nov</v>
      </c>
      <c r="K4481" t="str">
        <f>_xlfn.XLOOKUP(Table6[[#This Row],[Loan Date]],$Q$5:$Q$152,$R$5:$R$152)</f>
        <v>Tuesday</v>
      </c>
      <c r="L4481" t="str">
        <f>_xlfn.XLOOKUP(Table6[[#This Row],[Loan Date]],$Q$5:$Q$152,$S$5:$S$152)</f>
        <v>Week 9</v>
      </c>
    </row>
    <row r="4482" spans="1:12" x14ac:dyDescent="0.2">
      <c r="A4482" s="1">
        <v>44887</v>
      </c>
      <c r="B4482" t="s">
        <v>7</v>
      </c>
      <c r="C4482" s="1">
        <v>44887</v>
      </c>
      <c r="D4482" t="s">
        <v>390</v>
      </c>
      <c r="E4482" t="s">
        <v>23</v>
      </c>
      <c r="F4482" t="s">
        <v>23</v>
      </c>
      <c r="G4482" t="s">
        <v>20</v>
      </c>
      <c r="H4482" t="s">
        <v>1282</v>
      </c>
      <c r="I4482">
        <f>MONTH(Table6[[#This Row],[Loan Date]])</f>
        <v>11</v>
      </c>
      <c r="J4482" t="str">
        <f>_xlfn.XLOOKUP(Table6[[#This Row],[Numeric Month]],$N$5:$N$11,$O$5:$O$11)</f>
        <v>Nov</v>
      </c>
      <c r="K4482" t="str">
        <f>_xlfn.XLOOKUP(Table6[[#This Row],[Loan Date]],$Q$5:$Q$152,$R$5:$R$152)</f>
        <v>Tuesday</v>
      </c>
      <c r="L4482" t="str">
        <f>_xlfn.XLOOKUP(Table6[[#This Row],[Loan Date]],$Q$5:$Q$152,$S$5:$S$152)</f>
        <v>Week 9</v>
      </c>
    </row>
    <row r="4483" spans="1:12" x14ac:dyDescent="0.2">
      <c r="A4483" s="1">
        <v>44887</v>
      </c>
      <c r="B4483" t="s">
        <v>7</v>
      </c>
      <c r="C4483" s="1">
        <v>44887</v>
      </c>
      <c r="D4483" t="s">
        <v>380</v>
      </c>
      <c r="E4483" t="s">
        <v>21</v>
      </c>
      <c r="F4483" t="s">
        <v>21</v>
      </c>
      <c r="G4483" t="s">
        <v>20</v>
      </c>
      <c r="H4483" t="s">
        <v>1282</v>
      </c>
      <c r="I4483">
        <f>MONTH(Table6[[#This Row],[Loan Date]])</f>
        <v>11</v>
      </c>
      <c r="J4483" t="str">
        <f>_xlfn.XLOOKUP(Table6[[#This Row],[Numeric Month]],$N$5:$N$11,$O$5:$O$11)</f>
        <v>Nov</v>
      </c>
      <c r="K4483" t="str">
        <f>_xlfn.XLOOKUP(Table6[[#This Row],[Loan Date]],$Q$5:$Q$152,$R$5:$R$152)</f>
        <v>Tuesday</v>
      </c>
      <c r="L4483" t="str">
        <f>_xlfn.XLOOKUP(Table6[[#This Row],[Loan Date]],$Q$5:$Q$152,$S$5:$S$152)</f>
        <v>Week 9</v>
      </c>
    </row>
    <row r="4484" spans="1:12" x14ac:dyDescent="0.2">
      <c r="A4484" s="1">
        <v>44887</v>
      </c>
      <c r="B4484" t="s">
        <v>5</v>
      </c>
      <c r="C4484" s="1">
        <v>44887</v>
      </c>
      <c r="D4484" t="s">
        <v>103</v>
      </c>
      <c r="E4484" t="s">
        <v>23</v>
      </c>
      <c r="F4484" t="s">
        <v>23</v>
      </c>
      <c r="G4484" t="s">
        <v>20</v>
      </c>
      <c r="H4484" t="s">
        <v>1282</v>
      </c>
      <c r="I4484">
        <f>MONTH(Table6[[#This Row],[Loan Date]])</f>
        <v>11</v>
      </c>
      <c r="J4484" t="str">
        <f>_xlfn.XLOOKUP(Table6[[#This Row],[Numeric Month]],$N$5:$N$11,$O$5:$O$11)</f>
        <v>Nov</v>
      </c>
      <c r="K4484" t="str">
        <f>_xlfn.XLOOKUP(Table6[[#This Row],[Loan Date]],$Q$5:$Q$152,$R$5:$R$152)</f>
        <v>Tuesday</v>
      </c>
      <c r="L4484" t="str">
        <f>_xlfn.XLOOKUP(Table6[[#This Row],[Loan Date]],$Q$5:$Q$152,$S$5:$S$152)</f>
        <v>Week 9</v>
      </c>
    </row>
    <row r="4485" spans="1:12" x14ac:dyDescent="0.2">
      <c r="A4485" s="1">
        <v>44887</v>
      </c>
      <c r="B4485" t="s">
        <v>5</v>
      </c>
      <c r="C4485" s="1">
        <v>44887</v>
      </c>
      <c r="D4485" t="s">
        <v>912</v>
      </c>
      <c r="E4485" t="s">
        <v>37</v>
      </c>
      <c r="F4485" t="s">
        <v>37</v>
      </c>
      <c r="G4485" t="s">
        <v>20</v>
      </c>
      <c r="H4485" t="s">
        <v>1282</v>
      </c>
      <c r="I4485">
        <f>MONTH(Table6[[#This Row],[Loan Date]])</f>
        <v>11</v>
      </c>
      <c r="J4485" t="str">
        <f>_xlfn.XLOOKUP(Table6[[#This Row],[Numeric Month]],$N$5:$N$11,$O$5:$O$11)</f>
        <v>Nov</v>
      </c>
      <c r="K4485" t="str">
        <f>_xlfn.XLOOKUP(Table6[[#This Row],[Loan Date]],$Q$5:$Q$152,$R$5:$R$152)</f>
        <v>Tuesday</v>
      </c>
      <c r="L4485" t="str">
        <f>_xlfn.XLOOKUP(Table6[[#This Row],[Loan Date]],$Q$5:$Q$152,$S$5:$S$152)</f>
        <v>Week 9</v>
      </c>
    </row>
    <row r="4486" spans="1:12" x14ac:dyDescent="0.2">
      <c r="A4486" s="1">
        <v>44887</v>
      </c>
      <c r="B4486" t="s">
        <v>5</v>
      </c>
      <c r="C4486" s="1">
        <v>44887</v>
      </c>
      <c r="D4486" t="s">
        <v>934</v>
      </c>
      <c r="E4486" t="s">
        <v>65</v>
      </c>
      <c r="F4486" t="s">
        <v>65</v>
      </c>
      <c r="G4486" t="s">
        <v>20</v>
      </c>
      <c r="H4486" t="s">
        <v>1282</v>
      </c>
      <c r="I4486">
        <f>MONTH(Table6[[#This Row],[Loan Date]])</f>
        <v>11</v>
      </c>
      <c r="J4486" t="str">
        <f>_xlfn.XLOOKUP(Table6[[#This Row],[Numeric Month]],$N$5:$N$11,$O$5:$O$11)</f>
        <v>Nov</v>
      </c>
      <c r="K4486" t="str">
        <f>_xlfn.XLOOKUP(Table6[[#This Row],[Loan Date]],$Q$5:$Q$152,$R$5:$R$152)</f>
        <v>Tuesday</v>
      </c>
      <c r="L4486" t="str">
        <f>_xlfn.XLOOKUP(Table6[[#This Row],[Loan Date]],$Q$5:$Q$152,$S$5:$S$152)</f>
        <v>Week 9</v>
      </c>
    </row>
    <row r="4487" spans="1:12" x14ac:dyDescent="0.2">
      <c r="A4487" s="1">
        <v>44887</v>
      </c>
      <c r="B4487" t="s">
        <v>5</v>
      </c>
      <c r="C4487" s="1">
        <v>44887</v>
      </c>
      <c r="D4487" t="s">
        <v>26</v>
      </c>
      <c r="E4487" t="s">
        <v>23</v>
      </c>
      <c r="F4487" t="s">
        <v>23</v>
      </c>
      <c r="G4487" t="s">
        <v>20</v>
      </c>
      <c r="H4487" t="s">
        <v>1282</v>
      </c>
      <c r="I4487">
        <f>MONTH(Table6[[#This Row],[Loan Date]])</f>
        <v>11</v>
      </c>
      <c r="J4487" t="str">
        <f>_xlfn.XLOOKUP(Table6[[#This Row],[Numeric Month]],$N$5:$N$11,$O$5:$O$11)</f>
        <v>Nov</v>
      </c>
      <c r="K4487" t="str">
        <f>_xlfn.XLOOKUP(Table6[[#This Row],[Loan Date]],$Q$5:$Q$152,$R$5:$R$152)</f>
        <v>Tuesday</v>
      </c>
      <c r="L4487" t="str">
        <f>_xlfn.XLOOKUP(Table6[[#This Row],[Loan Date]],$Q$5:$Q$152,$S$5:$S$152)</f>
        <v>Week 9</v>
      </c>
    </row>
    <row r="4488" spans="1:12" x14ac:dyDescent="0.2">
      <c r="A4488" s="1">
        <v>44887</v>
      </c>
      <c r="B4488" t="s">
        <v>5</v>
      </c>
      <c r="C4488" s="1">
        <v>44887</v>
      </c>
      <c r="D4488" t="s">
        <v>127</v>
      </c>
      <c r="E4488" t="s">
        <v>21</v>
      </c>
      <c r="F4488" t="s">
        <v>21</v>
      </c>
      <c r="G4488" t="s">
        <v>20</v>
      </c>
      <c r="H4488" t="s">
        <v>1282</v>
      </c>
      <c r="I4488">
        <f>MONTH(Table6[[#This Row],[Loan Date]])</f>
        <v>11</v>
      </c>
      <c r="J4488" t="str">
        <f>_xlfn.XLOOKUP(Table6[[#This Row],[Numeric Month]],$N$5:$N$11,$O$5:$O$11)</f>
        <v>Nov</v>
      </c>
      <c r="K4488" t="str">
        <f>_xlfn.XLOOKUP(Table6[[#This Row],[Loan Date]],$Q$5:$Q$152,$R$5:$R$152)</f>
        <v>Tuesday</v>
      </c>
      <c r="L4488" t="str">
        <f>_xlfn.XLOOKUP(Table6[[#This Row],[Loan Date]],$Q$5:$Q$152,$S$5:$S$152)</f>
        <v>Week 9</v>
      </c>
    </row>
    <row r="4489" spans="1:12" x14ac:dyDescent="0.2">
      <c r="A4489" s="1">
        <v>44887</v>
      </c>
      <c r="B4489" t="s">
        <v>5</v>
      </c>
      <c r="C4489" s="1">
        <v>44887</v>
      </c>
      <c r="D4489" t="s">
        <v>260</v>
      </c>
      <c r="E4489" t="s">
        <v>21</v>
      </c>
      <c r="F4489" t="s">
        <v>21</v>
      </c>
      <c r="G4489" t="s">
        <v>20</v>
      </c>
      <c r="H4489" t="s">
        <v>1282</v>
      </c>
      <c r="I4489">
        <f>MONTH(Table6[[#This Row],[Loan Date]])</f>
        <v>11</v>
      </c>
      <c r="J4489" t="str">
        <f>_xlfn.XLOOKUP(Table6[[#This Row],[Numeric Month]],$N$5:$N$11,$O$5:$O$11)</f>
        <v>Nov</v>
      </c>
      <c r="K4489" t="str">
        <f>_xlfn.XLOOKUP(Table6[[#This Row],[Loan Date]],$Q$5:$Q$152,$R$5:$R$152)</f>
        <v>Tuesday</v>
      </c>
      <c r="L4489" t="str">
        <f>_xlfn.XLOOKUP(Table6[[#This Row],[Loan Date]],$Q$5:$Q$152,$S$5:$S$152)</f>
        <v>Week 9</v>
      </c>
    </row>
    <row r="4490" spans="1:12" x14ac:dyDescent="0.2">
      <c r="A4490" s="1">
        <v>44887</v>
      </c>
      <c r="B4490" t="s">
        <v>5</v>
      </c>
      <c r="C4490" s="1">
        <v>44894</v>
      </c>
      <c r="D4490" t="s">
        <v>909</v>
      </c>
      <c r="E4490" t="s">
        <v>204</v>
      </c>
      <c r="F4490" t="s">
        <v>2</v>
      </c>
      <c r="G4490" t="s">
        <v>1</v>
      </c>
      <c r="H4490" t="s">
        <v>1282</v>
      </c>
      <c r="I4490">
        <f>MONTH(Table6[[#This Row],[Loan Date]])</f>
        <v>11</v>
      </c>
      <c r="J4490" t="str">
        <f>_xlfn.XLOOKUP(Table6[[#This Row],[Numeric Month]],$N$5:$N$11,$O$5:$O$11)</f>
        <v>Nov</v>
      </c>
      <c r="K4490" t="str">
        <f>_xlfn.XLOOKUP(Table6[[#This Row],[Loan Date]],$Q$5:$Q$152,$R$5:$R$152)</f>
        <v>Tuesday</v>
      </c>
      <c r="L4490" t="str">
        <f>_xlfn.XLOOKUP(Table6[[#This Row],[Loan Date]],$Q$5:$Q$152,$S$5:$S$152)</f>
        <v>Week 9</v>
      </c>
    </row>
    <row r="4491" spans="1:12" x14ac:dyDescent="0.2">
      <c r="A4491" s="1">
        <v>44887</v>
      </c>
      <c r="B4491" t="s">
        <v>5</v>
      </c>
      <c r="C4491" s="1">
        <v>44901</v>
      </c>
      <c r="D4491" t="s">
        <v>373</v>
      </c>
      <c r="E4491" t="s">
        <v>15</v>
      </c>
      <c r="F4491" t="s">
        <v>14</v>
      </c>
      <c r="G4491" t="s">
        <v>1</v>
      </c>
      <c r="H4491" t="s">
        <v>1282</v>
      </c>
      <c r="I4491">
        <f>MONTH(Table6[[#This Row],[Loan Date]])</f>
        <v>11</v>
      </c>
      <c r="J4491" t="str">
        <f>_xlfn.XLOOKUP(Table6[[#This Row],[Numeric Month]],$N$5:$N$11,$O$5:$O$11)</f>
        <v>Nov</v>
      </c>
      <c r="K4491" t="str">
        <f>_xlfn.XLOOKUP(Table6[[#This Row],[Loan Date]],$Q$5:$Q$152,$R$5:$R$152)</f>
        <v>Tuesday</v>
      </c>
      <c r="L4491" t="str">
        <f>_xlfn.XLOOKUP(Table6[[#This Row],[Loan Date]],$Q$5:$Q$152,$S$5:$S$152)</f>
        <v>Week 9</v>
      </c>
    </row>
    <row r="4492" spans="1:12" x14ac:dyDescent="0.2">
      <c r="A4492" s="1">
        <v>44887</v>
      </c>
      <c r="B4492" t="s">
        <v>7</v>
      </c>
      <c r="C4492" s="1">
        <v>44894</v>
      </c>
      <c r="D4492" t="s">
        <v>682</v>
      </c>
      <c r="E4492" t="s">
        <v>15</v>
      </c>
      <c r="F4492" t="s">
        <v>14</v>
      </c>
      <c r="G4492" t="s">
        <v>1</v>
      </c>
      <c r="H4492" t="s">
        <v>1282</v>
      </c>
      <c r="I4492">
        <f>MONTH(Table6[[#This Row],[Loan Date]])</f>
        <v>11</v>
      </c>
      <c r="J4492" t="str">
        <f>_xlfn.XLOOKUP(Table6[[#This Row],[Numeric Month]],$N$5:$N$11,$O$5:$O$11)</f>
        <v>Nov</v>
      </c>
      <c r="K4492" t="str">
        <f>_xlfn.XLOOKUP(Table6[[#This Row],[Loan Date]],$Q$5:$Q$152,$R$5:$R$152)</f>
        <v>Tuesday</v>
      </c>
      <c r="L4492" t="str">
        <f>_xlfn.XLOOKUP(Table6[[#This Row],[Loan Date]],$Q$5:$Q$152,$S$5:$S$152)</f>
        <v>Week 9</v>
      </c>
    </row>
    <row r="4493" spans="1:12" x14ac:dyDescent="0.2">
      <c r="A4493" s="1">
        <v>44887</v>
      </c>
      <c r="B4493" t="s">
        <v>7</v>
      </c>
      <c r="C4493" s="1">
        <v>44887</v>
      </c>
      <c r="D4493" t="s">
        <v>965</v>
      </c>
      <c r="E4493" t="s">
        <v>12</v>
      </c>
      <c r="F4493" t="s">
        <v>12</v>
      </c>
      <c r="G4493" t="s">
        <v>11</v>
      </c>
      <c r="H4493" t="s">
        <v>1282</v>
      </c>
      <c r="I4493">
        <f>MONTH(Table6[[#This Row],[Loan Date]])</f>
        <v>11</v>
      </c>
      <c r="J4493" t="str">
        <f>_xlfn.XLOOKUP(Table6[[#This Row],[Numeric Month]],$N$5:$N$11,$O$5:$O$11)</f>
        <v>Nov</v>
      </c>
      <c r="K4493" t="str">
        <f>_xlfn.XLOOKUP(Table6[[#This Row],[Loan Date]],$Q$5:$Q$152,$R$5:$R$152)</f>
        <v>Tuesday</v>
      </c>
      <c r="L4493" t="str">
        <f>_xlfn.XLOOKUP(Table6[[#This Row],[Loan Date]],$Q$5:$Q$152,$S$5:$S$152)</f>
        <v>Week 9</v>
      </c>
    </row>
    <row r="4494" spans="1:12" x14ac:dyDescent="0.2">
      <c r="A4494" s="1">
        <v>44887</v>
      </c>
      <c r="B4494" t="s">
        <v>7</v>
      </c>
      <c r="C4494" s="1">
        <v>44887</v>
      </c>
      <c r="D4494" t="s">
        <v>1027</v>
      </c>
      <c r="E4494" t="s">
        <v>122</v>
      </c>
      <c r="F4494" t="s">
        <v>122</v>
      </c>
      <c r="G4494" t="s">
        <v>11</v>
      </c>
      <c r="H4494" t="s">
        <v>1282</v>
      </c>
      <c r="I4494">
        <f>MONTH(Table6[[#This Row],[Loan Date]])</f>
        <v>11</v>
      </c>
      <c r="J4494" t="str">
        <f>_xlfn.XLOOKUP(Table6[[#This Row],[Numeric Month]],$N$5:$N$11,$O$5:$O$11)</f>
        <v>Nov</v>
      </c>
      <c r="K4494" t="str">
        <f>_xlfn.XLOOKUP(Table6[[#This Row],[Loan Date]],$Q$5:$Q$152,$R$5:$R$152)</f>
        <v>Tuesday</v>
      </c>
      <c r="L4494" t="str">
        <f>_xlfn.XLOOKUP(Table6[[#This Row],[Loan Date]],$Q$5:$Q$152,$S$5:$S$152)</f>
        <v>Week 9</v>
      </c>
    </row>
    <row r="4495" spans="1:12" x14ac:dyDescent="0.2">
      <c r="A4495" s="1">
        <v>44887</v>
      </c>
      <c r="B4495" t="s">
        <v>7</v>
      </c>
      <c r="C4495" s="1">
        <v>44887</v>
      </c>
      <c r="D4495" t="s">
        <v>193</v>
      </c>
      <c r="E4495" t="s">
        <v>122</v>
      </c>
      <c r="F4495" t="s">
        <v>122</v>
      </c>
      <c r="G4495" t="s">
        <v>11</v>
      </c>
      <c r="H4495" t="s">
        <v>1282</v>
      </c>
      <c r="I4495">
        <f>MONTH(Table6[[#This Row],[Loan Date]])</f>
        <v>11</v>
      </c>
      <c r="J4495" t="str">
        <f>_xlfn.XLOOKUP(Table6[[#This Row],[Numeric Month]],$N$5:$N$11,$O$5:$O$11)</f>
        <v>Nov</v>
      </c>
      <c r="K4495" t="str">
        <f>_xlfn.XLOOKUP(Table6[[#This Row],[Loan Date]],$Q$5:$Q$152,$R$5:$R$152)</f>
        <v>Tuesday</v>
      </c>
      <c r="L4495" t="str">
        <f>_xlfn.XLOOKUP(Table6[[#This Row],[Loan Date]],$Q$5:$Q$152,$S$5:$S$152)</f>
        <v>Week 9</v>
      </c>
    </row>
    <row r="4496" spans="1:12" x14ac:dyDescent="0.2">
      <c r="A4496" s="1">
        <v>44887</v>
      </c>
      <c r="B4496" t="s">
        <v>7</v>
      </c>
      <c r="C4496" s="1">
        <v>44901</v>
      </c>
      <c r="D4496" t="s">
        <v>1204</v>
      </c>
      <c r="E4496" t="s">
        <v>9</v>
      </c>
      <c r="F4496" t="s">
        <v>8</v>
      </c>
      <c r="G4496" t="s">
        <v>1</v>
      </c>
      <c r="H4496" t="s">
        <v>1282</v>
      </c>
      <c r="I4496">
        <f>MONTH(Table6[[#This Row],[Loan Date]])</f>
        <v>11</v>
      </c>
      <c r="J4496" t="str">
        <f>_xlfn.XLOOKUP(Table6[[#This Row],[Numeric Month]],$N$5:$N$11,$O$5:$O$11)</f>
        <v>Nov</v>
      </c>
      <c r="K4496" t="str">
        <f>_xlfn.XLOOKUP(Table6[[#This Row],[Loan Date]],$Q$5:$Q$152,$R$5:$R$152)</f>
        <v>Tuesday</v>
      </c>
      <c r="L4496" t="str">
        <f>_xlfn.XLOOKUP(Table6[[#This Row],[Loan Date]],$Q$5:$Q$152,$S$5:$S$152)</f>
        <v>Week 9</v>
      </c>
    </row>
    <row r="4497" spans="1:12" x14ac:dyDescent="0.2">
      <c r="A4497" s="1">
        <v>44887</v>
      </c>
      <c r="B4497" t="s">
        <v>5</v>
      </c>
      <c r="C4497" s="1">
        <v>44894</v>
      </c>
      <c r="D4497" t="s">
        <v>1304</v>
      </c>
      <c r="E4497" t="s">
        <v>204</v>
      </c>
      <c r="F4497" t="s">
        <v>2</v>
      </c>
      <c r="G4497" t="s">
        <v>1</v>
      </c>
      <c r="H4497" t="s">
        <v>1282</v>
      </c>
      <c r="I4497">
        <f>MONTH(Table6[[#This Row],[Loan Date]])</f>
        <v>11</v>
      </c>
      <c r="J4497" t="str">
        <f>_xlfn.XLOOKUP(Table6[[#This Row],[Numeric Month]],$N$5:$N$11,$O$5:$O$11)</f>
        <v>Nov</v>
      </c>
      <c r="K4497" t="str">
        <f>_xlfn.XLOOKUP(Table6[[#This Row],[Loan Date]],$Q$5:$Q$152,$R$5:$R$152)</f>
        <v>Tuesday</v>
      </c>
      <c r="L4497" t="str">
        <f>_xlfn.XLOOKUP(Table6[[#This Row],[Loan Date]],$Q$5:$Q$152,$S$5:$S$152)</f>
        <v>Week 9</v>
      </c>
    </row>
    <row r="4498" spans="1:12" x14ac:dyDescent="0.2">
      <c r="A4498" s="1">
        <v>44887</v>
      </c>
      <c r="B4498" t="s">
        <v>7</v>
      </c>
      <c r="C4498" s="1">
        <v>44887</v>
      </c>
      <c r="D4498" t="s">
        <v>236</v>
      </c>
      <c r="E4498" t="s">
        <v>23</v>
      </c>
      <c r="F4498" t="s">
        <v>23</v>
      </c>
      <c r="G4498" t="s">
        <v>20</v>
      </c>
      <c r="H4498" t="s">
        <v>1282</v>
      </c>
      <c r="I4498">
        <f>MONTH(Table6[[#This Row],[Loan Date]])</f>
        <v>11</v>
      </c>
      <c r="J4498" t="str">
        <f>_xlfn.XLOOKUP(Table6[[#This Row],[Numeric Month]],$N$5:$N$11,$O$5:$O$11)</f>
        <v>Nov</v>
      </c>
      <c r="K4498" t="str">
        <f>_xlfn.XLOOKUP(Table6[[#This Row],[Loan Date]],$Q$5:$Q$152,$R$5:$R$152)</f>
        <v>Tuesday</v>
      </c>
      <c r="L4498" t="str">
        <f>_xlfn.XLOOKUP(Table6[[#This Row],[Loan Date]],$Q$5:$Q$152,$S$5:$S$152)</f>
        <v>Week 9</v>
      </c>
    </row>
    <row r="4499" spans="1:12" x14ac:dyDescent="0.2">
      <c r="A4499" s="1">
        <v>44887</v>
      </c>
      <c r="B4499" t="s">
        <v>7</v>
      </c>
      <c r="C4499" s="1">
        <v>44894</v>
      </c>
      <c r="D4499" t="s">
        <v>842</v>
      </c>
      <c r="E4499" t="s">
        <v>15</v>
      </c>
      <c r="F4499" t="s">
        <v>14</v>
      </c>
      <c r="G4499" t="s">
        <v>1</v>
      </c>
      <c r="H4499" t="s">
        <v>1282</v>
      </c>
      <c r="I4499">
        <f>MONTH(Table6[[#This Row],[Loan Date]])</f>
        <v>11</v>
      </c>
      <c r="J4499" t="str">
        <f>_xlfn.XLOOKUP(Table6[[#This Row],[Numeric Month]],$N$5:$N$11,$O$5:$O$11)</f>
        <v>Nov</v>
      </c>
      <c r="K4499" t="str">
        <f>_xlfn.XLOOKUP(Table6[[#This Row],[Loan Date]],$Q$5:$Q$152,$R$5:$R$152)</f>
        <v>Tuesday</v>
      </c>
      <c r="L4499" t="str">
        <f>_xlfn.XLOOKUP(Table6[[#This Row],[Loan Date]],$Q$5:$Q$152,$S$5:$S$152)</f>
        <v>Week 9</v>
      </c>
    </row>
    <row r="4500" spans="1:12" x14ac:dyDescent="0.2">
      <c r="A4500" s="1">
        <v>44887</v>
      </c>
      <c r="B4500" t="s">
        <v>7</v>
      </c>
      <c r="C4500" s="1">
        <v>44894</v>
      </c>
      <c r="D4500" t="s">
        <v>500</v>
      </c>
      <c r="E4500" t="s">
        <v>52</v>
      </c>
      <c r="F4500" t="s">
        <v>51</v>
      </c>
      <c r="G4500" t="s">
        <v>1</v>
      </c>
      <c r="H4500" t="s">
        <v>1282</v>
      </c>
      <c r="I4500">
        <f>MONTH(Table6[[#This Row],[Loan Date]])</f>
        <v>11</v>
      </c>
      <c r="J4500" t="str">
        <f>_xlfn.XLOOKUP(Table6[[#This Row],[Numeric Month]],$N$5:$N$11,$O$5:$O$11)</f>
        <v>Nov</v>
      </c>
      <c r="K4500" t="str">
        <f>_xlfn.XLOOKUP(Table6[[#This Row],[Loan Date]],$Q$5:$Q$152,$R$5:$R$152)</f>
        <v>Tuesday</v>
      </c>
      <c r="L4500" t="str">
        <f>_xlfn.XLOOKUP(Table6[[#This Row],[Loan Date]],$Q$5:$Q$152,$S$5:$S$152)</f>
        <v>Week 9</v>
      </c>
    </row>
    <row r="4501" spans="1:12" x14ac:dyDescent="0.2">
      <c r="A4501" s="1">
        <v>44887</v>
      </c>
      <c r="B4501" t="s">
        <v>7</v>
      </c>
      <c r="C4501" s="1">
        <v>44887</v>
      </c>
      <c r="D4501" t="s">
        <v>363</v>
      </c>
      <c r="E4501" t="s">
        <v>23</v>
      </c>
      <c r="F4501" t="s">
        <v>23</v>
      </c>
      <c r="G4501" t="s">
        <v>20</v>
      </c>
      <c r="H4501" t="s">
        <v>1282</v>
      </c>
      <c r="I4501">
        <f>MONTH(Table6[[#This Row],[Loan Date]])</f>
        <v>11</v>
      </c>
      <c r="J4501" t="str">
        <f>_xlfn.XLOOKUP(Table6[[#This Row],[Numeric Month]],$N$5:$N$11,$O$5:$O$11)</f>
        <v>Nov</v>
      </c>
      <c r="K4501" t="str">
        <f>_xlfn.XLOOKUP(Table6[[#This Row],[Loan Date]],$Q$5:$Q$152,$R$5:$R$152)</f>
        <v>Tuesday</v>
      </c>
      <c r="L4501" t="str">
        <f>_xlfn.XLOOKUP(Table6[[#This Row],[Loan Date]],$Q$5:$Q$152,$S$5:$S$152)</f>
        <v>Week 9</v>
      </c>
    </row>
    <row r="4502" spans="1:12" x14ac:dyDescent="0.2">
      <c r="A4502" s="1">
        <v>44887</v>
      </c>
      <c r="B4502" t="s">
        <v>7</v>
      </c>
      <c r="C4502" s="1">
        <v>44894</v>
      </c>
      <c r="D4502" t="s">
        <v>847</v>
      </c>
      <c r="E4502" t="s">
        <v>52</v>
      </c>
      <c r="F4502" t="s">
        <v>51</v>
      </c>
      <c r="G4502" t="s">
        <v>1</v>
      </c>
      <c r="H4502" t="s">
        <v>1282</v>
      </c>
      <c r="I4502">
        <f>MONTH(Table6[[#This Row],[Loan Date]])</f>
        <v>11</v>
      </c>
      <c r="J4502" t="str">
        <f>_xlfn.XLOOKUP(Table6[[#This Row],[Numeric Month]],$N$5:$N$11,$O$5:$O$11)</f>
        <v>Nov</v>
      </c>
      <c r="K4502" t="str">
        <f>_xlfn.XLOOKUP(Table6[[#This Row],[Loan Date]],$Q$5:$Q$152,$R$5:$R$152)</f>
        <v>Tuesday</v>
      </c>
      <c r="L4502" t="str">
        <f>_xlfn.XLOOKUP(Table6[[#This Row],[Loan Date]],$Q$5:$Q$152,$S$5:$S$152)</f>
        <v>Week 9</v>
      </c>
    </row>
    <row r="4503" spans="1:12" x14ac:dyDescent="0.2">
      <c r="A4503" s="1">
        <v>44887</v>
      </c>
      <c r="B4503" t="s">
        <v>5</v>
      </c>
      <c r="C4503" s="1">
        <v>44887</v>
      </c>
      <c r="D4503" t="s">
        <v>457</v>
      </c>
      <c r="E4503" t="s">
        <v>41</v>
      </c>
      <c r="F4503" t="s">
        <v>40</v>
      </c>
      <c r="G4503" t="s">
        <v>39</v>
      </c>
      <c r="H4503" t="s">
        <v>1282</v>
      </c>
      <c r="I4503">
        <f>MONTH(Table6[[#This Row],[Loan Date]])</f>
        <v>11</v>
      </c>
      <c r="J4503" t="str">
        <f>_xlfn.XLOOKUP(Table6[[#This Row],[Numeric Month]],$N$5:$N$11,$O$5:$O$11)</f>
        <v>Nov</v>
      </c>
      <c r="K4503" t="str">
        <f>_xlfn.XLOOKUP(Table6[[#This Row],[Loan Date]],$Q$5:$Q$152,$R$5:$R$152)</f>
        <v>Tuesday</v>
      </c>
      <c r="L4503" t="str">
        <f>_xlfn.XLOOKUP(Table6[[#This Row],[Loan Date]],$Q$5:$Q$152,$S$5:$S$152)</f>
        <v>Week 9</v>
      </c>
    </row>
    <row r="4504" spans="1:12" x14ac:dyDescent="0.2">
      <c r="A4504" s="1">
        <v>44887</v>
      </c>
      <c r="B4504" t="s">
        <v>7</v>
      </c>
      <c r="C4504" s="1">
        <v>44894</v>
      </c>
      <c r="D4504" t="s">
        <v>1011</v>
      </c>
      <c r="E4504" t="s">
        <v>15</v>
      </c>
      <c r="F4504" t="s">
        <v>14</v>
      </c>
      <c r="G4504" t="s">
        <v>1</v>
      </c>
      <c r="H4504" t="s">
        <v>1282</v>
      </c>
      <c r="I4504">
        <f>MONTH(Table6[[#This Row],[Loan Date]])</f>
        <v>11</v>
      </c>
      <c r="J4504" t="str">
        <f>_xlfn.XLOOKUP(Table6[[#This Row],[Numeric Month]],$N$5:$N$11,$O$5:$O$11)</f>
        <v>Nov</v>
      </c>
      <c r="K4504" t="str">
        <f>_xlfn.XLOOKUP(Table6[[#This Row],[Loan Date]],$Q$5:$Q$152,$R$5:$R$152)</f>
        <v>Tuesday</v>
      </c>
      <c r="L4504" t="str">
        <f>_xlfn.XLOOKUP(Table6[[#This Row],[Loan Date]],$Q$5:$Q$152,$S$5:$S$152)</f>
        <v>Week 9</v>
      </c>
    </row>
    <row r="4505" spans="1:12" x14ac:dyDescent="0.2">
      <c r="A4505" s="1">
        <v>44887</v>
      </c>
      <c r="B4505" t="s">
        <v>7</v>
      </c>
      <c r="C4505" s="1">
        <v>44887</v>
      </c>
      <c r="D4505" t="s">
        <v>1136</v>
      </c>
      <c r="E4505" t="s">
        <v>37</v>
      </c>
      <c r="F4505" t="s">
        <v>37</v>
      </c>
      <c r="G4505" t="s">
        <v>20</v>
      </c>
      <c r="H4505" t="s">
        <v>1282</v>
      </c>
      <c r="I4505">
        <f>MONTH(Table6[[#This Row],[Loan Date]])</f>
        <v>11</v>
      </c>
      <c r="J4505" t="str">
        <f>_xlfn.XLOOKUP(Table6[[#This Row],[Numeric Month]],$N$5:$N$11,$O$5:$O$11)</f>
        <v>Nov</v>
      </c>
      <c r="K4505" t="str">
        <f>_xlfn.XLOOKUP(Table6[[#This Row],[Loan Date]],$Q$5:$Q$152,$R$5:$R$152)</f>
        <v>Tuesday</v>
      </c>
      <c r="L4505" t="str">
        <f>_xlfn.XLOOKUP(Table6[[#This Row],[Loan Date]],$Q$5:$Q$152,$S$5:$S$152)</f>
        <v>Week 9</v>
      </c>
    </row>
    <row r="4506" spans="1:12" x14ac:dyDescent="0.2">
      <c r="A4506" s="1">
        <v>44887</v>
      </c>
      <c r="B4506" t="s">
        <v>7</v>
      </c>
      <c r="C4506" s="1">
        <v>44894</v>
      </c>
      <c r="D4506" t="s">
        <v>853</v>
      </c>
      <c r="E4506" t="s">
        <v>15</v>
      </c>
      <c r="F4506" t="s">
        <v>14</v>
      </c>
      <c r="G4506" t="s">
        <v>1</v>
      </c>
      <c r="H4506" t="s">
        <v>1282</v>
      </c>
      <c r="I4506">
        <f>MONTH(Table6[[#This Row],[Loan Date]])</f>
        <v>11</v>
      </c>
      <c r="J4506" t="str">
        <f>_xlfn.XLOOKUP(Table6[[#This Row],[Numeric Month]],$N$5:$N$11,$O$5:$O$11)</f>
        <v>Nov</v>
      </c>
      <c r="K4506" t="str">
        <f>_xlfn.XLOOKUP(Table6[[#This Row],[Loan Date]],$Q$5:$Q$152,$R$5:$R$152)</f>
        <v>Tuesday</v>
      </c>
      <c r="L4506" t="str">
        <f>_xlfn.XLOOKUP(Table6[[#This Row],[Loan Date]],$Q$5:$Q$152,$S$5:$S$152)</f>
        <v>Week 9</v>
      </c>
    </row>
    <row r="4507" spans="1:12" x14ac:dyDescent="0.2">
      <c r="A4507" s="1">
        <v>44887</v>
      </c>
      <c r="B4507" t="s">
        <v>5</v>
      </c>
      <c r="C4507" s="1">
        <v>44887</v>
      </c>
      <c r="D4507" t="s">
        <v>241</v>
      </c>
      <c r="E4507" t="s">
        <v>23</v>
      </c>
      <c r="F4507" t="s">
        <v>23</v>
      </c>
      <c r="G4507" t="s">
        <v>20</v>
      </c>
      <c r="H4507" t="s">
        <v>1282</v>
      </c>
      <c r="I4507">
        <f>MONTH(Table6[[#This Row],[Loan Date]])</f>
        <v>11</v>
      </c>
      <c r="J4507" t="str">
        <f>_xlfn.XLOOKUP(Table6[[#This Row],[Numeric Month]],$N$5:$N$11,$O$5:$O$11)</f>
        <v>Nov</v>
      </c>
      <c r="K4507" t="str">
        <f>_xlfn.XLOOKUP(Table6[[#This Row],[Loan Date]],$Q$5:$Q$152,$R$5:$R$152)</f>
        <v>Tuesday</v>
      </c>
      <c r="L4507" t="str">
        <f>_xlfn.XLOOKUP(Table6[[#This Row],[Loan Date]],$Q$5:$Q$152,$S$5:$S$152)</f>
        <v>Week 9</v>
      </c>
    </row>
    <row r="4508" spans="1:12" x14ac:dyDescent="0.2">
      <c r="A4508" s="1">
        <v>44887</v>
      </c>
      <c r="B4508" t="s">
        <v>5</v>
      </c>
      <c r="C4508" s="1">
        <v>44887</v>
      </c>
      <c r="D4508" t="s">
        <v>705</v>
      </c>
      <c r="E4508" t="s">
        <v>21</v>
      </c>
      <c r="F4508" t="s">
        <v>21</v>
      </c>
      <c r="G4508" t="s">
        <v>20</v>
      </c>
      <c r="H4508" t="s">
        <v>1282</v>
      </c>
      <c r="I4508">
        <f>MONTH(Table6[[#This Row],[Loan Date]])</f>
        <v>11</v>
      </c>
      <c r="J4508" t="str">
        <f>_xlfn.XLOOKUP(Table6[[#This Row],[Numeric Month]],$N$5:$N$11,$O$5:$O$11)</f>
        <v>Nov</v>
      </c>
      <c r="K4508" t="str">
        <f>_xlfn.XLOOKUP(Table6[[#This Row],[Loan Date]],$Q$5:$Q$152,$R$5:$R$152)</f>
        <v>Tuesday</v>
      </c>
      <c r="L4508" t="str">
        <f>_xlfn.XLOOKUP(Table6[[#This Row],[Loan Date]],$Q$5:$Q$152,$S$5:$S$152)</f>
        <v>Week 9</v>
      </c>
    </row>
    <row r="4509" spans="1:12" x14ac:dyDescent="0.2">
      <c r="A4509" s="1">
        <v>44887</v>
      </c>
      <c r="B4509" t="s">
        <v>5</v>
      </c>
      <c r="C4509" s="1">
        <v>44887</v>
      </c>
      <c r="D4509" t="s">
        <v>341</v>
      </c>
      <c r="E4509" t="s">
        <v>49</v>
      </c>
      <c r="F4509" t="s">
        <v>49</v>
      </c>
      <c r="G4509" t="s">
        <v>20</v>
      </c>
      <c r="H4509" t="s">
        <v>1282</v>
      </c>
      <c r="I4509">
        <f>MONTH(Table6[[#This Row],[Loan Date]])</f>
        <v>11</v>
      </c>
      <c r="J4509" t="str">
        <f>_xlfn.XLOOKUP(Table6[[#This Row],[Numeric Month]],$N$5:$N$11,$O$5:$O$11)</f>
        <v>Nov</v>
      </c>
      <c r="K4509" t="str">
        <f>_xlfn.XLOOKUP(Table6[[#This Row],[Loan Date]],$Q$5:$Q$152,$R$5:$R$152)</f>
        <v>Tuesday</v>
      </c>
      <c r="L4509" t="str">
        <f>_xlfn.XLOOKUP(Table6[[#This Row],[Loan Date]],$Q$5:$Q$152,$S$5:$S$152)</f>
        <v>Week 9</v>
      </c>
    </row>
    <row r="4510" spans="1:12" x14ac:dyDescent="0.2">
      <c r="A4510" s="1">
        <v>44887</v>
      </c>
      <c r="B4510" t="s">
        <v>7</v>
      </c>
      <c r="C4510" s="1">
        <v>44894</v>
      </c>
      <c r="D4510" t="s">
        <v>1335</v>
      </c>
      <c r="E4510" t="s">
        <v>52</v>
      </c>
      <c r="F4510" t="s">
        <v>51</v>
      </c>
      <c r="G4510" t="s">
        <v>1</v>
      </c>
      <c r="H4510" t="s">
        <v>1282</v>
      </c>
      <c r="I4510">
        <f>MONTH(Table6[[#This Row],[Loan Date]])</f>
        <v>11</v>
      </c>
      <c r="J4510" t="str">
        <f>_xlfn.XLOOKUP(Table6[[#This Row],[Numeric Month]],$N$5:$N$11,$O$5:$O$11)</f>
        <v>Nov</v>
      </c>
      <c r="K4510" t="str">
        <f>_xlfn.XLOOKUP(Table6[[#This Row],[Loan Date]],$Q$5:$Q$152,$R$5:$R$152)</f>
        <v>Tuesday</v>
      </c>
      <c r="L4510" t="str">
        <f>_xlfn.XLOOKUP(Table6[[#This Row],[Loan Date]],$Q$5:$Q$152,$S$5:$S$152)</f>
        <v>Week 9</v>
      </c>
    </row>
    <row r="4511" spans="1:12" x14ac:dyDescent="0.2">
      <c r="A4511" s="1">
        <v>44887</v>
      </c>
      <c r="B4511" t="s">
        <v>96</v>
      </c>
      <c r="C4511" s="1">
        <v>44887</v>
      </c>
      <c r="D4511" t="s">
        <v>95</v>
      </c>
      <c r="E4511" t="s">
        <v>52</v>
      </c>
      <c r="F4511" t="s">
        <v>51</v>
      </c>
      <c r="G4511" t="s">
        <v>1</v>
      </c>
      <c r="H4511" t="s">
        <v>1282</v>
      </c>
      <c r="I4511">
        <f>MONTH(Table6[[#This Row],[Loan Date]])</f>
        <v>11</v>
      </c>
      <c r="J4511" t="str">
        <f>_xlfn.XLOOKUP(Table6[[#This Row],[Numeric Month]],$N$5:$N$11,$O$5:$O$11)</f>
        <v>Nov</v>
      </c>
      <c r="K4511" t="str">
        <f>_xlfn.XLOOKUP(Table6[[#This Row],[Loan Date]],$Q$5:$Q$152,$R$5:$R$152)</f>
        <v>Tuesday</v>
      </c>
      <c r="L4511" t="str">
        <f>_xlfn.XLOOKUP(Table6[[#This Row],[Loan Date]],$Q$5:$Q$152,$S$5:$S$152)</f>
        <v>Week 9</v>
      </c>
    </row>
    <row r="4512" spans="1:12" x14ac:dyDescent="0.2">
      <c r="A4512" s="1">
        <v>44888</v>
      </c>
      <c r="B4512" t="s">
        <v>5</v>
      </c>
      <c r="C4512" s="1">
        <v>44888</v>
      </c>
      <c r="D4512" t="s">
        <v>408</v>
      </c>
      <c r="E4512" t="s">
        <v>23</v>
      </c>
      <c r="F4512" t="s">
        <v>23</v>
      </c>
      <c r="G4512" t="s">
        <v>20</v>
      </c>
      <c r="H4512" t="s">
        <v>1282</v>
      </c>
      <c r="I4512">
        <f>MONTH(Table6[[#This Row],[Loan Date]])</f>
        <v>11</v>
      </c>
      <c r="J4512" t="str">
        <f>_xlfn.XLOOKUP(Table6[[#This Row],[Numeric Month]],$N$5:$N$11,$O$5:$O$11)</f>
        <v>Nov</v>
      </c>
      <c r="K4512" t="str">
        <f>_xlfn.XLOOKUP(Table6[[#This Row],[Loan Date]],$Q$5:$Q$152,$R$5:$R$152)</f>
        <v>Wednesday</v>
      </c>
      <c r="L4512" t="str">
        <f>_xlfn.XLOOKUP(Table6[[#This Row],[Loan Date]],$Q$5:$Q$152,$S$5:$S$152)</f>
        <v>Week 9</v>
      </c>
    </row>
    <row r="4513" spans="1:12" x14ac:dyDescent="0.2">
      <c r="A4513" s="1">
        <v>44888</v>
      </c>
      <c r="B4513" t="s">
        <v>5</v>
      </c>
      <c r="C4513" s="1">
        <v>44888</v>
      </c>
      <c r="D4513" t="s">
        <v>915</v>
      </c>
      <c r="E4513" t="s">
        <v>37</v>
      </c>
      <c r="F4513" t="s">
        <v>37</v>
      </c>
      <c r="G4513" t="s">
        <v>20</v>
      </c>
      <c r="H4513" t="s">
        <v>1282</v>
      </c>
      <c r="I4513">
        <f>MONTH(Table6[[#This Row],[Loan Date]])</f>
        <v>11</v>
      </c>
      <c r="J4513" t="str">
        <f>_xlfn.XLOOKUP(Table6[[#This Row],[Numeric Month]],$N$5:$N$11,$O$5:$O$11)</f>
        <v>Nov</v>
      </c>
      <c r="K4513" t="str">
        <f>_xlfn.XLOOKUP(Table6[[#This Row],[Loan Date]],$Q$5:$Q$152,$R$5:$R$152)</f>
        <v>Wednesday</v>
      </c>
      <c r="L4513" t="str">
        <f>_xlfn.XLOOKUP(Table6[[#This Row],[Loan Date]],$Q$5:$Q$152,$S$5:$S$152)</f>
        <v>Week 9</v>
      </c>
    </row>
    <row r="4514" spans="1:12" x14ac:dyDescent="0.2">
      <c r="A4514" s="1">
        <v>44888</v>
      </c>
      <c r="B4514" t="s">
        <v>5</v>
      </c>
      <c r="C4514" s="1">
        <v>44888</v>
      </c>
      <c r="D4514" t="s">
        <v>1310</v>
      </c>
      <c r="E4514" t="s">
        <v>204</v>
      </c>
      <c r="F4514" t="s">
        <v>2</v>
      </c>
      <c r="G4514" t="s">
        <v>1</v>
      </c>
      <c r="H4514" t="s">
        <v>1282</v>
      </c>
      <c r="I4514">
        <f>MONTH(Table6[[#This Row],[Loan Date]])</f>
        <v>11</v>
      </c>
      <c r="J4514" t="str">
        <f>_xlfn.XLOOKUP(Table6[[#This Row],[Numeric Month]],$N$5:$N$11,$O$5:$O$11)</f>
        <v>Nov</v>
      </c>
      <c r="K4514" t="str">
        <f>_xlfn.XLOOKUP(Table6[[#This Row],[Loan Date]],$Q$5:$Q$152,$R$5:$R$152)</f>
        <v>Wednesday</v>
      </c>
      <c r="L4514" t="str">
        <f>_xlfn.XLOOKUP(Table6[[#This Row],[Loan Date]],$Q$5:$Q$152,$S$5:$S$152)</f>
        <v>Week 9</v>
      </c>
    </row>
    <row r="4515" spans="1:12" x14ac:dyDescent="0.2">
      <c r="A4515" s="1">
        <v>44888</v>
      </c>
      <c r="B4515" t="s">
        <v>5</v>
      </c>
      <c r="C4515" s="1">
        <v>44895</v>
      </c>
      <c r="D4515" t="s">
        <v>1307</v>
      </c>
      <c r="E4515" t="s">
        <v>204</v>
      </c>
      <c r="F4515" t="s">
        <v>2</v>
      </c>
      <c r="G4515" t="s">
        <v>1</v>
      </c>
      <c r="H4515" t="s">
        <v>1282</v>
      </c>
      <c r="I4515">
        <f>MONTH(Table6[[#This Row],[Loan Date]])</f>
        <v>11</v>
      </c>
      <c r="J4515" t="str">
        <f>_xlfn.XLOOKUP(Table6[[#This Row],[Numeric Month]],$N$5:$N$11,$O$5:$O$11)</f>
        <v>Nov</v>
      </c>
      <c r="K4515" t="str">
        <f>_xlfn.XLOOKUP(Table6[[#This Row],[Loan Date]],$Q$5:$Q$152,$R$5:$R$152)</f>
        <v>Wednesday</v>
      </c>
      <c r="L4515" t="str">
        <f>_xlfn.XLOOKUP(Table6[[#This Row],[Loan Date]],$Q$5:$Q$152,$S$5:$S$152)</f>
        <v>Week 9</v>
      </c>
    </row>
    <row r="4516" spans="1:12" x14ac:dyDescent="0.2">
      <c r="A4516" s="1">
        <v>44888</v>
      </c>
      <c r="B4516" t="s">
        <v>7</v>
      </c>
      <c r="C4516" s="1">
        <v>44888</v>
      </c>
      <c r="D4516" t="s">
        <v>320</v>
      </c>
      <c r="E4516" t="s">
        <v>23</v>
      </c>
      <c r="F4516" t="s">
        <v>23</v>
      </c>
      <c r="G4516" t="s">
        <v>20</v>
      </c>
      <c r="H4516" t="s">
        <v>1282</v>
      </c>
      <c r="I4516">
        <f>MONTH(Table6[[#This Row],[Loan Date]])</f>
        <v>11</v>
      </c>
      <c r="J4516" t="str">
        <f>_xlfn.XLOOKUP(Table6[[#This Row],[Numeric Month]],$N$5:$N$11,$O$5:$O$11)</f>
        <v>Nov</v>
      </c>
      <c r="K4516" t="str">
        <f>_xlfn.XLOOKUP(Table6[[#This Row],[Loan Date]],$Q$5:$Q$152,$R$5:$R$152)</f>
        <v>Wednesday</v>
      </c>
      <c r="L4516" t="str">
        <f>_xlfn.XLOOKUP(Table6[[#This Row],[Loan Date]],$Q$5:$Q$152,$S$5:$S$152)</f>
        <v>Week 9</v>
      </c>
    </row>
    <row r="4517" spans="1:12" x14ac:dyDescent="0.2">
      <c r="A4517" s="1">
        <v>44888</v>
      </c>
      <c r="B4517" t="s">
        <v>7</v>
      </c>
      <c r="C4517" s="1">
        <v>44888</v>
      </c>
      <c r="D4517" t="s">
        <v>175</v>
      </c>
      <c r="E4517" t="s">
        <v>21</v>
      </c>
      <c r="F4517" t="s">
        <v>21</v>
      </c>
      <c r="G4517" t="s">
        <v>20</v>
      </c>
      <c r="H4517" t="s">
        <v>1282</v>
      </c>
      <c r="I4517">
        <f>MONTH(Table6[[#This Row],[Loan Date]])</f>
        <v>11</v>
      </c>
      <c r="J4517" t="str">
        <f>_xlfn.XLOOKUP(Table6[[#This Row],[Numeric Month]],$N$5:$N$11,$O$5:$O$11)</f>
        <v>Nov</v>
      </c>
      <c r="K4517" t="str">
        <f>_xlfn.XLOOKUP(Table6[[#This Row],[Loan Date]],$Q$5:$Q$152,$R$5:$R$152)</f>
        <v>Wednesday</v>
      </c>
      <c r="L4517" t="str">
        <f>_xlfn.XLOOKUP(Table6[[#This Row],[Loan Date]],$Q$5:$Q$152,$S$5:$S$152)</f>
        <v>Week 9</v>
      </c>
    </row>
    <row r="4518" spans="1:12" x14ac:dyDescent="0.2">
      <c r="A4518" s="1">
        <v>44888</v>
      </c>
      <c r="B4518" t="s">
        <v>7</v>
      </c>
      <c r="C4518" s="1">
        <v>44902</v>
      </c>
      <c r="D4518" t="s">
        <v>1332</v>
      </c>
      <c r="E4518" t="s">
        <v>204</v>
      </c>
      <c r="F4518" t="s">
        <v>8</v>
      </c>
      <c r="G4518" t="s">
        <v>1</v>
      </c>
      <c r="H4518" t="s">
        <v>1282</v>
      </c>
      <c r="I4518">
        <f>MONTH(Table6[[#This Row],[Loan Date]])</f>
        <v>11</v>
      </c>
      <c r="J4518" t="str">
        <f>_xlfn.XLOOKUP(Table6[[#This Row],[Numeric Month]],$N$5:$N$11,$O$5:$O$11)</f>
        <v>Nov</v>
      </c>
      <c r="K4518" t="str">
        <f>_xlfn.XLOOKUP(Table6[[#This Row],[Loan Date]],$Q$5:$Q$152,$R$5:$R$152)</f>
        <v>Wednesday</v>
      </c>
      <c r="L4518" t="str">
        <f>_xlfn.XLOOKUP(Table6[[#This Row],[Loan Date]],$Q$5:$Q$152,$S$5:$S$152)</f>
        <v>Week 9</v>
      </c>
    </row>
    <row r="4519" spans="1:12" x14ac:dyDescent="0.2">
      <c r="A4519" s="1">
        <v>44888</v>
      </c>
      <c r="B4519" t="s">
        <v>7</v>
      </c>
      <c r="C4519" s="1">
        <v>44888</v>
      </c>
      <c r="D4519" t="s">
        <v>179</v>
      </c>
      <c r="E4519" t="s">
        <v>23</v>
      </c>
      <c r="F4519" t="s">
        <v>23</v>
      </c>
      <c r="G4519" t="s">
        <v>20</v>
      </c>
      <c r="H4519" t="s">
        <v>1282</v>
      </c>
      <c r="I4519">
        <f>MONTH(Table6[[#This Row],[Loan Date]])</f>
        <v>11</v>
      </c>
      <c r="J4519" t="str">
        <f>_xlfn.XLOOKUP(Table6[[#This Row],[Numeric Month]],$N$5:$N$11,$O$5:$O$11)</f>
        <v>Nov</v>
      </c>
      <c r="K4519" t="str">
        <f>_xlfn.XLOOKUP(Table6[[#This Row],[Loan Date]],$Q$5:$Q$152,$R$5:$R$152)</f>
        <v>Wednesday</v>
      </c>
      <c r="L4519" t="str">
        <f>_xlfn.XLOOKUP(Table6[[#This Row],[Loan Date]],$Q$5:$Q$152,$S$5:$S$152)</f>
        <v>Week 9</v>
      </c>
    </row>
    <row r="4520" spans="1:12" x14ac:dyDescent="0.2">
      <c r="A4520" s="1">
        <v>44888</v>
      </c>
      <c r="B4520" t="s">
        <v>7</v>
      </c>
      <c r="C4520" s="1">
        <v>44888</v>
      </c>
      <c r="D4520" t="s">
        <v>934</v>
      </c>
      <c r="E4520" t="s">
        <v>65</v>
      </c>
      <c r="F4520" t="s">
        <v>65</v>
      </c>
      <c r="G4520" t="s">
        <v>20</v>
      </c>
      <c r="H4520" t="s">
        <v>1282</v>
      </c>
      <c r="I4520">
        <f>MONTH(Table6[[#This Row],[Loan Date]])</f>
        <v>11</v>
      </c>
      <c r="J4520" t="str">
        <f>_xlfn.XLOOKUP(Table6[[#This Row],[Numeric Month]],$N$5:$N$11,$O$5:$O$11)</f>
        <v>Nov</v>
      </c>
      <c r="K4520" t="str">
        <f>_xlfn.XLOOKUP(Table6[[#This Row],[Loan Date]],$Q$5:$Q$152,$R$5:$R$152)</f>
        <v>Wednesday</v>
      </c>
      <c r="L4520" t="str">
        <f>_xlfn.XLOOKUP(Table6[[#This Row],[Loan Date]],$Q$5:$Q$152,$S$5:$S$152)</f>
        <v>Week 9</v>
      </c>
    </row>
    <row r="4521" spans="1:12" x14ac:dyDescent="0.2">
      <c r="A4521" s="1">
        <v>44888</v>
      </c>
      <c r="B4521" t="s">
        <v>7</v>
      </c>
      <c r="C4521" s="1">
        <v>44895</v>
      </c>
      <c r="D4521" t="s">
        <v>695</v>
      </c>
      <c r="E4521" t="s">
        <v>15</v>
      </c>
      <c r="F4521" t="s">
        <v>14</v>
      </c>
      <c r="G4521" t="s">
        <v>1</v>
      </c>
      <c r="H4521" t="s">
        <v>1282</v>
      </c>
      <c r="I4521">
        <f>MONTH(Table6[[#This Row],[Loan Date]])</f>
        <v>11</v>
      </c>
      <c r="J4521" t="str">
        <f>_xlfn.XLOOKUP(Table6[[#This Row],[Numeric Month]],$N$5:$N$11,$O$5:$O$11)</f>
        <v>Nov</v>
      </c>
      <c r="K4521" t="str">
        <f>_xlfn.XLOOKUP(Table6[[#This Row],[Loan Date]],$Q$5:$Q$152,$R$5:$R$152)</f>
        <v>Wednesday</v>
      </c>
      <c r="L4521" t="str">
        <f>_xlfn.XLOOKUP(Table6[[#This Row],[Loan Date]],$Q$5:$Q$152,$S$5:$S$152)</f>
        <v>Week 9</v>
      </c>
    </row>
    <row r="4522" spans="1:12" x14ac:dyDescent="0.2">
      <c r="A4522" s="1">
        <v>44888</v>
      </c>
      <c r="B4522" t="s">
        <v>7</v>
      </c>
      <c r="C4522" s="1">
        <v>44888</v>
      </c>
      <c r="D4522" t="s">
        <v>555</v>
      </c>
      <c r="E4522" t="s">
        <v>15</v>
      </c>
      <c r="F4522" t="s">
        <v>14</v>
      </c>
      <c r="G4522" t="s">
        <v>1</v>
      </c>
      <c r="H4522" t="s">
        <v>1282</v>
      </c>
      <c r="I4522">
        <f>MONTH(Table6[[#This Row],[Loan Date]])</f>
        <v>11</v>
      </c>
      <c r="J4522" t="str">
        <f>_xlfn.XLOOKUP(Table6[[#This Row],[Numeric Month]],$N$5:$N$11,$O$5:$O$11)</f>
        <v>Nov</v>
      </c>
      <c r="K4522" t="str">
        <f>_xlfn.XLOOKUP(Table6[[#This Row],[Loan Date]],$Q$5:$Q$152,$R$5:$R$152)</f>
        <v>Wednesday</v>
      </c>
      <c r="L4522" t="str">
        <f>_xlfn.XLOOKUP(Table6[[#This Row],[Loan Date]],$Q$5:$Q$152,$S$5:$S$152)</f>
        <v>Week 9</v>
      </c>
    </row>
    <row r="4523" spans="1:12" x14ac:dyDescent="0.2">
      <c r="A4523" s="1">
        <v>44888</v>
      </c>
      <c r="B4523" t="s">
        <v>5</v>
      </c>
      <c r="C4523" s="1">
        <v>44897</v>
      </c>
      <c r="D4523" t="s">
        <v>844</v>
      </c>
      <c r="E4523" t="s">
        <v>15</v>
      </c>
      <c r="F4523" t="s">
        <v>14</v>
      </c>
      <c r="G4523" t="s">
        <v>1</v>
      </c>
      <c r="H4523" t="s">
        <v>1282</v>
      </c>
      <c r="I4523">
        <f>MONTH(Table6[[#This Row],[Loan Date]])</f>
        <v>11</v>
      </c>
      <c r="J4523" t="str">
        <f>_xlfn.XLOOKUP(Table6[[#This Row],[Numeric Month]],$N$5:$N$11,$O$5:$O$11)</f>
        <v>Nov</v>
      </c>
      <c r="K4523" t="str">
        <f>_xlfn.XLOOKUP(Table6[[#This Row],[Loan Date]],$Q$5:$Q$152,$R$5:$R$152)</f>
        <v>Wednesday</v>
      </c>
      <c r="L4523" t="str">
        <f>_xlfn.XLOOKUP(Table6[[#This Row],[Loan Date]],$Q$5:$Q$152,$S$5:$S$152)</f>
        <v>Week 9</v>
      </c>
    </row>
    <row r="4524" spans="1:12" x14ac:dyDescent="0.2">
      <c r="A4524" s="1">
        <v>44888</v>
      </c>
      <c r="B4524" t="s">
        <v>7</v>
      </c>
      <c r="C4524" s="1">
        <v>44895</v>
      </c>
      <c r="D4524" t="s">
        <v>1334</v>
      </c>
      <c r="E4524" t="s">
        <v>52</v>
      </c>
      <c r="F4524" t="s">
        <v>51</v>
      </c>
      <c r="G4524" t="s">
        <v>1</v>
      </c>
      <c r="H4524" t="s">
        <v>1282</v>
      </c>
      <c r="I4524">
        <f>MONTH(Table6[[#This Row],[Loan Date]])</f>
        <v>11</v>
      </c>
      <c r="J4524" t="str">
        <f>_xlfn.XLOOKUP(Table6[[#This Row],[Numeric Month]],$N$5:$N$11,$O$5:$O$11)</f>
        <v>Nov</v>
      </c>
      <c r="K4524" t="str">
        <f>_xlfn.XLOOKUP(Table6[[#This Row],[Loan Date]],$Q$5:$Q$152,$R$5:$R$152)</f>
        <v>Wednesday</v>
      </c>
      <c r="L4524" t="str">
        <f>_xlfn.XLOOKUP(Table6[[#This Row],[Loan Date]],$Q$5:$Q$152,$S$5:$S$152)</f>
        <v>Week 9</v>
      </c>
    </row>
    <row r="4525" spans="1:12" x14ac:dyDescent="0.2">
      <c r="A4525" s="1">
        <v>44888</v>
      </c>
      <c r="B4525" t="s">
        <v>5</v>
      </c>
      <c r="C4525" s="1">
        <v>44888</v>
      </c>
      <c r="D4525" t="s">
        <v>60</v>
      </c>
      <c r="E4525" t="s">
        <v>59</v>
      </c>
      <c r="F4525" t="s">
        <v>58</v>
      </c>
      <c r="G4525" t="s">
        <v>39</v>
      </c>
      <c r="H4525" t="s">
        <v>1282</v>
      </c>
      <c r="I4525">
        <f>MONTH(Table6[[#This Row],[Loan Date]])</f>
        <v>11</v>
      </c>
      <c r="J4525" t="str">
        <f>_xlfn.XLOOKUP(Table6[[#This Row],[Numeric Month]],$N$5:$N$11,$O$5:$O$11)</f>
        <v>Nov</v>
      </c>
      <c r="K4525" t="str">
        <f>_xlfn.XLOOKUP(Table6[[#This Row],[Loan Date]],$Q$5:$Q$152,$R$5:$R$152)</f>
        <v>Wednesday</v>
      </c>
      <c r="L4525" t="str">
        <f>_xlfn.XLOOKUP(Table6[[#This Row],[Loan Date]],$Q$5:$Q$152,$S$5:$S$152)</f>
        <v>Week 9</v>
      </c>
    </row>
    <row r="4526" spans="1:12" x14ac:dyDescent="0.2">
      <c r="A4526" s="1">
        <v>44888</v>
      </c>
      <c r="B4526" t="s">
        <v>7</v>
      </c>
      <c r="C4526" s="1">
        <v>45037</v>
      </c>
      <c r="D4526" t="s">
        <v>1333</v>
      </c>
      <c r="E4526" t="s">
        <v>80</v>
      </c>
      <c r="F4526" t="s">
        <v>79</v>
      </c>
      <c r="G4526" t="s">
        <v>79</v>
      </c>
      <c r="H4526" t="s">
        <v>1282</v>
      </c>
      <c r="I4526">
        <f>MONTH(Table6[[#This Row],[Loan Date]])</f>
        <v>11</v>
      </c>
      <c r="J4526" t="str">
        <f>_xlfn.XLOOKUP(Table6[[#This Row],[Numeric Month]],$N$5:$N$11,$O$5:$O$11)</f>
        <v>Nov</v>
      </c>
      <c r="K4526" t="str">
        <f>_xlfn.XLOOKUP(Table6[[#This Row],[Loan Date]],$Q$5:$Q$152,$R$5:$R$152)</f>
        <v>Wednesday</v>
      </c>
      <c r="L4526" t="str">
        <f>_xlfn.XLOOKUP(Table6[[#This Row],[Loan Date]],$Q$5:$Q$152,$S$5:$S$152)</f>
        <v>Week 9</v>
      </c>
    </row>
    <row r="4527" spans="1:12" x14ac:dyDescent="0.2">
      <c r="A4527" s="1">
        <v>44888</v>
      </c>
      <c r="B4527" t="s">
        <v>5</v>
      </c>
      <c r="C4527" s="1">
        <v>44888</v>
      </c>
      <c r="D4527" t="s">
        <v>965</v>
      </c>
      <c r="E4527" t="s">
        <v>12</v>
      </c>
      <c r="F4527" t="s">
        <v>12</v>
      </c>
      <c r="G4527" t="s">
        <v>11</v>
      </c>
      <c r="H4527" t="s">
        <v>1282</v>
      </c>
      <c r="I4527">
        <f>MONTH(Table6[[#This Row],[Loan Date]])</f>
        <v>11</v>
      </c>
      <c r="J4527" t="str">
        <f>_xlfn.XLOOKUP(Table6[[#This Row],[Numeric Month]],$N$5:$N$11,$O$5:$O$11)</f>
        <v>Nov</v>
      </c>
      <c r="K4527" t="str">
        <f>_xlfn.XLOOKUP(Table6[[#This Row],[Loan Date]],$Q$5:$Q$152,$R$5:$R$152)</f>
        <v>Wednesday</v>
      </c>
      <c r="L4527" t="str">
        <f>_xlfn.XLOOKUP(Table6[[#This Row],[Loan Date]],$Q$5:$Q$152,$S$5:$S$152)</f>
        <v>Week 9</v>
      </c>
    </row>
    <row r="4528" spans="1:12" x14ac:dyDescent="0.2">
      <c r="A4528" s="1">
        <v>44888</v>
      </c>
      <c r="B4528" t="s">
        <v>5</v>
      </c>
      <c r="C4528" s="1">
        <v>44888</v>
      </c>
      <c r="D4528" t="s">
        <v>309</v>
      </c>
      <c r="E4528" t="s">
        <v>23</v>
      </c>
      <c r="F4528" t="s">
        <v>23</v>
      </c>
      <c r="G4528" t="s">
        <v>20</v>
      </c>
      <c r="H4528" t="s">
        <v>1282</v>
      </c>
      <c r="I4528">
        <f>MONTH(Table6[[#This Row],[Loan Date]])</f>
        <v>11</v>
      </c>
      <c r="J4528" t="str">
        <f>_xlfn.XLOOKUP(Table6[[#This Row],[Numeric Month]],$N$5:$N$11,$O$5:$O$11)</f>
        <v>Nov</v>
      </c>
      <c r="K4528" t="str">
        <f>_xlfn.XLOOKUP(Table6[[#This Row],[Loan Date]],$Q$5:$Q$152,$R$5:$R$152)</f>
        <v>Wednesday</v>
      </c>
      <c r="L4528" t="str">
        <f>_xlfn.XLOOKUP(Table6[[#This Row],[Loan Date]],$Q$5:$Q$152,$S$5:$S$152)</f>
        <v>Week 9</v>
      </c>
    </row>
    <row r="4529" spans="1:12" x14ac:dyDescent="0.2">
      <c r="A4529" s="1">
        <v>44888</v>
      </c>
      <c r="B4529" t="s">
        <v>5</v>
      </c>
      <c r="C4529" s="1">
        <v>44888</v>
      </c>
      <c r="D4529" t="s">
        <v>681</v>
      </c>
      <c r="E4529" t="s">
        <v>23</v>
      </c>
      <c r="F4529" t="s">
        <v>23</v>
      </c>
      <c r="G4529" t="s">
        <v>20</v>
      </c>
      <c r="H4529" t="s">
        <v>1282</v>
      </c>
      <c r="I4529">
        <f>MONTH(Table6[[#This Row],[Loan Date]])</f>
        <v>11</v>
      </c>
      <c r="J4529" t="str">
        <f>_xlfn.XLOOKUP(Table6[[#This Row],[Numeric Month]],$N$5:$N$11,$O$5:$O$11)</f>
        <v>Nov</v>
      </c>
      <c r="K4529" t="str">
        <f>_xlfn.XLOOKUP(Table6[[#This Row],[Loan Date]],$Q$5:$Q$152,$R$5:$R$152)</f>
        <v>Wednesday</v>
      </c>
      <c r="L4529" t="str">
        <f>_xlfn.XLOOKUP(Table6[[#This Row],[Loan Date]],$Q$5:$Q$152,$S$5:$S$152)</f>
        <v>Week 9</v>
      </c>
    </row>
    <row r="4530" spans="1:12" x14ac:dyDescent="0.2">
      <c r="A4530" s="1">
        <v>44888</v>
      </c>
      <c r="B4530" t="s">
        <v>5</v>
      </c>
      <c r="C4530" s="1">
        <v>44888</v>
      </c>
      <c r="D4530" t="s">
        <v>738</v>
      </c>
      <c r="E4530" t="s">
        <v>21</v>
      </c>
      <c r="F4530" t="s">
        <v>21</v>
      </c>
      <c r="G4530" t="s">
        <v>20</v>
      </c>
      <c r="H4530" t="s">
        <v>1282</v>
      </c>
      <c r="I4530">
        <f>MONTH(Table6[[#This Row],[Loan Date]])</f>
        <v>11</v>
      </c>
      <c r="J4530" t="str">
        <f>_xlfn.XLOOKUP(Table6[[#This Row],[Numeric Month]],$N$5:$N$11,$O$5:$O$11)</f>
        <v>Nov</v>
      </c>
      <c r="K4530" t="str">
        <f>_xlfn.XLOOKUP(Table6[[#This Row],[Loan Date]],$Q$5:$Q$152,$R$5:$R$152)</f>
        <v>Wednesday</v>
      </c>
      <c r="L4530" t="str">
        <f>_xlfn.XLOOKUP(Table6[[#This Row],[Loan Date]],$Q$5:$Q$152,$S$5:$S$152)</f>
        <v>Week 9</v>
      </c>
    </row>
    <row r="4531" spans="1:12" x14ac:dyDescent="0.2">
      <c r="A4531" s="1">
        <v>44888</v>
      </c>
      <c r="B4531" t="s">
        <v>7</v>
      </c>
      <c r="C4531" s="1">
        <v>44888</v>
      </c>
      <c r="D4531" t="s">
        <v>116</v>
      </c>
      <c r="E4531" t="s">
        <v>23</v>
      </c>
      <c r="F4531" t="s">
        <v>23</v>
      </c>
      <c r="G4531" t="s">
        <v>20</v>
      </c>
      <c r="H4531" t="s">
        <v>1282</v>
      </c>
      <c r="I4531">
        <f>MONTH(Table6[[#This Row],[Loan Date]])</f>
        <v>11</v>
      </c>
      <c r="J4531" t="str">
        <f>_xlfn.XLOOKUP(Table6[[#This Row],[Numeric Month]],$N$5:$N$11,$O$5:$O$11)</f>
        <v>Nov</v>
      </c>
      <c r="K4531" t="str">
        <f>_xlfn.XLOOKUP(Table6[[#This Row],[Loan Date]],$Q$5:$Q$152,$R$5:$R$152)</f>
        <v>Wednesday</v>
      </c>
      <c r="L4531" t="str">
        <f>_xlfn.XLOOKUP(Table6[[#This Row],[Loan Date]],$Q$5:$Q$152,$S$5:$S$152)</f>
        <v>Week 9</v>
      </c>
    </row>
    <row r="4532" spans="1:12" x14ac:dyDescent="0.2">
      <c r="A4532" s="1">
        <v>44888</v>
      </c>
      <c r="B4532" t="s">
        <v>7</v>
      </c>
      <c r="C4532" s="1">
        <v>44888</v>
      </c>
      <c r="D4532" t="s">
        <v>119</v>
      </c>
      <c r="E4532" t="s">
        <v>21</v>
      </c>
      <c r="F4532" t="s">
        <v>21</v>
      </c>
      <c r="G4532" t="s">
        <v>20</v>
      </c>
      <c r="H4532" t="s">
        <v>1282</v>
      </c>
      <c r="I4532">
        <f>MONTH(Table6[[#This Row],[Loan Date]])</f>
        <v>11</v>
      </c>
      <c r="J4532" t="str">
        <f>_xlfn.XLOOKUP(Table6[[#This Row],[Numeric Month]],$N$5:$N$11,$O$5:$O$11)</f>
        <v>Nov</v>
      </c>
      <c r="K4532" t="str">
        <f>_xlfn.XLOOKUP(Table6[[#This Row],[Loan Date]],$Q$5:$Q$152,$R$5:$R$152)</f>
        <v>Wednesday</v>
      </c>
      <c r="L4532" t="str">
        <f>_xlfn.XLOOKUP(Table6[[#This Row],[Loan Date]],$Q$5:$Q$152,$S$5:$S$152)</f>
        <v>Week 9</v>
      </c>
    </row>
    <row r="4533" spans="1:12" x14ac:dyDescent="0.2">
      <c r="A4533" s="1">
        <v>44888</v>
      </c>
      <c r="B4533" t="s">
        <v>5</v>
      </c>
      <c r="C4533" s="1">
        <v>44888</v>
      </c>
      <c r="D4533" t="s">
        <v>923</v>
      </c>
      <c r="E4533" t="s">
        <v>37</v>
      </c>
      <c r="F4533" t="s">
        <v>37</v>
      </c>
      <c r="G4533" t="s">
        <v>20</v>
      </c>
      <c r="H4533" t="s">
        <v>1282</v>
      </c>
      <c r="I4533">
        <f>MONTH(Table6[[#This Row],[Loan Date]])</f>
        <v>11</v>
      </c>
      <c r="J4533" t="str">
        <f>_xlfn.XLOOKUP(Table6[[#This Row],[Numeric Month]],$N$5:$N$11,$O$5:$O$11)</f>
        <v>Nov</v>
      </c>
      <c r="K4533" t="str">
        <f>_xlfn.XLOOKUP(Table6[[#This Row],[Loan Date]],$Q$5:$Q$152,$R$5:$R$152)</f>
        <v>Wednesday</v>
      </c>
      <c r="L4533" t="str">
        <f>_xlfn.XLOOKUP(Table6[[#This Row],[Loan Date]],$Q$5:$Q$152,$S$5:$S$152)</f>
        <v>Week 9</v>
      </c>
    </row>
    <row r="4534" spans="1:12" x14ac:dyDescent="0.2">
      <c r="A4534" s="1">
        <v>44888</v>
      </c>
      <c r="B4534" t="s">
        <v>5</v>
      </c>
      <c r="C4534" s="1">
        <v>44888</v>
      </c>
      <c r="D4534" t="s">
        <v>965</v>
      </c>
      <c r="E4534" t="s">
        <v>12</v>
      </c>
      <c r="F4534" t="s">
        <v>12</v>
      </c>
      <c r="G4534" t="s">
        <v>11</v>
      </c>
      <c r="H4534" t="s">
        <v>1282</v>
      </c>
      <c r="I4534">
        <f>MONTH(Table6[[#This Row],[Loan Date]])</f>
        <v>11</v>
      </c>
      <c r="J4534" t="str">
        <f>_xlfn.XLOOKUP(Table6[[#This Row],[Numeric Month]],$N$5:$N$11,$O$5:$O$11)</f>
        <v>Nov</v>
      </c>
      <c r="K4534" t="str">
        <f>_xlfn.XLOOKUP(Table6[[#This Row],[Loan Date]],$Q$5:$Q$152,$R$5:$R$152)</f>
        <v>Wednesday</v>
      </c>
      <c r="L4534" t="str">
        <f>_xlfn.XLOOKUP(Table6[[#This Row],[Loan Date]],$Q$5:$Q$152,$S$5:$S$152)</f>
        <v>Week 9</v>
      </c>
    </row>
    <row r="4535" spans="1:12" x14ac:dyDescent="0.2">
      <c r="A4535" s="1">
        <v>44888</v>
      </c>
      <c r="B4535" t="s">
        <v>7</v>
      </c>
      <c r="C4535" s="1">
        <v>44888</v>
      </c>
      <c r="D4535" t="s">
        <v>320</v>
      </c>
      <c r="E4535" t="s">
        <v>23</v>
      </c>
      <c r="F4535" t="s">
        <v>23</v>
      </c>
      <c r="G4535" t="s">
        <v>20</v>
      </c>
      <c r="H4535" t="s">
        <v>1282</v>
      </c>
      <c r="I4535">
        <f>MONTH(Table6[[#This Row],[Loan Date]])</f>
        <v>11</v>
      </c>
      <c r="J4535" t="str">
        <f>_xlfn.XLOOKUP(Table6[[#This Row],[Numeric Month]],$N$5:$N$11,$O$5:$O$11)</f>
        <v>Nov</v>
      </c>
      <c r="K4535" t="str">
        <f>_xlfn.XLOOKUP(Table6[[#This Row],[Loan Date]],$Q$5:$Q$152,$R$5:$R$152)</f>
        <v>Wednesday</v>
      </c>
      <c r="L4535" t="str">
        <f>_xlfn.XLOOKUP(Table6[[#This Row],[Loan Date]],$Q$5:$Q$152,$S$5:$S$152)</f>
        <v>Week 9</v>
      </c>
    </row>
    <row r="4536" spans="1:12" x14ac:dyDescent="0.2">
      <c r="A4536" s="1">
        <v>44888</v>
      </c>
      <c r="B4536" t="s">
        <v>7</v>
      </c>
      <c r="C4536" s="1">
        <v>44895</v>
      </c>
      <c r="D4536" t="s">
        <v>1332</v>
      </c>
      <c r="E4536" t="s">
        <v>204</v>
      </c>
      <c r="F4536" t="s">
        <v>8</v>
      </c>
      <c r="G4536" t="s">
        <v>1</v>
      </c>
      <c r="H4536" t="s">
        <v>1282</v>
      </c>
      <c r="I4536">
        <f>MONTH(Table6[[#This Row],[Loan Date]])</f>
        <v>11</v>
      </c>
      <c r="J4536" t="str">
        <f>_xlfn.XLOOKUP(Table6[[#This Row],[Numeric Month]],$N$5:$N$11,$O$5:$O$11)</f>
        <v>Nov</v>
      </c>
      <c r="K4536" t="str">
        <f>_xlfn.XLOOKUP(Table6[[#This Row],[Loan Date]],$Q$5:$Q$152,$R$5:$R$152)</f>
        <v>Wednesday</v>
      </c>
      <c r="L4536" t="str">
        <f>_xlfn.XLOOKUP(Table6[[#This Row],[Loan Date]],$Q$5:$Q$152,$S$5:$S$152)</f>
        <v>Week 9</v>
      </c>
    </row>
    <row r="4537" spans="1:12" x14ac:dyDescent="0.2">
      <c r="A4537" s="1">
        <v>44888</v>
      </c>
      <c r="B4537" t="s">
        <v>7</v>
      </c>
      <c r="C4537" s="1">
        <v>44895</v>
      </c>
      <c r="D4537" t="s">
        <v>662</v>
      </c>
      <c r="E4537" t="s">
        <v>9</v>
      </c>
      <c r="F4537" t="s">
        <v>8</v>
      </c>
      <c r="G4537" t="s">
        <v>1</v>
      </c>
      <c r="H4537" t="s">
        <v>1282</v>
      </c>
      <c r="I4537">
        <f>MONTH(Table6[[#This Row],[Loan Date]])</f>
        <v>11</v>
      </c>
      <c r="J4537" t="str">
        <f>_xlfn.XLOOKUP(Table6[[#This Row],[Numeric Month]],$N$5:$N$11,$O$5:$O$11)</f>
        <v>Nov</v>
      </c>
      <c r="K4537" t="str">
        <f>_xlfn.XLOOKUP(Table6[[#This Row],[Loan Date]],$Q$5:$Q$152,$R$5:$R$152)</f>
        <v>Wednesday</v>
      </c>
      <c r="L4537" t="str">
        <f>_xlfn.XLOOKUP(Table6[[#This Row],[Loan Date]],$Q$5:$Q$152,$S$5:$S$152)</f>
        <v>Week 9</v>
      </c>
    </row>
    <row r="4538" spans="1:12" x14ac:dyDescent="0.2">
      <c r="A4538" s="1">
        <v>44888</v>
      </c>
      <c r="B4538" t="s">
        <v>7</v>
      </c>
      <c r="C4538" s="1">
        <v>44902</v>
      </c>
      <c r="D4538" t="s">
        <v>334</v>
      </c>
      <c r="E4538" t="s">
        <v>9</v>
      </c>
      <c r="F4538" t="s">
        <v>8</v>
      </c>
      <c r="G4538" t="s">
        <v>1</v>
      </c>
      <c r="H4538" t="s">
        <v>1282</v>
      </c>
      <c r="I4538">
        <f>MONTH(Table6[[#This Row],[Loan Date]])</f>
        <v>11</v>
      </c>
      <c r="J4538" t="str">
        <f>_xlfn.XLOOKUP(Table6[[#This Row],[Numeric Month]],$N$5:$N$11,$O$5:$O$11)</f>
        <v>Nov</v>
      </c>
      <c r="K4538" t="str">
        <f>_xlfn.XLOOKUP(Table6[[#This Row],[Loan Date]],$Q$5:$Q$152,$R$5:$R$152)</f>
        <v>Wednesday</v>
      </c>
      <c r="L4538" t="str">
        <f>_xlfn.XLOOKUP(Table6[[#This Row],[Loan Date]],$Q$5:$Q$152,$S$5:$S$152)</f>
        <v>Week 9</v>
      </c>
    </row>
    <row r="4539" spans="1:12" x14ac:dyDescent="0.2">
      <c r="A4539" s="1">
        <v>44888</v>
      </c>
      <c r="B4539" t="s">
        <v>7</v>
      </c>
      <c r="C4539" s="1">
        <v>44902</v>
      </c>
      <c r="D4539" t="s">
        <v>1140</v>
      </c>
      <c r="E4539" t="s">
        <v>15</v>
      </c>
      <c r="F4539" t="s">
        <v>14</v>
      </c>
      <c r="G4539" t="s">
        <v>1</v>
      </c>
      <c r="H4539" t="s">
        <v>1282</v>
      </c>
      <c r="I4539">
        <f>MONTH(Table6[[#This Row],[Loan Date]])</f>
        <v>11</v>
      </c>
      <c r="J4539" t="str">
        <f>_xlfn.XLOOKUP(Table6[[#This Row],[Numeric Month]],$N$5:$N$11,$O$5:$O$11)</f>
        <v>Nov</v>
      </c>
      <c r="K4539" t="str">
        <f>_xlfn.XLOOKUP(Table6[[#This Row],[Loan Date]],$Q$5:$Q$152,$R$5:$R$152)</f>
        <v>Wednesday</v>
      </c>
      <c r="L4539" t="str">
        <f>_xlfn.XLOOKUP(Table6[[#This Row],[Loan Date]],$Q$5:$Q$152,$S$5:$S$152)</f>
        <v>Week 9</v>
      </c>
    </row>
    <row r="4540" spans="1:12" x14ac:dyDescent="0.2">
      <c r="A4540" s="1">
        <v>44888</v>
      </c>
      <c r="B4540" t="s">
        <v>5</v>
      </c>
      <c r="C4540" s="1">
        <v>44895</v>
      </c>
      <c r="D4540" t="s">
        <v>1021</v>
      </c>
      <c r="E4540" t="s">
        <v>52</v>
      </c>
      <c r="F4540" t="s">
        <v>51</v>
      </c>
      <c r="G4540" t="s">
        <v>1</v>
      </c>
      <c r="H4540" t="s">
        <v>1282</v>
      </c>
      <c r="I4540">
        <f>MONTH(Table6[[#This Row],[Loan Date]])</f>
        <v>11</v>
      </c>
      <c r="J4540" t="str">
        <f>_xlfn.XLOOKUP(Table6[[#This Row],[Numeric Month]],$N$5:$N$11,$O$5:$O$11)</f>
        <v>Nov</v>
      </c>
      <c r="K4540" t="str">
        <f>_xlfn.XLOOKUP(Table6[[#This Row],[Loan Date]],$Q$5:$Q$152,$R$5:$R$152)</f>
        <v>Wednesday</v>
      </c>
      <c r="L4540" t="str">
        <f>_xlfn.XLOOKUP(Table6[[#This Row],[Loan Date]],$Q$5:$Q$152,$S$5:$S$152)</f>
        <v>Week 9</v>
      </c>
    </row>
    <row r="4541" spans="1:12" x14ac:dyDescent="0.2">
      <c r="A4541" s="1">
        <v>44888</v>
      </c>
      <c r="B4541" t="s">
        <v>5</v>
      </c>
      <c r="C4541" s="1">
        <v>44888</v>
      </c>
      <c r="D4541" t="s">
        <v>911</v>
      </c>
      <c r="E4541" t="s">
        <v>37</v>
      </c>
      <c r="F4541" t="s">
        <v>37</v>
      </c>
      <c r="G4541" t="s">
        <v>20</v>
      </c>
      <c r="H4541" t="s">
        <v>1282</v>
      </c>
      <c r="I4541">
        <f>MONTH(Table6[[#This Row],[Loan Date]])</f>
        <v>11</v>
      </c>
      <c r="J4541" t="str">
        <f>_xlfn.XLOOKUP(Table6[[#This Row],[Numeric Month]],$N$5:$N$11,$O$5:$O$11)</f>
        <v>Nov</v>
      </c>
      <c r="K4541" t="str">
        <f>_xlfn.XLOOKUP(Table6[[#This Row],[Loan Date]],$Q$5:$Q$152,$R$5:$R$152)</f>
        <v>Wednesday</v>
      </c>
      <c r="L4541" t="str">
        <f>_xlfn.XLOOKUP(Table6[[#This Row],[Loan Date]],$Q$5:$Q$152,$S$5:$S$152)</f>
        <v>Week 9</v>
      </c>
    </row>
    <row r="4542" spans="1:12" x14ac:dyDescent="0.2">
      <c r="A4542" s="1">
        <v>44888</v>
      </c>
      <c r="B4542" t="s">
        <v>5</v>
      </c>
      <c r="C4542" s="1">
        <v>44902</v>
      </c>
      <c r="D4542" t="s">
        <v>699</v>
      </c>
      <c r="E4542" t="s">
        <v>15</v>
      </c>
      <c r="F4542" t="s">
        <v>14</v>
      </c>
      <c r="G4542" t="s">
        <v>1</v>
      </c>
      <c r="H4542" t="s">
        <v>1282</v>
      </c>
      <c r="I4542">
        <f>MONTH(Table6[[#This Row],[Loan Date]])</f>
        <v>11</v>
      </c>
      <c r="J4542" t="str">
        <f>_xlfn.XLOOKUP(Table6[[#This Row],[Numeric Month]],$N$5:$N$11,$O$5:$O$11)</f>
        <v>Nov</v>
      </c>
      <c r="K4542" t="str">
        <f>_xlfn.XLOOKUP(Table6[[#This Row],[Loan Date]],$Q$5:$Q$152,$R$5:$R$152)</f>
        <v>Wednesday</v>
      </c>
      <c r="L4542" t="str">
        <f>_xlfn.XLOOKUP(Table6[[#This Row],[Loan Date]],$Q$5:$Q$152,$S$5:$S$152)</f>
        <v>Week 9</v>
      </c>
    </row>
    <row r="4543" spans="1:12" x14ac:dyDescent="0.2">
      <c r="A4543" s="1">
        <v>44888</v>
      </c>
      <c r="B4543" t="s">
        <v>5</v>
      </c>
      <c r="C4543" s="1">
        <v>44902</v>
      </c>
      <c r="D4543" t="s">
        <v>949</v>
      </c>
      <c r="E4543" t="s">
        <v>3</v>
      </c>
      <c r="F4543" t="s">
        <v>2</v>
      </c>
      <c r="G4543" t="s">
        <v>1</v>
      </c>
      <c r="H4543" t="s">
        <v>1282</v>
      </c>
      <c r="I4543">
        <f>MONTH(Table6[[#This Row],[Loan Date]])</f>
        <v>11</v>
      </c>
      <c r="J4543" t="str">
        <f>_xlfn.XLOOKUP(Table6[[#This Row],[Numeric Month]],$N$5:$N$11,$O$5:$O$11)</f>
        <v>Nov</v>
      </c>
      <c r="K4543" t="str">
        <f>_xlfn.XLOOKUP(Table6[[#This Row],[Loan Date]],$Q$5:$Q$152,$R$5:$R$152)</f>
        <v>Wednesday</v>
      </c>
      <c r="L4543" t="str">
        <f>_xlfn.XLOOKUP(Table6[[#This Row],[Loan Date]],$Q$5:$Q$152,$S$5:$S$152)</f>
        <v>Week 9</v>
      </c>
    </row>
    <row r="4544" spans="1:12" x14ac:dyDescent="0.2">
      <c r="A4544" s="1">
        <v>44888</v>
      </c>
      <c r="B4544" t="s">
        <v>5</v>
      </c>
      <c r="C4544" s="1">
        <v>44888</v>
      </c>
      <c r="D4544" t="s">
        <v>251</v>
      </c>
      <c r="E4544" t="s">
        <v>21</v>
      </c>
      <c r="F4544" t="s">
        <v>21</v>
      </c>
      <c r="G4544" t="s">
        <v>20</v>
      </c>
      <c r="H4544" t="s">
        <v>1282</v>
      </c>
      <c r="I4544">
        <f>MONTH(Table6[[#This Row],[Loan Date]])</f>
        <v>11</v>
      </c>
      <c r="J4544" t="str">
        <f>_xlfn.XLOOKUP(Table6[[#This Row],[Numeric Month]],$N$5:$N$11,$O$5:$O$11)</f>
        <v>Nov</v>
      </c>
      <c r="K4544" t="str">
        <f>_xlfn.XLOOKUP(Table6[[#This Row],[Loan Date]],$Q$5:$Q$152,$R$5:$R$152)</f>
        <v>Wednesday</v>
      </c>
      <c r="L4544" t="str">
        <f>_xlfn.XLOOKUP(Table6[[#This Row],[Loan Date]],$Q$5:$Q$152,$S$5:$S$152)</f>
        <v>Week 9</v>
      </c>
    </row>
    <row r="4545" spans="1:12" x14ac:dyDescent="0.2">
      <c r="A4545" s="1">
        <v>44888</v>
      </c>
      <c r="B4545" t="s">
        <v>7</v>
      </c>
      <c r="C4545" s="1">
        <v>44902</v>
      </c>
      <c r="D4545" t="s">
        <v>1190</v>
      </c>
      <c r="E4545" t="s">
        <v>3</v>
      </c>
      <c r="F4545" t="s">
        <v>2</v>
      </c>
      <c r="G4545" t="s">
        <v>1</v>
      </c>
      <c r="H4545" t="s">
        <v>1282</v>
      </c>
      <c r="I4545">
        <f>MONTH(Table6[[#This Row],[Loan Date]])</f>
        <v>11</v>
      </c>
      <c r="J4545" t="str">
        <f>_xlfn.XLOOKUP(Table6[[#This Row],[Numeric Month]],$N$5:$N$11,$O$5:$O$11)</f>
        <v>Nov</v>
      </c>
      <c r="K4545" t="str">
        <f>_xlfn.XLOOKUP(Table6[[#This Row],[Loan Date]],$Q$5:$Q$152,$R$5:$R$152)</f>
        <v>Wednesday</v>
      </c>
      <c r="L4545" t="str">
        <f>_xlfn.XLOOKUP(Table6[[#This Row],[Loan Date]],$Q$5:$Q$152,$S$5:$S$152)</f>
        <v>Week 9</v>
      </c>
    </row>
    <row r="4546" spans="1:12" x14ac:dyDescent="0.2">
      <c r="A4546" s="1">
        <v>44888</v>
      </c>
      <c r="B4546" t="s">
        <v>5</v>
      </c>
      <c r="C4546" s="1">
        <v>44902</v>
      </c>
      <c r="D4546" t="s">
        <v>91</v>
      </c>
      <c r="E4546" t="s">
        <v>15</v>
      </c>
      <c r="F4546" t="s">
        <v>14</v>
      </c>
      <c r="G4546" t="s">
        <v>1</v>
      </c>
      <c r="H4546" t="s">
        <v>1282</v>
      </c>
      <c r="I4546">
        <f>MONTH(Table6[[#This Row],[Loan Date]])</f>
        <v>11</v>
      </c>
      <c r="J4546" t="str">
        <f>_xlfn.XLOOKUP(Table6[[#This Row],[Numeric Month]],$N$5:$N$11,$O$5:$O$11)</f>
        <v>Nov</v>
      </c>
      <c r="K4546" t="str">
        <f>_xlfn.XLOOKUP(Table6[[#This Row],[Loan Date]],$Q$5:$Q$152,$R$5:$R$152)</f>
        <v>Wednesday</v>
      </c>
      <c r="L4546" t="str">
        <f>_xlfn.XLOOKUP(Table6[[#This Row],[Loan Date]],$Q$5:$Q$152,$S$5:$S$152)</f>
        <v>Week 9</v>
      </c>
    </row>
    <row r="4547" spans="1:12" x14ac:dyDescent="0.2">
      <c r="A4547" s="1">
        <v>44888</v>
      </c>
      <c r="B4547" t="s">
        <v>5</v>
      </c>
      <c r="C4547" s="1">
        <v>44888</v>
      </c>
      <c r="D4547" t="s">
        <v>1100</v>
      </c>
      <c r="E4547" t="s">
        <v>41</v>
      </c>
      <c r="F4547" t="s">
        <v>40</v>
      </c>
      <c r="G4547" t="s">
        <v>39</v>
      </c>
      <c r="H4547" t="s">
        <v>1282</v>
      </c>
      <c r="I4547">
        <f>MONTH(Table6[[#This Row],[Loan Date]])</f>
        <v>11</v>
      </c>
      <c r="J4547" t="str">
        <f>_xlfn.XLOOKUP(Table6[[#This Row],[Numeric Month]],$N$5:$N$11,$O$5:$O$11)</f>
        <v>Nov</v>
      </c>
      <c r="K4547" t="str">
        <f>_xlfn.XLOOKUP(Table6[[#This Row],[Loan Date]],$Q$5:$Q$152,$R$5:$R$152)</f>
        <v>Wednesday</v>
      </c>
      <c r="L4547" t="str">
        <f>_xlfn.XLOOKUP(Table6[[#This Row],[Loan Date]],$Q$5:$Q$152,$S$5:$S$152)</f>
        <v>Week 9</v>
      </c>
    </row>
    <row r="4548" spans="1:12" x14ac:dyDescent="0.2">
      <c r="A4548" s="1">
        <v>44888</v>
      </c>
      <c r="B4548" t="s">
        <v>5</v>
      </c>
      <c r="C4548" s="1">
        <v>44888</v>
      </c>
      <c r="D4548" t="s">
        <v>29</v>
      </c>
      <c r="E4548" t="s">
        <v>23</v>
      </c>
      <c r="F4548" t="s">
        <v>23</v>
      </c>
      <c r="G4548" t="s">
        <v>20</v>
      </c>
      <c r="H4548" t="s">
        <v>1282</v>
      </c>
      <c r="I4548">
        <f>MONTH(Table6[[#This Row],[Loan Date]])</f>
        <v>11</v>
      </c>
      <c r="J4548" t="str">
        <f>_xlfn.XLOOKUP(Table6[[#This Row],[Numeric Month]],$N$5:$N$11,$O$5:$O$11)</f>
        <v>Nov</v>
      </c>
      <c r="K4548" t="str">
        <f>_xlfn.XLOOKUP(Table6[[#This Row],[Loan Date]],$Q$5:$Q$152,$R$5:$R$152)</f>
        <v>Wednesday</v>
      </c>
      <c r="L4548" t="str">
        <f>_xlfn.XLOOKUP(Table6[[#This Row],[Loan Date]],$Q$5:$Q$152,$S$5:$S$152)</f>
        <v>Week 9</v>
      </c>
    </row>
    <row r="4549" spans="1:12" x14ac:dyDescent="0.2">
      <c r="A4549" s="1">
        <v>44888</v>
      </c>
      <c r="B4549" t="s">
        <v>5</v>
      </c>
      <c r="C4549" s="1">
        <v>44888</v>
      </c>
      <c r="D4549" t="s">
        <v>31</v>
      </c>
      <c r="E4549" t="s">
        <v>21</v>
      </c>
      <c r="F4549" t="s">
        <v>21</v>
      </c>
      <c r="G4549" t="s">
        <v>20</v>
      </c>
      <c r="H4549" t="s">
        <v>1282</v>
      </c>
      <c r="I4549">
        <f>MONTH(Table6[[#This Row],[Loan Date]])</f>
        <v>11</v>
      </c>
      <c r="J4549" t="str">
        <f>_xlfn.XLOOKUP(Table6[[#This Row],[Numeric Month]],$N$5:$N$11,$O$5:$O$11)</f>
        <v>Nov</v>
      </c>
      <c r="K4549" t="str">
        <f>_xlfn.XLOOKUP(Table6[[#This Row],[Loan Date]],$Q$5:$Q$152,$R$5:$R$152)</f>
        <v>Wednesday</v>
      </c>
      <c r="L4549" t="str">
        <f>_xlfn.XLOOKUP(Table6[[#This Row],[Loan Date]],$Q$5:$Q$152,$S$5:$S$152)</f>
        <v>Week 9</v>
      </c>
    </row>
    <row r="4550" spans="1:12" x14ac:dyDescent="0.2">
      <c r="A4550" s="1">
        <v>44888</v>
      </c>
      <c r="B4550" t="s">
        <v>5</v>
      </c>
      <c r="C4550" s="1">
        <v>44902</v>
      </c>
      <c r="D4550" t="s">
        <v>815</v>
      </c>
      <c r="E4550" t="s">
        <v>15</v>
      </c>
      <c r="F4550" t="s">
        <v>14</v>
      </c>
      <c r="G4550" t="s">
        <v>1</v>
      </c>
      <c r="H4550" t="s">
        <v>1282</v>
      </c>
      <c r="I4550">
        <f>MONTH(Table6[[#This Row],[Loan Date]])</f>
        <v>11</v>
      </c>
      <c r="J4550" t="str">
        <f>_xlfn.XLOOKUP(Table6[[#This Row],[Numeric Month]],$N$5:$N$11,$O$5:$O$11)</f>
        <v>Nov</v>
      </c>
      <c r="K4550" t="str">
        <f>_xlfn.XLOOKUP(Table6[[#This Row],[Loan Date]],$Q$5:$Q$152,$R$5:$R$152)</f>
        <v>Wednesday</v>
      </c>
      <c r="L4550" t="str">
        <f>_xlfn.XLOOKUP(Table6[[#This Row],[Loan Date]],$Q$5:$Q$152,$S$5:$S$152)</f>
        <v>Week 9</v>
      </c>
    </row>
    <row r="4551" spans="1:12" x14ac:dyDescent="0.2">
      <c r="A4551" s="1">
        <v>44888</v>
      </c>
      <c r="B4551" t="s">
        <v>7</v>
      </c>
      <c r="C4551" s="1">
        <v>44895</v>
      </c>
      <c r="D4551" t="s">
        <v>1331</v>
      </c>
      <c r="E4551" t="s">
        <v>52</v>
      </c>
      <c r="F4551" t="s">
        <v>51</v>
      </c>
      <c r="G4551" t="s">
        <v>1</v>
      </c>
      <c r="H4551" t="s">
        <v>1282</v>
      </c>
      <c r="I4551">
        <f>MONTH(Table6[[#This Row],[Loan Date]])</f>
        <v>11</v>
      </c>
      <c r="J4551" t="str">
        <f>_xlfn.XLOOKUP(Table6[[#This Row],[Numeric Month]],$N$5:$N$11,$O$5:$O$11)</f>
        <v>Nov</v>
      </c>
      <c r="K4551" t="str">
        <f>_xlfn.XLOOKUP(Table6[[#This Row],[Loan Date]],$Q$5:$Q$152,$R$5:$R$152)</f>
        <v>Wednesday</v>
      </c>
      <c r="L4551" t="str">
        <f>_xlfn.XLOOKUP(Table6[[#This Row],[Loan Date]],$Q$5:$Q$152,$S$5:$S$152)</f>
        <v>Week 9</v>
      </c>
    </row>
    <row r="4552" spans="1:12" x14ac:dyDescent="0.2">
      <c r="A4552" s="1">
        <v>44888</v>
      </c>
      <c r="B4552" t="s">
        <v>5</v>
      </c>
      <c r="C4552" s="1">
        <v>44895</v>
      </c>
      <c r="D4552" t="s">
        <v>1009</v>
      </c>
      <c r="E4552" t="s">
        <v>52</v>
      </c>
      <c r="F4552" t="s">
        <v>51</v>
      </c>
      <c r="G4552" t="s">
        <v>1</v>
      </c>
      <c r="H4552" t="s">
        <v>1282</v>
      </c>
      <c r="I4552">
        <f>MONTH(Table6[[#This Row],[Loan Date]])</f>
        <v>11</v>
      </c>
      <c r="J4552" t="str">
        <f>_xlfn.XLOOKUP(Table6[[#This Row],[Numeric Month]],$N$5:$N$11,$O$5:$O$11)</f>
        <v>Nov</v>
      </c>
      <c r="K4552" t="str">
        <f>_xlfn.XLOOKUP(Table6[[#This Row],[Loan Date]],$Q$5:$Q$152,$R$5:$R$152)</f>
        <v>Wednesday</v>
      </c>
      <c r="L4552" t="str">
        <f>_xlfn.XLOOKUP(Table6[[#This Row],[Loan Date]],$Q$5:$Q$152,$S$5:$S$152)</f>
        <v>Week 9</v>
      </c>
    </row>
    <row r="4553" spans="1:12" x14ac:dyDescent="0.2">
      <c r="A4553" s="1">
        <v>44893</v>
      </c>
      <c r="B4553" t="s">
        <v>35</v>
      </c>
      <c r="C4553" s="1">
        <v>44900</v>
      </c>
      <c r="D4553" t="s">
        <v>56</v>
      </c>
      <c r="E4553" t="s">
        <v>52</v>
      </c>
      <c r="F4553" t="s">
        <v>51</v>
      </c>
      <c r="G4553" t="s">
        <v>1</v>
      </c>
      <c r="H4553" t="s">
        <v>1282</v>
      </c>
      <c r="I4553">
        <f>MONTH(Table6[[#This Row],[Loan Date]])</f>
        <v>11</v>
      </c>
      <c r="J4553" t="str">
        <f>_xlfn.XLOOKUP(Table6[[#This Row],[Numeric Month]],$N$5:$N$11,$O$5:$O$11)</f>
        <v>Nov</v>
      </c>
      <c r="K4553" t="str">
        <f>_xlfn.XLOOKUP(Table6[[#This Row],[Loan Date]],$Q$5:$Q$152,$R$5:$R$152)</f>
        <v>Monday</v>
      </c>
      <c r="L4553" t="str">
        <f>_xlfn.XLOOKUP(Table6[[#This Row],[Loan Date]],$Q$5:$Q$152,$S$5:$S$152)</f>
        <v>Week 10</v>
      </c>
    </row>
    <row r="4554" spans="1:12" x14ac:dyDescent="0.2">
      <c r="A4554" s="1">
        <v>44893</v>
      </c>
      <c r="B4554" t="s">
        <v>107</v>
      </c>
      <c r="C4554" s="1">
        <v>44904</v>
      </c>
      <c r="D4554" t="s">
        <v>16</v>
      </c>
      <c r="E4554" t="s">
        <v>15</v>
      </c>
      <c r="F4554" t="s">
        <v>14</v>
      </c>
      <c r="G4554" t="s">
        <v>1</v>
      </c>
      <c r="H4554" t="s">
        <v>1282</v>
      </c>
      <c r="I4554">
        <f>MONTH(Table6[[#This Row],[Loan Date]])</f>
        <v>11</v>
      </c>
      <c r="J4554" t="str">
        <f>_xlfn.XLOOKUP(Table6[[#This Row],[Numeric Month]],$N$5:$N$11,$O$5:$O$11)</f>
        <v>Nov</v>
      </c>
      <c r="K4554" t="str">
        <f>_xlfn.XLOOKUP(Table6[[#This Row],[Loan Date]],$Q$5:$Q$152,$R$5:$R$152)</f>
        <v>Monday</v>
      </c>
      <c r="L4554" t="str">
        <f>_xlfn.XLOOKUP(Table6[[#This Row],[Loan Date]],$Q$5:$Q$152,$S$5:$S$152)</f>
        <v>Week 10</v>
      </c>
    </row>
    <row r="4555" spans="1:12" x14ac:dyDescent="0.2">
      <c r="A4555" s="1">
        <v>44893</v>
      </c>
      <c r="B4555" t="s">
        <v>5</v>
      </c>
      <c r="C4555" s="1">
        <v>44893</v>
      </c>
      <c r="D4555" t="s">
        <v>681</v>
      </c>
      <c r="E4555" t="s">
        <v>23</v>
      </c>
      <c r="F4555" t="s">
        <v>23</v>
      </c>
      <c r="G4555" t="s">
        <v>20</v>
      </c>
      <c r="H4555" t="s">
        <v>1282</v>
      </c>
      <c r="I4555">
        <f>MONTH(Table6[[#This Row],[Loan Date]])</f>
        <v>11</v>
      </c>
      <c r="J4555" t="str">
        <f>_xlfn.XLOOKUP(Table6[[#This Row],[Numeric Month]],$N$5:$N$11,$O$5:$O$11)</f>
        <v>Nov</v>
      </c>
      <c r="K4555" t="str">
        <f>_xlfn.XLOOKUP(Table6[[#This Row],[Loan Date]],$Q$5:$Q$152,$R$5:$R$152)</f>
        <v>Monday</v>
      </c>
      <c r="L4555" t="str">
        <f>_xlfn.XLOOKUP(Table6[[#This Row],[Loan Date]],$Q$5:$Q$152,$S$5:$S$152)</f>
        <v>Week 10</v>
      </c>
    </row>
    <row r="4556" spans="1:12" x14ac:dyDescent="0.2">
      <c r="A4556" s="1">
        <v>44893</v>
      </c>
      <c r="B4556" t="s">
        <v>5</v>
      </c>
      <c r="C4556" s="1">
        <v>44893</v>
      </c>
      <c r="D4556" t="s">
        <v>923</v>
      </c>
      <c r="E4556" t="s">
        <v>37</v>
      </c>
      <c r="F4556" t="s">
        <v>37</v>
      </c>
      <c r="G4556" t="s">
        <v>20</v>
      </c>
      <c r="H4556" t="s">
        <v>1282</v>
      </c>
      <c r="I4556">
        <f>MONTH(Table6[[#This Row],[Loan Date]])</f>
        <v>11</v>
      </c>
      <c r="J4556" t="str">
        <f>_xlfn.XLOOKUP(Table6[[#This Row],[Numeric Month]],$N$5:$N$11,$O$5:$O$11)</f>
        <v>Nov</v>
      </c>
      <c r="K4556" t="str">
        <f>_xlfn.XLOOKUP(Table6[[#This Row],[Loan Date]],$Q$5:$Q$152,$R$5:$R$152)</f>
        <v>Monday</v>
      </c>
      <c r="L4556" t="str">
        <f>_xlfn.XLOOKUP(Table6[[#This Row],[Loan Date]],$Q$5:$Q$152,$S$5:$S$152)</f>
        <v>Week 10</v>
      </c>
    </row>
    <row r="4557" spans="1:12" x14ac:dyDescent="0.2">
      <c r="A4557" s="1">
        <v>44893</v>
      </c>
      <c r="B4557" t="s">
        <v>5</v>
      </c>
      <c r="C4557" s="1">
        <v>44900</v>
      </c>
      <c r="D4557" t="s">
        <v>54</v>
      </c>
      <c r="E4557" t="s">
        <v>52</v>
      </c>
      <c r="F4557" t="s">
        <v>51</v>
      </c>
      <c r="G4557" t="s">
        <v>1</v>
      </c>
      <c r="H4557" t="s">
        <v>1282</v>
      </c>
      <c r="I4557">
        <f>MONTH(Table6[[#This Row],[Loan Date]])</f>
        <v>11</v>
      </c>
      <c r="J4557" t="str">
        <f>_xlfn.XLOOKUP(Table6[[#This Row],[Numeric Month]],$N$5:$N$11,$O$5:$O$11)</f>
        <v>Nov</v>
      </c>
      <c r="K4557" t="str">
        <f>_xlfn.XLOOKUP(Table6[[#This Row],[Loan Date]],$Q$5:$Q$152,$R$5:$R$152)</f>
        <v>Monday</v>
      </c>
      <c r="L4557" t="str">
        <f>_xlfn.XLOOKUP(Table6[[#This Row],[Loan Date]],$Q$5:$Q$152,$S$5:$S$152)</f>
        <v>Week 10</v>
      </c>
    </row>
    <row r="4558" spans="1:12" x14ac:dyDescent="0.2">
      <c r="A4558" s="1">
        <v>44893</v>
      </c>
      <c r="B4558" t="s">
        <v>107</v>
      </c>
      <c r="C4558" s="1">
        <v>44900</v>
      </c>
      <c r="D4558" t="s">
        <v>255</v>
      </c>
      <c r="E4558" t="s">
        <v>52</v>
      </c>
      <c r="F4558" t="s">
        <v>51</v>
      </c>
      <c r="G4558" t="s">
        <v>1</v>
      </c>
      <c r="H4558" t="s">
        <v>1282</v>
      </c>
      <c r="I4558">
        <f>MONTH(Table6[[#This Row],[Loan Date]])</f>
        <v>11</v>
      </c>
      <c r="J4558" t="str">
        <f>_xlfn.XLOOKUP(Table6[[#This Row],[Numeric Month]],$N$5:$N$11,$O$5:$O$11)</f>
        <v>Nov</v>
      </c>
      <c r="K4558" t="str">
        <f>_xlfn.XLOOKUP(Table6[[#This Row],[Loan Date]],$Q$5:$Q$152,$R$5:$R$152)</f>
        <v>Monday</v>
      </c>
      <c r="L4558" t="str">
        <f>_xlfn.XLOOKUP(Table6[[#This Row],[Loan Date]],$Q$5:$Q$152,$S$5:$S$152)</f>
        <v>Week 10</v>
      </c>
    </row>
    <row r="4559" spans="1:12" x14ac:dyDescent="0.2">
      <c r="A4559" s="1">
        <v>44893</v>
      </c>
      <c r="B4559" t="s">
        <v>7</v>
      </c>
      <c r="C4559" s="1">
        <v>44893</v>
      </c>
      <c r="D4559" t="s">
        <v>115</v>
      </c>
      <c r="E4559" t="s">
        <v>23</v>
      </c>
      <c r="F4559" t="s">
        <v>23</v>
      </c>
      <c r="G4559" t="s">
        <v>20</v>
      </c>
      <c r="H4559" t="s">
        <v>1282</v>
      </c>
      <c r="I4559">
        <f>MONTH(Table6[[#This Row],[Loan Date]])</f>
        <v>11</v>
      </c>
      <c r="J4559" t="str">
        <f>_xlfn.XLOOKUP(Table6[[#This Row],[Numeric Month]],$N$5:$N$11,$O$5:$O$11)</f>
        <v>Nov</v>
      </c>
      <c r="K4559" t="str">
        <f>_xlfn.XLOOKUP(Table6[[#This Row],[Loan Date]],$Q$5:$Q$152,$R$5:$R$152)</f>
        <v>Monday</v>
      </c>
      <c r="L4559" t="str">
        <f>_xlfn.XLOOKUP(Table6[[#This Row],[Loan Date]],$Q$5:$Q$152,$S$5:$S$152)</f>
        <v>Week 10</v>
      </c>
    </row>
    <row r="4560" spans="1:12" x14ac:dyDescent="0.2">
      <c r="A4560" s="1">
        <v>44893</v>
      </c>
      <c r="B4560" t="s">
        <v>7</v>
      </c>
      <c r="C4560" s="1">
        <v>44900</v>
      </c>
      <c r="D4560" t="s">
        <v>860</v>
      </c>
      <c r="E4560" t="s">
        <v>15</v>
      </c>
      <c r="F4560" t="s">
        <v>14</v>
      </c>
      <c r="G4560" t="s">
        <v>1</v>
      </c>
      <c r="H4560" t="s">
        <v>1282</v>
      </c>
      <c r="I4560">
        <f>MONTH(Table6[[#This Row],[Loan Date]])</f>
        <v>11</v>
      </c>
      <c r="J4560" t="str">
        <f>_xlfn.XLOOKUP(Table6[[#This Row],[Numeric Month]],$N$5:$N$11,$O$5:$O$11)</f>
        <v>Nov</v>
      </c>
      <c r="K4560" t="str">
        <f>_xlfn.XLOOKUP(Table6[[#This Row],[Loan Date]],$Q$5:$Q$152,$R$5:$R$152)</f>
        <v>Monday</v>
      </c>
      <c r="L4560" t="str">
        <f>_xlfn.XLOOKUP(Table6[[#This Row],[Loan Date]],$Q$5:$Q$152,$S$5:$S$152)</f>
        <v>Week 10</v>
      </c>
    </row>
    <row r="4561" spans="1:12" x14ac:dyDescent="0.2">
      <c r="A4561" s="1">
        <v>44893</v>
      </c>
      <c r="B4561" t="s">
        <v>5</v>
      </c>
      <c r="C4561" s="1">
        <v>44907</v>
      </c>
      <c r="D4561" t="s">
        <v>355</v>
      </c>
      <c r="E4561" t="s">
        <v>52</v>
      </c>
      <c r="F4561" t="s">
        <v>51</v>
      </c>
      <c r="G4561" t="s">
        <v>1</v>
      </c>
      <c r="H4561" t="s">
        <v>1282</v>
      </c>
      <c r="I4561">
        <f>MONTH(Table6[[#This Row],[Loan Date]])</f>
        <v>11</v>
      </c>
      <c r="J4561" t="str">
        <f>_xlfn.XLOOKUP(Table6[[#This Row],[Numeric Month]],$N$5:$N$11,$O$5:$O$11)</f>
        <v>Nov</v>
      </c>
      <c r="K4561" t="str">
        <f>_xlfn.XLOOKUP(Table6[[#This Row],[Loan Date]],$Q$5:$Q$152,$R$5:$R$152)</f>
        <v>Monday</v>
      </c>
      <c r="L4561" t="str">
        <f>_xlfn.XLOOKUP(Table6[[#This Row],[Loan Date]],$Q$5:$Q$152,$S$5:$S$152)</f>
        <v>Week 10</v>
      </c>
    </row>
    <row r="4562" spans="1:12" x14ac:dyDescent="0.2">
      <c r="A4562" s="1">
        <v>44893</v>
      </c>
      <c r="B4562" t="s">
        <v>7</v>
      </c>
      <c r="C4562" s="1">
        <v>44893</v>
      </c>
      <c r="D4562" t="s">
        <v>1064</v>
      </c>
      <c r="E4562" t="s">
        <v>12</v>
      </c>
      <c r="F4562" t="s">
        <v>12</v>
      </c>
      <c r="G4562" t="s">
        <v>11</v>
      </c>
      <c r="H4562" t="s">
        <v>1282</v>
      </c>
      <c r="I4562">
        <f>MONTH(Table6[[#This Row],[Loan Date]])</f>
        <v>11</v>
      </c>
      <c r="J4562" t="str">
        <f>_xlfn.XLOOKUP(Table6[[#This Row],[Numeric Month]],$N$5:$N$11,$O$5:$O$11)</f>
        <v>Nov</v>
      </c>
      <c r="K4562" t="str">
        <f>_xlfn.XLOOKUP(Table6[[#This Row],[Loan Date]],$Q$5:$Q$152,$R$5:$R$152)</f>
        <v>Monday</v>
      </c>
      <c r="L4562" t="str">
        <f>_xlfn.XLOOKUP(Table6[[#This Row],[Loan Date]],$Q$5:$Q$152,$S$5:$S$152)</f>
        <v>Week 10</v>
      </c>
    </row>
    <row r="4563" spans="1:12" x14ac:dyDescent="0.2">
      <c r="A4563" s="1">
        <v>44893</v>
      </c>
      <c r="B4563" t="s">
        <v>7</v>
      </c>
      <c r="C4563" s="1">
        <v>44893</v>
      </c>
      <c r="D4563" t="s">
        <v>468</v>
      </c>
      <c r="E4563" t="s">
        <v>122</v>
      </c>
      <c r="F4563" t="s">
        <v>122</v>
      </c>
      <c r="G4563" t="s">
        <v>11</v>
      </c>
      <c r="H4563" t="s">
        <v>1282</v>
      </c>
      <c r="I4563">
        <f>MONTH(Table6[[#This Row],[Loan Date]])</f>
        <v>11</v>
      </c>
      <c r="J4563" t="str">
        <f>_xlfn.XLOOKUP(Table6[[#This Row],[Numeric Month]],$N$5:$N$11,$O$5:$O$11)</f>
        <v>Nov</v>
      </c>
      <c r="K4563" t="str">
        <f>_xlfn.XLOOKUP(Table6[[#This Row],[Loan Date]],$Q$5:$Q$152,$R$5:$R$152)</f>
        <v>Monday</v>
      </c>
      <c r="L4563" t="str">
        <f>_xlfn.XLOOKUP(Table6[[#This Row],[Loan Date]],$Q$5:$Q$152,$S$5:$S$152)</f>
        <v>Week 10</v>
      </c>
    </row>
    <row r="4564" spans="1:12" x14ac:dyDescent="0.2">
      <c r="A4564" s="1">
        <v>44893</v>
      </c>
      <c r="B4564" t="s">
        <v>5</v>
      </c>
      <c r="C4564" s="1">
        <v>44893</v>
      </c>
      <c r="D4564" t="s">
        <v>408</v>
      </c>
      <c r="E4564" t="s">
        <v>23</v>
      </c>
      <c r="F4564" t="s">
        <v>23</v>
      </c>
      <c r="G4564" t="s">
        <v>20</v>
      </c>
      <c r="H4564" t="s">
        <v>1282</v>
      </c>
      <c r="I4564">
        <f>MONTH(Table6[[#This Row],[Loan Date]])</f>
        <v>11</v>
      </c>
      <c r="J4564" t="str">
        <f>_xlfn.XLOOKUP(Table6[[#This Row],[Numeric Month]],$N$5:$N$11,$O$5:$O$11)</f>
        <v>Nov</v>
      </c>
      <c r="K4564" t="str">
        <f>_xlfn.XLOOKUP(Table6[[#This Row],[Loan Date]],$Q$5:$Q$152,$R$5:$R$152)</f>
        <v>Monday</v>
      </c>
      <c r="L4564" t="str">
        <f>_xlfn.XLOOKUP(Table6[[#This Row],[Loan Date]],$Q$5:$Q$152,$S$5:$S$152)</f>
        <v>Week 10</v>
      </c>
    </row>
    <row r="4565" spans="1:12" x14ac:dyDescent="0.2">
      <c r="A4565" s="1">
        <v>44893</v>
      </c>
      <c r="B4565" t="s">
        <v>5</v>
      </c>
      <c r="C4565" s="1">
        <v>44893</v>
      </c>
      <c r="D4565" t="s">
        <v>952</v>
      </c>
      <c r="E4565" t="s">
        <v>37</v>
      </c>
      <c r="F4565" t="s">
        <v>37</v>
      </c>
      <c r="G4565" t="s">
        <v>20</v>
      </c>
      <c r="H4565" t="s">
        <v>1282</v>
      </c>
      <c r="I4565">
        <f>MONTH(Table6[[#This Row],[Loan Date]])</f>
        <v>11</v>
      </c>
      <c r="J4565" t="str">
        <f>_xlfn.XLOOKUP(Table6[[#This Row],[Numeric Month]],$N$5:$N$11,$O$5:$O$11)</f>
        <v>Nov</v>
      </c>
      <c r="K4565" t="str">
        <f>_xlfn.XLOOKUP(Table6[[#This Row],[Loan Date]],$Q$5:$Q$152,$R$5:$R$152)</f>
        <v>Monday</v>
      </c>
      <c r="L4565" t="str">
        <f>_xlfn.XLOOKUP(Table6[[#This Row],[Loan Date]],$Q$5:$Q$152,$S$5:$S$152)</f>
        <v>Week 10</v>
      </c>
    </row>
    <row r="4566" spans="1:12" x14ac:dyDescent="0.2">
      <c r="A4566" s="1">
        <v>44893</v>
      </c>
      <c r="B4566" t="s">
        <v>5</v>
      </c>
      <c r="C4566" s="1">
        <v>44893</v>
      </c>
      <c r="D4566" t="s">
        <v>915</v>
      </c>
      <c r="E4566" t="s">
        <v>37</v>
      </c>
      <c r="F4566" t="s">
        <v>37</v>
      </c>
      <c r="G4566" t="s">
        <v>20</v>
      </c>
      <c r="H4566" t="s">
        <v>1282</v>
      </c>
      <c r="I4566">
        <f>MONTH(Table6[[#This Row],[Loan Date]])</f>
        <v>11</v>
      </c>
      <c r="J4566" t="str">
        <f>_xlfn.XLOOKUP(Table6[[#This Row],[Numeric Month]],$N$5:$N$11,$O$5:$O$11)</f>
        <v>Nov</v>
      </c>
      <c r="K4566" t="str">
        <f>_xlfn.XLOOKUP(Table6[[#This Row],[Loan Date]],$Q$5:$Q$152,$R$5:$R$152)</f>
        <v>Monday</v>
      </c>
      <c r="L4566" t="str">
        <f>_xlfn.XLOOKUP(Table6[[#This Row],[Loan Date]],$Q$5:$Q$152,$S$5:$S$152)</f>
        <v>Week 10</v>
      </c>
    </row>
    <row r="4567" spans="1:12" x14ac:dyDescent="0.2">
      <c r="A4567" s="1">
        <v>44893</v>
      </c>
      <c r="B4567" t="s">
        <v>5</v>
      </c>
      <c r="C4567" s="1">
        <v>44893</v>
      </c>
      <c r="D4567" t="s">
        <v>31</v>
      </c>
      <c r="E4567" t="s">
        <v>21</v>
      </c>
      <c r="F4567" t="s">
        <v>21</v>
      </c>
      <c r="G4567" t="s">
        <v>20</v>
      </c>
      <c r="H4567" t="s">
        <v>1282</v>
      </c>
      <c r="I4567">
        <f>MONTH(Table6[[#This Row],[Loan Date]])</f>
        <v>11</v>
      </c>
      <c r="J4567" t="str">
        <f>_xlfn.XLOOKUP(Table6[[#This Row],[Numeric Month]],$N$5:$N$11,$O$5:$O$11)</f>
        <v>Nov</v>
      </c>
      <c r="K4567" t="str">
        <f>_xlfn.XLOOKUP(Table6[[#This Row],[Loan Date]],$Q$5:$Q$152,$R$5:$R$152)</f>
        <v>Monday</v>
      </c>
      <c r="L4567" t="str">
        <f>_xlfn.XLOOKUP(Table6[[#This Row],[Loan Date]],$Q$5:$Q$152,$S$5:$S$152)</f>
        <v>Week 10</v>
      </c>
    </row>
    <row r="4568" spans="1:12" x14ac:dyDescent="0.2">
      <c r="A4568" s="1">
        <v>44893</v>
      </c>
      <c r="B4568" t="s">
        <v>7</v>
      </c>
      <c r="C4568" s="1">
        <v>44900</v>
      </c>
      <c r="D4568" t="s">
        <v>1055</v>
      </c>
      <c r="E4568" t="s">
        <v>9</v>
      </c>
      <c r="F4568" t="s">
        <v>8</v>
      </c>
      <c r="G4568" t="s">
        <v>1</v>
      </c>
      <c r="H4568" t="s">
        <v>1282</v>
      </c>
      <c r="I4568">
        <f>MONTH(Table6[[#This Row],[Loan Date]])</f>
        <v>11</v>
      </c>
      <c r="J4568" t="str">
        <f>_xlfn.XLOOKUP(Table6[[#This Row],[Numeric Month]],$N$5:$N$11,$O$5:$O$11)</f>
        <v>Nov</v>
      </c>
      <c r="K4568" t="str">
        <f>_xlfn.XLOOKUP(Table6[[#This Row],[Loan Date]],$Q$5:$Q$152,$R$5:$R$152)</f>
        <v>Monday</v>
      </c>
      <c r="L4568" t="str">
        <f>_xlfn.XLOOKUP(Table6[[#This Row],[Loan Date]],$Q$5:$Q$152,$S$5:$S$152)</f>
        <v>Week 10</v>
      </c>
    </row>
    <row r="4569" spans="1:12" x14ac:dyDescent="0.2">
      <c r="A4569" s="1">
        <v>44893</v>
      </c>
      <c r="B4569" t="s">
        <v>7</v>
      </c>
      <c r="C4569" s="1">
        <v>44900</v>
      </c>
      <c r="D4569" t="s">
        <v>1051</v>
      </c>
      <c r="E4569" t="s">
        <v>52</v>
      </c>
      <c r="F4569" t="s">
        <v>51</v>
      </c>
      <c r="G4569" t="s">
        <v>1</v>
      </c>
      <c r="H4569" t="s">
        <v>1282</v>
      </c>
      <c r="I4569">
        <f>MONTH(Table6[[#This Row],[Loan Date]])</f>
        <v>11</v>
      </c>
      <c r="J4569" t="str">
        <f>_xlfn.XLOOKUP(Table6[[#This Row],[Numeric Month]],$N$5:$N$11,$O$5:$O$11)</f>
        <v>Nov</v>
      </c>
      <c r="K4569" t="str">
        <f>_xlfn.XLOOKUP(Table6[[#This Row],[Loan Date]],$Q$5:$Q$152,$R$5:$R$152)</f>
        <v>Monday</v>
      </c>
      <c r="L4569" t="str">
        <f>_xlfn.XLOOKUP(Table6[[#This Row],[Loan Date]],$Q$5:$Q$152,$S$5:$S$152)</f>
        <v>Week 10</v>
      </c>
    </row>
    <row r="4570" spans="1:12" x14ac:dyDescent="0.2">
      <c r="A4570" s="1">
        <v>44893</v>
      </c>
      <c r="B4570" t="s">
        <v>7</v>
      </c>
      <c r="C4570" s="1">
        <v>44893</v>
      </c>
      <c r="D4570" t="s">
        <v>171</v>
      </c>
      <c r="E4570" t="s">
        <v>23</v>
      </c>
      <c r="F4570" t="s">
        <v>23</v>
      </c>
      <c r="G4570" t="s">
        <v>20</v>
      </c>
      <c r="H4570" t="s">
        <v>1282</v>
      </c>
      <c r="I4570">
        <f>MONTH(Table6[[#This Row],[Loan Date]])</f>
        <v>11</v>
      </c>
      <c r="J4570" t="str">
        <f>_xlfn.XLOOKUP(Table6[[#This Row],[Numeric Month]],$N$5:$N$11,$O$5:$O$11)</f>
        <v>Nov</v>
      </c>
      <c r="K4570" t="str">
        <f>_xlfn.XLOOKUP(Table6[[#This Row],[Loan Date]],$Q$5:$Q$152,$R$5:$R$152)</f>
        <v>Monday</v>
      </c>
      <c r="L4570" t="str">
        <f>_xlfn.XLOOKUP(Table6[[#This Row],[Loan Date]],$Q$5:$Q$152,$S$5:$S$152)</f>
        <v>Week 10</v>
      </c>
    </row>
    <row r="4571" spans="1:12" x14ac:dyDescent="0.2">
      <c r="A4571" s="1">
        <v>44893</v>
      </c>
      <c r="B4571" t="s">
        <v>7</v>
      </c>
      <c r="C4571" s="1">
        <v>44893</v>
      </c>
      <c r="D4571" t="s">
        <v>172</v>
      </c>
      <c r="E4571" t="s">
        <v>21</v>
      </c>
      <c r="F4571" t="s">
        <v>21</v>
      </c>
      <c r="G4571" t="s">
        <v>20</v>
      </c>
      <c r="H4571" t="s">
        <v>1282</v>
      </c>
      <c r="I4571">
        <f>MONTH(Table6[[#This Row],[Loan Date]])</f>
        <v>11</v>
      </c>
      <c r="J4571" t="str">
        <f>_xlfn.XLOOKUP(Table6[[#This Row],[Numeric Month]],$N$5:$N$11,$O$5:$O$11)</f>
        <v>Nov</v>
      </c>
      <c r="K4571" t="str">
        <f>_xlfn.XLOOKUP(Table6[[#This Row],[Loan Date]],$Q$5:$Q$152,$R$5:$R$152)</f>
        <v>Monday</v>
      </c>
      <c r="L4571" t="str">
        <f>_xlfn.XLOOKUP(Table6[[#This Row],[Loan Date]],$Q$5:$Q$152,$S$5:$S$152)</f>
        <v>Week 10</v>
      </c>
    </row>
    <row r="4572" spans="1:12" x14ac:dyDescent="0.2">
      <c r="A4572" s="1">
        <v>44893</v>
      </c>
      <c r="B4572" t="s">
        <v>5</v>
      </c>
      <c r="C4572" s="1">
        <v>44893</v>
      </c>
      <c r="D4572" t="s">
        <v>29</v>
      </c>
      <c r="E4572" t="s">
        <v>23</v>
      </c>
      <c r="F4572" t="s">
        <v>23</v>
      </c>
      <c r="G4572" t="s">
        <v>20</v>
      </c>
      <c r="H4572" t="s">
        <v>1282</v>
      </c>
      <c r="I4572">
        <f>MONTH(Table6[[#This Row],[Loan Date]])</f>
        <v>11</v>
      </c>
      <c r="J4572" t="str">
        <f>_xlfn.XLOOKUP(Table6[[#This Row],[Numeric Month]],$N$5:$N$11,$O$5:$O$11)</f>
        <v>Nov</v>
      </c>
      <c r="K4572" t="str">
        <f>_xlfn.XLOOKUP(Table6[[#This Row],[Loan Date]],$Q$5:$Q$152,$R$5:$R$152)</f>
        <v>Monday</v>
      </c>
      <c r="L4572" t="str">
        <f>_xlfn.XLOOKUP(Table6[[#This Row],[Loan Date]],$Q$5:$Q$152,$S$5:$S$152)</f>
        <v>Week 10</v>
      </c>
    </row>
    <row r="4573" spans="1:12" x14ac:dyDescent="0.2">
      <c r="A4573" s="1">
        <v>44893</v>
      </c>
      <c r="B4573" t="s">
        <v>5</v>
      </c>
      <c r="C4573" s="1">
        <v>44893</v>
      </c>
      <c r="D4573" t="s">
        <v>977</v>
      </c>
      <c r="E4573" t="s">
        <v>168</v>
      </c>
      <c r="F4573" t="s">
        <v>168</v>
      </c>
      <c r="G4573" t="s">
        <v>20</v>
      </c>
      <c r="H4573" t="s">
        <v>1282</v>
      </c>
      <c r="I4573">
        <f>MONTH(Table6[[#This Row],[Loan Date]])</f>
        <v>11</v>
      </c>
      <c r="J4573" t="str">
        <f>_xlfn.XLOOKUP(Table6[[#This Row],[Numeric Month]],$N$5:$N$11,$O$5:$O$11)</f>
        <v>Nov</v>
      </c>
      <c r="K4573" t="str">
        <f>_xlfn.XLOOKUP(Table6[[#This Row],[Loan Date]],$Q$5:$Q$152,$R$5:$R$152)</f>
        <v>Monday</v>
      </c>
      <c r="L4573" t="str">
        <f>_xlfn.XLOOKUP(Table6[[#This Row],[Loan Date]],$Q$5:$Q$152,$S$5:$S$152)</f>
        <v>Week 10</v>
      </c>
    </row>
    <row r="4574" spans="1:12" x14ac:dyDescent="0.2">
      <c r="A4574" s="1">
        <v>44893</v>
      </c>
      <c r="B4574" t="s">
        <v>5</v>
      </c>
      <c r="C4574" s="1">
        <v>44893</v>
      </c>
      <c r="D4574" t="s">
        <v>119</v>
      </c>
      <c r="E4574" t="s">
        <v>21</v>
      </c>
      <c r="F4574" t="s">
        <v>21</v>
      </c>
      <c r="G4574" t="s">
        <v>20</v>
      </c>
      <c r="H4574" t="s">
        <v>1282</v>
      </c>
      <c r="I4574">
        <f>MONTH(Table6[[#This Row],[Loan Date]])</f>
        <v>11</v>
      </c>
      <c r="J4574" t="str">
        <f>_xlfn.XLOOKUP(Table6[[#This Row],[Numeric Month]],$N$5:$N$11,$O$5:$O$11)</f>
        <v>Nov</v>
      </c>
      <c r="K4574" t="str">
        <f>_xlfn.XLOOKUP(Table6[[#This Row],[Loan Date]],$Q$5:$Q$152,$R$5:$R$152)</f>
        <v>Monday</v>
      </c>
      <c r="L4574" t="str">
        <f>_xlfn.XLOOKUP(Table6[[#This Row],[Loan Date]],$Q$5:$Q$152,$S$5:$S$152)</f>
        <v>Week 10</v>
      </c>
    </row>
    <row r="4575" spans="1:12" x14ac:dyDescent="0.2">
      <c r="A4575" s="1">
        <v>44893</v>
      </c>
      <c r="B4575" t="s">
        <v>7</v>
      </c>
      <c r="C4575" s="1">
        <v>44893</v>
      </c>
      <c r="D4575" t="s">
        <v>913</v>
      </c>
      <c r="E4575" t="s">
        <v>37</v>
      </c>
      <c r="F4575" t="s">
        <v>37</v>
      </c>
      <c r="G4575" t="s">
        <v>20</v>
      </c>
      <c r="H4575" t="s">
        <v>1282</v>
      </c>
      <c r="I4575">
        <f>MONTH(Table6[[#This Row],[Loan Date]])</f>
        <v>11</v>
      </c>
      <c r="J4575" t="str">
        <f>_xlfn.XLOOKUP(Table6[[#This Row],[Numeric Month]],$N$5:$N$11,$O$5:$O$11)</f>
        <v>Nov</v>
      </c>
      <c r="K4575" t="str">
        <f>_xlfn.XLOOKUP(Table6[[#This Row],[Loan Date]],$Q$5:$Q$152,$R$5:$R$152)</f>
        <v>Monday</v>
      </c>
      <c r="L4575" t="str">
        <f>_xlfn.XLOOKUP(Table6[[#This Row],[Loan Date]],$Q$5:$Q$152,$S$5:$S$152)</f>
        <v>Week 10</v>
      </c>
    </row>
    <row r="4576" spans="1:12" x14ac:dyDescent="0.2">
      <c r="A4576" s="1">
        <v>44893</v>
      </c>
      <c r="B4576" t="s">
        <v>7</v>
      </c>
      <c r="C4576" s="1">
        <v>44893</v>
      </c>
      <c r="D4576" t="s">
        <v>179</v>
      </c>
      <c r="E4576" t="s">
        <v>23</v>
      </c>
      <c r="F4576" t="s">
        <v>23</v>
      </c>
      <c r="G4576" t="s">
        <v>20</v>
      </c>
      <c r="H4576" t="s">
        <v>1282</v>
      </c>
      <c r="I4576">
        <f>MONTH(Table6[[#This Row],[Loan Date]])</f>
        <v>11</v>
      </c>
      <c r="J4576" t="str">
        <f>_xlfn.XLOOKUP(Table6[[#This Row],[Numeric Month]],$N$5:$N$11,$O$5:$O$11)</f>
        <v>Nov</v>
      </c>
      <c r="K4576" t="str">
        <f>_xlfn.XLOOKUP(Table6[[#This Row],[Loan Date]],$Q$5:$Q$152,$R$5:$R$152)</f>
        <v>Monday</v>
      </c>
      <c r="L4576" t="str">
        <f>_xlfn.XLOOKUP(Table6[[#This Row],[Loan Date]],$Q$5:$Q$152,$S$5:$S$152)</f>
        <v>Week 10</v>
      </c>
    </row>
    <row r="4577" spans="1:12" x14ac:dyDescent="0.2">
      <c r="A4577" s="1">
        <v>44893</v>
      </c>
      <c r="B4577" t="s">
        <v>7</v>
      </c>
      <c r="C4577" s="1">
        <v>44893</v>
      </c>
      <c r="D4577" t="s">
        <v>1314</v>
      </c>
      <c r="E4577" t="s">
        <v>65</v>
      </c>
      <c r="F4577" t="s">
        <v>65</v>
      </c>
      <c r="G4577" t="s">
        <v>20</v>
      </c>
      <c r="H4577" t="s">
        <v>1282</v>
      </c>
      <c r="I4577">
        <f>MONTH(Table6[[#This Row],[Loan Date]])</f>
        <v>11</v>
      </c>
      <c r="J4577" t="str">
        <f>_xlfn.XLOOKUP(Table6[[#This Row],[Numeric Month]],$N$5:$N$11,$O$5:$O$11)</f>
        <v>Nov</v>
      </c>
      <c r="K4577" t="str">
        <f>_xlfn.XLOOKUP(Table6[[#This Row],[Loan Date]],$Q$5:$Q$152,$R$5:$R$152)</f>
        <v>Monday</v>
      </c>
      <c r="L4577" t="str">
        <f>_xlfn.XLOOKUP(Table6[[#This Row],[Loan Date]],$Q$5:$Q$152,$S$5:$S$152)</f>
        <v>Week 10</v>
      </c>
    </row>
    <row r="4578" spans="1:12" x14ac:dyDescent="0.2">
      <c r="A4578" s="1">
        <v>44893</v>
      </c>
      <c r="B4578" t="s">
        <v>7</v>
      </c>
      <c r="C4578" s="1">
        <v>44893</v>
      </c>
      <c r="D4578" t="s">
        <v>314</v>
      </c>
      <c r="E4578" t="s">
        <v>49</v>
      </c>
      <c r="F4578" t="s">
        <v>49</v>
      </c>
      <c r="G4578" t="s">
        <v>20</v>
      </c>
      <c r="H4578" t="s">
        <v>1282</v>
      </c>
      <c r="I4578">
        <f>MONTH(Table6[[#This Row],[Loan Date]])</f>
        <v>11</v>
      </c>
      <c r="J4578" t="str">
        <f>_xlfn.XLOOKUP(Table6[[#This Row],[Numeric Month]],$N$5:$N$11,$O$5:$O$11)</f>
        <v>Nov</v>
      </c>
      <c r="K4578" t="str">
        <f>_xlfn.XLOOKUP(Table6[[#This Row],[Loan Date]],$Q$5:$Q$152,$R$5:$R$152)</f>
        <v>Monday</v>
      </c>
      <c r="L4578" t="str">
        <f>_xlfn.XLOOKUP(Table6[[#This Row],[Loan Date]],$Q$5:$Q$152,$S$5:$S$152)</f>
        <v>Week 10</v>
      </c>
    </row>
    <row r="4579" spans="1:12" x14ac:dyDescent="0.2">
      <c r="A4579" s="1">
        <v>44893</v>
      </c>
      <c r="B4579" t="s">
        <v>7</v>
      </c>
      <c r="C4579" s="1">
        <v>44900</v>
      </c>
      <c r="D4579" t="s">
        <v>353</v>
      </c>
      <c r="E4579" t="s">
        <v>52</v>
      </c>
      <c r="F4579" t="s">
        <v>51</v>
      </c>
      <c r="G4579" t="s">
        <v>1</v>
      </c>
      <c r="H4579" t="s">
        <v>1282</v>
      </c>
      <c r="I4579">
        <f>MONTH(Table6[[#This Row],[Loan Date]])</f>
        <v>11</v>
      </c>
      <c r="J4579" t="str">
        <f>_xlfn.XLOOKUP(Table6[[#This Row],[Numeric Month]],$N$5:$N$11,$O$5:$O$11)</f>
        <v>Nov</v>
      </c>
      <c r="K4579" t="str">
        <f>_xlfn.XLOOKUP(Table6[[#This Row],[Loan Date]],$Q$5:$Q$152,$R$5:$R$152)</f>
        <v>Monday</v>
      </c>
      <c r="L4579" t="str">
        <f>_xlfn.XLOOKUP(Table6[[#This Row],[Loan Date]],$Q$5:$Q$152,$S$5:$S$152)</f>
        <v>Week 10</v>
      </c>
    </row>
    <row r="4580" spans="1:12" x14ac:dyDescent="0.2">
      <c r="A4580" s="1">
        <v>44893</v>
      </c>
      <c r="B4580" t="s">
        <v>7</v>
      </c>
      <c r="C4580" s="1">
        <v>44900</v>
      </c>
      <c r="D4580" t="s">
        <v>899</v>
      </c>
      <c r="E4580" t="s">
        <v>15</v>
      </c>
      <c r="F4580" t="s">
        <v>14</v>
      </c>
      <c r="G4580" t="s">
        <v>1</v>
      </c>
      <c r="H4580" t="s">
        <v>1282</v>
      </c>
      <c r="I4580">
        <f>MONTH(Table6[[#This Row],[Loan Date]])</f>
        <v>11</v>
      </c>
      <c r="J4580" t="str">
        <f>_xlfn.XLOOKUP(Table6[[#This Row],[Numeric Month]],$N$5:$N$11,$O$5:$O$11)</f>
        <v>Nov</v>
      </c>
      <c r="K4580" t="str">
        <f>_xlfn.XLOOKUP(Table6[[#This Row],[Loan Date]],$Q$5:$Q$152,$R$5:$R$152)</f>
        <v>Monday</v>
      </c>
      <c r="L4580" t="str">
        <f>_xlfn.XLOOKUP(Table6[[#This Row],[Loan Date]],$Q$5:$Q$152,$S$5:$S$152)</f>
        <v>Week 10</v>
      </c>
    </row>
    <row r="4581" spans="1:12" x14ac:dyDescent="0.2">
      <c r="A4581" s="1">
        <v>44893</v>
      </c>
      <c r="B4581" t="s">
        <v>7</v>
      </c>
      <c r="C4581" s="1">
        <v>44893</v>
      </c>
      <c r="D4581" t="s">
        <v>341</v>
      </c>
      <c r="E4581" t="s">
        <v>49</v>
      </c>
      <c r="F4581" t="s">
        <v>49</v>
      </c>
      <c r="G4581" t="s">
        <v>20</v>
      </c>
      <c r="H4581" t="s">
        <v>1282</v>
      </c>
      <c r="I4581">
        <f>MONTH(Table6[[#This Row],[Loan Date]])</f>
        <v>11</v>
      </c>
      <c r="J4581" t="str">
        <f>_xlfn.XLOOKUP(Table6[[#This Row],[Numeric Month]],$N$5:$N$11,$O$5:$O$11)</f>
        <v>Nov</v>
      </c>
      <c r="K4581" t="str">
        <f>_xlfn.XLOOKUP(Table6[[#This Row],[Loan Date]],$Q$5:$Q$152,$R$5:$R$152)</f>
        <v>Monday</v>
      </c>
      <c r="L4581" t="str">
        <f>_xlfn.XLOOKUP(Table6[[#This Row],[Loan Date]],$Q$5:$Q$152,$S$5:$S$152)</f>
        <v>Week 10</v>
      </c>
    </row>
    <row r="4582" spans="1:12" x14ac:dyDescent="0.2">
      <c r="A4582" s="1">
        <v>44893</v>
      </c>
      <c r="B4582" t="s">
        <v>7</v>
      </c>
      <c r="C4582" s="1">
        <v>44893</v>
      </c>
      <c r="D4582" t="s">
        <v>681</v>
      </c>
      <c r="E4582" t="s">
        <v>23</v>
      </c>
      <c r="F4582" t="s">
        <v>23</v>
      </c>
      <c r="G4582" t="s">
        <v>20</v>
      </c>
      <c r="H4582" t="s">
        <v>1282</v>
      </c>
      <c r="I4582">
        <f>MONTH(Table6[[#This Row],[Loan Date]])</f>
        <v>11</v>
      </c>
      <c r="J4582" t="str">
        <f>_xlfn.XLOOKUP(Table6[[#This Row],[Numeric Month]],$N$5:$N$11,$O$5:$O$11)</f>
        <v>Nov</v>
      </c>
      <c r="K4582" t="str">
        <f>_xlfn.XLOOKUP(Table6[[#This Row],[Loan Date]],$Q$5:$Q$152,$R$5:$R$152)</f>
        <v>Monday</v>
      </c>
      <c r="L4582" t="str">
        <f>_xlfn.XLOOKUP(Table6[[#This Row],[Loan Date]],$Q$5:$Q$152,$S$5:$S$152)</f>
        <v>Week 10</v>
      </c>
    </row>
    <row r="4583" spans="1:12" x14ac:dyDescent="0.2">
      <c r="A4583" s="1">
        <v>44893</v>
      </c>
      <c r="B4583" t="s">
        <v>7</v>
      </c>
      <c r="C4583" s="1">
        <v>44893</v>
      </c>
      <c r="D4583" t="s">
        <v>738</v>
      </c>
      <c r="E4583" t="s">
        <v>21</v>
      </c>
      <c r="F4583" t="s">
        <v>21</v>
      </c>
      <c r="G4583" t="s">
        <v>20</v>
      </c>
      <c r="H4583" t="s">
        <v>1282</v>
      </c>
      <c r="I4583">
        <f>MONTH(Table6[[#This Row],[Loan Date]])</f>
        <v>11</v>
      </c>
      <c r="J4583" t="str">
        <f>_xlfn.XLOOKUP(Table6[[#This Row],[Numeric Month]],$N$5:$N$11,$O$5:$O$11)</f>
        <v>Nov</v>
      </c>
      <c r="K4583" t="str">
        <f>_xlfn.XLOOKUP(Table6[[#This Row],[Loan Date]],$Q$5:$Q$152,$R$5:$R$152)</f>
        <v>Monday</v>
      </c>
      <c r="L4583" t="str">
        <f>_xlfn.XLOOKUP(Table6[[#This Row],[Loan Date]],$Q$5:$Q$152,$S$5:$S$152)</f>
        <v>Week 10</v>
      </c>
    </row>
    <row r="4584" spans="1:12" x14ac:dyDescent="0.2">
      <c r="A4584" s="1">
        <v>44893</v>
      </c>
      <c r="B4584" t="s">
        <v>7</v>
      </c>
      <c r="C4584" s="1">
        <v>44893</v>
      </c>
      <c r="D4584" t="s">
        <v>1300</v>
      </c>
      <c r="E4584" t="s">
        <v>204</v>
      </c>
      <c r="F4584" t="s">
        <v>2</v>
      </c>
      <c r="G4584" t="s">
        <v>1</v>
      </c>
      <c r="H4584" t="s">
        <v>1282</v>
      </c>
      <c r="I4584">
        <f>MONTH(Table6[[#This Row],[Loan Date]])</f>
        <v>11</v>
      </c>
      <c r="J4584" t="str">
        <f>_xlfn.XLOOKUP(Table6[[#This Row],[Numeric Month]],$N$5:$N$11,$O$5:$O$11)</f>
        <v>Nov</v>
      </c>
      <c r="K4584" t="str">
        <f>_xlfn.XLOOKUP(Table6[[#This Row],[Loan Date]],$Q$5:$Q$152,$R$5:$R$152)</f>
        <v>Monday</v>
      </c>
      <c r="L4584" t="str">
        <f>_xlfn.XLOOKUP(Table6[[#This Row],[Loan Date]],$Q$5:$Q$152,$S$5:$S$152)</f>
        <v>Week 10</v>
      </c>
    </row>
    <row r="4585" spans="1:12" x14ac:dyDescent="0.2">
      <c r="A4585" s="1">
        <v>44893</v>
      </c>
      <c r="B4585" t="s">
        <v>7</v>
      </c>
      <c r="C4585" s="1">
        <v>44900</v>
      </c>
      <c r="D4585" t="s">
        <v>875</v>
      </c>
      <c r="E4585" t="s">
        <v>15</v>
      </c>
      <c r="F4585" t="s">
        <v>14</v>
      </c>
      <c r="G4585" t="s">
        <v>1</v>
      </c>
      <c r="H4585" t="s">
        <v>1282</v>
      </c>
      <c r="I4585">
        <f>MONTH(Table6[[#This Row],[Loan Date]])</f>
        <v>11</v>
      </c>
      <c r="J4585" t="str">
        <f>_xlfn.XLOOKUP(Table6[[#This Row],[Numeric Month]],$N$5:$N$11,$O$5:$O$11)</f>
        <v>Nov</v>
      </c>
      <c r="K4585" t="str">
        <f>_xlfn.XLOOKUP(Table6[[#This Row],[Loan Date]],$Q$5:$Q$152,$R$5:$R$152)</f>
        <v>Monday</v>
      </c>
      <c r="L4585" t="str">
        <f>_xlfn.XLOOKUP(Table6[[#This Row],[Loan Date]],$Q$5:$Q$152,$S$5:$S$152)</f>
        <v>Week 10</v>
      </c>
    </row>
    <row r="4586" spans="1:12" x14ac:dyDescent="0.2">
      <c r="A4586" s="1">
        <v>44893</v>
      </c>
      <c r="B4586" t="s">
        <v>7</v>
      </c>
      <c r="C4586" s="1">
        <v>44893</v>
      </c>
      <c r="D4586" t="s">
        <v>1027</v>
      </c>
      <c r="E4586" t="s">
        <v>122</v>
      </c>
      <c r="F4586" t="s">
        <v>122</v>
      </c>
      <c r="G4586" t="s">
        <v>11</v>
      </c>
      <c r="H4586" t="s">
        <v>1282</v>
      </c>
      <c r="I4586">
        <f>MONTH(Table6[[#This Row],[Loan Date]])</f>
        <v>11</v>
      </c>
      <c r="J4586" t="str">
        <f>_xlfn.XLOOKUP(Table6[[#This Row],[Numeric Month]],$N$5:$N$11,$O$5:$O$11)</f>
        <v>Nov</v>
      </c>
      <c r="K4586" t="str">
        <f>_xlfn.XLOOKUP(Table6[[#This Row],[Loan Date]],$Q$5:$Q$152,$R$5:$R$152)</f>
        <v>Monday</v>
      </c>
      <c r="L4586" t="str">
        <f>_xlfn.XLOOKUP(Table6[[#This Row],[Loan Date]],$Q$5:$Q$152,$S$5:$S$152)</f>
        <v>Week 10</v>
      </c>
    </row>
    <row r="4587" spans="1:12" x14ac:dyDescent="0.2">
      <c r="A4587" s="1">
        <v>44893</v>
      </c>
      <c r="B4587" t="s">
        <v>7</v>
      </c>
      <c r="C4587" s="1">
        <v>44893</v>
      </c>
      <c r="D4587" t="s">
        <v>952</v>
      </c>
      <c r="E4587" t="s">
        <v>37</v>
      </c>
      <c r="F4587" t="s">
        <v>37</v>
      </c>
      <c r="G4587" t="s">
        <v>20</v>
      </c>
      <c r="H4587" t="s">
        <v>1282</v>
      </c>
      <c r="I4587">
        <f>MONTH(Table6[[#This Row],[Loan Date]])</f>
        <v>11</v>
      </c>
      <c r="J4587" t="str">
        <f>_xlfn.XLOOKUP(Table6[[#This Row],[Numeric Month]],$N$5:$N$11,$O$5:$O$11)</f>
        <v>Nov</v>
      </c>
      <c r="K4587" t="str">
        <f>_xlfn.XLOOKUP(Table6[[#This Row],[Loan Date]],$Q$5:$Q$152,$R$5:$R$152)</f>
        <v>Monday</v>
      </c>
      <c r="L4587" t="str">
        <f>_xlfn.XLOOKUP(Table6[[#This Row],[Loan Date]],$Q$5:$Q$152,$S$5:$S$152)</f>
        <v>Week 10</v>
      </c>
    </row>
    <row r="4588" spans="1:12" x14ac:dyDescent="0.2">
      <c r="A4588" s="1">
        <v>44893</v>
      </c>
      <c r="B4588" t="s">
        <v>7</v>
      </c>
      <c r="C4588" s="1">
        <v>44893</v>
      </c>
      <c r="D4588" t="s">
        <v>917</v>
      </c>
      <c r="E4588" t="s">
        <v>37</v>
      </c>
      <c r="F4588" t="s">
        <v>37</v>
      </c>
      <c r="G4588" t="s">
        <v>20</v>
      </c>
      <c r="H4588" t="s">
        <v>1282</v>
      </c>
      <c r="I4588">
        <f>MONTH(Table6[[#This Row],[Loan Date]])</f>
        <v>11</v>
      </c>
      <c r="J4588" t="str">
        <f>_xlfn.XLOOKUP(Table6[[#This Row],[Numeric Month]],$N$5:$N$11,$O$5:$O$11)</f>
        <v>Nov</v>
      </c>
      <c r="K4588" t="str">
        <f>_xlfn.XLOOKUP(Table6[[#This Row],[Loan Date]],$Q$5:$Q$152,$R$5:$R$152)</f>
        <v>Monday</v>
      </c>
      <c r="L4588" t="str">
        <f>_xlfn.XLOOKUP(Table6[[#This Row],[Loan Date]],$Q$5:$Q$152,$S$5:$S$152)</f>
        <v>Week 10</v>
      </c>
    </row>
    <row r="4589" spans="1:12" x14ac:dyDescent="0.2">
      <c r="A4589" s="1">
        <v>44893</v>
      </c>
      <c r="B4589" t="s">
        <v>5</v>
      </c>
      <c r="C4589" s="1">
        <v>44900</v>
      </c>
      <c r="D4589" t="s">
        <v>368</v>
      </c>
      <c r="E4589" t="s">
        <v>15</v>
      </c>
      <c r="F4589" t="s">
        <v>14</v>
      </c>
      <c r="G4589" t="s">
        <v>1</v>
      </c>
      <c r="H4589" t="s">
        <v>1282</v>
      </c>
      <c r="I4589">
        <f>MONTH(Table6[[#This Row],[Loan Date]])</f>
        <v>11</v>
      </c>
      <c r="J4589" t="str">
        <f>_xlfn.XLOOKUP(Table6[[#This Row],[Numeric Month]],$N$5:$N$11,$O$5:$O$11)</f>
        <v>Nov</v>
      </c>
      <c r="K4589" t="str">
        <f>_xlfn.XLOOKUP(Table6[[#This Row],[Loan Date]],$Q$5:$Q$152,$R$5:$R$152)</f>
        <v>Monday</v>
      </c>
      <c r="L4589" t="str">
        <f>_xlfn.XLOOKUP(Table6[[#This Row],[Loan Date]],$Q$5:$Q$152,$S$5:$S$152)</f>
        <v>Week 10</v>
      </c>
    </row>
    <row r="4590" spans="1:12" x14ac:dyDescent="0.2">
      <c r="A4590" s="1">
        <v>44893</v>
      </c>
      <c r="B4590" t="s">
        <v>7</v>
      </c>
      <c r="C4590" s="1">
        <v>44893</v>
      </c>
      <c r="D4590" t="s">
        <v>1017</v>
      </c>
      <c r="E4590" t="s">
        <v>65</v>
      </c>
      <c r="F4590" t="s">
        <v>65</v>
      </c>
      <c r="G4590" t="s">
        <v>20</v>
      </c>
      <c r="H4590" t="s">
        <v>1282</v>
      </c>
      <c r="I4590">
        <f>MONTH(Table6[[#This Row],[Loan Date]])</f>
        <v>11</v>
      </c>
      <c r="J4590" t="str">
        <f>_xlfn.XLOOKUP(Table6[[#This Row],[Numeric Month]],$N$5:$N$11,$O$5:$O$11)</f>
        <v>Nov</v>
      </c>
      <c r="K4590" t="str">
        <f>_xlfn.XLOOKUP(Table6[[#This Row],[Loan Date]],$Q$5:$Q$152,$R$5:$R$152)</f>
        <v>Monday</v>
      </c>
      <c r="L4590" t="str">
        <f>_xlfn.XLOOKUP(Table6[[#This Row],[Loan Date]],$Q$5:$Q$152,$S$5:$S$152)</f>
        <v>Week 10</v>
      </c>
    </row>
    <row r="4591" spans="1:12" x14ac:dyDescent="0.2">
      <c r="A4591" s="1">
        <v>44893</v>
      </c>
      <c r="B4591" t="s">
        <v>5</v>
      </c>
      <c r="C4591" s="1">
        <v>44900</v>
      </c>
      <c r="D4591" t="s">
        <v>155</v>
      </c>
      <c r="E4591" t="s">
        <v>9</v>
      </c>
      <c r="F4591" t="s">
        <v>8</v>
      </c>
      <c r="G4591" t="s">
        <v>1</v>
      </c>
      <c r="H4591" t="s">
        <v>1282</v>
      </c>
      <c r="I4591">
        <f>MONTH(Table6[[#This Row],[Loan Date]])</f>
        <v>11</v>
      </c>
      <c r="J4591" t="str">
        <f>_xlfn.XLOOKUP(Table6[[#This Row],[Numeric Month]],$N$5:$N$11,$O$5:$O$11)</f>
        <v>Nov</v>
      </c>
      <c r="K4591" t="str">
        <f>_xlfn.XLOOKUP(Table6[[#This Row],[Loan Date]],$Q$5:$Q$152,$R$5:$R$152)</f>
        <v>Monday</v>
      </c>
      <c r="L4591" t="str">
        <f>_xlfn.XLOOKUP(Table6[[#This Row],[Loan Date]],$Q$5:$Q$152,$S$5:$S$152)</f>
        <v>Week 10</v>
      </c>
    </row>
    <row r="4592" spans="1:12" x14ac:dyDescent="0.2">
      <c r="A4592" s="1">
        <v>44893</v>
      </c>
      <c r="B4592" t="s">
        <v>7</v>
      </c>
      <c r="C4592" s="1">
        <v>44893</v>
      </c>
      <c r="D4592" t="s">
        <v>320</v>
      </c>
      <c r="E4592" t="s">
        <v>23</v>
      </c>
      <c r="F4592" t="s">
        <v>23</v>
      </c>
      <c r="G4592" t="s">
        <v>20</v>
      </c>
      <c r="H4592" t="s">
        <v>1282</v>
      </c>
      <c r="I4592">
        <f>MONTH(Table6[[#This Row],[Loan Date]])</f>
        <v>11</v>
      </c>
      <c r="J4592" t="str">
        <f>_xlfn.XLOOKUP(Table6[[#This Row],[Numeric Month]],$N$5:$N$11,$O$5:$O$11)</f>
        <v>Nov</v>
      </c>
      <c r="K4592" t="str">
        <f>_xlfn.XLOOKUP(Table6[[#This Row],[Loan Date]],$Q$5:$Q$152,$R$5:$R$152)</f>
        <v>Monday</v>
      </c>
      <c r="L4592" t="str">
        <f>_xlfn.XLOOKUP(Table6[[#This Row],[Loan Date]],$Q$5:$Q$152,$S$5:$S$152)</f>
        <v>Week 10</v>
      </c>
    </row>
    <row r="4593" spans="1:12" x14ac:dyDescent="0.2">
      <c r="A4593" s="1">
        <v>44893</v>
      </c>
      <c r="B4593" t="s">
        <v>7</v>
      </c>
      <c r="C4593" s="1">
        <v>44893</v>
      </c>
      <c r="D4593" t="s">
        <v>175</v>
      </c>
      <c r="E4593" t="s">
        <v>21</v>
      </c>
      <c r="F4593" t="s">
        <v>21</v>
      </c>
      <c r="G4593" t="s">
        <v>20</v>
      </c>
      <c r="H4593" t="s">
        <v>1282</v>
      </c>
      <c r="I4593">
        <f>MONTH(Table6[[#This Row],[Loan Date]])</f>
        <v>11</v>
      </c>
      <c r="J4593" t="str">
        <f>_xlfn.XLOOKUP(Table6[[#This Row],[Numeric Month]],$N$5:$N$11,$O$5:$O$11)</f>
        <v>Nov</v>
      </c>
      <c r="K4593" t="str">
        <f>_xlfn.XLOOKUP(Table6[[#This Row],[Loan Date]],$Q$5:$Q$152,$R$5:$R$152)</f>
        <v>Monday</v>
      </c>
      <c r="L4593" t="str">
        <f>_xlfn.XLOOKUP(Table6[[#This Row],[Loan Date]],$Q$5:$Q$152,$S$5:$S$152)</f>
        <v>Week 10</v>
      </c>
    </row>
    <row r="4594" spans="1:12" x14ac:dyDescent="0.2">
      <c r="A4594" s="1">
        <v>44893</v>
      </c>
      <c r="B4594" t="s">
        <v>7</v>
      </c>
      <c r="C4594" s="1">
        <v>44893</v>
      </c>
      <c r="D4594" t="s">
        <v>214</v>
      </c>
      <c r="E4594" t="s">
        <v>23</v>
      </c>
      <c r="F4594" t="s">
        <v>23</v>
      </c>
      <c r="G4594" t="s">
        <v>20</v>
      </c>
      <c r="H4594" t="s">
        <v>1282</v>
      </c>
      <c r="I4594">
        <f>MONTH(Table6[[#This Row],[Loan Date]])</f>
        <v>11</v>
      </c>
      <c r="J4594" t="str">
        <f>_xlfn.XLOOKUP(Table6[[#This Row],[Numeric Month]],$N$5:$N$11,$O$5:$O$11)</f>
        <v>Nov</v>
      </c>
      <c r="K4594" t="str">
        <f>_xlfn.XLOOKUP(Table6[[#This Row],[Loan Date]],$Q$5:$Q$152,$R$5:$R$152)</f>
        <v>Monday</v>
      </c>
      <c r="L4594" t="str">
        <f>_xlfn.XLOOKUP(Table6[[#This Row],[Loan Date]],$Q$5:$Q$152,$S$5:$S$152)</f>
        <v>Week 10</v>
      </c>
    </row>
    <row r="4595" spans="1:12" x14ac:dyDescent="0.2">
      <c r="A4595" s="1">
        <v>44893</v>
      </c>
      <c r="B4595" t="s">
        <v>7</v>
      </c>
      <c r="C4595" s="1">
        <v>44893</v>
      </c>
      <c r="D4595" t="s">
        <v>383</v>
      </c>
      <c r="E4595" t="s">
        <v>21</v>
      </c>
      <c r="F4595" t="s">
        <v>21</v>
      </c>
      <c r="G4595" t="s">
        <v>20</v>
      </c>
      <c r="H4595" t="s">
        <v>1282</v>
      </c>
      <c r="I4595">
        <f>MONTH(Table6[[#This Row],[Loan Date]])</f>
        <v>11</v>
      </c>
      <c r="J4595" t="str">
        <f>_xlfn.XLOOKUP(Table6[[#This Row],[Numeric Month]],$N$5:$N$11,$O$5:$O$11)</f>
        <v>Nov</v>
      </c>
      <c r="K4595" t="str">
        <f>_xlfn.XLOOKUP(Table6[[#This Row],[Loan Date]],$Q$5:$Q$152,$R$5:$R$152)</f>
        <v>Monday</v>
      </c>
      <c r="L4595" t="str">
        <f>_xlfn.XLOOKUP(Table6[[#This Row],[Loan Date]],$Q$5:$Q$152,$S$5:$S$152)</f>
        <v>Week 10</v>
      </c>
    </row>
    <row r="4596" spans="1:12" x14ac:dyDescent="0.2">
      <c r="A4596" s="1">
        <v>44893</v>
      </c>
      <c r="B4596" t="s">
        <v>7</v>
      </c>
      <c r="C4596" s="1">
        <v>44893</v>
      </c>
      <c r="D4596" t="s">
        <v>29</v>
      </c>
      <c r="E4596" t="s">
        <v>23</v>
      </c>
      <c r="F4596" t="s">
        <v>23</v>
      </c>
      <c r="G4596" t="s">
        <v>20</v>
      </c>
      <c r="H4596" t="s">
        <v>1282</v>
      </c>
      <c r="I4596">
        <f>MONTH(Table6[[#This Row],[Loan Date]])</f>
        <v>11</v>
      </c>
      <c r="J4596" t="str">
        <f>_xlfn.XLOOKUP(Table6[[#This Row],[Numeric Month]],$N$5:$N$11,$O$5:$O$11)</f>
        <v>Nov</v>
      </c>
      <c r="K4596" t="str">
        <f>_xlfn.XLOOKUP(Table6[[#This Row],[Loan Date]],$Q$5:$Q$152,$R$5:$R$152)</f>
        <v>Monday</v>
      </c>
      <c r="L4596" t="str">
        <f>_xlfn.XLOOKUP(Table6[[#This Row],[Loan Date]],$Q$5:$Q$152,$S$5:$S$152)</f>
        <v>Week 10</v>
      </c>
    </row>
    <row r="4597" spans="1:12" x14ac:dyDescent="0.2">
      <c r="A4597" s="1">
        <v>44893</v>
      </c>
      <c r="B4597" t="s">
        <v>7</v>
      </c>
      <c r="C4597" s="1">
        <v>44893</v>
      </c>
      <c r="D4597" t="s">
        <v>119</v>
      </c>
      <c r="E4597" t="s">
        <v>21</v>
      </c>
      <c r="F4597" t="s">
        <v>21</v>
      </c>
      <c r="G4597" t="s">
        <v>20</v>
      </c>
      <c r="H4597" t="s">
        <v>1282</v>
      </c>
      <c r="I4597">
        <f>MONTH(Table6[[#This Row],[Loan Date]])</f>
        <v>11</v>
      </c>
      <c r="J4597" t="str">
        <f>_xlfn.XLOOKUP(Table6[[#This Row],[Numeric Month]],$N$5:$N$11,$O$5:$O$11)</f>
        <v>Nov</v>
      </c>
      <c r="K4597" t="str">
        <f>_xlfn.XLOOKUP(Table6[[#This Row],[Loan Date]],$Q$5:$Q$152,$R$5:$R$152)</f>
        <v>Monday</v>
      </c>
      <c r="L4597" t="str">
        <f>_xlfn.XLOOKUP(Table6[[#This Row],[Loan Date]],$Q$5:$Q$152,$S$5:$S$152)</f>
        <v>Week 10</v>
      </c>
    </row>
    <row r="4598" spans="1:12" x14ac:dyDescent="0.2">
      <c r="A4598" s="1">
        <v>44893</v>
      </c>
      <c r="B4598" t="s">
        <v>5</v>
      </c>
      <c r="C4598" s="1">
        <v>44893</v>
      </c>
      <c r="D4598" t="s">
        <v>26</v>
      </c>
      <c r="E4598" t="s">
        <v>23</v>
      </c>
      <c r="F4598" t="s">
        <v>23</v>
      </c>
      <c r="G4598" t="s">
        <v>20</v>
      </c>
      <c r="H4598" t="s">
        <v>1282</v>
      </c>
      <c r="I4598">
        <f>MONTH(Table6[[#This Row],[Loan Date]])</f>
        <v>11</v>
      </c>
      <c r="J4598" t="str">
        <f>_xlfn.XLOOKUP(Table6[[#This Row],[Numeric Month]],$N$5:$N$11,$O$5:$O$11)</f>
        <v>Nov</v>
      </c>
      <c r="K4598" t="str">
        <f>_xlfn.XLOOKUP(Table6[[#This Row],[Loan Date]],$Q$5:$Q$152,$R$5:$R$152)</f>
        <v>Monday</v>
      </c>
      <c r="L4598" t="str">
        <f>_xlfn.XLOOKUP(Table6[[#This Row],[Loan Date]],$Q$5:$Q$152,$S$5:$S$152)</f>
        <v>Week 10</v>
      </c>
    </row>
    <row r="4599" spans="1:12" x14ac:dyDescent="0.2">
      <c r="A4599" s="1">
        <v>44893</v>
      </c>
      <c r="B4599" t="s">
        <v>5</v>
      </c>
      <c r="C4599" s="1">
        <v>44893</v>
      </c>
      <c r="D4599" t="s">
        <v>705</v>
      </c>
      <c r="E4599" t="s">
        <v>21</v>
      </c>
      <c r="F4599" t="s">
        <v>21</v>
      </c>
      <c r="G4599" t="s">
        <v>20</v>
      </c>
      <c r="H4599" t="s">
        <v>1282</v>
      </c>
      <c r="I4599">
        <f>MONTH(Table6[[#This Row],[Loan Date]])</f>
        <v>11</v>
      </c>
      <c r="J4599" t="str">
        <f>_xlfn.XLOOKUP(Table6[[#This Row],[Numeric Month]],$N$5:$N$11,$O$5:$O$11)</f>
        <v>Nov</v>
      </c>
      <c r="K4599" t="str">
        <f>_xlfn.XLOOKUP(Table6[[#This Row],[Loan Date]],$Q$5:$Q$152,$R$5:$R$152)</f>
        <v>Monday</v>
      </c>
      <c r="L4599" t="str">
        <f>_xlfn.XLOOKUP(Table6[[#This Row],[Loan Date]],$Q$5:$Q$152,$S$5:$S$152)</f>
        <v>Week 10</v>
      </c>
    </row>
    <row r="4600" spans="1:12" x14ac:dyDescent="0.2">
      <c r="A4600" s="1">
        <v>44893</v>
      </c>
      <c r="B4600" t="s">
        <v>7</v>
      </c>
      <c r="C4600" s="1">
        <v>44904</v>
      </c>
      <c r="D4600" t="s">
        <v>475</v>
      </c>
      <c r="E4600" t="s">
        <v>9</v>
      </c>
      <c r="F4600" t="s">
        <v>8</v>
      </c>
      <c r="G4600" t="s">
        <v>1</v>
      </c>
      <c r="H4600" t="s">
        <v>1282</v>
      </c>
      <c r="I4600">
        <f>MONTH(Table6[[#This Row],[Loan Date]])</f>
        <v>11</v>
      </c>
      <c r="J4600" t="str">
        <f>_xlfn.XLOOKUP(Table6[[#This Row],[Numeric Month]],$N$5:$N$11,$O$5:$O$11)</f>
        <v>Nov</v>
      </c>
      <c r="K4600" t="str">
        <f>_xlfn.XLOOKUP(Table6[[#This Row],[Loan Date]],$Q$5:$Q$152,$R$5:$R$152)</f>
        <v>Monday</v>
      </c>
      <c r="L4600" t="str">
        <f>_xlfn.XLOOKUP(Table6[[#This Row],[Loan Date]],$Q$5:$Q$152,$S$5:$S$152)</f>
        <v>Week 10</v>
      </c>
    </row>
    <row r="4601" spans="1:12" x14ac:dyDescent="0.2">
      <c r="A4601" s="1">
        <v>44893</v>
      </c>
      <c r="B4601" t="s">
        <v>5</v>
      </c>
      <c r="C4601" s="1">
        <v>44893</v>
      </c>
      <c r="D4601" t="s">
        <v>915</v>
      </c>
      <c r="E4601" t="s">
        <v>37</v>
      </c>
      <c r="F4601" t="s">
        <v>37</v>
      </c>
      <c r="G4601" t="s">
        <v>20</v>
      </c>
      <c r="H4601" t="s">
        <v>1282</v>
      </c>
      <c r="I4601">
        <f>MONTH(Table6[[#This Row],[Loan Date]])</f>
        <v>11</v>
      </c>
      <c r="J4601" t="str">
        <f>_xlfn.XLOOKUP(Table6[[#This Row],[Numeric Month]],$N$5:$N$11,$O$5:$O$11)</f>
        <v>Nov</v>
      </c>
      <c r="K4601" t="str">
        <f>_xlfn.XLOOKUP(Table6[[#This Row],[Loan Date]],$Q$5:$Q$152,$R$5:$R$152)</f>
        <v>Monday</v>
      </c>
      <c r="L4601" t="str">
        <f>_xlfn.XLOOKUP(Table6[[#This Row],[Loan Date]],$Q$5:$Q$152,$S$5:$S$152)</f>
        <v>Week 10</v>
      </c>
    </row>
    <row r="4602" spans="1:12" x14ac:dyDescent="0.2">
      <c r="A4602" s="1">
        <v>44893</v>
      </c>
      <c r="B4602" t="s">
        <v>7</v>
      </c>
      <c r="C4602" s="1">
        <v>44893</v>
      </c>
      <c r="D4602" t="s">
        <v>344</v>
      </c>
      <c r="E4602" t="s">
        <v>49</v>
      </c>
      <c r="F4602" t="s">
        <v>49</v>
      </c>
      <c r="G4602" t="s">
        <v>20</v>
      </c>
      <c r="H4602" t="s">
        <v>1282</v>
      </c>
      <c r="I4602">
        <f>MONTH(Table6[[#This Row],[Loan Date]])</f>
        <v>11</v>
      </c>
      <c r="J4602" t="str">
        <f>_xlfn.XLOOKUP(Table6[[#This Row],[Numeric Month]],$N$5:$N$11,$O$5:$O$11)</f>
        <v>Nov</v>
      </c>
      <c r="K4602" t="str">
        <f>_xlfn.XLOOKUP(Table6[[#This Row],[Loan Date]],$Q$5:$Q$152,$R$5:$R$152)</f>
        <v>Monday</v>
      </c>
      <c r="L4602" t="str">
        <f>_xlfn.XLOOKUP(Table6[[#This Row],[Loan Date]],$Q$5:$Q$152,$S$5:$S$152)</f>
        <v>Week 10</v>
      </c>
    </row>
    <row r="4603" spans="1:12" x14ac:dyDescent="0.2">
      <c r="A4603" s="1">
        <v>44893</v>
      </c>
      <c r="B4603" t="s">
        <v>7</v>
      </c>
      <c r="C4603" s="1">
        <v>44904</v>
      </c>
      <c r="D4603" t="s">
        <v>1069</v>
      </c>
      <c r="E4603" t="s">
        <v>9</v>
      </c>
      <c r="F4603" t="s">
        <v>8</v>
      </c>
      <c r="G4603" t="s">
        <v>1</v>
      </c>
      <c r="H4603" t="s">
        <v>1282</v>
      </c>
      <c r="I4603">
        <f>MONTH(Table6[[#This Row],[Loan Date]])</f>
        <v>11</v>
      </c>
      <c r="J4603" t="str">
        <f>_xlfn.XLOOKUP(Table6[[#This Row],[Numeric Month]],$N$5:$N$11,$O$5:$O$11)</f>
        <v>Nov</v>
      </c>
      <c r="K4603" t="str">
        <f>_xlfn.XLOOKUP(Table6[[#This Row],[Loan Date]],$Q$5:$Q$152,$R$5:$R$152)</f>
        <v>Monday</v>
      </c>
      <c r="L4603" t="str">
        <f>_xlfn.XLOOKUP(Table6[[#This Row],[Loan Date]],$Q$5:$Q$152,$S$5:$S$152)</f>
        <v>Week 10</v>
      </c>
    </row>
    <row r="4604" spans="1:12" x14ac:dyDescent="0.2">
      <c r="A4604" s="1">
        <v>44893</v>
      </c>
      <c r="B4604" t="s">
        <v>7</v>
      </c>
      <c r="C4604" s="1">
        <v>44900</v>
      </c>
      <c r="D4604" t="s">
        <v>933</v>
      </c>
      <c r="E4604" t="s">
        <v>15</v>
      </c>
      <c r="F4604" t="s">
        <v>14</v>
      </c>
      <c r="G4604" t="s">
        <v>1</v>
      </c>
      <c r="H4604" t="s">
        <v>1282</v>
      </c>
      <c r="I4604">
        <f>MONTH(Table6[[#This Row],[Loan Date]])</f>
        <v>11</v>
      </c>
      <c r="J4604" t="str">
        <f>_xlfn.XLOOKUP(Table6[[#This Row],[Numeric Month]],$N$5:$N$11,$O$5:$O$11)</f>
        <v>Nov</v>
      </c>
      <c r="K4604" t="str">
        <f>_xlfn.XLOOKUP(Table6[[#This Row],[Loan Date]],$Q$5:$Q$152,$R$5:$R$152)</f>
        <v>Monday</v>
      </c>
      <c r="L4604" t="str">
        <f>_xlfn.XLOOKUP(Table6[[#This Row],[Loan Date]],$Q$5:$Q$152,$S$5:$S$152)</f>
        <v>Week 10</v>
      </c>
    </row>
    <row r="4605" spans="1:12" x14ac:dyDescent="0.2">
      <c r="A4605" s="1">
        <v>44893</v>
      </c>
      <c r="B4605" t="s">
        <v>5</v>
      </c>
      <c r="C4605" s="1">
        <v>44900</v>
      </c>
      <c r="D4605" t="s">
        <v>1276</v>
      </c>
      <c r="E4605" t="s">
        <v>9</v>
      </c>
      <c r="F4605" t="s">
        <v>8</v>
      </c>
      <c r="G4605" t="s">
        <v>1</v>
      </c>
      <c r="H4605" t="s">
        <v>1282</v>
      </c>
      <c r="I4605">
        <f>MONTH(Table6[[#This Row],[Loan Date]])</f>
        <v>11</v>
      </c>
      <c r="J4605" t="str">
        <f>_xlfn.XLOOKUP(Table6[[#This Row],[Numeric Month]],$N$5:$N$11,$O$5:$O$11)</f>
        <v>Nov</v>
      </c>
      <c r="K4605" t="str">
        <f>_xlfn.XLOOKUP(Table6[[#This Row],[Loan Date]],$Q$5:$Q$152,$R$5:$R$152)</f>
        <v>Monday</v>
      </c>
      <c r="L4605" t="str">
        <f>_xlfn.XLOOKUP(Table6[[#This Row],[Loan Date]],$Q$5:$Q$152,$S$5:$S$152)</f>
        <v>Week 10</v>
      </c>
    </row>
    <row r="4606" spans="1:12" x14ac:dyDescent="0.2">
      <c r="A4606" s="1">
        <v>44893</v>
      </c>
      <c r="B4606" t="s">
        <v>5</v>
      </c>
      <c r="C4606" s="1">
        <v>44904</v>
      </c>
      <c r="D4606" t="s">
        <v>1007</v>
      </c>
      <c r="E4606" t="s">
        <v>9</v>
      </c>
      <c r="F4606" t="s">
        <v>8</v>
      </c>
      <c r="G4606" t="s">
        <v>1</v>
      </c>
      <c r="H4606" t="s">
        <v>1282</v>
      </c>
      <c r="I4606">
        <f>MONTH(Table6[[#This Row],[Loan Date]])</f>
        <v>11</v>
      </c>
      <c r="J4606" t="str">
        <f>_xlfn.XLOOKUP(Table6[[#This Row],[Numeric Month]],$N$5:$N$11,$O$5:$O$11)</f>
        <v>Nov</v>
      </c>
      <c r="K4606" t="str">
        <f>_xlfn.XLOOKUP(Table6[[#This Row],[Loan Date]],$Q$5:$Q$152,$R$5:$R$152)</f>
        <v>Monday</v>
      </c>
      <c r="L4606" t="str">
        <f>_xlfn.XLOOKUP(Table6[[#This Row],[Loan Date]],$Q$5:$Q$152,$S$5:$S$152)</f>
        <v>Week 10</v>
      </c>
    </row>
    <row r="4607" spans="1:12" x14ac:dyDescent="0.2">
      <c r="A4607" s="1">
        <v>44893</v>
      </c>
      <c r="B4607" t="s">
        <v>7</v>
      </c>
      <c r="C4607" s="1">
        <v>44893</v>
      </c>
      <c r="D4607" t="s">
        <v>1017</v>
      </c>
      <c r="E4607" t="s">
        <v>65</v>
      </c>
      <c r="F4607" t="s">
        <v>65</v>
      </c>
      <c r="G4607" t="s">
        <v>20</v>
      </c>
      <c r="H4607" t="s">
        <v>1282</v>
      </c>
      <c r="I4607">
        <f>MONTH(Table6[[#This Row],[Loan Date]])</f>
        <v>11</v>
      </c>
      <c r="J4607" t="str">
        <f>_xlfn.XLOOKUP(Table6[[#This Row],[Numeric Month]],$N$5:$N$11,$O$5:$O$11)</f>
        <v>Nov</v>
      </c>
      <c r="K4607" t="str">
        <f>_xlfn.XLOOKUP(Table6[[#This Row],[Loan Date]],$Q$5:$Q$152,$R$5:$R$152)</f>
        <v>Monday</v>
      </c>
      <c r="L4607" t="str">
        <f>_xlfn.XLOOKUP(Table6[[#This Row],[Loan Date]],$Q$5:$Q$152,$S$5:$S$152)</f>
        <v>Week 10</v>
      </c>
    </row>
    <row r="4608" spans="1:12" x14ac:dyDescent="0.2">
      <c r="A4608" s="1">
        <v>44893</v>
      </c>
      <c r="B4608" t="s">
        <v>5</v>
      </c>
      <c r="C4608" s="1">
        <v>44893</v>
      </c>
      <c r="D4608" t="s">
        <v>163</v>
      </c>
      <c r="E4608" t="s">
        <v>162</v>
      </c>
      <c r="F4608" t="s">
        <v>162</v>
      </c>
      <c r="G4608" t="s">
        <v>11</v>
      </c>
      <c r="H4608" t="s">
        <v>1282</v>
      </c>
      <c r="I4608">
        <f>MONTH(Table6[[#This Row],[Loan Date]])</f>
        <v>11</v>
      </c>
      <c r="J4608" t="str">
        <f>_xlfn.XLOOKUP(Table6[[#This Row],[Numeric Month]],$N$5:$N$11,$O$5:$O$11)</f>
        <v>Nov</v>
      </c>
      <c r="K4608" t="str">
        <f>_xlfn.XLOOKUP(Table6[[#This Row],[Loan Date]],$Q$5:$Q$152,$R$5:$R$152)</f>
        <v>Monday</v>
      </c>
      <c r="L4608" t="str">
        <f>_xlfn.XLOOKUP(Table6[[#This Row],[Loan Date]],$Q$5:$Q$152,$S$5:$S$152)</f>
        <v>Week 10</v>
      </c>
    </row>
    <row r="4609" spans="1:12" x14ac:dyDescent="0.2">
      <c r="A4609" s="1">
        <v>44893</v>
      </c>
      <c r="B4609" t="s">
        <v>5</v>
      </c>
      <c r="C4609" s="1">
        <v>44900</v>
      </c>
      <c r="D4609" t="s">
        <v>1021</v>
      </c>
      <c r="E4609" t="s">
        <v>52</v>
      </c>
      <c r="F4609" t="s">
        <v>51</v>
      </c>
      <c r="G4609" t="s">
        <v>1</v>
      </c>
      <c r="H4609" t="s">
        <v>1282</v>
      </c>
      <c r="I4609">
        <f>MONTH(Table6[[#This Row],[Loan Date]])</f>
        <v>11</v>
      </c>
      <c r="J4609" t="str">
        <f>_xlfn.XLOOKUP(Table6[[#This Row],[Numeric Month]],$N$5:$N$11,$O$5:$O$11)</f>
        <v>Nov</v>
      </c>
      <c r="K4609" t="str">
        <f>_xlfn.XLOOKUP(Table6[[#This Row],[Loan Date]],$Q$5:$Q$152,$R$5:$R$152)</f>
        <v>Monday</v>
      </c>
      <c r="L4609" t="str">
        <f>_xlfn.XLOOKUP(Table6[[#This Row],[Loan Date]],$Q$5:$Q$152,$S$5:$S$152)</f>
        <v>Week 10</v>
      </c>
    </row>
    <row r="4610" spans="1:12" x14ac:dyDescent="0.2">
      <c r="A4610" s="1">
        <v>44893</v>
      </c>
      <c r="B4610" t="s">
        <v>5</v>
      </c>
      <c r="C4610" s="1">
        <v>44904</v>
      </c>
      <c r="D4610" t="s">
        <v>10</v>
      </c>
      <c r="E4610" t="s">
        <v>9</v>
      </c>
      <c r="F4610" t="s">
        <v>8</v>
      </c>
      <c r="G4610" t="s">
        <v>1</v>
      </c>
      <c r="H4610" t="s">
        <v>1282</v>
      </c>
      <c r="I4610">
        <f>MONTH(Table6[[#This Row],[Loan Date]])</f>
        <v>11</v>
      </c>
      <c r="J4610" t="str">
        <f>_xlfn.XLOOKUP(Table6[[#This Row],[Numeric Month]],$N$5:$N$11,$O$5:$O$11)</f>
        <v>Nov</v>
      </c>
      <c r="K4610" t="str">
        <f>_xlfn.XLOOKUP(Table6[[#This Row],[Loan Date]],$Q$5:$Q$152,$R$5:$R$152)</f>
        <v>Monday</v>
      </c>
      <c r="L4610" t="str">
        <f>_xlfn.XLOOKUP(Table6[[#This Row],[Loan Date]],$Q$5:$Q$152,$S$5:$S$152)</f>
        <v>Week 10</v>
      </c>
    </row>
    <row r="4611" spans="1:12" x14ac:dyDescent="0.2">
      <c r="A4611" s="1">
        <v>44893</v>
      </c>
      <c r="B4611" t="s">
        <v>7</v>
      </c>
      <c r="C4611" s="1">
        <v>44893</v>
      </c>
      <c r="D4611" t="s">
        <v>179</v>
      </c>
      <c r="E4611" t="s">
        <v>23</v>
      </c>
      <c r="F4611" t="s">
        <v>23</v>
      </c>
      <c r="G4611" t="s">
        <v>20</v>
      </c>
      <c r="H4611" t="s">
        <v>1282</v>
      </c>
      <c r="I4611">
        <f>MONTH(Table6[[#This Row],[Loan Date]])</f>
        <v>11</v>
      </c>
      <c r="J4611" t="str">
        <f>_xlfn.XLOOKUP(Table6[[#This Row],[Numeric Month]],$N$5:$N$11,$O$5:$O$11)</f>
        <v>Nov</v>
      </c>
      <c r="K4611" t="str">
        <f>_xlfn.XLOOKUP(Table6[[#This Row],[Loan Date]],$Q$5:$Q$152,$R$5:$R$152)</f>
        <v>Monday</v>
      </c>
      <c r="L4611" t="str">
        <f>_xlfn.XLOOKUP(Table6[[#This Row],[Loan Date]],$Q$5:$Q$152,$S$5:$S$152)</f>
        <v>Week 10</v>
      </c>
    </row>
    <row r="4612" spans="1:12" x14ac:dyDescent="0.2">
      <c r="A4612" s="1">
        <v>44893</v>
      </c>
      <c r="B4612" t="s">
        <v>7</v>
      </c>
      <c r="C4612" s="1">
        <v>44893</v>
      </c>
      <c r="D4612" t="s">
        <v>934</v>
      </c>
      <c r="E4612" t="s">
        <v>65</v>
      </c>
      <c r="F4612" t="s">
        <v>65</v>
      </c>
      <c r="G4612" t="s">
        <v>20</v>
      </c>
      <c r="H4612" t="s">
        <v>1282</v>
      </c>
      <c r="I4612">
        <f>MONTH(Table6[[#This Row],[Loan Date]])</f>
        <v>11</v>
      </c>
      <c r="J4612" t="str">
        <f>_xlfn.XLOOKUP(Table6[[#This Row],[Numeric Month]],$N$5:$N$11,$O$5:$O$11)</f>
        <v>Nov</v>
      </c>
      <c r="K4612" t="str">
        <f>_xlfn.XLOOKUP(Table6[[#This Row],[Loan Date]],$Q$5:$Q$152,$R$5:$R$152)</f>
        <v>Monday</v>
      </c>
      <c r="L4612" t="str">
        <f>_xlfn.XLOOKUP(Table6[[#This Row],[Loan Date]],$Q$5:$Q$152,$S$5:$S$152)</f>
        <v>Week 10</v>
      </c>
    </row>
    <row r="4613" spans="1:12" x14ac:dyDescent="0.2">
      <c r="A4613" s="1">
        <v>44893</v>
      </c>
      <c r="B4613" t="s">
        <v>7</v>
      </c>
      <c r="C4613" s="1">
        <v>44904</v>
      </c>
      <c r="D4613" t="s">
        <v>1008</v>
      </c>
      <c r="E4613" t="s">
        <v>52</v>
      </c>
      <c r="F4613" t="s">
        <v>51</v>
      </c>
      <c r="G4613" t="s">
        <v>1</v>
      </c>
      <c r="H4613" t="s">
        <v>1282</v>
      </c>
      <c r="I4613">
        <f>MONTH(Table6[[#This Row],[Loan Date]])</f>
        <v>11</v>
      </c>
      <c r="J4613" t="str">
        <f>_xlfn.XLOOKUP(Table6[[#This Row],[Numeric Month]],$N$5:$N$11,$O$5:$O$11)</f>
        <v>Nov</v>
      </c>
      <c r="K4613" t="str">
        <f>_xlfn.XLOOKUP(Table6[[#This Row],[Loan Date]],$Q$5:$Q$152,$R$5:$R$152)</f>
        <v>Monday</v>
      </c>
      <c r="L4613" t="str">
        <f>_xlfn.XLOOKUP(Table6[[#This Row],[Loan Date]],$Q$5:$Q$152,$S$5:$S$152)</f>
        <v>Week 10</v>
      </c>
    </row>
    <row r="4614" spans="1:12" x14ac:dyDescent="0.2">
      <c r="A4614" s="1">
        <v>44893</v>
      </c>
      <c r="B4614" t="s">
        <v>7</v>
      </c>
      <c r="C4614" s="1">
        <v>44893</v>
      </c>
      <c r="D4614" t="s">
        <v>965</v>
      </c>
      <c r="E4614" t="s">
        <v>12</v>
      </c>
      <c r="F4614" t="s">
        <v>12</v>
      </c>
      <c r="G4614" t="s">
        <v>11</v>
      </c>
      <c r="H4614" t="s">
        <v>1282</v>
      </c>
      <c r="I4614">
        <f>MONTH(Table6[[#This Row],[Loan Date]])</f>
        <v>11</v>
      </c>
      <c r="J4614" t="str">
        <f>_xlfn.XLOOKUP(Table6[[#This Row],[Numeric Month]],$N$5:$N$11,$O$5:$O$11)</f>
        <v>Nov</v>
      </c>
      <c r="K4614" t="str">
        <f>_xlfn.XLOOKUP(Table6[[#This Row],[Loan Date]],$Q$5:$Q$152,$R$5:$R$152)</f>
        <v>Monday</v>
      </c>
      <c r="L4614" t="str">
        <f>_xlfn.XLOOKUP(Table6[[#This Row],[Loan Date]],$Q$5:$Q$152,$S$5:$S$152)</f>
        <v>Week 10</v>
      </c>
    </row>
    <row r="4615" spans="1:12" x14ac:dyDescent="0.2">
      <c r="A4615" s="1">
        <v>44893</v>
      </c>
      <c r="B4615" t="s">
        <v>7</v>
      </c>
      <c r="C4615" s="1">
        <v>44893</v>
      </c>
      <c r="D4615" t="s">
        <v>115</v>
      </c>
      <c r="E4615" t="s">
        <v>23</v>
      </c>
      <c r="F4615" t="s">
        <v>23</v>
      </c>
      <c r="G4615" t="s">
        <v>20</v>
      </c>
      <c r="H4615" t="s">
        <v>1282</v>
      </c>
      <c r="I4615">
        <f>MONTH(Table6[[#This Row],[Loan Date]])</f>
        <v>11</v>
      </c>
      <c r="J4615" t="str">
        <f>_xlfn.XLOOKUP(Table6[[#This Row],[Numeric Month]],$N$5:$N$11,$O$5:$O$11)</f>
        <v>Nov</v>
      </c>
      <c r="K4615" t="str">
        <f>_xlfn.XLOOKUP(Table6[[#This Row],[Loan Date]],$Q$5:$Q$152,$R$5:$R$152)</f>
        <v>Monday</v>
      </c>
      <c r="L4615" t="str">
        <f>_xlfn.XLOOKUP(Table6[[#This Row],[Loan Date]],$Q$5:$Q$152,$S$5:$S$152)</f>
        <v>Week 10</v>
      </c>
    </row>
    <row r="4616" spans="1:12" x14ac:dyDescent="0.2">
      <c r="A4616" s="1">
        <v>44893</v>
      </c>
      <c r="B4616" t="s">
        <v>7</v>
      </c>
      <c r="C4616" s="1">
        <v>44900</v>
      </c>
      <c r="D4616" t="s">
        <v>1193</v>
      </c>
      <c r="E4616" t="s">
        <v>52</v>
      </c>
      <c r="F4616" t="s">
        <v>51</v>
      </c>
      <c r="G4616" t="s">
        <v>1</v>
      </c>
      <c r="H4616" t="s">
        <v>1282</v>
      </c>
      <c r="I4616">
        <f>MONTH(Table6[[#This Row],[Loan Date]])</f>
        <v>11</v>
      </c>
      <c r="J4616" t="str">
        <f>_xlfn.XLOOKUP(Table6[[#This Row],[Numeric Month]],$N$5:$N$11,$O$5:$O$11)</f>
        <v>Nov</v>
      </c>
      <c r="K4616" t="str">
        <f>_xlfn.XLOOKUP(Table6[[#This Row],[Loan Date]],$Q$5:$Q$152,$R$5:$R$152)</f>
        <v>Monday</v>
      </c>
      <c r="L4616" t="str">
        <f>_xlfn.XLOOKUP(Table6[[#This Row],[Loan Date]],$Q$5:$Q$152,$S$5:$S$152)</f>
        <v>Week 10</v>
      </c>
    </row>
    <row r="4617" spans="1:12" x14ac:dyDescent="0.2">
      <c r="A4617" s="1">
        <v>44893</v>
      </c>
      <c r="B4617" t="s">
        <v>7</v>
      </c>
      <c r="C4617" s="1">
        <v>44900</v>
      </c>
      <c r="D4617" t="s">
        <v>398</v>
      </c>
      <c r="E4617" t="s">
        <v>52</v>
      </c>
      <c r="F4617" t="s">
        <v>51</v>
      </c>
      <c r="G4617" t="s">
        <v>1</v>
      </c>
      <c r="H4617" t="s">
        <v>1282</v>
      </c>
      <c r="I4617">
        <f>MONTH(Table6[[#This Row],[Loan Date]])</f>
        <v>11</v>
      </c>
      <c r="J4617" t="str">
        <f>_xlfn.XLOOKUP(Table6[[#This Row],[Numeric Month]],$N$5:$N$11,$O$5:$O$11)</f>
        <v>Nov</v>
      </c>
      <c r="K4617" t="str">
        <f>_xlfn.XLOOKUP(Table6[[#This Row],[Loan Date]],$Q$5:$Q$152,$R$5:$R$152)</f>
        <v>Monday</v>
      </c>
      <c r="L4617" t="str">
        <f>_xlfn.XLOOKUP(Table6[[#This Row],[Loan Date]],$Q$5:$Q$152,$S$5:$S$152)</f>
        <v>Week 10</v>
      </c>
    </row>
    <row r="4618" spans="1:12" x14ac:dyDescent="0.2">
      <c r="A4618" s="1">
        <v>44893</v>
      </c>
      <c r="B4618" t="s">
        <v>7</v>
      </c>
      <c r="C4618" s="1">
        <v>44893</v>
      </c>
      <c r="D4618" t="s">
        <v>103</v>
      </c>
      <c r="E4618" t="s">
        <v>23</v>
      </c>
      <c r="F4618" t="s">
        <v>23</v>
      </c>
      <c r="G4618" t="s">
        <v>20</v>
      </c>
      <c r="H4618" t="s">
        <v>1282</v>
      </c>
      <c r="I4618">
        <f>MONTH(Table6[[#This Row],[Loan Date]])</f>
        <v>11</v>
      </c>
      <c r="J4618" t="str">
        <f>_xlfn.XLOOKUP(Table6[[#This Row],[Numeric Month]],$N$5:$N$11,$O$5:$O$11)</f>
        <v>Nov</v>
      </c>
      <c r="K4618" t="str">
        <f>_xlfn.XLOOKUP(Table6[[#This Row],[Loan Date]],$Q$5:$Q$152,$R$5:$R$152)</f>
        <v>Monday</v>
      </c>
      <c r="L4618" t="str">
        <f>_xlfn.XLOOKUP(Table6[[#This Row],[Loan Date]],$Q$5:$Q$152,$S$5:$S$152)</f>
        <v>Week 10</v>
      </c>
    </row>
    <row r="4619" spans="1:12" x14ac:dyDescent="0.2">
      <c r="A4619" s="1">
        <v>44893</v>
      </c>
      <c r="B4619" t="s">
        <v>7</v>
      </c>
      <c r="C4619" s="1">
        <v>44900</v>
      </c>
      <c r="D4619" t="s">
        <v>1276</v>
      </c>
      <c r="E4619" t="s">
        <v>9</v>
      </c>
      <c r="F4619" t="s">
        <v>8</v>
      </c>
      <c r="G4619" t="s">
        <v>1</v>
      </c>
      <c r="H4619" t="s">
        <v>1282</v>
      </c>
      <c r="I4619">
        <f>MONTH(Table6[[#This Row],[Loan Date]])</f>
        <v>11</v>
      </c>
      <c r="J4619" t="str">
        <f>_xlfn.XLOOKUP(Table6[[#This Row],[Numeric Month]],$N$5:$N$11,$O$5:$O$11)</f>
        <v>Nov</v>
      </c>
      <c r="K4619" t="str">
        <f>_xlfn.XLOOKUP(Table6[[#This Row],[Loan Date]],$Q$5:$Q$152,$R$5:$R$152)</f>
        <v>Monday</v>
      </c>
      <c r="L4619" t="str">
        <f>_xlfn.XLOOKUP(Table6[[#This Row],[Loan Date]],$Q$5:$Q$152,$S$5:$S$152)</f>
        <v>Week 10</v>
      </c>
    </row>
    <row r="4620" spans="1:12" x14ac:dyDescent="0.2">
      <c r="A4620" s="1">
        <v>44893</v>
      </c>
      <c r="B4620" t="s">
        <v>7</v>
      </c>
      <c r="C4620" s="1">
        <v>44904</v>
      </c>
      <c r="D4620" t="s">
        <v>100</v>
      </c>
      <c r="E4620" t="s">
        <v>9</v>
      </c>
      <c r="F4620" t="s">
        <v>8</v>
      </c>
      <c r="G4620" t="s">
        <v>1</v>
      </c>
      <c r="H4620" t="s">
        <v>1282</v>
      </c>
      <c r="I4620">
        <f>MONTH(Table6[[#This Row],[Loan Date]])</f>
        <v>11</v>
      </c>
      <c r="J4620" t="str">
        <f>_xlfn.XLOOKUP(Table6[[#This Row],[Numeric Month]],$N$5:$N$11,$O$5:$O$11)</f>
        <v>Nov</v>
      </c>
      <c r="K4620" t="str">
        <f>_xlfn.XLOOKUP(Table6[[#This Row],[Loan Date]],$Q$5:$Q$152,$R$5:$R$152)</f>
        <v>Monday</v>
      </c>
      <c r="L4620" t="str">
        <f>_xlfn.XLOOKUP(Table6[[#This Row],[Loan Date]],$Q$5:$Q$152,$S$5:$S$152)</f>
        <v>Week 10</v>
      </c>
    </row>
    <row r="4621" spans="1:12" x14ac:dyDescent="0.2">
      <c r="A4621" s="1">
        <v>44893</v>
      </c>
      <c r="B4621" t="s">
        <v>5</v>
      </c>
      <c r="C4621" s="1">
        <v>44893</v>
      </c>
      <c r="D4621" t="s">
        <v>66</v>
      </c>
      <c r="E4621" t="s">
        <v>65</v>
      </c>
      <c r="F4621" t="s">
        <v>65</v>
      </c>
      <c r="G4621" t="s">
        <v>20</v>
      </c>
      <c r="H4621" t="s">
        <v>1282</v>
      </c>
      <c r="I4621">
        <f>MONTH(Table6[[#This Row],[Loan Date]])</f>
        <v>11</v>
      </c>
      <c r="J4621" t="str">
        <f>_xlfn.XLOOKUP(Table6[[#This Row],[Numeric Month]],$N$5:$N$11,$O$5:$O$11)</f>
        <v>Nov</v>
      </c>
      <c r="K4621" t="str">
        <f>_xlfn.XLOOKUP(Table6[[#This Row],[Loan Date]],$Q$5:$Q$152,$R$5:$R$152)</f>
        <v>Monday</v>
      </c>
      <c r="L4621" t="str">
        <f>_xlfn.XLOOKUP(Table6[[#This Row],[Loan Date]],$Q$5:$Q$152,$S$5:$S$152)</f>
        <v>Week 10</v>
      </c>
    </row>
    <row r="4622" spans="1:12" x14ac:dyDescent="0.2">
      <c r="A4622" s="1">
        <v>44893</v>
      </c>
      <c r="B4622" t="s">
        <v>7</v>
      </c>
      <c r="C4622" s="1">
        <v>44893</v>
      </c>
      <c r="D4622" t="s">
        <v>343</v>
      </c>
      <c r="E4622" t="s">
        <v>23</v>
      </c>
      <c r="F4622" t="s">
        <v>23</v>
      </c>
      <c r="G4622" t="s">
        <v>20</v>
      </c>
      <c r="H4622" t="s">
        <v>1282</v>
      </c>
      <c r="I4622">
        <f>MONTH(Table6[[#This Row],[Loan Date]])</f>
        <v>11</v>
      </c>
      <c r="J4622" t="str">
        <f>_xlfn.XLOOKUP(Table6[[#This Row],[Numeric Month]],$N$5:$N$11,$O$5:$O$11)</f>
        <v>Nov</v>
      </c>
      <c r="K4622" t="str">
        <f>_xlfn.XLOOKUP(Table6[[#This Row],[Loan Date]],$Q$5:$Q$152,$R$5:$R$152)</f>
        <v>Monday</v>
      </c>
      <c r="L4622" t="str">
        <f>_xlfn.XLOOKUP(Table6[[#This Row],[Loan Date]],$Q$5:$Q$152,$S$5:$S$152)</f>
        <v>Week 10</v>
      </c>
    </row>
    <row r="4623" spans="1:12" x14ac:dyDescent="0.2">
      <c r="A4623" s="1">
        <v>44893</v>
      </c>
      <c r="B4623" t="s">
        <v>7</v>
      </c>
      <c r="C4623" s="1">
        <v>44893</v>
      </c>
      <c r="D4623" t="s">
        <v>497</v>
      </c>
      <c r="E4623" t="s">
        <v>21</v>
      </c>
      <c r="F4623" t="s">
        <v>21</v>
      </c>
      <c r="G4623" t="s">
        <v>20</v>
      </c>
      <c r="H4623" t="s">
        <v>1282</v>
      </c>
      <c r="I4623">
        <f>MONTH(Table6[[#This Row],[Loan Date]])</f>
        <v>11</v>
      </c>
      <c r="J4623" t="str">
        <f>_xlfn.XLOOKUP(Table6[[#This Row],[Numeric Month]],$N$5:$N$11,$O$5:$O$11)</f>
        <v>Nov</v>
      </c>
      <c r="K4623" t="str">
        <f>_xlfn.XLOOKUP(Table6[[#This Row],[Loan Date]],$Q$5:$Q$152,$R$5:$R$152)</f>
        <v>Monday</v>
      </c>
      <c r="L4623" t="str">
        <f>_xlfn.XLOOKUP(Table6[[#This Row],[Loan Date]],$Q$5:$Q$152,$S$5:$S$152)</f>
        <v>Week 10</v>
      </c>
    </row>
    <row r="4624" spans="1:12" x14ac:dyDescent="0.2">
      <c r="A4624" s="1">
        <v>44893</v>
      </c>
      <c r="B4624" t="s">
        <v>5</v>
      </c>
      <c r="C4624" s="1">
        <v>44893</v>
      </c>
      <c r="D4624" t="s">
        <v>710</v>
      </c>
      <c r="E4624" t="s">
        <v>148</v>
      </c>
      <c r="F4624" t="s">
        <v>147</v>
      </c>
      <c r="G4624" t="s">
        <v>20</v>
      </c>
      <c r="H4624" t="s">
        <v>1282</v>
      </c>
      <c r="I4624">
        <f>MONTH(Table6[[#This Row],[Loan Date]])</f>
        <v>11</v>
      </c>
      <c r="J4624" t="str">
        <f>_xlfn.XLOOKUP(Table6[[#This Row],[Numeric Month]],$N$5:$N$11,$O$5:$O$11)</f>
        <v>Nov</v>
      </c>
      <c r="K4624" t="str">
        <f>_xlfn.XLOOKUP(Table6[[#This Row],[Loan Date]],$Q$5:$Q$152,$R$5:$R$152)</f>
        <v>Monday</v>
      </c>
      <c r="L4624" t="str">
        <f>_xlfn.XLOOKUP(Table6[[#This Row],[Loan Date]],$Q$5:$Q$152,$S$5:$S$152)</f>
        <v>Week 10</v>
      </c>
    </row>
    <row r="4625" spans="1:12" x14ac:dyDescent="0.2">
      <c r="A4625" s="1">
        <v>44893</v>
      </c>
      <c r="B4625" t="s">
        <v>5</v>
      </c>
      <c r="C4625" s="1">
        <v>44893</v>
      </c>
      <c r="D4625" t="s">
        <v>165</v>
      </c>
      <c r="E4625" t="s">
        <v>21</v>
      </c>
      <c r="F4625" t="s">
        <v>21</v>
      </c>
      <c r="G4625" t="s">
        <v>20</v>
      </c>
      <c r="H4625" t="s">
        <v>1282</v>
      </c>
      <c r="I4625">
        <f>MONTH(Table6[[#This Row],[Loan Date]])</f>
        <v>11</v>
      </c>
      <c r="J4625" t="str">
        <f>_xlfn.XLOOKUP(Table6[[#This Row],[Numeric Month]],$N$5:$N$11,$O$5:$O$11)</f>
        <v>Nov</v>
      </c>
      <c r="K4625" t="str">
        <f>_xlfn.XLOOKUP(Table6[[#This Row],[Loan Date]],$Q$5:$Q$152,$R$5:$R$152)</f>
        <v>Monday</v>
      </c>
      <c r="L4625" t="str">
        <f>_xlfn.XLOOKUP(Table6[[#This Row],[Loan Date]],$Q$5:$Q$152,$S$5:$S$152)</f>
        <v>Week 10</v>
      </c>
    </row>
    <row r="4626" spans="1:12" x14ac:dyDescent="0.2">
      <c r="A4626" s="1">
        <v>44893</v>
      </c>
      <c r="B4626" t="s">
        <v>5</v>
      </c>
      <c r="C4626" s="1">
        <v>44893</v>
      </c>
      <c r="D4626" t="s">
        <v>1123</v>
      </c>
      <c r="E4626" t="s">
        <v>579</v>
      </c>
      <c r="F4626" t="s">
        <v>578</v>
      </c>
      <c r="G4626" t="s">
        <v>39</v>
      </c>
      <c r="H4626" t="s">
        <v>1282</v>
      </c>
      <c r="I4626">
        <f>MONTH(Table6[[#This Row],[Loan Date]])</f>
        <v>11</v>
      </c>
      <c r="J4626" t="str">
        <f>_xlfn.XLOOKUP(Table6[[#This Row],[Numeric Month]],$N$5:$N$11,$O$5:$O$11)</f>
        <v>Nov</v>
      </c>
      <c r="K4626" t="str">
        <f>_xlfn.XLOOKUP(Table6[[#This Row],[Loan Date]],$Q$5:$Q$152,$R$5:$R$152)</f>
        <v>Monday</v>
      </c>
      <c r="L4626" t="str">
        <f>_xlfn.XLOOKUP(Table6[[#This Row],[Loan Date]],$Q$5:$Q$152,$S$5:$S$152)</f>
        <v>Week 10</v>
      </c>
    </row>
    <row r="4627" spans="1:12" x14ac:dyDescent="0.2">
      <c r="A4627" s="1">
        <v>44893</v>
      </c>
      <c r="B4627" t="s">
        <v>5</v>
      </c>
      <c r="C4627" s="1">
        <v>44893</v>
      </c>
      <c r="D4627" t="s">
        <v>671</v>
      </c>
      <c r="E4627" t="s">
        <v>162</v>
      </c>
      <c r="F4627" t="s">
        <v>162</v>
      </c>
      <c r="G4627" t="s">
        <v>11</v>
      </c>
      <c r="H4627" t="s">
        <v>1282</v>
      </c>
      <c r="I4627">
        <f>MONTH(Table6[[#This Row],[Loan Date]])</f>
        <v>11</v>
      </c>
      <c r="J4627" t="str">
        <f>_xlfn.XLOOKUP(Table6[[#This Row],[Numeric Month]],$N$5:$N$11,$O$5:$O$11)</f>
        <v>Nov</v>
      </c>
      <c r="K4627" t="str">
        <f>_xlfn.XLOOKUP(Table6[[#This Row],[Loan Date]],$Q$5:$Q$152,$R$5:$R$152)</f>
        <v>Monday</v>
      </c>
      <c r="L4627" t="str">
        <f>_xlfn.XLOOKUP(Table6[[#This Row],[Loan Date]],$Q$5:$Q$152,$S$5:$S$152)</f>
        <v>Week 10</v>
      </c>
    </row>
    <row r="4628" spans="1:12" x14ac:dyDescent="0.2">
      <c r="A4628" s="1">
        <v>44893</v>
      </c>
      <c r="B4628" t="s">
        <v>5</v>
      </c>
      <c r="C4628" s="1">
        <v>44893</v>
      </c>
      <c r="D4628" t="s">
        <v>338</v>
      </c>
      <c r="E4628" t="s">
        <v>23</v>
      </c>
      <c r="F4628" t="s">
        <v>23</v>
      </c>
      <c r="G4628" t="s">
        <v>20</v>
      </c>
      <c r="H4628" t="s">
        <v>1282</v>
      </c>
      <c r="I4628">
        <f>MONTH(Table6[[#This Row],[Loan Date]])</f>
        <v>11</v>
      </c>
      <c r="J4628" t="str">
        <f>_xlfn.XLOOKUP(Table6[[#This Row],[Numeric Month]],$N$5:$N$11,$O$5:$O$11)</f>
        <v>Nov</v>
      </c>
      <c r="K4628" t="str">
        <f>_xlfn.XLOOKUP(Table6[[#This Row],[Loan Date]],$Q$5:$Q$152,$R$5:$R$152)</f>
        <v>Monday</v>
      </c>
      <c r="L4628" t="str">
        <f>_xlfn.XLOOKUP(Table6[[#This Row],[Loan Date]],$Q$5:$Q$152,$S$5:$S$152)</f>
        <v>Week 10</v>
      </c>
    </row>
    <row r="4629" spans="1:12" x14ac:dyDescent="0.2">
      <c r="A4629" s="1">
        <v>44893</v>
      </c>
      <c r="B4629" t="s">
        <v>5</v>
      </c>
      <c r="C4629" s="1">
        <v>44893</v>
      </c>
      <c r="D4629" t="s">
        <v>473</v>
      </c>
      <c r="E4629" t="s">
        <v>65</v>
      </c>
      <c r="F4629" t="s">
        <v>65</v>
      </c>
      <c r="G4629" t="s">
        <v>20</v>
      </c>
      <c r="H4629" t="s">
        <v>1282</v>
      </c>
      <c r="I4629">
        <f>MONTH(Table6[[#This Row],[Loan Date]])</f>
        <v>11</v>
      </c>
      <c r="J4629" t="str">
        <f>_xlfn.XLOOKUP(Table6[[#This Row],[Numeric Month]],$N$5:$N$11,$O$5:$O$11)</f>
        <v>Nov</v>
      </c>
      <c r="K4629" t="str">
        <f>_xlfn.XLOOKUP(Table6[[#This Row],[Loan Date]],$Q$5:$Q$152,$R$5:$R$152)</f>
        <v>Monday</v>
      </c>
      <c r="L4629" t="str">
        <f>_xlfn.XLOOKUP(Table6[[#This Row],[Loan Date]],$Q$5:$Q$152,$S$5:$S$152)</f>
        <v>Week 10</v>
      </c>
    </row>
    <row r="4630" spans="1:12" x14ac:dyDescent="0.2">
      <c r="A4630" s="1">
        <v>44893</v>
      </c>
      <c r="B4630" t="s">
        <v>5</v>
      </c>
      <c r="C4630" s="1">
        <v>44893</v>
      </c>
      <c r="D4630" t="s">
        <v>787</v>
      </c>
      <c r="E4630" t="s">
        <v>49</v>
      </c>
      <c r="F4630" t="s">
        <v>49</v>
      </c>
      <c r="G4630" t="s">
        <v>20</v>
      </c>
      <c r="H4630" t="s">
        <v>1282</v>
      </c>
      <c r="I4630">
        <f>MONTH(Table6[[#This Row],[Loan Date]])</f>
        <v>11</v>
      </c>
      <c r="J4630" t="str">
        <f>_xlfn.XLOOKUP(Table6[[#This Row],[Numeric Month]],$N$5:$N$11,$O$5:$O$11)</f>
        <v>Nov</v>
      </c>
      <c r="K4630" t="str">
        <f>_xlfn.XLOOKUP(Table6[[#This Row],[Loan Date]],$Q$5:$Q$152,$R$5:$R$152)</f>
        <v>Monday</v>
      </c>
      <c r="L4630" t="str">
        <f>_xlfn.XLOOKUP(Table6[[#This Row],[Loan Date]],$Q$5:$Q$152,$S$5:$S$152)</f>
        <v>Week 10</v>
      </c>
    </row>
    <row r="4631" spans="1:12" x14ac:dyDescent="0.2">
      <c r="A4631" s="1">
        <v>44893</v>
      </c>
      <c r="B4631" t="s">
        <v>7</v>
      </c>
      <c r="C4631" s="1">
        <v>44900</v>
      </c>
      <c r="D4631" t="s">
        <v>714</v>
      </c>
      <c r="E4631" t="s">
        <v>3</v>
      </c>
      <c r="F4631" t="s">
        <v>2</v>
      </c>
      <c r="G4631" t="s">
        <v>1</v>
      </c>
      <c r="H4631" t="s">
        <v>1282</v>
      </c>
      <c r="I4631">
        <f>MONTH(Table6[[#This Row],[Loan Date]])</f>
        <v>11</v>
      </c>
      <c r="J4631" t="str">
        <f>_xlfn.XLOOKUP(Table6[[#This Row],[Numeric Month]],$N$5:$N$11,$O$5:$O$11)</f>
        <v>Nov</v>
      </c>
      <c r="K4631" t="str">
        <f>_xlfn.XLOOKUP(Table6[[#This Row],[Loan Date]],$Q$5:$Q$152,$R$5:$R$152)</f>
        <v>Monday</v>
      </c>
      <c r="L4631" t="str">
        <f>_xlfn.XLOOKUP(Table6[[#This Row],[Loan Date]],$Q$5:$Q$152,$S$5:$S$152)</f>
        <v>Week 10</v>
      </c>
    </row>
    <row r="4632" spans="1:12" x14ac:dyDescent="0.2">
      <c r="A4632" s="1">
        <v>44893</v>
      </c>
      <c r="B4632" t="s">
        <v>7</v>
      </c>
      <c r="C4632" s="1">
        <v>44900</v>
      </c>
      <c r="D4632" t="s">
        <v>1119</v>
      </c>
      <c r="E4632" t="s">
        <v>15</v>
      </c>
      <c r="F4632" t="s">
        <v>14</v>
      </c>
      <c r="G4632" t="s">
        <v>1</v>
      </c>
      <c r="H4632" t="s">
        <v>1282</v>
      </c>
      <c r="I4632">
        <f>MONTH(Table6[[#This Row],[Loan Date]])</f>
        <v>11</v>
      </c>
      <c r="J4632" t="str">
        <f>_xlfn.XLOOKUP(Table6[[#This Row],[Numeric Month]],$N$5:$N$11,$O$5:$O$11)</f>
        <v>Nov</v>
      </c>
      <c r="K4632" t="str">
        <f>_xlfn.XLOOKUP(Table6[[#This Row],[Loan Date]],$Q$5:$Q$152,$R$5:$R$152)</f>
        <v>Monday</v>
      </c>
      <c r="L4632" t="str">
        <f>_xlfn.XLOOKUP(Table6[[#This Row],[Loan Date]],$Q$5:$Q$152,$S$5:$S$152)</f>
        <v>Week 10</v>
      </c>
    </row>
    <row r="4633" spans="1:12" x14ac:dyDescent="0.2">
      <c r="A4633" s="1">
        <v>44893</v>
      </c>
      <c r="B4633" t="s">
        <v>7</v>
      </c>
      <c r="C4633" s="1">
        <v>44900</v>
      </c>
      <c r="D4633" t="s">
        <v>1330</v>
      </c>
      <c r="E4633" t="s">
        <v>15</v>
      </c>
      <c r="F4633" t="s">
        <v>14</v>
      </c>
      <c r="G4633" t="s">
        <v>1</v>
      </c>
      <c r="H4633" t="s">
        <v>1282</v>
      </c>
      <c r="I4633">
        <f>MONTH(Table6[[#This Row],[Loan Date]])</f>
        <v>11</v>
      </c>
      <c r="J4633" t="str">
        <f>_xlfn.XLOOKUP(Table6[[#This Row],[Numeric Month]],$N$5:$N$11,$O$5:$O$11)</f>
        <v>Nov</v>
      </c>
      <c r="K4633" t="str">
        <f>_xlfn.XLOOKUP(Table6[[#This Row],[Loan Date]],$Q$5:$Q$152,$R$5:$R$152)</f>
        <v>Monday</v>
      </c>
      <c r="L4633" t="str">
        <f>_xlfn.XLOOKUP(Table6[[#This Row],[Loan Date]],$Q$5:$Q$152,$S$5:$S$152)</f>
        <v>Week 10</v>
      </c>
    </row>
    <row r="4634" spans="1:12" x14ac:dyDescent="0.2">
      <c r="A4634" s="1">
        <v>44893</v>
      </c>
      <c r="B4634" t="s">
        <v>7</v>
      </c>
      <c r="C4634" s="1">
        <v>44893</v>
      </c>
      <c r="D4634" t="s">
        <v>969</v>
      </c>
      <c r="E4634" t="s">
        <v>37</v>
      </c>
      <c r="F4634" t="s">
        <v>37</v>
      </c>
      <c r="G4634" t="s">
        <v>20</v>
      </c>
      <c r="H4634" t="s">
        <v>1282</v>
      </c>
      <c r="I4634">
        <f>MONTH(Table6[[#This Row],[Loan Date]])</f>
        <v>11</v>
      </c>
      <c r="J4634" t="str">
        <f>_xlfn.XLOOKUP(Table6[[#This Row],[Numeric Month]],$N$5:$N$11,$O$5:$O$11)</f>
        <v>Nov</v>
      </c>
      <c r="K4634" t="str">
        <f>_xlfn.XLOOKUP(Table6[[#This Row],[Loan Date]],$Q$5:$Q$152,$R$5:$R$152)</f>
        <v>Monday</v>
      </c>
      <c r="L4634" t="str">
        <f>_xlfn.XLOOKUP(Table6[[#This Row],[Loan Date]],$Q$5:$Q$152,$S$5:$S$152)</f>
        <v>Week 10</v>
      </c>
    </row>
    <row r="4635" spans="1:12" x14ac:dyDescent="0.2">
      <c r="A4635" s="1">
        <v>44893</v>
      </c>
      <c r="B4635" t="s">
        <v>7</v>
      </c>
      <c r="C4635" s="1">
        <v>44893</v>
      </c>
      <c r="D4635" t="s">
        <v>1100</v>
      </c>
      <c r="E4635" t="s">
        <v>41</v>
      </c>
      <c r="F4635" t="s">
        <v>40</v>
      </c>
      <c r="G4635" t="s">
        <v>39</v>
      </c>
      <c r="H4635" t="s">
        <v>1282</v>
      </c>
      <c r="I4635">
        <f>MONTH(Table6[[#This Row],[Loan Date]])</f>
        <v>11</v>
      </c>
      <c r="J4635" t="str">
        <f>_xlfn.XLOOKUP(Table6[[#This Row],[Numeric Month]],$N$5:$N$11,$O$5:$O$11)</f>
        <v>Nov</v>
      </c>
      <c r="K4635" t="str">
        <f>_xlfn.XLOOKUP(Table6[[#This Row],[Loan Date]],$Q$5:$Q$152,$R$5:$R$152)</f>
        <v>Monday</v>
      </c>
      <c r="L4635" t="str">
        <f>_xlfn.XLOOKUP(Table6[[#This Row],[Loan Date]],$Q$5:$Q$152,$S$5:$S$152)</f>
        <v>Week 10</v>
      </c>
    </row>
    <row r="4636" spans="1:12" x14ac:dyDescent="0.2">
      <c r="A4636" s="1">
        <v>44893</v>
      </c>
      <c r="B4636" t="s">
        <v>7</v>
      </c>
      <c r="C4636" s="1">
        <v>44904</v>
      </c>
      <c r="D4636" t="s">
        <v>1111</v>
      </c>
      <c r="E4636" t="s">
        <v>15</v>
      </c>
      <c r="F4636" t="s">
        <v>14</v>
      </c>
      <c r="G4636" t="s">
        <v>1</v>
      </c>
      <c r="H4636" t="s">
        <v>1282</v>
      </c>
      <c r="I4636">
        <f>MONTH(Table6[[#This Row],[Loan Date]])</f>
        <v>11</v>
      </c>
      <c r="J4636" t="str">
        <f>_xlfn.XLOOKUP(Table6[[#This Row],[Numeric Month]],$N$5:$N$11,$O$5:$O$11)</f>
        <v>Nov</v>
      </c>
      <c r="K4636" t="str">
        <f>_xlfn.XLOOKUP(Table6[[#This Row],[Loan Date]],$Q$5:$Q$152,$R$5:$R$152)</f>
        <v>Monday</v>
      </c>
      <c r="L4636" t="str">
        <f>_xlfn.XLOOKUP(Table6[[#This Row],[Loan Date]],$Q$5:$Q$152,$S$5:$S$152)</f>
        <v>Week 10</v>
      </c>
    </row>
    <row r="4637" spans="1:12" x14ac:dyDescent="0.2">
      <c r="A4637" s="1">
        <v>44893</v>
      </c>
      <c r="B4637" t="s">
        <v>7</v>
      </c>
      <c r="C4637" s="1">
        <v>44904</v>
      </c>
      <c r="D4637" t="s">
        <v>537</v>
      </c>
      <c r="E4637" t="s">
        <v>9</v>
      </c>
      <c r="F4637" t="s">
        <v>8</v>
      </c>
      <c r="G4637" t="s">
        <v>1</v>
      </c>
      <c r="H4637" t="s">
        <v>1282</v>
      </c>
      <c r="I4637">
        <f>MONTH(Table6[[#This Row],[Loan Date]])</f>
        <v>11</v>
      </c>
      <c r="J4637" t="str">
        <f>_xlfn.XLOOKUP(Table6[[#This Row],[Numeric Month]],$N$5:$N$11,$O$5:$O$11)</f>
        <v>Nov</v>
      </c>
      <c r="K4637" t="str">
        <f>_xlfn.XLOOKUP(Table6[[#This Row],[Loan Date]],$Q$5:$Q$152,$R$5:$R$152)</f>
        <v>Monday</v>
      </c>
      <c r="L4637" t="str">
        <f>_xlfn.XLOOKUP(Table6[[#This Row],[Loan Date]],$Q$5:$Q$152,$S$5:$S$152)</f>
        <v>Week 10</v>
      </c>
    </row>
    <row r="4638" spans="1:12" x14ac:dyDescent="0.2">
      <c r="A4638" s="1">
        <v>44893</v>
      </c>
      <c r="B4638" t="s">
        <v>7</v>
      </c>
      <c r="C4638" s="1">
        <v>44900</v>
      </c>
      <c r="D4638" t="s">
        <v>242</v>
      </c>
      <c r="E4638" t="s">
        <v>9</v>
      </c>
      <c r="F4638" t="s">
        <v>8</v>
      </c>
      <c r="G4638" t="s">
        <v>1</v>
      </c>
      <c r="H4638" t="s">
        <v>1282</v>
      </c>
      <c r="I4638">
        <f>MONTH(Table6[[#This Row],[Loan Date]])</f>
        <v>11</v>
      </c>
      <c r="J4638" t="str">
        <f>_xlfn.XLOOKUP(Table6[[#This Row],[Numeric Month]],$N$5:$N$11,$O$5:$O$11)</f>
        <v>Nov</v>
      </c>
      <c r="K4638" t="str">
        <f>_xlfn.XLOOKUP(Table6[[#This Row],[Loan Date]],$Q$5:$Q$152,$R$5:$R$152)</f>
        <v>Monday</v>
      </c>
      <c r="L4638" t="str">
        <f>_xlfn.XLOOKUP(Table6[[#This Row],[Loan Date]],$Q$5:$Q$152,$S$5:$S$152)</f>
        <v>Week 10</v>
      </c>
    </row>
    <row r="4639" spans="1:12" x14ac:dyDescent="0.2">
      <c r="A4639" s="1">
        <v>44893</v>
      </c>
      <c r="B4639" t="s">
        <v>7</v>
      </c>
      <c r="C4639" s="1">
        <v>44900</v>
      </c>
      <c r="D4639" t="s">
        <v>1329</v>
      </c>
      <c r="E4639" t="s">
        <v>204</v>
      </c>
      <c r="F4639" t="s">
        <v>8</v>
      </c>
      <c r="G4639" t="s">
        <v>1</v>
      </c>
      <c r="H4639" t="s">
        <v>1282</v>
      </c>
      <c r="I4639">
        <f>MONTH(Table6[[#This Row],[Loan Date]])</f>
        <v>11</v>
      </c>
      <c r="J4639" t="str">
        <f>_xlfn.XLOOKUP(Table6[[#This Row],[Numeric Month]],$N$5:$N$11,$O$5:$O$11)</f>
        <v>Nov</v>
      </c>
      <c r="K4639" t="str">
        <f>_xlfn.XLOOKUP(Table6[[#This Row],[Loan Date]],$Q$5:$Q$152,$R$5:$R$152)</f>
        <v>Monday</v>
      </c>
      <c r="L4639" t="str">
        <f>_xlfn.XLOOKUP(Table6[[#This Row],[Loan Date]],$Q$5:$Q$152,$S$5:$S$152)</f>
        <v>Week 10</v>
      </c>
    </row>
    <row r="4640" spans="1:12" x14ac:dyDescent="0.2">
      <c r="A4640" s="1">
        <v>44893</v>
      </c>
      <c r="B4640" t="s">
        <v>7</v>
      </c>
      <c r="C4640" s="1">
        <v>44893</v>
      </c>
      <c r="D4640" t="s">
        <v>1015</v>
      </c>
      <c r="E4640" t="s">
        <v>23</v>
      </c>
      <c r="F4640" t="s">
        <v>23</v>
      </c>
      <c r="G4640" t="s">
        <v>20</v>
      </c>
      <c r="H4640" t="s">
        <v>1282</v>
      </c>
      <c r="I4640">
        <f>MONTH(Table6[[#This Row],[Loan Date]])</f>
        <v>11</v>
      </c>
      <c r="J4640" t="str">
        <f>_xlfn.XLOOKUP(Table6[[#This Row],[Numeric Month]],$N$5:$N$11,$O$5:$O$11)</f>
        <v>Nov</v>
      </c>
      <c r="K4640" t="str">
        <f>_xlfn.XLOOKUP(Table6[[#This Row],[Loan Date]],$Q$5:$Q$152,$R$5:$R$152)</f>
        <v>Monday</v>
      </c>
      <c r="L4640" t="str">
        <f>_xlfn.XLOOKUP(Table6[[#This Row],[Loan Date]],$Q$5:$Q$152,$S$5:$S$152)</f>
        <v>Week 10</v>
      </c>
    </row>
    <row r="4641" spans="1:12" x14ac:dyDescent="0.2">
      <c r="A4641" s="1">
        <v>44893</v>
      </c>
      <c r="B4641" t="s">
        <v>7</v>
      </c>
      <c r="C4641" s="1">
        <v>44893</v>
      </c>
      <c r="D4641" t="s">
        <v>354</v>
      </c>
      <c r="E4641" t="s">
        <v>21</v>
      </c>
      <c r="F4641" t="s">
        <v>21</v>
      </c>
      <c r="G4641" t="s">
        <v>20</v>
      </c>
      <c r="H4641" t="s">
        <v>1282</v>
      </c>
      <c r="I4641">
        <f>MONTH(Table6[[#This Row],[Loan Date]])</f>
        <v>11</v>
      </c>
      <c r="J4641" t="str">
        <f>_xlfn.XLOOKUP(Table6[[#This Row],[Numeric Month]],$N$5:$N$11,$O$5:$O$11)</f>
        <v>Nov</v>
      </c>
      <c r="K4641" t="str">
        <f>_xlfn.XLOOKUP(Table6[[#This Row],[Loan Date]],$Q$5:$Q$152,$R$5:$R$152)</f>
        <v>Monday</v>
      </c>
      <c r="L4641" t="str">
        <f>_xlfn.XLOOKUP(Table6[[#This Row],[Loan Date]],$Q$5:$Q$152,$S$5:$S$152)</f>
        <v>Week 10</v>
      </c>
    </row>
    <row r="4642" spans="1:12" x14ac:dyDescent="0.2">
      <c r="A4642" s="1">
        <v>44893</v>
      </c>
      <c r="B4642" t="s">
        <v>7</v>
      </c>
      <c r="C4642" s="1">
        <v>44893</v>
      </c>
      <c r="D4642" t="s">
        <v>912</v>
      </c>
      <c r="E4642" t="s">
        <v>37</v>
      </c>
      <c r="F4642" t="s">
        <v>37</v>
      </c>
      <c r="G4642" t="s">
        <v>20</v>
      </c>
      <c r="H4642" t="s">
        <v>1282</v>
      </c>
      <c r="I4642">
        <f>MONTH(Table6[[#This Row],[Loan Date]])</f>
        <v>11</v>
      </c>
      <c r="J4642" t="str">
        <f>_xlfn.XLOOKUP(Table6[[#This Row],[Numeric Month]],$N$5:$N$11,$O$5:$O$11)</f>
        <v>Nov</v>
      </c>
      <c r="K4642" t="str">
        <f>_xlfn.XLOOKUP(Table6[[#This Row],[Loan Date]],$Q$5:$Q$152,$R$5:$R$152)</f>
        <v>Monday</v>
      </c>
      <c r="L4642" t="str">
        <f>_xlfn.XLOOKUP(Table6[[#This Row],[Loan Date]],$Q$5:$Q$152,$S$5:$S$152)</f>
        <v>Week 10</v>
      </c>
    </row>
    <row r="4643" spans="1:12" x14ac:dyDescent="0.2">
      <c r="A4643" s="1">
        <v>44893</v>
      </c>
      <c r="B4643" t="s">
        <v>7</v>
      </c>
      <c r="C4643" s="1">
        <v>44893</v>
      </c>
      <c r="D4643" t="s">
        <v>969</v>
      </c>
      <c r="E4643" t="s">
        <v>37</v>
      </c>
      <c r="F4643" t="s">
        <v>37</v>
      </c>
      <c r="G4643" t="s">
        <v>20</v>
      </c>
      <c r="H4643" t="s">
        <v>1282</v>
      </c>
      <c r="I4643">
        <f>MONTH(Table6[[#This Row],[Loan Date]])</f>
        <v>11</v>
      </c>
      <c r="J4643" t="str">
        <f>_xlfn.XLOOKUP(Table6[[#This Row],[Numeric Month]],$N$5:$N$11,$O$5:$O$11)</f>
        <v>Nov</v>
      </c>
      <c r="K4643" t="str">
        <f>_xlfn.XLOOKUP(Table6[[#This Row],[Loan Date]],$Q$5:$Q$152,$R$5:$R$152)</f>
        <v>Monday</v>
      </c>
      <c r="L4643" t="str">
        <f>_xlfn.XLOOKUP(Table6[[#This Row],[Loan Date]],$Q$5:$Q$152,$S$5:$S$152)</f>
        <v>Week 10</v>
      </c>
    </row>
    <row r="4644" spans="1:12" x14ac:dyDescent="0.2">
      <c r="A4644" s="1">
        <v>44893</v>
      </c>
      <c r="B4644" t="s">
        <v>7</v>
      </c>
      <c r="C4644" s="1">
        <v>44893</v>
      </c>
      <c r="D4644" t="s">
        <v>408</v>
      </c>
      <c r="E4644" t="s">
        <v>23</v>
      </c>
      <c r="F4644" t="s">
        <v>23</v>
      </c>
      <c r="G4644" t="s">
        <v>20</v>
      </c>
      <c r="H4644" t="s">
        <v>1282</v>
      </c>
      <c r="I4644">
        <f>MONTH(Table6[[#This Row],[Loan Date]])</f>
        <v>11</v>
      </c>
      <c r="J4644" t="str">
        <f>_xlfn.XLOOKUP(Table6[[#This Row],[Numeric Month]],$N$5:$N$11,$O$5:$O$11)</f>
        <v>Nov</v>
      </c>
      <c r="K4644" t="str">
        <f>_xlfn.XLOOKUP(Table6[[#This Row],[Loan Date]],$Q$5:$Q$152,$R$5:$R$152)</f>
        <v>Monday</v>
      </c>
      <c r="L4644" t="str">
        <f>_xlfn.XLOOKUP(Table6[[#This Row],[Loan Date]],$Q$5:$Q$152,$S$5:$S$152)</f>
        <v>Week 10</v>
      </c>
    </row>
    <row r="4645" spans="1:12" x14ac:dyDescent="0.2">
      <c r="A4645" s="1">
        <v>44893</v>
      </c>
      <c r="B4645" t="s">
        <v>7</v>
      </c>
      <c r="C4645" s="1">
        <v>44893</v>
      </c>
      <c r="D4645" t="s">
        <v>170</v>
      </c>
      <c r="E4645" t="s">
        <v>21</v>
      </c>
      <c r="F4645" t="s">
        <v>21</v>
      </c>
      <c r="G4645" t="s">
        <v>20</v>
      </c>
      <c r="H4645" t="s">
        <v>1282</v>
      </c>
      <c r="I4645">
        <f>MONTH(Table6[[#This Row],[Loan Date]])</f>
        <v>11</v>
      </c>
      <c r="J4645" t="str">
        <f>_xlfn.XLOOKUP(Table6[[#This Row],[Numeric Month]],$N$5:$N$11,$O$5:$O$11)</f>
        <v>Nov</v>
      </c>
      <c r="K4645" t="str">
        <f>_xlfn.XLOOKUP(Table6[[#This Row],[Loan Date]],$Q$5:$Q$152,$R$5:$R$152)</f>
        <v>Monday</v>
      </c>
      <c r="L4645" t="str">
        <f>_xlfn.XLOOKUP(Table6[[#This Row],[Loan Date]],$Q$5:$Q$152,$S$5:$S$152)</f>
        <v>Week 10</v>
      </c>
    </row>
    <row r="4646" spans="1:12" x14ac:dyDescent="0.2">
      <c r="A4646" s="1">
        <v>44893</v>
      </c>
      <c r="B4646" t="s">
        <v>7</v>
      </c>
      <c r="C4646" s="1">
        <v>44904</v>
      </c>
      <c r="D4646" t="s">
        <v>881</v>
      </c>
      <c r="E4646" t="s">
        <v>15</v>
      </c>
      <c r="F4646" t="s">
        <v>14</v>
      </c>
      <c r="G4646" t="s">
        <v>1</v>
      </c>
      <c r="H4646" t="s">
        <v>1282</v>
      </c>
      <c r="I4646">
        <f>MONTH(Table6[[#This Row],[Loan Date]])</f>
        <v>11</v>
      </c>
      <c r="J4646" t="str">
        <f>_xlfn.XLOOKUP(Table6[[#This Row],[Numeric Month]],$N$5:$N$11,$O$5:$O$11)</f>
        <v>Nov</v>
      </c>
      <c r="K4646" t="str">
        <f>_xlfn.XLOOKUP(Table6[[#This Row],[Loan Date]],$Q$5:$Q$152,$R$5:$R$152)</f>
        <v>Monday</v>
      </c>
      <c r="L4646" t="str">
        <f>_xlfn.XLOOKUP(Table6[[#This Row],[Loan Date]],$Q$5:$Q$152,$S$5:$S$152)</f>
        <v>Week 10</v>
      </c>
    </row>
    <row r="4647" spans="1:12" x14ac:dyDescent="0.2">
      <c r="A4647" s="1">
        <v>44893</v>
      </c>
      <c r="B4647" t="s">
        <v>7</v>
      </c>
      <c r="C4647" s="1">
        <v>44900</v>
      </c>
      <c r="D4647" t="s">
        <v>1328</v>
      </c>
      <c r="E4647" t="s">
        <v>204</v>
      </c>
      <c r="F4647" t="s">
        <v>2</v>
      </c>
      <c r="G4647" t="s">
        <v>1</v>
      </c>
      <c r="H4647" t="s">
        <v>1282</v>
      </c>
      <c r="I4647">
        <f>MONTH(Table6[[#This Row],[Loan Date]])</f>
        <v>11</v>
      </c>
      <c r="J4647" t="str">
        <f>_xlfn.XLOOKUP(Table6[[#This Row],[Numeric Month]],$N$5:$N$11,$O$5:$O$11)</f>
        <v>Nov</v>
      </c>
      <c r="K4647" t="str">
        <f>_xlfn.XLOOKUP(Table6[[#This Row],[Loan Date]],$Q$5:$Q$152,$R$5:$R$152)</f>
        <v>Monday</v>
      </c>
      <c r="L4647" t="str">
        <f>_xlfn.XLOOKUP(Table6[[#This Row],[Loan Date]],$Q$5:$Q$152,$S$5:$S$152)</f>
        <v>Week 10</v>
      </c>
    </row>
    <row r="4648" spans="1:12" x14ac:dyDescent="0.2">
      <c r="A4648" s="1">
        <v>44893</v>
      </c>
      <c r="B4648" t="s">
        <v>7</v>
      </c>
      <c r="C4648" s="1">
        <v>44904</v>
      </c>
      <c r="D4648" t="s">
        <v>728</v>
      </c>
      <c r="E4648" t="s">
        <v>3</v>
      </c>
      <c r="F4648" t="s">
        <v>2</v>
      </c>
      <c r="G4648" t="s">
        <v>1</v>
      </c>
      <c r="H4648" t="s">
        <v>1282</v>
      </c>
      <c r="I4648">
        <f>MONTH(Table6[[#This Row],[Loan Date]])</f>
        <v>11</v>
      </c>
      <c r="J4648" t="str">
        <f>_xlfn.XLOOKUP(Table6[[#This Row],[Numeric Month]],$N$5:$N$11,$O$5:$O$11)</f>
        <v>Nov</v>
      </c>
      <c r="K4648" t="str">
        <f>_xlfn.XLOOKUP(Table6[[#This Row],[Loan Date]],$Q$5:$Q$152,$R$5:$R$152)</f>
        <v>Monday</v>
      </c>
      <c r="L4648" t="str">
        <f>_xlfn.XLOOKUP(Table6[[#This Row],[Loan Date]],$Q$5:$Q$152,$S$5:$S$152)</f>
        <v>Week 10</v>
      </c>
    </row>
    <row r="4649" spans="1:12" x14ac:dyDescent="0.2">
      <c r="A4649" s="1">
        <v>44893</v>
      </c>
      <c r="B4649" t="s">
        <v>7</v>
      </c>
      <c r="C4649" s="1">
        <v>44893</v>
      </c>
      <c r="D4649" t="s">
        <v>116</v>
      </c>
      <c r="E4649" t="s">
        <v>23</v>
      </c>
      <c r="F4649" t="s">
        <v>23</v>
      </c>
      <c r="G4649" t="s">
        <v>20</v>
      </c>
      <c r="H4649" t="s">
        <v>1282</v>
      </c>
      <c r="I4649">
        <f>MONTH(Table6[[#This Row],[Loan Date]])</f>
        <v>11</v>
      </c>
      <c r="J4649" t="str">
        <f>_xlfn.XLOOKUP(Table6[[#This Row],[Numeric Month]],$N$5:$N$11,$O$5:$O$11)</f>
        <v>Nov</v>
      </c>
      <c r="K4649" t="str">
        <f>_xlfn.XLOOKUP(Table6[[#This Row],[Loan Date]],$Q$5:$Q$152,$R$5:$R$152)</f>
        <v>Monday</v>
      </c>
      <c r="L4649" t="str">
        <f>_xlfn.XLOOKUP(Table6[[#This Row],[Loan Date]],$Q$5:$Q$152,$S$5:$S$152)</f>
        <v>Week 10</v>
      </c>
    </row>
    <row r="4650" spans="1:12" x14ac:dyDescent="0.2">
      <c r="A4650" s="1">
        <v>44893</v>
      </c>
      <c r="B4650" t="s">
        <v>7</v>
      </c>
      <c r="C4650" s="1">
        <v>44893</v>
      </c>
      <c r="D4650" t="s">
        <v>952</v>
      </c>
      <c r="E4650" t="s">
        <v>37</v>
      </c>
      <c r="F4650" t="s">
        <v>37</v>
      </c>
      <c r="G4650" t="s">
        <v>20</v>
      </c>
      <c r="H4650" t="s">
        <v>1282</v>
      </c>
      <c r="I4650">
        <f>MONTH(Table6[[#This Row],[Loan Date]])</f>
        <v>11</v>
      </c>
      <c r="J4650" t="str">
        <f>_xlfn.XLOOKUP(Table6[[#This Row],[Numeric Month]],$N$5:$N$11,$O$5:$O$11)</f>
        <v>Nov</v>
      </c>
      <c r="K4650" t="str">
        <f>_xlfn.XLOOKUP(Table6[[#This Row],[Loan Date]],$Q$5:$Q$152,$R$5:$R$152)</f>
        <v>Monday</v>
      </c>
      <c r="L4650" t="str">
        <f>_xlfn.XLOOKUP(Table6[[#This Row],[Loan Date]],$Q$5:$Q$152,$S$5:$S$152)</f>
        <v>Week 10</v>
      </c>
    </row>
    <row r="4651" spans="1:12" x14ac:dyDescent="0.2">
      <c r="A4651" s="1">
        <v>44893</v>
      </c>
      <c r="B4651" t="s">
        <v>7</v>
      </c>
      <c r="C4651" s="1">
        <v>44893</v>
      </c>
      <c r="D4651" t="s">
        <v>27</v>
      </c>
      <c r="E4651" t="s">
        <v>21</v>
      </c>
      <c r="F4651" t="s">
        <v>21</v>
      </c>
      <c r="G4651" t="s">
        <v>20</v>
      </c>
      <c r="H4651" t="s">
        <v>1282</v>
      </c>
      <c r="I4651">
        <f>MONTH(Table6[[#This Row],[Loan Date]])</f>
        <v>11</v>
      </c>
      <c r="J4651" t="str">
        <f>_xlfn.XLOOKUP(Table6[[#This Row],[Numeric Month]],$N$5:$N$11,$O$5:$O$11)</f>
        <v>Nov</v>
      </c>
      <c r="K4651" t="str">
        <f>_xlfn.XLOOKUP(Table6[[#This Row],[Loan Date]],$Q$5:$Q$152,$R$5:$R$152)</f>
        <v>Monday</v>
      </c>
      <c r="L4651" t="str">
        <f>_xlfn.XLOOKUP(Table6[[#This Row],[Loan Date]],$Q$5:$Q$152,$S$5:$S$152)</f>
        <v>Week 10</v>
      </c>
    </row>
    <row r="4652" spans="1:12" x14ac:dyDescent="0.2">
      <c r="A4652" s="1">
        <v>44893</v>
      </c>
      <c r="B4652" t="s">
        <v>7</v>
      </c>
      <c r="C4652" s="1">
        <v>44893</v>
      </c>
      <c r="D4652" t="s">
        <v>408</v>
      </c>
      <c r="E4652" t="s">
        <v>23</v>
      </c>
      <c r="F4652" t="s">
        <v>23</v>
      </c>
      <c r="G4652" t="s">
        <v>20</v>
      </c>
      <c r="H4652" t="s">
        <v>1282</v>
      </c>
      <c r="I4652">
        <f>MONTH(Table6[[#This Row],[Loan Date]])</f>
        <v>11</v>
      </c>
      <c r="J4652" t="str">
        <f>_xlfn.XLOOKUP(Table6[[#This Row],[Numeric Month]],$N$5:$N$11,$O$5:$O$11)</f>
        <v>Nov</v>
      </c>
      <c r="K4652" t="str">
        <f>_xlfn.XLOOKUP(Table6[[#This Row],[Loan Date]],$Q$5:$Q$152,$R$5:$R$152)</f>
        <v>Monday</v>
      </c>
      <c r="L4652" t="str">
        <f>_xlfn.XLOOKUP(Table6[[#This Row],[Loan Date]],$Q$5:$Q$152,$S$5:$S$152)</f>
        <v>Week 10</v>
      </c>
    </row>
    <row r="4653" spans="1:12" x14ac:dyDescent="0.2">
      <c r="A4653" s="1">
        <v>44893</v>
      </c>
      <c r="B4653" t="s">
        <v>7</v>
      </c>
      <c r="C4653" s="1">
        <v>44893</v>
      </c>
      <c r="D4653" t="s">
        <v>251</v>
      </c>
      <c r="E4653" t="s">
        <v>21</v>
      </c>
      <c r="F4653" t="s">
        <v>21</v>
      </c>
      <c r="G4653" t="s">
        <v>20</v>
      </c>
      <c r="H4653" t="s">
        <v>1282</v>
      </c>
      <c r="I4653">
        <f>MONTH(Table6[[#This Row],[Loan Date]])</f>
        <v>11</v>
      </c>
      <c r="J4653" t="str">
        <f>_xlfn.XLOOKUP(Table6[[#This Row],[Numeric Month]],$N$5:$N$11,$O$5:$O$11)</f>
        <v>Nov</v>
      </c>
      <c r="K4653" t="str">
        <f>_xlfn.XLOOKUP(Table6[[#This Row],[Loan Date]],$Q$5:$Q$152,$R$5:$R$152)</f>
        <v>Monday</v>
      </c>
      <c r="L4653" t="str">
        <f>_xlfn.XLOOKUP(Table6[[#This Row],[Loan Date]],$Q$5:$Q$152,$S$5:$S$152)</f>
        <v>Week 10</v>
      </c>
    </row>
    <row r="4654" spans="1:12" x14ac:dyDescent="0.2">
      <c r="A4654" s="1">
        <v>44893</v>
      </c>
      <c r="B4654" t="s">
        <v>7</v>
      </c>
      <c r="C4654" s="1">
        <v>44893</v>
      </c>
      <c r="D4654" t="s">
        <v>178</v>
      </c>
      <c r="E4654" t="s">
        <v>168</v>
      </c>
      <c r="F4654" t="s">
        <v>168</v>
      </c>
      <c r="G4654" t="s">
        <v>20</v>
      </c>
      <c r="H4654" t="s">
        <v>1282</v>
      </c>
      <c r="I4654">
        <f>MONTH(Table6[[#This Row],[Loan Date]])</f>
        <v>11</v>
      </c>
      <c r="J4654" t="str">
        <f>_xlfn.XLOOKUP(Table6[[#This Row],[Numeric Month]],$N$5:$N$11,$O$5:$O$11)</f>
        <v>Nov</v>
      </c>
      <c r="K4654" t="str">
        <f>_xlfn.XLOOKUP(Table6[[#This Row],[Loan Date]],$Q$5:$Q$152,$R$5:$R$152)</f>
        <v>Monday</v>
      </c>
      <c r="L4654" t="str">
        <f>_xlfn.XLOOKUP(Table6[[#This Row],[Loan Date]],$Q$5:$Q$152,$S$5:$S$152)</f>
        <v>Week 10</v>
      </c>
    </row>
    <row r="4655" spans="1:12" x14ac:dyDescent="0.2">
      <c r="A4655" s="1">
        <v>44893</v>
      </c>
      <c r="B4655" t="s">
        <v>5</v>
      </c>
      <c r="C4655" s="1">
        <v>44904</v>
      </c>
      <c r="D4655" t="s">
        <v>1327</v>
      </c>
      <c r="E4655" t="s">
        <v>204</v>
      </c>
      <c r="F4655" t="s">
        <v>2</v>
      </c>
      <c r="G4655" t="s">
        <v>1</v>
      </c>
      <c r="H4655" t="s">
        <v>1282</v>
      </c>
      <c r="I4655">
        <f>MONTH(Table6[[#This Row],[Loan Date]])</f>
        <v>11</v>
      </c>
      <c r="J4655" t="str">
        <f>_xlfn.XLOOKUP(Table6[[#This Row],[Numeric Month]],$N$5:$N$11,$O$5:$O$11)</f>
        <v>Nov</v>
      </c>
      <c r="K4655" t="str">
        <f>_xlfn.XLOOKUP(Table6[[#This Row],[Loan Date]],$Q$5:$Q$152,$R$5:$R$152)</f>
        <v>Monday</v>
      </c>
      <c r="L4655" t="str">
        <f>_xlfn.XLOOKUP(Table6[[#This Row],[Loan Date]],$Q$5:$Q$152,$S$5:$S$152)</f>
        <v>Week 10</v>
      </c>
    </row>
    <row r="4656" spans="1:12" x14ac:dyDescent="0.2">
      <c r="A4656" s="1">
        <v>44893</v>
      </c>
      <c r="B4656" t="s">
        <v>7</v>
      </c>
      <c r="C4656" s="1">
        <v>44900</v>
      </c>
      <c r="D4656" t="s">
        <v>981</v>
      </c>
      <c r="E4656" t="s">
        <v>15</v>
      </c>
      <c r="F4656" t="s">
        <v>14</v>
      </c>
      <c r="G4656" t="s">
        <v>1</v>
      </c>
      <c r="H4656" t="s">
        <v>1282</v>
      </c>
      <c r="I4656">
        <f>MONTH(Table6[[#This Row],[Loan Date]])</f>
        <v>11</v>
      </c>
      <c r="J4656" t="str">
        <f>_xlfn.XLOOKUP(Table6[[#This Row],[Numeric Month]],$N$5:$N$11,$O$5:$O$11)</f>
        <v>Nov</v>
      </c>
      <c r="K4656" t="str">
        <f>_xlfn.XLOOKUP(Table6[[#This Row],[Loan Date]],$Q$5:$Q$152,$R$5:$R$152)</f>
        <v>Monday</v>
      </c>
      <c r="L4656" t="str">
        <f>_xlfn.XLOOKUP(Table6[[#This Row],[Loan Date]],$Q$5:$Q$152,$S$5:$S$152)</f>
        <v>Week 10</v>
      </c>
    </row>
    <row r="4657" spans="1:12" x14ac:dyDescent="0.2">
      <c r="A4657" s="1">
        <v>44893</v>
      </c>
      <c r="B4657" t="s">
        <v>5</v>
      </c>
      <c r="C4657" s="1">
        <v>44904</v>
      </c>
      <c r="D4657" t="s">
        <v>813</v>
      </c>
      <c r="E4657" t="s">
        <v>15</v>
      </c>
      <c r="F4657" t="s">
        <v>14</v>
      </c>
      <c r="G4657" t="s">
        <v>1</v>
      </c>
      <c r="H4657" t="s">
        <v>1282</v>
      </c>
      <c r="I4657">
        <f>MONTH(Table6[[#This Row],[Loan Date]])</f>
        <v>11</v>
      </c>
      <c r="J4657" t="str">
        <f>_xlfn.XLOOKUP(Table6[[#This Row],[Numeric Month]],$N$5:$N$11,$O$5:$O$11)</f>
        <v>Nov</v>
      </c>
      <c r="K4657" t="str">
        <f>_xlfn.XLOOKUP(Table6[[#This Row],[Loan Date]],$Q$5:$Q$152,$R$5:$R$152)</f>
        <v>Monday</v>
      </c>
      <c r="L4657" t="str">
        <f>_xlfn.XLOOKUP(Table6[[#This Row],[Loan Date]],$Q$5:$Q$152,$S$5:$S$152)</f>
        <v>Week 10</v>
      </c>
    </row>
    <row r="4658" spans="1:12" x14ac:dyDescent="0.2">
      <c r="A4658" s="1">
        <v>44893</v>
      </c>
      <c r="B4658" t="s">
        <v>7</v>
      </c>
      <c r="C4658" s="1">
        <v>44893</v>
      </c>
      <c r="D4658" t="s">
        <v>926</v>
      </c>
      <c r="E4658" t="s">
        <v>37</v>
      </c>
      <c r="F4658" t="s">
        <v>37</v>
      </c>
      <c r="G4658" t="s">
        <v>20</v>
      </c>
      <c r="H4658" t="s">
        <v>1282</v>
      </c>
      <c r="I4658">
        <f>MONTH(Table6[[#This Row],[Loan Date]])</f>
        <v>11</v>
      </c>
      <c r="J4658" t="str">
        <f>_xlfn.XLOOKUP(Table6[[#This Row],[Numeric Month]],$N$5:$N$11,$O$5:$O$11)</f>
        <v>Nov</v>
      </c>
      <c r="K4658" t="str">
        <f>_xlfn.XLOOKUP(Table6[[#This Row],[Loan Date]],$Q$5:$Q$152,$R$5:$R$152)</f>
        <v>Monday</v>
      </c>
      <c r="L4658" t="str">
        <f>_xlfn.XLOOKUP(Table6[[#This Row],[Loan Date]],$Q$5:$Q$152,$S$5:$S$152)</f>
        <v>Week 10</v>
      </c>
    </row>
    <row r="4659" spans="1:12" x14ac:dyDescent="0.2">
      <c r="A4659" s="1">
        <v>44893</v>
      </c>
      <c r="B4659" t="s">
        <v>7</v>
      </c>
      <c r="C4659" s="1">
        <v>44893</v>
      </c>
      <c r="D4659" t="s">
        <v>913</v>
      </c>
      <c r="E4659" t="s">
        <v>37</v>
      </c>
      <c r="F4659" t="s">
        <v>37</v>
      </c>
      <c r="G4659" t="s">
        <v>20</v>
      </c>
      <c r="H4659" t="s">
        <v>1282</v>
      </c>
      <c r="I4659">
        <f>MONTH(Table6[[#This Row],[Loan Date]])</f>
        <v>11</v>
      </c>
      <c r="J4659" t="str">
        <f>_xlfn.XLOOKUP(Table6[[#This Row],[Numeric Month]],$N$5:$N$11,$O$5:$O$11)</f>
        <v>Nov</v>
      </c>
      <c r="K4659" t="str">
        <f>_xlfn.XLOOKUP(Table6[[#This Row],[Loan Date]],$Q$5:$Q$152,$R$5:$R$152)</f>
        <v>Monday</v>
      </c>
      <c r="L4659" t="str">
        <f>_xlfn.XLOOKUP(Table6[[#This Row],[Loan Date]],$Q$5:$Q$152,$S$5:$S$152)</f>
        <v>Week 10</v>
      </c>
    </row>
    <row r="4660" spans="1:12" x14ac:dyDescent="0.2">
      <c r="A4660" s="1">
        <v>44893</v>
      </c>
      <c r="B4660" t="s">
        <v>7</v>
      </c>
      <c r="C4660" s="1">
        <v>44893</v>
      </c>
      <c r="D4660" t="s">
        <v>30</v>
      </c>
      <c r="E4660" t="s">
        <v>23</v>
      </c>
      <c r="F4660" t="s">
        <v>23</v>
      </c>
      <c r="G4660" t="s">
        <v>20</v>
      </c>
      <c r="H4660" t="s">
        <v>1282</v>
      </c>
      <c r="I4660">
        <f>MONTH(Table6[[#This Row],[Loan Date]])</f>
        <v>11</v>
      </c>
      <c r="J4660" t="str">
        <f>_xlfn.XLOOKUP(Table6[[#This Row],[Numeric Month]],$N$5:$N$11,$O$5:$O$11)</f>
        <v>Nov</v>
      </c>
      <c r="K4660" t="str">
        <f>_xlfn.XLOOKUP(Table6[[#This Row],[Loan Date]],$Q$5:$Q$152,$R$5:$R$152)</f>
        <v>Monday</v>
      </c>
      <c r="L4660" t="str">
        <f>_xlfn.XLOOKUP(Table6[[#This Row],[Loan Date]],$Q$5:$Q$152,$S$5:$S$152)</f>
        <v>Week 10</v>
      </c>
    </row>
    <row r="4661" spans="1:12" x14ac:dyDescent="0.2">
      <c r="A4661" s="1">
        <v>44893</v>
      </c>
      <c r="B4661" t="s">
        <v>7</v>
      </c>
      <c r="C4661" s="1">
        <v>44893</v>
      </c>
      <c r="D4661" t="s">
        <v>251</v>
      </c>
      <c r="E4661" t="s">
        <v>21</v>
      </c>
      <c r="F4661" t="s">
        <v>21</v>
      </c>
      <c r="G4661" t="s">
        <v>20</v>
      </c>
      <c r="H4661" t="s">
        <v>1282</v>
      </c>
      <c r="I4661">
        <f>MONTH(Table6[[#This Row],[Loan Date]])</f>
        <v>11</v>
      </c>
      <c r="J4661" t="str">
        <f>_xlfn.XLOOKUP(Table6[[#This Row],[Numeric Month]],$N$5:$N$11,$O$5:$O$11)</f>
        <v>Nov</v>
      </c>
      <c r="K4661" t="str">
        <f>_xlfn.XLOOKUP(Table6[[#This Row],[Loan Date]],$Q$5:$Q$152,$R$5:$R$152)</f>
        <v>Monday</v>
      </c>
      <c r="L4661" t="str">
        <f>_xlfn.XLOOKUP(Table6[[#This Row],[Loan Date]],$Q$5:$Q$152,$S$5:$S$152)</f>
        <v>Week 10</v>
      </c>
    </row>
    <row r="4662" spans="1:12" x14ac:dyDescent="0.2">
      <c r="A4662" s="1">
        <v>44893</v>
      </c>
      <c r="B4662" t="s">
        <v>7</v>
      </c>
      <c r="C4662" s="1">
        <v>44904</v>
      </c>
      <c r="D4662" t="s">
        <v>1037</v>
      </c>
      <c r="E4662" t="s">
        <v>15</v>
      </c>
      <c r="F4662" t="s">
        <v>14</v>
      </c>
      <c r="G4662" t="s">
        <v>1</v>
      </c>
      <c r="H4662" t="s">
        <v>1282</v>
      </c>
      <c r="I4662">
        <f>MONTH(Table6[[#This Row],[Loan Date]])</f>
        <v>11</v>
      </c>
      <c r="J4662" t="str">
        <f>_xlfn.XLOOKUP(Table6[[#This Row],[Numeric Month]],$N$5:$N$11,$O$5:$O$11)</f>
        <v>Nov</v>
      </c>
      <c r="K4662" t="str">
        <f>_xlfn.XLOOKUP(Table6[[#This Row],[Loan Date]],$Q$5:$Q$152,$R$5:$R$152)</f>
        <v>Monday</v>
      </c>
      <c r="L4662" t="str">
        <f>_xlfn.XLOOKUP(Table6[[#This Row],[Loan Date]],$Q$5:$Q$152,$S$5:$S$152)</f>
        <v>Week 10</v>
      </c>
    </row>
    <row r="4663" spans="1:12" x14ac:dyDescent="0.2">
      <c r="A4663" s="1">
        <v>44893</v>
      </c>
      <c r="B4663" t="s">
        <v>7</v>
      </c>
      <c r="C4663" s="1">
        <v>44900</v>
      </c>
      <c r="D4663" t="s">
        <v>1313</v>
      </c>
      <c r="E4663" t="s">
        <v>3</v>
      </c>
      <c r="F4663" t="s">
        <v>2</v>
      </c>
      <c r="G4663" t="s">
        <v>1</v>
      </c>
      <c r="H4663" t="s">
        <v>1282</v>
      </c>
      <c r="I4663">
        <f>MONTH(Table6[[#This Row],[Loan Date]])</f>
        <v>11</v>
      </c>
      <c r="J4663" t="str">
        <f>_xlfn.XLOOKUP(Table6[[#This Row],[Numeric Month]],$N$5:$N$11,$O$5:$O$11)</f>
        <v>Nov</v>
      </c>
      <c r="K4663" t="str">
        <f>_xlfn.XLOOKUP(Table6[[#This Row],[Loan Date]],$Q$5:$Q$152,$R$5:$R$152)</f>
        <v>Monday</v>
      </c>
      <c r="L4663" t="str">
        <f>_xlfn.XLOOKUP(Table6[[#This Row],[Loan Date]],$Q$5:$Q$152,$S$5:$S$152)</f>
        <v>Week 10</v>
      </c>
    </row>
    <row r="4664" spans="1:12" x14ac:dyDescent="0.2">
      <c r="A4664" s="1">
        <v>44893</v>
      </c>
      <c r="B4664" t="s">
        <v>7</v>
      </c>
      <c r="C4664" s="1">
        <v>44904</v>
      </c>
      <c r="D4664" t="s">
        <v>954</v>
      </c>
      <c r="E4664" t="s">
        <v>3</v>
      </c>
      <c r="F4664" t="s">
        <v>2</v>
      </c>
      <c r="G4664" t="s">
        <v>1</v>
      </c>
      <c r="H4664" t="s">
        <v>1282</v>
      </c>
      <c r="I4664">
        <f>MONTH(Table6[[#This Row],[Loan Date]])</f>
        <v>11</v>
      </c>
      <c r="J4664" t="str">
        <f>_xlfn.XLOOKUP(Table6[[#This Row],[Numeric Month]],$N$5:$N$11,$O$5:$O$11)</f>
        <v>Nov</v>
      </c>
      <c r="K4664" t="str">
        <f>_xlfn.XLOOKUP(Table6[[#This Row],[Loan Date]],$Q$5:$Q$152,$R$5:$R$152)</f>
        <v>Monday</v>
      </c>
      <c r="L4664" t="str">
        <f>_xlfn.XLOOKUP(Table6[[#This Row],[Loan Date]],$Q$5:$Q$152,$S$5:$S$152)</f>
        <v>Week 10</v>
      </c>
    </row>
    <row r="4665" spans="1:12" x14ac:dyDescent="0.2">
      <c r="A4665" s="1">
        <v>44893</v>
      </c>
      <c r="B4665" t="s">
        <v>7</v>
      </c>
      <c r="C4665" s="1">
        <v>44900</v>
      </c>
      <c r="D4665" t="s">
        <v>1276</v>
      </c>
      <c r="E4665" t="s">
        <v>9</v>
      </c>
      <c r="F4665" t="s">
        <v>8</v>
      </c>
      <c r="G4665" t="s">
        <v>1</v>
      </c>
      <c r="H4665" t="s">
        <v>1282</v>
      </c>
      <c r="I4665">
        <f>MONTH(Table6[[#This Row],[Loan Date]])</f>
        <v>11</v>
      </c>
      <c r="J4665" t="str">
        <f>_xlfn.XLOOKUP(Table6[[#This Row],[Numeric Month]],$N$5:$N$11,$O$5:$O$11)</f>
        <v>Nov</v>
      </c>
      <c r="K4665" t="str">
        <f>_xlfn.XLOOKUP(Table6[[#This Row],[Loan Date]],$Q$5:$Q$152,$R$5:$R$152)</f>
        <v>Monday</v>
      </c>
      <c r="L4665" t="str">
        <f>_xlfn.XLOOKUP(Table6[[#This Row],[Loan Date]],$Q$5:$Q$152,$S$5:$S$152)</f>
        <v>Week 10</v>
      </c>
    </row>
    <row r="4666" spans="1:12" x14ac:dyDescent="0.2">
      <c r="A4666" s="1">
        <v>44893</v>
      </c>
      <c r="B4666" t="s">
        <v>5</v>
      </c>
      <c r="C4666" s="1">
        <v>44900</v>
      </c>
      <c r="D4666" t="s">
        <v>102</v>
      </c>
      <c r="E4666" t="s">
        <v>52</v>
      </c>
      <c r="F4666" t="s">
        <v>51</v>
      </c>
      <c r="G4666" t="s">
        <v>1</v>
      </c>
      <c r="H4666" t="s">
        <v>1282</v>
      </c>
      <c r="I4666">
        <f>MONTH(Table6[[#This Row],[Loan Date]])</f>
        <v>11</v>
      </c>
      <c r="J4666" t="str">
        <f>_xlfn.XLOOKUP(Table6[[#This Row],[Numeric Month]],$N$5:$N$11,$O$5:$O$11)</f>
        <v>Nov</v>
      </c>
      <c r="K4666" t="str">
        <f>_xlfn.XLOOKUP(Table6[[#This Row],[Loan Date]],$Q$5:$Q$152,$R$5:$R$152)</f>
        <v>Monday</v>
      </c>
      <c r="L4666" t="str">
        <f>_xlfn.XLOOKUP(Table6[[#This Row],[Loan Date]],$Q$5:$Q$152,$S$5:$S$152)</f>
        <v>Week 10</v>
      </c>
    </row>
    <row r="4667" spans="1:12" x14ac:dyDescent="0.2">
      <c r="A4667" s="1">
        <v>44893</v>
      </c>
      <c r="B4667" t="s">
        <v>5</v>
      </c>
      <c r="C4667" s="1">
        <v>44904</v>
      </c>
      <c r="D4667" t="s">
        <v>1326</v>
      </c>
      <c r="E4667" t="s">
        <v>204</v>
      </c>
      <c r="F4667" t="s">
        <v>2</v>
      </c>
      <c r="G4667" t="s">
        <v>1</v>
      </c>
      <c r="H4667" t="s">
        <v>1282</v>
      </c>
      <c r="I4667">
        <f>MONTH(Table6[[#This Row],[Loan Date]])</f>
        <v>11</v>
      </c>
      <c r="J4667" t="str">
        <f>_xlfn.XLOOKUP(Table6[[#This Row],[Numeric Month]],$N$5:$N$11,$O$5:$O$11)</f>
        <v>Nov</v>
      </c>
      <c r="K4667" t="str">
        <f>_xlfn.XLOOKUP(Table6[[#This Row],[Loan Date]],$Q$5:$Q$152,$R$5:$R$152)</f>
        <v>Monday</v>
      </c>
      <c r="L4667" t="str">
        <f>_xlfn.XLOOKUP(Table6[[#This Row],[Loan Date]],$Q$5:$Q$152,$S$5:$S$152)</f>
        <v>Week 10</v>
      </c>
    </row>
    <row r="4668" spans="1:12" x14ac:dyDescent="0.2">
      <c r="A4668" s="1">
        <v>44893</v>
      </c>
      <c r="B4668" t="s">
        <v>7</v>
      </c>
      <c r="C4668" s="1">
        <v>44893</v>
      </c>
      <c r="D4668" t="s">
        <v>1130</v>
      </c>
      <c r="E4668" t="s">
        <v>37</v>
      </c>
      <c r="F4668" t="s">
        <v>37</v>
      </c>
      <c r="G4668" t="s">
        <v>20</v>
      </c>
      <c r="H4668" t="s">
        <v>1282</v>
      </c>
      <c r="I4668">
        <f>MONTH(Table6[[#This Row],[Loan Date]])</f>
        <v>11</v>
      </c>
      <c r="J4668" t="str">
        <f>_xlfn.XLOOKUP(Table6[[#This Row],[Numeric Month]],$N$5:$N$11,$O$5:$O$11)</f>
        <v>Nov</v>
      </c>
      <c r="K4668" t="str">
        <f>_xlfn.XLOOKUP(Table6[[#This Row],[Loan Date]],$Q$5:$Q$152,$R$5:$R$152)</f>
        <v>Monday</v>
      </c>
      <c r="L4668" t="str">
        <f>_xlfn.XLOOKUP(Table6[[#This Row],[Loan Date]],$Q$5:$Q$152,$S$5:$S$152)</f>
        <v>Week 10</v>
      </c>
    </row>
    <row r="4669" spans="1:12" x14ac:dyDescent="0.2">
      <c r="A4669" s="1">
        <v>44893</v>
      </c>
      <c r="B4669" t="s">
        <v>7</v>
      </c>
      <c r="C4669" s="1">
        <v>44893</v>
      </c>
      <c r="D4669" t="s">
        <v>681</v>
      </c>
      <c r="E4669" t="s">
        <v>23</v>
      </c>
      <c r="F4669" t="s">
        <v>23</v>
      </c>
      <c r="G4669" t="s">
        <v>20</v>
      </c>
      <c r="H4669" t="s">
        <v>1282</v>
      </c>
      <c r="I4669">
        <f>MONTH(Table6[[#This Row],[Loan Date]])</f>
        <v>11</v>
      </c>
      <c r="J4669" t="str">
        <f>_xlfn.XLOOKUP(Table6[[#This Row],[Numeric Month]],$N$5:$N$11,$O$5:$O$11)</f>
        <v>Nov</v>
      </c>
      <c r="K4669" t="str">
        <f>_xlfn.XLOOKUP(Table6[[#This Row],[Loan Date]],$Q$5:$Q$152,$R$5:$R$152)</f>
        <v>Monday</v>
      </c>
      <c r="L4669" t="str">
        <f>_xlfn.XLOOKUP(Table6[[#This Row],[Loan Date]],$Q$5:$Q$152,$S$5:$S$152)</f>
        <v>Week 10</v>
      </c>
    </row>
    <row r="4670" spans="1:12" x14ac:dyDescent="0.2">
      <c r="A4670" s="1">
        <v>44893</v>
      </c>
      <c r="B4670" t="s">
        <v>7</v>
      </c>
      <c r="C4670" s="1">
        <v>44893</v>
      </c>
      <c r="D4670" t="s">
        <v>738</v>
      </c>
      <c r="E4670" t="s">
        <v>21</v>
      </c>
      <c r="F4670" t="s">
        <v>21</v>
      </c>
      <c r="G4670" t="s">
        <v>20</v>
      </c>
      <c r="H4670" t="s">
        <v>1282</v>
      </c>
      <c r="I4670">
        <f>MONTH(Table6[[#This Row],[Loan Date]])</f>
        <v>11</v>
      </c>
      <c r="J4670" t="str">
        <f>_xlfn.XLOOKUP(Table6[[#This Row],[Numeric Month]],$N$5:$N$11,$O$5:$O$11)</f>
        <v>Nov</v>
      </c>
      <c r="K4670" t="str">
        <f>_xlfn.XLOOKUP(Table6[[#This Row],[Loan Date]],$Q$5:$Q$152,$R$5:$R$152)</f>
        <v>Monday</v>
      </c>
      <c r="L4670" t="str">
        <f>_xlfn.XLOOKUP(Table6[[#This Row],[Loan Date]],$Q$5:$Q$152,$S$5:$S$152)</f>
        <v>Week 10</v>
      </c>
    </row>
    <row r="4671" spans="1:12" x14ac:dyDescent="0.2">
      <c r="A4671" s="1">
        <v>44893</v>
      </c>
      <c r="B4671" t="s">
        <v>7</v>
      </c>
      <c r="C4671" s="1">
        <v>44904</v>
      </c>
      <c r="D4671" t="s">
        <v>1325</v>
      </c>
      <c r="E4671" t="s">
        <v>52</v>
      </c>
      <c r="F4671" t="s">
        <v>51</v>
      </c>
      <c r="G4671" t="s">
        <v>1</v>
      </c>
      <c r="H4671" t="s">
        <v>1282</v>
      </c>
      <c r="I4671">
        <f>MONTH(Table6[[#This Row],[Loan Date]])</f>
        <v>11</v>
      </c>
      <c r="J4671" t="str">
        <f>_xlfn.XLOOKUP(Table6[[#This Row],[Numeric Month]],$N$5:$N$11,$O$5:$O$11)</f>
        <v>Nov</v>
      </c>
      <c r="K4671" t="str">
        <f>_xlfn.XLOOKUP(Table6[[#This Row],[Loan Date]],$Q$5:$Q$152,$R$5:$R$152)</f>
        <v>Monday</v>
      </c>
      <c r="L4671" t="str">
        <f>_xlfn.XLOOKUP(Table6[[#This Row],[Loan Date]],$Q$5:$Q$152,$S$5:$S$152)</f>
        <v>Week 10</v>
      </c>
    </row>
    <row r="4672" spans="1:12" x14ac:dyDescent="0.2">
      <c r="A4672" s="1">
        <v>44893</v>
      </c>
      <c r="B4672" t="s">
        <v>7</v>
      </c>
      <c r="C4672" s="1">
        <v>44904</v>
      </c>
      <c r="D4672" t="s">
        <v>1324</v>
      </c>
      <c r="E4672" t="s">
        <v>3</v>
      </c>
      <c r="F4672" t="s">
        <v>2</v>
      </c>
      <c r="G4672" t="s">
        <v>1</v>
      </c>
      <c r="H4672" t="s">
        <v>1282</v>
      </c>
      <c r="I4672">
        <f>MONTH(Table6[[#This Row],[Loan Date]])</f>
        <v>11</v>
      </c>
      <c r="J4672" t="str">
        <f>_xlfn.XLOOKUP(Table6[[#This Row],[Numeric Month]],$N$5:$N$11,$O$5:$O$11)</f>
        <v>Nov</v>
      </c>
      <c r="K4672" t="str">
        <f>_xlfn.XLOOKUP(Table6[[#This Row],[Loan Date]],$Q$5:$Q$152,$R$5:$R$152)</f>
        <v>Monday</v>
      </c>
      <c r="L4672" t="str">
        <f>_xlfn.XLOOKUP(Table6[[#This Row],[Loan Date]],$Q$5:$Q$152,$S$5:$S$152)</f>
        <v>Week 10</v>
      </c>
    </row>
    <row r="4673" spans="1:12" x14ac:dyDescent="0.2">
      <c r="A4673" s="1">
        <v>44893</v>
      </c>
      <c r="B4673" t="s">
        <v>7</v>
      </c>
      <c r="C4673" s="1">
        <v>44900</v>
      </c>
      <c r="D4673" t="s">
        <v>1308</v>
      </c>
      <c r="E4673" t="s">
        <v>52</v>
      </c>
      <c r="F4673" t="s">
        <v>51</v>
      </c>
      <c r="G4673" t="s">
        <v>1</v>
      </c>
      <c r="H4673" t="s">
        <v>1282</v>
      </c>
      <c r="I4673">
        <f>MONTH(Table6[[#This Row],[Loan Date]])</f>
        <v>11</v>
      </c>
      <c r="J4673" t="str">
        <f>_xlfn.XLOOKUP(Table6[[#This Row],[Numeric Month]],$N$5:$N$11,$O$5:$O$11)</f>
        <v>Nov</v>
      </c>
      <c r="K4673" t="str">
        <f>_xlfn.XLOOKUP(Table6[[#This Row],[Loan Date]],$Q$5:$Q$152,$R$5:$R$152)</f>
        <v>Monday</v>
      </c>
      <c r="L4673" t="str">
        <f>_xlfn.XLOOKUP(Table6[[#This Row],[Loan Date]],$Q$5:$Q$152,$S$5:$S$152)</f>
        <v>Week 10</v>
      </c>
    </row>
    <row r="4674" spans="1:12" x14ac:dyDescent="0.2">
      <c r="A4674" s="1">
        <v>44893</v>
      </c>
      <c r="B4674" t="s">
        <v>7</v>
      </c>
      <c r="C4674" s="1">
        <v>44900</v>
      </c>
      <c r="D4674" t="s">
        <v>1295</v>
      </c>
      <c r="E4674" t="s">
        <v>204</v>
      </c>
      <c r="F4674" t="s">
        <v>2</v>
      </c>
      <c r="G4674" t="s">
        <v>1</v>
      </c>
      <c r="H4674" t="s">
        <v>1282</v>
      </c>
      <c r="I4674">
        <f>MONTH(Table6[[#This Row],[Loan Date]])</f>
        <v>11</v>
      </c>
      <c r="J4674" t="str">
        <f>_xlfn.XLOOKUP(Table6[[#This Row],[Numeric Month]],$N$5:$N$11,$O$5:$O$11)</f>
        <v>Nov</v>
      </c>
      <c r="K4674" t="str">
        <f>_xlfn.XLOOKUP(Table6[[#This Row],[Loan Date]],$Q$5:$Q$152,$R$5:$R$152)</f>
        <v>Monday</v>
      </c>
      <c r="L4674" t="str">
        <f>_xlfn.XLOOKUP(Table6[[#This Row],[Loan Date]],$Q$5:$Q$152,$S$5:$S$152)</f>
        <v>Week 10</v>
      </c>
    </row>
    <row r="4675" spans="1:12" x14ac:dyDescent="0.2">
      <c r="A4675" s="1">
        <v>44893</v>
      </c>
      <c r="B4675" t="s">
        <v>7</v>
      </c>
      <c r="C4675" s="1">
        <v>44893</v>
      </c>
      <c r="D4675" t="s">
        <v>103</v>
      </c>
      <c r="E4675" t="s">
        <v>23</v>
      </c>
      <c r="F4675" t="s">
        <v>23</v>
      </c>
      <c r="G4675" t="s">
        <v>20</v>
      </c>
      <c r="H4675" t="s">
        <v>1282</v>
      </c>
      <c r="I4675">
        <f>MONTH(Table6[[#This Row],[Loan Date]])</f>
        <v>11</v>
      </c>
      <c r="J4675" t="str">
        <f>_xlfn.XLOOKUP(Table6[[#This Row],[Numeric Month]],$N$5:$N$11,$O$5:$O$11)</f>
        <v>Nov</v>
      </c>
      <c r="K4675" t="str">
        <f>_xlfn.XLOOKUP(Table6[[#This Row],[Loan Date]],$Q$5:$Q$152,$R$5:$R$152)</f>
        <v>Monday</v>
      </c>
      <c r="L4675" t="str">
        <f>_xlfn.XLOOKUP(Table6[[#This Row],[Loan Date]],$Q$5:$Q$152,$S$5:$S$152)</f>
        <v>Week 10</v>
      </c>
    </row>
    <row r="4676" spans="1:12" x14ac:dyDescent="0.2">
      <c r="A4676" s="1">
        <v>44893</v>
      </c>
      <c r="B4676" t="s">
        <v>7</v>
      </c>
      <c r="C4676" s="1">
        <v>44904</v>
      </c>
      <c r="D4676" t="s">
        <v>1071</v>
      </c>
      <c r="E4676" t="s">
        <v>52</v>
      </c>
      <c r="F4676" t="s">
        <v>51</v>
      </c>
      <c r="G4676" t="s">
        <v>1</v>
      </c>
      <c r="H4676" t="s">
        <v>1282</v>
      </c>
      <c r="I4676">
        <f>MONTH(Table6[[#This Row],[Loan Date]])</f>
        <v>11</v>
      </c>
      <c r="J4676" t="str">
        <f>_xlfn.XLOOKUP(Table6[[#This Row],[Numeric Month]],$N$5:$N$11,$O$5:$O$11)</f>
        <v>Nov</v>
      </c>
      <c r="K4676" t="str">
        <f>_xlfn.XLOOKUP(Table6[[#This Row],[Loan Date]],$Q$5:$Q$152,$R$5:$R$152)</f>
        <v>Monday</v>
      </c>
      <c r="L4676" t="str">
        <f>_xlfn.XLOOKUP(Table6[[#This Row],[Loan Date]],$Q$5:$Q$152,$S$5:$S$152)</f>
        <v>Week 10</v>
      </c>
    </row>
    <row r="4677" spans="1:12" x14ac:dyDescent="0.2">
      <c r="A4677" s="1">
        <v>44893</v>
      </c>
      <c r="B4677" t="s">
        <v>5</v>
      </c>
      <c r="C4677" s="1">
        <v>44904</v>
      </c>
      <c r="D4677" t="s">
        <v>547</v>
      </c>
      <c r="E4677" t="s">
        <v>52</v>
      </c>
      <c r="F4677" t="s">
        <v>51</v>
      </c>
      <c r="G4677" t="s">
        <v>1</v>
      </c>
      <c r="H4677" t="s">
        <v>1282</v>
      </c>
      <c r="I4677">
        <f>MONTH(Table6[[#This Row],[Loan Date]])</f>
        <v>11</v>
      </c>
      <c r="J4677" t="str">
        <f>_xlfn.XLOOKUP(Table6[[#This Row],[Numeric Month]],$N$5:$N$11,$O$5:$O$11)</f>
        <v>Nov</v>
      </c>
      <c r="K4677" t="str">
        <f>_xlfn.XLOOKUP(Table6[[#This Row],[Loan Date]],$Q$5:$Q$152,$R$5:$R$152)</f>
        <v>Monday</v>
      </c>
      <c r="L4677" t="str">
        <f>_xlfn.XLOOKUP(Table6[[#This Row],[Loan Date]],$Q$5:$Q$152,$S$5:$S$152)</f>
        <v>Week 10</v>
      </c>
    </row>
    <row r="4678" spans="1:12" x14ac:dyDescent="0.2">
      <c r="A4678" s="1">
        <v>44893</v>
      </c>
      <c r="B4678" t="s">
        <v>5</v>
      </c>
      <c r="C4678" s="1">
        <v>44904</v>
      </c>
      <c r="D4678" t="s">
        <v>993</v>
      </c>
      <c r="E4678" t="s">
        <v>15</v>
      </c>
      <c r="F4678" t="s">
        <v>14</v>
      </c>
      <c r="G4678" t="s">
        <v>1</v>
      </c>
      <c r="H4678" t="s">
        <v>1282</v>
      </c>
      <c r="I4678">
        <f>MONTH(Table6[[#This Row],[Loan Date]])</f>
        <v>11</v>
      </c>
      <c r="J4678" t="str">
        <f>_xlfn.XLOOKUP(Table6[[#This Row],[Numeric Month]],$N$5:$N$11,$O$5:$O$11)</f>
        <v>Nov</v>
      </c>
      <c r="K4678" t="str">
        <f>_xlfn.XLOOKUP(Table6[[#This Row],[Loan Date]],$Q$5:$Q$152,$R$5:$R$152)</f>
        <v>Monday</v>
      </c>
      <c r="L4678" t="str">
        <f>_xlfn.XLOOKUP(Table6[[#This Row],[Loan Date]],$Q$5:$Q$152,$S$5:$S$152)</f>
        <v>Week 10</v>
      </c>
    </row>
    <row r="4679" spans="1:12" x14ac:dyDescent="0.2">
      <c r="A4679" s="1">
        <v>44893</v>
      </c>
      <c r="B4679" t="s">
        <v>7</v>
      </c>
      <c r="C4679" s="1">
        <v>44904</v>
      </c>
      <c r="D4679" t="s">
        <v>371</v>
      </c>
      <c r="E4679" t="s">
        <v>15</v>
      </c>
      <c r="F4679" t="s">
        <v>14</v>
      </c>
      <c r="G4679" t="s">
        <v>1</v>
      </c>
      <c r="H4679" t="s">
        <v>1282</v>
      </c>
      <c r="I4679">
        <f>MONTH(Table6[[#This Row],[Loan Date]])</f>
        <v>11</v>
      </c>
      <c r="J4679" t="str">
        <f>_xlfn.XLOOKUP(Table6[[#This Row],[Numeric Month]],$N$5:$N$11,$O$5:$O$11)</f>
        <v>Nov</v>
      </c>
      <c r="K4679" t="str">
        <f>_xlfn.XLOOKUP(Table6[[#This Row],[Loan Date]],$Q$5:$Q$152,$R$5:$R$152)</f>
        <v>Monday</v>
      </c>
      <c r="L4679" t="str">
        <f>_xlfn.XLOOKUP(Table6[[#This Row],[Loan Date]],$Q$5:$Q$152,$S$5:$S$152)</f>
        <v>Week 10</v>
      </c>
    </row>
    <row r="4680" spans="1:12" x14ac:dyDescent="0.2">
      <c r="A4680" s="1">
        <v>44893</v>
      </c>
      <c r="B4680" t="s">
        <v>7</v>
      </c>
      <c r="C4680" s="1">
        <v>44900</v>
      </c>
      <c r="D4680" t="s">
        <v>1323</v>
      </c>
      <c r="E4680" t="s">
        <v>52</v>
      </c>
      <c r="F4680" t="s">
        <v>51</v>
      </c>
      <c r="G4680" t="s">
        <v>1</v>
      </c>
      <c r="H4680" t="s">
        <v>1282</v>
      </c>
      <c r="I4680">
        <f>MONTH(Table6[[#This Row],[Loan Date]])</f>
        <v>11</v>
      </c>
      <c r="J4680" t="str">
        <f>_xlfn.XLOOKUP(Table6[[#This Row],[Numeric Month]],$N$5:$N$11,$O$5:$O$11)</f>
        <v>Nov</v>
      </c>
      <c r="K4680" t="str">
        <f>_xlfn.XLOOKUP(Table6[[#This Row],[Loan Date]],$Q$5:$Q$152,$R$5:$R$152)</f>
        <v>Monday</v>
      </c>
      <c r="L4680" t="str">
        <f>_xlfn.XLOOKUP(Table6[[#This Row],[Loan Date]],$Q$5:$Q$152,$S$5:$S$152)</f>
        <v>Week 10</v>
      </c>
    </row>
    <row r="4681" spans="1:12" x14ac:dyDescent="0.2">
      <c r="A4681" s="1">
        <v>44894</v>
      </c>
      <c r="B4681" t="s">
        <v>107</v>
      </c>
      <c r="C4681" s="1">
        <v>44901</v>
      </c>
      <c r="D4681" t="s">
        <v>259</v>
      </c>
      <c r="E4681" t="s">
        <v>52</v>
      </c>
      <c r="F4681" t="s">
        <v>51</v>
      </c>
      <c r="G4681" t="s">
        <v>1</v>
      </c>
      <c r="H4681" t="s">
        <v>1282</v>
      </c>
      <c r="I4681">
        <f>MONTH(Table6[[#This Row],[Loan Date]])</f>
        <v>11</v>
      </c>
      <c r="J4681" t="str">
        <f>_xlfn.XLOOKUP(Table6[[#This Row],[Numeric Month]],$N$5:$N$11,$O$5:$O$11)</f>
        <v>Nov</v>
      </c>
      <c r="K4681" t="str">
        <f>_xlfn.XLOOKUP(Table6[[#This Row],[Loan Date]],$Q$5:$Q$152,$R$5:$R$152)</f>
        <v>Tuesday</v>
      </c>
      <c r="L4681" t="str">
        <f>_xlfn.XLOOKUP(Table6[[#This Row],[Loan Date]],$Q$5:$Q$152,$S$5:$S$152)</f>
        <v>Week 10</v>
      </c>
    </row>
    <row r="4682" spans="1:12" x14ac:dyDescent="0.2">
      <c r="A4682" s="1">
        <v>44894</v>
      </c>
      <c r="B4682" t="s">
        <v>7</v>
      </c>
      <c r="C4682" s="1">
        <v>44894</v>
      </c>
      <c r="D4682" t="s">
        <v>116</v>
      </c>
      <c r="E4682" t="s">
        <v>23</v>
      </c>
      <c r="F4682" t="s">
        <v>23</v>
      </c>
      <c r="G4682" t="s">
        <v>20</v>
      </c>
      <c r="H4682" t="s">
        <v>1282</v>
      </c>
      <c r="I4682">
        <f>MONTH(Table6[[#This Row],[Loan Date]])</f>
        <v>11</v>
      </c>
      <c r="J4682" t="str">
        <f>_xlfn.XLOOKUP(Table6[[#This Row],[Numeric Month]],$N$5:$N$11,$O$5:$O$11)</f>
        <v>Nov</v>
      </c>
      <c r="K4682" t="str">
        <f>_xlfn.XLOOKUP(Table6[[#This Row],[Loan Date]],$Q$5:$Q$152,$R$5:$R$152)</f>
        <v>Tuesday</v>
      </c>
      <c r="L4682" t="str">
        <f>_xlfn.XLOOKUP(Table6[[#This Row],[Loan Date]],$Q$5:$Q$152,$S$5:$S$152)</f>
        <v>Week 10</v>
      </c>
    </row>
    <row r="4683" spans="1:12" x14ac:dyDescent="0.2">
      <c r="A4683" s="1">
        <v>44894</v>
      </c>
      <c r="B4683" t="s">
        <v>7</v>
      </c>
      <c r="C4683" s="1">
        <v>44894</v>
      </c>
      <c r="D4683" t="s">
        <v>31</v>
      </c>
      <c r="E4683" t="s">
        <v>21</v>
      </c>
      <c r="F4683" t="s">
        <v>21</v>
      </c>
      <c r="G4683" t="s">
        <v>20</v>
      </c>
      <c r="H4683" t="s">
        <v>1282</v>
      </c>
      <c r="I4683">
        <f>MONTH(Table6[[#This Row],[Loan Date]])</f>
        <v>11</v>
      </c>
      <c r="J4683" t="str">
        <f>_xlfn.XLOOKUP(Table6[[#This Row],[Numeric Month]],$N$5:$N$11,$O$5:$O$11)</f>
        <v>Nov</v>
      </c>
      <c r="K4683" t="str">
        <f>_xlfn.XLOOKUP(Table6[[#This Row],[Loan Date]],$Q$5:$Q$152,$R$5:$R$152)</f>
        <v>Tuesday</v>
      </c>
      <c r="L4683" t="str">
        <f>_xlfn.XLOOKUP(Table6[[#This Row],[Loan Date]],$Q$5:$Q$152,$S$5:$S$152)</f>
        <v>Week 10</v>
      </c>
    </row>
    <row r="4684" spans="1:12" x14ac:dyDescent="0.2">
      <c r="A4684" s="1">
        <v>44894</v>
      </c>
      <c r="B4684" t="s">
        <v>5</v>
      </c>
      <c r="C4684" s="1">
        <v>44894</v>
      </c>
      <c r="D4684" t="s">
        <v>952</v>
      </c>
      <c r="E4684" t="s">
        <v>37</v>
      </c>
      <c r="F4684" t="s">
        <v>37</v>
      </c>
      <c r="G4684" t="s">
        <v>20</v>
      </c>
      <c r="H4684" t="s">
        <v>1282</v>
      </c>
      <c r="I4684">
        <f>MONTH(Table6[[#This Row],[Loan Date]])</f>
        <v>11</v>
      </c>
      <c r="J4684" t="str">
        <f>_xlfn.XLOOKUP(Table6[[#This Row],[Numeric Month]],$N$5:$N$11,$O$5:$O$11)</f>
        <v>Nov</v>
      </c>
      <c r="K4684" t="str">
        <f>_xlfn.XLOOKUP(Table6[[#This Row],[Loan Date]],$Q$5:$Q$152,$R$5:$R$152)</f>
        <v>Tuesday</v>
      </c>
      <c r="L4684" t="str">
        <f>_xlfn.XLOOKUP(Table6[[#This Row],[Loan Date]],$Q$5:$Q$152,$S$5:$S$152)</f>
        <v>Week 10</v>
      </c>
    </row>
    <row r="4685" spans="1:12" x14ac:dyDescent="0.2">
      <c r="A4685" s="1">
        <v>44894</v>
      </c>
      <c r="B4685" t="s">
        <v>7</v>
      </c>
      <c r="C4685" s="1">
        <v>44894</v>
      </c>
      <c r="D4685" t="s">
        <v>179</v>
      </c>
      <c r="E4685" t="s">
        <v>23</v>
      </c>
      <c r="F4685" t="s">
        <v>23</v>
      </c>
      <c r="G4685" t="s">
        <v>20</v>
      </c>
      <c r="H4685" t="s">
        <v>1282</v>
      </c>
      <c r="I4685">
        <f>MONTH(Table6[[#This Row],[Loan Date]])</f>
        <v>11</v>
      </c>
      <c r="J4685" t="str">
        <f>_xlfn.XLOOKUP(Table6[[#This Row],[Numeric Month]],$N$5:$N$11,$O$5:$O$11)</f>
        <v>Nov</v>
      </c>
      <c r="K4685" t="str">
        <f>_xlfn.XLOOKUP(Table6[[#This Row],[Loan Date]],$Q$5:$Q$152,$R$5:$R$152)</f>
        <v>Tuesday</v>
      </c>
      <c r="L4685" t="str">
        <f>_xlfn.XLOOKUP(Table6[[#This Row],[Loan Date]],$Q$5:$Q$152,$S$5:$S$152)</f>
        <v>Week 10</v>
      </c>
    </row>
    <row r="4686" spans="1:12" x14ac:dyDescent="0.2">
      <c r="A4686" s="1">
        <v>44894</v>
      </c>
      <c r="B4686" t="s">
        <v>7</v>
      </c>
      <c r="C4686" s="1">
        <v>44894</v>
      </c>
      <c r="D4686" t="s">
        <v>934</v>
      </c>
      <c r="E4686" t="s">
        <v>65</v>
      </c>
      <c r="F4686" t="s">
        <v>65</v>
      </c>
      <c r="G4686" t="s">
        <v>20</v>
      </c>
      <c r="H4686" t="s">
        <v>1282</v>
      </c>
      <c r="I4686">
        <f>MONTH(Table6[[#This Row],[Loan Date]])</f>
        <v>11</v>
      </c>
      <c r="J4686" t="str">
        <f>_xlfn.XLOOKUP(Table6[[#This Row],[Numeric Month]],$N$5:$N$11,$O$5:$O$11)</f>
        <v>Nov</v>
      </c>
      <c r="K4686" t="str">
        <f>_xlfn.XLOOKUP(Table6[[#This Row],[Loan Date]],$Q$5:$Q$152,$R$5:$R$152)</f>
        <v>Tuesday</v>
      </c>
      <c r="L4686" t="str">
        <f>_xlfn.XLOOKUP(Table6[[#This Row],[Loan Date]],$Q$5:$Q$152,$S$5:$S$152)</f>
        <v>Week 10</v>
      </c>
    </row>
    <row r="4687" spans="1:12" x14ac:dyDescent="0.2">
      <c r="A4687" s="1">
        <v>44894</v>
      </c>
      <c r="B4687" t="s">
        <v>7</v>
      </c>
      <c r="C4687" s="1">
        <v>44904</v>
      </c>
      <c r="D4687" t="s">
        <v>1032</v>
      </c>
      <c r="E4687" t="s">
        <v>15</v>
      </c>
      <c r="F4687" t="s">
        <v>14</v>
      </c>
      <c r="G4687" t="s">
        <v>1</v>
      </c>
      <c r="H4687" t="s">
        <v>1282</v>
      </c>
      <c r="I4687">
        <f>MONTH(Table6[[#This Row],[Loan Date]])</f>
        <v>11</v>
      </c>
      <c r="J4687" t="str">
        <f>_xlfn.XLOOKUP(Table6[[#This Row],[Numeric Month]],$N$5:$N$11,$O$5:$O$11)</f>
        <v>Nov</v>
      </c>
      <c r="K4687" t="str">
        <f>_xlfn.XLOOKUP(Table6[[#This Row],[Loan Date]],$Q$5:$Q$152,$R$5:$R$152)</f>
        <v>Tuesday</v>
      </c>
      <c r="L4687" t="str">
        <f>_xlfn.XLOOKUP(Table6[[#This Row],[Loan Date]],$Q$5:$Q$152,$S$5:$S$152)</f>
        <v>Week 10</v>
      </c>
    </row>
    <row r="4688" spans="1:12" x14ac:dyDescent="0.2">
      <c r="A4688" s="1">
        <v>44894</v>
      </c>
      <c r="B4688" t="s">
        <v>7</v>
      </c>
      <c r="C4688" s="1">
        <v>44894</v>
      </c>
      <c r="D4688" t="s">
        <v>882</v>
      </c>
      <c r="E4688" t="s">
        <v>44</v>
      </c>
      <c r="F4688" t="s">
        <v>44</v>
      </c>
      <c r="G4688" t="s">
        <v>39</v>
      </c>
      <c r="H4688" t="s">
        <v>1282</v>
      </c>
      <c r="I4688">
        <f>MONTH(Table6[[#This Row],[Loan Date]])</f>
        <v>11</v>
      </c>
      <c r="J4688" t="str">
        <f>_xlfn.XLOOKUP(Table6[[#This Row],[Numeric Month]],$N$5:$N$11,$O$5:$O$11)</f>
        <v>Nov</v>
      </c>
      <c r="K4688" t="str">
        <f>_xlfn.XLOOKUP(Table6[[#This Row],[Loan Date]],$Q$5:$Q$152,$R$5:$R$152)</f>
        <v>Tuesday</v>
      </c>
      <c r="L4688" t="str">
        <f>_xlfn.XLOOKUP(Table6[[#This Row],[Loan Date]],$Q$5:$Q$152,$S$5:$S$152)</f>
        <v>Week 10</v>
      </c>
    </row>
    <row r="4689" spans="1:12" x14ac:dyDescent="0.2">
      <c r="A4689" s="1">
        <v>44894</v>
      </c>
      <c r="B4689" t="s">
        <v>5</v>
      </c>
      <c r="C4689" s="1">
        <v>44904</v>
      </c>
      <c r="D4689" t="s">
        <v>922</v>
      </c>
      <c r="E4689" t="s">
        <v>15</v>
      </c>
      <c r="F4689" t="s">
        <v>14</v>
      </c>
      <c r="G4689" t="s">
        <v>1</v>
      </c>
      <c r="H4689" t="s">
        <v>1282</v>
      </c>
      <c r="I4689">
        <f>MONTH(Table6[[#This Row],[Loan Date]])</f>
        <v>11</v>
      </c>
      <c r="J4689" t="str">
        <f>_xlfn.XLOOKUP(Table6[[#This Row],[Numeric Month]],$N$5:$N$11,$O$5:$O$11)</f>
        <v>Nov</v>
      </c>
      <c r="K4689" t="str">
        <f>_xlfn.XLOOKUP(Table6[[#This Row],[Loan Date]],$Q$5:$Q$152,$R$5:$R$152)</f>
        <v>Tuesday</v>
      </c>
      <c r="L4689" t="str">
        <f>_xlfn.XLOOKUP(Table6[[#This Row],[Loan Date]],$Q$5:$Q$152,$S$5:$S$152)</f>
        <v>Week 10</v>
      </c>
    </row>
    <row r="4690" spans="1:12" x14ac:dyDescent="0.2">
      <c r="A4690" s="1">
        <v>44894</v>
      </c>
      <c r="B4690" t="s">
        <v>7</v>
      </c>
      <c r="C4690" s="1">
        <v>44894</v>
      </c>
      <c r="D4690" t="s">
        <v>705</v>
      </c>
      <c r="E4690" t="s">
        <v>21</v>
      </c>
      <c r="F4690" t="s">
        <v>21</v>
      </c>
      <c r="G4690" t="s">
        <v>20</v>
      </c>
      <c r="H4690" t="s">
        <v>1282</v>
      </c>
      <c r="I4690">
        <f>MONTH(Table6[[#This Row],[Loan Date]])</f>
        <v>11</v>
      </c>
      <c r="J4690" t="str">
        <f>_xlfn.XLOOKUP(Table6[[#This Row],[Numeric Month]],$N$5:$N$11,$O$5:$O$11)</f>
        <v>Nov</v>
      </c>
      <c r="K4690" t="str">
        <f>_xlfn.XLOOKUP(Table6[[#This Row],[Loan Date]],$Q$5:$Q$152,$R$5:$R$152)</f>
        <v>Tuesday</v>
      </c>
      <c r="L4690" t="str">
        <f>_xlfn.XLOOKUP(Table6[[#This Row],[Loan Date]],$Q$5:$Q$152,$S$5:$S$152)</f>
        <v>Week 10</v>
      </c>
    </row>
    <row r="4691" spans="1:12" x14ac:dyDescent="0.2">
      <c r="A4691" s="1">
        <v>44894</v>
      </c>
      <c r="B4691" t="s">
        <v>7</v>
      </c>
      <c r="C4691" s="1">
        <v>44894</v>
      </c>
      <c r="D4691" t="s">
        <v>339</v>
      </c>
      <c r="E4691" t="s">
        <v>168</v>
      </c>
      <c r="F4691" t="s">
        <v>168</v>
      </c>
      <c r="G4691" t="s">
        <v>20</v>
      </c>
      <c r="H4691" t="s">
        <v>1282</v>
      </c>
      <c r="I4691">
        <f>MONTH(Table6[[#This Row],[Loan Date]])</f>
        <v>11</v>
      </c>
      <c r="J4691" t="str">
        <f>_xlfn.XLOOKUP(Table6[[#This Row],[Numeric Month]],$N$5:$N$11,$O$5:$O$11)</f>
        <v>Nov</v>
      </c>
      <c r="K4691" t="str">
        <f>_xlfn.XLOOKUP(Table6[[#This Row],[Loan Date]],$Q$5:$Q$152,$R$5:$R$152)</f>
        <v>Tuesday</v>
      </c>
      <c r="L4691" t="str">
        <f>_xlfn.XLOOKUP(Table6[[#This Row],[Loan Date]],$Q$5:$Q$152,$S$5:$S$152)</f>
        <v>Week 10</v>
      </c>
    </row>
    <row r="4692" spans="1:12" x14ac:dyDescent="0.2">
      <c r="A4692" s="1">
        <v>44894</v>
      </c>
      <c r="B4692" t="s">
        <v>7</v>
      </c>
      <c r="C4692" s="1">
        <v>44904</v>
      </c>
      <c r="D4692" t="s">
        <v>1322</v>
      </c>
      <c r="E4692" t="s">
        <v>204</v>
      </c>
      <c r="F4692" t="s">
        <v>2</v>
      </c>
      <c r="G4692" t="s">
        <v>1</v>
      </c>
      <c r="H4692" t="s">
        <v>1282</v>
      </c>
      <c r="I4692">
        <f>MONTH(Table6[[#This Row],[Loan Date]])</f>
        <v>11</v>
      </c>
      <c r="J4692" t="str">
        <f>_xlfn.XLOOKUP(Table6[[#This Row],[Numeric Month]],$N$5:$N$11,$O$5:$O$11)</f>
        <v>Nov</v>
      </c>
      <c r="K4692" t="str">
        <f>_xlfn.XLOOKUP(Table6[[#This Row],[Loan Date]],$Q$5:$Q$152,$R$5:$R$152)</f>
        <v>Tuesday</v>
      </c>
      <c r="L4692" t="str">
        <f>_xlfn.XLOOKUP(Table6[[#This Row],[Loan Date]],$Q$5:$Q$152,$S$5:$S$152)</f>
        <v>Week 10</v>
      </c>
    </row>
    <row r="4693" spans="1:12" x14ac:dyDescent="0.2">
      <c r="A4693" s="1">
        <v>44894</v>
      </c>
      <c r="B4693" t="s">
        <v>7</v>
      </c>
      <c r="C4693" s="1">
        <v>44901</v>
      </c>
      <c r="D4693" t="s">
        <v>1321</v>
      </c>
      <c r="E4693" t="s">
        <v>52</v>
      </c>
      <c r="F4693" t="s">
        <v>51</v>
      </c>
      <c r="G4693" t="s">
        <v>1</v>
      </c>
      <c r="H4693" t="s">
        <v>1282</v>
      </c>
      <c r="I4693">
        <f>MONTH(Table6[[#This Row],[Loan Date]])</f>
        <v>11</v>
      </c>
      <c r="J4693" t="str">
        <f>_xlfn.XLOOKUP(Table6[[#This Row],[Numeric Month]],$N$5:$N$11,$O$5:$O$11)</f>
        <v>Nov</v>
      </c>
      <c r="K4693" t="str">
        <f>_xlfn.XLOOKUP(Table6[[#This Row],[Loan Date]],$Q$5:$Q$152,$R$5:$R$152)</f>
        <v>Tuesday</v>
      </c>
      <c r="L4693" t="str">
        <f>_xlfn.XLOOKUP(Table6[[#This Row],[Loan Date]],$Q$5:$Q$152,$S$5:$S$152)</f>
        <v>Week 10</v>
      </c>
    </row>
    <row r="4694" spans="1:12" x14ac:dyDescent="0.2">
      <c r="A4694" s="1">
        <v>44894</v>
      </c>
      <c r="B4694" t="s">
        <v>5</v>
      </c>
      <c r="C4694" s="1">
        <v>44901</v>
      </c>
      <c r="D4694" t="s">
        <v>1044</v>
      </c>
      <c r="E4694" t="s">
        <v>52</v>
      </c>
      <c r="F4694" t="s">
        <v>51</v>
      </c>
      <c r="G4694" t="s">
        <v>1</v>
      </c>
      <c r="H4694" t="s">
        <v>1282</v>
      </c>
      <c r="I4694">
        <f>MONTH(Table6[[#This Row],[Loan Date]])</f>
        <v>11</v>
      </c>
      <c r="J4694" t="str">
        <f>_xlfn.XLOOKUP(Table6[[#This Row],[Numeric Month]],$N$5:$N$11,$O$5:$O$11)</f>
        <v>Nov</v>
      </c>
      <c r="K4694" t="str">
        <f>_xlfn.XLOOKUP(Table6[[#This Row],[Loan Date]],$Q$5:$Q$152,$R$5:$R$152)</f>
        <v>Tuesday</v>
      </c>
      <c r="L4694" t="str">
        <f>_xlfn.XLOOKUP(Table6[[#This Row],[Loan Date]],$Q$5:$Q$152,$S$5:$S$152)</f>
        <v>Week 10</v>
      </c>
    </row>
    <row r="4695" spans="1:12" x14ac:dyDescent="0.2">
      <c r="A4695" s="1">
        <v>44894</v>
      </c>
      <c r="B4695" t="s">
        <v>7</v>
      </c>
      <c r="C4695" s="1">
        <v>44904</v>
      </c>
      <c r="D4695" t="s">
        <v>839</v>
      </c>
      <c r="E4695" t="s">
        <v>3</v>
      </c>
      <c r="F4695" t="s">
        <v>2</v>
      </c>
      <c r="G4695" t="s">
        <v>1</v>
      </c>
      <c r="H4695" t="s">
        <v>1282</v>
      </c>
      <c r="I4695">
        <f>MONTH(Table6[[#This Row],[Loan Date]])</f>
        <v>11</v>
      </c>
      <c r="J4695" t="str">
        <f>_xlfn.XLOOKUP(Table6[[#This Row],[Numeric Month]],$N$5:$N$11,$O$5:$O$11)</f>
        <v>Nov</v>
      </c>
      <c r="K4695" t="str">
        <f>_xlfn.XLOOKUP(Table6[[#This Row],[Loan Date]],$Q$5:$Q$152,$R$5:$R$152)</f>
        <v>Tuesday</v>
      </c>
      <c r="L4695" t="str">
        <f>_xlfn.XLOOKUP(Table6[[#This Row],[Loan Date]],$Q$5:$Q$152,$S$5:$S$152)</f>
        <v>Week 10</v>
      </c>
    </row>
    <row r="4696" spans="1:12" x14ac:dyDescent="0.2">
      <c r="A4696" s="1">
        <v>44894</v>
      </c>
      <c r="B4696" t="s">
        <v>7</v>
      </c>
      <c r="C4696" s="1">
        <v>44894</v>
      </c>
      <c r="D4696" t="s">
        <v>512</v>
      </c>
      <c r="E4696" t="s">
        <v>41</v>
      </c>
      <c r="F4696" t="s">
        <v>40</v>
      </c>
      <c r="G4696" t="s">
        <v>39</v>
      </c>
      <c r="H4696" t="s">
        <v>1282</v>
      </c>
      <c r="I4696">
        <f>MONTH(Table6[[#This Row],[Loan Date]])</f>
        <v>11</v>
      </c>
      <c r="J4696" t="str">
        <f>_xlfn.XLOOKUP(Table6[[#This Row],[Numeric Month]],$N$5:$N$11,$O$5:$O$11)</f>
        <v>Nov</v>
      </c>
      <c r="K4696" t="str">
        <f>_xlfn.XLOOKUP(Table6[[#This Row],[Loan Date]],$Q$5:$Q$152,$R$5:$R$152)</f>
        <v>Tuesday</v>
      </c>
      <c r="L4696" t="str">
        <f>_xlfn.XLOOKUP(Table6[[#This Row],[Loan Date]],$Q$5:$Q$152,$S$5:$S$152)</f>
        <v>Week 10</v>
      </c>
    </row>
    <row r="4697" spans="1:12" x14ac:dyDescent="0.2">
      <c r="A4697" s="1">
        <v>44894</v>
      </c>
      <c r="B4697" t="s">
        <v>7</v>
      </c>
      <c r="C4697" s="1">
        <v>44904</v>
      </c>
      <c r="D4697" t="s">
        <v>1320</v>
      </c>
      <c r="E4697" t="s">
        <v>52</v>
      </c>
      <c r="F4697" t="s">
        <v>51</v>
      </c>
      <c r="G4697" t="s">
        <v>1</v>
      </c>
      <c r="H4697" t="s">
        <v>1282</v>
      </c>
      <c r="I4697">
        <f>MONTH(Table6[[#This Row],[Loan Date]])</f>
        <v>11</v>
      </c>
      <c r="J4697" t="str">
        <f>_xlfn.XLOOKUP(Table6[[#This Row],[Numeric Month]],$N$5:$N$11,$O$5:$O$11)</f>
        <v>Nov</v>
      </c>
      <c r="K4697" t="str">
        <f>_xlfn.XLOOKUP(Table6[[#This Row],[Loan Date]],$Q$5:$Q$152,$R$5:$R$152)</f>
        <v>Tuesday</v>
      </c>
      <c r="L4697" t="str">
        <f>_xlfn.XLOOKUP(Table6[[#This Row],[Loan Date]],$Q$5:$Q$152,$S$5:$S$152)</f>
        <v>Week 10</v>
      </c>
    </row>
    <row r="4698" spans="1:12" x14ac:dyDescent="0.2">
      <c r="A4698" s="1">
        <v>44894</v>
      </c>
      <c r="B4698" t="s">
        <v>7</v>
      </c>
      <c r="C4698" s="1">
        <v>44894</v>
      </c>
      <c r="D4698" t="s">
        <v>952</v>
      </c>
      <c r="E4698" t="s">
        <v>37</v>
      </c>
      <c r="F4698" t="s">
        <v>37</v>
      </c>
      <c r="G4698" t="s">
        <v>20</v>
      </c>
      <c r="H4698" t="s">
        <v>1282</v>
      </c>
      <c r="I4698">
        <f>MONTH(Table6[[#This Row],[Loan Date]])</f>
        <v>11</v>
      </c>
      <c r="J4698" t="str">
        <f>_xlfn.XLOOKUP(Table6[[#This Row],[Numeric Month]],$N$5:$N$11,$O$5:$O$11)</f>
        <v>Nov</v>
      </c>
      <c r="K4698" t="str">
        <f>_xlfn.XLOOKUP(Table6[[#This Row],[Loan Date]],$Q$5:$Q$152,$R$5:$R$152)</f>
        <v>Tuesday</v>
      </c>
      <c r="L4698" t="str">
        <f>_xlfn.XLOOKUP(Table6[[#This Row],[Loan Date]],$Q$5:$Q$152,$S$5:$S$152)</f>
        <v>Week 10</v>
      </c>
    </row>
    <row r="4699" spans="1:12" x14ac:dyDescent="0.2">
      <c r="A4699" s="1">
        <v>44894</v>
      </c>
      <c r="B4699" t="s">
        <v>5</v>
      </c>
      <c r="C4699" s="1">
        <v>44894</v>
      </c>
      <c r="D4699" t="s">
        <v>214</v>
      </c>
      <c r="E4699" t="s">
        <v>23</v>
      </c>
      <c r="F4699" t="s">
        <v>23</v>
      </c>
      <c r="G4699" t="s">
        <v>20</v>
      </c>
      <c r="H4699" t="s">
        <v>1282</v>
      </c>
      <c r="I4699">
        <f>MONTH(Table6[[#This Row],[Loan Date]])</f>
        <v>11</v>
      </c>
      <c r="J4699" t="str">
        <f>_xlfn.XLOOKUP(Table6[[#This Row],[Numeric Month]],$N$5:$N$11,$O$5:$O$11)</f>
        <v>Nov</v>
      </c>
      <c r="K4699" t="str">
        <f>_xlfn.XLOOKUP(Table6[[#This Row],[Loan Date]],$Q$5:$Q$152,$R$5:$R$152)</f>
        <v>Tuesday</v>
      </c>
      <c r="L4699" t="str">
        <f>_xlfn.XLOOKUP(Table6[[#This Row],[Loan Date]],$Q$5:$Q$152,$S$5:$S$152)</f>
        <v>Week 10</v>
      </c>
    </row>
    <row r="4700" spans="1:12" x14ac:dyDescent="0.2">
      <c r="A4700" s="1">
        <v>44894</v>
      </c>
      <c r="B4700" t="s">
        <v>5</v>
      </c>
      <c r="C4700" s="1">
        <v>44894</v>
      </c>
      <c r="D4700" t="s">
        <v>354</v>
      </c>
      <c r="E4700" t="s">
        <v>21</v>
      </c>
      <c r="F4700" t="s">
        <v>21</v>
      </c>
      <c r="G4700" t="s">
        <v>20</v>
      </c>
      <c r="H4700" t="s">
        <v>1282</v>
      </c>
      <c r="I4700">
        <f>MONTH(Table6[[#This Row],[Loan Date]])</f>
        <v>11</v>
      </c>
      <c r="J4700" t="str">
        <f>_xlfn.XLOOKUP(Table6[[#This Row],[Numeric Month]],$N$5:$N$11,$O$5:$O$11)</f>
        <v>Nov</v>
      </c>
      <c r="K4700" t="str">
        <f>_xlfn.XLOOKUP(Table6[[#This Row],[Loan Date]],$Q$5:$Q$152,$R$5:$R$152)</f>
        <v>Tuesday</v>
      </c>
      <c r="L4700" t="str">
        <f>_xlfn.XLOOKUP(Table6[[#This Row],[Loan Date]],$Q$5:$Q$152,$S$5:$S$152)</f>
        <v>Week 10</v>
      </c>
    </row>
    <row r="4701" spans="1:12" x14ac:dyDescent="0.2">
      <c r="A4701" s="1">
        <v>44894</v>
      </c>
      <c r="B4701" t="s">
        <v>7</v>
      </c>
      <c r="C4701" s="1">
        <v>44894</v>
      </c>
      <c r="D4701" t="s">
        <v>1319</v>
      </c>
      <c r="E4701" t="s">
        <v>65</v>
      </c>
      <c r="F4701" t="s">
        <v>65</v>
      </c>
      <c r="G4701" t="s">
        <v>20</v>
      </c>
      <c r="H4701" t="s">
        <v>1282</v>
      </c>
      <c r="I4701">
        <f>MONTH(Table6[[#This Row],[Loan Date]])</f>
        <v>11</v>
      </c>
      <c r="J4701" t="str">
        <f>_xlfn.XLOOKUP(Table6[[#This Row],[Numeric Month]],$N$5:$N$11,$O$5:$O$11)</f>
        <v>Nov</v>
      </c>
      <c r="K4701" t="str">
        <f>_xlfn.XLOOKUP(Table6[[#This Row],[Loan Date]],$Q$5:$Q$152,$R$5:$R$152)</f>
        <v>Tuesday</v>
      </c>
      <c r="L4701" t="str">
        <f>_xlfn.XLOOKUP(Table6[[#This Row],[Loan Date]],$Q$5:$Q$152,$S$5:$S$152)</f>
        <v>Week 10</v>
      </c>
    </row>
    <row r="4702" spans="1:12" x14ac:dyDescent="0.2">
      <c r="A4702" s="1">
        <v>44894</v>
      </c>
      <c r="B4702" t="s">
        <v>7</v>
      </c>
      <c r="C4702" s="1">
        <v>44901</v>
      </c>
      <c r="D4702" t="s">
        <v>478</v>
      </c>
      <c r="E4702" t="s">
        <v>9</v>
      </c>
      <c r="F4702" t="s">
        <v>8</v>
      </c>
      <c r="G4702" t="s">
        <v>1</v>
      </c>
      <c r="H4702" t="s">
        <v>1282</v>
      </c>
      <c r="I4702">
        <f>MONTH(Table6[[#This Row],[Loan Date]])</f>
        <v>11</v>
      </c>
      <c r="J4702" t="str">
        <f>_xlfn.XLOOKUP(Table6[[#This Row],[Numeric Month]],$N$5:$N$11,$O$5:$O$11)</f>
        <v>Nov</v>
      </c>
      <c r="K4702" t="str">
        <f>_xlfn.XLOOKUP(Table6[[#This Row],[Loan Date]],$Q$5:$Q$152,$R$5:$R$152)</f>
        <v>Tuesday</v>
      </c>
      <c r="L4702" t="str">
        <f>_xlfn.XLOOKUP(Table6[[#This Row],[Loan Date]],$Q$5:$Q$152,$S$5:$S$152)</f>
        <v>Week 10</v>
      </c>
    </row>
    <row r="4703" spans="1:12" x14ac:dyDescent="0.2">
      <c r="A4703" s="1">
        <v>44894</v>
      </c>
      <c r="B4703" t="s">
        <v>7</v>
      </c>
      <c r="C4703" s="1">
        <v>44904</v>
      </c>
      <c r="D4703" t="s">
        <v>1318</v>
      </c>
      <c r="E4703" t="s">
        <v>9</v>
      </c>
      <c r="F4703" t="s">
        <v>8</v>
      </c>
      <c r="G4703" t="s">
        <v>1</v>
      </c>
      <c r="H4703" t="s">
        <v>1282</v>
      </c>
      <c r="I4703">
        <f>MONTH(Table6[[#This Row],[Loan Date]])</f>
        <v>11</v>
      </c>
      <c r="J4703" t="str">
        <f>_xlfn.XLOOKUP(Table6[[#This Row],[Numeric Month]],$N$5:$N$11,$O$5:$O$11)</f>
        <v>Nov</v>
      </c>
      <c r="K4703" t="str">
        <f>_xlfn.XLOOKUP(Table6[[#This Row],[Loan Date]],$Q$5:$Q$152,$R$5:$R$152)</f>
        <v>Tuesday</v>
      </c>
      <c r="L4703" t="str">
        <f>_xlfn.XLOOKUP(Table6[[#This Row],[Loan Date]],$Q$5:$Q$152,$S$5:$S$152)</f>
        <v>Week 10</v>
      </c>
    </row>
    <row r="4704" spans="1:12" x14ac:dyDescent="0.2">
      <c r="A4704" s="1">
        <v>44894</v>
      </c>
      <c r="B4704" t="s">
        <v>5</v>
      </c>
      <c r="C4704" s="1">
        <v>44901</v>
      </c>
      <c r="D4704" t="s">
        <v>437</v>
      </c>
      <c r="E4704" t="s">
        <v>9</v>
      </c>
      <c r="F4704" t="s">
        <v>8</v>
      </c>
      <c r="G4704" t="s">
        <v>1</v>
      </c>
      <c r="H4704" t="s">
        <v>1282</v>
      </c>
      <c r="I4704">
        <f>MONTH(Table6[[#This Row],[Loan Date]])</f>
        <v>11</v>
      </c>
      <c r="J4704" t="str">
        <f>_xlfn.XLOOKUP(Table6[[#This Row],[Numeric Month]],$N$5:$N$11,$O$5:$O$11)</f>
        <v>Nov</v>
      </c>
      <c r="K4704" t="str">
        <f>_xlfn.XLOOKUP(Table6[[#This Row],[Loan Date]],$Q$5:$Q$152,$R$5:$R$152)</f>
        <v>Tuesday</v>
      </c>
      <c r="L4704" t="str">
        <f>_xlfn.XLOOKUP(Table6[[#This Row],[Loan Date]],$Q$5:$Q$152,$S$5:$S$152)</f>
        <v>Week 10</v>
      </c>
    </row>
    <row r="4705" spans="1:12" x14ac:dyDescent="0.2">
      <c r="A4705" s="1">
        <v>44894</v>
      </c>
      <c r="B4705" t="s">
        <v>7</v>
      </c>
      <c r="C4705" s="1">
        <v>44894</v>
      </c>
      <c r="D4705" t="s">
        <v>254</v>
      </c>
      <c r="E4705" t="s">
        <v>41</v>
      </c>
      <c r="F4705" t="s">
        <v>40</v>
      </c>
      <c r="G4705" t="s">
        <v>39</v>
      </c>
      <c r="H4705" t="s">
        <v>1282</v>
      </c>
      <c r="I4705">
        <f>MONTH(Table6[[#This Row],[Loan Date]])</f>
        <v>11</v>
      </c>
      <c r="J4705" t="str">
        <f>_xlfn.XLOOKUP(Table6[[#This Row],[Numeric Month]],$N$5:$N$11,$O$5:$O$11)</f>
        <v>Nov</v>
      </c>
      <c r="K4705" t="str">
        <f>_xlfn.XLOOKUP(Table6[[#This Row],[Loan Date]],$Q$5:$Q$152,$R$5:$R$152)</f>
        <v>Tuesday</v>
      </c>
      <c r="L4705" t="str">
        <f>_xlfn.XLOOKUP(Table6[[#This Row],[Loan Date]],$Q$5:$Q$152,$S$5:$S$152)</f>
        <v>Week 10</v>
      </c>
    </row>
    <row r="4706" spans="1:12" x14ac:dyDescent="0.2">
      <c r="A4706" s="1">
        <v>44894</v>
      </c>
      <c r="B4706" t="s">
        <v>7</v>
      </c>
      <c r="C4706" s="1">
        <v>44904</v>
      </c>
      <c r="D4706" t="s">
        <v>1317</v>
      </c>
      <c r="E4706" t="s">
        <v>204</v>
      </c>
      <c r="F4706" t="s">
        <v>8</v>
      </c>
      <c r="G4706" t="s">
        <v>1</v>
      </c>
      <c r="H4706" t="s">
        <v>1282</v>
      </c>
      <c r="I4706">
        <f>MONTH(Table6[[#This Row],[Loan Date]])</f>
        <v>11</v>
      </c>
      <c r="J4706" t="str">
        <f>_xlfn.XLOOKUP(Table6[[#This Row],[Numeric Month]],$N$5:$N$11,$O$5:$O$11)</f>
        <v>Nov</v>
      </c>
      <c r="K4706" t="str">
        <f>_xlfn.XLOOKUP(Table6[[#This Row],[Loan Date]],$Q$5:$Q$152,$R$5:$R$152)</f>
        <v>Tuesday</v>
      </c>
      <c r="L4706" t="str">
        <f>_xlfn.XLOOKUP(Table6[[#This Row],[Loan Date]],$Q$5:$Q$152,$S$5:$S$152)</f>
        <v>Week 10</v>
      </c>
    </row>
    <row r="4707" spans="1:12" x14ac:dyDescent="0.2">
      <c r="A4707" s="1">
        <v>44894</v>
      </c>
      <c r="B4707" t="s">
        <v>5</v>
      </c>
      <c r="C4707" s="1">
        <v>44904</v>
      </c>
      <c r="D4707" t="s">
        <v>877</v>
      </c>
      <c r="E4707" t="s">
        <v>52</v>
      </c>
      <c r="F4707" t="s">
        <v>51</v>
      </c>
      <c r="G4707" t="s">
        <v>1</v>
      </c>
      <c r="H4707" t="s">
        <v>1282</v>
      </c>
      <c r="I4707">
        <f>MONTH(Table6[[#This Row],[Loan Date]])</f>
        <v>11</v>
      </c>
      <c r="J4707" t="str">
        <f>_xlfn.XLOOKUP(Table6[[#This Row],[Numeric Month]],$N$5:$N$11,$O$5:$O$11)</f>
        <v>Nov</v>
      </c>
      <c r="K4707" t="str">
        <f>_xlfn.XLOOKUP(Table6[[#This Row],[Loan Date]],$Q$5:$Q$152,$R$5:$R$152)</f>
        <v>Tuesday</v>
      </c>
      <c r="L4707" t="str">
        <f>_xlfn.XLOOKUP(Table6[[#This Row],[Loan Date]],$Q$5:$Q$152,$S$5:$S$152)</f>
        <v>Week 10</v>
      </c>
    </row>
    <row r="4708" spans="1:12" x14ac:dyDescent="0.2">
      <c r="A4708" s="1">
        <v>44894</v>
      </c>
      <c r="B4708" t="s">
        <v>7</v>
      </c>
      <c r="C4708" s="1">
        <v>44894</v>
      </c>
      <c r="D4708" t="s">
        <v>309</v>
      </c>
      <c r="E4708" t="s">
        <v>23</v>
      </c>
      <c r="F4708" t="s">
        <v>23</v>
      </c>
      <c r="G4708" t="s">
        <v>20</v>
      </c>
      <c r="H4708" t="s">
        <v>1282</v>
      </c>
      <c r="I4708">
        <f>MONTH(Table6[[#This Row],[Loan Date]])</f>
        <v>11</v>
      </c>
      <c r="J4708" t="str">
        <f>_xlfn.XLOOKUP(Table6[[#This Row],[Numeric Month]],$N$5:$N$11,$O$5:$O$11)</f>
        <v>Nov</v>
      </c>
      <c r="K4708" t="str">
        <f>_xlfn.XLOOKUP(Table6[[#This Row],[Loan Date]],$Q$5:$Q$152,$R$5:$R$152)</f>
        <v>Tuesday</v>
      </c>
      <c r="L4708" t="str">
        <f>_xlfn.XLOOKUP(Table6[[#This Row],[Loan Date]],$Q$5:$Q$152,$S$5:$S$152)</f>
        <v>Week 10</v>
      </c>
    </row>
    <row r="4709" spans="1:12" x14ac:dyDescent="0.2">
      <c r="A4709" s="1">
        <v>44894</v>
      </c>
      <c r="B4709" t="s">
        <v>7</v>
      </c>
      <c r="C4709" s="1">
        <v>44894</v>
      </c>
      <c r="D4709" t="s">
        <v>574</v>
      </c>
      <c r="E4709" t="s">
        <v>41</v>
      </c>
      <c r="F4709" t="s">
        <v>40</v>
      </c>
      <c r="G4709" t="s">
        <v>39</v>
      </c>
      <c r="H4709" t="s">
        <v>1282</v>
      </c>
      <c r="I4709">
        <f>MONTH(Table6[[#This Row],[Loan Date]])</f>
        <v>11</v>
      </c>
      <c r="J4709" t="str">
        <f>_xlfn.XLOOKUP(Table6[[#This Row],[Numeric Month]],$N$5:$N$11,$O$5:$O$11)</f>
        <v>Nov</v>
      </c>
      <c r="K4709" t="str">
        <f>_xlfn.XLOOKUP(Table6[[#This Row],[Loan Date]],$Q$5:$Q$152,$R$5:$R$152)</f>
        <v>Tuesday</v>
      </c>
      <c r="L4709" t="str">
        <f>_xlfn.XLOOKUP(Table6[[#This Row],[Loan Date]],$Q$5:$Q$152,$S$5:$S$152)</f>
        <v>Week 10</v>
      </c>
    </row>
    <row r="4710" spans="1:12" x14ac:dyDescent="0.2">
      <c r="A4710" s="1">
        <v>44894</v>
      </c>
      <c r="B4710" t="s">
        <v>7</v>
      </c>
      <c r="C4710" s="1">
        <v>44894</v>
      </c>
      <c r="D4710" t="s">
        <v>1130</v>
      </c>
      <c r="E4710" t="s">
        <v>37</v>
      </c>
      <c r="F4710" t="s">
        <v>37</v>
      </c>
      <c r="G4710" t="s">
        <v>20</v>
      </c>
      <c r="H4710" t="s">
        <v>1282</v>
      </c>
      <c r="I4710">
        <f>MONTH(Table6[[#This Row],[Loan Date]])</f>
        <v>11</v>
      </c>
      <c r="J4710" t="str">
        <f>_xlfn.XLOOKUP(Table6[[#This Row],[Numeric Month]],$N$5:$N$11,$O$5:$O$11)</f>
        <v>Nov</v>
      </c>
      <c r="K4710" t="str">
        <f>_xlfn.XLOOKUP(Table6[[#This Row],[Loan Date]],$Q$5:$Q$152,$R$5:$R$152)</f>
        <v>Tuesday</v>
      </c>
      <c r="L4710" t="str">
        <f>_xlfn.XLOOKUP(Table6[[#This Row],[Loan Date]],$Q$5:$Q$152,$S$5:$S$152)</f>
        <v>Week 10</v>
      </c>
    </row>
    <row r="4711" spans="1:12" x14ac:dyDescent="0.2">
      <c r="A4711" s="1">
        <v>44894</v>
      </c>
      <c r="B4711" t="s">
        <v>5</v>
      </c>
      <c r="C4711" s="1">
        <v>44894</v>
      </c>
      <c r="D4711" t="s">
        <v>965</v>
      </c>
      <c r="E4711" t="s">
        <v>12</v>
      </c>
      <c r="F4711" t="s">
        <v>12</v>
      </c>
      <c r="G4711" t="s">
        <v>11</v>
      </c>
      <c r="H4711" t="s">
        <v>1282</v>
      </c>
      <c r="I4711">
        <f>MONTH(Table6[[#This Row],[Loan Date]])</f>
        <v>11</v>
      </c>
      <c r="J4711" t="str">
        <f>_xlfn.XLOOKUP(Table6[[#This Row],[Numeric Month]],$N$5:$N$11,$O$5:$O$11)</f>
        <v>Nov</v>
      </c>
      <c r="K4711" t="str">
        <f>_xlfn.XLOOKUP(Table6[[#This Row],[Loan Date]],$Q$5:$Q$152,$R$5:$R$152)</f>
        <v>Tuesday</v>
      </c>
      <c r="L4711" t="str">
        <f>_xlfn.XLOOKUP(Table6[[#This Row],[Loan Date]],$Q$5:$Q$152,$S$5:$S$152)</f>
        <v>Week 10</v>
      </c>
    </row>
    <row r="4712" spans="1:12" x14ac:dyDescent="0.2">
      <c r="A4712" s="1">
        <v>44894</v>
      </c>
      <c r="B4712" t="s">
        <v>5</v>
      </c>
      <c r="C4712" s="1">
        <v>44894</v>
      </c>
      <c r="D4712" t="s">
        <v>163</v>
      </c>
      <c r="E4712" t="s">
        <v>162</v>
      </c>
      <c r="F4712" t="s">
        <v>162</v>
      </c>
      <c r="G4712" t="s">
        <v>11</v>
      </c>
      <c r="H4712" t="s">
        <v>1282</v>
      </c>
      <c r="I4712">
        <f>MONTH(Table6[[#This Row],[Loan Date]])</f>
        <v>11</v>
      </c>
      <c r="J4712" t="str">
        <f>_xlfn.XLOOKUP(Table6[[#This Row],[Numeric Month]],$N$5:$N$11,$O$5:$O$11)</f>
        <v>Nov</v>
      </c>
      <c r="K4712" t="str">
        <f>_xlfn.XLOOKUP(Table6[[#This Row],[Loan Date]],$Q$5:$Q$152,$R$5:$R$152)</f>
        <v>Tuesday</v>
      </c>
      <c r="L4712" t="str">
        <f>_xlfn.XLOOKUP(Table6[[#This Row],[Loan Date]],$Q$5:$Q$152,$S$5:$S$152)</f>
        <v>Week 10</v>
      </c>
    </row>
    <row r="4713" spans="1:12" x14ac:dyDescent="0.2">
      <c r="A4713" s="1">
        <v>44894</v>
      </c>
      <c r="B4713" t="s">
        <v>7</v>
      </c>
      <c r="C4713" s="1">
        <v>44904</v>
      </c>
      <c r="D4713" t="s">
        <v>999</v>
      </c>
      <c r="E4713" t="s">
        <v>3</v>
      </c>
      <c r="F4713" t="s">
        <v>2</v>
      </c>
      <c r="G4713" t="s">
        <v>1</v>
      </c>
      <c r="H4713" t="s">
        <v>1282</v>
      </c>
      <c r="I4713">
        <f>MONTH(Table6[[#This Row],[Loan Date]])</f>
        <v>11</v>
      </c>
      <c r="J4713" t="str">
        <f>_xlfn.XLOOKUP(Table6[[#This Row],[Numeric Month]],$N$5:$N$11,$O$5:$O$11)</f>
        <v>Nov</v>
      </c>
      <c r="K4713" t="str">
        <f>_xlfn.XLOOKUP(Table6[[#This Row],[Loan Date]],$Q$5:$Q$152,$R$5:$R$152)</f>
        <v>Tuesday</v>
      </c>
      <c r="L4713" t="str">
        <f>_xlfn.XLOOKUP(Table6[[#This Row],[Loan Date]],$Q$5:$Q$152,$S$5:$S$152)</f>
        <v>Week 10</v>
      </c>
    </row>
    <row r="4714" spans="1:12" x14ac:dyDescent="0.2">
      <c r="A4714" s="1">
        <v>44894</v>
      </c>
      <c r="B4714" t="s">
        <v>7</v>
      </c>
      <c r="C4714" s="1">
        <v>44894</v>
      </c>
      <c r="D4714" t="s">
        <v>917</v>
      </c>
      <c r="E4714" t="s">
        <v>37</v>
      </c>
      <c r="F4714" t="s">
        <v>37</v>
      </c>
      <c r="G4714" t="s">
        <v>20</v>
      </c>
      <c r="H4714" t="s">
        <v>1282</v>
      </c>
      <c r="I4714">
        <f>MONTH(Table6[[#This Row],[Loan Date]])</f>
        <v>11</v>
      </c>
      <c r="J4714" t="str">
        <f>_xlfn.XLOOKUP(Table6[[#This Row],[Numeric Month]],$N$5:$N$11,$O$5:$O$11)</f>
        <v>Nov</v>
      </c>
      <c r="K4714" t="str">
        <f>_xlfn.XLOOKUP(Table6[[#This Row],[Loan Date]],$Q$5:$Q$152,$R$5:$R$152)</f>
        <v>Tuesday</v>
      </c>
      <c r="L4714" t="str">
        <f>_xlfn.XLOOKUP(Table6[[#This Row],[Loan Date]],$Q$5:$Q$152,$S$5:$S$152)</f>
        <v>Week 10</v>
      </c>
    </row>
    <row r="4715" spans="1:12" x14ac:dyDescent="0.2">
      <c r="A4715" s="1">
        <v>44894</v>
      </c>
      <c r="B4715" t="s">
        <v>7</v>
      </c>
      <c r="C4715" s="1">
        <v>44894</v>
      </c>
      <c r="D4715" t="s">
        <v>309</v>
      </c>
      <c r="E4715" t="s">
        <v>23</v>
      </c>
      <c r="F4715" t="s">
        <v>23</v>
      </c>
      <c r="G4715" t="s">
        <v>20</v>
      </c>
      <c r="H4715" t="s">
        <v>1282</v>
      </c>
      <c r="I4715">
        <f>MONTH(Table6[[#This Row],[Loan Date]])</f>
        <v>11</v>
      </c>
      <c r="J4715" t="str">
        <f>_xlfn.XLOOKUP(Table6[[#This Row],[Numeric Month]],$N$5:$N$11,$O$5:$O$11)</f>
        <v>Nov</v>
      </c>
      <c r="K4715" t="str">
        <f>_xlfn.XLOOKUP(Table6[[#This Row],[Loan Date]],$Q$5:$Q$152,$R$5:$R$152)</f>
        <v>Tuesday</v>
      </c>
      <c r="L4715" t="str">
        <f>_xlfn.XLOOKUP(Table6[[#This Row],[Loan Date]],$Q$5:$Q$152,$S$5:$S$152)</f>
        <v>Week 10</v>
      </c>
    </row>
    <row r="4716" spans="1:12" x14ac:dyDescent="0.2">
      <c r="A4716" s="1">
        <v>44894</v>
      </c>
      <c r="B4716" t="s">
        <v>7</v>
      </c>
      <c r="C4716" s="1">
        <v>44894</v>
      </c>
      <c r="D4716" t="s">
        <v>145</v>
      </c>
      <c r="E4716" t="s">
        <v>12</v>
      </c>
      <c r="F4716" t="s">
        <v>12</v>
      </c>
      <c r="G4716" t="s">
        <v>11</v>
      </c>
      <c r="H4716" t="s">
        <v>1282</v>
      </c>
      <c r="I4716">
        <f>MONTH(Table6[[#This Row],[Loan Date]])</f>
        <v>11</v>
      </c>
      <c r="J4716" t="str">
        <f>_xlfn.XLOOKUP(Table6[[#This Row],[Numeric Month]],$N$5:$N$11,$O$5:$O$11)</f>
        <v>Nov</v>
      </c>
      <c r="K4716" t="str">
        <f>_xlfn.XLOOKUP(Table6[[#This Row],[Loan Date]],$Q$5:$Q$152,$R$5:$R$152)</f>
        <v>Tuesday</v>
      </c>
      <c r="L4716" t="str">
        <f>_xlfn.XLOOKUP(Table6[[#This Row],[Loan Date]],$Q$5:$Q$152,$S$5:$S$152)</f>
        <v>Week 10</v>
      </c>
    </row>
    <row r="4717" spans="1:12" x14ac:dyDescent="0.2">
      <c r="A4717" s="1">
        <v>44894</v>
      </c>
      <c r="B4717" t="s">
        <v>7</v>
      </c>
      <c r="C4717" s="1">
        <v>44894</v>
      </c>
      <c r="D4717" t="s">
        <v>362</v>
      </c>
      <c r="E4717" t="s">
        <v>122</v>
      </c>
      <c r="F4717" t="s">
        <v>122</v>
      </c>
      <c r="G4717" t="s">
        <v>11</v>
      </c>
      <c r="H4717" t="s">
        <v>1282</v>
      </c>
      <c r="I4717">
        <f>MONTH(Table6[[#This Row],[Loan Date]])</f>
        <v>11</v>
      </c>
      <c r="J4717" t="str">
        <f>_xlfn.XLOOKUP(Table6[[#This Row],[Numeric Month]],$N$5:$N$11,$O$5:$O$11)</f>
        <v>Nov</v>
      </c>
      <c r="K4717" t="str">
        <f>_xlfn.XLOOKUP(Table6[[#This Row],[Loan Date]],$Q$5:$Q$152,$R$5:$R$152)</f>
        <v>Tuesday</v>
      </c>
      <c r="L4717" t="str">
        <f>_xlfn.XLOOKUP(Table6[[#This Row],[Loan Date]],$Q$5:$Q$152,$S$5:$S$152)</f>
        <v>Week 10</v>
      </c>
    </row>
    <row r="4718" spans="1:12" x14ac:dyDescent="0.2">
      <c r="A4718" s="1">
        <v>44894</v>
      </c>
      <c r="B4718" t="s">
        <v>7</v>
      </c>
      <c r="C4718" s="1">
        <v>44901</v>
      </c>
      <c r="D4718" t="s">
        <v>625</v>
      </c>
      <c r="E4718" t="s">
        <v>52</v>
      </c>
      <c r="F4718" t="s">
        <v>51</v>
      </c>
      <c r="G4718" t="s">
        <v>1</v>
      </c>
      <c r="H4718" t="s">
        <v>1282</v>
      </c>
      <c r="I4718">
        <f>MONTH(Table6[[#This Row],[Loan Date]])</f>
        <v>11</v>
      </c>
      <c r="J4718" t="str">
        <f>_xlfn.XLOOKUP(Table6[[#This Row],[Numeric Month]],$N$5:$N$11,$O$5:$O$11)</f>
        <v>Nov</v>
      </c>
      <c r="K4718" t="str">
        <f>_xlfn.XLOOKUP(Table6[[#This Row],[Loan Date]],$Q$5:$Q$152,$R$5:$R$152)</f>
        <v>Tuesday</v>
      </c>
      <c r="L4718" t="str">
        <f>_xlfn.XLOOKUP(Table6[[#This Row],[Loan Date]],$Q$5:$Q$152,$S$5:$S$152)</f>
        <v>Week 10</v>
      </c>
    </row>
    <row r="4719" spans="1:12" x14ac:dyDescent="0.2">
      <c r="A4719" s="1">
        <v>44894</v>
      </c>
      <c r="B4719" t="s">
        <v>5</v>
      </c>
      <c r="C4719" s="1">
        <v>44894</v>
      </c>
      <c r="D4719" t="s">
        <v>917</v>
      </c>
      <c r="E4719" t="s">
        <v>37</v>
      </c>
      <c r="F4719" t="s">
        <v>37</v>
      </c>
      <c r="G4719" t="s">
        <v>20</v>
      </c>
      <c r="H4719" t="s">
        <v>1282</v>
      </c>
      <c r="I4719">
        <f>MONTH(Table6[[#This Row],[Loan Date]])</f>
        <v>11</v>
      </c>
      <c r="J4719" t="str">
        <f>_xlfn.XLOOKUP(Table6[[#This Row],[Numeric Month]],$N$5:$N$11,$O$5:$O$11)</f>
        <v>Nov</v>
      </c>
      <c r="K4719" t="str">
        <f>_xlfn.XLOOKUP(Table6[[#This Row],[Loan Date]],$Q$5:$Q$152,$R$5:$R$152)</f>
        <v>Tuesday</v>
      </c>
      <c r="L4719" t="str">
        <f>_xlfn.XLOOKUP(Table6[[#This Row],[Loan Date]],$Q$5:$Q$152,$S$5:$S$152)</f>
        <v>Week 10</v>
      </c>
    </row>
    <row r="4720" spans="1:12" x14ac:dyDescent="0.2">
      <c r="A4720" s="1">
        <v>44894</v>
      </c>
      <c r="B4720" t="s">
        <v>7</v>
      </c>
      <c r="C4720" s="1">
        <v>44894</v>
      </c>
      <c r="D4720" t="s">
        <v>913</v>
      </c>
      <c r="E4720" t="s">
        <v>37</v>
      </c>
      <c r="F4720" t="s">
        <v>37</v>
      </c>
      <c r="G4720" t="s">
        <v>20</v>
      </c>
      <c r="H4720" t="s">
        <v>1282</v>
      </c>
      <c r="I4720">
        <f>MONTH(Table6[[#This Row],[Loan Date]])</f>
        <v>11</v>
      </c>
      <c r="J4720" t="str">
        <f>_xlfn.XLOOKUP(Table6[[#This Row],[Numeric Month]],$N$5:$N$11,$O$5:$O$11)</f>
        <v>Nov</v>
      </c>
      <c r="K4720" t="str">
        <f>_xlfn.XLOOKUP(Table6[[#This Row],[Loan Date]],$Q$5:$Q$152,$R$5:$R$152)</f>
        <v>Tuesday</v>
      </c>
      <c r="L4720" t="str">
        <f>_xlfn.XLOOKUP(Table6[[#This Row],[Loan Date]],$Q$5:$Q$152,$S$5:$S$152)</f>
        <v>Week 10</v>
      </c>
    </row>
    <row r="4721" spans="1:12" x14ac:dyDescent="0.2">
      <c r="A4721" s="1">
        <v>44894</v>
      </c>
      <c r="B4721" t="s">
        <v>7</v>
      </c>
      <c r="C4721" s="1">
        <v>44901</v>
      </c>
      <c r="D4721" t="s">
        <v>1316</v>
      </c>
      <c r="E4721" t="s">
        <v>204</v>
      </c>
      <c r="F4721" t="s">
        <v>2</v>
      </c>
      <c r="G4721" t="s">
        <v>1</v>
      </c>
      <c r="H4721" t="s">
        <v>1282</v>
      </c>
      <c r="I4721">
        <f>MONTH(Table6[[#This Row],[Loan Date]])</f>
        <v>11</v>
      </c>
      <c r="J4721" t="str">
        <f>_xlfn.XLOOKUP(Table6[[#This Row],[Numeric Month]],$N$5:$N$11,$O$5:$O$11)</f>
        <v>Nov</v>
      </c>
      <c r="K4721" t="str">
        <f>_xlfn.XLOOKUP(Table6[[#This Row],[Loan Date]],$Q$5:$Q$152,$R$5:$R$152)</f>
        <v>Tuesday</v>
      </c>
      <c r="L4721" t="str">
        <f>_xlfn.XLOOKUP(Table6[[#This Row],[Loan Date]],$Q$5:$Q$152,$S$5:$S$152)</f>
        <v>Week 10</v>
      </c>
    </row>
    <row r="4722" spans="1:12" x14ac:dyDescent="0.2">
      <c r="A4722" s="1">
        <v>44894</v>
      </c>
      <c r="B4722" t="s">
        <v>7</v>
      </c>
      <c r="C4722" s="1">
        <v>44901</v>
      </c>
      <c r="D4722" t="s">
        <v>1315</v>
      </c>
      <c r="E4722" t="s">
        <v>204</v>
      </c>
      <c r="F4722" t="s">
        <v>2</v>
      </c>
      <c r="G4722" t="s">
        <v>1</v>
      </c>
      <c r="H4722" t="s">
        <v>1282</v>
      </c>
      <c r="I4722">
        <f>MONTH(Table6[[#This Row],[Loan Date]])</f>
        <v>11</v>
      </c>
      <c r="J4722" t="str">
        <f>_xlfn.XLOOKUP(Table6[[#This Row],[Numeric Month]],$N$5:$N$11,$O$5:$O$11)</f>
        <v>Nov</v>
      </c>
      <c r="K4722" t="str">
        <f>_xlfn.XLOOKUP(Table6[[#This Row],[Loan Date]],$Q$5:$Q$152,$R$5:$R$152)</f>
        <v>Tuesday</v>
      </c>
      <c r="L4722" t="str">
        <f>_xlfn.XLOOKUP(Table6[[#This Row],[Loan Date]],$Q$5:$Q$152,$S$5:$S$152)</f>
        <v>Week 10</v>
      </c>
    </row>
    <row r="4723" spans="1:12" x14ac:dyDescent="0.2">
      <c r="A4723" s="1">
        <v>44894</v>
      </c>
      <c r="B4723" t="s">
        <v>7</v>
      </c>
      <c r="C4723" s="1">
        <v>44894</v>
      </c>
      <c r="D4723" t="s">
        <v>115</v>
      </c>
      <c r="E4723" t="s">
        <v>23</v>
      </c>
      <c r="F4723" t="s">
        <v>23</v>
      </c>
      <c r="G4723" t="s">
        <v>20</v>
      </c>
      <c r="H4723" t="s">
        <v>1282</v>
      </c>
      <c r="I4723">
        <f>MONTH(Table6[[#This Row],[Loan Date]])</f>
        <v>11</v>
      </c>
      <c r="J4723" t="str">
        <f>_xlfn.XLOOKUP(Table6[[#This Row],[Numeric Month]],$N$5:$N$11,$O$5:$O$11)</f>
        <v>Nov</v>
      </c>
      <c r="K4723" t="str">
        <f>_xlfn.XLOOKUP(Table6[[#This Row],[Loan Date]],$Q$5:$Q$152,$R$5:$R$152)</f>
        <v>Tuesday</v>
      </c>
      <c r="L4723" t="str">
        <f>_xlfn.XLOOKUP(Table6[[#This Row],[Loan Date]],$Q$5:$Q$152,$S$5:$S$152)</f>
        <v>Week 10</v>
      </c>
    </row>
    <row r="4724" spans="1:12" x14ac:dyDescent="0.2">
      <c r="A4724" s="1">
        <v>44894</v>
      </c>
      <c r="B4724" t="s">
        <v>5</v>
      </c>
      <c r="C4724" s="1">
        <v>44894</v>
      </c>
      <c r="D4724" t="s">
        <v>1314</v>
      </c>
      <c r="E4724" t="s">
        <v>65</v>
      </c>
      <c r="F4724" t="s">
        <v>65</v>
      </c>
      <c r="G4724" t="s">
        <v>20</v>
      </c>
      <c r="H4724" t="s">
        <v>1282</v>
      </c>
      <c r="I4724">
        <f>MONTH(Table6[[#This Row],[Loan Date]])</f>
        <v>11</v>
      </c>
      <c r="J4724" t="str">
        <f>_xlfn.XLOOKUP(Table6[[#This Row],[Numeric Month]],$N$5:$N$11,$O$5:$O$11)</f>
        <v>Nov</v>
      </c>
      <c r="K4724" t="str">
        <f>_xlfn.XLOOKUP(Table6[[#This Row],[Loan Date]],$Q$5:$Q$152,$R$5:$R$152)</f>
        <v>Tuesday</v>
      </c>
      <c r="L4724" t="str">
        <f>_xlfn.XLOOKUP(Table6[[#This Row],[Loan Date]],$Q$5:$Q$152,$S$5:$S$152)</f>
        <v>Week 10</v>
      </c>
    </row>
    <row r="4725" spans="1:12" x14ac:dyDescent="0.2">
      <c r="A4725" s="1">
        <v>44894</v>
      </c>
      <c r="B4725" t="s">
        <v>5</v>
      </c>
      <c r="C4725" s="1">
        <v>44894</v>
      </c>
      <c r="D4725" t="s">
        <v>671</v>
      </c>
      <c r="E4725" t="s">
        <v>162</v>
      </c>
      <c r="F4725" t="s">
        <v>162</v>
      </c>
      <c r="G4725" t="s">
        <v>11</v>
      </c>
      <c r="H4725" t="s">
        <v>1282</v>
      </c>
      <c r="I4725">
        <f>MONTH(Table6[[#This Row],[Loan Date]])</f>
        <v>11</v>
      </c>
      <c r="J4725" t="str">
        <f>_xlfn.XLOOKUP(Table6[[#This Row],[Numeric Month]],$N$5:$N$11,$O$5:$O$11)</f>
        <v>Nov</v>
      </c>
      <c r="K4725" t="str">
        <f>_xlfn.XLOOKUP(Table6[[#This Row],[Loan Date]],$Q$5:$Q$152,$R$5:$R$152)</f>
        <v>Tuesday</v>
      </c>
      <c r="L4725" t="str">
        <f>_xlfn.XLOOKUP(Table6[[#This Row],[Loan Date]],$Q$5:$Q$152,$S$5:$S$152)</f>
        <v>Week 10</v>
      </c>
    </row>
    <row r="4726" spans="1:12" x14ac:dyDescent="0.2">
      <c r="A4726" s="1">
        <v>44894</v>
      </c>
      <c r="B4726" t="s">
        <v>5</v>
      </c>
      <c r="C4726" s="1">
        <v>44901</v>
      </c>
      <c r="D4726" t="s">
        <v>540</v>
      </c>
      <c r="E4726" t="s">
        <v>52</v>
      </c>
      <c r="F4726" t="s">
        <v>51</v>
      </c>
      <c r="G4726" t="s">
        <v>1</v>
      </c>
      <c r="H4726" t="s">
        <v>1282</v>
      </c>
      <c r="I4726">
        <f>MONTH(Table6[[#This Row],[Loan Date]])</f>
        <v>11</v>
      </c>
      <c r="J4726" t="str">
        <f>_xlfn.XLOOKUP(Table6[[#This Row],[Numeric Month]],$N$5:$N$11,$O$5:$O$11)</f>
        <v>Nov</v>
      </c>
      <c r="K4726" t="str">
        <f>_xlfn.XLOOKUP(Table6[[#This Row],[Loan Date]],$Q$5:$Q$152,$R$5:$R$152)</f>
        <v>Tuesday</v>
      </c>
      <c r="L4726" t="str">
        <f>_xlfn.XLOOKUP(Table6[[#This Row],[Loan Date]],$Q$5:$Q$152,$S$5:$S$152)</f>
        <v>Week 10</v>
      </c>
    </row>
    <row r="4727" spans="1:12" x14ac:dyDescent="0.2">
      <c r="A4727" s="1">
        <v>44894</v>
      </c>
      <c r="B4727" t="s">
        <v>7</v>
      </c>
      <c r="C4727" s="1">
        <v>44894</v>
      </c>
      <c r="D4727" t="s">
        <v>674</v>
      </c>
      <c r="E4727" t="s">
        <v>23</v>
      </c>
      <c r="F4727" t="s">
        <v>23</v>
      </c>
      <c r="G4727" t="s">
        <v>20</v>
      </c>
      <c r="H4727" t="s">
        <v>1282</v>
      </c>
      <c r="I4727">
        <f>MONTH(Table6[[#This Row],[Loan Date]])</f>
        <v>11</v>
      </c>
      <c r="J4727" t="str">
        <f>_xlfn.XLOOKUP(Table6[[#This Row],[Numeric Month]],$N$5:$N$11,$O$5:$O$11)</f>
        <v>Nov</v>
      </c>
      <c r="K4727" t="str">
        <f>_xlfn.XLOOKUP(Table6[[#This Row],[Loan Date]],$Q$5:$Q$152,$R$5:$R$152)</f>
        <v>Tuesday</v>
      </c>
      <c r="L4727" t="str">
        <f>_xlfn.XLOOKUP(Table6[[#This Row],[Loan Date]],$Q$5:$Q$152,$S$5:$S$152)</f>
        <v>Week 10</v>
      </c>
    </row>
    <row r="4728" spans="1:12" x14ac:dyDescent="0.2">
      <c r="A4728" s="1">
        <v>44894</v>
      </c>
      <c r="B4728" t="s">
        <v>7</v>
      </c>
      <c r="C4728" s="1">
        <v>44894</v>
      </c>
      <c r="D4728" t="s">
        <v>354</v>
      </c>
      <c r="E4728" t="s">
        <v>21</v>
      </c>
      <c r="F4728" t="s">
        <v>21</v>
      </c>
      <c r="G4728" t="s">
        <v>20</v>
      </c>
      <c r="H4728" t="s">
        <v>1282</v>
      </c>
      <c r="I4728">
        <f>MONTH(Table6[[#This Row],[Loan Date]])</f>
        <v>11</v>
      </c>
      <c r="J4728" t="str">
        <f>_xlfn.XLOOKUP(Table6[[#This Row],[Numeric Month]],$N$5:$N$11,$O$5:$O$11)</f>
        <v>Nov</v>
      </c>
      <c r="K4728" t="str">
        <f>_xlfn.XLOOKUP(Table6[[#This Row],[Loan Date]],$Q$5:$Q$152,$R$5:$R$152)</f>
        <v>Tuesday</v>
      </c>
      <c r="L4728" t="str">
        <f>_xlfn.XLOOKUP(Table6[[#This Row],[Loan Date]],$Q$5:$Q$152,$S$5:$S$152)</f>
        <v>Week 10</v>
      </c>
    </row>
    <row r="4729" spans="1:12" x14ac:dyDescent="0.2">
      <c r="A4729" s="1">
        <v>44894</v>
      </c>
      <c r="B4729" t="s">
        <v>5</v>
      </c>
      <c r="C4729" s="1">
        <v>44901</v>
      </c>
      <c r="D4729" t="s">
        <v>326</v>
      </c>
      <c r="E4729" t="s">
        <v>3</v>
      </c>
      <c r="F4729" t="s">
        <v>2</v>
      </c>
      <c r="G4729" t="s">
        <v>1</v>
      </c>
      <c r="H4729" t="s">
        <v>1282</v>
      </c>
      <c r="I4729">
        <f>MONTH(Table6[[#This Row],[Loan Date]])</f>
        <v>11</v>
      </c>
      <c r="J4729" t="str">
        <f>_xlfn.XLOOKUP(Table6[[#This Row],[Numeric Month]],$N$5:$N$11,$O$5:$O$11)</f>
        <v>Nov</v>
      </c>
      <c r="K4729" t="str">
        <f>_xlfn.XLOOKUP(Table6[[#This Row],[Loan Date]],$Q$5:$Q$152,$R$5:$R$152)</f>
        <v>Tuesday</v>
      </c>
      <c r="L4729" t="str">
        <f>_xlfn.XLOOKUP(Table6[[#This Row],[Loan Date]],$Q$5:$Q$152,$S$5:$S$152)</f>
        <v>Week 10</v>
      </c>
    </row>
    <row r="4730" spans="1:12" x14ac:dyDescent="0.2">
      <c r="A4730" s="1">
        <v>44894</v>
      </c>
      <c r="B4730" t="s">
        <v>5</v>
      </c>
      <c r="C4730" s="1">
        <v>44894</v>
      </c>
      <c r="D4730" t="s">
        <v>214</v>
      </c>
      <c r="E4730" t="s">
        <v>23</v>
      </c>
      <c r="F4730" t="s">
        <v>23</v>
      </c>
      <c r="G4730" t="s">
        <v>20</v>
      </c>
      <c r="H4730" t="s">
        <v>1282</v>
      </c>
      <c r="I4730">
        <f>MONTH(Table6[[#This Row],[Loan Date]])</f>
        <v>11</v>
      </c>
      <c r="J4730" t="str">
        <f>_xlfn.XLOOKUP(Table6[[#This Row],[Numeric Month]],$N$5:$N$11,$O$5:$O$11)</f>
        <v>Nov</v>
      </c>
      <c r="K4730" t="str">
        <f>_xlfn.XLOOKUP(Table6[[#This Row],[Loan Date]],$Q$5:$Q$152,$R$5:$R$152)</f>
        <v>Tuesday</v>
      </c>
      <c r="L4730" t="str">
        <f>_xlfn.XLOOKUP(Table6[[#This Row],[Loan Date]],$Q$5:$Q$152,$S$5:$S$152)</f>
        <v>Week 10</v>
      </c>
    </row>
    <row r="4731" spans="1:12" x14ac:dyDescent="0.2">
      <c r="A4731" s="1">
        <v>44894</v>
      </c>
      <c r="B4731" t="s">
        <v>5</v>
      </c>
      <c r="C4731" s="1">
        <v>44894</v>
      </c>
      <c r="D4731" t="s">
        <v>747</v>
      </c>
      <c r="E4731" t="s">
        <v>65</v>
      </c>
      <c r="F4731" t="s">
        <v>65</v>
      </c>
      <c r="G4731" t="s">
        <v>20</v>
      </c>
      <c r="H4731" t="s">
        <v>1282</v>
      </c>
      <c r="I4731">
        <f>MONTH(Table6[[#This Row],[Loan Date]])</f>
        <v>11</v>
      </c>
      <c r="J4731" t="str">
        <f>_xlfn.XLOOKUP(Table6[[#This Row],[Numeric Month]],$N$5:$N$11,$O$5:$O$11)</f>
        <v>Nov</v>
      </c>
      <c r="K4731" t="str">
        <f>_xlfn.XLOOKUP(Table6[[#This Row],[Loan Date]],$Q$5:$Q$152,$R$5:$R$152)</f>
        <v>Tuesday</v>
      </c>
      <c r="L4731" t="str">
        <f>_xlfn.XLOOKUP(Table6[[#This Row],[Loan Date]],$Q$5:$Q$152,$S$5:$S$152)</f>
        <v>Week 10</v>
      </c>
    </row>
    <row r="4732" spans="1:12" x14ac:dyDescent="0.2">
      <c r="A4732" s="1">
        <v>44894</v>
      </c>
      <c r="B4732" t="s">
        <v>7</v>
      </c>
      <c r="C4732" s="1">
        <v>44894</v>
      </c>
      <c r="D4732" t="s">
        <v>969</v>
      </c>
      <c r="E4732" t="s">
        <v>37</v>
      </c>
      <c r="F4732" t="s">
        <v>37</v>
      </c>
      <c r="G4732" t="s">
        <v>20</v>
      </c>
      <c r="H4732" t="s">
        <v>1282</v>
      </c>
      <c r="I4732">
        <f>MONTH(Table6[[#This Row],[Loan Date]])</f>
        <v>11</v>
      </c>
      <c r="J4732" t="str">
        <f>_xlfn.XLOOKUP(Table6[[#This Row],[Numeric Month]],$N$5:$N$11,$O$5:$O$11)</f>
        <v>Nov</v>
      </c>
      <c r="K4732" t="str">
        <f>_xlfn.XLOOKUP(Table6[[#This Row],[Loan Date]],$Q$5:$Q$152,$R$5:$R$152)</f>
        <v>Tuesday</v>
      </c>
      <c r="L4732" t="str">
        <f>_xlfn.XLOOKUP(Table6[[#This Row],[Loan Date]],$Q$5:$Q$152,$S$5:$S$152)</f>
        <v>Week 10</v>
      </c>
    </row>
    <row r="4733" spans="1:12" x14ac:dyDescent="0.2">
      <c r="A4733" s="1">
        <v>44894</v>
      </c>
      <c r="B4733" t="s">
        <v>7</v>
      </c>
      <c r="C4733" s="1">
        <v>44901</v>
      </c>
      <c r="D4733" t="s">
        <v>219</v>
      </c>
      <c r="E4733" t="s">
        <v>9</v>
      </c>
      <c r="F4733" t="s">
        <v>8</v>
      </c>
      <c r="G4733" t="s">
        <v>1</v>
      </c>
      <c r="H4733" t="s">
        <v>1282</v>
      </c>
      <c r="I4733">
        <f>MONTH(Table6[[#This Row],[Loan Date]])</f>
        <v>11</v>
      </c>
      <c r="J4733" t="str">
        <f>_xlfn.XLOOKUP(Table6[[#This Row],[Numeric Month]],$N$5:$N$11,$O$5:$O$11)</f>
        <v>Nov</v>
      </c>
      <c r="K4733" t="str">
        <f>_xlfn.XLOOKUP(Table6[[#This Row],[Loan Date]],$Q$5:$Q$152,$R$5:$R$152)</f>
        <v>Tuesday</v>
      </c>
      <c r="L4733" t="str">
        <f>_xlfn.XLOOKUP(Table6[[#This Row],[Loan Date]],$Q$5:$Q$152,$S$5:$S$152)</f>
        <v>Week 10</v>
      </c>
    </row>
    <row r="4734" spans="1:12" x14ac:dyDescent="0.2">
      <c r="A4734" s="1">
        <v>44894</v>
      </c>
      <c r="B4734" t="s">
        <v>7</v>
      </c>
      <c r="C4734" s="1">
        <v>44894</v>
      </c>
      <c r="D4734" t="s">
        <v>1130</v>
      </c>
      <c r="E4734" t="s">
        <v>37</v>
      </c>
      <c r="F4734" t="s">
        <v>37</v>
      </c>
      <c r="G4734" t="s">
        <v>20</v>
      </c>
      <c r="H4734" t="s">
        <v>1282</v>
      </c>
      <c r="I4734">
        <f>MONTH(Table6[[#This Row],[Loan Date]])</f>
        <v>11</v>
      </c>
      <c r="J4734" t="str">
        <f>_xlfn.XLOOKUP(Table6[[#This Row],[Numeric Month]],$N$5:$N$11,$O$5:$O$11)</f>
        <v>Nov</v>
      </c>
      <c r="K4734" t="str">
        <f>_xlfn.XLOOKUP(Table6[[#This Row],[Loan Date]],$Q$5:$Q$152,$R$5:$R$152)</f>
        <v>Tuesday</v>
      </c>
      <c r="L4734" t="str">
        <f>_xlfn.XLOOKUP(Table6[[#This Row],[Loan Date]],$Q$5:$Q$152,$S$5:$S$152)</f>
        <v>Week 10</v>
      </c>
    </row>
    <row r="4735" spans="1:12" x14ac:dyDescent="0.2">
      <c r="A4735" s="1">
        <v>44894</v>
      </c>
      <c r="B4735" t="s">
        <v>7</v>
      </c>
      <c r="C4735" s="1">
        <v>44894</v>
      </c>
      <c r="D4735" t="s">
        <v>1130</v>
      </c>
      <c r="E4735" t="s">
        <v>37</v>
      </c>
      <c r="F4735" t="s">
        <v>37</v>
      </c>
      <c r="G4735" t="s">
        <v>20</v>
      </c>
      <c r="H4735" t="s">
        <v>1282</v>
      </c>
      <c r="I4735">
        <f>MONTH(Table6[[#This Row],[Loan Date]])</f>
        <v>11</v>
      </c>
      <c r="J4735" t="str">
        <f>_xlfn.XLOOKUP(Table6[[#This Row],[Numeric Month]],$N$5:$N$11,$O$5:$O$11)</f>
        <v>Nov</v>
      </c>
      <c r="K4735" t="str">
        <f>_xlfn.XLOOKUP(Table6[[#This Row],[Loan Date]],$Q$5:$Q$152,$R$5:$R$152)</f>
        <v>Tuesday</v>
      </c>
      <c r="L4735" t="str">
        <f>_xlfn.XLOOKUP(Table6[[#This Row],[Loan Date]],$Q$5:$Q$152,$S$5:$S$152)</f>
        <v>Week 10</v>
      </c>
    </row>
    <row r="4736" spans="1:12" x14ac:dyDescent="0.2">
      <c r="A4736" s="1">
        <v>44894</v>
      </c>
      <c r="B4736" t="s">
        <v>7</v>
      </c>
      <c r="C4736" s="1">
        <v>44894</v>
      </c>
      <c r="D4736" t="s">
        <v>42</v>
      </c>
      <c r="E4736" t="s">
        <v>41</v>
      </c>
      <c r="F4736" t="s">
        <v>40</v>
      </c>
      <c r="G4736" t="s">
        <v>39</v>
      </c>
      <c r="H4736" t="s">
        <v>1282</v>
      </c>
      <c r="I4736">
        <f>MONTH(Table6[[#This Row],[Loan Date]])</f>
        <v>11</v>
      </c>
      <c r="J4736" t="str">
        <f>_xlfn.XLOOKUP(Table6[[#This Row],[Numeric Month]],$N$5:$N$11,$O$5:$O$11)</f>
        <v>Nov</v>
      </c>
      <c r="K4736" t="str">
        <f>_xlfn.XLOOKUP(Table6[[#This Row],[Loan Date]],$Q$5:$Q$152,$R$5:$R$152)</f>
        <v>Tuesday</v>
      </c>
      <c r="L4736" t="str">
        <f>_xlfn.XLOOKUP(Table6[[#This Row],[Loan Date]],$Q$5:$Q$152,$S$5:$S$152)</f>
        <v>Week 10</v>
      </c>
    </row>
    <row r="4737" spans="1:12" x14ac:dyDescent="0.2">
      <c r="A4737" s="1">
        <v>44894</v>
      </c>
      <c r="B4737" t="s">
        <v>7</v>
      </c>
      <c r="C4737" s="1">
        <v>44894</v>
      </c>
      <c r="D4737" t="s">
        <v>124</v>
      </c>
      <c r="E4737" t="s">
        <v>12</v>
      </c>
      <c r="F4737" t="s">
        <v>12</v>
      </c>
      <c r="G4737" t="s">
        <v>11</v>
      </c>
      <c r="H4737" t="s">
        <v>1282</v>
      </c>
      <c r="I4737">
        <f>MONTH(Table6[[#This Row],[Loan Date]])</f>
        <v>11</v>
      </c>
      <c r="J4737" t="str">
        <f>_xlfn.XLOOKUP(Table6[[#This Row],[Numeric Month]],$N$5:$N$11,$O$5:$O$11)</f>
        <v>Nov</v>
      </c>
      <c r="K4737" t="str">
        <f>_xlfn.XLOOKUP(Table6[[#This Row],[Loan Date]],$Q$5:$Q$152,$R$5:$R$152)</f>
        <v>Tuesday</v>
      </c>
      <c r="L4737" t="str">
        <f>_xlfn.XLOOKUP(Table6[[#This Row],[Loan Date]],$Q$5:$Q$152,$S$5:$S$152)</f>
        <v>Week 10</v>
      </c>
    </row>
    <row r="4738" spans="1:12" x14ac:dyDescent="0.2">
      <c r="A4738" s="1">
        <v>44894</v>
      </c>
      <c r="B4738" t="s">
        <v>7</v>
      </c>
      <c r="C4738" s="1">
        <v>44894</v>
      </c>
      <c r="D4738" t="s">
        <v>721</v>
      </c>
      <c r="E4738" t="s">
        <v>122</v>
      </c>
      <c r="F4738" t="s">
        <v>122</v>
      </c>
      <c r="G4738" t="s">
        <v>11</v>
      </c>
      <c r="H4738" t="s">
        <v>1282</v>
      </c>
      <c r="I4738">
        <f>MONTH(Table6[[#This Row],[Loan Date]])</f>
        <v>11</v>
      </c>
      <c r="J4738" t="str">
        <f>_xlfn.XLOOKUP(Table6[[#This Row],[Numeric Month]],$N$5:$N$11,$O$5:$O$11)</f>
        <v>Nov</v>
      </c>
      <c r="K4738" t="str">
        <f>_xlfn.XLOOKUP(Table6[[#This Row],[Loan Date]],$Q$5:$Q$152,$R$5:$R$152)</f>
        <v>Tuesday</v>
      </c>
      <c r="L4738" t="str">
        <f>_xlfn.XLOOKUP(Table6[[#This Row],[Loan Date]],$Q$5:$Q$152,$S$5:$S$152)</f>
        <v>Week 10</v>
      </c>
    </row>
    <row r="4739" spans="1:12" x14ac:dyDescent="0.2">
      <c r="A4739" s="1">
        <v>44894</v>
      </c>
      <c r="B4739" t="s">
        <v>7</v>
      </c>
      <c r="C4739" s="1">
        <v>44894</v>
      </c>
      <c r="D4739" t="s">
        <v>1096</v>
      </c>
      <c r="E4739" t="s">
        <v>12</v>
      </c>
      <c r="F4739" t="s">
        <v>12</v>
      </c>
      <c r="G4739" t="s">
        <v>11</v>
      </c>
      <c r="H4739" t="s">
        <v>1282</v>
      </c>
      <c r="I4739">
        <f>MONTH(Table6[[#This Row],[Loan Date]])</f>
        <v>11</v>
      </c>
      <c r="J4739" t="str">
        <f>_xlfn.XLOOKUP(Table6[[#This Row],[Numeric Month]],$N$5:$N$11,$O$5:$O$11)</f>
        <v>Nov</v>
      </c>
      <c r="K4739" t="str">
        <f>_xlfn.XLOOKUP(Table6[[#This Row],[Loan Date]],$Q$5:$Q$152,$R$5:$R$152)</f>
        <v>Tuesday</v>
      </c>
      <c r="L4739" t="str">
        <f>_xlfn.XLOOKUP(Table6[[#This Row],[Loan Date]],$Q$5:$Q$152,$S$5:$S$152)</f>
        <v>Week 10</v>
      </c>
    </row>
    <row r="4740" spans="1:12" x14ac:dyDescent="0.2">
      <c r="A4740" s="1">
        <v>44894</v>
      </c>
      <c r="B4740" t="s">
        <v>7</v>
      </c>
      <c r="C4740" s="1">
        <v>44894</v>
      </c>
      <c r="D4740" t="s">
        <v>538</v>
      </c>
      <c r="E4740" t="s">
        <v>122</v>
      </c>
      <c r="F4740" t="s">
        <v>122</v>
      </c>
      <c r="G4740" t="s">
        <v>11</v>
      </c>
      <c r="H4740" t="s">
        <v>1282</v>
      </c>
      <c r="I4740">
        <f>MONTH(Table6[[#This Row],[Loan Date]])</f>
        <v>11</v>
      </c>
      <c r="J4740" t="str">
        <f>_xlfn.XLOOKUP(Table6[[#This Row],[Numeric Month]],$N$5:$N$11,$O$5:$O$11)</f>
        <v>Nov</v>
      </c>
      <c r="K4740" t="str">
        <f>_xlfn.XLOOKUP(Table6[[#This Row],[Loan Date]],$Q$5:$Q$152,$R$5:$R$152)</f>
        <v>Tuesday</v>
      </c>
      <c r="L4740" t="str">
        <f>_xlfn.XLOOKUP(Table6[[#This Row],[Loan Date]],$Q$5:$Q$152,$S$5:$S$152)</f>
        <v>Week 10</v>
      </c>
    </row>
    <row r="4741" spans="1:12" x14ac:dyDescent="0.2">
      <c r="A4741" s="1">
        <v>44894</v>
      </c>
      <c r="B4741" t="s">
        <v>7</v>
      </c>
      <c r="C4741" s="1">
        <v>44904</v>
      </c>
      <c r="D4741" t="s">
        <v>858</v>
      </c>
      <c r="E4741" t="s">
        <v>3</v>
      </c>
      <c r="F4741" t="s">
        <v>2</v>
      </c>
      <c r="G4741" t="s">
        <v>1</v>
      </c>
      <c r="H4741" t="s">
        <v>1282</v>
      </c>
      <c r="I4741">
        <f>MONTH(Table6[[#This Row],[Loan Date]])</f>
        <v>11</v>
      </c>
      <c r="J4741" t="str">
        <f>_xlfn.XLOOKUP(Table6[[#This Row],[Numeric Month]],$N$5:$N$11,$O$5:$O$11)</f>
        <v>Nov</v>
      </c>
      <c r="K4741" t="str">
        <f>_xlfn.XLOOKUP(Table6[[#This Row],[Loan Date]],$Q$5:$Q$152,$R$5:$R$152)</f>
        <v>Tuesday</v>
      </c>
      <c r="L4741" t="str">
        <f>_xlfn.XLOOKUP(Table6[[#This Row],[Loan Date]],$Q$5:$Q$152,$S$5:$S$152)</f>
        <v>Week 10</v>
      </c>
    </row>
    <row r="4742" spans="1:12" x14ac:dyDescent="0.2">
      <c r="A4742" s="1">
        <v>44894</v>
      </c>
      <c r="B4742" t="s">
        <v>7</v>
      </c>
      <c r="C4742" s="1">
        <v>44904</v>
      </c>
      <c r="D4742" t="s">
        <v>1080</v>
      </c>
      <c r="E4742" t="s">
        <v>9</v>
      </c>
      <c r="F4742" t="s">
        <v>8</v>
      </c>
      <c r="G4742" t="s">
        <v>1</v>
      </c>
      <c r="H4742" t="s">
        <v>1282</v>
      </c>
      <c r="I4742">
        <f>MONTH(Table6[[#This Row],[Loan Date]])</f>
        <v>11</v>
      </c>
      <c r="J4742" t="str">
        <f>_xlfn.XLOOKUP(Table6[[#This Row],[Numeric Month]],$N$5:$N$11,$O$5:$O$11)</f>
        <v>Nov</v>
      </c>
      <c r="K4742" t="str">
        <f>_xlfn.XLOOKUP(Table6[[#This Row],[Loan Date]],$Q$5:$Q$152,$R$5:$R$152)</f>
        <v>Tuesday</v>
      </c>
      <c r="L4742" t="str">
        <f>_xlfn.XLOOKUP(Table6[[#This Row],[Loan Date]],$Q$5:$Q$152,$S$5:$S$152)</f>
        <v>Week 10</v>
      </c>
    </row>
    <row r="4743" spans="1:12" x14ac:dyDescent="0.2">
      <c r="A4743" s="1">
        <v>44894</v>
      </c>
      <c r="B4743" t="s">
        <v>7</v>
      </c>
      <c r="C4743" s="1">
        <v>44894</v>
      </c>
      <c r="D4743" t="s">
        <v>408</v>
      </c>
      <c r="E4743" t="s">
        <v>23</v>
      </c>
      <c r="F4743" t="s">
        <v>23</v>
      </c>
      <c r="G4743" t="s">
        <v>20</v>
      </c>
      <c r="H4743" t="s">
        <v>1282</v>
      </c>
      <c r="I4743">
        <f>MONTH(Table6[[#This Row],[Loan Date]])</f>
        <v>11</v>
      </c>
      <c r="J4743" t="str">
        <f>_xlfn.XLOOKUP(Table6[[#This Row],[Numeric Month]],$N$5:$N$11,$O$5:$O$11)</f>
        <v>Nov</v>
      </c>
      <c r="K4743" t="str">
        <f>_xlfn.XLOOKUP(Table6[[#This Row],[Loan Date]],$Q$5:$Q$152,$R$5:$R$152)</f>
        <v>Tuesday</v>
      </c>
      <c r="L4743" t="str">
        <f>_xlfn.XLOOKUP(Table6[[#This Row],[Loan Date]],$Q$5:$Q$152,$S$5:$S$152)</f>
        <v>Week 10</v>
      </c>
    </row>
    <row r="4744" spans="1:12" x14ac:dyDescent="0.2">
      <c r="A4744" s="1">
        <v>44894</v>
      </c>
      <c r="B4744" t="s">
        <v>7</v>
      </c>
      <c r="C4744" s="1">
        <v>44894</v>
      </c>
      <c r="D4744" t="s">
        <v>497</v>
      </c>
      <c r="E4744" t="s">
        <v>21</v>
      </c>
      <c r="F4744" t="s">
        <v>21</v>
      </c>
      <c r="G4744" t="s">
        <v>20</v>
      </c>
      <c r="H4744" t="s">
        <v>1282</v>
      </c>
      <c r="I4744">
        <f>MONTH(Table6[[#This Row],[Loan Date]])</f>
        <v>11</v>
      </c>
      <c r="J4744" t="str">
        <f>_xlfn.XLOOKUP(Table6[[#This Row],[Numeric Month]],$N$5:$N$11,$O$5:$O$11)</f>
        <v>Nov</v>
      </c>
      <c r="K4744" t="str">
        <f>_xlfn.XLOOKUP(Table6[[#This Row],[Loan Date]],$Q$5:$Q$152,$R$5:$R$152)</f>
        <v>Tuesday</v>
      </c>
      <c r="L4744" t="str">
        <f>_xlfn.XLOOKUP(Table6[[#This Row],[Loan Date]],$Q$5:$Q$152,$S$5:$S$152)</f>
        <v>Week 10</v>
      </c>
    </row>
    <row r="4745" spans="1:12" x14ac:dyDescent="0.2">
      <c r="A4745" s="1">
        <v>44894</v>
      </c>
      <c r="B4745" t="s">
        <v>7</v>
      </c>
      <c r="C4745" s="1">
        <v>44894</v>
      </c>
      <c r="D4745" t="s">
        <v>390</v>
      </c>
      <c r="E4745" t="s">
        <v>23</v>
      </c>
      <c r="F4745" t="s">
        <v>23</v>
      </c>
      <c r="G4745" t="s">
        <v>20</v>
      </c>
      <c r="H4745" t="s">
        <v>1282</v>
      </c>
      <c r="I4745">
        <f>MONTH(Table6[[#This Row],[Loan Date]])</f>
        <v>11</v>
      </c>
      <c r="J4745" t="str">
        <f>_xlfn.XLOOKUP(Table6[[#This Row],[Numeric Month]],$N$5:$N$11,$O$5:$O$11)</f>
        <v>Nov</v>
      </c>
      <c r="K4745" t="str">
        <f>_xlfn.XLOOKUP(Table6[[#This Row],[Loan Date]],$Q$5:$Q$152,$R$5:$R$152)</f>
        <v>Tuesday</v>
      </c>
      <c r="L4745" t="str">
        <f>_xlfn.XLOOKUP(Table6[[#This Row],[Loan Date]],$Q$5:$Q$152,$S$5:$S$152)</f>
        <v>Week 10</v>
      </c>
    </row>
    <row r="4746" spans="1:12" x14ac:dyDescent="0.2">
      <c r="A4746" s="1">
        <v>44894</v>
      </c>
      <c r="B4746" t="s">
        <v>7</v>
      </c>
      <c r="C4746" s="1">
        <v>44894</v>
      </c>
      <c r="D4746" t="s">
        <v>135</v>
      </c>
      <c r="E4746" t="s">
        <v>21</v>
      </c>
      <c r="F4746" t="s">
        <v>21</v>
      </c>
      <c r="G4746" t="s">
        <v>20</v>
      </c>
      <c r="H4746" t="s">
        <v>1282</v>
      </c>
      <c r="I4746">
        <f>MONTH(Table6[[#This Row],[Loan Date]])</f>
        <v>11</v>
      </c>
      <c r="J4746" t="str">
        <f>_xlfn.XLOOKUP(Table6[[#This Row],[Numeric Month]],$N$5:$N$11,$O$5:$O$11)</f>
        <v>Nov</v>
      </c>
      <c r="K4746" t="str">
        <f>_xlfn.XLOOKUP(Table6[[#This Row],[Loan Date]],$Q$5:$Q$152,$R$5:$R$152)</f>
        <v>Tuesday</v>
      </c>
      <c r="L4746" t="str">
        <f>_xlfn.XLOOKUP(Table6[[#This Row],[Loan Date]],$Q$5:$Q$152,$S$5:$S$152)</f>
        <v>Week 10</v>
      </c>
    </row>
    <row r="4747" spans="1:12" x14ac:dyDescent="0.2">
      <c r="A4747" s="1">
        <v>44894</v>
      </c>
      <c r="B4747" t="s">
        <v>5</v>
      </c>
      <c r="C4747" s="1">
        <v>44894</v>
      </c>
      <c r="D4747" t="s">
        <v>103</v>
      </c>
      <c r="E4747" t="s">
        <v>23</v>
      </c>
      <c r="F4747" t="s">
        <v>23</v>
      </c>
      <c r="G4747" t="s">
        <v>20</v>
      </c>
      <c r="H4747" t="s">
        <v>1282</v>
      </c>
      <c r="I4747">
        <f>MONTH(Table6[[#This Row],[Loan Date]])</f>
        <v>11</v>
      </c>
      <c r="J4747" t="str">
        <f>_xlfn.XLOOKUP(Table6[[#This Row],[Numeric Month]],$N$5:$N$11,$O$5:$O$11)</f>
        <v>Nov</v>
      </c>
      <c r="K4747" t="str">
        <f>_xlfn.XLOOKUP(Table6[[#This Row],[Loan Date]],$Q$5:$Q$152,$R$5:$R$152)</f>
        <v>Tuesday</v>
      </c>
      <c r="L4747" t="str">
        <f>_xlfn.XLOOKUP(Table6[[#This Row],[Loan Date]],$Q$5:$Q$152,$S$5:$S$152)</f>
        <v>Week 10</v>
      </c>
    </row>
    <row r="4748" spans="1:12" x14ac:dyDescent="0.2">
      <c r="A4748" s="1">
        <v>44894</v>
      </c>
      <c r="B4748" t="s">
        <v>7</v>
      </c>
      <c r="C4748" s="1">
        <v>44894</v>
      </c>
      <c r="D4748" t="s">
        <v>926</v>
      </c>
      <c r="E4748" t="s">
        <v>37</v>
      </c>
      <c r="F4748" t="s">
        <v>37</v>
      </c>
      <c r="G4748" t="s">
        <v>20</v>
      </c>
      <c r="H4748" t="s">
        <v>1282</v>
      </c>
      <c r="I4748">
        <f>MONTH(Table6[[#This Row],[Loan Date]])</f>
        <v>11</v>
      </c>
      <c r="J4748" t="str">
        <f>_xlfn.XLOOKUP(Table6[[#This Row],[Numeric Month]],$N$5:$N$11,$O$5:$O$11)</f>
        <v>Nov</v>
      </c>
      <c r="K4748" t="str">
        <f>_xlfn.XLOOKUP(Table6[[#This Row],[Loan Date]],$Q$5:$Q$152,$R$5:$R$152)</f>
        <v>Tuesday</v>
      </c>
      <c r="L4748" t="str">
        <f>_xlfn.XLOOKUP(Table6[[#This Row],[Loan Date]],$Q$5:$Q$152,$S$5:$S$152)</f>
        <v>Week 10</v>
      </c>
    </row>
    <row r="4749" spans="1:12" x14ac:dyDescent="0.2">
      <c r="A4749" s="1">
        <v>44894</v>
      </c>
      <c r="B4749" t="s">
        <v>7</v>
      </c>
      <c r="C4749" s="1">
        <v>44904</v>
      </c>
      <c r="D4749" t="s">
        <v>1313</v>
      </c>
      <c r="E4749" t="s">
        <v>3</v>
      </c>
      <c r="F4749" t="s">
        <v>2</v>
      </c>
      <c r="G4749" t="s">
        <v>1</v>
      </c>
      <c r="H4749" t="s">
        <v>1282</v>
      </c>
      <c r="I4749">
        <f>MONTH(Table6[[#This Row],[Loan Date]])</f>
        <v>11</v>
      </c>
      <c r="J4749" t="str">
        <f>_xlfn.XLOOKUP(Table6[[#This Row],[Numeric Month]],$N$5:$N$11,$O$5:$O$11)</f>
        <v>Nov</v>
      </c>
      <c r="K4749" t="str">
        <f>_xlfn.XLOOKUP(Table6[[#This Row],[Loan Date]],$Q$5:$Q$152,$R$5:$R$152)</f>
        <v>Tuesday</v>
      </c>
      <c r="L4749" t="str">
        <f>_xlfn.XLOOKUP(Table6[[#This Row],[Loan Date]],$Q$5:$Q$152,$S$5:$S$152)</f>
        <v>Week 10</v>
      </c>
    </row>
    <row r="4750" spans="1:12" x14ac:dyDescent="0.2">
      <c r="A4750" s="1">
        <v>44894</v>
      </c>
      <c r="B4750" t="s">
        <v>5</v>
      </c>
      <c r="C4750" s="1">
        <v>44894</v>
      </c>
      <c r="D4750" t="s">
        <v>115</v>
      </c>
      <c r="E4750" t="s">
        <v>23</v>
      </c>
      <c r="F4750" t="s">
        <v>23</v>
      </c>
      <c r="G4750" t="s">
        <v>20</v>
      </c>
      <c r="H4750" t="s">
        <v>1282</v>
      </c>
      <c r="I4750">
        <f>MONTH(Table6[[#This Row],[Loan Date]])</f>
        <v>11</v>
      </c>
      <c r="J4750" t="str">
        <f>_xlfn.XLOOKUP(Table6[[#This Row],[Numeric Month]],$N$5:$N$11,$O$5:$O$11)</f>
        <v>Nov</v>
      </c>
      <c r="K4750" t="str">
        <f>_xlfn.XLOOKUP(Table6[[#This Row],[Loan Date]],$Q$5:$Q$152,$R$5:$R$152)</f>
        <v>Tuesday</v>
      </c>
      <c r="L4750" t="str">
        <f>_xlfn.XLOOKUP(Table6[[#This Row],[Loan Date]],$Q$5:$Q$152,$S$5:$S$152)</f>
        <v>Week 10</v>
      </c>
    </row>
    <row r="4751" spans="1:12" x14ac:dyDescent="0.2">
      <c r="A4751" s="1">
        <v>44894</v>
      </c>
      <c r="B4751" t="s">
        <v>5</v>
      </c>
      <c r="C4751" s="1">
        <v>44894</v>
      </c>
      <c r="D4751" t="s">
        <v>911</v>
      </c>
      <c r="E4751" t="s">
        <v>37</v>
      </c>
      <c r="F4751" t="s">
        <v>37</v>
      </c>
      <c r="G4751" t="s">
        <v>20</v>
      </c>
      <c r="H4751" t="s">
        <v>1282</v>
      </c>
      <c r="I4751">
        <f>MONTH(Table6[[#This Row],[Loan Date]])</f>
        <v>11</v>
      </c>
      <c r="J4751" t="str">
        <f>_xlfn.XLOOKUP(Table6[[#This Row],[Numeric Month]],$N$5:$N$11,$O$5:$O$11)</f>
        <v>Nov</v>
      </c>
      <c r="K4751" t="str">
        <f>_xlfn.XLOOKUP(Table6[[#This Row],[Loan Date]],$Q$5:$Q$152,$R$5:$R$152)</f>
        <v>Tuesday</v>
      </c>
      <c r="L4751" t="str">
        <f>_xlfn.XLOOKUP(Table6[[#This Row],[Loan Date]],$Q$5:$Q$152,$S$5:$S$152)</f>
        <v>Week 10</v>
      </c>
    </row>
    <row r="4752" spans="1:12" x14ac:dyDescent="0.2">
      <c r="A4752" s="1">
        <v>44894</v>
      </c>
      <c r="B4752" t="s">
        <v>5</v>
      </c>
      <c r="C4752" s="1">
        <v>44894</v>
      </c>
      <c r="D4752" t="s">
        <v>910</v>
      </c>
      <c r="E4752" t="s">
        <v>37</v>
      </c>
      <c r="F4752" t="s">
        <v>37</v>
      </c>
      <c r="G4752" t="s">
        <v>20</v>
      </c>
      <c r="H4752" t="s">
        <v>1282</v>
      </c>
      <c r="I4752">
        <f>MONTH(Table6[[#This Row],[Loan Date]])</f>
        <v>11</v>
      </c>
      <c r="J4752" t="str">
        <f>_xlfn.XLOOKUP(Table6[[#This Row],[Numeric Month]],$N$5:$N$11,$O$5:$O$11)</f>
        <v>Nov</v>
      </c>
      <c r="K4752" t="str">
        <f>_xlfn.XLOOKUP(Table6[[#This Row],[Loan Date]],$Q$5:$Q$152,$R$5:$R$152)</f>
        <v>Tuesday</v>
      </c>
      <c r="L4752" t="str">
        <f>_xlfn.XLOOKUP(Table6[[#This Row],[Loan Date]],$Q$5:$Q$152,$S$5:$S$152)</f>
        <v>Week 10</v>
      </c>
    </row>
    <row r="4753" spans="1:12" x14ac:dyDescent="0.2">
      <c r="A4753" s="1">
        <v>44894</v>
      </c>
      <c r="B4753" t="s">
        <v>5</v>
      </c>
      <c r="C4753" s="1">
        <v>44902</v>
      </c>
      <c r="D4753" t="s">
        <v>199</v>
      </c>
      <c r="E4753" t="s">
        <v>9</v>
      </c>
      <c r="F4753" t="s">
        <v>8</v>
      </c>
      <c r="G4753" t="s">
        <v>1</v>
      </c>
      <c r="H4753" t="s">
        <v>1282</v>
      </c>
      <c r="I4753">
        <f>MONTH(Table6[[#This Row],[Loan Date]])</f>
        <v>11</v>
      </c>
      <c r="J4753" t="str">
        <f>_xlfn.XLOOKUP(Table6[[#This Row],[Numeric Month]],$N$5:$N$11,$O$5:$O$11)</f>
        <v>Nov</v>
      </c>
      <c r="K4753" t="str">
        <f>_xlfn.XLOOKUP(Table6[[#This Row],[Loan Date]],$Q$5:$Q$152,$R$5:$R$152)</f>
        <v>Tuesday</v>
      </c>
      <c r="L4753" t="str">
        <f>_xlfn.XLOOKUP(Table6[[#This Row],[Loan Date]],$Q$5:$Q$152,$S$5:$S$152)</f>
        <v>Week 10</v>
      </c>
    </row>
    <row r="4754" spans="1:12" x14ac:dyDescent="0.2">
      <c r="A4754" s="1">
        <v>44894</v>
      </c>
      <c r="B4754" t="s">
        <v>5</v>
      </c>
      <c r="C4754" s="1">
        <v>44904</v>
      </c>
      <c r="D4754" t="s">
        <v>476</v>
      </c>
      <c r="E4754" t="s">
        <v>15</v>
      </c>
      <c r="F4754" t="s">
        <v>14</v>
      </c>
      <c r="G4754" t="s">
        <v>1</v>
      </c>
      <c r="H4754" t="s">
        <v>1282</v>
      </c>
      <c r="I4754">
        <f>MONTH(Table6[[#This Row],[Loan Date]])</f>
        <v>11</v>
      </c>
      <c r="J4754" t="str">
        <f>_xlfn.XLOOKUP(Table6[[#This Row],[Numeric Month]],$N$5:$N$11,$O$5:$O$11)</f>
        <v>Nov</v>
      </c>
      <c r="K4754" t="str">
        <f>_xlfn.XLOOKUP(Table6[[#This Row],[Loan Date]],$Q$5:$Q$152,$R$5:$R$152)</f>
        <v>Tuesday</v>
      </c>
      <c r="L4754" t="str">
        <f>_xlfn.XLOOKUP(Table6[[#This Row],[Loan Date]],$Q$5:$Q$152,$S$5:$S$152)</f>
        <v>Week 10</v>
      </c>
    </row>
    <row r="4755" spans="1:12" x14ac:dyDescent="0.2">
      <c r="A4755" s="1">
        <v>44894</v>
      </c>
      <c r="B4755" t="s">
        <v>5</v>
      </c>
      <c r="C4755" s="1">
        <v>44904</v>
      </c>
      <c r="D4755" t="s">
        <v>435</v>
      </c>
      <c r="E4755" t="s">
        <v>3</v>
      </c>
      <c r="F4755" t="s">
        <v>2</v>
      </c>
      <c r="G4755" t="s">
        <v>1</v>
      </c>
      <c r="H4755" t="s">
        <v>1282</v>
      </c>
      <c r="I4755">
        <f>MONTH(Table6[[#This Row],[Loan Date]])</f>
        <v>11</v>
      </c>
      <c r="J4755" t="str">
        <f>_xlfn.XLOOKUP(Table6[[#This Row],[Numeric Month]],$N$5:$N$11,$O$5:$O$11)</f>
        <v>Nov</v>
      </c>
      <c r="K4755" t="str">
        <f>_xlfn.XLOOKUP(Table6[[#This Row],[Loan Date]],$Q$5:$Q$152,$R$5:$R$152)</f>
        <v>Tuesday</v>
      </c>
      <c r="L4755" t="str">
        <f>_xlfn.XLOOKUP(Table6[[#This Row],[Loan Date]],$Q$5:$Q$152,$S$5:$S$152)</f>
        <v>Week 10</v>
      </c>
    </row>
    <row r="4756" spans="1:12" x14ac:dyDescent="0.2">
      <c r="A4756" s="1">
        <v>44894</v>
      </c>
      <c r="B4756" t="s">
        <v>7</v>
      </c>
      <c r="C4756" s="1">
        <v>44894</v>
      </c>
      <c r="D4756" t="s">
        <v>171</v>
      </c>
      <c r="E4756" t="s">
        <v>23</v>
      </c>
      <c r="F4756" t="s">
        <v>23</v>
      </c>
      <c r="G4756" t="s">
        <v>20</v>
      </c>
      <c r="H4756" t="s">
        <v>1282</v>
      </c>
      <c r="I4756">
        <f>MONTH(Table6[[#This Row],[Loan Date]])</f>
        <v>11</v>
      </c>
      <c r="J4756" t="str">
        <f>_xlfn.XLOOKUP(Table6[[#This Row],[Numeric Month]],$N$5:$N$11,$O$5:$O$11)</f>
        <v>Nov</v>
      </c>
      <c r="K4756" t="str">
        <f>_xlfn.XLOOKUP(Table6[[#This Row],[Loan Date]],$Q$5:$Q$152,$R$5:$R$152)</f>
        <v>Tuesday</v>
      </c>
      <c r="L4756" t="str">
        <f>_xlfn.XLOOKUP(Table6[[#This Row],[Loan Date]],$Q$5:$Q$152,$S$5:$S$152)</f>
        <v>Week 10</v>
      </c>
    </row>
    <row r="4757" spans="1:12" x14ac:dyDescent="0.2">
      <c r="A4757" s="1">
        <v>44894</v>
      </c>
      <c r="B4757" t="s">
        <v>7</v>
      </c>
      <c r="C4757" s="1">
        <v>44894</v>
      </c>
      <c r="D4757" t="s">
        <v>31</v>
      </c>
      <c r="E4757" t="s">
        <v>21</v>
      </c>
      <c r="F4757" t="s">
        <v>21</v>
      </c>
      <c r="G4757" t="s">
        <v>20</v>
      </c>
      <c r="H4757" t="s">
        <v>1282</v>
      </c>
      <c r="I4757">
        <f>MONTH(Table6[[#This Row],[Loan Date]])</f>
        <v>11</v>
      </c>
      <c r="J4757" t="str">
        <f>_xlfn.XLOOKUP(Table6[[#This Row],[Numeric Month]],$N$5:$N$11,$O$5:$O$11)</f>
        <v>Nov</v>
      </c>
      <c r="K4757" t="str">
        <f>_xlfn.XLOOKUP(Table6[[#This Row],[Loan Date]],$Q$5:$Q$152,$R$5:$R$152)</f>
        <v>Tuesday</v>
      </c>
      <c r="L4757" t="str">
        <f>_xlfn.XLOOKUP(Table6[[#This Row],[Loan Date]],$Q$5:$Q$152,$S$5:$S$152)</f>
        <v>Week 10</v>
      </c>
    </row>
    <row r="4758" spans="1:12" x14ac:dyDescent="0.2">
      <c r="A4758" s="1">
        <v>44894</v>
      </c>
      <c r="B4758" t="s">
        <v>5</v>
      </c>
      <c r="C4758" s="1">
        <v>44894</v>
      </c>
      <c r="D4758" t="s">
        <v>1064</v>
      </c>
      <c r="E4758" t="s">
        <v>12</v>
      </c>
      <c r="F4758" t="s">
        <v>12</v>
      </c>
      <c r="G4758" t="s">
        <v>11</v>
      </c>
      <c r="H4758" t="s">
        <v>1282</v>
      </c>
      <c r="I4758">
        <f>MONTH(Table6[[#This Row],[Loan Date]])</f>
        <v>11</v>
      </c>
      <c r="J4758" t="str">
        <f>_xlfn.XLOOKUP(Table6[[#This Row],[Numeric Month]],$N$5:$N$11,$O$5:$O$11)</f>
        <v>Nov</v>
      </c>
      <c r="K4758" t="str">
        <f>_xlfn.XLOOKUP(Table6[[#This Row],[Loan Date]],$Q$5:$Q$152,$R$5:$R$152)</f>
        <v>Tuesday</v>
      </c>
      <c r="L4758" t="str">
        <f>_xlfn.XLOOKUP(Table6[[#This Row],[Loan Date]],$Q$5:$Q$152,$S$5:$S$152)</f>
        <v>Week 10</v>
      </c>
    </row>
    <row r="4759" spans="1:12" x14ac:dyDescent="0.2">
      <c r="A4759" s="1">
        <v>44894</v>
      </c>
      <c r="B4759" t="s">
        <v>5</v>
      </c>
      <c r="C4759" s="1">
        <v>44894</v>
      </c>
      <c r="D4759" t="s">
        <v>558</v>
      </c>
      <c r="E4759" t="s">
        <v>122</v>
      </c>
      <c r="F4759" t="s">
        <v>122</v>
      </c>
      <c r="G4759" t="s">
        <v>11</v>
      </c>
      <c r="H4759" t="s">
        <v>1282</v>
      </c>
      <c r="I4759">
        <f>MONTH(Table6[[#This Row],[Loan Date]])</f>
        <v>11</v>
      </c>
      <c r="J4759" t="str">
        <f>_xlfn.XLOOKUP(Table6[[#This Row],[Numeric Month]],$N$5:$N$11,$O$5:$O$11)</f>
        <v>Nov</v>
      </c>
      <c r="K4759" t="str">
        <f>_xlfn.XLOOKUP(Table6[[#This Row],[Loan Date]],$Q$5:$Q$152,$R$5:$R$152)</f>
        <v>Tuesday</v>
      </c>
      <c r="L4759" t="str">
        <f>_xlfn.XLOOKUP(Table6[[#This Row],[Loan Date]],$Q$5:$Q$152,$S$5:$S$152)</f>
        <v>Week 10</v>
      </c>
    </row>
    <row r="4760" spans="1:12" x14ac:dyDescent="0.2">
      <c r="A4760" s="1">
        <v>44894</v>
      </c>
      <c r="B4760" t="s">
        <v>7</v>
      </c>
      <c r="C4760" s="1">
        <v>44894</v>
      </c>
      <c r="D4760" t="s">
        <v>1312</v>
      </c>
      <c r="E4760" t="s">
        <v>168</v>
      </c>
      <c r="F4760" t="s">
        <v>168</v>
      </c>
      <c r="G4760" t="s">
        <v>20</v>
      </c>
      <c r="H4760" t="s">
        <v>1282</v>
      </c>
      <c r="I4760">
        <f>MONTH(Table6[[#This Row],[Loan Date]])</f>
        <v>11</v>
      </c>
      <c r="J4760" t="str">
        <f>_xlfn.XLOOKUP(Table6[[#This Row],[Numeric Month]],$N$5:$N$11,$O$5:$O$11)</f>
        <v>Nov</v>
      </c>
      <c r="K4760" t="str">
        <f>_xlfn.XLOOKUP(Table6[[#This Row],[Loan Date]],$Q$5:$Q$152,$R$5:$R$152)</f>
        <v>Tuesday</v>
      </c>
      <c r="L4760" t="str">
        <f>_xlfn.XLOOKUP(Table6[[#This Row],[Loan Date]],$Q$5:$Q$152,$S$5:$S$152)</f>
        <v>Week 10</v>
      </c>
    </row>
    <row r="4761" spans="1:12" x14ac:dyDescent="0.2">
      <c r="A4761" s="1">
        <v>44894</v>
      </c>
      <c r="B4761" t="s">
        <v>7</v>
      </c>
      <c r="C4761" s="1">
        <v>44894</v>
      </c>
      <c r="D4761" t="s">
        <v>913</v>
      </c>
      <c r="E4761" t="s">
        <v>37</v>
      </c>
      <c r="F4761" t="s">
        <v>37</v>
      </c>
      <c r="G4761" t="s">
        <v>20</v>
      </c>
      <c r="H4761" t="s">
        <v>1282</v>
      </c>
      <c r="I4761">
        <f>MONTH(Table6[[#This Row],[Loan Date]])</f>
        <v>11</v>
      </c>
      <c r="J4761" t="str">
        <f>_xlfn.XLOOKUP(Table6[[#This Row],[Numeric Month]],$N$5:$N$11,$O$5:$O$11)</f>
        <v>Nov</v>
      </c>
      <c r="K4761" t="str">
        <f>_xlfn.XLOOKUP(Table6[[#This Row],[Loan Date]],$Q$5:$Q$152,$R$5:$R$152)</f>
        <v>Tuesday</v>
      </c>
      <c r="L4761" t="str">
        <f>_xlfn.XLOOKUP(Table6[[#This Row],[Loan Date]],$Q$5:$Q$152,$S$5:$S$152)</f>
        <v>Week 10</v>
      </c>
    </row>
    <row r="4762" spans="1:12" x14ac:dyDescent="0.2">
      <c r="A4762" s="1">
        <v>44894</v>
      </c>
      <c r="B4762" t="s">
        <v>7</v>
      </c>
      <c r="C4762" s="1">
        <v>44894</v>
      </c>
      <c r="D4762" t="s">
        <v>790</v>
      </c>
      <c r="E4762" t="s">
        <v>41</v>
      </c>
      <c r="F4762" t="s">
        <v>40</v>
      </c>
      <c r="G4762" t="s">
        <v>39</v>
      </c>
      <c r="H4762" t="s">
        <v>1282</v>
      </c>
      <c r="I4762">
        <f>MONTH(Table6[[#This Row],[Loan Date]])</f>
        <v>11</v>
      </c>
      <c r="J4762" t="str">
        <f>_xlfn.XLOOKUP(Table6[[#This Row],[Numeric Month]],$N$5:$N$11,$O$5:$O$11)</f>
        <v>Nov</v>
      </c>
      <c r="K4762" t="str">
        <f>_xlfn.XLOOKUP(Table6[[#This Row],[Loan Date]],$Q$5:$Q$152,$R$5:$R$152)</f>
        <v>Tuesday</v>
      </c>
      <c r="L4762" t="str">
        <f>_xlfn.XLOOKUP(Table6[[#This Row],[Loan Date]],$Q$5:$Q$152,$S$5:$S$152)</f>
        <v>Week 10</v>
      </c>
    </row>
    <row r="4763" spans="1:12" x14ac:dyDescent="0.2">
      <c r="A4763" s="1">
        <v>44894</v>
      </c>
      <c r="B4763" t="s">
        <v>5</v>
      </c>
      <c r="C4763" s="1">
        <v>44901</v>
      </c>
      <c r="D4763" t="s">
        <v>146</v>
      </c>
      <c r="E4763" t="s">
        <v>52</v>
      </c>
      <c r="F4763" t="s">
        <v>51</v>
      </c>
      <c r="G4763" t="s">
        <v>1</v>
      </c>
      <c r="H4763" t="s">
        <v>1282</v>
      </c>
      <c r="I4763">
        <f>MONTH(Table6[[#This Row],[Loan Date]])</f>
        <v>11</v>
      </c>
      <c r="J4763" t="str">
        <f>_xlfn.XLOOKUP(Table6[[#This Row],[Numeric Month]],$N$5:$N$11,$O$5:$O$11)</f>
        <v>Nov</v>
      </c>
      <c r="K4763" t="str">
        <f>_xlfn.XLOOKUP(Table6[[#This Row],[Loan Date]],$Q$5:$Q$152,$R$5:$R$152)</f>
        <v>Tuesday</v>
      </c>
      <c r="L4763" t="str">
        <f>_xlfn.XLOOKUP(Table6[[#This Row],[Loan Date]],$Q$5:$Q$152,$S$5:$S$152)</f>
        <v>Week 10</v>
      </c>
    </row>
    <row r="4764" spans="1:12" x14ac:dyDescent="0.2">
      <c r="A4764" s="1">
        <v>44894</v>
      </c>
      <c r="B4764" t="s">
        <v>7</v>
      </c>
      <c r="C4764" s="1">
        <v>44894</v>
      </c>
      <c r="D4764" t="s">
        <v>923</v>
      </c>
      <c r="E4764" t="s">
        <v>37</v>
      </c>
      <c r="F4764" t="s">
        <v>37</v>
      </c>
      <c r="G4764" t="s">
        <v>20</v>
      </c>
      <c r="H4764" t="s">
        <v>1282</v>
      </c>
      <c r="I4764">
        <f>MONTH(Table6[[#This Row],[Loan Date]])</f>
        <v>11</v>
      </c>
      <c r="J4764" t="str">
        <f>_xlfn.XLOOKUP(Table6[[#This Row],[Numeric Month]],$N$5:$N$11,$O$5:$O$11)</f>
        <v>Nov</v>
      </c>
      <c r="K4764" t="str">
        <f>_xlfn.XLOOKUP(Table6[[#This Row],[Loan Date]],$Q$5:$Q$152,$R$5:$R$152)</f>
        <v>Tuesday</v>
      </c>
      <c r="L4764" t="str">
        <f>_xlfn.XLOOKUP(Table6[[#This Row],[Loan Date]],$Q$5:$Q$152,$S$5:$S$152)</f>
        <v>Week 10</v>
      </c>
    </row>
    <row r="4765" spans="1:12" x14ac:dyDescent="0.2">
      <c r="A4765" s="1">
        <v>44894</v>
      </c>
      <c r="B4765" t="s">
        <v>7</v>
      </c>
      <c r="C4765" s="1">
        <v>44901</v>
      </c>
      <c r="D4765" t="s">
        <v>794</v>
      </c>
      <c r="E4765" t="s">
        <v>52</v>
      </c>
      <c r="F4765" t="s">
        <v>51</v>
      </c>
      <c r="G4765" t="s">
        <v>1</v>
      </c>
      <c r="H4765" t="s">
        <v>1282</v>
      </c>
      <c r="I4765">
        <f>MONTH(Table6[[#This Row],[Loan Date]])</f>
        <v>11</v>
      </c>
      <c r="J4765" t="str">
        <f>_xlfn.XLOOKUP(Table6[[#This Row],[Numeric Month]],$N$5:$N$11,$O$5:$O$11)</f>
        <v>Nov</v>
      </c>
      <c r="K4765" t="str">
        <f>_xlfn.XLOOKUP(Table6[[#This Row],[Loan Date]],$Q$5:$Q$152,$R$5:$R$152)</f>
        <v>Tuesday</v>
      </c>
      <c r="L4765" t="str">
        <f>_xlfn.XLOOKUP(Table6[[#This Row],[Loan Date]],$Q$5:$Q$152,$S$5:$S$152)</f>
        <v>Week 10</v>
      </c>
    </row>
    <row r="4766" spans="1:12" x14ac:dyDescent="0.2">
      <c r="A4766" s="1">
        <v>44894</v>
      </c>
      <c r="B4766" t="s">
        <v>5</v>
      </c>
      <c r="C4766" s="1">
        <v>44901</v>
      </c>
      <c r="D4766" t="s">
        <v>56</v>
      </c>
      <c r="E4766" t="s">
        <v>52</v>
      </c>
      <c r="F4766" t="s">
        <v>51</v>
      </c>
      <c r="G4766" t="s">
        <v>1</v>
      </c>
      <c r="H4766" t="s">
        <v>1282</v>
      </c>
      <c r="I4766">
        <f>MONTH(Table6[[#This Row],[Loan Date]])</f>
        <v>11</v>
      </c>
      <c r="J4766" t="str">
        <f>_xlfn.XLOOKUP(Table6[[#This Row],[Numeric Month]],$N$5:$N$11,$O$5:$O$11)</f>
        <v>Nov</v>
      </c>
      <c r="K4766" t="str">
        <f>_xlfn.XLOOKUP(Table6[[#This Row],[Loan Date]],$Q$5:$Q$152,$R$5:$R$152)</f>
        <v>Tuesday</v>
      </c>
      <c r="L4766" t="str">
        <f>_xlfn.XLOOKUP(Table6[[#This Row],[Loan Date]],$Q$5:$Q$152,$S$5:$S$152)</f>
        <v>Week 10</v>
      </c>
    </row>
    <row r="4767" spans="1:12" x14ac:dyDescent="0.2">
      <c r="A4767" s="1">
        <v>44894</v>
      </c>
      <c r="B4767" t="s">
        <v>5</v>
      </c>
      <c r="C4767" s="1">
        <v>44904</v>
      </c>
      <c r="D4767" t="s">
        <v>984</v>
      </c>
      <c r="E4767" t="s">
        <v>3</v>
      </c>
      <c r="F4767" t="s">
        <v>2</v>
      </c>
      <c r="G4767" t="s">
        <v>1</v>
      </c>
      <c r="H4767" t="s">
        <v>1282</v>
      </c>
      <c r="I4767">
        <f>MONTH(Table6[[#This Row],[Loan Date]])</f>
        <v>11</v>
      </c>
      <c r="J4767" t="str">
        <f>_xlfn.XLOOKUP(Table6[[#This Row],[Numeric Month]],$N$5:$N$11,$O$5:$O$11)</f>
        <v>Nov</v>
      </c>
      <c r="K4767" t="str">
        <f>_xlfn.XLOOKUP(Table6[[#This Row],[Loan Date]],$Q$5:$Q$152,$R$5:$R$152)</f>
        <v>Tuesday</v>
      </c>
      <c r="L4767" t="str">
        <f>_xlfn.XLOOKUP(Table6[[#This Row],[Loan Date]],$Q$5:$Q$152,$S$5:$S$152)</f>
        <v>Week 10</v>
      </c>
    </row>
    <row r="4768" spans="1:12" x14ac:dyDescent="0.2">
      <c r="A4768" s="1">
        <v>44894</v>
      </c>
      <c r="B4768" t="s">
        <v>5</v>
      </c>
      <c r="C4768" s="1">
        <v>44894</v>
      </c>
      <c r="D4768" t="s">
        <v>194</v>
      </c>
      <c r="E4768" t="s">
        <v>12</v>
      </c>
      <c r="F4768" t="s">
        <v>12</v>
      </c>
      <c r="G4768" t="s">
        <v>11</v>
      </c>
      <c r="H4768" t="s">
        <v>1282</v>
      </c>
      <c r="I4768">
        <f>MONTH(Table6[[#This Row],[Loan Date]])</f>
        <v>11</v>
      </c>
      <c r="J4768" t="str">
        <f>_xlfn.XLOOKUP(Table6[[#This Row],[Numeric Month]],$N$5:$N$11,$O$5:$O$11)</f>
        <v>Nov</v>
      </c>
      <c r="K4768" t="str">
        <f>_xlfn.XLOOKUP(Table6[[#This Row],[Loan Date]],$Q$5:$Q$152,$R$5:$R$152)</f>
        <v>Tuesday</v>
      </c>
      <c r="L4768" t="str">
        <f>_xlfn.XLOOKUP(Table6[[#This Row],[Loan Date]],$Q$5:$Q$152,$S$5:$S$152)</f>
        <v>Week 10</v>
      </c>
    </row>
    <row r="4769" spans="1:12" x14ac:dyDescent="0.2">
      <c r="A4769" s="1">
        <v>44894</v>
      </c>
      <c r="B4769" t="s">
        <v>7</v>
      </c>
      <c r="C4769" s="1">
        <v>44894</v>
      </c>
      <c r="D4769" t="s">
        <v>339</v>
      </c>
      <c r="E4769" t="s">
        <v>168</v>
      </c>
      <c r="F4769" t="s">
        <v>168</v>
      </c>
      <c r="G4769" t="s">
        <v>20</v>
      </c>
      <c r="H4769" t="s">
        <v>1282</v>
      </c>
      <c r="I4769">
        <f>MONTH(Table6[[#This Row],[Loan Date]])</f>
        <v>11</v>
      </c>
      <c r="J4769" t="str">
        <f>_xlfn.XLOOKUP(Table6[[#This Row],[Numeric Month]],$N$5:$N$11,$O$5:$O$11)</f>
        <v>Nov</v>
      </c>
      <c r="K4769" t="str">
        <f>_xlfn.XLOOKUP(Table6[[#This Row],[Loan Date]],$Q$5:$Q$152,$R$5:$R$152)</f>
        <v>Tuesday</v>
      </c>
      <c r="L4769" t="str">
        <f>_xlfn.XLOOKUP(Table6[[#This Row],[Loan Date]],$Q$5:$Q$152,$S$5:$S$152)</f>
        <v>Week 10</v>
      </c>
    </row>
    <row r="4770" spans="1:12" x14ac:dyDescent="0.2">
      <c r="A4770" s="1">
        <v>44894</v>
      </c>
      <c r="B4770" t="s">
        <v>7</v>
      </c>
      <c r="C4770" s="1">
        <v>44894</v>
      </c>
      <c r="D4770" t="s">
        <v>116</v>
      </c>
      <c r="E4770" t="s">
        <v>23</v>
      </c>
      <c r="F4770" t="s">
        <v>23</v>
      </c>
      <c r="G4770" t="s">
        <v>20</v>
      </c>
      <c r="H4770" t="s">
        <v>1282</v>
      </c>
      <c r="I4770">
        <f>MONTH(Table6[[#This Row],[Loan Date]])</f>
        <v>11</v>
      </c>
      <c r="J4770" t="str">
        <f>_xlfn.XLOOKUP(Table6[[#This Row],[Numeric Month]],$N$5:$N$11,$O$5:$O$11)</f>
        <v>Nov</v>
      </c>
      <c r="K4770" t="str">
        <f>_xlfn.XLOOKUP(Table6[[#This Row],[Loan Date]],$Q$5:$Q$152,$R$5:$R$152)</f>
        <v>Tuesday</v>
      </c>
      <c r="L4770" t="str">
        <f>_xlfn.XLOOKUP(Table6[[#This Row],[Loan Date]],$Q$5:$Q$152,$S$5:$S$152)</f>
        <v>Week 10</v>
      </c>
    </row>
    <row r="4771" spans="1:12" x14ac:dyDescent="0.2">
      <c r="A4771" s="1">
        <v>44894</v>
      </c>
      <c r="B4771" t="s">
        <v>7</v>
      </c>
      <c r="C4771" s="1">
        <v>44894</v>
      </c>
      <c r="D4771" t="s">
        <v>172</v>
      </c>
      <c r="E4771" t="s">
        <v>21</v>
      </c>
      <c r="F4771" t="s">
        <v>21</v>
      </c>
      <c r="G4771" t="s">
        <v>20</v>
      </c>
      <c r="H4771" t="s">
        <v>1282</v>
      </c>
      <c r="I4771">
        <f>MONTH(Table6[[#This Row],[Loan Date]])</f>
        <v>11</v>
      </c>
      <c r="J4771" t="str">
        <f>_xlfn.XLOOKUP(Table6[[#This Row],[Numeric Month]],$N$5:$N$11,$O$5:$O$11)</f>
        <v>Nov</v>
      </c>
      <c r="K4771" t="str">
        <f>_xlfn.XLOOKUP(Table6[[#This Row],[Loan Date]],$Q$5:$Q$152,$R$5:$R$152)</f>
        <v>Tuesday</v>
      </c>
      <c r="L4771" t="str">
        <f>_xlfn.XLOOKUP(Table6[[#This Row],[Loan Date]],$Q$5:$Q$152,$S$5:$S$152)</f>
        <v>Week 10</v>
      </c>
    </row>
    <row r="4772" spans="1:12" x14ac:dyDescent="0.2">
      <c r="A4772" s="1">
        <v>44894</v>
      </c>
      <c r="B4772" t="s">
        <v>7</v>
      </c>
      <c r="C4772" s="1">
        <v>44894</v>
      </c>
      <c r="D4772" t="s">
        <v>1064</v>
      </c>
      <c r="E4772" t="s">
        <v>12</v>
      </c>
      <c r="F4772" t="s">
        <v>12</v>
      </c>
      <c r="G4772" t="s">
        <v>11</v>
      </c>
      <c r="H4772" t="s">
        <v>1282</v>
      </c>
      <c r="I4772">
        <f>MONTH(Table6[[#This Row],[Loan Date]])</f>
        <v>11</v>
      </c>
      <c r="J4772" t="str">
        <f>_xlfn.XLOOKUP(Table6[[#This Row],[Numeric Month]],$N$5:$N$11,$O$5:$O$11)</f>
        <v>Nov</v>
      </c>
      <c r="K4772" t="str">
        <f>_xlfn.XLOOKUP(Table6[[#This Row],[Loan Date]],$Q$5:$Q$152,$R$5:$R$152)</f>
        <v>Tuesday</v>
      </c>
      <c r="L4772" t="str">
        <f>_xlfn.XLOOKUP(Table6[[#This Row],[Loan Date]],$Q$5:$Q$152,$S$5:$S$152)</f>
        <v>Week 10</v>
      </c>
    </row>
    <row r="4773" spans="1:12" x14ac:dyDescent="0.2">
      <c r="A4773" s="1">
        <v>44894</v>
      </c>
      <c r="B4773" t="s">
        <v>7</v>
      </c>
      <c r="C4773" s="1">
        <v>44894</v>
      </c>
      <c r="D4773" t="s">
        <v>558</v>
      </c>
      <c r="E4773" t="s">
        <v>122</v>
      </c>
      <c r="F4773" t="s">
        <v>122</v>
      </c>
      <c r="G4773" t="s">
        <v>11</v>
      </c>
      <c r="H4773" t="s">
        <v>1282</v>
      </c>
      <c r="I4773">
        <f>MONTH(Table6[[#This Row],[Loan Date]])</f>
        <v>11</v>
      </c>
      <c r="J4773" t="str">
        <f>_xlfn.XLOOKUP(Table6[[#This Row],[Numeric Month]],$N$5:$N$11,$O$5:$O$11)</f>
        <v>Nov</v>
      </c>
      <c r="K4773" t="str">
        <f>_xlfn.XLOOKUP(Table6[[#This Row],[Loan Date]],$Q$5:$Q$152,$R$5:$R$152)</f>
        <v>Tuesday</v>
      </c>
      <c r="L4773" t="str">
        <f>_xlfn.XLOOKUP(Table6[[#This Row],[Loan Date]],$Q$5:$Q$152,$S$5:$S$152)</f>
        <v>Week 10</v>
      </c>
    </row>
    <row r="4774" spans="1:12" x14ac:dyDescent="0.2">
      <c r="A4774" s="1">
        <v>44894</v>
      </c>
      <c r="B4774" t="s">
        <v>5</v>
      </c>
      <c r="C4774" s="1">
        <v>44894</v>
      </c>
      <c r="D4774" t="s">
        <v>30</v>
      </c>
      <c r="E4774" t="s">
        <v>23</v>
      </c>
      <c r="F4774" t="s">
        <v>23</v>
      </c>
      <c r="G4774" t="s">
        <v>20</v>
      </c>
      <c r="H4774" t="s">
        <v>1282</v>
      </c>
      <c r="I4774">
        <f>MONTH(Table6[[#This Row],[Loan Date]])</f>
        <v>11</v>
      </c>
      <c r="J4774" t="str">
        <f>_xlfn.XLOOKUP(Table6[[#This Row],[Numeric Month]],$N$5:$N$11,$O$5:$O$11)</f>
        <v>Nov</v>
      </c>
      <c r="K4774" t="str">
        <f>_xlfn.XLOOKUP(Table6[[#This Row],[Loan Date]],$Q$5:$Q$152,$R$5:$R$152)</f>
        <v>Tuesday</v>
      </c>
      <c r="L4774" t="str">
        <f>_xlfn.XLOOKUP(Table6[[#This Row],[Loan Date]],$Q$5:$Q$152,$S$5:$S$152)</f>
        <v>Week 10</v>
      </c>
    </row>
    <row r="4775" spans="1:12" x14ac:dyDescent="0.2">
      <c r="A4775" s="1">
        <v>44894</v>
      </c>
      <c r="B4775" t="s">
        <v>5</v>
      </c>
      <c r="C4775" s="1">
        <v>44894</v>
      </c>
      <c r="D4775" t="s">
        <v>27</v>
      </c>
      <c r="E4775" t="s">
        <v>21</v>
      </c>
      <c r="F4775" t="s">
        <v>21</v>
      </c>
      <c r="G4775" t="s">
        <v>20</v>
      </c>
      <c r="H4775" t="s">
        <v>1282</v>
      </c>
      <c r="I4775">
        <f>MONTH(Table6[[#This Row],[Loan Date]])</f>
        <v>11</v>
      </c>
      <c r="J4775" t="str">
        <f>_xlfn.XLOOKUP(Table6[[#This Row],[Numeric Month]],$N$5:$N$11,$O$5:$O$11)</f>
        <v>Nov</v>
      </c>
      <c r="K4775" t="str">
        <f>_xlfn.XLOOKUP(Table6[[#This Row],[Loan Date]],$Q$5:$Q$152,$R$5:$R$152)</f>
        <v>Tuesday</v>
      </c>
      <c r="L4775" t="str">
        <f>_xlfn.XLOOKUP(Table6[[#This Row],[Loan Date]],$Q$5:$Q$152,$S$5:$S$152)</f>
        <v>Week 10</v>
      </c>
    </row>
    <row r="4776" spans="1:12" x14ac:dyDescent="0.2">
      <c r="A4776" s="1">
        <v>44894</v>
      </c>
      <c r="B4776" t="s">
        <v>5</v>
      </c>
      <c r="C4776" s="1">
        <v>44904</v>
      </c>
      <c r="D4776" t="s">
        <v>358</v>
      </c>
      <c r="E4776" t="s">
        <v>52</v>
      </c>
      <c r="F4776" t="s">
        <v>51</v>
      </c>
      <c r="G4776" t="s">
        <v>1</v>
      </c>
      <c r="H4776" t="s">
        <v>1282</v>
      </c>
      <c r="I4776">
        <f>MONTH(Table6[[#This Row],[Loan Date]])</f>
        <v>11</v>
      </c>
      <c r="J4776" t="str">
        <f>_xlfn.XLOOKUP(Table6[[#This Row],[Numeric Month]],$N$5:$N$11,$O$5:$O$11)</f>
        <v>Nov</v>
      </c>
      <c r="K4776" t="str">
        <f>_xlfn.XLOOKUP(Table6[[#This Row],[Loan Date]],$Q$5:$Q$152,$R$5:$R$152)</f>
        <v>Tuesday</v>
      </c>
      <c r="L4776" t="str">
        <f>_xlfn.XLOOKUP(Table6[[#This Row],[Loan Date]],$Q$5:$Q$152,$S$5:$S$152)</f>
        <v>Week 10</v>
      </c>
    </row>
    <row r="4777" spans="1:12" x14ac:dyDescent="0.2">
      <c r="A4777" s="1">
        <v>44894</v>
      </c>
      <c r="B4777" t="s">
        <v>7</v>
      </c>
      <c r="C4777" s="1">
        <v>44894</v>
      </c>
      <c r="D4777" t="s">
        <v>103</v>
      </c>
      <c r="E4777" t="s">
        <v>23</v>
      </c>
      <c r="F4777" t="s">
        <v>23</v>
      </c>
      <c r="G4777" t="s">
        <v>20</v>
      </c>
      <c r="H4777" t="s">
        <v>1282</v>
      </c>
      <c r="I4777">
        <f>MONTH(Table6[[#This Row],[Loan Date]])</f>
        <v>11</v>
      </c>
      <c r="J4777" t="str">
        <f>_xlfn.XLOOKUP(Table6[[#This Row],[Numeric Month]],$N$5:$N$11,$O$5:$O$11)</f>
        <v>Nov</v>
      </c>
      <c r="K4777" t="str">
        <f>_xlfn.XLOOKUP(Table6[[#This Row],[Loan Date]],$Q$5:$Q$152,$R$5:$R$152)</f>
        <v>Tuesday</v>
      </c>
      <c r="L4777" t="str">
        <f>_xlfn.XLOOKUP(Table6[[#This Row],[Loan Date]],$Q$5:$Q$152,$S$5:$S$152)</f>
        <v>Week 10</v>
      </c>
    </row>
    <row r="4778" spans="1:12" x14ac:dyDescent="0.2">
      <c r="A4778" s="1">
        <v>44894</v>
      </c>
      <c r="B4778" t="s">
        <v>5</v>
      </c>
      <c r="C4778" s="1">
        <v>44894</v>
      </c>
      <c r="D4778" t="s">
        <v>116</v>
      </c>
      <c r="E4778" t="s">
        <v>23</v>
      </c>
      <c r="F4778" t="s">
        <v>23</v>
      </c>
      <c r="G4778" t="s">
        <v>20</v>
      </c>
      <c r="H4778" t="s">
        <v>1282</v>
      </c>
      <c r="I4778">
        <f>MONTH(Table6[[#This Row],[Loan Date]])</f>
        <v>11</v>
      </c>
      <c r="J4778" t="str">
        <f>_xlfn.XLOOKUP(Table6[[#This Row],[Numeric Month]],$N$5:$N$11,$O$5:$O$11)</f>
        <v>Nov</v>
      </c>
      <c r="K4778" t="str">
        <f>_xlfn.XLOOKUP(Table6[[#This Row],[Loan Date]],$Q$5:$Q$152,$R$5:$R$152)</f>
        <v>Tuesday</v>
      </c>
      <c r="L4778" t="str">
        <f>_xlfn.XLOOKUP(Table6[[#This Row],[Loan Date]],$Q$5:$Q$152,$S$5:$S$152)</f>
        <v>Week 10</v>
      </c>
    </row>
    <row r="4779" spans="1:12" x14ac:dyDescent="0.2">
      <c r="A4779" s="1">
        <v>44894</v>
      </c>
      <c r="B4779" t="s">
        <v>5</v>
      </c>
      <c r="C4779" s="1">
        <v>44894</v>
      </c>
      <c r="D4779" t="s">
        <v>31</v>
      </c>
      <c r="E4779" t="s">
        <v>21</v>
      </c>
      <c r="F4779" t="s">
        <v>21</v>
      </c>
      <c r="G4779" t="s">
        <v>20</v>
      </c>
      <c r="H4779" t="s">
        <v>1282</v>
      </c>
      <c r="I4779">
        <f>MONTH(Table6[[#This Row],[Loan Date]])</f>
        <v>11</v>
      </c>
      <c r="J4779" t="str">
        <f>_xlfn.XLOOKUP(Table6[[#This Row],[Numeric Month]],$N$5:$N$11,$O$5:$O$11)</f>
        <v>Nov</v>
      </c>
      <c r="K4779" t="str">
        <f>_xlfn.XLOOKUP(Table6[[#This Row],[Loan Date]],$Q$5:$Q$152,$R$5:$R$152)</f>
        <v>Tuesday</v>
      </c>
      <c r="L4779" t="str">
        <f>_xlfn.XLOOKUP(Table6[[#This Row],[Loan Date]],$Q$5:$Q$152,$S$5:$S$152)</f>
        <v>Week 10</v>
      </c>
    </row>
    <row r="4780" spans="1:12" x14ac:dyDescent="0.2">
      <c r="A4780" s="1">
        <v>44894</v>
      </c>
      <c r="B4780" t="s">
        <v>5</v>
      </c>
      <c r="C4780" s="1">
        <v>44894</v>
      </c>
      <c r="D4780" t="s">
        <v>42</v>
      </c>
      <c r="E4780" t="s">
        <v>41</v>
      </c>
      <c r="F4780" t="s">
        <v>40</v>
      </c>
      <c r="G4780" t="s">
        <v>39</v>
      </c>
      <c r="H4780" t="s">
        <v>1282</v>
      </c>
      <c r="I4780">
        <f>MONTH(Table6[[#This Row],[Loan Date]])</f>
        <v>11</v>
      </c>
      <c r="J4780" t="str">
        <f>_xlfn.XLOOKUP(Table6[[#This Row],[Numeric Month]],$N$5:$N$11,$O$5:$O$11)</f>
        <v>Nov</v>
      </c>
      <c r="K4780" t="str">
        <f>_xlfn.XLOOKUP(Table6[[#This Row],[Loan Date]],$Q$5:$Q$152,$R$5:$R$152)</f>
        <v>Tuesday</v>
      </c>
      <c r="L4780" t="str">
        <f>_xlfn.XLOOKUP(Table6[[#This Row],[Loan Date]],$Q$5:$Q$152,$S$5:$S$152)</f>
        <v>Week 10</v>
      </c>
    </row>
    <row r="4781" spans="1:12" x14ac:dyDescent="0.2">
      <c r="A4781" s="1">
        <v>44894</v>
      </c>
      <c r="B4781" t="s">
        <v>5</v>
      </c>
      <c r="C4781" s="1">
        <v>44894</v>
      </c>
      <c r="D4781" t="s">
        <v>461</v>
      </c>
      <c r="E4781" t="s">
        <v>15</v>
      </c>
      <c r="F4781" t="s">
        <v>14</v>
      </c>
      <c r="G4781" t="s">
        <v>1</v>
      </c>
      <c r="H4781" t="s">
        <v>1282</v>
      </c>
      <c r="I4781">
        <f>MONTH(Table6[[#This Row],[Loan Date]])</f>
        <v>11</v>
      </c>
      <c r="J4781" t="str">
        <f>_xlfn.XLOOKUP(Table6[[#This Row],[Numeric Month]],$N$5:$N$11,$O$5:$O$11)</f>
        <v>Nov</v>
      </c>
      <c r="K4781" t="str">
        <f>_xlfn.XLOOKUP(Table6[[#This Row],[Loan Date]],$Q$5:$Q$152,$R$5:$R$152)</f>
        <v>Tuesday</v>
      </c>
      <c r="L4781" t="str">
        <f>_xlfn.XLOOKUP(Table6[[#This Row],[Loan Date]],$Q$5:$Q$152,$S$5:$S$152)</f>
        <v>Week 10</v>
      </c>
    </row>
    <row r="4782" spans="1:12" x14ac:dyDescent="0.2">
      <c r="A4782" s="1">
        <v>44894</v>
      </c>
      <c r="B4782" t="s">
        <v>7</v>
      </c>
      <c r="C4782" s="1">
        <v>44894</v>
      </c>
      <c r="D4782" t="s">
        <v>408</v>
      </c>
      <c r="E4782" t="s">
        <v>23</v>
      </c>
      <c r="F4782" t="s">
        <v>23</v>
      </c>
      <c r="G4782" t="s">
        <v>20</v>
      </c>
      <c r="H4782" t="s">
        <v>1282</v>
      </c>
      <c r="I4782">
        <f>MONTH(Table6[[#This Row],[Loan Date]])</f>
        <v>11</v>
      </c>
      <c r="J4782" t="str">
        <f>_xlfn.XLOOKUP(Table6[[#This Row],[Numeric Month]],$N$5:$N$11,$O$5:$O$11)</f>
        <v>Nov</v>
      </c>
      <c r="K4782" t="str">
        <f>_xlfn.XLOOKUP(Table6[[#This Row],[Loan Date]],$Q$5:$Q$152,$R$5:$R$152)</f>
        <v>Tuesday</v>
      </c>
      <c r="L4782" t="str">
        <f>_xlfn.XLOOKUP(Table6[[#This Row],[Loan Date]],$Q$5:$Q$152,$S$5:$S$152)</f>
        <v>Week 10</v>
      </c>
    </row>
    <row r="4783" spans="1:12" x14ac:dyDescent="0.2">
      <c r="A4783" s="1">
        <v>44894</v>
      </c>
      <c r="B4783" t="s">
        <v>7</v>
      </c>
      <c r="C4783" s="1">
        <v>44894</v>
      </c>
      <c r="D4783" t="s">
        <v>497</v>
      </c>
      <c r="E4783" t="s">
        <v>21</v>
      </c>
      <c r="F4783" t="s">
        <v>21</v>
      </c>
      <c r="G4783" t="s">
        <v>20</v>
      </c>
      <c r="H4783" t="s">
        <v>1282</v>
      </c>
      <c r="I4783">
        <f>MONTH(Table6[[#This Row],[Loan Date]])</f>
        <v>11</v>
      </c>
      <c r="J4783" t="str">
        <f>_xlfn.XLOOKUP(Table6[[#This Row],[Numeric Month]],$N$5:$N$11,$O$5:$O$11)</f>
        <v>Nov</v>
      </c>
      <c r="K4783" t="str">
        <f>_xlfn.XLOOKUP(Table6[[#This Row],[Loan Date]],$Q$5:$Q$152,$R$5:$R$152)</f>
        <v>Tuesday</v>
      </c>
      <c r="L4783" t="str">
        <f>_xlfn.XLOOKUP(Table6[[#This Row],[Loan Date]],$Q$5:$Q$152,$S$5:$S$152)</f>
        <v>Week 10</v>
      </c>
    </row>
    <row r="4784" spans="1:12" x14ac:dyDescent="0.2">
      <c r="A4784" s="1">
        <v>44894</v>
      </c>
      <c r="B4784" t="s">
        <v>5</v>
      </c>
      <c r="C4784" s="1">
        <v>44901</v>
      </c>
      <c r="D4784" t="s">
        <v>903</v>
      </c>
      <c r="E4784" t="s">
        <v>204</v>
      </c>
      <c r="F4784" t="s">
        <v>2</v>
      </c>
      <c r="G4784" t="s">
        <v>1</v>
      </c>
      <c r="H4784" t="s">
        <v>1282</v>
      </c>
      <c r="I4784">
        <f>MONTH(Table6[[#This Row],[Loan Date]])</f>
        <v>11</v>
      </c>
      <c r="J4784" t="str">
        <f>_xlfn.XLOOKUP(Table6[[#This Row],[Numeric Month]],$N$5:$N$11,$O$5:$O$11)</f>
        <v>Nov</v>
      </c>
      <c r="K4784" t="str">
        <f>_xlfn.XLOOKUP(Table6[[#This Row],[Loan Date]],$Q$5:$Q$152,$R$5:$R$152)</f>
        <v>Tuesday</v>
      </c>
      <c r="L4784" t="str">
        <f>_xlfn.XLOOKUP(Table6[[#This Row],[Loan Date]],$Q$5:$Q$152,$S$5:$S$152)</f>
        <v>Week 10</v>
      </c>
    </row>
    <row r="4785" spans="1:12" x14ac:dyDescent="0.2">
      <c r="A4785" s="1">
        <v>44894</v>
      </c>
      <c r="B4785" t="s">
        <v>5</v>
      </c>
      <c r="C4785" s="1">
        <v>44904</v>
      </c>
      <c r="D4785" t="s">
        <v>1311</v>
      </c>
      <c r="E4785" t="s">
        <v>204</v>
      </c>
      <c r="F4785" t="s">
        <v>2</v>
      </c>
      <c r="G4785" t="s">
        <v>1</v>
      </c>
      <c r="H4785" t="s">
        <v>1282</v>
      </c>
      <c r="I4785">
        <f>MONTH(Table6[[#This Row],[Loan Date]])</f>
        <v>11</v>
      </c>
      <c r="J4785" t="str">
        <f>_xlfn.XLOOKUP(Table6[[#This Row],[Numeric Month]],$N$5:$N$11,$O$5:$O$11)</f>
        <v>Nov</v>
      </c>
      <c r="K4785" t="str">
        <f>_xlfn.XLOOKUP(Table6[[#This Row],[Loan Date]],$Q$5:$Q$152,$R$5:$R$152)</f>
        <v>Tuesday</v>
      </c>
      <c r="L4785" t="str">
        <f>_xlfn.XLOOKUP(Table6[[#This Row],[Loan Date]],$Q$5:$Q$152,$S$5:$S$152)</f>
        <v>Week 10</v>
      </c>
    </row>
    <row r="4786" spans="1:12" x14ac:dyDescent="0.2">
      <c r="A4786" s="1">
        <v>44894</v>
      </c>
      <c r="B4786" t="s">
        <v>7</v>
      </c>
      <c r="C4786" s="1">
        <v>44894</v>
      </c>
      <c r="D4786" t="s">
        <v>74</v>
      </c>
      <c r="E4786" t="s">
        <v>49</v>
      </c>
      <c r="F4786" t="s">
        <v>49</v>
      </c>
      <c r="G4786" t="s">
        <v>20</v>
      </c>
      <c r="H4786" t="s">
        <v>1282</v>
      </c>
      <c r="I4786">
        <f>MONTH(Table6[[#This Row],[Loan Date]])</f>
        <v>11</v>
      </c>
      <c r="J4786" t="str">
        <f>_xlfn.XLOOKUP(Table6[[#This Row],[Numeric Month]],$N$5:$N$11,$O$5:$O$11)</f>
        <v>Nov</v>
      </c>
      <c r="K4786" t="str">
        <f>_xlfn.XLOOKUP(Table6[[#This Row],[Loan Date]],$Q$5:$Q$152,$R$5:$R$152)</f>
        <v>Tuesday</v>
      </c>
      <c r="L4786" t="str">
        <f>_xlfn.XLOOKUP(Table6[[#This Row],[Loan Date]],$Q$5:$Q$152,$S$5:$S$152)</f>
        <v>Week 10</v>
      </c>
    </row>
    <row r="4787" spans="1:12" x14ac:dyDescent="0.2">
      <c r="A4787" s="1">
        <v>44894</v>
      </c>
      <c r="B4787" t="s">
        <v>7</v>
      </c>
      <c r="C4787" s="1">
        <v>44894</v>
      </c>
      <c r="D4787" t="s">
        <v>681</v>
      </c>
      <c r="E4787" t="s">
        <v>23</v>
      </c>
      <c r="F4787" t="s">
        <v>23</v>
      </c>
      <c r="G4787" t="s">
        <v>20</v>
      </c>
      <c r="H4787" t="s">
        <v>1282</v>
      </c>
      <c r="I4787">
        <f>MONTH(Table6[[#This Row],[Loan Date]])</f>
        <v>11</v>
      </c>
      <c r="J4787" t="str">
        <f>_xlfn.XLOOKUP(Table6[[#This Row],[Numeric Month]],$N$5:$N$11,$O$5:$O$11)</f>
        <v>Nov</v>
      </c>
      <c r="K4787" t="str">
        <f>_xlfn.XLOOKUP(Table6[[#This Row],[Loan Date]],$Q$5:$Q$152,$R$5:$R$152)</f>
        <v>Tuesday</v>
      </c>
      <c r="L4787" t="str">
        <f>_xlfn.XLOOKUP(Table6[[#This Row],[Loan Date]],$Q$5:$Q$152,$S$5:$S$152)</f>
        <v>Week 10</v>
      </c>
    </row>
    <row r="4788" spans="1:12" x14ac:dyDescent="0.2">
      <c r="A4788" s="1">
        <v>44894</v>
      </c>
      <c r="B4788" t="s">
        <v>7</v>
      </c>
      <c r="C4788" s="1">
        <v>44894</v>
      </c>
      <c r="D4788" t="s">
        <v>586</v>
      </c>
      <c r="E4788" t="s">
        <v>65</v>
      </c>
      <c r="F4788" t="s">
        <v>65</v>
      </c>
      <c r="G4788" t="s">
        <v>20</v>
      </c>
      <c r="H4788" t="s">
        <v>1282</v>
      </c>
      <c r="I4788">
        <f>MONTH(Table6[[#This Row],[Loan Date]])</f>
        <v>11</v>
      </c>
      <c r="J4788" t="str">
        <f>_xlfn.XLOOKUP(Table6[[#This Row],[Numeric Month]],$N$5:$N$11,$O$5:$O$11)</f>
        <v>Nov</v>
      </c>
      <c r="K4788" t="str">
        <f>_xlfn.XLOOKUP(Table6[[#This Row],[Loan Date]],$Q$5:$Q$152,$R$5:$R$152)</f>
        <v>Tuesday</v>
      </c>
      <c r="L4788" t="str">
        <f>_xlfn.XLOOKUP(Table6[[#This Row],[Loan Date]],$Q$5:$Q$152,$S$5:$S$152)</f>
        <v>Week 10</v>
      </c>
    </row>
    <row r="4789" spans="1:12" x14ac:dyDescent="0.2">
      <c r="A4789" s="1">
        <v>44894</v>
      </c>
      <c r="B4789" t="s">
        <v>7</v>
      </c>
      <c r="C4789" s="1">
        <v>44894</v>
      </c>
      <c r="D4789" t="s">
        <v>738</v>
      </c>
      <c r="E4789" t="s">
        <v>21</v>
      </c>
      <c r="F4789" t="s">
        <v>21</v>
      </c>
      <c r="G4789" t="s">
        <v>20</v>
      </c>
      <c r="H4789" t="s">
        <v>1282</v>
      </c>
      <c r="I4789">
        <f>MONTH(Table6[[#This Row],[Loan Date]])</f>
        <v>11</v>
      </c>
      <c r="J4789" t="str">
        <f>_xlfn.XLOOKUP(Table6[[#This Row],[Numeric Month]],$N$5:$N$11,$O$5:$O$11)</f>
        <v>Nov</v>
      </c>
      <c r="K4789" t="str">
        <f>_xlfn.XLOOKUP(Table6[[#This Row],[Loan Date]],$Q$5:$Q$152,$R$5:$R$152)</f>
        <v>Tuesday</v>
      </c>
      <c r="L4789" t="str">
        <f>_xlfn.XLOOKUP(Table6[[#This Row],[Loan Date]],$Q$5:$Q$152,$S$5:$S$152)</f>
        <v>Week 10</v>
      </c>
    </row>
    <row r="4790" spans="1:12" x14ac:dyDescent="0.2">
      <c r="A4790" s="1">
        <v>44894</v>
      </c>
      <c r="B4790" t="s">
        <v>7</v>
      </c>
      <c r="C4790" s="1">
        <v>44894</v>
      </c>
      <c r="D4790" t="s">
        <v>341</v>
      </c>
      <c r="E4790" t="s">
        <v>49</v>
      </c>
      <c r="F4790" t="s">
        <v>49</v>
      </c>
      <c r="G4790" t="s">
        <v>20</v>
      </c>
      <c r="H4790" t="s">
        <v>1282</v>
      </c>
      <c r="I4790">
        <f>MONTH(Table6[[#This Row],[Loan Date]])</f>
        <v>11</v>
      </c>
      <c r="J4790" t="str">
        <f>_xlfn.XLOOKUP(Table6[[#This Row],[Numeric Month]],$N$5:$N$11,$O$5:$O$11)</f>
        <v>Nov</v>
      </c>
      <c r="K4790" t="str">
        <f>_xlfn.XLOOKUP(Table6[[#This Row],[Loan Date]],$Q$5:$Q$152,$R$5:$R$152)</f>
        <v>Tuesday</v>
      </c>
      <c r="L4790" t="str">
        <f>_xlfn.XLOOKUP(Table6[[#This Row],[Loan Date]],$Q$5:$Q$152,$S$5:$S$152)</f>
        <v>Week 10</v>
      </c>
    </row>
    <row r="4791" spans="1:12" x14ac:dyDescent="0.2">
      <c r="A4791" s="1">
        <v>44894</v>
      </c>
      <c r="B4791" t="s">
        <v>7</v>
      </c>
      <c r="C4791" s="1">
        <v>44894</v>
      </c>
      <c r="D4791" t="s">
        <v>83</v>
      </c>
      <c r="E4791" t="s">
        <v>23</v>
      </c>
      <c r="F4791" t="s">
        <v>23</v>
      </c>
      <c r="G4791" t="s">
        <v>20</v>
      </c>
      <c r="H4791" t="s">
        <v>1282</v>
      </c>
      <c r="I4791">
        <f>MONTH(Table6[[#This Row],[Loan Date]])</f>
        <v>11</v>
      </c>
      <c r="J4791" t="str">
        <f>_xlfn.XLOOKUP(Table6[[#This Row],[Numeric Month]],$N$5:$N$11,$O$5:$O$11)</f>
        <v>Nov</v>
      </c>
      <c r="K4791" t="str">
        <f>_xlfn.XLOOKUP(Table6[[#This Row],[Loan Date]],$Q$5:$Q$152,$R$5:$R$152)</f>
        <v>Tuesday</v>
      </c>
      <c r="L4791" t="str">
        <f>_xlfn.XLOOKUP(Table6[[#This Row],[Loan Date]],$Q$5:$Q$152,$S$5:$S$152)</f>
        <v>Week 10</v>
      </c>
    </row>
    <row r="4792" spans="1:12" x14ac:dyDescent="0.2">
      <c r="A4792" s="1">
        <v>44894</v>
      </c>
      <c r="B4792" t="s">
        <v>7</v>
      </c>
      <c r="C4792" s="1">
        <v>44894</v>
      </c>
      <c r="D4792" t="s">
        <v>755</v>
      </c>
      <c r="E4792" t="s">
        <v>21</v>
      </c>
      <c r="F4792" t="s">
        <v>21</v>
      </c>
      <c r="G4792" t="s">
        <v>20</v>
      </c>
      <c r="H4792" t="s">
        <v>1282</v>
      </c>
      <c r="I4792">
        <f>MONTH(Table6[[#This Row],[Loan Date]])</f>
        <v>11</v>
      </c>
      <c r="J4792" t="str">
        <f>_xlfn.XLOOKUP(Table6[[#This Row],[Numeric Month]],$N$5:$N$11,$O$5:$O$11)</f>
        <v>Nov</v>
      </c>
      <c r="K4792" t="str">
        <f>_xlfn.XLOOKUP(Table6[[#This Row],[Loan Date]],$Q$5:$Q$152,$R$5:$R$152)</f>
        <v>Tuesday</v>
      </c>
      <c r="L4792" t="str">
        <f>_xlfn.XLOOKUP(Table6[[#This Row],[Loan Date]],$Q$5:$Q$152,$S$5:$S$152)</f>
        <v>Week 10</v>
      </c>
    </row>
    <row r="4793" spans="1:12" x14ac:dyDescent="0.2">
      <c r="A4793" s="1">
        <v>44894</v>
      </c>
      <c r="B4793" t="s">
        <v>35</v>
      </c>
      <c r="C4793" s="1">
        <v>44894</v>
      </c>
      <c r="D4793" t="s">
        <v>1078</v>
      </c>
      <c r="E4793" t="s">
        <v>41</v>
      </c>
      <c r="F4793" t="s">
        <v>40</v>
      </c>
      <c r="G4793" t="s">
        <v>39</v>
      </c>
      <c r="H4793" t="s">
        <v>1282</v>
      </c>
      <c r="I4793">
        <f>MONTH(Table6[[#This Row],[Loan Date]])</f>
        <v>11</v>
      </c>
      <c r="J4793" t="str">
        <f>_xlfn.XLOOKUP(Table6[[#This Row],[Numeric Month]],$N$5:$N$11,$O$5:$O$11)</f>
        <v>Nov</v>
      </c>
      <c r="K4793" t="str">
        <f>_xlfn.XLOOKUP(Table6[[#This Row],[Loan Date]],$Q$5:$Q$152,$R$5:$R$152)</f>
        <v>Tuesday</v>
      </c>
      <c r="L4793" t="str">
        <f>_xlfn.XLOOKUP(Table6[[#This Row],[Loan Date]],$Q$5:$Q$152,$S$5:$S$152)</f>
        <v>Week 10</v>
      </c>
    </row>
    <row r="4794" spans="1:12" x14ac:dyDescent="0.2">
      <c r="A4794" s="1">
        <v>44895</v>
      </c>
      <c r="B4794" t="s">
        <v>107</v>
      </c>
      <c r="C4794" s="1">
        <v>44902</v>
      </c>
      <c r="D4794" t="s">
        <v>1066</v>
      </c>
      <c r="E4794" t="s">
        <v>52</v>
      </c>
      <c r="F4794" t="s">
        <v>51</v>
      </c>
      <c r="G4794" t="s">
        <v>1</v>
      </c>
      <c r="H4794" t="s">
        <v>1282</v>
      </c>
      <c r="I4794">
        <f>MONTH(Table6[[#This Row],[Loan Date]])</f>
        <v>11</v>
      </c>
      <c r="J4794" t="str">
        <f>_xlfn.XLOOKUP(Table6[[#This Row],[Numeric Month]],$N$5:$N$11,$O$5:$O$11)</f>
        <v>Nov</v>
      </c>
      <c r="K4794" t="str">
        <f>_xlfn.XLOOKUP(Table6[[#This Row],[Loan Date]],$Q$5:$Q$152,$R$5:$R$152)</f>
        <v>Wednesday</v>
      </c>
      <c r="L4794" t="str">
        <f>_xlfn.XLOOKUP(Table6[[#This Row],[Loan Date]],$Q$5:$Q$152,$S$5:$S$152)</f>
        <v>Week 10</v>
      </c>
    </row>
    <row r="4795" spans="1:12" x14ac:dyDescent="0.2">
      <c r="A4795" s="1">
        <v>44895</v>
      </c>
      <c r="B4795" t="s">
        <v>5</v>
      </c>
      <c r="C4795" s="1">
        <v>44902</v>
      </c>
      <c r="D4795" t="s">
        <v>359</v>
      </c>
      <c r="E4795" t="s">
        <v>52</v>
      </c>
      <c r="F4795" t="s">
        <v>51</v>
      </c>
      <c r="G4795" t="s">
        <v>1</v>
      </c>
      <c r="H4795" t="s">
        <v>1282</v>
      </c>
      <c r="I4795">
        <f>MONTH(Table6[[#This Row],[Loan Date]])</f>
        <v>11</v>
      </c>
      <c r="J4795" t="str">
        <f>_xlfn.XLOOKUP(Table6[[#This Row],[Numeric Month]],$N$5:$N$11,$O$5:$O$11)</f>
        <v>Nov</v>
      </c>
      <c r="K4795" t="str">
        <f>_xlfn.XLOOKUP(Table6[[#This Row],[Loan Date]],$Q$5:$Q$152,$R$5:$R$152)</f>
        <v>Wednesday</v>
      </c>
      <c r="L4795" t="str">
        <f>_xlfn.XLOOKUP(Table6[[#This Row],[Loan Date]],$Q$5:$Q$152,$S$5:$S$152)</f>
        <v>Week 10</v>
      </c>
    </row>
    <row r="4796" spans="1:12" x14ac:dyDescent="0.2">
      <c r="A4796" s="1">
        <v>44895</v>
      </c>
      <c r="B4796" t="s">
        <v>7</v>
      </c>
      <c r="C4796" s="1">
        <v>44895</v>
      </c>
      <c r="D4796" t="s">
        <v>926</v>
      </c>
      <c r="E4796" t="s">
        <v>37</v>
      </c>
      <c r="F4796" t="s">
        <v>37</v>
      </c>
      <c r="G4796" t="s">
        <v>20</v>
      </c>
      <c r="H4796" t="s">
        <v>1282</v>
      </c>
      <c r="I4796">
        <f>MONTH(Table6[[#This Row],[Loan Date]])</f>
        <v>11</v>
      </c>
      <c r="J4796" t="str">
        <f>_xlfn.XLOOKUP(Table6[[#This Row],[Numeric Month]],$N$5:$N$11,$O$5:$O$11)</f>
        <v>Nov</v>
      </c>
      <c r="K4796" t="str">
        <f>_xlfn.XLOOKUP(Table6[[#This Row],[Loan Date]],$Q$5:$Q$152,$R$5:$R$152)</f>
        <v>Wednesday</v>
      </c>
      <c r="L4796" t="str">
        <f>_xlfn.XLOOKUP(Table6[[#This Row],[Loan Date]],$Q$5:$Q$152,$S$5:$S$152)</f>
        <v>Week 10</v>
      </c>
    </row>
    <row r="4797" spans="1:12" x14ac:dyDescent="0.2">
      <c r="A4797" s="1">
        <v>44895</v>
      </c>
      <c r="B4797" t="s">
        <v>5</v>
      </c>
      <c r="C4797" s="1">
        <v>44895</v>
      </c>
      <c r="D4797" t="s">
        <v>917</v>
      </c>
      <c r="E4797" t="s">
        <v>37</v>
      </c>
      <c r="F4797" t="s">
        <v>37</v>
      </c>
      <c r="G4797" t="s">
        <v>20</v>
      </c>
      <c r="H4797" t="s">
        <v>1282</v>
      </c>
      <c r="I4797">
        <f>MONTH(Table6[[#This Row],[Loan Date]])</f>
        <v>11</v>
      </c>
      <c r="J4797" t="str">
        <f>_xlfn.XLOOKUP(Table6[[#This Row],[Numeric Month]],$N$5:$N$11,$O$5:$O$11)</f>
        <v>Nov</v>
      </c>
      <c r="K4797" t="str">
        <f>_xlfn.XLOOKUP(Table6[[#This Row],[Loan Date]],$Q$5:$Q$152,$R$5:$R$152)</f>
        <v>Wednesday</v>
      </c>
      <c r="L4797" t="str">
        <f>_xlfn.XLOOKUP(Table6[[#This Row],[Loan Date]],$Q$5:$Q$152,$S$5:$S$152)</f>
        <v>Week 10</v>
      </c>
    </row>
    <row r="4798" spans="1:12" x14ac:dyDescent="0.2">
      <c r="A4798" s="1">
        <v>44895</v>
      </c>
      <c r="B4798" t="s">
        <v>5</v>
      </c>
      <c r="C4798" s="1">
        <v>44902</v>
      </c>
      <c r="D4798" t="s">
        <v>1310</v>
      </c>
      <c r="E4798" t="s">
        <v>204</v>
      </c>
      <c r="F4798" t="s">
        <v>2</v>
      </c>
      <c r="G4798" t="s">
        <v>1</v>
      </c>
      <c r="H4798" t="s">
        <v>1282</v>
      </c>
      <c r="I4798">
        <f>MONTH(Table6[[#This Row],[Loan Date]])</f>
        <v>11</v>
      </c>
      <c r="J4798" t="str">
        <f>_xlfn.XLOOKUP(Table6[[#This Row],[Numeric Month]],$N$5:$N$11,$O$5:$O$11)</f>
        <v>Nov</v>
      </c>
      <c r="K4798" t="str">
        <f>_xlfn.XLOOKUP(Table6[[#This Row],[Loan Date]],$Q$5:$Q$152,$R$5:$R$152)</f>
        <v>Wednesday</v>
      </c>
      <c r="L4798" t="str">
        <f>_xlfn.XLOOKUP(Table6[[#This Row],[Loan Date]],$Q$5:$Q$152,$S$5:$S$152)</f>
        <v>Week 10</v>
      </c>
    </row>
    <row r="4799" spans="1:12" x14ac:dyDescent="0.2">
      <c r="A4799" s="1">
        <v>44895</v>
      </c>
      <c r="B4799" t="s">
        <v>7</v>
      </c>
      <c r="C4799" s="1">
        <v>44904</v>
      </c>
      <c r="D4799" t="s">
        <v>951</v>
      </c>
      <c r="E4799" t="s">
        <v>9</v>
      </c>
      <c r="F4799" t="s">
        <v>8</v>
      </c>
      <c r="G4799" t="s">
        <v>1</v>
      </c>
      <c r="H4799" t="s">
        <v>1282</v>
      </c>
      <c r="I4799">
        <f>MONTH(Table6[[#This Row],[Loan Date]])</f>
        <v>11</v>
      </c>
      <c r="J4799" t="str">
        <f>_xlfn.XLOOKUP(Table6[[#This Row],[Numeric Month]],$N$5:$N$11,$O$5:$O$11)</f>
        <v>Nov</v>
      </c>
      <c r="K4799" t="str">
        <f>_xlfn.XLOOKUP(Table6[[#This Row],[Loan Date]],$Q$5:$Q$152,$R$5:$R$152)</f>
        <v>Wednesday</v>
      </c>
      <c r="L4799" t="str">
        <f>_xlfn.XLOOKUP(Table6[[#This Row],[Loan Date]],$Q$5:$Q$152,$S$5:$S$152)</f>
        <v>Week 10</v>
      </c>
    </row>
    <row r="4800" spans="1:12" x14ac:dyDescent="0.2">
      <c r="A4800" s="1">
        <v>44895</v>
      </c>
      <c r="B4800" t="s">
        <v>7</v>
      </c>
      <c r="C4800" s="1">
        <v>44895</v>
      </c>
      <c r="D4800" t="s">
        <v>99</v>
      </c>
      <c r="E4800" t="s">
        <v>21</v>
      </c>
      <c r="F4800" t="s">
        <v>21</v>
      </c>
      <c r="G4800" t="s">
        <v>20</v>
      </c>
      <c r="H4800" t="s">
        <v>1282</v>
      </c>
      <c r="I4800">
        <f>MONTH(Table6[[#This Row],[Loan Date]])</f>
        <v>11</v>
      </c>
      <c r="J4800" t="str">
        <f>_xlfn.XLOOKUP(Table6[[#This Row],[Numeric Month]],$N$5:$N$11,$O$5:$O$11)</f>
        <v>Nov</v>
      </c>
      <c r="K4800" t="str">
        <f>_xlfn.XLOOKUP(Table6[[#This Row],[Loan Date]],$Q$5:$Q$152,$R$5:$R$152)</f>
        <v>Wednesday</v>
      </c>
      <c r="L4800" t="str">
        <f>_xlfn.XLOOKUP(Table6[[#This Row],[Loan Date]],$Q$5:$Q$152,$S$5:$S$152)</f>
        <v>Week 10</v>
      </c>
    </row>
    <row r="4801" spans="1:12" x14ac:dyDescent="0.2">
      <c r="A4801" s="1">
        <v>44895</v>
      </c>
      <c r="B4801" t="s">
        <v>7</v>
      </c>
      <c r="C4801" s="1">
        <v>44902</v>
      </c>
      <c r="D4801" t="s">
        <v>249</v>
      </c>
      <c r="E4801" t="s">
        <v>52</v>
      </c>
      <c r="F4801" t="s">
        <v>51</v>
      </c>
      <c r="G4801" t="s">
        <v>1</v>
      </c>
      <c r="H4801" t="s">
        <v>1282</v>
      </c>
      <c r="I4801">
        <f>MONTH(Table6[[#This Row],[Loan Date]])</f>
        <v>11</v>
      </c>
      <c r="J4801" t="str">
        <f>_xlfn.XLOOKUP(Table6[[#This Row],[Numeric Month]],$N$5:$N$11,$O$5:$O$11)</f>
        <v>Nov</v>
      </c>
      <c r="K4801" t="str">
        <f>_xlfn.XLOOKUP(Table6[[#This Row],[Loan Date]],$Q$5:$Q$152,$R$5:$R$152)</f>
        <v>Wednesday</v>
      </c>
      <c r="L4801" t="str">
        <f>_xlfn.XLOOKUP(Table6[[#This Row],[Loan Date]],$Q$5:$Q$152,$S$5:$S$152)</f>
        <v>Week 10</v>
      </c>
    </row>
    <row r="4802" spans="1:12" x14ac:dyDescent="0.2">
      <c r="A4802" s="1">
        <v>44895</v>
      </c>
      <c r="B4802" t="s">
        <v>7</v>
      </c>
      <c r="C4802" s="1">
        <v>44895</v>
      </c>
      <c r="D4802" t="s">
        <v>457</v>
      </c>
      <c r="E4802" t="s">
        <v>41</v>
      </c>
      <c r="F4802" t="s">
        <v>40</v>
      </c>
      <c r="G4802" t="s">
        <v>39</v>
      </c>
      <c r="H4802" t="s">
        <v>1282</v>
      </c>
      <c r="I4802">
        <f>MONTH(Table6[[#This Row],[Loan Date]])</f>
        <v>11</v>
      </c>
      <c r="J4802" t="str">
        <f>_xlfn.XLOOKUP(Table6[[#This Row],[Numeric Month]],$N$5:$N$11,$O$5:$O$11)</f>
        <v>Nov</v>
      </c>
      <c r="K4802" t="str">
        <f>_xlfn.XLOOKUP(Table6[[#This Row],[Loan Date]],$Q$5:$Q$152,$R$5:$R$152)</f>
        <v>Wednesday</v>
      </c>
      <c r="L4802" t="str">
        <f>_xlfn.XLOOKUP(Table6[[#This Row],[Loan Date]],$Q$5:$Q$152,$S$5:$S$152)</f>
        <v>Week 10</v>
      </c>
    </row>
    <row r="4803" spans="1:12" x14ac:dyDescent="0.2">
      <c r="A4803" s="1">
        <v>44895</v>
      </c>
      <c r="B4803" t="s">
        <v>5</v>
      </c>
      <c r="C4803" s="1">
        <v>44904</v>
      </c>
      <c r="D4803" t="s">
        <v>459</v>
      </c>
      <c r="E4803" t="s">
        <v>52</v>
      </c>
      <c r="F4803" t="s">
        <v>51</v>
      </c>
      <c r="G4803" t="s">
        <v>1</v>
      </c>
      <c r="H4803" t="s">
        <v>1282</v>
      </c>
      <c r="I4803">
        <f>MONTH(Table6[[#This Row],[Loan Date]])</f>
        <v>11</v>
      </c>
      <c r="J4803" t="str">
        <f>_xlfn.XLOOKUP(Table6[[#This Row],[Numeric Month]],$N$5:$N$11,$O$5:$O$11)</f>
        <v>Nov</v>
      </c>
      <c r="K4803" t="str">
        <f>_xlfn.XLOOKUP(Table6[[#This Row],[Loan Date]],$Q$5:$Q$152,$R$5:$R$152)</f>
        <v>Wednesday</v>
      </c>
      <c r="L4803" t="str">
        <f>_xlfn.XLOOKUP(Table6[[#This Row],[Loan Date]],$Q$5:$Q$152,$S$5:$S$152)</f>
        <v>Week 10</v>
      </c>
    </row>
    <row r="4804" spans="1:12" x14ac:dyDescent="0.2">
      <c r="A4804" s="1">
        <v>44895</v>
      </c>
      <c r="B4804" t="s">
        <v>7</v>
      </c>
      <c r="C4804" s="1">
        <v>44895</v>
      </c>
      <c r="D4804" t="s">
        <v>911</v>
      </c>
      <c r="E4804" t="s">
        <v>37</v>
      </c>
      <c r="F4804" t="s">
        <v>37</v>
      </c>
      <c r="G4804" t="s">
        <v>20</v>
      </c>
      <c r="H4804" t="s">
        <v>1282</v>
      </c>
      <c r="I4804">
        <f>MONTH(Table6[[#This Row],[Loan Date]])</f>
        <v>11</v>
      </c>
      <c r="J4804" t="str">
        <f>_xlfn.XLOOKUP(Table6[[#This Row],[Numeric Month]],$N$5:$N$11,$O$5:$O$11)</f>
        <v>Nov</v>
      </c>
      <c r="K4804" t="str">
        <f>_xlfn.XLOOKUP(Table6[[#This Row],[Loan Date]],$Q$5:$Q$152,$R$5:$R$152)</f>
        <v>Wednesday</v>
      </c>
      <c r="L4804" t="str">
        <f>_xlfn.XLOOKUP(Table6[[#This Row],[Loan Date]],$Q$5:$Q$152,$S$5:$S$152)</f>
        <v>Week 10</v>
      </c>
    </row>
    <row r="4805" spans="1:12" x14ac:dyDescent="0.2">
      <c r="A4805" s="1">
        <v>44895</v>
      </c>
      <c r="B4805" t="s">
        <v>7</v>
      </c>
      <c r="C4805" s="1">
        <v>44904</v>
      </c>
      <c r="D4805" t="s">
        <v>478</v>
      </c>
      <c r="E4805" t="s">
        <v>9</v>
      </c>
      <c r="F4805" t="s">
        <v>8</v>
      </c>
      <c r="G4805" t="s">
        <v>1</v>
      </c>
      <c r="H4805" t="s">
        <v>1282</v>
      </c>
      <c r="I4805">
        <f>MONTH(Table6[[#This Row],[Loan Date]])</f>
        <v>11</v>
      </c>
      <c r="J4805" t="str">
        <f>_xlfn.XLOOKUP(Table6[[#This Row],[Numeric Month]],$N$5:$N$11,$O$5:$O$11)</f>
        <v>Nov</v>
      </c>
      <c r="K4805" t="str">
        <f>_xlfn.XLOOKUP(Table6[[#This Row],[Loan Date]],$Q$5:$Q$152,$R$5:$R$152)</f>
        <v>Wednesday</v>
      </c>
      <c r="L4805" t="str">
        <f>_xlfn.XLOOKUP(Table6[[#This Row],[Loan Date]],$Q$5:$Q$152,$S$5:$S$152)</f>
        <v>Week 10</v>
      </c>
    </row>
    <row r="4806" spans="1:12" x14ac:dyDescent="0.2">
      <c r="A4806" s="1">
        <v>44895</v>
      </c>
      <c r="B4806" t="s">
        <v>7</v>
      </c>
      <c r="C4806" s="1">
        <v>44895</v>
      </c>
      <c r="D4806" t="s">
        <v>1309</v>
      </c>
      <c r="E4806" t="s">
        <v>485</v>
      </c>
      <c r="F4806" t="s">
        <v>223</v>
      </c>
      <c r="G4806" t="s">
        <v>11</v>
      </c>
      <c r="H4806" t="s">
        <v>1282</v>
      </c>
      <c r="I4806">
        <f>MONTH(Table6[[#This Row],[Loan Date]])</f>
        <v>11</v>
      </c>
      <c r="J4806" t="str">
        <f>_xlfn.XLOOKUP(Table6[[#This Row],[Numeric Month]],$N$5:$N$11,$O$5:$O$11)</f>
        <v>Nov</v>
      </c>
      <c r="K4806" t="str">
        <f>_xlfn.XLOOKUP(Table6[[#This Row],[Loan Date]],$Q$5:$Q$152,$R$5:$R$152)</f>
        <v>Wednesday</v>
      </c>
      <c r="L4806" t="str">
        <f>_xlfn.XLOOKUP(Table6[[#This Row],[Loan Date]],$Q$5:$Q$152,$S$5:$S$152)</f>
        <v>Week 10</v>
      </c>
    </row>
    <row r="4807" spans="1:12" x14ac:dyDescent="0.2">
      <c r="A4807" s="1">
        <v>44895</v>
      </c>
      <c r="B4807" t="s">
        <v>7</v>
      </c>
      <c r="C4807" s="1">
        <v>44902</v>
      </c>
      <c r="D4807" t="s">
        <v>1120</v>
      </c>
      <c r="E4807" t="s">
        <v>15</v>
      </c>
      <c r="F4807" t="s">
        <v>14</v>
      </c>
      <c r="G4807" t="s">
        <v>1</v>
      </c>
      <c r="H4807" t="s">
        <v>1282</v>
      </c>
      <c r="I4807">
        <f>MONTH(Table6[[#This Row],[Loan Date]])</f>
        <v>11</v>
      </c>
      <c r="J4807" t="str">
        <f>_xlfn.XLOOKUP(Table6[[#This Row],[Numeric Month]],$N$5:$N$11,$O$5:$O$11)</f>
        <v>Nov</v>
      </c>
      <c r="K4807" t="str">
        <f>_xlfn.XLOOKUP(Table6[[#This Row],[Loan Date]],$Q$5:$Q$152,$R$5:$R$152)</f>
        <v>Wednesday</v>
      </c>
      <c r="L4807" t="str">
        <f>_xlfn.XLOOKUP(Table6[[#This Row],[Loan Date]],$Q$5:$Q$152,$S$5:$S$152)</f>
        <v>Week 10</v>
      </c>
    </row>
    <row r="4808" spans="1:12" x14ac:dyDescent="0.2">
      <c r="A4808" s="1">
        <v>44895</v>
      </c>
      <c r="B4808" t="s">
        <v>7</v>
      </c>
      <c r="C4808" s="1">
        <v>44902</v>
      </c>
      <c r="D4808" t="s">
        <v>289</v>
      </c>
      <c r="E4808" t="s">
        <v>52</v>
      </c>
      <c r="F4808" t="s">
        <v>51</v>
      </c>
      <c r="G4808" t="s">
        <v>1</v>
      </c>
      <c r="H4808" t="s">
        <v>1282</v>
      </c>
      <c r="I4808">
        <f>MONTH(Table6[[#This Row],[Loan Date]])</f>
        <v>11</v>
      </c>
      <c r="J4808" t="str">
        <f>_xlfn.XLOOKUP(Table6[[#This Row],[Numeric Month]],$N$5:$N$11,$O$5:$O$11)</f>
        <v>Nov</v>
      </c>
      <c r="K4808" t="str">
        <f>_xlfn.XLOOKUP(Table6[[#This Row],[Loan Date]],$Q$5:$Q$152,$R$5:$R$152)</f>
        <v>Wednesday</v>
      </c>
      <c r="L4808" t="str">
        <f>_xlfn.XLOOKUP(Table6[[#This Row],[Loan Date]],$Q$5:$Q$152,$S$5:$S$152)</f>
        <v>Week 10</v>
      </c>
    </row>
    <row r="4809" spans="1:12" x14ac:dyDescent="0.2">
      <c r="A4809" s="1">
        <v>44895</v>
      </c>
      <c r="B4809" t="s">
        <v>7</v>
      </c>
      <c r="C4809" s="1">
        <v>44904</v>
      </c>
      <c r="D4809" t="s">
        <v>607</v>
      </c>
      <c r="E4809" t="s">
        <v>52</v>
      </c>
      <c r="F4809" t="s">
        <v>51</v>
      </c>
      <c r="G4809" t="s">
        <v>1</v>
      </c>
      <c r="H4809" t="s">
        <v>1282</v>
      </c>
      <c r="I4809">
        <f>MONTH(Table6[[#This Row],[Loan Date]])</f>
        <v>11</v>
      </c>
      <c r="J4809" t="str">
        <f>_xlfn.XLOOKUP(Table6[[#This Row],[Numeric Month]],$N$5:$N$11,$O$5:$O$11)</f>
        <v>Nov</v>
      </c>
      <c r="K4809" t="str">
        <f>_xlfn.XLOOKUP(Table6[[#This Row],[Loan Date]],$Q$5:$Q$152,$R$5:$R$152)</f>
        <v>Wednesday</v>
      </c>
      <c r="L4809" t="str">
        <f>_xlfn.XLOOKUP(Table6[[#This Row],[Loan Date]],$Q$5:$Q$152,$S$5:$S$152)</f>
        <v>Week 10</v>
      </c>
    </row>
    <row r="4810" spans="1:12" x14ac:dyDescent="0.2">
      <c r="A4810" s="1">
        <v>44895</v>
      </c>
      <c r="B4810" t="s">
        <v>7</v>
      </c>
      <c r="C4810" s="1">
        <v>44895</v>
      </c>
      <c r="D4810" t="s">
        <v>913</v>
      </c>
      <c r="E4810" t="s">
        <v>37</v>
      </c>
      <c r="F4810" t="s">
        <v>37</v>
      </c>
      <c r="G4810" t="s">
        <v>20</v>
      </c>
      <c r="H4810" t="s">
        <v>1282</v>
      </c>
      <c r="I4810">
        <f>MONTH(Table6[[#This Row],[Loan Date]])</f>
        <v>11</v>
      </c>
      <c r="J4810" t="str">
        <f>_xlfn.XLOOKUP(Table6[[#This Row],[Numeric Month]],$N$5:$N$11,$O$5:$O$11)</f>
        <v>Nov</v>
      </c>
      <c r="K4810" t="str">
        <f>_xlfn.XLOOKUP(Table6[[#This Row],[Loan Date]],$Q$5:$Q$152,$R$5:$R$152)</f>
        <v>Wednesday</v>
      </c>
      <c r="L4810" t="str">
        <f>_xlfn.XLOOKUP(Table6[[#This Row],[Loan Date]],$Q$5:$Q$152,$S$5:$S$152)</f>
        <v>Week 10</v>
      </c>
    </row>
    <row r="4811" spans="1:12" x14ac:dyDescent="0.2">
      <c r="A4811" s="1">
        <v>44895</v>
      </c>
      <c r="B4811" t="s">
        <v>7</v>
      </c>
      <c r="C4811" s="1">
        <v>44895</v>
      </c>
      <c r="D4811" t="s">
        <v>74</v>
      </c>
      <c r="E4811" t="s">
        <v>49</v>
      </c>
      <c r="F4811" t="s">
        <v>49</v>
      </c>
      <c r="G4811" t="s">
        <v>20</v>
      </c>
      <c r="H4811" t="s">
        <v>1282</v>
      </c>
      <c r="I4811">
        <f>MONTH(Table6[[#This Row],[Loan Date]])</f>
        <v>11</v>
      </c>
      <c r="J4811" t="str">
        <f>_xlfn.XLOOKUP(Table6[[#This Row],[Numeric Month]],$N$5:$N$11,$O$5:$O$11)</f>
        <v>Nov</v>
      </c>
      <c r="K4811" t="str">
        <f>_xlfn.XLOOKUP(Table6[[#This Row],[Loan Date]],$Q$5:$Q$152,$R$5:$R$152)</f>
        <v>Wednesday</v>
      </c>
      <c r="L4811" t="str">
        <f>_xlfn.XLOOKUP(Table6[[#This Row],[Loan Date]],$Q$5:$Q$152,$S$5:$S$152)</f>
        <v>Week 10</v>
      </c>
    </row>
    <row r="4812" spans="1:12" x14ac:dyDescent="0.2">
      <c r="A4812" s="1">
        <v>44895</v>
      </c>
      <c r="B4812" t="s">
        <v>5</v>
      </c>
      <c r="C4812" s="1">
        <v>44895</v>
      </c>
      <c r="D4812" t="s">
        <v>163</v>
      </c>
      <c r="E4812" t="s">
        <v>162</v>
      </c>
      <c r="F4812" t="s">
        <v>162</v>
      </c>
      <c r="G4812" t="s">
        <v>11</v>
      </c>
      <c r="H4812" t="s">
        <v>1282</v>
      </c>
      <c r="I4812">
        <f>MONTH(Table6[[#This Row],[Loan Date]])</f>
        <v>11</v>
      </c>
      <c r="J4812" t="str">
        <f>_xlfn.XLOOKUP(Table6[[#This Row],[Numeric Month]],$N$5:$N$11,$O$5:$O$11)</f>
        <v>Nov</v>
      </c>
      <c r="K4812" t="str">
        <f>_xlfn.XLOOKUP(Table6[[#This Row],[Loan Date]],$Q$5:$Q$152,$R$5:$R$152)</f>
        <v>Wednesday</v>
      </c>
      <c r="L4812" t="str">
        <f>_xlfn.XLOOKUP(Table6[[#This Row],[Loan Date]],$Q$5:$Q$152,$S$5:$S$152)</f>
        <v>Week 10</v>
      </c>
    </row>
    <row r="4813" spans="1:12" x14ac:dyDescent="0.2">
      <c r="A4813" s="1">
        <v>44895</v>
      </c>
      <c r="B4813" t="s">
        <v>5</v>
      </c>
      <c r="C4813" s="1">
        <v>44895</v>
      </c>
      <c r="D4813" t="s">
        <v>1093</v>
      </c>
      <c r="E4813" t="s">
        <v>224</v>
      </c>
      <c r="F4813" t="s">
        <v>223</v>
      </c>
      <c r="G4813" t="s">
        <v>11</v>
      </c>
      <c r="H4813" t="s">
        <v>1282</v>
      </c>
      <c r="I4813">
        <f>MONTH(Table6[[#This Row],[Loan Date]])</f>
        <v>11</v>
      </c>
      <c r="J4813" t="str">
        <f>_xlfn.XLOOKUP(Table6[[#This Row],[Numeric Month]],$N$5:$N$11,$O$5:$O$11)</f>
        <v>Nov</v>
      </c>
      <c r="K4813" t="str">
        <f>_xlfn.XLOOKUP(Table6[[#This Row],[Loan Date]],$Q$5:$Q$152,$R$5:$R$152)</f>
        <v>Wednesday</v>
      </c>
      <c r="L4813" t="str">
        <f>_xlfn.XLOOKUP(Table6[[#This Row],[Loan Date]],$Q$5:$Q$152,$S$5:$S$152)</f>
        <v>Week 10</v>
      </c>
    </row>
    <row r="4814" spans="1:12" x14ac:dyDescent="0.2">
      <c r="A4814" s="1">
        <v>44895</v>
      </c>
      <c r="B4814" t="s">
        <v>7</v>
      </c>
      <c r="C4814" s="1">
        <v>44902</v>
      </c>
      <c r="D4814" t="s">
        <v>621</v>
      </c>
      <c r="E4814" t="s">
        <v>9</v>
      </c>
      <c r="F4814" t="s">
        <v>8</v>
      </c>
      <c r="G4814" t="s">
        <v>1</v>
      </c>
      <c r="H4814" t="s">
        <v>1282</v>
      </c>
      <c r="I4814">
        <f>MONTH(Table6[[#This Row],[Loan Date]])</f>
        <v>11</v>
      </c>
      <c r="J4814" t="str">
        <f>_xlfn.XLOOKUP(Table6[[#This Row],[Numeric Month]],$N$5:$N$11,$O$5:$O$11)</f>
        <v>Nov</v>
      </c>
      <c r="K4814" t="str">
        <f>_xlfn.XLOOKUP(Table6[[#This Row],[Loan Date]],$Q$5:$Q$152,$R$5:$R$152)</f>
        <v>Wednesday</v>
      </c>
      <c r="L4814" t="str">
        <f>_xlfn.XLOOKUP(Table6[[#This Row],[Loan Date]],$Q$5:$Q$152,$S$5:$S$152)</f>
        <v>Week 10</v>
      </c>
    </row>
    <row r="4815" spans="1:12" x14ac:dyDescent="0.2">
      <c r="A4815" s="1">
        <v>44895</v>
      </c>
      <c r="B4815" t="s">
        <v>7</v>
      </c>
      <c r="C4815" s="1">
        <v>44902</v>
      </c>
      <c r="D4815" t="s">
        <v>555</v>
      </c>
      <c r="E4815" t="s">
        <v>15</v>
      </c>
      <c r="F4815" t="s">
        <v>14</v>
      </c>
      <c r="G4815" t="s">
        <v>1</v>
      </c>
      <c r="H4815" t="s">
        <v>1282</v>
      </c>
      <c r="I4815">
        <f>MONTH(Table6[[#This Row],[Loan Date]])</f>
        <v>11</v>
      </c>
      <c r="J4815" t="str">
        <f>_xlfn.XLOOKUP(Table6[[#This Row],[Numeric Month]],$N$5:$N$11,$O$5:$O$11)</f>
        <v>Nov</v>
      </c>
      <c r="K4815" t="str">
        <f>_xlfn.XLOOKUP(Table6[[#This Row],[Loan Date]],$Q$5:$Q$152,$R$5:$R$152)</f>
        <v>Wednesday</v>
      </c>
      <c r="L4815" t="str">
        <f>_xlfn.XLOOKUP(Table6[[#This Row],[Loan Date]],$Q$5:$Q$152,$S$5:$S$152)</f>
        <v>Week 10</v>
      </c>
    </row>
    <row r="4816" spans="1:12" x14ac:dyDescent="0.2">
      <c r="A4816" s="1">
        <v>44895</v>
      </c>
      <c r="B4816" t="s">
        <v>7</v>
      </c>
      <c r="C4816" s="1">
        <v>44895</v>
      </c>
      <c r="D4816" t="s">
        <v>681</v>
      </c>
      <c r="E4816" t="s">
        <v>23</v>
      </c>
      <c r="F4816" t="s">
        <v>23</v>
      </c>
      <c r="G4816" t="s">
        <v>20</v>
      </c>
      <c r="H4816" t="s">
        <v>1282</v>
      </c>
      <c r="I4816">
        <f>MONTH(Table6[[#This Row],[Loan Date]])</f>
        <v>11</v>
      </c>
      <c r="J4816" t="str">
        <f>_xlfn.XLOOKUP(Table6[[#This Row],[Numeric Month]],$N$5:$N$11,$O$5:$O$11)</f>
        <v>Nov</v>
      </c>
      <c r="K4816" t="str">
        <f>_xlfn.XLOOKUP(Table6[[#This Row],[Loan Date]],$Q$5:$Q$152,$R$5:$R$152)</f>
        <v>Wednesday</v>
      </c>
      <c r="L4816" t="str">
        <f>_xlfn.XLOOKUP(Table6[[#This Row],[Loan Date]],$Q$5:$Q$152,$S$5:$S$152)</f>
        <v>Week 10</v>
      </c>
    </row>
    <row r="4817" spans="1:12" x14ac:dyDescent="0.2">
      <c r="A4817" s="1">
        <v>44895</v>
      </c>
      <c r="B4817" t="s">
        <v>7</v>
      </c>
      <c r="C4817" s="1">
        <v>44895</v>
      </c>
      <c r="D4817" t="s">
        <v>738</v>
      </c>
      <c r="E4817" t="s">
        <v>21</v>
      </c>
      <c r="F4817" t="s">
        <v>21</v>
      </c>
      <c r="G4817" t="s">
        <v>20</v>
      </c>
      <c r="H4817" t="s">
        <v>1282</v>
      </c>
      <c r="I4817">
        <f>MONTH(Table6[[#This Row],[Loan Date]])</f>
        <v>11</v>
      </c>
      <c r="J4817" t="str">
        <f>_xlfn.XLOOKUP(Table6[[#This Row],[Numeric Month]],$N$5:$N$11,$O$5:$O$11)</f>
        <v>Nov</v>
      </c>
      <c r="K4817" t="str">
        <f>_xlfn.XLOOKUP(Table6[[#This Row],[Loan Date]],$Q$5:$Q$152,$R$5:$R$152)</f>
        <v>Wednesday</v>
      </c>
      <c r="L4817" t="str">
        <f>_xlfn.XLOOKUP(Table6[[#This Row],[Loan Date]],$Q$5:$Q$152,$S$5:$S$152)</f>
        <v>Week 10</v>
      </c>
    </row>
    <row r="4818" spans="1:12" x14ac:dyDescent="0.2">
      <c r="A4818" s="1">
        <v>44895</v>
      </c>
      <c r="B4818" t="s">
        <v>7</v>
      </c>
      <c r="C4818" s="1">
        <v>44895</v>
      </c>
      <c r="D4818" t="s">
        <v>74</v>
      </c>
      <c r="E4818" t="s">
        <v>49</v>
      </c>
      <c r="F4818" t="s">
        <v>49</v>
      </c>
      <c r="G4818" t="s">
        <v>20</v>
      </c>
      <c r="H4818" t="s">
        <v>1282</v>
      </c>
      <c r="I4818">
        <f>MONTH(Table6[[#This Row],[Loan Date]])</f>
        <v>11</v>
      </c>
      <c r="J4818" t="str">
        <f>_xlfn.XLOOKUP(Table6[[#This Row],[Numeric Month]],$N$5:$N$11,$O$5:$O$11)</f>
        <v>Nov</v>
      </c>
      <c r="K4818" t="str">
        <f>_xlfn.XLOOKUP(Table6[[#This Row],[Loan Date]],$Q$5:$Q$152,$R$5:$R$152)</f>
        <v>Wednesday</v>
      </c>
      <c r="L4818" t="str">
        <f>_xlfn.XLOOKUP(Table6[[#This Row],[Loan Date]],$Q$5:$Q$152,$S$5:$S$152)</f>
        <v>Week 10</v>
      </c>
    </row>
    <row r="4819" spans="1:12" x14ac:dyDescent="0.2">
      <c r="A4819" s="1">
        <v>44895</v>
      </c>
      <c r="B4819" t="s">
        <v>7</v>
      </c>
      <c r="C4819" s="1">
        <v>44895</v>
      </c>
      <c r="D4819" t="s">
        <v>197</v>
      </c>
      <c r="E4819" t="s">
        <v>41</v>
      </c>
      <c r="F4819" t="s">
        <v>40</v>
      </c>
      <c r="G4819" t="s">
        <v>39</v>
      </c>
      <c r="H4819" t="s">
        <v>1282</v>
      </c>
      <c r="I4819">
        <f>MONTH(Table6[[#This Row],[Loan Date]])</f>
        <v>11</v>
      </c>
      <c r="J4819" t="str">
        <f>_xlfn.XLOOKUP(Table6[[#This Row],[Numeric Month]],$N$5:$N$11,$O$5:$O$11)</f>
        <v>Nov</v>
      </c>
      <c r="K4819" t="str">
        <f>_xlfn.XLOOKUP(Table6[[#This Row],[Loan Date]],$Q$5:$Q$152,$R$5:$R$152)</f>
        <v>Wednesday</v>
      </c>
      <c r="L4819" t="str">
        <f>_xlfn.XLOOKUP(Table6[[#This Row],[Loan Date]],$Q$5:$Q$152,$S$5:$S$152)</f>
        <v>Week 10</v>
      </c>
    </row>
    <row r="4820" spans="1:12" x14ac:dyDescent="0.2">
      <c r="A4820" s="1">
        <v>44895</v>
      </c>
      <c r="B4820" t="s">
        <v>7</v>
      </c>
      <c r="C4820" s="1">
        <v>44895</v>
      </c>
      <c r="D4820" t="s">
        <v>408</v>
      </c>
      <c r="E4820" t="s">
        <v>23</v>
      </c>
      <c r="F4820" t="s">
        <v>23</v>
      </c>
      <c r="G4820" t="s">
        <v>20</v>
      </c>
      <c r="H4820" t="s">
        <v>1282</v>
      </c>
      <c r="I4820">
        <f>MONTH(Table6[[#This Row],[Loan Date]])</f>
        <v>11</v>
      </c>
      <c r="J4820" t="str">
        <f>_xlfn.XLOOKUP(Table6[[#This Row],[Numeric Month]],$N$5:$N$11,$O$5:$O$11)</f>
        <v>Nov</v>
      </c>
      <c r="K4820" t="str">
        <f>_xlfn.XLOOKUP(Table6[[#This Row],[Loan Date]],$Q$5:$Q$152,$R$5:$R$152)</f>
        <v>Wednesday</v>
      </c>
      <c r="L4820" t="str">
        <f>_xlfn.XLOOKUP(Table6[[#This Row],[Loan Date]],$Q$5:$Q$152,$S$5:$S$152)</f>
        <v>Week 10</v>
      </c>
    </row>
    <row r="4821" spans="1:12" x14ac:dyDescent="0.2">
      <c r="A4821" s="1">
        <v>44895</v>
      </c>
      <c r="B4821" t="s">
        <v>7</v>
      </c>
      <c r="C4821" s="1">
        <v>44895</v>
      </c>
      <c r="D4821" t="s">
        <v>409</v>
      </c>
      <c r="E4821" t="s">
        <v>21</v>
      </c>
      <c r="F4821" t="s">
        <v>21</v>
      </c>
      <c r="G4821" t="s">
        <v>20</v>
      </c>
      <c r="H4821" t="s">
        <v>1282</v>
      </c>
      <c r="I4821">
        <f>MONTH(Table6[[#This Row],[Loan Date]])</f>
        <v>11</v>
      </c>
      <c r="J4821" t="str">
        <f>_xlfn.XLOOKUP(Table6[[#This Row],[Numeric Month]],$N$5:$N$11,$O$5:$O$11)</f>
        <v>Nov</v>
      </c>
      <c r="K4821" t="str">
        <f>_xlfn.XLOOKUP(Table6[[#This Row],[Loan Date]],$Q$5:$Q$152,$R$5:$R$152)</f>
        <v>Wednesday</v>
      </c>
      <c r="L4821" t="str">
        <f>_xlfn.XLOOKUP(Table6[[#This Row],[Loan Date]],$Q$5:$Q$152,$S$5:$S$152)</f>
        <v>Week 10</v>
      </c>
    </row>
    <row r="4822" spans="1:12" x14ac:dyDescent="0.2">
      <c r="A4822" s="1">
        <v>44895</v>
      </c>
      <c r="B4822" t="s">
        <v>7</v>
      </c>
      <c r="C4822" s="1">
        <v>44895</v>
      </c>
      <c r="D4822" t="s">
        <v>408</v>
      </c>
      <c r="E4822" t="s">
        <v>23</v>
      </c>
      <c r="F4822" t="s">
        <v>23</v>
      </c>
      <c r="G4822" t="s">
        <v>20</v>
      </c>
      <c r="H4822" t="s">
        <v>1282</v>
      </c>
      <c r="I4822">
        <f>MONTH(Table6[[#This Row],[Loan Date]])</f>
        <v>11</v>
      </c>
      <c r="J4822" t="str">
        <f>_xlfn.XLOOKUP(Table6[[#This Row],[Numeric Month]],$N$5:$N$11,$O$5:$O$11)</f>
        <v>Nov</v>
      </c>
      <c r="K4822" t="str">
        <f>_xlfn.XLOOKUP(Table6[[#This Row],[Loan Date]],$Q$5:$Q$152,$R$5:$R$152)</f>
        <v>Wednesday</v>
      </c>
      <c r="L4822" t="str">
        <f>_xlfn.XLOOKUP(Table6[[#This Row],[Loan Date]],$Q$5:$Q$152,$S$5:$S$152)</f>
        <v>Week 10</v>
      </c>
    </row>
    <row r="4823" spans="1:12" x14ac:dyDescent="0.2">
      <c r="A4823" s="1">
        <v>44895</v>
      </c>
      <c r="B4823" t="s">
        <v>7</v>
      </c>
      <c r="C4823" s="1">
        <v>44895</v>
      </c>
      <c r="D4823" t="s">
        <v>497</v>
      </c>
      <c r="E4823" t="s">
        <v>21</v>
      </c>
      <c r="F4823" t="s">
        <v>21</v>
      </c>
      <c r="G4823" t="s">
        <v>20</v>
      </c>
      <c r="H4823" t="s">
        <v>1282</v>
      </c>
      <c r="I4823">
        <f>MONTH(Table6[[#This Row],[Loan Date]])</f>
        <v>11</v>
      </c>
      <c r="J4823" t="str">
        <f>_xlfn.XLOOKUP(Table6[[#This Row],[Numeric Month]],$N$5:$N$11,$O$5:$O$11)</f>
        <v>Nov</v>
      </c>
      <c r="K4823" t="str">
        <f>_xlfn.XLOOKUP(Table6[[#This Row],[Loan Date]],$Q$5:$Q$152,$R$5:$R$152)</f>
        <v>Wednesday</v>
      </c>
      <c r="L4823" t="str">
        <f>_xlfn.XLOOKUP(Table6[[#This Row],[Loan Date]],$Q$5:$Q$152,$S$5:$S$152)</f>
        <v>Week 10</v>
      </c>
    </row>
    <row r="4824" spans="1:12" x14ac:dyDescent="0.2">
      <c r="A4824" s="1">
        <v>44895</v>
      </c>
      <c r="B4824" t="s">
        <v>7</v>
      </c>
      <c r="C4824" s="1">
        <v>44895</v>
      </c>
      <c r="D4824" t="s">
        <v>74</v>
      </c>
      <c r="E4824" t="s">
        <v>49</v>
      </c>
      <c r="F4824" t="s">
        <v>49</v>
      </c>
      <c r="G4824" t="s">
        <v>20</v>
      </c>
      <c r="H4824" t="s">
        <v>1282</v>
      </c>
      <c r="I4824">
        <f>MONTH(Table6[[#This Row],[Loan Date]])</f>
        <v>11</v>
      </c>
      <c r="J4824" t="str">
        <f>_xlfn.XLOOKUP(Table6[[#This Row],[Numeric Month]],$N$5:$N$11,$O$5:$O$11)</f>
        <v>Nov</v>
      </c>
      <c r="K4824" t="str">
        <f>_xlfn.XLOOKUP(Table6[[#This Row],[Loan Date]],$Q$5:$Q$152,$R$5:$R$152)</f>
        <v>Wednesday</v>
      </c>
      <c r="L4824" t="str">
        <f>_xlfn.XLOOKUP(Table6[[#This Row],[Loan Date]],$Q$5:$Q$152,$S$5:$S$152)</f>
        <v>Week 10</v>
      </c>
    </row>
    <row r="4825" spans="1:12" x14ac:dyDescent="0.2">
      <c r="A4825" s="1">
        <v>44895</v>
      </c>
      <c r="B4825" t="s">
        <v>7</v>
      </c>
      <c r="C4825" s="1">
        <v>44895</v>
      </c>
      <c r="D4825" t="s">
        <v>913</v>
      </c>
      <c r="E4825" t="s">
        <v>37</v>
      </c>
      <c r="F4825" t="s">
        <v>37</v>
      </c>
      <c r="G4825" t="s">
        <v>20</v>
      </c>
      <c r="H4825" t="s">
        <v>1282</v>
      </c>
      <c r="I4825">
        <f>MONTH(Table6[[#This Row],[Loan Date]])</f>
        <v>11</v>
      </c>
      <c r="J4825" t="str">
        <f>_xlfn.XLOOKUP(Table6[[#This Row],[Numeric Month]],$N$5:$N$11,$O$5:$O$11)</f>
        <v>Nov</v>
      </c>
      <c r="K4825" t="str">
        <f>_xlfn.XLOOKUP(Table6[[#This Row],[Loan Date]],$Q$5:$Q$152,$R$5:$R$152)</f>
        <v>Wednesday</v>
      </c>
      <c r="L4825" t="str">
        <f>_xlfn.XLOOKUP(Table6[[#This Row],[Loan Date]],$Q$5:$Q$152,$S$5:$S$152)</f>
        <v>Week 10</v>
      </c>
    </row>
    <row r="4826" spans="1:12" x14ac:dyDescent="0.2">
      <c r="A4826" s="1">
        <v>44895</v>
      </c>
      <c r="B4826" t="s">
        <v>7</v>
      </c>
      <c r="C4826" s="1">
        <v>44895</v>
      </c>
      <c r="D4826" t="s">
        <v>790</v>
      </c>
      <c r="E4826" t="s">
        <v>41</v>
      </c>
      <c r="F4826" t="s">
        <v>40</v>
      </c>
      <c r="G4826" t="s">
        <v>39</v>
      </c>
      <c r="H4826" t="s">
        <v>1282</v>
      </c>
      <c r="I4826">
        <f>MONTH(Table6[[#This Row],[Loan Date]])</f>
        <v>11</v>
      </c>
      <c r="J4826" t="str">
        <f>_xlfn.XLOOKUP(Table6[[#This Row],[Numeric Month]],$N$5:$N$11,$O$5:$O$11)</f>
        <v>Nov</v>
      </c>
      <c r="K4826" t="str">
        <f>_xlfn.XLOOKUP(Table6[[#This Row],[Loan Date]],$Q$5:$Q$152,$R$5:$R$152)</f>
        <v>Wednesday</v>
      </c>
      <c r="L4826" t="str">
        <f>_xlfn.XLOOKUP(Table6[[#This Row],[Loan Date]],$Q$5:$Q$152,$S$5:$S$152)</f>
        <v>Week 10</v>
      </c>
    </row>
    <row r="4827" spans="1:12" x14ac:dyDescent="0.2">
      <c r="A4827" s="1">
        <v>44895</v>
      </c>
      <c r="B4827" t="s">
        <v>7</v>
      </c>
      <c r="C4827" s="1">
        <v>44895</v>
      </c>
      <c r="D4827" t="s">
        <v>116</v>
      </c>
      <c r="E4827" t="s">
        <v>23</v>
      </c>
      <c r="F4827" t="s">
        <v>23</v>
      </c>
      <c r="G4827" t="s">
        <v>20</v>
      </c>
      <c r="H4827" t="s">
        <v>1282</v>
      </c>
      <c r="I4827">
        <f>MONTH(Table6[[#This Row],[Loan Date]])</f>
        <v>11</v>
      </c>
      <c r="J4827" t="str">
        <f>_xlfn.XLOOKUP(Table6[[#This Row],[Numeric Month]],$N$5:$N$11,$O$5:$O$11)</f>
        <v>Nov</v>
      </c>
      <c r="K4827" t="str">
        <f>_xlfn.XLOOKUP(Table6[[#This Row],[Loan Date]],$Q$5:$Q$152,$R$5:$R$152)</f>
        <v>Wednesday</v>
      </c>
      <c r="L4827" t="str">
        <f>_xlfn.XLOOKUP(Table6[[#This Row],[Loan Date]],$Q$5:$Q$152,$S$5:$S$152)</f>
        <v>Week 10</v>
      </c>
    </row>
    <row r="4828" spans="1:12" x14ac:dyDescent="0.2">
      <c r="A4828" s="1">
        <v>44895</v>
      </c>
      <c r="B4828" t="s">
        <v>7</v>
      </c>
      <c r="C4828" s="1">
        <v>44895</v>
      </c>
      <c r="D4828" t="s">
        <v>923</v>
      </c>
      <c r="E4828" t="s">
        <v>37</v>
      </c>
      <c r="F4828" t="s">
        <v>37</v>
      </c>
      <c r="G4828" t="s">
        <v>20</v>
      </c>
      <c r="H4828" t="s">
        <v>1282</v>
      </c>
      <c r="I4828">
        <f>MONTH(Table6[[#This Row],[Loan Date]])</f>
        <v>11</v>
      </c>
      <c r="J4828" t="str">
        <f>_xlfn.XLOOKUP(Table6[[#This Row],[Numeric Month]],$N$5:$N$11,$O$5:$O$11)</f>
        <v>Nov</v>
      </c>
      <c r="K4828" t="str">
        <f>_xlfn.XLOOKUP(Table6[[#This Row],[Loan Date]],$Q$5:$Q$152,$R$5:$R$152)</f>
        <v>Wednesday</v>
      </c>
      <c r="L4828" t="str">
        <f>_xlfn.XLOOKUP(Table6[[#This Row],[Loan Date]],$Q$5:$Q$152,$S$5:$S$152)</f>
        <v>Week 10</v>
      </c>
    </row>
    <row r="4829" spans="1:12" x14ac:dyDescent="0.2">
      <c r="A4829" s="1">
        <v>44895</v>
      </c>
      <c r="B4829" t="s">
        <v>7</v>
      </c>
      <c r="C4829" s="1">
        <v>44895</v>
      </c>
      <c r="D4829" t="s">
        <v>31</v>
      </c>
      <c r="E4829" t="s">
        <v>21</v>
      </c>
      <c r="F4829" t="s">
        <v>21</v>
      </c>
      <c r="G4829" t="s">
        <v>20</v>
      </c>
      <c r="H4829" t="s">
        <v>1282</v>
      </c>
      <c r="I4829">
        <f>MONTH(Table6[[#This Row],[Loan Date]])</f>
        <v>11</v>
      </c>
      <c r="J4829" t="str">
        <f>_xlfn.XLOOKUP(Table6[[#This Row],[Numeric Month]],$N$5:$N$11,$O$5:$O$11)</f>
        <v>Nov</v>
      </c>
      <c r="K4829" t="str">
        <f>_xlfn.XLOOKUP(Table6[[#This Row],[Loan Date]],$Q$5:$Q$152,$R$5:$R$152)</f>
        <v>Wednesday</v>
      </c>
      <c r="L4829" t="str">
        <f>_xlfn.XLOOKUP(Table6[[#This Row],[Loan Date]],$Q$5:$Q$152,$S$5:$S$152)</f>
        <v>Week 10</v>
      </c>
    </row>
    <row r="4830" spans="1:12" x14ac:dyDescent="0.2">
      <c r="A4830" s="1">
        <v>44895</v>
      </c>
      <c r="B4830" t="s">
        <v>7</v>
      </c>
      <c r="C4830" s="1">
        <v>44902</v>
      </c>
      <c r="D4830" t="s">
        <v>527</v>
      </c>
      <c r="E4830" t="s">
        <v>15</v>
      </c>
      <c r="F4830" t="s">
        <v>14</v>
      </c>
      <c r="G4830" t="s">
        <v>1</v>
      </c>
      <c r="H4830" t="s">
        <v>1282</v>
      </c>
      <c r="I4830">
        <f>MONTH(Table6[[#This Row],[Loan Date]])</f>
        <v>11</v>
      </c>
      <c r="J4830" t="str">
        <f>_xlfn.XLOOKUP(Table6[[#This Row],[Numeric Month]],$N$5:$N$11,$O$5:$O$11)</f>
        <v>Nov</v>
      </c>
      <c r="K4830" t="str">
        <f>_xlfn.XLOOKUP(Table6[[#This Row],[Loan Date]],$Q$5:$Q$152,$R$5:$R$152)</f>
        <v>Wednesday</v>
      </c>
      <c r="L4830" t="str">
        <f>_xlfn.XLOOKUP(Table6[[#This Row],[Loan Date]],$Q$5:$Q$152,$S$5:$S$152)</f>
        <v>Week 10</v>
      </c>
    </row>
    <row r="4831" spans="1:12" x14ac:dyDescent="0.2">
      <c r="A4831" s="1">
        <v>44895</v>
      </c>
      <c r="B4831" t="s">
        <v>7</v>
      </c>
      <c r="C4831" s="1">
        <v>44902</v>
      </c>
      <c r="D4831" t="s">
        <v>1291</v>
      </c>
      <c r="E4831" t="s">
        <v>52</v>
      </c>
      <c r="F4831" t="s">
        <v>51</v>
      </c>
      <c r="G4831" t="s">
        <v>1</v>
      </c>
      <c r="H4831" t="s">
        <v>1282</v>
      </c>
      <c r="I4831">
        <f>MONTH(Table6[[#This Row],[Loan Date]])</f>
        <v>11</v>
      </c>
      <c r="J4831" t="str">
        <f>_xlfn.XLOOKUP(Table6[[#This Row],[Numeric Month]],$N$5:$N$11,$O$5:$O$11)</f>
        <v>Nov</v>
      </c>
      <c r="K4831" t="str">
        <f>_xlfn.XLOOKUP(Table6[[#This Row],[Loan Date]],$Q$5:$Q$152,$R$5:$R$152)</f>
        <v>Wednesday</v>
      </c>
      <c r="L4831" t="str">
        <f>_xlfn.XLOOKUP(Table6[[#This Row],[Loan Date]],$Q$5:$Q$152,$S$5:$S$152)</f>
        <v>Week 10</v>
      </c>
    </row>
    <row r="4832" spans="1:12" x14ac:dyDescent="0.2">
      <c r="A4832" s="1">
        <v>44895</v>
      </c>
      <c r="B4832" t="s">
        <v>7</v>
      </c>
      <c r="C4832" s="1">
        <v>44895</v>
      </c>
      <c r="D4832" t="s">
        <v>926</v>
      </c>
      <c r="E4832" t="s">
        <v>37</v>
      </c>
      <c r="F4832" t="s">
        <v>37</v>
      </c>
      <c r="G4832" t="s">
        <v>20</v>
      </c>
      <c r="H4832" t="s">
        <v>1282</v>
      </c>
      <c r="I4832">
        <f>MONTH(Table6[[#This Row],[Loan Date]])</f>
        <v>11</v>
      </c>
      <c r="J4832" t="str">
        <f>_xlfn.XLOOKUP(Table6[[#This Row],[Numeric Month]],$N$5:$N$11,$O$5:$O$11)</f>
        <v>Nov</v>
      </c>
      <c r="K4832" t="str">
        <f>_xlfn.XLOOKUP(Table6[[#This Row],[Loan Date]],$Q$5:$Q$152,$R$5:$R$152)</f>
        <v>Wednesday</v>
      </c>
      <c r="L4832" t="str">
        <f>_xlfn.XLOOKUP(Table6[[#This Row],[Loan Date]],$Q$5:$Q$152,$S$5:$S$152)</f>
        <v>Week 10</v>
      </c>
    </row>
    <row r="4833" spans="1:12" x14ac:dyDescent="0.2">
      <c r="A4833" s="1">
        <v>44895</v>
      </c>
      <c r="B4833" t="s">
        <v>7</v>
      </c>
      <c r="C4833" s="1">
        <v>44895</v>
      </c>
      <c r="D4833" t="s">
        <v>179</v>
      </c>
      <c r="E4833" t="s">
        <v>23</v>
      </c>
      <c r="F4833" t="s">
        <v>23</v>
      </c>
      <c r="G4833" t="s">
        <v>20</v>
      </c>
      <c r="H4833" t="s">
        <v>1282</v>
      </c>
      <c r="I4833">
        <f>MONTH(Table6[[#This Row],[Loan Date]])</f>
        <v>11</v>
      </c>
      <c r="J4833" t="str">
        <f>_xlfn.XLOOKUP(Table6[[#This Row],[Numeric Month]],$N$5:$N$11,$O$5:$O$11)</f>
        <v>Nov</v>
      </c>
      <c r="K4833" t="str">
        <f>_xlfn.XLOOKUP(Table6[[#This Row],[Loan Date]],$Q$5:$Q$152,$R$5:$R$152)</f>
        <v>Wednesday</v>
      </c>
      <c r="L4833" t="str">
        <f>_xlfn.XLOOKUP(Table6[[#This Row],[Loan Date]],$Q$5:$Q$152,$S$5:$S$152)</f>
        <v>Week 10</v>
      </c>
    </row>
    <row r="4834" spans="1:12" x14ac:dyDescent="0.2">
      <c r="A4834" s="1">
        <v>44895</v>
      </c>
      <c r="B4834" t="s">
        <v>7</v>
      </c>
      <c r="C4834" s="1">
        <v>44895</v>
      </c>
      <c r="D4834" t="s">
        <v>934</v>
      </c>
      <c r="E4834" t="s">
        <v>65</v>
      </c>
      <c r="F4834" t="s">
        <v>65</v>
      </c>
      <c r="G4834" t="s">
        <v>20</v>
      </c>
      <c r="H4834" t="s">
        <v>1282</v>
      </c>
      <c r="I4834">
        <f>MONTH(Table6[[#This Row],[Loan Date]])</f>
        <v>11</v>
      </c>
      <c r="J4834" t="str">
        <f>_xlfn.XLOOKUP(Table6[[#This Row],[Numeric Month]],$N$5:$N$11,$O$5:$O$11)</f>
        <v>Nov</v>
      </c>
      <c r="K4834" t="str">
        <f>_xlfn.XLOOKUP(Table6[[#This Row],[Loan Date]],$Q$5:$Q$152,$R$5:$R$152)</f>
        <v>Wednesday</v>
      </c>
      <c r="L4834" t="str">
        <f>_xlfn.XLOOKUP(Table6[[#This Row],[Loan Date]],$Q$5:$Q$152,$S$5:$S$152)</f>
        <v>Week 10</v>
      </c>
    </row>
    <row r="4835" spans="1:12" x14ac:dyDescent="0.2">
      <c r="A4835" s="1">
        <v>44895</v>
      </c>
      <c r="B4835" t="s">
        <v>7</v>
      </c>
      <c r="C4835" s="1">
        <v>44895</v>
      </c>
      <c r="D4835" t="s">
        <v>952</v>
      </c>
      <c r="E4835" t="s">
        <v>37</v>
      </c>
      <c r="F4835" t="s">
        <v>37</v>
      </c>
      <c r="G4835" t="s">
        <v>20</v>
      </c>
      <c r="H4835" t="s">
        <v>1282</v>
      </c>
      <c r="I4835">
        <f>MONTH(Table6[[#This Row],[Loan Date]])</f>
        <v>11</v>
      </c>
      <c r="J4835" t="str">
        <f>_xlfn.XLOOKUP(Table6[[#This Row],[Numeric Month]],$N$5:$N$11,$O$5:$O$11)</f>
        <v>Nov</v>
      </c>
      <c r="K4835" t="str">
        <f>_xlfn.XLOOKUP(Table6[[#This Row],[Loan Date]],$Q$5:$Q$152,$R$5:$R$152)</f>
        <v>Wednesday</v>
      </c>
      <c r="L4835" t="str">
        <f>_xlfn.XLOOKUP(Table6[[#This Row],[Loan Date]],$Q$5:$Q$152,$S$5:$S$152)</f>
        <v>Week 10</v>
      </c>
    </row>
    <row r="4836" spans="1:12" x14ac:dyDescent="0.2">
      <c r="A4836" s="1">
        <v>44895</v>
      </c>
      <c r="B4836" t="s">
        <v>5</v>
      </c>
      <c r="C4836" s="1">
        <v>44895</v>
      </c>
      <c r="D4836" t="s">
        <v>523</v>
      </c>
      <c r="E4836" t="s">
        <v>168</v>
      </c>
      <c r="F4836" t="s">
        <v>168</v>
      </c>
      <c r="G4836" t="s">
        <v>20</v>
      </c>
      <c r="H4836" t="s">
        <v>1282</v>
      </c>
      <c r="I4836">
        <f>MONTH(Table6[[#This Row],[Loan Date]])</f>
        <v>11</v>
      </c>
      <c r="J4836" t="str">
        <f>_xlfn.XLOOKUP(Table6[[#This Row],[Numeric Month]],$N$5:$N$11,$O$5:$O$11)</f>
        <v>Nov</v>
      </c>
      <c r="K4836" t="str">
        <f>_xlfn.XLOOKUP(Table6[[#This Row],[Loan Date]],$Q$5:$Q$152,$R$5:$R$152)</f>
        <v>Wednesday</v>
      </c>
      <c r="L4836" t="str">
        <f>_xlfn.XLOOKUP(Table6[[#This Row],[Loan Date]],$Q$5:$Q$152,$S$5:$S$152)</f>
        <v>Week 10</v>
      </c>
    </row>
    <row r="4837" spans="1:12" x14ac:dyDescent="0.2">
      <c r="A4837" s="1">
        <v>44895</v>
      </c>
      <c r="B4837" t="s">
        <v>7</v>
      </c>
      <c r="C4837" s="1">
        <v>44895</v>
      </c>
      <c r="D4837" t="s">
        <v>116</v>
      </c>
      <c r="E4837" t="s">
        <v>23</v>
      </c>
      <c r="F4837" t="s">
        <v>23</v>
      </c>
      <c r="G4837" t="s">
        <v>20</v>
      </c>
      <c r="H4837" t="s">
        <v>1282</v>
      </c>
      <c r="I4837">
        <f>MONTH(Table6[[#This Row],[Loan Date]])</f>
        <v>11</v>
      </c>
      <c r="J4837" t="str">
        <f>_xlfn.XLOOKUP(Table6[[#This Row],[Numeric Month]],$N$5:$N$11,$O$5:$O$11)</f>
        <v>Nov</v>
      </c>
      <c r="K4837" t="str">
        <f>_xlfn.XLOOKUP(Table6[[#This Row],[Loan Date]],$Q$5:$Q$152,$R$5:$R$152)</f>
        <v>Wednesday</v>
      </c>
      <c r="L4837" t="str">
        <f>_xlfn.XLOOKUP(Table6[[#This Row],[Loan Date]],$Q$5:$Q$152,$S$5:$S$152)</f>
        <v>Week 10</v>
      </c>
    </row>
    <row r="4838" spans="1:12" x14ac:dyDescent="0.2">
      <c r="A4838" s="1">
        <v>44895</v>
      </c>
      <c r="B4838" t="s">
        <v>7</v>
      </c>
      <c r="C4838" s="1">
        <v>44895</v>
      </c>
      <c r="D4838" t="s">
        <v>409</v>
      </c>
      <c r="E4838" t="s">
        <v>21</v>
      </c>
      <c r="F4838" t="s">
        <v>21</v>
      </c>
      <c r="G4838" t="s">
        <v>20</v>
      </c>
      <c r="H4838" t="s">
        <v>1282</v>
      </c>
      <c r="I4838">
        <f>MONTH(Table6[[#This Row],[Loan Date]])</f>
        <v>11</v>
      </c>
      <c r="J4838" t="str">
        <f>_xlfn.XLOOKUP(Table6[[#This Row],[Numeric Month]],$N$5:$N$11,$O$5:$O$11)</f>
        <v>Nov</v>
      </c>
      <c r="K4838" t="str">
        <f>_xlfn.XLOOKUP(Table6[[#This Row],[Loan Date]],$Q$5:$Q$152,$R$5:$R$152)</f>
        <v>Wednesday</v>
      </c>
      <c r="L4838" t="str">
        <f>_xlfn.XLOOKUP(Table6[[#This Row],[Loan Date]],$Q$5:$Q$152,$S$5:$S$152)</f>
        <v>Week 10</v>
      </c>
    </row>
    <row r="4839" spans="1:12" x14ac:dyDescent="0.2">
      <c r="A4839" s="1">
        <v>44895</v>
      </c>
      <c r="B4839" t="s">
        <v>5</v>
      </c>
      <c r="C4839" s="1">
        <v>44895</v>
      </c>
      <c r="D4839" t="s">
        <v>116</v>
      </c>
      <c r="E4839" t="s">
        <v>23</v>
      </c>
      <c r="F4839" t="s">
        <v>23</v>
      </c>
      <c r="G4839" t="s">
        <v>20</v>
      </c>
      <c r="H4839" t="s">
        <v>1282</v>
      </c>
      <c r="I4839">
        <f>MONTH(Table6[[#This Row],[Loan Date]])</f>
        <v>11</v>
      </c>
      <c r="J4839" t="str">
        <f>_xlfn.XLOOKUP(Table6[[#This Row],[Numeric Month]],$N$5:$N$11,$O$5:$O$11)</f>
        <v>Nov</v>
      </c>
      <c r="K4839" t="str">
        <f>_xlfn.XLOOKUP(Table6[[#This Row],[Loan Date]],$Q$5:$Q$152,$R$5:$R$152)</f>
        <v>Wednesday</v>
      </c>
      <c r="L4839" t="str">
        <f>_xlfn.XLOOKUP(Table6[[#This Row],[Loan Date]],$Q$5:$Q$152,$S$5:$S$152)</f>
        <v>Week 10</v>
      </c>
    </row>
    <row r="4840" spans="1:12" x14ac:dyDescent="0.2">
      <c r="A4840" s="1">
        <v>44895</v>
      </c>
      <c r="B4840" t="s">
        <v>5</v>
      </c>
      <c r="C4840" s="1">
        <v>44895</v>
      </c>
      <c r="D4840" t="s">
        <v>31</v>
      </c>
      <c r="E4840" t="s">
        <v>21</v>
      </c>
      <c r="F4840" t="s">
        <v>21</v>
      </c>
      <c r="G4840" t="s">
        <v>20</v>
      </c>
      <c r="H4840" t="s">
        <v>1282</v>
      </c>
      <c r="I4840">
        <f>MONTH(Table6[[#This Row],[Loan Date]])</f>
        <v>11</v>
      </c>
      <c r="J4840" t="str">
        <f>_xlfn.XLOOKUP(Table6[[#This Row],[Numeric Month]],$N$5:$N$11,$O$5:$O$11)</f>
        <v>Nov</v>
      </c>
      <c r="K4840" t="str">
        <f>_xlfn.XLOOKUP(Table6[[#This Row],[Loan Date]],$Q$5:$Q$152,$R$5:$R$152)</f>
        <v>Wednesday</v>
      </c>
      <c r="L4840" t="str">
        <f>_xlfn.XLOOKUP(Table6[[#This Row],[Loan Date]],$Q$5:$Q$152,$S$5:$S$152)</f>
        <v>Week 10</v>
      </c>
    </row>
    <row r="4841" spans="1:12" x14ac:dyDescent="0.2">
      <c r="A4841" s="1">
        <v>44895</v>
      </c>
      <c r="B4841" t="s">
        <v>7</v>
      </c>
      <c r="C4841" s="1">
        <v>44902</v>
      </c>
      <c r="D4841" t="s">
        <v>767</v>
      </c>
      <c r="E4841" t="s">
        <v>15</v>
      </c>
      <c r="F4841" t="s">
        <v>14</v>
      </c>
      <c r="G4841" t="s">
        <v>1</v>
      </c>
      <c r="H4841" t="s">
        <v>1282</v>
      </c>
      <c r="I4841">
        <f>MONTH(Table6[[#This Row],[Loan Date]])</f>
        <v>11</v>
      </c>
      <c r="J4841" t="str">
        <f>_xlfn.XLOOKUP(Table6[[#This Row],[Numeric Month]],$N$5:$N$11,$O$5:$O$11)</f>
        <v>Nov</v>
      </c>
      <c r="K4841" t="str">
        <f>_xlfn.XLOOKUP(Table6[[#This Row],[Loan Date]],$Q$5:$Q$152,$R$5:$R$152)</f>
        <v>Wednesday</v>
      </c>
      <c r="L4841" t="str">
        <f>_xlfn.XLOOKUP(Table6[[#This Row],[Loan Date]],$Q$5:$Q$152,$S$5:$S$152)</f>
        <v>Week 10</v>
      </c>
    </row>
    <row r="4842" spans="1:12" x14ac:dyDescent="0.2">
      <c r="A4842" s="1">
        <v>44895</v>
      </c>
      <c r="B4842" t="s">
        <v>7</v>
      </c>
      <c r="C4842" s="1">
        <v>44902</v>
      </c>
      <c r="D4842" t="s">
        <v>594</v>
      </c>
      <c r="E4842" t="s">
        <v>52</v>
      </c>
      <c r="F4842" t="s">
        <v>51</v>
      </c>
      <c r="G4842" t="s">
        <v>1</v>
      </c>
      <c r="H4842" t="s">
        <v>1282</v>
      </c>
      <c r="I4842">
        <f>MONTH(Table6[[#This Row],[Loan Date]])</f>
        <v>11</v>
      </c>
      <c r="J4842" t="str">
        <f>_xlfn.XLOOKUP(Table6[[#This Row],[Numeric Month]],$N$5:$N$11,$O$5:$O$11)</f>
        <v>Nov</v>
      </c>
      <c r="K4842" t="str">
        <f>_xlfn.XLOOKUP(Table6[[#This Row],[Loan Date]],$Q$5:$Q$152,$R$5:$R$152)</f>
        <v>Wednesday</v>
      </c>
      <c r="L4842" t="str">
        <f>_xlfn.XLOOKUP(Table6[[#This Row],[Loan Date]],$Q$5:$Q$152,$S$5:$S$152)</f>
        <v>Week 10</v>
      </c>
    </row>
    <row r="4843" spans="1:12" x14ac:dyDescent="0.2">
      <c r="A4843" s="1">
        <v>44895</v>
      </c>
      <c r="B4843" t="s">
        <v>7</v>
      </c>
      <c r="C4843" s="1">
        <v>44902</v>
      </c>
      <c r="D4843" t="s">
        <v>352</v>
      </c>
      <c r="E4843" t="s">
        <v>9</v>
      </c>
      <c r="F4843" t="s">
        <v>8</v>
      </c>
      <c r="G4843" t="s">
        <v>1</v>
      </c>
      <c r="H4843" t="s">
        <v>1282</v>
      </c>
      <c r="I4843">
        <f>MONTH(Table6[[#This Row],[Loan Date]])</f>
        <v>11</v>
      </c>
      <c r="J4843" t="str">
        <f>_xlfn.XLOOKUP(Table6[[#This Row],[Numeric Month]],$N$5:$N$11,$O$5:$O$11)</f>
        <v>Nov</v>
      </c>
      <c r="K4843" t="str">
        <f>_xlfn.XLOOKUP(Table6[[#This Row],[Loan Date]],$Q$5:$Q$152,$R$5:$R$152)</f>
        <v>Wednesday</v>
      </c>
      <c r="L4843" t="str">
        <f>_xlfn.XLOOKUP(Table6[[#This Row],[Loan Date]],$Q$5:$Q$152,$S$5:$S$152)</f>
        <v>Week 10</v>
      </c>
    </row>
    <row r="4844" spans="1:12" x14ac:dyDescent="0.2">
      <c r="A4844" s="1">
        <v>44895</v>
      </c>
      <c r="B4844" t="s">
        <v>7</v>
      </c>
      <c r="C4844" s="1">
        <v>44895</v>
      </c>
      <c r="D4844" t="s">
        <v>103</v>
      </c>
      <c r="E4844" t="s">
        <v>23</v>
      </c>
      <c r="F4844" t="s">
        <v>23</v>
      </c>
      <c r="G4844" t="s">
        <v>20</v>
      </c>
      <c r="H4844" t="s">
        <v>1282</v>
      </c>
      <c r="I4844">
        <f>MONTH(Table6[[#This Row],[Loan Date]])</f>
        <v>11</v>
      </c>
      <c r="J4844" t="str">
        <f>_xlfn.XLOOKUP(Table6[[#This Row],[Numeric Month]],$N$5:$N$11,$O$5:$O$11)</f>
        <v>Nov</v>
      </c>
      <c r="K4844" t="str">
        <f>_xlfn.XLOOKUP(Table6[[#This Row],[Loan Date]],$Q$5:$Q$152,$R$5:$R$152)</f>
        <v>Wednesday</v>
      </c>
      <c r="L4844" t="str">
        <f>_xlfn.XLOOKUP(Table6[[#This Row],[Loan Date]],$Q$5:$Q$152,$S$5:$S$152)</f>
        <v>Week 10</v>
      </c>
    </row>
    <row r="4845" spans="1:12" x14ac:dyDescent="0.2">
      <c r="A4845" s="1">
        <v>44895</v>
      </c>
      <c r="B4845" t="s">
        <v>7</v>
      </c>
      <c r="C4845" s="1">
        <v>44902</v>
      </c>
      <c r="D4845" t="s">
        <v>1291</v>
      </c>
      <c r="E4845" t="s">
        <v>52</v>
      </c>
      <c r="F4845" t="s">
        <v>51</v>
      </c>
      <c r="G4845" t="s">
        <v>1</v>
      </c>
      <c r="H4845" t="s">
        <v>1282</v>
      </c>
      <c r="I4845">
        <f>MONTH(Table6[[#This Row],[Loan Date]])</f>
        <v>11</v>
      </c>
      <c r="J4845" t="str">
        <f>_xlfn.XLOOKUP(Table6[[#This Row],[Numeric Month]],$N$5:$N$11,$O$5:$O$11)</f>
        <v>Nov</v>
      </c>
      <c r="K4845" t="str">
        <f>_xlfn.XLOOKUP(Table6[[#This Row],[Loan Date]],$Q$5:$Q$152,$R$5:$R$152)</f>
        <v>Wednesday</v>
      </c>
      <c r="L4845" t="str">
        <f>_xlfn.XLOOKUP(Table6[[#This Row],[Loan Date]],$Q$5:$Q$152,$S$5:$S$152)</f>
        <v>Week 10</v>
      </c>
    </row>
    <row r="4846" spans="1:12" x14ac:dyDescent="0.2">
      <c r="A4846" s="1">
        <v>44895</v>
      </c>
      <c r="B4846" t="s">
        <v>5</v>
      </c>
      <c r="C4846" s="1">
        <v>44902</v>
      </c>
      <c r="D4846" t="s">
        <v>840</v>
      </c>
      <c r="E4846" t="s">
        <v>15</v>
      </c>
      <c r="F4846" t="s">
        <v>14</v>
      </c>
      <c r="G4846" t="s">
        <v>1</v>
      </c>
      <c r="H4846" t="s">
        <v>1282</v>
      </c>
      <c r="I4846">
        <f>MONTH(Table6[[#This Row],[Loan Date]])</f>
        <v>11</v>
      </c>
      <c r="J4846" t="str">
        <f>_xlfn.XLOOKUP(Table6[[#This Row],[Numeric Month]],$N$5:$N$11,$O$5:$O$11)</f>
        <v>Nov</v>
      </c>
      <c r="K4846" t="str">
        <f>_xlfn.XLOOKUP(Table6[[#This Row],[Loan Date]],$Q$5:$Q$152,$R$5:$R$152)</f>
        <v>Wednesday</v>
      </c>
      <c r="L4846" t="str">
        <f>_xlfn.XLOOKUP(Table6[[#This Row],[Loan Date]],$Q$5:$Q$152,$S$5:$S$152)</f>
        <v>Week 10</v>
      </c>
    </row>
    <row r="4847" spans="1:12" x14ac:dyDescent="0.2">
      <c r="A4847" s="1">
        <v>44895</v>
      </c>
      <c r="B4847" t="s">
        <v>5</v>
      </c>
      <c r="C4847" s="1">
        <v>44895</v>
      </c>
      <c r="D4847" t="s">
        <v>923</v>
      </c>
      <c r="E4847" t="s">
        <v>37</v>
      </c>
      <c r="F4847" t="s">
        <v>37</v>
      </c>
      <c r="G4847" t="s">
        <v>20</v>
      </c>
      <c r="H4847" t="s">
        <v>1282</v>
      </c>
      <c r="I4847">
        <f>MONTH(Table6[[#This Row],[Loan Date]])</f>
        <v>11</v>
      </c>
      <c r="J4847" t="str">
        <f>_xlfn.XLOOKUP(Table6[[#This Row],[Numeric Month]],$N$5:$N$11,$O$5:$O$11)</f>
        <v>Nov</v>
      </c>
      <c r="K4847" t="str">
        <f>_xlfn.XLOOKUP(Table6[[#This Row],[Loan Date]],$Q$5:$Q$152,$R$5:$R$152)</f>
        <v>Wednesday</v>
      </c>
      <c r="L4847" t="str">
        <f>_xlfn.XLOOKUP(Table6[[#This Row],[Loan Date]],$Q$5:$Q$152,$S$5:$S$152)</f>
        <v>Week 10</v>
      </c>
    </row>
    <row r="4848" spans="1:12" x14ac:dyDescent="0.2">
      <c r="A4848" s="1">
        <v>44895</v>
      </c>
      <c r="B4848" t="s">
        <v>5</v>
      </c>
      <c r="C4848" s="1">
        <v>44904</v>
      </c>
      <c r="D4848" t="s">
        <v>54</v>
      </c>
      <c r="E4848" t="s">
        <v>52</v>
      </c>
      <c r="F4848" t="s">
        <v>51</v>
      </c>
      <c r="G4848" t="s">
        <v>1</v>
      </c>
      <c r="H4848" t="s">
        <v>1282</v>
      </c>
      <c r="I4848">
        <f>MONTH(Table6[[#This Row],[Loan Date]])</f>
        <v>11</v>
      </c>
      <c r="J4848" t="str">
        <f>_xlfn.XLOOKUP(Table6[[#This Row],[Numeric Month]],$N$5:$N$11,$O$5:$O$11)</f>
        <v>Nov</v>
      </c>
      <c r="K4848" t="str">
        <f>_xlfn.XLOOKUP(Table6[[#This Row],[Loan Date]],$Q$5:$Q$152,$R$5:$R$152)</f>
        <v>Wednesday</v>
      </c>
      <c r="L4848" t="str">
        <f>_xlfn.XLOOKUP(Table6[[#This Row],[Loan Date]],$Q$5:$Q$152,$S$5:$S$152)</f>
        <v>Week 10</v>
      </c>
    </row>
    <row r="4849" spans="1:12" x14ac:dyDescent="0.2">
      <c r="A4849" s="1">
        <v>44895</v>
      </c>
      <c r="B4849" t="s">
        <v>5</v>
      </c>
      <c r="C4849" s="1">
        <v>44902</v>
      </c>
      <c r="D4849" t="s">
        <v>662</v>
      </c>
      <c r="E4849" t="s">
        <v>9</v>
      </c>
      <c r="F4849" t="s">
        <v>8</v>
      </c>
      <c r="G4849" t="s">
        <v>1</v>
      </c>
      <c r="H4849" t="s">
        <v>1282</v>
      </c>
      <c r="I4849">
        <f>MONTH(Table6[[#This Row],[Loan Date]])</f>
        <v>11</v>
      </c>
      <c r="J4849" t="str">
        <f>_xlfn.XLOOKUP(Table6[[#This Row],[Numeric Month]],$N$5:$N$11,$O$5:$O$11)</f>
        <v>Nov</v>
      </c>
      <c r="K4849" t="str">
        <f>_xlfn.XLOOKUP(Table6[[#This Row],[Loan Date]],$Q$5:$Q$152,$R$5:$R$152)</f>
        <v>Wednesday</v>
      </c>
      <c r="L4849" t="str">
        <f>_xlfn.XLOOKUP(Table6[[#This Row],[Loan Date]],$Q$5:$Q$152,$S$5:$S$152)</f>
        <v>Week 10</v>
      </c>
    </row>
    <row r="4850" spans="1:12" x14ac:dyDescent="0.2">
      <c r="A4850" s="1">
        <v>44895</v>
      </c>
      <c r="B4850" t="s">
        <v>5</v>
      </c>
      <c r="C4850" s="1">
        <v>44895</v>
      </c>
      <c r="D4850" t="s">
        <v>103</v>
      </c>
      <c r="E4850" t="s">
        <v>23</v>
      </c>
      <c r="F4850" t="s">
        <v>23</v>
      </c>
      <c r="G4850" t="s">
        <v>20</v>
      </c>
      <c r="H4850" t="s">
        <v>1282</v>
      </c>
      <c r="I4850">
        <f>MONTH(Table6[[#This Row],[Loan Date]])</f>
        <v>11</v>
      </c>
      <c r="J4850" t="str">
        <f>_xlfn.XLOOKUP(Table6[[#This Row],[Numeric Month]],$N$5:$N$11,$O$5:$O$11)</f>
        <v>Nov</v>
      </c>
      <c r="K4850" t="str">
        <f>_xlfn.XLOOKUP(Table6[[#This Row],[Loan Date]],$Q$5:$Q$152,$R$5:$R$152)</f>
        <v>Wednesday</v>
      </c>
      <c r="L4850" t="str">
        <f>_xlfn.XLOOKUP(Table6[[#This Row],[Loan Date]],$Q$5:$Q$152,$S$5:$S$152)</f>
        <v>Week 10</v>
      </c>
    </row>
    <row r="4851" spans="1:12" x14ac:dyDescent="0.2">
      <c r="A4851" s="1">
        <v>44895</v>
      </c>
      <c r="B4851" t="s">
        <v>7</v>
      </c>
      <c r="C4851" s="1">
        <v>44902</v>
      </c>
      <c r="D4851" t="s">
        <v>1022</v>
      </c>
      <c r="E4851" t="s">
        <v>52</v>
      </c>
      <c r="F4851" t="s">
        <v>51</v>
      </c>
      <c r="G4851" t="s">
        <v>1</v>
      </c>
      <c r="H4851" t="s">
        <v>1282</v>
      </c>
      <c r="I4851">
        <f>MONTH(Table6[[#This Row],[Loan Date]])</f>
        <v>11</v>
      </c>
      <c r="J4851" t="str">
        <f>_xlfn.XLOOKUP(Table6[[#This Row],[Numeric Month]],$N$5:$N$11,$O$5:$O$11)</f>
        <v>Nov</v>
      </c>
      <c r="K4851" t="str">
        <f>_xlfn.XLOOKUP(Table6[[#This Row],[Loan Date]],$Q$5:$Q$152,$R$5:$R$152)</f>
        <v>Wednesday</v>
      </c>
      <c r="L4851" t="str">
        <f>_xlfn.XLOOKUP(Table6[[#This Row],[Loan Date]],$Q$5:$Q$152,$S$5:$S$152)</f>
        <v>Week 10</v>
      </c>
    </row>
    <row r="4852" spans="1:12" x14ac:dyDescent="0.2">
      <c r="A4852" s="1">
        <v>44895</v>
      </c>
      <c r="B4852" t="s">
        <v>7</v>
      </c>
      <c r="C4852" s="1">
        <v>44902</v>
      </c>
      <c r="D4852" t="s">
        <v>929</v>
      </c>
      <c r="E4852" t="s">
        <v>15</v>
      </c>
      <c r="F4852" t="s">
        <v>14</v>
      </c>
      <c r="G4852" t="s">
        <v>1</v>
      </c>
      <c r="H4852" t="s">
        <v>1282</v>
      </c>
      <c r="I4852">
        <f>MONTH(Table6[[#This Row],[Loan Date]])</f>
        <v>11</v>
      </c>
      <c r="J4852" t="str">
        <f>_xlfn.XLOOKUP(Table6[[#This Row],[Numeric Month]],$N$5:$N$11,$O$5:$O$11)</f>
        <v>Nov</v>
      </c>
      <c r="K4852" t="str">
        <f>_xlfn.XLOOKUP(Table6[[#This Row],[Loan Date]],$Q$5:$Q$152,$R$5:$R$152)</f>
        <v>Wednesday</v>
      </c>
      <c r="L4852" t="str">
        <f>_xlfn.XLOOKUP(Table6[[#This Row],[Loan Date]],$Q$5:$Q$152,$S$5:$S$152)</f>
        <v>Week 10</v>
      </c>
    </row>
    <row r="4853" spans="1:12" x14ac:dyDescent="0.2">
      <c r="A4853" s="1">
        <v>44895</v>
      </c>
      <c r="B4853" t="s">
        <v>7</v>
      </c>
      <c r="C4853" s="1">
        <v>44895</v>
      </c>
      <c r="D4853" t="s">
        <v>787</v>
      </c>
      <c r="E4853" t="s">
        <v>49</v>
      </c>
      <c r="F4853" t="s">
        <v>49</v>
      </c>
      <c r="G4853" t="s">
        <v>20</v>
      </c>
      <c r="H4853" t="s">
        <v>1282</v>
      </c>
      <c r="I4853">
        <f>MONTH(Table6[[#This Row],[Loan Date]])</f>
        <v>11</v>
      </c>
      <c r="J4853" t="str">
        <f>_xlfn.XLOOKUP(Table6[[#This Row],[Numeric Month]],$N$5:$N$11,$O$5:$O$11)</f>
        <v>Nov</v>
      </c>
      <c r="K4853" t="str">
        <f>_xlfn.XLOOKUP(Table6[[#This Row],[Loan Date]],$Q$5:$Q$152,$R$5:$R$152)</f>
        <v>Wednesday</v>
      </c>
      <c r="L4853" t="str">
        <f>_xlfn.XLOOKUP(Table6[[#This Row],[Loan Date]],$Q$5:$Q$152,$S$5:$S$152)</f>
        <v>Week 10</v>
      </c>
    </row>
    <row r="4854" spans="1:12" x14ac:dyDescent="0.2">
      <c r="A4854" s="1">
        <v>44895</v>
      </c>
      <c r="B4854" t="s">
        <v>7</v>
      </c>
      <c r="C4854" s="1">
        <v>44895</v>
      </c>
      <c r="D4854" t="s">
        <v>26</v>
      </c>
      <c r="E4854" t="s">
        <v>23</v>
      </c>
      <c r="F4854" t="s">
        <v>23</v>
      </c>
      <c r="G4854" t="s">
        <v>20</v>
      </c>
      <c r="H4854" t="s">
        <v>1282</v>
      </c>
      <c r="I4854">
        <f>MONTH(Table6[[#This Row],[Loan Date]])</f>
        <v>11</v>
      </c>
      <c r="J4854" t="str">
        <f>_xlfn.XLOOKUP(Table6[[#This Row],[Numeric Month]],$N$5:$N$11,$O$5:$O$11)</f>
        <v>Nov</v>
      </c>
      <c r="K4854" t="str">
        <f>_xlfn.XLOOKUP(Table6[[#This Row],[Loan Date]],$Q$5:$Q$152,$R$5:$R$152)</f>
        <v>Wednesday</v>
      </c>
      <c r="L4854" t="str">
        <f>_xlfn.XLOOKUP(Table6[[#This Row],[Loan Date]],$Q$5:$Q$152,$S$5:$S$152)</f>
        <v>Week 10</v>
      </c>
    </row>
    <row r="4855" spans="1:12" x14ac:dyDescent="0.2">
      <c r="A4855" s="1">
        <v>44895</v>
      </c>
      <c r="B4855" t="s">
        <v>7</v>
      </c>
      <c r="C4855" s="1">
        <v>44895</v>
      </c>
      <c r="D4855" t="s">
        <v>130</v>
      </c>
      <c r="E4855" t="s">
        <v>21</v>
      </c>
      <c r="F4855" t="s">
        <v>21</v>
      </c>
      <c r="G4855" t="s">
        <v>20</v>
      </c>
      <c r="H4855" t="s">
        <v>1282</v>
      </c>
      <c r="I4855">
        <f>MONTH(Table6[[#This Row],[Loan Date]])</f>
        <v>11</v>
      </c>
      <c r="J4855" t="str">
        <f>_xlfn.XLOOKUP(Table6[[#This Row],[Numeric Month]],$N$5:$N$11,$O$5:$O$11)</f>
        <v>Nov</v>
      </c>
      <c r="K4855" t="str">
        <f>_xlfn.XLOOKUP(Table6[[#This Row],[Loan Date]],$Q$5:$Q$152,$R$5:$R$152)</f>
        <v>Wednesday</v>
      </c>
      <c r="L4855" t="str">
        <f>_xlfn.XLOOKUP(Table6[[#This Row],[Loan Date]],$Q$5:$Q$152,$S$5:$S$152)</f>
        <v>Week 10</v>
      </c>
    </row>
    <row r="4856" spans="1:12" x14ac:dyDescent="0.2">
      <c r="A4856" s="1">
        <v>44895</v>
      </c>
      <c r="B4856" t="s">
        <v>7</v>
      </c>
      <c r="C4856" s="1">
        <v>44895</v>
      </c>
      <c r="D4856" t="s">
        <v>192</v>
      </c>
      <c r="E4856" t="s">
        <v>49</v>
      </c>
      <c r="F4856" t="s">
        <v>49</v>
      </c>
      <c r="G4856" t="s">
        <v>20</v>
      </c>
      <c r="H4856" t="s">
        <v>1282</v>
      </c>
      <c r="I4856">
        <f>MONTH(Table6[[#This Row],[Loan Date]])</f>
        <v>11</v>
      </c>
      <c r="J4856" t="str">
        <f>_xlfn.XLOOKUP(Table6[[#This Row],[Numeric Month]],$N$5:$N$11,$O$5:$O$11)</f>
        <v>Nov</v>
      </c>
      <c r="K4856" t="str">
        <f>_xlfn.XLOOKUP(Table6[[#This Row],[Loan Date]],$Q$5:$Q$152,$R$5:$R$152)</f>
        <v>Wednesday</v>
      </c>
      <c r="L4856" t="str">
        <f>_xlfn.XLOOKUP(Table6[[#This Row],[Loan Date]],$Q$5:$Q$152,$S$5:$S$152)</f>
        <v>Week 10</v>
      </c>
    </row>
    <row r="4857" spans="1:12" x14ac:dyDescent="0.2">
      <c r="A4857" s="1">
        <v>44895</v>
      </c>
      <c r="B4857" t="s">
        <v>7</v>
      </c>
      <c r="C4857" s="1">
        <v>44895</v>
      </c>
      <c r="D4857" t="s">
        <v>738</v>
      </c>
      <c r="E4857" t="s">
        <v>21</v>
      </c>
      <c r="F4857" t="s">
        <v>21</v>
      </c>
      <c r="G4857" t="s">
        <v>20</v>
      </c>
      <c r="H4857" t="s">
        <v>1282</v>
      </c>
      <c r="I4857">
        <f>MONTH(Table6[[#This Row],[Loan Date]])</f>
        <v>11</v>
      </c>
      <c r="J4857" t="str">
        <f>_xlfn.XLOOKUP(Table6[[#This Row],[Numeric Month]],$N$5:$N$11,$O$5:$O$11)</f>
        <v>Nov</v>
      </c>
      <c r="K4857" t="str">
        <f>_xlfn.XLOOKUP(Table6[[#This Row],[Loan Date]],$Q$5:$Q$152,$R$5:$R$152)</f>
        <v>Wednesday</v>
      </c>
      <c r="L4857" t="str">
        <f>_xlfn.XLOOKUP(Table6[[#This Row],[Loan Date]],$Q$5:$Q$152,$S$5:$S$152)</f>
        <v>Week 10</v>
      </c>
    </row>
    <row r="4858" spans="1:12" x14ac:dyDescent="0.2">
      <c r="A4858" s="1">
        <v>44895</v>
      </c>
      <c r="B4858" t="s">
        <v>7</v>
      </c>
      <c r="C4858" s="1">
        <v>44895</v>
      </c>
      <c r="D4858" t="s">
        <v>124</v>
      </c>
      <c r="E4858" t="s">
        <v>12</v>
      </c>
      <c r="F4858" t="s">
        <v>12</v>
      </c>
      <c r="G4858" t="s">
        <v>11</v>
      </c>
      <c r="H4858" t="s">
        <v>1282</v>
      </c>
      <c r="I4858">
        <f>MONTH(Table6[[#This Row],[Loan Date]])</f>
        <v>11</v>
      </c>
      <c r="J4858" t="str">
        <f>_xlfn.XLOOKUP(Table6[[#This Row],[Numeric Month]],$N$5:$N$11,$O$5:$O$11)</f>
        <v>Nov</v>
      </c>
      <c r="K4858" t="str">
        <f>_xlfn.XLOOKUP(Table6[[#This Row],[Loan Date]],$Q$5:$Q$152,$R$5:$R$152)</f>
        <v>Wednesday</v>
      </c>
      <c r="L4858" t="str">
        <f>_xlfn.XLOOKUP(Table6[[#This Row],[Loan Date]],$Q$5:$Q$152,$S$5:$S$152)</f>
        <v>Week 10</v>
      </c>
    </row>
    <row r="4859" spans="1:12" x14ac:dyDescent="0.2">
      <c r="A4859" s="1">
        <v>44895</v>
      </c>
      <c r="B4859" t="s">
        <v>7</v>
      </c>
      <c r="C4859" s="1">
        <v>44895</v>
      </c>
      <c r="D4859" t="s">
        <v>583</v>
      </c>
      <c r="E4859" t="s">
        <v>122</v>
      </c>
      <c r="F4859" t="s">
        <v>122</v>
      </c>
      <c r="G4859" t="s">
        <v>11</v>
      </c>
      <c r="H4859" t="s">
        <v>1282</v>
      </c>
      <c r="I4859">
        <f>MONTH(Table6[[#This Row],[Loan Date]])</f>
        <v>11</v>
      </c>
      <c r="J4859" t="str">
        <f>_xlfn.XLOOKUP(Table6[[#This Row],[Numeric Month]],$N$5:$N$11,$O$5:$O$11)</f>
        <v>Nov</v>
      </c>
      <c r="K4859" t="str">
        <f>_xlfn.XLOOKUP(Table6[[#This Row],[Loan Date]],$Q$5:$Q$152,$R$5:$R$152)</f>
        <v>Wednesday</v>
      </c>
      <c r="L4859" t="str">
        <f>_xlfn.XLOOKUP(Table6[[#This Row],[Loan Date]],$Q$5:$Q$152,$S$5:$S$152)</f>
        <v>Week 10</v>
      </c>
    </row>
    <row r="4860" spans="1:12" x14ac:dyDescent="0.2">
      <c r="A4860" s="1">
        <v>44895</v>
      </c>
      <c r="B4860" t="s">
        <v>7</v>
      </c>
      <c r="C4860" s="1">
        <v>44904</v>
      </c>
      <c r="D4860" t="s">
        <v>1308</v>
      </c>
      <c r="E4860" t="s">
        <v>52</v>
      </c>
      <c r="F4860" t="s">
        <v>51</v>
      </c>
      <c r="G4860" t="s">
        <v>1</v>
      </c>
      <c r="H4860" t="s">
        <v>1282</v>
      </c>
      <c r="I4860">
        <f>MONTH(Table6[[#This Row],[Loan Date]])</f>
        <v>11</v>
      </c>
      <c r="J4860" t="str">
        <f>_xlfn.XLOOKUP(Table6[[#This Row],[Numeric Month]],$N$5:$N$11,$O$5:$O$11)</f>
        <v>Nov</v>
      </c>
      <c r="K4860" t="str">
        <f>_xlfn.XLOOKUP(Table6[[#This Row],[Loan Date]],$Q$5:$Q$152,$R$5:$R$152)</f>
        <v>Wednesday</v>
      </c>
      <c r="L4860" t="str">
        <f>_xlfn.XLOOKUP(Table6[[#This Row],[Loan Date]],$Q$5:$Q$152,$S$5:$S$152)</f>
        <v>Week 10</v>
      </c>
    </row>
    <row r="4861" spans="1:12" x14ac:dyDescent="0.2">
      <c r="A4861" s="1">
        <v>44895</v>
      </c>
      <c r="B4861" t="s">
        <v>7</v>
      </c>
      <c r="C4861" s="1">
        <v>44902</v>
      </c>
      <c r="D4861" t="s">
        <v>645</v>
      </c>
      <c r="E4861" t="s">
        <v>9</v>
      </c>
      <c r="F4861" t="s">
        <v>8</v>
      </c>
      <c r="G4861" t="s">
        <v>1</v>
      </c>
      <c r="H4861" t="s">
        <v>1282</v>
      </c>
      <c r="I4861">
        <f>MONTH(Table6[[#This Row],[Loan Date]])</f>
        <v>11</v>
      </c>
      <c r="J4861" t="str">
        <f>_xlfn.XLOOKUP(Table6[[#This Row],[Numeric Month]],$N$5:$N$11,$O$5:$O$11)</f>
        <v>Nov</v>
      </c>
      <c r="K4861" t="str">
        <f>_xlfn.XLOOKUP(Table6[[#This Row],[Loan Date]],$Q$5:$Q$152,$R$5:$R$152)</f>
        <v>Wednesday</v>
      </c>
      <c r="L4861" t="str">
        <f>_xlfn.XLOOKUP(Table6[[#This Row],[Loan Date]],$Q$5:$Q$152,$S$5:$S$152)</f>
        <v>Week 10</v>
      </c>
    </row>
    <row r="4862" spans="1:12" x14ac:dyDescent="0.2">
      <c r="A4862" s="1">
        <v>44895</v>
      </c>
      <c r="B4862" t="s">
        <v>7</v>
      </c>
      <c r="C4862" s="1">
        <v>44895</v>
      </c>
      <c r="D4862" t="s">
        <v>681</v>
      </c>
      <c r="E4862" t="s">
        <v>23</v>
      </c>
      <c r="F4862" t="s">
        <v>23</v>
      </c>
      <c r="G4862" t="s">
        <v>20</v>
      </c>
      <c r="H4862" t="s">
        <v>1282</v>
      </c>
      <c r="I4862">
        <f>MONTH(Table6[[#This Row],[Loan Date]])</f>
        <v>11</v>
      </c>
      <c r="J4862" t="str">
        <f>_xlfn.XLOOKUP(Table6[[#This Row],[Numeric Month]],$N$5:$N$11,$O$5:$O$11)</f>
        <v>Nov</v>
      </c>
      <c r="K4862" t="str">
        <f>_xlfn.XLOOKUP(Table6[[#This Row],[Loan Date]],$Q$5:$Q$152,$R$5:$R$152)</f>
        <v>Wednesday</v>
      </c>
      <c r="L4862" t="str">
        <f>_xlfn.XLOOKUP(Table6[[#This Row],[Loan Date]],$Q$5:$Q$152,$S$5:$S$152)</f>
        <v>Week 10</v>
      </c>
    </row>
    <row r="4863" spans="1:12" x14ac:dyDescent="0.2">
      <c r="A4863" s="1">
        <v>44895</v>
      </c>
      <c r="B4863" t="s">
        <v>7</v>
      </c>
      <c r="C4863" s="1">
        <v>44895</v>
      </c>
      <c r="D4863" t="s">
        <v>738</v>
      </c>
      <c r="E4863" t="s">
        <v>21</v>
      </c>
      <c r="F4863" t="s">
        <v>21</v>
      </c>
      <c r="G4863" t="s">
        <v>20</v>
      </c>
      <c r="H4863" t="s">
        <v>1282</v>
      </c>
      <c r="I4863">
        <f>MONTH(Table6[[#This Row],[Loan Date]])</f>
        <v>11</v>
      </c>
      <c r="J4863" t="str">
        <f>_xlfn.XLOOKUP(Table6[[#This Row],[Numeric Month]],$N$5:$N$11,$O$5:$O$11)</f>
        <v>Nov</v>
      </c>
      <c r="K4863" t="str">
        <f>_xlfn.XLOOKUP(Table6[[#This Row],[Loan Date]],$Q$5:$Q$152,$R$5:$R$152)</f>
        <v>Wednesday</v>
      </c>
      <c r="L4863" t="str">
        <f>_xlfn.XLOOKUP(Table6[[#This Row],[Loan Date]],$Q$5:$Q$152,$S$5:$S$152)</f>
        <v>Week 10</v>
      </c>
    </row>
    <row r="4864" spans="1:12" x14ac:dyDescent="0.2">
      <c r="A4864" s="1">
        <v>44895</v>
      </c>
      <c r="B4864" t="s">
        <v>7</v>
      </c>
      <c r="C4864" s="1">
        <v>44902</v>
      </c>
      <c r="D4864" t="s">
        <v>1288</v>
      </c>
      <c r="E4864" t="s">
        <v>3</v>
      </c>
      <c r="F4864" t="s">
        <v>2</v>
      </c>
      <c r="G4864" t="s">
        <v>1</v>
      </c>
      <c r="H4864" t="s">
        <v>1282</v>
      </c>
      <c r="I4864">
        <f>MONTH(Table6[[#This Row],[Loan Date]])</f>
        <v>11</v>
      </c>
      <c r="J4864" t="str">
        <f>_xlfn.XLOOKUP(Table6[[#This Row],[Numeric Month]],$N$5:$N$11,$O$5:$O$11)</f>
        <v>Nov</v>
      </c>
      <c r="K4864" t="str">
        <f>_xlfn.XLOOKUP(Table6[[#This Row],[Loan Date]],$Q$5:$Q$152,$R$5:$R$152)</f>
        <v>Wednesday</v>
      </c>
      <c r="L4864" t="str">
        <f>_xlfn.XLOOKUP(Table6[[#This Row],[Loan Date]],$Q$5:$Q$152,$S$5:$S$152)</f>
        <v>Week 10</v>
      </c>
    </row>
    <row r="4865" spans="1:12" x14ac:dyDescent="0.2">
      <c r="A4865" s="1">
        <v>44895</v>
      </c>
      <c r="B4865" t="s">
        <v>7</v>
      </c>
      <c r="C4865" s="1">
        <v>44895</v>
      </c>
      <c r="D4865" t="s">
        <v>787</v>
      </c>
      <c r="E4865" t="s">
        <v>49</v>
      </c>
      <c r="F4865" t="s">
        <v>49</v>
      </c>
      <c r="G4865" t="s">
        <v>20</v>
      </c>
      <c r="H4865" t="s">
        <v>1282</v>
      </c>
      <c r="I4865">
        <f>MONTH(Table6[[#This Row],[Loan Date]])</f>
        <v>11</v>
      </c>
      <c r="J4865" t="str">
        <f>_xlfn.XLOOKUP(Table6[[#This Row],[Numeric Month]],$N$5:$N$11,$O$5:$O$11)</f>
        <v>Nov</v>
      </c>
      <c r="K4865" t="str">
        <f>_xlfn.XLOOKUP(Table6[[#This Row],[Loan Date]],$Q$5:$Q$152,$R$5:$R$152)</f>
        <v>Wednesday</v>
      </c>
      <c r="L4865" t="str">
        <f>_xlfn.XLOOKUP(Table6[[#This Row],[Loan Date]],$Q$5:$Q$152,$S$5:$S$152)</f>
        <v>Week 10</v>
      </c>
    </row>
    <row r="4866" spans="1:12" x14ac:dyDescent="0.2">
      <c r="A4866" s="1">
        <v>44895</v>
      </c>
      <c r="B4866" t="s">
        <v>7</v>
      </c>
      <c r="C4866" s="1">
        <v>44895</v>
      </c>
      <c r="D4866" t="s">
        <v>1015</v>
      </c>
      <c r="E4866" t="s">
        <v>23</v>
      </c>
      <c r="F4866" t="s">
        <v>23</v>
      </c>
      <c r="G4866" t="s">
        <v>20</v>
      </c>
      <c r="H4866" t="s">
        <v>1282</v>
      </c>
      <c r="I4866">
        <f>MONTH(Table6[[#This Row],[Loan Date]])</f>
        <v>11</v>
      </c>
      <c r="J4866" t="str">
        <f>_xlfn.XLOOKUP(Table6[[#This Row],[Numeric Month]],$N$5:$N$11,$O$5:$O$11)</f>
        <v>Nov</v>
      </c>
      <c r="K4866" t="str">
        <f>_xlfn.XLOOKUP(Table6[[#This Row],[Loan Date]],$Q$5:$Q$152,$R$5:$R$152)</f>
        <v>Wednesday</v>
      </c>
      <c r="L4866" t="str">
        <f>_xlfn.XLOOKUP(Table6[[#This Row],[Loan Date]],$Q$5:$Q$152,$S$5:$S$152)</f>
        <v>Week 10</v>
      </c>
    </row>
    <row r="4867" spans="1:12" x14ac:dyDescent="0.2">
      <c r="A4867" s="1">
        <v>44895</v>
      </c>
      <c r="B4867" t="s">
        <v>7</v>
      </c>
      <c r="C4867" s="1">
        <v>44895</v>
      </c>
      <c r="D4867" t="s">
        <v>116</v>
      </c>
      <c r="E4867" t="s">
        <v>23</v>
      </c>
      <c r="F4867" t="s">
        <v>23</v>
      </c>
      <c r="G4867" t="s">
        <v>20</v>
      </c>
      <c r="H4867" t="s">
        <v>1282</v>
      </c>
      <c r="I4867">
        <f>MONTH(Table6[[#This Row],[Loan Date]])</f>
        <v>11</v>
      </c>
      <c r="J4867" t="str">
        <f>_xlfn.XLOOKUP(Table6[[#This Row],[Numeric Month]],$N$5:$N$11,$O$5:$O$11)</f>
        <v>Nov</v>
      </c>
      <c r="K4867" t="str">
        <f>_xlfn.XLOOKUP(Table6[[#This Row],[Loan Date]],$Q$5:$Q$152,$R$5:$R$152)</f>
        <v>Wednesday</v>
      </c>
      <c r="L4867" t="str">
        <f>_xlfn.XLOOKUP(Table6[[#This Row],[Loan Date]],$Q$5:$Q$152,$S$5:$S$152)</f>
        <v>Week 10</v>
      </c>
    </row>
    <row r="4868" spans="1:12" x14ac:dyDescent="0.2">
      <c r="A4868" s="1">
        <v>44895</v>
      </c>
      <c r="B4868" t="s">
        <v>7</v>
      </c>
      <c r="C4868" s="1">
        <v>44895</v>
      </c>
      <c r="D4868" t="s">
        <v>409</v>
      </c>
      <c r="E4868" t="s">
        <v>21</v>
      </c>
      <c r="F4868" t="s">
        <v>21</v>
      </c>
      <c r="G4868" t="s">
        <v>20</v>
      </c>
      <c r="H4868" t="s">
        <v>1282</v>
      </c>
      <c r="I4868">
        <f>MONTH(Table6[[#This Row],[Loan Date]])</f>
        <v>11</v>
      </c>
      <c r="J4868" t="str">
        <f>_xlfn.XLOOKUP(Table6[[#This Row],[Numeric Month]],$N$5:$N$11,$O$5:$O$11)</f>
        <v>Nov</v>
      </c>
      <c r="K4868" t="str">
        <f>_xlfn.XLOOKUP(Table6[[#This Row],[Loan Date]],$Q$5:$Q$152,$R$5:$R$152)</f>
        <v>Wednesday</v>
      </c>
      <c r="L4868" t="str">
        <f>_xlfn.XLOOKUP(Table6[[#This Row],[Loan Date]],$Q$5:$Q$152,$S$5:$S$152)</f>
        <v>Week 10</v>
      </c>
    </row>
    <row r="4869" spans="1:12" x14ac:dyDescent="0.2">
      <c r="A4869" s="1">
        <v>44895</v>
      </c>
      <c r="B4869" t="s">
        <v>7</v>
      </c>
      <c r="C4869" s="1">
        <v>44902</v>
      </c>
      <c r="D4869" t="s">
        <v>219</v>
      </c>
      <c r="E4869" t="s">
        <v>9</v>
      </c>
      <c r="F4869" t="s">
        <v>8</v>
      </c>
      <c r="G4869" t="s">
        <v>1</v>
      </c>
      <c r="H4869" t="s">
        <v>1282</v>
      </c>
      <c r="I4869">
        <f>MONTH(Table6[[#This Row],[Loan Date]])</f>
        <v>11</v>
      </c>
      <c r="J4869" t="str">
        <f>_xlfn.XLOOKUP(Table6[[#This Row],[Numeric Month]],$N$5:$N$11,$O$5:$O$11)</f>
        <v>Nov</v>
      </c>
      <c r="K4869" t="str">
        <f>_xlfn.XLOOKUP(Table6[[#This Row],[Loan Date]],$Q$5:$Q$152,$R$5:$R$152)</f>
        <v>Wednesday</v>
      </c>
      <c r="L4869" t="str">
        <f>_xlfn.XLOOKUP(Table6[[#This Row],[Loan Date]],$Q$5:$Q$152,$S$5:$S$152)</f>
        <v>Week 10</v>
      </c>
    </row>
    <row r="4870" spans="1:12" x14ac:dyDescent="0.2">
      <c r="A4870" s="1">
        <v>44895</v>
      </c>
      <c r="B4870" t="s">
        <v>5</v>
      </c>
      <c r="C4870" s="1">
        <v>44895</v>
      </c>
      <c r="D4870" t="s">
        <v>1017</v>
      </c>
      <c r="E4870" t="s">
        <v>65</v>
      </c>
      <c r="F4870" t="s">
        <v>65</v>
      </c>
      <c r="G4870" t="s">
        <v>20</v>
      </c>
      <c r="H4870" t="s">
        <v>1282</v>
      </c>
      <c r="I4870">
        <f>MONTH(Table6[[#This Row],[Loan Date]])</f>
        <v>11</v>
      </c>
      <c r="J4870" t="str">
        <f>_xlfn.XLOOKUP(Table6[[#This Row],[Numeric Month]],$N$5:$N$11,$O$5:$O$11)</f>
        <v>Nov</v>
      </c>
      <c r="K4870" t="str">
        <f>_xlfn.XLOOKUP(Table6[[#This Row],[Loan Date]],$Q$5:$Q$152,$R$5:$R$152)</f>
        <v>Wednesday</v>
      </c>
      <c r="L4870" t="str">
        <f>_xlfn.XLOOKUP(Table6[[#This Row],[Loan Date]],$Q$5:$Q$152,$S$5:$S$152)</f>
        <v>Week 10</v>
      </c>
    </row>
    <row r="4871" spans="1:12" x14ac:dyDescent="0.2">
      <c r="A4871" s="1">
        <v>44895</v>
      </c>
      <c r="B4871" t="s">
        <v>7</v>
      </c>
      <c r="C4871" s="1">
        <v>44902</v>
      </c>
      <c r="D4871" t="s">
        <v>1307</v>
      </c>
      <c r="E4871" t="s">
        <v>204</v>
      </c>
      <c r="F4871" t="s">
        <v>2</v>
      </c>
      <c r="G4871" t="s">
        <v>1</v>
      </c>
      <c r="H4871" t="s">
        <v>1282</v>
      </c>
      <c r="I4871">
        <f>MONTH(Table6[[#This Row],[Loan Date]])</f>
        <v>11</v>
      </c>
      <c r="J4871" t="str">
        <f>_xlfn.XLOOKUP(Table6[[#This Row],[Numeric Month]],$N$5:$N$11,$O$5:$O$11)</f>
        <v>Nov</v>
      </c>
      <c r="K4871" t="str">
        <f>_xlfn.XLOOKUP(Table6[[#This Row],[Loan Date]],$Q$5:$Q$152,$R$5:$R$152)</f>
        <v>Wednesday</v>
      </c>
      <c r="L4871" t="str">
        <f>_xlfn.XLOOKUP(Table6[[#This Row],[Loan Date]],$Q$5:$Q$152,$S$5:$S$152)</f>
        <v>Week 10</v>
      </c>
    </row>
    <row r="4872" spans="1:12" x14ac:dyDescent="0.2">
      <c r="A4872" s="1">
        <v>44895</v>
      </c>
      <c r="B4872" t="s">
        <v>5</v>
      </c>
      <c r="C4872" s="1">
        <v>44895</v>
      </c>
      <c r="D4872" t="s">
        <v>26</v>
      </c>
      <c r="E4872" t="s">
        <v>23</v>
      </c>
      <c r="F4872" t="s">
        <v>23</v>
      </c>
      <c r="G4872" t="s">
        <v>20</v>
      </c>
      <c r="H4872" t="s">
        <v>1282</v>
      </c>
      <c r="I4872">
        <f>MONTH(Table6[[#This Row],[Loan Date]])</f>
        <v>11</v>
      </c>
      <c r="J4872" t="str">
        <f>_xlfn.XLOOKUP(Table6[[#This Row],[Numeric Month]],$N$5:$N$11,$O$5:$O$11)</f>
        <v>Nov</v>
      </c>
      <c r="K4872" t="str">
        <f>_xlfn.XLOOKUP(Table6[[#This Row],[Loan Date]],$Q$5:$Q$152,$R$5:$R$152)</f>
        <v>Wednesday</v>
      </c>
      <c r="L4872" t="str">
        <f>_xlfn.XLOOKUP(Table6[[#This Row],[Loan Date]],$Q$5:$Q$152,$S$5:$S$152)</f>
        <v>Week 10</v>
      </c>
    </row>
    <row r="4873" spans="1:12" x14ac:dyDescent="0.2">
      <c r="A4873" s="1">
        <v>44895</v>
      </c>
      <c r="B4873" t="s">
        <v>5</v>
      </c>
      <c r="C4873" s="1">
        <v>44895</v>
      </c>
      <c r="D4873" t="s">
        <v>1306</v>
      </c>
      <c r="E4873" t="s">
        <v>65</v>
      </c>
      <c r="F4873" t="s">
        <v>65</v>
      </c>
      <c r="G4873" t="s">
        <v>20</v>
      </c>
      <c r="H4873" t="s">
        <v>1282</v>
      </c>
      <c r="I4873">
        <f>MONTH(Table6[[#This Row],[Loan Date]])</f>
        <v>11</v>
      </c>
      <c r="J4873" t="str">
        <f>_xlfn.XLOOKUP(Table6[[#This Row],[Numeric Month]],$N$5:$N$11,$O$5:$O$11)</f>
        <v>Nov</v>
      </c>
      <c r="K4873" t="str">
        <f>_xlfn.XLOOKUP(Table6[[#This Row],[Loan Date]],$Q$5:$Q$152,$R$5:$R$152)</f>
        <v>Wednesday</v>
      </c>
      <c r="L4873" t="str">
        <f>_xlfn.XLOOKUP(Table6[[#This Row],[Loan Date]],$Q$5:$Q$152,$S$5:$S$152)</f>
        <v>Week 10</v>
      </c>
    </row>
    <row r="4874" spans="1:12" x14ac:dyDescent="0.2">
      <c r="A4874" s="1">
        <v>44895</v>
      </c>
      <c r="B4874" t="s">
        <v>7</v>
      </c>
      <c r="C4874" s="1">
        <v>44895</v>
      </c>
      <c r="D4874" t="s">
        <v>408</v>
      </c>
      <c r="E4874" t="s">
        <v>23</v>
      </c>
      <c r="F4874" t="s">
        <v>23</v>
      </c>
      <c r="G4874" t="s">
        <v>20</v>
      </c>
      <c r="H4874" t="s">
        <v>1282</v>
      </c>
      <c r="I4874">
        <f>MONTH(Table6[[#This Row],[Loan Date]])</f>
        <v>11</v>
      </c>
      <c r="J4874" t="str">
        <f>_xlfn.XLOOKUP(Table6[[#This Row],[Numeric Month]],$N$5:$N$11,$O$5:$O$11)</f>
        <v>Nov</v>
      </c>
      <c r="K4874" t="str">
        <f>_xlfn.XLOOKUP(Table6[[#This Row],[Loan Date]],$Q$5:$Q$152,$R$5:$R$152)</f>
        <v>Wednesday</v>
      </c>
      <c r="L4874" t="str">
        <f>_xlfn.XLOOKUP(Table6[[#This Row],[Loan Date]],$Q$5:$Q$152,$S$5:$S$152)</f>
        <v>Week 10</v>
      </c>
    </row>
    <row r="4875" spans="1:12" x14ac:dyDescent="0.2">
      <c r="A4875" s="1">
        <v>44895</v>
      </c>
      <c r="B4875" t="s">
        <v>7</v>
      </c>
      <c r="C4875" s="1">
        <v>44895</v>
      </c>
      <c r="D4875" t="s">
        <v>474</v>
      </c>
      <c r="E4875" t="s">
        <v>21</v>
      </c>
      <c r="F4875" t="s">
        <v>21</v>
      </c>
      <c r="G4875" t="s">
        <v>20</v>
      </c>
      <c r="H4875" t="s">
        <v>1282</v>
      </c>
      <c r="I4875">
        <f>MONTH(Table6[[#This Row],[Loan Date]])</f>
        <v>11</v>
      </c>
      <c r="J4875" t="str">
        <f>_xlfn.XLOOKUP(Table6[[#This Row],[Numeric Month]],$N$5:$N$11,$O$5:$O$11)</f>
        <v>Nov</v>
      </c>
      <c r="K4875" t="str">
        <f>_xlfn.XLOOKUP(Table6[[#This Row],[Loan Date]],$Q$5:$Q$152,$R$5:$R$152)</f>
        <v>Wednesday</v>
      </c>
      <c r="L4875" t="str">
        <f>_xlfn.XLOOKUP(Table6[[#This Row],[Loan Date]],$Q$5:$Q$152,$S$5:$S$152)</f>
        <v>Week 10</v>
      </c>
    </row>
    <row r="4876" spans="1:12" x14ac:dyDescent="0.2">
      <c r="A4876" s="1">
        <v>44895</v>
      </c>
      <c r="B4876" t="s">
        <v>7</v>
      </c>
      <c r="C4876" s="1">
        <v>44904</v>
      </c>
      <c r="D4876" t="s">
        <v>985</v>
      </c>
      <c r="E4876" t="s">
        <v>3</v>
      </c>
      <c r="F4876" t="s">
        <v>2</v>
      </c>
      <c r="G4876" t="s">
        <v>1</v>
      </c>
      <c r="H4876" t="s">
        <v>1282</v>
      </c>
      <c r="I4876">
        <f>MONTH(Table6[[#This Row],[Loan Date]])</f>
        <v>11</v>
      </c>
      <c r="J4876" t="str">
        <f>_xlfn.XLOOKUP(Table6[[#This Row],[Numeric Month]],$N$5:$N$11,$O$5:$O$11)</f>
        <v>Nov</v>
      </c>
      <c r="K4876" t="str">
        <f>_xlfn.XLOOKUP(Table6[[#This Row],[Loan Date]],$Q$5:$Q$152,$R$5:$R$152)</f>
        <v>Wednesday</v>
      </c>
      <c r="L4876" t="str">
        <f>_xlfn.XLOOKUP(Table6[[#This Row],[Loan Date]],$Q$5:$Q$152,$S$5:$S$152)</f>
        <v>Week 10</v>
      </c>
    </row>
    <row r="4877" spans="1:12" x14ac:dyDescent="0.2">
      <c r="A4877" s="1">
        <v>44895</v>
      </c>
      <c r="B4877" t="s">
        <v>5</v>
      </c>
      <c r="C4877" s="1">
        <v>44895</v>
      </c>
      <c r="D4877" t="s">
        <v>116</v>
      </c>
      <c r="E4877" t="s">
        <v>23</v>
      </c>
      <c r="F4877" t="s">
        <v>23</v>
      </c>
      <c r="G4877" t="s">
        <v>20</v>
      </c>
      <c r="H4877" t="s">
        <v>1282</v>
      </c>
      <c r="I4877">
        <f>MONTH(Table6[[#This Row],[Loan Date]])</f>
        <v>11</v>
      </c>
      <c r="J4877" t="str">
        <f>_xlfn.XLOOKUP(Table6[[#This Row],[Numeric Month]],$N$5:$N$11,$O$5:$O$11)</f>
        <v>Nov</v>
      </c>
      <c r="K4877" t="str">
        <f>_xlfn.XLOOKUP(Table6[[#This Row],[Loan Date]],$Q$5:$Q$152,$R$5:$R$152)</f>
        <v>Wednesday</v>
      </c>
      <c r="L4877" t="str">
        <f>_xlfn.XLOOKUP(Table6[[#This Row],[Loan Date]],$Q$5:$Q$152,$S$5:$S$152)</f>
        <v>Week 10</v>
      </c>
    </row>
    <row r="4878" spans="1:12" x14ac:dyDescent="0.2">
      <c r="A4878" s="1">
        <v>44895</v>
      </c>
      <c r="B4878" t="s">
        <v>5</v>
      </c>
      <c r="C4878" s="1">
        <v>44895</v>
      </c>
      <c r="D4878" t="s">
        <v>31</v>
      </c>
      <c r="E4878" t="s">
        <v>21</v>
      </c>
      <c r="F4878" t="s">
        <v>21</v>
      </c>
      <c r="G4878" t="s">
        <v>20</v>
      </c>
      <c r="H4878" t="s">
        <v>1282</v>
      </c>
      <c r="I4878">
        <f>MONTH(Table6[[#This Row],[Loan Date]])</f>
        <v>11</v>
      </c>
      <c r="J4878" t="str">
        <f>_xlfn.XLOOKUP(Table6[[#This Row],[Numeric Month]],$N$5:$N$11,$O$5:$O$11)</f>
        <v>Nov</v>
      </c>
      <c r="K4878" t="str">
        <f>_xlfn.XLOOKUP(Table6[[#This Row],[Loan Date]],$Q$5:$Q$152,$R$5:$R$152)</f>
        <v>Wednesday</v>
      </c>
      <c r="L4878" t="str">
        <f>_xlfn.XLOOKUP(Table6[[#This Row],[Loan Date]],$Q$5:$Q$152,$S$5:$S$152)</f>
        <v>Week 10</v>
      </c>
    </row>
    <row r="4879" spans="1:12" x14ac:dyDescent="0.2">
      <c r="A4879" s="1">
        <v>44895</v>
      </c>
      <c r="B4879" t="s">
        <v>7</v>
      </c>
      <c r="C4879" s="1">
        <v>44895</v>
      </c>
      <c r="D4879" t="s">
        <v>290</v>
      </c>
      <c r="E4879" t="s">
        <v>44</v>
      </c>
      <c r="F4879" t="s">
        <v>44</v>
      </c>
      <c r="G4879" t="s">
        <v>39</v>
      </c>
      <c r="H4879" t="s">
        <v>1282</v>
      </c>
      <c r="I4879">
        <f>MONTH(Table6[[#This Row],[Loan Date]])</f>
        <v>11</v>
      </c>
      <c r="J4879" t="str">
        <f>_xlfn.XLOOKUP(Table6[[#This Row],[Numeric Month]],$N$5:$N$11,$O$5:$O$11)</f>
        <v>Nov</v>
      </c>
      <c r="K4879" t="str">
        <f>_xlfn.XLOOKUP(Table6[[#This Row],[Loan Date]],$Q$5:$Q$152,$R$5:$R$152)</f>
        <v>Wednesday</v>
      </c>
      <c r="L4879" t="str">
        <f>_xlfn.XLOOKUP(Table6[[#This Row],[Loan Date]],$Q$5:$Q$152,$S$5:$S$152)</f>
        <v>Week 10</v>
      </c>
    </row>
    <row r="4880" spans="1:12" x14ac:dyDescent="0.2">
      <c r="A4880" s="1">
        <v>44895</v>
      </c>
      <c r="B4880" t="s">
        <v>7</v>
      </c>
      <c r="C4880" s="1">
        <v>44895</v>
      </c>
      <c r="D4880" t="s">
        <v>923</v>
      </c>
      <c r="E4880" t="s">
        <v>37</v>
      </c>
      <c r="F4880" t="s">
        <v>37</v>
      </c>
      <c r="G4880" t="s">
        <v>20</v>
      </c>
      <c r="H4880" t="s">
        <v>1282</v>
      </c>
      <c r="I4880">
        <f>MONTH(Table6[[#This Row],[Loan Date]])</f>
        <v>11</v>
      </c>
      <c r="J4880" t="str">
        <f>_xlfn.XLOOKUP(Table6[[#This Row],[Numeric Month]],$N$5:$N$11,$O$5:$O$11)</f>
        <v>Nov</v>
      </c>
      <c r="K4880" t="str">
        <f>_xlfn.XLOOKUP(Table6[[#This Row],[Loan Date]],$Q$5:$Q$152,$R$5:$R$152)</f>
        <v>Wednesday</v>
      </c>
      <c r="L4880" t="str">
        <f>_xlfn.XLOOKUP(Table6[[#This Row],[Loan Date]],$Q$5:$Q$152,$S$5:$S$152)</f>
        <v>Week 10</v>
      </c>
    </row>
    <row r="4881" spans="1:12" x14ac:dyDescent="0.2">
      <c r="A4881" s="1">
        <v>44895</v>
      </c>
      <c r="B4881" t="s">
        <v>7</v>
      </c>
      <c r="C4881" s="1">
        <v>44895</v>
      </c>
      <c r="D4881" t="s">
        <v>336</v>
      </c>
      <c r="E4881" t="s">
        <v>168</v>
      </c>
      <c r="F4881" t="s">
        <v>168</v>
      </c>
      <c r="G4881" t="s">
        <v>20</v>
      </c>
      <c r="H4881" t="s">
        <v>1282</v>
      </c>
      <c r="I4881">
        <f>MONTH(Table6[[#This Row],[Loan Date]])</f>
        <v>11</v>
      </c>
      <c r="J4881" t="str">
        <f>_xlfn.XLOOKUP(Table6[[#This Row],[Numeric Month]],$N$5:$N$11,$O$5:$O$11)</f>
        <v>Nov</v>
      </c>
      <c r="K4881" t="str">
        <f>_xlfn.XLOOKUP(Table6[[#This Row],[Loan Date]],$Q$5:$Q$152,$R$5:$R$152)</f>
        <v>Wednesday</v>
      </c>
      <c r="L4881" t="str">
        <f>_xlfn.XLOOKUP(Table6[[#This Row],[Loan Date]],$Q$5:$Q$152,$S$5:$S$152)</f>
        <v>Week 10</v>
      </c>
    </row>
    <row r="4882" spans="1:12" x14ac:dyDescent="0.2">
      <c r="A4882" s="1">
        <v>44895</v>
      </c>
      <c r="B4882" t="s">
        <v>5</v>
      </c>
      <c r="C4882" s="1">
        <v>44895</v>
      </c>
      <c r="D4882" t="s">
        <v>194</v>
      </c>
      <c r="E4882" t="s">
        <v>12</v>
      </c>
      <c r="F4882" t="s">
        <v>12</v>
      </c>
      <c r="G4882" t="s">
        <v>11</v>
      </c>
      <c r="H4882" t="s">
        <v>1282</v>
      </c>
      <c r="I4882">
        <f>MONTH(Table6[[#This Row],[Loan Date]])</f>
        <v>11</v>
      </c>
      <c r="J4882" t="str">
        <f>_xlfn.XLOOKUP(Table6[[#This Row],[Numeric Month]],$N$5:$N$11,$O$5:$O$11)</f>
        <v>Nov</v>
      </c>
      <c r="K4882" t="str">
        <f>_xlfn.XLOOKUP(Table6[[#This Row],[Loan Date]],$Q$5:$Q$152,$R$5:$R$152)</f>
        <v>Wednesday</v>
      </c>
      <c r="L4882" t="str">
        <f>_xlfn.XLOOKUP(Table6[[#This Row],[Loan Date]],$Q$5:$Q$152,$S$5:$S$152)</f>
        <v>Week 10</v>
      </c>
    </row>
    <row r="4883" spans="1:12" x14ac:dyDescent="0.2">
      <c r="A4883" s="1">
        <v>44895</v>
      </c>
      <c r="B4883" t="s">
        <v>5</v>
      </c>
      <c r="C4883" s="1">
        <v>44904</v>
      </c>
      <c r="D4883" t="s">
        <v>1159</v>
      </c>
      <c r="E4883" t="s">
        <v>3</v>
      </c>
      <c r="F4883" t="s">
        <v>2</v>
      </c>
      <c r="G4883" t="s">
        <v>1</v>
      </c>
      <c r="H4883" t="s">
        <v>1282</v>
      </c>
      <c r="I4883">
        <f>MONTH(Table6[[#This Row],[Loan Date]])</f>
        <v>11</v>
      </c>
      <c r="J4883" t="str">
        <f>_xlfn.XLOOKUP(Table6[[#This Row],[Numeric Month]],$N$5:$N$11,$O$5:$O$11)</f>
        <v>Nov</v>
      </c>
      <c r="K4883" t="str">
        <f>_xlfn.XLOOKUP(Table6[[#This Row],[Loan Date]],$Q$5:$Q$152,$R$5:$R$152)</f>
        <v>Wednesday</v>
      </c>
      <c r="L4883" t="str">
        <f>_xlfn.XLOOKUP(Table6[[#This Row],[Loan Date]],$Q$5:$Q$152,$S$5:$S$152)</f>
        <v>Week 10</v>
      </c>
    </row>
    <row r="4884" spans="1:12" x14ac:dyDescent="0.2">
      <c r="A4884" s="1">
        <v>44895</v>
      </c>
      <c r="B4884" t="s">
        <v>7</v>
      </c>
      <c r="C4884" s="1">
        <v>44904</v>
      </c>
      <c r="D4884" t="s">
        <v>1021</v>
      </c>
      <c r="E4884" t="s">
        <v>52</v>
      </c>
      <c r="F4884" t="s">
        <v>51</v>
      </c>
      <c r="G4884" t="s">
        <v>1</v>
      </c>
      <c r="H4884" t="s">
        <v>1282</v>
      </c>
      <c r="I4884">
        <f>MONTH(Table6[[#This Row],[Loan Date]])</f>
        <v>11</v>
      </c>
      <c r="J4884" t="str">
        <f>_xlfn.XLOOKUP(Table6[[#This Row],[Numeric Month]],$N$5:$N$11,$O$5:$O$11)</f>
        <v>Nov</v>
      </c>
      <c r="K4884" t="str">
        <f>_xlfn.XLOOKUP(Table6[[#This Row],[Loan Date]],$Q$5:$Q$152,$R$5:$R$152)</f>
        <v>Wednesday</v>
      </c>
      <c r="L4884" t="str">
        <f>_xlfn.XLOOKUP(Table6[[#This Row],[Loan Date]],$Q$5:$Q$152,$S$5:$S$152)</f>
        <v>Week 10</v>
      </c>
    </row>
    <row r="4885" spans="1:12" x14ac:dyDescent="0.2">
      <c r="A4885" s="1">
        <v>44895</v>
      </c>
      <c r="B4885" t="s">
        <v>7</v>
      </c>
      <c r="C4885" s="1">
        <v>44902</v>
      </c>
      <c r="D4885" t="s">
        <v>820</v>
      </c>
      <c r="E4885" t="s">
        <v>15</v>
      </c>
      <c r="F4885" t="s">
        <v>14</v>
      </c>
      <c r="G4885" t="s">
        <v>1</v>
      </c>
      <c r="H4885" t="s">
        <v>1282</v>
      </c>
      <c r="I4885">
        <f>MONTH(Table6[[#This Row],[Loan Date]])</f>
        <v>11</v>
      </c>
      <c r="J4885" t="str">
        <f>_xlfn.XLOOKUP(Table6[[#This Row],[Numeric Month]],$N$5:$N$11,$O$5:$O$11)</f>
        <v>Nov</v>
      </c>
      <c r="K4885" t="str">
        <f>_xlfn.XLOOKUP(Table6[[#This Row],[Loan Date]],$Q$5:$Q$152,$R$5:$R$152)</f>
        <v>Wednesday</v>
      </c>
      <c r="L4885" t="str">
        <f>_xlfn.XLOOKUP(Table6[[#This Row],[Loan Date]],$Q$5:$Q$152,$S$5:$S$152)</f>
        <v>Week 10</v>
      </c>
    </row>
    <row r="4886" spans="1:12" x14ac:dyDescent="0.2">
      <c r="A4886" s="1">
        <v>44895</v>
      </c>
      <c r="B4886" t="s">
        <v>7</v>
      </c>
      <c r="C4886" s="1">
        <v>44895</v>
      </c>
      <c r="D4886" t="s">
        <v>344</v>
      </c>
      <c r="E4886" t="s">
        <v>49</v>
      </c>
      <c r="F4886" t="s">
        <v>49</v>
      </c>
      <c r="G4886" t="s">
        <v>20</v>
      </c>
      <c r="H4886" t="s">
        <v>1282</v>
      </c>
      <c r="I4886">
        <f>MONTH(Table6[[#This Row],[Loan Date]])</f>
        <v>11</v>
      </c>
      <c r="J4886" t="str">
        <f>_xlfn.XLOOKUP(Table6[[#This Row],[Numeric Month]],$N$5:$N$11,$O$5:$O$11)</f>
        <v>Nov</v>
      </c>
      <c r="K4886" t="str">
        <f>_xlfn.XLOOKUP(Table6[[#This Row],[Loan Date]],$Q$5:$Q$152,$R$5:$R$152)</f>
        <v>Wednesday</v>
      </c>
      <c r="L4886" t="str">
        <f>_xlfn.XLOOKUP(Table6[[#This Row],[Loan Date]],$Q$5:$Q$152,$S$5:$S$152)</f>
        <v>Week 10</v>
      </c>
    </row>
    <row r="4887" spans="1:12" x14ac:dyDescent="0.2">
      <c r="A4887" s="1">
        <v>44895</v>
      </c>
      <c r="B4887" t="s">
        <v>7</v>
      </c>
      <c r="C4887" s="1">
        <v>44895</v>
      </c>
      <c r="D4887" t="s">
        <v>177</v>
      </c>
      <c r="E4887" t="s">
        <v>176</v>
      </c>
      <c r="F4887" t="s">
        <v>23</v>
      </c>
      <c r="G4887" t="s">
        <v>20</v>
      </c>
      <c r="H4887" t="s">
        <v>1282</v>
      </c>
      <c r="I4887">
        <f>MONTH(Table6[[#This Row],[Loan Date]])</f>
        <v>11</v>
      </c>
      <c r="J4887" t="str">
        <f>_xlfn.XLOOKUP(Table6[[#This Row],[Numeric Month]],$N$5:$N$11,$O$5:$O$11)</f>
        <v>Nov</v>
      </c>
      <c r="K4887" t="str">
        <f>_xlfn.XLOOKUP(Table6[[#This Row],[Loan Date]],$Q$5:$Q$152,$R$5:$R$152)</f>
        <v>Wednesday</v>
      </c>
      <c r="L4887" t="str">
        <f>_xlfn.XLOOKUP(Table6[[#This Row],[Loan Date]],$Q$5:$Q$152,$S$5:$S$152)</f>
        <v>Week 10</v>
      </c>
    </row>
    <row r="4888" spans="1:12" x14ac:dyDescent="0.2">
      <c r="A4888" s="1">
        <v>44895</v>
      </c>
      <c r="B4888" t="s">
        <v>7</v>
      </c>
      <c r="C4888" s="1">
        <v>44902</v>
      </c>
      <c r="D4888" t="s">
        <v>1044</v>
      </c>
      <c r="E4888" t="s">
        <v>52</v>
      </c>
      <c r="F4888" t="s">
        <v>51</v>
      </c>
      <c r="G4888" t="s">
        <v>1</v>
      </c>
      <c r="H4888" t="s">
        <v>1282</v>
      </c>
      <c r="I4888">
        <f>MONTH(Table6[[#This Row],[Loan Date]])</f>
        <v>11</v>
      </c>
      <c r="J4888" t="str">
        <f>_xlfn.XLOOKUP(Table6[[#This Row],[Numeric Month]],$N$5:$N$11,$O$5:$O$11)</f>
        <v>Nov</v>
      </c>
      <c r="K4888" t="str">
        <f>_xlfn.XLOOKUP(Table6[[#This Row],[Loan Date]],$Q$5:$Q$152,$R$5:$R$152)</f>
        <v>Wednesday</v>
      </c>
      <c r="L4888" t="str">
        <f>_xlfn.XLOOKUP(Table6[[#This Row],[Loan Date]],$Q$5:$Q$152,$S$5:$S$152)</f>
        <v>Week 10</v>
      </c>
    </row>
    <row r="4889" spans="1:12" x14ac:dyDescent="0.2">
      <c r="A4889" s="1">
        <v>44895</v>
      </c>
      <c r="B4889" t="s">
        <v>7</v>
      </c>
      <c r="C4889" s="1">
        <v>44902</v>
      </c>
      <c r="D4889" t="s">
        <v>569</v>
      </c>
      <c r="E4889" t="s">
        <v>52</v>
      </c>
      <c r="F4889" t="s">
        <v>51</v>
      </c>
      <c r="G4889" t="s">
        <v>1</v>
      </c>
      <c r="H4889" t="s">
        <v>1282</v>
      </c>
      <c r="I4889">
        <f>MONTH(Table6[[#This Row],[Loan Date]])</f>
        <v>11</v>
      </c>
      <c r="J4889" t="str">
        <f>_xlfn.XLOOKUP(Table6[[#This Row],[Numeric Month]],$N$5:$N$11,$O$5:$O$11)</f>
        <v>Nov</v>
      </c>
      <c r="K4889" t="str">
        <f>_xlfn.XLOOKUP(Table6[[#This Row],[Loan Date]],$Q$5:$Q$152,$R$5:$R$152)</f>
        <v>Wednesday</v>
      </c>
      <c r="L4889" t="str">
        <f>_xlfn.XLOOKUP(Table6[[#This Row],[Loan Date]],$Q$5:$Q$152,$S$5:$S$152)</f>
        <v>Week 10</v>
      </c>
    </row>
    <row r="4890" spans="1:12" x14ac:dyDescent="0.2">
      <c r="A4890" s="1">
        <v>44895</v>
      </c>
      <c r="B4890" t="s">
        <v>7</v>
      </c>
      <c r="C4890" s="1">
        <v>44895</v>
      </c>
      <c r="D4890" t="s">
        <v>341</v>
      </c>
      <c r="E4890" t="s">
        <v>49</v>
      </c>
      <c r="F4890" t="s">
        <v>49</v>
      </c>
      <c r="G4890" t="s">
        <v>20</v>
      </c>
      <c r="H4890" t="s">
        <v>1282</v>
      </c>
      <c r="I4890">
        <f>MONTH(Table6[[#This Row],[Loan Date]])</f>
        <v>11</v>
      </c>
      <c r="J4890" t="str">
        <f>_xlfn.XLOOKUP(Table6[[#This Row],[Numeric Month]],$N$5:$N$11,$O$5:$O$11)</f>
        <v>Nov</v>
      </c>
      <c r="K4890" t="str">
        <f>_xlfn.XLOOKUP(Table6[[#This Row],[Loan Date]],$Q$5:$Q$152,$R$5:$R$152)</f>
        <v>Wednesday</v>
      </c>
      <c r="L4890" t="str">
        <f>_xlfn.XLOOKUP(Table6[[#This Row],[Loan Date]],$Q$5:$Q$152,$S$5:$S$152)</f>
        <v>Week 10</v>
      </c>
    </row>
    <row r="4891" spans="1:12" x14ac:dyDescent="0.2">
      <c r="A4891" s="1">
        <v>44895</v>
      </c>
      <c r="B4891" t="s">
        <v>7</v>
      </c>
      <c r="C4891" s="1">
        <v>44895</v>
      </c>
      <c r="D4891" t="s">
        <v>309</v>
      </c>
      <c r="E4891" t="s">
        <v>23</v>
      </c>
      <c r="F4891" t="s">
        <v>23</v>
      </c>
      <c r="G4891" t="s">
        <v>20</v>
      </c>
      <c r="H4891" t="s">
        <v>1282</v>
      </c>
      <c r="I4891">
        <f>MONTH(Table6[[#This Row],[Loan Date]])</f>
        <v>11</v>
      </c>
      <c r="J4891" t="str">
        <f>_xlfn.XLOOKUP(Table6[[#This Row],[Numeric Month]],$N$5:$N$11,$O$5:$O$11)</f>
        <v>Nov</v>
      </c>
      <c r="K4891" t="str">
        <f>_xlfn.XLOOKUP(Table6[[#This Row],[Loan Date]],$Q$5:$Q$152,$R$5:$R$152)</f>
        <v>Wednesday</v>
      </c>
      <c r="L4891" t="str">
        <f>_xlfn.XLOOKUP(Table6[[#This Row],[Loan Date]],$Q$5:$Q$152,$S$5:$S$152)</f>
        <v>Week 10</v>
      </c>
    </row>
    <row r="4892" spans="1:12" x14ac:dyDescent="0.2">
      <c r="A4892" s="1">
        <v>44895</v>
      </c>
      <c r="B4892" t="s">
        <v>7</v>
      </c>
      <c r="C4892" s="1">
        <v>44895</v>
      </c>
      <c r="D4892" t="s">
        <v>586</v>
      </c>
      <c r="E4892" t="s">
        <v>65</v>
      </c>
      <c r="F4892" t="s">
        <v>65</v>
      </c>
      <c r="G4892" t="s">
        <v>20</v>
      </c>
      <c r="H4892" t="s">
        <v>1282</v>
      </c>
      <c r="I4892">
        <f>MONTH(Table6[[#This Row],[Loan Date]])</f>
        <v>11</v>
      </c>
      <c r="J4892" t="str">
        <f>_xlfn.XLOOKUP(Table6[[#This Row],[Numeric Month]],$N$5:$N$11,$O$5:$O$11)</f>
        <v>Nov</v>
      </c>
      <c r="K4892" t="str">
        <f>_xlfn.XLOOKUP(Table6[[#This Row],[Loan Date]],$Q$5:$Q$152,$R$5:$R$152)</f>
        <v>Wednesday</v>
      </c>
      <c r="L4892" t="str">
        <f>_xlfn.XLOOKUP(Table6[[#This Row],[Loan Date]],$Q$5:$Q$152,$S$5:$S$152)</f>
        <v>Week 10</v>
      </c>
    </row>
    <row r="4893" spans="1:12" x14ac:dyDescent="0.2">
      <c r="A4893" s="1">
        <v>44895</v>
      </c>
      <c r="B4893" t="s">
        <v>7</v>
      </c>
      <c r="C4893" s="1">
        <v>44895</v>
      </c>
      <c r="D4893" t="s">
        <v>115</v>
      </c>
      <c r="E4893" t="s">
        <v>23</v>
      </c>
      <c r="F4893" t="s">
        <v>23</v>
      </c>
      <c r="G4893" t="s">
        <v>20</v>
      </c>
      <c r="H4893" t="s">
        <v>1282</v>
      </c>
      <c r="I4893">
        <f>MONTH(Table6[[#This Row],[Loan Date]])</f>
        <v>11</v>
      </c>
      <c r="J4893" t="str">
        <f>_xlfn.XLOOKUP(Table6[[#This Row],[Numeric Month]],$N$5:$N$11,$O$5:$O$11)</f>
        <v>Nov</v>
      </c>
      <c r="K4893" t="str">
        <f>_xlfn.XLOOKUP(Table6[[#This Row],[Loan Date]],$Q$5:$Q$152,$R$5:$R$152)</f>
        <v>Wednesday</v>
      </c>
      <c r="L4893" t="str">
        <f>_xlfn.XLOOKUP(Table6[[#This Row],[Loan Date]],$Q$5:$Q$152,$S$5:$S$152)</f>
        <v>Week 10</v>
      </c>
    </row>
    <row r="4894" spans="1:12" x14ac:dyDescent="0.2">
      <c r="A4894" s="1">
        <v>44895</v>
      </c>
      <c r="B4894" t="s">
        <v>7</v>
      </c>
      <c r="C4894" s="1">
        <v>44902</v>
      </c>
      <c r="D4894" t="s">
        <v>625</v>
      </c>
      <c r="E4894" t="s">
        <v>52</v>
      </c>
      <c r="F4894" t="s">
        <v>51</v>
      </c>
      <c r="G4894" t="s">
        <v>1</v>
      </c>
      <c r="H4894" t="s">
        <v>1282</v>
      </c>
      <c r="I4894">
        <f>MONTH(Table6[[#This Row],[Loan Date]])</f>
        <v>11</v>
      </c>
      <c r="J4894" t="str">
        <f>_xlfn.XLOOKUP(Table6[[#This Row],[Numeric Month]],$N$5:$N$11,$O$5:$O$11)</f>
        <v>Nov</v>
      </c>
      <c r="K4894" t="str">
        <f>_xlfn.XLOOKUP(Table6[[#This Row],[Loan Date]],$Q$5:$Q$152,$R$5:$R$152)</f>
        <v>Wednesday</v>
      </c>
      <c r="L4894" t="str">
        <f>_xlfn.XLOOKUP(Table6[[#This Row],[Loan Date]],$Q$5:$Q$152,$S$5:$S$152)</f>
        <v>Week 10</v>
      </c>
    </row>
    <row r="4895" spans="1:12" x14ac:dyDescent="0.2">
      <c r="A4895" s="1">
        <v>44895</v>
      </c>
      <c r="B4895" t="s">
        <v>7</v>
      </c>
      <c r="C4895" s="1">
        <v>44902</v>
      </c>
      <c r="D4895" t="s">
        <v>1050</v>
      </c>
      <c r="E4895" t="s">
        <v>52</v>
      </c>
      <c r="F4895" t="s">
        <v>51</v>
      </c>
      <c r="G4895" t="s">
        <v>1</v>
      </c>
      <c r="H4895" t="s">
        <v>1282</v>
      </c>
      <c r="I4895">
        <f>MONTH(Table6[[#This Row],[Loan Date]])</f>
        <v>11</v>
      </c>
      <c r="J4895" t="str">
        <f>_xlfn.XLOOKUP(Table6[[#This Row],[Numeric Month]],$N$5:$N$11,$O$5:$O$11)</f>
        <v>Nov</v>
      </c>
      <c r="K4895" t="str">
        <f>_xlfn.XLOOKUP(Table6[[#This Row],[Loan Date]],$Q$5:$Q$152,$R$5:$R$152)</f>
        <v>Wednesday</v>
      </c>
      <c r="L4895" t="str">
        <f>_xlfn.XLOOKUP(Table6[[#This Row],[Loan Date]],$Q$5:$Q$152,$S$5:$S$152)</f>
        <v>Week 10</v>
      </c>
    </row>
    <row r="4896" spans="1:12" x14ac:dyDescent="0.2">
      <c r="A4896" s="1">
        <v>44895</v>
      </c>
      <c r="B4896" t="s">
        <v>7</v>
      </c>
      <c r="C4896" s="1">
        <v>44902</v>
      </c>
      <c r="D4896" t="s">
        <v>500</v>
      </c>
      <c r="E4896" t="s">
        <v>52</v>
      </c>
      <c r="F4896" t="s">
        <v>51</v>
      </c>
      <c r="G4896" t="s">
        <v>1</v>
      </c>
      <c r="H4896" t="s">
        <v>1282</v>
      </c>
      <c r="I4896">
        <f>MONTH(Table6[[#This Row],[Loan Date]])</f>
        <v>11</v>
      </c>
      <c r="J4896" t="str">
        <f>_xlfn.XLOOKUP(Table6[[#This Row],[Numeric Month]],$N$5:$N$11,$O$5:$O$11)</f>
        <v>Nov</v>
      </c>
      <c r="K4896" t="str">
        <f>_xlfn.XLOOKUP(Table6[[#This Row],[Loan Date]],$Q$5:$Q$152,$R$5:$R$152)</f>
        <v>Wednesday</v>
      </c>
      <c r="L4896" t="str">
        <f>_xlfn.XLOOKUP(Table6[[#This Row],[Loan Date]],$Q$5:$Q$152,$S$5:$S$152)</f>
        <v>Week 10</v>
      </c>
    </row>
    <row r="4897" spans="1:12" x14ac:dyDescent="0.2">
      <c r="A4897" s="1">
        <v>44895</v>
      </c>
      <c r="B4897" t="s">
        <v>5</v>
      </c>
      <c r="C4897" s="1">
        <v>44895</v>
      </c>
      <c r="D4897" t="s">
        <v>1136</v>
      </c>
      <c r="E4897" t="s">
        <v>37</v>
      </c>
      <c r="F4897" t="s">
        <v>37</v>
      </c>
      <c r="G4897" t="s">
        <v>20</v>
      </c>
      <c r="H4897" t="s">
        <v>1282</v>
      </c>
      <c r="I4897">
        <f>MONTH(Table6[[#This Row],[Loan Date]])</f>
        <v>11</v>
      </c>
      <c r="J4897" t="str">
        <f>_xlfn.XLOOKUP(Table6[[#This Row],[Numeric Month]],$N$5:$N$11,$O$5:$O$11)</f>
        <v>Nov</v>
      </c>
      <c r="K4897" t="str">
        <f>_xlfn.XLOOKUP(Table6[[#This Row],[Loan Date]],$Q$5:$Q$152,$R$5:$R$152)</f>
        <v>Wednesday</v>
      </c>
      <c r="L4897" t="str">
        <f>_xlfn.XLOOKUP(Table6[[#This Row],[Loan Date]],$Q$5:$Q$152,$S$5:$S$152)</f>
        <v>Week 10</v>
      </c>
    </row>
    <row r="4898" spans="1:12" x14ac:dyDescent="0.2">
      <c r="A4898" s="1">
        <v>44895</v>
      </c>
      <c r="B4898" t="s">
        <v>7</v>
      </c>
      <c r="C4898" s="1">
        <v>44895</v>
      </c>
      <c r="D4898" t="s">
        <v>103</v>
      </c>
      <c r="E4898" t="s">
        <v>23</v>
      </c>
      <c r="F4898" t="s">
        <v>23</v>
      </c>
      <c r="G4898" t="s">
        <v>20</v>
      </c>
      <c r="H4898" t="s">
        <v>1282</v>
      </c>
      <c r="I4898">
        <f>MONTH(Table6[[#This Row],[Loan Date]])</f>
        <v>11</v>
      </c>
      <c r="J4898" t="str">
        <f>_xlfn.XLOOKUP(Table6[[#This Row],[Numeric Month]],$N$5:$N$11,$O$5:$O$11)</f>
        <v>Nov</v>
      </c>
      <c r="K4898" t="str">
        <f>_xlfn.XLOOKUP(Table6[[#This Row],[Loan Date]],$Q$5:$Q$152,$R$5:$R$152)</f>
        <v>Wednesday</v>
      </c>
      <c r="L4898" t="str">
        <f>_xlfn.XLOOKUP(Table6[[#This Row],[Loan Date]],$Q$5:$Q$152,$S$5:$S$152)</f>
        <v>Week 10</v>
      </c>
    </row>
    <row r="4899" spans="1:12" x14ac:dyDescent="0.2">
      <c r="A4899" s="1">
        <v>44896</v>
      </c>
      <c r="B4899" t="s">
        <v>5</v>
      </c>
      <c r="C4899" s="1">
        <v>44896</v>
      </c>
      <c r="D4899" t="s">
        <v>1136</v>
      </c>
      <c r="E4899" t="s">
        <v>37</v>
      </c>
      <c r="F4899" t="s">
        <v>37</v>
      </c>
      <c r="G4899" t="s">
        <v>20</v>
      </c>
      <c r="H4899" t="s">
        <v>1282</v>
      </c>
      <c r="I4899">
        <f>MONTH(Table6[[#This Row],[Loan Date]])</f>
        <v>12</v>
      </c>
      <c r="J4899" t="str">
        <f>_xlfn.XLOOKUP(Table6[[#This Row],[Numeric Month]],$N$5:$N$11,$O$5:$O$11)</f>
        <v>Dec</v>
      </c>
      <c r="K4899" t="str">
        <f>_xlfn.XLOOKUP(Table6[[#This Row],[Loan Date]],$Q$5:$Q$152,$R$5:$R$152)</f>
        <v>Thursday</v>
      </c>
      <c r="L4899" t="str">
        <f>_xlfn.XLOOKUP(Table6[[#This Row],[Loan Date]],$Q$5:$Q$152,$S$5:$S$152)</f>
        <v>Week 10</v>
      </c>
    </row>
    <row r="4900" spans="1:12" x14ac:dyDescent="0.2">
      <c r="A4900" s="1">
        <v>44896</v>
      </c>
      <c r="B4900" t="s">
        <v>7</v>
      </c>
      <c r="C4900" s="1">
        <v>44896</v>
      </c>
      <c r="D4900" t="s">
        <v>1130</v>
      </c>
      <c r="E4900" t="s">
        <v>37</v>
      </c>
      <c r="F4900" t="s">
        <v>37</v>
      </c>
      <c r="G4900" t="s">
        <v>20</v>
      </c>
      <c r="H4900" t="s">
        <v>1282</v>
      </c>
      <c r="I4900">
        <f>MONTH(Table6[[#This Row],[Loan Date]])</f>
        <v>12</v>
      </c>
      <c r="J4900" t="str">
        <f>_xlfn.XLOOKUP(Table6[[#This Row],[Numeric Month]],$N$5:$N$11,$O$5:$O$11)</f>
        <v>Dec</v>
      </c>
      <c r="K4900" t="str">
        <f>_xlfn.XLOOKUP(Table6[[#This Row],[Loan Date]],$Q$5:$Q$152,$R$5:$R$152)</f>
        <v>Thursday</v>
      </c>
      <c r="L4900" t="str">
        <f>_xlfn.XLOOKUP(Table6[[#This Row],[Loan Date]],$Q$5:$Q$152,$S$5:$S$152)</f>
        <v>Week 10</v>
      </c>
    </row>
    <row r="4901" spans="1:12" x14ac:dyDescent="0.2">
      <c r="A4901" s="1">
        <v>44896</v>
      </c>
      <c r="B4901" t="s">
        <v>5</v>
      </c>
      <c r="C4901" s="1">
        <v>44896</v>
      </c>
      <c r="D4901" t="s">
        <v>1084</v>
      </c>
      <c r="E4901" t="s">
        <v>168</v>
      </c>
      <c r="F4901" t="s">
        <v>168</v>
      </c>
      <c r="G4901" t="s">
        <v>20</v>
      </c>
      <c r="H4901" t="s">
        <v>1282</v>
      </c>
      <c r="I4901">
        <f>MONTH(Table6[[#This Row],[Loan Date]])</f>
        <v>12</v>
      </c>
      <c r="J4901" t="str">
        <f>_xlfn.XLOOKUP(Table6[[#This Row],[Numeric Month]],$N$5:$N$11,$O$5:$O$11)</f>
        <v>Dec</v>
      </c>
      <c r="K4901" t="str">
        <f>_xlfn.XLOOKUP(Table6[[#This Row],[Loan Date]],$Q$5:$Q$152,$R$5:$R$152)</f>
        <v>Thursday</v>
      </c>
      <c r="L4901" t="str">
        <f>_xlfn.XLOOKUP(Table6[[#This Row],[Loan Date]],$Q$5:$Q$152,$S$5:$S$152)</f>
        <v>Week 10</v>
      </c>
    </row>
    <row r="4902" spans="1:12" x14ac:dyDescent="0.2">
      <c r="A4902" s="1">
        <v>44896</v>
      </c>
      <c r="B4902" t="s">
        <v>5</v>
      </c>
      <c r="C4902" s="1">
        <v>44896</v>
      </c>
      <c r="D4902" t="s">
        <v>343</v>
      </c>
      <c r="E4902" t="s">
        <v>23</v>
      </c>
      <c r="F4902" t="s">
        <v>23</v>
      </c>
      <c r="G4902" t="s">
        <v>20</v>
      </c>
      <c r="H4902" t="s">
        <v>1282</v>
      </c>
      <c r="I4902">
        <f>MONTH(Table6[[#This Row],[Loan Date]])</f>
        <v>12</v>
      </c>
      <c r="J4902" t="str">
        <f>_xlfn.XLOOKUP(Table6[[#This Row],[Numeric Month]],$N$5:$N$11,$O$5:$O$11)</f>
        <v>Dec</v>
      </c>
      <c r="K4902" t="str">
        <f>_xlfn.XLOOKUP(Table6[[#This Row],[Loan Date]],$Q$5:$Q$152,$R$5:$R$152)</f>
        <v>Thursday</v>
      </c>
      <c r="L4902" t="str">
        <f>_xlfn.XLOOKUP(Table6[[#This Row],[Loan Date]],$Q$5:$Q$152,$S$5:$S$152)</f>
        <v>Week 10</v>
      </c>
    </row>
    <row r="4903" spans="1:12" x14ac:dyDescent="0.2">
      <c r="A4903" s="1">
        <v>44896</v>
      </c>
      <c r="B4903" t="s">
        <v>5</v>
      </c>
      <c r="C4903" s="1">
        <v>44896</v>
      </c>
      <c r="D4903" t="s">
        <v>119</v>
      </c>
      <c r="E4903" t="s">
        <v>21</v>
      </c>
      <c r="F4903" t="s">
        <v>21</v>
      </c>
      <c r="G4903" t="s">
        <v>20</v>
      </c>
      <c r="H4903" t="s">
        <v>1282</v>
      </c>
      <c r="I4903">
        <f>MONTH(Table6[[#This Row],[Loan Date]])</f>
        <v>12</v>
      </c>
      <c r="J4903" t="str">
        <f>_xlfn.XLOOKUP(Table6[[#This Row],[Numeric Month]],$N$5:$N$11,$O$5:$O$11)</f>
        <v>Dec</v>
      </c>
      <c r="K4903" t="str">
        <f>_xlfn.XLOOKUP(Table6[[#This Row],[Loan Date]],$Q$5:$Q$152,$R$5:$R$152)</f>
        <v>Thursday</v>
      </c>
      <c r="L4903" t="str">
        <f>_xlfn.XLOOKUP(Table6[[#This Row],[Loan Date]],$Q$5:$Q$152,$S$5:$S$152)</f>
        <v>Week 10</v>
      </c>
    </row>
    <row r="4904" spans="1:12" x14ac:dyDescent="0.2">
      <c r="A4904" s="1">
        <v>44896</v>
      </c>
      <c r="B4904" t="s">
        <v>7</v>
      </c>
      <c r="C4904" s="1">
        <v>44896</v>
      </c>
      <c r="D4904" t="s">
        <v>911</v>
      </c>
      <c r="E4904" t="s">
        <v>37</v>
      </c>
      <c r="F4904" t="s">
        <v>37</v>
      </c>
      <c r="G4904" t="s">
        <v>20</v>
      </c>
      <c r="H4904" t="s">
        <v>1282</v>
      </c>
      <c r="I4904">
        <f>MONTH(Table6[[#This Row],[Loan Date]])</f>
        <v>12</v>
      </c>
      <c r="J4904" t="str">
        <f>_xlfn.XLOOKUP(Table6[[#This Row],[Numeric Month]],$N$5:$N$11,$O$5:$O$11)</f>
        <v>Dec</v>
      </c>
      <c r="K4904" t="str">
        <f>_xlfn.XLOOKUP(Table6[[#This Row],[Loan Date]],$Q$5:$Q$152,$R$5:$R$152)</f>
        <v>Thursday</v>
      </c>
      <c r="L4904" t="str">
        <f>_xlfn.XLOOKUP(Table6[[#This Row],[Loan Date]],$Q$5:$Q$152,$S$5:$S$152)</f>
        <v>Week 10</v>
      </c>
    </row>
    <row r="4905" spans="1:12" x14ac:dyDescent="0.2">
      <c r="A4905" s="1">
        <v>44896</v>
      </c>
      <c r="B4905" t="s">
        <v>5</v>
      </c>
      <c r="C4905" s="1">
        <v>44896</v>
      </c>
      <c r="D4905" t="s">
        <v>343</v>
      </c>
      <c r="E4905" t="s">
        <v>23</v>
      </c>
      <c r="F4905" t="s">
        <v>23</v>
      </c>
      <c r="G4905" t="s">
        <v>20</v>
      </c>
      <c r="H4905" t="s">
        <v>1282</v>
      </c>
      <c r="I4905">
        <f>MONTH(Table6[[#This Row],[Loan Date]])</f>
        <v>12</v>
      </c>
      <c r="J4905" t="str">
        <f>_xlfn.XLOOKUP(Table6[[#This Row],[Numeric Month]],$N$5:$N$11,$O$5:$O$11)</f>
        <v>Dec</v>
      </c>
      <c r="K4905" t="str">
        <f>_xlfn.XLOOKUP(Table6[[#This Row],[Loan Date]],$Q$5:$Q$152,$R$5:$R$152)</f>
        <v>Thursday</v>
      </c>
      <c r="L4905" t="str">
        <f>_xlfn.XLOOKUP(Table6[[#This Row],[Loan Date]],$Q$5:$Q$152,$S$5:$S$152)</f>
        <v>Week 10</v>
      </c>
    </row>
    <row r="4906" spans="1:12" x14ac:dyDescent="0.2">
      <c r="A4906" s="1">
        <v>44896</v>
      </c>
      <c r="B4906" t="s">
        <v>5</v>
      </c>
      <c r="C4906" s="1">
        <v>44896</v>
      </c>
      <c r="D4906" t="s">
        <v>923</v>
      </c>
      <c r="E4906" t="s">
        <v>37</v>
      </c>
      <c r="F4906" t="s">
        <v>37</v>
      </c>
      <c r="G4906" t="s">
        <v>20</v>
      </c>
      <c r="H4906" t="s">
        <v>1282</v>
      </c>
      <c r="I4906">
        <f>MONTH(Table6[[#This Row],[Loan Date]])</f>
        <v>12</v>
      </c>
      <c r="J4906" t="str">
        <f>_xlfn.XLOOKUP(Table6[[#This Row],[Numeric Month]],$N$5:$N$11,$O$5:$O$11)</f>
        <v>Dec</v>
      </c>
      <c r="K4906" t="str">
        <f>_xlfn.XLOOKUP(Table6[[#This Row],[Loan Date]],$Q$5:$Q$152,$R$5:$R$152)</f>
        <v>Thursday</v>
      </c>
      <c r="L4906" t="str">
        <f>_xlfn.XLOOKUP(Table6[[#This Row],[Loan Date]],$Q$5:$Q$152,$S$5:$S$152)</f>
        <v>Week 10</v>
      </c>
    </row>
    <row r="4907" spans="1:12" x14ac:dyDescent="0.2">
      <c r="A4907" s="1">
        <v>44896</v>
      </c>
      <c r="B4907" t="s">
        <v>5</v>
      </c>
      <c r="C4907" s="1">
        <v>44896</v>
      </c>
      <c r="D4907" t="s">
        <v>185</v>
      </c>
      <c r="E4907" t="s">
        <v>21</v>
      </c>
      <c r="F4907" t="s">
        <v>21</v>
      </c>
      <c r="G4907" t="s">
        <v>20</v>
      </c>
      <c r="H4907" t="s">
        <v>1282</v>
      </c>
      <c r="I4907">
        <f>MONTH(Table6[[#This Row],[Loan Date]])</f>
        <v>12</v>
      </c>
      <c r="J4907" t="str">
        <f>_xlfn.XLOOKUP(Table6[[#This Row],[Numeric Month]],$N$5:$N$11,$O$5:$O$11)</f>
        <v>Dec</v>
      </c>
      <c r="K4907" t="str">
        <f>_xlfn.XLOOKUP(Table6[[#This Row],[Loan Date]],$Q$5:$Q$152,$R$5:$R$152)</f>
        <v>Thursday</v>
      </c>
      <c r="L4907" t="str">
        <f>_xlfn.XLOOKUP(Table6[[#This Row],[Loan Date]],$Q$5:$Q$152,$S$5:$S$152)</f>
        <v>Week 10</v>
      </c>
    </row>
    <row r="4908" spans="1:12" x14ac:dyDescent="0.2">
      <c r="A4908" s="1">
        <v>44896</v>
      </c>
      <c r="B4908" t="s">
        <v>5</v>
      </c>
      <c r="C4908" s="1">
        <v>44896</v>
      </c>
      <c r="D4908" t="s">
        <v>115</v>
      </c>
      <c r="E4908" t="s">
        <v>23</v>
      </c>
      <c r="F4908" t="s">
        <v>23</v>
      </c>
      <c r="G4908" t="s">
        <v>20</v>
      </c>
      <c r="H4908" t="s">
        <v>1282</v>
      </c>
      <c r="I4908">
        <f>MONTH(Table6[[#This Row],[Loan Date]])</f>
        <v>12</v>
      </c>
      <c r="J4908" t="str">
        <f>_xlfn.XLOOKUP(Table6[[#This Row],[Numeric Month]],$N$5:$N$11,$O$5:$O$11)</f>
        <v>Dec</v>
      </c>
      <c r="K4908" t="str">
        <f>_xlfn.XLOOKUP(Table6[[#This Row],[Loan Date]],$Q$5:$Q$152,$R$5:$R$152)</f>
        <v>Thursday</v>
      </c>
      <c r="L4908" t="str">
        <f>_xlfn.XLOOKUP(Table6[[#This Row],[Loan Date]],$Q$5:$Q$152,$S$5:$S$152)</f>
        <v>Week 10</v>
      </c>
    </row>
    <row r="4909" spans="1:12" x14ac:dyDescent="0.2">
      <c r="A4909" s="1">
        <v>44896</v>
      </c>
      <c r="B4909" t="s">
        <v>7</v>
      </c>
      <c r="C4909" s="1">
        <v>44896</v>
      </c>
      <c r="D4909" t="s">
        <v>952</v>
      </c>
      <c r="E4909" t="s">
        <v>37</v>
      </c>
      <c r="F4909" t="s">
        <v>37</v>
      </c>
      <c r="G4909" t="s">
        <v>20</v>
      </c>
      <c r="H4909" t="s">
        <v>1282</v>
      </c>
      <c r="I4909">
        <f>MONTH(Table6[[#This Row],[Loan Date]])</f>
        <v>12</v>
      </c>
      <c r="J4909" t="str">
        <f>_xlfn.XLOOKUP(Table6[[#This Row],[Numeric Month]],$N$5:$N$11,$O$5:$O$11)</f>
        <v>Dec</v>
      </c>
      <c r="K4909" t="str">
        <f>_xlfn.XLOOKUP(Table6[[#This Row],[Loan Date]],$Q$5:$Q$152,$R$5:$R$152)</f>
        <v>Thursday</v>
      </c>
      <c r="L4909" t="str">
        <f>_xlfn.XLOOKUP(Table6[[#This Row],[Loan Date]],$Q$5:$Q$152,$S$5:$S$152)</f>
        <v>Week 10</v>
      </c>
    </row>
    <row r="4910" spans="1:12" x14ac:dyDescent="0.2">
      <c r="A4910" s="1">
        <v>44896</v>
      </c>
      <c r="B4910" t="s">
        <v>7</v>
      </c>
      <c r="C4910" s="1">
        <v>44896</v>
      </c>
      <c r="D4910" t="s">
        <v>177</v>
      </c>
      <c r="E4910" t="s">
        <v>176</v>
      </c>
      <c r="F4910" t="s">
        <v>23</v>
      </c>
      <c r="G4910" t="s">
        <v>20</v>
      </c>
      <c r="H4910" t="s">
        <v>1282</v>
      </c>
      <c r="I4910">
        <f>MONTH(Table6[[#This Row],[Loan Date]])</f>
        <v>12</v>
      </c>
      <c r="J4910" t="str">
        <f>_xlfn.XLOOKUP(Table6[[#This Row],[Numeric Month]],$N$5:$N$11,$O$5:$O$11)</f>
        <v>Dec</v>
      </c>
      <c r="K4910" t="str">
        <f>_xlfn.XLOOKUP(Table6[[#This Row],[Loan Date]],$Q$5:$Q$152,$R$5:$R$152)</f>
        <v>Thursday</v>
      </c>
      <c r="L4910" t="str">
        <f>_xlfn.XLOOKUP(Table6[[#This Row],[Loan Date]],$Q$5:$Q$152,$S$5:$S$152)</f>
        <v>Week 10</v>
      </c>
    </row>
    <row r="4911" spans="1:12" x14ac:dyDescent="0.2">
      <c r="A4911" s="1">
        <v>44896</v>
      </c>
      <c r="B4911" t="s">
        <v>7</v>
      </c>
      <c r="C4911" s="1">
        <v>44896</v>
      </c>
      <c r="D4911" t="s">
        <v>99</v>
      </c>
      <c r="E4911" t="s">
        <v>21</v>
      </c>
      <c r="F4911" t="s">
        <v>21</v>
      </c>
      <c r="G4911" t="s">
        <v>20</v>
      </c>
      <c r="H4911" t="s">
        <v>1282</v>
      </c>
      <c r="I4911">
        <f>MONTH(Table6[[#This Row],[Loan Date]])</f>
        <v>12</v>
      </c>
      <c r="J4911" t="str">
        <f>_xlfn.XLOOKUP(Table6[[#This Row],[Numeric Month]],$N$5:$N$11,$O$5:$O$11)</f>
        <v>Dec</v>
      </c>
      <c r="K4911" t="str">
        <f>_xlfn.XLOOKUP(Table6[[#This Row],[Loan Date]],$Q$5:$Q$152,$R$5:$R$152)</f>
        <v>Thursday</v>
      </c>
      <c r="L4911" t="str">
        <f>_xlfn.XLOOKUP(Table6[[#This Row],[Loan Date]],$Q$5:$Q$152,$S$5:$S$152)</f>
        <v>Week 10</v>
      </c>
    </row>
    <row r="4912" spans="1:12" x14ac:dyDescent="0.2">
      <c r="A4912" s="1">
        <v>44896</v>
      </c>
      <c r="B4912" t="s">
        <v>7</v>
      </c>
      <c r="C4912" s="1">
        <v>44903</v>
      </c>
      <c r="D4912" t="s">
        <v>522</v>
      </c>
      <c r="E4912" t="s">
        <v>9</v>
      </c>
      <c r="F4912" t="s">
        <v>8</v>
      </c>
      <c r="G4912" t="s">
        <v>1</v>
      </c>
      <c r="H4912" t="s">
        <v>1282</v>
      </c>
      <c r="I4912">
        <f>MONTH(Table6[[#This Row],[Loan Date]])</f>
        <v>12</v>
      </c>
      <c r="J4912" t="str">
        <f>_xlfn.XLOOKUP(Table6[[#This Row],[Numeric Month]],$N$5:$N$11,$O$5:$O$11)</f>
        <v>Dec</v>
      </c>
      <c r="K4912" t="str">
        <f>_xlfn.XLOOKUP(Table6[[#This Row],[Loan Date]],$Q$5:$Q$152,$R$5:$R$152)</f>
        <v>Thursday</v>
      </c>
      <c r="L4912" t="str">
        <f>_xlfn.XLOOKUP(Table6[[#This Row],[Loan Date]],$Q$5:$Q$152,$S$5:$S$152)</f>
        <v>Week 10</v>
      </c>
    </row>
    <row r="4913" spans="1:12" x14ac:dyDescent="0.2">
      <c r="A4913" s="1">
        <v>44896</v>
      </c>
      <c r="B4913" t="s">
        <v>7</v>
      </c>
      <c r="C4913" s="1">
        <v>44896</v>
      </c>
      <c r="D4913" t="s">
        <v>408</v>
      </c>
      <c r="E4913" t="s">
        <v>23</v>
      </c>
      <c r="F4913" t="s">
        <v>23</v>
      </c>
      <c r="G4913" t="s">
        <v>20</v>
      </c>
      <c r="H4913" t="s">
        <v>1282</v>
      </c>
      <c r="I4913">
        <f>MONTH(Table6[[#This Row],[Loan Date]])</f>
        <v>12</v>
      </c>
      <c r="J4913" t="str">
        <f>_xlfn.XLOOKUP(Table6[[#This Row],[Numeric Month]],$N$5:$N$11,$O$5:$O$11)</f>
        <v>Dec</v>
      </c>
      <c r="K4913" t="str">
        <f>_xlfn.XLOOKUP(Table6[[#This Row],[Loan Date]],$Q$5:$Q$152,$R$5:$R$152)</f>
        <v>Thursday</v>
      </c>
      <c r="L4913" t="str">
        <f>_xlfn.XLOOKUP(Table6[[#This Row],[Loan Date]],$Q$5:$Q$152,$S$5:$S$152)</f>
        <v>Week 10</v>
      </c>
    </row>
    <row r="4914" spans="1:12" x14ac:dyDescent="0.2">
      <c r="A4914" s="1">
        <v>44896</v>
      </c>
      <c r="B4914" t="s">
        <v>7</v>
      </c>
      <c r="C4914" s="1">
        <v>44896</v>
      </c>
      <c r="D4914" t="s">
        <v>185</v>
      </c>
      <c r="E4914" t="s">
        <v>21</v>
      </c>
      <c r="F4914" t="s">
        <v>21</v>
      </c>
      <c r="G4914" t="s">
        <v>20</v>
      </c>
      <c r="H4914" t="s">
        <v>1282</v>
      </c>
      <c r="I4914">
        <f>MONTH(Table6[[#This Row],[Loan Date]])</f>
        <v>12</v>
      </c>
      <c r="J4914" t="str">
        <f>_xlfn.XLOOKUP(Table6[[#This Row],[Numeric Month]],$N$5:$N$11,$O$5:$O$11)</f>
        <v>Dec</v>
      </c>
      <c r="K4914" t="str">
        <f>_xlfn.XLOOKUP(Table6[[#This Row],[Loan Date]],$Q$5:$Q$152,$R$5:$R$152)</f>
        <v>Thursday</v>
      </c>
      <c r="L4914" t="str">
        <f>_xlfn.XLOOKUP(Table6[[#This Row],[Loan Date]],$Q$5:$Q$152,$S$5:$S$152)</f>
        <v>Week 10</v>
      </c>
    </row>
    <row r="4915" spans="1:12" x14ac:dyDescent="0.2">
      <c r="A4915" s="1">
        <v>44896</v>
      </c>
      <c r="B4915" t="s">
        <v>5</v>
      </c>
      <c r="C4915" s="1">
        <v>44903</v>
      </c>
      <c r="D4915" t="s">
        <v>972</v>
      </c>
      <c r="E4915" t="s">
        <v>52</v>
      </c>
      <c r="F4915" t="s">
        <v>51</v>
      </c>
      <c r="G4915" t="s">
        <v>1</v>
      </c>
      <c r="H4915" t="s">
        <v>1282</v>
      </c>
      <c r="I4915">
        <f>MONTH(Table6[[#This Row],[Loan Date]])</f>
        <v>12</v>
      </c>
      <c r="J4915" t="str">
        <f>_xlfn.XLOOKUP(Table6[[#This Row],[Numeric Month]],$N$5:$N$11,$O$5:$O$11)</f>
        <v>Dec</v>
      </c>
      <c r="K4915" t="str">
        <f>_xlfn.XLOOKUP(Table6[[#This Row],[Loan Date]],$Q$5:$Q$152,$R$5:$R$152)</f>
        <v>Thursday</v>
      </c>
      <c r="L4915" t="str">
        <f>_xlfn.XLOOKUP(Table6[[#This Row],[Loan Date]],$Q$5:$Q$152,$S$5:$S$152)</f>
        <v>Week 10</v>
      </c>
    </row>
    <row r="4916" spans="1:12" x14ac:dyDescent="0.2">
      <c r="A4916" s="1">
        <v>44896</v>
      </c>
      <c r="B4916" t="s">
        <v>7</v>
      </c>
      <c r="C4916" s="1">
        <v>44896</v>
      </c>
      <c r="D4916" t="s">
        <v>408</v>
      </c>
      <c r="E4916" t="s">
        <v>23</v>
      </c>
      <c r="F4916" t="s">
        <v>23</v>
      </c>
      <c r="G4916" t="s">
        <v>20</v>
      </c>
      <c r="H4916" t="s">
        <v>1282</v>
      </c>
      <c r="I4916">
        <f>MONTH(Table6[[#This Row],[Loan Date]])</f>
        <v>12</v>
      </c>
      <c r="J4916" t="str">
        <f>_xlfn.XLOOKUP(Table6[[#This Row],[Numeric Month]],$N$5:$N$11,$O$5:$O$11)</f>
        <v>Dec</v>
      </c>
      <c r="K4916" t="str">
        <f>_xlfn.XLOOKUP(Table6[[#This Row],[Loan Date]],$Q$5:$Q$152,$R$5:$R$152)</f>
        <v>Thursday</v>
      </c>
      <c r="L4916" t="str">
        <f>_xlfn.XLOOKUP(Table6[[#This Row],[Loan Date]],$Q$5:$Q$152,$S$5:$S$152)</f>
        <v>Week 10</v>
      </c>
    </row>
    <row r="4917" spans="1:12" x14ac:dyDescent="0.2">
      <c r="A4917" s="1">
        <v>44896</v>
      </c>
      <c r="B4917" t="s">
        <v>7</v>
      </c>
      <c r="C4917" s="1">
        <v>44896</v>
      </c>
      <c r="D4917" t="s">
        <v>172</v>
      </c>
      <c r="E4917" t="s">
        <v>21</v>
      </c>
      <c r="F4917" t="s">
        <v>21</v>
      </c>
      <c r="G4917" t="s">
        <v>20</v>
      </c>
      <c r="H4917" t="s">
        <v>1282</v>
      </c>
      <c r="I4917">
        <f>MONTH(Table6[[#This Row],[Loan Date]])</f>
        <v>12</v>
      </c>
      <c r="J4917" t="str">
        <f>_xlfn.XLOOKUP(Table6[[#This Row],[Numeric Month]],$N$5:$N$11,$O$5:$O$11)</f>
        <v>Dec</v>
      </c>
      <c r="K4917" t="str">
        <f>_xlfn.XLOOKUP(Table6[[#This Row],[Loan Date]],$Q$5:$Q$152,$R$5:$R$152)</f>
        <v>Thursday</v>
      </c>
      <c r="L4917" t="str">
        <f>_xlfn.XLOOKUP(Table6[[#This Row],[Loan Date]],$Q$5:$Q$152,$S$5:$S$152)</f>
        <v>Week 10</v>
      </c>
    </row>
    <row r="4918" spans="1:12" x14ac:dyDescent="0.2">
      <c r="A4918" s="1">
        <v>44896</v>
      </c>
      <c r="B4918" t="s">
        <v>7</v>
      </c>
      <c r="C4918" s="1">
        <v>44896</v>
      </c>
      <c r="D4918" t="s">
        <v>74</v>
      </c>
      <c r="E4918" t="s">
        <v>49</v>
      </c>
      <c r="F4918" t="s">
        <v>49</v>
      </c>
      <c r="G4918" t="s">
        <v>20</v>
      </c>
      <c r="H4918" t="s">
        <v>1282</v>
      </c>
      <c r="I4918">
        <f>MONTH(Table6[[#This Row],[Loan Date]])</f>
        <v>12</v>
      </c>
      <c r="J4918" t="str">
        <f>_xlfn.XLOOKUP(Table6[[#This Row],[Numeric Month]],$N$5:$N$11,$O$5:$O$11)</f>
        <v>Dec</v>
      </c>
      <c r="K4918" t="str">
        <f>_xlfn.XLOOKUP(Table6[[#This Row],[Loan Date]],$Q$5:$Q$152,$R$5:$R$152)</f>
        <v>Thursday</v>
      </c>
      <c r="L4918" t="str">
        <f>_xlfn.XLOOKUP(Table6[[#This Row],[Loan Date]],$Q$5:$Q$152,$S$5:$S$152)</f>
        <v>Week 10</v>
      </c>
    </row>
    <row r="4919" spans="1:12" x14ac:dyDescent="0.2">
      <c r="A4919" s="1">
        <v>44896</v>
      </c>
      <c r="B4919" t="s">
        <v>5</v>
      </c>
      <c r="C4919" s="1">
        <v>44896</v>
      </c>
      <c r="D4919" t="s">
        <v>171</v>
      </c>
      <c r="E4919" t="s">
        <v>23</v>
      </c>
      <c r="F4919" t="s">
        <v>23</v>
      </c>
      <c r="G4919" t="s">
        <v>20</v>
      </c>
      <c r="H4919" t="s">
        <v>1282</v>
      </c>
      <c r="I4919">
        <f>MONTH(Table6[[#This Row],[Loan Date]])</f>
        <v>12</v>
      </c>
      <c r="J4919" t="str">
        <f>_xlfn.XLOOKUP(Table6[[#This Row],[Numeric Month]],$N$5:$N$11,$O$5:$O$11)</f>
        <v>Dec</v>
      </c>
      <c r="K4919" t="str">
        <f>_xlfn.XLOOKUP(Table6[[#This Row],[Loan Date]],$Q$5:$Q$152,$R$5:$R$152)</f>
        <v>Thursday</v>
      </c>
      <c r="L4919" t="str">
        <f>_xlfn.XLOOKUP(Table6[[#This Row],[Loan Date]],$Q$5:$Q$152,$S$5:$S$152)</f>
        <v>Week 10</v>
      </c>
    </row>
    <row r="4920" spans="1:12" x14ac:dyDescent="0.2">
      <c r="A4920" s="1">
        <v>44896</v>
      </c>
      <c r="B4920" t="s">
        <v>5</v>
      </c>
      <c r="C4920" s="1">
        <v>44896</v>
      </c>
      <c r="D4920" t="s">
        <v>31</v>
      </c>
      <c r="E4920" t="s">
        <v>21</v>
      </c>
      <c r="F4920" t="s">
        <v>21</v>
      </c>
      <c r="G4920" t="s">
        <v>20</v>
      </c>
      <c r="H4920" t="s">
        <v>1282</v>
      </c>
      <c r="I4920">
        <f>MONTH(Table6[[#This Row],[Loan Date]])</f>
        <v>12</v>
      </c>
      <c r="J4920" t="str">
        <f>_xlfn.XLOOKUP(Table6[[#This Row],[Numeric Month]],$N$5:$N$11,$O$5:$O$11)</f>
        <v>Dec</v>
      </c>
      <c r="K4920" t="str">
        <f>_xlfn.XLOOKUP(Table6[[#This Row],[Loan Date]],$Q$5:$Q$152,$R$5:$R$152)</f>
        <v>Thursday</v>
      </c>
      <c r="L4920" t="str">
        <f>_xlfn.XLOOKUP(Table6[[#This Row],[Loan Date]],$Q$5:$Q$152,$S$5:$S$152)</f>
        <v>Week 10</v>
      </c>
    </row>
    <row r="4921" spans="1:12" x14ac:dyDescent="0.2">
      <c r="A4921" s="1">
        <v>44896</v>
      </c>
      <c r="B4921" t="s">
        <v>7</v>
      </c>
      <c r="C4921" s="1">
        <v>44903</v>
      </c>
      <c r="D4921" t="s">
        <v>157</v>
      </c>
      <c r="E4921" t="s">
        <v>9</v>
      </c>
      <c r="F4921" t="s">
        <v>8</v>
      </c>
      <c r="G4921" t="s">
        <v>1</v>
      </c>
      <c r="H4921" t="s">
        <v>1282</v>
      </c>
      <c r="I4921">
        <f>MONTH(Table6[[#This Row],[Loan Date]])</f>
        <v>12</v>
      </c>
      <c r="J4921" t="str">
        <f>_xlfn.XLOOKUP(Table6[[#This Row],[Numeric Month]],$N$5:$N$11,$O$5:$O$11)</f>
        <v>Dec</v>
      </c>
      <c r="K4921" t="str">
        <f>_xlfn.XLOOKUP(Table6[[#This Row],[Loan Date]],$Q$5:$Q$152,$R$5:$R$152)</f>
        <v>Thursday</v>
      </c>
      <c r="L4921" t="str">
        <f>_xlfn.XLOOKUP(Table6[[#This Row],[Loan Date]],$Q$5:$Q$152,$S$5:$S$152)</f>
        <v>Week 10</v>
      </c>
    </row>
    <row r="4922" spans="1:12" x14ac:dyDescent="0.2">
      <c r="A4922" s="1">
        <v>44896</v>
      </c>
      <c r="B4922" t="s">
        <v>5</v>
      </c>
      <c r="C4922" s="1">
        <v>44896</v>
      </c>
      <c r="D4922" t="s">
        <v>763</v>
      </c>
      <c r="E4922" t="s">
        <v>162</v>
      </c>
      <c r="F4922" t="s">
        <v>162</v>
      </c>
      <c r="G4922" t="s">
        <v>11</v>
      </c>
      <c r="H4922" t="s">
        <v>1282</v>
      </c>
      <c r="I4922">
        <f>MONTH(Table6[[#This Row],[Loan Date]])</f>
        <v>12</v>
      </c>
      <c r="J4922" t="str">
        <f>_xlfn.XLOOKUP(Table6[[#This Row],[Numeric Month]],$N$5:$N$11,$O$5:$O$11)</f>
        <v>Dec</v>
      </c>
      <c r="K4922" t="str">
        <f>_xlfn.XLOOKUP(Table6[[#This Row],[Loan Date]],$Q$5:$Q$152,$R$5:$R$152)</f>
        <v>Thursday</v>
      </c>
      <c r="L4922" t="str">
        <f>_xlfn.XLOOKUP(Table6[[#This Row],[Loan Date]],$Q$5:$Q$152,$S$5:$S$152)</f>
        <v>Week 10</v>
      </c>
    </row>
    <row r="4923" spans="1:12" x14ac:dyDescent="0.2">
      <c r="A4923" s="1">
        <v>44896</v>
      </c>
      <c r="B4923" t="s">
        <v>7</v>
      </c>
      <c r="C4923" s="1">
        <v>44903</v>
      </c>
      <c r="D4923" t="s">
        <v>410</v>
      </c>
      <c r="E4923" t="s">
        <v>9</v>
      </c>
      <c r="F4923" t="s">
        <v>8</v>
      </c>
      <c r="G4923" t="s">
        <v>1</v>
      </c>
      <c r="H4923" t="s">
        <v>1282</v>
      </c>
      <c r="I4923">
        <f>MONTH(Table6[[#This Row],[Loan Date]])</f>
        <v>12</v>
      </c>
      <c r="J4923" t="str">
        <f>_xlfn.XLOOKUP(Table6[[#This Row],[Numeric Month]],$N$5:$N$11,$O$5:$O$11)</f>
        <v>Dec</v>
      </c>
      <c r="K4923" t="str">
        <f>_xlfn.XLOOKUP(Table6[[#This Row],[Loan Date]],$Q$5:$Q$152,$R$5:$R$152)</f>
        <v>Thursday</v>
      </c>
      <c r="L4923" t="str">
        <f>_xlfn.XLOOKUP(Table6[[#This Row],[Loan Date]],$Q$5:$Q$152,$S$5:$S$152)</f>
        <v>Week 10</v>
      </c>
    </row>
    <row r="4924" spans="1:12" x14ac:dyDescent="0.2">
      <c r="A4924" s="1">
        <v>44896</v>
      </c>
      <c r="B4924" t="s">
        <v>7</v>
      </c>
      <c r="C4924" s="1">
        <v>44903</v>
      </c>
      <c r="D4924" t="s">
        <v>255</v>
      </c>
      <c r="E4924" t="s">
        <v>52</v>
      </c>
      <c r="F4924" t="s">
        <v>51</v>
      </c>
      <c r="G4924" t="s">
        <v>1</v>
      </c>
      <c r="H4924" t="s">
        <v>1282</v>
      </c>
      <c r="I4924">
        <f>MONTH(Table6[[#This Row],[Loan Date]])</f>
        <v>12</v>
      </c>
      <c r="J4924" t="str">
        <f>_xlfn.XLOOKUP(Table6[[#This Row],[Numeric Month]],$N$5:$N$11,$O$5:$O$11)</f>
        <v>Dec</v>
      </c>
      <c r="K4924" t="str">
        <f>_xlfn.XLOOKUP(Table6[[#This Row],[Loan Date]],$Q$5:$Q$152,$R$5:$R$152)</f>
        <v>Thursday</v>
      </c>
      <c r="L4924" t="str">
        <f>_xlfn.XLOOKUP(Table6[[#This Row],[Loan Date]],$Q$5:$Q$152,$S$5:$S$152)</f>
        <v>Week 10</v>
      </c>
    </row>
    <row r="4925" spans="1:12" x14ac:dyDescent="0.2">
      <c r="A4925" s="1">
        <v>44896</v>
      </c>
      <c r="B4925" t="s">
        <v>7</v>
      </c>
      <c r="C4925" s="1">
        <v>44896</v>
      </c>
      <c r="D4925" t="s">
        <v>1136</v>
      </c>
      <c r="E4925" t="s">
        <v>37</v>
      </c>
      <c r="F4925" t="s">
        <v>37</v>
      </c>
      <c r="G4925" t="s">
        <v>20</v>
      </c>
      <c r="H4925" t="s">
        <v>1282</v>
      </c>
      <c r="I4925">
        <f>MONTH(Table6[[#This Row],[Loan Date]])</f>
        <v>12</v>
      </c>
      <c r="J4925" t="str">
        <f>_xlfn.XLOOKUP(Table6[[#This Row],[Numeric Month]],$N$5:$N$11,$O$5:$O$11)</f>
        <v>Dec</v>
      </c>
      <c r="K4925" t="str">
        <f>_xlfn.XLOOKUP(Table6[[#This Row],[Loan Date]],$Q$5:$Q$152,$R$5:$R$152)</f>
        <v>Thursday</v>
      </c>
      <c r="L4925" t="str">
        <f>_xlfn.XLOOKUP(Table6[[#This Row],[Loan Date]],$Q$5:$Q$152,$S$5:$S$152)</f>
        <v>Week 10</v>
      </c>
    </row>
    <row r="4926" spans="1:12" x14ac:dyDescent="0.2">
      <c r="A4926" s="1">
        <v>44896</v>
      </c>
      <c r="B4926" t="s">
        <v>7</v>
      </c>
      <c r="C4926" s="1">
        <v>44896</v>
      </c>
      <c r="D4926" t="s">
        <v>1043</v>
      </c>
      <c r="E4926" t="s">
        <v>44</v>
      </c>
      <c r="F4926" t="s">
        <v>44</v>
      </c>
      <c r="G4926" t="s">
        <v>39</v>
      </c>
      <c r="H4926" t="s">
        <v>1282</v>
      </c>
      <c r="I4926">
        <f>MONTH(Table6[[#This Row],[Loan Date]])</f>
        <v>12</v>
      </c>
      <c r="J4926" t="str">
        <f>_xlfn.XLOOKUP(Table6[[#This Row],[Numeric Month]],$N$5:$N$11,$O$5:$O$11)</f>
        <v>Dec</v>
      </c>
      <c r="K4926" t="str">
        <f>_xlfn.XLOOKUP(Table6[[#This Row],[Loan Date]],$Q$5:$Q$152,$R$5:$R$152)</f>
        <v>Thursday</v>
      </c>
      <c r="L4926" t="str">
        <f>_xlfn.XLOOKUP(Table6[[#This Row],[Loan Date]],$Q$5:$Q$152,$S$5:$S$152)</f>
        <v>Week 10</v>
      </c>
    </row>
    <row r="4927" spans="1:12" x14ac:dyDescent="0.2">
      <c r="A4927" s="1">
        <v>44896</v>
      </c>
      <c r="B4927" t="s">
        <v>5</v>
      </c>
      <c r="C4927" s="1">
        <v>44896</v>
      </c>
      <c r="D4927" t="s">
        <v>1033</v>
      </c>
      <c r="E4927" t="s">
        <v>41</v>
      </c>
      <c r="F4927" t="s">
        <v>40</v>
      </c>
      <c r="G4927" t="s">
        <v>39</v>
      </c>
      <c r="H4927" t="s">
        <v>1282</v>
      </c>
      <c r="I4927">
        <f>MONTH(Table6[[#This Row],[Loan Date]])</f>
        <v>12</v>
      </c>
      <c r="J4927" t="str">
        <f>_xlfn.XLOOKUP(Table6[[#This Row],[Numeric Month]],$N$5:$N$11,$O$5:$O$11)</f>
        <v>Dec</v>
      </c>
      <c r="K4927" t="str">
        <f>_xlfn.XLOOKUP(Table6[[#This Row],[Loan Date]],$Q$5:$Q$152,$R$5:$R$152)</f>
        <v>Thursday</v>
      </c>
      <c r="L4927" t="str">
        <f>_xlfn.XLOOKUP(Table6[[#This Row],[Loan Date]],$Q$5:$Q$152,$S$5:$S$152)</f>
        <v>Week 10</v>
      </c>
    </row>
    <row r="4928" spans="1:12" x14ac:dyDescent="0.2">
      <c r="A4928" s="1">
        <v>44896</v>
      </c>
      <c r="B4928" t="s">
        <v>7</v>
      </c>
      <c r="C4928" s="1">
        <v>44903</v>
      </c>
      <c r="D4928" t="s">
        <v>1298</v>
      </c>
      <c r="E4928" t="s">
        <v>9</v>
      </c>
      <c r="F4928" t="s">
        <v>8</v>
      </c>
      <c r="G4928" t="s">
        <v>1</v>
      </c>
      <c r="H4928" t="s">
        <v>1282</v>
      </c>
      <c r="I4928">
        <f>MONTH(Table6[[#This Row],[Loan Date]])</f>
        <v>12</v>
      </c>
      <c r="J4928" t="str">
        <f>_xlfn.XLOOKUP(Table6[[#This Row],[Numeric Month]],$N$5:$N$11,$O$5:$O$11)</f>
        <v>Dec</v>
      </c>
      <c r="K4928" t="str">
        <f>_xlfn.XLOOKUP(Table6[[#This Row],[Loan Date]],$Q$5:$Q$152,$R$5:$R$152)</f>
        <v>Thursday</v>
      </c>
      <c r="L4928" t="str">
        <f>_xlfn.XLOOKUP(Table6[[#This Row],[Loan Date]],$Q$5:$Q$152,$S$5:$S$152)</f>
        <v>Week 10</v>
      </c>
    </row>
    <row r="4929" spans="1:12" x14ac:dyDescent="0.2">
      <c r="A4929" s="1">
        <v>44896</v>
      </c>
      <c r="B4929" t="s">
        <v>7</v>
      </c>
      <c r="C4929" s="1">
        <v>44896</v>
      </c>
      <c r="D4929" t="s">
        <v>952</v>
      </c>
      <c r="E4929" t="s">
        <v>37</v>
      </c>
      <c r="F4929" t="s">
        <v>37</v>
      </c>
      <c r="G4929" t="s">
        <v>20</v>
      </c>
      <c r="H4929" t="s">
        <v>1282</v>
      </c>
      <c r="I4929">
        <f>MONTH(Table6[[#This Row],[Loan Date]])</f>
        <v>12</v>
      </c>
      <c r="J4929" t="str">
        <f>_xlfn.XLOOKUP(Table6[[#This Row],[Numeric Month]],$N$5:$N$11,$O$5:$O$11)</f>
        <v>Dec</v>
      </c>
      <c r="K4929" t="str">
        <f>_xlfn.XLOOKUP(Table6[[#This Row],[Loan Date]],$Q$5:$Q$152,$R$5:$R$152)</f>
        <v>Thursday</v>
      </c>
      <c r="L4929" t="str">
        <f>_xlfn.XLOOKUP(Table6[[#This Row],[Loan Date]],$Q$5:$Q$152,$S$5:$S$152)</f>
        <v>Week 10</v>
      </c>
    </row>
    <row r="4930" spans="1:12" x14ac:dyDescent="0.2">
      <c r="A4930" s="1">
        <v>44896</v>
      </c>
      <c r="B4930" t="s">
        <v>7</v>
      </c>
      <c r="C4930" s="1">
        <v>44896</v>
      </c>
      <c r="D4930" t="s">
        <v>965</v>
      </c>
      <c r="E4930" t="s">
        <v>12</v>
      </c>
      <c r="F4930" t="s">
        <v>12</v>
      </c>
      <c r="G4930" t="s">
        <v>11</v>
      </c>
      <c r="H4930" t="s">
        <v>1282</v>
      </c>
      <c r="I4930">
        <f>MONTH(Table6[[#This Row],[Loan Date]])</f>
        <v>12</v>
      </c>
      <c r="J4930" t="str">
        <f>_xlfn.XLOOKUP(Table6[[#This Row],[Numeric Month]],$N$5:$N$11,$O$5:$O$11)</f>
        <v>Dec</v>
      </c>
      <c r="K4930" t="str">
        <f>_xlfn.XLOOKUP(Table6[[#This Row],[Loan Date]],$Q$5:$Q$152,$R$5:$R$152)</f>
        <v>Thursday</v>
      </c>
      <c r="L4930" t="str">
        <f>_xlfn.XLOOKUP(Table6[[#This Row],[Loan Date]],$Q$5:$Q$152,$S$5:$S$152)</f>
        <v>Week 10</v>
      </c>
    </row>
    <row r="4931" spans="1:12" x14ac:dyDescent="0.2">
      <c r="A4931" s="1">
        <v>44896</v>
      </c>
      <c r="B4931" t="s">
        <v>7</v>
      </c>
      <c r="C4931" s="1">
        <v>44896</v>
      </c>
      <c r="D4931" t="s">
        <v>583</v>
      </c>
      <c r="E4931" t="s">
        <v>122</v>
      </c>
      <c r="F4931" t="s">
        <v>122</v>
      </c>
      <c r="G4931" t="s">
        <v>11</v>
      </c>
      <c r="H4931" t="s">
        <v>1282</v>
      </c>
      <c r="I4931">
        <f>MONTH(Table6[[#This Row],[Loan Date]])</f>
        <v>12</v>
      </c>
      <c r="J4931" t="str">
        <f>_xlfn.XLOOKUP(Table6[[#This Row],[Numeric Month]],$N$5:$N$11,$O$5:$O$11)</f>
        <v>Dec</v>
      </c>
      <c r="K4931" t="str">
        <f>_xlfn.XLOOKUP(Table6[[#This Row],[Loan Date]],$Q$5:$Q$152,$R$5:$R$152)</f>
        <v>Thursday</v>
      </c>
      <c r="L4931" t="str">
        <f>_xlfn.XLOOKUP(Table6[[#This Row],[Loan Date]],$Q$5:$Q$152,$S$5:$S$152)</f>
        <v>Week 10</v>
      </c>
    </row>
    <row r="4932" spans="1:12" x14ac:dyDescent="0.2">
      <c r="A4932" s="1">
        <v>44896</v>
      </c>
      <c r="B4932" t="s">
        <v>7</v>
      </c>
      <c r="C4932" s="1">
        <v>44896</v>
      </c>
      <c r="D4932" t="s">
        <v>763</v>
      </c>
      <c r="E4932" t="s">
        <v>162</v>
      </c>
      <c r="F4932" t="s">
        <v>162</v>
      </c>
      <c r="G4932" t="s">
        <v>11</v>
      </c>
      <c r="H4932" t="s">
        <v>1282</v>
      </c>
      <c r="I4932">
        <f>MONTH(Table6[[#This Row],[Loan Date]])</f>
        <v>12</v>
      </c>
      <c r="J4932" t="str">
        <f>_xlfn.XLOOKUP(Table6[[#This Row],[Numeric Month]],$N$5:$N$11,$O$5:$O$11)</f>
        <v>Dec</v>
      </c>
      <c r="K4932" t="str">
        <f>_xlfn.XLOOKUP(Table6[[#This Row],[Loan Date]],$Q$5:$Q$152,$R$5:$R$152)</f>
        <v>Thursday</v>
      </c>
      <c r="L4932" t="str">
        <f>_xlfn.XLOOKUP(Table6[[#This Row],[Loan Date]],$Q$5:$Q$152,$S$5:$S$152)</f>
        <v>Week 10</v>
      </c>
    </row>
    <row r="4933" spans="1:12" x14ac:dyDescent="0.2">
      <c r="A4933" s="1">
        <v>44896</v>
      </c>
      <c r="B4933" t="s">
        <v>7</v>
      </c>
      <c r="C4933" s="1">
        <v>44896</v>
      </c>
      <c r="D4933" t="s">
        <v>1287</v>
      </c>
      <c r="E4933" t="s">
        <v>224</v>
      </c>
      <c r="F4933" t="s">
        <v>223</v>
      </c>
      <c r="G4933" t="s">
        <v>11</v>
      </c>
      <c r="H4933" t="s">
        <v>1282</v>
      </c>
      <c r="I4933">
        <f>MONTH(Table6[[#This Row],[Loan Date]])</f>
        <v>12</v>
      </c>
      <c r="J4933" t="str">
        <f>_xlfn.XLOOKUP(Table6[[#This Row],[Numeric Month]],$N$5:$N$11,$O$5:$O$11)</f>
        <v>Dec</v>
      </c>
      <c r="K4933" t="str">
        <f>_xlfn.XLOOKUP(Table6[[#This Row],[Loan Date]],$Q$5:$Q$152,$R$5:$R$152)</f>
        <v>Thursday</v>
      </c>
      <c r="L4933" t="str">
        <f>_xlfn.XLOOKUP(Table6[[#This Row],[Loan Date]],$Q$5:$Q$152,$S$5:$S$152)</f>
        <v>Week 10</v>
      </c>
    </row>
    <row r="4934" spans="1:12" x14ac:dyDescent="0.2">
      <c r="A4934" s="1">
        <v>44896</v>
      </c>
      <c r="B4934" t="s">
        <v>7</v>
      </c>
      <c r="C4934" s="1">
        <v>44903</v>
      </c>
      <c r="D4934" t="s">
        <v>930</v>
      </c>
      <c r="E4934" t="s">
        <v>15</v>
      </c>
      <c r="F4934" t="s">
        <v>14</v>
      </c>
      <c r="G4934" t="s">
        <v>1</v>
      </c>
      <c r="H4934" t="s">
        <v>1282</v>
      </c>
      <c r="I4934">
        <f>MONTH(Table6[[#This Row],[Loan Date]])</f>
        <v>12</v>
      </c>
      <c r="J4934" t="str">
        <f>_xlfn.XLOOKUP(Table6[[#This Row],[Numeric Month]],$N$5:$N$11,$O$5:$O$11)</f>
        <v>Dec</v>
      </c>
      <c r="K4934" t="str">
        <f>_xlfn.XLOOKUP(Table6[[#This Row],[Loan Date]],$Q$5:$Q$152,$R$5:$R$152)</f>
        <v>Thursday</v>
      </c>
      <c r="L4934" t="str">
        <f>_xlfn.XLOOKUP(Table6[[#This Row],[Loan Date]],$Q$5:$Q$152,$S$5:$S$152)</f>
        <v>Week 10</v>
      </c>
    </row>
    <row r="4935" spans="1:12" x14ac:dyDescent="0.2">
      <c r="A4935" s="1">
        <v>44896</v>
      </c>
      <c r="B4935" t="s">
        <v>7</v>
      </c>
      <c r="C4935" s="1">
        <v>44896</v>
      </c>
      <c r="D4935" t="s">
        <v>1136</v>
      </c>
      <c r="E4935" t="s">
        <v>37</v>
      </c>
      <c r="F4935" t="s">
        <v>37</v>
      </c>
      <c r="G4935" t="s">
        <v>20</v>
      </c>
      <c r="H4935" t="s">
        <v>1282</v>
      </c>
      <c r="I4935">
        <f>MONTH(Table6[[#This Row],[Loan Date]])</f>
        <v>12</v>
      </c>
      <c r="J4935" t="str">
        <f>_xlfn.XLOOKUP(Table6[[#This Row],[Numeric Month]],$N$5:$N$11,$O$5:$O$11)</f>
        <v>Dec</v>
      </c>
      <c r="K4935" t="str">
        <f>_xlfn.XLOOKUP(Table6[[#This Row],[Loan Date]],$Q$5:$Q$152,$R$5:$R$152)</f>
        <v>Thursday</v>
      </c>
      <c r="L4935" t="str">
        <f>_xlfn.XLOOKUP(Table6[[#This Row],[Loan Date]],$Q$5:$Q$152,$S$5:$S$152)</f>
        <v>Week 10</v>
      </c>
    </row>
    <row r="4936" spans="1:12" x14ac:dyDescent="0.2">
      <c r="A4936" s="1">
        <v>44896</v>
      </c>
      <c r="B4936" t="s">
        <v>7</v>
      </c>
      <c r="C4936" s="1">
        <v>44896</v>
      </c>
      <c r="D4936" t="s">
        <v>458</v>
      </c>
      <c r="E4936" t="s">
        <v>41</v>
      </c>
      <c r="F4936" t="s">
        <v>40</v>
      </c>
      <c r="G4936" t="s">
        <v>39</v>
      </c>
      <c r="H4936" t="s">
        <v>1282</v>
      </c>
      <c r="I4936">
        <f>MONTH(Table6[[#This Row],[Loan Date]])</f>
        <v>12</v>
      </c>
      <c r="J4936" t="str">
        <f>_xlfn.XLOOKUP(Table6[[#This Row],[Numeric Month]],$N$5:$N$11,$O$5:$O$11)</f>
        <v>Dec</v>
      </c>
      <c r="K4936" t="str">
        <f>_xlfn.XLOOKUP(Table6[[#This Row],[Loan Date]],$Q$5:$Q$152,$R$5:$R$152)</f>
        <v>Thursday</v>
      </c>
      <c r="L4936" t="str">
        <f>_xlfn.XLOOKUP(Table6[[#This Row],[Loan Date]],$Q$5:$Q$152,$S$5:$S$152)</f>
        <v>Week 10</v>
      </c>
    </row>
    <row r="4937" spans="1:12" x14ac:dyDescent="0.2">
      <c r="A4937" s="1">
        <v>44896</v>
      </c>
      <c r="B4937" t="s">
        <v>7</v>
      </c>
      <c r="C4937" s="1">
        <v>44896</v>
      </c>
      <c r="D4937" t="s">
        <v>336</v>
      </c>
      <c r="E4937" t="s">
        <v>168</v>
      </c>
      <c r="F4937" t="s">
        <v>168</v>
      </c>
      <c r="G4937" t="s">
        <v>20</v>
      </c>
      <c r="H4937" t="s">
        <v>1282</v>
      </c>
      <c r="I4937">
        <f>MONTH(Table6[[#This Row],[Loan Date]])</f>
        <v>12</v>
      </c>
      <c r="J4937" t="str">
        <f>_xlfn.XLOOKUP(Table6[[#This Row],[Numeric Month]],$N$5:$N$11,$O$5:$O$11)</f>
        <v>Dec</v>
      </c>
      <c r="K4937" t="str">
        <f>_xlfn.XLOOKUP(Table6[[#This Row],[Loan Date]],$Q$5:$Q$152,$R$5:$R$152)</f>
        <v>Thursday</v>
      </c>
      <c r="L4937" t="str">
        <f>_xlfn.XLOOKUP(Table6[[#This Row],[Loan Date]],$Q$5:$Q$152,$S$5:$S$152)</f>
        <v>Week 10</v>
      </c>
    </row>
    <row r="4938" spans="1:12" x14ac:dyDescent="0.2">
      <c r="A4938" s="1">
        <v>44896</v>
      </c>
      <c r="B4938" t="s">
        <v>7</v>
      </c>
      <c r="C4938" s="1">
        <v>44896</v>
      </c>
      <c r="D4938" t="s">
        <v>916</v>
      </c>
      <c r="E4938" t="s">
        <v>37</v>
      </c>
      <c r="F4938" t="s">
        <v>37</v>
      </c>
      <c r="G4938" t="s">
        <v>20</v>
      </c>
      <c r="H4938" t="s">
        <v>1282</v>
      </c>
      <c r="I4938">
        <f>MONTH(Table6[[#This Row],[Loan Date]])</f>
        <v>12</v>
      </c>
      <c r="J4938" t="str">
        <f>_xlfn.XLOOKUP(Table6[[#This Row],[Numeric Month]],$N$5:$N$11,$O$5:$O$11)</f>
        <v>Dec</v>
      </c>
      <c r="K4938" t="str">
        <f>_xlfn.XLOOKUP(Table6[[#This Row],[Loan Date]],$Q$5:$Q$152,$R$5:$R$152)</f>
        <v>Thursday</v>
      </c>
      <c r="L4938" t="str">
        <f>_xlfn.XLOOKUP(Table6[[#This Row],[Loan Date]],$Q$5:$Q$152,$S$5:$S$152)</f>
        <v>Week 10</v>
      </c>
    </row>
    <row r="4939" spans="1:12" x14ac:dyDescent="0.2">
      <c r="A4939" s="1">
        <v>44896</v>
      </c>
      <c r="B4939" t="s">
        <v>7</v>
      </c>
      <c r="C4939" s="1">
        <v>44903</v>
      </c>
      <c r="D4939" t="s">
        <v>645</v>
      </c>
      <c r="E4939" t="s">
        <v>9</v>
      </c>
      <c r="F4939" t="s">
        <v>8</v>
      </c>
      <c r="G4939" t="s">
        <v>1</v>
      </c>
      <c r="H4939" t="s">
        <v>1282</v>
      </c>
      <c r="I4939">
        <f>MONTH(Table6[[#This Row],[Loan Date]])</f>
        <v>12</v>
      </c>
      <c r="J4939" t="str">
        <f>_xlfn.XLOOKUP(Table6[[#This Row],[Numeric Month]],$N$5:$N$11,$O$5:$O$11)</f>
        <v>Dec</v>
      </c>
      <c r="K4939" t="str">
        <f>_xlfn.XLOOKUP(Table6[[#This Row],[Loan Date]],$Q$5:$Q$152,$R$5:$R$152)</f>
        <v>Thursday</v>
      </c>
      <c r="L4939" t="str">
        <f>_xlfn.XLOOKUP(Table6[[#This Row],[Loan Date]],$Q$5:$Q$152,$S$5:$S$152)</f>
        <v>Week 10</v>
      </c>
    </row>
    <row r="4940" spans="1:12" x14ac:dyDescent="0.2">
      <c r="A4940" s="1">
        <v>44896</v>
      </c>
      <c r="B4940" t="s">
        <v>5</v>
      </c>
      <c r="C4940" s="1">
        <v>44896</v>
      </c>
      <c r="D4940" t="s">
        <v>643</v>
      </c>
      <c r="E4940" t="s">
        <v>148</v>
      </c>
      <c r="F4940" t="s">
        <v>147</v>
      </c>
      <c r="G4940" t="s">
        <v>20</v>
      </c>
      <c r="H4940" t="s">
        <v>1282</v>
      </c>
      <c r="I4940">
        <f>MONTH(Table6[[#This Row],[Loan Date]])</f>
        <v>12</v>
      </c>
      <c r="J4940" t="str">
        <f>_xlfn.XLOOKUP(Table6[[#This Row],[Numeric Month]],$N$5:$N$11,$O$5:$O$11)</f>
        <v>Dec</v>
      </c>
      <c r="K4940" t="str">
        <f>_xlfn.XLOOKUP(Table6[[#This Row],[Loan Date]],$Q$5:$Q$152,$R$5:$R$152)</f>
        <v>Thursday</v>
      </c>
      <c r="L4940" t="str">
        <f>_xlfn.XLOOKUP(Table6[[#This Row],[Loan Date]],$Q$5:$Q$152,$S$5:$S$152)</f>
        <v>Week 10</v>
      </c>
    </row>
    <row r="4941" spans="1:12" x14ac:dyDescent="0.2">
      <c r="A4941" s="1">
        <v>44896</v>
      </c>
      <c r="B4941" t="s">
        <v>5</v>
      </c>
      <c r="C4941" s="1">
        <v>44896</v>
      </c>
      <c r="D4941" t="s">
        <v>681</v>
      </c>
      <c r="E4941" t="s">
        <v>23</v>
      </c>
      <c r="F4941" t="s">
        <v>23</v>
      </c>
      <c r="G4941" t="s">
        <v>20</v>
      </c>
      <c r="H4941" t="s">
        <v>1282</v>
      </c>
      <c r="I4941">
        <f>MONTH(Table6[[#This Row],[Loan Date]])</f>
        <v>12</v>
      </c>
      <c r="J4941" t="str">
        <f>_xlfn.XLOOKUP(Table6[[#This Row],[Numeric Month]],$N$5:$N$11,$O$5:$O$11)</f>
        <v>Dec</v>
      </c>
      <c r="K4941" t="str">
        <f>_xlfn.XLOOKUP(Table6[[#This Row],[Loan Date]],$Q$5:$Q$152,$R$5:$R$152)</f>
        <v>Thursday</v>
      </c>
      <c r="L4941" t="str">
        <f>_xlfn.XLOOKUP(Table6[[#This Row],[Loan Date]],$Q$5:$Q$152,$S$5:$S$152)</f>
        <v>Week 10</v>
      </c>
    </row>
    <row r="4942" spans="1:12" x14ac:dyDescent="0.2">
      <c r="A4942" s="1">
        <v>44896</v>
      </c>
      <c r="B4942" t="s">
        <v>5</v>
      </c>
      <c r="C4942" s="1">
        <v>44896</v>
      </c>
      <c r="D4942" t="s">
        <v>99</v>
      </c>
      <c r="E4942" t="s">
        <v>21</v>
      </c>
      <c r="F4942" t="s">
        <v>21</v>
      </c>
      <c r="G4942" t="s">
        <v>20</v>
      </c>
      <c r="H4942" t="s">
        <v>1282</v>
      </c>
      <c r="I4942">
        <f>MONTH(Table6[[#This Row],[Loan Date]])</f>
        <v>12</v>
      </c>
      <c r="J4942" t="str">
        <f>_xlfn.XLOOKUP(Table6[[#This Row],[Numeric Month]],$N$5:$N$11,$O$5:$O$11)</f>
        <v>Dec</v>
      </c>
      <c r="K4942" t="str">
        <f>_xlfn.XLOOKUP(Table6[[#This Row],[Loan Date]],$Q$5:$Q$152,$R$5:$R$152)</f>
        <v>Thursday</v>
      </c>
      <c r="L4942" t="str">
        <f>_xlfn.XLOOKUP(Table6[[#This Row],[Loan Date]],$Q$5:$Q$152,$S$5:$S$152)</f>
        <v>Week 10</v>
      </c>
    </row>
    <row r="4943" spans="1:12" x14ac:dyDescent="0.2">
      <c r="A4943" s="1">
        <v>44896</v>
      </c>
      <c r="B4943" t="s">
        <v>7</v>
      </c>
      <c r="C4943" s="1">
        <v>44896</v>
      </c>
      <c r="D4943" t="s">
        <v>911</v>
      </c>
      <c r="E4943" t="s">
        <v>37</v>
      </c>
      <c r="F4943" t="s">
        <v>37</v>
      </c>
      <c r="G4943" t="s">
        <v>20</v>
      </c>
      <c r="H4943" t="s">
        <v>1282</v>
      </c>
      <c r="I4943">
        <f>MONTH(Table6[[#This Row],[Loan Date]])</f>
        <v>12</v>
      </c>
      <c r="J4943" t="str">
        <f>_xlfn.XLOOKUP(Table6[[#This Row],[Numeric Month]],$N$5:$N$11,$O$5:$O$11)</f>
        <v>Dec</v>
      </c>
      <c r="K4943" t="str">
        <f>_xlfn.XLOOKUP(Table6[[#This Row],[Loan Date]],$Q$5:$Q$152,$R$5:$R$152)</f>
        <v>Thursday</v>
      </c>
      <c r="L4943" t="str">
        <f>_xlfn.XLOOKUP(Table6[[#This Row],[Loan Date]],$Q$5:$Q$152,$S$5:$S$152)</f>
        <v>Week 10</v>
      </c>
    </row>
    <row r="4944" spans="1:12" x14ac:dyDescent="0.2">
      <c r="A4944" s="1">
        <v>44896</v>
      </c>
      <c r="B4944" t="s">
        <v>5</v>
      </c>
      <c r="C4944" s="1">
        <v>44903</v>
      </c>
      <c r="D4944" t="s">
        <v>569</v>
      </c>
      <c r="E4944" t="s">
        <v>52</v>
      </c>
      <c r="F4944" t="s">
        <v>51</v>
      </c>
      <c r="G4944" t="s">
        <v>1</v>
      </c>
      <c r="H4944" t="s">
        <v>1282</v>
      </c>
      <c r="I4944">
        <f>MONTH(Table6[[#This Row],[Loan Date]])</f>
        <v>12</v>
      </c>
      <c r="J4944" t="str">
        <f>_xlfn.XLOOKUP(Table6[[#This Row],[Numeric Month]],$N$5:$N$11,$O$5:$O$11)</f>
        <v>Dec</v>
      </c>
      <c r="K4944" t="str">
        <f>_xlfn.XLOOKUP(Table6[[#This Row],[Loan Date]],$Q$5:$Q$152,$R$5:$R$152)</f>
        <v>Thursday</v>
      </c>
      <c r="L4944" t="str">
        <f>_xlfn.XLOOKUP(Table6[[#This Row],[Loan Date]],$Q$5:$Q$152,$S$5:$S$152)</f>
        <v>Week 10</v>
      </c>
    </row>
    <row r="4945" spans="1:12" x14ac:dyDescent="0.2">
      <c r="A4945" s="1">
        <v>44896</v>
      </c>
      <c r="B4945" t="s">
        <v>7</v>
      </c>
      <c r="C4945" s="1">
        <v>44903</v>
      </c>
      <c r="D4945" t="s">
        <v>594</v>
      </c>
      <c r="E4945" t="s">
        <v>52</v>
      </c>
      <c r="F4945" t="s">
        <v>51</v>
      </c>
      <c r="G4945" t="s">
        <v>1</v>
      </c>
      <c r="H4945" t="s">
        <v>1282</v>
      </c>
      <c r="I4945">
        <f>MONTH(Table6[[#This Row],[Loan Date]])</f>
        <v>12</v>
      </c>
      <c r="J4945" t="str">
        <f>_xlfn.XLOOKUP(Table6[[#This Row],[Numeric Month]],$N$5:$N$11,$O$5:$O$11)</f>
        <v>Dec</v>
      </c>
      <c r="K4945" t="str">
        <f>_xlfn.XLOOKUP(Table6[[#This Row],[Loan Date]],$Q$5:$Q$152,$R$5:$R$152)</f>
        <v>Thursday</v>
      </c>
      <c r="L4945" t="str">
        <f>_xlfn.XLOOKUP(Table6[[#This Row],[Loan Date]],$Q$5:$Q$152,$S$5:$S$152)</f>
        <v>Week 10</v>
      </c>
    </row>
    <row r="4946" spans="1:12" x14ac:dyDescent="0.2">
      <c r="A4946" s="1">
        <v>44896</v>
      </c>
      <c r="B4946" t="s">
        <v>7</v>
      </c>
      <c r="C4946" s="1">
        <v>44896</v>
      </c>
      <c r="D4946" t="s">
        <v>124</v>
      </c>
      <c r="E4946" t="s">
        <v>12</v>
      </c>
      <c r="F4946" t="s">
        <v>12</v>
      </c>
      <c r="G4946" t="s">
        <v>11</v>
      </c>
      <c r="H4946" t="s">
        <v>1282</v>
      </c>
      <c r="I4946">
        <f>MONTH(Table6[[#This Row],[Loan Date]])</f>
        <v>12</v>
      </c>
      <c r="J4946" t="str">
        <f>_xlfn.XLOOKUP(Table6[[#This Row],[Numeric Month]],$N$5:$N$11,$O$5:$O$11)</f>
        <v>Dec</v>
      </c>
      <c r="K4946" t="str">
        <f>_xlfn.XLOOKUP(Table6[[#This Row],[Loan Date]],$Q$5:$Q$152,$R$5:$R$152)</f>
        <v>Thursday</v>
      </c>
      <c r="L4946" t="str">
        <f>_xlfn.XLOOKUP(Table6[[#This Row],[Loan Date]],$Q$5:$Q$152,$S$5:$S$152)</f>
        <v>Week 10</v>
      </c>
    </row>
    <row r="4947" spans="1:12" x14ac:dyDescent="0.2">
      <c r="A4947" s="1">
        <v>44896</v>
      </c>
      <c r="B4947" t="s">
        <v>5</v>
      </c>
      <c r="C4947" s="1">
        <v>44903</v>
      </c>
      <c r="D4947" t="s">
        <v>569</v>
      </c>
      <c r="E4947" t="s">
        <v>52</v>
      </c>
      <c r="F4947" t="s">
        <v>51</v>
      </c>
      <c r="G4947" t="s">
        <v>1</v>
      </c>
      <c r="H4947" t="s">
        <v>1282</v>
      </c>
      <c r="I4947">
        <f>MONTH(Table6[[#This Row],[Loan Date]])</f>
        <v>12</v>
      </c>
      <c r="J4947" t="str">
        <f>_xlfn.XLOOKUP(Table6[[#This Row],[Numeric Month]],$N$5:$N$11,$O$5:$O$11)</f>
        <v>Dec</v>
      </c>
      <c r="K4947" t="str">
        <f>_xlfn.XLOOKUP(Table6[[#This Row],[Loan Date]],$Q$5:$Q$152,$R$5:$R$152)</f>
        <v>Thursday</v>
      </c>
      <c r="L4947" t="str">
        <f>_xlfn.XLOOKUP(Table6[[#This Row],[Loan Date]],$Q$5:$Q$152,$S$5:$S$152)</f>
        <v>Week 10</v>
      </c>
    </row>
    <row r="4948" spans="1:12" x14ac:dyDescent="0.2">
      <c r="A4948" s="1">
        <v>44896</v>
      </c>
      <c r="B4948" t="s">
        <v>7</v>
      </c>
      <c r="C4948" s="1">
        <v>44896</v>
      </c>
      <c r="D4948" t="s">
        <v>692</v>
      </c>
      <c r="E4948" t="s">
        <v>15</v>
      </c>
      <c r="F4948" t="s">
        <v>14</v>
      </c>
      <c r="G4948" t="s">
        <v>1</v>
      </c>
      <c r="H4948" t="s">
        <v>1282</v>
      </c>
      <c r="I4948">
        <f>MONTH(Table6[[#This Row],[Loan Date]])</f>
        <v>12</v>
      </c>
      <c r="J4948" t="str">
        <f>_xlfn.XLOOKUP(Table6[[#This Row],[Numeric Month]],$N$5:$N$11,$O$5:$O$11)</f>
        <v>Dec</v>
      </c>
      <c r="K4948" t="str">
        <f>_xlfn.XLOOKUP(Table6[[#This Row],[Loan Date]],$Q$5:$Q$152,$R$5:$R$152)</f>
        <v>Thursday</v>
      </c>
      <c r="L4948" t="str">
        <f>_xlfn.XLOOKUP(Table6[[#This Row],[Loan Date]],$Q$5:$Q$152,$S$5:$S$152)</f>
        <v>Week 10</v>
      </c>
    </row>
    <row r="4949" spans="1:12" x14ac:dyDescent="0.2">
      <c r="A4949" s="1">
        <v>44896</v>
      </c>
      <c r="B4949" t="s">
        <v>5</v>
      </c>
      <c r="C4949" s="1">
        <v>44896</v>
      </c>
      <c r="D4949" t="s">
        <v>357</v>
      </c>
      <c r="E4949" t="s">
        <v>65</v>
      </c>
      <c r="F4949" t="s">
        <v>65</v>
      </c>
      <c r="G4949" t="s">
        <v>20</v>
      </c>
      <c r="H4949" t="s">
        <v>1282</v>
      </c>
      <c r="I4949">
        <f>MONTH(Table6[[#This Row],[Loan Date]])</f>
        <v>12</v>
      </c>
      <c r="J4949" t="str">
        <f>_xlfn.XLOOKUP(Table6[[#This Row],[Numeric Month]],$N$5:$N$11,$O$5:$O$11)</f>
        <v>Dec</v>
      </c>
      <c r="K4949" t="str">
        <f>_xlfn.XLOOKUP(Table6[[#This Row],[Loan Date]],$Q$5:$Q$152,$R$5:$R$152)</f>
        <v>Thursday</v>
      </c>
      <c r="L4949" t="str">
        <f>_xlfn.XLOOKUP(Table6[[#This Row],[Loan Date]],$Q$5:$Q$152,$S$5:$S$152)</f>
        <v>Week 10</v>
      </c>
    </row>
    <row r="4950" spans="1:12" x14ac:dyDescent="0.2">
      <c r="A4950" s="1">
        <v>44896</v>
      </c>
      <c r="B4950" t="s">
        <v>5</v>
      </c>
      <c r="C4950" s="1">
        <v>44896</v>
      </c>
      <c r="D4950" t="s">
        <v>586</v>
      </c>
      <c r="E4950" t="s">
        <v>65</v>
      </c>
      <c r="F4950" t="s">
        <v>65</v>
      </c>
      <c r="G4950" t="s">
        <v>20</v>
      </c>
      <c r="H4950" t="s">
        <v>1282</v>
      </c>
      <c r="I4950">
        <f>MONTH(Table6[[#This Row],[Loan Date]])</f>
        <v>12</v>
      </c>
      <c r="J4950" t="str">
        <f>_xlfn.XLOOKUP(Table6[[#This Row],[Numeric Month]],$N$5:$N$11,$O$5:$O$11)</f>
        <v>Dec</v>
      </c>
      <c r="K4950" t="str">
        <f>_xlfn.XLOOKUP(Table6[[#This Row],[Loan Date]],$Q$5:$Q$152,$R$5:$R$152)</f>
        <v>Thursday</v>
      </c>
      <c r="L4950" t="str">
        <f>_xlfn.XLOOKUP(Table6[[#This Row],[Loan Date]],$Q$5:$Q$152,$S$5:$S$152)</f>
        <v>Week 10</v>
      </c>
    </row>
    <row r="4951" spans="1:12" x14ac:dyDescent="0.2">
      <c r="A4951" s="1">
        <v>44896</v>
      </c>
      <c r="B4951" t="s">
        <v>5</v>
      </c>
      <c r="C4951" s="1">
        <v>44896</v>
      </c>
      <c r="D4951" t="s">
        <v>912</v>
      </c>
      <c r="E4951" t="s">
        <v>37</v>
      </c>
      <c r="F4951" t="s">
        <v>37</v>
      </c>
      <c r="G4951" t="s">
        <v>20</v>
      </c>
      <c r="H4951" t="s">
        <v>1282</v>
      </c>
      <c r="I4951">
        <f>MONTH(Table6[[#This Row],[Loan Date]])</f>
        <v>12</v>
      </c>
      <c r="J4951" t="str">
        <f>_xlfn.XLOOKUP(Table6[[#This Row],[Numeric Month]],$N$5:$N$11,$O$5:$O$11)</f>
        <v>Dec</v>
      </c>
      <c r="K4951" t="str">
        <f>_xlfn.XLOOKUP(Table6[[#This Row],[Loan Date]],$Q$5:$Q$152,$R$5:$R$152)</f>
        <v>Thursday</v>
      </c>
      <c r="L4951" t="str">
        <f>_xlfn.XLOOKUP(Table6[[#This Row],[Loan Date]],$Q$5:$Q$152,$S$5:$S$152)</f>
        <v>Week 10</v>
      </c>
    </row>
    <row r="4952" spans="1:12" x14ac:dyDescent="0.2">
      <c r="A4952" s="1">
        <v>44896</v>
      </c>
      <c r="B4952" t="s">
        <v>5</v>
      </c>
      <c r="C4952" s="1">
        <v>44896</v>
      </c>
      <c r="D4952" t="s">
        <v>878</v>
      </c>
      <c r="E4952" t="s">
        <v>15</v>
      </c>
      <c r="F4952" t="s">
        <v>14</v>
      </c>
      <c r="G4952" t="s">
        <v>1</v>
      </c>
      <c r="H4952" t="s">
        <v>1282</v>
      </c>
      <c r="I4952">
        <f>MONTH(Table6[[#This Row],[Loan Date]])</f>
        <v>12</v>
      </c>
      <c r="J4952" t="str">
        <f>_xlfn.XLOOKUP(Table6[[#This Row],[Numeric Month]],$N$5:$N$11,$O$5:$O$11)</f>
        <v>Dec</v>
      </c>
      <c r="K4952" t="str">
        <f>_xlfn.XLOOKUP(Table6[[#This Row],[Loan Date]],$Q$5:$Q$152,$R$5:$R$152)</f>
        <v>Thursday</v>
      </c>
      <c r="L4952" t="str">
        <f>_xlfn.XLOOKUP(Table6[[#This Row],[Loan Date]],$Q$5:$Q$152,$S$5:$S$152)</f>
        <v>Week 10</v>
      </c>
    </row>
    <row r="4953" spans="1:12" x14ac:dyDescent="0.2">
      <c r="A4953" s="1">
        <v>44896</v>
      </c>
      <c r="B4953" t="s">
        <v>7</v>
      </c>
      <c r="C4953" s="1">
        <v>44896</v>
      </c>
      <c r="D4953" t="s">
        <v>171</v>
      </c>
      <c r="E4953" t="s">
        <v>23</v>
      </c>
      <c r="F4953" t="s">
        <v>23</v>
      </c>
      <c r="G4953" t="s">
        <v>20</v>
      </c>
      <c r="H4953" t="s">
        <v>1282</v>
      </c>
      <c r="I4953">
        <f>MONTH(Table6[[#This Row],[Loan Date]])</f>
        <v>12</v>
      </c>
      <c r="J4953" t="str">
        <f>_xlfn.XLOOKUP(Table6[[#This Row],[Numeric Month]],$N$5:$N$11,$O$5:$O$11)</f>
        <v>Dec</v>
      </c>
      <c r="K4953" t="str">
        <f>_xlfn.XLOOKUP(Table6[[#This Row],[Loan Date]],$Q$5:$Q$152,$R$5:$R$152)</f>
        <v>Thursday</v>
      </c>
      <c r="L4953" t="str">
        <f>_xlfn.XLOOKUP(Table6[[#This Row],[Loan Date]],$Q$5:$Q$152,$S$5:$S$152)</f>
        <v>Week 10</v>
      </c>
    </row>
    <row r="4954" spans="1:12" x14ac:dyDescent="0.2">
      <c r="A4954" s="1">
        <v>44896</v>
      </c>
      <c r="B4954" t="s">
        <v>7</v>
      </c>
      <c r="C4954" s="1">
        <v>44896</v>
      </c>
      <c r="D4954" t="s">
        <v>27</v>
      </c>
      <c r="E4954" t="s">
        <v>21</v>
      </c>
      <c r="F4954" t="s">
        <v>21</v>
      </c>
      <c r="G4954" t="s">
        <v>20</v>
      </c>
      <c r="H4954" t="s">
        <v>1282</v>
      </c>
      <c r="I4954">
        <f>MONTH(Table6[[#This Row],[Loan Date]])</f>
        <v>12</v>
      </c>
      <c r="J4954" t="str">
        <f>_xlfn.XLOOKUP(Table6[[#This Row],[Numeric Month]],$N$5:$N$11,$O$5:$O$11)</f>
        <v>Dec</v>
      </c>
      <c r="K4954" t="str">
        <f>_xlfn.XLOOKUP(Table6[[#This Row],[Loan Date]],$Q$5:$Q$152,$R$5:$R$152)</f>
        <v>Thursday</v>
      </c>
      <c r="L4954" t="str">
        <f>_xlfn.XLOOKUP(Table6[[#This Row],[Loan Date]],$Q$5:$Q$152,$S$5:$S$152)</f>
        <v>Week 10</v>
      </c>
    </row>
    <row r="4955" spans="1:12" x14ac:dyDescent="0.2">
      <c r="A4955" s="1">
        <v>44896</v>
      </c>
      <c r="B4955" t="s">
        <v>7</v>
      </c>
      <c r="C4955" s="1">
        <v>44903</v>
      </c>
      <c r="D4955" t="s">
        <v>249</v>
      </c>
      <c r="E4955" t="s">
        <v>52</v>
      </c>
      <c r="F4955" t="s">
        <v>51</v>
      </c>
      <c r="G4955" t="s">
        <v>1</v>
      </c>
      <c r="H4955" t="s">
        <v>1282</v>
      </c>
      <c r="I4955">
        <f>MONTH(Table6[[#This Row],[Loan Date]])</f>
        <v>12</v>
      </c>
      <c r="J4955" t="str">
        <f>_xlfn.XLOOKUP(Table6[[#This Row],[Numeric Month]],$N$5:$N$11,$O$5:$O$11)</f>
        <v>Dec</v>
      </c>
      <c r="K4955" t="str">
        <f>_xlfn.XLOOKUP(Table6[[#This Row],[Loan Date]],$Q$5:$Q$152,$R$5:$R$152)</f>
        <v>Thursday</v>
      </c>
      <c r="L4955" t="str">
        <f>_xlfn.XLOOKUP(Table6[[#This Row],[Loan Date]],$Q$5:$Q$152,$S$5:$S$152)</f>
        <v>Week 10</v>
      </c>
    </row>
    <row r="4956" spans="1:12" x14ac:dyDescent="0.2">
      <c r="A4956" s="1">
        <v>44896</v>
      </c>
      <c r="B4956" t="s">
        <v>7</v>
      </c>
      <c r="C4956" s="1">
        <v>44903</v>
      </c>
      <c r="D4956" t="s">
        <v>1305</v>
      </c>
      <c r="E4956" t="s">
        <v>204</v>
      </c>
      <c r="F4956" t="s">
        <v>8</v>
      </c>
      <c r="G4956" t="s">
        <v>1</v>
      </c>
      <c r="H4956" t="s">
        <v>1282</v>
      </c>
      <c r="I4956">
        <f>MONTH(Table6[[#This Row],[Loan Date]])</f>
        <v>12</v>
      </c>
      <c r="J4956" t="str">
        <f>_xlfn.XLOOKUP(Table6[[#This Row],[Numeric Month]],$N$5:$N$11,$O$5:$O$11)</f>
        <v>Dec</v>
      </c>
      <c r="K4956" t="str">
        <f>_xlfn.XLOOKUP(Table6[[#This Row],[Loan Date]],$Q$5:$Q$152,$R$5:$R$152)</f>
        <v>Thursday</v>
      </c>
      <c r="L4956" t="str">
        <f>_xlfn.XLOOKUP(Table6[[#This Row],[Loan Date]],$Q$5:$Q$152,$S$5:$S$152)</f>
        <v>Week 10</v>
      </c>
    </row>
    <row r="4957" spans="1:12" x14ac:dyDescent="0.2">
      <c r="A4957" s="1">
        <v>44896</v>
      </c>
      <c r="B4957" t="s">
        <v>7</v>
      </c>
      <c r="C4957" s="1">
        <v>44904</v>
      </c>
      <c r="D4957" t="s">
        <v>397</v>
      </c>
      <c r="E4957" t="s">
        <v>9</v>
      </c>
      <c r="F4957" t="s">
        <v>8</v>
      </c>
      <c r="G4957" t="s">
        <v>1</v>
      </c>
      <c r="H4957" t="s">
        <v>1282</v>
      </c>
      <c r="I4957">
        <f>MONTH(Table6[[#This Row],[Loan Date]])</f>
        <v>12</v>
      </c>
      <c r="J4957" t="str">
        <f>_xlfn.XLOOKUP(Table6[[#This Row],[Numeric Month]],$N$5:$N$11,$O$5:$O$11)</f>
        <v>Dec</v>
      </c>
      <c r="K4957" t="str">
        <f>_xlfn.XLOOKUP(Table6[[#This Row],[Loan Date]],$Q$5:$Q$152,$R$5:$R$152)</f>
        <v>Thursday</v>
      </c>
      <c r="L4957" t="str">
        <f>_xlfn.XLOOKUP(Table6[[#This Row],[Loan Date]],$Q$5:$Q$152,$S$5:$S$152)</f>
        <v>Week 10</v>
      </c>
    </row>
    <row r="4958" spans="1:12" x14ac:dyDescent="0.2">
      <c r="A4958" s="1">
        <v>44896</v>
      </c>
      <c r="B4958" t="s">
        <v>7</v>
      </c>
      <c r="C4958" s="1">
        <v>44896</v>
      </c>
      <c r="D4958" t="s">
        <v>339</v>
      </c>
      <c r="E4958" t="s">
        <v>168</v>
      </c>
      <c r="F4958" t="s">
        <v>168</v>
      </c>
      <c r="G4958" t="s">
        <v>20</v>
      </c>
      <c r="H4958" t="s">
        <v>1282</v>
      </c>
      <c r="I4958">
        <f>MONTH(Table6[[#This Row],[Loan Date]])</f>
        <v>12</v>
      </c>
      <c r="J4958" t="str">
        <f>_xlfn.XLOOKUP(Table6[[#This Row],[Numeric Month]],$N$5:$N$11,$O$5:$O$11)</f>
        <v>Dec</v>
      </c>
      <c r="K4958" t="str">
        <f>_xlfn.XLOOKUP(Table6[[#This Row],[Loan Date]],$Q$5:$Q$152,$R$5:$R$152)</f>
        <v>Thursday</v>
      </c>
      <c r="L4958" t="str">
        <f>_xlfn.XLOOKUP(Table6[[#This Row],[Loan Date]],$Q$5:$Q$152,$S$5:$S$152)</f>
        <v>Week 10</v>
      </c>
    </row>
    <row r="4959" spans="1:12" x14ac:dyDescent="0.2">
      <c r="A4959" s="1">
        <v>44896</v>
      </c>
      <c r="B4959" t="s">
        <v>7</v>
      </c>
      <c r="C4959" s="1">
        <v>44896</v>
      </c>
      <c r="D4959" t="s">
        <v>952</v>
      </c>
      <c r="E4959" t="s">
        <v>37</v>
      </c>
      <c r="F4959" t="s">
        <v>37</v>
      </c>
      <c r="G4959" t="s">
        <v>20</v>
      </c>
      <c r="H4959" t="s">
        <v>1282</v>
      </c>
      <c r="I4959">
        <f>MONTH(Table6[[#This Row],[Loan Date]])</f>
        <v>12</v>
      </c>
      <c r="J4959" t="str">
        <f>_xlfn.XLOOKUP(Table6[[#This Row],[Numeric Month]],$N$5:$N$11,$O$5:$O$11)</f>
        <v>Dec</v>
      </c>
      <c r="K4959" t="str">
        <f>_xlfn.XLOOKUP(Table6[[#This Row],[Loan Date]],$Q$5:$Q$152,$R$5:$R$152)</f>
        <v>Thursday</v>
      </c>
      <c r="L4959" t="str">
        <f>_xlfn.XLOOKUP(Table6[[#This Row],[Loan Date]],$Q$5:$Q$152,$S$5:$S$152)</f>
        <v>Week 10</v>
      </c>
    </row>
    <row r="4960" spans="1:12" x14ac:dyDescent="0.2">
      <c r="A4960" s="1">
        <v>44896</v>
      </c>
      <c r="B4960" t="s">
        <v>7</v>
      </c>
      <c r="C4960" s="1">
        <v>44896</v>
      </c>
      <c r="D4960" t="s">
        <v>969</v>
      </c>
      <c r="E4960" t="s">
        <v>37</v>
      </c>
      <c r="F4960" t="s">
        <v>37</v>
      </c>
      <c r="G4960" t="s">
        <v>20</v>
      </c>
      <c r="H4960" t="s">
        <v>1282</v>
      </c>
      <c r="I4960">
        <f>MONTH(Table6[[#This Row],[Loan Date]])</f>
        <v>12</v>
      </c>
      <c r="J4960" t="str">
        <f>_xlfn.XLOOKUP(Table6[[#This Row],[Numeric Month]],$N$5:$N$11,$O$5:$O$11)</f>
        <v>Dec</v>
      </c>
      <c r="K4960" t="str">
        <f>_xlfn.XLOOKUP(Table6[[#This Row],[Loan Date]],$Q$5:$Q$152,$R$5:$R$152)</f>
        <v>Thursday</v>
      </c>
      <c r="L4960" t="str">
        <f>_xlfn.XLOOKUP(Table6[[#This Row],[Loan Date]],$Q$5:$Q$152,$S$5:$S$152)</f>
        <v>Week 10</v>
      </c>
    </row>
    <row r="4961" spans="1:12" x14ac:dyDescent="0.2">
      <c r="A4961" s="1">
        <v>44896</v>
      </c>
      <c r="B4961" t="s">
        <v>7</v>
      </c>
      <c r="C4961" s="1">
        <v>44903</v>
      </c>
      <c r="D4961" t="s">
        <v>482</v>
      </c>
      <c r="E4961" t="s">
        <v>52</v>
      </c>
      <c r="F4961" t="s">
        <v>51</v>
      </c>
      <c r="G4961" t="s">
        <v>1</v>
      </c>
      <c r="H4961" t="s">
        <v>1282</v>
      </c>
      <c r="I4961">
        <f>MONTH(Table6[[#This Row],[Loan Date]])</f>
        <v>12</v>
      </c>
      <c r="J4961" t="str">
        <f>_xlfn.XLOOKUP(Table6[[#This Row],[Numeric Month]],$N$5:$N$11,$O$5:$O$11)</f>
        <v>Dec</v>
      </c>
      <c r="K4961" t="str">
        <f>_xlfn.XLOOKUP(Table6[[#This Row],[Loan Date]],$Q$5:$Q$152,$R$5:$R$152)</f>
        <v>Thursday</v>
      </c>
      <c r="L4961" t="str">
        <f>_xlfn.XLOOKUP(Table6[[#This Row],[Loan Date]],$Q$5:$Q$152,$S$5:$S$152)</f>
        <v>Week 10</v>
      </c>
    </row>
    <row r="4962" spans="1:12" x14ac:dyDescent="0.2">
      <c r="A4962" s="1">
        <v>44896</v>
      </c>
      <c r="B4962" t="s">
        <v>7</v>
      </c>
      <c r="C4962" s="1">
        <v>44896</v>
      </c>
      <c r="D4962" t="s">
        <v>309</v>
      </c>
      <c r="E4962" t="s">
        <v>23</v>
      </c>
      <c r="F4962" t="s">
        <v>23</v>
      </c>
      <c r="G4962" t="s">
        <v>20</v>
      </c>
      <c r="H4962" t="s">
        <v>1282</v>
      </c>
      <c r="I4962">
        <f>MONTH(Table6[[#This Row],[Loan Date]])</f>
        <v>12</v>
      </c>
      <c r="J4962" t="str">
        <f>_xlfn.XLOOKUP(Table6[[#This Row],[Numeric Month]],$N$5:$N$11,$O$5:$O$11)</f>
        <v>Dec</v>
      </c>
      <c r="K4962" t="str">
        <f>_xlfn.XLOOKUP(Table6[[#This Row],[Loan Date]],$Q$5:$Q$152,$R$5:$R$152)</f>
        <v>Thursday</v>
      </c>
      <c r="L4962" t="str">
        <f>_xlfn.XLOOKUP(Table6[[#This Row],[Loan Date]],$Q$5:$Q$152,$S$5:$S$152)</f>
        <v>Week 10</v>
      </c>
    </row>
    <row r="4963" spans="1:12" x14ac:dyDescent="0.2">
      <c r="A4963" s="1">
        <v>44896</v>
      </c>
      <c r="B4963" t="s">
        <v>7</v>
      </c>
      <c r="C4963" s="1">
        <v>44896</v>
      </c>
      <c r="D4963" t="s">
        <v>738</v>
      </c>
      <c r="E4963" t="s">
        <v>21</v>
      </c>
      <c r="F4963" t="s">
        <v>21</v>
      </c>
      <c r="G4963" t="s">
        <v>20</v>
      </c>
      <c r="H4963" t="s">
        <v>1282</v>
      </c>
      <c r="I4963">
        <f>MONTH(Table6[[#This Row],[Loan Date]])</f>
        <v>12</v>
      </c>
      <c r="J4963" t="str">
        <f>_xlfn.XLOOKUP(Table6[[#This Row],[Numeric Month]],$N$5:$N$11,$O$5:$O$11)</f>
        <v>Dec</v>
      </c>
      <c r="K4963" t="str">
        <f>_xlfn.XLOOKUP(Table6[[#This Row],[Loan Date]],$Q$5:$Q$152,$R$5:$R$152)</f>
        <v>Thursday</v>
      </c>
      <c r="L4963" t="str">
        <f>_xlfn.XLOOKUP(Table6[[#This Row],[Loan Date]],$Q$5:$Q$152,$S$5:$S$152)</f>
        <v>Week 10</v>
      </c>
    </row>
    <row r="4964" spans="1:12" x14ac:dyDescent="0.2">
      <c r="A4964" s="1">
        <v>44896</v>
      </c>
      <c r="B4964" t="s">
        <v>7</v>
      </c>
      <c r="C4964" s="1">
        <v>44896</v>
      </c>
      <c r="D4964" t="s">
        <v>384</v>
      </c>
      <c r="E4964" t="s">
        <v>23</v>
      </c>
      <c r="F4964" t="s">
        <v>23</v>
      </c>
      <c r="G4964" t="s">
        <v>20</v>
      </c>
      <c r="H4964" t="s">
        <v>1282</v>
      </c>
      <c r="I4964">
        <f>MONTH(Table6[[#This Row],[Loan Date]])</f>
        <v>12</v>
      </c>
      <c r="J4964" t="str">
        <f>_xlfn.XLOOKUP(Table6[[#This Row],[Numeric Month]],$N$5:$N$11,$O$5:$O$11)</f>
        <v>Dec</v>
      </c>
      <c r="K4964" t="str">
        <f>_xlfn.XLOOKUP(Table6[[#This Row],[Loan Date]],$Q$5:$Q$152,$R$5:$R$152)</f>
        <v>Thursday</v>
      </c>
      <c r="L4964" t="str">
        <f>_xlfn.XLOOKUP(Table6[[#This Row],[Loan Date]],$Q$5:$Q$152,$S$5:$S$152)</f>
        <v>Week 10</v>
      </c>
    </row>
    <row r="4965" spans="1:12" x14ac:dyDescent="0.2">
      <c r="A4965" s="1">
        <v>44896</v>
      </c>
      <c r="B4965" t="s">
        <v>7</v>
      </c>
      <c r="C4965" s="1">
        <v>44896</v>
      </c>
      <c r="D4965" t="s">
        <v>379</v>
      </c>
      <c r="E4965" t="s">
        <v>65</v>
      </c>
      <c r="F4965" t="s">
        <v>65</v>
      </c>
      <c r="G4965" t="s">
        <v>20</v>
      </c>
      <c r="H4965" t="s">
        <v>1282</v>
      </c>
      <c r="I4965">
        <f>MONTH(Table6[[#This Row],[Loan Date]])</f>
        <v>12</v>
      </c>
      <c r="J4965" t="str">
        <f>_xlfn.XLOOKUP(Table6[[#This Row],[Numeric Month]],$N$5:$N$11,$O$5:$O$11)</f>
        <v>Dec</v>
      </c>
      <c r="K4965" t="str">
        <f>_xlfn.XLOOKUP(Table6[[#This Row],[Loan Date]],$Q$5:$Q$152,$R$5:$R$152)</f>
        <v>Thursday</v>
      </c>
      <c r="L4965" t="str">
        <f>_xlfn.XLOOKUP(Table6[[#This Row],[Loan Date]],$Q$5:$Q$152,$S$5:$S$152)</f>
        <v>Week 10</v>
      </c>
    </row>
    <row r="4966" spans="1:12" x14ac:dyDescent="0.2">
      <c r="A4966" s="1">
        <v>44896</v>
      </c>
      <c r="B4966" t="s">
        <v>7</v>
      </c>
      <c r="C4966" s="1">
        <v>44896</v>
      </c>
      <c r="D4966" t="s">
        <v>969</v>
      </c>
      <c r="E4966" t="s">
        <v>37</v>
      </c>
      <c r="F4966" t="s">
        <v>37</v>
      </c>
      <c r="G4966" t="s">
        <v>20</v>
      </c>
      <c r="H4966" t="s">
        <v>1282</v>
      </c>
      <c r="I4966">
        <f>MONTH(Table6[[#This Row],[Loan Date]])</f>
        <v>12</v>
      </c>
      <c r="J4966" t="str">
        <f>_xlfn.XLOOKUP(Table6[[#This Row],[Numeric Month]],$N$5:$N$11,$O$5:$O$11)</f>
        <v>Dec</v>
      </c>
      <c r="K4966" t="str">
        <f>_xlfn.XLOOKUP(Table6[[#This Row],[Loan Date]],$Q$5:$Q$152,$R$5:$R$152)</f>
        <v>Thursday</v>
      </c>
      <c r="L4966" t="str">
        <f>_xlfn.XLOOKUP(Table6[[#This Row],[Loan Date]],$Q$5:$Q$152,$S$5:$S$152)</f>
        <v>Week 10</v>
      </c>
    </row>
    <row r="4967" spans="1:12" x14ac:dyDescent="0.2">
      <c r="A4967" s="1">
        <v>44896</v>
      </c>
      <c r="B4967" t="s">
        <v>7</v>
      </c>
      <c r="C4967" s="1">
        <v>44896</v>
      </c>
      <c r="D4967" t="s">
        <v>177</v>
      </c>
      <c r="E4967" t="s">
        <v>176</v>
      </c>
      <c r="F4967" t="s">
        <v>23</v>
      </c>
      <c r="G4967" t="s">
        <v>20</v>
      </c>
      <c r="H4967" t="s">
        <v>1282</v>
      </c>
      <c r="I4967">
        <f>MONTH(Table6[[#This Row],[Loan Date]])</f>
        <v>12</v>
      </c>
      <c r="J4967" t="str">
        <f>_xlfn.XLOOKUP(Table6[[#This Row],[Numeric Month]],$N$5:$N$11,$O$5:$O$11)</f>
        <v>Dec</v>
      </c>
      <c r="K4967" t="str">
        <f>_xlfn.XLOOKUP(Table6[[#This Row],[Loan Date]],$Q$5:$Q$152,$R$5:$R$152)</f>
        <v>Thursday</v>
      </c>
      <c r="L4967" t="str">
        <f>_xlfn.XLOOKUP(Table6[[#This Row],[Loan Date]],$Q$5:$Q$152,$S$5:$S$152)</f>
        <v>Week 10</v>
      </c>
    </row>
    <row r="4968" spans="1:12" x14ac:dyDescent="0.2">
      <c r="A4968" s="1">
        <v>44896</v>
      </c>
      <c r="B4968" t="s">
        <v>7</v>
      </c>
      <c r="C4968" s="1">
        <v>44896</v>
      </c>
      <c r="D4968" t="s">
        <v>660</v>
      </c>
      <c r="E4968" t="s">
        <v>21</v>
      </c>
      <c r="F4968" t="s">
        <v>21</v>
      </c>
      <c r="G4968" t="s">
        <v>20</v>
      </c>
      <c r="H4968" t="s">
        <v>1282</v>
      </c>
      <c r="I4968">
        <f>MONTH(Table6[[#This Row],[Loan Date]])</f>
        <v>12</v>
      </c>
      <c r="J4968" t="str">
        <f>_xlfn.XLOOKUP(Table6[[#This Row],[Numeric Month]],$N$5:$N$11,$O$5:$O$11)</f>
        <v>Dec</v>
      </c>
      <c r="K4968" t="str">
        <f>_xlfn.XLOOKUP(Table6[[#This Row],[Loan Date]],$Q$5:$Q$152,$R$5:$R$152)</f>
        <v>Thursday</v>
      </c>
      <c r="L4968" t="str">
        <f>_xlfn.XLOOKUP(Table6[[#This Row],[Loan Date]],$Q$5:$Q$152,$S$5:$S$152)</f>
        <v>Week 10</v>
      </c>
    </row>
    <row r="4969" spans="1:12" x14ac:dyDescent="0.2">
      <c r="A4969" s="1">
        <v>44896</v>
      </c>
      <c r="B4969" t="s">
        <v>7</v>
      </c>
      <c r="C4969" s="1">
        <v>44896</v>
      </c>
      <c r="D4969" t="s">
        <v>29</v>
      </c>
      <c r="E4969" t="s">
        <v>23</v>
      </c>
      <c r="F4969" t="s">
        <v>23</v>
      </c>
      <c r="G4969" t="s">
        <v>20</v>
      </c>
      <c r="H4969" t="s">
        <v>1282</v>
      </c>
      <c r="I4969">
        <f>MONTH(Table6[[#This Row],[Loan Date]])</f>
        <v>12</v>
      </c>
      <c r="J4969" t="str">
        <f>_xlfn.XLOOKUP(Table6[[#This Row],[Numeric Month]],$N$5:$N$11,$O$5:$O$11)</f>
        <v>Dec</v>
      </c>
      <c r="K4969" t="str">
        <f>_xlfn.XLOOKUP(Table6[[#This Row],[Loan Date]],$Q$5:$Q$152,$R$5:$R$152)</f>
        <v>Thursday</v>
      </c>
      <c r="L4969" t="str">
        <f>_xlfn.XLOOKUP(Table6[[#This Row],[Loan Date]],$Q$5:$Q$152,$S$5:$S$152)</f>
        <v>Week 10</v>
      </c>
    </row>
    <row r="4970" spans="1:12" x14ac:dyDescent="0.2">
      <c r="A4970" s="1">
        <v>44896</v>
      </c>
      <c r="B4970" t="s">
        <v>7</v>
      </c>
      <c r="C4970" s="1">
        <v>44896</v>
      </c>
      <c r="D4970" t="s">
        <v>31</v>
      </c>
      <c r="E4970" t="s">
        <v>21</v>
      </c>
      <c r="F4970" t="s">
        <v>21</v>
      </c>
      <c r="G4970" t="s">
        <v>20</v>
      </c>
      <c r="H4970" t="s">
        <v>1282</v>
      </c>
      <c r="I4970">
        <f>MONTH(Table6[[#This Row],[Loan Date]])</f>
        <v>12</v>
      </c>
      <c r="J4970" t="str">
        <f>_xlfn.XLOOKUP(Table6[[#This Row],[Numeric Month]],$N$5:$N$11,$O$5:$O$11)</f>
        <v>Dec</v>
      </c>
      <c r="K4970" t="str">
        <f>_xlfn.XLOOKUP(Table6[[#This Row],[Loan Date]],$Q$5:$Q$152,$R$5:$R$152)</f>
        <v>Thursday</v>
      </c>
      <c r="L4970" t="str">
        <f>_xlfn.XLOOKUP(Table6[[#This Row],[Loan Date]],$Q$5:$Q$152,$S$5:$S$152)</f>
        <v>Week 10</v>
      </c>
    </row>
    <row r="4971" spans="1:12" x14ac:dyDescent="0.2">
      <c r="A4971" s="1">
        <v>44896</v>
      </c>
      <c r="B4971" t="s">
        <v>7</v>
      </c>
      <c r="C4971" s="1">
        <v>44903</v>
      </c>
      <c r="D4971" t="s">
        <v>588</v>
      </c>
      <c r="E4971" t="s">
        <v>3</v>
      </c>
      <c r="F4971" t="s">
        <v>2</v>
      </c>
      <c r="G4971" t="s">
        <v>1</v>
      </c>
      <c r="H4971" t="s">
        <v>1282</v>
      </c>
      <c r="I4971">
        <f>MONTH(Table6[[#This Row],[Loan Date]])</f>
        <v>12</v>
      </c>
      <c r="J4971" t="str">
        <f>_xlfn.XLOOKUP(Table6[[#This Row],[Numeric Month]],$N$5:$N$11,$O$5:$O$11)</f>
        <v>Dec</v>
      </c>
      <c r="K4971" t="str">
        <f>_xlfn.XLOOKUP(Table6[[#This Row],[Loan Date]],$Q$5:$Q$152,$R$5:$R$152)</f>
        <v>Thursday</v>
      </c>
      <c r="L4971" t="str">
        <f>_xlfn.XLOOKUP(Table6[[#This Row],[Loan Date]],$Q$5:$Q$152,$S$5:$S$152)</f>
        <v>Week 10</v>
      </c>
    </row>
    <row r="4972" spans="1:12" x14ac:dyDescent="0.2">
      <c r="A4972" s="1">
        <v>44896</v>
      </c>
      <c r="B4972" t="s">
        <v>7</v>
      </c>
      <c r="C4972" s="1">
        <v>44904</v>
      </c>
      <c r="D4972" t="s">
        <v>209</v>
      </c>
      <c r="E4972" t="s">
        <v>9</v>
      </c>
      <c r="F4972" t="s">
        <v>8</v>
      </c>
      <c r="G4972" t="s">
        <v>1</v>
      </c>
      <c r="H4972" t="s">
        <v>1282</v>
      </c>
      <c r="I4972">
        <f>MONTH(Table6[[#This Row],[Loan Date]])</f>
        <v>12</v>
      </c>
      <c r="J4972" t="str">
        <f>_xlfn.XLOOKUP(Table6[[#This Row],[Numeric Month]],$N$5:$N$11,$O$5:$O$11)</f>
        <v>Dec</v>
      </c>
      <c r="K4972" t="str">
        <f>_xlfn.XLOOKUP(Table6[[#This Row],[Loan Date]],$Q$5:$Q$152,$R$5:$R$152)</f>
        <v>Thursday</v>
      </c>
      <c r="L4972" t="str">
        <f>_xlfn.XLOOKUP(Table6[[#This Row],[Loan Date]],$Q$5:$Q$152,$S$5:$S$152)</f>
        <v>Week 10</v>
      </c>
    </row>
    <row r="4973" spans="1:12" x14ac:dyDescent="0.2">
      <c r="A4973" s="1">
        <v>44896</v>
      </c>
      <c r="B4973" t="s">
        <v>5</v>
      </c>
      <c r="C4973" s="1">
        <v>44903</v>
      </c>
      <c r="D4973" t="s">
        <v>1118</v>
      </c>
      <c r="E4973" t="s">
        <v>52</v>
      </c>
      <c r="F4973" t="s">
        <v>51</v>
      </c>
      <c r="G4973" t="s">
        <v>1</v>
      </c>
      <c r="H4973" t="s">
        <v>1282</v>
      </c>
      <c r="I4973">
        <f>MONTH(Table6[[#This Row],[Loan Date]])</f>
        <v>12</v>
      </c>
      <c r="J4973" t="str">
        <f>_xlfn.XLOOKUP(Table6[[#This Row],[Numeric Month]],$N$5:$N$11,$O$5:$O$11)</f>
        <v>Dec</v>
      </c>
      <c r="K4973" t="str">
        <f>_xlfn.XLOOKUP(Table6[[#This Row],[Loan Date]],$Q$5:$Q$152,$R$5:$R$152)</f>
        <v>Thursday</v>
      </c>
      <c r="L4973" t="str">
        <f>_xlfn.XLOOKUP(Table6[[#This Row],[Loan Date]],$Q$5:$Q$152,$S$5:$S$152)</f>
        <v>Week 10</v>
      </c>
    </row>
    <row r="4974" spans="1:12" x14ac:dyDescent="0.2">
      <c r="A4974" s="1">
        <v>44896</v>
      </c>
      <c r="B4974" t="s">
        <v>7</v>
      </c>
      <c r="C4974" s="1">
        <v>44896</v>
      </c>
      <c r="D4974" t="s">
        <v>952</v>
      </c>
      <c r="E4974" t="s">
        <v>37</v>
      </c>
      <c r="F4974" t="s">
        <v>37</v>
      </c>
      <c r="G4974" t="s">
        <v>20</v>
      </c>
      <c r="H4974" t="s">
        <v>1282</v>
      </c>
      <c r="I4974">
        <f>MONTH(Table6[[#This Row],[Loan Date]])</f>
        <v>12</v>
      </c>
      <c r="J4974" t="str">
        <f>_xlfn.XLOOKUP(Table6[[#This Row],[Numeric Month]],$N$5:$N$11,$O$5:$O$11)</f>
        <v>Dec</v>
      </c>
      <c r="K4974" t="str">
        <f>_xlfn.XLOOKUP(Table6[[#This Row],[Loan Date]],$Q$5:$Q$152,$R$5:$R$152)</f>
        <v>Thursday</v>
      </c>
      <c r="L4974" t="str">
        <f>_xlfn.XLOOKUP(Table6[[#This Row],[Loan Date]],$Q$5:$Q$152,$S$5:$S$152)</f>
        <v>Week 10</v>
      </c>
    </row>
    <row r="4975" spans="1:12" x14ac:dyDescent="0.2">
      <c r="A4975" s="1">
        <v>44896</v>
      </c>
      <c r="B4975" t="s">
        <v>7</v>
      </c>
      <c r="C4975" s="1">
        <v>44903</v>
      </c>
      <c r="D4975" t="s">
        <v>522</v>
      </c>
      <c r="E4975" t="s">
        <v>9</v>
      </c>
      <c r="F4975" t="s">
        <v>8</v>
      </c>
      <c r="G4975" t="s">
        <v>1</v>
      </c>
      <c r="H4975" t="s">
        <v>1282</v>
      </c>
      <c r="I4975">
        <f>MONTH(Table6[[#This Row],[Loan Date]])</f>
        <v>12</v>
      </c>
      <c r="J4975" t="str">
        <f>_xlfn.XLOOKUP(Table6[[#This Row],[Numeric Month]],$N$5:$N$11,$O$5:$O$11)</f>
        <v>Dec</v>
      </c>
      <c r="K4975" t="str">
        <f>_xlfn.XLOOKUP(Table6[[#This Row],[Loan Date]],$Q$5:$Q$152,$R$5:$R$152)</f>
        <v>Thursday</v>
      </c>
      <c r="L4975" t="str">
        <f>_xlfn.XLOOKUP(Table6[[#This Row],[Loan Date]],$Q$5:$Q$152,$S$5:$S$152)</f>
        <v>Week 10</v>
      </c>
    </row>
    <row r="4976" spans="1:12" x14ac:dyDescent="0.2">
      <c r="A4976" s="1">
        <v>44896</v>
      </c>
      <c r="B4976" t="s">
        <v>7</v>
      </c>
      <c r="C4976" s="1">
        <v>44896</v>
      </c>
      <c r="D4976" t="s">
        <v>408</v>
      </c>
      <c r="E4976" t="s">
        <v>23</v>
      </c>
      <c r="F4976" t="s">
        <v>23</v>
      </c>
      <c r="G4976" t="s">
        <v>20</v>
      </c>
      <c r="H4976" t="s">
        <v>1282</v>
      </c>
      <c r="I4976">
        <f>MONTH(Table6[[#This Row],[Loan Date]])</f>
        <v>12</v>
      </c>
      <c r="J4976" t="str">
        <f>_xlfn.XLOOKUP(Table6[[#This Row],[Numeric Month]],$N$5:$N$11,$O$5:$O$11)</f>
        <v>Dec</v>
      </c>
      <c r="K4976" t="str">
        <f>_xlfn.XLOOKUP(Table6[[#This Row],[Loan Date]],$Q$5:$Q$152,$R$5:$R$152)</f>
        <v>Thursday</v>
      </c>
      <c r="L4976" t="str">
        <f>_xlfn.XLOOKUP(Table6[[#This Row],[Loan Date]],$Q$5:$Q$152,$S$5:$S$152)</f>
        <v>Week 10</v>
      </c>
    </row>
    <row r="4977" spans="1:12" x14ac:dyDescent="0.2">
      <c r="A4977" s="1">
        <v>44896</v>
      </c>
      <c r="B4977" t="s">
        <v>7</v>
      </c>
      <c r="C4977" s="1">
        <v>44896</v>
      </c>
      <c r="D4977" t="s">
        <v>952</v>
      </c>
      <c r="E4977" t="s">
        <v>37</v>
      </c>
      <c r="F4977" t="s">
        <v>37</v>
      </c>
      <c r="G4977" t="s">
        <v>20</v>
      </c>
      <c r="H4977" t="s">
        <v>1282</v>
      </c>
      <c r="I4977">
        <f>MONTH(Table6[[#This Row],[Loan Date]])</f>
        <v>12</v>
      </c>
      <c r="J4977" t="str">
        <f>_xlfn.XLOOKUP(Table6[[#This Row],[Numeric Month]],$N$5:$N$11,$O$5:$O$11)</f>
        <v>Dec</v>
      </c>
      <c r="K4977" t="str">
        <f>_xlfn.XLOOKUP(Table6[[#This Row],[Loan Date]],$Q$5:$Q$152,$R$5:$R$152)</f>
        <v>Thursday</v>
      </c>
      <c r="L4977" t="str">
        <f>_xlfn.XLOOKUP(Table6[[#This Row],[Loan Date]],$Q$5:$Q$152,$S$5:$S$152)</f>
        <v>Week 10</v>
      </c>
    </row>
    <row r="4978" spans="1:12" x14ac:dyDescent="0.2">
      <c r="A4978" s="1">
        <v>44896</v>
      </c>
      <c r="B4978" t="s">
        <v>7</v>
      </c>
      <c r="C4978" s="1">
        <v>44896</v>
      </c>
      <c r="D4978" t="s">
        <v>172</v>
      </c>
      <c r="E4978" t="s">
        <v>21</v>
      </c>
      <c r="F4978" t="s">
        <v>21</v>
      </c>
      <c r="G4978" t="s">
        <v>20</v>
      </c>
      <c r="H4978" t="s">
        <v>1282</v>
      </c>
      <c r="I4978">
        <f>MONTH(Table6[[#This Row],[Loan Date]])</f>
        <v>12</v>
      </c>
      <c r="J4978" t="str">
        <f>_xlfn.XLOOKUP(Table6[[#This Row],[Numeric Month]],$N$5:$N$11,$O$5:$O$11)</f>
        <v>Dec</v>
      </c>
      <c r="K4978" t="str">
        <f>_xlfn.XLOOKUP(Table6[[#This Row],[Loan Date]],$Q$5:$Q$152,$R$5:$R$152)</f>
        <v>Thursday</v>
      </c>
      <c r="L4978" t="str">
        <f>_xlfn.XLOOKUP(Table6[[#This Row],[Loan Date]],$Q$5:$Q$152,$S$5:$S$152)</f>
        <v>Week 10</v>
      </c>
    </row>
    <row r="4979" spans="1:12" x14ac:dyDescent="0.2">
      <c r="A4979" s="1">
        <v>44896</v>
      </c>
      <c r="B4979" t="s">
        <v>7</v>
      </c>
      <c r="C4979" s="1">
        <v>44903</v>
      </c>
      <c r="D4979" t="s">
        <v>417</v>
      </c>
      <c r="E4979" t="s">
        <v>9</v>
      </c>
      <c r="F4979" t="s">
        <v>8</v>
      </c>
      <c r="G4979" t="s">
        <v>1</v>
      </c>
      <c r="H4979" t="s">
        <v>1282</v>
      </c>
      <c r="I4979">
        <f>MONTH(Table6[[#This Row],[Loan Date]])</f>
        <v>12</v>
      </c>
      <c r="J4979" t="str">
        <f>_xlfn.XLOOKUP(Table6[[#This Row],[Numeric Month]],$N$5:$N$11,$O$5:$O$11)</f>
        <v>Dec</v>
      </c>
      <c r="K4979" t="str">
        <f>_xlfn.XLOOKUP(Table6[[#This Row],[Loan Date]],$Q$5:$Q$152,$R$5:$R$152)</f>
        <v>Thursday</v>
      </c>
      <c r="L4979" t="str">
        <f>_xlfn.XLOOKUP(Table6[[#This Row],[Loan Date]],$Q$5:$Q$152,$S$5:$S$152)</f>
        <v>Week 10</v>
      </c>
    </row>
    <row r="4980" spans="1:12" x14ac:dyDescent="0.2">
      <c r="A4980" s="1">
        <v>44896</v>
      </c>
      <c r="B4980" t="s">
        <v>7</v>
      </c>
      <c r="C4980" s="1">
        <v>44896</v>
      </c>
      <c r="D4980" t="s">
        <v>833</v>
      </c>
      <c r="E4980" t="s">
        <v>168</v>
      </c>
      <c r="F4980" t="s">
        <v>168</v>
      </c>
      <c r="G4980" t="s">
        <v>20</v>
      </c>
      <c r="H4980" t="s">
        <v>1282</v>
      </c>
      <c r="I4980">
        <f>MONTH(Table6[[#This Row],[Loan Date]])</f>
        <v>12</v>
      </c>
      <c r="J4980" t="str">
        <f>_xlfn.XLOOKUP(Table6[[#This Row],[Numeric Month]],$N$5:$N$11,$O$5:$O$11)</f>
        <v>Dec</v>
      </c>
      <c r="K4980" t="str">
        <f>_xlfn.XLOOKUP(Table6[[#This Row],[Loan Date]],$Q$5:$Q$152,$R$5:$R$152)</f>
        <v>Thursday</v>
      </c>
      <c r="L4980" t="str">
        <f>_xlfn.XLOOKUP(Table6[[#This Row],[Loan Date]],$Q$5:$Q$152,$S$5:$S$152)</f>
        <v>Week 10</v>
      </c>
    </row>
    <row r="4981" spans="1:12" x14ac:dyDescent="0.2">
      <c r="A4981" s="1">
        <v>44896</v>
      </c>
      <c r="B4981" t="s">
        <v>7</v>
      </c>
      <c r="C4981" s="1">
        <v>44903</v>
      </c>
      <c r="D4981" t="s">
        <v>1304</v>
      </c>
      <c r="E4981" t="s">
        <v>204</v>
      </c>
      <c r="F4981" t="s">
        <v>2</v>
      </c>
      <c r="G4981" t="s">
        <v>1</v>
      </c>
      <c r="H4981" t="s">
        <v>1282</v>
      </c>
      <c r="I4981">
        <f>MONTH(Table6[[#This Row],[Loan Date]])</f>
        <v>12</v>
      </c>
      <c r="J4981" t="str">
        <f>_xlfn.XLOOKUP(Table6[[#This Row],[Numeric Month]],$N$5:$N$11,$O$5:$O$11)</f>
        <v>Dec</v>
      </c>
      <c r="K4981" t="str">
        <f>_xlfn.XLOOKUP(Table6[[#This Row],[Loan Date]],$Q$5:$Q$152,$R$5:$R$152)</f>
        <v>Thursday</v>
      </c>
      <c r="L4981" t="str">
        <f>_xlfn.XLOOKUP(Table6[[#This Row],[Loan Date]],$Q$5:$Q$152,$S$5:$S$152)</f>
        <v>Week 10</v>
      </c>
    </row>
    <row r="4982" spans="1:12" x14ac:dyDescent="0.2">
      <c r="A4982" s="1">
        <v>44896</v>
      </c>
      <c r="B4982" t="s">
        <v>7</v>
      </c>
      <c r="C4982" s="1">
        <v>44903</v>
      </c>
      <c r="D4982" t="s">
        <v>1009</v>
      </c>
      <c r="E4982" t="s">
        <v>52</v>
      </c>
      <c r="F4982" t="s">
        <v>51</v>
      </c>
      <c r="G4982" t="s">
        <v>1</v>
      </c>
      <c r="H4982" t="s">
        <v>1282</v>
      </c>
      <c r="I4982">
        <f>MONTH(Table6[[#This Row],[Loan Date]])</f>
        <v>12</v>
      </c>
      <c r="J4982" t="str">
        <f>_xlfn.XLOOKUP(Table6[[#This Row],[Numeric Month]],$N$5:$N$11,$O$5:$O$11)</f>
        <v>Dec</v>
      </c>
      <c r="K4982" t="str">
        <f>_xlfn.XLOOKUP(Table6[[#This Row],[Loan Date]],$Q$5:$Q$152,$R$5:$R$152)</f>
        <v>Thursday</v>
      </c>
      <c r="L4982" t="str">
        <f>_xlfn.XLOOKUP(Table6[[#This Row],[Loan Date]],$Q$5:$Q$152,$S$5:$S$152)</f>
        <v>Week 10</v>
      </c>
    </row>
    <row r="4983" spans="1:12" x14ac:dyDescent="0.2">
      <c r="A4983" s="1">
        <v>44896</v>
      </c>
      <c r="B4983" t="s">
        <v>7</v>
      </c>
      <c r="C4983" s="1">
        <v>44903</v>
      </c>
      <c r="D4983" t="s">
        <v>1303</v>
      </c>
      <c r="E4983" t="s">
        <v>765</v>
      </c>
      <c r="F4983" t="s">
        <v>2</v>
      </c>
      <c r="G4983" t="s">
        <v>1</v>
      </c>
      <c r="H4983" t="s">
        <v>1282</v>
      </c>
      <c r="I4983">
        <f>MONTH(Table6[[#This Row],[Loan Date]])</f>
        <v>12</v>
      </c>
      <c r="J4983" t="str">
        <f>_xlfn.XLOOKUP(Table6[[#This Row],[Numeric Month]],$N$5:$N$11,$O$5:$O$11)</f>
        <v>Dec</v>
      </c>
      <c r="K4983" t="str">
        <f>_xlfn.XLOOKUP(Table6[[#This Row],[Loan Date]],$Q$5:$Q$152,$R$5:$R$152)</f>
        <v>Thursday</v>
      </c>
      <c r="L4983" t="str">
        <f>_xlfn.XLOOKUP(Table6[[#This Row],[Loan Date]],$Q$5:$Q$152,$S$5:$S$152)</f>
        <v>Week 10</v>
      </c>
    </row>
    <row r="4984" spans="1:12" x14ac:dyDescent="0.2">
      <c r="A4984" s="1">
        <v>44896</v>
      </c>
      <c r="B4984" t="s">
        <v>7</v>
      </c>
      <c r="C4984" s="1">
        <v>44896</v>
      </c>
      <c r="D4984" t="s">
        <v>115</v>
      </c>
      <c r="E4984" t="s">
        <v>23</v>
      </c>
      <c r="F4984" t="s">
        <v>23</v>
      </c>
      <c r="G4984" t="s">
        <v>20</v>
      </c>
      <c r="H4984" t="s">
        <v>1282</v>
      </c>
      <c r="I4984">
        <f>MONTH(Table6[[#This Row],[Loan Date]])</f>
        <v>12</v>
      </c>
      <c r="J4984" t="str">
        <f>_xlfn.XLOOKUP(Table6[[#This Row],[Numeric Month]],$N$5:$N$11,$O$5:$O$11)</f>
        <v>Dec</v>
      </c>
      <c r="K4984" t="str">
        <f>_xlfn.XLOOKUP(Table6[[#This Row],[Loan Date]],$Q$5:$Q$152,$R$5:$R$152)</f>
        <v>Thursday</v>
      </c>
      <c r="L4984" t="str">
        <f>_xlfn.XLOOKUP(Table6[[#This Row],[Loan Date]],$Q$5:$Q$152,$S$5:$S$152)</f>
        <v>Week 10</v>
      </c>
    </row>
    <row r="4985" spans="1:12" x14ac:dyDescent="0.2">
      <c r="A4985" s="1">
        <v>44896</v>
      </c>
      <c r="B4985" t="s">
        <v>7</v>
      </c>
      <c r="C4985" s="1">
        <v>44896</v>
      </c>
      <c r="D4985" t="s">
        <v>103</v>
      </c>
      <c r="E4985" t="s">
        <v>23</v>
      </c>
      <c r="F4985" t="s">
        <v>23</v>
      </c>
      <c r="G4985" t="s">
        <v>20</v>
      </c>
      <c r="H4985" t="s">
        <v>1282</v>
      </c>
      <c r="I4985">
        <f>MONTH(Table6[[#This Row],[Loan Date]])</f>
        <v>12</v>
      </c>
      <c r="J4985" t="str">
        <f>_xlfn.XLOOKUP(Table6[[#This Row],[Numeric Month]],$N$5:$N$11,$O$5:$O$11)</f>
        <v>Dec</v>
      </c>
      <c r="K4985" t="str">
        <f>_xlfn.XLOOKUP(Table6[[#This Row],[Loan Date]],$Q$5:$Q$152,$R$5:$R$152)</f>
        <v>Thursday</v>
      </c>
      <c r="L4985" t="str">
        <f>_xlfn.XLOOKUP(Table6[[#This Row],[Loan Date]],$Q$5:$Q$152,$S$5:$S$152)</f>
        <v>Week 10</v>
      </c>
    </row>
    <row r="4986" spans="1:12" x14ac:dyDescent="0.2">
      <c r="A4986" s="1">
        <v>44896</v>
      </c>
      <c r="B4986" t="s">
        <v>7</v>
      </c>
      <c r="C4986" s="1">
        <v>44903</v>
      </c>
      <c r="D4986" t="s">
        <v>272</v>
      </c>
      <c r="E4986" t="s">
        <v>52</v>
      </c>
      <c r="F4986" t="s">
        <v>51</v>
      </c>
      <c r="G4986" t="s">
        <v>1</v>
      </c>
      <c r="H4986" t="s">
        <v>1282</v>
      </c>
      <c r="I4986">
        <f>MONTH(Table6[[#This Row],[Loan Date]])</f>
        <v>12</v>
      </c>
      <c r="J4986" t="str">
        <f>_xlfn.XLOOKUP(Table6[[#This Row],[Numeric Month]],$N$5:$N$11,$O$5:$O$11)</f>
        <v>Dec</v>
      </c>
      <c r="K4986" t="str">
        <f>_xlfn.XLOOKUP(Table6[[#This Row],[Loan Date]],$Q$5:$Q$152,$R$5:$R$152)</f>
        <v>Thursday</v>
      </c>
      <c r="L4986" t="str">
        <f>_xlfn.XLOOKUP(Table6[[#This Row],[Loan Date]],$Q$5:$Q$152,$S$5:$S$152)</f>
        <v>Week 10</v>
      </c>
    </row>
    <row r="4987" spans="1:12" x14ac:dyDescent="0.2">
      <c r="A4987" s="1">
        <v>44896</v>
      </c>
      <c r="B4987" t="s">
        <v>5</v>
      </c>
      <c r="C4987" s="1">
        <v>44903</v>
      </c>
      <c r="D4987" t="s">
        <v>889</v>
      </c>
      <c r="E4987" t="s">
        <v>15</v>
      </c>
      <c r="F4987" t="s">
        <v>14</v>
      </c>
      <c r="G4987" t="s">
        <v>1</v>
      </c>
      <c r="H4987" t="s">
        <v>1282</v>
      </c>
      <c r="I4987">
        <f>MONTH(Table6[[#This Row],[Loan Date]])</f>
        <v>12</v>
      </c>
      <c r="J4987" t="str">
        <f>_xlfn.XLOOKUP(Table6[[#This Row],[Numeric Month]],$N$5:$N$11,$O$5:$O$11)</f>
        <v>Dec</v>
      </c>
      <c r="K4987" t="str">
        <f>_xlfn.XLOOKUP(Table6[[#This Row],[Loan Date]],$Q$5:$Q$152,$R$5:$R$152)</f>
        <v>Thursday</v>
      </c>
      <c r="L4987" t="str">
        <f>_xlfn.XLOOKUP(Table6[[#This Row],[Loan Date]],$Q$5:$Q$152,$S$5:$S$152)</f>
        <v>Week 10</v>
      </c>
    </row>
    <row r="4988" spans="1:12" x14ac:dyDescent="0.2">
      <c r="A4988" s="1">
        <v>44896</v>
      </c>
      <c r="B4988" t="s">
        <v>7</v>
      </c>
      <c r="C4988" s="1">
        <v>44896</v>
      </c>
      <c r="D4988" t="s">
        <v>913</v>
      </c>
      <c r="E4988" t="s">
        <v>37</v>
      </c>
      <c r="F4988" t="s">
        <v>37</v>
      </c>
      <c r="G4988" t="s">
        <v>20</v>
      </c>
      <c r="H4988" t="s">
        <v>1282</v>
      </c>
      <c r="I4988">
        <f>MONTH(Table6[[#This Row],[Loan Date]])</f>
        <v>12</v>
      </c>
      <c r="J4988" t="str">
        <f>_xlfn.XLOOKUP(Table6[[#This Row],[Numeric Month]],$N$5:$N$11,$O$5:$O$11)</f>
        <v>Dec</v>
      </c>
      <c r="K4988" t="str">
        <f>_xlfn.XLOOKUP(Table6[[#This Row],[Loan Date]],$Q$5:$Q$152,$R$5:$R$152)</f>
        <v>Thursday</v>
      </c>
      <c r="L4988" t="str">
        <f>_xlfn.XLOOKUP(Table6[[#This Row],[Loan Date]],$Q$5:$Q$152,$S$5:$S$152)</f>
        <v>Week 10</v>
      </c>
    </row>
    <row r="4989" spans="1:12" x14ac:dyDescent="0.2">
      <c r="A4989" s="1">
        <v>44897</v>
      </c>
      <c r="B4989" t="s">
        <v>107</v>
      </c>
      <c r="C4989" s="1">
        <v>44904</v>
      </c>
      <c r="D4989" t="s">
        <v>675</v>
      </c>
      <c r="E4989" t="s">
        <v>9</v>
      </c>
      <c r="F4989" t="s">
        <v>8</v>
      </c>
      <c r="G4989" t="s">
        <v>1</v>
      </c>
      <c r="H4989" t="s">
        <v>1282</v>
      </c>
      <c r="I4989">
        <f>MONTH(Table6[[#This Row],[Loan Date]])</f>
        <v>12</v>
      </c>
      <c r="J4989" t="str">
        <f>_xlfn.XLOOKUP(Table6[[#This Row],[Numeric Month]],$N$5:$N$11,$O$5:$O$11)</f>
        <v>Dec</v>
      </c>
      <c r="K4989" t="str">
        <f>_xlfn.XLOOKUP(Table6[[#This Row],[Loan Date]],$Q$5:$Q$152,$R$5:$R$152)</f>
        <v>Friday</v>
      </c>
      <c r="L4989" t="str">
        <f>_xlfn.XLOOKUP(Table6[[#This Row],[Loan Date]],$Q$5:$Q$152,$S$5:$S$152)</f>
        <v>Week 10</v>
      </c>
    </row>
    <row r="4990" spans="1:12" x14ac:dyDescent="0.2">
      <c r="A4990" s="1">
        <v>44897</v>
      </c>
      <c r="B4990" t="s">
        <v>5</v>
      </c>
      <c r="C4990" s="1">
        <v>44904</v>
      </c>
      <c r="D4990" t="s">
        <v>146</v>
      </c>
      <c r="E4990" t="s">
        <v>52</v>
      </c>
      <c r="F4990" t="s">
        <v>51</v>
      </c>
      <c r="G4990" t="s">
        <v>1</v>
      </c>
      <c r="H4990" t="s">
        <v>1282</v>
      </c>
      <c r="I4990">
        <f>MONTH(Table6[[#This Row],[Loan Date]])</f>
        <v>12</v>
      </c>
      <c r="J4990" t="str">
        <f>_xlfn.XLOOKUP(Table6[[#This Row],[Numeric Month]],$N$5:$N$11,$O$5:$O$11)</f>
        <v>Dec</v>
      </c>
      <c r="K4990" t="str">
        <f>_xlfn.XLOOKUP(Table6[[#This Row],[Loan Date]],$Q$5:$Q$152,$R$5:$R$152)</f>
        <v>Friday</v>
      </c>
      <c r="L4990" t="str">
        <f>_xlfn.XLOOKUP(Table6[[#This Row],[Loan Date]],$Q$5:$Q$152,$S$5:$S$152)</f>
        <v>Week 10</v>
      </c>
    </row>
    <row r="4991" spans="1:12" x14ac:dyDescent="0.2">
      <c r="A4991" s="1">
        <v>44897</v>
      </c>
      <c r="B4991" t="s">
        <v>5</v>
      </c>
      <c r="C4991" s="1">
        <v>44897</v>
      </c>
      <c r="D4991" t="s">
        <v>367</v>
      </c>
      <c r="E4991" t="s">
        <v>15</v>
      </c>
      <c r="F4991" t="s">
        <v>14</v>
      </c>
      <c r="G4991" t="s">
        <v>1</v>
      </c>
      <c r="H4991" t="s">
        <v>1282</v>
      </c>
      <c r="I4991">
        <f>MONTH(Table6[[#This Row],[Loan Date]])</f>
        <v>12</v>
      </c>
      <c r="J4991" t="str">
        <f>_xlfn.XLOOKUP(Table6[[#This Row],[Numeric Month]],$N$5:$N$11,$O$5:$O$11)</f>
        <v>Dec</v>
      </c>
      <c r="K4991" t="str">
        <f>_xlfn.XLOOKUP(Table6[[#This Row],[Loan Date]],$Q$5:$Q$152,$R$5:$R$152)</f>
        <v>Friday</v>
      </c>
      <c r="L4991" t="str">
        <f>_xlfn.XLOOKUP(Table6[[#This Row],[Loan Date]],$Q$5:$Q$152,$S$5:$S$152)</f>
        <v>Week 10</v>
      </c>
    </row>
    <row r="4992" spans="1:12" x14ac:dyDescent="0.2">
      <c r="A4992" s="1">
        <v>44897</v>
      </c>
      <c r="B4992" t="s">
        <v>5</v>
      </c>
      <c r="C4992" s="1">
        <v>44904</v>
      </c>
      <c r="D4992" t="s">
        <v>914</v>
      </c>
      <c r="E4992" t="s">
        <v>15</v>
      </c>
      <c r="F4992" t="s">
        <v>14</v>
      </c>
      <c r="G4992" t="s">
        <v>1</v>
      </c>
      <c r="H4992" t="s">
        <v>1282</v>
      </c>
      <c r="I4992">
        <f>MONTH(Table6[[#This Row],[Loan Date]])</f>
        <v>12</v>
      </c>
      <c r="J4992" t="str">
        <f>_xlfn.XLOOKUP(Table6[[#This Row],[Numeric Month]],$N$5:$N$11,$O$5:$O$11)</f>
        <v>Dec</v>
      </c>
      <c r="K4992" t="str">
        <f>_xlfn.XLOOKUP(Table6[[#This Row],[Loan Date]],$Q$5:$Q$152,$R$5:$R$152)</f>
        <v>Friday</v>
      </c>
      <c r="L4992" t="str">
        <f>_xlfn.XLOOKUP(Table6[[#This Row],[Loan Date]],$Q$5:$Q$152,$S$5:$S$152)</f>
        <v>Week 10</v>
      </c>
    </row>
    <row r="4993" spans="1:12" x14ac:dyDescent="0.2">
      <c r="A4993" s="1">
        <v>44897</v>
      </c>
      <c r="B4993" t="s">
        <v>7</v>
      </c>
      <c r="C4993" s="1">
        <v>44897</v>
      </c>
      <c r="D4993" t="s">
        <v>910</v>
      </c>
      <c r="E4993" t="s">
        <v>37</v>
      </c>
      <c r="F4993" t="s">
        <v>37</v>
      </c>
      <c r="G4993" t="s">
        <v>20</v>
      </c>
      <c r="H4993" t="s">
        <v>1282</v>
      </c>
      <c r="I4993">
        <f>MONTH(Table6[[#This Row],[Loan Date]])</f>
        <v>12</v>
      </c>
      <c r="J4993" t="str">
        <f>_xlfn.XLOOKUP(Table6[[#This Row],[Numeric Month]],$N$5:$N$11,$O$5:$O$11)</f>
        <v>Dec</v>
      </c>
      <c r="K4993" t="str">
        <f>_xlfn.XLOOKUP(Table6[[#This Row],[Loan Date]],$Q$5:$Q$152,$R$5:$R$152)</f>
        <v>Friday</v>
      </c>
      <c r="L4993" t="str">
        <f>_xlfn.XLOOKUP(Table6[[#This Row],[Loan Date]],$Q$5:$Q$152,$S$5:$S$152)</f>
        <v>Week 10</v>
      </c>
    </row>
    <row r="4994" spans="1:12" x14ac:dyDescent="0.2">
      <c r="A4994" s="1">
        <v>44897</v>
      </c>
      <c r="B4994" t="s">
        <v>5</v>
      </c>
      <c r="C4994" s="1">
        <v>44897</v>
      </c>
      <c r="D4994" t="s">
        <v>952</v>
      </c>
      <c r="E4994" t="s">
        <v>37</v>
      </c>
      <c r="F4994" t="s">
        <v>37</v>
      </c>
      <c r="G4994" t="s">
        <v>20</v>
      </c>
      <c r="H4994" t="s">
        <v>1282</v>
      </c>
      <c r="I4994">
        <f>MONTH(Table6[[#This Row],[Loan Date]])</f>
        <v>12</v>
      </c>
      <c r="J4994" t="str">
        <f>_xlfn.XLOOKUP(Table6[[#This Row],[Numeric Month]],$N$5:$N$11,$O$5:$O$11)</f>
        <v>Dec</v>
      </c>
      <c r="K4994" t="str">
        <f>_xlfn.XLOOKUP(Table6[[#This Row],[Loan Date]],$Q$5:$Q$152,$R$5:$R$152)</f>
        <v>Friday</v>
      </c>
      <c r="L4994" t="str">
        <f>_xlfn.XLOOKUP(Table6[[#This Row],[Loan Date]],$Q$5:$Q$152,$S$5:$S$152)</f>
        <v>Week 10</v>
      </c>
    </row>
    <row r="4995" spans="1:12" x14ac:dyDescent="0.2">
      <c r="A4995" s="1">
        <v>44897</v>
      </c>
      <c r="B4995" t="s">
        <v>5</v>
      </c>
      <c r="C4995" s="1">
        <v>44897</v>
      </c>
      <c r="D4995" t="s">
        <v>1136</v>
      </c>
      <c r="E4995" t="s">
        <v>37</v>
      </c>
      <c r="F4995" t="s">
        <v>37</v>
      </c>
      <c r="G4995" t="s">
        <v>20</v>
      </c>
      <c r="H4995" t="s">
        <v>1282</v>
      </c>
      <c r="I4995">
        <f>MONTH(Table6[[#This Row],[Loan Date]])</f>
        <v>12</v>
      </c>
      <c r="J4995" t="str">
        <f>_xlfn.XLOOKUP(Table6[[#This Row],[Numeric Month]],$N$5:$N$11,$O$5:$O$11)</f>
        <v>Dec</v>
      </c>
      <c r="K4995" t="str">
        <f>_xlfn.XLOOKUP(Table6[[#This Row],[Loan Date]],$Q$5:$Q$152,$R$5:$R$152)</f>
        <v>Friday</v>
      </c>
      <c r="L4995" t="str">
        <f>_xlfn.XLOOKUP(Table6[[#This Row],[Loan Date]],$Q$5:$Q$152,$S$5:$S$152)</f>
        <v>Week 10</v>
      </c>
    </row>
    <row r="4996" spans="1:12" x14ac:dyDescent="0.2">
      <c r="A4996" s="1">
        <v>44897</v>
      </c>
      <c r="B4996" t="s">
        <v>7</v>
      </c>
      <c r="C4996" s="1">
        <v>44904</v>
      </c>
      <c r="D4996" t="s">
        <v>596</v>
      </c>
      <c r="E4996" t="s">
        <v>9</v>
      </c>
      <c r="F4996" t="s">
        <v>8</v>
      </c>
      <c r="G4996" t="s">
        <v>1</v>
      </c>
      <c r="H4996" t="s">
        <v>1282</v>
      </c>
      <c r="I4996">
        <f>MONTH(Table6[[#This Row],[Loan Date]])</f>
        <v>12</v>
      </c>
      <c r="J4996" t="str">
        <f>_xlfn.XLOOKUP(Table6[[#This Row],[Numeric Month]],$N$5:$N$11,$O$5:$O$11)</f>
        <v>Dec</v>
      </c>
      <c r="K4996" t="str">
        <f>_xlfn.XLOOKUP(Table6[[#This Row],[Loan Date]],$Q$5:$Q$152,$R$5:$R$152)</f>
        <v>Friday</v>
      </c>
      <c r="L4996" t="str">
        <f>_xlfn.XLOOKUP(Table6[[#This Row],[Loan Date]],$Q$5:$Q$152,$S$5:$S$152)</f>
        <v>Week 10</v>
      </c>
    </row>
    <row r="4997" spans="1:12" x14ac:dyDescent="0.2">
      <c r="A4997" s="1">
        <v>44897</v>
      </c>
      <c r="B4997" t="s">
        <v>5</v>
      </c>
      <c r="C4997" s="1">
        <v>44897</v>
      </c>
      <c r="D4997" t="s">
        <v>927</v>
      </c>
      <c r="E4997" t="s">
        <v>37</v>
      </c>
      <c r="F4997" t="s">
        <v>37</v>
      </c>
      <c r="G4997" t="s">
        <v>20</v>
      </c>
      <c r="H4997" t="s">
        <v>1282</v>
      </c>
      <c r="I4997">
        <f>MONTH(Table6[[#This Row],[Loan Date]])</f>
        <v>12</v>
      </c>
      <c r="J4997" t="str">
        <f>_xlfn.XLOOKUP(Table6[[#This Row],[Numeric Month]],$N$5:$N$11,$O$5:$O$11)</f>
        <v>Dec</v>
      </c>
      <c r="K4997" t="str">
        <f>_xlfn.XLOOKUP(Table6[[#This Row],[Loan Date]],$Q$5:$Q$152,$R$5:$R$152)</f>
        <v>Friday</v>
      </c>
      <c r="L4997" t="str">
        <f>_xlfn.XLOOKUP(Table6[[#This Row],[Loan Date]],$Q$5:$Q$152,$S$5:$S$152)</f>
        <v>Week 10</v>
      </c>
    </row>
    <row r="4998" spans="1:12" x14ac:dyDescent="0.2">
      <c r="A4998" s="1">
        <v>44897</v>
      </c>
      <c r="B4998" t="s">
        <v>5</v>
      </c>
      <c r="C4998" s="1">
        <v>44904</v>
      </c>
      <c r="D4998" t="s">
        <v>754</v>
      </c>
      <c r="E4998" t="s">
        <v>52</v>
      </c>
      <c r="F4998" t="s">
        <v>51</v>
      </c>
      <c r="G4998" t="s">
        <v>1</v>
      </c>
      <c r="H4998" t="s">
        <v>1282</v>
      </c>
      <c r="I4998">
        <f>MONTH(Table6[[#This Row],[Loan Date]])</f>
        <v>12</v>
      </c>
      <c r="J4998" t="str">
        <f>_xlfn.XLOOKUP(Table6[[#This Row],[Numeric Month]],$N$5:$N$11,$O$5:$O$11)</f>
        <v>Dec</v>
      </c>
      <c r="K4998" t="str">
        <f>_xlfn.XLOOKUP(Table6[[#This Row],[Loan Date]],$Q$5:$Q$152,$R$5:$R$152)</f>
        <v>Friday</v>
      </c>
      <c r="L4998" t="str">
        <f>_xlfn.XLOOKUP(Table6[[#This Row],[Loan Date]],$Q$5:$Q$152,$S$5:$S$152)</f>
        <v>Week 10</v>
      </c>
    </row>
    <row r="4999" spans="1:12" x14ac:dyDescent="0.2">
      <c r="A4999" s="1">
        <v>44897</v>
      </c>
      <c r="B4999" t="s">
        <v>7</v>
      </c>
      <c r="C4999" s="1">
        <v>44897</v>
      </c>
      <c r="D4999" t="s">
        <v>1136</v>
      </c>
      <c r="E4999" t="s">
        <v>37</v>
      </c>
      <c r="F4999" t="s">
        <v>37</v>
      </c>
      <c r="G4999" t="s">
        <v>20</v>
      </c>
      <c r="H4999" t="s">
        <v>1282</v>
      </c>
      <c r="I4999">
        <f>MONTH(Table6[[#This Row],[Loan Date]])</f>
        <v>12</v>
      </c>
      <c r="J4999" t="str">
        <f>_xlfn.XLOOKUP(Table6[[#This Row],[Numeric Month]],$N$5:$N$11,$O$5:$O$11)</f>
        <v>Dec</v>
      </c>
      <c r="K4999" t="str">
        <f>_xlfn.XLOOKUP(Table6[[#This Row],[Loan Date]],$Q$5:$Q$152,$R$5:$R$152)</f>
        <v>Friday</v>
      </c>
      <c r="L4999" t="str">
        <f>_xlfn.XLOOKUP(Table6[[#This Row],[Loan Date]],$Q$5:$Q$152,$S$5:$S$152)</f>
        <v>Week 10</v>
      </c>
    </row>
    <row r="5000" spans="1:12" x14ac:dyDescent="0.2">
      <c r="A5000" s="1">
        <v>44897</v>
      </c>
      <c r="B5000" t="s">
        <v>7</v>
      </c>
      <c r="C5000" s="1">
        <v>44897</v>
      </c>
      <c r="D5000" t="s">
        <v>192</v>
      </c>
      <c r="E5000" t="s">
        <v>49</v>
      </c>
      <c r="F5000" t="s">
        <v>49</v>
      </c>
      <c r="G5000" t="s">
        <v>20</v>
      </c>
      <c r="H5000" t="s">
        <v>1282</v>
      </c>
      <c r="I5000">
        <f>MONTH(Table6[[#This Row],[Loan Date]])</f>
        <v>12</v>
      </c>
      <c r="J5000" t="str">
        <f>_xlfn.XLOOKUP(Table6[[#This Row],[Numeric Month]],$N$5:$N$11,$O$5:$O$11)</f>
        <v>Dec</v>
      </c>
      <c r="K5000" t="str">
        <f>_xlfn.XLOOKUP(Table6[[#This Row],[Loan Date]],$Q$5:$Q$152,$R$5:$R$152)</f>
        <v>Friday</v>
      </c>
      <c r="L5000" t="str">
        <f>_xlfn.XLOOKUP(Table6[[#This Row],[Loan Date]],$Q$5:$Q$152,$S$5:$S$152)</f>
        <v>Week 10</v>
      </c>
    </row>
    <row r="5001" spans="1:12" x14ac:dyDescent="0.2">
      <c r="A5001" s="1">
        <v>44897</v>
      </c>
      <c r="B5001" t="s">
        <v>5</v>
      </c>
      <c r="C5001" s="1">
        <v>44897</v>
      </c>
      <c r="D5001" t="s">
        <v>315</v>
      </c>
      <c r="E5001" t="s">
        <v>148</v>
      </c>
      <c r="F5001" t="s">
        <v>147</v>
      </c>
      <c r="G5001" t="s">
        <v>20</v>
      </c>
      <c r="H5001" t="s">
        <v>1282</v>
      </c>
      <c r="I5001">
        <f>MONTH(Table6[[#This Row],[Loan Date]])</f>
        <v>12</v>
      </c>
      <c r="J5001" t="str">
        <f>_xlfn.XLOOKUP(Table6[[#This Row],[Numeric Month]],$N$5:$N$11,$O$5:$O$11)</f>
        <v>Dec</v>
      </c>
      <c r="K5001" t="str">
        <f>_xlfn.XLOOKUP(Table6[[#This Row],[Loan Date]],$Q$5:$Q$152,$R$5:$R$152)</f>
        <v>Friday</v>
      </c>
      <c r="L5001" t="str">
        <f>_xlfn.XLOOKUP(Table6[[#This Row],[Loan Date]],$Q$5:$Q$152,$S$5:$S$152)</f>
        <v>Week 10</v>
      </c>
    </row>
    <row r="5002" spans="1:12" x14ac:dyDescent="0.2">
      <c r="A5002" s="1">
        <v>44897</v>
      </c>
      <c r="B5002" t="s">
        <v>5</v>
      </c>
      <c r="C5002" s="1">
        <v>44897</v>
      </c>
      <c r="D5002" t="s">
        <v>408</v>
      </c>
      <c r="E5002" t="s">
        <v>23</v>
      </c>
      <c r="F5002" t="s">
        <v>23</v>
      </c>
      <c r="G5002" t="s">
        <v>20</v>
      </c>
      <c r="H5002" t="s">
        <v>1282</v>
      </c>
      <c r="I5002">
        <f>MONTH(Table6[[#This Row],[Loan Date]])</f>
        <v>12</v>
      </c>
      <c r="J5002" t="str">
        <f>_xlfn.XLOOKUP(Table6[[#This Row],[Numeric Month]],$N$5:$N$11,$O$5:$O$11)</f>
        <v>Dec</v>
      </c>
      <c r="K5002" t="str">
        <f>_xlfn.XLOOKUP(Table6[[#This Row],[Loan Date]],$Q$5:$Q$152,$R$5:$R$152)</f>
        <v>Friday</v>
      </c>
      <c r="L5002" t="str">
        <f>_xlfn.XLOOKUP(Table6[[#This Row],[Loan Date]],$Q$5:$Q$152,$S$5:$S$152)</f>
        <v>Week 10</v>
      </c>
    </row>
    <row r="5003" spans="1:12" x14ac:dyDescent="0.2">
      <c r="A5003" s="1">
        <v>44897</v>
      </c>
      <c r="B5003" t="s">
        <v>5</v>
      </c>
      <c r="C5003" s="1">
        <v>44897</v>
      </c>
      <c r="D5003" t="s">
        <v>969</v>
      </c>
      <c r="E5003" t="s">
        <v>37</v>
      </c>
      <c r="F5003" t="s">
        <v>37</v>
      </c>
      <c r="G5003" t="s">
        <v>20</v>
      </c>
      <c r="H5003" t="s">
        <v>1282</v>
      </c>
      <c r="I5003">
        <f>MONTH(Table6[[#This Row],[Loan Date]])</f>
        <v>12</v>
      </c>
      <c r="J5003" t="str">
        <f>_xlfn.XLOOKUP(Table6[[#This Row],[Numeric Month]],$N$5:$N$11,$O$5:$O$11)</f>
        <v>Dec</v>
      </c>
      <c r="K5003" t="str">
        <f>_xlfn.XLOOKUP(Table6[[#This Row],[Loan Date]],$Q$5:$Q$152,$R$5:$R$152)</f>
        <v>Friday</v>
      </c>
      <c r="L5003" t="str">
        <f>_xlfn.XLOOKUP(Table6[[#This Row],[Loan Date]],$Q$5:$Q$152,$S$5:$S$152)</f>
        <v>Week 10</v>
      </c>
    </row>
    <row r="5004" spans="1:12" x14ac:dyDescent="0.2">
      <c r="A5004" s="1">
        <v>44897</v>
      </c>
      <c r="B5004" t="s">
        <v>5</v>
      </c>
      <c r="C5004" s="1">
        <v>44897</v>
      </c>
      <c r="D5004" t="s">
        <v>119</v>
      </c>
      <c r="E5004" t="s">
        <v>21</v>
      </c>
      <c r="F5004" t="s">
        <v>21</v>
      </c>
      <c r="G5004" t="s">
        <v>20</v>
      </c>
      <c r="H5004" t="s">
        <v>1282</v>
      </c>
      <c r="I5004">
        <f>MONTH(Table6[[#This Row],[Loan Date]])</f>
        <v>12</v>
      </c>
      <c r="J5004" t="str">
        <f>_xlfn.XLOOKUP(Table6[[#This Row],[Numeric Month]],$N$5:$N$11,$O$5:$O$11)</f>
        <v>Dec</v>
      </c>
      <c r="K5004" t="str">
        <f>_xlfn.XLOOKUP(Table6[[#This Row],[Loan Date]],$Q$5:$Q$152,$R$5:$R$152)</f>
        <v>Friday</v>
      </c>
      <c r="L5004" t="str">
        <f>_xlfn.XLOOKUP(Table6[[#This Row],[Loan Date]],$Q$5:$Q$152,$S$5:$S$152)</f>
        <v>Week 10</v>
      </c>
    </row>
    <row r="5005" spans="1:12" x14ac:dyDescent="0.2">
      <c r="A5005" s="1">
        <v>44897</v>
      </c>
      <c r="B5005" t="s">
        <v>7</v>
      </c>
      <c r="C5005" s="1">
        <v>44904</v>
      </c>
      <c r="D5005" t="s">
        <v>569</v>
      </c>
      <c r="E5005" t="s">
        <v>52</v>
      </c>
      <c r="F5005" t="s">
        <v>51</v>
      </c>
      <c r="G5005" t="s">
        <v>1</v>
      </c>
      <c r="H5005" t="s">
        <v>1282</v>
      </c>
      <c r="I5005">
        <f>MONTH(Table6[[#This Row],[Loan Date]])</f>
        <v>12</v>
      </c>
      <c r="J5005" t="str">
        <f>_xlfn.XLOOKUP(Table6[[#This Row],[Numeric Month]],$N$5:$N$11,$O$5:$O$11)</f>
        <v>Dec</v>
      </c>
      <c r="K5005" t="str">
        <f>_xlfn.XLOOKUP(Table6[[#This Row],[Loan Date]],$Q$5:$Q$152,$R$5:$R$152)</f>
        <v>Friday</v>
      </c>
      <c r="L5005" t="str">
        <f>_xlfn.XLOOKUP(Table6[[#This Row],[Loan Date]],$Q$5:$Q$152,$S$5:$S$152)</f>
        <v>Week 10</v>
      </c>
    </row>
    <row r="5006" spans="1:12" x14ac:dyDescent="0.2">
      <c r="A5006" s="1">
        <v>44897</v>
      </c>
      <c r="B5006" t="s">
        <v>7</v>
      </c>
      <c r="C5006" s="1">
        <v>44904</v>
      </c>
      <c r="D5006" t="s">
        <v>847</v>
      </c>
      <c r="E5006" t="s">
        <v>52</v>
      </c>
      <c r="F5006" t="s">
        <v>51</v>
      </c>
      <c r="G5006" t="s">
        <v>1</v>
      </c>
      <c r="H5006" t="s">
        <v>1282</v>
      </c>
      <c r="I5006">
        <f>MONTH(Table6[[#This Row],[Loan Date]])</f>
        <v>12</v>
      </c>
      <c r="J5006" t="str">
        <f>_xlfn.XLOOKUP(Table6[[#This Row],[Numeric Month]],$N$5:$N$11,$O$5:$O$11)</f>
        <v>Dec</v>
      </c>
      <c r="K5006" t="str">
        <f>_xlfn.XLOOKUP(Table6[[#This Row],[Loan Date]],$Q$5:$Q$152,$R$5:$R$152)</f>
        <v>Friday</v>
      </c>
      <c r="L5006" t="str">
        <f>_xlfn.XLOOKUP(Table6[[#This Row],[Loan Date]],$Q$5:$Q$152,$S$5:$S$152)</f>
        <v>Week 10</v>
      </c>
    </row>
    <row r="5007" spans="1:12" x14ac:dyDescent="0.2">
      <c r="A5007" s="1">
        <v>44897</v>
      </c>
      <c r="B5007" t="s">
        <v>7</v>
      </c>
      <c r="C5007" s="1">
        <v>44904</v>
      </c>
      <c r="D5007" t="s">
        <v>501</v>
      </c>
      <c r="E5007" t="s">
        <v>9</v>
      </c>
      <c r="F5007" t="s">
        <v>8</v>
      </c>
      <c r="G5007" t="s">
        <v>1</v>
      </c>
      <c r="H5007" t="s">
        <v>1282</v>
      </c>
      <c r="I5007">
        <f>MONTH(Table6[[#This Row],[Loan Date]])</f>
        <v>12</v>
      </c>
      <c r="J5007" t="str">
        <f>_xlfn.XLOOKUP(Table6[[#This Row],[Numeric Month]],$N$5:$N$11,$O$5:$O$11)</f>
        <v>Dec</v>
      </c>
      <c r="K5007" t="str">
        <f>_xlfn.XLOOKUP(Table6[[#This Row],[Loan Date]],$Q$5:$Q$152,$R$5:$R$152)</f>
        <v>Friday</v>
      </c>
      <c r="L5007" t="str">
        <f>_xlfn.XLOOKUP(Table6[[#This Row],[Loan Date]],$Q$5:$Q$152,$S$5:$S$152)</f>
        <v>Week 10</v>
      </c>
    </row>
    <row r="5008" spans="1:12" x14ac:dyDescent="0.2">
      <c r="A5008" s="1">
        <v>44897</v>
      </c>
      <c r="B5008" t="s">
        <v>5</v>
      </c>
      <c r="C5008" s="1">
        <v>44897</v>
      </c>
      <c r="D5008" t="s">
        <v>695</v>
      </c>
      <c r="E5008" t="s">
        <v>15</v>
      </c>
      <c r="F5008" t="s">
        <v>14</v>
      </c>
      <c r="G5008" t="s">
        <v>1</v>
      </c>
      <c r="H5008" t="s">
        <v>1282</v>
      </c>
      <c r="I5008">
        <f>MONTH(Table6[[#This Row],[Loan Date]])</f>
        <v>12</v>
      </c>
      <c r="J5008" t="str">
        <f>_xlfn.XLOOKUP(Table6[[#This Row],[Numeric Month]],$N$5:$N$11,$O$5:$O$11)</f>
        <v>Dec</v>
      </c>
      <c r="K5008" t="str">
        <f>_xlfn.XLOOKUP(Table6[[#This Row],[Loan Date]],$Q$5:$Q$152,$R$5:$R$152)</f>
        <v>Friday</v>
      </c>
      <c r="L5008" t="str">
        <f>_xlfn.XLOOKUP(Table6[[#This Row],[Loan Date]],$Q$5:$Q$152,$S$5:$S$152)</f>
        <v>Week 10</v>
      </c>
    </row>
    <row r="5009" spans="1:12" x14ac:dyDescent="0.2">
      <c r="A5009" s="1">
        <v>44897</v>
      </c>
      <c r="B5009" t="s">
        <v>7</v>
      </c>
      <c r="C5009" s="1">
        <v>44897</v>
      </c>
      <c r="D5009" t="s">
        <v>344</v>
      </c>
      <c r="E5009" t="s">
        <v>49</v>
      </c>
      <c r="F5009" t="s">
        <v>49</v>
      </c>
      <c r="G5009" t="s">
        <v>20</v>
      </c>
      <c r="H5009" t="s">
        <v>1282</v>
      </c>
      <c r="I5009">
        <f>MONTH(Table6[[#This Row],[Loan Date]])</f>
        <v>12</v>
      </c>
      <c r="J5009" t="str">
        <f>_xlfn.XLOOKUP(Table6[[#This Row],[Numeric Month]],$N$5:$N$11,$O$5:$O$11)</f>
        <v>Dec</v>
      </c>
      <c r="K5009" t="str">
        <f>_xlfn.XLOOKUP(Table6[[#This Row],[Loan Date]],$Q$5:$Q$152,$R$5:$R$152)</f>
        <v>Friday</v>
      </c>
      <c r="L5009" t="str">
        <f>_xlfn.XLOOKUP(Table6[[#This Row],[Loan Date]],$Q$5:$Q$152,$S$5:$S$152)</f>
        <v>Week 10</v>
      </c>
    </row>
    <row r="5010" spans="1:12" x14ac:dyDescent="0.2">
      <c r="A5010" s="1">
        <v>44897</v>
      </c>
      <c r="B5010" t="s">
        <v>7</v>
      </c>
      <c r="C5010" s="1">
        <v>44897</v>
      </c>
      <c r="D5010" t="s">
        <v>343</v>
      </c>
      <c r="E5010" t="s">
        <v>23</v>
      </c>
      <c r="F5010" t="s">
        <v>23</v>
      </c>
      <c r="G5010" t="s">
        <v>20</v>
      </c>
      <c r="H5010" t="s">
        <v>1282</v>
      </c>
      <c r="I5010">
        <f>MONTH(Table6[[#This Row],[Loan Date]])</f>
        <v>12</v>
      </c>
      <c r="J5010" t="str">
        <f>_xlfn.XLOOKUP(Table6[[#This Row],[Numeric Month]],$N$5:$N$11,$O$5:$O$11)</f>
        <v>Dec</v>
      </c>
      <c r="K5010" t="str">
        <f>_xlfn.XLOOKUP(Table6[[#This Row],[Loan Date]],$Q$5:$Q$152,$R$5:$R$152)</f>
        <v>Friday</v>
      </c>
      <c r="L5010" t="str">
        <f>_xlfn.XLOOKUP(Table6[[#This Row],[Loan Date]],$Q$5:$Q$152,$S$5:$S$152)</f>
        <v>Week 10</v>
      </c>
    </row>
    <row r="5011" spans="1:12" x14ac:dyDescent="0.2">
      <c r="A5011" s="1">
        <v>44897</v>
      </c>
      <c r="B5011" t="s">
        <v>7</v>
      </c>
      <c r="C5011" s="1">
        <v>44897</v>
      </c>
      <c r="D5011" t="s">
        <v>27</v>
      </c>
      <c r="E5011" t="s">
        <v>21</v>
      </c>
      <c r="F5011" t="s">
        <v>21</v>
      </c>
      <c r="G5011" t="s">
        <v>20</v>
      </c>
      <c r="H5011" t="s">
        <v>1282</v>
      </c>
      <c r="I5011">
        <f>MONTH(Table6[[#This Row],[Loan Date]])</f>
        <v>12</v>
      </c>
      <c r="J5011" t="str">
        <f>_xlfn.XLOOKUP(Table6[[#This Row],[Numeric Month]],$N$5:$N$11,$O$5:$O$11)</f>
        <v>Dec</v>
      </c>
      <c r="K5011" t="str">
        <f>_xlfn.XLOOKUP(Table6[[#This Row],[Loan Date]],$Q$5:$Q$152,$R$5:$R$152)</f>
        <v>Friday</v>
      </c>
      <c r="L5011" t="str">
        <f>_xlfn.XLOOKUP(Table6[[#This Row],[Loan Date]],$Q$5:$Q$152,$S$5:$S$152)</f>
        <v>Week 10</v>
      </c>
    </row>
    <row r="5012" spans="1:12" x14ac:dyDescent="0.2">
      <c r="A5012" s="1">
        <v>44897</v>
      </c>
      <c r="B5012" t="s">
        <v>7</v>
      </c>
      <c r="C5012" s="1">
        <v>44897</v>
      </c>
      <c r="D5012" t="s">
        <v>145</v>
      </c>
      <c r="E5012" t="s">
        <v>12</v>
      </c>
      <c r="F5012" t="s">
        <v>12</v>
      </c>
      <c r="G5012" t="s">
        <v>11</v>
      </c>
      <c r="H5012" t="s">
        <v>1282</v>
      </c>
      <c r="I5012">
        <f>MONTH(Table6[[#This Row],[Loan Date]])</f>
        <v>12</v>
      </c>
      <c r="J5012" t="str">
        <f>_xlfn.XLOOKUP(Table6[[#This Row],[Numeric Month]],$N$5:$N$11,$O$5:$O$11)</f>
        <v>Dec</v>
      </c>
      <c r="K5012" t="str">
        <f>_xlfn.XLOOKUP(Table6[[#This Row],[Loan Date]],$Q$5:$Q$152,$R$5:$R$152)</f>
        <v>Friday</v>
      </c>
      <c r="L5012" t="str">
        <f>_xlfn.XLOOKUP(Table6[[#This Row],[Loan Date]],$Q$5:$Q$152,$S$5:$S$152)</f>
        <v>Week 10</v>
      </c>
    </row>
    <row r="5013" spans="1:12" x14ac:dyDescent="0.2">
      <c r="A5013" s="1">
        <v>44897</v>
      </c>
      <c r="B5013" t="s">
        <v>5</v>
      </c>
      <c r="C5013" s="1">
        <v>44897</v>
      </c>
      <c r="D5013" t="s">
        <v>912</v>
      </c>
      <c r="E5013" t="s">
        <v>37</v>
      </c>
      <c r="F5013" t="s">
        <v>37</v>
      </c>
      <c r="G5013" t="s">
        <v>20</v>
      </c>
      <c r="H5013" t="s">
        <v>1282</v>
      </c>
      <c r="I5013">
        <f>MONTH(Table6[[#This Row],[Loan Date]])</f>
        <v>12</v>
      </c>
      <c r="J5013" t="str">
        <f>_xlfn.XLOOKUP(Table6[[#This Row],[Numeric Month]],$N$5:$N$11,$O$5:$O$11)</f>
        <v>Dec</v>
      </c>
      <c r="K5013" t="str">
        <f>_xlfn.XLOOKUP(Table6[[#This Row],[Loan Date]],$Q$5:$Q$152,$R$5:$R$152)</f>
        <v>Friday</v>
      </c>
      <c r="L5013" t="str">
        <f>_xlfn.XLOOKUP(Table6[[#This Row],[Loan Date]],$Q$5:$Q$152,$S$5:$S$152)</f>
        <v>Week 10</v>
      </c>
    </row>
    <row r="5014" spans="1:12" x14ac:dyDescent="0.2">
      <c r="A5014" s="1">
        <v>44897</v>
      </c>
      <c r="B5014" t="s">
        <v>7</v>
      </c>
      <c r="C5014" s="1">
        <v>44897</v>
      </c>
      <c r="D5014" t="s">
        <v>916</v>
      </c>
      <c r="E5014" t="s">
        <v>37</v>
      </c>
      <c r="F5014" t="s">
        <v>37</v>
      </c>
      <c r="G5014" t="s">
        <v>20</v>
      </c>
      <c r="H5014" t="s">
        <v>1282</v>
      </c>
      <c r="I5014">
        <f>MONTH(Table6[[#This Row],[Loan Date]])</f>
        <v>12</v>
      </c>
      <c r="J5014" t="str">
        <f>_xlfn.XLOOKUP(Table6[[#This Row],[Numeric Month]],$N$5:$N$11,$O$5:$O$11)</f>
        <v>Dec</v>
      </c>
      <c r="K5014" t="str">
        <f>_xlfn.XLOOKUP(Table6[[#This Row],[Loan Date]],$Q$5:$Q$152,$R$5:$R$152)</f>
        <v>Friday</v>
      </c>
      <c r="L5014" t="str">
        <f>_xlfn.XLOOKUP(Table6[[#This Row],[Loan Date]],$Q$5:$Q$152,$S$5:$S$152)</f>
        <v>Week 10</v>
      </c>
    </row>
    <row r="5015" spans="1:12" x14ac:dyDescent="0.2">
      <c r="A5015" s="1">
        <v>44897</v>
      </c>
      <c r="B5015" t="s">
        <v>7</v>
      </c>
      <c r="C5015" s="1">
        <v>44897</v>
      </c>
      <c r="D5015" t="s">
        <v>192</v>
      </c>
      <c r="E5015" t="s">
        <v>49</v>
      </c>
      <c r="F5015" t="s">
        <v>49</v>
      </c>
      <c r="G5015" t="s">
        <v>20</v>
      </c>
      <c r="H5015" t="s">
        <v>1282</v>
      </c>
      <c r="I5015">
        <f>MONTH(Table6[[#This Row],[Loan Date]])</f>
        <v>12</v>
      </c>
      <c r="J5015" t="str">
        <f>_xlfn.XLOOKUP(Table6[[#This Row],[Numeric Month]],$N$5:$N$11,$O$5:$O$11)</f>
        <v>Dec</v>
      </c>
      <c r="K5015" t="str">
        <f>_xlfn.XLOOKUP(Table6[[#This Row],[Loan Date]],$Q$5:$Q$152,$R$5:$R$152)</f>
        <v>Friday</v>
      </c>
      <c r="L5015" t="str">
        <f>_xlfn.XLOOKUP(Table6[[#This Row],[Loan Date]],$Q$5:$Q$152,$S$5:$S$152)</f>
        <v>Week 10</v>
      </c>
    </row>
    <row r="5016" spans="1:12" x14ac:dyDescent="0.2">
      <c r="A5016" s="1">
        <v>44897</v>
      </c>
      <c r="B5016" t="s">
        <v>7</v>
      </c>
      <c r="C5016" s="1">
        <v>44897</v>
      </c>
      <c r="D5016" t="s">
        <v>911</v>
      </c>
      <c r="E5016" t="s">
        <v>37</v>
      </c>
      <c r="F5016" t="s">
        <v>37</v>
      </c>
      <c r="G5016" t="s">
        <v>20</v>
      </c>
      <c r="H5016" t="s">
        <v>1282</v>
      </c>
      <c r="I5016">
        <f>MONTH(Table6[[#This Row],[Loan Date]])</f>
        <v>12</v>
      </c>
      <c r="J5016" t="str">
        <f>_xlfn.XLOOKUP(Table6[[#This Row],[Numeric Month]],$N$5:$N$11,$O$5:$O$11)</f>
        <v>Dec</v>
      </c>
      <c r="K5016" t="str">
        <f>_xlfn.XLOOKUP(Table6[[#This Row],[Loan Date]],$Q$5:$Q$152,$R$5:$R$152)</f>
        <v>Friday</v>
      </c>
      <c r="L5016" t="str">
        <f>_xlfn.XLOOKUP(Table6[[#This Row],[Loan Date]],$Q$5:$Q$152,$S$5:$S$152)</f>
        <v>Week 10</v>
      </c>
    </row>
    <row r="5017" spans="1:12" x14ac:dyDescent="0.2">
      <c r="A5017" s="1">
        <v>44897</v>
      </c>
      <c r="B5017" t="s">
        <v>7</v>
      </c>
      <c r="C5017" s="1">
        <v>44904</v>
      </c>
      <c r="D5017" t="s">
        <v>842</v>
      </c>
      <c r="E5017" t="s">
        <v>15</v>
      </c>
      <c r="F5017" t="s">
        <v>14</v>
      </c>
      <c r="G5017" t="s">
        <v>1</v>
      </c>
      <c r="H5017" t="s">
        <v>1282</v>
      </c>
      <c r="I5017">
        <f>MONTH(Table6[[#This Row],[Loan Date]])</f>
        <v>12</v>
      </c>
      <c r="J5017" t="str">
        <f>_xlfn.XLOOKUP(Table6[[#This Row],[Numeric Month]],$N$5:$N$11,$O$5:$O$11)</f>
        <v>Dec</v>
      </c>
      <c r="K5017" t="str">
        <f>_xlfn.XLOOKUP(Table6[[#This Row],[Loan Date]],$Q$5:$Q$152,$R$5:$R$152)</f>
        <v>Friday</v>
      </c>
      <c r="L5017" t="str">
        <f>_xlfn.XLOOKUP(Table6[[#This Row],[Loan Date]],$Q$5:$Q$152,$S$5:$S$152)</f>
        <v>Week 10</v>
      </c>
    </row>
    <row r="5018" spans="1:12" x14ac:dyDescent="0.2">
      <c r="A5018" s="1">
        <v>44897</v>
      </c>
      <c r="B5018" t="s">
        <v>7</v>
      </c>
      <c r="C5018" s="1">
        <v>44904</v>
      </c>
      <c r="D5018" t="s">
        <v>1205</v>
      </c>
      <c r="E5018" t="s">
        <v>9</v>
      </c>
      <c r="F5018" t="s">
        <v>8</v>
      </c>
      <c r="G5018" t="s">
        <v>1</v>
      </c>
      <c r="H5018" t="s">
        <v>1282</v>
      </c>
      <c r="I5018">
        <f>MONTH(Table6[[#This Row],[Loan Date]])</f>
        <v>12</v>
      </c>
      <c r="J5018" t="str">
        <f>_xlfn.XLOOKUP(Table6[[#This Row],[Numeric Month]],$N$5:$N$11,$O$5:$O$11)</f>
        <v>Dec</v>
      </c>
      <c r="K5018" t="str">
        <f>_xlfn.XLOOKUP(Table6[[#This Row],[Loan Date]],$Q$5:$Q$152,$R$5:$R$152)</f>
        <v>Friday</v>
      </c>
      <c r="L5018" t="str">
        <f>_xlfn.XLOOKUP(Table6[[#This Row],[Loan Date]],$Q$5:$Q$152,$S$5:$S$152)</f>
        <v>Week 10</v>
      </c>
    </row>
    <row r="5019" spans="1:12" x14ac:dyDescent="0.2">
      <c r="A5019" s="1">
        <v>44897</v>
      </c>
      <c r="B5019" t="s">
        <v>7</v>
      </c>
      <c r="C5019" s="1">
        <v>44897</v>
      </c>
      <c r="D5019" t="s">
        <v>952</v>
      </c>
      <c r="E5019" t="s">
        <v>37</v>
      </c>
      <c r="F5019" t="s">
        <v>37</v>
      </c>
      <c r="G5019" t="s">
        <v>20</v>
      </c>
      <c r="H5019" t="s">
        <v>1282</v>
      </c>
      <c r="I5019">
        <f>MONTH(Table6[[#This Row],[Loan Date]])</f>
        <v>12</v>
      </c>
      <c r="J5019" t="str">
        <f>_xlfn.XLOOKUP(Table6[[#This Row],[Numeric Month]],$N$5:$N$11,$O$5:$O$11)</f>
        <v>Dec</v>
      </c>
      <c r="K5019" t="str">
        <f>_xlfn.XLOOKUP(Table6[[#This Row],[Loan Date]],$Q$5:$Q$152,$R$5:$R$152)</f>
        <v>Friday</v>
      </c>
      <c r="L5019" t="str">
        <f>_xlfn.XLOOKUP(Table6[[#This Row],[Loan Date]],$Q$5:$Q$152,$S$5:$S$152)</f>
        <v>Week 10</v>
      </c>
    </row>
    <row r="5020" spans="1:12" x14ac:dyDescent="0.2">
      <c r="A5020" s="1">
        <v>44897</v>
      </c>
      <c r="B5020" t="s">
        <v>7</v>
      </c>
      <c r="C5020" s="1">
        <v>44897</v>
      </c>
      <c r="D5020" t="s">
        <v>910</v>
      </c>
      <c r="E5020" t="s">
        <v>37</v>
      </c>
      <c r="F5020" t="s">
        <v>37</v>
      </c>
      <c r="G5020" t="s">
        <v>20</v>
      </c>
      <c r="H5020" t="s">
        <v>1282</v>
      </c>
      <c r="I5020">
        <f>MONTH(Table6[[#This Row],[Loan Date]])</f>
        <v>12</v>
      </c>
      <c r="J5020" t="str">
        <f>_xlfn.XLOOKUP(Table6[[#This Row],[Numeric Month]],$N$5:$N$11,$O$5:$O$11)</f>
        <v>Dec</v>
      </c>
      <c r="K5020" t="str">
        <f>_xlfn.XLOOKUP(Table6[[#This Row],[Loan Date]],$Q$5:$Q$152,$R$5:$R$152)</f>
        <v>Friday</v>
      </c>
      <c r="L5020" t="str">
        <f>_xlfn.XLOOKUP(Table6[[#This Row],[Loan Date]],$Q$5:$Q$152,$S$5:$S$152)</f>
        <v>Week 10</v>
      </c>
    </row>
    <row r="5021" spans="1:12" x14ac:dyDescent="0.2">
      <c r="A5021" s="1">
        <v>44897</v>
      </c>
      <c r="B5021" t="s">
        <v>7</v>
      </c>
      <c r="C5021" s="1">
        <v>44904</v>
      </c>
      <c r="D5021" t="s">
        <v>500</v>
      </c>
      <c r="E5021" t="s">
        <v>52</v>
      </c>
      <c r="F5021" t="s">
        <v>51</v>
      </c>
      <c r="G5021" t="s">
        <v>1</v>
      </c>
      <c r="H5021" t="s">
        <v>1282</v>
      </c>
      <c r="I5021">
        <f>MONTH(Table6[[#This Row],[Loan Date]])</f>
        <v>12</v>
      </c>
      <c r="J5021" t="str">
        <f>_xlfn.XLOOKUP(Table6[[#This Row],[Numeric Month]],$N$5:$N$11,$O$5:$O$11)</f>
        <v>Dec</v>
      </c>
      <c r="K5021" t="str">
        <f>_xlfn.XLOOKUP(Table6[[#This Row],[Loan Date]],$Q$5:$Q$152,$R$5:$R$152)</f>
        <v>Friday</v>
      </c>
      <c r="L5021" t="str">
        <f>_xlfn.XLOOKUP(Table6[[#This Row],[Loan Date]],$Q$5:$Q$152,$S$5:$S$152)</f>
        <v>Week 10</v>
      </c>
    </row>
    <row r="5022" spans="1:12" x14ac:dyDescent="0.2">
      <c r="A5022" s="1">
        <v>44897</v>
      </c>
      <c r="B5022" t="s">
        <v>5</v>
      </c>
      <c r="C5022" s="1">
        <v>44904</v>
      </c>
      <c r="D5022" t="s">
        <v>878</v>
      </c>
      <c r="E5022" t="s">
        <v>15</v>
      </c>
      <c r="F5022" t="s">
        <v>14</v>
      </c>
      <c r="G5022" t="s">
        <v>1</v>
      </c>
      <c r="H5022" t="s">
        <v>1282</v>
      </c>
      <c r="I5022">
        <f>MONTH(Table6[[#This Row],[Loan Date]])</f>
        <v>12</v>
      </c>
      <c r="J5022" t="str">
        <f>_xlfn.XLOOKUP(Table6[[#This Row],[Numeric Month]],$N$5:$N$11,$O$5:$O$11)</f>
        <v>Dec</v>
      </c>
      <c r="K5022" t="str">
        <f>_xlfn.XLOOKUP(Table6[[#This Row],[Loan Date]],$Q$5:$Q$152,$R$5:$R$152)</f>
        <v>Friday</v>
      </c>
      <c r="L5022" t="str">
        <f>_xlfn.XLOOKUP(Table6[[#This Row],[Loan Date]],$Q$5:$Q$152,$S$5:$S$152)</f>
        <v>Week 10</v>
      </c>
    </row>
    <row r="5023" spans="1:12" x14ac:dyDescent="0.2">
      <c r="A5023" s="1">
        <v>44897</v>
      </c>
      <c r="B5023" t="s">
        <v>7</v>
      </c>
      <c r="C5023" s="1">
        <v>44897</v>
      </c>
      <c r="D5023" t="s">
        <v>83</v>
      </c>
      <c r="E5023" t="s">
        <v>23</v>
      </c>
      <c r="F5023" t="s">
        <v>23</v>
      </c>
      <c r="G5023" t="s">
        <v>20</v>
      </c>
      <c r="H5023" t="s">
        <v>1282</v>
      </c>
      <c r="I5023">
        <f>MONTH(Table6[[#This Row],[Loan Date]])</f>
        <v>12</v>
      </c>
      <c r="J5023" t="str">
        <f>_xlfn.XLOOKUP(Table6[[#This Row],[Numeric Month]],$N$5:$N$11,$O$5:$O$11)</f>
        <v>Dec</v>
      </c>
      <c r="K5023" t="str">
        <f>_xlfn.XLOOKUP(Table6[[#This Row],[Loan Date]],$Q$5:$Q$152,$R$5:$R$152)</f>
        <v>Friday</v>
      </c>
      <c r="L5023" t="str">
        <f>_xlfn.XLOOKUP(Table6[[#This Row],[Loan Date]],$Q$5:$Q$152,$S$5:$S$152)</f>
        <v>Week 10</v>
      </c>
    </row>
    <row r="5024" spans="1:12" x14ac:dyDescent="0.2">
      <c r="A5024" s="1">
        <v>44897</v>
      </c>
      <c r="B5024" t="s">
        <v>7</v>
      </c>
      <c r="C5024" s="1">
        <v>44897</v>
      </c>
      <c r="D5024" t="s">
        <v>755</v>
      </c>
      <c r="E5024" t="s">
        <v>21</v>
      </c>
      <c r="F5024" t="s">
        <v>21</v>
      </c>
      <c r="G5024" t="s">
        <v>20</v>
      </c>
      <c r="H5024" t="s">
        <v>1282</v>
      </c>
      <c r="I5024">
        <f>MONTH(Table6[[#This Row],[Loan Date]])</f>
        <v>12</v>
      </c>
      <c r="J5024" t="str">
        <f>_xlfn.XLOOKUP(Table6[[#This Row],[Numeric Month]],$N$5:$N$11,$O$5:$O$11)</f>
        <v>Dec</v>
      </c>
      <c r="K5024" t="str">
        <f>_xlfn.XLOOKUP(Table6[[#This Row],[Loan Date]],$Q$5:$Q$152,$R$5:$R$152)</f>
        <v>Friday</v>
      </c>
      <c r="L5024" t="str">
        <f>_xlfn.XLOOKUP(Table6[[#This Row],[Loan Date]],$Q$5:$Q$152,$S$5:$S$152)</f>
        <v>Week 10</v>
      </c>
    </row>
    <row r="5025" spans="1:12" x14ac:dyDescent="0.2">
      <c r="A5025" s="1">
        <v>44897</v>
      </c>
      <c r="B5025" t="s">
        <v>7</v>
      </c>
      <c r="C5025" s="1">
        <v>44897</v>
      </c>
      <c r="D5025" t="s">
        <v>192</v>
      </c>
      <c r="E5025" t="s">
        <v>49</v>
      </c>
      <c r="F5025" t="s">
        <v>49</v>
      </c>
      <c r="G5025" t="s">
        <v>20</v>
      </c>
      <c r="H5025" t="s">
        <v>1282</v>
      </c>
      <c r="I5025">
        <f>MONTH(Table6[[#This Row],[Loan Date]])</f>
        <v>12</v>
      </c>
      <c r="J5025" t="str">
        <f>_xlfn.XLOOKUP(Table6[[#This Row],[Numeric Month]],$N$5:$N$11,$O$5:$O$11)</f>
        <v>Dec</v>
      </c>
      <c r="K5025" t="str">
        <f>_xlfn.XLOOKUP(Table6[[#This Row],[Loan Date]],$Q$5:$Q$152,$R$5:$R$152)</f>
        <v>Friday</v>
      </c>
      <c r="L5025" t="str">
        <f>_xlfn.XLOOKUP(Table6[[#This Row],[Loan Date]],$Q$5:$Q$152,$S$5:$S$152)</f>
        <v>Week 10</v>
      </c>
    </row>
    <row r="5026" spans="1:12" x14ac:dyDescent="0.2">
      <c r="A5026" s="1">
        <v>44897</v>
      </c>
      <c r="B5026" t="s">
        <v>7</v>
      </c>
      <c r="C5026" s="1">
        <v>44897</v>
      </c>
      <c r="D5026" t="s">
        <v>681</v>
      </c>
      <c r="E5026" t="s">
        <v>23</v>
      </c>
      <c r="F5026" t="s">
        <v>23</v>
      </c>
      <c r="G5026" t="s">
        <v>20</v>
      </c>
      <c r="H5026" t="s">
        <v>1282</v>
      </c>
      <c r="I5026">
        <f>MONTH(Table6[[#This Row],[Loan Date]])</f>
        <v>12</v>
      </c>
      <c r="J5026" t="str">
        <f>_xlfn.XLOOKUP(Table6[[#This Row],[Numeric Month]],$N$5:$N$11,$O$5:$O$11)</f>
        <v>Dec</v>
      </c>
      <c r="K5026" t="str">
        <f>_xlfn.XLOOKUP(Table6[[#This Row],[Loan Date]],$Q$5:$Q$152,$R$5:$R$152)</f>
        <v>Friday</v>
      </c>
      <c r="L5026" t="str">
        <f>_xlfn.XLOOKUP(Table6[[#This Row],[Loan Date]],$Q$5:$Q$152,$S$5:$S$152)</f>
        <v>Week 10</v>
      </c>
    </row>
    <row r="5027" spans="1:12" x14ac:dyDescent="0.2">
      <c r="A5027" s="1">
        <v>44897</v>
      </c>
      <c r="B5027" t="s">
        <v>7</v>
      </c>
      <c r="C5027" s="1">
        <v>44897</v>
      </c>
      <c r="D5027" t="s">
        <v>99</v>
      </c>
      <c r="E5027" t="s">
        <v>21</v>
      </c>
      <c r="F5027" t="s">
        <v>21</v>
      </c>
      <c r="G5027" t="s">
        <v>20</v>
      </c>
      <c r="H5027" t="s">
        <v>1282</v>
      </c>
      <c r="I5027">
        <f>MONTH(Table6[[#This Row],[Loan Date]])</f>
        <v>12</v>
      </c>
      <c r="J5027" t="str">
        <f>_xlfn.XLOOKUP(Table6[[#This Row],[Numeric Month]],$N$5:$N$11,$O$5:$O$11)</f>
        <v>Dec</v>
      </c>
      <c r="K5027" t="str">
        <f>_xlfn.XLOOKUP(Table6[[#This Row],[Loan Date]],$Q$5:$Q$152,$R$5:$R$152)</f>
        <v>Friday</v>
      </c>
      <c r="L5027" t="str">
        <f>_xlfn.XLOOKUP(Table6[[#This Row],[Loan Date]],$Q$5:$Q$152,$S$5:$S$152)</f>
        <v>Week 10</v>
      </c>
    </row>
    <row r="5028" spans="1:12" x14ac:dyDescent="0.2">
      <c r="A5028" s="1">
        <v>44897</v>
      </c>
      <c r="B5028" t="s">
        <v>7</v>
      </c>
      <c r="C5028" s="1">
        <v>44897</v>
      </c>
      <c r="D5028" t="s">
        <v>179</v>
      </c>
      <c r="E5028" t="s">
        <v>23</v>
      </c>
      <c r="F5028" t="s">
        <v>23</v>
      </c>
      <c r="G5028" t="s">
        <v>20</v>
      </c>
      <c r="H5028" t="s">
        <v>1282</v>
      </c>
      <c r="I5028">
        <f>MONTH(Table6[[#This Row],[Loan Date]])</f>
        <v>12</v>
      </c>
      <c r="J5028" t="str">
        <f>_xlfn.XLOOKUP(Table6[[#This Row],[Numeric Month]],$N$5:$N$11,$O$5:$O$11)</f>
        <v>Dec</v>
      </c>
      <c r="K5028" t="str">
        <f>_xlfn.XLOOKUP(Table6[[#This Row],[Loan Date]],$Q$5:$Q$152,$R$5:$R$152)</f>
        <v>Friday</v>
      </c>
      <c r="L5028" t="str">
        <f>_xlfn.XLOOKUP(Table6[[#This Row],[Loan Date]],$Q$5:$Q$152,$S$5:$S$152)</f>
        <v>Week 10</v>
      </c>
    </row>
    <row r="5029" spans="1:12" x14ac:dyDescent="0.2">
      <c r="A5029" s="1">
        <v>44897</v>
      </c>
      <c r="B5029" t="s">
        <v>7</v>
      </c>
      <c r="C5029" s="1">
        <v>44897</v>
      </c>
      <c r="D5029" t="s">
        <v>290</v>
      </c>
      <c r="E5029" t="s">
        <v>44</v>
      </c>
      <c r="F5029" t="s">
        <v>44</v>
      </c>
      <c r="G5029" t="s">
        <v>39</v>
      </c>
      <c r="H5029" t="s">
        <v>1282</v>
      </c>
      <c r="I5029">
        <f>MONTH(Table6[[#This Row],[Loan Date]])</f>
        <v>12</v>
      </c>
      <c r="J5029" t="str">
        <f>_xlfn.XLOOKUP(Table6[[#This Row],[Numeric Month]],$N$5:$N$11,$O$5:$O$11)</f>
        <v>Dec</v>
      </c>
      <c r="K5029" t="str">
        <f>_xlfn.XLOOKUP(Table6[[#This Row],[Loan Date]],$Q$5:$Q$152,$R$5:$R$152)</f>
        <v>Friday</v>
      </c>
      <c r="L5029" t="str">
        <f>_xlfn.XLOOKUP(Table6[[#This Row],[Loan Date]],$Q$5:$Q$152,$S$5:$S$152)</f>
        <v>Week 10</v>
      </c>
    </row>
    <row r="5030" spans="1:12" x14ac:dyDescent="0.2">
      <c r="A5030" s="1">
        <v>44897</v>
      </c>
      <c r="B5030" t="s">
        <v>7</v>
      </c>
      <c r="C5030" s="1">
        <v>44897</v>
      </c>
      <c r="D5030" t="s">
        <v>179</v>
      </c>
      <c r="E5030" t="s">
        <v>23</v>
      </c>
      <c r="F5030" t="s">
        <v>23</v>
      </c>
      <c r="G5030" t="s">
        <v>20</v>
      </c>
      <c r="H5030" t="s">
        <v>1282</v>
      </c>
      <c r="I5030">
        <f>MONTH(Table6[[#This Row],[Loan Date]])</f>
        <v>12</v>
      </c>
      <c r="J5030" t="str">
        <f>_xlfn.XLOOKUP(Table6[[#This Row],[Numeric Month]],$N$5:$N$11,$O$5:$O$11)</f>
        <v>Dec</v>
      </c>
      <c r="K5030" t="str">
        <f>_xlfn.XLOOKUP(Table6[[#This Row],[Loan Date]],$Q$5:$Q$152,$R$5:$R$152)</f>
        <v>Friday</v>
      </c>
      <c r="L5030" t="str">
        <f>_xlfn.XLOOKUP(Table6[[#This Row],[Loan Date]],$Q$5:$Q$152,$S$5:$S$152)</f>
        <v>Week 10</v>
      </c>
    </row>
    <row r="5031" spans="1:12" x14ac:dyDescent="0.2">
      <c r="A5031" s="1">
        <v>44897</v>
      </c>
      <c r="B5031" t="s">
        <v>7</v>
      </c>
      <c r="C5031" s="1">
        <v>44897</v>
      </c>
      <c r="D5031" t="s">
        <v>384</v>
      </c>
      <c r="E5031" t="s">
        <v>23</v>
      </c>
      <c r="F5031" t="s">
        <v>23</v>
      </c>
      <c r="G5031" t="s">
        <v>20</v>
      </c>
      <c r="H5031" t="s">
        <v>1282</v>
      </c>
      <c r="I5031">
        <f>MONTH(Table6[[#This Row],[Loan Date]])</f>
        <v>12</v>
      </c>
      <c r="J5031" t="str">
        <f>_xlfn.XLOOKUP(Table6[[#This Row],[Numeric Month]],$N$5:$N$11,$O$5:$O$11)</f>
        <v>Dec</v>
      </c>
      <c r="K5031" t="str">
        <f>_xlfn.XLOOKUP(Table6[[#This Row],[Loan Date]],$Q$5:$Q$152,$R$5:$R$152)</f>
        <v>Friday</v>
      </c>
      <c r="L5031" t="str">
        <f>_xlfn.XLOOKUP(Table6[[#This Row],[Loan Date]],$Q$5:$Q$152,$S$5:$S$152)</f>
        <v>Week 10</v>
      </c>
    </row>
    <row r="5032" spans="1:12" x14ac:dyDescent="0.2">
      <c r="A5032" s="1">
        <v>44897</v>
      </c>
      <c r="B5032" t="s">
        <v>7</v>
      </c>
      <c r="C5032" s="1">
        <v>44897</v>
      </c>
      <c r="D5032" t="s">
        <v>473</v>
      </c>
      <c r="E5032" t="s">
        <v>65</v>
      </c>
      <c r="F5032" t="s">
        <v>65</v>
      </c>
      <c r="G5032" t="s">
        <v>20</v>
      </c>
      <c r="H5032" t="s">
        <v>1282</v>
      </c>
      <c r="I5032">
        <f>MONTH(Table6[[#This Row],[Loan Date]])</f>
        <v>12</v>
      </c>
      <c r="J5032" t="str">
        <f>_xlfn.XLOOKUP(Table6[[#This Row],[Numeric Month]],$N$5:$N$11,$O$5:$O$11)</f>
        <v>Dec</v>
      </c>
      <c r="K5032" t="str">
        <f>_xlfn.XLOOKUP(Table6[[#This Row],[Loan Date]],$Q$5:$Q$152,$R$5:$R$152)</f>
        <v>Friday</v>
      </c>
      <c r="L5032" t="str">
        <f>_xlfn.XLOOKUP(Table6[[#This Row],[Loan Date]],$Q$5:$Q$152,$S$5:$S$152)</f>
        <v>Week 10</v>
      </c>
    </row>
    <row r="5033" spans="1:12" x14ac:dyDescent="0.2">
      <c r="A5033" s="1">
        <v>44897</v>
      </c>
      <c r="B5033" t="s">
        <v>7</v>
      </c>
      <c r="C5033" s="1">
        <v>44904</v>
      </c>
      <c r="D5033" t="s">
        <v>1050</v>
      </c>
      <c r="E5033" t="s">
        <v>52</v>
      </c>
      <c r="F5033" t="s">
        <v>51</v>
      </c>
      <c r="G5033" t="s">
        <v>1</v>
      </c>
      <c r="H5033" t="s">
        <v>1282</v>
      </c>
      <c r="I5033">
        <f>MONTH(Table6[[#This Row],[Loan Date]])</f>
        <v>12</v>
      </c>
      <c r="J5033" t="str">
        <f>_xlfn.XLOOKUP(Table6[[#This Row],[Numeric Month]],$N$5:$N$11,$O$5:$O$11)</f>
        <v>Dec</v>
      </c>
      <c r="K5033" t="str">
        <f>_xlfn.XLOOKUP(Table6[[#This Row],[Loan Date]],$Q$5:$Q$152,$R$5:$R$152)</f>
        <v>Friday</v>
      </c>
      <c r="L5033" t="str">
        <f>_xlfn.XLOOKUP(Table6[[#This Row],[Loan Date]],$Q$5:$Q$152,$S$5:$S$152)</f>
        <v>Week 10</v>
      </c>
    </row>
    <row r="5034" spans="1:12" x14ac:dyDescent="0.2">
      <c r="A5034" s="1">
        <v>44897</v>
      </c>
      <c r="B5034" t="s">
        <v>7</v>
      </c>
      <c r="C5034" s="1">
        <v>44904</v>
      </c>
      <c r="D5034" t="s">
        <v>1050</v>
      </c>
      <c r="E5034" t="s">
        <v>52</v>
      </c>
      <c r="F5034" t="s">
        <v>51</v>
      </c>
      <c r="G5034" t="s">
        <v>1</v>
      </c>
      <c r="H5034" t="s">
        <v>1282</v>
      </c>
      <c r="I5034">
        <f>MONTH(Table6[[#This Row],[Loan Date]])</f>
        <v>12</v>
      </c>
      <c r="J5034" t="str">
        <f>_xlfn.XLOOKUP(Table6[[#This Row],[Numeric Month]],$N$5:$N$11,$O$5:$O$11)</f>
        <v>Dec</v>
      </c>
      <c r="K5034" t="str">
        <f>_xlfn.XLOOKUP(Table6[[#This Row],[Loan Date]],$Q$5:$Q$152,$R$5:$R$152)</f>
        <v>Friday</v>
      </c>
      <c r="L5034" t="str">
        <f>_xlfn.XLOOKUP(Table6[[#This Row],[Loan Date]],$Q$5:$Q$152,$S$5:$S$152)</f>
        <v>Week 10</v>
      </c>
    </row>
    <row r="5035" spans="1:12" x14ac:dyDescent="0.2">
      <c r="A5035" s="1">
        <v>44897</v>
      </c>
      <c r="B5035" t="s">
        <v>7</v>
      </c>
      <c r="C5035" s="1">
        <v>44897</v>
      </c>
      <c r="D5035" t="s">
        <v>63</v>
      </c>
      <c r="E5035" t="s">
        <v>44</v>
      </c>
      <c r="F5035" t="s">
        <v>44</v>
      </c>
      <c r="G5035" t="s">
        <v>39</v>
      </c>
      <c r="H5035" t="s">
        <v>1282</v>
      </c>
      <c r="I5035">
        <f>MONTH(Table6[[#This Row],[Loan Date]])</f>
        <v>12</v>
      </c>
      <c r="J5035" t="str">
        <f>_xlfn.XLOOKUP(Table6[[#This Row],[Numeric Month]],$N$5:$N$11,$O$5:$O$11)</f>
        <v>Dec</v>
      </c>
      <c r="K5035" t="str">
        <f>_xlfn.XLOOKUP(Table6[[#This Row],[Loan Date]],$Q$5:$Q$152,$R$5:$R$152)</f>
        <v>Friday</v>
      </c>
      <c r="L5035" t="str">
        <f>_xlfn.XLOOKUP(Table6[[#This Row],[Loan Date]],$Q$5:$Q$152,$S$5:$S$152)</f>
        <v>Week 10</v>
      </c>
    </row>
    <row r="5036" spans="1:12" x14ac:dyDescent="0.2">
      <c r="A5036" s="1">
        <v>44897</v>
      </c>
      <c r="B5036" t="s">
        <v>5</v>
      </c>
      <c r="C5036" s="1">
        <v>44897</v>
      </c>
      <c r="D5036" t="s">
        <v>913</v>
      </c>
      <c r="E5036" t="s">
        <v>37</v>
      </c>
      <c r="F5036" t="s">
        <v>37</v>
      </c>
      <c r="G5036" t="s">
        <v>20</v>
      </c>
      <c r="H5036" t="s">
        <v>1282</v>
      </c>
      <c r="I5036">
        <f>MONTH(Table6[[#This Row],[Loan Date]])</f>
        <v>12</v>
      </c>
      <c r="J5036" t="str">
        <f>_xlfn.XLOOKUP(Table6[[#This Row],[Numeric Month]],$N$5:$N$11,$O$5:$O$11)</f>
        <v>Dec</v>
      </c>
      <c r="K5036" t="str">
        <f>_xlfn.XLOOKUP(Table6[[#This Row],[Loan Date]],$Q$5:$Q$152,$R$5:$R$152)</f>
        <v>Friday</v>
      </c>
      <c r="L5036" t="str">
        <f>_xlfn.XLOOKUP(Table6[[#This Row],[Loan Date]],$Q$5:$Q$152,$S$5:$S$152)</f>
        <v>Week 10</v>
      </c>
    </row>
    <row r="5037" spans="1:12" x14ac:dyDescent="0.2">
      <c r="A5037" s="1">
        <v>44897</v>
      </c>
      <c r="B5037" t="s">
        <v>7</v>
      </c>
      <c r="C5037" s="1">
        <v>44897</v>
      </c>
      <c r="D5037" t="s">
        <v>307</v>
      </c>
      <c r="E5037" t="s">
        <v>122</v>
      </c>
      <c r="F5037" t="s">
        <v>122</v>
      </c>
      <c r="G5037" t="s">
        <v>11</v>
      </c>
      <c r="H5037" t="s">
        <v>1282</v>
      </c>
      <c r="I5037">
        <f>MONTH(Table6[[#This Row],[Loan Date]])</f>
        <v>12</v>
      </c>
      <c r="J5037" t="str">
        <f>_xlfn.XLOOKUP(Table6[[#This Row],[Numeric Month]],$N$5:$N$11,$O$5:$O$11)</f>
        <v>Dec</v>
      </c>
      <c r="K5037" t="str">
        <f>_xlfn.XLOOKUP(Table6[[#This Row],[Loan Date]],$Q$5:$Q$152,$R$5:$R$152)</f>
        <v>Friday</v>
      </c>
      <c r="L5037" t="str">
        <f>_xlfn.XLOOKUP(Table6[[#This Row],[Loan Date]],$Q$5:$Q$152,$S$5:$S$152)</f>
        <v>Week 10</v>
      </c>
    </row>
    <row r="5038" spans="1:12" x14ac:dyDescent="0.2">
      <c r="A5038" s="1">
        <v>44897</v>
      </c>
      <c r="B5038" t="s">
        <v>7</v>
      </c>
      <c r="C5038" s="1">
        <v>44897</v>
      </c>
      <c r="D5038" t="s">
        <v>921</v>
      </c>
      <c r="E5038" t="s">
        <v>162</v>
      </c>
      <c r="F5038" t="s">
        <v>162</v>
      </c>
      <c r="G5038" t="s">
        <v>11</v>
      </c>
      <c r="H5038" t="s">
        <v>1282</v>
      </c>
      <c r="I5038">
        <f>MONTH(Table6[[#This Row],[Loan Date]])</f>
        <v>12</v>
      </c>
      <c r="J5038" t="str">
        <f>_xlfn.XLOOKUP(Table6[[#This Row],[Numeric Month]],$N$5:$N$11,$O$5:$O$11)</f>
        <v>Dec</v>
      </c>
      <c r="K5038" t="str">
        <f>_xlfn.XLOOKUP(Table6[[#This Row],[Loan Date]],$Q$5:$Q$152,$R$5:$R$152)</f>
        <v>Friday</v>
      </c>
      <c r="L5038" t="str">
        <f>_xlfn.XLOOKUP(Table6[[#This Row],[Loan Date]],$Q$5:$Q$152,$S$5:$S$152)</f>
        <v>Week 10</v>
      </c>
    </row>
    <row r="5039" spans="1:12" x14ac:dyDescent="0.2">
      <c r="A5039" s="1">
        <v>44897</v>
      </c>
      <c r="B5039" t="s">
        <v>7</v>
      </c>
      <c r="C5039" s="1">
        <v>44897</v>
      </c>
      <c r="D5039" t="s">
        <v>1136</v>
      </c>
      <c r="E5039" t="s">
        <v>37</v>
      </c>
      <c r="F5039" t="s">
        <v>37</v>
      </c>
      <c r="G5039" t="s">
        <v>20</v>
      </c>
      <c r="H5039" t="s">
        <v>1282</v>
      </c>
      <c r="I5039">
        <f>MONTH(Table6[[#This Row],[Loan Date]])</f>
        <v>12</v>
      </c>
      <c r="J5039" t="str">
        <f>_xlfn.XLOOKUP(Table6[[#This Row],[Numeric Month]],$N$5:$N$11,$O$5:$O$11)</f>
        <v>Dec</v>
      </c>
      <c r="K5039" t="str">
        <f>_xlfn.XLOOKUP(Table6[[#This Row],[Loan Date]],$Q$5:$Q$152,$R$5:$R$152)</f>
        <v>Friday</v>
      </c>
      <c r="L5039" t="str">
        <f>_xlfn.XLOOKUP(Table6[[#This Row],[Loan Date]],$Q$5:$Q$152,$S$5:$S$152)</f>
        <v>Week 10</v>
      </c>
    </row>
    <row r="5040" spans="1:12" x14ac:dyDescent="0.2">
      <c r="A5040" s="1">
        <v>44897</v>
      </c>
      <c r="B5040" t="s">
        <v>7</v>
      </c>
      <c r="C5040" s="1">
        <v>44897</v>
      </c>
      <c r="D5040" t="s">
        <v>343</v>
      </c>
      <c r="E5040" t="s">
        <v>23</v>
      </c>
      <c r="F5040" t="s">
        <v>23</v>
      </c>
      <c r="G5040" t="s">
        <v>20</v>
      </c>
      <c r="H5040" t="s">
        <v>1282</v>
      </c>
      <c r="I5040">
        <f>MONTH(Table6[[#This Row],[Loan Date]])</f>
        <v>12</v>
      </c>
      <c r="J5040" t="str">
        <f>_xlfn.XLOOKUP(Table6[[#This Row],[Numeric Month]],$N$5:$N$11,$O$5:$O$11)</f>
        <v>Dec</v>
      </c>
      <c r="K5040" t="str">
        <f>_xlfn.XLOOKUP(Table6[[#This Row],[Loan Date]],$Q$5:$Q$152,$R$5:$R$152)</f>
        <v>Friday</v>
      </c>
      <c r="L5040" t="str">
        <f>_xlfn.XLOOKUP(Table6[[#This Row],[Loan Date]],$Q$5:$Q$152,$S$5:$S$152)</f>
        <v>Week 10</v>
      </c>
    </row>
    <row r="5041" spans="1:12" x14ac:dyDescent="0.2">
      <c r="A5041" s="1">
        <v>44897</v>
      </c>
      <c r="B5041" t="s">
        <v>7</v>
      </c>
      <c r="C5041" s="1">
        <v>44897</v>
      </c>
      <c r="D5041" t="s">
        <v>172</v>
      </c>
      <c r="E5041" t="s">
        <v>21</v>
      </c>
      <c r="F5041" t="s">
        <v>21</v>
      </c>
      <c r="G5041" t="s">
        <v>20</v>
      </c>
      <c r="H5041" t="s">
        <v>1282</v>
      </c>
      <c r="I5041">
        <f>MONTH(Table6[[#This Row],[Loan Date]])</f>
        <v>12</v>
      </c>
      <c r="J5041" t="str">
        <f>_xlfn.XLOOKUP(Table6[[#This Row],[Numeric Month]],$N$5:$N$11,$O$5:$O$11)</f>
        <v>Dec</v>
      </c>
      <c r="K5041" t="str">
        <f>_xlfn.XLOOKUP(Table6[[#This Row],[Loan Date]],$Q$5:$Q$152,$R$5:$R$152)</f>
        <v>Friday</v>
      </c>
      <c r="L5041" t="str">
        <f>_xlfn.XLOOKUP(Table6[[#This Row],[Loan Date]],$Q$5:$Q$152,$S$5:$S$152)</f>
        <v>Week 10</v>
      </c>
    </row>
    <row r="5042" spans="1:12" x14ac:dyDescent="0.2">
      <c r="A5042" s="1">
        <v>44897</v>
      </c>
      <c r="B5042" t="s">
        <v>7</v>
      </c>
      <c r="C5042" s="1">
        <v>44897</v>
      </c>
      <c r="D5042" t="s">
        <v>1123</v>
      </c>
      <c r="E5042" t="s">
        <v>579</v>
      </c>
      <c r="F5042" t="s">
        <v>578</v>
      </c>
      <c r="G5042" t="s">
        <v>39</v>
      </c>
      <c r="H5042" t="s">
        <v>1282</v>
      </c>
      <c r="I5042">
        <f>MONTH(Table6[[#This Row],[Loan Date]])</f>
        <v>12</v>
      </c>
      <c r="J5042" t="str">
        <f>_xlfn.XLOOKUP(Table6[[#This Row],[Numeric Month]],$N$5:$N$11,$O$5:$O$11)</f>
        <v>Dec</v>
      </c>
      <c r="K5042" t="str">
        <f>_xlfn.XLOOKUP(Table6[[#This Row],[Loan Date]],$Q$5:$Q$152,$R$5:$R$152)</f>
        <v>Friday</v>
      </c>
      <c r="L5042" t="str">
        <f>_xlfn.XLOOKUP(Table6[[#This Row],[Loan Date]],$Q$5:$Q$152,$S$5:$S$152)</f>
        <v>Week 10</v>
      </c>
    </row>
    <row r="5043" spans="1:12" x14ac:dyDescent="0.2">
      <c r="A5043" s="1">
        <v>44897</v>
      </c>
      <c r="B5043" t="s">
        <v>5</v>
      </c>
      <c r="C5043" s="1">
        <v>44904</v>
      </c>
      <c r="D5043" t="s">
        <v>652</v>
      </c>
      <c r="E5043" t="s">
        <v>15</v>
      </c>
      <c r="F5043" t="s">
        <v>14</v>
      </c>
      <c r="G5043" t="s">
        <v>1</v>
      </c>
      <c r="H5043" t="s">
        <v>1282</v>
      </c>
      <c r="I5043">
        <f>MONTH(Table6[[#This Row],[Loan Date]])</f>
        <v>12</v>
      </c>
      <c r="J5043" t="str">
        <f>_xlfn.XLOOKUP(Table6[[#This Row],[Numeric Month]],$N$5:$N$11,$O$5:$O$11)</f>
        <v>Dec</v>
      </c>
      <c r="K5043" t="str">
        <f>_xlfn.XLOOKUP(Table6[[#This Row],[Loan Date]],$Q$5:$Q$152,$R$5:$R$152)</f>
        <v>Friday</v>
      </c>
      <c r="L5043" t="str">
        <f>_xlfn.XLOOKUP(Table6[[#This Row],[Loan Date]],$Q$5:$Q$152,$S$5:$S$152)</f>
        <v>Week 10</v>
      </c>
    </row>
    <row r="5044" spans="1:12" x14ac:dyDescent="0.2">
      <c r="A5044" s="1">
        <v>44897</v>
      </c>
      <c r="B5044" t="s">
        <v>7</v>
      </c>
      <c r="C5044" s="1">
        <v>44897</v>
      </c>
      <c r="D5044" t="s">
        <v>344</v>
      </c>
      <c r="E5044" t="s">
        <v>49</v>
      </c>
      <c r="F5044" t="s">
        <v>49</v>
      </c>
      <c r="G5044" t="s">
        <v>20</v>
      </c>
      <c r="H5044" t="s">
        <v>1282</v>
      </c>
      <c r="I5044">
        <f>MONTH(Table6[[#This Row],[Loan Date]])</f>
        <v>12</v>
      </c>
      <c r="J5044" t="str">
        <f>_xlfn.XLOOKUP(Table6[[#This Row],[Numeric Month]],$N$5:$N$11,$O$5:$O$11)</f>
        <v>Dec</v>
      </c>
      <c r="K5044" t="str">
        <f>_xlfn.XLOOKUP(Table6[[#This Row],[Loan Date]],$Q$5:$Q$152,$R$5:$R$152)</f>
        <v>Friday</v>
      </c>
      <c r="L5044" t="str">
        <f>_xlfn.XLOOKUP(Table6[[#This Row],[Loan Date]],$Q$5:$Q$152,$S$5:$S$152)</f>
        <v>Week 10</v>
      </c>
    </row>
    <row r="5045" spans="1:12" x14ac:dyDescent="0.2">
      <c r="A5045" s="1">
        <v>44897</v>
      </c>
      <c r="B5045" t="s">
        <v>5</v>
      </c>
      <c r="C5045" s="1">
        <v>44897</v>
      </c>
      <c r="D5045" t="s">
        <v>636</v>
      </c>
      <c r="E5045" t="s">
        <v>12</v>
      </c>
      <c r="F5045" t="s">
        <v>12</v>
      </c>
      <c r="G5045" t="s">
        <v>11</v>
      </c>
      <c r="H5045" t="s">
        <v>1282</v>
      </c>
      <c r="I5045">
        <f>MONTH(Table6[[#This Row],[Loan Date]])</f>
        <v>12</v>
      </c>
      <c r="J5045" t="str">
        <f>_xlfn.XLOOKUP(Table6[[#This Row],[Numeric Month]],$N$5:$N$11,$O$5:$O$11)</f>
        <v>Dec</v>
      </c>
      <c r="K5045" t="str">
        <f>_xlfn.XLOOKUP(Table6[[#This Row],[Loan Date]],$Q$5:$Q$152,$R$5:$R$152)</f>
        <v>Friday</v>
      </c>
      <c r="L5045" t="str">
        <f>_xlfn.XLOOKUP(Table6[[#This Row],[Loan Date]],$Q$5:$Q$152,$S$5:$S$152)</f>
        <v>Week 10</v>
      </c>
    </row>
    <row r="5046" spans="1:12" x14ac:dyDescent="0.2">
      <c r="A5046" s="1">
        <v>44897</v>
      </c>
      <c r="B5046" t="s">
        <v>5</v>
      </c>
      <c r="C5046" s="1">
        <v>44904</v>
      </c>
      <c r="D5046" t="s">
        <v>1302</v>
      </c>
      <c r="E5046" t="s">
        <v>204</v>
      </c>
      <c r="F5046" t="s">
        <v>2</v>
      </c>
      <c r="G5046" t="s">
        <v>1</v>
      </c>
      <c r="H5046" t="s">
        <v>1282</v>
      </c>
      <c r="I5046">
        <f>MONTH(Table6[[#This Row],[Loan Date]])</f>
        <v>12</v>
      </c>
      <c r="J5046" t="str">
        <f>_xlfn.XLOOKUP(Table6[[#This Row],[Numeric Month]],$N$5:$N$11,$O$5:$O$11)</f>
        <v>Dec</v>
      </c>
      <c r="K5046" t="str">
        <f>_xlfn.XLOOKUP(Table6[[#This Row],[Loan Date]],$Q$5:$Q$152,$R$5:$R$152)</f>
        <v>Friday</v>
      </c>
      <c r="L5046" t="str">
        <f>_xlfn.XLOOKUP(Table6[[#This Row],[Loan Date]],$Q$5:$Q$152,$S$5:$S$152)</f>
        <v>Week 10</v>
      </c>
    </row>
    <row r="5047" spans="1:12" x14ac:dyDescent="0.2">
      <c r="A5047" s="1">
        <v>44897</v>
      </c>
      <c r="B5047" t="s">
        <v>7</v>
      </c>
      <c r="C5047" s="1">
        <v>44897</v>
      </c>
      <c r="D5047" t="s">
        <v>916</v>
      </c>
      <c r="E5047" t="s">
        <v>37</v>
      </c>
      <c r="F5047" t="s">
        <v>37</v>
      </c>
      <c r="G5047" t="s">
        <v>20</v>
      </c>
      <c r="H5047" t="s">
        <v>1282</v>
      </c>
      <c r="I5047">
        <f>MONTH(Table6[[#This Row],[Loan Date]])</f>
        <v>12</v>
      </c>
      <c r="J5047" t="str">
        <f>_xlfn.XLOOKUP(Table6[[#This Row],[Numeric Month]],$N$5:$N$11,$O$5:$O$11)</f>
        <v>Dec</v>
      </c>
      <c r="K5047" t="str">
        <f>_xlfn.XLOOKUP(Table6[[#This Row],[Loan Date]],$Q$5:$Q$152,$R$5:$R$152)</f>
        <v>Friday</v>
      </c>
      <c r="L5047" t="str">
        <f>_xlfn.XLOOKUP(Table6[[#This Row],[Loan Date]],$Q$5:$Q$152,$S$5:$S$152)</f>
        <v>Week 10</v>
      </c>
    </row>
    <row r="5048" spans="1:12" x14ac:dyDescent="0.2">
      <c r="A5048" s="1">
        <v>44897</v>
      </c>
      <c r="B5048" t="s">
        <v>7</v>
      </c>
      <c r="C5048" s="1">
        <v>44897</v>
      </c>
      <c r="D5048" t="s">
        <v>952</v>
      </c>
      <c r="E5048" t="s">
        <v>37</v>
      </c>
      <c r="F5048" t="s">
        <v>37</v>
      </c>
      <c r="G5048" t="s">
        <v>20</v>
      </c>
      <c r="H5048" t="s">
        <v>1282</v>
      </c>
      <c r="I5048">
        <f>MONTH(Table6[[#This Row],[Loan Date]])</f>
        <v>12</v>
      </c>
      <c r="J5048" t="str">
        <f>_xlfn.XLOOKUP(Table6[[#This Row],[Numeric Month]],$N$5:$N$11,$O$5:$O$11)</f>
        <v>Dec</v>
      </c>
      <c r="K5048" t="str">
        <f>_xlfn.XLOOKUP(Table6[[#This Row],[Loan Date]],$Q$5:$Q$152,$R$5:$R$152)</f>
        <v>Friday</v>
      </c>
      <c r="L5048" t="str">
        <f>_xlfn.XLOOKUP(Table6[[#This Row],[Loan Date]],$Q$5:$Q$152,$S$5:$S$152)</f>
        <v>Week 10</v>
      </c>
    </row>
    <row r="5049" spans="1:12" x14ac:dyDescent="0.2">
      <c r="A5049" s="1">
        <v>44897</v>
      </c>
      <c r="B5049" t="s">
        <v>7</v>
      </c>
      <c r="C5049" s="1">
        <v>44897</v>
      </c>
      <c r="D5049" t="s">
        <v>923</v>
      </c>
      <c r="E5049" t="s">
        <v>37</v>
      </c>
      <c r="F5049" t="s">
        <v>37</v>
      </c>
      <c r="G5049" t="s">
        <v>20</v>
      </c>
      <c r="H5049" t="s">
        <v>1282</v>
      </c>
      <c r="I5049">
        <f>MONTH(Table6[[#This Row],[Loan Date]])</f>
        <v>12</v>
      </c>
      <c r="J5049" t="str">
        <f>_xlfn.XLOOKUP(Table6[[#This Row],[Numeric Month]],$N$5:$N$11,$O$5:$O$11)</f>
        <v>Dec</v>
      </c>
      <c r="K5049" t="str">
        <f>_xlfn.XLOOKUP(Table6[[#This Row],[Loan Date]],$Q$5:$Q$152,$R$5:$R$152)</f>
        <v>Friday</v>
      </c>
      <c r="L5049" t="str">
        <f>_xlfn.XLOOKUP(Table6[[#This Row],[Loan Date]],$Q$5:$Q$152,$S$5:$S$152)</f>
        <v>Week 10</v>
      </c>
    </row>
    <row r="5050" spans="1:12" x14ac:dyDescent="0.2">
      <c r="A5050" s="1">
        <v>44897</v>
      </c>
      <c r="B5050" t="s">
        <v>7</v>
      </c>
      <c r="C5050" s="1">
        <v>44904</v>
      </c>
      <c r="D5050" t="s">
        <v>987</v>
      </c>
      <c r="E5050" t="s">
        <v>52</v>
      </c>
      <c r="F5050" t="s">
        <v>51</v>
      </c>
      <c r="G5050" t="s">
        <v>1</v>
      </c>
      <c r="H5050" t="s">
        <v>1282</v>
      </c>
      <c r="I5050">
        <f>MONTH(Table6[[#This Row],[Loan Date]])</f>
        <v>12</v>
      </c>
      <c r="J5050" t="str">
        <f>_xlfn.XLOOKUP(Table6[[#This Row],[Numeric Month]],$N$5:$N$11,$O$5:$O$11)</f>
        <v>Dec</v>
      </c>
      <c r="K5050" t="str">
        <f>_xlfn.XLOOKUP(Table6[[#This Row],[Loan Date]],$Q$5:$Q$152,$R$5:$R$152)</f>
        <v>Friday</v>
      </c>
      <c r="L5050" t="str">
        <f>_xlfn.XLOOKUP(Table6[[#This Row],[Loan Date]],$Q$5:$Q$152,$S$5:$S$152)</f>
        <v>Week 10</v>
      </c>
    </row>
    <row r="5051" spans="1:12" x14ac:dyDescent="0.2">
      <c r="A5051" s="1">
        <v>44897</v>
      </c>
      <c r="B5051" t="s">
        <v>5</v>
      </c>
      <c r="C5051" s="1">
        <v>44904</v>
      </c>
      <c r="D5051" t="s">
        <v>779</v>
      </c>
      <c r="E5051" t="s">
        <v>3</v>
      </c>
      <c r="F5051" t="s">
        <v>2</v>
      </c>
      <c r="G5051" t="s">
        <v>1</v>
      </c>
      <c r="H5051" t="s">
        <v>1282</v>
      </c>
      <c r="I5051">
        <f>MONTH(Table6[[#This Row],[Loan Date]])</f>
        <v>12</v>
      </c>
      <c r="J5051" t="str">
        <f>_xlfn.XLOOKUP(Table6[[#This Row],[Numeric Month]],$N$5:$N$11,$O$5:$O$11)</f>
        <v>Dec</v>
      </c>
      <c r="K5051" t="str">
        <f>_xlfn.XLOOKUP(Table6[[#This Row],[Loan Date]],$Q$5:$Q$152,$R$5:$R$152)</f>
        <v>Friday</v>
      </c>
      <c r="L5051" t="str">
        <f>_xlfn.XLOOKUP(Table6[[#This Row],[Loan Date]],$Q$5:$Q$152,$S$5:$S$152)</f>
        <v>Week 10</v>
      </c>
    </row>
    <row r="5052" spans="1:12" x14ac:dyDescent="0.2">
      <c r="A5052" s="1">
        <v>44897</v>
      </c>
      <c r="B5052" t="s">
        <v>5</v>
      </c>
      <c r="C5052" s="1">
        <v>44904</v>
      </c>
      <c r="D5052" t="s">
        <v>585</v>
      </c>
      <c r="E5052" t="s">
        <v>3</v>
      </c>
      <c r="F5052" t="s">
        <v>2</v>
      </c>
      <c r="G5052" t="s">
        <v>1</v>
      </c>
      <c r="H5052" t="s">
        <v>1282</v>
      </c>
      <c r="I5052">
        <f>MONTH(Table6[[#This Row],[Loan Date]])</f>
        <v>12</v>
      </c>
      <c r="J5052" t="str">
        <f>_xlfn.XLOOKUP(Table6[[#This Row],[Numeric Month]],$N$5:$N$11,$O$5:$O$11)</f>
        <v>Dec</v>
      </c>
      <c r="K5052" t="str">
        <f>_xlfn.XLOOKUP(Table6[[#This Row],[Loan Date]],$Q$5:$Q$152,$R$5:$R$152)</f>
        <v>Friday</v>
      </c>
      <c r="L5052" t="str">
        <f>_xlfn.XLOOKUP(Table6[[#This Row],[Loan Date]],$Q$5:$Q$152,$S$5:$S$152)</f>
        <v>Week 10</v>
      </c>
    </row>
    <row r="5053" spans="1:12" x14ac:dyDescent="0.2">
      <c r="A5053" s="1">
        <v>44897</v>
      </c>
      <c r="B5053" t="s">
        <v>7</v>
      </c>
      <c r="C5053" s="1">
        <v>44897</v>
      </c>
      <c r="D5053" t="s">
        <v>177</v>
      </c>
      <c r="E5053" t="s">
        <v>176</v>
      </c>
      <c r="F5053" t="s">
        <v>23</v>
      </c>
      <c r="G5053" t="s">
        <v>20</v>
      </c>
      <c r="H5053" t="s">
        <v>1282</v>
      </c>
      <c r="I5053">
        <f>MONTH(Table6[[#This Row],[Loan Date]])</f>
        <v>12</v>
      </c>
      <c r="J5053" t="str">
        <f>_xlfn.XLOOKUP(Table6[[#This Row],[Numeric Month]],$N$5:$N$11,$O$5:$O$11)</f>
        <v>Dec</v>
      </c>
      <c r="K5053" t="str">
        <f>_xlfn.XLOOKUP(Table6[[#This Row],[Loan Date]],$Q$5:$Q$152,$R$5:$R$152)</f>
        <v>Friday</v>
      </c>
      <c r="L5053" t="str">
        <f>_xlfn.XLOOKUP(Table6[[#This Row],[Loan Date]],$Q$5:$Q$152,$S$5:$S$152)</f>
        <v>Week 10</v>
      </c>
    </row>
    <row r="5054" spans="1:12" x14ac:dyDescent="0.2">
      <c r="A5054" s="1">
        <v>44897</v>
      </c>
      <c r="B5054" t="s">
        <v>7</v>
      </c>
      <c r="C5054" s="1">
        <v>44897</v>
      </c>
      <c r="D5054" t="s">
        <v>660</v>
      </c>
      <c r="E5054" t="s">
        <v>21</v>
      </c>
      <c r="F5054" t="s">
        <v>21</v>
      </c>
      <c r="G5054" t="s">
        <v>20</v>
      </c>
      <c r="H5054" t="s">
        <v>1282</v>
      </c>
      <c r="I5054">
        <f>MONTH(Table6[[#This Row],[Loan Date]])</f>
        <v>12</v>
      </c>
      <c r="J5054" t="str">
        <f>_xlfn.XLOOKUP(Table6[[#This Row],[Numeric Month]],$N$5:$N$11,$O$5:$O$11)</f>
        <v>Dec</v>
      </c>
      <c r="K5054" t="str">
        <f>_xlfn.XLOOKUP(Table6[[#This Row],[Loan Date]],$Q$5:$Q$152,$R$5:$R$152)</f>
        <v>Friday</v>
      </c>
      <c r="L5054" t="str">
        <f>_xlfn.XLOOKUP(Table6[[#This Row],[Loan Date]],$Q$5:$Q$152,$S$5:$S$152)</f>
        <v>Week 10</v>
      </c>
    </row>
    <row r="5055" spans="1:12" x14ac:dyDescent="0.2">
      <c r="A5055" s="1">
        <v>44897</v>
      </c>
      <c r="B5055" t="s">
        <v>7</v>
      </c>
      <c r="C5055" s="1">
        <v>44897</v>
      </c>
      <c r="D5055" t="s">
        <v>969</v>
      </c>
      <c r="E5055" t="s">
        <v>37</v>
      </c>
      <c r="F5055" t="s">
        <v>37</v>
      </c>
      <c r="G5055" t="s">
        <v>20</v>
      </c>
      <c r="H5055" t="s">
        <v>1282</v>
      </c>
      <c r="I5055">
        <f>MONTH(Table6[[#This Row],[Loan Date]])</f>
        <v>12</v>
      </c>
      <c r="J5055" t="str">
        <f>_xlfn.XLOOKUP(Table6[[#This Row],[Numeric Month]],$N$5:$N$11,$O$5:$O$11)</f>
        <v>Dec</v>
      </c>
      <c r="K5055" t="str">
        <f>_xlfn.XLOOKUP(Table6[[#This Row],[Loan Date]],$Q$5:$Q$152,$R$5:$R$152)</f>
        <v>Friday</v>
      </c>
      <c r="L5055" t="str">
        <f>_xlfn.XLOOKUP(Table6[[#This Row],[Loan Date]],$Q$5:$Q$152,$S$5:$S$152)</f>
        <v>Week 10</v>
      </c>
    </row>
    <row r="5056" spans="1:12" x14ac:dyDescent="0.2">
      <c r="A5056" s="1">
        <v>44897</v>
      </c>
      <c r="B5056" t="s">
        <v>5</v>
      </c>
      <c r="C5056" s="1">
        <v>44897</v>
      </c>
      <c r="D5056" t="s">
        <v>315</v>
      </c>
      <c r="E5056" t="s">
        <v>148</v>
      </c>
      <c r="F5056" t="s">
        <v>147</v>
      </c>
      <c r="G5056" t="s">
        <v>20</v>
      </c>
      <c r="H5056" t="s">
        <v>1282</v>
      </c>
      <c r="I5056">
        <f>MONTH(Table6[[#This Row],[Loan Date]])</f>
        <v>12</v>
      </c>
      <c r="J5056" t="str">
        <f>_xlfn.XLOOKUP(Table6[[#This Row],[Numeric Month]],$N$5:$N$11,$O$5:$O$11)</f>
        <v>Dec</v>
      </c>
      <c r="K5056" t="str">
        <f>_xlfn.XLOOKUP(Table6[[#This Row],[Loan Date]],$Q$5:$Q$152,$R$5:$R$152)</f>
        <v>Friday</v>
      </c>
      <c r="L5056" t="str">
        <f>_xlfn.XLOOKUP(Table6[[#This Row],[Loan Date]],$Q$5:$Q$152,$S$5:$S$152)</f>
        <v>Week 10</v>
      </c>
    </row>
    <row r="5057" spans="1:12" x14ac:dyDescent="0.2">
      <c r="A5057" s="1">
        <v>44897</v>
      </c>
      <c r="B5057" t="s">
        <v>5</v>
      </c>
      <c r="C5057" s="1">
        <v>44897</v>
      </c>
      <c r="D5057" t="s">
        <v>913</v>
      </c>
      <c r="E5057" t="s">
        <v>37</v>
      </c>
      <c r="F5057" t="s">
        <v>37</v>
      </c>
      <c r="G5057" t="s">
        <v>20</v>
      </c>
      <c r="H5057" t="s">
        <v>1282</v>
      </c>
      <c r="I5057">
        <f>MONTH(Table6[[#This Row],[Loan Date]])</f>
        <v>12</v>
      </c>
      <c r="J5057" t="str">
        <f>_xlfn.XLOOKUP(Table6[[#This Row],[Numeric Month]],$N$5:$N$11,$O$5:$O$11)</f>
        <v>Dec</v>
      </c>
      <c r="K5057" t="str">
        <f>_xlfn.XLOOKUP(Table6[[#This Row],[Loan Date]],$Q$5:$Q$152,$R$5:$R$152)</f>
        <v>Friday</v>
      </c>
      <c r="L5057" t="str">
        <f>_xlfn.XLOOKUP(Table6[[#This Row],[Loan Date]],$Q$5:$Q$152,$S$5:$S$152)</f>
        <v>Week 10</v>
      </c>
    </row>
    <row r="5058" spans="1:12" x14ac:dyDescent="0.2">
      <c r="A5058" s="1">
        <v>44897</v>
      </c>
      <c r="B5058" t="s">
        <v>5</v>
      </c>
      <c r="C5058" s="1">
        <v>44897</v>
      </c>
      <c r="D5058" t="s">
        <v>119</v>
      </c>
      <c r="E5058" t="s">
        <v>21</v>
      </c>
      <c r="F5058" t="s">
        <v>21</v>
      </c>
      <c r="G5058" t="s">
        <v>20</v>
      </c>
      <c r="H5058" t="s">
        <v>1282</v>
      </c>
      <c r="I5058">
        <f>MONTH(Table6[[#This Row],[Loan Date]])</f>
        <v>12</v>
      </c>
      <c r="J5058" t="str">
        <f>_xlfn.XLOOKUP(Table6[[#This Row],[Numeric Month]],$N$5:$N$11,$O$5:$O$11)</f>
        <v>Dec</v>
      </c>
      <c r="K5058" t="str">
        <f>_xlfn.XLOOKUP(Table6[[#This Row],[Loan Date]],$Q$5:$Q$152,$R$5:$R$152)</f>
        <v>Friday</v>
      </c>
      <c r="L5058" t="str">
        <f>_xlfn.XLOOKUP(Table6[[#This Row],[Loan Date]],$Q$5:$Q$152,$S$5:$S$152)</f>
        <v>Week 10</v>
      </c>
    </row>
    <row r="5059" spans="1:12" x14ac:dyDescent="0.2">
      <c r="A5059" s="1">
        <v>44897</v>
      </c>
      <c r="B5059" t="s">
        <v>5</v>
      </c>
      <c r="C5059" s="1">
        <v>44897</v>
      </c>
      <c r="D5059" t="s">
        <v>458</v>
      </c>
      <c r="E5059" t="s">
        <v>41</v>
      </c>
      <c r="F5059" t="s">
        <v>40</v>
      </c>
      <c r="G5059" t="s">
        <v>39</v>
      </c>
      <c r="H5059" t="s">
        <v>1282</v>
      </c>
      <c r="I5059">
        <f>MONTH(Table6[[#This Row],[Loan Date]])</f>
        <v>12</v>
      </c>
      <c r="J5059" t="str">
        <f>_xlfn.XLOOKUP(Table6[[#This Row],[Numeric Month]],$N$5:$N$11,$O$5:$O$11)</f>
        <v>Dec</v>
      </c>
      <c r="K5059" t="str">
        <f>_xlfn.XLOOKUP(Table6[[#This Row],[Loan Date]],$Q$5:$Q$152,$R$5:$R$152)</f>
        <v>Friday</v>
      </c>
      <c r="L5059" t="str">
        <f>_xlfn.XLOOKUP(Table6[[#This Row],[Loan Date]],$Q$5:$Q$152,$S$5:$S$152)</f>
        <v>Week 10</v>
      </c>
    </row>
    <row r="5060" spans="1:12" x14ac:dyDescent="0.2">
      <c r="A5060" s="1">
        <v>44897</v>
      </c>
      <c r="B5060" t="s">
        <v>5</v>
      </c>
      <c r="C5060" s="1">
        <v>44897</v>
      </c>
      <c r="D5060" t="s">
        <v>29</v>
      </c>
      <c r="E5060" t="s">
        <v>23</v>
      </c>
      <c r="F5060" t="s">
        <v>23</v>
      </c>
      <c r="G5060" t="s">
        <v>20</v>
      </c>
      <c r="H5060" t="s">
        <v>1282</v>
      </c>
      <c r="I5060">
        <f>MONTH(Table6[[#This Row],[Loan Date]])</f>
        <v>12</v>
      </c>
      <c r="J5060" t="str">
        <f>_xlfn.XLOOKUP(Table6[[#This Row],[Numeric Month]],$N$5:$N$11,$O$5:$O$11)</f>
        <v>Dec</v>
      </c>
      <c r="K5060" t="str">
        <f>_xlfn.XLOOKUP(Table6[[#This Row],[Loan Date]],$Q$5:$Q$152,$R$5:$R$152)</f>
        <v>Friday</v>
      </c>
      <c r="L5060" t="str">
        <f>_xlfn.XLOOKUP(Table6[[#This Row],[Loan Date]],$Q$5:$Q$152,$S$5:$S$152)</f>
        <v>Week 10</v>
      </c>
    </row>
    <row r="5061" spans="1:12" x14ac:dyDescent="0.2">
      <c r="A5061" s="1">
        <v>44897</v>
      </c>
      <c r="B5061" t="s">
        <v>5</v>
      </c>
      <c r="C5061" s="1">
        <v>44897</v>
      </c>
      <c r="D5061" t="s">
        <v>119</v>
      </c>
      <c r="E5061" t="s">
        <v>21</v>
      </c>
      <c r="F5061" t="s">
        <v>21</v>
      </c>
      <c r="G5061" t="s">
        <v>20</v>
      </c>
      <c r="H5061" t="s">
        <v>1282</v>
      </c>
      <c r="I5061">
        <f>MONTH(Table6[[#This Row],[Loan Date]])</f>
        <v>12</v>
      </c>
      <c r="J5061" t="str">
        <f>_xlfn.XLOOKUP(Table6[[#This Row],[Numeric Month]],$N$5:$N$11,$O$5:$O$11)</f>
        <v>Dec</v>
      </c>
      <c r="K5061" t="str">
        <f>_xlfn.XLOOKUP(Table6[[#This Row],[Loan Date]],$Q$5:$Q$152,$R$5:$R$152)</f>
        <v>Friday</v>
      </c>
      <c r="L5061" t="str">
        <f>_xlfn.XLOOKUP(Table6[[#This Row],[Loan Date]],$Q$5:$Q$152,$S$5:$S$152)</f>
        <v>Week 10</v>
      </c>
    </row>
    <row r="5062" spans="1:12" x14ac:dyDescent="0.2">
      <c r="A5062" s="1">
        <v>44897</v>
      </c>
      <c r="B5062" t="s">
        <v>5</v>
      </c>
      <c r="C5062" s="1">
        <v>44897</v>
      </c>
      <c r="D5062" t="s">
        <v>124</v>
      </c>
      <c r="E5062" t="s">
        <v>12</v>
      </c>
      <c r="F5062" t="s">
        <v>12</v>
      </c>
      <c r="G5062" t="s">
        <v>11</v>
      </c>
      <c r="H5062" t="s">
        <v>1282</v>
      </c>
      <c r="I5062">
        <f>MONTH(Table6[[#This Row],[Loan Date]])</f>
        <v>12</v>
      </c>
      <c r="J5062" t="str">
        <f>_xlfn.XLOOKUP(Table6[[#This Row],[Numeric Month]],$N$5:$N$11,$O$5:$O$11)</f>
        <v>Dec</v>
      </c>
      <c r="K5062" t="str">
        <f>_xlfn.XLOOKUP(Table6[[#This Row],[Loan Date]],$Q$5:$Q$152,$R$5:$R$152)</f>
        <v>Friday</v>
      </c>
      <c r="L5062" t="str">
        <f>_xlfn.XLOOKUP(Table6[[#This Row],[Loan Date]],$Q$5:$Q$152,$S$5:$S$152)</f>
        <v>Week 10</v>
      </c>
    </row>
    <row r="5063" spans="1:12" x14ac:dyDescent="0.2">
      <c r="A5063" s="1">
        <v>44898</v>
      </c>
      <c r="B5063" t="s">
        <v>7</v>
      </c>
      <c r="C5063" s="1">
        <v>44898</v>
      </c>
      <c r="D5063" t="s">
        <v>927</v>
      </c>
      <c r="E5063" t="s">
        <v>37</v>
      </c>
      <c r="F5063" t="s">
        <v>37</v>
      </c>
      <c r="G5063" t="s">
        <v>20</v>
      </c>
      <c r="H5063" t="s">
        <v>1282</v>
      </c>
      <c r="I5063">
        <f>MONTH(Table6[[#This Row],[Loan Date]])</f>
        <v>12</v>
      </c>
      <c r="J5063" t="str">
        <f>_xlfn.XLOOKUP(Table6[[#This Row],[Numeric Month]],$N$5:$N$11,$O$5:$O$11)</f>
        <v>Dec</v>
      </c>
      <c r="K5063" t="str">
        <f>_xlfn.XLOOKUP(Table6[[#This Row],[Loan Date]],$Q$5:$Q$152,$R$5:$R$152)</f>
        <v>Saturday</v>
      </c>
      <c r="L5063" t="str">
        <f>_xlfn.XLOOKUP(Table6[[#This Row],[Loan Date]],$Q$5:$Q$152,$S$5:$S$152)</f>
        <v>Week 10</v>
      </c>
    </row>
    <row r="5064" spans="1:12" x14ac:dyDescent="0.2">
      <c r="A5064" s="1">
        <v>44898</v>
      </c>
      <c r="B5064" t="s">
        <v>7</v>
      </c>
      <c r="C5064" s="1">
        <v>44898</v>
      </c>
      <c r="D5064" t="s">
        <v>384</v>
      </c>
      <c r="E5064" t="s">
        <v>23</v>
      </c>
      <c r="F5064" t="s">
        <v>23</v>
      </c>
      <c r="G5064" t="s">
        <v>20</v>
      </c>
      <c r="H5064" t="s">
        <v>1282</v>
      </c>
      <c r="I5064">
        <f>MONTH(Table6[[#This Row],[Loan Date]])</f>
        <v>12</v>
      </c>
      <c r="J5064" t="str">
        <f>_xlfn.XLOOKUP(Table6[[#This Row],[Numeric Month]],$N$5:$N$11,$O$5:$O$11)</f>
        <v>Dec</v>
      </c>
      <c r="K5064" t="str">
        <f>_xlfn.XLOOKUP(Table6[[#This Row],[Loan Date]],$Q$5:$Q$152,$R$5:$R$152)</f>
        <v>Saturday</v>
      </c>
      <c r="L5064" t="str">
        <f>_xlfn.XLOOKUP(Table6[[#This Row],[Loan Date]],$Q$5:$Q$152,$S$5:$S$152)</f>
        <v>Week 10</v>
      </c>
    </row>
    <row r="5065" spans="1:12" x14ac:dyDescent="0.2">
      <c r="A5065" s="1">
        <v>44898</v>
      </c>
      <c r="B5065" t="s">
        <v>7</v>
      </c>
      <c r="C5065" s="1">
        <v>44898</v>
      </c>
      <c r="D5065" t="s">
        <v>61</v>
      </c>
      <c r="E5065" t="s">
        <v>44</v>
      </c>
      <c r="F5065" t="s">
        <v>44</v>
      </c>
      <c r="G5065" t="s">
        <v>39</v>
      </c>
      <c r="H5065" t="s">
        <v>1282</v>
      </c>
      <c r="I5065">
        <f>MONTH(Table6[[#This Row],[Loan Date]])</f>
        <v>12</v>
      </c>
      <c r="J5065" t="str">
        <f>_xlfn.XLOOKUP(Table6[[#This Row],[Numeric Month]],$N$5:$N$11,$O$5:$O$11)</f>
        <v>Dec</v>
      </c>
      <c r="K5065" t="str">
        <f>_xlfn.XLOOKUP(Table6[[#This Row],[Loan Date]],$Q$5:$Q$152,$R$5:$R$152)</f>
        <v>Saturday</v>
      </c>
      <c r="L5065" t="str">
        <f>_xlfn.XLOOKUP(Table6[[#This Row],[Loan Date]],$Q$5:$Q$152,$S$5:$S$152)</f>
        <v>Week 10</v>
      </c>
    </row>
    <row r="5066" spans="1:12" x14ac:dyDescent="0.2">
      <c r="A5066" s="1">
        <v>44898</v>
      </c>
      <c r="B5066" t="s">
        <v>7</v>
      </c>
      <c r="C5066" s="1">
        <v>44898</v>
      </c>
      <c r="D5066" t="s">
        <v>338</v>
      </c>
      <c r="E5066" t="s">
        <v>23</v>
      </c>
      <c r="F5066" t="s">
        <v>23</v>
      </c>
      <c r="G5066" t="s">
        <v>20</v>
      </c>
      <c r="H5066" t="s">
        <v>1282</v>
      </c>
      <c r="I5066">
        <f>MONTH(Table6[[#This Row],[Loan Date]])</f>
        <v>12</v>
      </c>
      <c r="J5066" t="str">
        <f>_xlfn.XLOOKUP(Table6[[#This Row],[Numeric Month]],$N$5:$N$11,$O$5:$O$11)</f>
        <v>Dec</v>
      </c>
      <c r="K5066" t="str">
        <f>_xlfn.XLOOKUP(Table6[[#This Row],[Loan Date]],$Q$5:$Q$152,$R$5:$R$152)</f>
        <v>Saturday</v>
      </c>
      <c r="L5066" t="str">
        <f>_xlfn.XLOOKUP(Table6[[#This Row],[Loan Date]],$Q$5:$Q$152,$S$5:$S$152)</f>
        <v>Week 10</v>
      </c>
    </row>
    <row r="5067" spans="1:12" x14ac:dyDescent="0.2">
      <c r="A5067" s="1">
        <v>44898</v>
      </c>
      <c r="B5067" t="s">
        <v>7</v>
      </c>
      <c r="C5067" s="1">
        <v>44898</v>
      </c>
      <c r="D5067" t="s">
        <v>479</v>
      </c>
      <c r="E5067" t="s">
        <v>65</v>
      </c>
      <c r="F5067" t="s">
        <v>65</v>
      </c>
      <c r="G5067" t="s">
        <v>20</v>
      </c>
      <c r="H5067" t="s">
        <v>1282</v>
      </c>
      <c r="I5067">
        <f>MONTH(Table6[[#This Row],[Loan Date]])</f>
        <v>12</v>
      </c>
      <c r="J5067" t="str">
        <f>_xlfn.XLOOKUP(Table6[[#This Row],[Numeric Month]],$N$5:$N$11,$O$5:$O$11)</f>
        <v>Dec</v>
      </c>
      <c r="K5067" t="str">
        <f>_xlfn.XLOOKUP(Table6[[#This Row],[Loan Date]],$Q$5:$Q$152,$R$5:$R$152)</f>
        <v>Saturday</v>
      </c>
      <c r="L5067" t="str">
        <f>_xlfn.XLOOKUP(Table6[[#This Row],[Loan Date]],$Q$5:$Q$152,$S$5:$S$152)</f>
        <v>Week 10</v>
      </c>
    </row>
    <row r="5068" spans="1:12" x14ac:dyDescent="0.2">
      <c r="A5068" s="1">
        <v>44898</v>
      </c>
      <c r="B5068" t="s">
        <v>7</v>
      </c>
      <c r="C5068" s="1">
        <v>44898</v>
      </c>
      <c r="D5068" t="s">
        <v>934</v>
      </c>
      <c r="E5068" t="s">
        <v>65</v>
      </c>
      <c r="F5068" t="s">
        <v>65</v>
      </c>
      <c r="G5068" t="s">
        <v>20</v>
      </c>
      <c r="H5068" t="s">
        <v>1282</v>
      </c>
      <c r="I5068">
        <f>MONTH(Table6[[#This Row],[Loan Date]])</f>
        <v>12</v>
      </c>
      <c r="J5068" t="str">
        <f>_xlfn.XLOOKUP(Table6[[#This Row],[Numeric Month]],$N$5:$N$11,$O$5:$O$11)</f>
        <v>Dec</v>
      </c>
      <c r="K5068" t="str">
        <f>_xlfn.XLOOKUP(Table6[[#This Row],[Loan Date]],$Q$5:$Q$152,$R$5:$R$152)</f>
        <v>Saturday</v>
      </c>
      <c r="L5068" t="str">
        <f>_xlfn.XLOOKUP(Table6[[#This Row],[Loan Date]],$Q$5:$Q$152,$S$5:$S$152)</f>
        <v>Week 10</v>
      </c>
    </row>
    <row r="5069" spans="1:12" x14ac:dyDescent="0.2">
      <c r="A5069" s="1">
        <v>44899</v>
      </c>
      <c r="B5069" t="s">
        <v>7</v>
      </c>
      <c r="C5069" s="1">
        <v>44906</v>
      </c>
      <c r="D5069" t="s">
        <v>854</v>
      </c>
      <c r="E5069" t="s">
        <v>52</v>
      </c>
      <c r="F5069" t="s">
        <v>51</v>
      </c>
      <c r="G5069" t="s">
        <v>1</v>
      </c>
      <c r="H5069" t="s">
        <v>1282</v>
      </c>
      <c r="I5069">
        <f>MONTH(Table6[[#This Row],[Loan Date]])</f>
        <v>12</v>
      </c>
      <c r="J5069" t="str">
        <f>_xlfn.XLOOKUP(Table6[[#This Row],[Numeric Month]],$N$5:$N$11,$O$5:$O$11)</f>
        <v>Dec</v>
      </c>
      <c r="K5069" t="str">
        <f>_xlfn.XLOOKUP(Table6[[#This Row],[Loan Date]],$Q$5:$Q$152,$R$5:$R$152)</f>
        <v>Sunday</v>
      </c>
      <c r="L5069" t="str">
        <f>_xlfn.XLOOKUP(Table6[[#This Row],[Loan Date]],$Q$5:$Q$152,$S$5:$S$152)</f>
        <v>Week 10</v>
      </c>
    </row>
    <row r="5070" spans="1:12" x14ac:dyDescent="0.2">
      <c r="A5070" s="1">
        <v>44899</v>
      </c>
      <c r="B5070" t="s">
        <v>7</v>
      </c>
      <c r="C5070" s="1">
        <v>44899</v>
      </c>
      <c r="D5070" t="s">
        <v>1097</v>
      </c>
      <c r="E5070" t="s">
        <v>44</v>
      </c>
      <c r="F5070" t="s">
        <v>44</v>
      </c>
      <c r="G5070" t="s">
        <v>39</v>
      </c>
      <c r="H5070" t="s">
        <v>1282</v>
      </c>
      <c r="I5070">
        <f>MONTH(Table6[[#This Row],[Loan Date]])</f>
        <v>12</v>
      </c>
      <c r="J5070" t="str">
        <f>_xlfn.XLOOKUP(Table6[[#This Row],[Numeric Month]],$N$5:$N$11,$O$5:$O$11)</f>
        <v>Dec</v>
      </c>
      <c r="K5070" t="str">
        <f>_xlfn.XLOOKUP(Table6[[#This Row],[Loan Date]],$Q$5:$Q$152,$R$5:$R$152)</f>
        <v>Sunday</v>
      </c>
      <c r="L5070" t="str">
        <f>_xlfn.XLOOKUP(Table6[[#This Row],[Loan Date]],$Q$5:$Q$152,$S$5:$S$152)</f>
        <v>Week 10</v>
      </c>
    </row>
    <row r="5071" spans="1:12" x14ac:dyDescent="0.2">
      <c r="A5071" s="1">
        <v>44899</v>
      </c>
      <c r="B5071" t="s">
        <v>7</v>
      </c>
      <c r="C5071" s="1">
        <v>44899</v>
      </c>
      <c r="D5071" t="s">
        <v>61</v>
      </c>
      <c r="E5071" t="s">
        <v>44</v>
      </c>
      <c r="F5071" t="s">
        <v>44</v>
      </c>
      <c r="G5071" t="s">
        <v>39</v>
      </c>
      <c r="H5071" t="s">
        <v>1282</v>
      </c>
      <c r="I5071">
        <f>MONTH(Table6[[#This Row],[Loan Date]])</f>
        <v>12</v>
      </c>
      <c r="J5071" t="str">
        <f>_xlfn.XLOOKUP(Table6[[#This Row],[Numeric Month]],$N$5:$N$11,$O$5:$O$11)</f>
        <v>Dec</v>
      </c>
      <c r="K5071" t="str">
        <f>_xlfn.XLOOKUP(Table6[[#This Row],[Loan Date]],$Q$5:$Q$152,$R$5:$R$152)</f>
        <v>Sunday</v>
      </c>
      <c r="L5071" t="str">
        <f>_xlfn.XLOOKUP(Table6[[#This Row],[Loan Date]],$Q$5:$Q$152,$S$5:$S$152)</f>
        <v>Week 10</v>
      </c>
    </row>
    <row r="5072" spans="1:12" x14ac:dyDescent="0.2">
      <c r="A5072" s="1">
        <v>44899</v>
      </c>
      <c r="B5072" t="s">
        <v>7</v>
      </c>
      <c r="C5072" s="1">
        <v>44899</v>
      </c>
      <c r="D5072" t="s">
        <v>1130</v>
      </c>
      <c r="E5072" t="s">
        <v>37</v>
      </c>
      <c r="F5072" t="s">
        <v>37</v>
      </c>
      <c r="G5072" t="s">
        <v>20</v>
      </c>
      <c r="H5072" t="s">
        <v>1282</v>
      </c>
      <c r="I5072">
        <f>MONTH(Table6[[#This Row],[Loan Date]])</f>
        <v>12</v>
      </c>
      <c r="J5072" t="str">
        <f>_xlfn.XLOOKUP(Table6[[#This Row],[Numeric Month]],$N$5:$N$11,$O$5:$O$11)</f>
        <v>Dec</v>
      </c>
      <c r="K5072" t="str">
        <f>_xlfn.XLOOKUP(Table6[[#This Row],[Loan Date]],$Q$5:$Q$152,$R$5:$R$152)</f>
        <v>Sunday</v>
      </c>
      <c r="L5072" t="str">
        <f>_xlfn.XLOOKUP(Table6[[#This Row],[Loan Date]],$Q$5:$Q$152,$S$5:$S$152)</f>
        <v>Week 10</v>
      </c>
    </row>
    <row r="5073" spans="1:12" x14ac:dyDescent="0.2">
      <c r="A5073" s="1">
        <v>44899</v>
      </c>
      <c r="B5073" t="s">
        <v>7</v>
      </c>
      <c r="C5073" s="1">
        <v>44906</v>
      </c>
      <c r="D5073" t="s">
        <v>1301</v>
      </c>
      <c r="E5073" t="s">
        <v>52</v>
      </c>
      <c r="F5073" t="s">
        <v>51</v>
      </c>
      <c r="G5073" t="s">
        <v>1</v>
      </c>
      <c r="H5073" t="s">
        <v>1282</v>
      </c>
      <c r="I5073">
        <f>MONTH(Table6[[#This Row],[Loan Date]])</f>
        <v>12</v>
      </c>
      <c r="J5073" t="str">
        <f>_xlfn.XLOOKUP(Table6[[#This Row],[Numeric Month]],$N$5:$N$11,$O$5:$O$11)</f>
        <v>Dec</v>
      </c>
      <c r="K5073" t="str">
        <f>_xlfn.XLOOKUP(Table6[[#This Row],[Loan Date]],$Q$5:$Q$152,$R$5:$R$152)</f>
        <v>Sunday</v>
      </c>
      <c r="L5073" t="str">
        <f>_xlfn.XLOOKUP(Table6[[#This Row],[Loan Date]],$Q$5:$Q$152,$S$5:$S$152)</f>
        <v>Week 10</v>
      </c>
    </row>
    <row r="5074" spans="1:12" x14ac:dyDescent="0.2">
      <c r="A5074" s="1">
        <v>44899</v>
      </c>
      <c r="B5074" t="s">
        <v>7</v>
      </c>
      <c r="C5074" s="1">
        <v>44899</v>
      </c>
      <c r="D5074" t="s">
        <v>136</v>
      </c>
      <c r="E5074" t="s">
        <v>23</v>
      </c>
      <c r="F5074" t="s">
        <v>23</v>
      </c>
      <c r="G5074" t="s">
        <v>20</v>
      </c>
      <c r="H5074" t="s">
        <v>1282</v>
      </c>
      <c r="I5074">
        <f>MONTH(Table6[[#This Row],[Loan Date]])</f>
        <v>12</v>
      </c>
      <c r="J5074" t="str">
        <f>_xlfn.XLOOKUP(Table6[[#This Row],[Numeric Month]],$N$5:$N$11,$O$5:$O$11)</f>
        <v>Dec</v>
      </c>
      <c r="K5074" t="str">
        <f>_xlfn.XLOOKUP(Table6[[#This Row],[Loan Date]],$Q$5:$Q$152,$R$5:$R$152)</f>
        <v>Sunday</v>
      </c>
      <c r="L5074" t="str">
        <f>_xlfn.XLOOKUP(Table6[[#This Row],[Loan Date]],$Q$5:$Q$152,$S$5:$S$152)</f>
        <v>Week 10</v>
      </c>
    </row>
    <row r="5075" spans="1:12" x14ac:dyDescent="0.2">
      <c r="A5075" s="1">
        <v>44899</v>
      </c>
      <c r="B5075" t="s">
        <v>7</v>
      </c>
      <c r="C5075" s="1">
        <v>44899</v>
      </c>
      <c r="D5075" t="s">
        <v>586</v>
      </c>
      <c r="E5075" t="s">
        <v>65</v>
      </c>
      <c r="F5075" t="s">
        <v>65</v>
      </c>
      <c r="G5075" t="s">
        <v>20</v>
      </c>
      <c r="H5075" t="s">
        <v>1282</v>
      </c>
      <c r="I5075">
        <f>MONTH(Table6[[#This Row],[Loan Date]])</f>
        <v>12</v>
      </c>
      <c r="J5075" t="str">
        <f>_xlfn.XLOOKUP(Table6[[#This Row],[Numeric Month]],$N$5:$N$11,$O$5:$O$11)</f>
        <v>Dec</v>
      </c>
      <c r="K5075" t="str">
        <f>_xlfn.XLOOKUP(Table6[[#This Row],[Loan Date]],$Q$5:$Q$152,$R$5:$R$152)</f>
        <v>Sunday</v>
      </c>
      <c r="L5075" t="str">
        <f>_xlfn.XLOOKUP(Table6[[#This Row],[Loan Date]],$Q$5:$Q$152,$S$5:$S$152)</f>
        <v>Week 10</v>
      </c>
    </row>
    <row r="5076" spans="1:12" x14ac:dyDescent="0.2">
      <c r="A5076" s="1">
        <v>44899</v>
      </c>
      <c r="B5076" t="s">
        <v>7</v>
      </c>
      <c r="C5076" s="1">
        <v>44899</v>
      </c>
      <c r="D5076" t="s">
        <v>1043</v>
      </c>
      <c r="E5076" t="s">
        <v>44</v>
      </c>
      <c r="F5076" t="s">
        <v>44</v>
      </c>
      <c r="G5076" t="s">
        <v>39</v>
      </c>
      <c r="H5076" t="s">
        <v>1282</v>
      </c>
      <c r="I5076">
        <f>MONTH(Table6[[#This Row],[Loan Date]])</f>
        <v>12</v>
      </c>
      <c r="J5076" t="str">
        <f>_xlfn.XLOOKUP(Table6[[#This Row],[Numeric Month]],$N$5:$N$11,$O$5:$O$11)</f>
        <v>Dec</v>
      </c>
      <c r="K5076" t="str">
        <f>_xlfn.XLOOKUP(Table6[[#This Row],[Loan Date]],$Q$5:$Q$152,$R$5:$R$152)</f>
        <v>Sunday</v>
      </c>
      <c r="L5076" t="str">
        <f>_xlfn.XLOOKUP(Table6[[#This Row],[Loan Date]],$Q$5:$Q$152,$S$5:$S$152)</f>
        <v>Week 10</v>
      </c>
    </row>
    <row r="5077" spans="1:12" x14ac:dyDescent="0.2">
      <c r="A5077" s="1">
        <v>44899</v>
      </c>
      <c r="B5077" t="s">
        <v>96</v>
      </c>
      <c r="C5077" s="1">
        <v>44899</v>
      </c>
      <c r="D5077" t="s">
        <v>95</v>
      </c>
      <c r="E5077" t="s">
        <v>52</v>
      </c>
      <c r="F5077" t="s">
        <v>51</v>
      </c>
      <c r="G5077" t="s">
        <v>1</v>
      </c>
      <c r="H5077" t="s">
        <v>1282</v>
      </c>
      <c r="I5077">
        <f>MONTH(Table6[[#This Row],[Loan Date]])</f>
        <v>12</v>
      </c>
      <c r="J5077" t="str">
        <f>_xlfn.XLOOKUP(Table6[[#This Row],[Numeric Month]],$N$5:$N$11,$O$5:$O$11)</f>
        <v>Dec</v>
      </c>
      <c r="K5077" t="str">
        <f>_xlfn.XLOOKUP(Table6[[#This Row],[Loan Date]],$Q$5:$Q$152,$R$5:$R$152)</f>
        <v>Sunday</v>
      </c>
      <c r="L5077" t="str">
        <f>_xlfn.XLOOKUP(Table6[[#This Row],[Loan Date]],$Q$5:$Q$152,$S$5:$S$152)</f>
        <v>Week 10</v>
      </c>
    </row>
    <row r="5078" spans="1:12" x14ac:dyDescent="0.2">
      <c r="A5078" s="1">
        <v>44900</v>
      </c>
      <c r="B5078" t="s">
        <v>107</v>
      </c>
      <c r="C5078" s="1">
        <v>44900</v>
      </c>
      <c r="D5078" t="s">
        <v>197</v>
      </c>
      <c r="E5078" t="s">
        <v>41</v>
      </c>
      <c r="F5078" t="s">
        <v>40</v>
      </c>
      <c r="G5078" t="s">
        <v>39</v>
      </c>
      <c r="H5078" t="s">
        <v>1282</v>
      </c>
      <c r="I5078">
        <f>MONTH(Table6[[#This Row],[Loan Date]])</f>
        <v>12</v>
      </c>
      <c r="J5078" t="str">
        <f>_xlfn.XLOOKUP(Table6[[#This Row],[Numeric Month]],$N$5:$N$11,$O$5:$O$11)</f>
        <v>Dec</v>
      </c>
      <c r="K5078" t="str">
        <f>_xlfn.XLOOKUP(Table6[[#This Row],[Loan Date]],$Q$5:$Q$152,$R$5:$R$152)</f>
        <v>Monday</v>
      </c>
      <c r="L5078" t="str">
        <f>_xlfn.XLOOKUP(Table6[[#This Row],[Loan Date]],$Q$5:$Q$152,$S$5:$S$152)</f>
        <v>Finals Week</v>
      </c>
    </row>
    <row r="5079" spans="1:12" x14ac:dyDescent="0.2">
      <c r="A5079" s="1">
        <v>44900</v>
      </c>
      <c r="B5079" t="s">
        <v>5</v>
      </c>
      <c r="C5079" s="1">
        <v>44904</v>
      </c>
      <c r="D5079" t="s">
        <v>47</v>
      </c>
      <c r="E5079" t="s">
        <v>15</v>
      </c>
      <c r="F5079" t="s">
        <v>14</v>
      </c>
      <c r="G5079" t="s">
        <v>1</v>
      </c>
      <c r="H5079" t="s">
        <v>1282</v>
      </c>
      <c r="I5079">
        <f>MONTH(Table6[[#This Row],[Loan Date]])</f>
        <v>12</v>
      </c>
      <c r="J5079" t="str">
        <f>_xlfn.XLOOKUP(Table6[[#This Row],[Numeric Month]],$N$5:$N$11,$O$5:$O$11)</f>
        <v>Dec</v>
      </c>
      <c r="K5079" t="str">
        <f>_xlfn.XLOOKUP(Table6[[#This Row],[Loan Date]],$Q$5:$Q$152,$R$5:$R$152)</f>
        <v>Monday</v>
      </c>
      <c r="L5079" t="str">
        <f>_xlfn.XLOOKUP(Table6[[#This Row],[Loan Date]],$Q$5:$Q$152,$S$5:$S$152)</f>
        <v>Finals Week</v>
      </c>
    </row>
    <row r="5080" spans="1:12" x14ac:dyDescent="0.2">
      <c r="A5080" s="1">
        <v>44900</v>
      </c>
      <c r="B5080" t="s">
        <v>5</v>
      </c>
      <c r="C5080" s="1">
        <v>44900</v>
      </c>
      <c r="D5080" t="s">
        <v>285</v>
      </c>
      <c r="E5080" t="s">
        <v>44</v>
      </c>
      <c r="F5080" t="s">
        <v>44</v>
      </c>
      <c r="G5080" t="s">
        <v>39</v>
      </c>
      <c r="H5080" t="s">
        <v>1282</v>
      </c>
      <c r="I5080">
        <f>MONTH(Table6[[#This Row],[Loan Date]])</f>
        <v>12</v>
      </c>
      <c r="J5080" t="str">
        <f>_xlfn.XLOOKUP(Table6[[#This Row],[Numeric Month]],$N$5:$N$11,$O$5:$O$11)</f>
        <v>Dec</v>
      </c>
      <c r="K5080" t="str">
        <f>_xlfn.XLOOKUP(Table6[[#This Row],[Loan Date]],$Q$5:$Q$152,$R$5:$R$152)</f>
        <v>Monday</v>
      </c>
      <c r="L5080" t="str">
        <f>_xlfn.XLOOKUP(Table6[[#This Row],[Loan Date]],$Q$5:$Q$152,$S$5:$S$152)</f>
        <v>Finals Week</v>
      </c>
    </row>
    <row r="5081" spans="1:12" x14ac:dyDescent="0.2">
      <c r="A5081" s="1">
        <v>44900</v>
      </c>
      <c r="B5081" t="s">
        <v>7</v>
      </c>
      <c r="C5081" s="1">
        <v>44900</v>
      </c>
      <c r="D5081" t="s">
        <v>458</v>
      </c>
      <c r="E5081" t="s">
        <v>41</v>
      </c>
      <c r="F5081" t="s">
        <v>40</v>
      </c>
      <c r="G5081" t="s">
        <v>39</v>
      </c>
      <c r="H5081" t="s">
        <v>1282</v>
      </c>
      <c r="I5081">
        <f>MONTH(Table6[[#This Row],[Loan Date]])</f>
        <v>12</v>
      </c>
      <c r="J5081" t="str">
        <f>_xlfn.XLOOKUP(Table6[[#This Row],[Numeric Month]],$N$5:$N$11,$O$5:$O$11)</f>
        <v>Dec</v>
      </c>
      <c r="K5081" t="str">
        <f>_xlfn.XLOOKUP(Table6[[#This Row],[Loan Date]],$Q$5:$Q$152,$R$5:$R$152)</f>
        <v>Monday</v>
      </c>
      <c r="L5081" t="str">
        <f>_xlfn.XLOOKUP(Table6[[#This Row],[Loan Date]],$Q$5:$Q$152,$S$5:$S$152)</f>
        <v>Finals Week</v>
      </c>
    </row>
    <row r="5082" spans="1:12" x14ac:dyDescent="0.2">
      <c r="A5082" s="1">
        <v>44900</v>
      </c>
      <c r="B5082" t="s">
        <v>5</v>
      </c>
      <c r="C5082" s="1">
        <v>44900</v>
      </c>
      <c r="D5082" t="s">
        <v>747</v>
      </c>
      <c r="E5082" t="s">
        <v>65</v>
      </c>
      <c r="F5082" t="s">
        <v>65</v>
      </c>
      <c r="G5082" t="s">
        <v>20</v>
      </c>
      <c r="H5082" t="s">
        <v>1282</v>
      </c>
      <c r="I5082">
        <f>MONTH(Table6[[#This Row],[Loan Date]])</f>
        <v>12</v>
      </c>
      <c r="J5082" t="str">
        <f>_xlfn.XLOOKUP(Table6[[#This Row],[Numeric Month]],$N$5:$N$11,$O$5:$O$11)</f>
        <v>Dec</v>
      </c>
      <c r="K5082" t="str">
        <f>_xlfn.XLOOKUP(Table6[[#This Row],[Loan Date]],$Q$5:$Q$152,$R$5:$R$152)</f>
        <v>Monday</v>
      </c>
      <c r="L5082" t="str">
        <f>_xlfn.XLOOKUP(Table6[[#This Row],[Loan Date]],$Q$5:$Q$152,$S$5:$S$152)</f>
        <v>Finals Week</v>
      </c>
    </row>
    <row r="5083" spans="1:12" x14ac:dyDescent="0.2">
      <c r="A5083" s="1">
        <v>44900</v>
      </c>
      <c r="B5083" t="s">
        <v>107</v>
      </c>
      <c r="C5083" s="1">
        <v>44904</v>
      </c>
      <c r="D5083" t="s">
        <v>992</v>
      </c>
      <c r="E5083" t="s">
        <v>204</v>
      </c>
      <c r="F5083" t="s">
        <v>2</v>
      </c>
      <c r="G5083" t="s">
        <v>1</v>
      </c>
      <c r="H5083" t="s">
        <v>1282</v>
      </c>
      <c r="I5083">
        <f>MONTH(Table6[[#This Row],[Loan Date]])</f>
        <v>12</v>
      </c>
      <c r="J5083" t="str">
        <f>_xlfn.XLOOKUP(Table6[[#This Row],[Numeric Month]],$N$5:$N$11,$O$5:$O$11)</f>
        <v>Dec</v>
      </c>
      <c r="K5083" t="str">
        <f>_xlfn.XLOOKUP(Table6[[#This Row],[Loan Date]],$Q$5:$Q$152,$R$5:$R$152)</f>
        <v>Monday</v>
      </c>
      <c r="L5083" t="str">
        <f>_xlfn.XLOOKUP(Table6[[#This Row],[Loan Date]],$Q$5:$Q$152,$S$5:$S$152)</f>
        <v>Finals Week</v>
      </c>
    </row>
    <row r="5084" spans="1:12" x14ac:dyDescent="0.2">
      <c r="A5084" s="1">
        <v>44900</v>
      </c>
      <c r="B5084" t="s">
        <v>5</v>
      </c>
      <c r="C5084" s="1">
        <v>44900</v>
      </c>
      <c r="D5084" t="s">
        <v>952</v>
      </c>
      <c r="E5084" t="s">
        <v>37</v>
      </c>
      <c r="F5084" t="s">
        <v>37</v>
      </c>
      <c r="G5084" t="s">
        <v>20</v>
      </c>
      <c r="H5084" t="s">
        <v>1282</v>
      </c>
      <c r="I5084">
        <f>MONTH(Table6[[#This Row],[Loan Date]])</f>
        <v>12</v>
      </c>
      <c r="J5084" t="str">
        <f>_xlfn.XLOOKUP(Table6[[#This Row],[Numeric Month]],$N$5:$N$11,$O$5:$O$11)</f>
        <v>Dec</v>
      </c>
      <c r="K5084" t="str">
        <f>_xlfn.XLOOKUP(Table6[[#This Row],[Loan Date]],$Q$5:$Q$152,$R$5:$R$152)</f>
        <v>Monday</v>
      </c>
      <c r="L5084" t="str">
        <f>_xlfn.XLOOKUP(Table6[[#This Row],[Loan Date]],$Q$5:$Q$152,$S$5:$S$152)</f>
        <v>Finals Week</v>
      </c>
    </row>
    <row r="5085" spans="1:12" x14ac:dyDescent="0.2">
      <c r="A5085" s="1">
        <v>44900</v>
      </c>
      <c r="B5085" t="s">
        <v>7</v>
      </c>
      <c r="C5085" s="1">
        <v>44900</v>
      </c>
      <c r="D5085" t="s">
        <v>916</v>
      </c>
      <c r="E5085" t="s">
        <v>37</v>
      </c>
      <c r="F5085" t="s">
        <v>37</v>
      </c>
      <c r="G5085" t="s">
        <v>20</v>
      </c>
      <c r="H5085" t="s">
        <v>1282</v>
      </c>
      <c r="I5085">
        <f>MONTH(Table6[[#This Row],[Loan Date]])</f>
        <v>12</v>
      </c>
      <c r="J5085" t="str">
        <f>_xlfn.XLOOKUP(Table6[[#This Row],[Numeric Month]],$N$5:$N$11,$O$5:$O$11)</f>
        <v>Dec</v>
      </c>
      <c r="K5085" t="str">
        <f>_xlfn.XLOOKUP(Table6[[#This Row],[Loan Date]],$Q$5:$Q$152,$R$5:$R$152)</f>
        <v>Monday</v>
      </c>
      <c r="L5085" t="str">
        <f>_xlfn.XLOOKUP(Table6[[#This Row],[Loan Date]],$Q$5:$Q$152,$S$5:$S$152)</f>
        <v>Finals Week</v>
      </c>
    </row>
    <row r="5086" spans="1:12" x14ac:dyDescent="0.2">
      <c r="A5086" s="1">
        <v>44900</v>
      </c>
      <c r="B5086" t="s">
        <v>7</v>
      </c>
      <c r="C5086" s="1">
        <v>44900</v>
      </c>
      <c r="D5086" t="s">
        <v>343</v>
      </c>
      <c r="E5086" t="s">
        <v>23</v>
      </c>
      <c r="F5086" t="s">
        <v>23</v>
      </c>
      <c r="G5086" t="s">
        <v>20</v>
      </c>
      <c r="H5086" t="s">
        <v>1282</v>
      </c>
      <c r="I5086">
        <f>MONTH(Table6[[#This Row],[Loan Date]])</f>
        <v>12</v>
      </c>
      <c r="J5086" t="str">
        <f>_xlfn.XLOOKUP(Table6[[#This Row],[Numeric Month]],$N$5:$N$11,$O$5:$O$11)</f>
        <v>Dec</v>
      </c>
      <c r="K5086" t="str">
        <f>_xlfn.XLOOKUP(Table6[[#This Row],[Loan Date]],$Q$5:$Q$152,$R$5:$R$152)</f>
        <v>Monday</v>
      </c>
      <c r="L5086" t="str">
        <f>_xlfn.XLOOKUP(Table6[[#This Row],[Loan Date]],$Q$5:$Q$152,$S$5:$S$152)</f>
        <v>Finals Week</v>
      </c>
    </row>
    <row r="5087" spans="1:12" x14ac:dyDescent="0.2">
      <c r="A5087" s="1">
        <v>44900</v>
      </c>
      <c r="B5087" t="s">
        <v>7</v>
      </c>
      <c r="C5087" s="1">
        <v>44900</v>
      </c>
      <c r="D5087" t="s">
        <v>119</v>
      </c>
      <c r="E5087" t="s">
        <v>21</v>
      </c>
      <c r="F5087" t="s">
        <v>21</v>
      </c>
      <c r="G5087" t="s">
        <v>20</v>
      </c>
      <c r="H5087" t="s">
        <v>1282</v>
      </c>
      <c r="I5087">
        <f>MONTH(Table6[[#This Row],[Loan Date]])</f>
        <v>12</v>
      </c>
      <c r="J5087" t="str">
        <f>_xlfn.XLOOKUP(Table6[[#This Row],[Numeric Month]],$N$5:$N$11,$O$5:$O$11)</f>
        <v>Dec</v>
      </c>
      <c r="K5087" t="str">
        <f>_xlfn.XLOOKUP(Table6[[#This Row],[Loan Date]],$Q$5:$Q$152,$R$5:$R$152)</f>
        <v>Monday</v>
      </c>
      <c r="L5087" t="str">
        <f>_xlfn.XLOOKUP(Table6[[#This Row],[Loan Date]],$Q$5:$Q$152,$S$5:$S$152)</f>
        <v>Finals Week</v>
      </c>
    </row>
    <row r="5088" spans="1:12" x14ac:dyDescent="0.2">
      <c r="A5088" s="1">
        <v>44900</v>
      </c>
      <c r="B5088" t="s">
        <v>7</v>
      </c>
      <c r="C5088" s="1">
        <v>44900</v>
      </c>
      <c r="D5088" t="s">
        <v>912</v>
      </c>
      <c r="E5088" t="s">
        <v>37</v>
      </c>
      <c r="F5088" t="s">
        <v>37</v>
      </c>
      <c r="G5088" t="s">
        <v>20</v>
      </c>
      <c r="H5088" t="s">
        <v>1282</v>
      </c>
      <c r="I5088">
        <f>MONTH(Table6[[#This Row],[Loan Date]])</f>
        <v>12</v>
      </c>
      <c r="J5088" t="str">
        <f>_xlfn.XLOOKUP(Table6[[#This Row],[Numeric Month]],$N$5:$N$11,$O$5:$O$11)</f>
        <v>Dec</v>
      </c>
      <c r="K5088" t="str">
        <f>_xlfn.XLOOKUP(Table6[[#This Row],[Loan Date]],$Q$5:$Q$152,$R$5:$R$152)</f>
        <v>Monday</v>
      </c>
      <c r="L5088" t="str">
        <f>_xlfn.XLOOKUP(Table6[[#This Row],[Loan Date]],$Q$5:$Q$152,$S$5:$S$152)</f>
        <v>Finals Week</v>
      </c>
    </row>
    <row r="5089" spans="1:12" x14ac:dyDescent="0.2">
      <c r="A5089" s="1">
        <v>44900</v>
      </c>
      <c r="B5089" t="s">
        <v>7</v>
      </c>
      <c r="C5089" s="1">
        <v>44930</v>
      </c>
      <c r="D5089" t="s">
        <v>1300</v>
      </c>
      <c r="E5089" t="s">
        <v>204</v>
      </c>
      <c r="F5089" t="s">
        <v>2</v>
      </c>
      <c r="G5089" t="s">
        <v>1</v>
      </c>
      <c r="H5089" t="s">
        <v>1282</v>
      </c>
      <c r="I5089">
        <f>MONTH(Table6[[#This Row],[Loan Date]])</f>
        <v>12</v>
      </c>
      <c r="J5089" t="str">
        <f>_xlfn.XLOOKUP(Table6[[#This Row],[Numeric Month]],$N$5:$N$11,$O$5:$O$11)</f>
        <v>Dec</v>
      </c>
      <c r="K5089" t="str">
        <f>_xlfn.XLOOKUP(Table6[[#This Row],[Loan Date]],$Q$5:$Q$152,$R$5:$R$152)</f>
        <v>Monday</v>
      </c>
      <c r="L5089" t="str">
        <f>_xlfn.XLOOKUP(Table6[[#This Row],[Loan Date]],$Q$5:$Q$152,$S$5:$S$152)</f>
        <v>Finals Week</v>
      </c>
    </row>
    <row r="5090" spans="1:12" x14ac:dyDescent="0.2">
      <c r="A5090" s="1">
        <v>44900</v>
      </c>
      <c r="B5090" t="s">
        <v>7</v>
      </c>
      <c r="C5090" s="1">
        <v>44904</v>
      </c>
      <c r="D5090" t="s">
        <v>875</v>
      </c>
      <c r="E5090" t="s">
        <v>15</v>
      </c>
      <c r="F5090" t="s">
        <v>14</v>
      </c>
      <c r="G5090" t="s">
        <v>1</v>
      </c>
      <c r="H5090" t="s">
        <v>1282</v>
      </c>
      <c r="I5090">
        <f>MONTH(Table6[[#This Row],[Loan Date]])</f>
        <v>12</v>
      </c>
      <c r="J5090" t="str">
        <f>_xlfn.XLOOKUP(Table6[[#This Row],[Numeric Month]],$N$5:$N$11,$O$5:$O$11)</f>
        <v>Dec</v>
      </c>
      <c r="K5090" t="str">
        <f>_xlfn.XLOOKUP(Table6[[#This Row],[Loan Date]],$Q$5:$Q$152,$R$5:$R$152)</f>
        <v>Monday</v>
      </c>
      <c r="L5090" t="str">
        <f>_xlfn.XLOOKUP(Table6[[#This Row],[Loan Date]],$Q$5:$Q$152,$S$5:$S$152)</f>
        <v>Finals Week</v>
      </c>
    </row>
    <row r="5091" spans="1:12" x14ac:dyDescent="0.2">
      <c r="A5091" s="1">
        <v>44900</v>
      </c>
      <c r="B5091" t="s">
        <v>5</v>
      </c>
      <c r="C5091" s="1">
        <v>44907</v>
      </c>
      <c r="D5091" t="s">
        <v>276</v>
      </c>
      <c r="E5091" t="s">
        <v>52</v>
      </c>
      <c r="F5091" t="s">
        <v>51</v>
      </c>
      <c r="G5091" t="s">
        <v>1</v>
      </c>
      <c r="H5091" t="s">
        <v>1282</v>
      </c>
      <c r="I5091">
        <f>MONTH(Table6[[#This Row],[Loan Date]])</f>
        <v>12</v>
      </c>
      <c r="J5091" t="str">
        <f>_xlfn.XLOOKUP(Table6[[#This Row],[Numeric Month]],$N$5:$N$11,$O$5:$O$11)</f>
        <v>Dec</v>
      </c>
      <c r="K5091" t="str">
        <f>_xlfn.XLOOKUP(Table6[[#This Row],[Loan Date]],$Q$5:$Q$152,$R$5:$R$152)</f>
        <v>Monday</v>
      </c>
      <c r="L5091" t="str">
        <f>_xlfn.XLOOKUP(Table6[[#This Row],[Loan Date]],$Q$5:$Q$152,$S$5:$S$152)</f>
        <v>Finals Week</v>
      </c>
    </row>
    <row r="5092" spans="1:12" x14ac:dyDescent="0.2">
      <c r="A5092" s="1">
        <v>44900</v>
      </c>
      <c r="B5092" t="s">
        <v>7</v>
      </c>
      <c r="C5092" s="1">
        <v>44900</v>
      </c>
      <c r="D5092" t="s">
        <v>179</v>
      </c>
      <c r="E5092" t="s">
        <v>23</v>
      </c>
      <c r="F5092" t="s">
        <v>23</v>
      </c>
      <c r="G5092" t="s">
        <v>20</v>
      </c>
      <c r="H5092" t="s">
        <v>1282</v>
      </c>
      <c r="I5092">
        <f>MONTH(Table6[[#This Row],[Loan Date]])</f>
        <v>12</v>
      </c>
      <c r="J5092" t="str">
        <f>_xlfn.XLOOKUP(Table6[[#This Row],[Numeric Month]],$N$5:$N$11,$O$5:$O$11)</f>
        <v>Dec</v>
      </c>
      <c r="K5092" t="str">
        <f>_xlfn.XLOOKUP(Table6[[#This Row],[Loan Date]],$Q$5:$Q$152,$R$5:$R$152)</f>
        <v>Monday</v>
      </c>
      <c r="L5092" t="str">
        <f>_xlfn.XLOOKUP(Table6[[#This Row],[Loan Date]],$Q$5:$Q$152,$S$5:$S$152)</f>
        <v>Finals Week</v>
      </c>
    </row>
    <row r="5093" spans="1:12" x14ac:dyDescent="0.2">
      <c r="A5093" s="1">
        <v>44900</v>
      </c>
      <c r="B5093" t="s">
        <v>7</v>
      </c>
      <c r="C5093" s="1">
        <v>44900</v>
      </c>
      <c r="D5093" t="s">
        <v>145</v>
      </c>
      <c r="E5093" t="s">
        <v>12</v>
      </c>
      <c r="F5093" t="s">
        <v>12</v>
      </c>
      <c r="G5093" t="s">
        <v>11</v>
      </c>
      <c r="H5093" t="s">
        <v>1282</v>
      </c>
      <c r="I5093">
        <f>MONTH(Table6[[#This Row],[Loan Date]])</f>
        <v>12</v>
      </c>
      <c r="J5093" t="str">
        <f>_xlfn.XLOOKUP(Table6[[#This Row],[Numeric Month]],$N$5:$N$11,$O$5:$O$11)</f>
        <v>Dec</v>
      </c>
      <c r="K5093" t="str">
        <f>_xlfn.XLOOKUP(Table6[[#This Row],[Loan Date]],$Q$5:$Q$152,$R$5:$R$152)</f>
        <v>Monday</v>
      </c>
      <c r="L5093" t="str">
        <f>_xlfn.XLOOKUP(Table6[[#This Row],[Loan Date]],$Q$5:$Q$152,$S$5:$S$152)</f>
        <v>Finals Week</v>
      </c>
    </row>
    <row r="5094" spans="1:12" x14ac:dyDescent="0.2">
      <c r="A5094" s="1">
        <v>44900</v>
      </c>
      <c r="B5094" t="s">
        <v>7</v>
      </c>
      <c r="C5094" s="1">
        <v>44900</v>
      </c>
      <c r="D5094" t="s">
        <v>307</v>
      </c>
      <c r="E5094" t="s">
        <v>122</v>
      </c>
      <c r="F5094" t="s">
        <v>122</v>
      </c>
      <c r="G5094" t="s">
        <v>11</v>
      </c>
      <c r="H5094" t="s">
        <v>1282</v>
      </c>
      <c r="I5094">
        <f>MONTH(Table6[[#This Row],[Loan Date]])</f>
        <v>12</v>
      </c>
      <c r="J5094" t="str">
        <f>_xlfn.XLOOKUP(Table6[[#This Row],[Numeric Month]],$N$5:$N$11,$O$5:$O$11)</f>
        <v>Dec</v>
      </c>
      <c r="K5094" t="str">
        <f>_xlfn.XLOOKUP(Table6[[#This Row],[Loan Date]],$Q$5:$Q$152,$R$5:$R$152)</f>
        <v>Monday</v>
      </c>
      <c r="L5094" t="str">
        <f>_xlfn.XLOOKUP(Table6[[#This Row],[Loan Date]],$Q$5:$Q$152,$S$5:$S$152)</f>
        <v>Finals Week</v>
      </c>
    </row>
    <row r="5095" spans="1:12" x14ac:dyDescent="0.2">
      <c r="A5095" s="1">
        <v>44900</v>
      </c>
      <c r="B5095" t="s">
        <v>7</v>
      </c>
      <c r="C5095" s="1">
        <v>44900</v>
      </c>
      <c r="D5095" t="s">
        <v>408</v>
      </c>
      <c r="E5095" t="s">
        <v>23</v>
      </c>
      <c r="F5095" t="s">
        <v>23</v>
      </c>
      <c r="G5095" t="s">
        <v>20</v>
      </c>
      <c r="H5095" t="s">
        <v>1282</v>
      </c>
      <c r="I5095">
        <f>MONTH(Table6[[#This Row],[Loan Date]])</f>
        <v>12</v>
      </c>
      <c r="J5095" t="str">
        <f>_xlfn.XLOOKUP(Table6[[#This Row],[Numeric Month]],$N$5:$N$11,$O$5:$O$11)</f>
        <v>Dec</v>
      </c>
      <c r="K5095" t="str">
        <f>_xlfn.XLOOKUP(Table6[[#This Row],[Loan Date]],$Q$5:$Q$152,$R$5:$R$152)</f>
        <v>Monday</v>
      </c>
      <c r="L5095" t="str">
        <f>_xlfn.XLOOKUP(Table6[[#This Row],[Loan Date]],$Q$5:$Q$152,$S$5:$S$152)</f>
        <v>Finals Week</v>
      </c>
    </row>
    <row r="5096" spans="1:12" x14ac:dyDescent="0.2">
      <c r="A5096" s="1">
        <v>44900</v>
      </c>
      <c r="B5096" t="s">
        <v>7</v>
      </c>
      <c r="C5096" s="1">
        <v>44900</v>
      </c>
      <c r="D5096" t="s">
        <v>458</v>
      </c>
      <c r="E5096" t="s">
        <v>41</v>
      </c>
      <c r="F5096" t="s">
        <v>40</v>
      </c>
      <c r="G5096" t="s">
        <v>39</v>
      </c>
      <c r="H5096" t="s">
        <v>1282</v>
      </c>
      <c r="I5096">
        <f>MONTH(Table6[[#This Row],[Loan Date]])</f>
        <v>12</v>
      </c>
      <c r="J5096" t="str">
        <f>_xlfn.XLOOKUP(Table6[[#This Row],[Numeric Month]],$N$5:$N$11,$O$5:$O$11)</f>
        <v>Dec</v>
      </c>
      <c r="K5096" t="str">
        <f>_xlfn.XLOOKUP(Table6[[#This Row],[Loan Date]],$Q$5:$Q$152,$R$5:$R$152)</f>
        <v>Monday</v>
      </c>
      <c r="L5096" t="str">
        <f>_xlfn.XLOOKUP(Table6[[#This Row],[Loan Date]],$Q$5:$Q$152,$S$5:$S$152)</f>
        <v>Finals Week</v>
      </c>
    </row>
    <row r="5097" spans="1:12" x14ac:dyDescent="0.2">
      <c r="A5097" s="1">
        <v>44900</v>
      </c>
      <c r="B5097" t="s">
        <v>5</v>
      </c>
      <c r="C5097" s="1">
        <v>44904</v>
      </c>
      <c r="D5097" t="s">
        <v>1299</v>
      </c>
      <c r="E5097" t="s">
        <v>204</v>
      </c>
      <c r="F5097" t="s">
        <v>8</v>
      </c>
      <c r="G5097" t="s">
        <v>1</v>
      </c>
      <c r="H5097" t="s">
        <v>1282</v>
      </c>
      <c r="I5097">
        <f>MONTH(Table6[[#This Row],[Loan Date]])</f>
        <v>12</v>
      </c>
      <c r="J5097" t="str">
        <f>_xlfn.XLOOKUP(Table6[[#This Row],[Numeric Month]],$N$5:$N$11,$O$5:$O$11)</f>
        <v>Dec</v>
      </c>
      <c r="K5097" t="str">
        <f>_xlfn.XLOOKUP(Table6[[#This Row],[Loan Date]],$Q$5:$Q$152,$R$5:$R$152)</f>
        <v>Monday</v>
      </c>
      <c r="L5097" t="str">
        <f>_xlfn.XLOOKUP(Table6[[#This Row],[Loan Date]],$Q$5:$Q$152,$S$5:$S$152)</f>
        <v>Finals Week</v>
      </c>
    </row>
    <row r="5098" spans="1:12" x14ac:dyDescent="0.2">
      <c r="A5098" s="1">
        <v>44900</v>
      </c>
      <c r="B5098" t="s">
        <v>5</v>
      </c>
      <c r="C5098" s="1">
        <v>44904</v>
      </c>
      <c r="D5098" t="s">
        <v>540</v>
      </c>
      <c r="E5098" t="s">
        <v>52</v>
      </c>
      <c r="F5098" t="s">
        <v>51</v>
      </c>
      <c r="G5098" t="s">
        <v>1</v>
      </c>
      <c r="H5098" t="s">
        <v>1282</v>
      </c>
      <c r="I5098">
        <f>MONTH(Table6[[#This Row],[Loan Date]])</f>
        <v>12</v>
      </c>
      <c r="J5098" t="str">
        <f>_xlfn.XLOOKUP(Table6[[#This Row],[Numeric Month]],$N$5:$N$11,$O$5:$O$11)</f>
        <v>Dec</v>
      </c>
      <c r="K5098" t="str">
        <f>_xlfn.XLOOKUP(Table6[[#This Row],[Loan Date]],$Q$5:$Q$152,$R$5:$R$152)</f>
        <v>Monday</v>
      </c>
      <c r="L5098" t="str">
        <f>_xlfn.XLOOKUP(Table6[[#This Row],[Loan Date]],$Q$5:$Q$152,$S$5:$S$152)</f>
        <v>Finals Week</v>
      </c>
    </row>
    <row r="5099" spans="1:12" x14ac:dyDescent="0.2">
      <c r="A5099" s="1">
        <v>44900</v>
      </c>
      <c r="B5099" t="s">
        <v>5</v>
      </c>
      <c r="C5099" s="1">
        <v>44904</v>
      </c>
      <c r="D5099" t="s">
        <v>1074</v>
      </c>
      <c r="E5099" t="s">
        <v>9</v>
      </c>
      <c r="F5099" t="s">
        <v>8</v>
      </c>
      <c r="G5099" t="s">
        <v>1</v>
      </c>
      <c r="H5099" t="s">
        <v>1282</v>
      </c>
      <c r="I5099">
        <f>MONTH(Table6[[#This Row],[Loan Date]])</f>
        <v>12</v>
      </c>
      <c r="J5099" t="str">
        <f>_xlfn.XLOOKUP(Table6[[#This Row],[Numeric Month]],$N$5:$N$11,$O$5:$O$11)</f>
        <v>Dec</v>
      </c>
      <c r="K5099" t="str">
        <f>_xlfn.XLOOKUP(Table6[[#This Row],[Loan Date]],$Q$5:$Q$152,$R$5:$R$152)</f>
        <v>Monday</v>
      </c>
      <c r="L5099" t="str">
        <f>_xlfn.XLOOKUP(Table6[[#This Row],[Loan Date]],$Q$5:$Q$152,$S$5:$S$152)</f>
        <v>Finals Week</v>
      </c>
    </row>
    <row r="5100" spans="1:12" x14ac:dyDescent="0.2">
      <c r="A5100" s="1">
        <v>44900</v>
      </c>
      <c r="B5100" t="s">
        <v>7</v>
      </c>
      <c r="C5100" s="1">
        <v>44904</v>
      </c>
      <c r="D5100" t="s">
        <v>662</v>
      </c>
      <c r="E5100" t="s">
        <v>9</v>
      </c>
      <c r="F5100" t="s">
        <v>8</v>
      </c>
      <c r="G5100" t="s">
        <v>1</v>
      </c>
      <c r="H5100" t="s">
        <v>1282</v>
      </c>
      <c r="I5100">
        <f>MONTH(Table6[[#This Row],[Loan Date]])</f>
        <v>12</v>
      </c>
      <c r="J5100" t="str">
        <f>_xlfn.XLOOKUP(Table6[[#This Row],[Numeric Month]],$N$5:$N$11,$O$5:$O$11)</f>
        <v>Dec</v>
      </c>
      <c r="K5100" t="str">
        <f>_xlfn.XLOOKUP(Table6[[#This Row],[Loan Date]],$Q$5:$Q$152,$R$5:$R$152)</f>
        <v>Monday</v>
      </c>
      <c r="L5100" t="str">
        <f>_xlfn.XLOOKUP(Table6[[#This Row],[Loan Date]],$Q$5:$Q$152,$S$5:$S$152)</f>
        <v>Finals Week</v>
      </c>
    </row>
    <row r="5101" spans="1:12" x14ac:dyDescent="0.2">
      <c r="A5101" s="1">
        <v>44900</v>
      </c>
      <c r="B5101" t="s">
        <v>7</v>
      </c>
      <c r="C5101" s="1">
        <v>44904</v>
      </c>
      <c r="D5101" t="s">
        <v>1189</v>
      </c>
      <c r="E5101" t="s">
        <v>9</v>
      </c>
      <c r="F5101" t="s">
        <v>8</v>
      </c>
      <c r="G5101" t="s">
        <v>1</v>
      </c>
      <c r="H5101" t="s">
        <v>1282</v>
      </c>
      <c r="I5101">
        <f>MONTH(Table6[[#This Row],[Loan Date]])</f>
        <v>12</v>
      </c>
      <c r="J5101" t="str">
        <f>_xlfn.XLOOKUP(Table6[[#This Row],[Numeric Month]],$N$5:$N$11,$O$5:$O$11)</f>
        <v>Dec</v>
      </c>
      <c r="K5101" t="str">
        <f>_xlfn.XLOOKUP(Table6[[#This Row],[Loan Date]],$Q$5:$Q$152,$R$5:$R$152)</f>
        <v>Monday</v>
      </c>
      <c r="L5101" t="str">
        <f>_xlfn.XLOOKUP(Table6[[#This Row],[Loan Date]],$Q$5:$Q$152,$S$5:$S$152)</f>
        <v>Finals Week</v>
      </c>
    </row>
    <row r="5102" spans="1:12" x14ac:dyDescent="0.2">
      <c r="A5102" s="1">
        <v>44900</v>
      </c>
      <c r="B5102" t="s">
        <v>7</v>
      </c>
      <c r="C5102" s="1">
        <v>44900</v>
      </c>
      <c r="D5102" t="s">
        <v>338</v>
      </c>
      <c r="E5102" t="s">
        <v>23</v>
      </c>
      <c r="F5102" t="s">
        <v>23</v>
      </c>
      <c r="G5102" t="s">
        <v>20</v>
      </c>
      <c r="H5102" t="s">
        <v>1282</v>
      </c>
      <c r="I5102">
        <f>MONTH(Table6[[#This Row],[Loan Date]])</f>
        <v>12</v>
      </c>
      <c r="J5102" t="str">
        <f>_xlfn.XLOOKUP(Table6[[#This Row],[Numeric Month]],$N$5:$N$11,$O$5:$O$11)</f>
        <v>Dec</v>
      </c>
      <c r="K5102" t="str">
        <f>_xlfn.XLOOKUP(Table6[[#This Row],[Loan Date]],$Q$5:$Q$152,$R$5:$R$152)</f>
        <v>Monday</v>
      </c>
      <c r="L5102" t="str">
        <f>_xlfn.XLOOKUP(Table6[[#This Row],[Loan Date]],$Q$5:$Q$152,$S$5:$S$152)</f>
        <v>Finals Week</v>
      </c>
    </row>
    <row r="5103" spans="1:12" x14ac:dyDescent="0.2">
      <c r="A5103" s="1">
        <v>44900</v>
      </c>
      <c r="B5103" t="s">
        <v>7</v>
      </c>
      <c r="C5103" s="1">
        <v>44900</v>
      </c>
      <c r="D5103" t="s">
        <v>990</v>
      </c>
      <c r="E5103" t="s">
        <v>23</v>
      </c>
      <c r="F5103" t="s">
        <v>23</v>
      </c>
      <c r="G5103" t="s">
        <v>20</v>
      </c>
      <c r="H5103" t="s">
        <v>1282</v>
      </c>
      <c r="I5103">
        <f>MONTH(Table6[[#This Row],[Loan Date]])</f>
        <v>12</v>
      </c>
      <c r="J5103" t="str">
        <f>_xlfn.XLOOKUP(Table6[[#This Row],[Numeric Month]],$N$5:$N$11,$O$5:$O$11)</f>
        <v>Dec</v>
      </c>
      <c r="K5103" t="str">
        <f>_xlfn.XLOOKUP(Table6[[#This Row],[Loan Date]],$Q$5:$Q$152,$R$5:$R$152)</f>
        <v>Monday</v>
      </c>
      <c r="L5103" t="str">
        <f>_xlfn.XLOOKUP(Table6[[#This Row],[Loan Date]],$Q$5:$Q$152,$S$5:$S$152)</f>
        <v>Finals Week</v>
      </c>
    </row>
    <row r="5104" spans="1:12" x14ac:dyDescent="0.2">
      <c r="A5104" s="1">
        <v>44900</v>
      </c>
      <c r="B5104" t="s">
        <v>7</v>
      </c>
      <c r="C5104" s="1">
        <v>44900</v>
      </c>
      <c r="D5104" t="s">
        <v>379</v>
      </c>
      <c r="E5104" t="s">
        <v>65</v>
      </c>
      <c r="F5104" t="s">
        <v>65</v>
      </c>
      <c r="G5104" t="s">
        <v>20</v>
      </c>
      <c r="H5104" t="s">
        <v>1282</v>
      </c>
      <c r="I5104">
        <f>MONTH(Table6[[#This Row],[Loan Date]])</f>
        <v>12</v>
      </c>
      <c r="J5104" t="str">
        <f>_xlfn.XLOOKUP(Table6[[#This Row],[Numeric Month]],$N$5:$N$11,$O$5:$O$11)</f>
        <v>Dec</v>
      </c>
      <c r="K5104" t="str">
        <f>_xlfn.XLOOKUP(Table6[[#This Row],[Loan Date]],$Q$5:$Q$152,$R$5:$R$152)</f>
        <v>Monday</v>
      </c>
      <c r="L5104" t="str">
        <f>_xlfn.XLOOKUP(Table6[[#This Row],[Loan Date]],$Q$5:$Q$152,$S$5:$S$152)</f>
        <v>Finals Week</v>
      </c>
    </row>
    <row r="5105" spans="1:12" x14ac:dyDescent="0.2">
      <c r="A5105" s="1">
        <v>44900</v>
      </c>
      <c r="B5105" t="s">
        <v>7</v>
      </c>
      <c r="C5105" s="1">
        <v>44900</v>
      </c>
      <c r="D5105" t="s">
        <v>558</v>
      </c>
      <c r="E5105" t="s">
        <v>122</v>
      </c>
      <c r="F5105" t="s">
        <v>122</v>
      </c>
      <c r="G5105" t="s">
        <v>11</v>
      </c>
      <c r="H5105" t="s">
        <v>1282</v>
      </c>
      <c r="I5105">
        <f>MONTH(Table6[[#This Row],[Loan Date]])</f>
        <v>12</v>
      </c>
      <c r="J5105" t="str">
        <f>_xlfn.XLOOKUP(Table6[[#This Row],[Numeric Month]],$N$5:$N$11,$O$5:$O$11)</f>
        <v>Dec</v>
      </c>
      <c r="K5105" t="str">
        <f>_xlfn.XLOOKUP(Table6[[#This Row],[Loan Date]],$Q$5:$Q$152,$R$5:$R$152)</f>
        <v>Monday</v>
      </c>
      <c r="L5105" t="str">
        <f>_xlfn.XLOOKUP(Table6[[#This Row],[Loan Date]],$Q$5:$Q$152,$S$5:$S$152)</f>
        <v>Finals Week</v>
      </c>
    </row>
    <row r="5106" spans="1:12" x14ac:dyDescent="0.2">
      <c r="A5106" s="1">
        <v>44900</v>
      </c>
      <c r="B5106" t="s">
        <v>7</v>
      </c>
      <c r="C5106" s="1">
        <v>44904</v>
      </c>
      <c r="D5106" t="s">
        <v>1296</v>
      </c>
      <c r="E5106" t="s">
        <v>204</v>
      </c>
      <c r="F5106" t="s">
        <v>8</v>
      </c>
      <c r="G5106" t="s">
        <v>1</v>
      </c>
      <c r="H5106" t="s">
        <v>1282</v>
      </c>
      <c r="I5106">
        <f>MONTH(Table6[[#This Row],[Loan Date]])</f>
        <v>12</v>
      </c>
      <c r="J5106" t="str">
        <f>_xlfn.XLOOKUP(Table6[[#This Row],[Numeric Month]],$N$5:$N$11,$O$5:$O$11)</f>
        <v>Dec</v>
      </c>
      <c r="K5106" t="str">
        <f>_xlfn.XLOOKUP(Table6[[#This Row],[Loan Date]],$Q$5:$Q$152,$R$5:$R$152)</f>
        <v>Monday</v>
      </c>
      <c r="L5106" t="str">
        <f>_xlfn.XLOOKUP(Table6[[#This Row],[Loan Date]],$Q$5:$Q$152,$S$5:$S$152)</f>
        <v>Finals Week</v>
      </c>
    </row>
    <row r="5107" spans="1:12" x14ac:dyDescent="0.2">
      <c r="A5107" s="1">
        <v>44900</v>
      </c>
      <c r="B5107" t="s">
        <v>107</v>
      </c>
      <c r="C5107" s="1">
        <v>44900</v>
      </c>
      <c r="D5107" t="s">
        <v>913</v>
      </c>
      <c r="E5107" t="s">
        <v>37</v>
      </c>
      <c r="F5107" t="s">
        <v>37</v>
      </c>
      <c r="G5107" t="s">
        <v>20</v>
      </c>
      <c r="H5107" t="s">
        <v>1282</v>
      </c>
      <c r="I5107">
        <f>MONTH(Table6[[#This Row],[Loan Date]])</f>
        <v>12</v>
      </c>
      <c r="J5107" t="str">
        <f>_xlfn.XLOOKUP(Table6[[#This Row],[Numeric Month]],$N$5:$N$11,$O$5:$O$11)</f>
        <v>Dec</v>
      </c>
      <c r="K5107" t="str">
        <f>_xlfn.XLOOKUP(Table6[[#This Row],[Loan Date]],$Q$5:$Q$152,$R$5:$R$152)</f>
        <v>Monday</v>
      </c>
      <c r="L5107" t="str">
        <f>_xlfn.XLOOKUP(Table6[[#This Row],[Loan Date]],$Q$5:$Q$152,$S$5:$S$152)</f>
        <v>Finals Week</v>
      </c>
    </row>
    <row r="5108" spans="1:12" x14ac:dyDescent="0.2">
      <c r="A5108" s="1">
        <v>44900</v>
      </c>
      <c r="B5108" t="s">
        <v>5</v>
      </c>
      <c r="C5108" s="1">
        <v>44904</v>
      </c>
      <c r="D5108" t="s">
        <v>1293</v>
      </c>
      <c r="E5108" t="s">
        <v>9</v>
      </c>
      <c r="F5108" t="s">
        <v>8</v>
      </c>
      <c r="G5108" t="s">
        <v>1</v>
      </c>
      <c r="H5108" t="s">
        <v>1282</v>
      </c>
      <c r="I5108">
        <f>MONTH(Table6[[#This Row],[Loan Date]])</f>
        <v>12</v>
      </c>
      <c r="J5108" t="str">
        <f>_xlfn.XLOOKUP(Table6[[#This Row],[Numeric Month]],$N$5:$N$11,$O$5:$O$11)</f>
        <v>Dec</v>
      </c>
      <c r="K5108" t="str">
        <f>_xlfn.XLOOKUP(Table6[[#This Row],[Loan Date]],$Q$5:$Q$152,$R$5:$R$152)</f>
        <v>Monday</v>
      </c>
      <c r="L5108" t="str">
        <f>_xlfn.XLOOKUP(Table6[[#This Row],[Loan Date]],$Q$5:$Q$152,$S$5:$S$152)</f>
        <v>Finals Week</v>
      </c>
    </row>
    <row r="5109" spans="1:12" x14ac:dyDescent="0.2">
      <c r="A5109" s="1">
        <v>44900</v>
      </c>
      <c r="B5109" t="s">
        <v>5</v>
      </c>
      <c r="C5109" s="1">
        <v>44930</v>
      </c>
      <c r="D5109" t="s">
        <v>513</v>
      </c>
      <c r="E5109" t="s">
        <v>15</v>
      </c>
      <c r="F5109" t="s">
        <v>14</v>
      </c>
      <c r="G5109" t="s">
        <v>1</v>
      </c>
      <c r="H5109" t="s">
        <v>1282</v>
      </c>
      <c r="I5109">
        <f>MONTH(Table6[[#This Row],[Loan Date]])</f>
        <v>12</v>
      </c>
      <c r="J5109" t="str">
        <f>_xlfn.XLOOKUP(Table6[[#This Row],[Numeric Month]],$N$5:$N$11,$O$5:$O$11)</f>
        <v>Dec</v>
      </c>
      <c r="K5109" t="str">
        <f>_xlfn.XLOOKUP(Table6[[#This Row],[Loan Date]],$Q$5:$Q$152,$R$5:$R$152)</f>
        <v>Monday</v>
      </c>
      <c r="L5109" t="str">
        <f>_xlfn.XLOOKUP(Table6[[#This Row],[Loan Date]],$Q$5:$Q$152,$S$5:$S$152)</f>
        <v>Finals Week</v>
      </c>
    </row>
    <row r="5110" spans="1:12" x14ac:dyDescent="0.2">
      <c r="A5110" s="1">
        <v>44900</v>
      </c>
      <c r="B5110" t="s">
        <v>7</v>
      </c>
      <c r="C5110" s="1">
        <v>44900</v>
      </c>
      <c r="D5110" t="s">
        <v>408</v>
      </c>
      <c r="E5110" t="s">
        <v>23</v>
      </c>
      <c r="F5110" t="s">
        <v>23</v>
      </c>
      <c r="G5110" t="s">
        <v>20</v>
      </c>
      <c r="H5110" t="s">
        <v>1282</v>
      </c>
      <c r="I5110">
        <f>MONTH(Table6[[#This Row],[Loan Date]])</f>
        <v>12</v>
      </c>
      <c r="J5110" t="str">
        <f>_xlfn.XLOOKUP(Table6[[#This Row],[Numeric Month]],$N$5:$N$11,$O$5:$O$11)</f>
        <v>Dec</v>
      </c>
      <c r="K5110" t="str">
        <f>_xlfn.XLOOKUP(Table6[[#This Row],[Loan Date]],$Q$5:$Q$152,$R$5:$R$152)</f>
        <v>Monday</v>
      </c>
      <c r="L5110" t="str">
        <f>_xlfn.XLOOKUP(Table6[[#This Row],[Loan Date]],$Q$5:$Q$152,$S$5:$S$152)</f>
        <v>Finals Week</v>
      </c>
    </row>
    <row r="5111" spans="1:12" x14ac:dyDescent="0.2">
      <c r="A5111" s="1">
        <v>44900</v>
      </c>
      <c r="B5111" t="s">
        <v>7</v>
      </c>
      <c r="C5111" s="1">
        <v>44900</v>
      </c>
      <c r="D5111" t="s">
        <v>119</v>
      </c>
      <c r="E5111" t="s">
        <v>21</v>
      </c>
      <c r="F5111" t="s">
        <v>21</v>
      </c>
      <c r="G5111" t="s">
        <v>20</v>
      </c>
      <c r="H5111" t="s">
        <v>1282</v>
      </c>
      <c r="I5111">
        <f>MONTH(Table6[[#This Row],[Loan Date]])</f>
        <v>12</v>
      </c>
      <c r="J5111" t="str">
        <f>_xlfn.XLOOKUP(Table6[[#This Row],[Numeric Month]],$N$5:$N$11,$O$5:$O$11)</f>
        <v>Dec</v>
      </c>
      <c r="K5111" t="str">
        <f>_xlfn.XLOOKUP(Table6[[#This Row],[Loan Date]],$Q$5:$Q$152,$R$5:$R$152)</f>
        <v>Monday</v>
      </c>
      <c r="L5111" t="str">
        <f>_xlfn.XLOOKUP(Table6[[#This Row],[Loan Date]],$Q$5:$Q$152,$S$5:$S$152)</f>
        <v>Finals Week</v>
      </c>
    </row>
    <row r="5112" spans="1:12" x14ac:dyDescent="0.2">
      <c r="A5112" s="1">
        <v>44900</v>
      </c>
      <c r="B5112" t="s">
        <v>7</v>
      </c>
      <c r="C5112" s="1">
        <v>44930</v>
      </c>
      <c r="D5112" t="s">
        <v>994</v>
      </c>
      <c r="E5112" t="s">
        <v>15</v>
      </c>
      <c r="F5112" t="s">
        <v>14</v>
      </c>
      <c r="G5112" t="s">
        <v>1</v>
      </c>
      <c r="H5112" t="s">
        <v>1282</v>
      </c>
      <c r="I5112">
        <f>MONTH(Table6[[#This Row],[Loan Date]])</f>
        <v>12</v>
      </c>
      <c r="J5112" t="str">
        <f>_xlfn.XLOOKUP(Table6[[#This Row],[Numeric Month]],$N$5:$N$11,$O$5:$O$11)</f>
        <v>Dec</v>
      </c>
      <c r="K5112" t="str">
        <f>_xlfn.XLOOKUP(Table6[[#This Row],[Loan Date]],$Q$5:$Q$152,$R$5:$R$152)</f>
        <v>Monday</v>
      </c>
      <c r="L5112" t="str">
        <f>_xlfn.XLOOKUP(Table6[[#This Row],[Loan Date]],$Q$5:$Q$152,$S$5:$S$152)</f>
        <v>Finals Week</v>
      </c>
    </row>
    <row r="5113" spans="1:12" x14ac:dyDescent="0.2">
      <c r="A5113" s="1">
        <v>44900</v>
      </c>
      <c r="B5113" t="s">
        <v>7</v>
      </c>
      <c r="C5113" s="1">
        <v>44930</v>
      </c>
      <c r="D5113" t="s">
        <v>186</v>
      </c>
      <c r="E5113" t="s">
        <v>15</v>
      </c>
      <c r="F5113" t="s">
        <v>14</v>
      </c>
      <c r="G5113" t="s">
        <v>1</v>
      </c>
      <c r="H5113" t="s">
        <v>1282</v>
      </c>
      <c r="I5113">
        <f>MONTH(Table6[[#This Row],[Loan Date]])</f>
        <v>12</v>
      </c>
      <c r="J5113" t="str">
        <f>_xlfn.XLOOKUP(Table6[[#This Row],[Numeric Month]],$N$5:$N$11,$O$5:$O$11)</f>
        <v>Dec</v>
      </c>
      <c r="K5113" t="str">
        <f>_xlfn.XLOOKUP(Table6[[#This Row],[Loan Date]],$Q$5:$Q$152,$R$5:$R$152)</f>
        <v>Monday</v>
      </c>
      <c r="L5113" t="str">
        <f>_xlfn.XLOOKUP(Table6[[#This Row],[Loan Date]],$Q$5:$Q$152,$S$5:$S$152)</f>
        <v>Finals Week</v>
      </c>
    </row>
    <row r="5114" spans="1:12" x14ac:dyDescent="0.2">
      <c r="A5114" s="1">
        <v>44900</v>
      </c>
      <c r="B5114" t="s">
        <v>7</v>
      </c>
      <c r="C5114" s="1">
        <v>44904</v>
      </c>
      <c r="D5114" t="s">
        <v>569</v>
      </c>
      <c r="E5114" t="s">
        <v>52</v>
      </c>
      <c r="F5114" t="s">
        <v>51</v>
      </c>
      <c r="G5114" t="s">
        <v>1</v>
      </c>
      <c r="H5114" t="s">
        <v>1282</v>
      </c>
      <c r="I5114">
        <f>MONTH(Table6[[#This Row],[Loan Date]])</f>
        <v>12</v>
      </c>
      <c r="J5114" t="str">
        <f>_xlfn.XLOOKUP(Table6[[#This Row],[Numeric Month]],$N$5:$N$11,$O$5:$O$11)</f>
        <v>Dec</v>
      </c>
      <c r="K5114" t="str">
        <f>_xlfn.XLOOKUP(Table6[[#This Row],[Loan Date]],$Q$5:$Q$152,$R$5:$R$152)</f>
        <v>Monday</v>
      </c>
      <c r="L5114" t="str">
        <f>_xlfn.XLOOKUP(Table6[[#This Row],[Loan Date]],$Q$5:$Q$152,$S$5:$S$152)</f>
        <v>Finals Week</v>
      </c>
    </row>
    <row r="5115" spans="1:12" x14ac:dyDescent="0.2">
      <c r="A5115" s="1">
        <v>44900</v>
      </c>
      <c r="B5115" t="s">
        <v>7</v>
      </c>
      <c r="C5115" s="1">
        <v>44904</v>
      </c>
      <c r="D5115" t="s">
        <v>1298</v>
      </c>
      <c r="E5115" t="s">
        <v>9</v>
      </c>
      <c r="F5115" t="s">
        <v>8</v>
      </c>
      <c r="G5115" t="s">
        <v>1</v>
      </c>
      <c r="H5115" t="s">
        <v>1282</v>
      </c>
      <c r="I5115">
        <f>MONTH(Table6[[#This Row],[Loan Date]])</f>
        <v>12</v>
      </c>
      <c r="J5115" t="str">
        <f>_xlfn.XLOOKUP(Table6[[#This Row],[Numeric Month]],$N$5:$N$11,$O$5:$O$11)</f>
        <v>Dec</v>
      </c>
      <c r="K5115" t="str">
        <f>_xlfn.XLOOKUP(Table6[[#This Row],[Loan Date]],$Q$5:$Q$152,$R$5:$R$152)</f>
        <v>Monday</v>
      </c>
      <c r="L5115" t="str">
        <f>_xlfn.XLOOKUP(Table6[[#This Row],[Loan Date]],$Q$5:$Q$152,$S$5:$S$152)</f>
        <v>Finals Week</v>
      </c>
    </row>
    <row r="5116" spans="1:12" x14ac:dyDescent="0.2">
      <c r="A5116" s="1">
        <v>44900</v>
      </c>
      <c r="B5116" t="s">
        <v>7</v>
      </c>
      <c r="C5116" s="1">
        <v>44900</v>
      </c>
      <c r="D5116" t="s">
        <v>182</v>
      </c>
      <c r="E5116" t="s">
        <v>44</v>
      </c>
      <c r="F5116" t="s">
        <v>44</v>
      </c>
      <c r="G5116" t="s">
        <v>39</v>
      </c>
      <c r="H5116" t="s">
        <v>1282</v>
      </c>
      <c r="I5116">
        <f>MONTH(Table6[[#This Row],[Loan Date]])</f>
        <v>12</v>
      </c>
      <c r="J5116" t="str">
        <f>_xlfn.XLOOKUP(Table6[[#This Row],[Numeric Month]],$N$5:$N$11,$O$5:$O$11)</f>
        <v>Dec</v>
      </c>
      <c r="K5116" t="str">
        <f>_xlfn.XLOOKUP(Table6[[#This Row],[Loan Date]],$Q$5:$Q$152,$R$5:$R$152)</f>
        <v>Monday</v>
      </c>
      <c r="L5116" t="str">
        <f>_xlfn.XLOOKUP(Table6[[#This Row],[Loan Date]],$Q$5:$Q$152,$S$5:$S$152)</f>
        <v>Finals Week</v>
      </c>
    </row>
    <row r="5117" spans="1:12" x14ac:dyDescent="0.2">
      <c r="A5117" s="1">
        <v>44900</v>
      </c>
      <c r="B5117" t="s">
        <v>7</v>
      </c>
      <c r="C5117" s="1">
        <v>44900</v>
      </c>
      <c r="D5117" t="s">
        <v>290</v>
      </c>
      <c r="E5117" t="s">
        <v>44</v>
      </c>
      <c r="F5117" t="s">
        <v>44</v>
      </c>
      <c r="G5117" t="s">
        <v>39</v>
      </c>
      <c r="H5117" t="s">
        <v>1282</v>
      </c>
      <c r="I5117">
        <f>MONTH(Table6[[#This Row],[Loan Date]])</f>
        <v>12</v>
      </c>
      <c r="J5117" t="str">
        <f>_xlfn.XLOOKUP(Table6[[#This Row],[Numeric Month]],$N$5:$N$11,$O$5:$O$11)</f>
        <v>Dec</v>
      </c>
      <c r="K5117" t="str">
        <f>_xlfn.XLOOKUP(Table6[[#This Row],[Loan Date]],$Q$5:$Q$152,$R$5:$R$152)</f>
        <v>Monday</v>
      </c>
      <c r="L5117" t="str">
        <f>_xlfn.XLOOKUP(Table6[[#This Row],[Loan Date]],$Q$5:$Q$152,$S$5:$S$152)</f>
        <v>Finals Week</v>
      </c>
    </row>
    <row r="5118" spans="1:12" x14ac:dyDescent="0.2">
      <c r="A5118" s="1">
        <v>44900</v>
      </c>
      <c r="B5118" t="s">
        <v>7</v>
      </c>
      <c r="C5118" s="1">
        <v>44930</v>
      </c>
      <c r="D5118" t="s">
        <v>644</v>
      </c>
      <c r="E5118" t="s">
        <v>9</v>
      </c>
      <c r="F5118" t="s">
        <v>8</v>
      </c>
      <c r="G5118" t="s">
        <v>1</v>
      </c>
      <c r="H5118" t="s">
        <v>1282</v>
      </c>
      <c r="I5118">
        <f>MONTH(Table6[[#This Row],[Loan Date]])</f>
        <v>12</v>
      </c>
      <c r="J5118" t="str">
        <f>_xlfn.XLOOKUP(Table6[[#This Row],[Numeric Month]],$N$5:$N$11,$O$5:$O$11)</f>
        <v>Dec</v>
      </c>
      <c r="K5118" t="str">
        <f>_xlfn.XLOOKUP(Table6[[#This Row],[Loan Date]],$Q$5:$Q$152,$R$5:$R$152)</f>
        <v>Monday</v>
      </c>
      <c r="L5118" t="str">
        <f>_xlfn.XLOOKUP(Table6[[#This Row],[Loan Date]],$Q$5:$Q$152,$S$5:$S$152)</f>
        <v>Finals Week</v>
      </c>
    </row>
    <row r="5119" spans="1:12" x14ac:dyDescent="0.2">
      <c r="A5119" s="1">
        <v>44900</v>
      </c>
      <c r="B5119" t="s">
        <v>7</v>
      </c>
      <c r="C5119" s="1">
        <v>44904</v>
      </c>
      <c r="D5119" t="s">
        <v>321</v>
      </c>
      <c r="E5119" t="s">
        <v>9</v>
      </c>
      <c r="F5119" t="s">
        <v>8</v>
      </c>
      <c r="G5119" t="s">
        <v>1</v>
      </c>
      <c r="H5119" t="s">
        <v>1282</v>
      </c>
      <c r="I5119">
        <f>MONTH(Table6[[#This Row],[Loan Date]])</f>
        <v>12</v>
      </c>
      <c r="J5119" t="str">
        <f>_xlfn.XLOOKUP(Table6[[#This Row],[Numeric Month]],$N$5:$N$11,$O$5:$O$11)</f>
        <v>Dec</v>
      </c>
      <c r="K5119" t="str">
        <f>_xlfn.XLOOKUP(Table6[[#This Row],[Loan Date]],$Q$5:$Q$152,$R$5:$R$152)</f>
        <v>Monday</v>
      </c>
      <c r="L5119" t="str">
        <f>_xlfn.XLOOKUP(Table6[[#This Row],[Loan Date]],$Q$5:$Q$152,$S$5:$S$152)</f>
        <v>Finals Week</v>
      </c>
    </row>
    <row r="5120" spans="1:12" x14ac:dyDescent="0.2">
      <c r="A5120" s="1">
        <v>44900</v>
      </c>
      <c r="B5120" t="s">
        <v>7</v>
      </c>
      <c r="C5120" s="1">
        <v>44900</v>
      </c>
      <c r="D5120" t="s">
        <v>923</v>
      </c>
      <c r="E5120" t="s">
        <v>37</v>
      </c>
      <c r="F5120" t="s">
        <v>37</v>
      </c>
      <c r="G5120" t="s">
        <v>20</v>
      </c>
      <c r="H5120" t="s">
        <v>1282</v>
      </c>
      <c r="I5120">
        <f>MONTH(Table6[[#This Row],[Loan Date]])</f>
        <v>12</v>
      </c>
      <c r="J5120" t="str">
        <f>_xlfn.XLOOKUP(Table6[[#This Row],[Numeric Month]],$N$5:$N$11,$O$5:$O$11)</f>
        <v>Dec</v>
      </c>
      <c r="K5120" t="str">
        <f>_xlfn.XLOOKUP(Table6[[#This Row],[Loan Date]],$Q$5:$Q$152,$R$5:$R$152)</f>
        <v>Monday</v>
      </c>
      <c r="L5120" t="str">
        <f>_xlfn.XLOOKUP(Table6[[#This Row],[Loan Date]],$Q$5:$Q$152,$S$5:$S$152)</f>
        <v>Finals Week</v>
      </c>
    </row>
    <row r="5121" spans="1:12" x14ac:dyDescent="0.2">
      <c r="A5121" s="1">
        <v>44900</v>
      </c>
      <c r="B5121" t="s">
        <v>7</v>
      </c>
      <c r="C5121" s="1">
        <v>44900</v>
      </c>
      <c r="D5121" t="s">
        <v>61</v>
      </c>
      <c r="E5121" t="s">
        <v>44</v>
      </c>
      <c r="F5121" t="s">
        <v>44</v>
      </c>
      <c r="G5121" t="s">
        <v>39</v>
      </c>
      <c r="H5121" t="s">
        <v>1282</v>
      </c>
      <c r="I5121">
        <f>MONTH(Table6[[#This Row],[Loan Date]])</f>
        <v>12</v>
      </c>
      <c r="J5121" t="str">
        <f>_xlfn.XLOOKUP(Table6[[#This Row],[Numeric Month]],$N$5:$N$11,$O$5:$O$11)</f>
        <v>Dec</v>
      </c>
      <c r="K5121" t="str">
        <f>_xlfn.XLOOKUP(Table6[[#This Row],[Loan Date]],$Q$5:$Q$152,$R$5:$R$152)</f>
        <v>Monday</v>
      </c>
      <c r="L5121" t="str">
        <f>_xlfn.XLOOKUP(Table6[[#This Row],[Loan Date]],$Q$5:$Q$152,$S$5:$S$152)</f>
        <v>Finals Week</v>
      </c>
    </row>
    <row r="5122" spans="1:12" x14ac:dyDescent="0.2">
      <c r="A5122" s="1">
        <v>44900</v>
      </c>
      <c r="B5122" t="s">
        <v>7</v>
      </c>
      <c r="C5122" s="1">
        <v>44900</v>
      </c>
      <c r="D5122" t="s">
        <v>911</v>
      </c>
      <c r="E5122" t="s">
        <v>37</v>
      </c>
      <c r="F5122" t="s">
        <v>37</v>
      </c>
      <c r="G5122" t="s">
        <v>20</v>
      </c>
      <c r="H5122" t="s">
        <v>1282</v>
      </c>
      <c r="I5122">
        <f>MONTH(Table6[[#This Row],[Loan Date]])</f>
        <v>12</v>
      </c>
      <c r="J5122" t="str">
        <f>_xlfn.XLOOKUP(Table6[[#This Row],[Numeric Month]],$N$5:$N$11,$O$5:$O$11)</f>
        <v>Dec</v>
      </c>
      <c r="K5122" t="str">
        <f>_xlfn.XLOOKUP(Table6[[#This Row],[Loan Date]],$Q$5:$Q$152,$R$5:$R$152)</f>
        <v>Monday</v>
      </c>
      <c r="L5122" t="str">
        <f>_xlfn.XLOOKUP(Table6[[#This Row],[Loan Date]],$Q$5:$Q$152,$S$5:$S$152)</f>
        <v>Finals Week</v>
      </c>
    </row>
    <row r="5123" spans="1:12" x14ac:dyDescent="0.2">
      <c r="A5123" s="1">
        <v>44900</v>
      </c>
      <c r="B5123" t="s">
        <v>7</v>
      </c>
      <c r="C5123" s="1">
        <v>44900</v>
      </c>
      <c r="D5123" t="s">
        <v>115</v>
      </c>
      <c r="E5123" t="s">
        <v>23</v>
      </c>
      <c r="F5123" t="s">
        <v>23</v>
      </c>
      <c r="G5123" t="s">
        <v>20</v>
      </c>
      <c r="H5123" t="s">
        <v>1282</v>
      </c>
      <c r="I5123">
        <f>MONTH(Table6[[#This Row],[Loan Date]])</f>
        <v>12</v>
      </c>
      <c r="J5123" t="str">
        <f>_xlfn.XLOOKUP(Table6[[#This Row],[Numeric Month]],$N$5:$N$11,$O$5:$O$11)</f>
        <v>Dec</v>
      </c>
      <c r="K5123" t="str">
        <f>_xlfn.XLOOKUP(Table6[[#This Row],[Loan Date]],$Q$5:$Q$152,$R$5:$R$152)</f>
        <v>Monday</v>
      </c>
      <c r="L5123" t="str">
        <f>_xlfn.XLOOKUP(Table6[[#This Row],[Loan Date]],$Q$5:$Q$152,$S$5:$S$152)</f>
        <v>Finals Week</v>
      </c>
    </row>
    <row r="5124" spans="1:12" x14ac:dyDescent="0.2">
      <c r="A5124" s="1">
        <v>44900</v>
      </c>
      <c r="B5124" t="s">
        <v>7</v>
      </c>
      <c r="C5124" s="1">
        <v>44900</v>
      </c>
      <c r="D5124" t="s">
        <v>916</v>
      </c>
      <c r="E5124" t="s">
        <v>37</v>
      </c>
      <c r="F5124" t="s">
        <v>37</v>
      </c>
      <c r="G5124" t="s">
        <v>20</v>
      </c>
      <c r="H5124" t="s">
        <v>1282</v>
      </c>
      <c r="I5124">
        <f>MONTH(Table6[[#This Row],[Loan Date]])</f>
        <v>12</v>
      </c>
      <c r="J5124" t="str">
        <f>_xlfn.XLOOKUP(Table6[[#This Row],[Numeric Month]],$N$5:$N$11,$O$5:$O$11)</f>
        <v>Dec</v>
      </c>
      <c r="K5124" t="str">
        <f>_xlfn.XLOOKUP(Table6[[#This Row],[Loan Date]],$Q$5:$Q$152,$R$5:$R$152)</f>
        <v>Monday</v>
      </c>
      <c r="L5124" t="str">
        <f>_xlfn.XLOOKUP(Table6[[#This Row],[Loan Date]],$Q$5:$Q$152,$S$5:$S$152)</f>
        <v>Finals Week</v>
      </c>
    </row>
    <row r="5125" spans="1:12" x14ac:dyDescent="0.2">
      <c r="A5125" s="1">
        <v>44900</v>
      </c>
      <c r="B5125" t="s">
        <v>7</v>
      </c>
      <c r="C5125" s="1">
        <v>44900</v>
      </c>
      <c r="D5125" t="s">
        <v>1169</v>
      </c>
      <c r="E5125" t="s">
        <v>168</v>
      </c>
      <c r="F5125" t="s">
        <v>168</v>
      </c>
      <c r="G5125" t="s">
        <v>20</v>
      </c>
      <c r="H5125" t="s">
        <v>1282</v>
      </c>
      <c r="I5125">
        <f>MONTH(Table6[[#This Row],[Loan Date]])</f>
        <v>12</v>
      </c>
      <c r="J5125" t="str">
        <f>_xlfn.XLOOKUP(Table6[[#This Row],[Numeric Month]],$N$5:$N$11,$O$5:$O$11)</f>
        <v>Dec</v>
      </c>
      <c r="K5125" t="str">
        <f>_xlfn.XLOOKUP(Table6[[#This Row],[Loan Date]],$Q$5:$Q$152,$R$5:$R$152)</f>
        <v>Monday</v>
      </c>
      <c r="L5125" t="str">
        <f>_xlfn.XLOOKUP(Table6[[#This Row],[Loan Date]],$Q$5:$Q$152,$S$5:$S$152)</f>
        <v>Finals Week</v>
      </c>
    </row>
    <row r="5126" spans="1:12" x14ac:dyDescent="0.2">
      <c r="A5126" s="1">
        <v>44900</v>
      </c>
      <c r="B5126" t="s">
        <v>7</v>
      </c>
      <c r="C5126" s="1">
        <v>44900</v>
      </c>
      <c r="D5126" t="s">
        <v>1297</v>
      </c>
      <c r="E5126" t="s">
        <v>204</v>
      </c>
      <c r="F5126" t="s">
        <v>2</v>
      </c>
      <c r="G5126" t="s">
        <v>1</v>
      </c>
      <c r="H5126" t="s">
        <v>1282</v>
      </c>
      <c r="I5126">
        <f>MONTH(Table6[[#This Row],[Loan Date]])</f>
        <v>12</v>
      </c>
      <c r="J5126" t="str">
        <f>_xlfn.XLOOKUP(Table6[[#This Row],[Numeric Month]],$N$5:$N$11,$O$5:$O$11)</f>
        <v>Dec</v>
      </c>
      <c r="K5126" t="str">
        <f>_xlfn.XLOOKUP(Table6[[#This Row],[Loan Date]],$Q$5:$Q$152,$R$5:$R$152)</f>
        <v>Monday</v>
      </c>
      <c r="L5126" t="str">
        <f>_xlfn.XLOOKUP(Table6[[#This Row],[Loan Date]],$Q$5:$Q$152,$S$5:$S$152)</f>
        <v>Finals Week</v>
      </c>
    </row>
    <row r="5127" spans="1:12" x14ac:dyDescent="0.2">
      <c r="A5127" s="1">
        <v>44900</v>
      </c>
      <c r="B5127" t="s">
        <v>7</v>
      </c>
      <c r="C5127" s="1">
        <v>44904</v>
      </c>
      <c r="D5127" t="s">
        <v>68</v>
      </c>
      <c r="E5127" t="s">
        <v>9</v>
      </c>
      <c r="F5127" t="s">
        <v>8</v>
      </c>
      <c r="G5127" t="s">
        <v>1</v>
      </c>
      <c r="H5127" t="s">
        <v>1282</v>
      </c>
      <c r="I5127">
        <f>MONTH(Table6[[#This Row],[Loan Date]])</f>
        <v>12</v>
      </c>
      <c r="J5127" t="str">
        <f>_xlfn.XLOOKUP(Table6[[#This Row],[Numeric Month]],$N$5:$N$11,$O$5:$O$11)</f>
        <v>Dec</v>
      </c>
      <c r="K5127" t="str">
        <f>_xlfn.XLOOKUP(Table6[[#This Row],[Loan Date]],$Q$5:$Q$152,$R$5:$R$152)</f>
        <v>Monday</v>
      </c>
      <c r="L5127" t="str">
        <f>_xlfn.XLOOKUP(Table6[[#This Row],[Loan Date]],$Q$5:$Q$152,$S$5:$S$152)</f>
        <v>Finals Week</v>
      </c>
    </row>
    <row r="5128" spans="1:12" x14ac:dyDescent="0.2">
      <c r="A5128" s="1">
        <v>44900</v>
      </c>
      <c r="B5128" t="s">
        <v>7</v>
      </c>
      <c r="C5128" s="1">
        <v>44904</v>
      </c>
      <c r="D5128" t="s">
        <v>668</v>
      </c>
      <c r="E5128" t="s">
        <v>9</v>
      </c>
      <c r="F5128" t="s">
        <v>8</v>
      </c>
      <c r="G5128" t="s">
        <v>1</v>
      </c>
      <c r="H5128" t="s">
        <v>1282</v>
      </c>
      <c r="I5128">
        <f>MONTH(Table6[[#This Row],[Loan Date]])</f>
        <v>12</v>
      </c>
      <c r="J5128" t="str">
        <f>_xlfn.XLOOKUP(Table6[[#This Row],[Numeric Month]],$N$5:$N$11,$O$5:$O$11)</f>
        <v>Dec</v>
      </c>
      <c r="K5128" t="str">
        <f>_xlfn.XLOOKUP(Table6[[#This Row],[Loan Date]],$Q$5:$Q$152,$R$5:$R$152)</f>
        <v>Monday</v>
      </c>
      <c r="L5128" t="str">
        <f>_xlfn.XLOOKUP(Table6[[#This Row],[Loan Date]],$Q$5:$Q$152,$S$5:$S$152)</f>
        <v>Finals Week</v>
      </c>
    </row>
    <row r="5129" spans="1:12" x14ac:dyDescent="0.2">
      <c r="A5129" s="1">
        <v>44900</v>
      </c>
      <c r="B5129" t="s">
        <v>7</v>
      </c>
      <c r="C5129" s="1">
        <v>44904</v>
      </c>
      <c r="D5129" t="s">
        <v>1296</v>
      </c>
      <c r="E5129" t="s">
        <v>204</v>
      </c>
      <c r="F5129" t="s">
        <v>8</v>
      </c>
      <c r="G5129" t="s">
        <v>1</v>
      </c>
      <c r="H5129" t="s">
        <v>1282</v>
      </c>
      <c r="I5129">
        <f>MONTH(Table6[[#This Row],[Loan Date]])</f>
        <v>12</v>
      </c>
      <c r="J5129" t="str">
        <f>_xlfn.XLOOKUP(Table6[[#This Row],[Numeric Month]],$N$5:$N$11,$O$5:$O$11)</f>
        <v>Dec</v>
      </c>
      <c r="K5129" t="str">
        <f>_xlfn.XLOOKUP(Table6[[#This Row],[Loan Date]],$Q$5:$Q$152,$R$5:$R$152)</f>
        <v>Monday</v>
      </c>
      <c r="L5129" t="str">
        <f>_xlfn.XLOOKUP(Table6[[#This Row],[Loan Date]],$Q$5:$Q$152,$S$5:$S$152)</f>
        <v>Finals Week</v>
      </c>
    </row>
    <row r="5130" spans="1:12" x14ac:dyDescent="0.2">
      <c r="A5130" s="1">
        <v>44900</v>
      </c>
      <c r="B5130" t="s">
        <v>7</v>
      </c>
      <c r="C5130" s="1">
        <v>44900</v>
      </c>
      <c r="D5130" t="s">
        <v>1097</v>
      </c>
      <c r="E5130" t="s">
        <v>44</v>
      </c>
      <c r="F5130" t="s">
        <v>44</v>
      </c>
      <c r="G5130" t="s">
        <v>39</v>
      </c>
      <c r="H5130" t="s">
        <v>1282</v>
      </c>
      <c r="I5130">
        <f>MONTH(Table6[[#This Row],[Loan Date]])</f>
        <v>12</v>
      </c>
      <c r="J5130" t="str">
        <f>_xlfn.XLOOKUP(Table6[[#This Row],[Numeric Month]],$N$5:$N$11,$O$5:$O$11)</f>
        <v>Dec</v>
      </c>
      <c r="K5130" t="str">
        <f>_xlfn.XLOOKUP(Table6[[#This Row],[Loan Date]],$Q$5:$Q$152,$R$5:$R$152)</f>
        <v>Monday</v>
      </c>
      <c r="L5130" t="str">
        <f>_xlfn.XLOOKUP(Table6[[#This Row],[Loan Date]],$Q$5:$Q$152,$S$5:$S$152)</f>
        <v>Finals Week</v>
      </c>
    </row>
    <row r="5131" spans="1:12" x14ac:dyDescent="0.2">
      <c r="A5131" s="1">
        <v>44900</v>
      </c>
      <c r="B5131" t="s">
        <v>7</v>
      </c>
      <c r="C5131" s="1">
        <v>44900</v>
      </c>
      <c r="D5131" t="s">
        <v>261</v>
      </c>
      <c r="E5131" t="s">
        <v>44</v>
      </c>
      <c r="F5131" t="s">
        <v>44</v>
      </c>
      <c r="G5131" t="s">
        <v>39</v>
      </c>
      <c r="H5131" t="s">
        <v>1282</v>
      </c>
      <c r="I5131">
        <f>MONTH(Table6[[#This Row],[Loan Date]])</f>
        <v>12</v>
      </c>
      <c r="J5131" t="str">
        <f>_xlfn.XLOOKUP(Table6[[#This Row],[Numeric Month]],$N$5:$N$11,$O$5:$O$11)</f>
        <v>Dec</v>
      </c>
      <c r="K5131" t="str">
        <f>_xlfn.XLOOKUP(Table6[[#This Row],[Loan Date]],$Q$5:$Q$152,$R$5:$R$152)</f>
        <v>Monday</v>
      </c>
      <c r="L5131" t="str">
        <f>_xlfn.XLOOKUP(Table6[[#This Row],[Loan Date]],$Q$5:$Q$152,$S$5:$S$152)</f>
        <v>Finals Week</v>
      </c>
    </row>
    <row r="5132" spans="1:12" x14ac:dyDescent="0.2">
      <c r="A5132" s="1">
        <v>44900</v>
      </c>
      <c r="B5132" t="s">
        <v>7</v>
      </c>
      <c r="C5132" s="1">
        <v>44900</v>
      </c>
      <c r="D5132" t="s">
        <v>84</v>
      </c>
      <c r="E5132" t="s">
        <v>44</v>
      </c>
      <c r="F5132" t="s">
        <v>44</v>
      </c>
      <c r="G5132" t="s">
        <v>39</v>
      </c>
      <c r="H5132" t="s">
        <v>1282</v>
      </c>
      <c r="I5132">
        <f>MONTH(Table6[[#This Row],[Loan Date]])</f>
        <v>12</v>
      </c>
      <c r="J5132" t="str">
        <f>_xlfn.XLOOKUP(Table6[[#This Row],[Numeric Month]],$N$5:$N$11,$O$5:$O$11)</f>
        <v>Dec</v>
      </c>
      <c r="K5132" t="str">
        <f>_xlfn.XLOOKUP(Table6[[#This Row],[Loan Date]],$Q$5:$Q$152,$R$5:$R$152)</f>
        <v>Monday</v>
      </c>
      <c r="L5132" t="str">
        <f>_xlfn.XLOOKUP(Table6[[#This Row],[Loan Date]],$Q$5:$Q$152,$S$5:$S$152)</f>
        <v>Finals Week</v>
      </c>
    </row>
    <row r="5133" spans="1:12" x14ac:dyDescent="0.2">
      <c r="A5133" s="1">
        <v>44900</v>
      </c>
      <c r="B5133" t="s">
        <v>5</v>
      </c>
      <c r="C5133" s="1">
        <v>44900</v>
      </c>
      <c r="D5133" t="s">
        <v>336</v>
      </c>
      <c r="E5133" t="s">
        <v>168</v>
      </c>
      <c r="F5133" t="s">
        <v>168</v>
      </c>
      <c r="G5133" t="s">
        <v>20</v>
      </c>
      <c r="H5133" t="s">
        <v>1282</v>
      </c>
      <c r="I5133">
        <f>MONTH(Table6[[#This Row],[Loan Date]])</f>
        <v>12</v>
      </c>
      <c r="J5133" t="str">
        <f>_xlfn.XLOOKUP(Table6[[#This Row],[Numeric Month]],$N$5:$N$11,$O$5:$O$11)</f>
        <v>Dec</v>
      </c>
      <c r="K5133" t="str">
        <f>_xlfn.XLOOKUP(Table6[[#This Row],[Loan Date]],$Q$5:$Q$152,$R$5:$R$152)</f>
        <v>Monday</v>
      </c>
      <c r="L5133" t="str">
        <f>_xlfn.XLOOKUP(Table6[[#This Row],[Loan Date]],$Q$5:$Q$152,$S$5:$S$152)</f>
        <v>Finals Week</v>
      </c>
    </row>
    <row r="5134" spans="1:12" x14ac:dyDescent="0.2">
      <c r="A5134" s="1">
        <v>44900</v>
      </c>
      <c r="B5134" t="s">
        <v>7</v>
      </c>
      <c r="C5134" s="1">
        <v>44904</v>
      </c>
      <c r="D5134" t="s">
        <v>1277</v>
      </c>
      <c r="E5134" t="s">
        <v>9</v>
      </c>
      <c r="F5134" t="s">
        <v>8</v>
      </c>
      <c r="G5134" t="s">
        <v>1</v>
      </c>
      <c r="H5134" t="s">
        <v>1282</v>
      </c>
      <c r="I5134">
        <f>MONTH(Table6[[#This Row],[Loan Date]])</f>
        <v>12</v>
      </c>
      <c r="J5134" t="str">
        <f>_xlfn.XLOOKUP(Table6[[#This Row],[Numeric Month]],$N$5:$N$11,$O$5:$O$11)</f>
        <v>Dec</v>
      </c>
      <c r="K5134" t="str">
        <f>_xlfn.XLOOKUP(Table6[[#This Row],[Loan Date]],$Q$5:$Q$152,$R$5:$R$152)</f>
        <v>Monday</v>
      </c>
      <c r="L5134" t="str">
        <f>_xlfn.XLOOKUP(Table6[[#This Row],[Loan Date]],$Q$5:$Q$152,$S$5:$S$152)</f>
        <v>Finals Week</v>
      </c>
    </row>
    <row r="5135" spans="1:12" x14ac:dyDescent="0.2">
      <c r="A5135" s="1">
        <v>44900</v>
      </c>
      <c r="B5135" t="s">
        <v>7</v>
      </c>
      <c r="C5135" s="1">
        <v>44904</v>
      </c>
      <c r="D5135" t="s">
        <v>1204</v>
      </c>
      <c r="E5135" t="s">
        <v>9</v>
      </c>
      <c r="F5135" t="s">
        <v>8</v>
      </c>
      <c r="G5135" t="s">
        <v>1</v>
      </c>
      <c r="H5135" t="s">
        <v>1282</v>
      </c>
      <c r="I5135">
        <f>MONTH(Table6[[#This Row],[Loan Date]])</f>
        <v>12</v>
      </c>
      <c r="J5135" t="str">
        <f>_xlfn.XLOOKUP(Table6[[#This Row],[Numeric Month]],$N$5:$N$11,$O$5:$O$11)</f>
        <v>Dec</v>
      </c>
      <c r="K5135" t="str">
        <f>_xlfn.XLOOKUP(Table6[[#This Row],[Loan Date]],$Q$5:$Q$152,$R$5:$R$152)</f>
        <v>Monday</v>
      </c>
      <c r="L5135" t="str">
        <f>_xlfn.XLOOKUP(Table6[[#This Row],[Loan Date]],$Q$5:$Q$152,$S$5:$S$152)</f>
        <v>Finals Week</v>
      </c>
    </row>
    <row r="5136" spans="1:12" x14ac:dyDescent="0.2">
      <c r="A5136" s="1">
        <v>44900</v>
      </c>
      <c r="B5136" t="s">
        <v>7</v>
      </c>
      <c r="C5136" s="1">
        <v>44900</v>
      </c>
      <c r="D5136" t="s">
        <v>191</v>
      </c>
      <c r="E5136" t="s">
        <v>44</v>
      </c>
      <c r="F5136" t="s">
        <v>44</v>
      </c>
      <c r="G5136" t="s">
        <v>39</v>
      </c>
      <c r="H5136" t="s">
        <v>1282</v>
      </c>
      <c r="I5136">
        <f>MONTH(Table6[[#This Row],[Loan Date]])</f>
        <v>12</v>
      </c>
      <c r="J5136" t="str">
        <f>_xlfn.XLOOKUP(Table6[[#This Row],[Numeric Month]],$N$5:$N$11,$O$5:$O$11)</f>
        <v>Dec</v>
      </c>
      <c r="K5136" t="str">
        <f>_xlfn.XLOOKUP(Table6[[#This Row],[Loan Date]],$Q$5:$Q$152,$R$5:$R$152)</f>
        <v>Monday</v>
      </c>
      <c r="L5136" t="str">
        <f>_xlfn.XLOOKUP(Table6[[#This Row],[Loan Date]],$Q$5:$Q$152,$S$5:$S$152)</f>
        <v>Finals Week</v>
      </c>
    </row>
    <row r="5137" spans="1:12" x14ac:dyDescent="0.2">
      <c r="A5137" s="1">
        <v>44900</v>
      </c>
      <c r="B5137" t="s">
        <v>5</v>
      </c>
      <c r="C5137" s="1">
        <v>44904</v>
      </c>
      <c r="D5137" t="s">
        <v>540</v>
      </c>
      <c r="E5137" t="s">
        <v>52</v>
      </c>
      <c r="F5137" t="s">
        <v>51</v>
      </c>
      <c r="G5137" t="s">
        <v>1</v>
      </c>
      <c r="H5137" t="s">
        <v>1282</v>
      </c>
      <c r="I5137">
        <f>MONTH(Table6[[#This Row],[Loan Date]])</f>
        <v>12</v>
      </c>
      <c r="J5137" t="str">
        <f>_xlfn.XLOOKUP(Table6[[#This Row],[Numeric Month]],$N$5:$N$11,$O$5:$O$11)</f>
        <v>Dec</v>
      </c>
      <c r="K5137" t="str">
        <f>_xlfn.XLOOKUP(Table6[[#This Row],[Loan Date]],$Q$5:$Q$152,$R$5:$R$152)</f>
        <v>Monday</v>
      </c>
      <c r="L5137" t="str">
        <f>_xlfn.XLOOKUP(Table6[[#This Row],[Loan Date]],$Q$5:$Q$152,$S$5:$S$152)</f>
        <v>Finals Week</v>
      </c>
    </row>
    <row r="5138" spans="1:12" x14ac:dyDescent="0.2">
      <c r="A5138" s="1">
        <v>44900</v>
      </c>
      <c r="B5138" t="s">
        <v>7</v>
      </c>
      <c r="C5138" s="1">
        <v>44900</v>
      </c>
      <c r="D5138" t="s">
        <v>969</v>
      </c>
      <c r="E5138" t="s">
        <v>37</v>
      </c>
      <c r="F5138" t="s">
        <v>37</v>
      </c>
      <c r="G5138" t="s">
        <v>20</v>
      </c>
      <c r="H5138" t="s">
        <v>1282</v>
      </c>
      <c r="I5138">
        <f>MONTH(Table6[[#This Row],[Loan Date]])</f>
        <v>12</v>
      </c>
      <c r="J5138" t="str">
        <f>_xlfn.XLOOKUP(Table6[[#This Row],[Numeric Month]],$N$5:$N$11,$O$5:$O$11)</f>
        <v>Dec</v>
      </c>
      <c r="K5138" t="str">
        <f>_xlfn.XLOOKUP(Table6[[#This Row],[Loan Date]],$Q$5:$Q$152,$R$5:$R$152)</f>
        <v>Monday</v>
      </c>
      <c r="L5138" t="str">
        <f>_xlfn.XLOOKUP(Table6[[#This Row],[Loan Date]],$Q$5:$Q$152,$S$5:$S$152)</f>
        <v>Finals Week</v>
      </c>
    </row>
    <row r="5139" spans="1:12" x14ac:dyDescent="0.2">
      <c r="A5139" s="1">
        <v>44900</v>
      </c>
      <c r="B5139" t="s">
        <v>7</v>
      </c>
      <c r="C5139" s="1">
        <v>44900</v>
      </c>
      <c r="D5139" t="s">
        <v>103</v>
      </c>
      <c r="E5139" t="s">
        <v>23</v>
      </c>
      <c r="F5139" t="s">
        <v>23</v>
      </c>
      <c r="G5139" t="s">
        <v>20</v>
      </c>
      <c r="H5139" t="s">
        <v>1282</v>
      </c>
      <c r="I5139">
        <f>MONTH(Table6[[#This Row],[Loan Date]])</f>
        <v>12</v>
      </c>
      <c r="J5139" t="str">
        <f>_xlfn.XLOOKUP(Table6[[#This Row],[Numeric Month]],$N$5:$N$11,$O$5:$O$11)</f>
        <v>Dec</v>
      </c>
      <c r="K5139" t="str">
        <f>_xlfn.XLOOKUP(Table6[[#This Row],[Loan Date]],$Q$5:$Q$152,$R$5:$R$152)</f>
        <v>Monday</v>
      </c>
      <c r="L5139" t="str">
        <f>_xlfn.XLOOKUP(Table6[[#This Row],[Loan Date]],$Q$5:$Q$152,$S$5:$S$152)</f>
        <v>Finals Week</v>
      </c>
    </row>
    <row r="5140" spans="1:12" x14ac:dyDescent="0.2">
      <c r="A5140" s="1">
        <v>44900</v>
      </c>
      <c r="B5140" t="s">
        <v>5</v>
      </c>
      <c r="C5140" s="1">
        <v>44900</v>
      </c>
      <c r="D5140" t="s">
        <v>171</v>
      </c>
      <c r="E5140" t="s">
        <v>23</v>
      </c>
      <c r="F5140" t="s">
        <v>23</v>
      </c>
      <c r="G5140" t="s">
        <v>20</v>
      </c>
      <c r="H5140" t="s">
        <v>1282</v>
      </c>
      <c r="I5140">
        <f>MONTH(Table6[[#This Row],[Loan Date]])</f>
        <v>12</v>
      </c>
      <c r="J5140" t="str">
        <f>_xlfn.XLOOKUP(Table6[[#This Row],[Numeric Month]],$N$5:$N$11,$O$5:$O$11)</f>
        <v>Dec</v>
      </c>
      <c r="K5140" t="str">
        <f>_xlfn.XLOOKUP(Table6[[#This Row],[Loan Date]],$Q$5:$Q$152,$R$5:$R$152)</f>
        <v>Monday</v>
      </c>
      <c r="L5140" t="str">
        <f>_xlfn.XLOOKUP(Table6[[#This Row],[Loan Date]],$Q$5:$Q$152,$S$5:$S$152)</f>
        <v>Finals Week</v>
      </c>
    </row>
    <row r="5141" spans="1:12" x14ac:dyDescent="0.2">
      <c r="A5141" s="1">
        <v>44900</v>
      </c>
      <c r="B5141" t="s">
        <v>5</v>
      </c>
      <c r="C5141" s="1">
        <v>44900</v>
      </c>
      <c r="D5141" t="s">
        <v>185</v>
      </c>
      <c r="E5141" t="s">
        <v>21</v>
      </c>
      <c r="F5141" t="s">
        <v>21</v>
      </c>
      <c r="G5141" t="s">
        <v>20</v>
      </c>
      <c r="H5141" t="s">
        <v>1282</v>
      </c>
      <c r="I5141">
        <f>MONTH(Table6[[#This Row],[Loan Date]])</f>
        <v>12</v>
      </c>
      <c r="J5141" t="str">
        <f>_xlfn.XLOOKUP(Table6[[#This Row],[Numeric Month]],$N$5:$N$11,$O$5:$O$11)</f>
        <v>Dec</v>
      </c>
      <c r="K5141" t="str">
        <f>_xlfn.XLOOKUP(Table6[[#This Row],[Loan Date]],$Q$5:$Q$152,$R$5:$R$152)</f>
        <v>Monday</v>
      </c>
      <c r="L5141" t="str">
        <f>_xlfn.XLOOKUP(Table6[[#This Row],[Loan Date]],$Q$5:$Q$152,$S$5:$S$152)</f>
        <v>Finals Week</v>
      </c>
    </row>
    <row r="5142" spans="1:12" x14ac:dyDescent="0.2">
      <c r="A5142" s="1">
        <v>44900</v>
      </c>
      <c r="B5142" t="s">
        <v>5</v>
      </c>
      <c r="C5142" s="1">
        <v>44900</v>
      </c>
      <c r="D5142" t="s">
        <v>343</v>
      </c>
      <c r="E5142" t="s">
        <v>23</v>
      </c>
      <c r="F5142" t="s">
        <v>23</v>
      </c>
      <c r="G5142" t="s">
        <v>20</v>
      </c>
      <c r="H5142" t="s">
        <v>1282</v>
      </c>
      <c r="I5142">
        <f>MONTH(Table6[[#This Row],[Loan Date]])</f>
        <v>12</v>
      </c>
      <c r="J5142" t="str">
        <f>_xlfn.XLOOKUP(Table6[[#This Row],[Numeric Month]],$N$5:$N$11,$O$5:$O$11)</f>
        <v>Dec</v>
      </c>
      <c r="K5142" t="str">
        <f>_xlfn.XLOOKUP(Table6[[#This Row],[Loan Date]],$Q$5:$Q$152,$R$5:$R$152)</f>
        <v>Monday</v>
      </c>
      <c r="L5142" t="str">
        <f>_xlfn.XLOOKUP(Table6[[#This Row],[Loan Date]],$Q$5:$Q$152,$S$5:$S$152)</f>
        <v>Finals Week</v>
      </c>
    </row>
    <row r="5143" spans="1:12" x14ac:dyDescent="0.2">
      <c r="A5143" s="1">
        <v>44900</v>
      </c>
      <c r="B5143" t="s">
        <v>5</v>
      </c>
      <c r="C5143" s="1">
        <v>44900</v>
      </c>
      <c r="D5143" t="s">
        <v>172</v>
      </c>
      <c r="E5143" t="s">
        <v>21</v>
      </c>
      <c r="F5143" t="s">
        <v>21</v>
      </c>
      <c r="G5143" t="s">
        <v>20</v>
      </c>
      <c r="H5143" t="s">
        <v>1282</v>
      </c>
      <c r="I5143">
        <f>MONTH(Table6[[#This Row],[Loan Date]])</f>
        <v>12</v>
      </c>
      <c r="J5143" t="str">
        <f>_xlfn.XLOOKUP(Table6[[#This Row],[Numeric Month]],$N$5:$N$11,$O$5:$O$11)</f>
        <v>Dec</v>
      </c>
      <c r="K5143" t="str">
        <f>_xlfn.XLOOKUP(Table6[[#This Row],[Loan Date]],$Q$5:$Q$152,$R$5:$R$152)</f>
        <v>Monday</v>
      </c>
      <c r="L5143" t="str">
        <f>_xlfn.XLOOKUP(Table6[[#This Row],[Loan Date]],$Q$5:$Q$152,$S$5:$S$152)</f>
        <v>Finals Week</v>
      </c>
    </row>
    <row r="5144" spans="1:12" x14ac:dyDescent="0.2">
      <c r="A5144" s="1">
        <v>44900</v>
      </c>
      <c r="B5144" t="s">
        <v>7</v>
      </c>
      <c r="C5144" s="1">
        <v>44904</v>
      </c>
      <c r="D5144" t="s">
        <v>1295</v>
      </c>
      <c r="E5144" t="s">
        <v>204</v>
      </c>
      <c r="F5144" t="s">
        <v>2</v>
      </c>
      <c r="G5144" t="s">
        <v>1</v>
      </c>
      <c r="H5144" t="s">
        <v>1282</v>
      </c>
      <c r="I5144">
        <f>MONTH(Table6[[#This Row],[Loan Date]])</f>
        <v>12</v>
      </c>
      <c r="J5144" t="str">
        <f>_xlfn.XLOOKUP(Table6[[#This Row],[Numeric Month]],$N$5:$N$11,$O$5:$O$11)</f>
        <v>Dec</v>
      </c>
      <c r="K5144" t="str">
        <f>_xlfn.XLOOKUP(Table6[[#This Row],[Loan Date]],$Q$5:$Q$152,$R$5:$R$152)</f>
        <v>Monday</v>
      </c>
      <c r="L5144" t="str">
        <f>_xlfn.XLOOKUP(Table6[[#This Row],[Loan Date]],$Q$5:$Q$152,$S$5:$S$152)</f>
        <v>Finals Week</v>
      </c>
    </row>
    <row r="5145" spans="1:12" x14ac:dyDescent="0.2">
      <c r="A5145" s="1">
        <v>44900</v>
      </c>
      <c r="B5145" t="s">
        <v>7</v>
      </c>
      <c r="C5145" s="1">
        <v>44900</v>
      </c>
      <c r="D5145" t="s">
        <v>261</v>
      </c>
      <c r="E5145" t="s">
        <v>44</v>
      </c>
      <c r="F5145" t="s">
        <v>44</v>
      </c>
      <c r="G5145" t="s">
        <v>39</v>
      </c>
      <c r="H5145" t="s">
        <v>1282</v>
      </c>
      <c r="I5145">
        <f>MONTH(Table6[[#This Row],[Loan Date]])</f>
        <v>12</v>
      </c>
      <c r="J5145" t="str">
        <f>_xlfn.XLOOKUP(Table6[[#This Row],[Numeric Month]],$N$5:$N$11,$O$5:$O$11)</f>
        <v>Dec</v>
      </c>
      <c r="K5145" t="str">
        <f>_xlfn.XLOOKUP(Table6[[#This Row],[Loan Date]],$Q$5:$Q$152,$R$5:$R$152)</f>
        <v>Monday</v>
      </c>
      <c r="L5145" t="str">
        <f>_xlfn.XLOOKUP(Table6[[#This Row],[Loan Date]],$Q$5:$Q$152,$S$5:$S$152)</f>
        <v>Finals Week</v>
      </c>
    </row>
    <row r="5146" spans="1:12" x14ac:dyDescent="0.2">
      <c r="A5146" s="1">
        <v>44900</v>
      </c>
      <c r="B5146" t="s">
        <v>5</v>
      </c>
      <c r="C5146" s="1">
        <v>44900</v>
      </c>
      <c r="D5146" t="s">
        <v>192</v>
      </c>
      <c r="E5146" t="s">
        <v>49</v>
      </c>
      <c r="F5146" t="s">
        <v>49</v>
      </c>
      <c r="G5146" t="s">
        <v>20</v>
      </c>
      <c r="H5146" t="s">
        <v>1282</v>
      </c>
      <c r="I5146">
        <f>MONTH(Table6[[#This Row],[Loan Date]])</f>
        <v>12</v>
      </c>
      <c r="J5146" t="str">
        <f>_xlfn.XLOOKUP(Table6[[#This Row],[Numeric Month]],$N$5:$N$11,$O$5:$O$11)</f>
        <v>Dec</v>
      </c>
      <c r="K5146" t="str">
        <f>_xlfn.XLOOKUP(Table6[[#This Row],[Loan Date]],$Q$5:$Q$152,$R$5:$R$152)</f>
        <v>Monday</v>
      </c>
      <c r="L5146" t="str">
        <f>_xlfn.XLOOKUP(Table6[[#This Row],[Loan Date]],$Q$5:$Q$152,$S$5:$S$152)</f>
        <v>Finals Week</v>
      </c>
    </row>
    <row r="5147" spans="1:12" x14ac:dyDescent="0.2">
      <c r="A5147" s="1">
        <v>44900</v>
      </c>
      <c r="B5147" t="s">
        <v>5</v>
      </c>
      <c r="C5147" s="1">
        <v>44900</v>
      </c>
      <c r="D5147" t="s">
        <v>344</v>
      </c>
      <c r="E5147" t="s">
        <v>49</v>
      </c>
      <c r="F5147" t="s">
        <v>49</v>
      </c>
      <c r="G5147" t="s">
        <v>20</v>
      </c>
      <c r="H5147" t="s">
        <v>1282</v>
      </c>
      <c r="I5147">
        <f>MONTH(Table6[[#This Row],[Loan Date]])</f>
        <v>12</v>
      </c>
      <c r="J5147" t="str">
        <f>_xlfn.XLOOKUP(Table6[[#This Row],[Numeric Month]],$N$5:$N$11,$O$5:$O$11)</f>
        <v>Dec</v>
      </c>
      <c r="K5147" t="str">
        <f>_xlfn.XLOOKUP(Table6[[#This Row],[Loan Date]],$Q$5:$Q$152,$R$5:$R$152)</f>
        <v>Monday</v>
      </c>
      <c r="L5147" t="str">
        <f>_xlfn.XLOOKUP(Table6[[#This Row],[Loan Date]],$Q$5:$Q$152,$S$5:$S$152)</f>
        <v>Finals Week</v>
      </c>
    </row>
    <row r="5148" spans="1:12" x14ac:dyDescent="0.2">
      <c r="A5148" s="1">
        <v>44900</v>
      </c>
      <c r="B5148" t="s">
        <v>7</v>
      </c>
      <c r="C5148" s="1">
        <v>44900</v>
      </c>
      <c r="D5148" t="s">
        <v>290</v>
      </c>
      <c r="E5148" t="s">
        <v>44</v>
      </c>
      <c r="F5148" t="s">
        <v>44</v>
      </c>
      <c r="G5148" t="s">
        <v>39</v>
      </c>
      <c r="H5148" t="s">
        <v>1282</v>
      </c>
      <c r="I5148">
        <f>MONTH(Table6[[#This Row],[Loan Date]])</f>
        <v>12</v>
      </c>
      <c r="J5148" t="str">
        <f>_xlfn.XLOOKUP(Table6[[#This Row],[Numeric Month]],$N$5:$N$11,$O$5:$O$11)</f>
        <v>Dec</v>
      </c>
      <c r="K5148" t="str">
        <f>_xlfn.XLOOKUP(Table6[[#This Row],[Loan Date]],$Q$5:$Q$152,$R$5:$R$152)</f>
        <v>Monday</v>
      </c>
      <c r="L5148" t="str">
        <f>_xlfn.XLOOKUP(Table6[[#This Row],[Loan Date]],$Q$5:$Q$152,$S$5:$S$152)</f>
        <v>Finals Week</v>
      </c>
    </row>
    <row r="5149" spans="1:12" x14ac:dyDescent="0.2">
      <c r="A5149" s="1">
        <v>44900</v>
      </c>
      <c r="B5149" t="s">
        <v>7</v>
      </c>
      <c r="C5149" s="1">
        <v>44907</v>
      </c>
      <c r="D5149" t="s">
        <v>1294</v>
      </c>
      <c r="E5149" t="s">
        <v>52</v>
      </c>
      <c r="F5149" t="s">
        <v>51</v>
      </c>
      <c r="G5149" t="s">
        <v>1</v>
      </c>
      <c r="H5149" t="s">
        <v>1282</v>
      </c>
      <c r="I5149">
        <f>MONTH(Table6[[#This Row],[Loan Date]])</f>
        <v>12</v>
      </c>
      <c r="J5149" t="str">
        <f>_xlfn.XLOOKUP(Table6[[#This Row],[Numeric Month]],$N$5:$N$11,$O$5:$O$11)</f>
        <v>Dec</v>
      </c>
      <c r="K5149" t="str">
        <f>_xlfn.XLOOKUP(Table6[[#This Row],[Loan Date]],$Q$5:$Q$152,$R$5:$R$152)</f>
        <v>Monday</v>
      </c>
      <c r="L5149" t="str">
        <f>_xlfn.XLOOKUP(Table6[[#This Row],[Loan Date]],$Q$5:$Q$152,$S$5:$S$152)</f>
        <v>Finals Week</v>
      </c>
    </row>
    <row r="5150" spans="1:12" x14ac:dyDescent="0.2">
      <c r="A5150" s="1">
        <v>44901</v>
      </c>
      <c r="B5150" t="s">
        <v>107</v>
      </c>
      <c r="C5150" s="1">
        <v>44908</v>
      </c>
      <c r="D5150" t="s">
        <v>854</v>
      </c>
      <c r="E5150" t="s">
        <v>52</v>
      </c>
      <c r="F5150" t="s">
        <v>51</v>
      </c>
      <c r="G5150" t="s">
        <v>1</v>
      </c>
      <c r="H5150" t="s">
        <v>1282</v>
      </c>
      <c r="I5150">
        <f>MONTH(Table6[[#This Row],[Loan Date]])</f>
        <v>12</v>
      </c>
      <c r="J5150" t="str">
        <f>_xlfn.XLOOKUP(Table6[[#This Row],[Numeric Month]],$N$5:$N$11,$O$5:$O$11)</f>
        <v>Dec</v>
      </c>
      <c r="K5150" t="str">
        <f>_xlfn.XLOOKUP(Table6[[#This Row],[Loan Date]],$Q$5:$Q$152,$R$5:$R$152)</f>
        <v>Tuesday</v>
      </c>
      <c r="L5150" t="str">
        <f>_xlfn.XLOOKUP(Table6[[#This Row],[Loan Date]],$Q$5:$Q$152,$S$5:$S$152)</f>
        <v>Finals Week</v>
      </c>
    </row>
    <row r="5151" spans="1:12" x14ac:dyDescent="0.2">
      <c r="A5151" s="1">
        <v>44901</v>
      </c>
      <c r="B5151" t="s">
        <v>5</v>
      </c>
      <c r="C5151" s="1">
        <v>44904</v>
      </c>
      <c r="D5151" t="s">
        <v>886</v>
      </c>
      <c r="E5151" t="s">
        <v>3</v>
      </c>
      <c r="F5151" t="s">
        <v>2</v>
      </c>
      <c r="G5151" t="s">
        <v>1</v>
      </c>
      <c r="H5151" t="s">
        <v>1282</v>
      </c>
      <c r="I5151">
        <f>MONTH(Table6[[#This Row],[Loan Date]])</f>
        <v>12</v>
      </c>
      <c r="J5151" t="str">
        <f>_xlfn.XLOOKUP(Table6[[#This Row],[Numeric Month]],$N$5:$N$11,$O$5:$O$11)</f>
        <v>Dec</v>
      </c>
      <c r="K5151" t="str">
        <f>_xlfn.XLOOKUP(Table6[[#This Row],[Loan Date]],$Q$5:$Q$152,$R$5:$R$152)</f>
        <v>Tuesday</v>
      </c>
      <c r="L5151" t="str">
        <f>_xlfn.XLOOKUP(Table6[[#This Row],[Loan Date]],$Q$5:$Q$152,$S$5:$S$152)</f>
        <v>Finals Week</v>
      </c>
    </row>
    <row r="5152" spans="1:12" x14ac:dyDescent="0.2">
      <c r="A5152" s="1">
        <v>44901</v>
      </c>
      <c r="B5152" t="s">
        <v>5</v>
      </c>
      <c r="C5152" s="1">
        <v>44930</v>
      </c>
      <c r="D5152" t="s">
        <v>132</v>
      </c>
      <c r="E5152" t="s">
        <v>9</v>
      </c>
      <c r="F5152" t="s">
        <v>8</v>
      </c>
      <c r="G5152" t="s">
        <v>1</v>
      </c>
      <c r="H5152" t="s">
        <v>1282</v>
      </c>
      <c r="I5152">
        <f>MONTH(Table6[[#This Row],[Loan Date]])</f>
        <v>12</v>
      </c>
      <c r="J5152" t="str">
        <f>_xlfn.XLOOKUP(Table6[[#This Row],[Numeric Month]],$N$5:$N$11,$O$5:$O$11)</f>
        <v>Dec</v>
      </c>
      <c r="K5152" t="str">
        <f>_xlfn.XLOOKUP(Table6[[#This Row],[Loan Date]],$Q$5:$Q$152,$R$5:$R$152)</f>
        <v>Tuesday</v>
      </c>
      <c r="L5152" t="str">
        <f>_xlfn.XLOOKUP(Table6[[#This Row],[Loan Date]],$Q$5:$Q$152,$S$5:$S$152)</f>
        <v>Finals Week</v>
      </c>
    </row>
    <row r="5153" spans="1:12" x14ac:dyDescent="0.2">
      <c r="A5153" s="1">
        <v>44901</v>
      </c>
      <c r="B5153" t="s">
        <v>5</v>
      </c>
      <c r="C5153" s="1">
        <v>44901</v>
      </c>
      <c r="D5153" t="s">
        <v>747</v>
      </c>
      <c r="E5153" t="s">
        <v>65</v>
      </c>
      <c r="F5153" t="s">
        <v>65</v>
      </c>
      <c r="G5153" t="s">
        <v>20</v>
      </c>
      <c r="H5153" t="s">
        <v>1282</v>
      </c>
      <c r="I5153">
        <f>MONTH(Table6[[#This Row],[Loan Date]])</f>
        <v>12</v>
      </c>
      <c r="J5153" t="str">
        <f>_xlfn.XLOOKUP(Table6[[#This Row],[Numeric Month]],$N$5:$N$11,$O$5:$O$11)</f>
        <v>Dec</v>
      </c>
      <c r="K5153" t="str">
        <f>_xlfn.XLOOKUP(Table6[[#This Row],[Loan Date]],$Q$5:$Q$152,$R$5:$R$152)</f>
        <v>Tuesday</v>
      </c>
      <c r="L5153" t="str">
        <f>_xlfn.XLOOKUP(Table6[[#This Row],[Loan Date]],$Q$5:$Q$152,$S$5:$S$152)</f>
        <v>Finals Week</v>
      </c>
    </row>
    <row r="5154" spans="1:12" x14ac:dyDescent="0.2">
      <c r="A5154" s="1">
        <v>44901</v>
      </c>
      <c r="B5154" t="s">
        <v>7</v>
      </c>
      <c r="C5154" s="1">
        <v>44901</v>
      </c>
      <c r="D5154" t="s">
        <v>913</v>
      </c>
      <c r="E5154" t="s">
        <v>37</v>
      </c>
      <c r="F5154" t="s">
        <v>37</v>
      </c>
      <c r="G5154" t="s">
        <v>20</v>
      </c>
      <c r="H5154" t="s">
        <v>1282</v>
      </c>
      <c r="I5154">
        <f>MONTH(Table6[[#This Row],[Loan Date]])</f>
        <v>12</v>
      </c>
      <c r="J5154" t="str">
        <f>_xlfn.XLOOKUP(Table6[[#This Row],[Numeric Month]],$N$5:$N$11,$O$5:$O$11)</f>
        <v>Dec</v>
      </c>
      <c r="K5154" t="str">
        <f>_xlfn.XLOOKUP(Table6[[#This Row],[Loan Date]],$Q$5:$Q$152,$R$5:$R$152)</f>
        <v>Tuesday</v>
      </c>
      <c r="L5154" t="str">
        <f>_xlfn.XLOOKUP(Table6[[#This Row],[Loan Date]],$Q$5:$Q$152,$S$5:$S$152)</f>
        <v>Finals Week</v>
      </c>
    </row>
    <row r="5155" spans="1:12" x14ac:dyDescent="0.2">
      <c r="A5155" s="1">
        <v>44901</v>
      </c>
      <c r="B5155" t="s">
        <v>5</v>
      </c>
      <c r="C5155" s="1">
        <v>44901</v>
      </c>
      <c r="D5155" t="s">
        <v>969</v>
      </c>
      <c r="E5155" t="s">
        <v>37</v>
      </c>
      <c r="F5155" t="s">
        <v>37</v>
      </c>
      <c r="G5155" t="s">
        <v>20</v>
      </c>
      <c r="H5155" t="s">
        <v>1282</v>
      </c>
      <c r="I5155">
        <f>MONTH(Table6[[#This Row],[Loan Date]])</f>
        <v>12</v>
      </c>
      <c r="J5155" t="str">
        <f>_xlfn.XLOOKUP(Table6[[#This Row],[Numeric Month]],$N$5:$N$11,$O$5:$O$11)</f>
        <v>Dec</v>
      </c>
      <c r="K5155" t="str">
        <f>_xlfn.XLOOKUP(Table6[[#This Row],[Loan Date]],$Q$5:$Q$152,$R$5:$R$152)</f>
        <v>Tuesday</v>
      </c>
      <c r="L5155" t="str">
        <f>_xlfn.XLOOKUP(Table6[[#This Row],[Loan Date]],$Q$5:$Q$152,$S$5:$S$152)</f>
        <v>Finals Week</v>
      </c>
    </row>
    <row r="5156" spans="1:12" x14ac:dyDescent="0.2">
      <c r="A5156" s="1">
        <v>44901</v>
      </c>
      <c r="B5156" t="s">
        <v>7</v>
      </c>
      <c r="C5156" s="1">
        <v>44930</v>
      </c>
      <c r="D5156" t="s">
        <v>904</v>
      </c>
      <c r="E5156" t="s">
        <v>204</v>
      </c>
      <c r="F5156" t="s">
        <v>2</v>
      </c>
      <c r="G5156" t="s">
        <v>1</v>
      </c>
      <c r="H5156" t="s">
        <v>1282</v>
      </c>
      <c r="I5156">
        <f>MONTH(Table6[[#This Row],[Loan Date]])</f>
        <v>12</v>
      </c>
      <c r="J5156" t="str">
        <f>_xlfn.XLOOKUP(Table6[[#This Row],[Numeric Month]],$N$5:$N$11,$O$5:$O$11)</f>
        <v>Dec</v>
      </c>
      <c r="K5156" t="str">
        <f>_xlfn.XLOOKUP(Table6[[#This Row],[Loan Date]],$Q$5:$Q$152,$R$5:$R$152)</f>
        <v>Tuesday</v>
      </c>
      <c r="L5156" t="str">
        <f>_xlfn.XLOOKUP(Table6[[#This Row],[Loan Date]],$Q$5:$Q$152,$S$5:$S$152)</f>
        <v>Finals Week</v>
      </c>
    </row>
    <row r="5157" spans="1:12" x14ac:dyDescent="0.2">
      <c r="A5157" s="1">
        <v>44901</v>
      </c>
      <c r="B5157" t="s">
        <v>7</v>
      </c>
      <c r="C5157" s="1">
        <v>44901</v>
      </c>
      <c r="D5157" t="s">
        <v>336</v>
      </c>
      <c r="E5157" t="s">
        <v>168</v>
      </c>
      <c r="F5157" t="s">
        <v>168</v>
      </c>
      <c r="G5157" t="s">
        <v>20</v>
      </c>
      <c r="H5157" t="s">
        <v>1282</v>
      </c>
      <c r="I5157">
        <f>MONTH(Table6[[#This Row],[Loan Date]])</f>
        <v>12</v>
      </c>
      <c r="J5157" t="str">
        <f>_xlfn.XLOOKUP(Table6[[#This Row],[Numeric Month]],$N$5:$N$11,$O$5:$O$11)</f>
        <v>Dec</v>
      </c>
      <c r="K5157" t="str">
        <f>_xlfn.XLOOKUP(Table6[[#This Row],[Loan Date]],$Q$5:$Q$152,$R$5:$R$152)</f>
        <v>Tuesday</v>
      </c>
      <c r="L5157" t="str">
        <f>_xlfn.XLOOKUP(Table6[[#This Row],[Loan Date]],$Q$5:$Q$152,$S$5:$S$152)</f>
        <v>Finals Week</v>
      </c>
    </row>
    <row r="5158" spans="1:12" x14ac:dyDescent="0.2">
      <c r="A5158" s="1">
        <v>44901</v>
      </c>
      <c r="B5158" t="s">
        <v>7</v>
      </c>
      <c r="C5158" s="1">
        <v>44901</v>
      </c>
      <c r="D5158" t="s">
        <v>1084</v>
      </c>
      <c r="E5158" t="s">
        <v>168</v>
      </c>
      <c r="F5158" t="s">
        <v>168</v>
      </c>
      <c r="G5158" t="s">
        <v>20</v>
      </c>
      <c r="H5158" t="s">
        <v>1282</v>
      </c>
      <c r="I5158">
        <f>MONTH(Table6[[#This Row],[Loan Date]])</f>
        <v>12</v>
      </c>
      <c r="J5158" t="str">
        <f>_xlfn.XLOOKUP(Table6[[#This Row],[Numeric Month]],$N$5:$N$11,$O$5:$O$11)</f>
        <v>Dec</v>
      </c>
      <c r="K5158" t="str">
        <f>_xlfn.XLOOKUP(Table6[[#This Row],[Loan Date]],$Q$5:$Q$152,$R$5:$R$152)</f>
        <v>Tuesday</v>
      </c>
      <c r="L5158" t="str">
        <f>_xlfn.XLOOKUP(Table6[[#This Row],[Loan Date]],$Q$5:$Q$152,$S$5:$S$152)</f>
        <v>Finals Week</v>
      </c>
    </row>
    <row r="5159" spans="1:12" x14ac:dyDescent="0.2">
      <c r="A5159" s="1">
        <v>44901</v>
      </c>
      <c r="B5159" t="s">
        <v>7</v>
      </c>
      <c r="C5159" s="1">
        <v>44904</v>
      </c>
      <c r="D5159" t="s">
        <v>1293</v>
      </c>
      <c r="E5159" t="s">
        <v>9</v>
      </c>
      <c r="F5159" t="s">
        <v>8</v>
      </c>
      <c r="G5159" t="s">
        <v>1</v>
      </c>
      <c r="H5159" t="s">
        <v>1282</v>
      </c>
      <c r="I5159">
        <f>MONTH(Table6[[#This Row],[Loan Date]])</f>
        <v>12</v>
      </c>
      <c r="J5159" t="str">
        <f>_xlfn.XLOOKUP(Table6[[#This Row],[Numeric Month]],$N$5:$N$11,$O$5:$O$11)</f>
        <v>Dec</v>
      </c>
      <c r="K5159" t="str">
        <f>_xlfn.XLOOKUP(Table6[[#This Row],[Loan Date]],$Q$5:$Q$152,$R$5:$R$152)</f>
        <v>Tuesday</v>
      </c>
      <c r="L5159" t="str">
        <f>_xlfn.XLOOKUP(Table6[[#This Row],[Loan Date]],$Q$5:$Q$152,$S$5:$S$152)</f>
        <v>Finals Week</v>
      </c>
    </row>
    <row r="5160" spans="1:12" x14ac:dyDescent="0.2">
      <c r="A5160" s="1">
        <v>44901</v>
      </c>
      <c r="B5160" t="s">
        <v>7</v>
      </c>
      <c r="C5160" s="1">
        <v>44901</v>
      </c>
      <c r="D5160" t="s">
        <v>923</v>
      </c>
      <c r="E5160" t="s">
        <v>37</v>
      </c>
      <c r="F5160" t="s">
        <v>37</v>
      </c>
      <c r="G5160" t="s">
        <v>20</v>
      </c>
      <c r="H5160" t="s">
        <v>1282</v>
      </c>
      <c r="I5160">
        <f>MONTH(Table6[[#This Row],[Loan Date]])</f>
        <v>12</v>
      </c>
      <c r="J5160" t="str">
        <f>_xlfn.XLOOKUP(Table6[[#This Row],[Numeric Month]],$N$5:$N$11,$O$5:$O$11)</f>
        <v>Dec</v>
      </c>
      <c r="K5160" t="str">
        <f>_xlfn.XLOOKUP(Table6[[#This Row],[Loan Date]],$Q$5:$Q$152,$R$5:$R$152)</f>
        <v>Tuesday</v>
      </c>
      <c r="L5160" t="str">
        <f>_xlfn.XLOOKUP(Table6[[#This Row],[Loan Date]],$Q$5:$Q$152,$S$5:$S$152)</f>
        <v>Finals Week</v>
      </c>
    </row>
    <row r="5161" spans="1:12" x14ac:dyDescent="0.2">
      <c r="A5161" s="1">
        <v>44901</v>
      </c>
      <c r="B5161" t="s">
        <v>7</v>
      </c>
      <c r="C5161" s="1">
        <v>44901</v>
      </c>
      <c r="D5161" t="s">
        <v>309</v>
      </c>
      <c r="E5161" t="s">
        <v>23</v>
      </c>
      <c r="F5161" t="s">
        <v>23</v>
      </c>
      <c r="G5161" t="s">
        <v>20</v>
      </c>
      <c r="H5161" t="s">
        <v>1282</v>
      </c>
      <c r="I5161">
        <f>MONTH(Table6[[#This Row],[Loan Date]])</f>
        <v>12</v>
      </c>
      <c r="J5161" t="str">
        <f>_xlfn.XLOOKUP(Table6[[#This Row],[Numeric Month]],$N$5:$N$11,$O$5:$O$11)</f>
        <v>Dec</v>
      </c>
      <c r="K5161" t="str">
        <f>_xlfn.XLOOKUP(Table6[[#This Row],[Loan Date]],$Q$5:$Q$152,$R$5:$R$152)</f>
        <v>Tuesday</v>
      </c>
      <c r="L5161" t="str">
        <f>_xlfn.XLOOKUP(Table6[[#This Row],[Loan Date]],$Q$5:$Q$152,$S$5:$S$152)</f>
        <v>Finals Week</v>
      </c>
    </row>
    <row r="5162" spans="1:12" x14ac:dyDescent="0.2">
      <c r="A5162" s="1">
        <v>44901</v>
      </c>
      <c r="B5162" t="s">
        <v>7</v>
      </c>
      <c r="C5162" s="1">
        <v>44901</v>
      </c>
      <c r="D5162" t="s">
        <v>589</v>
      </c>
      <c r="E5162" t="s">
        <v>21</v>
      </c>
      <c r="F5162" t="s">
        <v>21</v>
      </c>
      <c r="G5162" t="s">
        <v>20</v>
      </c>
      <c r="H5162" t="s">
        <v>1282</v>
      </c>
      <c r="I5162">
        <f>MONTH(Table6[[#This Row],[Loan Date]])</f>
        <v>12</v>
      </c>
      <c r="J5162" t="str">
        <f>_xlfn.XLOOKUP(Table6[[#This Row],[Numeric Month]],$N$5:$N$11,$O$5:$O$11)</f>
        <v>Dec</v>
      </c>
      <c r="K5162" t="str">
        <f>_xlfn.XLOOKUP(Table6[[#This Row],[Loan Date]],$Q$5:$Q$152,$R$5:$R$152)</f>
        <v>Tuesday</v>
      </c>
      <c r="L5162" t="str">
        <f>_xlfn.XLOOKUP(Table6[[#This Row],[Loan Date]],$Q$5:$Q$152,$S$5:$S$152)</f>
        <v>Finals Week</v>
      </c>
    </row>
    <row r="5163" spans="1:12" x14ac:dyDescent="0.2">
      <c r="A5163" s="1">
        <v>44901</v>
      </c>
      <c r="B5163" t="s">
        <v>5</v>
      </c>
      <c r="C5163" s="1">
        <v>44904</v>
      </c>
      <c r="D5163" t="s">
        <v>883</v>
      </c>
      <c r="E5163" t="s">
        <v>9</v>
      </c>
      <c r="F5163" t="s">
        <v>8</v>
      </c>
      <c r="G5163" t="s">
        <v>1</v>
      </c>
      <c r="H5163" t="s">
        <v>1282</v>
      </c>
      <c r="I5163">
        <f>MONTH(Table6[[#This Row],[Loan Date]])</f>
        <v>12</v>
      </c>
      <c r="J5163" t="str">
        <f>_xlfn.XLOOKUP(Table6[[#This Row],[Numeric Month]],$N$5:$N$11,$O$5:$O$11)</f>
        <v>Dec</v>
      </c>
      <c r="K5163" t="str">
        <f>_xlfn.XLOOKUP(Table6[[#This Row],[Loan Date]],$Q$5:$Q$152,$R$5:$R$152)</f>
        <v>Tuesday</v>
      </c>
      <c r="L5163" t="str">
        <f>_xlfn.XLOOKUP(Table6[[#This Row],[Loan Date]],$Q$5:$Q$152,$S$5:$S$152)</f>
        <v>Finals Week</v>
      </c>
    </row>
    <row r="5164" spans="1:12" x14ac:dyDescent="0.2">
      <c r="A5164" s="1">
        <v>44901</v>
      </c>
      <c r="B5164" t="s">
        <v>5</v>
      </c>
      <c r="C5164" s="1">
        <v>44901</v>
      </c>
      <c r="D5164" t="s">
        <v>74</v>
      </c>
      <c r="E5164" t="s">
        <v>49</v>
      </c>
      <c r="F5164" t="s">
        <v>49</v>
      </c>
      <c r="G5164" t="s">
        <v>20</v>
      </c>
      <c r="H5164" t="s">
        <v>1282</v>
      </c>
      <c r="I5164">
        <f>MONTH(Table6[[#This Row],[Loan Date]])</f>
        <v>12</v>
      </c>
      <c r="J5164" t="str">
        <f>_xlfn.XLOOKUP(Table6[[#This Row],[Numeric Month]],$N$5:$N$11,$O$5:$O$11)</f>
        <v>Dec</v>
      </c>
      <c r="K5164" t="str">
        <f>_xlfn.XLOOKUP(Table6[[#This Row],[Loan Date]],$Q$5:$Q$152,$R$5:$R$152)</f>
        <v>Tuesday</v>
      </c>
      <c r="L5164" t="str">
        <f>_xlfn.XLOOKUP(Table6[[#This Row],[Loan Date]],$Q$5:$Q$152,$S$5:$S$152)</f>
        <v>Finals Week</v>
      </c>
    </row>
    <row r="5165" spans="1:12" x14ac:dyDescent="0.2">
      <c r="A5165" s="1">
        <v>44901</v>
      </c>
      <c r="B5165" t="s">
        <v>7</v>
      </c>
      <c r="C5165" s="1">
        <v>44901</v>
      </c>
      <c r="D5165" t="s">
        <v>29</v>
      </c>
      <c r="E5165" t="s">
        <v>23</v>
      </c>
      <c r="F5165" t="s">
        <v>23</v>
      </c>
      <c r="G5165" t="s">
        <v>20</v>
      </c>
      <c r="H5165" t="s">
        <v>1282</v>
      </c>
      <c r="I5165">
        <f>MONTH(Table6[[#This Row],[Loan Date]])</f>
        <v>12</v>
      </c>
      <c r="J5165" t="str">
        <f>_xlfn.XLOOKUP(Table6[[#This Row],[Numeric Month]],$N$5:$N$11,$O$5:$O$11)</f>
        <v>Dec</v>
      </c>
      <c r="K5165" t="str">
        <f>_xlfn.XLOOKUP(Table6[[#This Row],[Loan Date]],$Q$5:$Q$152,$R$5:$R$152)</f>
        <v>Tuesday</v>
      </c>
      <c r="L5165" t="str">
        <f>_xlfn.XLOOKUP(Table6[[#This Row],[Loan Date]],$Q$5:$Q$152,$S$5:$S$152)</f>
        <v>Finals Week</v>
      </c>
    </row>
    <row r="5166" spans="1:12" x14ac:dyDescent="0.2">
      <c r="A5166" s="1">
        <v>44901</v>
      </c>
      <c r="B5166" t="s">
        <v>7</v>
      </c>
      <c r="C5166" s="1">
        <v>44901</v>
      </c>
      <c r="D5166" t="s">
        <v>27</v>
      </c>
      <c r="E5166" t="s">
        <v>21</v>
      </c>
      <c r="F5166" t="s">
        <v>21</v>
      </c>
      <c r="G5166" t="s">
        <v>20</v>
      </c>
      <c r="H5166" t="s">
        <v>1282</v>
      </c>
      <c r="I5166">
        <f>MONTH(Table6[[#This Row],[Loan Date]])</f>
        <v>12</v>
      </c>
      <c r="J5166" t="str">
        <f>_xlfn.XLOOKUP(Table6[[#This Row],[Numeric Month]],$N$5:$N$11,$O$5:$O$11)</f>
        <v>Dec</v>
      </c>
      <c r="K5166" t="str">
        <f>_xlfn.XLOOKUP(Table6[[#This Row],[Loan Date]],$Q$5:$Q$152,$R$5:$R$152)</f>
        <v>Tuesday</v>
      </c>
      <c r="L5166" t="str">
        <f>_xlfn.XLOOKUP(Table6[[#This Row],[Loan Date]],$Q$5:$Q$152,$S$5:$S$152)</f>
        <v>Finals Week</v>
      </c>
    </row>
    <row r="5167" spans="1:12" x14ac:dyDescent="0.2">
      <c r="A5167" s="1">
        <v>44901</v>
      </c>
      <c r="B5167" t="s">
        <v>7</v>
      </c>
      <c r="C5167" s="1">
        <v>44901</v>
      </c>
      <c r="D5167" t="s">
        <v>115</v>
      </c>
      <c r="E5167" t="s">
        <v>23</v>
      </c>
      <c r="F5167" t="s">
        <v>23</v>
      </c>
      <c r="G5167" t="s">
        <v>20</v>
      </c>
      <c r="H5167" t="s">
        <v>1282</v>
      </c>
      <c r="I5167">
        <f>MONTH(Table6[[#This Row],[Loan Date]])</f>
        <v>12</v>
      </c>
      <c r="J5167" t="str">
        <f>_xlfn.XLOOKUP(Table6[[#This Row],[Numeric Month]],$N$5:$N$11,$O$5:$O$11)</f>
        <v>Dec</v>
      </c>
      <c r="K5167" t="str">
        <f>_xlfn.XLOOKUP(Table6[[#This Row],[Loan Date]],$Q$5:$Q$152,$R$5:$R$152)</f>
        <v>Tuesday</v>
      </c>
      <c r="L5167" t="str">
        <f>_xlfn.XLOOKUP(Table6[[#This Row],[Loan Date]],$Q$5:$Q$152,$S$5:$S$152)</f>
        <v>Finals Week</v>
      </c>
    </row>
    <row r="5168" spans="1:12" x14ac:dyDescent="0.2">
      <c r="A5168" s="1">
        <v>44901</v>
      </c>
      <c r="B5168" t="s">
        <v>7</v>
      </c>
      <c r="C5168" s="1">
        <v>44901</v>
      </c>
      <c r="D5168" t="s">
        <v>64</v>
      </c>
      <c r="E5168" t="s">
        <v>23</v>
      </c>
      <c r="F5168" t="s">
        <v>23</v>
      </c>
      <c r="G5168" t="s">
        <v>20</v>
      </c>
      <c r="H5168" t="s">
        <v>1282</v>
      </c>
      <c r="I5168">
        <f>MONTH(Table6[[#This Row],[Loan Date]])</f>
        <v>12</v>
      </c>
      <c r="J5168" t="str">
        <f>_xlfn.XLOOKUP(Table6[[#This Row],[Numeric Month]],$N$5:$N$11,$O$5:$O$11)</f>
        <v>Dec</v>
      </c>
      <c r="K5168" t="str">
        <f>_xlfn.XLOOKUP(Table6[[#This Row],[Loan Date]],$Q$5:$Q$152,$R$5:$R$152)</f>
        <v>Tuesday</v>
      </c>
      <c r="L5168" t="str">
        <f>_xlfn.XLOOKUP(Table6[[#This Row],[Loan Date]],$Q$5:$Q$152,$S$5:$S$152)</f>
        <v>Finals Week</v>
      </c>
    </row>
    <row r="5169" spans="1:12" x14ac:dyDescent="0.2">
      <c r="A5169" s="1">
        <v>44901</v>
      </c>
      <c r="B5169" t="s">
        <v>7</v>
      </c>
      <c r="C5169" s="1">
        <v>44901</v>
      </c>
      <c r="D5169" t="s">
        <v>473</v>
      </c>
      <c r="E5169" t="s">
        <v>65</v>
      </c>
      <c r="F5169" t="s">
        <v>65</v>
      </c>
      <c r="G5169" t="s">
        <v>20</v>
      </c>
      <c r="H5169" t="s">
        <v>1282</v>
      </c>
      <c r="I5169">
        <f>MONTH(Table6[[#This Row],[Loan Date]])</f>
        <v>12</v>
      </c>
      <c r="J5169" t="str">
        <f>_xlfn.XLOOKUP(Table6[[#This Row],[Numeric Month]],$N$5:$N$11,$O$5:$O$11)</f>
        <v>Dec</v>
      </c>
      <c r="K5169" t="str">
        <f>_xlfn.XLOOKUP(Table6[[#This Row],[Loan Date]],$Q$5:$Q$152,$R$5:$R$152)</f>
        <v>Tuesday</v>
      </c>
      <c r="L5169" t="str">
        <f>_xlfn.XLOOKUP(Table6[[#This Row],[Loan Date]],$Q$5:$Q$152,$S$5:$S$152)</f>
        <v>Finals Week</v>
      </c>
    </row>
    <row r="5170" spans="1:12" x14ac:dyDescent="0.2">
      <c r="A5170" s="1">
        <v>44901</v>
      </c>
      <c r="B5170" t="s">
        <v>7</v>
      </c>
      <c r="C5170" s="1">
        <v>44901</v>
      </c>
      <c r="D5170" t="s">
        <v>344</v>
      </c>
      <c r="E5170" t="s">
        <v>49</v>
      </c>
      <c r="F5170" t="s">
        <v>49</v>
      </c>
      <c r="G5170" t="s">
        <v>20</v>
      </c>
      <c r="H5170" t="s">
        <v>1282</v>
      </c>
      <c r="I5170">
        <f>MONTH(Table6[[#This Row],[Loan Date]])</f>
        <v>12</v>
      </c>
      <c r="J5170" t="str">
        <f>_xlfn.XLOOKUP(Table6[[#This Row],[Numeric Month]],$N$5:$N$11,$O$5:$O$11)</f>
        <v>Dec</v>
      </c>
      <c r="K5170" t="str">
        <f>_xlfn.XLOOKUP(Table6[[#This Row],[Loan Date]],$Q$5:$Q$152,$R$5:$R$152)</f>
        <v>Tuesday</v>
      </c>
      <c r="L5170" t="str">
        <f>_xlfn.XLOOKUP(Table6[[#This Row],[Loan Date]],$Q$5:$Q$152,$S$5:$S$152)</f>
        <v>Finals Week</v>
      </c>
    </row>
    <row r="5171" spans="1:12" x14ac:dyDescent="0.2">
      <c r="A5171" s="1">
        <v>44901</v>
      </c>
      <c r="B5171" t="s">
        <v>5</v>
      </c>
      <c r="C5171" s="1">
        <v>44904</v>
      </c>
      <c r="D5171" t="s">
        <v>899</v>
      </c>
      <c r="E5171" t="s">
        <v>15</v>
      </c>
      <c r="F5171" t="s">
        <v>14</v>
      </c>
      <c r="G5171" t="s">
        <v>1</v>
      </c>
      <c r="H5171" t="s">
        <v>1282</v>
      </c>
      <c r="I5171">
        <f>MONTH(Table6[[#This Row],[Loan Date]])</f>
        <v>12</v>
      </c>
      <c r="J5171" t="str">
        <f>_xlfn.XLOOKUP(Table6[[#This Row],[Numeric Month]],$N$5:$N$11,$O$5:$O$11)</f>
        <v>Dec</v>
      </c>
      <c r="K5171" t="str">
        <f>_xlfn.XLOOKUP(Table6[[#This Row],[Loan Date]],$Q$5:$Q$152,$R$5:$R$152)</f>
        <v>Tuesday</v>
      </c>
      <c r="L5171" t="str">
        <f>_xlfn.XLOOKUP(Table6[[#This Row],[Loan Date]],$Q$5:$Q$152,$S$5:$S$152)</f>
        <v>Finals Week</v>
      </c>
    </row>
    <row r="5172" spans="1:12" x14ac:dyDescent="0.2">
      <c r="A5172" s="1">
        <v>44901</v>
      </c>
      <c r="B5172" t="s">
        <v>7</v>
      </c>
      <c r="C5172" s="1">
        <v>44901</v>
      </c>
      <c r="D5172" t="s">
        <v>408</v>
      </c>
      <c r="E5172" t="s">
        <v>23</v>
      </c>
      <c r="F5172" t="s">
        <v>23</v>
      </c>
      <c r="G5172" t="s">
        <v>20</v>
      </c>
      <c r="H5172" t="s">
        <v>1282</v>
      </c>
      <c r="I5172">
        <f>MONTH(Table6[[#This Row],[Loan Date]])</f>
        <v>12</v>
      </c>
      <c r="J5172" t="str">
        <f>_xlfn.XLOOKUP(Table6[[#This Row],[Numeric Month]],$N$5:$N$11,$O$5:$O$11)</f>
        <v>Dec</v>
      </c>
      <c r="K5172" t="str">
        <f>_xlfn.XLOOKUP(Table6[[#This Row],[Loan Date]],$Q$5:$Q$152,$R$5:$R$152)</f>
        <v>Tuesday</v>
      </c>
      <c r="L5172" t="str">
        <f>_xlfn.XLOOKUP(Table6[[#This Row],[Loan Date]],$Q$5:$Q$152,$S$5:$S$152)</f>
        <v>Finals Week</v>
      </c>
    </row>
    <row r="5173" spans="1:12" x14ac:dyDescent="0.2">
      <c r="A5173" s="1">
        <v>44901</v>
      </c>
      <c r="B5173" t="s">
        <v>7</v>
      </c>
      <c r="C5173" s="1">
        <v>44901</v>
      </c>
      <c r="D5173" t="s">
        <v>27</v>
      </c>
      <c r="E5173" t="s">
        <v>21</v>
      </c>
      <c r="F5173" t="s">
        <v>21</v>
      </c>
      <c r="G5173" t="s">
        <v>20</v>
      </c>
      <c r="H5173" t="s">
        <v>1282</v>
      </c>
      <c r="I5173">
        <f>MONTH(Table6[[#This Row],[Loan Date]])</f>
        <v>12</v>
      </c>
      <c r="J5173" t="str">
        <f>_xlfn.XLOOKUP(Table6[[#This Row],[Numeric Month]],$N$5:$N$11,$O$5:$O$11)</f>
        <v>Dec</v>
      </c>
      <c r="K5173" t="str">
        <f>_xlfn.XLOOKUP(Table6[[#This Row],[Loan Date]],$Q$5:$Q$152,$R$5:$R$152)</f>
        <v>Tuesday</v>
      </c>
      <c r="L5173" t="str">
        <f>_xlfn.XLOOKUP(Table6[[#This Row],[Loan Date]],$Q$5:$Q$152,$S$5:$S$152)</f>
        <v>Finals Week</v>
      </c>
    </row>
    <row r="5174" spans="1:12" x14ac:dyDescent="0.2">
      <c r="A5174" s="1">
        <v>44901</v>
      </c>
      <c r="B5174" t="s">
        <v>7</v>
      </c>
      <c r="C5174" s="1">
        <v>44901</v>
      </c>
      <c r="D5174" t="s">
        <v>1097</v>
      </c>
      <c r="E5174" t="s">
        <v>44</v>
      </c>
      <c r="F5174" t="s">
        <v>44</v>
      </c>
      <c r="G5174" t="s">
        <v>39</v>
      </c>
      <c r="H5174" t="s">
        <v>1282</v>
      </c>
      <c r="I5174">
        <f>MONTH(Table6[[#This Row],[Loan Date]])</f>
        <v>12</v>
      </c>
      <c r="J5174" t="str">
        <f>_xlfn.XLOOKUP(Table6[[#This Row],[Numeric Month]],$N$5:$N$11,$O$5:$O$11)</f>
        <v>Dec</v>
      </c>
      <c r="K5174" t="str">
        <f>_xlfn.XLOOKUP(Table6[[#This Row],[Loan Date]],$Q$5:$Q$152,$R$5:$R$152)</f>
        <v>Tuesday</v>
      </c>
      <c r="L5174" t="str">
        <f>_xlfn.XLOOKUP(Table6[[#This Row],[Loan Date]],$Q$5:$Q$152,$S$5:$S$152)</f>
        <v>Finals Week</v>
      </c>
    </row>
    <row r="5175" spans="1:12" x14ac:dyDescent="0.2">
      <c r="A5175" s="1">
        <v>44901</v>
      </c>
      <c r="B5175" t="s">
        <v>7</v>
      </c>
      <c r="C5175" s="1">
        <v>44901</v>
      </c>
      <c r="D5175" t="s">
        <v>916</v>
      </c>
      <c r="E5175" t="s">
        <v>37</v>
      </c>
      <c r="F5175" t="s">
        <v>37</v>
      </c>
      <c r="G5175" t="s">
        <v>20</v>
      </c>
      <c r="H5175" t="s">
        <v>1282</v>
      </c>
      <c r="I5175">
        <f>MONTH(Table6[[#This Row],[Loan Date]])</f>
        <v>12</v>
      </c>
      <c r="J5175" t="str">
        <f>_xlfn.XLOOKUP(Table6[[#This Row],[Numeric Month]],$N$5:$N$11,$O$5:$O$11)</f>
        <v>Dec</v>
      </c>
      <c r="K5175" t="str">
        <f>_xlfn.XLOOKUP(Table6[[#This Row],[Loan Date]],$Q$5:$Q$152,$R$5:$R$152)</f>
        <v>Tuesday</v>
      </c>
      <c r="L5175" t="str">
        <f>_xlfn.XLOOKUP(Table6[[#This Row],[Loan Date]],$Q$5:$Q$152,$S$5:$S$152)</f>
        <v>Finals Week</v>
      </c>
    </row>
    <row r="5176" spans="1:12" x14ac:dyDescent="0.2">
      <c r="A5176" s="1">
        <v>44901</v>
      </c>
      <c r="B5176" t="s">
        <v>7</v>
      </c>
      <c r="C5176" s="1">
        <v>44930</v>
      </c>
      <c r="D5176" t="s">
        <v>691</v>
      </c>
      <c r="E5176" t="s">
        <v>9</v>
      </c>
      <c r="F5176" t="s">
        <v>8</v>
      </c>
      <c r="G5176" t="s">
        <v>1</v>
      </c>
      <c r="H5176" t="s">
        <v>1282</v>
      </c>
      <c r="I5176">
        <f>MONTH(Table6[[#This Row],[Loan Date]])</f>
        <v>12</v>
      </c>
      <c r="J5176" t="str">
        <f>_xlfn.XLOOKUP(Table6[[#This Row],[Numeric Month]],$N$5:$N$11,$O$5:$O$11)</f>
        <v>Dec</v>
      </c>
      <c r="K5176" t="str">
        <f>_xlfn.XLOOKUP(Table6[[#This Row],[Loan Date]],$Q$5:$Q$152,$R$5:$R$152)</f>
        <v>Tuesday</v>
      </c>
      <c r="L5176" t="str">
        <f>_xlfn.XLOOKUP(Table6[[#This Row],[Loan Date]],$Q$5:$Q$152,$S$5:$S$152)</f>
        <v>Finals Week</v>
      </c>
    </row>
    <row r="5177" spans="1:12" x14ac:dyDescent="0.2">
      <c r="A5177" s="1">
        <v>44901</v>
      </c>
      <c r="B5177" t="s">
        <v>7</v>
      </c>
      <c r="C5177" s="1">
        <v>44901</v>
      </c>
      <c r="D5177" t="s">
        <v>30</v>
      </c>
      <c r="E5177" t="s">
        <v>23</v>
      </c>
      <c r="F5177" t="s">
        <v>23</v>
      </c>
      <c r="G5177" t="s">
        <v>20</v>
      </c>
      <c r="H5177" t="s">
        <v>1282</v>
      </c>
      <c r="I5177">
        <f>MONTH(Table6[[#This Row],[Loan Date]])</f>
        <v>12</v>
      </c>
      <c r="J5177" t="str">
        <f>_xlfn.XLOOKUP(Table6[[#This Row],[Numeric Month]],$N$5:$N$11,$O$5:$O$11)</f>
        <v>Dec</v>
      </c>
      <c r="K5177" t="str">
        <f>_xlfn.XLOOKUP(Table6[[#This Row],[Loan Date]],$Q$5:$Q$152,$R$5:$R$152)</f>
        <v>Tuesday</v>
      </c>
      <c r="L5177" t="str">
        <f>_xlfn.XLOOKUP(Table6[[#This Row],[Loan Date]],$Q$5:$Q$152,$S$5:$S$152)</f>
        <v>Finals Week</v>
      </c>
    </row>
    <row r="5178" spans="1:12" x14ac:dyDescent="0.2">
      <c r="A5178" s="1">
        <v>44901</v>
      </c>
      <c r="B5178" t="s">
        <v>7</v>
      </c>
      <c r="C5178" s="1">
        <v>44901</v>
      </c>
      <c r="D5178" t="s">
        <v>31</v>
      </c>
      <c r="E5178" t="s">
        <v>21</v>
      </c>
      <c r="F5178" t="s">
        <v>21</v>
      </c>
      <c r="G5178" t="s">
        <v>20</v>
      </c>
      <c r="H5178" t="s">
        <v>1282</v>
      </c>
      <c r="I5178">
        <f>MONTH(Table6[[#This Row],[Loan Date]])</f>
        <v>12</v>
      </c>
      <c r="J5178" t="str">
        <f>_xlfn.XLOOKUP(Table6[[#This Row],[Numeric Month]],$N$5:$N$11,$O$5:$O$11)</f>
        <v>Dec</v>
      </c>
      <c r="K5178" t="str">
        <f>_xlfn.XLOOKUP(Table6[[#This Row],[Loan Date]],$Q$5:$Q$152,$R$5:$R$152)</f>
        <v>Tuesday</v>
      </c>
      <c r="L5178" t="str">
        <f>_xlfn.XLOOKUP(Table6[[#This Row],[Loan Date]],$Q$5:$Q$152,$S$5:$S$152)</f>
        <v>Finals Week</v>
      </c>
    </row>
    <row r="5179" spans="1:12" x14ac:dyDescent="0.2">
      <c r="A5179" s="1">
        <v>44901</v>
      </c>
      <c r="B5179" t="s">
        <v>7</v>
      </c>
      <c r="C5179" s="1">
        <v>44901</v>
      </c>
      <c r="D5179" t="s">
        <v>285</v>
      </c>
      <c r="E5179" t="s">
        <v>44</v>
      </c>
      <c r="F5179" t="s">
        <v>44</v>
      </c>
      <c r="G5179" t="s">
        <v>39</v>
      </c>
      <c r="H5179" t="s">
        <v>1282</v>
      </c>
      <c r="I5179">
        <f>MONTH(Table6[[#This Row],[Loan Date]])</f>
        <v>12</v>
      </c>
      <c r="J5179" t="str">
        <f>_xlfn.XLOOKUP(Table6[[#This Row],[Numeric Month]],$N$5:$N$11,$O$5:$O$11)</f>
        <v>Dec</v>
      </c>
      <c r="K5179" t="str">
        <f>_xlfn.XLOOKUP(Table6[[#This Row],[Loan Date]],$Q$5:$Q$152,$R$5:$R$152)</f>
        <v>Tuesday</v>
      </c>
      <c r="L5179" t="str">
        <f>_xlfn.XLOOKUP(Table6[[#This Row],[Loan Date]],$Q$5:$Q$152,$S$5:$S$152)</f>
        <v>Finals Week</v>
      </c>
    </row>
    <row r="5180" spans="1:12" x14ac:dyDescent="0.2">
      <c r="A5180" s="1">
        <v>44901</v>
      </c>
      <c r="B5180" t="s">
        <v>5</v>
      </c>
      <c r="C5180" s="1">
        <v>44901</v>
      </c>
      <c r="D5180" t="s">
        <v>290</v>
      </c>
      <c r="E5180" t="s">
        <v>44</v>
      </c>
      <c r="F5180" t="s">
        <v>44</v>
      </c>
      <c r="G5180" t="s">
        <v>39</v>
      </c>
      <c r="H5180" t="s">
        <v>1282</v>
      </c>
      <c r="I5180">
        <f>MONTH(Table6[[#This Row],[Loan Date]])</f>
        <v>12</v>
      </c>
      <c r="J5180" t="str">
        <f>_xlfn.XLOOKUP(Table6[[#This Row],[Numeric Month]],$N$5:$N$11,$O$5:$O$11)</f>
        <v>Dec</v>
      </c>
      <c r="K5180" t="str">
        <f>_xlfn.XLOOKUP(Table6[[#This Row],[Loan Date]],$Q$5:$Q$152,$R$5:$R$152)</f>
        <v>Tuesday</v>
      </c>
      <c r="L5180" t="str">
        <f>_xlfn.XLOOKUP(Table6[[#This Row],[Loan Date]],$Q$5:$Q$152,$S$5:$S$152)</f>
        <v>Finals Week</v>
      </c>
    </row>
    <row r="5181" spans="1:12" x14ac:dyDescent="0.2">
      <c r="A5181" s="1">
        <v>44901</v>
      </c>
      <c r="B5181" t="s">
        <v>7</v>
      </c>
      <c r="C5181" s="1">
        <v>44901</v>
      </c>
      <c r="D5181" t="s">
        <v>30</v>
      </c>
      <c r="E5181" t="s">
        <v>23</v>
      </c>
      <c r="F5181" t="s">
        <v>23</v>
      </c>
      <c r="G5181" t="s">
        <v>20</v>
      </c>
      <c r="H5181" t="s">
        <v>1282</v>
      </c>
      <c r="I5181">
        <f>MONTH(Table6[[#This Row],[Loan Date]])</f>
        <v>12</v>
      </c>
      <c r="J5181" t="str">
        <f>_xlfn.XLOOKUP(Table6[[#This Row],[Numeric Month]],$N$5:$N$11,$O$5:$O$11)</f>
        <v>Dec</v>
      </c>
      <c r="K5181" t="str">
        <f>_xlfn.XLOOKUP(Table6[[#This Row],[Loan Date]],$Q$5:$Q$152,$R$5:$R$152)</f>
        <v>Tuesday</v>
      </c>
      <c r="L5181" t="str">
        <f>_xlfn.XLOOKUP(Table6[[#This Row],[Loan Date]],$Q$5:$Q$152,$S$5:$S$152)</f>
        <v>Finals Week</v>
      </c>
    </row>
    <row r="5182" spans="1:12" x14ac:dyDescent="0.2">
      <c r="A5182" s="1">
        <v>44901</v>
      </c>
      <c r="B5182" t="s">
        <v>7</v>
      </c>
      <c r="C5182" s="1">
        <v>44901</v>
      </c>
      <c r="D5182" t="s">
        <v>27</v>
      </c>
      <c r="E5182" t="s">
        <v>21</v>
      </c>
      <c r="F5182" t="s">
        <v>21</v>
      </c>
      <c r="G5182" t="s">
        <v>20</v>
      </c>
      <c r="H5182" t="s">
        <v>1282</v>
      </c>
      <c r="I5182">
        <f>MONTH(Table6[[#This Row],[Loan Date]])</f>
        <v>12</v>
      </c>
      <c r="J5182" t="str">
        <f>_xlfn.XLOOKUP(Table6[[#This Row],[Numeric Month]],$N$5:$N$11,$O$5:$O$11)</f>
        <v>Dec</v>
      </c>
      <c r="K5182" t="str">
        <f>_xlfn.XLOOKUP(Table6[[#This Row],[Loan Date]],$Q$5:$Q$152,$R$5:$R$152)</f>
        <v>Tuesday</v>
      </c>
      <c r="L5182" t="str">
        <f>_xlfn.XLOOKUP(Table6[[#This Row],[Loan Date]],$Q$5:$Q$152,$S$5:$S$152)</f>
        <v>Finals Week</v>
      </c>
    </row>
    <row r="5183" spans="1:12" x14ac:dyDescent="0.2">
      <c r="A5183" s="1">
        <v>44901</v>
      </c>
      <c r="B5183" t="s">
        <v>5</v>
      </c>
      <c r="C5183" s="1">
        <v>44901</v>
      </c>
      <c r="D5183" t="s">
        <v>241</v>
      </c>
      <c r="E5183" t="s">
        <v>23</v>
      </c>
      <c r="F5183" t="s">
        <v>23</v>
      </c>
      <c r="G5183" t="s">
        <v>20</v>
      </c>
      <c r="H5183" t="s">
        <v>1282</v>
      </c>
      <c r="I5183">
        <f>MONTH(Table6[[#This Row],[Loan Date]])</f>
        <v>12</v>
      </c>
      <c r="J5183" t="str">
        <f>_xlfn.XLOOKUP(Table6[[#This Row],[Numeric Month]],$N$5:$N$11,$O$5:$O$11)</f>
        <v>Dec</v>
      </c>
      <c r="K5183" t="str">
        <f>_xlfn.XLOOKUP(Table6[[#This Row],[Loan Date]],$Q$5:$Q$152,$R$5:$R$152)</f>
        <v>Tuesday</v>
      </c>
      <c r="L5183" t="str">
        <f>_xlfn.XLOOKUP(Table6[[#This Row],[Loan Date]],$Q$5:$Q$152,$S$5:$S$152)</f>
        <v>Finals Week</v>
      </c>
    </row>
    <row r="5184" spans="1:12" x14ac:dyDescent="0.2">
      <c r="A5184" s="1">
        <v>44901</v>
      </c>
      <c r="B5184" t="s">
        <v>5</v>
      </c>
      <c r="C5184" s="1">
        <v>44901</v>
      </c>
      <c r="D5184" t="s">
        <v>127</v>
      </c>
      <c r="E5184" t="s">
        <v>21</v>
      </c>
      <c r="F5184" t="s">
        <v>21</v>
      </c>
      <c r="G5184" t="s">
        <v>20</v>
      </c>
      <c r="H5184" t="s">
        <v>1282</v>
      </c>
      <c r="I5184">
        <f>MONTH(Table6[[#This Row],[Loan Date]])</f>
        <v>12</v>
      </c>
      <c r="J5184" t="str">
        <f>_xlfn.XLOOKUP(Table6[[#This Row],[Numeric Month]],$N$5:$N$11,$O$5:$O$11)</f>
        <v>Dec</v>
      </c>
      <c r="K5184" t="str">
        <f>_xlfn.XLOOKUP(Table6[[#This Row],[Loan Date]],$Q$5:$Q$152,$R$5:$R$152)</f>
        <v>Tuesday</v>
      </c>
      <c r="L5184" t="str">
        <f>_xlfn.XLOOKUP(Table6[[#This Row],[Loan Date]],$Q$5:$Q$152,$S$5:$S$152)</f>
        <v>Finals Week</v>
      </c>
    </row>
    <row r="5185" spans="1:12" x14ac:dyDescent="0.2">
      <c r="A5185" s="1">
        <v>44901</v>
      </c>
      <c r="B5185" t="s">
        <v>5</v>
      </c>
      <c r="C5185" s="1">
        <v>44901</v>
      </c>
      <c r="D5185" t="s">
        <v>145</v>
      </c>
      <c r="E5185" t="s">
        <v>12</v>
      </c>
      <c r="F5185" t="s">
        <v>12</v>
      </c>
      <c r="G5185" t="s">
        <v>11</v>
      </c>
      <c r="H5185" t="s">
        <v>1282</v>
      </c>
      <c r="I5185">
        <f>MONTH(Table6[[#This Row],[Loan Date]])</f>
        <v>12</v>
      </c>
      <c r="J5185" t="str">
        <f>_xlfn.XLOOKUP(Table6[[#This Row],[Numeric Month]],$N$5:$N$11,$O$5:$O$11)</f>
        <v>Dec</v>
      </c>
      <c r="K5185" t="str">
        <f>_xlfn.XLOOKUP(Table6[[#This Row],[Loan Date]],$Q$5:$Q$152,$R$5:$R$152)</f>
        <v>Tuesday</v>
      </c>
      <c r="L5185" t="str">
        <f>_xlfn.XLOOKUP(Table6[[#This Row],[Loan Date]],$Q$5:$Q$152,$S$5:$S$152)</f>
        <v>Finals Week</v>
      </c>
    </row>
    <row r="5186" spans="1:12" x14ac:dyDescent="0.2">
      <c r="A5186" s="1">
        <v>44901</v>
      </c>
      <c r="B5186" t="s">
        <v>5</v>
      </c>
      <c r="C5186" s="1">
        <v>44904</v>
      </c>
      <c r="D5186" t="s">
        <v>234</v>
      </c>
      <c r="E5186" t="s">
        <v>9</v>
      </c>
      <c r="F5186" t="s">
        <v>8</v>
      </c>
      <c r="G5186" t="s">
        <v>1</v>
      </c>
      <c r="H5186" t="s">
        <v>1282</v>
      </c>
      <c r="I5186">
        <f>MONTH(Table6[[#This Row],[Loan Date]])</f>
        <v>12</v>
      </c>
      <c r="J5186" t="str">
        <f>_xlfn.XLOOKUP(Table6[[#This Row],[Numeric Month]],$N$5:$N$11,$O$5:$O$11)</f>
        <v>Dec</v>
      </c>
      <c r="K5186" t="str">
        <f>_xlfn.XLOOKUP(Table6[[#This Row],[Loan Date]],$Q$5:$Q$152,$R$5:$R$152)</f>
        <v>Tuesday</v>
      </c>
      <c r="L5186" t="str">
        <f>_xlfn.XLOOKUP(Table6[[#This Row],[Loan Date]],$Q$5:$Q$152,$S$5:$S$152)</f>
        <v>Finals Week</v>
      </c>
    </row>
    <row r="5187" spans="1:12" x14ac:dyDescent="0.2">
      <c r="A5187" s="1">
        <v>44901</v>
      </c>
      <c r="B5187" t="s">
        <v>7</v>
      </c>
      <c r="C5187" s="1">
        <v>44901</v>
      </c>
      <c r="D5187" t="s">
        <v>923</v>
      </c>
      <c r="E5187" t="s">
        <v>37</v>
      </c>
      <c r="F5187" t="s">
        <v>37</v>
      </c>
      <c r="G5187" t="s">
        <v>20</v>
      </c>
      <c r="H5187" t="s">
        <v>1282</v>
      </c>
      <c r="I5187">
        <f>MONTH(Table6[[#This Row],[Loan Date]])</f>
        <v>12</v>
      </c>
      <c r="J5187" t="str">
        <f>_xlfn.XLOOKUP(Table6[[#This Row],[Numeric Month]],$N$5:$N$11,$O$5:$O$11)</f>
        <v>Dec</v>
      </c>
      <c r="K5187" t="str">
        <f>_xlfn.XLOOKUP(Table6[[#This Row],[Loan Date]],$Q$5:$Q$152,$R$5:$R$152)</f>
        <v>Tuesday</v>
      </c>
      <c r="L5187" t="str">
        <f>_xlfn.XLOOKUP(Table6[[#This Row],[Loan Date]],$Q$5:$Q$152,$S$5:$S$152)</f>
        <v>Finals Week</v>
      </c>
    </row>
    <row r="5188" spans="1:12" x14ac:dyDescent="0.2">
      <c r="A5188" s="1">
        <v>44901</v>
      </c>
      <c r="B5188" t="s">
        <v>7</v>
      </c>
      <c r="C5188" s="1">
        <v>44908</v>
      </c>
      <c r="D5188" t="s">
        <v>146</v>
      </c>
      <c r="E5188" t="s">
        <v>52</v>
      </c>
      <c r="F5188" t="s">
        <v>51</v>
      </c>
      <c r="G5188" t="s">
        <v>1</v>
      </c>
      <c r="H5188" t="s">
        <v>1282</v>
      </c>
      <c r="I5188">
        <f>MONTH(Table6[[#This Row],[Loan Date]])</f>
        <v>12</v>
      </c>
      <c r="J5188" t="str">
        <f>_xlfn.XLOOKUP(Table6[[#This Row],[Numeric Month]],$N$5:$N$11,$O$5:$O$11)</f>
        <v>Dec</v>
      </c>
      <c r="K5188" t="str">
        <f>_xlfn.XLOOKUP(Table6[[#This Row],[Loan Date]],$Q$5:$Q$152,$R$5:$R$152)</f>
        <v>Tuesday</v>
      </c>
      <c r="L5188" t="str">
        <f>_xlfn.XLOOKUP(Table6[[#This Row],[Loan Date]],$Q$5:$Q$152,$S$5:$S$152)</f>
        <v>Finals Week</v>
      </c>
    </row>
    <row r="5189" spans="1:12" x14ac:dyDescent="0.2">
      <c r="A5189" s="1">
        <v>44901</v>
      </c>
      <c r="B5189" t="s">
        <v>5</v>
      </c>
      <c r="C5189" s="1">
        <v>44904</v>
      </c>
      <c r="D5189" t="s">
        <v>1292</v>
      </c>
      <c r="E5189" t="s">
        <v>204</v>
      </c>
      <c r="F5189" t="s">
        <v>2</v>
      </c>
      <c r="G5189" t="s">
        <v>1</v>
      </c>
      <c r="H5189" t="s">
        <v>1282</v>
      </c>
      <c r="I5189">
        <f>MONTH(Table6[[#This Row],[Loan Date]])</f>
        <v>12</v>
      </c>
      <c r="J5189" t="str">
        <f>_xlfn.XLOOKUP(Table6[[#This Row],[Numeric Month]],$N$5:$N$11,$O$5:$O$11)</f>
        <v>Dec</v>
      </c>
      <c r="K5189" t="str">
        <f>_xlfn.XLOOKUP(Table6[[#This Row],[Loan Date]],$Q$5:$Q$152,$R$5:$R$152)</f>
        <v>Tuesday</v>
      </c>
      <c r="L5189" t="str">
        <f>_xlfn.XLOOKUP(Table6[[#This Row],[Loan Date]],$Q$5:$Q$152,$S$5:$S$152)</f>
        <v>Finals Week</v>
      </c>
    </row>
    <row r="5190" spans="1:12" x14ac:dyDescent="0.2">
      <c r="A5190" s="1">
        <v>44901</v>
      </c>
      <c r="B5190" t="s">
        <v>5</v>
      </c>
      <c r="C5190" s="1">
        <v>44901</v>
      </c>
      <c r="D5190" t="s">
        <v>261</v>
      </c>
      <c r="E5190" t="s">
        <v>44</v>
      </c>
      <c r="F5190" t="s">
        <v>44</v>
      </c>
      <c r="G5190" t="s">
        <v>39</v>
      </c>
      <c r="H5190" t="s">
        <v>1282</v>
      </c>
      <c r="I5190">
        <f>MONTH(Table6[[#This Row],[Loan Date]])</f>
        <v>12</v>
      </c>
      <c r="J5190" t="str">
        <f>_xlfn.XLOOKUP(Table6[[#This Row],[Numeric Month]],$N$5:$N$11,$O$5:$O$11)</f>
        <v>Dec</v>
      </c>
      <c r="K5190" t="str">
        <f>_xlfn.XLOOKUP(Table6[[#This Row],[Loan Date]],$Q$5:$Q$152,$R$5:$R$152)</f>
        <v>Tuesday</v>
      </c>
      <c r="L5190" t="str">
        <f>_xlfn.XLOOKUP(Table6[[#This Row],[Loan Date]],$Q$5:$Q$152,$S$5:$S$152)</f>
        <v>Finals Week</v>
      </c>
    </row>
    <row r="5191" spans="1:12" x14ac:dyDescent="0.2">
      <c r="A5191" s="1">
        <v>44901</v>
      </c>
      <c r="B5191" t="s">
        <v>5</v>
      </c>
      <c r="C5191" s="1">
        <v>44904</v>
      </c>
      <c r="D5191" t="s">
        <v>509</v>
      </c>
      <c r="E5191" t="s">
        <v>15</v>
      </c>
      <c r="F5191" t="s">
        <v>14</v>
      </c>
      <c r="G5191" t="s">
        <v>1</v>
      </c>
      <c r="H5191" t="s">
        <v>1282</v>
      </c>
      <c r="I5191">
        <f>MONTH(Table6[[#This Row],[Loan Date]])</f>
        <v>12</v>
      </c>
      <c r="J5191" t="str">
        <f>_xlfn.XLOOKUP(Table6[[#This Row],[Numeric Month]],$N$5:$N$11,$O$5:$O$11)</f>
        <v>Dec</v>
      </c>
      <c r="K5191" t="str">
        <f>_xlfn.XLOOKUP(Table6[[#This Row],[Loan Date]],$Q$5:$Q$152,$R$5:$R$152)</f>
        <v>Tuesday</v>
      </c>
      <c r="L5191" t="str">
        <f>_xlfn.XLOOKUP(Table6[[#This Row],[Loan Date]],$Q$5:$Q$152,$S$5:$S$152)</f>
        <v>Finals Week</v>
      </c>
    </row>
    <row r="5192" spans="1:12" x14ac:dyDescent="0.2">
      <c r="A5192" s="1">
        <v>44901</v>
      </c>
      <c r="B5192" t="s">
        <v>5</v>
      </c>
      <c r="C5192" s="1">
        <v>44904</v>
      </c>
      <c r="D5192" t="s">
        <v>935</v>
      </c>
      <c r="E5192" t="s">
        <v>15</v>
      </c>
      <c r="F5192" t="s">
        <v>14</v>
      </c>
      <c r="G5192" t="s">
        <v>1</v>
      </c>
      <c r="H5192" t="s">
        <v>1282</v>
      </c>
      <c r="I5192">
        <f>MONTH(Table6[[#This Row],[Loan Date]])</f>
        <v>12</v>
      </c>
      <c r="J5192" t="str">
        <f>_xlfn.XLOOKUP(Table6[[#This Row],[Numeric Month]],$N$5:$N$11,$O$5:$O$11)</f>
        <v>Dec</v>
      </c>
      <c r="K5192" t="str">
        <f>_xlfn.XLOOKUP(Table6[[#This Row],[Loan Date]],$Q$5:$Q$152,$R$5:$R$152)</f>
        <v>Tuesday</v>
      </c>
      <c r="L5192" t="str">
        <f>_xlfn.XLOOKUP(Table6[[#This Row],[Loan Date]],$Q$5:$Q$152,$S$5:$S$152)</f>
        <v>Finals Week</v>
      </c>
    </row>
    <row r="5193" spans="1:12" x14ac:dyDescent="0.2">
      <c r="A5193" s="1">
        <v>44901</v>
      </c>
      <c r="B5193" t="s">
        <v>7</v>
      </c>
      <c r="C5193" s="1">
        <v>44901</v>
      </c>
      <c r="D5193" t="s">
        <v>952</v>
      </c>
      <c r="E5193" t="s">
        <v>37</v>
      </c>
      <c r="F5193" t="s">
        <v>37</v>
      </c>
      <c r="G5193" t="s">
        <v>20</v>
      </c>
      <c r="H5193" t="s">
        <v>1282</v>
      </c>
      <c r="I5193">
        <f>MONTH(Table6[[#This Row],[Loan Date]])</f>
        <v>12</v>
      </c>
      <c r="J5193" t="str">
        <f>_xlfn.XLOOKUP(Table6[[#This Row],[Numeric Month]],$N$5:$N$11,$O$5:$O$11)</f>
        <v>Dec</v>
      </c>
      <c r="K5193" t="str">
        <f>_xlfn.XLOOKUP(Table6[[#This Row],[Loan Date]],$Q$5:$Q$152,$R$5:$R$152)</f>
        <v>Tuesday</v>
      </c>
      <c r="L5193" t="str">
        <f>_xlfn.XLOOKUP(Table6[[#This Row],[Loan Date]],$Q$5:$Q$152,$S$5:$S$152)</f>
        <v>Finals Week</v>
      </c>
    </row>
    <row r="5194" spans="1:12" x14ac:dyDescent="0.2">
      <c r="A5194" s="1">
        <v>44901</v>
      </c>
      <c r="B5194" t="s">
        <v>7</v>
      </c>
      <c r="C5194" s="1">
        <v>44901</v>
      </c>
      <c r="D5194" t="s">
        <v>912</v>
      </c>
      <c r="E5194" t="s">
        <v>37</v>
      </c>
      <c r="F5194" t="s">
        <v>37</v>
      </c>
      <c r="G5194" t="s">
        <v>20</v>
      </c>
      <c r="H5194" t="s">
        <v>1282</v>
      </c>
      <c r="I5194">
        <f>MONTH(Table6[[#This Row],[Loan Date]])</f>
        <v>12</v>
      </c>
      <c r="J5194" t="str">
        <f>_xlfn.XLOOKUP(Table6[[#This Row],[Numeric Month]],$N$5:$N$11,$O$5:$O$11)</f>
        <v>Dec</v>
      </c>
      <c r="K5194" t="str">
        <f>_xlfn.XLOOKUP(Table6[[#This Row],[Loan Date]],$Q$5:$Q$152,$R$5:$R$152)</f>
        <v>Tuesday</v>
      </c>
      <c r="L5194" t="str">
        <f>_xlfn.XLOOKUP(Table6[[#This Row],[Loan Date]],$Q$5:$Q$152,$S$5:$S$152)</f>
        <v>Finals Week</v>
      </c>
    </row>
    <row r="5195" spans="1:12" x14ac:dyDescent="0.2">
      <c r="A5195" s="1">
        <v>44901</v>
      </c>
      <c r="B5195" t="s">
        <v>5</v>
      </c>
      <c r="C5195" s="1">
        <v>44901</v>
      </c>
      <c r="D5195" t="s">
        <v>145</v>
      </c>
      <c r="E5195" t="s">
        <v>12</v>
      </c>
      <c r="F5195" t="s">
        <v>12</v>
      </c>
      <c r="G5195" t="s">
        <v>11</v>
      </c>
      <c r="H5195" t="s">
        <v>1282</v>
      </c>
      <c r="I5195">
        <f>MONTH(Table6[[#This Row],[Loan Date]])</f>
        <v>12</v>
      </c>
      <c r="J5195" t="str">
        <f>_xlfn.XLOOKUP(Table6[[#This Row],[Numeric Month]],$N$5:$N$11,$O$5:$O$11)</f>
        <v>Dec</v>
      </c>
      <c r="K5195" t="str">
        <f>_xlfn.XLOOKUP(Table6[[#This Row],[Loan Date]],$Q$5:$Q$152,$R$5:$R$152)</f>
        <v>Tuesday</v>
      </c>
      <c r="L5195" t="str">
        <f>_xlfn.XLOOKUP(Table6[[#This Row],[Loan Date]],$Q$5:$Q$152,$S$5:$S$152)</f>
        <v>Finals Week</v>
      </c>
    </row>
    <row r="5196" spans="1:12" x14ac:dyDescent="0.2">
      <c r="A5196" s="1">
        <v>44901</v>
      </c>
      <c r="B5196" t="s">
        <v>5</v>
      </c>
      <c r="C5196" s="1">
        <v>44901</v>
      </c>
      <c r="D5196" t="s">
        <v>307</v>
      </c>
      <c r="E5196" t="s">
        <v>122</v>
      </c>
      <c r="F5196" t="s">
        <v>122</v>
      </c>
      <c r="G5196" t="s">
        <v>11</v>
      </c>
      <c r="H5196" t="s">
        <v>1282</v>
      </c>
      <c r="I5196">
        <f>MONTH(Table6[[#This Row],[Loan Date]])</f>
        <v>12</v>
      </c>
      <c r="J5196" t="str">
        <f>_xlfn.XLOOKUP(Table6[[#This Row],[Numeric Month]],$N$5:$N$11,$O$5:$O$11)</f>
        <v>Dec</v>
      </c>
      <c r="K5196" t="str">
        <f>_xlfn.XLOOKUP(Table6[[#This Row],[Loan Date]],$Q$5:$Q$152,$R$5:$R$152)</f>
        <v>Tuesday</v>
      </c>
      <c r="L5196" t="str">
        <f>_xlfn.XLOOKUP(Table6[[#This Row],[Loan Date]],$Q$5:$Q$152,$S$5:$S$152)</f>
        <v>Finals Week</v>
      </c>
    </row>
    <row r="5197" spans="1:12" x14ac:dyDescent="0.2">
      <c r="A5197" s="1">
        <v>44901</v>
      </c>
      <c r="B5197" t="s">
        <v>5</v>
      </c>
      <c r="C5197" s="1">
        <v>44901</v>
      </c>
      <c r="D5197" t="s">
        <v>29</v>
      </c>
      <c r="E5197" t="s">
        <v>23</v>
      </c>
      <c r="F5197" t="s">
        <v>23</v>
      </c>
      <c r="G5197" t="s">
        <v>20</v>
      </c>
      <c r="H5197" t="s">
        <v>1282</v>
      </c>
      <c r="I5197">
        <f>MONTH(Table6[[#This Row],[Loan Date]])</f>
        <v>12</v>
      </c>
      <c r="J5197" t="str">
        <f>_xlfn.XLOOKUP(Table6[[#This Row],[Numeric Month]],$N$5:$N$11,$O$5:$O$11)</f>
        <v>Dec</v>
      </c>
      <c r="K5197" t="str">
        <f>_xlfn.XLOOKUP(Table6[[#This Row],[Loan Date]],$Q$5:$Q$152,$R$5:$R$152)</f>
        <v>Tuesday</v>
      </c>
      <c r="L5197" t="str">
        <f>_xlfn.XLOOKUP(Table6[[#This Row],[Loan Date]],$Q$5:$Q$152,$S$5:$S$152)</f>
        <v>Finals Week</v>
      </c>
    </row>
    <row r="5198" spans="1:12" x14ac:dyDescent="0.2">
      <c r="A5198" s="1">
        <v>44901</v>
      </c>
      <c r="B5198" t="s">
        <v>5</v>
      </c>
      <c r="C5198" s="1">
        <v>44901</v>
      </c>
      <c r="D5198" t="s">
        <v>27</v>
      </c>
      <c r="E5198" t="s">
        <v>21</v>
      </c>
      <c r="F5198" t="s">
        <v>21</v>
      </c>
      <c r="G5198" t="s">
        <v>20</v>
      </c>
      <c r="H5198" t="s">
        <v>1282</v>
      </c>
      <c r="I5198">
        <f>MONTH(Table6[[#This Row],[Loan Date]])</f>
        <v>12</v>
      </c>
      <c r="J5198" t="str">
        <f>_xlfn.XLOOKUP(Table6[[#This Row],[Numeric Month]],$N$5:$N$11,$O$5:$O$11)</f>
        <v>Dec</v>
      </c>
      <c r="K5198" t="str">
        <f>_xlfn.XLOOKUP(Table6[[#This Row],[Loan Date]],$Q$5:$Q$152,$R$5:$R$152)</f>
        <v>Tuesday</v>
      </c>
      <c r="L5198" t="str">
        <f>_xlfn.XLOOKUP(Table6[[#This Row],[Loan Date]],$Q$5:$Q$152,$S$5:$S$152)</f>
        <v>Finals Week</v>
      </c>
    </row>
    <row r="5199" spans="1:12" x14ac:dyDescent="0.2">
      <c r="A5199" s="1">
        <v>44902</v>
      </c>
      <c r="B5199" t="s">
        <v>5</v>
      </c>
      <c r="C5199" s="1">
        <v>44902</v>
      </c>
      <c r="D5199" t="s">
        <v>241</v>
      </c>
      <c r="E5199" t="s">
        <v>23</v>
      </c>
      <c r="F5199" t="s">
        <v>23</v>
      </c>
      <c r="G5199" t="s">
        <v>20</v>
      </c>
      <c r="H5199" t="s">
        <v>1282</v>
      </c>
      <c r="I5199">
        <f>MONTH(Table6[[#This Row],[Loan Date]])</f>
        <v>12</v>
      </c>
      <c r="J5199" t="str">
        <f>_xlfn.XLOOKUP(Table6[[#This Row],[Numeric Month]],$N$5:$N$11,$O$5:$O$11)</f>
        <v>Dec</v>
      </c>
      <c r="K5199" t="str">
        <f>_xlfn.XLOOKUP(Table6[[#This Row],[Loan Date]],$Q$5:$Q$152,$R$5:$R$152)</f>
        <v>Wednesday</v>
      </c>
      <c r="L5199" t="str">
        <f>_xlfn.XLOOKUP(Table6[[#This Row],[Loan Date]],$Q$5:$Q$152,$S$5:$S$152)</f>
        <v>Finals Week</v>
      </c>
    </row>
    <row r="5200" spans="1:12" x14ac:dyDescent="0.2">
      <c r="A5200" s="1">
        <v>44902</v>
      </c>
      <c r="B5200" t="s">
        <v>5</v>
      </c>
      <c r="C5200" s="1">
        <v>44902</v>
      </c>
      <c r="D5200" t="s">
        <v>705</v>
      </c>
      <c r="E5200" t="s">
        <v>21</v>
      </c>
      <c r="F5200" t="s">
        <v>21</v>
      </c>
      <c r="G5200" t="s">
        <v>20</v>
      </c>
      <c r="H5200" t="s">
        <v>1282</v>
      </c>
      <c r="I5200">
        <f>MONTH(Table6[[#This Row],[Loan Date]])</f>
        <v>12</v>
      </c>
      <c r="J5200" t="str">
        <f>_xlfn.XLOOKUP(Table6[[#This Row],[Numeric Month]],$N$5:$N$11,$O$5:$O$11)</f>
        <v>Dec</v>
      </c>
      <c r="K5200" t="str">
        <f>_xlfn.XLOOKUP(Table6[[#This Row],[Loan Date]],$Q$5:$Q$152,$R$5:$R$152)</f>
        <v>Wednesday</v>
      </c>
      <c r="L5200" t="str">
        <f>_xlfn.XLOOKUP(Table6[[#This Row],[Loan Date]],$Q$5:$Q$152,$S$5:$S$152)</f>
        <v>Finals Week</v>
      </c>
    </row>
    <row r="5201" spans="1:12" x14ac:dyDescent="0.2">
      <c r="A5201" s="1">
        <v>44902</v>
      </c>
      <c r="B5201" t="s">
        <v>5</v>
      </c>
      <c r="C5201" s="1">
        <v>44904</v>
      </c>
      <c r="D5201" t="s">
        <v>292</v>
      </c>
      <c r="E5201" t="s">
        <v>9</v>
      </c>
      <c r="F5201" t="s">
        <v>8</v>
      </c>
      <c r="G5201" t="s">
        <v>1</v>
      </c>
      <c r="H5201" t="s">
        <v>1282</v>
      </c>
      <c r="I5201">
        <f>MONTH(Table6[[#This Row],[Loan Date]])</f>
        <v>12</v>
      </c>
      <c r="J5201" t="str">
        <f>_xlfn.XLOOKUP(Table6[[#This Row],[Numeric Month]],$N$5:$N$11,$O$5:$O$11)</f>
        <v>Dec</v>
      </c>
      <c r="K5201" t="str">
        <f>_xlfn.XLOOKUP(Table6[[#This Row],[Loan Date]],$Q$5:$Q$152,$R$5:$R$152)</f>
        <v>Wednesday</v>
      </c>
      <c r="L5201" t="str">
        <f>_xlfn.XLOOKUP(Table6[[#This Row],[Loan Date]],$Q$5:$Q$152,$S$5:$S$152)</f>
        <v>Finals Week</v>
      </c>
    </row>
    <row r="5202" spans="1:12" x14ac:dyDescent="0.2">
      <c r="A5202" s="1">
        <v>44902</v>
      </c>
      <c r="B5202" t="s">
        <v>5</v>
      </c>
      <c r="C5202" s="1">
        <v>44902</v>
      </c>
      <c r="D5202" t="s">
        <v>1084</v>
      </c>
      <c r="E5202" t="s">
        <v>168</v>
      </c>
      <c r="F5202" t="s">
        <v>168</v>
      </c>
      <c r="G5202" t="s">
        <v>20</v>
      </c>
      <c r="H5202" t="s">
        <v>1282</v>
      </c>
      <c r="I5202">
        <f>MONTH(Table6[[#This Row],[Loan Date]])</f>
        <v>12</v>
      </c>
      <c r="J5202" t="str">
        <f>_xlfn.XLOOKUP(Table6[[#This Row],[Numeric Month]],$N$5:$N$11,$O$5:$O$11)</f>
        <v>Dec</v>
      </c>
      <c r="K5202" t="str">
        <f>_xlfn.XLOOKUP(Table6[[#This Row],[Loan Date]],$Q$5:$Q$152,$R$5:$R$152)</f>
        <v>Wednesday</v>
      </c>
      <c r="L5202" t="str">
        <f>_xlfn.XLOOKUP(Table6[[#This Row],[Loan Date]],$Q$5:$Q$152,$S$5:$S$152)</f>
        <v>Finals Week</v>
      </c>
    </row>
    <row r="5203" spans="1:12" x14ac:dyDescent="0.2">
      <c r="A5203" s="1">
        <v>44902</v>
      </c>
      <c r="B5203" t="s">
        <v>5</v>
      </c>
      <c r="C5203" s="1">
        <v>44904</v>
      </c>
      <c r="D5203" t="s">
        <v>68</v>
      </c>
      <c r="E5203" t="s">
        <v>9</v>
      </c>
      <c r="F5203" t="s">
        <v>8</v>
      </c>
      <c r="G5203" t="s">
        <v>1</v>
      </c>
      <c r="H5203" t="s">
        <v>1282</v>
      </c>
      <c r="I5203">
        <f>MONTH(Table6[[#This Row],[Loan Date]])</f>
        <v>12</v>
      </c>
      <c r="J5203" t="str">
        <f>_xlfn.XLOOKUP(Table6[[#This Row],[Numeric Month]],$N$5:$N$11,$O$5:$O$11)</f>
        <v>Dec</v>
      </c>
      <c r="K5203" t="str">
        <f>_xlfn.XLOOKUP(Table6[[#This Row],[Loan Date]],$Q$5:$Q$152,$R$5:$R$152)</f>
        <v>Wednesday</v>
      </c>
      <c r="L5203" t="str">
        <f>_xlfn.XLOOKUP(Table6[[#This Row],[Loan Date]],$Q$5:$Q$152,$S$5:$S$152)</f>
        <v>Finals Week</v>
      </c>
    </row>
    <row r="5204" spans="1:12" x14ac:dyDescent="0.2">
      <c r="A5204" s="1">
        <v>44902</v>
      </c>
      <c r="B5204" t="s">
        <v>5</v>
      </c>
      <c r="C5204" s="1">
        <v>44902</v>
      </c>
      <c r="D5204" t="s">
        <v>171</v>
      </c>
      <c r="E5204" t="s">
        <v>23</v>
      </c>
      <c r="F5204" t="s">
        <v>23</v>
      </c>
      <c r="G5204" t="s">
        <v>20</v>
      </c>
      <c r="H5204" t="s">
        <v>1282</v>
      </c>
      <c r="I5204">
        <f>MONTH(Table6[[#This Row],[Loan Date]])</f>
        <v>12</v>
      </c>
      <c r="J5204" t="str">
        <f>_xlfn.XLOOKUP(Table6[[#This Row],[Numeric Month]],$N$5:$N$11,$O$5:$O$11)</f>
        <v>Dec</v>
      </c>
      <c r="K5204" t="str">
        <f>_xlfn.XLOOKUP(Table6[[#This Row],[Loan Date]],$Q$5:$Q$152,$R$5:$R$152)</f>
        <v>Wednesday</v>
      </c>
      <c r="L5204" t="str">
        <f>_xlfn.XLOOKUP(Table6[[#This Row],[Loan Date]],$Q$5:$Q$152,$S$5:$S$152)</f>
        <v>Finals Week</v>
      </c>
    </row>
    <row r="5205" spans="1:12" x14ac:dyDescent="0.2">
      <c r="A5205" s="1">
        <v>44902</v>
      </c>
      <c r="B5205" t="s">
        <v>5</v>
      </c>
      <c r="C5205" s="1">
        <v>44902</v>
      </c>
      <c r="D5205" t="s">
        <v>408</v>
      </c>
      <c r="E5205" t="s">
        <v>23</v>
      </c>
      <c r="F5205" t="s">
        <v>23</v>
      </c>
      <c r="G5205" t="s">
        <v>20</v>
      </c>
      <c r="H5205" t="s">
        <v>1282</v>
      </c>
      <c r="I5205">
        <f>MONTH(Table6[[#This Row],[Loan Date]])</f>
        <v>12</v>
      </c>
      <c r="J5205" t="str">
        <f>_xlfn.XLOOKUP(Table6[[#This Row],[Numeric Month]],$N$5:$N$11,$O$5:$O$11)</f>
        <v>Dec</v>
      </c>
      <c r="K5205" t="str">
        <f>_xlfn.XLOOKUP(Table6[[#This Row],[Loan Date]],$Q$5:$Q$152,$R$5:$R$152)</f>
        <v>Wednesday</v>
      </c>
      <c r="L5205" t="str">
        <f>_xlfn.XLOOKUP(Table6[[#This Row],[Loan Date]],$Q$5:$Q$152,$S$5:$S$152)</f>
        <v>Finals Week</v>
      </c>
    </row>
    <row r="5206" spans="1:12" x14ac:dyDescent="0.2">
      <c r="A5206" s="1">
        <v>44902</v>
      </c>
      <c r="B5206" t="s">
        <v>5</v>
      </c>
      <c r="C5206" s="1">
        <v>44902</v>
      </c>
      <c r="D5206" t="s">
        <v>119</v>
      </c>
      <c r="E5206" t="s">
        <v>21</v>
      </c>
      <c r="F5206" t="s">
        <v>21</v>
      </c>
      <c r="G5206" t="s">
        <v>20</v>
      </c>
      <c r="H5206" t="s">
        <v>1282</v>
      </c>
      <c r="I5206">
        <f>MONTH(Table6[[#This Row],[Loan Date]])</f>
        <v>12</v>
      </c>
      <c r="J5206" t="str">
        <f>_xlfn.XLOOKUP(Table6[[#This Row],[Numeric Month]],$N$5:$N$11,$O$5:$O$11)</f>
        <v>Dec</v>
      </c>
      <c r="K5206" t="str">
        <f>_xlfn.XLOOKUP(Table6[[#This Row],[Loan Date]],$Q$5:$Q$152,$R$5:$R$152)</f>
        <v>Wednesday</v>
      </c>
      <c r="L5206" t="str">
        <f>_xlfn.XLOOKUP(Table6[[#This Row],[Loan Date]],$Q$5:$Q$152,$S$5:$S$152)</f>
        <v>Finals Week</v>
      </c>
    </row>
    <row r="5207" spans="1:12" x14ac:dyDescent="0.2">
      <c r="A5207" s="1">
        <v>44902</v>
      </c>
      <c r="B5207" t="s">
        <v>5</v>
      </c>
      <c r="C5207" s="1">
        <v>44902</v>
      </c>
      <c r="D5207" t="s">
        <v>31</v>
      </c>
      <c r="E5207" t="s">
        <v>21</v>
      </c>
      <c r="F5207" t="s">
        <v>21</v>
      </c>
      <c r="G5207" t="s">
        <v>20</v>
      </c>
      <c r="H5207" t="s">
        <v>1282</v>
      </c>
      <c r="I5207">
        <f>MONTH(Table6[[#This Row],[Loan Date]])</f>
        <v>12</v>
      </c>
      <c r="J5207" t="str">
        <f>_xlfn.XLOOKUP(Table6[[#This Row],[Numeric Month]],$N$5:$N$11,$O$5:$O$11)</f>
        <v>Dec</v>
      </c>
      <c r="K5207" t="str">
        <f>_xlfn.XLOOKUP(Table6[[#This Row],[Loan Date]],$Q$5:$Q$152,$R$5:$R$152)</f>
        <v>Wednesday</v>
      </c>
      <c r="L5207" t="str">
        <f>_xlfn.XLOOKUP(Table6[[#This Row],[Loan Date]],$Q$5:$Q$152,$S$5:$S$152)</f>
        <v>Finals Week</v>
      </c>
    </row>
    <row r="5208" spans="1:12" x14ac:dyDescent="0.2">
      <c r="A5208" s="1">
        <v>44902</v>
      </c>
      <c r="B5208" t="s">
        <v>107</v>
      </c>
      <c r="C5208" s="1">
        <v>44902</v>
      </c>
      <c r="D5208" t="s">
        <v>309</v>
      </c>
      <c r="E5208" t="s">
        <v>23</v>
      </c>
      <c r="F5208" t="s">
        <v>23</v>
      </c>
      <c r="G5208" t="s">
        <v>20</v>
      </c>
      <c r="H5208" t="s">
        <v>1282</v>
      </c>
      <c r="I5208">
        <f>MONTH(Table6[[#This Row],[Loan Date]])</f>
        <v>12</v>
      </c>
      <c r="J5208" t="str">
        <f>_xlfn.XLOOKUP(Table6[[#This Row],[Numeric Month]],$N$5:$N$11,$O$5:$O$11)</f>
        <v>Dec</v>
      </c>
      <c r="K5208" t="str">
        <f>_xlfn.XLOOKUP(Table6[[#This Row],[Loan Date]],$Q$5:$Q$152,$R$5:$R$152)</f>
        <v>Wednesday</v>
      </c>
      <c r="L5208" t="str">
        <f>_xlfn.XLOOKUP(Table6[[#This Row],[Loan Date]],$Q$5:$Q$152,$S$5:$S$152)</f>
        <v>Finals Week</v>
      </c>
    </row>
    <row r="5209" spans="1:12" x14ac:dyDescent="0.2">
      <c r="A5209" s="1">
        <v>44902</v>
      </c>
      <c r="B5209" t="s">
        <v>107</v>
      </c>
      <c r="C5209" s="1">
        <v>44902</v>
      </c>
      <c r="D5209" t="s">
        <v>589</v>
      </c>
      <c r="E5209" t="s">
        <v>21</v>
      </c>
      <c r="F5209" t="s">
        <v>21</v>
      </c>
      <c r="G5209" t="s">
        <v>20</v>
      </c>
      <c r="H5209" t="s">
        <v>1282</v>
      </c>
      <c r="I5209">
        <f>MONTH(Table6[[#This Row],[Loan Date]])</f>
        <v>12</v>
      </c>
      <c r="J5209" t="str">
        <f>_xlfn.XLOOKUP(Table6[[#This Row],[Numeric Month]],$N$5:$N$11,$O$5:$O$11)</f>
        <v>Dec</v>
      </c>
      <c r="K5209" t="str">
        <f>_xlfn.XLOOKUP(Table6[[#This Row],[Loan Date]],$Q$5:$Q$152,$R$5:$R$152)</f>
        <v>Wednesday</v>
      </c>
      <c r="L5209" t="str">
        <f>_xlfn.XLOOKUP(Table6[[#This Row],[Loan Date]],$Q$5:$Q$152,$S$5:$S$152)</f>
        <v>Finals Week</v>
      </c>
    </row>
    <row r="5210" spans="1:12" x14ac:dyDescent="0.2">
      <c r="A5210" s="1">
        <v>44902</v>
      </c>
      <c r="B5210" t="s">
        <v>5</v>
      </c>
      <c r="C5210" s="1">
        <v>44902</v>
      </c>
      <c r="D5210" t="s">
        <v>923</v>
      </c>
      <c r="E5210" t="s">
        <v>37</v>
      </c>
      <c r="F5210" t="s">
        <v>37</v>
      </c>
      <c r="G5210" t="s">
        <v>20</v>
      </c>
      <c r="H5210" t="s">
        <v>1282</v>
      </c>
      <c r="I5210">
        <f>MONTH(Table6[[#This Row],[Loan Date]])</f>
        <v>12</v>
      </c>
      <c r="J5210" t="str">
        <f>_xlfn.XLOOKUP(Table6[[#This Row],[Numeric Month]],$N$5:$N$11,$O$5:$O$11)</f>
        <v>Dec</v>
      </c>
      <c r="K5210" t="str">
        <f>_xlfn.XLOOKUP(Table6[[#This Row],[Loan Date]],$Q$5:$Q$152,$R$5:$R$152)</f>
        <v>Wednesday</v>
      </c>
      <c r="L5210" t="str">
        <f>_xlfn.XLOOKUP(Table6[[#This Row],[Loan Date]],$Q$5:$Q$152,$S$5:$S$152)</f>
        <v>Finals Week</v>
      </c>
    </row>
    <row r="5211" spans="1:12" x14ac:dyDescent="0.2">
      <c r="A5211" s="1">
        <v>44902</v>
      </c>
      <c r="B5211" t="s">
        <v>5</v>
      </c>
      <c r="C5211" s="1">
        <v>44902</v>
      </c>
      <c r="D5211" t="s">
        <v>30</v>
      </c>
      <c r="E5211" t="s">
        <v>23</v>
      </c>
      <c r="F5211" t="s">
        <v>23</v>
      </c>
      <c r="G5211" t="s">
        <v>20</v>
      </c>
      <c r="H5211" t="s">
        <v>1282</v>
      </c>
      <c r="I5211">
        <f>MONTH(Table6[[#This Row],[Loan Date]])</f>
        <v>12</v>
      </c>
      <c r="J5211" t="str">
        <f>_xlfn.XLOOKUP(Table6[[#This Row],[Numeric Month]],$N$5:$N$11,$O$5:$O$11)</f>
        <v>Dec</v>
      </c>
      <c r="K5211" t="str">
        <f>_xlfn.XLOOKUP(Table6[[#This Row],[Loan Date]],$Q$5:$Q$152,$R$5:$R$152)</f>
        <v>Wednesday</v>
      </c>
      <c r="L5211" t="str">
        <f>_xlfn.XLOOKUP(Table6[[#This Row],[Loan Date]],$Q$5:$Q$152,$S$5:$S$152)</f>
        <v>Finals Week</v>
      </c>
    </row>
    <row r="5212" spans="1:12" x14ac:dyDescent="0.2">
      <c r="A5212" s="1">
        <v>44902</v>
      </c>
      <c r="B5212" t="s">
        <v>5</v>
      </c>
      <c r="C5212" s="1">
        <v>44902</v>
      </c>
      <c r="D5212" t="s">
        <v>977</v>
      </c>
      <c r="E5212" t="s">
        <v>168</v>
      </c>
      <c r="F5212" t="s">
        <v>168</v>
      </c>
      <c r="G5212" t="s">
        <v>20</v>
      </c>
      <c r="H5212" t="s">
        <v>1282</v>
      </c>
      <c r="I5212">
        <f>MONTH(Table6[[#This Row],[Loan Date]])</f>
        <v>12</v>
      </c>
      <c r="J5212" t="str">
        <f>_xlfn.XLOOKUP(Table6[[#This Row],[Numeric Month]],$N$5:$N$11,$O$5:$O$11)</f>
        <v>Dec</v>
      </c>
      <c r="K5212" t="str">
        <f>_xlfn.XLOOKUP(Table6[[#This Row],[Loan Date]],$Q$5:$Q$152,$R$5:$R$152)</f>
        <v>Wednesday</v>
      </c>
      <c r="L5212" t="str">
        <f>_xlfn.XLOOKUP(Table6[[#This Row],[Loan Date]],$Q$5:$Q$152,$S$5:$S$152)</f>
        <v>Finals Week</v>
      </c>
    </row>
    <row r="5213" spans="1:12" x14ac:dyDescent="0.2">
      <c r="A5213" s="1">
        <v>44902</v>
      </c>
      <c r="B5213" t="s">
        <v>5</v>
      </c>
      <c r="C5213" s="1">
        <v>44902</v>
      </c>
      <c r="D5213" t="s">
        <v>119</v>
      </c>
      <c r="E5213" t="s">
        <v>21</v>
      </c>
      <c r="F5213" t="s">
        <v>21</v>
      </c>
      <c r="G5213" t="s">
        <v>20</v>
      </c>
      <c r="H5213" t="s">
        <v>1282</v>
      </c>
      <c r="I5213">
        <f>MONTH(Table6[[#This Row],[Loan Date]])</f>
        <v>12</v>
      </c>
      <c r="J5213" t="str">
        <f>_xlfn.XLOOKUP(Table6[[#This Row],[Numeric Month]],$N$5:$N$11,$O$5:$O$11)</f>
        <v>Dec</v>
      </c>
      <c r="K5213" t="str">
        <f>_xlfn.XLOOKUP(Table6[[#This Row],[Loan Date]],$Q$5:$Q$152,$R$5:$R$152)</f>
        <v>Wednesday</v>
      </c>
      <c r="L5213" t="str">
        <f>_xlfn.XLOOKUP(Table6[[#This Row],[Loan Date]],$Q$5:$Q$152,$S$5:$S$152)</f>
        <v>Finals Week</v>
      </c>
    </row>
    <row r="5214" spans="1:12" x14ac:dyDescent="0.2">
      <c r="A5214" s="1">
        <v>44902</v>
      </c>
      <c r="B5214" t="s">
        <v>7</v>
      </c>
      <c r="C5214" s="1">
        <v>44902</v>
      </c>
      <c r="D5214" t="s">
        <v>315</v>
      </c>
      <c r="E5214" t="s">
        <v>148</v>
      </c>
      <c r="F5214" t="s">
        <v>147</v>
      </c>
      <c r="G5214" t="s">
        <v>20</v>
      </c>
      <c r="H5214" t="s">
        <v>1282</v>
      </c>
      <c r="I5214">
        <f>MONTH(Table6[[#This Row],[Loan Date]])</f>
        <v>12</v>
      </c>
      <c r="J5214" t="str">
        <f>_xlfn.XLOOKUP(Table6[[#This Row],[Numeric Month]],$N$5:$N$11,$O$5:$O$11)</f>
        <v>Dec</v>
      </c>
      <c r="K5214" t="str">
        <f>_xlfn.XLOOKUP(Table6[[#This Row],[Loan Date]],$Q$5:$Q$152,$R$5:$R$152)</f>
        <v>Wednesday</v>
      </c>
      <c r="L5214" t="str">
        <f>_xlfn.XLOOKUP(Table6[[#This Row],[Loan Date]],$Q$5:$Q$152,$S$5:$S$152)</f>
        <v>Finals Week</v>
      </c>
    </row>
    <row r="5215" spans="1:12" x14ac:dyDescent="0.2">
      <c r="A5215" s="1">
        <v>44902</v>
      </c>
      <c r="B5215" t="s">
        <v>7</v>
      </c>
      <c r="C5215" s="1">
        <v>44902</v>
      </c>
      <c r="D5215" t="s">
        <v>30</v>
      </c>
      <c r="E5215" t="s">
        <v>23</v>
      </c>
      <c r="F5215" t="s">
        <v>23</v>
      </c>
      <c r="G5215" t="s">
        <v>20</v>
      </c>
      <c r="H5215" t="s">
        <v>1282</v>
      </c>
      <c r="I5215">
        <f>MONTH(Table6[[#This Row],[Loan Date]])</f>
        <v>12</v>
      </c>
      <c r="J5215" t="str">
        <f>_xlfn.XLOOKUP(Table6[[#This Row],[Numeric Month]],$N$5:$N$11,$O$5:$O$11)</f>
        <v>Dec</v>
      </c>
      <c r="K5215" t="str">
        <f>_xlfn.XLOOKUP(Table6[[#This Row],[Loan Date]],$Q$5:$Q$152,$R$5:$R$152)</f>
        <v>Wednesday</v>
      </c>
      <c r="L5215" t="str">
        <f>_xlfn.XLOOKUP(Table6[[#This Row],[Loan Date]],$Q$5:$Q$152,$S$5:$S$152)</f>
        <v>Finals Week</v>
      </c>
    </row>
    <row r="5216" spans="1:12" x14ac:dyDescent="0.2">
      <c r="A5216" s="1">
        <v>44902</v>
      </c>
      <c r="B5216" t="s">
        <v>7</v>
      </c>
      <c r="C5216" s="1">
        <v>44902</v>
      </c>
      <c r="D5216" t="s">
        <v>911</v>
      </c>
      <c r="E5216" t="s">
        <v>37</v>
      </c>
      <c r="F5216" t="s">
        <v>37</v>
      </c>
      <c r="G5216" t="s">
        <v>20</v>
      </c>
      <c r="H5216" t="s">
        <v>1282</v>
      </c>
      <c r="I5216">
        <f>MONTH(Table6[[#This Row],[Loan Date]])</f>
        <v>12</v>
      </c>
      <c r="J5216" t="str">
        <f>_xlfn.XLOOKUP(Table6[[#This Row],[Numeric Month]],$N$5:$N$11,$O$5:$O$11)</f>
        <v>Dec</v>
      </c>
      <c r="K5216" t="str">
        <f>_xlfn.XLOOKUP(Table6[[#This Row],[Loan Date]],$Q$5:$Q$152,$R$5:$R$152)</f>
        <v>Wednesday</v>
      </c>
      <c r="L5216" t="str">
        <f>_xlfn.XLOOKUP(Table6[[#This Row],[Loan Date]],$Q$5:$Q$152,$S$5:$S$152)</f>
        <v>Finals Week</v>
      </c>
    </row>
    <row r="5217" spans="1:12" x14ac:dyDescent="0.2">
      <c r="A5217" s="1">
        <v>44902</v>
      </c>
      <c r="B5217" t="s">
        <v>5</v>
      </c>
      <c r="C5217" s="1">
        <v>44903</v>
      </c>
      <c r="D5217" t="s">
        <v>299</v>
      </c>
      <c r="E5217" t="s">
        <v>23</v>
      </c>
      <c r="F5217" t="s">
        <v>23</v>
      </c>
      <c r="G5217" t="s">
        <v>20</v>
      </c>
      <c r="H5217" t="s">
        <v>1282</v>
      </c>
      <c r="I5217">
        <f>MONTH(Table6[[#This Row],[Loan Date]])</f>
        <v>12</v>
      </c>
      <c r="J5217" t="str">
        <f>_xlfn.XLOOKUP(Table6[[#This Row],[Numeric Month]],$N$5:$N$11,$O$5:$O$11)</f>
        <v>Dec</v>
      </c>
      <c r="K5217" t="str">
        <f>_xlfn.XLOOKUP(Table6[[#This Row],[Loan Date]],$Q$5:$Q$152,$R$5:$R$152)</f>
        <v>Wednesday</v>
      </c>
      <c r="L5217" t="str">
        <f>_xlfn.XLOOKUP(Table6[[#This Row],[Loan Date]],$Q$5:$Q$152,$S$5:$S$152)</f>
        <v>Finals Week</v>
      </c>
    </row>
    <row r="5218" spans="1:12" x14ac:dyDescent="0.2">
      <c r="A5218" s="1">
        <v>44902</v>
      </c>
      <c r="B5218" t="s">
        <v>7</v>
      </c>
      <c r="C5218" s="1">
        <v>44909</v>
      </c>
      <c r="D5218" t="s">
        <v>1291</v>
      </c>
      <c r="E5218" t="s">
        <v>52</v>
      </c>
      <c r="F5218" t="s">
        <v>51</v>
      </c>
      <c r="G5218" t="s">
        <v>1</v>
      </c>
      <c r="H5218" t="s">
        <v>1282</v>
      </c>
      <c r="I5218">
        <f>MONTH(Table6[[#This Row],[Loan Date]])</f>
        <v>12</v>
      </c>
      <c r="J5218" t="str">
        <f>_xlfn.XLOOKUP(Table6[[#This Row],[Numeric Month]],$N$5:$N$11,$O$5:$O$11)</f>
        <v>Dec</v>
      </c>
      <c r="K5218" t="str">
        <f>_xlfn.XLOOKUP(Table6[[#This Row],[Loan Date]],$Q$5:$Q$152,$R$5:$R$152)</f>
        <v>Wednesday</v>
      </c>
      <c r="L5218" t="str">
        <f>_xlfn.XLOOKUP(Table6[[#This Row],[Loan Date]],$Q$5:$Q$152,$S$5:$S$152)</f>
        <v>Finals Week</v>
      </c>
    </row>
    <row r="5219" spans="1:12" x14ac:dyDescent="0.2">
      <c r="A5219" s="1">
        <v>44902</v>
      </c>
      <c r="B5219" t="s">
        <v>7</v>
      </c>
      <c r="C5219" s="1">
        <v>44902</v>
      </c>
      <c r="D5219" t="s">
        <v>61</v>
      </c>
      <c r="E5219" t="s">
        <v>44</v>
      </c>
      <c r="F5219" t="s">
        <v>44</v>
      </c>
      <c r="G5219" t="s">
        <v>39</v>
      </c>
      <c r="H5219" t="s">
        <v>1282</v>
      </c>
      <c r="I5219">
        <f>MONTH(Table6[[#This Row],[Loan Date]])</f>
        <v>12</v>
      </c>
      <c r="J5219" t="str">
        <f>_xlfn.XLOOKUP(Table6[[#This Row],[Numeric Month]],$N$5:$N$11,$O$5:$O$11)</f>
        <v>Dec</v>
      </c>
      <c r="K5219" t="str">
        <f>_xlfn.XLOOKUP(Table6[[#This Row],[Loan Date]],$Q$5:$Q$152,$R$5:$R$152)</f>
        <v>Wednesday</v>
      </c>
      <c r="L5219" t="str">
        <f>_xlfn.XLOOKUP(Table6[[#This Row],[Loan Date]],$Q$5:$Q$152,$S$5:$S$152)</f>
        <v>Finals Week</v>
      </c>
    </row>
    <row r="5220" spans="1:12" x14ac:dyDescent="0.2">
      <c r="A5220" s="1">
        <v>44902</v>
      </c>
      <c r="B5220" t="s">
        <v>7</v>
      </c>
      <c r="C5220" s="1">
        <v>44904</v>
      </c>
      <c r="D5220" t="s">
        <v>659</v>
      </c>
      <c r="E5220" t="s">
        <v>15</v>
      </c>
      <c r="F5220" t="s">
        <v>14</v>
      </c>
      <c r="G5220" t="s">
        <v>1</v>
      </c>
      <c r="H5220" t="s">
        <v>1282</v>
      </c>
      <c r="I5220">
        <f>MONTH(Table6[[#This Row],[Loan Date]])</f>
        <v>12</v>
      </c>
      <c r="J5220" t="str">
        <f>_xlfn.XLOOKUP(Table6[[#This Row],[Numeric Month]],$N$5:$N$11,$O$5:$O$11)</f>
        <v>Dec</v>
      </c>
      <c r="K5220" t="str">
        <f>_xlfn.XLOOKUP(Table6[[#This Row],[Loan Date]],$Q$5:$Q$152,$R$5:$R$152)</f>
        <v>Wednesday</v>
      </c>
      <c r="L5220" t="str">
        <f>_xlfn.XLOOKUP(Table6[[#This Row],[Loan Date]],$Q$5:$Q$152,$S$5:$S$152)</f>
        <v>Finals Week</v>
      </c>
    </row>
    <row r="5221" spans="1:12" x14ac:dyDescent="0.2">
      <c r="A5221" s="1">
        <v>44902</v>
      </c>
      <c r="B5221" t="s">
        <v>7</v>
      </c>
      <c r="C5221" s="1">
        <v>44902</v>
      </c>
      <c r="D5221" t="s">
        <v>30</v>
      </c>
      <c r="E5221" t="s">
        <v>23</v>
      </c>
      <c r="F5221" t="s">
        <v>23</v>
      </c>
      <c r="G5221" t="s">
        <v>20</v>
      </c>
      <c r="H5221" t="s">
        <v>1282</v>
      </c>
      <c r="I5221">
        <f>MONTH(Table6[[#This Row],[Loan Date]])</f>
        <v>12</v>
      </c>
      <c r="J5221" t="str">
        <f>_xlfn.XLOOKUP(Table6[[#This Row],[Numeric Month]],$N$5:$N$11,$O$5:$O$11)</f>
        <v>Dec</v>
      </c>
      <c r="K5221" t="str">
        <f>_xlfn.XLOOKUP(Table6[[#This Row],[Loan Date]],$Q$5:$Q$152,$R$5:$R$152)</f>
        <v>Wednesday</v>
      </c>
      <c r="L5221" t="str">
        <f>_xlfn.XLOOKUP(Table6[[#This Row],[Loan Date]],$Q$5:$Q$152,$S$5:$S$152)</f>
        <v>Finals Week</v>
      </c>
    </row>
    <row r="5222" spans="1:12" x14ac:dyDescent="0.2">
      <c r="A5222" s="1">
        <v>44902</v>
      </c>
      <c r="B5222" t="s">
        <v>7</v>
      </c>
      <c r="C5222" s="1">
        <v>44902</v>
      </c>
      <c r="D5222" t="s">
        <v>119</v>
      </c>
      <c r="E5222" t="s">
        <v>21</v>
      </c>
      <c r="F5222" t="s">
        <v>21</v>
      </c>
      <c r="G5222" t="s">
        <v>20</v>
      </c>
      <c r="H5222" t="s">
        <v>1282</v>
      </c>
      <c r="I5222">
        <f>MONTH(Table6[[#This Row],[Loan Date]])</f>
        <v>12</v>
      </c>
      <c r="J5222" t="str">
        <f>_xlfn.XLOOKUP(Table6[[#This Row],[Numeric Month]],$N$5:$N$11,$O$5:$O$11)</f>
        <v>Dec</v>
      </c>
      <c r="K5222" t="str">
        <f>_xlfn.XLOOKUP(Table6[[#This Row],[Loan Date]],$Q$5:$Q$152,$R$5:$R$152)</f>
        <v>Wednesday</v>
      </c>
      <c r="L5222" t="str">
        <f>_xlfn.XLOOKUP(Table6[[#This Row],[Loan Date]],$Q$5:$Q$152,$S$5:$S$152)</f>
        <v>Finals Week</v>
      </c>
    </row>
    <row r="5223" spans="1:12" x14ac:dyDescent="0.2">
      <c r="A5223" s="1">
        <v>44902</v>
      </c>
      <c r="B5223" t="s">
        <v>7</v>
      </c>
      <c r="C5223" s="1">
        <v>44902</v>
      </c>
      <c r="D5223" t="s">
        <v>917</v>
      </c>
      <c r="E5223" t="s">
        <v>37</v>
      </c>
      <c r="F5223" t="s">
        <v>37</v>
      </c>
      <c r="G5223" t="s">
        <v>20</v>
      </c>
      <c r="H5223" t="s">
        <v>1282</v>
      </c>
      <c r="I5223">
        <f>MONTH(Table6[[#This Row],[Loan Date]])</f>
        <v>12</v>
      </c>
      <c r="J5223" t="str">
        <f>_xlfn.XLOOKUP(Table6[[#This Row],[Numeric Month]],$N$5:$N$11,$O$5:$O$11)</f>
        <v>Dec</v>
      </c>
      <c r="K5223" t="str">
        <f>_xlfn.XLOOKUP(Table6[[#This Row],[Loan Date]],$Q$5:$Q$152,$R$5:$R$152)</f>
        <v>Wednesday</v>
      </c>
      <c r="L5223" t="str">
        <f>_xlfn.XLOOKUP(Table6[[#This Row],[Loan Date]],$Q$5:$Q$152,$S$5:$S$152)</f>
        <v>Finals Week</v>
      </c>
    </row>
    <row r="5224" spans="1:12" x14ac:dyDescent="0.2">
      <c r="A5224" s="1">
        <v>44902</v>
      </c>
      <c r="B5224" t="s">
        <v>7</v>
      </c>
      <c r="C5224" s="1">
        <v>44902</v>
      </c>
      <c r="D5224" t="s">
        <v>103</v>
      </c>
      <c r="E5224" t="s">
        <v>23</v>
      </c>
      <c r="F5224" t="s">
        <v>23</v>
      </c>
      <c r="G5224" t="s">
        <v>20</v>
      </c>
      <c r="H5224" t="s">
        <v>1282</v>
      </c>
      <c r="I5224">
        <f>MONTH(Table6[[#This Row],[Loan Date]])</f>
        <v>12</v>
      </c>
      <c r="J5224" t="str">
        <f>_xlfn.XLOOKUP(Table6[[#This Row],[Numeric Month]],$N$5:$N$11,$O$5:$O$11)</f>
        <v>Dec</v>
      </c>
      <c r="K5224" t="str">
        <f>_xlfn.XLOOKUP(Table6[[#This Row],[Loan Date]],$Q$5:$Q$152,$R$5:$R$152)</f>
        <v>Wednesday</v>
      </c>
      <c r="L5224" t="str">
        <f>_xlfn.XLOOKUP(Table6[[#This Row],[Loan Date]],$Q$5:$Q$152,$S$5:$S$152)</f>
        <v>Finals Week</v>
      </c>
    </row>
    <row r="5225" spans="1:12" x14ac:dyDescent="0.2">
      <c r="A5225" s="1">
        <v>44902</v>
      </c>
      <c r="B5225" t="s">
        <v>7</v>
      </c>
      <c r="C5225" s="1">
        <v>44902</v>
      </c>
      <c r="D5225" t="s">
        <v>911</v>
      </c>
      <c r="E5225" t="s">
        <v>37</v>
      </c>
      <c r="F5225" t="s">
        <v>37</v>
      </c>
      <c r="G5225" t="s">
        <v>20</v>
      </c>
      <c r="H5225" t="s">
        <v>1282</v>
      </c>
      <c r="I5225">
        <f>MONTH(Table6[[#This Row],[Loan Date]])</f>
        <v>12</v>
      </c>
      <c r="J5225" t="str">
        <f>_xlfn.XLOOKUP(Table6[[#This Row],[Numeric Month]],$N$5:$N$11,$O$5:$O$11)</f>
        <v>Dec</v>
      </c>
      <c r="K5225" t="str">
        <f>_xlfn.XLOOKUP(Table6[[#This Row],[Loan Date]],$Q$5:$Q$152,$R$5:$R$152)</f>
        <v>Wednesday</v>
      </c>
      <c r="L5225" t="str">
        <f>_xlfn.XLOOKUP(Table6[[#This Row],[Loan Date]],$Q$5:$Q$152,$S$5:$S$152)</f>
        <v>Finals Week</v>
      </c>
    </row>
    <row r="5226" spans="1:12" x14ac:dyDescent="0.2">
      <c r="A5226" s="1">
        <v>44902</v>
      </c>
      <c r="B5226" t="s">
        <v>7</v>
      </c>
      <c r="C5226" s="1">
        <v>44902</v>
      </c>
      <c r="D5226" t="s">
        <v>990</v>
      </c>
      <c r="E5226" t="s">
        <v>23</v>
      </c>
      <c r="F5226" t="s">
        <v>23</v>
      </c>
      <c r="G5226" t="s">
        <v>20</v>
      </c>
      <c r="H5226" t="s">
        <v>1282</v>
      </c>
      <c r="I5226">
        <f>MONTH(Table6[[#This Row],[Loan Date]])</f>
        <v>12</v>
      </c>
      <c r="J5226" t="str">
        <f>_xlfn.XLOOKUP(Table6[[#This Row],[Numeric Month]],$N$5:$N$11,$O$5:$O$11)</f>
        <v>Dec</v>
      </c>
      <c r="K5226" t="str">
        <f>_xlfn.XLOOKUP(Table6[[#This Row],[Loan Date]],$Q$5:$Q$152,$R$5:$R$152)</f>
        <v>Wednesday</v>
      </c>
      <c r="L5226" t="str">
        <f>_xlfn.XLOOKUP(Table6[[#This Row],[Loan Date]],$Q$5:$Q$152,$S$5:$S$152)</f>
        <v>Finals Week</v>
      </c>
    </row>
    <row r="5227" spans="1:12" x14ac:dyDescent="0.2">
      <c r="A5227" s="1">
        <v>44902</v>
      </c>
      <c r="B5227" t="s">
        <v>7</v>
      </c>
      <c r="C5227" s="1">
        <v>44904</v>
      </c>
      <c r="D5227" t="s">
        <v>501</v>
      </c>
      <c r="E5227" t="s">
        <v>9</v>
      </c>
      <c r="F5227" t="s">
        <v>8</v>
      </c>
      <c r="G5227" t="s">
        <v>1</v>
      </c>
      <c r="H5227" t="s">
        <v>1282</v>
      </c>
      <c r="I5227">
        <f>MONTH(Table6[[#This Row],[Loan Date]])</f>
        <v>12</v>
      </c>
      <c r="J5227" t="str">
        <f>_xlfn.XLOOKUP(Table6[[#This Row],[Numeric Month]],$N$5:$N$11,$O$5:$O$11)</f>
        <v>Dec</v>
      </c>
      <c r="K5227" t="str">
        <f>_xlfn.XLOOKUP(Table6[[#This Row],[Loan Date]],$Q$5:$Q$152,$R$5:$R$152)</f>
        <v>Wednesday</v>
      </c>
      <c r="L5227" t="str">
        <f>_xlfn.XLOOKUP(Table6[[#This Row],[Loan Date]],$Q$5:$Q$152,$S$5:$S$152)</f>
        <v>Finals Week</v>
      </c>
    </row>
    <row r="5228" spans="1:12" x14ac:dyDescent="0.2">
      <c r="A5228" s="1">
        <v>44902</v>
      </c>
      <c r="B5228" t="s">
        <v>7</v>
      </c>
      <c r="C5228" s="1">
        <v>44902</v>
      </c>
      <c r="D5228" t="s">
        <v>917</v>
      </c>
      <c r="E5228" t="s">
        <v>37</v>
      </c>
      <c r="F5228" t="s">
        <v>37</v>
      </c>
      <c r="G5228" t="s">
        <v>20</v>
      </c>
      <c r="H5228" t="s">
        <v>1282</v>
      </c>
      <c r="I5228">
        <f>MONTH(Table6[[#This Row],[Loan Date]])</f>
        <v>12</v>
      </c>
      <c r="J5228" t="str">
        <f>_xlfn.XLOOKUP(Table6[[#This Row],[Numeric Month]],$N$5:$N$11,$O$5:$O$11)</f>
        <v>Dec</v>
      </c>
      <c r="K5228" t="str">
        <f>_xlfn.XLOOKUP(Table6[[#This Row],[Loan Date]],$Q$5:$Q$152,$R$5:$R$152)</f>
        <v>Wednesday</v>
      </c>
      <c r="L5228" t="str">
        <f>_xlfn.XLOOKUP(Table6[[#This Row],[Loan Date]],$Q$5:$Q$152,$S$5:$S$152)</f>
        <v>Finals Week</v>
      </c>
    </row>
    <row r="5229" spans="1:12" x14ac:dyDescent="0.2">
      <c r="A5229" s="1">
        <v>44902</v>
      </c>
      <c r="B5229" t="s">
        <v>7</v>
      </c>
      <c r="C5229" s="1">
        <v>44904</v>
      </c>
      <c r="D5229" t="s">
        <v>140</v>
      </c>
      <c r="E5229" t="s">
        <v>9</v>
      </c>
      <c r="F5229" t="s">
        <v>8</v>
      </c>
      <c r="G5229" t="s">
        <v>1</v>
      </c>
      <c r="H5229" t="s">
        <v>1282</v>
      </c>
      <c r="I5229">
        <f>MONTH(Table6[[#This Row],[Loan Date]])</f>
        <v>12</v>
      </c>
      <c r="J5229" t="str">
        <f>_xlfn.XLOOKUP(Table6[[#This Row],[Numeric Month]],$N$5:$N$11,$O$5:$O$11)</f>
        <v>Dec</v>
      </c>
      <c r="K5229" t="str">
        <f>_xlfn.XLOOKUP(Table6[[#This Row],[Loan Date]],$Q$5:$Q$152,$R$5:$R$152)</f>
        <v>Wednesday</v>
      </c>
      <c r="L5229" t="str">
        <f>_xlfn.XLOOKUP(Table6[[#This Row],[Loan Date]],$Q$5:$Q$152,$S$5:$S$152)</f>
        <v>Finals Week</v>
      </c>
    </row>
    <row r="5230" spans="1:12" x14ac:dyDescent="0.2">
      <c r="A5230" s="1">
        <v>44902</v>
      </c>
      <c r="B5230" t="s">
        <v>7</v>
      </c>
      <c r="C5230" s="1">
        <v>44902</v>
      </c>
      <c r="D5230" t="s">
        <v>211</v>
      </c>
      <c r="E5230" t="s">
        <v>44</v>
      </c>
      <c r="F5230" t="s">
        <v>44</v>
      </c>
      <c r="G5230" t="s">
        <v>39</v>
      </c>
      <c r="H5230" t="s">
        <v>1282</v>
      </c>
      <c r="I5230">
        <f>MONTH(Table6[[#This Row],[Loan Date]])</f>
        <v>12</v>
      </c>
      <c r="J5230" t="str">
        <f>_xlfn.XLOOKUP(Table6[[#This Row],[Numeric Month]],$N$5:$N$11,$O$5:$O$11)</f>
        <v>Dec</v>
      </c>
      <c r="K5230" t="str">
        <f>_xlfn.XLOOKUP(Table6[[#This Row],[Loan Date]],$Q$5:$Q$152,$R$5:$R$152)</f>
        <v>Wednesday</v>
      </c>
      <c r="L5230" t="str">
        <f>_xlfn.XLOOKUP(Table6[[#This Row],[Loan Date]],$Q$5:$Q$152,$S$5:$S$152)</f>
        <v>Finals Week</v>
      </c>
    </row>
    <row r="5231" spans="1:12" x14ac:dyDescent="0.2">
      <c r="A5231" s="1">
        <v>44902</v>
      </c>
      <c r="B5231" t="s">
        <v>7</v>
      </c>
      <c r="C5231" s="1">
        <v>44904</v>
      </c>
      <c r="D5231" t="s">
        <v>919</v>
      </c>
      <c r="E5231" t="s">
        <v>15</v>
      </c>
      <c r="F5231" t="s">
        <v>14</v>
      </c>
      <c r="G5231" t="s">
        <v>1</v>
      </c>
      <c r="H5231" t="s">
        <v>1282</v>
      </c>
      <c r="I5231">
        <f>MONTH(Table6[[#This Row],[Loan Date]])</f>
        <v>12</v>
      </c>
      <c r="J5231" t="str">
        <f>_xlfn.XLOOKUP(Table6[[#This Row],[Numeric Month]],$N$5:$N$11,$O$5:$O$11)</f>
        <v>Dec</v>
      </c>
      <c r="K5231" t="str">
        <f>_xlfn.XLOOKUP(Table6[[#This Row],[Loan Date]],$Q$5:$Q$152,$R$5:$R$152)</f>
        <v>Wednesday</v>
      </c>
      <c r="L5231" t="str">
        <f>_xlfn.XLOOKUP(Table6[[#This Row],[Loan Date]],$Q$5:$Q$152,$S$5:$S$152)</f>
        <v>Finals Week</v>
      </c>
    </row>
    <row r="5232" spans="1:12" x14ac:dyDescent="0.2">
      <c r="A5232" s="1">
        <v>44902</v>
      </c>
      <c r="B5232" t="s">
        <v>7</v>
      </c>
      <c r="C5232" s="1">
        <v>44904</v>
      </c>
      <c r="D5232" t="s">
        <v>842</v>
      </c>
      <c r="E5232" t="s">
        <v>15</v>
      </c>
      <c r="F5232" t="s">
        <v>14</v>
      </c>
      <c r="G5232" t="s">
        <v>1</v>
      </c>
      <c r="H5232" t="s">
        <v>1282</v>
      </c>
      <c r="I5232">
        <f>MONTH(Table6[[#This Row],[Loan Date]])</f>
        <v>12</v>
      </c>
      <c r="J5232" t="str">
        <f>_xlfn.XLOOKUP(Table6[[#This Row],[Numeric Month]],$N$5:$N$11,$O$5:$O$11)</f>
        <v>Dec</v>
      </c>
      <c r="K5232" t="str">
        <f>_xlfn.XLOOKUP(Table6[[#This Row],[Loan Date]],$Q$5:$Q$152,$R$5:$R$152)</f>
        <v>Wednesday</v>
      </c>
      <c r="L5232" t="str">
        <f>_xlfn.XLOOKUP(Table6[[#This Row],[Loan Date]],$Q$5:$Q$152,$S$5:$S$152)</f>
        <v>Finals Week</v>
      </c>
    </row>
    <row r="5233" spans="1:12" x14ac:dyDescent="0.2">
      <c r="A5233" s="1">
        <v>44902</v>
      </c>
      <c r="B5233" t="s">
        <v>7</v>
      </c>
      <c r="C5233" s="1">
        <v>44904</v>
      </c>
      <c r="D5233" t="s">
        <v>155</v>
      </c>
      <c r="E5233" t="s">
        <v>9</v>
      </c>
      <c r="F5233" t="s">
        <v>8</v>
      </c>
      <c r="G5233" t="s">
        <v>1</v>
      </c>
      <c r="H5233" t="s">
        <v>1282</v>
      </c>
      <c r="I5233">
        <f>MONTH(Table6[[#This Row],[Loan Date]])</f>
        <v>12</v>
      </c>
      <c r="J5233" t="str">
        <f>_xlfn.XLOOKUP(Table6[[#This Row],[Numeric Month]],$N$5:$N$11,$O$5:$O$11)</f>
        <v>Dec</v>
      </c>
      <c r="K5233" t="str">
        <f>_xlfn.XLOOKUP(Table6[[#This Row],[Loan Date]],$Q$5:$Q$152,$R$5:$R$152)</f>
        <v>Wednesday</v>
      </c>
      <c r="L5233" t="str">
        <f>_xlfn.XLOOKUP(Table6[[#This Row],[Loan Date]],$Q$5:$Q$152,$S$5:$S$152)</f>
        <v>Finals Week</v>
      </c>
    </row>
    <row r="5234" spans="1:12" x14ac:dyDescent="0.2">
      <c r="A5234" s="1">
        <v>44902</v>
      </c>
      <c r="B5234" t="s">
        <v>5</v>
      </c>
      <c r="C5234" s="1">
        <v>44902</v>
      </c>
      <c r="D5234" t="s">
        <v>344</v>
      </c>
      <c r="E5234" t="s">
        <v>49</v>
      </c>
      <c r="F5234" t="s">
        <v>49</v>
      </c>
      <c r="G5234" t="s">
        <v>20</v>
      </c>
      <c r="H5234" t="s">
        <v>1282</v>
      </c>
      <c r="I5234">
        <f>MONTH(Table6[[#This Row],[Loan Date]])</f>
        <v>12</v>
      </c>
      <c r="J5234" t="str">
        <f>_xlfn.XLOOKUP(Table6[[#This Row],[Numeric Month]],$N$5:$N$11,$O$5:$O$11)</f>
        <v>Dec</v>
      </c>
      <c r="K5234" t="str">
        <f>_xlfn.XLOOKUP(Table6[[#This Row],[Loan Date]],$Q$5:$Q$152,$R$5:$R$152)</f>
        <v>Wednesday</v>
      </c>
      <c r="L5234" t="str">
        <f>_xlfn.XLOOKUP(Table6[[#This Row],[Loan Date]],$Q$5:$Q$152,$S$5:$S$152)</f>
        <v>Finals Week</v>
      </c>
    </row>
    <row r="5235" spans="1:12" x14ac:dyDescent="0.2">
      <c r="A5235" s="1">
        <v>44902</v>
      </c>
      <c r="B5235" t="s">
        <v>7</v>
      </c>
      <c r="C5235" s="1">
        <v>44902</v>
      </c>
      <c r="D5235" t="s">
        <v>1043</v>
      </c>
      <c r="E5235" t="s">
        <v>44</v>
      </c>
      <c r="F5235" t="s">
        <v>44</v>
      </c>
      <c r="G5235" t="s">
        <v>39</v>
      </c>
      <c r="H5235" t="s">
        <v>1282</v>
      </c>
      <c r="I5235">
        <f>MONTH(Table6[[#This Row],[Loan Date]])</f>
        <v>12</v>
      </c>
      <c r="J5235" t="str">
        <f>_xlfn.XLOOKUP(Table6[[#This Row],[Numeric Month]],$N$5:$N$11,$O$5:$O$11)</f>
        <v>Dec</v>
      </c>
      <c r="K5235" t="str">
        <f>_xlfn.XLOOKUP(Table6[[#This Row],[Loan Date]],$Q$5:$Q$152,$R$5:$R$152)</f>
        <v>Wednesday</v>
      </c>
      <c r="L5235" t="str">
        <f>_xlfn.XLOOKUP(Table6[[#This Row],[Loan Date]],$Q$5:$Q$152,$S$5:$S$152)</f>
        <v>Finals Week</v>
      </c>
    </row>
    <row r="5236" spans="1:12" x14ac:dyDescent="0.2">
      <c r="A5236" s="1">
        <v>44902</v>
      </c>
      <c r="B5236" t="s">
        <v>7</v>
      </c>
      <c r="C5236" s="1">
        <v>44902</v>
      </c>
      <c r="D5236" t="s">
        <v>923</v>
      </c>
      <c r="E5236" t="s">
        <v>37</v>
      </c>
      <c r="F5236" t="s">
        <v>37</v>
      </c>
      <c r="G5236" t="s">
        <v>20</v>
      </c>
      <c r="H5236" t="s">
        <v>1282</v>
      </c>
      <c r="I5236">
        <f>MONTH(Table6[[#This Row],[Loan Date]])</f>
        <v>12</v>
      </c>
      <c r="J5236" t="str">
        <f>_xlfn.XLOOKUP(Table6[[#This Row],[Numeric Month]],$N$5:$N$11,$O$5:$O$11)</f>
        <v>Dec</v>
      </c>
      <c r="K5236" t="str">
        <f>_xlfn.XLOOKUP(Table6[[#This Row],[Loan Date]],$Q$5:$Q$152,$R$5:$R$152)</f>
        <v>Wednesday</v>
      </c>
      <c r="L5236" t="str">
        <f>_xlfn.XLOOKUP(Table6[[#This Row],[Loan Date]],$Q$5:$Q$152,$S$5:$S$152)</f>
        <v>Finals Week</v>
      </c>
    </row>
    <row r="5237" spans="1:12" x14ac:dyDescent="0.2">
      <c r="A5237" s="1">
        <v>44902</v>
      </c>
      <c r="B5237" t="s">
        <v>5</v>
      </c>
      <c r="C5237" s="1">
        <v>44902</v>
      </c>
      <c r="D5237" t="s">
        <v>77</v>
      </c>
      <c r="E5237" t="s">
        <v>23</v>
      </c>
      <c r="F5237" t="s">
        <v>23</v>
      </c>
      <c r="G5237" t="s">
        <v>20</v>
      </c>
      <c r="H5237" t="s">
        <v>1282</v>
      </c>
      <c r="I5237">
        <f>MONTH(Table6[[#This Row],[Loan Date]])</f>
        <v>12</v>
      </c>
      <c r="J5237" t="str">
        <f>_xlfn.XLOOKUP(Table6[[#This Row],[Numeric Month]],$N$5:$N$11,$O$5:$O$11)</f>
        <v>Dec</v>
      </c>
      <c r="K5237" t="str">
        <f>_xlfn.XLOOKUP(Table6[[#This Row],[Loan Date]],$Q$5:$Q$152,$R$5:$R$152)</f>
        <v>Wednesday</v>
      </c>
      <c r="L5237" t="str">
        <f>_xlfn.XLOOKUP(Table6[[#This Row],[Loan Date]],$Q$5:$Q$152,$S$5:$S$152)</f>
        <v>Finals Week</v>
      </c>
    </row>
    <row r="5238" spans="1:12" x14ac:dyDescent="0.2">
      <c r="A5238" s="1">
        <v>44902</v>
      </c>
      <c r="B5238" t="s">
        <v>5</v>
      </c>
      <c r="C5238" s="1">
        <v>44902</v>
      </c>
      <c r="D5238" t="s">
        <v>1290</v>
      </c>
      <c r="E5238" t="s">
        <v>168</v>
      </c>
      <c r="F5238" t="s">
        <v>168</v>
      </c>
      <c r="G5238" t="s">
        <v>20</v>
      </c>
      <c r="H5238" t="s">
        <v>1282</v>
      </c>
      <c r="I5238">
        <f>MONTH(Table6[[#This Row],[Loan Date]])</f>
        <v>12</v>
      </c>
      <c r="J5238" t="str">
        <f>_xlfn.XLOOKUP(Table6[[#This Row],[Numeric Month]],$N$5:$N$11,$O$5:$O$11)</f>
        <v>Dec</v>
      </c>
      <c r="K5238" t="str">
        <f>_xlfn.XLOOKUP(Table6[[#This Row],[Loan Date]],$Q$5:$Q$152,$R$5:$R$152)</f>
        <v>Wednesday</v>
      </c>
      <c r="L5238" t="str">
        <f>_xlfn.XLOOKUP(Table6[[#This Row],[Loan Date]],$Q$5:$Q$152,$S$5:$S$152)</f>
        <v>Finals Week</v>
      </c>
    </row>
    <row r="5239" spans="1:12" x14ac:dyDescent="0.2">
      <c r="A5239" s="1">
        <v>44902</v>
      </c>
      <c r="B5239" t="s">
        <v>7</v>
      </c>
      <c r="C5239" s="1">
        <v>44902</v>
      </c>
      <c r="D5239" t="s">
        <v>977</v>
      </c>
      <c r="E5239" t="s">
        <v>168</v>
      </c>
      <c r="F5239" t="s">
        <v>168</v>
      </c>
      <c r="G5239" t="s">
        <v>20</v>
      </c>
      <c r="H5239" t="s">
        <v>1282</v>
      </c>
      <c r="I5239">
        <f>MONTH(Table6[[#This Row],[Loan Date]])</f>
        <v>12</v>
      </c>
      <c r="J5239" t="str">
        <f>_xlfn.XLOOKUP(Table6[[#This Row],[Numeric Month]],$N$5:$N$11,$O$5:$O$11)</f>
        <v>Dec</v>
      </c>
      <c r="K5239" t="str">
        <f>_xlfn.XLOOKUP(Table6[[#This Row],[Loan Date]],$Q$5:$Q$152,$R$5:$R$152)</f>
        <v>Wednesday</v>
      </c>
      <c r="L5239" t="str">
        <f>_xlfn.XLOOKUP(Table6[[#This Row],[Loan Date]],$Q$5:$Q$152,$S$5:$S$152)</f>
        <v>Finals Week</v>
      </c>
    </row>
    <row r="5240" spans="1:12" x14ac:dyDescent="0.2">
      <c r="A5240" s="1">
        <v>44902</v>
      </c>
      <c r="B5240" t="s">
        <v>7</v>
      </c>
      <c r="C5240" s="1">
        <v>44904</v>
      </c>
      <c r="D5240" t="s">
        <v>607</v>
      </c>
      <c r="E5240" t="s">
        <v>52</v>
      </c>
      <c r="F5240" t="s">
        <v>51</v>
      </c>
      <c r="G5240" t="s">
        <v>1</v>
      </c>
      <c r="H5240" t="s">
        <v>1282</v>
      </c>
      <c r="I5240">
        <f>MONTH(Table6[[#This Row],[Loan Date]])</f>
        <v>12</v>
      </c>
      <c r="J5240" t="str">
        <f>_xlfn.XLOOKUP(Table6[[#This Row],[Numeric Month]],$N$5:$N$11,$O$5:$O$11)</f>
        <v>Dec</v>
      </c>
      <c r="K5240" t="str">
        <f>_xlfn.XLOOKUP(Table6[[#This Row],[Loan Date]],$Q$5:$Q$152,$R$5:$R$152)</f>
        <v>Wednesday</v>
      </c>
      <c r="L5240" t="str">
        <f>_xlfn.XLOOKUP(Table6[[#This Row],[Loan Date]],$Q$5:$Q$152,$S$5:$S$152)</f>
        <v>Finals Week</v>
      </c>
    </row>
    <row r="5241" spans="1:12" x14ac:dyDescent="0.2">
      <c r="A5241" s="1">
        <v>44902</v>
      </c>
      <c r="B5241" t="s">
        <v>7</v>
      </c>
      <c r="C5241" s="1">
        <v>44902</v>
      </c>
      <c r="D5241" t="s">
        <v>191</v>
      </c>
      <c r="E5241" t="s">
        <v>44</v>
      </c>
      <c r="F5241" t="s">
        <v>44</v>
      </c>
      <c r="G5241" t="s">
        <v>39</v>
      </c>
      <c r="H5241" t="s">
        <v>1282</v>
      </c>
      <c r="I5241">
        <f>MONTH(Table6[[#This Row],[Loan Date]])</f>
        <v>12</v>
      </c>
      <c r="J5241" t="str">
        <f>_xlfn.XLOOKUP(Table6[[#This Row],[Numeric Month]],$N$5:$N$11,$O$5:$O$11)</f>
        <v>Dec</v>
      </c>
      <c r="K5241" t="str">
        <f>_xlfn.XLOOKUP(Table6[[#This Row],[Loan Date]],$Q$5:$Q$152,$R$5:$R$152)</f>
        <v>Wednesday</v>
      </c>
      <c r="L5241" t="str">
        <f>_xlfn.XLOOKUP(Table6[[#This Row],[Loan Date]],$Q$5:$Q$152,$S$5:$S$152)</f>
        <v>Finals Week</v>
      </c>
    </row>
    <row r="5242" spans="1:12" x14ac:dyDescent="0.2">
      <c r="A5242" s="1">
        <v>44902</v>
      </c>
      <c r="B5242" t="s">
        <v>7</v>
      </c>
      <c r="C5242" s="1">
        <v>44909</v>
      </c>
      <c r="D5242" t="s">
        <v>1066</v>
      </c>
      <c r="E5242" t="s">
        <v>52</v>
      </c>
      <c r="F5242" t="s">
        <v>51</v>
      </c>
      <c r="G5242" t="s">
        <v>1</v>
      </c>
      <c r="H5242" t="s">
        <v>1282</v>
      </c>
      <c r="I5242">
        <f>MONTH(Table6[[#This Row],[Loan Date]])</f>
        <v>12</v>
      </c>
      <c r="J5242" t="str">
        <f>_xlfn.XLOOKUP(Table6[[#This Row],[Numeric Month]],$N$5:$N$11,$O$5:$O$11)</f>
        <v>Dec</v>
      </c>
      <c r="K5242" t="str">
        <f>_xlfn.XLOOKUP(Table6[[#This Row],[Loan Date]],$Q$5:$Q$152,$R$5:$R$152)</f>
        <v>Wednesday</v>
      </c>
      <c r="L5242" t="str">
        <f>_xlfn.XLOOKUP(Table6[[#This Row],[Loan Date]],$Q$5:$Q$152,$S$5:$S$152)</f>
        <v>Finals Week</v>
      </c>
    </row>
    <row r="5243" spans="1:12" x14ac:dyDescent="0.2">
      <c r="A5243" s="1">
        <v>44902</v>
      </c>
      <c r="B5243" t="s">
        <v>5</v>
      </c>
      <c r="C5243" s="1">
        <v>44902</v>
      </c>
      <c r="D5243" t="s">
        <v>60</v>
      </c>
      <c r="E5243" t="s">
        <v>59</v>
      </c>
      <c r="F5243" t="s">
        <v>58</v>
      </c>
      <c r="G5243" t="s">
        <v>39</v>
      </c>
      <c r="H5243" t="s">
        <v>1282</v>
      </c>
      <c r="I5243">
        <f>MONTH(Table6[[#This Row],[Loan Date]])</f>
        <v>12</v>
      </c>
      <c r="J5243" t="str">
        <f>_xlfn.XLOOKUP(Table6[[#This Row],[Numeric Month]],$N$5:$N$11,$O$5:$O$11)</f>
        <v>Dec</v>
      </c>
      <c r="K5243" t="str">
        <f>_xlfn.XLOOKUP(Table6[[#This Row],[Loan Date]],$Q$5:$Q$152,$R$5:$R$152)</f>
        <v>Wednesday</v>
      </c>
      <c r="L5243" t="str">
        <f>_xlfn.XLOOKUP(Table6[[#This Row],[Loan Date]],$Q$5:$Q$152,$S$5:$S$152)</f>
        <v>Finals Week</v>
      </c>
    </row>
    <row r="5244" spans="1:12" x14ac:dyDescent="0.2">
      <c r="A5244" s="1">
        <v>44902</v>
      </c>
      <c r="B5244" t="s">
        <v>5</v>
      </c>
      <c r="C5244" s="1">
        <v>44904</v>
      </c>
      <c r="D5244" t="s">
        <v>941</v>
      </c>
      <c r="E5244" t="s">
        <v>15</v>
      </c>
      <c r="F5244" t="s">
        <v>14</v>
      </c>
      <c r="G5244" t="s">
        <v>1</v>
      </c>
      <c r="H5244" t="s">
        <v>1282</v>
      </c>
      <c r="I5244">
        <f>MONTH(Table6[[#This Row],[Loan Date]])</f>
        <v>12</v>
      </c>
      <c r="J5244" t="str">
        <f>_xlfn.XLOOKUP(Table6[[#This Row],[Numeric Month]],$N$5:$N$11,$O$5:$O$11)</f>
        <v>Dec</v>
      </c>
      <c r="K5244" t="str">
        <f>_xlfn.XLOOKUP(Table6[[#This Row],[Loan Date]],$Q$5:$Q$152,$R$5:$R$152)</f>
        <v>Wednesday</v>
      </c>
      <c r="L5244" t="str">
        <f>_xlfn.XLOOKUP(Table6[[#This Row],[Loan Date]],$Q$5:$Q$152,$S$5:$S$152)</f>
        <v>Finals Week</v>
      </c>
    </row>
    <row r="5245" spans="1:12" x14ac:dyDescent="0.2">
      <c r="A5245" s="1">
        <v>44902</v>
      </c>
      <c r="B5245" t="s">
        <v>5</v>
      </c>
      <c r="C5245" s="1">
        <v>44902</v>
      </c>
      <c r="D5245" t="s">
        <v>913</v>
      </c>
      <c r="E5245" t="s">
        <v>37</v>
      </c>
      <c r="F5245" t="s">
        <v>37</v>
      </c>
      <c r="G5245" t="s">
        <v>20</v>
      </c>
      <c r="H5245" t="s">
        <v>1282</v>
      </c>
      <c r="I5245">
        <f>MONTH(Table6[[#This Row],[Loan Date]])</f>
        <v>12</v>
      </c>
      <c r="J5245" t="str">
        <f>_xlfn.XLOOKUP(Table6[[#This Row],[Numeric Month]],$N$5:$N$11,$O$5:$O$11)</f>
        <v>Dec</v>
      </c>
      <c r="K5245" t="str">
        <f>_xlfn.XLOOKUP(Table6[[#This Row],[Loan Date]],$Q$5:$Q$152,$R$5:$R$152)</f>
        <v>Wednesday</v>
      </c>
      <c r="L5245" t="str">
        <f>_xlfn.XLOOKUP(Table6[[#This Row],[Loan Date]],$Q$5:$Q$152,$S$5:$S$152)</f>
        <v>Finals Week</v>
      </c>
    </row>
    <row r="5246" spans="1:12" x14ac:dyDescent="0.2">
      <c r="A5246" s="1">
        <v>44902</v>
      </c>
      <c r="B5246" t="s">
        <v>7</v>
      </c>
      <c r="C5246" s="1">
        <v>44902</v>
      </c>
      <c r="D5246" t="s">
        <v>64</v>
      </c>
      <c r="E5246" t="s">
        <v>23</v>
      </c>
      <c r="F5246" t="s">
        <v>23</v>
      </c>
      <c r="G5246" t="s">
        <v>20</v>
      </c>
      <c r="H5246" t="s">
        <v>1282</v>
      </c>
      <c r="I5246">
        <f>MONTH(Table6[[#This Row],[Loan Date]])</f>
        <v>12</v>
      </c>
      <c r="J5246" t="str">
        <f>_xlfn.XLOOKUP(Table6[[#This Row],[Numeric Month]],$N$5:$N$11,$O$5:$O$11)</f>
        <v>Dec</v>
      </c>
      <c r="K5246" t="str">
        <f>_xlfn.XLOOKUP(Table6[[#This Row],[Loan Date]],$Q$5:$Q$152,$R$5:$R$152)</f>
        <v>Wednesday</v>
      </c>
      <c r="L5246" t="str">
        <f>_xlfn.XLOOKUP(Table6[[#This Row],[Loan Date]],$Q$5:$Q$152,$S$5:$S$152)</f>
        <v>Finals Week</v>
      </c>
    </row>
    <row r="5247" spans="1:12" x14ac:dyDescent="0.2">
      <c r="A5247" s="1">
        <v>44902</v>
      </c>
      <c r="B5247" t="s">
        <v>7</v>
      </c>
      <c r="C5247" s="1">
        <v>44902</v>
      </c>
      <c r="D5247" t="s">
        <v>290</v>
      </c>
      <c r="E5247" t="s">
        <v>44</v>
      </c>
      <c r="F5247" t="s">
        <v>44</v>
      </c>
      <c r="G5247" t="s">
        <v>39</v>
      </c>
      <c r="H5247" t="s">
        <v>1282</v>
      </c>
      <c r="I5247">
        <f>MONTH(Table6[[#This Row],[Loan Date]])</f>
        <v>12</v>
      </c>
      <c r="J5247" t="str">
        <f>_xlfn.XLOOKUP(Table6[[#This Row],[Numeric Month]],$N$5:$N$11,$O$5:$O$11)</f>
        <v>Dec</v>
      </c>
      <c r="K5247" t="str">
        <f>_xlfn.XLOOKUP(Table6[[#This Row],[Loan Date]],$Q$5:$Q$152,$R$5:$R$152)</f>
        <v>Wednesday</v>
      </c>
      <c r="L5247" t="str">
        <f>_xlfn.XLOOKUP(Table6[[#This Row],[Loan Date]],$Q$5:$Q$152,$S$5:$S$152)</f>
        <v>Finals Week</v>
      </c>
    </row>
    <row r="5248" spans="1:12" x14ac:dyDescent="0.2">
      <c r="A5248" s="1">
        <v>44902</v>
      </c>
      <c r="B5248" t="s">
        <v>7</v>
      </c>
      <c r="C5248" s="1">
        <v>44902</v>
      </c>
      <c r="D5248" t="s">
        <v>408</v>
      </c>
      <c r="E5248" t="s">
        <v>23</v>
      </c>
      <c r="F5248" t="s">
        <v>23</v>
      </c>
      <c r="G5248" t="s">
        <v>20</v>
      </c>
      <c r="H5248" t="s">
        <v>1282</v>
      </c>
      <c r="I5248">
        <f>MONTH(Table6[[#This Row],[Loan Date]])</f>
        <v>12</v>
      </c>
      <c r="J5248" t="str">
        <f>_xlfn.XLOOKUP(Table6[[#This Row],[Numeric Month]],$N$5:$N$11,$O$5:$O$11)</f>
        <v>Dec</v>
      </c>
      <c r="K5248" t="str">
        <f>_xlfn.XLOOKUP(Table6[[#This Row],[Loan Date]],$Q$5:$Q$152,$R$5:$R$152)</f>
        <v>Wednesday</v>
      </c>
      <c r="L5248" t="str">
        <f>_xlfn.XLOOKUP(Table6[[#This Row],[Loan Date]],$Q$5:$Q$152,$S$5:$S$152)</f>
        <v>Finals Week</v>
      </c>
    </row>
    <row r="5249" spans="1:12" x14ac:dyDescent="0.2">
      <c r="A5249" s="1">
        <v>44902</v>
      </c>
      <c r="B5249" t="s">
        <v>7</v>
      </c>
      <c r="C5249" s="1">
        <v>44902</v>
      </c>
      <c r="D5249" t="s">
        <v>31</v>
      </c>
      <c r="E5249" t="s">
        <v>21</v>
      </c>
      <c r="F5249" t="s">
        <v>21</v>
      </c>
      <c r="G5249" t="s">
        <v>20</v>
      </c>
      <c r="H5249" t="s">
        <v>1282</v>
      </c>
      <c r="I5249">
        <f>MONTH(Table6[[#This Row],[Loan Date]])</f>
        <v>12</v>
      </c>
      <c r="J5249" t="str">
        <f>_xlfn.XLOOKUP(Table6[[#This Row],[Numeric Month]],$N$5:$N$11,$O$5:$O$11)</f>
        <v>Dec</v>
      </c>
      <c r="K5249" t="str">
        <f>_xlfn.XLOOKUP(Table6[[#This Row],[Loan Date]],$Q$5:$Q$152,$R$5:$R$152)</f>
        <v>Wednesday</v>
      </c>
      <c r="L5249" t="str">
        <f>_xlfn.XLOOKUP(Table6[[#This Row],[Loan Date]],$Q$5:$Q$152,$S$5:$S$152)</f>
        <v>Finals Week</v>
      </c>
    </row>
    <row r="5250" spans="1:12" x14ac:dyDescent="0.2">
      <c r="A5250" s="1">
        <v>44902</v>
      </c>
      <c r="B5250" t="s">
        <v>5</v>
      </c>
      <c r="C5250" s="1">
        <v>44902</v>
      </c>
      <c r="D5250" t="s">
        <v>115</v>
      </c>
      <c r="E5250" t="s">
        <v>23</v>
      </c>
      <c r="F5250" t="s">
        <v>23</v>
      </c>
      <c r="G5250" t="s">
        <v>20</v>
      </c>
      <c r="H5250" t="s">
        <v>1282</v>
      </c>
      <c r="I5250">
        <f>MONTH(Table6[[#This Row],[Loan Date]])</f>
        <v>12</v>
      </c>
      <c r="J5250" t="str">
        <f>_xlfn.XLOOKUP(Table6[[#This Row],[Numeric Month]],$N$5:$N$11,$O$5:$O$11)</f>
        <v>Dec</v>
      </c>
      <c r="K5250" t="str">
        <f>_xlfn.XLOOKUP(Table6[[#This Row],[Loan Date]],$Q$5:$Q$152,$R$5:$R$152)</f>
        <v>Wednesday</v>
      </c>
      <c r="L5250" t="str">
        <f>_xlfn.XLOOKUP(Table6[[#This Row],[Loan Date]],$Q$5:$Q$152,$S$5:$S$152)</f>
        <v>Finals Week</v>
      </c>
    </row>
    <row r="5251" spans="1:12" x14ac:dyDescent="0.2">
      <c r="A5251" s="1">
        <v>44902</v>
      </c>
      <c r="B5251" t="s">
        <v>5</v>
      </c>
      <c r="C5251" s="1">
        <v>44902</v>
      </c>
      <c r="D5251" t="s">
        <v>912</v>
      </c>
      <c r="E5251" t="s">
        <v>37</v>
      </c>
      <c r="F5251" t="s">
        <v>37</v>
      </c>
      <c r="G5251" t="s">
        <v>20</v>
      </c>
      <c r="H5251" t="s">
        <v>1282</v>
      </c>
      <c r="I5251">
        <f>MONTH(Table6[[#This Row],[Loan Date]])</f>
        <v>12</v>
      </c>
      <c r="J5251" t="str">
        <f>_xlfn.XLOOKUP(Table6[[#This Row],[Numeric Month]],$N$5:$N$11,$O$5:$O$11)</f>
        <v>Dec</v>
      </c>
      <c r="K5251" t="str">
        <f>_xlfn.XLOOKUP(Table6[[#This Row],[Loan Date]],$Q$5:$Q$152,$R$5:$R$152)</f>
        <v>Wednesday</v>
      </c>
      <c r="L5251" t="str">
        <f>_xlfn.XLOOKUP(Table6[[#This Row],[Loan Date]],$Q$5:$Q$152,$S$5:$S$152)</f>
        <v>Finals Week</v>
      </c>
    </row>
    <row r="5252" spans="1:12" x14ac:dyDescent="0.2">
      <c r="A5252" s="1">
        <v>44902</v>
      </c>
      <c r="B5252" t="s">
        <v>5</v>
      </c>
      <c r="C5252" s="1">
        <v>44902</v>
      </c>
      <c r="D5252" t="s">
        <v>285</v>
      </c>
      <c r="E5252" t="s">
        <v>44</v>
      </c>
      <c r="F5252" t="s">
        <v>44</v>
      </c>
      <c r="G5252" t="s">
        <v>39</v>
      </c>
      <c r="H5252" t="s">
        <v>1282</v>
      </c>
      <c r="I5252">
        <f>MONTH(Table6[[#This Row],[Loan Date]])</f>
        <v>12</v>
      </c>
      <c r="J5252" t="str">
        <f>_xlfn.XLOOKUP(Table6[[#This Row],[Numeric Month]],$N$5:$N$11,$O$5:$O$11)</f>
        <v>Dec</v>
      </c>
      <c r="K5252" t="str">
        <f>_xlfn.XLOOKUP(Table6[[#This Row],[Loan Date]],$Q$5:$Q$152,$R$5:$R$152)</f>
        <v>Wednesday</v>
      </c>
      <c r="L5252" t="str">
        <f>_xlfn.XLOOKUP(Table6[[#This Row],[Loan Date]],$Q$5:$Q$152,$S$5:$S$152)</f>
        <v>Finals Week</v>
      </c>
    </row>
    <row r="5253" spans="1:12" x14ac:dyDescent="0.2">
      <c r="A5253" s="1">
        <v>44902</v>
      </c>
      <c r="B5253" t="s">
        <v>7</v>
      </c>
      <c r="C5253" s="1">
        <v>44902</v>
      </c>
      <c r="D5253" t="s">
        <v>917</v>
      </c>
      <c r="E5253" t="s">
        <v>37</v>
      </c>
      <c r="F5253" t="s">
        <v>37</v>
      </c>
      <c r="G5253" t="s">
        <v>20</v>
      </c>
      <c r="H5253" t="s">
        <v>1282</v>
      </c>
      <c r="I5253">
        <f>MONTH(Table6[[#This Row],[Loan Date]])</f>
        <v>12</v>
      </c>
      <c r="J5253" t="str">
        <f>_xlfn.XLOOKUP(Table6[[#This Row],[Numeric Month]],$N$5:$N$11,$O$5:$O$11)</f>
        <v>Dec</v>
      </c>
      <c r="K5253" t="str">
        <f>_xlfn.XLOOKUP(Table6[[#This Row],[Loan Date]],$Q$5:$Q$152,$R$5:$R$152)</f>
        <v>Wednesday</v>
      </c>
      <c r="L5253" t="str">
        <f>_xlfn.XLOOKUP(Table6[[#This Row],[Loan Date]],$Q$5:$Q$152,$S$5:$S$152)</f>
        <v>Finals Week</v>
      </c>
    </row>
    <row r="5254" spans="1:12" x14ac:dyDescent="0.2">
      <c r="A5254" s="1">
        <v>44902</v>
      </c>
      <c r="B5254" t="s">
        <v>7</v>
      </c>
      <c r="C5254" s="1">
        <v>44902</v>
      </c>
      <c r="D5254" t="s">
        <v>1096</v>
      </c>
      <c r="E5254" t="s">
        <v>12</v>
      </c>
      <c r="F5254" t="s">
        <v>12</v>
      </c>
      <c r="G5254" t="s">
        <v>11</v>
      </c>
      <c r="H5254" t="s">
        <v>1282</v>
      </c>
      <c r="I5254">
        <f>MONTH(Table6[[#This Row],[Loan Date]])</f>
        <v>12</v>
      </c>
      <c r="J5254" t="str">
        <f>_xlfn.XLOOKUP(Table6[[#This Row],[Numeric Month]],$N$5:$N$11,$O$5:$O$11)</f>
        <v>Dec</v>
      </c>
      <c r="K5254" t="str">
        <f>_xlfn.XLOOKUP(Table6[[#This Row],[Loan Date]],$Q$5:$Q$152,$R$5:$R$152)</f>
        <v>Wednesday</v>
      </c>
      <c r="L5254" t="str">
        <f>_xlfn.XLOOKUP(Table6[[#This Row],[Loan Date]],$Q$5:$Q$152,$S$5:$S$152)</f>
        <v>Finals Week</v>
      </c>
    </row>
    <row r="5255" spans="1:12" x14ac:dyDescent="0.2">
      <c r="A5255" s="1">
        <v>44902</v>
      </c>
      <c r="B5255" t="s">
        <v>7</v>
      </c>
      <c r="C5255" s="1">
        <v>44902</v>
      </c>
      <c r="D5255" t="s">
        <v>538</v>
      </c>
      <c r="E5255" t="s">
        <v>122</v>
      </c>
      <c r="F5255" t="s">
        <v>122</v>
      </c>
      <c r="G5255" t="s">
        <v>11</v>
      </c>
      <c r="H5255" t="s">
        <v>1282</v>
      </c>
      <c r="I5255">
        <f>MONTH(Table6[[#This Row],[Loan Date]])</f>
        <v>12</v>
      </c>
      <c r="J5255" t="str">
        <f>_xlfn.XLOOKUP(Table6[[#This Row],[Numeric Month]],$N$5:$N$11,$O$5:$O$11)</f>
        <v>Dec</v>
      </c>
      <c r="K5255" t="str">
        <f>_xlfn.XLOOKUP(Table6[[#This Row],[Loan Date]],$Q$5:$Q$152,$R$5:$R$152)</f>
        <v>Wednesday</v>
      </c>
      <c r="L5255" t="str">
        <f>_xlfn.XLOOKUP(Table6[[#This Row],[Loan Date]],$Q$5:$Q$152,$S$5:$S$152)</f>
        <v>Finals Week</v>
      </c>
    </row>
    <row r="5256" spans="1:12" x14ac:dyDescent="0.2">
      <c r="A5256" s="1">
        <v>44902</v>
      </c>
      <c r="B5256" t="s">
        <v>5</v>
      </c>
      <c r="C5256" s="1">
        <v>44904</v>
      </c>
      <c r="D5256" t="s">
        <v>1289</v>
      </c>
      <c r="E5256" t="s">
        <v>204</v>
      </c>
      <c r="F5256" t="s">
        <v>2</v>
      </c>
      <c r="G5256" t="s">
        <v>1</v>
      </c>
      <c r="H5256" t="s">
        <v>1282</v>
      </c>
      <c r="I5256">
        <f>MONTH(Table6[[#This Row],[Loan Date]])</f>
        <v>12</v>
      </c>
      <c r="J5256" t="str">
        <f>_xlfn.XLOOKUP(Table6[[#This Row],[Numeric Month]],$N$5:$N$11,$O$5:$O$11)</f>
        <v>Dec</v>
      </c>
      <c r="K5256" t="str">
        <f>_xlfn.XLOOKUP(Table6[[#This Row],[Loan Date]],$Q$5:$Q$152,$R$5:$R$152)</f>
        <v>Wednesday</v>
      </c>
      <c r="L5256" t="str">
        <f>_xlfn.XLOOKUP(Table6[[#This Row],[Loan Date]],$Q$5:$Q$152,$S$5:$S$152)</f>
        <v>Finals Week</v>
      </c>
    </row>
    <row r="5257" spans="1:12" x14ac:dyDescent="0.2">
      <c r="A5257" s="1">
        <v>44902</v>
      </c>
      <c r="B5257" t="s">
        <v>5</v>
      </c>
      <c r="C5257" s="1">
        <v>44904</v>
      </c>
      <c r="D5257" t="s">
        <v>690</v>
      </c>
      <c r="E5257" t="s">
        <v>15</v>
      </c>
      <c r="F5257" t="s">
        <v>14</v>
      </c>
      <c r="G5257" t="s">
        <v>1</v>
      </c>
      <c r="H5257" t="s">
        <v>1282</v>
      </c>
      <c r="I5257">
        <f>MONTH(Table6[[#This Row],[Loan Date]])</f>
        <v>12</v>
      </c>
      <c r="J5257" t="str">
        <f>_xlfn.XLOOKUP(Table6[[#This Row],[Numeric Month]],$N$5:$N$11,$O$5:$O$11)</f>
        <v>Dec</v>
      </c>
      <c r="K5257" t="str">
        <f>_xlfn.XLOOKUP(Table6[[#This Row],[Loan Date]],$Q$5:$Q$152,$R$5:$R$152)</f>
        <v>Wednesday</v>
      </c>
      <c r="L5257" t="str">
        <f>_xlfn.XLOOKUP(Table6[[#This Row],[Loan Date]],$Q$5:$Q$152,$S$5:$S$152)</f>
        <v>Finals Week</v>
      </c>
    </row>
    <row r="5258" spans="1:12" x14ac:dyDescent="0.2">
      <c r="A5258" s="1">
        <v>44902</v>
      </c>
      <c r="B5258" t="s">
        <v>5</v>
      </c>
      <c r="C5258" s="1">
        <v>44902</v>
      </c>
      <c r="D5258" t="s">
        <v>26</v>
      </c>
      <c r="E5258" t="s">
        <v>23</v>
      </c>
      <c r="F5258" t="s">
        <v>23</v>
      </c>
      <c r="G5258" t="s">
        <v>20</v>
      </c>
      <c r="H5258" t="s">
        <v>1282</v>
      </c>
      <c r="I5258">
        <f>MONTH(Table6[[#This Row],[Loan Date]])</f>
        <v>12</v>
      </c>
      <c r="J5258" t="str">
        <f>_xlfn.XLOOKUP(Table6[[#This Row],[Numeric Month]],$N$5:$N$11,$O$5:$O$11)</f>
        <v>Dec</v>
      </c>
      <c r="K5258" t="str">
        <f>_xlfn.XLOOKUP(Table6[[#This Row],[Loan Date]],$Q$5:$Q$152,$R$5:$R$152)</f>
        <v>Wednesday</v>
      </c>
      <c r="L5258" t="str">
        <f>_xlfn.XLOOKUP(Table6[[#This Row],[Loan Date]],$Q$5:$Q$152,$S$5:$S$152)</f>
        <v>Finals Week</v>
      </c>
    </row>
    <row r="5259" spans="1:12" x14ac:dyDescent="0.2">
      <c r="A5259" s="1">
        <v>44902</v>
      </c>
      <c r="B5259" t="s">
        <v>5</v>
      </c>
      <c r="C5259" s="1">
        <v>44902</v>
      </c>
      <c r="D5259" t="s">
        <v>241</v>
      </c>
      <c r="E5259" t="s">
        <v>23</v>
      </c>
      <c r="F5259" t="s">
        <v>23</v>
      </c>
      <c r="G5259" t="s">
        <v>20</v>
      </c>
      <c r="H5259" t="s">
        <v>1282</v>
      </c>
      <c r="I5259">
        <f>MONTH(Table6[[#This Row],[Loan Date]])</f>
        <v>12</v>
      </c>
      <c r="J5259" t="str">
        <f>_xlfn.XLOOKUP(Table6[[#This Row],[Numeric Month]],$N$5:$N$11,$O$5:$O$11)</f>
        <v>Dec</v>
      </c>
      <c r="K5259" t="str">
        <f>_xlfn.XLOOKUP(Table6[[#This Row],[Loan Date]],$Q$5:$Q$152,$R$5:$R$152)</f>
        <v>Wednesday</v>
      </c>
      <c r="L5259" t="str">
        <f>_xlfn.XLOOKUP(Table6[[#This Row],[Loan Date]],$Q$5:$Q$152,$S$5:$S$152)</f>
        <v>Finals Week</v>
      </c>
    </row>
    <row r="5260" spans="1:12" x14ac:dyDescent="0.2">
      <c r="A5260" s="1">
        <v>44902</v>
      </c>
      <c r="B5260" t="s">
        <v>5</v>
      </c>
      <c r="C5260" s="1">
        <v>44902</v>
      </c>
      <c r="D5260" t="s">
        <v>127</v>
      </c>
      <c r="E5260" t="s">
        <v>21</v>
      </c>
      <c r="F5260" t="s">
        <v>21</v>
      </c>
      <c r="G5260" t="s">
        <v>20</v>
      </c>
      <c r="H5260" t="s">
        <v>1282</v>
      </c>
      <c r="I5260">
        <f>MONTH(Table6[[#This Row],[Loan Date]])</f>
        <v>12</v>
      </c>
      <c r="J5260" t="str">
        <f>_xlfn.XLOOKUP(Table6[[#This Row],[Numeric Month]],$N$5:$N$11,$O$5:$O$11)</f>
        <v>Dec</v>
      </c>
      <c r="K5260" t="str">
        <f>_xlfn.XLOOKUP(Table6[[#This Row],[Loan Date]],$Q$5:$Q$152,$R$5:$R$152)</f>
        <v>Wednesday</v>
      </c>
      <c r="L5260" t="str">
        <f>_xlfn.XLOOKUP(Table6[[#This Row],[Loan Date]],$Q$5:$Q$152,$S$5:$S$152)</f>
        <v>Finals Week</v>
      </c>
    </row>
    <row r="5261" spans="1:12" x14ac:dyDescent="0.2">
      <c r="A5261" s="1">
        <v>44902</v>
      </c>
      <c r="B5261" t="s">
        <v>5</v>
      </c>
      <c r="C5261" s="1">
        <v>44902</v>
      </c>
      <c r="D5261" t="s">
        <v>258</v>
      </c>
      <c r="E5261" t="s">
        <v>21</v>
      </c>
      <c r="F5261" t="s">
        <v>21</v>
      </c>
      <c r="G5261" t="s">
        <v>20</v>
      </c>
      <c r="H5261" t="s">
        <v>1282</v>
      </c>
      <c r="I5261">
        <f>MONTH(Table6[[#This Row],[Loan Date]])</f>
        <v>12</v>
      </c>
      <c r="J5261" t="str">
        <f>_xlfn.XLOOKUP(Table6[[#This Row],[Numeric Month]],$N$5:$N$11,$O$5:$O$11)</f>
        <v>Dec</v>
      </c>
      <c r="K5261" t="str">
        <f>_xlfn.XLOOKUP(Table6[[#This Row],[Loan Date]],$Q$5:$Q$152,$R$5:$R$152)</f>
        <v>Wednesday</v>
      </c>
      <c r="L5261" t="str">
        <f>_xlfn.XLOOKUP(Table6[[#This Row],[Loan Date]],$Q$5:$Q$152,$S$5:$S$152)</f>
        <v>Finals Week</v>
      </c>
    </row>
    <row r="5262" spans="1:12" x14ac:dyDescent="0.2">
      <c r="A5262" s="1">
        <v>44903</v>
      </c>
      <c r="B5262" t="s">
        <v>5</v>
      </c>
      <c r="C5262" s="1">
        <v>44903</v>
      </c>
      <c r="D5262" t="s">
        <v>1192</v>
      </c>
      <c r="E5262" t="s">
        <v>221</v>
      </c>
      <c r="F5262" t="s">
        <v>221</v>
      </c>
      <c r="G5262" t="s">
        <v>20</v>
      </c>
      <c r="H5262" t="s">
        <v>1282</v>
      </c>
      <c r="I5262">
        <f>MONTH(Table6[[#This Row],[Loan Date]])</f>
        <v>12</v>
      </c>
      <c r="J5262" t="str">
        <f>_xlfn.XLOOKUP(Table6[[#This Row],[Numeric Month]],$N$5:$N$11,$O$5:$O$11)</f>
        <v>Dec</v>
      </c>
      <c r="K5262" t="str">
        <f>_xlfn.XLOOKUP(Table6[[#This Row],[Loan Date]],$Q$5:$Q$152,$R$5:$R$152)</f>
        <v>Thursday</v>
      </c>
      <c r="L5262" t="str">
        <f>_xlfn.XLOOKUP(Table6[[#This Row],[Loan Date]],$Q$5:$Q$152,$S$5:$S$152)</f>
        <v>Finals Week</v>
      </c>
    </row>
    <row r="5263" spans="1:12" x14ac:dyDescent="0.2">
      <c r="A5263" s="1">
        <v>44903</v>
      </c>
      <c r="B5263" t="s">
        <v>5</v>
      </c>
      <c r="C5263" s="1">
        <v>44903</v>
      </c>
      <c r="D5263" t="s">
        <v>923</v>
      </c>
      <c r="E5263" t="s">
        <v>37</v>
      </c>
      <c r="F5263" t="s">
        <v>37</v>
      </c>
      <c r="G5263" t="s">
        <v>20</v>
      </c>
      <c r="H5263" t="s">
        <v>1282</v>
      </c>
      <c r="I5263">
        <f>MONTH(Table6[[#This Row],[Loan Date]])</f>
        <v>12</v>
      </c>
      <c r="J5263" t="str">
        <f>_xlfn.XLOOKUP(Table6[[#This Row],[Numeric Month]],$N$5:$N$11,$O$5:$O$11)</f>
        <v>Dec</v>
      </c>
      <c r="K5263" t="str">
        <f>_xlfn.XLOOKUP(Table6[[#This Row],[Loan Date]],$Q$5:$Q$152,$R$5:$R$152)</f>
        <v>Thursday</v>
      </c>
      <c r="L5263" t="str">
        <f>_xlfn.XLOOKUP(Table6[[#This Row],[Loan Date]],$Q$5:$Q$152,$S$5:$S$152)</f>
        <v>Finals Week</v>
      </c>
    </row>
    <row r="5264" spans="1:12" x14ac:dyDescent="0.2">
      <c r="A5264" s="1">
        <v>44903</v>
      </c>
      <c r="B5264" t="s">
        <v>7</v>
      </c>
      <c r="C5264" s="1">
        <v>44904</v>
      </c>
      <c r="D5264" t="s">
        <v>1288</v>
      </c>
      <c r="E5264" t="s">
        <v>3</v>
      </c>
      <c r="F5264" t="s">
        <v>2</v>
      </c>
      <c r="G5264" t="s">
        <v>1</v>
      </c>
      <c r="H5264" t="s">
        <v>1282</v>
      </c>
      <c r="I5264">
        <f>MONTH(Table6[[#This Row],[Loan Date]])</f>
        <v>12</v>
      </c>
      <c r="J5264" t="str">
        <f>_xlfn.XLOOKUP(Table6[[#This Row],[Numeric Month]],$N$5:$N$11,$O$5:$O$11)</f>
        <v>Dec</v>
      </c>
      <c r="K5264" t="str">
        <f>_xlfn.XLOOKUP(Table6[[#This Row],[Loan Date]],$Q$5:$Q$152,$R$5:$R$152)</f>
        <v>Thursday</v>
      </c>
      <c r="L5264" t="str">
        <f>_xlfn.XLOOKUP(Table6[[#This Row],[Loan Date]],$Q$5:$Q$152,$S$5:$S$152)</f>
        <v>Finals Week</v>
      </c>
    </row>
    <row r="5265" spans="1:12" x14ac:dyDescent="0.2">
      <c r="A5265" s="1">
        <v>44903</v>
      </c>
      <c r="B5265" t="s">
        <v>5</v>
      </c>
      <c r="C5265" s="1">
        <v>44904</v>
      </c>
      <c r="D5265" t="s">
        <v>294</v>
      </c>
      <c r="E5265" t="s">
        <v>52</v>
      </c>
      <c r="F5265" t="s">
        <v>51</v>
      </c>
      <c r="G5265" t="s">
        <v>1</v>
      </c>
      <c r="H5265" t="s">
        <v>1282</v>
      </c>
      <c r="I5265">
        <f>MONTH(Table6[[#This Row],[Loan Date]])</f>
        <v>12</v>
      </c>
      <c r="J5265" t="str">
        <f>_xlfn.XLOOKUP(Table6[[#This Row],[Numeric Month]],$N$5:$N$11,$O$5:$O$11)</f>
        <v>Dec</v>
      </c>
      <c r="K5265" t="str">
        <f>_xlfn.XLOOKUP(Table6[[#This Row],[Loan Date]],$Q$5:$Q$152,$R$5:$R$152)</f>
        <v>Thursday</v>
      </c>
      <c r="L5265" t="str">
        <f>_xlfn.XLOOKUP(Table6[[#This Row],[Loan Date]],$Q$5:$Q$152,$S$5:$S$152)</f>
        <v>Finals Week</v>
      </c>
    </row>
    <row r="5266" spans="1:12" x14ac:dyDescent="0.2">
      <c r="A5266" s="1">
        <v>44903</v>
      </c>
      <c r="B5266" t="s">
        <v>7</v>
      </c>
      <c r="C5266" s="1">
        <v>44903</v>
      </c>
      <c r="D5266" t="s">
        <v>969</v>
      </c>
      <c r="E5266" t="s">
        <v>37</v>
      </c>
      <c r="F5266" t="s">
        <v>37</v>
      </c>
      <c r="G5266" t="s">
        <v>20</v>
      </c>
      <c r="H5266" t="s">
        <v>1282</v>
      </c>
      <c r="I5266">
        <f>MONTH(Table6[[#This Row],[Loan Date]])</f>
        <v>12</v>
      </c>
      <c r="J5266" t="str">
        <f>_xlfn.XLOOKUP(Table6[[#This Row],[Numeric Month]],$N$5:$N$11,$O$5:$O$11)</f>
        <v>Dec</v>
      </c>
      <c r="K5266" t="str">
        <f>_xlfn.XLOOKUP(Table6[[#This Row],[Loan Date]],$Q$5:$Q$152,$R$5:$R$152)</f>
        <v>Thursday</v>
      </c>
      <c r="L5266" t="str">
        <f>_xlfn.XLOOKUP(Table6[[#This Row],[Loan Date]],$Q$5:$Q$152,$S$5:$S$152)</f>
        <v>Finals Week</v>
      </c>
    </row>
    <row r="5267" spans="1:12" x14ac:dyDescent="0.2">
      <c r="A5267" s="1">
        <v>44903</v>
      </c>
      <c r="B5267" t="s">
        <v>7</v>
      </c>
      <c r="C5267" s="1">
        <v>44903</v>
      </c>
      <c r="D5267" t="s">
        <v>179</v>
      </c>
      <c r="E5267" t="s">
        <v>23</v>
      </c>
      <c r="F5267" t="s">
        <v>23</v>
      </c>
      <c r="G5267" t="s">
        <v>20</v>
      </c>
      <c r="H5267" t="s">
        <v>1282</v>
      </c>
      <c r="I5267">
        <f>MONTH(Table6[[#This Row],[Loan Date]])</f>
        <v>12</v>
      </c>
      <c r="J5267" t="str">
        <f>_xlfn.XLOOKUP(Table6[[#This Row],[Numeric Month]],$N$5:$N$11,$O$5:$O$11)</f>
        <v>Dec</v>
      </c>
      <c r="K5267" t="str">
        <f>_xlfn.XLOOKUP(Table6[[#This Row],[Loan Date]],$Q$5:$Q$152,$R$5:$R$152)</f>
        <v>Thursday</v>
      </c>
      <c r="L5267" t="str">
        <f>_xlfn.XLOOKUP(Table6[[#This Row],[Loan Date]],$Q$5:$Q$152,$S$5:$S$152)</f>
        <v>Finals Week</v>
      </c>
    </row>
    <row r="5268" spans="1:12" x14ac:dyDescent="0.2">
      <c r="A5268" s="1">
        <v>44903</v>
      </c>
      <c r="B5268" t="s">
        <v>7</v>
      </c>
      <c r="C5268" s="1">
        <v>44903</v>
      </c>
      <c r="D5268" t="s">
        <v>479</v>
      </c>
      <c r="E5268" t="s">
        <v>65</v>
      </c>
      <c r="F5268" t="s">
        <v>65</v>
      </c>
      <c r="G5268" t="s">
        <v>20</v>
      </c>
      <c r="H5268" t="s">
        <v>1282</v>
      </c>
      <c r="I5268">
        <f>MONTH(Table6[[#This Row],[Loan Date]])</f>
        <v>12</v>
      </c>
      <c r="J5268" t="str">
        <f>_xlfn.XLOOKUP(Table6[[#This Row],[Numeric Month]],$N$5:$N$11,$O$5:$O$11)</f>
        <v>Dec</v>
      </c>
      <c r="K5268" t="str">
        <f>_xlfn.XLOOKUP(Table6[[#This Row],[Loan Date]],$Q$5:$Q$152,$R$5:$R$152)</f>
        <v>Thursday</v>
      </c>
      <c r="L5268" t="str">
        <f>_xlfn.XLOOKUP(Table6[[#This Row],[Loan Date]],$Q$5:$Q$152,$S$5:$S$152)</f>
        <v>Finals Week</v>
      </c>
    </row>
    <row r="5269" spans="1:12" x14ac:dyDescent="0.2">
      <c r="A5269" s="1">
        <v>44903</v>
      </c>
      <c r="B5269" t="s">
        <v>7</v>
      </c>
      <c r="C5269" s="1">
        <v>44904</v>
      </c>
      <c r="D5269" t="s">
        <v>815</v>
      </c>
      <c r="E5269" t="s">
        <v>15</v>
      </c>
      <c r="F5269" t="s">
        <v>14</v>
      </c>
      <c r="G5269" t="s">
        <v>1</v>
      </c>
      <c r="H5269" t="s">
        <v>1282</v>
      </c>
      <c r="I5269">
        <f>MONTH(Table6[[#This Row],[Loan Date]])</f>
        <v>12</v>
      </c>
      <c r="J5269" t="str">
        <f>_xlfn.XLOOKUP(Table6[[#This Row],[Numeric Month]],$N$5:$N$11,$O$5:$O$11)</f>
        <v>Dec</v>
      </c>
      <c r="K5269" t="str">
        <f>_xlfn.XLOOKUP(Table6[[#This Row],[Loan Date]],$Q$5:$Q$152,$R$5:$R$152)</f>
        <v>Thursday</v>
      </c>
      <c r="L5269" t="str">
        <f>_xlfn.XLOOKUP(Table6[[#This Row],[Loan Date]],$Q$5:$Q$152,$S$5:$S$152)</f>
        <v>Finals Week</v>
      </c>
    </row>
    <row r="5270" spans="1:12" x14ac:dyDescent="0.2">
      <c r="A5270" s="1">
        <v>44903</v>
      </c>
      <c r="B5270" t="s">
        <v>7</v>
      </c>
      <c r="C5270" s="1">
        <v>44903</v>
      </c>
      <c r="D5270" t="s">
        <v>309</v>
      </c>
      <c r="E5270" t="s">
        <v>23</v>
      </c>
      <c r="F5270" t="s">
        <v>23</v>
      </c>
      <c r="G5270" t="s">
        <v>20</v>
      </c>
      <c r="H5270" t="s">
        <v>1282</v>
      </c>
      <c r="I5270">
        <f>MONTH(Table6[[#This Row],[Loan Date]])</f>
        <v>12</v>
      </c>
      <c r="J5270" t="str">
        <f>_xlfn.XLOOKUP(Table6[[#This Row],[Numeric Month]],$N$5:$N$11,$O$5:$O$11)</f>
        <v>Dec</v>
      </c>
      <c r="K5270" t="str">
        <f>_xlfn.XLOOKUP(Table6[[#This Row],[Loan Date]],$Q$5:$Q$152,$R$5:$R$152)</f>
        <v>Thursday</v>
      </c>
      <c r="L5270" t="str">
        <f>_xlfn.XLOOKUP(Table6[[#This Row],[Loan Date]],$Q$5:$Q$152,$S$5:$S$152)</f>
        <v>Finals Week</v>
      </c>
    </row>
    <row r="5271" spans="1:12" x14ac:dyDescent="0.2">
      <c r="A5271" s="1">
        <v>44903</v>
      </c>
      <c r="B5271" t="s">
        <v>7</v>
      </c>
      <c r="C5271" s="1">
        <v>44903</v>
      </c>
      <c r="D5271" t="s">
        <v>408</v>
      </c>
      <c r="E5271" t="s">
        <v>23</v>
      </c>
      <c r="F5271" t="s">
        <v>23</v>
      </c>
      <c r="G5271" t="s">
        <v>20</v>
      </c>
      <c r="H5271" t="s">
        <v>1282</v>
      </c>
      <c r="I5271">
        <f>MONTH(Table6[[#This Row],[Loan Date]])</f>
        <v>12</v>
      </c>
      <c r="J5271" t="str">
        <f>_xlfn.XLOOKUP(Table6[[#This Row],[Numeric Month]],$N$5:$N$11,$O$5:$O$11)</f>
        <v>Dec</v>
      </c>
      <c r="K5271" t="str">
        <f>_xlfn.XLOOKUP(Table6[[#This Row],[Loan Date]],$Q$5:$Q$152,$R$5:$R$152)</f>
        <v>Thursday</v>
      </c>
      <c r="L5271" t="str">
        <f>_xlfn.XLOOKUP(Table6[[#This Row],[Loan Date]],$Q$5:$Q$152,$S$5:$S$152)</f>
        <v>Finals Week</v>
      </c>
    </row>
    <row r="5272" spans="1:12" x14ac:dyDescent="0.2">
      <c r="A5272" s="1">
        <v>44903</v>
      </c>
      <c r="B5272" t="s">
        <v>7</v>
      </c>
      <c r="C5272" s="1">
        <v>44903</v>
      </c>
      <c r="D5272" t="s">
        <v>31</v>
      </c>
      <c r="E5272" t="s">
        <v>21</v>
      </c>
      <c r="F5272" t="s">
        <v>21</v>
      </c>
      <c r="G5272" t="s">
        <v>20</v>
      </c>
      <c r="H5272" t="s">
        <v>1282</v>
      </c>
      <c r="I5272">
        <f>MONTH(Table6[[#This Row],[Loan Date]])</f>
        <v>12</v>
      </c>
      <c r="J5272" t="str">
        <f>_xlfn.XLOOKUP(Table6[[#This Row],[Numeric Month]],$N$5:$N$11,$O$5:$O$11)</f>
        <v>Dec</v>
      </c>
      <c r="K5272" t="str">
        <f>_xlfn.XLOOKUP(Table6[[#This Row],[Loan Date]],$Q$5:$Q$152,$R$5:$R$152)</f>
        <v>Thursday</v>
      </c>
      <c r="L5272" t="str">
        <f>_xlfn.XLOOKUP(Table6[[#This Row],[Loan Date]],$Q$5:$Q$152,$S$5:$S$152)</f>
        <v>Finals Week</v>
      </c>
    </row>
    <row r="5273" spans="1:12" x14ac:dyDescent="0.2">
      <c r="A5273" s="1">
        <v>44903</v>
      </c>
      <c r="B5273" t="s">
        <v>7</v>
      </c>
      <c r="C5273" s="1">
        <v>44904</v>
      </c>
      <c r="D5273" t="s">
        <v>417</v>
      </c>
      <c r="E5273" t="s">
        <v>9</v>
      </c>
      <c r="F5273" t="s">
        <v>8</v>
      </c>
      <c r="G5273" t="s">
        <v>1</v>
      </c>
      <c r="H5273" t="s">
        <v>1282</v>
      </c>
      <c r="I5273">
        <f>MONTH(Table6[[#This Row],[Loan Date]])</f>
        <v>12</v>
      </c>
      <c r="J5273" t="str">
        <f>_xlfn.XLOOKUP(Table6[[#This Row],[Numeric Month]],$N$5:$N$11,$O$5:$O$11)</f>
        <v>Dec</v>
      </c>
      <c r="K5273" t="str">
        <f>_xlfn.XLOOKUP(Table6[[#This Row],[Loan Date]],$Q$5:$Q$152,$R$5:$R$152)</f>
        <v>Thursday</v>
      </c>
      <c r="L5273" t="str">
        <f>_xlfn.XLOOKUP(Table6[[#This Row],[Loan Date]],$Q$5:$Q$152,$S$5:$S$152)</f>
        <v>Finals Week</v>
      </c>
    </row>
    <row r="5274" spans="1:12" x14ac:dyDescent="0.2">
      <c r="A5274" s="1">
        <v>44903</v>
      </c>
      <c r="B5274" t="s">
        <v>5</v>
      </c>
      <c r="C5274" s="1">
        <v>44903</v>
      </c>
      <c r="D5274" t="s">
        <v>982</v>
      </c>
      <c r="E5274" t="s">
        <v>168</v>
      </c>
      <c r="F5274" t="s">
        <v>168</v>
      </c>
      <c r="G5274" t="s">
        <v>20</v>
      </c>
      <c r="H5274" t="s">
        <v>1282</v>
      </c>
      <c r="I5274">
        <f>MONTH(Table6[[#This Row],[Loan Date]])</f>
        <v>12</v>
      </c>
      <c r="J5274" t="str">
        <f>_xlfn.XLOOKUP(Table6[[#This Row],[Numeric Month]],$N$5:$N$11,$O$5:$O$11)</f>
        <v>Dec</v>
      </c>
      <c r="K5274" t="str">
        <f>_xlfn.XLOOKUP(Table6[[#This Row],[Loan Date]],$Q$5:$Q$152,$R$5:$R$152)</f>
        <v>Thursday</v>
      </c>
      <c r="L5274" t="str">
        <f>_xlfn.XLOOKUP(Table6[[#This Row],[Loan Date]],$Q$5:$Q$152,$S$5:$S$152)</f>
        <v>Finals Week</v>
      </c>
    </row>
    <row r="5275" spans="1:12" x14ac:dyDescent="0.2">
      <c r="A5275" s="1">
        <v>44903</v>
      </c>
      <c r="B5275" t="s">
        <v>7</v>
      </c>
      <c r="C5275" s="1">
        <v>44903</v>
      </c>
      <c r="D5275" t="s">
        <v>533</v>
      </c>
      <c r="E5275" t="s">
        <v>162</v>
      </c>
      <c r="F5275" t="s">
        <v>162</v>
      </c>
      <c r="G5275" t="s">
        <v>11</v>
      </c>
      <c r="H5275" t="s">
        <v>1282</v>
      </c>
      <c r="I5275">
        <f>MONTH(Table6[[#This Row],[Loan Date]])</f>
        <v>12</v>
      </c>
      <c r="J5275" t="str">
        <f>_xlfn.XLOOKUP(Table6[[#This Row],[Numeric Month]],$N$5:$N$11,$O$5:$O$11)</f>
        <v>Dec</v>
      </c>
      <c r="K5275" t="str">
        <f>_xlfn.XLOOKUP(Table6[[#This Row],[Loan Date]],$Q$5:$Q$152,$R$5:$R$152)</f>
        <v>Thursday</v>
      </c>
      <c r="L5275" t="str">
        <f>_xlfn.XLOOKUP(Table6[[#This Row],[Loan Date]],$Q$5:$Q$152,$S$5:$S$152)</f>
        <v>Finals Week</v>
      </c>
    </row>
    <row r="5276" spans="1:12" x14ac:dyDescent="0.2">
      <c r="A5276" s="1">
        <v>44903</v>
      </c>
      <c r="B5276" t="s">
        <v>7</v>
      </c>
      <c r="C5276" s="1">
        <v>44903</v>
      </c>
      <c r="D5276" t="s">
        <v>1287</v>
      </c>
      <c r="E5276" t="s">
        <v>224</v>
      </c>
      <c r="F5276" t="s">
        <v>223</v>
      </c>
      <c r="G5276" t="s">
        <v>11</v>
      </c>
      <c r="H5276" t="s">
        <v>1282</v>
      </c>
      <c r="I5276">
        <f>MONTH(Table6[[#This Row],[Loan Date]])</f>
        <v>12</v>
      </c>
      <c r="J5276" t="str">
        <f>_xlfn.XLOOKUP(Table6[[#This Row],[Numeric Month]],$N$5:$N$11,$O$5:$O$11)</f>
        <v>Dec</v>
      </c>
      <c r="K5276" t="str">
        <f>_xlfn.XLOOKUP(Table6[[#This Row],[Loan Date]],$Q$5:$Q$152,$R$5:$R$152)</f>
        <v>Thursday</v>
      </c>
      <c r="L5276" t="str">
        <f>_xlfn.XLOOKUP(Table6[[#This Row],[Loan Date]],$Q$5:$Q$152,$S$5:$S$152)</f>
        <v>Finals Week</v>
      </c>
    </row>
    <row r="5277" spans="1:12" x14ac:dyDescent="0.2">
      <c r="A5277" s="1">
        <v>44903</v>
      </c>
      <c r="B5277" t="s">
        <v>5</v>
      </c>
      <c r="C5277" s="1">
        <v>44904</v>
      </c>
      <c r="D5277" t="s">
        <v>1286</v>
      </c>
      <c r="E5277" t="s">
        <v>204</v>
      </c>
      <c r="F5277" t="s">
        <v>2</v>
      </c>
      <c r="G5277" t="s">
        <v>1</v>
      </c>
      <c r="H5277" t="s">
        <v>1282</v>
      </c>
      <c r="I5277">
        <f>MONTH(Table6[[#This Row],[Loan Date]])</f>
        <v>12</v>
      </c>
      <c r="J5277" t="str">
        <f>_xlfn.XLOOKUP(Table6[[#This Row],[Numeric Month]],$N$5:$N$11,$O$5:$O$11)</f>
        <v>Dec</v>
      </c>
      <c r="K5277" t="str">
        <f>_xlfn.XLOOKUP(Table6[[#This Row],[Loan Date]],$Q$5:$Q$152,$R$5:$R$152)</f>
        <v>Thursday</v>
      </c>
      <c r="L5277" t="str">
        <f>_xlfn.XLOOKUP(Table6[[#This Row],[Loan Date]],$Q$5:$Q$152,$S$5:$S$152)</f>
        <v>Finals Week</v>
      </c>
    </row>
    <row r="5278" spans="1:12" x14ac:dyDescent="0.2">
      <c r="A5278" s="1">
        <v>44903</v>
      </c>
      <c r="B5278" t="s">
        <v>5</v>
      </c>
      <c r="C5278" s="1">
        <v>44903</v>
      </c>
      <c r="D5278" t="s">
        <v>344</v>
      </c>
      <c r="E5278" t="s">
        <v>49</v>
      </c>
      <c r="F5278" t="s">
        <v>49</v>
      </c>
      <c r="G5278" t="s">
        <v>20</v>
      </c>
      <c r="H5278" t="s">
        <v>1282</v>
      </c>
      <c r="I5278">
        <f>MONTH(Table6[[#This Row],[Loan Date]])</f>
        <v>12</v>
      </c>
      <c r="J5278" t="str">
        <f>_xlfn.XLOOKUP(Table6[[#This Row],[Numeric Month]],$N$5:$N$11,$O$5:$O$11)</f>
        <v>Dec</v>
      </c>
      <c r="K5278" t="str">
        <f>_xlfn.XLOOKUP(Table6[[#This Row],[Loan Date]],$Q$5:$Q$152,$R$5:$R$152)</f>
        <v>Thursday</v>
      </c>
      <c r="L5278" t="str">
        <f>_xlfn.XLOOKUP(Table6[[#This Row],[Loan Date]],$Q$5:$Q$152,$S$5:$S$152)</f>
        <v>Finals Week</v>
      </c>
    </row>
    <row r="5279" spans="1:12" x14ac:dyDescent="0.2">
      <c r="A5279" s="1">
        <v>44903</v>
      </c>
      <c r="B5279" t="s">
        <v>7</v>
      </c>
      <c r="C5279" s="1">
        <v>44903</v>
      </c>
      <c r="D5279" t="s">
        <v>227</v>
      </c>
      <c r="E5279" t="s">
        <v>49</v>
      </c>
      <c r="F5279" t="s">
        <v>49</v>
      </c>
      <c r="G5279" t="s">
        <v>20</v>
      </c>
      <c r="H5279" t="s">
        <v>1282</v>
      </c>
      <c r="I5279">
        <f>MONTH(Table6[[#This Row],[Loan Date]])</f>
        <v>12</v>
      </c>
      <c r="J5279" t="str">
        <f>_xlfn.XLOOKUP(Table6[[#This Row],[Numeric Month]],$N$5:$N$11,$O$5:$O$11)</f>
        <v>Dec</v>
      </c>
      <c r="K5279" t="str">
        <f>_xlfn.XLOOKUP(Table6[[#This Row],[Loan Date]],$Q$5:$Q$152,$R$5:$R$152)</f>
        <v>Thursday</v>
      </c>
      <c r="L5279" t="str">
        <f>_xlfn.XLOOKUP(Table6[[#This Row],[Loan Date]],$Q$5:$Q$152,$S$5:$S$152)</f>
        <v>Finals Week</v>
      </c>
    </row>
    <row r="5280" spans="1:12" x14ac:dyDescent="0.2">
      <c r="A5280" s="1">
        <v>44903</v>
      </c>
      <c r="B5280" t="s">
        <v>7</v>
      </c>
      <c r="C5280" s="1">
        <v>44903</v>
      </c>
      <c r="D5280" t="s">
        <v>74</v>
      </c>
      <c r="E5280" t="s">
        <v>49</v>
      </c>
      <c r="F5280" t="s">
        <v>49</v>
      </c>
      <c r="G5280" t="s">
        <v>20</v>
      </c>
      <c r="H5280" t="s">
        <v>1282</v>
      </c>
      <c r="I5280">
        <f>MONTH(Table6[[#This Row],[Loan Date]])</f>
        <v>12</v>
      </c>
      <c r="J5280" t="str">
        <f>_xlfn.XLOOKUP(Table6[[#This Row],[Numeric Month]],$N$5:$N$11,$O$5:$O$11)</f>
        <v>Dec</v>
      </c>
      <c r="K5280" t="str">
        <f>_xlfn.XLOOKUP(Table6[[#This Row],[Loan Date]],$Q$5:$Q$152,$R$5:$R$152)</f>
        <v>Thursday</v>
      </c>
      <c r="L5280" t="str">
        <f>_xlfn.XLOOKUP(Table6[[#This Row],[Loan Date]],$Q$5:$Q$152,$S$5:$S$152)</f>
        <v>Finals Week</v>
      </c>
    </row>
    <row r="5281" spans="1:12" x14ac:dyDescent="0.2">
      <c r="A5281" s="1">
        <v>44903</v>
      </c>
      <c r="B5281" t="s">
        <v>7</v>
      </c>
      <c r="C5281" s="1">
        <v>44904</v>
      </c>
      <c r="D5281" t="s">
        <v>1176</v>
      </c>
      <c r="E5281" t="s">
        <v>52</v>
      </c>
      <c r="F5281" t="s">
        <v>51</v>
      </c>
      <c r="G5281" t="s">
        <v>1</v>
      </c>
      <c r="H5281" t="s">
        <v>1282</v>
      </c>
      <c r="I5281">
        <f>MONTH(Table6[[#This Row],[Loan Date]])</f>
        <v>12</v>
      </c>
      <c r="J5281" t="str">
        <f>_xlfn.XLOOKUP(Table6[[#This Row],[Numeric Month]],$N$5:$N$11,$O$5:$O$11)</f>
        <v>Dec</v>
      </c>
      <c r="K5281" t="str">
        <f>_xlfn.XLOOKUP(Table6[[#This Row],[Loan Date]],$Q$5:$Q$152,$R$5:$R$152)</f>
        <v>Thursday</v>
      </c>
      <c r="L5281" t="str">
        <f>_xlfn.XLOOKUP(Table6[[#This Row],[Loan Date]],$Q$5:$Q$152,$S$5:$S$152)</f>
        <v>Finals Week</v>
      </c>
    </row>
    <row r="5282" spans="1:12" x14ac:dyDescent="0.2">
      <c r="A5282" s="1">
        <v>44903</v>
      </c>
      <c r="B5282" t="s">
        <v>7</v>
      </c>
      <c r="C5282" s="1">
        <v>44903</v>
      </c>
      <c r="D5282" t="s">
        <v>1130</v>
      </c>
      <c r="E5282" t="s">
        <v>37</v>
      </c>
      <c r="F5282" t="s">
        <v>37</v>
      </c>
      <c r="G5282" t="s">
        <v>20</v>
      </c>
      <c r="H5282" t="s">
        <v>1282</v>
      </c>
      <c r="I5282">
        <f>MONTH(Table6[[#This Row],[Loan Date]])</f>
        <v>12</v>
      </c>
      <c r="J5282" t="str">
        <f>_xlfn.XLOOKUP(Table6[[#This Row],[Numeric Month]],$N$5:$N$11,$O$5:$O$11)</f>
        <v>Dec</v>
      </c>
      <c r="K5282" t="str">
        <f>_xlfn.XLOOKUP(Table6[[#This Row],[Loan Date]],$Q$5:$Q$152,$R$5:$R$152)</f>
        <v>Thursday</v>
      </c>
      <c r="L5282" t="str">
        <f>_xlfn.XLOOKUP(Table6[[#This Row],[Loan Date]],$Q$5:$Q$152,$S$5:$S$152)</f>
        <v>Finals Week</v>
      </c>
    </row>
    <row r="5283" spans="1:12" x14ac:dyDescent="0.2">
      <c r="A5283" s="1">
        <v>44903</v>
      </c>
      <c r="B5283" t="s">
        <v>7</v>
      </c>
      <c r="C5283" s="1">
        <v>44903</v>
      </c>
      <c r="D5283" t="s">
        <v>45</v>
      </c>
      <c r="E5283" t="s">
        <v>44</v>
      </c>
      <c r="F5283" t="s">
        <v>44</v>
      </c>
      <c r="G5283" t="s">
        <v>39</v>
      </c>
      <c r="H5283" t="s">
        <v>1282</v>
      </c>
      <c r="I5283">
        <f>MONTH(Table6[[#This Row],[Loan Date]])</f>
        <v>12</v>
      </c>
      <c r="J5283" t="str">
        <f>_xlfn.XLOOKUP(Table6[[#This Row],[Numeric Month]],$N$5:$N$11,$O$5:$O$11)</f>
        <v>Dec</v>
      </c>
      <c r="K5283" t="str">
        <f>_xlfn.XLOOKUP(Table6[[#This Row],[Loan Date]],$Q$5:$Q$152,$R$5:$R$152)</f>
        <v>Thursday</v>
      </c>
      <c r="L5283" t="str">
        <f>_xlfn.XLOOKUP(Table6[[#This Row],[Loan Date]],$Q$5:$Q$152,$S$5:$S$152)</f>
        <v>Finals Week</v>
      </c>
    </row>
    <row r="5284" spans="1:12" x14ac:dyDescent="0.2">
      <c r="A5284" s="1">
        <v>44903</v>
      </c>
      <c r="B5284" t="s">
        <v>7</v>
      </c>
      <c r="C5284" s="1">
        <v>44903</v>
      </c>
      <c r="D5284" t="s">
        <v>177</v>
      </c>
      <c r="E5284" t="s">
        <v>176</v>
      </c>
      <c r="F5284" t="s">
        <v>23</v>
      </c>
      <c r="G5284" t="s">
        <v>20</v>
      </c>
      <c r="H5284" t="s">
        <v>1282</v>
      </c>
      <c r="I5284">
        <f>MONTH(Table6[[#This Row],[Loan Date]])</f>
        <v>12</v>
      </c>
      <c r="J5284" t="str">
        <f>_xlfn.XLOOKUP(Table6[[#This Row],[Numeric Month]],$N$5:$N$11,$O$5:$O$11)</f>
        <v>Dec</v>
      </c>
      <c r="K5284" t="str">
        <f>_xlfn.XLOOKUP(Table6[[#This Row],[Loan Date]],$Q$5:$Q$152,$R$5:$R$152)</f>
        <v>Thursday</v>
      </c>
      <c r="L5284" t="str">
        <f>_xlfn.XLOOKUP(Table6[[#This Row],[Loan Date]],$Q$5:$Q$152,$S$5:$S$152)</f>
        <v>Finals Week</v>
      </c>
    </row>
    <row r="5285" spans="1:12" x14ac:dyDescent="0.2">
      <c r="A5285" s="1">
        <v>44903</v>
      </c>
      <c r="B5285" t="s">
        <v>7</v>
      </c>
      <c r="C5285" s="1">
        <v>44903</v>
      </c>
      <c r="D5285" t="s">
        <v>61</v>
      </c>
      <c r="E5285" t="s">
        <v>44</v>
      </c>
      <c r="F5285" t="s">
        <v>44</v>
      </c>
      <c r="G5285" t="s">
        <v>39</v>
      </c>
      <c r="H5285" t="s">
        <v>1282</v>
      </c>
      <c r="I5285">
        <f>MONTH(Table6[[#This Row],[Loan Date]])</f>
        <v>12</v>
      </c>
      <c r="J5285" t="str">
        <f>_xlfn.XLOOKUP(Table6[[#This Row],[Numeric Month]],$N$5:$N$11,$O$5:$O$11)</f>
        <v>Dec</v>
      </c>
      <c r="K5285" t="str">
        <f>_xlfn.XLOOKUP(Table6[[#This Row],[Loan Date]],$Q$5:$Q$152,$R$5:$R$152)</f>
        <v>Thursday</v>
      </c>
      <c r="L5285" t="str">
        <f>_xlfn.XLOOKUP(Table6[[#This Row],[Loan Date]],$Q$5:$Q$152,$S$5:$S$152)</f>
        <v>Finals Week</v>
      </c>
    </row>
    <row r="5286" spans="1:12" x14ac:dyDescent="0.2">
      <c r="A5286" s="1">
        <v>44903</v>
      </c>
      <c r="B5286" t="s">
        <v>7</v>
      </c>
      <c r="C5286" s="1">
        <v>44903</v>
      </c>
      <c r="D5286" t="s">
        <v>660</v>
      </c>
      <c r="E5286" t="s">
        <v>21</v>
      </c>
      <c r="F5286" t="s">
        <v>21</v>
      </c>
      <c r="G5286" t="s">
        <v>20</v>
      </c>
      <c r="H5286" t="s">
        <v>1282</v>
      </c>
      <c r="I5286">
        <f>MONTH(Table6[[#This Row],[Loan Date]])</f>
        <v>12</v>
      </c>
      <c r="J5286" t="str">
        <f>_xlfn.XLOOKUP(Table6[[#This Row],[Numeric Month]],$N$5:$N$11,$O$5:$O$11)</f>
        <v>Dec</v>
      </c>
      <c r="K5286" t="str">
        <f>_xlfn.XLOOKUP(Table6[[#This Row],[Loan Date]],$Q$5:$Q$152,$R$5:$R$152)</f>
        <v>Thursday</v>
      </c>
      <c r="L5286" t="str">
        <f>_xlfn.XLOOKUP(Table6[[#This Row],[Loan Date]],$Q$5:$Q$152,$S$5:$S$152)</f>
        <v>Finals Week</v>
      </c>
    </row>
    <row r="5287" spans="1:12" x14ac:dyDescent="0.2">
      <c r="A5287" s="1">
        <v>44903</v>
      </c>
      <c r="B5287" t="s">
        <v>7</v>
      </c>
      <c r="C5287" s="1">
        <v>44904</v>
      </c>
      <c r="D5287" t="s">
        <v>1043</v>
      </c>
      <c r="E5287" t="s">
        <v>44</v>
      </c>
      <c r="F5287" t="s">
        <v>44</v>
      </c>
      <c r="G5287" t="s">
        <v>39</v>
      </c>
      <c r="H5287" t="s">
        <v>1282</v>
      </c>
      <c r="I5287">
        <f>MONTH(Table6[[#This Row],[Loan Date]])</f>
        <v>12</v>
      </c>
      <c r="J5287" t="str">
        <f>_xlfn.XLOOKUP(Table6[[#This Row],[Numeric Month]],$N$5:$N$11,$O$5:$O$11)</f>
        <v>Dec</v>
      </c>
      <c r="K5287" t="str">
        <f>_xlfn.XLOOKUP(Table6[[#This Row],[Loan Date]],$Q$5:$Q$152,$R$5:$R$152)</f>
        <v>Thursday</v>
      </c>
      <c r="L5287" t="str">
        <f>_xlfn.XLOOKUP(Table6[[#This Row],[Loan Date]],$Q$5:$Q$152,$S$5:$S$152)</f>
        <v>Finals Week</v>
      </c>
    </row>
    <row r="5288" spans="1:12" x14ac:dyDescent="0.2">
      <c r="A5288" s="1">
        <v>44903</v>
      </c>
      <c r="B5288" t="s">
        <v>7</v>
      </c>
      <c r="C5288" s="1">
        <v>44903</v>
      </c>
      <c r="D5288" t="s">
        <v>538</v>
      </c>
      <c r="E5288" t="s">
        <v>122</v>
      </c>
      <c r="F5288" t="s">
        <v>122</v>
      </c>
      <c r="G5288" t="s">
        <v>11</v>
      </c>
      <c r="H5288" t="s">
        <v>1282</v>
      </c>
      <c r="I5288">
        <f>MONTH(Table6[[#This Row],[Loan Date]])</f>
        <v>12</v>
      </c>
      <c r="J5288" t="str">
        <f>_xlfn.XLOOKUP(Table6[[#This Row],[Numeric Month]],$N$5:$N$11,$O$5:$O$11)</f>
        <v>Dec</v>
      </c>
      <c r="K5288" t="str">
        <f>_xlfn.XLOOKUP(Table6[[#This Row],[Loan Date]],$Q$5:$Q$152,$R$5:$R$152)</f>
        <v>Thursday</v>
      </c>
      <c r="L5288" t="str">
        <f>_xlfn.XLOOKUP(Table6[[#This Row],[Loan Date]],$Q$5:$Q$152,$S$5:$S$152)</f>
        <v>Finals Week</v>
      </c>
    </row>
    <row r="5289" spans="1:12" x14ac:dyDescent="0.2">
      <c r="A5289" s="1">
        <v>44903</v>
      </c>
      <c r="B5289" t="s">
        <v>7</v>
      </c>
      <c r="C5289" s="1">
        <v>44903</v>
      </c>
      <c r="D5289" t="s">
        <v>320</v>
      </c>
      <c r="E5289" t="s">
        <v>23</v>
      </c>
      <c r="F5289" t="s">
        <v>23</v>
      </c>
      <c r="G5289" t="s">
        <v>20</v>
      </c>
      <c r="H5289" t="s">
        <v>1282</v>
      </c>
      <c r="I5289">
        <f>MONTH(Table6[[#This Row],[Loan Date]])</f>
        <v>12</v>
      </c>
      <c r="J5289" t="str">
        <f>_xlfn.XLOOKUP(Table6[[#This Row],[Numeric Month]],$N$5:$N$11,$O$5:$O$11)</f>
        <v>Dec</v>
      </c>
      <c r="K5289" t="str">
        <f>_xlfn.XLOOKUP(Table6[[#This Row],[Loan Date]],$Q$5:$Q$152,$R$5:$R$152)</f>
        <v>Thursday</v>
      </c>
      <c r="L5289" t="str">
        <f>_xlfn.XLOOKUP(Table6[[#This Row],[Loan Date]],$Q$5:$Q$152,$S$5:$S$152)</f>
        <v>Finals Week</v>
      </c>
    </row>
    <row r="5290" spans="1:12" x14ac:dyDescent="0.2">
      <c r="A5290" s="1">
        <v>44903</v>
      </c>
      <c r="B5290" t="s">
        <v>7</v>
      </c>
      <c r="C5290" s="1">
        <v>44903</v>
      </c>
      <c r="D5290" t="s">
        <v>175</v>
      </c>
      <c r="E5290" t="s">
        <v>21</v>
      </c>
      <c r="F5290" t="s">
        <v>21</v>
      </c>
      <c r="G5290" t="s">
        <v>20</v>
      </c>
      <c r="H5290" t="s">
        <v>1282</v>
      </c>
      <c r="I5290">
        <f>MONTH(Table6[[#This Row],[Loan Date]])</f>
        <v>12</v>
      </c>
      <c r="J5290" t="str">
        <f>_xlfn.XLOOKUP(Table6[[#This Row],[Numeric Month]],$N$5:$N$11,$O$5:$O$11)</f>
        <v>Dec</v>
      </c>
      <c r="K5290" t="str">
        <f>_xlfn.XLOOKUP(Table6[[#This Row],[Loan Date]],$Q$5:$Q$152,$R$5:$R$152)</f>
        <v>Thursday</v>
      </c>
      <c r="L5290" t="str">
        <f>_xlfn.XLOOKUP(Table6[[#This Row],[Loan Date]],$Q$5:$Q$152,$S$5:$S$152)</f>
        <v>Finals Week</v>
      </c>
    </row>
    <row r="5291" spans="1:12" x14ac:dyDescent="0.2">
      <c r="A5291" s="1">
        <v>44903</v>
      </c>
      <c r="B5291" t="s">
        <v>7</v>
      </c>
      <c r="C5291" s="1">
        <v>44903</v>
      </c>
      <c r="D5291" t="s">
        <v>790</v>
      </c>
      <c r="E5291" t="s">
        <v>41</v>
      </c>
      <c r="F5291" t="s">
        <v>40</v>
      </c>
      <c r="G5291" t="s">
        <v>39</v>
      </c>
      <c r="H5291" t="s">
        <v>1282</v>
      </c>
      <c r="I5291">
        <f>MONTH(Table6[[#This Row],[Loan Date]])</f>
        <v>12</v>
      </c>
      <c r="J5291" t="str">
        <f>_xlfn.XLOOKUP(Table6[[#This Row],[Numeric Month]],$N$5:$N$11,$O$5:$O$11)</f>
        <v>Dec</v>
      </c>
      <c r="K5291" t="str">
        <f>_xlfn.XLOOKUP(Table6[[#This Row],[Loan Date]],$Q$5:$Q$152,$R$5:$R$152)</f>
        <v>Thursday</v>
      </c>
      <c r="L5291" t="str">
        <f>_xlfn.XLOOKUP(Table6[[#This Row],[Loan Date]],$Q$5:$Q$152,$S$5:$S$152)</f>
        <v>Finals Week</v>
      </c>
    </row>
    <row r="5292" spans="1:12" x14ac:dyDescent="0.2">
      <c r="A5292" s="1">
        <v>44903</v>
      </c>
      <c r="B5292" t="s">
        <v>7</v>
      </c>
      <c r="C5292" s="1">
        <v>44903</v>
      </c>
      <c r="D5292" t="s">
        <v>197</v>
      </c>
      <c r="E5292" t="s">
        <v>41</v>
      </c>
      <c r="F5292" t="s">
        <v>40</v>
      </c>
      <c r="G5292" t="s">
        <v>39</v>
      </c>
      <c r="H5292" t="s">
        <v>1282</v>
      </c>
      <c r="I5292">
        <f>MONTH(Table6[[#This Row],[Loan Date]])</f>
        <v>12</v>
      </c>
      <c r="J5292" t="str">
        <f>_xlfn.XLOOKUP(Table6[[#This Row],[Numeric Month]],$N$5:$N$11,$O$5:$O$11)</f>
        <v>Dec</v>
      </c>
      <c r="K5292" t="str">
        <f>_xlfn.XLOOKUP(Table6[[#This Row],[Loan Date]],$Q$5:$Q$152,$R$5:$R$152)</f>
        <v>Thursday</v>
      </c>
      <c r="L5292" t="str">
        <f>_xlfn.XLOOKUP(Table6[[#This Row],[Loan Date]],$Q$5:$Q$152,$S$5:$S$152)</f>
        <v>Finals Week</v>
      </c>
    </row>
    <row r="5293" spans="1:12" x14ac:dyDescent="0.2">
      <c r="A5293" s="1">
        <v>44903</v>
      </c>
      <c r="B5293" t="s">
        <v>7</v>
      </c>
      <c r="C5293" s="1">
        <v>44904</v>
      </c>
      <c r="D5293" t="s">
        <v>461</v>
      </c>
      <c r="E5293" t="s">
        <v>15</v>
      </c>
      <c r="F5293" t="s">
        <v>14</v>
      </c>
      <c r="G5293" t="s">
        <v>1</v>
      </c>
      <c r="H5293" t="s">
        <v>1282</v>
      </c>
      <c r="I5293">
        <f>MONTH(Table6[[#This Row],[Loan Date]])</f>
        <v>12</v>
      </c>
      <c r="J5293" t="str">
        <f>_xlfn.XLOOKUP(Table6[[#This Row],[Numeric Month]],$N$5:$N$11,$O$5:$O$11)</f>
        <v>Dec</v>
      </c>
      <c r="K5293" t="str">
        <f>_xlfn.XLOOKUP(Table6[[#This Row],[Loan Date]],$Q$5:$Q$152,$R$5:$R$152)</f>
        <v>Thursday</v>
      </c>
      <c r="L5293" t="str">
        <f>_xlfn.XLOOKUP(Table6[[#This Row],[Loan Date]],$Q$5:$Q$152,$S$5:$S$152)</f>
        <v>Finals Week</v>
      </c>
    </row>
    <row r="5294" spans="1:12" x14ac:dyDescent="0.2">
      <c r="A5294" s="1">
        <v>44903</v>
      </c>
      <c r="B5294" t="s">
        <v>7</v>
      </c>
      <c r="C5294" s="1">
        <v>44903</v>
      </c>
      <c r="D5294" t="s">
        <v>912</v>
      </c>
      <c r="E5294" t="s">
        <v>37</v>
      </c>
      <c r="F5294" t="s">
        <v>37</v>
      </c>
      <c r="G5294" t="s">
        <v>20</v>
      </c>
      <c r="H5294" t="s">
        <v>1282</v>
      </c>
      <c r="I5294">
        <f>MONTH(Table6[[#This Row],[Loan Date]])</f>
        <v>12</v>
      </c>
      <c r="J5294" t="str">
        <f>_xlfn.XLOOKUP(Table6[[#This Row],[Numeric Month]],$N$5:$N$11,$O$5:$O$11)</f>
        <v>Dec</v>
      </c>
      <c r="K5294" t="str">
        <f>_xlfn.XLOOKUP(Table6[[#This Row],[Loan Date]],$Q$5:$Q$152,$R$5:$R$152)</f>
        <v>Thursday</v>
      </c>
      <c r="L5294" t="str">
        <f>_xlfn.XLOOKUP(Table6[[#This Row],[Loan Date]],$Q$5:$Q$152,$S$5:$S$152)</f>
        <v>Finals Week</v>
      </c>
    </row>
    <row r="5295" spans="1:12" x14ac:dyDescent="0.2">
      <c r="A5295" s="1">
        <v>44903</v>
      </c>
      <c r="B5295" t="s">
        <v>7</v>
      </c>
      <c r="C5295" s="1">
        <v>44903</v>
      </c>
      <c r="D5295" t="s">
        <v>390</v>
      </c>
      <c r="E5295" t="s">
        <v>23</v>
      </c>
      <c r="F5295" t="s">
        <v>23</v>
      </c>
      <c r="G5295" t="s">
        <v>20</v>
      </c>
      <c r="H5295" t="s">
        <v>1282</v>
      </c>
      <c r="I5295">
        <f>MONTH(Table6[[#This Row],[Loan Date]])</f>
        <v>12</v>
      </c>
      <c r="J5295" t="str">
        <f>_xlfn.XLOOKUP(Table6[[#This Row],[Numeric Month]],$N$5:$N$11,$O$5:$O$11)</f>
        <v>Dec</v>
      </c>
      <c r="K5295" t="str">
        <f>_xlfn.XLOOKUP(Table6[[#This Row],[Loan Date]],$Q$5:$Q$152,$R$5:$R$152)</f>
        <v>Thursday</v>
      </c>
      <c r="L5295" t="str">
        <f>_xlfn.XLOOKUP(Table6[[#This Row],[Loan Date]],$Q$5:$Q$152,$S$5:$S$152)</f>
        <v>Finals Week</v>
      </c>
    </row>
    <row r="5296" spans="1:12" x14ac:dyDescent="0.2">
      <c r="A5296" s="1">
        <v>44903</v>
      </c>
      <c r="B5296" t="s">
        <v>7</v>
      </c>
      <c r="C5296" s="1">
        <v>44903</v>
      </c>
      <c r="D5296" t="s">
        <v>336</v>
      </c>
      <c r="E5296" t="s">
        <v>168</v>
      </c>
      <c r="F5296" t="s">
        <v>168</v>
      </c>
      <c r="G5296" t="s">
        <v>20</v>
      </c>
      <c r="H5296" t="s">
        <v>1282</v>
      </c>
      <c r="I5296">
        <f>MONTH(Table6[[#This Row],[Loan Date]])</f>
        <v>12</v>
      </c>
      <c r="J5296" t="str">
        <f>_xlfn.XLOOKUP(Table6[[#This Row],[Numeric Month]],$N$5:$N$11,$O$5:$O$11)</f>
        <v>Dec</v>
      </c>
      <c r="K5296" t="str">
        <f>_xlfn.XLOOKUP(Table6[[#This Row],[Loan Date]],$Q$5:$Q$152,$R$5:$R$152)</f>
        <v>Thursday</v>
      </c>
      <c r="L5296" t="str">
        <f>_xlfn.XLOOKUP(Table6[[#This Row],[Loan Date]],$Q$5:$Q$152,$S$5:$S$152)</f>
        <v>Finals Week</v>
      </c>
    </row>
    <row r="5297" spans="1:12" x14ac:dyDescent="0.2">
      <c r="A5297" s="1">
        <v>44903</v>
      </c>
      <c r="B5297" t="s">
        <v>7</v>
      </c>
      <c r="C5297" s="1">
        <v>44903</v>
      </c>
      <c r="D5297" t="s">
        <v>135</v>
      </c>
      <c r="E5297" t="s">
        <v>21</v>
      </c>
      <c r="F5297" t="s">
        <v>21</v>
      </c>
      <c r="G5297" t="s">
        <v>20</v>
      </c>
      <c r="H5297" t="s">
        <v>1282</v>
      </c>
      <c r="I5297">
        <f>MONTH(Table6[[#This Row],[Loan Date]])</f>
        <v>12</v>
      </c>
      <c r="J5297" t="str">
        <f>_xlfn.XLOOKUP(Table6[[#This Row],[Numeric Month]],$N$5:$N$11,$O$5:$O$11)</f>
        <v>Dec</v>
      </c>
      <c r="K5297" t="str">
        <f>_xlfn.XLOOKUP(Table6[[#This Row],[Loan Date]],$Q$5:$Q$152,$R$5:$R$152)</f>
        <v>Thursday</v>
      </c>
      <c r="L5297" t="str">
        <f>_xlfn.XLOOKUP(Table6[[#This Row],[Loan Date]],$Q$5:$Q$152,$S$5:$S$152)</f>
        <v>Finals Week</v>
      </c>
    </row>
    <row r="5298" spans="1:12" x14ac:dyDescent="0.2">
      <c r="A5298" s="1">
        <v>44903</v>
      </c>
      <c r="B5298" t="s">
        <v>7</v>
      </c>
      <c r="C5298" s="1">
        <v>44904</v>
      </c>
      <c r="D5298" t="s">
        <v>981</v>
      </c>
      <c r="E5298" t="s">
        <v>15</v>
      </c>
      <c r="F5298" t="s">
        <v>14</v>
      </c>
      <c r="G5298" t="s">
        <v>1</v>
      </c>
      <c r="H5298" t="s">
        <v>1282</v>
      </c>
      <c r="I5298">
        <f>MONTH(Table6[[#This Row],[Loan Date]])</f>
        <v>12</v>
      </c>
      <c r="J5298" t="str">
        <f>_xlfn.XLOOKUP(Table6[[#This Row],[Numeric Month]],$N$5:$N$11,$O$5:$O$11)</f>
        <v>Dec</v>
      </c>
      <c r="K5298" t="str">
        <f>_xlfn.XLOOKUP(Table6[[#This Row],[Loan Date]],$Q$5:$Q$152,$R$5:$R$152)</f>
        <v>Thursday</v>
      </c>
      <c r="L5298" t="str">
        <f>_xlfn.XLOOKUP(Table6[[#This Row],[Loan Date]],$Q$5:$Q$152,$S$5:$S$152)</f>
        <v>Finals Week</v>
      </c>
    </row>
    <row r="5299" spans="1:12" x14ac:dyDescent="0.2">
      <c r="A5299" s="1">
        <v>44903</v>
      </c>
      <c r="B5299" t="s">
        <v>5</v>
      </c>
      <c r="C5299" s="1">
        <v>44903</v>
      </c>
      <c r="D5299" t="s">
        <v>344</v>
      </c>
      <c r="E5299" t="s">
        <v>49</v>
      </c>
      <c r="F5299" t="s">
        <v>49</v>
      </c>
      <c r="G5299" t="s">
        <v>20</v>
      </c>
      <c r="H5299" t="s">
        <v>1282</v>
      </c>
      <c r="I5299">
        <f>MONTH(Table6[[#This Row],[Loan Date]])</f>
        <v>12</v>
      </c>
      <c r="J5299" t="str">
        <f>_xlfn.XLOOKUP(Table6[[#This Row],[Numeric Month]],$N$5:$N$11,$O$5:$O$11)</f>
        <v>Dec</v>
      </c>
      <c r="K5299" t="str">
        <f>_xlfn.XLOOKUP(Table6[[#This Row],[Loan Date]],$Q$5:$Q$152,$R$5:$R$152)</f>
        <v>Thursday</v>
      </c>
      <c r="L5299" t="str">
        <f>_xlfn.XLOOKUP(Table6[[#This Row],[Loan Date]],$Q$5:$Q$152,$S$5:$S$152)</f>
        <v>Finals Week</v>
      </c>
    </row>
    <row r="5300" spans="1:12" x14ac:dyDescent="0.2">
      <c r="A5300" s="1">
        <v>44903</v>
      </c>
      <c r="B5300" t="s">
        <v>5</v>
      </c>
      <c r="C5300" s="1">
        <v>44903</v>
      </c>
      <c r="D5300" t="s">
        <v>1285</v>
      </c>
      <c r="E5300" t="s">
        <v>162</v>
      </c>
      <c r="F5300" t="s">
        <v>162</v>
      </c>
      <c r="G5300" t="s">
        <v>11</v>
      </c>
      <c r="H5300" t="s">
        <v>1282</v>
      </c>
      <c r="I5300">
        <f>MONTH(Table6[[#This Row],[Loan Date]])</f>
        <v>12</v>
      </c>
      <c r="J5300" t="str">
        <f>_xlfn.XLOOKUP(Table6[[#This Row],[Numeric Month]],$N$5:$N$11,$O$5:$O$11)</f>
        <v>Dec</v>
      </c>
      <c r="K5300" t="str">
        <f>_xlfn.XLOOKUP(Table6[[#This Row],[Loan Date]],$Q$5:$Q$152,$R$5:$R$152)</f>
        <v>Thursday</v>
      </c>
      <c r="L5300" t="str">
        <f>_xlfn.XLOOKUP(Table6[[#This Row],[Loan Date]],$Q$5:$Q$152,$S$5:$S$152)</f>
        <v>Finals Week</v>
      </c>
    </row>
    <row r="5301" spans="1:12" x14ac:dyDescent="0.2">
      <c r="A5301" s="1">
        <v>44903</v>
      </c>
      <c r="B5301" t="s">
        <v>7</v>
      </c>
      <c r="C5301" s="1">
        <v>45009</v>
      </c>
      <c r="D5301" t="s">
        <v>1284</v>
      </c>
      <c r="E5301" t="s">
        <v>80</v>
      </c>
      <c r="F5301" t="s">
        <v>79</v>
      </c>
      <c r="G5301" t="s">
        <v>79</v>
      </c>
      <c r="H5301" t="s">
        <v>1282</v>
      </c>
      <c r="I5301">
        <f>MONTH(Table6[[#This Row],[Loan Date]])</f>
        <v>12</v>
      </c>
      <c r="J5301" t="str">
        <f>_xlfn.XLOOKUP(Table6[[#This Row],[Numeric Month]],$N$5:$N$11,$O$5:$O$11)</f>
        <v>Dec</v>
      </c>
      <c r="K5301" t="str">
        <f>_xlfn.XLOOKUP(Table6[[#This Row],[Loan Date]],$Q$5:$Q$152,$R$5:$R$152)</f>
        <v>Thursday</v>
      </c>
      <c r="L5301" t="str">
        <f>_xlfn.XLOOKUP(Table6[[#This Row],[Loan Date]],$Q$5:$Q$152,$S$5:$S$152)</f>
        <v>Finals Week</v>
      </c>
    </row>
    <row r="5302" spans="1:12" x14ac:dyDescent="0.2">
      <c r="A5302" s="1">
        <v>44903</v>
      </c>
      <c r="B5302" t="s">
        <v>7</v>
      </c>
      <c r="C5302" s="1">
        <v>44903</v>
      </c>
      <c r="D5302" t="s">
        <v>285</v>
      </c>
      <c r="E5302" t="s">
        <v>44</v>
      </c>
      <c r="F5302" t="s">
        <v>44</v>
      </c>
      <c r="G5302" t="s">
        <v>39</v>
      </c>
      <c r="H5302" t="s">
        <v>1282</v>
      </c>
      <c r="I5302">
        <f>MONTH(Table6[[#This Row],[Loan Date]])</f>
        <v>12</v>
      </c>
      <c r="J5302" t="str">
        <f>_xlfn.XLOOKUP(Table6[[#This Row],[Numeric Month]],$N$5:$N$11,$O$5:$O$11)</f>
        <v>Dec</v>
      </c>
      <c r="K5302" t="str">
        <f>_xlfn.XLOOKUP(Table6[[#This Row],[Loan Date]],$Q$5:$Q$152,$R$5:$R$152)</f>
        <v>Thursday</v>
      </c>
      <c r="L5302" t="str">
        <f>_xlfn.XLOOKUP(Table6[[#This Row],[Loan Date]],$Q$5:$Q$152,$S$5:$S$152)</f>
        <v>Finals Week</v>
      </c>
    </row>
    <row r="5303" spans="1:12" x14ac:dyDescent="0.2">
      <c r="A5303" s="1">
        <v>44903</v>
      </c>
      <c r="B5303" t="s">
        <v>7</v>
      </c>
      <c r="C5303" s="1">
        <v>44903</v>
      </c>
      <c r="D5303" t="s">
        <v>124</v>
      </c>
      <c r="E5303" t="s">
        <v>12</v>
      </c>
      <c r="F5303" t="s">
        <v>12</v>
      </c>
      <c r="G5303" t="s">
        <v>11</v>
      </c>
      <c r="H5303" t="s">
        <v>1282</v>
      </c>
      <c r="I5303">
        <f>MONTH(Table6[[#This Row],[Loan Date]])</f>
        <v>12</v>
      </c>
      <c r="J5303" t="str">
        <f>_xlfn.XLOOKUP(Table6[[#This Row],[Numeric Month]],$N$5:$N$11,$O$5:$O$11)</f>
        <v>Dec</v>
      </c>
      <c r="K5303" t="str">
        <f>_xlfn.XLOOKUP(Table6[[#This Row],[Loan Date]],$Q$5:$Q$152,$R$5:$R$152)</f>
        <v>Thursday</v>
      </c>
      <c r="L5303" t="str">
        <f>_xlfn.XLOOKUP(Table6[[#This Row],[Loan Date]],$Q$5:$Q$152,$S$5:$S$152)</f>
        <v>Finals Week</v>
      </c>
    </row>
    <row r="5304" spans="1:12" x14ac:dyDescent="0.2">
      <c r="A5304" s="1">
        <v>44903</v>
      </c>
      <c r="B5304" t="s">
        <v>7</v>
      </c>
      <c r="C5304" s="1">
        <v>44903</v>
      </c>
      <c r="D5304" t="s">
        <v>738</v>
      </c>
      <c r="E5304" t="s">
        <v>21</v>
      </c>
      <c r="F5304" t="s">
        <v>21</v>
      </c>
      <c r="G5304" t="s">
        <v>20</v>
      </c>
      <c r="H5304" t="s">
        <v>1282</v>
      </c>
      <c r="I5304">
        <f>MONTH(Table6[[#This Row],[Loan Date]])</f>
        <v>12</v>
      </c>
      <c r="J5304" t="str">
        <f>_xlfn.XLOOKUP(Table6[[#This Row],[Numeric Month]],$N$5:$N$11,$O$5:$O$11)</f>
        <v>Dec</v>
      </c>
      <c r="K5304" t="str">
        <f>_xlfn.XLOOKUP(Table6[[#This Row],[Loan Date]],$Q$5:$Q$152,$R$5:$R$152)</f>
        <v>Thursday</v>
      </c>
      <c r="L5304" t="str">
        <f>_xlfn.XLOOKUP(Table6[[#This Row],[Loan Date]],$Q$5:$Q$152,$S$5:$S$152)</f>
        <v>Finals Week</v>
      </c>
    </row>
    <row r="5305" spans="1:12" x14ac:dyDescent="0.2">
      <c r="A5305" s="1">
        <v>44904</v>
      </c>
      <c r="B5305" t="s">
        <v>7</v>
      </c>
      <c r="C5305" s="1">
        <v>44994</v>
      </c>
      <c r="D5305" t="s">
        <v>1283</v>
      </c>
      <c r="E5305" t="s">
        <v>80</v>
      </c>
      <c r="F5305" t="s">
        <v>79</v>
      </c>
      <c r="G5305" t="s">
        <v>79</v>
      </c>
      <c r="H5305" t="s">
        <v>1282</v>
      </c>
      <c r="I5305">
        <f>MONTH(Table6[[#This Row],[Loan Date]])</f>
        <v>12</v>
      </c>
      <c r="J5305" t="str">
        <f>_xlfn.XLOOKUP(Table6[[#This Row],[Numeric Month]],$N$5:$N$11,$O$5:$O$11)</f>
        <v>Dec</v>
      </c>
      <c r="K5305" t="str">
        <f>_xlfn.XLOOKUP(Table6[[#This Row],[Loan Date]],$Q$5:$Q$152,$R$5:$R$152)</f>
        <v>Friday</v>
      </c>
      <c r="L5305" t="str">
        <f>_xlfn.XLOOKUP(Table6[[#This Row],[Loan Date]],$Q$5:$Q$152,$S$5:$S$152)</f>
        <v>Finals Week</v>
      </c>
    </row>
    <row r="5306" spans="1:12" x14ac:dyDescent="0.2">
      <c r="A5306" s="1">
        <v>44904</v>
      </c>
      <c r="B5306" t="s">
        <v>5</v>
      </c>
      <c r="C5306" s="1">
        <v>44904</v>
      </c>
      <c r="D5306" t="s">
        <v>29</v>
      </c>
      <c r="E5306" t="s">
        <v>23</v>
      </c>
      <c r="F5306" t="s">
        <v>23</v>
      </c>
      <c r="G5306" t="s">
        <v>20</v>
      </c>
      <c r="H5306" t="s">
        <v>1282</v>
      </c>
      <c r="I5306">
        <f>MONTH(Table6[[#This Row],[Loan Date]])</f>
        <v>12</v>
      </c>
      <c r="J5306" t="str">
        <f>_xlfn.XLOOKUP(Table6[[#This Row],[Numeric Month]],$N$5:$N$11,$O$5:$O$11)</f>
        <v>Dec</v>
      </c>
      <c r="K5306" t="str">
        <f>_xlfn.XLOOKUP(Table6[[#This Row],[Loan Date]],$Q$5:$Q$152,$R$5:$R$152)</f>
        <v>Friday</v>
      </c>
      <c r="L5306" t="str">
        <f>_xlfn.XLOOKUP(Table6[[#This Row],[Loan Date]],$Q$5:$Q$152,$S$5:$S$152)</f>
        <v>Finals Week</v>
      </c>
    </row>
    <row r="5307" spans="1:12" x14ac:dyDescent="0.2">
      <c r="A5307" s="1">
        <v>44904</v>
      </c>
      <c r="B5307" t="s">
        <v>5</v>
      </c>
      <c r="C5307" s="1">
        <v>44904</v>
      </c>
      <c r="D5307" t="s">
        <v>915</v>
      </c>
      <c r="E5307" t="s">
        <v>37</v>
      </c>
      <c r="F5307" t="s">
        <v>37</v>
      </c>
      <c r="G5307" t="s">
        <v>20</v>
      </c>
      <c r="H5307" t="s">
        <v>1282</v>
      </c>
      <c r="I5307">
        <f>MONTH(Table6[[#This Row],[Loan Date]])</f>
        <v>12</v>
      </c>
      <c r="J5307" t="str">
        <f>_xlfn.XLOOKUP(Table6[[#This Row],[Numeric Month]],$N$5:$N$11,$O$5:$O$11)</f>
        <v>Dec</v>
      </c>
      <c r="K5307" t="str">
        <f>_xlfn.XLOOKUP(Table6[[#This Row],[Loan Date]],$Q$5:$Q$152,$R$5:$R$152)</f>
        <v>Friday</v>
      </c>
      <c r="L5307" t="str">
        <f>_xlfn.XLOOKUP(Table6[[#This Row],[Loan Date]],$Q$5:$Q$152,$S$5:$S$152)</f>
        <v>Finals Week</v>
      </c>
    </row>
    <row r="5308" spans="1:12" x14ac:dyDescent="0.2">
      <c r="A5308" s="1">
        <v>44904</v>
      </c>
      <c r="B5308" t="s">
        <v>5</v>
      </c>
      <c r="C5308" s="1">
        <v>44904</v>
      </c>
      <c r="D5308" t="s">
        <v>172</v>
      </c>
      <c r="E5308" t="s">
        <v>21</v>
      </c>
      <c r="F5308" t="s">
        <v>21</v>
      </c>
      <c r="G5308" t="s">
        <v>20</v>
      </c>
      <c r="H5308" t="s">
        <v>1282</v>
      </c>
      <c r="I5308">
        <f>MONTH(Table6[[#This Row],[Loan Date]])</f>
        <v>12</v>
      </c>
      <c r="J5308" t="str">
        <f>_xlfn.XLOOKUP(Table6[[#This Row],[Numeric Month]],$N$5:$N$11,$O$5:$O$11)</f>
        <v>Dec</v>
      </c>
      <c r="K5308" t="str">
        <f>_xlfn.XLOOKUP(Table6[[#This Row],[Loan Date]],$Q$5:$Q$152,$R$5:$R$152)</f>
        <v>Friday</v>
      </c>
      <c r="L5308" t="str">
        <f>_xlfn.XLOOKUP(Table6[[#This Row],[Loan Date]],$Q$5:$Q$152,$S$5:$S$152)</f>
        <v>Finals Week</v>
      </c>
    </row>
    <row r="5309" spans="1:12" x14ac:dyDescent="0.2">
      <c r="A5309" s="1">
        <v>44904</v>
      </c>
      <c r="B5309" t="s">
        <v>7</v>
      </c>
      <c r="C5309" s="1">
        <v>44904</v>
      </c>
      <c r="D5309" t="s">
        <v>916</v>
      </c>
      <c r="E5309" t="s">
        <v>37</v>
      </c>
      <c r="F5309" t="s">
        <v>37</v>
      </c>
      <c r="G5309" t="s">
        <v>20</v>
      </c>
      <c r="H5309" t="s">
        <v>1282</v>
      </c>
      <c r="I5309">
        <f>MONTH(Table6[[#This Row],[Loan Date]])</f>
        <v>12</v>
      </c>
      <c r="J5309" t="str">
        <f>_xlfn.XLOOKUP(Table6[[#This Row],[Numeric Month]],$N$5:$N$11,$O$5:$O$11)</f>
        <v>Dec</v>
      </c>
      <c r="K5309" t="str">
        <f>_xlfn.XLOOKUP(Table6[[#This Row],[Loan Date]],$Q$5:$Q$152,$R$5:$R$152)</f>
        <v>Friday</v>
      </c>
      <c r="L5309" t="str">
        <f>_xlfn.XLOOKUP(Table6[[#This Row],[Loan Date]],$Q$5:$Q$152,$S$5:$S$152)</f>
        <v>Finals Week</v>
      </c>
    </row>
    <row r="5310" spans="1:12" x14ac:dyDescent="0.2">
      <c r="A5310" s="1">
        <v>44904</v>
      </c>
      <c r="B5310" t="s">
        <v>7</v>
      </c>
      <c r="C5310" s="1">
        <v>44904</v>
      </c>
      <c r="D5310" t="s">
        <v>338</v>
      </c>
      <c r="E5310" t="s">
        <v>23</v>
      </c>
      <c r="F5310" t="s">
        <v>23</v>
      </c>
      <c r="G5310" t="s">
        <v>20</v>
      </c>
      <c r="H5310" t="s">
        <v>1282</v>
      </c>
      <c r="I5310">
        <f>MONTH(Table6[[#This Row],[Loan Date]])</f>
        <v>12</v>
      </c>
      <c r="J5310" t="str">
        <f>_xlfn.XLOOKUP(Table6[[#This Row],[Numeric Month]],$N$5:$N$11,$O$5:$O$11)</f>
        <v>Dec</v>
      </c>
      <c r="K5310" t="str">
        <f>_xlfn.XLOOKUP(Table6[[#This Row],[Loan Date]],$Q$5:$Q$152,$R$5:$R$152)</f>
        <v>Friday</v>
      </c>
      <c r="L5310" t="str">
        <f>_xlfn.XLOOKUP(Table6[[#This Row],[Loan Date]],$Q$5:$Q$152,$S$5:$S$152)</f>
        <v>Finals Week</v>
      </c>
    </row>
    <row r="5311" spans="1:12" x14ac:dyDescent="0.2">
      <c r="A5311" s="1">
        <v>44904</v>
      </c>
      <c r="B5311" t="s">
        <v>7</v>
      </c>
      <c r="C5311" s="1">
        <v>44904</v>
      </c>
      <c r="D5311" t="s">
        <v>479</v>
      </c>
      <c r="E5311" t="s">
        <v>65</v>
      </c>
      <c r="F5311" t="s">
        <v>65</v>
      </c>
      <c r="G5311" t="s">
        <v>20</v>
      </c>
      <c r="H5311" t="s">
        <v>1282</v>
      </c>
      <c r="I5311">
        <f>MONTH(Table6[[#This Row],[Loan Date]])</f>
        <v>12</v>
      </c>
      <c r="J5311" t="str">
        <f>_xlfn.XLOOKUP(Table6[[#This Row],[Numeric Month]],$N$5:$N$11,$O$5:$O$11)</f>
        <v>Dec</v>
      </c>
      <c r="K5311" t="str">
        <f>_xlfn.XLOOKUP(Table6[[#This Row],[Loan Date]],$Q$5:$Q$152,$R$5:$R$152)</f>
        <v>Friday</v>
      </c>
      <c r="L5311" t="str">
        <f>_xlfn.XLOOKUP(Table6[[#This Row],[Loan Date]],$Q$5:$Q$152,$S$5:$S$152)</f>
        <v>Finals Week</v>
      </c>
    </row>
    <row r="5312" spans="1:12" x14ac:dyDescent="0.2">
      <c r="A5312" s="1">
        <v>44904</v>
      </c>
      <c r="B5312" t="s">
        <v>5</v>
      </c>
      <c r="C5312" s="1">
        <v>44904</v>
      </c>
      <c r="D5312" t="s">
        <v>308</v>
      </c>
      <c r="E5312" t="s">
        <v>52</v>
      </c>
      <c r="F5312" t="s">
        <v>51</v>
      </c>
      <c r="G5312" t="s">
        <v>1</v>
      </c>
      <c r="H5312" t="s">
        <v>1282</v>
      </c>
      <c r="I5312">
        <f>MONTH(Table6[[#This Row],[Loan Date]])</f>
        <v>12</v>
      </c>
      <c r="J5312" t="str">
        <f>_xlfn.XLOOKUP(Table6[[#This Row],[Numeric Month]],$N$5:$N$11,$O$5:$O$11)</f>
        <v>Dec</v>
      </c>
      <c r="K5312" t="str">
        <f>_xlfn.XLOOKUP(Table6[[#This Row],[Loan Date]],$Q$5:$Q$152,$R$5:$R$152)</f>
        <v>Friday</v>
      </c>
      <c r="L5312" t="str">
        <f>_xlfn.XLOOKUP(Table6[[#This Row],[Loan Date]],$Q$5:$Q$152,$S$5:$S$152)</f>
        <v>Finals Week</v>
      </c>
    </row>
    <row r="5313" spans="1:12" x14ac:dyDescent="0.2">
      <c r="A5313" s="1">
        <v>44904</v>
      </c>
      <c r="B5313" t="s">
        <v>7</v>
      </c>
      <c r="C5313" s="1">
        <v>44904</v>
      </c>
      <c r="D5313" t="s">
        <v>379</v>
      </c>
      <c r="E5313" t="s">
        <v>65</v>
      </c>
      <c r="F5313" t="s">
        <v>65</v>
      </c>
      <c r="G5313" t="s">
        <v>20</v>
      </c>
      <c r="H5313" t="s">
        <v>1282</v>
      </c>
      <c r="I5313">
        <f>MONTH(Table6[[#This Row],[Loan Date]])</f>
        <v>12</v>
      </c>
      <c r="J5313" t="str">
        <f>_xlfn.XLOOKUP(Table6[[#This Row],[Numeric Month]],$N$5:$N$11,$O$5:$O$11)</f>
        <v>Dec</v>
      </c>
      <c r="K5313" t="str">
        <f>_xlfn.XLOOKUP(Table6[[#This Row],[Loan Date]],$Q$5:$Q$152,$R$5:$R$152)</f>
        <v>Friday</v>
      </c>
      <c r="L5313" t="str">
        <f>_xlfn.XLOOKUP(Table6[[#This Row],[Loan Date]],$Q$5:$Q$152,$S$5:$S$152)</f>
        <v>Finals Week</v>
      </c>
    </row>
    <row r="5314" spans="1:12" x14ac:dyDescent="0.2">
      <c r="A5314" s="1">
        <v>44904</v>
      </c>
      <c r="B5314" t="s">
        <v>7</v>
      </c>
      <c r="C5314" s="1">
        <v>44904</v>
      </c>
      <c r="D5314" t="s">
        <v>408</v>
      </c>
      <c r="E5314" t="s">
        <v>23</v>
      </c>
      <c r="F5314" t="s">
        <v>23</v>
      </c>
      <c r="G5314" t="s">
        <v>20</v>
      </c>
      <c r="H5314" t="s">
        <v>1282</v>
      </c>
      <c r="I5314">
        <f>MONTH(Table6[[#This Row],[Loan Date]])</f>
        <v>12</v>
      </c>
      <c r="J5314" t="str">
        <f>_xlfn.XLOOKUP(Table6[[#This Row],[Numeric Month]],$N$5:$N$11,$O$5:$O$11)</f>
        <v>Dec</v>
      </c>
      <c r="K5314" t="str">
        <f>_xlfn.XLOOKUP(Table6[[#This Row],[Loan Date]],$Q$5:$Q$152,$R$5:$R$152)</f>
        <v>Friday</v>
      </c>
      <c r="L5314" t="str">
        <f>_xlfn.XLOOKUP(Table6[[#This Row],[Loan Date]],$Q$5:$Q$152,$S$5:$S$152)</f>
        <v>Finals Week</v>
      </c>
    </row>
    <row r="5315" spans="1:12" x14ac:dyDescent="0.2">
      <c r="A5315" s="1">
        <v>44904</v>
      </c>
      <c r="B5315" t="s">
        <v>7</v>
      </c>
      <c r="C5315" s="1">
        <v>44904</v>
      </c>
      <c r="D5315" t="s">
        <v>31</v>
      </c>
      <c r="E5315" t="s">
        <v>21</v>
      </c>
      <c r="F5315" t="s">
        <v>21</v>
      </c>
      <c r="G5315" t="s">
        <v>20</v>
      </c>
      <c r="H5315" t="s">
        <v>1282</v>
      </c>
      <c r="I5315">
        <f>MONTH(Table6[[#This Row],[Loan Date]])</f>
        <v>12</v>
      </c>
      <c r="J5315" t="str">
        <f>_xlfn.XLOOKUP(Table6[[#This Row],[Numeric Month]],$N$5:$N$11,$O$5:$O$11)</f>
        <v>Dec</v>
      </c>
      <c r="K5315" t="str">
        <f>_xlfn.XLOOKUP(Table6[[#This Row],[Loan Date]],$Q$5:$Q$152,$R$5:$R$152)</f>
        <v>Friday</v>
      </c>
      <c r="L5315" t="str">
        <f>_xlfn.XLOOKUP(Table6[[#This Row],[Loan Date]],$Q$5:$Q$152,$S$5:$S$152)</f>
        <v>Finals Week</v>
      </c>
    </row>
    <row r="5316" spans="1:12" x14ac:dyDescent="0.2">
      <c r="A5316" s="1">
        <v>44904</v>
      </c>
      <c r="B5316" t="s">
        <v>7</v>
      </c>
      <c r="C5316" s="1">
        <v>44904</v>
      </c>
      <c r="D5316" t="s">
        <v>916</v>
      </c>
      <c r="E5316" t="s">
        <v>37</v>
      </c>
      <c r="F5316" t="s">
        <v>37</v>
      </c>
      <c r="G5316" t="s">
        <v>20</v>
      </c>
      <c r="H5316" t="s">
        <v>1282</v>
      </c>
      <c r="I5316">
        <f>MONTH(Table6[[#This Row],[Loan Date]])</f>
        <v>12</v>
      </c>
      <c r="J5316" t="str">
        <f>_xlfn.XLOOKUP(Table6[[#This Row],[Numeric Month]],$N$5:$N$11,$O$5:$O$11)</f>
        <v>Dec</v>
      </c>
      <c r="K5316" t="str">
        <f>_xlfn.XLOOKUP(Table6[[#This Row],[Loan Date]],$Q$5:$Q$152,$R$5:$R$152)</f>
        <v>Friday</v>
      </c>
      <c r="L5316" t="str">
        <f>_xlfn.XLOOKUP(Table6[[#This Row],[Loan Date]],$Q$5:$Q$152,$S$5:$S$152)</f>
        <v>Finals Week</v>
      </c>
    </row>
    <row r="5317" spans="1:12" x14ac:dyDescent="0.2">
      <c r="A5317" s="1">
        <v>44904</v>
      </c>
      <c r="B5317" t="s">
        <v>7</v>
      </c>
      <c r="C5317" s="1">
        <v>44904</v>
      </c>
      <c r="D5317" t="s">
        <v>45</v>
      </c>
      <c r="E5317" t="s">
        <v>44</v>
      </c>
      <c r="F5317" t="s">
        <v>44</v>
      </c>
      <c r="G5317" t="s">
        <v>39</v>
      </c>
      <c r="H5317" t="s">
        <v>1282</v>
      </c>
      <c r="I5317">
        <f>MONTH(Table6[[#This Row],[Loan Date]])</f>
        <v>12</v>
      </c>
      <c r="J5317" t="str">
        <f>_xlfn.XLOOKUP(Table6[[#This Row],[Numeric Month]],$N$5:$N$11,$O$5:$O$11)</f>
        <v>Dec</v>
      </c>
      <c r="K5317" t="str">
        <f>_xlfn.XLOOKUP(Table6[[#This Row],[Loan Date]],$Q$5:$Q$152,$R$5:$R$152)</f>
        <v>Friday</v>
      </c>
      <c r="L5317" t="str">
        <f>_xlfn.XLOOKUP(Table6[[#This Row],[Loan Date]],$Q$5:$Q$152,$S$5:$S$152)</f>
        <v>Finals Week</v>
      </c>
    </row>
    <row r="5318" spans="1:12" x14ac:dyDescent="0.2">
      <c r="A5318" s="1">
        <v>44904</v>
      </c>
      <c r="B5318" t="s">
        <v>7</v>
      </c>
      <c r="C5318" s="1">
        <v>44904</v>
      </c>
      <c r="D5318" t="s">
        <v>61</v>
      </c>
      <c r="E5318" t="s">
        <v>44</v>
      </c>
      <c r="F5318" t="s">
        <v>44</v>
      </c>
      <c r="G5318" t="s">
        <v>39</v>
      </c>
      <c r="H5318" t="s">
        <v>1282</v>
      </c>
      <c r="I5318">
        <f>MONTH(Table6[[#This Row],[Loan Date]])</f>
        <v>12</v>
      </c>
      <c r="J5318" t="str">
        <f>_xlfn.XLOOKUP(Table6[[#This Row],[Numeric Month]],$N$5:$N$11,$O$5:$O$11)</f>
        <v>Dec</v>
      </c>
      <c r="K5318" t="str">
        <f>_xlfn.XLOOKUP(Table6[[#This Row],[Loan Date]],$Q$5:$Q$152,$R$5:$R$152)</f>
        <v>Friday</v>
      </c>
      <c r="L5318" t="str">
        <f>_xlfn.XLOOKUP(Table6[[#This Row],[Loan Date]],$Q$5:$Q$152,$S$5:$S$152)</f>
        <v>Finals Week</v>
      </c>
    </row>
    <row r="5319" spans="1:12" x14ac:dyDescent="0.2">
      <c r="A5319" s="1">
        <v>44904</v>
      </c>
      <c r="B5319" t="s">
        <v>7</v>
      </c>
      <c r="C5319" s="1">
        <v>44904</v>
      </c>
      <c r="D5319" t="s">
        <v>917</v>
      </c>
      <c r="E5319" t="s">
        <v>37</v>
      </c>
      <c r="F5319" t="s">
        <v>37</v>
      </c>
      <c r="G5319" t="s">
        <v>20</v>
      </c>
      <c r="H5319" t="s">
        <v>1282</v>
      </c>
      <c r="I5319">
        <f>MONTH(Table6[[#This Row],[Loan Date]])</f>
        <v>12</v>
      </c>
      <c r="J5319" t="str">
        <f>_xlfn.XLOOKUP(Table6[[#This Row],[Numeric Month]],$N$5:$N$11,$O$5:$O$11)</f>
        <v>Dec</v>
      </c>
      <c r="K5319" t="str">
        <f>_xlfn.XLOOKUP(Table6[[#This Row],[Loan Date]],$Q$5:$Q$152,$R$5:$R$152)</f>
        <v>Friday</v>
      </c>
      <c r="L5319" t="str">
        <f>_xlfn.XLOOKUP(Table6[[#This Row],[Loan Date]],$Q$5:$Q$152,$S$5:$S$152)</f>
        <v>Finals Week</v>
      </c>
    </row>
    <row r="5320" spans="1:12" x14ac:dyDescent="0.2">
      <c r="A5320" s="1">
        <v>44904</v>
      </c>
      <c r="B5320" t="s">
        <v>7</v>
      </c>
      <c r="C5320" s="1">
        <v>44930</v>
      </c>
      <c r="D5320" t="s">
        <v>822</v>
      </c>
      <c r="E5320" t="s">
        <v>9</v>
      </c>
      <c r="F5320" t="s">
        <v>8</v>
      </c>
      <c r="G5320" t="s">
        <v>1</v>
      </c>
      <c r="H5320" t="s">
        <v>1282</v>
      </c>
      <c r="I5320">
        <f>MONTH(Table6[[#This Row],[Loan Date]])</f>
        <v>12</v>
      </c>
      <c r="J5320" t="str">
        <f>_xlfn.XLOOKUP(Table6[[#This Row],[Numeric Month]],$N$5:$N$11,$O$5:$O$11)</f>
        <v>Dec</v>
      </c>
      <c r="K5320" t="str">
        <f>_xlfn.XLOOKUP(Table6[[#This Row],[Loan Date]],$Q$5:$Q$152,$R$5:$R$152)</f>
        <v>Friday</v>
      </c>
      <c r="L5320" t="str">
        <f>_xlfn.XLOOKUP(Table6[[#This Row],[Loan Date]],$Q$5:$Q$152,$S$5:$S$152)</f>
        <v>Finals Week</v>
      </c>
    </row>
    <row r="5321" spans="1:12" x14ac:dyDescent="0.2">
      <c r="A5321" s="1">
        <v>44904</v>
      </c>
      <c r="B5321" t="s">
        <v>5</v>
      </c>
      <c r="C5321" s="1">
        <v>44904</v>
      </c>
      <c r="D5321" t="s">
        <v>103</v>
      </c>
      <c r="E5321" t="s">
        <v>23</v>
      </c>
      <c r="F5321" t="s">
        <v>23</v>
      </c>
      <c r="G5321" t="s">
        <v>20</v>
      </c>
      <c r="H5321" t="s">
        <v>1282</v>
      </c>
      <c r="I5321">
        <f>MONTH(Table6[[#This Row],[Loan Date]])</f>
        <v>12</v>
      </c>
      <c r="J5321" t="str">
        <f>_xlfn.XLOOKUP(Table6[[#This Row],[Numeric Month]],$N$5:$N$11,$O$5:$O$11)</f>
        <v>Dec</v>
      </c>
      <c r="K5321" t="str">
        <f>_xlfn.XLOOKUP(Table6[[#This Row],[Loan Date]],$Q$5:$Q$152,$R$5:$R$152)</f>
        <v>Friday</v>
      </c>
      <c r="L5321" t="str">
        <f>_xlfn.XLOOKUP(Table6[[#This Row],[Loan Date]],$Q$5:$Q$152,$S$5:$S$152)</f>
        <v>Finals Week</v>
      </c>
    </row>
    <row r="5322" spans="1:12" x14ac:dyDescent="0.2">
      <c r="A5322" s="1">
        <v>44904</v>
      </c>
      <c r="B5322" t="s">
        <v>7</v>
      </c>
      <c r="C5322" s="1">
        <v>44911</v>
      </c>
      <c r="D5322" t="s">
        <v>490</v>
      </c>
      <c r="E5322" t="s">
        <v>52</v>
      </c>
      <c r="F5322" t="s">
        <v>51</v>
      </c>
      <c r="G5322" t="s">
        <v>1</v>
      </c>
      <c r="H5322" t="s">
        <v>1282</v>
      </c>
      <c r="I5322">
        <f>MONTH(Table6[[#This Row],[Loan Date]])</f>
        <v>12</v>
      </c>
      <c r="J5322" t="str">
        <f>_xlfn.XLOOKUP(Table6[[#This Row],[Numeric Month]],$N$5:$N$11,$O$5:$O$11)</f>
        <v>Dec</v>
      </c>
      <c r="K5322" t="str">
        <f>_xlfn.XLOOKUP(Table6[[#This Row],[Loan Date]],$Q$5:$Q$152,$R$5:$R$152)</f>
        <v>Friday</v>
      </c>
      <c r="L5322" t="str">
        <f>_xlfn.XLOOKUP(Table6[[#This Row],[Loan Date]],$Q$5:$Q$152,$S$5:$S$152)</f>
        <v>Finals Week</v>
      </c>
    </row>
    <row r="5323" spans="1:12" x14ac:dyDescent="0.2">
      <c r="A5323" s="1">
        <v>44904</v>
      </c>
      <c r="B5323" t="s">
        <v>7</v>
      </c>
      <c r="C5323" s="1">
        <v>44904</v>
      </c>
      <c r="D5323" t="s">
        <v>171</v>
      </c>
      <c r="E5323" t="s">
        <v>23</v>
      </c>
      <c r="F5323" t="s">
        <v>23</v>
      </c>
      <c r="G5323" t="s">
        <v>20</v>
      </c>
      <c r="H5323" t="s">
        <v>1282</v>
      </c>
      <c r="I5323">
        <f>MONTH(Table6[[#This Row],[Loan Date]])</f>
        <v>12</v>
      </c>
      <c r="J5323" t="str">
        <f>_xlfn.XLOOKUP(Table6[[#This Row],[Numeric Month]],$N$5:$N$11,$O$5:$O$11)</f>
        <v>Dec</v>
      </c>
      <c r="K5323" t="str">
        <f>_xlfn.XLOOKUP(Table6[[#This Row],[Loan Date]],$Q$5:$Q$152,$R$5:$R$152)</f>
        <v>Friday</v>
      </c>
      <c r="L5323" t="str">
        <f>_xlfn.XLOOKUP(Table6[[#This Row],[Loan Date]],$Q$5:$Q$152,$S$5:$S$152)</f>
        <v>Finals Week</v>
      </c>
    </row>
    <row r="5324" spans="1:12" x14ac:dyDescent="0.2">
      <c r="A5324" s="1">
        <v>44904</v>
      </c>
      <c r="B5324" t="s">
        <v>7</v>
      </c>
      <c r="C5324" s="1">
        <v>44904</v>
      </c>
      <c r="D5324" t="s">
        <v>31</v>
      </c>
      <c r="E5324" t="s">
        <v>21</v>
      </c>
      <c r="F5324" t="s">
        <v>21</v>
      </c>
      <c r="G5324" t="s">
        <v>20</v>
      </c>
      <c r="H5324" t="s">
        <v>1282</v>
      </c>
      <c r="I5324">
        <f>MONTH(Table6[[#This Row],[Loan Date]])</f>
        <v>12</v>
      </c>
      <c r="J5324" t="str">
        <f>_xlfn.XLOOKUP(Table6[[#This Row],[Numeric Month]],$N$5:$N$11,$O$5:$O$11)</f>
        <v>Dec</v>
      </c>
      <c r="K5324" t="str">
        <f>_xlfn.XLOOKUP(Table6[[#This Row],[Loan Date]],$Q$5:$Q$152,$R$5:$R$152)</f>
        <v>Friday</v>
      </c>
      <c r="L5324" t="str">
        <f>_xlfn.XLOOKUP(Table6[[#This Row],[Loan Date]],$Q$5:$Q$152,$S$5:$S$152)</f>
        <v>Finals Week</v>
      </c>
    </row>
    <row r="5325" spans="1:12" x14ac:dyDescent="0.2">
      <c r="A5325" s="1">
        <v>44904</v>
      </c>
      <c r="B5325" t="s">
        <v>7</v>
      </c>
      <c r="C5325" s="1">
        <v>44904</v>
      </c>
      <c r="D5325" t="s">
        <v>290</v>
      </c>
      <c r="E5325" t="s">
        <v>44</v>
      </c>
      <c r="F5325" t="s">
        <v>44</v>
      </c>
      <c r="G5325" t="s">
        <v>39</v>
      </c>
      <c r="H5325" t="s">
        <v>1282</v>
      </c>
      <c r="I5325">
        <f>MONTH(Table6[[#This Row],[Loan Date]])</f>
        <v>12</v>
      </c>
      <c r="J5325" t="str">
        <f>_xlfn.XLOOKUP(Table6[[#This Row],[Numeric Month]],$N$5:$N$11,$O$5:$O$11)</f>
        <v>Dec</v>
      </c>
      <c r="K5325" t="str">
        <f>_xlfn.XLOOKUP(Table6[[#This Row],[Loan Date]],$Q$5:$Q$152,$R$5:$R$152)</f>
        <v>Friday</v>
      </c>
      <c r="L5325" t="str">
        <f>_xlfn.XLOOKUP(Table6[[#This Row],[Loan Date]],$Q$5:$Q$152,$S$5:$S$152)</f>
        <v>Finals Week</v>
      </c>
    </row>
    <row r="5326" spans="1:12" x14ac:dyDescent="0.2">
      <c r="A5326" s="1">
        <v>44904</v>
      </c>
      <c r="B5326" t="s">
        <v>5</v>
      </c>
      <c r="C5326" s="1">
        <v>44911</v>
      </c>
      <c r="D5326" t="s">
        <v>54</v>
      </c>
      <c r="E5326" t="s">
        <v>52</v>
      </c>
      <c r="F5326" t="s">
        <v>51</v>
      </c>
      <c r="G5326" t="s">
        <v>1</v>
      </c>
      <c r="H5326" t="s">
        <v>1282</v>
      </c>
      <c r="I5326">
        <f>MONTH(Table6[[#This Row],[Loan Date]])</f>
        <v>12</v>
      </c>
      <c r="J5326" t="str">
        <f>_xlfn.XLOOKUP(Table6[[#This Row],[Numeric Month]],$N$5:$N$11,$O$5:$O$11)</f>
        <v>Dec</v>
      </c>
      <c r="K5326" t="str">
        <f>_xlfn.XLOOKUP(Table6[[#This Row],[Loan Date]],$Q$5:$Q$152,$R$5:$R$152)</f>
        <v>Friday</v>
      </c>
      <c r="L5326" t="str">
        <f>_xlfn.XLOOKUP(Table6[[#This Row],[Loan Date]],$Q$5:$Q$152,$S$5:$S$152)</f>
        <v>Finals Week</v>
      </c>
    </row>
    <row r="5327" spans="1:12" x14ac:dyDescent="0.2">
      <c r="A5327" s="1">
        <v>44904</v>
      </c>
      <c r="B5327" t="s">
        <v>5</v>
      </c>
      <c r="C5327" s="1">
        <v>44904</v>
      </c>
      <c r="D5327" t="s">
        <v>1084</v>
      </c>
      <c r="E5327" t="s">
        <v>168</v>
      </c>
      <c r="F5327" t="s">
        <v>168</v>
      </c>
      <c r="G5327" t="s">
        <v>20</v>
      </c>
      <c r="H5327" t="s">
        <v>1282</v>
      </c>
      <c r="I5327">
        <f>MONTH(Table6[[#This Row],[Loan Date]])</f>
        <v>12</v>
      </c>
      <c r="J5327" t="str">
        <f>_xlfn.XLOOKUP(Table6[[#This Row],[Numeric Month]],$N$5:$N$11,$O$5:$O$11)</f>
        <v>Dec</v>
      </c>
      <c r="K5327" t="str">
        <f>_xlfn.XLOOKUP(Table6[[#This Row],[Loan Date]],$Q$5:$Q$152,$R$5:$R$152)</f>
        <v>Friday</v>
      </c>
      <c r="L5327" t="str">
        <f>_xlfn.XLOOKUP(Table6[[#This Row],[Loan Date]],$Q$5:$Q$152,$S$5:$S$152)</f>
        <v>Finals Week</v>
      </c>
    </row>
    <row r="5328" spans="1:12" x14ac:dyDescent="0.2">
      <c r="A5328" s="1">
        <v>44904</v>
      </c>
      <c r="B5328" t="s">
        <v>5</v>
      </c>
      <c r="C5328" s="1">
        <v>44904</v>
      </c>
      <c r="D5328" t="s">
        <v>923</v>
      </c>
      <c r="E5328" t="s">
        <v>37</v>
      </c>
      <c r="F5328" t="s">
        <v>37</v>
      </c>
      <c r="G5328" t="s">
        <v>20</v>
      </c>
      <c r="H5328" t="s">
        <v>1282</v>
      </c>
      <c r="I5328">
        <f>MONTH(Table6[[#This Row],[Loan Date]])</f>
        <v>12</v>
      </c>
      <c r="J5328" t="str">
        <f>_xlfn.XLOOKUP(Table6[[#This Row],[Numeric Month]],$N$5:$N$11,$O$5:$O$11)</f>
        <v>Dec</v>
      </c>
      <c r="K5328" t="str">
        <f>_xlfn.XLOOKUP(Table6[[#This Row],[Loan Date]],$Q$5:$Q$152,$R$5:$R$152)</f>
        <v>Friday</v>
      </c>
      <c r="L5328" t="str">
        <f>_xlfn.XLOOKUP(Table6[[#This Row],[Loan Date]],$Q$5:$Q$152,$S$5:$S$152)</f>
        <v>Finals Week</v>
      </c>
    </row>
    <row r="5329" spans="1:12" x14ac:dyDescent="0.2">
      <c r="A5329" s="1">
        <v>44935</v>
      </c>
      <c r="B5329" t="s">
        <v>5</v>
      </c>
      <c r="C5329" s="1">
        <v>44942</v>
      </c>
      <c r="D5329" t="s">
        <v>972</v>
      </c>
      <c r="E5329" t="s">
        <v>52</v>
      </c>
      <c r="F5329" t="s">
        <v>51</v>
      </c>
      <c r="G5329" t="s">
        <v>1</v>
      </c>
      <c r="H5329" t="s">
        <v>0</v>
      </c>
      <c r="I5329">
        <f>MONTH(Table6[[#This Row],[Loan Date]])</f>
        <v>1</v>
      </c>
      <c r="J5329" t="str">
        <f>_xlfn.XLOOKUP(Table6[[#This Row],[Numeric Month]],$N$5:$N$11,$O$5:$O$11)</f>
        <v>Jan</v>
      </c>
      <c r="K5329" t="str">
        <f>_xlfn.XLOOKUP(Table6[[#This Row],[Loan Date]],$Q$5:$Q$152,$R$5:$R$152)</f>
        <v>Monday</v>
      </c>
      <c r="L5329" t="str">
        <f>_xlfn.XLOOKUP(Table6[[#This Row],[Loan Date]],$Q$5:$Q$152,$S$5:$S$152)</f>
        <v>Week 1</v>
      </c>
    </row>
    <row r="5330" spans="1:12" x14ac:dyDescent="0.2">
      <c r="A5330" s="1">
        <v>44935</v>
      </c>
      <c r="B5330" t="s">
        <v>7</v>
      </c>
      <c r="C5330" s="1">
        <v>44942</v>
      </c>
      <c r="D5330" t="s">
        <v>889</v>
      </c>
      <c r="E5330" t="s">
        <v>15</v>
      </c>
      <c r="F5330" t="s">
        <v>14</v>
      </c>
      <c r="G5330" t="s">
        <v>1</v>
      </c>
      <c r="H5330" t="s">
        <v>0</v>
      </c>
      <c r="I5330">
        <f>MONTH(Table6[[#This Row],[Loan Date]])</f>
        <v>1</v>
      </c>
      <c r="J5330" t="str">
        <f>_xlfn.XLOOKUP(Table6[[#This Row],[Numeric Month]],$N$5:$N$11,$O$5:$O$11)</f>
        <v>Jan</v>
      </c>
      <c r="K5330" t="str">
        <f>_xlfn.XLOOKUP(Table6[[#This Row],[Loan Date]],$Q$5:$Q$152,$R$5:$R$152)</f>
        <v>Monday</v>
      </c>
      <c r="L5330" t="str">
        <f>_xlfn.XLOOKUP(Table6[[#This Row],[Loan Date]],$Q$5:$Q$152,$S$5:$S$152)</f>
        <v>Week 1</v>
      </c>
    </row>
    <row r="5331" spans="1:12" x14ac:dyDescent="0.2">
      <c r="A5331" s="1">
        <v>44935</v>
      </c>
      <c r="B5331" t="s">
        <v>7</v>
      </c>
      <c r="C5331" s="1">
        <v>44942</v>
      </c>
      <c r="D5331" t="s">
        <v>292</v>
      </c>
      <c r="E5331" t="s">
        <v>9</v>
      </c>
      <c r="F5331" t="s">
        <v>8</v>
      </c>
      <c r="G5331" t="s">
        <v>1</v>
      </c>
      <c r="H5331" t="s">
        <v>0</v>
      </c>
      <c r="I5331">
        <f>MONTH(Table6[[#This Row],[Loan Date]])</f>
        <v>1</v>
      </c>
      <c r="J5331" t="str">
        <f>_xlfn.XLOOKUP(Table6[[#This Row],[Numeric Month]],$N$5:$N$11,$O$5:$O$11)</f>
        <v>Jan</v>
      </c>
      <c r="K5331" t="str">
        <f>_xlfn.XLOOKUP(Table6[[#This Row],[Loan Date]],$Q$5:$Q$152,$R$5:$R$152)</f>
        <v>Monday</v>
      </c>
      <c r="L5331" t="str">
        <f>_xlfn.XLOOKUP(Table6[[#This Row],[Loan Date]],$Q$5:$Q$152,$S$5:$S$152)</f>
        <v>Week 1</v>
      </c>
    </row>
    <row r="5332" spans="1:12" x14ac:dyDescent="0.2">
      <c r="A5332" s="1">
        <v>44935</v>
      </c>
      <c r="B5332" t="s">
        <v>7</v>
      </c>
      <c r="C5332" s="1">
        <v>44949</v>
      </c>
      <c r="D5332" t="s">
        <v>475</v>
      </c>
      <c r="E5332" t="s">
        <v>9</v>
      </c>
      <c r="F5332" t="s">
        <v>8</v>
      </c>
      <c r="G5332" t="s">
        <v>1</v>
      </c>
      <c r="H5332" t="s">
        <v>0</v>
      </c>
      <c r="I5332">
        <f>MONTH(Table6[[#This Row],[Loan Date]])</f>
        <v>1</v>
      </c>
      <c r="J5332" t="str">
        <f>_xlfn.XLOOKUP(Table6[[#This Row],[Numeric Month]],$N$5:$N$11,$O$5:$O$11)</f>
        <v>Jan</v>
      </c>
      <c r="K5332" t="str">
        <f>_xlfn.XLOOKUP(Table6[[#This Row],[Loan Date]],$Q$5:$Q$152,$R$5:$R$152)</f>
        <v>Monday</v>
      </c>
      <c r="L5332" t="str">
        <f>_xlfn.XLOOKUP(Table6[[#This Row],[Loan Date]],$Q$5:$Q$152,$S$5:$S$152)</f>
        <v>Week 1</v>
      </c>
    </row>
    <row r="5333" spans="1:12" x14ac:dyDescent="0.2">
      <c r="A5333" s="1">
        <v>44935</v>
      </c>
      <c r="B5333" t="s">
        <v>7</v>
      </c>
      <c r="C5333" s="1">
        <v>44949</v>
      </c>
      <c r="D5333" t="s">
        <v>1013</v>
      </c>
      <c r="E5333" t="s">
        <v>3</v>
      </c>
      <c r="F5333" t="s">
        <v>2</v>
      </c>
      <c r="G5333" t="s">
        <v>1</v>
      </c>
      <c r="H5333" t="s">
        <v>0</v>
      </c>
      <c r="I5333">
        <f>MONTH(Table6[[#This Row],[Loan Date]])</f>
        <v>1</v>
      </c>
      <c r="J5333" t="str">
        <f>_xlfn.XLOOKUP(Table6[[#This Row],[Numeric Month]],$N$5:$N$11,$O$5:$O$11)</f>
        <v>Jan</v>
      </c>
      <c r="K5333" t="str">
        <f>_xlfn.XLOOKUP(Table6[[#This Row],[Loan Date]],$Q$5:$Q$152,$R$5:$R$152)</f>
        <v>Monday</v>
      </c>
      <c r="L5333" t="str">
        <f>_xlfn.XLOOKUP(Table6[[#This Row],[Loan Date]],$Q$5:$Q$152,$S$5:$S$152)</f>
        <v>Week 1</v>
      </c>
    </row>
    <row r="5334" spans="1:12" x14ac:dyDescent="0.2">
      <c r="A5334" s="1">
        <v>44935</v>
      </c>
      <c r="B5334" t="s">
        <v>7</v>
      </c>
      <c r="C5334" s="1">
        <v>44935</v>
      </c>
      <c r="D5334" t="s">
        <v>923</v>
      </c>
      <c r="E5334" t="s">
        <v>37</v>
      </c>
      <c r="F5334" t="s">
        <v>37</v>
      </c>
      <c r="G5334" t="s">
        <v>20</v>
      </c>
      <c r="H5334" t="s">
        <v>0</v>
      </c>
      <c r="I5334">
        <f>MONTH(Table6[[#This Row],[Loan Date]])</f>
        <v>1</v>
      </c>
      <c r="J5334" t="str">
        <f>_xlfn.XLOOKUP(Table6[[#This Row],[Numeric Month]],$N$5:$N$11,$O$5:$O$11)</f>
        <v>Jan</v>
      </c>
      <c r="K5334" t="str">
        <f>_xlfn.XLOOKUP(Table6[[#This Row],[Loan Date]],$Q$5:$Q$152,$R$5:$R$152)</f>
        <v>Monday</v>
      </c>
      <c r="L5334" t="str">
        <f>_xlfn.XLOOKUP(Table6[[#This Row],[Loan Date]],$Q$5:$Q$152,$S$5:$S$152)</f>
        <v>Week 1</v>
      </c>
    </row>
    <row r="5335" spans="1:12" x14ac:dyDescent="0.2">
      <c r="A5335" s="1">
        <v>44935</v>
      </c>
      <c r="B5335" t="s">
        <v>7</v>
      </c>
      <c r="C5335" s="1">
        <v>44942</v>
      </c>
      <c r="D5335" t="s">
        <v>750</v>
      </c>
      <c r="E5335" t="s">
        <v>3</v>
      </c>
      <c r="F5335" t="s">
        <v>2</v>
      </c>
      <c r="G5335" t="s">
        <v>1</v>
      </c>
      <c r="H5335" t="s">
        <v>0</v>
      </c>
      <c r="I5335">
        <f>MONTH(Table6[[#This Row],[Loan Date]])</f>
        <v>1</v>
      </c>
      <c r="J5335" t="str">
        <f>_xlfn.XLOOKUP(Table6[[#This Row],[Numeric Month]],$N$5:$N$11,$O$5:$O$11)</f>
        <v>Jan</v>
      </c>
      <c r="K5335" t="str">
        <f>_xlfn.XLOOKUP(Table6[[#This Row],[Loan Date]],$Q$5:$Q$152,$R$5:$R$152)</f>
        <v>Monday</v>
      </c>
      <c r="L5335" t="str">
        <f>_xlfn.XLOOKUP(Table6[[#This Row],[Loan Date]],$Q$5:$Q$152,$S$5:$S$152)</f>
        <v>Week 1</v>
      </c>
    </row>
    <row r="5336" spans="1:12" x14ac:dyDescent="0.2">
      <c r="A5336" s="1">
        <v>44935</v>
      </c>
      <c r="B5336" t="s">
        <v>7</v>
      </c>
      <c r="C5336" s="1">
        <v>44949</v>
      </c>
      <c r="D5336" t="s">
        <v>1009</v>
      </c>
      <c r="E5336" t="s">
        <v>52</v>
      </c>
      <c r="F5336" t="s">
        <v>51</v>
      </c>
      <c r="G5336" t="s">
        <v>1</v>
      </c>
      <c r="H5336" t="s">
        <v>0</v>
      </c>
      <c r="I5336">
        <f>MONTH(Table6[[#This Row],[Loan Date]])</f>
        <v>1</v>
      </c>
      <c r="J5336" t="str">
        <f>_xlfn.XLOOKUP(Table6[[#This Row],[Numeric Month]],$N$5:$N$11,$O$5:$O$11)</f>
        <v>Jan</v>
      </c>
      <c r="K5336" t="str">
        <f>_xlfn.XLOOKUP(Table6[[#This Row],[Loan Date]],$Q$5:$Q$152,$R$5:$R$152)</f>
        <v>Monday</v>
      </c>
      <c r="L5336" t="str">
        <f>_xlfn.XLOOKUP(Table6[[#This Row],[Loan Date]],$Q$5:$Q$152,$S$5:$S$152)</f>
        <v>Week 1</v>
      </c>
    </row>
    <row r="5337" spans="1:12" x14ac:dyDescent="0.2">
      <c r="A5337" s="1">
        <v>44935</v>
      </c>
      <c r="B5337" t="s">
        <v>5</v>
      </c>
      <c r="C5337" s="1">
        <v>44935</v>
      </c>
      <c r="D5337" t="s">
        <v>1078</v>
      </c>
      <c r="E5337" t="s">
        <v>41</v>
      </c>
      <c r="F5337" t="s">
        <v>40</v>
      </c>
      <c r="G5337" t="s">
        <v>39</v>
      </c>
      <c r="H5337" t="s">
        <v>0</v>
      </c>
      <c r="I5337">
        <f>MONTH(Table6[[#This Row],[Loan Date]])</f>
        <v>1</v>
      </c>
      <c r="J5337" t="str">
        <f>_xlfn.XLOOKUP(Table6[[#This Row],[Numeric Month]],$N$5:$N$11,$O$5:$O$11)</f>
        <v>Jan</v>
      </c>
      <c r="K5337" t="str">
        <f>_xlfn.XLOOKUP(Table6[[#This Row],[Loan Date]],$Q$5:$Q$152,$R$5:$R$152)</f>
        <v>Monday</v>
      </c>
      <c r="L5337" t="str">
        <f>_xlfn.XLOOKUP(Table6[[#This Row],[Loan Date]],$Q$5:$Q$152,$S$5:$S$152)</f>
        <v>Week 1</v>
      </c>
    </row>
    <row r="5338" spans="1:12" x14ac:dyDescent="0.2">
      <c r="A5338" s="1">
        <v>44935</v>
      </c>
      <c r="B5338" t="s">
        <v>5</v>
      </c>
      <c r="C5338" s="1">
        <v>44949</v>
      </c>
      <c r="D5338" t="s">
        <v>650</v>
      </c>
      <c r="E5338" t="s">
        <v>3</v>
      </c>
      <c r="F5338" t="s">
        <v>2</v>
      </c>
      <c r="G5338" t="s">
        <v>1</v>
      </c>
      <c r="H5338" t="s">
        <v>0</v>
      </c>
      <c r="I5338">
        <f>MONTH(Table6[[#This Row],[Loan Date]])</f>
        <v>1</v>
      </c>
      <c r="J5338" t="str">
        <f>_xlfn.XLOOKUP(Table6[[#This Row],[Numeric Month]],$N$5:$N$11,$O$5:$O$11)</f>
        <v>Jan</v>
      </c>
      <c r="K5338" t="str">
        <f>_xlfn.XLOOKUP(Table6[[#This Row],[Loan Date]],$Q$5:$Q$152,$R$5:$R$152)</f>
        <v>Monday</v>
      </c>
      <c r="L5338" t="str">
        <f>_xlfn.XLOOKUP(Table6[[#This Row],[Loan Date]],$Q$5:$Q$152,$S$5:$S$152)</f>
        <v>Week 1</v>
      </c>
    </row>
    <row r="5339" spans="1:12" x14ac:dyDescent="0.2">
      <c r="A5339" s="1">
        <v>44935</v>
      </c>
      <c r="B5339" t="s">
        <v>5</v>
      </c>
      <c r="C5339" s="1">
        <v>44935</v>
      </c>
      <c r="D5339" t="s">
        <v>923</v>
      </c>
      <c r="E5339" t="s">
        <v>37</v>
      </c>
      <c r="F5339" t="s">
        <v>37</v>
      </c>
      <c r="G5339" t="s">
        <v>20</v>
      </c>
      <c r="H5339" t="s">
        <v>0</v>
      </c>
      <c r="I5339">
        <f>MONTH(Table6[[#This Row],[Loan Date]])</f>
        <v>1</v>
      </c>
      <c r="J5339" t="str">
        <f>_xlfn.XLOOKUP(Table6[[#This Row],[Numeric Month]],$N$5:$N$11,$O$5:$O$11)</f>
        <v>Jan</v>
      </c>
      <c r="K5339" t="str">
        <f>_xlfn.XLOOKUP(Table6[[#This Row],[Loan Date]],$Q$5:$Q$152,$R$5:$R$152)</f>
        <v>Monday</v>
      </c>
      <c r="L5339" t="str">
        <f>_xlfn.XLOOKUP(Table6[[#This Row],[Loan Date]],$Q$5:$Q$152,$S$5:$S$152)</f>
        <v>Week 1</v>
      </c>
    </row>
    <row r="5340" spans="1:12" x14ac:dyDescent="0.2">
      <c r="A5340" s="1">
        <v>44935</v>
      </c>
      <c r="B5340" t="s">
        <v>7</v>
      </c>
      <c r="C5340" s="1">
        <v>44949</v>
      </c>
      <c r="D5340" t="s">
        <v>933</v>
      </c>
      <c r="E5340" t="s">
        <v>15</v>
      </c>
      <c r="F5340" t="s">
        <v>14</v>
      </c>
      <c r="G5340" t="s">
        <v>1</v>
      </c>
      <c r="H5340" t="s">
        <v>0</v>
      </c>
      <c r="I5340">
        <f>MONTH(Table6[[#This Row],[Loan Date]])</f>
        <v>1</v>
      </c>
      <c r="J5340" t="str">
        <f>_xlfn.XLOOKUP(Table6[[#This Row],[Numeric Month]],$N$5:$N$11,$O$5:$O$11)</f>
        <v>Jan</v>
      </c>
      <c r="K5340" t="str">
        <f>_xlfn.XLOOKUP(Table6[[#This Row],[Loan Date]],$Q$5:$Q$152,$R$5:$R$152)</f>
        <v>Monday</v>
      </c>
      <c r="L5340" t="str">
        <f>_xlfn.XLOOKUP(Table6[[#This Row],[Loan Date]],$Q$5:$Q$152,$S$5:$S$152)</f>
        <v>Week 1</v>
      </c>
    </row>
    <row r="5341" spans="1:12" x14ac:dyDescent="0.2">
      <c r="A5341" s="1">
        <v>44935</v>
      </c>
      <c r="B5341" t="s">
        <v>7</v>
      </c>
      <c r="C5341" s="1">
        <v>44949</v>
      </c>
      <c r="D5341" t="s">
        <v>709</v>
      </c>
      <c r="E5341" t="s">
        <v>3</v>
      </c>
      <c r="F5341" t="s">
        <v>2</v>
      </c>
      <c r="G5341" t="s">
        <v>1</v>
      </c>
      <c r="H5341" t="s">
        <v>0</v>
      </c>
      <c r="I5341">
        <f>MONTH(Table6[[#This Row],[Loan Date]])</f>
        <v>1</v>
      </c>
      <c r="J5341" t="str">
        <f>_xlfn.XLOOKUP(Table6[[#This Row],[Numeric Month]],$N$5:$N$11,$O$5:$O$11)</f>
        <v>Jan</v>
      </c>
      <c r="K5341" t="str">
        <f>_xlfn.XLOOKUP(Table6[[#This Row],[Loan Date]],$Q$5:$Q$152,$R$5:$R$152)</f>
        <v>Monday</v>
      </c>
      <c r="L5341" t="str">
        <f>_xlfn.XLOOKUP(Table6[[#This Row],[Loan Date]],$Q$5:$Q$152,$S$5:$S$152)</f>
        <v>Week 1</v>
      </c>
    </row>
    <row r="5342" spans="1:12" x14ac:dyDescent="0.2">
      <c r="A5342" s="1">
        <v>44935</v>
      </c>
      <c r="B5342" t="s">
        <v>7</v>
      </c>
      <c r="C5342" s="1">
        <v>45025</v>
      </c>
      <c r="D5342" t="s">
        <v>1265</v>
      </c>
      <c r="E5342" t="s">
        <v>80</v>
      </c>
      <c r="F5342" t="s">
        <v>79</v>
      </c>
      <c r="G5342" t="s">
        <v>79</v>
      </c>
      <c r="H5342" t="s">
        <v>0</v>
      </c>
      <c r="I5342">
        <f>MONTH(Table6[[#This Row],[Loan Date]])</f>
        <v>1</v>
      </c>
      <c r="J5342" t="str">
        <f>_xlfn.XLOOKUP(Table6[[#This Row],[Numeric Month]],$N$5:$N$11,$O$5:$O$11)</f>
        <v>Jan</v>
      </c>
      <c r="K5342" t="str">
        <f>_xlfn.XLOOKUP(Table6[[#This Row],[Loan Date]],$Q$5:$Q$152,$R$5:$R$152)</f>
        <v>Monday</v>
      </c>
      <c r="L5342" t="str">
        <f>_xlfn.XLOOKUP(Table6[[#This Row],[Loan Date]],$Q$5:$Q$152,$S$5:$S$152)</f>
        <v>Week 1</v>
      </c>
    </row>
    <row r="5343" spans="1:12" x14ac:dyDescent="0.2">
      <c r="A5343" s="1">
        <v>44935</v>
      </c>
      <c r="B5343" t="s">
        <v>7</v>
      </c>
      <c r="C5343" s="1">
        <v>44942</v>
      </c>
      <c r="D5343" t="s">
        <v>1065</v>
      </c>
      <c r="E5343" t="s">
        <v>3</v>
      </c>
      <c r="F5343" t="s">
        <v>2</v>
      </c>
      <c r="G5343" t="s">
        <v>1</v>
      </c>
      <c r="H5343" t="s">
        <v>0</v>
      </c>
      <c r="I5343">
        <f>MONTH(Table6[[#This Row],[Loan Date]])</f>
        <v>1</v>
      </c>
      <c r="J5343" t="str">
        <f>_xlfn.XLOOKUP(Table6[[#This Row],[Numeric Month]],$N$5:$N$11,$O$5:$O$11)</f>
        <v>Jan</v>
      </c>
      <c r="K5343" t="str">
        <f>_xlfn.XLOOKUP(Table6[[#This Row],[Loan Date]],$Q$5:$Q$152,$R$5:$R$152)</f>
        <v>Monday</v>
      </c>
      <c r="L5343" t="str">
        <f>_xlfn.XLOOKUP(Table6[[#This Row],[Loan Date]],$Q$5:$Q$152,$S$5:$S$152)</f>
        <v>Week 1</v>
      </c>
    </row>
    <row r="5344" spans="1:12" x14ac:dyDescent="0.2">
      <c r="A5344" s="1">
        <v>44935</v>
      </c>
      <c r="B5344" t="s">
        <v>5</v>
      </c>
      <c r="C5344" s="1">
        <v>44941</v>
      </c>
      <c r="D5344" t="s">
        <v>276</v>
      </c>
      <c r="E5344" t="s">
        <v>52</v>
      </c>
      <c r="F5344" t="s">
        <v>51</v>
      </c>
      <c r="G5344" t="s">
        <v>1</v>
      </c>
      <c r="H5344" t="s">
        <v>0</v>
      </c>
      <c r="I5344">
        <f>MONTH(Table6[[#This Row],[Loan Date]])</f>
        <v>1</v>
      </c>
      <c r="J5344" t="str">
        <f>_xlfn.XLOOKUP(Table6[[#This Row],[Numeric Month]],$N$5:$N$11,$O$5:$O$11)</f>
        <v>Jan</v>
      </c>
      <c r="K5344" t="str">
        <f>_xlfn.XLOOKUP(Table6[[#This Row],[Loan Date]],$Q$5:$Q$152,$R$5:$R$152)</f>
        <v>Monday</v>
      </c>
      <c r="L5344" t="str">
        <f>_xlfn.XLOOKUP(Table6[[#This Row],[Loan Date]],$Q$5:$Q$152,$S$5:$S$152)</f>
        <v>Week 1</v>
      </c>
    </row>
    <row r="5345" spans="1:12" x14ac:dyDescent="0.2">
      <c r="A5345" s="1">
        <v>44935</v>
      </c>
      <c r="B5345" t="s">
        <v>7</v>
      </c>
      <c r="C5345" s="1">
        <v>45025</v>
      </c>
      <c r="D5345" t="s">
        <v>1281</v>
      </c>
      <c r="E5345" t="s">
        <v>80</v>
      </c>
      <c r="F5345" t="s">
        <v>79</v>
      </c>
      <c r="G5345" t="s">
        <v>79</v>
      </c>
      <c r="H5345" t="s">
        <v>0</v>
      </c>
      <c r="I5345">
        <f>MONTH(Table6[[#This Row],[Loan Date]])</f>
        <v>1</v>
      </c>
      <c r="J5345" t="str">
        <f>_xlfn.XLOOKUP(Table6[[#This Row],[Numeric Month]],$N$5:$N$11,$O$5:$O$11)</f>
        <v>Jan</v>
      </c>
      <c r="K5345" t="str">
        <f>_xlfn.XLOOKUP(Table6[[#This Row],[Loan Date]],$Q$5:$Q$152,$R$5:$R$152)</f>
        <v>Monday</v>
      </c>
      <c r="L5345" t="str">
        <f>_xlfn.XLOOKUP(Table6[[#This Row],[Loan Date]],$Q$5:$Q$152,$S$5:$S$152)</f>
        <v>Week 1</v>
      </c>
    </row>
    <row r="5346" spans="1:12" x14ac:dyDescent="0.2">
      <c r="A5346" s="1">
        <v>44935</v>
      </c>
      <c r="B5346" t="s">
        <v>7</v>
      </c>
      <c r="C5346" s="1">
        <v>44942</v>
      </c>
      <c r="D5346" t="s">
        <v>316</v>
      </c>
      <c r="E5346" t="s">
        <v>3</v>
      </c>
      <c r="F5346" t="s">
        <v>2</v>
      </c>
      <c r="G5346" t="s">
        <v>1</v>
      </c>
      <c r="H5346" t="s">
        <v>0</v>
      </c>
      <c r="I5346">
        <f>MONTH(Table6[[#This Row],[Loan Date]])</f>
        <v>1</v>
      </c>
      <c r="J5346" t="str">
        <f>_xlfn.XLOOKUP(Table6[[#This Row],[Numeric Month]],$N$5:$N$11,$O$5:$O$11)</f>
        <v>Jan</v>
      </c>
      <c r="K5346" t="str">
        <f>_xlfn.XLOOKUP(Table6[[#This Row],[Loan Date]],$Q$5:$Q$152,$R$5:$R$152)</f>
        <v>Monday</v>
      </c>
      <c r="L5346" t="str">
        <f>_xlfn.XLOOKUP(Table6[[#This Row],[Loan Date]],$Q$5:$Q$152,$S$5:$S$152)</f>
        <v>Week 1</v>
      </c>
    </row>
    <row r="5347" spans="1:12" x14ac:dyDescent="0.2">
      <c r="A5347" s="1">
        <v>44935</v>
      </c>
      <c r="B5347" t="s">
        <v>5</v>
      </c>
      <c r="C5347" s="1">
        <v>44935</v>
      </c>
      <c r="D5347" t="s">
        <v>127</v>
      </c>
      <c r="E5347" t="s">
        <v>21</v>
      </c>
      <c r="F5347" t="s">
        <v>21</v>
      </c>
      <c r="G5347" t="s">
        <v>20</v>
      </c>
      <c r="H5347" t="s">
        <v>0</v>
      </c>
      <c r="I5347">
        <f>MONTH(Table6[[#This Row],[Loan Date]])</f>
        <v>1</v>
      </c>
      <c r="J5347" t="str">
        <f>_xlfn.XLOOKUP(Table6[[#This Row],[Numeric Month]],$N$5:$N$11,$O$5:$O$11)</f>
        <v>Jan</v>
      </c>
      <c r="K5347" t="str">
        <f>_xlfn.XLOOKUP(Table6[[#This Row],[Loan Date]],$Q$5:$Q$152,$R$5:$R$152)</f>
        <v>Monday</v>
      </c>
      <c r="L5347" t="str">
        <f>_xlfn.XLOOKUP(Table6[[#This Row],[Loan Date]],$Q$5:$Q$152,$S$5:$S$152)</f>
        <v>Week 1</v>
      </c>
    </row>
    <row r="5348" spans="1:12" x14ac:dyDescent="0.2">
      <c r="A5348" s="1">
        <v>44935</v>
      </c>
      <c r="B5348" t="s">
        <v>5</v>
      </c>
      <c r="C5348" s="1">
        <v>44942</v>
      </c>
      <c r="D5348" t="s">
        <v>1032</v>
      </c>
      <c r="E5348" t="s">
        <v>15</v>
      </c>
      <c r="F5348" t="s">
        <v>14</v>
      </c>
      <c r="G5348" t="s">
        <v>1</v>
      </c>
      <c r="H5348" t="s">
        <v>0</v>
      </c>
      <c r="I5348">
        <f>MONTH(Table6[[#This Row],[Loan Date]])</f>
        <v>1</v>
      </c>
      <c r="J5348" t="str">
        <f>_xlfn.XLOOKUP(Table6[[#This Row],[Numeric Month]],$N$5:$N$11,$O$5:$O$11)</f>
        <v>Jan</v>
      </c>
      <c r="K5348" t="str">
        <f>_xlfn.XLOOKUP(Table6[[#This Row],[Loan Date]],$Q$5:$Q$152,$R$5:$R$152)</f>
        <v>Monday</v>
      </c>
      <c r="L5348" t="str">
        <f>_xlfn.XLOOKUP(Table6[[#This Row],[Loan Date]],$Q$5:$Q$152,$S$5:$S$152)</f>
        <v>Week 1</v>
      </c>
    </row>
    <row r="5349" spans="1:12" x14ac:dyDescent="0.2">
      <c r="A5349" s="1">
        <v>44935</v>
      </c>
      <c r="B5349" t="s">
        <v>5</v>
      </c>
      <c r="C5349" s="1">
        <v>44935</v>
      </c>
      <c r="D5349" t="s">
        <v>917</v>
      </c>
      <c r="E5349" t="s">
        <v>37</v>
      </c>
      <c r="F5349" t="s">
        <v>37</v>
      </c>
      <c r="G5349" t="s">
        <v>20</v>
      </c>
      <c r="H5349" t="s">
        <v>0</v>
      </c>
      <c r="I5349">
        <f>MONTH(Table6[[#This Row],[Loan Date]])</f>
        <v>1</v>
      </c>
      <c r="J5349" t="str">
        <f>_xlfn.XLOOKUP(Table6[[#This Row],[Numeric Month]],$N$5:$N$11,$O$5:$O$11)</f>
        <v>Jan</v>
      </c>
      <c r="K5349" t="str">
        <f>_xlfn.XLOOKUP(Table6[[#This Row],[Loan Date]],$Q$5:$Q$152,$R$5:$R$152)</f>
        <v>Monday</v>
      </c>
      <c r="L5349" t="str">
        <f>_xlfn.XLOOKUP(Table6[[#This Row],[Loan Date]],$Q$5:$Q$152,$S$5:$S$152)</f>
        <v>Week 1</v>
      </c>
    </row>
    <row r="5350" spans="1:12" x14ac:dyDescent="0.2">
      <c r="A5350" s="1">
        <v>44935</v>
      </c>
      <c r="B5350" t="s">
        <v>7</v>
      </c>
      <c r="C5350" s="1">
        <v>44949</v>
      </c>
      <c r="D5350" t="s">
        <v>353</v>
      </c>
      <c r="E5350" t="s">
        <v>52</v>
      </c>
      <c r="F5350" t="s">
        <v>51</v>
      </c>
      <c r="G5350" t="s">
        <v>1</v>
      </c>
      <c r="H5350" t="s">
        <v>0</v>
      </c>
      <c r="I5350">
        <f>MONTH(Table6[[#This Row],[Loan Date]])</f>
        <v>1</v>
      </c>
      <c r="J5350" t="str">
        <f>_xlfn.XLOOKUP(Table6[[#This Row],[Numeric Month]],$N$5:$N$11,$O$5:$O$11)</f>
        <v>Jan</v>
      </c>
      <c r="K5350" t="str">
        <f>_xlfn.XLOOKUP(Table6[[#This Row],[Loan Date]],$Q$5:$Q$152,$R$5:$R$152)</f>
        <v>Monday</v>
      </c>
      <c r="L5350" t="str">
        <f>_xlfn.XLOOKUP(Table6[[#This Row],[Loan Date]],$Q$5:$Q$152,$S$5:$S$152)</f>
        <v>Week 1</v>
      </c>
    </row>
    <row r="5351" spans="1:12" x14ac:dyDescent="0.2">
      <c r="A5351" s="1">
        <v>44935</v>
      </c>
      <c r="B5351" t="s">
        <v>7</v>
      </c>
      <c r="C5351" s="1">
        <v>44935</v>
      </c>
      <c r="D5351" t="s">
        <v>915</v>
      </c>
      <c r="E5351" t="s">
        <v>37</v>
      </c>
      <c r="F5351" t="s">
        <v>37</v>
      </c>
      <c r="G5351" t="s">
        <v>20</v>
      </c>
      <c r="H5351" t="s">
        <v>0</v>
      </c>
      <c r="I5351">
        <f>MONTH(Table6[[#This Row],[Loan Date]])</f>
        <v>1</v>
      </c>
      <c r="J5351" t="str">
        <f>_xlfn.XLOOKUP(Table6[[#This Row],[Numeric Month]],$N$5:$N$11,$O$5:$O$11)</f>
        <v>Jan</v>
      </c>
      <c r="K5351" t="str">
        <f>_xlfn.XLOOKUP(Table6[[#This Row],[Loan Date]],$Q$5:$Q$152,$R$5:$R$152)</f>
        <v>Monday</v>
      </c>
      <c r="L5351" t="str">
        <f>_xlfn.XLOOKUP(Table6[[#This Row],[Loan Date]],$Q$5:$Q$152,$S$5:$S$152)</f>
        <v>Week 1</v>
      </c>
    </row>
    <row r="5352" spans="1:12" x14ac:dyDescent="0.2">
      <c r="A5352" s="1">
        <v>44935</v>
      </c>
      <c r="B5352" t="s">
        <v>7</v>
      </c>
      <c r="C5352" s="1">
        <v>44949</v>
      </c>
      <c r="D5352" t="s">
        <v>995</v>
      </c>
      <c r="E5352" t="s">
        <v>3</v>
      </c>
      <c r="F5352" t="s">
        <v>2</v>
      </c>
      <c r="G5352" t="s">
        <v>1</v>
      </c>
      <c r="H5352" t="s">
        <v>0</v>
      </c>
      <c r="I5352">
        <f>MONTH(Table6[[#This Row],[Loan Date]])</f>
        <v>1</v>
      </c>
      <c r="J5352" t="str">
        <f>_xlfn.XLOOKUP(Table6[[#This Row],[Numeric Month]],$N$5:$N$11,$O$5:$O$11)</f>
        <v>Jan</v>
      </c>
      <c r="K5352" t="str">
        <f>_xlfn.XLOOKUP(Table6[[#This Row],[Loan Date]],$Q$5:$Q$152,$R$5:$R$152)</f>
        <v>Monday</v>
      </c>
      <c r="L5352" t="str">
        <f>_xlfn.XLOOKUP(Table6[[#This Row],[Loan Date]],$Q$5:$Q$152,$S$5:$S$152)</f>
        <v>Week 1</v>
      </c>
    </row>
    <row r="5353" spans="1:12" x14ac:dyDescent="0.2">
      <c r="A5353" s="1">
        <v>44935</v>
      </c>
      <c r="B5353" t="s">
        <v>7</v>
      </c>
      <c r="C5353" s="1">
        <v>44935</v>
      </c>
      <c r="D5353" t="s">
        <v>952</v>
      </c>
      <c r="E5353" t="s">
        <v>37</v>
      </c>
      <c r="F5353" t="s">
        <v>37</v>
      </c>
      <c r="G5353" t="s">
        <v>20</v>
      </c>
      <c r="H5353" t="s">
        <v>0</v>
      </c>
      <c r="I5353">
        <f>MONTH(Table6[[#This Row],[Loan Date]])</f>
        <v>1</v>
      </c>
      <c r="J5353" t="str">
        <f>_xlfn.XLOOKUP(Table6[[#This Row],[Numeric Month]],$N$5:$N$11,$O$5:$O$11)</f>
        <v>Jan</v>
      </c>
      <c r="K5353" t="str">
        <f>_xlfn.XLOOKUP(Table6[[#This Row],[Loan Date]],$Q$5:$Q$152,$R$5:$R$152)</f>
        <v>Monday</v>
      </c>
      <c r="L5353" t="str">
        <f>_xlfn.XLOOKUP(Table6[[#This Row],[Loan Date]],$Q$5:$Q$152,$S$5:$S$152)</f>
        <v>Week 1</v>
      </c>
    </row>
    <row r="5354" spans="1:12" x14ac:dyDescent="0.2">
      <c r="A5354" s="1">
        <v>44935</v>
      </c>
      <c r="B5354" t="s">
        <v>7</v>
      </c>
      <c r="C5354" s="1">
        <v>44942</v>
      </c>
      <c r="D5354" t="s">
        <v>265</v>
      </c>
      <c r="E5354" t="s">
        <v>9</v>
      </c>
      <c r="F5354" t="s">
        <v>8</v>
      </c>
      <c r="G5354" t="s">
        <v>1</v>
      </c>
      <c r="H5354" t="s">
        <v>0</v>
      </c>
      <c r="I5354">
        <f>MONTH(Table6[[#This Row],[Loan Date]])</f>
        <v>1</v>
      </c>
      <c r="J5354" t="str">
        <f>_xlfn.XLOOKUP(Table6[[#This Row],[Numeric Month]],$N$5:$N$11,$O$5:$O$11)</f>
        <v>Jan</v>
      </c>
      <c r="K5354" t="str">
        <f>_xlfn.XLOOKUP(Table6[[#This Row],[Loan Date]],$Q$5:$Q$152,$R$5:$R$152)</f>
        <v>Monday</v>
      </c>
      <c r="L5354" t="str">
        <f>_xlfn.XLOOKUP(Table6[[#This Row],[Loan Date]],$Q$5:$Q$152,$S$5:$S$152)</f>
        <v>Week 1</v>
      </c>
    </row>
    <row r="5355" spans="1:12" x14ac:dyDescent="0.2">
      <c r="A5355" s="1">
        <v>44935</v>
      </c>
      <c r="B5355" t="s">
        <v>7</v>
      </c>
      <c r="C5355" s="1">
        <v>44935</v>
      </c>
      <c r="D5355" t="s">
        <v>31</v>
      </c>
      <c r="E5355" t="s">
        <v>21</v>
      </c>
      <c r="F5355" t="s">
        <v>21</v>
      </c>
      <c r="G5355" t="s">
        <v>20</v>
      </c>
      <c r="H5355" t="s">
        <v>0</v>
      </c>
      <c r="I5355">
        <f>MONTH(Table6[[#This Row],[Loan Date]])</f>
        <v>1</v>
      </c>
      <c r="J5355" t="str">
        <f>_xlfn.XLOOKUP(Table6[[#This Row],[Numeric Month]],$N$5:$N$11,$O$5:$O$11)</f>
        <v>Jan</v>
      </c>
      <c r="K5355" t="str">
        <f>_xlfn.XLOOKUP(Table6[[#This Row],[Loan Date]],$Q$5:$Q$152,$R$5:$R$152)</f>
        <v>Monday</v>
      </c>
      <c r="L5355" t="str">
        <f>_xlfn.XLOOKUP(Table6[[#This Row],[Loan Date]],$Q$5:$Q$152,$S$5:$S$152)</f>
        <v>Week 1</v>
      </c>
    </row>
    <row r="5356" spans="1:12" x14ac:dyDescent="0.2">
      <c r="A5356" s="1">
        <v>44935</v>
      </c>
      <c r="B5356" t="s">
        <v>7</v>
      </c>
      <c r="C5356" s="1">
        <v>44935</v>
      </c>
      <c r="D5356" t="s">
        <v>408</v>
      </c>
      <c r="E5356" t="s">
        <v>23</v>
      </c>
      <c r="F5356" t="s">
        <v>23</v>
      </c>
      <c r="G5356" t="s">
        <v>20</v>
      </c>
      <c r="H5356" t="s">
        <v>0</v>
      </c>
      <c r="I5356">
        <f>MONTH(Table6[[#This Row],[Loan Date]])</f>
        <v>1</v>
      </c>
      <c r="J5356" t="str">
        <f>_xlfn.XLOOKUP(Table6[[#This Row],[Numeric Month]],$N$5:$N$11,$O$5:$O$11)</f>
        <v>Jan</v>
      </c>
      <c r="K5356" t="str">
        <f>_xlfn.XLOOKUP(Table6[[#This Row],[Loan Date]],$Q$5:$Q$152,$R$5:$R$152)</f>
        <v>Monday</v>
      </c>
      <c r="L5356" t="str">
        <f>_xlfn.XLOOKUP(Table6[[#This Row],[Loan Date]],$Q$5:$Q$152,$S$5:$S$152)</f>
        <v>Week 1</v>
      </c>
    </row>
    <row r="5357" spans="1:12" x14ac:dyDescent="0.2">
      <c r="A5357" s="1">
        <v>44935</v>
      </c>
      <c r="B5357" t="s">
        <v>7</v>
      </c>
      <c r="C5357" s="1">
        <v>44942</v>
      </c>
      <c r="D5357" t="s">
        <v>417</v>
      </c>
      <c r="E5357" t="s">
        <v>9</v>
      </c>
      <c r="F5357" t="s">
        <v>8</v>
      </c>
      <c r="G5357" t="s">
        <v>1</v>
      </c>
      <c r="H5357" t="s">
        <v>0</v>
      </c>
      <c r="I5357">
        <f>MONTH(Table6[[#This Row],[Loan Date]])</f>
        <v>1</v>
      </c>
      <c r="J5357" t="str">
        <f>_xlfn.XLOOKUP(Table6[[#This Row],[Numeric Month]],$N$5:$N$11,$O$5:$O$11)</f>
        <v>Jan</v>
      </c>
      <c r="K5357" t="str">
        <f>_xlfn.XLOOKUP(Table6[[#This Row],[Loan Date]],$Q$5:$Q$152,$R$5:$R$152)</f>
        <v>Monday</v>
      </c>
      <c r="L5357" t="str">
        <f>_xlfn.XLOOKUP(Table6[[#This Row],[Loan Date]],$Q$5:$Q$152,$S$5:$S$152)</f>
        <v>Week 1</v>
      </c>
    </row>
    <row r="5358" spans="1:12" x14ac:dyDescent="0.2">
      <c r="A5358" s="1">
        <v>44935</v>
      </c>
      <c r="B5358" t="s">
        <v>5</v>
      </c>
      <c r="C5358" s="1">
        <v>44941</v>
      </c>
      <c r="D5358" t="s">
        <v>450</v>
      </c>
      <c r="E5358" t="s">
        <v>52</v>
      </c>
      <c r="F5358" t="s">
        <v>51</v>
      </c>
      <c r="G5358" t="s">
        <v>1</v>
      </c>
      <c r="H5358" t="s">
        <v>0</v>
      </c>
      <c r="I5358">
        <f>MONTH(Table6[[#This Row],[Loan Date]])</f>
        <v>1</v>
      </c>
      <c r="J5358" t="str">
        <f>_xlfn.XLOOKUP(Table6[[#This Row],[Numeric Month]],$N$5:$N$11,$O$5:$O$11)</f>
        <v>Jan</v>
      </c>
      <c r="K5358" t="str">
        <f>_xlfn.XLOOKUP(Table6[[#This Row],[Loan Date]],$Q$5:$Q$152,$R$5:$R$152)</f>
        <v>Monday</v>
      </c>
      <c r="L5358" t="str">
        <f>_xlfn.XLOOKUP(Table6[[#This Row],[Loan Date]],$Q$5:$Q$152,$S$5:$S$152)</f>
        <v>Week 1</v>
      </c>
    </row>
    <row r="5359" spans="1:12" x14ac:dyDescent="0.2">
      <c r="A5359" s="1">
        <v>44935</v>
      </c>
      <c r="B5359" t="s">
        <v>5</v>
      </c>
      <c r="C5359" s="1">
        <v>44942</v>
      </c>
      <c r="D5359" t="s">
        <v>1074</v>
      </c>
      <c r="E5359" t="s">
        <v>9</v>
      </c>
      <c r="F5359" t="s">
        <v>8</v>
      </c>
      <c r="G5359" t="s">
        <v>1</v>
      </c>
      <c r="H5359" t="s">
        <v>0</v>
      </c>
      <c r="I5359">
        <f>MONTH(Table6[[#This Row],[Loan Date]])</f>
        <v>1</v>
      </c>
      <c r="J5359" t="str">
        <f>_xlfn.XLOOKUP(Table6[[#This Row],[Numeric Month]],$N$5:$N$11,$O$5:$O$11)</f>
        <v>Jan</v>
      </c>
      <c r="K5359" t="str">
        <f>_xlfn.XLOOKUP(Table6[[#This Row],[Loan Date]],$Q$5:$Q$152,$R$5:$R$152)</f>
        <v>Monday</v>
      </c>
      <c r="L5359" t="str">
        <f>_xlfn.XLOOKUP(Table6[[#This Row],[Loan Date]],$Q$5:$Q$152,$S$5:$S$152)</f>
        <v>Week 1</v>
      </c>
    </row>
    <row r="5360" spans="1:12" x14ac:dyDescent="0.2">
      <c r="A5360" s="1">
        <v>44935</v>
      </c>
      <c r="B5360" t="s">
        <v>7</v>
      </c>
      <c r="C5360" s="1">
        <v>44946</v>
      </c>
      <c r="D5360" t="s">
        <v>453</v>
      </c>
      <c r="E5360" t="s">
        <v>3</v>
      </c>
      <c r="F5360" t="s">
        <v>2</v>
      </c>
      <c r="G5360" t="s">
        <v>1</v>
      </c>
      <c r="H5360" t="s">
        <v>0</v>
      </c>
      <c r="I5360">
        <f>MONTH(Table6[[#This Row],[Loan Date]])</f>
        <v>1</v>
      </c>
      <c r="J5360" t="str">
        <f>_xlfn.XLOOKUP(Table6[[#This Row],[Numeric Month]],$N$5:$N$11,$O$5:$O$11)</f>
        <v>Jan</v>
      </c>
      <c r="K5360" t="str">
        <f>_xlfn.XLOOKUP(Table6[[#This Row],[Loan Date]],$Q$5:$Q$152,$R$5:$R$152)</f>
        <v>Monday</v>
      </c>
      <c r="L5360" t="str">
        <f>_xlfn.XLOOKUP(Table6[[#This Row],[Loan Date]],$Q$5:$Q$152,$S$5:$S$152)</f>
        <v>Week 1</v>
      </c>
    </row>
    <row r="5361" spans="1:12" x14ac:dyDescent="0.2">
      <c r="A5361" s="1">
        <v>44935</v>
      </c>
      <c r="B5361" t="s">
        <v>7</v>
      </c>
      <c r="C5361" s="1">
        <v>44949</v>
      </c>
      <c r="D5361" t="s">
        <v>367</v>
      </c>
      <c r="E5361" t="s">
        <v>15</v>
      </c>
      <c r="F5361" t="s">
        <v>14</v>
      </c>
      <c r="G5361" t="s">
        <v>1</v>
      </c>
      <c r="H5361" t="s">
        <v>0</v>
      </c>
      <c r="I5361">
        <f>MONTH(Table6[[#This Row],[Loan Date]])</f>
        <v>1</v>
      </c>
      <c r="J5361" t="str">
        <f>_xlfn.XLOOKUP(Table6[[#This Row],[Numeric Month]],$N$5:$N$11,$O$5:$O$11)</f>
        <v>Jan</v>
      </c>
      <c r="K5361" t="str">
        <f>_xlfn.XLOOKUP(Table6[[#This Row],[Loan Date]],$Q$5:$Q$152,$R$5:$R$152)</f>
        <v>Monday</v>
      </c>
      <c r="L5361" t="str">
        <f>_xlfn.XLOOKUP(Table6[[#This Row],[Loan Date]],$Q$5:$Q$152,$S$5:$S$152)</f>
        <v>Week 1</v>
      </c>
    </row>
    <row r="5362" spans="1:12" x14ac:dyDescent="0.2">
      <c r="A5362" s="1">
        <v>44935</v>
      </c>
      <c r="B5362" t="s">
        <v>7</v>
      </c>
      <c r="C5362" s="1">
        <v>44942</v>
      </c>
      <c r="D5362" t="s">
        <v>1044</v>
      </c>
      <c r="E5362" t="s">
        <v>52</v>
      </c>
      <c r="F5362" t="s">
        <v>51</v>
      </c>
      <c r="G5362" t="s">
        <v>1</v>
      </c>
      <c r="H5362" t="s">
        <v>0</v>
      </c>
      <c r="I5362">
        <f>MONTH(Table6[[#This Row],[Loan Date]])</f>
        <v>1</v>
      </c>
      <c r="J5362" t="str">
        <f>_xlfn.XLOOKUP(Table6[[#This Row],[Numeric Month]],$N$5:$N$11,$O$5:$O$11)</f>
        <v>Jan</v>
      </c>
      <c r="K5362" t="str">
        <f>_xlfn.XLOOKUP(Table6[[#This Row],[Loan Date]],$Q$5:$Q$152,$R$5:$R$152)</f>
        <v>Monday</v>
      </c>
      <c r="L5362" t="str">
        <f>_xlfn.XLOOKUP(Table6[[#This Row],[Loan Date]],$Q$5:$Q$152,$S$5:$S$152)</f>
        <v>Week 1</v>
      </c>
    </row>
    <row r="5363" spans="1:12" x14ac:dyDescent="0.2">
      <c r="A5363" s="1">
        <v>44935</v>
      </c>
      <c r="B5363" t="s">
        <v>7</v>
      </c>
      <c r="C5363" s="1">
        <v>44949</v>
      </c>
      <c r="D5363" t="s">
        <v>870</v>
      </c>
      <c r="E5363" t="s">
        <v>15</v>
      </c>
      <c r="F5363" t="s">
        <v>14</v>
      </c>
      <c r="G5363" t="s">
        <v>1</v>
      </c>
      <c r="H5363" t="s">
        <v>0</v>
      </c>
      <c r="I5363">
        <f>MONTH(Table6[[#This Row],[Loan Date]])</f>
        <v>1</v>
      </c>
      <c r="J5363" t="str">
        <f>_xlfn.XLOOKUP(Table6[[#This Row],[Numeric Month]],$N$5:$N$11,$O$5:$O$11)</f>
        <v>Jan</v>
      </c>
      <c r="K5363" t="str">
        <f>_xlfn.XLOOKUP(Table6[[#This Row],[Loan Date]],$Q$5:$Q$152,$R$5:$R$152)</f>
        <v>Monday</v>
      </c>
      <c r="L5363" t="str">
        <f>_xlfn.XLOOKUP(Table6[[#This Row],[Loan Date]],$Q$5:$Q$152,$S$5:$S$152)</f>
        <v>Week 1</v>
      </c>
    </row>
    <row r="5364" spans="1:12" x14ac:dyDescent="0.2">
      <c r="A5364" s="1">
        <v>44935</v>
      </c>
      <c r="B5364" t="s">
        <v>7</v>
      </c>
      <c r="C5364" s="1">
        <v>44949</v>
      </c>
      <c r="D5364" t="s">
        <v>587</v>
      </c>
      <c r="E5364" t="s">
        <v>52</v>
      </c>
      <c r="F5364" t="s">
        <v>51</v>
      </c>
      <c r="G5364" t="s">
        <v>1</v>
      </c>
      <c r="H5364" t="s">
        <v>0</v>
      </c>
      <c r="I5364">
        <f>MONTH(Table6[[#This Row],[Loan Date]])</f>
        <v>1</v>
      </c>
      <c r="J5364" t="str">
        <f>_xlfn.XLOOKUP(Table6[[#This Row],[Numeric Month]],$N$5:$N$11,$O$5:$O$11)</f>
        <v>Jan</v>
      </c>
      <c r="K5364" t="str">
        <f>_xlfn.XLOOKUP(Table6[[#This Row],[Loan Date]],$Q$5:$Q$152,$R$5:$R$152)</f>
        <v>Monday</v>
      </c>
      <c r="L5364" t="str">
        <f>_xlfn.XLOOKUP(Table6[[#This Row],[Loan Date]],$Q$5:$Q$152,$S$5:$S$152)</f>
        <v>Week 1</v>
      </c>
    </row>
    <row r="5365" spans="1:12" x14ac:dyDescent="0.2">
      <c r="A5365" s="1">
        <v>44935</v>
      </c>
      <c r="B5365" t="s">
        <v>7</v>
      </c>
      <c r="C5365" s="1">
        <v>44949</v>
      </c>
      <c r="D5365" t="s">
        <v>1011</v>
      </c>
      <c r="E5365" t="s">
        <v>15</v>
      </c>
      <c r="F5365" t="s">
        <v>14</v>
      </c>
      <c r="G5365" t="s">
        <v>1</v>
      </c>
      <c r="H5365" t="s">
        <v>0</v>
      </c>
      <c r="I5365">
        <f>MONTH(Table6[[#This Row],[Loan Date]])</f>
        <v>1</v>
      </c>
      <c r="J5365" t="str">
        <f>_xlfn.XLOOKUP(Table6[[#This Row],[Numeric Month]],$N$5:$N$11,$O$5:$O$11)</f>
        <v>Jan</v>
      </c>
      <c r="K5365" t="str">
        <f>_xlfn.XLOOKUP(Table6[[#This Row],[Loan Date]],$Q$5:$Q$152,$R$5:$R$152)</f>
        <v>Monday</v>
      </c>
      <c r="L5365" t="str">
        <f>_xlfn.XLOOKUP(Table6[[#This Row],[Loan Date]],$Q$5:$Q$152,$S$5:$S$152)</f>
        <v>Week 1</v>
      </c>
    </row>
    <row r="5366" spans="1:12" x14ac:dyDescent="0.2">
      <c r="A5366" s="1">
        <v>44935</v>
      </c>
      <c r="B5366" t="s">
        <v>7</v>
      </c>
      <c r="C5366" s="1">
        <v>44944</v>
      </c>
      <c r="D5366" t="s">
        <v>668</v>
      </c>
      <c r="E5366" t="s">
        <v>9</v>
      </c>
      <c r="F5366" t="s">
        <v>8</v>
      </c>
      <c r="G5366" t="s">
        <v>1</v>
      </c>
      <c r="H5366" t="s">
        <v>0</v>
      </c>
      <c r="I5366">
        <f>MONTH(Table6[[#This Row],[Loan Date]])</f>
        <v>1</v>
      </c>
      <c r="J5366" t="str">
        <f>_xlfn.XLOOKUP(Table6[[#This Row],[Numeric Month]],$N$5:$N$11,$O$5:$O$11)</f>
        <v>Jan</v>
      </c>
      <c r="K5366" t="str">
        <f>_xlfn.XLOOKUP(Table6[[#This Row],[Loan Date]],$Q$5:$Q$152,$R$5:$R$152)</f>
        <v>Monday</v>
      </c>
      <c r="L5366" t="str">
        <f>_xlfn.XLOOKUP(Table6[[#This Row],[Loan Date]],$Q$5:$Q$152,$S$5:$S$152)</f>
        <v>Week 1</v>
      </c>
    </row>
    <row r="5367" spans="1:12" x14ac:dyDescent="0.2">
      <c r="A5367" s="1">
        <v>44935</v>
      </c>
      <c r="B5367" t="s">
        <v>7</v>
      </c>
      <c r="C5367" s="1">
        <v>44942</v>
      </c>
      <c r="D5367" t="s">
        <v>459</v>
      </c>
      <c r="E5367" t="s">
        <v>52</v>
      </c>
      <c r="F5367" t="s">
        <v>51</v>
      </c>
      <c r="G5367" t="s">
        <v>1</v>
      </c>
      <c r="H5367" t="s">
        <v>0</v>
      </c>
      <c r="I5367">
        <f>MONTH(Table6[[#This Row],[Loan Date]])</f>
        <v>1</v>
      </c>
      <c r="J5367" t="str">
        <f>_xlfn.XLOOKUP(Table6[[#This Row],[Numeric Month]],$N$5:$N$11,$O$5:$O$11)</f>
        <v>Jan</v>
      </c>
      <c r="K5367" t="str">
        <f>_xlfn.XLOOKUP(Table6[[#This Row],[Loan Date]],$Q$5:$Q$152,$R$5:$R$152)</f>
        <v>Monday</v>
      </c>
      <c r="L5367" t="str">
        <f>_xlfn.XLOOKUP(Table6[[#This Row],[Loan Date]],$Q$5:$Q$152,$S$5:$S$152)</f>
        <v>Week 1</v>
      </c>
    </row>
    <row r="5368" spans="1:12" x14ac:dyDescent="0.2">
      <c r="A5368" s="1">
        <v>44935</v>
      </c>
      <c r="B5368" t="s">
        <v>7</v>
      </c>
      <c r="C5368" s="1">
        <v>45025</v>
      </c>
      <c r="D5368" t="s">
        <v>1280</v>
      </c>
      <c r="E5368" t="s">
        <v>80</v>
      </c>
      <c r="F5368" t="s">
        <v>79</v>
      </c>
      <c r="G5368" t="s">
        <v>79</v>
      </c>
      <c r="H5368" t="s">
        <v>0</v>
      </c>
      <c r="I5368">
        <f>MONTH(Table6[[#This Row],[Loan Date]])</f>
        <v>1</v>
      </c>
      <c r="J5368" t="str">
        <f>_xlfn.XLOOKUP(Table6[[#This Row],[Numeric Month]],$N$5:$N$11,$O$5:$O$11)</f>
        <v>Jan</v>
      </c>
      <c r="K5368" t="str">
        <f>_xlfn.XLOOKUP(Table6[[#This Row],[Loan Date]],$Q$5:$Q$152,$R$5:$R$152)</f>
        <v>Monday</v>
      </c>
      <c r="L5368" t="str">
        <f>_xlfn.XLOOKUP(Table6[[#This Row],[Loan Date]],$Q$5:$Q$152,$S$5:$S$152)</f>
        <v>Week 1</v>
      </c>
    </row>
    <row r="5369" spans="1:12" x14ac:dyDescent="0.2">
      <c r="A5369" s="1">
        <v>44935</v>
      </c>
      <c r="B5369" t="s">
        <v>7</v>
      </c>
      <c r="C5369" s="1">
        <v>44949</v>
      </c>
      <c r="D5369" t="s">
        <v>777</v>
      </c>
      <c r="E5369" t="s">
        <v>15</v>
      </c>
      <c r="F5369" t="s">
        <v>14</v>
      </c>
      <c r="G5369" t="s">
        <v>1</v>
      </c>
      <c r="H5369" t="s">
        <v>0</v>
      </c>
      <c r="I5369">
        <f>MONTH(Table6[[#This Row],[Loan Date]])</f>
        <v>1</v>
      </c>
      <c r="J5369" t="str">
        <f>_xlfn.XLOOKUP(Table6[[#This Row],[Numeric Month]],$N$5:$N$11,$O$5:$O$11)</f>
        <v>Jan</v>
      </c>
      <c r="K5369" t="str">
        <f>_xlfn.XLOOKUP(Table6[[#This Row],[Loan Date]],$Q$5:$Q$152,$R$5:$R$152)</f>
        <v>Monday</v>
      </c>
      <c r="L5369" t="str">
        <f>_xlfn.XLOOKUP(Table6[[#This Row],[Loan Date]],$Q$5:$Q$152,$S$5:$S$152)</f>
        <v>Week 1</v>
      </c>
    </row>
    <row r="5370" spans="1:12" x14ac:dyDescent="0.2">
      <c r="A5370" s="1">
        <v>44935</v>
      </c>
      <c r="B5370" t="s">
        <v>7</v>
      </c>
      <c r="C5370" s="1">
        <v>45025</v>
      </c>
      <c r="D5370" t="s">
        <v>1279</v>
      </c>
      <c r="E5370" t="s">
        <v>80</v>
      </c>
      <c r="F5370" t="s">
        <v>79</v>
      </c>
      <c r="G5370" t="s">
        <v>79</v>
      </c>
      <c r="H5370" t="s">
        <v>0</v>
      </c>
      <c r="I5370">
        <f>MONTH(Table6[[#This Row],[Loan Date]])</f>
        <v>1</v>
      </c>
      <c r="J5370" t="str">
        <f>_xlfn.XLOOKUP(Table6[[#This Row],[Numeric Month]],$N$5:$N$11,$O$5:$O$11)</f>
        <v>Jan</v>
      </c>
      <c r="K5370" t="str">
        <f>_xlfn.XLOOKUP(Table6[[#This Row],[Loan Date]],$Q$5:$Q$152,$R$5:$R$152)</f>
        <v>Monday</v>
      </c>
      <c r="L5370" t="str">
        <f>_xlfn.XLOOKUP(Table6[[#This Row],[Loan Date]],$Q$5:$Q$152,$S$5:$S$152)</f>
        <v>Week 1</v>
      </c>
    </row>
    <row r="5371" spans="1:12" x14ac:dyDescent="0.2">
      <c r="A5371" s="1">
        <v>44935</v>
      </c>
      <c r="B5371" t="s">
        <v>7</v>
      </c>
      <c r="C5371" s="1">
        <v>44935</v>
      </c>
      <c r="D5371" t="s">
        <v>119</v>
      </c>
      <c r="E5371" t="s">
        <v>21</v>
      </c>
      <c r="F5371" t="s">
        <v>21</v>
      </c>
      <c r="G5371" t="s">
        <v>20</v>
      </c>
      <c r="H5371" t="s">
        <v>0</v>
      </c>
      <c r="I5371">
        <f>MONTH(Table6[[#This Row],[Loan Date]])</f>
        <v>1</v>
      </c>
      <c r="J5371" t="str">
        <f>_xlfn.XLOOKUP(Table6[[#This Row],[Numeric Month]],$N$5:$N$11,$O$5:$O$11)</f>
        <v>Jan</v>
      </c>
      <c r="K5371" t="str">
        <f>_xlfn.XLOOKUP(Table6[[#This Row],[Loan Date]],$Q$5:$Q$152,$R$5:$R$152)</f>
        <v>Monday</v>
      </c>
      <c r="L5371" t="str">
        <f>_xlfn.XLOOKUP(Table6[[#This Row],[Loan Date]],$Q$5:$Q$152,$S$5:$S$152)</f>
        <v>Week 1</v>
      </c>
    </row>
    <row r="5372" spans="1:12" x14ac:dyDescent="0.2">
      <c r="A5372" s="1">
        <v>44935</v>
      </c>
      <c r="B5372" t="s">
        <v>7</v>
      </c>
      <c r="C5372" s="1">
        <v>44935</v>
      </c>
      <c r="D5372" t="s">
        <v>171</v>
      </c>
      <c r="E5372" t="s">
        <v>23</v>
      </c>
      <c r="F5372" t="s">
        <v>23</v>
      </c>
      <c r="G5372" t="s">
        <v>20</v>
      </c>
      <c r="H5372" t="s">
        <v>0</v>
      </c>
      <c r="I5372">
        <f>MONTH(Table6[[#This Row],[Loan Date]])</f>
        <v>1</v>
      </c>
      <c r="J5372" t="str">
        <f>_xlfn.XLOOKUP(Table6[[#This Row],[Numeric Month]],$N$5:$N$11,$O$5:$O$11)</f>
        <v>Jan</v>
      </c>
      <c r="K5372" t="str">
        <f>_xlfn.XLOOKUP(Table6[[#This Row],[Loan Date]],$Q$5:$Q$152,$R$5:$R$152)</f>
        <v>Monday</v>
      </c>
      <c r="L5372" t="str">
        <f>_xlfn.XLOOKUP(Table6[[#This Row],[Loan Date]],$Q$5:$Q$152,$S$5:$S$152)</f>
        <v>Week 1</v>
      </c>
    </row>
    <row r="5373" spans="1:12" x14ac:dyDescent="0.2">
      <c r="A5373" s="1">
        <v>44935</v>
      </c>
      <c r="B5373" t="s">
        <v>7</v>
      </c>
      <c r="C5373" s="1">
        <v>45078</v>
      </c>
      <c r="D5373" t="s">
        <v>1278</v>
      </c>
      <c r="E5373" t="s">
        <v>80</v>
      </c>
      <c r="F5373" t="s">
        <v>79</v>
      </c>
      <c r="G5373" t="s">
        <v>79</v>
      </c>
      <c r="H5373" t="s">
        <v>0</v>
      </c>
      <c r="I5373">
        <f>MONTH(Table6[[#This Row],[Loan Date]])</f>
        <v>1</v>
      </c>
      <c r="J5373" t="str">
        <f>_xlfn.XLOOKUP(Table6[[#This Row],[Numeric Month]],$N$5:$N$11,$O$5:$O$11)</f>
        <v>Jan</v>
      </c>
      <c r="K5373" t="str">
        <f>_xlfn.XLOOKUP(Table6[[#This Row],[Loan Date]],$Q$5:$Q$152,$R$5:$R$152)</f>
        <v>Monday</v>
      </c>
      <c r="L5373" t="str">
        <f>_xlfn.XLOOKUP(Table6[[#This Row],[Loan Date]],$Q$5:$Q$152,$S$5:$S$152)</f>
        <v>Week 1</v>
      </c>
    </row>
    <row r="5374" spans="1:12" x14ac:dyDescent="0.2">
      <c r="A5374" s="1">
        <v>44935</v>
      </c>
      <c r="B5374" t="s">
        <v>7</v>
      </c>
      <c r="C5374" s="1">
        <v>44942</v>
      </c>
      <c r="D5374" t="s">
        <v>437</v>
      </c>
      <c r="E5374" t="s">
        <v>9</v>
      </c>
      <c r="F5374" t="s">
        <v>8</v>
      </c>
      <c r="G5374" t="s">
        <v>1</v>
      </c>
      <c r="H5374" t="s">
        <v>0</v>
      </c>
      <c r="I5374">
        <f>MONTH(Table6[[#This Row],[Loan Date]])</f>
        <v>1</v>
      </c>
      <c r="J5374" t="str">
        <f>_xlfn.XLOOKUP(Table6[[#This Row],[Numeric Month]],$N$5:$N$11,$O$5:$O$11)</f>
        <v>Jan</v>
      </c>
      <c r="K5374" t="str">
        <f>_xlfn.XLOOKUP(Table6[[#This Row],[Loan Date]],$Q$5:$Q$152,$R$5:$R$152)</f>
        <v>Monday</v>
      </c>
      <c r="L5374" t="str">
        <f>_xlfn.XLOOKUP(Table6[[#This Row],[Loan Date]],$Q$5:$Q$152,$S$5:$S$152)</f>
        <v>Week 1</v>
      </c>
    </row>
    <row r="5375" spans="1:12" x14ac:dyDescent="0.2">
      <c r="A5375" s="1">
        <v>44935</v>
      </c>
      <c r="B5375" t="s">
        <v>5</v>
      </c>
      <c r="C5375" s="1">
        <v>44935</v>
      </c>
      <c r="D5375" t="s">
        <v>241</v>
      </c>
      <c r="E5375" t="s">
        <v>23</v>
      </c>
      <c r="F5375" t="s">
        <v>23</v>
      </c>
      <c r="G5375" t="s">
        <v>20</v>
      </c>
      <c r="H5375" t="s">
        <v>0</v>
      </c>
      <c r="I5375">
        <f>MONTH(Table6[[#This Row],[Loan Date]])</f>
        <v>1</v>
      </c>
      <c r="J5375" t="str">
        <f>_xlfn.XLOOKUP(Table6[[#This Row],[Numeric Month]],$N$5:$N$11,$O$5:$O$11)</f>
        <v>Jan</v>
      </c>
      <c r="K5375" t="str">
        <f>_xlfn.XLOOKUP(Table6[[#This Row],[Loan Date]],$Q$5:$Q$152,$R$5:$R$152)</f>
        <v>Monday</v>
      </c>
      <c r="L5375" t="str">
        <f>_xlfn.XLOOKUP(Table6[[#This Row],[Loan Date]],$Q$5:$Q$152,$S$5:$S$152)</f>
        <v>Week 1</v>
      </c>
    </row>
    <row r="5376" spans="1:12" x14ac:dyDescent="0.2">
      <c r="A5376" s="1">
        <v>44935</v>
      </c>
      <c r="B5376" t="s">
        <v>5</v>
      </c>
      <c r="C5376" s="1">
        <v>44935</v>
      </c>
      <c r="D5376" t="s">
        <v>127</v>
      </c>
      <c r="E5376" t="s">
        <v>21</v>
      </c>
      <c r="F5376" t="s">
        <v>21</v>
      </c>
      <c r="G5376" t="s">
        <v>20</v>
      </c>
      <c r="H5376" t="s">
        <v>0</v>
      </c>
      <c r="I5376">
        <f>MONTH(Table6[[#This Row],[Loan Date]])</f>
        <v>1</v>
      </c>
      <c r="J5376" t="str">
        <f>_xlfn.XLOOKUP(Table6[[#This Row],[Numeric Month]],$N$5:$N$11,$O$5:$O$11)</f>
        <v>Jan</v>
      </c>
      <c r="K5376" t="str">
        <f>_xlfn.XLOOKUP(Table6[[#This Row],[Loan Date]],$Q$5:$Q$152,$R$5:$R$152)</f>
        <v>Monday</v>
      </c>
      <c r="L5376" t="str">
        <f>_xlfn.XLOOKUP(Table6[[#This Row],[Loan Date]],$Q$5:$Q$152,$S$5:$S$152)</f>
        <v>Week 1</v>
      </c>
    </row>
    <row r="5377" spans="1:12" x14ac:dyDescent="0.2">
      <c r="A5377" s="1">
        <v>44935</v>
      </c>
      <c r="B5377" t="s">
        <v>5</v>
      </c>
      <c r="C5377" s="1">
        <v>44942</v>
      </c>
      <c r="D5377" t="s">
        <v>54</v>
      </c>
      <c r="E5377" t="s">
        <v>52</v>
      </c>
      <c r="F5377" t="s">
        <v>51</v>
      </c>
      <c r="G5377" t="s">
        <v>1</v>
      </c>
      <c r="H5377" t="s">
        <v>0</v>
      </c>
      <c r="I5377">
        <f>MONTH(Table6[[#This Row],[Loan Date]])</f>
        <v>1</v>
      </c>
      <c r="J5377" t="str">
        <f>_xlfn.XLOOKUP(Table6[[#This Row],[Numeric Month]],$N$5:$N$11,$O$5:$O$11)</f>
        <v>Jan</v>
      </c>
      <c r="K5377" t="str">
        <f>_xlfn.XLOOKUP(Table6[[#This Row],[Loan Date]],$Q$5:$Q$152,$R$5:$R$152)</f>
        <v>Monday</v>
      </c>
      <c r="L5377" t="str">
        <f>_xlfn.XLOOKUP(Table6[[#This Row],[Loan Date]],$Q$5:$Q$152,$S$5:$S$152)</f>
        <v>Week 1</v>
      </c>
    </row>
    <row r="5378" spans="1:12" x14ac:dyDescent="0.2">
      <c r="A5378" s="1">
        <v>44935</v>
      </c>
      <c r="B5378" t="s">
        <v>7</v>
      </c>
      <c r="C5378" s="1">
        <v>44942</v>
      </c>
      <c r="D5378" t="s">
        <v>1070</v>
      </c>
      <c r="E5378" t="s">
        <v>15</v>
      </c>
      <c r="F5378" t="s">
        <v>14</v>
      </c>
      <c r="G5378" t="s">
        <v>1</v>
      </c>
      <c r="H5378" t="s">
        <v>0</v>
      </c>
      <c r="I5378">
        <f>MONTH(Table6[[#This Row],[Loan Date]])</f>
        <v>1</v>
      </c>
      <c r="J5378" t="str">
        <f>_xlfn.XLOOKUP(Table6[[#This Row],[Numeric Month]],$N$5:$N$11,$O$5:$O$11)</f>
        <v>Jan</v>
      </c>
      <c r="K5378" t="str">
        <f>_xlfn.XLOOKUP(Table6[[#This Row],[Loan Date]],$Q$5:$Q$152,$R$5:$R$152)</f>
        <v>Monday</v>
      </c>
      <c r="L5378" t="str">
        <f>_xlfn.XLOOKUP(Table6[[#This Row],[Loan Date]],$Q$5:$Q$152,$S$5:$S$152)</f>
        <v>Week 1</v>
      </c>
    </row>
    <row r="5379" spans="1:12" x14ac:dyDescent="0.2">
      <c r="A5379" s="1">
        <v>44935</v>
      </c>
      <c r="B5379" t="s">
        <v>7</v>
      </c>
      <c r="C5379" s="1">
        <v>44949</v>
      </c>
      <c r="D5379" t="s">
        <v>955</v>
      </c>
      <c r="E5379" t="s">
        <v>3</v>
      </c>
      <c r="F5379" t="s">
        <v>2</v>
      </c>
      <c r="G5379" t="s">
        <v>1</v>
      </c>
      <c r="H5379" t="s">
        <v>0</v>
      </c>
      <c r="I5379">
        <f>MONTH(Table6[[#This Row],[Loan Date]])</f>
        <v>1</v>
      </c>
      <c r="J5379" t="str">
        <f>_xlfn.XLOOKUP(Table6[[#This Row],[Numeric Month]],$N$5:$N$11,$O$5:$O$11)</f>
        <v>Jan</v>
      </c>
      <c r="K5379" t="str">
        <f>_xlfn.XLOOKUP(Table6[[#This Row],[Loan Date]],$Q$5:$Q$152,$R$5:$R$152)</f>
        <v>Monday</v>
      </c>
      <c r="L5379" t="str">
        <f>_xlfn.XLOOKUP(Table6[[#This Row],[Loan Date]],$Q$5:$Q$152,$S$5:$S$152)</f>
        <v>Week 1</v>
      </c>
    </row>
    <row r="5380" spans="1:12" x14ac:dyDescent="0.2">
      <c r="A5380" s="1">
        <v>44935</v>
      </c>
      <c r="B5380" t="s">
        <v>7</v>
      </c>
      <c r="C5380" s="1">
        <v>44942</v>
      </c>
      <c r="D5380" t="s">
        <v>1277</v>
      </c>
      <c r="E5380" t="s">
        <v>9</v>
      </c>
      <c r="F5380" t="s">
        <v>8</v>
      </c>
      <c r="G5380" t="s">
        <v>1</v>
      </c>
      <c r="H5380" t="s">
        <v>0</v>
      </c>
      <c r="I5380">
        <f>MONTH(Table6[[#This Row],[Loan Date]])</f>
        <v>1</v>
      </c>
      <c r="J5380" t="str">
        <f>_xlfn.XLOOKUP(Table6[[#This Row],[Numeric Month]],$N$5:$N$11,$O$5:$O$11)</f>
        <v>Jan</v>
      </c>
      <c r="K5380" t="str">
        <f>_xlfn.XLOOKUP(Table6[[#This Row],[Loan Date]],$Q$5:$Q$152,$R$5:$R$152)</f>
        <v>Monday</v>
      </c>
      <c r="L5380" t="str">
        <f>_xlfn.XLOOKUP(Table6[[#This Row],[Loan Date]],$Q$5:$Q$152,$S$5:$S$152)</f>
        <v>Week 1</v>
      </c>
    </row>
    <row r="5381" spans="1:12" x14ac:dyDescent="0.2">
      <c r="A5381" s="1">
        <v>44935</v>
      </c>
      <c r="B5381" t="s">
        <v>5</v>
      </c>
      <c r="C5381" s="1">
        <v>44942</v>
      </c>
      <c r="D5381" t="s">
        <v>826</v>
      </c>
      <c r="E5381" t="s">
        <v>15</v>
      </c>
      <c r="F5381" t="s">
        <v>14</v>
      </c>
      <c r="G5381" t="s">
        <v>1</v>
      </c>
      <c r="H5381" t="s">
        <v>0</v>
      </c>
      <c r="I5381">
        <f>MONTH(Table6[[#This Row],[Loan Date]])</f>
        <v>1</v>
      </c>
      <c r="J5381" t="str">
        <f>_xlfn.XLOOKUP(Table6[[#This Row],[Numeric Month]],$N$5:$N$11,$O$5:$O$11)</f>
        <v>Jan</v>
      </c>
      <c r="K5381" t="str">
        <f>_xlfn.XLOOKUP(Table6[[#This Row],[Loan Date]],$Q$5:$Q$152,$R$5:$R$152)</f>
        <v>Monday</v>
      </c>
      <c r="L5381" t="str">
        <f>_xlfn.XLOOKUP(Table6[[#This Row],[Loan Date]],$Q$5:$Q$152,$S$5:$S$152)</f>
        <v>Week 1</v>
      </c>
    </row>
    <row r="5382" spans="1:12" x14ac:dyDescent="0.2">
      <c r="A5382" s="1">
        <v>44935</v>
      </c>
      <c r="B5382" t="s">
        <v>7</v>
      </c>
      <c r="C5382" s="1">
        <v>44942</v>
      </c>
      <c r="D5382" t="s">
        <v>1276</v>
      </c>
      <c r="E5382" t="s">
        <v>9</v>
      </c>
      <c r="F5382" t="s">
        <v>8</v>
      </c>
      <c r="G5382" t="s">
        <v>1</v>
      </c>
      <c r="H5382" t="s">
        <v>0</v>
      </c>
      <c r="I5382">
        <f>MONTH(Table6[[#This Row],[Loan Date]])</f>
        <v>1</v>
      </c>
      <c r="J5382" t="str">
        <f>_xlfn.XLOOKUP(Table6[[#This Row],[Numeric Month]],$N$5:$N$11,$O$5:$O$11)</f>
        <v>Jan</v>
      </c>
      <c r="K5382" t="str">
        <f>_xlfn.XLOOKUP(Table6[[#This Row],[Loan Date]],$Q$5:$Q$152,$R$5:$R$152)</f>
        <v>Monday</v>
      </c>
      <c r="L5382" t="str">
        <f>_xlfn.XLOOKUP(Table6[[#This Row],[Loan Date]],$Q$5:$Q$152,$S$5:$S$152)</f>
        <v>Week 1</v>
      </c>
    </row>
    <row r="5383" spans="1:12" x14ac:dyDescent="0.2">
      <c r="A5383" s="1">
        <v>44935</v>
      </c>
      <c r="B5383" t="s">
        <v>7</v>
      </c>
      <c r="C5383" s="1">
        <v>45025</v>
      </c>
      <c r="D5383" t="s">
        <v>1275</v>
      </c>
      <c r="E5383" t="s">
        <v>80</v>
      </c>
      <c r="F5383" t="s">
        <v>79</v>
      </c>
      <c r="G5383" t="s">
        <v>79</v>
      </c>
      <c r="H5383" t="s">
        <v>0</v>
      </c>
      <c r="I5383">
        <f>MONTH(Table6[[#This Row],[Loan Date]])</f>
        <v>1</v>
      </c>
      <c r="J5383" t="str">
        <f>_xlfn.XLOOKUP(Table6[[#This Row],[Numeric Month]],$N$5:$N$11,$O$5:$O$11)</f>
        <v>Jan</v>
      </c>
      <c r="K5383" t="str">
        <f>_xlfn.XLOOKUP(Table6[[#This Row],[Loan Date]],$Q$5:$Q$152,$R$5:$R$152)</f>
        <v>Monday</v>
      </c>
      <c r="L5383" t="str">
        <f>_xlfn.XLOOKUP(Table6[[#This Row],[Loan Date]],$Q$5:$Q$152,$S$5:$S$152)</f>
        <v>Week 1</v>
      </c>
    </row>
    <row r="5384" spans="1:12" x14ac:dyDescent="0.2">
      <c r="A5384" s="1">
        <v>44935</v>
      </c>
      <c r="B5384" t="s">
        <v>7</v>
      </c>
      <c r="C5384" s="1">
        <v>44935</v>
      </c>
      <c r="D5384" t="s">
        <v>172</v>
      </c>
      <c r="E5384" t="s">
        <v>21</v>
      </c>
      <c r="F5384" t="s">
        <v>21</v>
      </c>
      <c r="G5384" t="s">
        <v>20</v>
      </c>
      <c r="H5384" t="s">
        <v>0</v>
      </c>
      <c r="I5384">
        <f>MONTH(Table6[[#This Row],[Loan Date]])</f>
        <v>1</v>
      </c>
      <c r="J5384" t="str">
        <f>_xlfn.XLOOKUP(Table6[[#This Row],[Numeric Month]],$N$5:$N$11,$O$5:$O$11)</f>
        <v>Jan</v>
      </c>
      <c r="K5384" t="str">
        <f>_xlfn.XLOOKUP(Table6[[#This Row],[Loan Date]],$Q$5:$Q$152,$R$5:$R$152)</f>
        <v>Monday</v>
      </c>
      <c r="L5384" t="str">
        <f>_xlfn.XLOOKUP(Table6[[#This Row],[Loan Date]],$Q$5:$Q$152,$S$5:$S$152)</f>
        <v>Week 1</v>
      </c>
    </row>
    <row r="5385" spans="1:12" x14ac:dyDescent="0.2">
      <c r="A5385" s="1">
        <v>44935</v>
      </c>
      <c r="B5385" t="s">
        <v>7</v>
      </c>
      <c r="C5385" s="1">
        <v>44935</v>
      </c>
      <c r="D5385" t="s">
        <v>116</v>
      </c>
      <c r="E5385" t="s">
        <v>23</v>
      </c>
      <c r="F5385" t="s">
        <v>23</v>
      </c>
      <c r="G5385" t="s">
        <v>20</v>
      </c>
      <c r="H5385" t="s">
        <v>0</v>
      </c>
      <c r="I5385">
        <f>MONTH(Table6[[#This Row],[Loan Date]])</f>
        <v>1</v>
      </c>
      <c r="J5385" t="str">
        <f>_xlfn.XLOOKUP(Table6[[#This Row],[Numeric Month]],$N$5:$N$11,$O$5:$O$11)</f>
        <v>Jan</v>
      </c>
      <c r="K5385" t="str">
        <f>_xlfn.XLOOKUP(Table6[[#This Row],[Loan Date]],$Q$5:$Q$152,$R$5:$R$152)</f>
        <v>Monday</v>
      </c>
      <c r="L5385" t="str">
        <f>_xlfn.XLOOKUP(Table6[[#This Row],[Loan Date]],$Q$5:$Q$152,$S$5:$S$152)</f>
        <v>Week 1</v>
      </c>
    </row>
    <row r="5386" spans="1:12" x14ac:dyDescent="0.2">
      <c r="A5386" s="1">
        <v>44935</v>
      </c>
      <c r="B5386" t="s">
        <v>7</v>
      </c>
      <c r="C5386" s="1">
        <v>44946</v>
      </c>
      <c r="D5386" t="s">
        <v>92</v>
      </c>
      <c r="E5386" t="s">
        <v>9</v>
      </c>
      <c r="F5386" t="s">
        <v>8</v>
      </c>
      <c r="G5386" t="s">
        <v>1</v>
      </c>
      <c r="H5386" t="s">
        <v>0</v>
      </c>
      <c r="I5386">
        <f>MONTH(Table6[[#This Row],[Loan Date]])</f>
        <v>1</v>
      </c>
      <c r="J5386" t="str">
        <f>_xlfn.XLOOKUP(Table6[[#This Row],[Numeric Month]],$N$5:$N$11,$O$5:$O$11)</f>
        <v>Jan</v>
      </c>
      <c r="K5386" t="str">
        <f>_xlfn.XLOOKUP(Table6[[#This Row],[Loan Date]],$Q$5:$Q$152,$R$5:$R$152)</f>
        <v>Monday</v>
      </c>
      <c r="L5386" t="str">
        <f>_xlfn.XLOOKUP(Table6[[#This Row],[Loan Date]],$Q$5:$Q$152,$S$5:$S$152)</f>
        <v>Week 1</v>
      </c>
    </row>
    <row r="5387" spans="1:12" x14ac:dyDescent="0.2">
      <c r="A5387" s="1">
        <v>44935</v>
      </c>
      <c r="B5387" t="s">
        <v>5</v>
      </c>
      <c r="C5387" s="1">
        <v>44935</v>
      </c>
      <c r="D5387" t="s">
        <v>343</v>
      </c>
      <c r="E5387" t="s">
        <v>23</v>
      </c>
      <c r="F5387" t="s">
        <v>23</v>
      </c>
      <c r="G5387" t="s">
        <v>20</v>
      </c>
      <c r="H5387" t="s">
        <v>0</v>
      </c>
      <c r="I5387">
        <f>MONTH(Table6[[#This Row],[Loan Date]])</f>
        <v>1</v>
      </c>
      <c r="J5387" t="str">
        <f>_xlfn.XLOOKUP(Table6[[#This Row],[Numeric Month]],$N$5:$N$11,$O$5:$O$11)</f>
        <v>Jan</v>
      </c>
      <c r="K5387" t="str">
        <f>_xlfn.XLOOKUP(Table6[[#This Row],[Loan Date]],$Q$5:$Q$152,$R$5:$R$152)</f>
        <v>Monday</v>
      </c>
      <c r="L5387" t="str">
        <f>_xlfn.XLOOKUP(Table6[[#This Row],[Loan Date]],$Q$5:$Q$152,$S$5:$S$152)</f>
        <v>Week 1</v>
      </c>
    </row>
    <row r="5388" spans="1:12" x14ac:dyDescent="0.2">
      <c r="A5388" s="1">
        <v>44935</v>
      </c>
      <c r="B5388" t="s">
        <v>7</v>
      </c>
      <c r="C5388" s="1">
        <v>44942</v>
      </c>
      <c r="D5388" t="s">
        <v>56</v>
      </c>
      <c r="E5388" t="s">
        <v>52</v>
      </c>
      <c r="F5388" t="s">
        <v>51</v>
      </c>
      <c r="G5388" t="s">
        <v>1</v>
      </c>
      <c r="H5388" t="s">
        <v>0</v>
      </c>
      <c r="I5388">
        <f>MONTH(Table6[[#This Row],[Loan Date]])</f>
        <v>1</v>
      </c>
      <c r="J5388" t="str">
        <f>_xlfn.XLOOKUP(Table6[[#This Row],[Numeric Month]],$N$5:$N$11,$O$5:$O$11)</f>
        <v>Jan</v>
      </c>
      <c r="K5388" t="str">
        <f>_xlfn.XLOOKUP(Table6[[#This Row],[Loan Date]],$Q$5:$Q$152,$R$5:$R$152)</f>
        <v>Monday</v>
      </c>
      <c r="L5388" t="str">
        <f>_xlfn.XLOOKUP(Table6[[#This Row],[Loan Date]],$Q$5:$Q$152,$S$5:$S$152)</f>
        <v>Week 1</v>
      </c>
    </row>
    <row r="5389" spans="1:12" x14ac:dyDescent="0.2">
      <c r="A5389" s="1">
        <v>44935</v>
      </c>
      <c r="B5389" t="s">
        <v>7</v>
      </c>
      <c r="C5389" s="1">
        <v>44935</v>
      </c>
      <c r="D5389" t="s">
        <v>996</v>
      </c>
      <c r="E5389" t="s">
        <v>168</v>
      </c>
      <c r="F5389" t="s">
        <v>168</v>
      </c>
      <c r="G5389" t="s">
        <v>20</v>
      </c>
      <c r="H5389" t="s">
        <v>0</v>
      </c>
      <c r="I5389">
        <f>MONTH(Table6[[#This Row],[Loan Date]])</f>
        <v>1</v>
      </c>
      <c r="J5389" t="str">
        <f>_xlfn.XLOOKUP(Table6[[#This Row],[Numeric Month]],$N$5:$N$11,$O$5:$O$11)</f>
        <v>Jan</v>
      </c>
      <c r="K5389" t="str">
        <f>_xlfn.XLOOKUP(Table6[[#This Row],[Loan Date]],$Q$5:$Q$152,$R$5:$R$152)</f>
        <v>Monday</v>
      </c>
      <c r="L5389" t="str">
        <f>_xlfn.XLOOKUP(Table6[[#This Row],[Loan Date]],$Q$5:$Q$152,$S$5:$S$152)</f>
        <v>Week 1</v>
      </c>
    </row>
    <row r="5390" spans="1:12" x14ac:dyDescent="0.2">
      <c r="A5390" s="1">
        <v>44935</v>
      </c>
      <c r="B5390" t="s">
        <v>7</v>
      </c>
      <c r="C5390" s="1">
        <v>44949</v>
      </c>
      <c r="D5390" t="s">
        <v>91</v>
      </c>
      <c r="E5390" t="s">
        <v>15</v>
      </c>
      <c r="F5390" t="s">
        <v>14</v>
      </c>
      <c r="G5390" t="s">
        <v>1</v>
      </c>
      <c r="H5390" t="s">
        <v>0</v>
      </c>
      <c r="I5390">
        <f>MONTH(Table6[[#This Row],[Loan Date]])</f>
        <v>1</v>
      </c>
      <c r="J5390" t="str">
        <f>_xlfn.XLOOKUP(Table6[[#This Row],[Numeric Month]],$N$5:$N$11,$O$5:$O$11)</f>
        <v>Jan</v>
      </c>
      <c r="K5390" t="str">
        <f>_xlfn.XLOOKUP(Table6[[#This Row],[Loan Date]],$Q$5:$Q$152,$R$5:$R$152)</f>
        <v>Monday</v>
      </c>
      <c r="L5390" t="str">
        <f>_xlfn.XLOOKUP(Table6[[#This Row],[Loan Date]],$Q$5:$Q$152,$S$5:$S$152)</f>
        <v>Week 1</v>
      </c>
    </row>
    <row r="5391" spans="1:12" x14ac:dyDescent="0.2">
      <c r="A5391" s="1">
        <v>44935</v>
      </c>
      <c r="B5391" t="s">
        <v>7</v>
      </c>
      <c r="C5391" s="1">
        <v>44949</v>
      </c>
      <c r="D5391" t="s">
        <v>1274</v>
      </c>
      <c r="E5391" t="s">
        <v>3</v>
      </c>
      <c r="F5391" t="s">
        <v>2</v>
      </c>
      <c r="G5391" t="s">
        <v>1</v>
      </c>
      <c r="H5391" t="s">
        <v>0</v>
      </c>
      <c r="I5391">
        <f>MONTH(Table6[[#This Row],[Loan Date]])</f>
        <v>1</v>
      </c>
      <c r="J5391" t="str">
        <f>_xlfn.XLOOKUP(Table6[[#This Row],[Numeric Month]],$N$5:$N$11,$O$5:$O$11)</f>
        <v>Jan</v>
      </c>
      <c r="K5391" t="str">
        <f>_xlfn.XLOOKUP(Table6[[#This Row],[Loan Date]],$Q$5:$Q$152,$R$5:$R$152)</f>
        <v>Monday</v>
      </c>
      <c r="L5391" t="str">
        <f>_xlfn.XLOOKUP(Table6[[#This Row],[Loan Date]],$Q$5:$Q$152,$S$5:$S$152)</f>
        <v>Week 1</v>
      </c>
    </row>
    <row r="5392" spans="1:12" x14ac:dyDescent="0.2">
      <c r="A5392" s="1">
        <v>44935</v>
      </c>
      <c r="B5392" t="s">
        <v>5</v>
      </c>
      <c r="C5392" s="1">
        <v>44935</v>
      </c>
      <c r="D5392" t="s">
        <v>523</v>
      </c>
      <c r="E5392" t="s">
        <v>168</v>
      </c>
      <c r="F5392" t="s">
        <v>168</v>
      </c>
      <c r="G5392" t="s">
        <v>20</v>
      </c>
      <c r="H5392" t="s">
        <v>0</v>
      </c>
      <c r="I5392">
        <f>MONTH(Table6[[#This Row],[Loan Date]])</f>
        <v>1</v>
      </c>
      <c r="J5392" t="str">
        <f>_xlfn.XLOOKUP(Table6[[#This Row],[Numeric Month]],$N$5:$N$11,$O$5:$O$11)</f>
        <v>Jan</v>
      </c>
      <c r="K5392" t="str">
        <f>_xlfn.XLOOKUP(Table6[[#This Row],[Loan Date]],$Q$5:$Q$152,$R$5:$R$152)</f>
        <v>Monday</v>
      </c>
      <c r="L5392" t="str">
        <f>_xlfn.XLOOKUP(Table6[[#This Row],[Loan Date]],$Q$5:$Q$152,$S$5:$S$152)</f>
        <v>Week 1</v>
      </c>
    </row>
    <row r="5393" spans="1:12" x14ac:dyDescent="0.2">
      <c r="A5393" s="1">
        <v>44935</v>
      </c>
      <c r="B5393" t="s">
        <v>7</v>
      </c>
      <c r="C5393" s="1">
        <v>44949</v>
      </c>
      <c r="D5393" t="s">
        <v>616</v>
      </c>
      <c r="E5393" t="s">
        <v>15</v>
      </c>
      <c r="F5393" t="s">
        <v>14</v>
      </c>
      <c r="G5393" t="s">
        <v>1</v>
      </c>
      <c r="H5393" t="s">
        <v>0</v>
      </c>
      <c r="I5393">
        <f>MONTH(Table6[[#This Row],[Loan Date]])</f>
        <v>1</v>
      </c>
      <c r="J5393" t="str">
        <f>_xlfn.XLOOKUP(Table6[[#This Row],[Numeric Month]],$N$5:$N$11,$O$5:$O$11)</f>
        <v>Jan</v>
      </c>
      <c r="K5393" t="str">
        <f>_xlfn.XLOOKUP(Table6[[#This Row],[Loan Date]],$Q$5:$Q$152,$R$5:$R$152)</f>
        <v>Monday</v>
      </c>
      <c r="L5393" t="str">
        <f>_xlfn.XLOOKUP(Table6[[#This Row],[Loan Date]],$Q$5:$Q$152,$S$5:$S$152)</f>
        <v>Week 1</v>
      </c>
    </row>
    <row r="5394" spans="1:12" x14ac:dyDescent="0.2">
      <c r="A5394" s="1">
        <v>44935</v>
      </c>
      <c r="B5394" t="s">
        <v>5</v>
      </c>
      <c r="C5394" s="1">
        <v>44935</v>
      </c>
      <c r="D5394" t="s">
        <v>409</v>
      </c>
      <c r="E5394" t="s">
        <v>21</v>
      </c>
      <c r="F5394" t="s">
        <v>21</v>
      </c>
      <c r="G5394" t="s">
        <v>20</v>
      </c>
      <c r="H5394" t="s">
        <v>0</v>
      </c>
      <c r="I5394">
        <f>MONTH(Table6[[#This Row],[Loan Date]])</f>
        <v>1</v>
      </c>
      <c r="J5394" t="str">
        <f>_xlfn.XLOOKUP(Table6[[#This Row],[Numeric Month]],$N$5:$N$11,$O$5:$O$11)</f>
        <v>Jan</v>
      </c>
      <c r="K5394" t="str">
        <f>_xlfn.XLOOKUP(Table6[[#This Row],[Loan Date]],$Q$5:$Q$152,$R$5:$R$152)</f>
        <v>Monday</v>
      </c>
      <c r="L5394" t="str">
        <f>_xlfn.XLOOKUP(Table6[[#This Row],[Loan Date]],$Q$5:$Q$152,$S$5:$S$152)</f>
        <v>Week 1</v>
      </c>
    </row>
    <row r="5395" spans="1:12" x14ac:dyDescent="0.2">
      <c r="A5395" s="1">
        <v>44935</v>
      </c>
      <c r="B5395" t="s">
        <v>7</v>
      </c>
      <c r="C5395" s="1">
        <v>45025</v>
      </c>
      <c r="D5395" t="s">
        <v>1273</v>
      </c>
      <c r="E5395" t="s">
        <v>80</v>
      </c>
      <c r="F5395" t="s">
        <v>79</v>
      </c>
      <c r="G5395" t="s">
        <v>79</v>
      </c>
      <c r="H5395" t="s">
        <v>0</v>
      </c>
      <c r="I5395">
        <f>MONTH(Table6[[#This Row],[Loan Date]])</f>
        <v>1</v>
      </c>
      <c r="J5395" t="str">
        <f>_xlfn.XLOOKUP(Table6[[#This Row],[Numeric Month]],$N$5:$N$11,$O$5:$O$11)</f>
        <v>Jan</v>
      </c>
      <c r="K5395" t="str">
        <f>_xlfn.XLOOKUP(Table6[[#This Row],[Loan Date]],$Q$5:$Q$152,$R$5:$R$152)</f>
        <v>Monday</v>
      </c>
      <c r="L5395" t="str">
        <f>_xlfn.XLOOKUP(Table6[[#This Row],[Loan Date]],$Q$5:$Q$152,$S$5:$S$152)</f>
        <v>Week 1</v>
      </c>
    </row>
    <row r="5396" spans="1:12" x14ac:dyDescent="0.2">
      <c r="A5396" s="1">
        <v>44935</v>
      </c>
      <c r="B5396" t="s">
        <v>7</v>
      </c>
      <c r="C5396" s="1">
        <v>45025</v>
      </c>
      <c r="D5396" t="s">
        <v>1272</v>
      </c>
      <c r="E5396" t="s">
        <v>80</v>
      </c>
      <c r="F5396" t="s">
        <v>79</v>
      </c>
      <c r="G5396" t="s">
        <v>79</v>
      </c>
      <c r="H5396" t="s">
        <v>0</v>
      </c>
      <c r="I5396">
        <f>MONTH(Table6[[#This Row],[Loan Date]])</f>
        <v>1</v>
      </c>
      <c r="J5396" t="str">
        <f>_xlfn.XLOOKUP(Table6[[#This Row],[Numeric Month]],$N$5:$N$11,$O$5:$O$11)</f>
        <v>Jan</v>
      </c>
      <c r="K5396" t="str">
        <f>_xlfn.XLOOKUP(Table6[[#This Row],[Loan Date]],$Q$5:$Q$152,$R$5:$R$152)</f>
        <v>Monday</v>
      </c>
      <c r="L5396" t="str">
        <f>_xlfn.XLOOKUP(Table6[[#This Row],[Loan Date]],$Q$5:$Q$152,$S$5:$S$152)</f>
        <v>Week 1</v>
      </c>
    </row>
    <row r="5397" spans="1:12" x14ac:dyDescent="0.2">
      <c r="A5397" s="1">
        <v>44935</v>
      </c>
      <c r="B5397" t="s">
        <v>7</v>
      </c>
      <c r="C5397" s="1">
        <v>45025</v>
      </c>
      <c r="D5397" t="s">
        <v>1271</v>
      </c>
      <c r="E5397" t="s">
        <v>80</v>
      </c>
      <c r="F5397" t="s">
        <v>79</v>
      </c>
      <c r="G5397" t="s">
        <v>79</v>
      </c>
      <c r="H5397" t="s">
        <v>0</v>
      </c>
      <c r="I5397">
        <f>MONTH(Table6[[#This Row],[Loan Date]])</f>
        <v>1</v>
      </c>
      <c r="J5397" t="str">
        <f>_xlfn.XLOOKUP(Table6[[#This Row],[Numeric Month]],$N$5:$N$11,$O$5:$O$11)</f>
        <v>Jan</v>
      </c>
      <c r="K5397" t="str">
        <f>_xlfn.XLOOKUP(Table6[[#This Row],[Loan Date]],$Q$5:$Q$152,$R$5:$R$152)</f>
        <v>Monday</v>
      </c>
      <c r="L5397" t="str">
        <f>_xlfn.XLOOKUP(Table6[[#This Row],[Loan Date]],$Q$5:$Q$152,$S$5:$S$152)</f>
        <v>Week 1</v>
      </c>
    </row>
    <row r="5398" spans="1:12" x14ac:dyDescent="0.2">
      <c r="A5398" s="1">
        <v>44935</v>
      </c>
      <c r="B5398" t="s">
        <v>5</v>
      </c>
      <c r="C5398" s="1">
        <v>44935</v>
      </c>
      <c r="D5398" t="s">
        <v>458</v>
      </c>
      <c r="E5398" t="s">
        <v>41</v>
      </c>
      <c r="F5398" t="s">
        <v>40</v>
      </c>
      <c r="G5398" t="s">
        <v>39</v>
      </c>
      <c r="H5398" t="s">
        <v>0</v>
      </c>
      <c r="I5398">
        <f>MONTH(Table6[[#This Row],[Loan Date]])</f>
        <v>1</v>
      </c>
      <c r="J5398" t="str">
        <f>_xlfn.XLOOKUP(Table6[[#This Row],[Numeric Month]],$N$5:$N$11,$O$5:$O$11)</f>
        <v>Jan</v>
      </c>
      <c r="K5398" t="str">
        <f>_xlfn.XLOOKUP(Table6[[#This Row],[Loan Date]],$Q$5:$Q$152,$R$5:$R$152)</f>
        <v>Monday</v>
      </c>
      <c r="L5398" t="str">
        <f>_xlfn.XLOOKUP(Table6[[#This Row],[Loan Date]],$Q$5:$Q$152,$S$5:$S$152)</f>
        <v>Week 1</v>
      </c>
    </row>
    <row r="5399" spans="1:12" x14ac:dyDescent="0.2">
      <c r="A5399" s="1">
        <v>44935</v>
      </c>
      <c r="B5399" t="s">
        <v>7</v>
      </c>
      <c r="C5399" s="1">
        <v>44942</v>
      </c>
      <c r="D5399" t="s">
        <v>860</v>
      </c>
      <c r="E5399" t="s">
        <v>15</v>
      </c>
      <c r="F5399" t="s">
        <v>14</v>
      </c>
      <c r="G5399" t="s">
        <v>1</v>
      </c>
      <c r="H5399" t="s">
        <v>0</v>
      </c>
      <c r="I5399">
        <f>MONTH(Table6[[#This Row],[Loan Date]])</f>
        <v>1</v>
      </c>
      <c r="J5399" t="str">
        <f>_xlfn.XLOOKUP(Table6[[#This Row],[Numeric Month]],$N$5:$N$11,$O$5:$O$11)</f>
        <v>Jan</v>
      </c>
      <c r="K5399" t="str">
        <f>_xlfn.XLOOKUP(Table6[[#This Row],[Loan Date]],$Q$5:$Q$152,$R$5:$R$152)</f>
        <v>Monday</v>
      </c>
      <c r="L5399" t="str">
        <f>_xlfn.XLOOKUP(Table6[[#This Row],[Loan Date]],$Q$5:$Q$152,$S$5:$S$152)</f>
        <v>Week 1</v>
      </c>
    </row>
    <row r="5400" spans="1:12" x14ac:dyDescent="0.2">
      <c r="A5400" s="1">
        <v>44935</v>
      </c>
      <c r="B5400" t="s">
        <v>7</v>
      </c>
      <c r="C5400" s="1">
        <v>45025</v>
      </c>
      <c r="D5400" t="s">
        <v>1270</v>
      </c>
      <c r="E5400" t="s">
        <v>80</v>
      </c>
      <c r="F5400" t="s">
        <v>79</v>
      </c>
      <c r="G5400" t="s">
        <v>79</v>
      </c>
      <c r="H5400" t="s">
        <v>0</v>
      </c>
      <c r="I5400">
        <f>MONTH(Table6[[#This Row],[Loan Date]])</f>
        <v>1</v>
      </c>
      <c r="J5400" t="str">
        <f>_xlfn.XLOOKUP(Table6[[#This Row],[Numeric Month]],$N$5:$N$11,$O$5:$O$11)</f>
        <v>Jan</v>
      </c>
      <c r="K5400" t="str">
        <f>_xlfn.XLOOKUP(Table6[[#This Row],[Loan Date]],$Q$5:$Q$152,$R$5:$R$152)</f>
        <v>Monday</v>
      </c>
      <c r="L5400" t="str">
        <f>_xlfn.XLOOKUP(Table6[[#This Row],[Loan Date]],$Q$5:$Q$152,$S$5:$S$152)</f>
        <v>Week 1</v>
      </c>
    </row>
    <row r="5401" spans="1:12" x14ac:dyDescent="0.2">
      <c r="A5401" s="1">
        <v>44935</v>
      </c>
      <c r="B5401" t="s">
        <v>7</v>
      </c>
      <c r="C5401" s="1">
        <v>44949</v>
      </c>
      <c r="D5401" t="s">
        <v>317</v>
      </c>
      <c r="E5401" t="s">
        <v>9</v>
      </c>
      <c r="F5401" t="s">
        <v>8</v>
      </c>
      <c r="G5401" t="s">
        <v>1</v>
      </c>
      <c r="H5401" t="s">
        <v>0</v>
      </c>
      <c r="I5401">
        <f>MONTH(Table6[[#This Row],[Loan Date]])</f>
        <v>1</v>
      </c>
      <c r="J5401" t="str">
        <f>_xlfn.XLOOKUP(Table6[[#This Row],[Numeric Month]],$N$5:$N$11,$O$5:$O$11)</f>
        <v>Jan</v>
      </c>
      <c r="K5401" t="str">
        <f>_xlfn.XLOOKUP(Table6[[#This Row],[Loan Date]],$Q$5:$Q$152,$R$5:$R$152)</f>
        <v>Monday</v>
      </c>
      <c r="L5401" t="str">
        <f>_xlfn.XLOOKUP(Table6[[#This Row],[Loan Date]],$Q$5:$Q$152,$S$5:$S$152)</f>
        <v>Week 1</v>
      </c>
    </row>
    <row r="5402" spans="1:12" x14ac:dyDescent="0.2">
      <c r="A5402" s="1">
        <v>44935</v>
      </c>
      <c r="B5402" t="s">
        <v>7</v>
      </c>
      <c r="C5402" s="1">
        <v>44946</v>
      </c>
      <c r="D5402" t="s">
        <v>186</v>
      </c>
      <c r="E5402" t="s">
        <v>15</v>
      </c>
      <c r="F5402" t="s">
        <v>14</v>
      </c>
      <c r="G5402" t="s">
        <v>1</v>
      </c>
      <c r="H5402" t="s">
        <v>0</v>
      </c>
      <c r="I5402">
        <f>MONTH(Table6[[#This Row],[Loan Date]])</f>
        <v>1</v>
      </c>
      <c r="J5402" t="str">
        <f>_xlfn.XLOOKUP(Table6[[#This Row],[Numeric Month]],$N$5:$N$11,$O$5:$O$11)</f>
        <v>Jan</v>
      </c>
      <c r="K5402" t="str">
        <f>_xlfn.XLOOKUP(Table6[[#This Row],[Loan Date]],$Q$5:$Q$152,$R$5:$R$152)</f>
        <v>Monday</v>
      </c>
      <c r="L5402" t="str">
        <f>_xlfn.XLOOKUP(Table6[[#This Row],[Loan Date]],$Q$5:$Q$152,$S$5:$S$152)</f>
        <v>Week 1</v>
      </c>
    </row>
    <row r="5403" spans="1:12" x14ac:dyDescent="0.2">
      <c r="A5403" s="1">
        <v>44935</v>
      </c>
      <c r="B5403" t="s">
        <v>7</v>
      </c>
      <c r="C5403" s="1">
        <v>45025</v>
      </c>
      <c r="D5403" t="s">
        <v>1269</v>
      </c>
      <c r="E5403" t="s">
        <v>80</v>
      </c>
      <c r="F5403" t="s">
        <v>79</v>
      </c>
      <c r="G5403" t="s">
        <v>79</v>
      </c>
      <c r="H5403" t="s">
        <v>0</v>
      </c>
      <c r="I5403">
        <f>MONTH(Table6[[#This Row],[Loan Date]])</f>
        <v>1</v>
      </c>
      <c r="J5403" t="str">
        <f>_xlfn.XLOOKUP(Table6[[#This Row],[Numeric Month]],$N$5:$N$11,$O$5:$O$11)</f>
        <v>Jan</v>
      </c>
      <c r="K5403" t="str">
        <f>_xlfn.XLOOKUP(Table6[[#This Row],[Loan Date]],$Q$5:$Q$152,$R$5:$R$152)</f>
        <v>Monday</v>
      </c>
      <c r="L5403" t="str">
        <f>_xlfn.XLOOKUP(Table6[[#This Row],[Loan Date]],$Q$5:$Q$152,$S$5:$S$152)</f>
        <v>Week 1</v>
      </c>
    </row>
    <row r="5404" spans="1:12" x14ac:dyDescent="0.2">
      <c r="A5404" s="1">
        <v>44935</v>
      </c>
      <c r="B5404" t="s">
        <v>7</v>
      </c>
      <c r="C5404" s="1">
        <v>44949</v>
      </c>
      <c r="D5404" t="s">
        <v>803</v>
      </c>
      <c r="E5404" t="s">
        <v>52</v>
      </c>
      <c r="F5404" t="s">
        <v>51</v>
      </c>
      <c r="G5404" t="s">
        <v>1</v>
      </c>
      <c r="H5404" t="s">
        <v>0</v>
      </c>
      <c r="I5404">
        <f>MONTH(Table6[[#This Row],[Loan Date]])</f>
        <v>1</v>
      </c>
      <c r="J5404" t="str">
        <f>_xlfn.XLOOKUP(Table6[[#This Row],[Numeric Month]],$N$5:$N$11,$O$5:$O$11)</f>
        <v>Jan</v>
      </c>
      <c r="K5404" t="str">
        <f>_xlfn.XLOOKUP(Table6[[#This Row],[Loan Date]],$Q$5:$Q$152,$R$5:$R$152)</f>
        <v>Monday</v>
      </c>
      <c r="L5404" t="str">
        <f>_xlfn.XLOOKUP(Table6[[#This Row],[Loan Date]],$Q$5:$Q$152,$S$5:$S$152)</f>
        <v>Week 1</v>
      </c>
    </row>
    <row r="5405" spans="1:12" x14ac:dyDescent="0.2">
      <c r="A5405" s="1">
        <v>44935</v>
      </c>
      <c r="B5405" t="s">
        <v>7</v>
      </c>
      <c r="C5405" s="1">
        <v>45078</v>
      </c>
      <c r="D5405" t="s">
        <v>1268</v>
      </c>
      <c r="E5405" t="s">
        <v>80</v>
      </c>
      <c r="F5405" t="s">
        <v>79</v>
      </c>
      <c r="G5405" t="s">
        <v>79</v>
      </c>
      <c r="H5405" t="s">
        <v>0</v>
      </c>
      <c r="I5405">
        <f>MONTH(Table6[[#This Row],[Loan Date]])</f>
        <v>1</v>
      </c>
      <c r="J5405" t="str">
        <f>_xlfn.XLOOKUP(Table6[[#This Row],[Numeric Month]],$N$5:$N$11,$O$5:$O$11)</f>
        <v>Jan</v>
      </c>
      <c r="K5405" t="str">
        <f>_xlfn.XLOOKUP(Table6[[#This Row],[Loan Date]],$Q$5:$Q$152,$R$5:$R$152)</f>
        <v>Monday</v>
      </c>
      <c r="L5405" t="str">
        <f>_xlfn.XLOOKUP(Table6[[#This Row],[Loan Date]],$Q$5:$Q$152,$S$5:$S$152)</f>
        <v>Week 1</v>
      </c>
    </row>
    <row r="5406" spans="1:12" x14ac:dyDescent="0.2">
      <c r="A5406" s="1">
        <v>44935</v>
      </c>
      <c r="B5406" t="s">
        <v>7</v>
      </c>
      <c r="C5406" s="1">
        <v>44942</v>
      </c>
      <c r="D5406" t="s">
        <v>34</v>
      </c>
      <c r="E5406" t="s">
        <v>9</v>
      </c>
      <c r="F5406" t="s">
        <v>8</v>
      </c>
      <c r="G5406" t="s">
        <v>1</v>
      </c>
      <c r="H5406" t="s">
        <v>0</v>
      </c>
      <c r="I5406">
        <f>MONTH(Table6[[#This Row],[Loan Date]])</f>
        <v>1</v>
      </c>
      <c r="J5406" t="str">
        <f>_xlfn.XLOOKUP(Table6[[#This Row],[Numeric Month]],$N$5:$N$11,$O$5:$O$11)</f>
        <v>Jan</v>
      </c>
      <c r="K5406" t="str">
        <f>_xlfn.XLOOKUP(Table6[[#This Row],[Loan Date]],$Q$5:$Q$152,$R$5:$R$152)</f>
        <v>Monday</v>
      </c>
      <c r="L5406" t="str">
        <f>_xlfn.XLOOKUP(Table6[[#This Row],[Loan Date]],$Q$5:$Q$152,$S$5:$S$152)</f>
        <v>Week 1</v>
      </c>
    </row>
    <row r="5407" spans="1:12" x14ac:dyDescent="0.2">
      <c r="A5407" s="1">
        <v>44935</v>
      </c>
      <c r="B5407" t="s">
        <v>7</v>
      </c>
      <c r="C5407" s="1">
        <v>44935</v>
      </c>
      <c r="D5407" t="s">
        <v>170</v>
      </c>
      <c r="E5407" t="s">
        <v>21</v>
      </c>
      <c r="F5407" t="s">
        <v>21</v>
      </c>
      <c r="G5407" t="s">
        <v>20</v>
      </c>
      <c r="H5407" t="s">
        <v>0</v>
      </c>
      <c r="I5407">
        <f>MONTH(Table6[[#This Row],[Loan Date]])</f>
        <v>1</v>
      </c>
      <c r="J5407" t="str">
        <f>_xlfn.XLOOKUP(Table6[[#This Row],[Numeric Month]],$N$5:$N$11,$O$5:$O$11)</f>
        <v>Jan</v>
      </c>
      <c r="K5407" t="str">
        <f>_xlfn.XLOOKUP(Table6[[#This Row],[Loan Date]],$Q$5:$Q$152,$R$5:$R$152)</f>
        <v>Monday</v>
      </c>
      <c r="L5407" t="str">
        <f>_xlfn.XLOOKUP(Table6[[#This Row],[Loan Date]],$Q$5:$Q$152,$S$5:$S$152)</f>
        <v>Week 1</v>
      </c>
    </row>
    <row r="5408" spans="1:12" x14ac:dyDescent="0.2">
      <c r="A5408" s="1">
        <v>44935</v>
      </c>
      <c r="B5408" t="s">
        <v>7</v>
      </c>
      <c r="C5408" s="1">
        <v>44935</v>
      </c>
      <c r="D5408" t="s">
        <v>171</v>
      </c>
      <c r="E5408" t="s">
        <v>23</v>
      </c>
      <c r="F5408" t="s">
        <v>23</v>
      </c>
      <c r="G5408" t="s">
        <v>20</v>
      </c>
      <c r="H5408" t="s">
        <v>0</v>
      </c>
      <c r="I5408">
        <f>MONTH(Table6[[#This Row],[Loan Date]])</f>
        <v>1</v>
      </c>
      <c r="J5408" t="str">
        <f>_xlfn.XLOOKUP(Table6[[#This Row],[Numeric Month]],$N$5:$N$11,$O$5:$O$11)</f>
        <v>Jan</v>
      </c>
      <c r="K5408" t="str">
        <f>_xlfn.XLOOKUP(Table6[[#This Row],[Loan Date]],$Q$5:$Q$152,$R$5:$R$152)</f>
        <v>Monday</v>
      </c>
      <c r="L5408" t="str">
        <f>_xlfn.XLOOKUP(Table6[[#This Row],[Loan Date]],$Q$5:$Q$152,$S$5:$S$152)</f>
        <v>Week 1</v>
      </c>
    </row>
    <row r="5409" spans="1:12" x14ac:dyDescent="0.2">
      <c r="A5409" s="1">
        <v>44935</v>
      </c>
      <c r="B5409" t="s">
        <v>7</v>
      </c>
      <c r="C5409" s="1">
        <v>44949</v>
      </c>
      <c r="D5409" t="s">
        <v>800</v>
      </c>
      <c r="E5409" t="s">
        <v>52</v>
      </c>
      <c r="F5409" t="s">
        <v>51</v>
      </c>
      <c r="G5409" t="s">
        <v>1</v>
      </c>
      <c r="H5409" t="s">
        <v>0</v>
      </c>
      <c r="I5409">
        <f>MONTH(Table6[[#This Row],[Loan Date]])</f>
        <v>1</v>
      </c>
      <c r="J5409" t="str">
        <f>_xlfn.XLOOKUP(Table6[[#This Row],[Numeric Month]],$N$5:$N$11,$O$5:$O$11)</f>
        <v>Jan</v>
      </c>
      <c r="K5409" t="str">
        <f>_xlfn.XLOOKUP(Table6[[#This Row],[Loan Date]],$Q$5:$Q$152,$R$5:$R$152)</f>
        <v>Monday</v>
      </c>
      <c r="L5409" t="str">
        <f>_xlfn.XLOOKUP(Table6[[#This Row],[Loan Date]],$Q$5:$Q$152,$S$5:$S$152)</f>
        <v>Week 1</v>
      </c>
    </row>
    <row r="5410" spans="1:12" x14ac:dyDescent="0.2">
      <c r="A5410" s="1">
        <v>44935</v>
      </c>
      <c r="B5410" t="s">
        <v>7</v>
      </c>
      <c r="C5410" s="1">
        <v>45025</v>
      </c>
      <c r="D5410" t="s">
        <v>1267</v>
      </c>
      <c r="E5410" t="s">
        <v>80</v>
      </c>
      <c r="F5410" t="s">
        <v>79</v>
      </c>
      <c r="G5410" t="s">
        <v>79</v>
      </c>
      <c r="H5410" t="s">
        <v>0</v>
      </c>
      <c r="I5410">
        <f>MONTH(Table6[[#This Row],[Loan Date]])</f>
        <v>1</v>
      </c>
      <c r="J5410" t="str">
        <f>_xlfn.XLOOKUP(Table6[[#This Row],[Numeric Month]],$N$5:$N$11,$O$5:$O$11)</f>
        <v>Jan</v>
      </c>
      <c r="K5410" t="str">
        <f>_xlfn.XLOOKUP(Table6[[#This Row],[Loan Date]],$Q$5:$Q$152,$R$5:$R$152)</f>
        <v>Monday</v>
      </c>
      <c r="L5410" t="str">
        <f>_xlfn.XLOOKUP(Table6[[#This Row],[Loan Date]],$Q$5:$Q$152,$S$5:$S$152)</f>
        <v>Week 1</v>
      </c>
    </row>
    <row r="5411" spans="1:12" x14ac:dyDescent="0.2">
      <c r="A5411" s="1">
        <v>44935</v>
      </c>
      <c r="B5411" t="s">
        <v>107</v>
      </c>
      <c r="C5411" s="1">
        <v>44942</v>
      </c>
      <c r="D5411" t="s">
        <v>56</v>
      </c>
      <c r="E5411" t="s">
        <v>52</v>
      </c>
      <c r="F5411" t="s">
        <v>51</v>
      </c>
      <c r="G5411" t="s">
        <v>1</v>
      </c>
      <c r="H5411" t="s">
        <v>0</v>
      </c>
      <c r="I5411">
        <f>MONTH(Table6[[#This Row],[Loan Date]])</f>
        <v>1</v>
      </c>
      <c r="J5411" t="str">
        <f>_xlfn.XLOOKUP(Table6[[#This Row],[Numeric Month]],$N$5:$N$11,$O$5:$O$11)</f>
        <v>Jan</v>
      </c>
      <c r="K5411" t="str">
        <f>_xlfn.XLOOKUP(Table6[[#This Row],[Loan Date]],$Q$5:$Q$152,$R$5:$R$152)</f>
        <v>Monday</v>
      </c>
      <c r="L5411" t="str">
        <f>_xlfn.XLOOKUP(Table6[[#This Row],[Loan Date]],$Q$5:$Q$152,$S$5:$S$152)</f>
        <v>Week 1</v>
      </c>
    </row>
    <row r="5412" spans="1:12" x14ac:dyDescent="0.2">
      <c r="A5412" s="1">
        <v>44935</v>
      </c>
      <c r="B5412" t="s">
        <v>7</v>
      </c>
      <c r="C5412" s="1">
        <v>44943</v>
      </c>
      <c r="D5412" t="s">
        <v>625</v>
      </c>
      <c r="E5412" t="s">
        <v>52</v>
      </c>
      <c r="F5412" t="s">
        <v>51</v>
      </c>
      <c r="G5412" t="s">
        <v>1</v>
      </c>
      <c r="H5412" t="s">
        <v>0</v>
      </c>
      <c r="I5412">
        <f>MONTH(Table6[[#This Row],[Loan Date]])</f>
        <v>1</v>
      </c>
      <c r="J5412" t="str">
        <f>_xlfn.XLOOKUP(Table6[[#This Row],[Numeric Month]],$N$5:$N$11,$O$5:$O$11)</f>
        <v>Jan</v>
      </c>
      <c r="K5412" t="str">
        <f>_xlfn.XLOOKUP(Table6[[#This Row],[Loan Date]],$Q$5:$Q$152,$R$5:$R$152)</f>
        <v>Monday</v>
      </c>
      <c r="L5412" t="str">
        <f>_xlfn.XLOOKUP(Table6[[#This Row],[Loan Date]],$Q$5:$Q$152,$S$5:$S$152)</f>
        <v>Week 1</v>
      </c>
    </row>
    <row r="5413" spans="1:12" x14ac:dyDescent="0.2">
      <c r="A5413" s="1">
        <v>44935</v>
      </c>
      <c r="B5413" t="s">
        <v>7</v>
      </c>
      <c r="C5413" s="1">
        <v>44935</v>
      </c>
      <c r="D5413" t="s">
        <v>85</v>
      </c>
      <c r="E5413" t="s">
        <v>44</v>
      </c>
      <c r="F5413" t="s">
        <v>44</v>
      </c>
      <c r="G5413" t="s">
        <v>39</v>
      </c>
      <c r="H5413" t="s">
        <v>0</v>
      </c>
      <c r="I5413">
        <f>MONTH(Table6[[#This Row],[Loan Date]])</f>
        <v>1</v>
      </c>
      <c r="J5413" t="str">
        <f>_xlfn.XLOOKUP(Table6[[#This Row],[Numeric Month]],$N$5:$N$11,$O$5:$O$11)</f>
        <v>Jan</v>
      </c>
      <c r="K5413" t="str">
        <f>_xlfn.XLOOKUP(Table6[[#This Row],[Loan Date]],$Q$5:$Q$152,$R$5:$R$152)</f>
        <v>Monday</v>
      </c>
      <c r="L5413" t="str">
        <f>_xlfn.XLOOKUP(Table6[[#This Row],[Loan Date]],$Q$5:$Q$152,$S$5:$S$152)</f>
        <v>Week 1</v>
      </c>
    </row>
    <row r="5414" spans="1:12" x14ac:dyDescent="0.2">
      <c r="A5414" s="1">
        <v>44935</v>
      </c>
      <c r="B5414" t="s">
        <v>7</v>
      </c>
      <c r="C5414" s="1">
        <v>45025</v>
      </c>
      <c r="D5414" t="s">
        <v>1266</v>
      </c>
      <c r="E5414" t="s">
        <v>80</v>
      </c>
      <c r="F5414" t="s">
        <v>79</v>
      </c>
      <c r="G5414" t="s">
        <v>79</v>
      </c>
      <c r="H5414" t="s">
        <v>0</v>
      </c>
      <c r="I5414">
        <f>MONTH(Table6[[#This Row],[Loan Date]])</f>
        <v>1</v>
      </c>
      <c r="J5414" t="str">
        <f>_xlfn.XLOOKUP(Table6[[#This Row],[Numeric Month]],$N$5:$N$11,$O$5:$O$11)</f>
        <v>Jan</v>
      </c>
      <c r="K5414" t="str">
        <f>_xlfn.XLOOKUP(Table6[[#This Row],[Loan Date]],$Q$5:$Q$152,$R$5:$R$152)</f>
        <v>Monday</v>
      </c>
      <c r="L5414" t="str">
        <f>_xlfn.XLOOKUP(Table6[[#This Row],[Loan Date]],$Q$5:$Q$152,$S$5:$S$152)</f>
        <v>Week 1</v>
      </c>
    </row>
    <row r="5415" spans="1:12" x14ac:dyDescent="0.2">
      <c r="A5415" s="1">
        <v>44935</v>
      </c>
      <c r="B5415" t="s">
        <v>7</v>
      </c>
      <c r="C5415" s="1">
        <v>44935</v>
      </c>
      <c r="D5415" t="s">
        <v>103</v>
      </c>
      <c r="E5415" t="s">
        <v>23</v>
      </c>
      <c r="F5415" t="s">
        <v>23</v>
      </c>
      <c r="G5415" t="s">
        <v>20</v>
      </c>
      <c r="H5415" t="s">
        <v>0</v>
      </c>
      <c r="I5415">
        <f>MONTH(Table6[[#This Row],[Loan Date]])</f>
        <v>1</v>
      </c>
      <c r="J5415" t="str">
        <f>_xlfn.XLOOKUP(Table6[[#This Row],[Numeric Month]],$N$5:$N$11,$O$5:$O$11)</f>
        <v>Jan</v>
      </c>
      <c r="K5415" t="str">
        <f>_xlfn.XLOOKUP(Table6[[#This Row],[Loan Date]],$Q$5:$Q$152,$R$5:$R$152)</f>
        <v>Monday</v>
      </c>
      <c r="L5415" t="str">
        <f>_xlfn.XLOOKUP(Table6[[#This Row],[Loan Date]],$Q$5:$Q$152,$S$5:$S$152)</f>
        <v>Week 1</v>
      </c>
    </row>
    <row r="5416" spans="1:12" x14ac:dyDescent="0.2">
      <c r="A5416" s="1">
        <v>44935</v>
      </c>
      <c r="B5416" t="s">
        <v>5</v>
      </c>
      <c r="C5416" s="1">
        <v>44935</v>
      </c>
      <c r="D5416" t="s">
        <v>197</v>
      </c>
      <c r="E5416" t="s">
        <v>41</v>
      </c>
      <c r="F5416" t="s">
        <v>40</v>
      </c>
      <c r="G5416" t="s">
        <v>39</v>
      </c>
      <c r="H5416" t="s">
        <v>0</v>
      </c>
      <c r="I5416">
        <f>MONTH(Table6[[#This Row],[Loan Date]])</f>
        <v>1</v>
      </c>
      <c r="J5416" t="str">
        <f>_xlfn.XLOOKUP(Table6[[#This Row],[Numeric Month]],$N$5:$N$11,$O$5:$O$11)</f>
        <v>Jan</v>
      </c>
      <c r="K5416" t="str">
        <f>_xlfn.XLOOKUP(Table6[[#This Row],[Loan Date]],$Q$5:$Q$152,$R$5:$R$152)</f>
        <v>Monday</v>
      </c>
      <c r="L5416" t="str">
        <f>_xlfn.XLOOKUP(Table6[[#This Row],[Loan Date]],$Q$5:$Q$152,$S$5:$S$152)</f>
        <v>Week 1</v>
      </c>
    </row>
    <row r="5417" spans="1:12" x14ac:dyDescent="0.2">
      <c r="A5417" s="1">
        <v>44935</v>
      </c>
      <c r="B5417" t="s">
        <v>7</v>
      </c>
      <c r="C5417" s="1">
        <v>44946</v>
      </c>
      <c r="D5417" t="s">
        <v>844</v>
      </c>
      <c r="E5417" t="s">
        <v>15</v>
      </c>
      <c r="F5417" t="s">
        <v>14</v>
      </c>
      <c r="G5417" t="s">
        <v>1</v>
      </c>
      <c r="H5417" t="s">
        <v>0</v>
      </c>
      <c r="I5417">
        <f>MONTH(Table6[[#This Row],[Loan Date]])</f>
        <v>1</v>
      </c>
      <c r="J5417" t="str">
        <f>_xlfn.XLOOKUP(Table6[[#This Row],[Numeric Month]],$N$5:$N$11,$O$5:$O$11)</f>
        <v>Jan</v>
      </c>
      <c r="K5417" t="str">
        <f>_xlfn.XLOOKUP(Table6[[#This Row],[Loan Date]],$Q$5:$Q$152,$R$5:$R$152)</f>
        <v>Monday</v>
      </c>
      <c r="L5417" t="str">
        <f>_xlfn.XLOOKUP(Table6[[#This Row],[Loan Date]],$Q$5:$Q$152,$S$5:$S$152)</f>
        <v>Week 1</v>
      </c>
    </row>
    <row r="5418" spans="1:12" x14ac:dyDescent="0.2">
      <c r="A5418" s="1">
        <v>44935</v>
      </c>
      <c r="B5418" t="s">
        <v>5</v>
      </c>
      <c r="C5418" s="1">
        <v>44935</v>
      </c>
      <c r="D5418" t="s">
        <v>458</v>
      </c>
      <c r="E5418" t="s">
        <v>41</v>
      </c>
      <c r="F5418" t="s">
        <v>40</v>
      </c>
      <c r="G5418" t="s">
        <v>39</v>
      </c>
      <c r="H5418" t="s">
        <v>0</v>
      </c>
      <c r="I5418">
        <f>MONTH(Table6[[#This Row],[Loan Date]])</f>
        <v>1</v>
      </c>
      <c r="J5418" t="str">
        <f>_xlfn.XLOOKUP(Table6[[#This Row],[Numeric Month]],$N$5:$N$11,$O$5:$O$11)</f>
        <v>Jan</v>
      </c>
      <c r="K5418" t="str">
        <f>_xlfn.XLOOKUP(Table6[[#This Row],[Loan Date]],$Q$5:$Q$152,$R$5:$R$152)</f>
        <v>Monday</v>
      </c>
      <c r="L5418" t="str">
        <f>_xlfn.XLOOKUP(Table6[[#This Row],[Loan Date]],$Q$5:$Q$152,$S$5:$S$152)</f>
        <v>Week 1</v>
      </c>
    </row>
    <row r="5419" spans="1:12" x14ac:dyDescent="0.2">
      <c r="A5419" s="1">
        <v>44935</v>
      </c>
      <c r="B5419" t="s">
        <v>35</v>
      </c>
      <c r="C5419" s="1">
        <v>44935</v>
      </c>
      <c r="D5419" t="s">
        <v>1197</v>
      </c>
      <c r="E5419" t="s">
        <v>41</v>
      </c>
      <c r="F5419" t="s">
        <v>40</v>
      </c>
      <c r="G5419" t="s">
        <v>39</v>
      </c>
      <c r="H5419" t="s">
        <v>0</v>
      </c>
      <c r="I5419">
        <f>MONTH(Table6[[#This Row],[Loan Date]])</f>
        <v>1</v>
      </c>
      <c r="J5419" t="str">
        <f>_xlfn.XLOOKUP(Table6[[#This Row],[Numeric Month]],$N$5:$N$11,$O$5:$O$11)</f>
        <v>Jan</v>
      </c>
      <c r="K5419" t="str">
        <f>_xlfn.XLOOKUP(Table6[[#This Row],[Loan Date]],$Q$5:$Q$152,$R$5:$R$152)</f>
        <v>Monday</v>
      </c>
      <c r="L5419" t="str">
        <f>_xlfn.XLOOKUP(Table6[[#This Row],[Loan Date]],$Q$5:$Q$152,$S$5:$S$152)</f>
        <v>Week 1</v>
      </c>
    </row>
    <row r="5420" spans="1:12" x14ac:dyDescent="0.2">
      <c r="A5420" s="1">
        <v>44935</v>
      </c>
      <c r="B5420" t="s">
        <v>5</v>
      </c>
      <c r="C5420" s="1">
        <v>44942</v>
      </c>
      <c r="D5420" t="s">
        <v>577</v>
      </c>
      <c r="E5420" t="s">
        <v>3</v>
      </c>
      <c r="F5420" t="s">
        <v>2</v>
      </c>
      <c r="G5420" t="s">
        <v>1</v>
      </c>
      <c r="H5420" t="s">
        <v>0</v>
      </c>
      <c r="I5420">
        <f>MONTH(Table6[[#This Row],[Loan Date]])</f>
        <v>1</v>
      </c>
      <c r="J5420" t="str">
        <f>_xlfn.XLOOKUP(Table6[[#This Row],[Numeric Month]],$N$5:$N$11,$O$5:$O$11)</f>
        <v>Jan</v>
      </c>
      <c r="K5420" t="str">
        <f>_xlfn.XLOOKUP(Table6[[#This Row],[Loan Date]],$Q$5:$Q$152,$R$5:$R$152)</f>
        <v>Monday</v>
      </c>
      <c r="L5420" t="str">
        <f>_xlfn.XLOOKUP(Table6[[#This Row],[Loan Date]],$Q$5:$Q$152,$S$5:$S$152)</f>
        <v>Week 1</v>
      </c>
    </row>
    <row r="5421" spans="1:12" x14ac:dyDescent="0.2">
      <c r="A5421" s="1">
        <v>44935</v>
      </c>
      <c r="B5421" t="s">
        <v>5</v>
      </c>
      <c r="C5421" s="1">
        <v>44949</v>
      </c>
      <c r="D5421" t="s">
        <v>398</v>
      </c>
      <c r="E5421" t="s">
        <v>52</v>
      </c>
      <c r="F5421" t="s">
        <v>51</v>
      </c>
      <c r="G5421" t="s">
        <v>1</v>
      </c>
      <c r="H5421" t="s">
        <v>0</v>
      </c>
      <c r="I5421">
        <f>MONTH(Table6[[#This Row],[Loan Date]])</f>
        <v>1</v>
      </c>
      <c r="J5421" t="str">
        <f>_xlfn.XLOOKUP(Table6[[#This Row],[Numeric Month]],$N$5:$N$11,$O$5:$O$11)</f>
        <v>Jan</v>
      </c>
      <c r="K5421" t="str">
        <f>_xlfn.XLOOKUP(Table6[[#This Row],[Loan Date]],$Q$5:$Q$152,$R$5:$R$152)</f>
        <v>Monday</v>
      </c>
      <c r="L5421" t="str">
        <f>_xlfn.XLOOKUP(Table6[[#This Row],[Loan Date]],$Q$5:$Q$152,$S$5:$S$152)</f>
        <v>Week 1</v>
      </c>
    </row>
    <row r="5422" spans="1:12" x14ac:dyDescent="0.2">
      <c r="A5422" s="1">
        <v>44935</v>
      </c>
      <c r="B5422" t="s">
        <v>5</v>
      </c>
      <c r="C5422" s="1">
        <v>44942</v>
      </c>
      <c r="D5422" t="s">
        <v>836</v>
      </c>
      <c r="E5422" t="s">
        <v>3</v>
      </c>
      <c r="F5422" t="s">
        <v>2</v>
      </c>
      <c r="G5422" t="s">
        <v>1</v>
      </c>
      <c r="H5422" t="s">
        <v>0</v>
      </c>
      <c r="I5422">
        <f>MONTH(Table6[[#This Row],[Loan Date]])</f>
        <v>1</v>
      </c>
      <c r="J5422" t="str">
        <f>_xlfn.XLOOKUP(Table6[[#This Row],[Numeric Month]],$N$5:$N$11,$O$5:$O$11)</f>
        <v>Jan</v>
      </c>
      <c r="K5422" t="str">
        <f>_xlfn.XLOOKUP(Table6[[#This Row],[Loan Date]],$Q$5:$Q$152,$R$5:$R$152)</f>
        <v>Monday</v>
      </c>
      <c r="L5422" t="str">
        <f>_xlfn.XLOOKUP(Table6[[#This Row],[Loan Date]],$Q$5:$Q$152,$S$5:$S$152)</f>
        <v>Week 1</v>
      </c>
    </row>
    <row r="5423" spans="1:12" x14ac:dyDescent="0.2">
      <c r="A5423" s="1">
        <v>44935</v>
      </c>
      <c r="B5423" t="s">
        <v>7</v>
      </c>
      <c r="C5423" s="1">
        <v>44946</v>
      </c>
      <c r="D5423" t="s">
        <v>1059</v>
      </c>
      <c r="E5423" t="s">
        <v>15</v>
      </c>
      <c r="F5423" t="s">
        <v>14</v>
      </c>
      <c r="G5423" t="s">
        <v>1</v>
      </c>
      <c r="H5423" t="s">
        <v>0</v>
      </c>
      <c r="I5423">
        <f>MONTH(Table6[[#This Row],[Loan Date]])</f>
        <v>1</v>
      </c>
      <c r="J5423" t="str">
        <f>_xlfn.XLOOKUP(Table6[[#This Row],[Numeric Month]],$N$5:$N$11,$O$5:$O$11)</f>
        <v>Jan</v>
      </c>
      <c r="K5423" t="str">
        <f>_xlfn.XLOOKUP(Table6[[#This Row],[Loan Date]],$Q$5:$Q$152,$R$5:$R$152)</f>
        <v>Monday</v>
      </c>
      <c r="L5423" t="str">
        <f>_xlfn.XLOOKUP(Table6[[#This Row],[Loan Date]],$Q$5:$Q$152,$S$5:$S$152)</f>
        <v>Week 1</v>
      </c>
    </row>
    <row r="5424" spans="1:12" x14ac:dyDescent="0.2">
      <c r="A5424" s="1">
        <v>44935</v>
      </c>
      <c r="B5424" t="s">
        <v>7</v>
      </c>
      <c r="C5424" s="1">
        <v>45078</v>
      </c>
      <c r="D5424" t="s">
        <v>1265</v>
      </c>
      <c r="E5424" t="s">
        <v>80</v>
      </c>
      <c r="F5424" t="s">
        <v>79</v>
      </c>
      <c r="G5424" t="s">
        <v>79</v>
      </c>
      <c r="H5424" t="s">
        <v>0</v>
      </c>
      <c r="I5424">
        <f>MONTH(Table6[[#This Row],[Loan Date]])</f>
        <v>1</v>
      </c>
      <c r="J5424" t="str">
        <f>_xlfn.XLOOKUP(Table6[[#This Row],[Numeric Month]],$N$5:$N$11,$O$5:$O$11)</f>
        <v>Jan</v>
      </c>
      <c r="K5424" t="str">
        <f>_xlfn.XLOOKUP(Table6[[#This Row],[Loan Date]],$Q$5:$Q$152,$R$5:$R$152)</f>
        <v>Monday</v>
      </c>
      <c r="L5424" t="str">
        <f>_xlfn.XLOOKUP(Table6[[#This Row],[Loan Date]],$Q$5:$Q$152,$S$5:$S$152)</f>
        <v>Week 1</v>
      </c>
    </row>
    <row r="5425" spans="1:12" x14ac:dyDescent="0.2">
      <c r="A5425" s="1">
        <v>44935</v>
      </c>
      <c r="B5425" t="s">
        <v>5</v>
      </c>
      <c r="C5425" s="1">
        <v>44935</v>
      </c>
      <c r="D5425" t="s">
        <v>746</v>
      </c>
      <c r="E5425" t="s">
        <v>65</v>
      </c>
      <c r="F5425" t="s">
        <v>65</v>
      </c>
      <c r="G5425" t="s">
        <v>20</v>
      </c>
      <c r="H5425" t="s">
        <v>0</v>
      </c>
      <c r="I5425">
        <f>MONTH(Table6[[#This Row],[Loan Date]])</f>
        <v>1</v>
      </c>
      <c r="J5425" t="str">
        <f>_xlfn.XLOOKUP(Table6[[#This Row],[Numeric Month]],$N$5:$N$11,$O$5:$O$11)</f>
        <v>Jan</v>
      </c>
      <c r="K5425" t="str">
        <f>_xlfn.XLOOKUP(Table6[[#This Row],[Loan Date]],$Q$5:$Q$152,$R$5:$R$152)</f>
        <v>Monday</v>
      </c>
      <c r="L5425" t="str">
        <f>_xlfn.XLOOKUP(Table6[[#This Row],[Loan Date]],$Q$5:$Q$152,$S$5:$S$152)</f>
        <v>Week 1</v>
      </c>
    </row>
    <row r="5426" spans="1:12" x14ac:dyDescent="0.2">
      <c r="A5426" s="1">
        <v>44935</v>
      </c>
      <c r="B5426" t="s">
        <v>5</v>
      </c>
      <c r="C5426" s="1">
        <v>44949</v>
      </c>
      <c r="D5426" t="s">
        <v>328</v>
      </c>
      <c r="E5426" t="s">
        <v>3</v>
      </c>
      <c r="F5426" t="s">
        <v>2</v>
      </c>
      <c r="G5426" t="s">
        <v>1</v>
      </c>
      <c r="H5426" t="s">
        <v>0</v>
      </c>
      <c r="I5426">
        <f>MONTH(Table6[[#This Row],[Loan Date]])</f>
        <v>1</v>
      </c>
      <c r="J5426" t="str">
        <f>_xlfn.XLOOKUP(Table6[[#This Row],[Numeric Month]],$N$5:$N$11,$O$5:$O$11)</f>
        <v>Jan</v>
      </c>
      <c r="K5426" t="str">
        <f>_xlfn.XLOOKUP(Table6[[#This Row],[Loan Date]],$Q$5:$Q$152,$R$5:$R$152)</f>
        <v>Monday</v>
      </c>
      <c r="L5426" t="str">
        <f>_xlfn.XLOOKUP(Table6[[#This Row],[Loan Date]],$Q$5:$Q$152,$S$5:$S$152)</f>
        <v>Week 1</v>
      </c>
    </row>
    <row r="5427" spans="1:12" x14ac:dyDescent="0.2">
      <c r="A5427" s="1">
        <v>44935</v>
      </c>
      <c r="B5427" t="s">
        <v>7</v>
      </c>
      <c r="C5427" s="1">
        <v>44935</v>
      </c>
      <c r="D5427" t="s">
        <v>170</v>
      </c>
      <c r="E5427" t="s">
        <v>21</v>
      </c>
      <c r="F5427" t="s">
        <v>21</v>
      </c>
      <c r="G5427" t="s">
        <v>20</v>
      </c>
      <c r="H5427" t="s">
        <v>0</v>
      </c>
      <c r="I5427">
        <f>MONTH(Table6[[#This Row],[Loan Date]])</f>
        <v>1</v>
      </c>
      <c r="J5427" t="str">
        <f>_xlfn.XLOOKUP(Table6[[#This Row],[Numeric Month]],$N$5:$N$11,$O$5:$O$11)</f>
        <v>Jan</v>
      </c>
      <c r="K5427" t="str">
        <f>_xlfn.XLOOKUP(Table6[[#This Row],[Loan Date]],$Q$5:$Q$152,$R$5:$R$152)</f>
        <v>Monday</v>
      </c>
      <c r="L5427" t="str">
        <f>_xlfn.XLOOKUP(Table6[[#This Row],[Loan Date]],$Q$5:$Q$152,$S$5:$S$152)</f>
        <v>Week 1</v>
      </c>
    </row>
    <row r="5428" spans="1:12" x14ac:dyDescent="0.2">
      <c r="A5428" s="1">
        <v>44935</v>
      </c>
      <c r="B5428" t="s">
        <v>7</v>
      </c>
      <c r="C5428" s="1">
        <v>44935</v>
      </c>
      <c r="D5428" t="s">
        <v>171</v>
      </c>
      <c r="E5428" t="s">
        <v>23</v>
      </c>
      <c r="F5428" t="s">
        <v>23</v>
      </c>
      <c r="G5428" t="s">
        <v>20</v>
      </c>
      <c r="H5428" t="s">
        <v>0</v>
      </c>
      <c r="I5428">
        <f>MONTH(Table6[[#This Row],[Loan Date]])</f>
        <v>1</v>
      </c>
      <c r="J5428" t="str">
        <f>_xlfn.XLOOKUP(Table6[[#This Row],[Numeric Month]],$N$5:$N$11,$O$5:$O$11)</f>
        <v>Jan</v>
      </c>
      <c r="K5428" t="str">
        <f>_xlfn.XLOOKUP(Table6[[#This Row],[Loan Date]],$Q$5:$Q$152,$R$5:$R$152)</f>
        <v>Monday</v>
      </c>
      <c r="L5428" t="str">
        <f>_xlfn.XLOOKUP(Table6[[#This Row],[Loan Date]],$Q$5:$Q$152,$S$5:$S$152)</f>
        <v>Week 1</v>
      </c>
    </row>
    <row r="5429" spans="1:12" x14ac:dyDescent="0.2">
      <c r="A5429" s="1">
        <v>44935</v>
      </c>
      <c r="B5429" t="s">
        <v>5</v>
      </c>
      <c r="C5429" s="1">
        <v>44935</v>
      </c>
      <c r="D5429" t="s">
        <v>30</v>
      </c>
      <c r="E5429" t="s">
        <v>23</v>
      </c>
      <c r="F5429" t="s">
        <v>23</v>
      </c>
      <c r="G5429" t="s">
        <v>20</v>
      </c>
      <c r="H5429" t="s">
        <v>0</v>
      </c>
      <c r="I5429">
        <f>MONTH(Table6[[#This Row],[Loan Date]])</f>
        <v>1</v>
      </c>
      <c r="J5429" t="str">
        <f>_xlfn.XLOOKUP(Table6[[#This Row],[Numeric Month]],$N$5:$N$11,$O$5:$O$11)</f>
        <v>Jan</v>
      </c>
      <c r="K5429" t="str">
        <f>_xlfn.XLOOKUP(Table6[[#This Row],[Loan Date]],$Q$5:$Q$152,$R$5:$R$152)</f>
        <v>Monday</v>
      </c>
      <c r="L5429" t="str">
        <f>_xlfn.XLOOKUP(Table6[[#This Row],[Loan Date]],$Q$5:$Q$152,$S$5:$S$152)</f>
        <v>Week 1</v>
      </c>
    </row>
    <row r="5430" spans="1:12" x14ac:dyDescent="0.2">
      <c r="A5430" s="1">
        <v>44935</v>
      </c>
      <c r="B5430" t="s">
        <v>5</v>
      </c>
      <c r="C5430" s="1">
        <v>44935</v>
      </c>
      <c r="D5430" t="s">
        <v>409</v>
      </c>
      <c r="E5430" t="s">
        <v>21</v>
      </c>
      <c r="F5430" t="s">
        <v>21</v>
      </c>
      <c r="G5430" t="s">
        <v>20</v>
      </c>
      <c r="H5430" t="s">
        <v>0</v>
      </c>
      <c r="I5430">
        <f>MONTH(Table6[[#This Row],[Loan Date]])</f>
        <v>1</v>
      </c>
      <c r="J5430" t="str">
        <f>_xlfn.XLOOKUP(Table6[[#This Row],[Numeric Month]],$N$5:$N$11,$O$5:$O$11)</f>
        <v>Jan</v>
      </c>
      <c r="K5430" t="str">
        <f>_xlfn.XLOOKUP(Table6[[#This Row],[Loan Date]],$Q$5:$Q$152,$R$5:$R$152)</f>
        <v>Monday</v>
      </c>
      <c r="L5430" t="str">
        <f>_xlfn.XLOOKUP(Table6[[#This Row],[Loan Date]],$Q$5:$Q$152,$S$5:$S$152)</f>
        <v>Week 1</v>
      </c>
    </row>
    <row r="5431" spans="1:12" x14ac:dyDescent="0.2">
      <c r="A5431" s="1">
        <v>44935</v>
      </c>
      <c r="B5431" t="s">
        <v>5</v>
      </c>
      <c r="C5431" s="1">
        <v>44952</v>
      </c>
      <c r="D5431" t="s">
        <v>1264</v>
      </c>
      <c r="E5431" t="s">
        <v>15</v>
      </c>
      <c r="F5431" t="s">
        <v>14</v>
      </c>
      <c r="G5431" t="s">
        <v>1</v>
      </c>
      <c r="H5431" t="s">
        <v>0</v>
      </c>
      <c r="I5431">
        <f>MONTH(Table6[[#This Row],[Loan Date]])</f>
        <v>1</v>
      </c>
      <c r="J5431" t="str">
        <f>_xlfn.XLOOKUP(Table6[[#This Row],[Numeric Month]],$N$5:$N$11,$O$5:$O$11)</f>
        <v>Jan</v>
      </c>
      <c r="K5431" t="str">
        <f>_xlfn.XLOOKUP(Table6[[#This Row],[Loan Date]],$Q$5:$Q$152,$R$5:$R$152)</f>
        <v>Monday</v>
      </c>
      <c r="L5431" t="str">
        <f>_xlfn.XLOOKUP(Table6[[#This Row],[Loan Date]],$Q$5:$Q$152,$S$5:$S$152)</f>
        <v>Week 1</v>
      </c>
    </row>
    <row r="5432" spans="1:12" x14ac:dyDescent="0.2">
      <c r="A5432" s="1">
        <v>44935</v>
      </c>
      <c r="B5432" t="s">
        <v>5</v>
      </c>
      <c r="C5432" s="1">
        <v>44935</v>
      </c>
      <c r="D5432" t="s">
        <v>185</v>
      </c>
      <c r="E5432" t="s">
        <v>21</v>
      </c>
      <c r="F5432" t="s">
        <v>21</v>
      </c>
      <c r="G5432" t="s">
        <v>20</v>
      </c>
      <c r="H5432" t="s">
        <v>0</v>
      </c>
      <c r="I5432">
        <f>MONTH(Table6[[#This Row],[Loan Date]])</f>
        <v>1</v>
      </c>
      <c r="J5432" t="str">
        <f>_xlfn.XLOOKUP(Table6[[#This Row],[Numeric Month]],$N$5:$N$11,$O$5:$O$11)</f>
        <v>Jan</v>
      </c>
      <c r="K5432" t="str">
        <f>_xlfn.XLOOKUP(Table6[[#This Row],[Loan Date]],$Q$5:$Q$152,$R$5:$R$152)</f>
        <v>Monday</v>
      </c>
      <c r="L5432" t="str">
        <f>_xlfn.XLOOKUP(Table6[[#This Row],[Loan Date]],$Q$5:$Q$152,$S$5:$S$152)</f>
        <v>Week 1</v>
      </c>
    </row>
    <row r="5433" spans="1:12" x14ac:dyDescent="0.2">
      <c r="A5433" s="1">
        <v>44935</v>
      </c>
      <c r="B5433" t="s">
        <v>5</v>
      </c>
      <c r="C5433" s="1">
        <v>44935</v>
      </c>
      <c r="D5433" t="s">
        <v>343</v>
      </c>
      <c r="E5433" t="s">
        <v>23</v>
      </c>
      <c r="F5433" t="s">
        <v>23</v>
      </c>
      <c r="G5433" t="s">
        <v>20</v>
      </c>
      <c r="H5433" t="s">
        <v>0</v>
      </c>
      <c r="I5433">
        <f>MONTH(Table6[[#This Row],[Loan Date]])</f>
        <v>1</v>
      </c>
      <c r="J5433" t="str">
        <f>_xlfn.XLOOKUP(Table6[[#This Row],[Numeric Month]],$N$5:$N$11,$O$5:$O$11)</f>
        <v>Jan</v>
      </c>
      <c r="K5433" t="str">
        <f>_xlfn.XLOOKUP(Table6[[#This Row],[Loan Date]],$Q$5:$Q$152,$R$5:$R$152)</f>
        <v>Monday</v>
      </c>
      <c r="L5433" t="str">
        <f>_xlfn.XLOOKUP(Table6[[#This Row],[Loan Date]],$Q$5:$Q$152,$S$5:$S$152)</f>
        <v>Week 1</v>
      </c>
    </row>
    <row r="5434" spans="1:12" x14ac:dyDescent="0.2">
      <c r="A5434" s="1">
        <v>44935</v>
      </c>
      <c r="B5434" t="s">
        <v>5</v>
      </c>
      <c r="C5434" s="1">
        <v>44935</v>
      </c>
      <c r="D5434" t="s">
        <v>1077</v>
      </c>
      <c r="E5434" t="s">
        <v>655</v>
      </c>
      <c r="F5434" t="s">
        <v>58</v>
      </c>
      <c r="G5434" t="s">
        <v>39</v>
      </c>
      <c r="H5434" t="s">
        <v>0</v>
      </c>
      <c r="I5434">
        <f>MONTH(Table6[[#This Row],[Loan Date]])</f>
        <v>1</v>
      </c>
      <c r="J5434" t="str">
        <f>_xlfn.XLOOKUP(Table6[[#This Row],[Numeric Month]],$N$5:$N$11,$O$5:$O$11)</f>
        <v>Jan</v>
      </c>
      <c r="K5434" t="str">
        <f>_xlfn.XLOOKUP(Table6[[#This Row],[Loan Date]],$Q$5:$Q$152,$R$5:$R$152)</f>
        <v>Monday</v>
      </c>
      <c r="L5434" t="str">
        <f>_xlfn.XLOOKUP(Table6[[#This Row],[Loan Date]],$Q$5:$Q$152,$S$5:$S$152)</f>
        <v>Week 1</v>
      </c>
    </row>
    <row r="5435" spans="1:12" x14ac:dyDescent="0.2">
      <c r="A5435" s="1">
        <v>44935</v>
      </c>
      <c r="B5435" t="s">
        <v>7</v>
      </c>
      <c r="C5435" s="1">
        <v>44946</v>
      </c>
      <c r="D5435" t="s">
        <v>786</v>
      </c>
      <c r="E5435" t="s">
        <v>3</v>
      </c>
      <c r="F5435" t="s">
        <v>2</v>
      </c>
      <c r="G5435" t="s">
        <v>1</v>
      </c>
      <c r="H5435" t="s">
        <v>0</v>
      </c>
      <c r="I5435">
        <f>MONTH(Table6[[#This Row],[Loan Date]])</f>
        <v>1</v>
      </c>
      <c r="J5435" t="str">
        <f>_xlfn.XLOOKUP(Table6[[#This Row],[Numeric Month]],$N$5:$N$11,$O$5:$O$11)</f>
        <v>Jan</v>
      </c>
      <c r="K5435" t="str">
        <f>_xlfn.XLOOKUP(Table6[[#This Row],[Loan Date]],$Q$5:$Q$152,$R$5:$R$152)</f>
        <v>Monday</v>
      </c>
      <c r="L5435" t="str">
        <f>_xlfn.XLOOKUP(Table6[[#This Row],[Loan Date]],$Q$5:$Q$152,$S$5:$S$152)</f>
        <v>Week 1</v>
      </c>
    </row>
    <row r="5436" spans="1:12" x14ac:dyDescent="0.2">
      <c r="A5436" s="1">
        <v>44935</v>
      </c>
      <c r="B5436" t="s">
        <v>5</v>
      </c>
      <c r="C5436" s="1">
        <v>44935</v>
      </c>
      <c r="D5436" t="s">
        <v>336</v>
      </c>
      <c r="E5436" t="s">
        <v>168</v>
      </c>
      <c r="F5436" t="s">
        <v>168</v>
      </c>
      <c r="G5436" t="s">
        <v>20</v>
      </c>
      <c r="H5436" t="s">
        <v>0</v>
      </c>
      <c r="I5436">
        <f>MONTH(Table6[[#This Row],[Loan Date]])</f>
        <v>1</v>
      </c>
      <c r="J5436" t="str">
        <f>_xlfn.XLOOKUP(Table6[[#This Row],[Numeric Month]],$N$5:$N$11,$O$5:$O$11)</f>
        <v>Jan</v>
      </c>
      <c r="K5436" t="str">
        <f>_xlfn.XLOOKUP(Table6[[#This Row],[Loan Date]],$Q$5:$Q$152,$R$5:$R$152)</f>
        <v>Monday</v>
      </c>
      <c r="L5436" t="str">
        <f>_xlfn.XLOOKUP(Table6[[#This Row],[Loan Date]],$Q$5:$Q$152,$S$5:$S$152)</f>
        <v>Week 1</v>
      </c>
    </row>
    <row r="5437" spans="1:12" x14ac:dyDescent="0.2">
      <c r="A5437" s="1">
        <v>44935</v>
      </c>
      <c r="B5437" t="s">
        <v>7</v>
      </c>
      <c r="C5437" s="1">
        <v>44935</v>
      </c>
      <c r="D5437" t="s">
        <v>172</v>
      </c>
      <c r="E5437" t="s">
        <v>21</v>
      </c>
      <c r="F5437" t="s">
        <v>21</v>
      </c>
      <c r="G5437" t="s">
        <v>20</v>
      </c>
      <c r="H5437" t="s">
        <v>0</v>
      </c>
      <c r="I5437">
        <f>MONTH(Table6[[#This Row],[Loan Date]])</f>
        <v>1</v>
      </c>
      <c r="J5437" t="str">
        <f>_xlfn.XLOOKUP(Table6[[#This Row],[Numeric Month]],$N$5:$N$11,$O$5:$O$11)</f>
        <v>Jan</v>
      </c>
      <c r="K5437" t="str">
        <f>_xlfn.XLOOKUP(Table6[[#This Row],[Loan Date]],$Q$5:$Q$152,$R$5:$R$152)</f>
        <v>Monday</v>
      </c>
      <c r="L5437" t="str">
        <f>_xlfn.XLOOKUP(Table6[[#This Row],[Loan Date]],$Q$5:$Q$152,$S$5:$S$152)</f>
        <v>Week 1</v>
      </c>
    </row>
    <row r="5438" spans="1:12" x14ac:dyDescent="0.2">
      <c r="A5438" s="1">
        <v>44935</v>
      </c>
      <c r="B5438" t="s">
        <v>7</v>
      </c>
      <c r="C5438" s="1">
        <v>44935</v>
      </c>
      <c r="D5438" t="s">
        <v>116</v>
      </c>
      <c r="E5438" t="s">
        <v>23</v>
      </c>
      <c r="F5438" t="s">
        <v>23</v>
      </c>
      <c r="G5438" t="s">
        <v>20</v>
      </c>
      <c r="H5438" t="s">
        <v>0</v>
      </c>
      <c r="I5438">
        <f>MONTH(Table6[[#This Row],[Loan Date]])</f>
        <v>1</v>
      </c>
      <c r="J5438" t="str">
        <f>_xlfn.XLOOKUP(Table6[[#This Row],[Numeric Month]],$N$5:$N$11,$O$5:$O$11)</f>
        <v>Jan</v>
      </c>
      <c r="K5438" t="str">
        <f>_xlfn.XLOOKUP(Table6[[#This Row],[Loan Date]],$Q$5:$Q$152,$R$5:$R$152)</f>
        <v>Monday</v>
      </c>
      <c r="L5438" t="str">
        <f>_xlfn.XLOOKUP(Table6[[#This Row],[Loan Date]],$Q$5:$Q$152,$S$5:$S$152)</f>
        <v>Week 1</v>
      </c>
    </row>
    <row r="5439" spans="1:12" x14ac:dyDescent="0.2">
      <c r="A5439" s="1">
        <v>44935</v>
      </c>
      <c r="B5439" t="s">
        <v>7</v>
      </c>
      <c r="C5439" s="1">
        <v>44946</v>
      </c>
      <c r="D5439" t="s">
        <v>951</v>
      </c>
      <c r="E5439" t="s">
        <v>9</v>
      </c>
      <c r="F5439" t="s">
        <v>8</v>
      </c>
      <c r="G5439" t="s">
        <v>1</v>
      </c>
      <c r="H5439" t="s">
        <v>0</v>
      </c>
      <c r="I5439">
        <f>MONTH(Table6[[#This Row],[Loan Date]])</f>
        <v>1</v>
      </c>
      <c r="J5439" t="str">
        <f>_xlfn.XLOOKUP(Table6[[#This Row],[Numeric Month]],$N$5:$N$11,$O$5:$O$11)</f>
        <v>Jan</v>
      </c>
      <c r="K5439" t="str">
        <f>_xlfn.XLOOKUP(Table6[[#This Row],[Loan Date]],$Q$5:$Q$152,$R$5:$R$152)</f>
        <v>Monday</v>
      </c>
      <c r="L5439" t="str">
        <f>_xlfn.XLOOKUP(Table6[[#This Row],[Loan Date]],$Q$5:$Q$152,$S$5:$S$152)</f>
        <v>Week 1</v>
      </c>
    </row>
    <row r="5440" spans="1:12" x14ac:dyDescent="0.2">
      <c r="A5440" s="1">
        <v>44935</v>
      </c>
      <c r="B5440" t="s">
        <v>7</v>
      </c>
      <c r="C5440" s="1">
        <v>44942</v>
      </c>
      <c r="D5440" t="s">
        <v>72</v>
      </c>
      <c r="E5440" t="s">
        <v>3</v>
      </c>
      <c r="F5440" t="s">
        <v>2</v>
      </c>
      <c r="G5440" t="s">
        <v>1</v>
      </c>
      <c r="H5440" t="s">
        <v>0</v>
      </c>
      <c r="I5440">
        <f>MONTH(Table6[[#This Row],[Loan Date]])</f>
        <v>1</v>
      </c>
      <c r="J5440" t="str">
        <f>_xlfn.XLOOKUP(Table6[[#This Row],[Numeric Month]],$N$5:$N$11,$O$5:$O$11)</f>
        <v>Jan</v>
      </c>
      <c r="K5440" t="str">
        <f>_xlfn.XLOOKUP(Table6[[#This Row],[Loan Date]],$Q$5:$Q$152,$R$5:$R$152)</f>
        <v>Monday</v>
      </c>
      <c r="L5440" t="str">
        <f>_xlfn.XLOOKUP(Table6[[#This Row],[Loan Date]],$Q$5:$Q$152,$S$5:$S$152)</f>
        <v>Week 1</v>
      </c>
    </row>
    <row r="5441" spans="1:12" x14ac:dyDescent="0.2">
      <c r="A5441" s="1">
        <v>44935</v>
      </c>
      <c r="B5441" t="s">
        <v>7</v>
      </c>
      <c r="C5441" s="1">
        <v>44935</v>
      </c>
      <c r="D5441" t="s">
        <v>850</v>
      </c>
      <c r="E5441" t="s">
        <v>3</v>
      </c>
      <c r="F5441" t="s">
        <v>2</v>
      </c>
      <c r="G5441" t="s">
        <v>1</v>
      </c>
      <c r="H5441" t="s">
        <v>0</v>
      </c>
      <c r="I5441">
        <f>MONTH(Table6[[#This Row],[Loan Date]])</f>
        <v>1</v>
      </c>
      <c r="J5441" t="str">
        <f>_xlfn.XLOOKUP(Table6[[#This Row],[Numeric Month]],$N$5:$N$11,$O$5:$O$11)</f>
        <v>Jan</v>
      </c>
      <c r="K5441" t="str">
        <f>_xlfn.XLOOKUP(Table6[[#This Row],[Loan Date]],$Q$5:$Q$152,$R$5:$R$152)</f>
        <v>Monday</v>
      </c>
      <c r="L5441" t="str">
        <f>_xlfn.XLOOKUP(Table6[[#This Row],[Loan Date]],$Q$5:$Q$152,$S$5:$S$152)</f>
        <v>Week 1</v>
      </c>
    </row>
    <row r="5442" spans="1:12" x14ac:dyDescent="0.2">
      <c r="A5442" s="1">
        <v>44935</v>
      </c>
      <c r="B5442" t="s">
        <v>7</v>
      </c>
      <c r="C5442" s="1">
        <v>44935</v>
      </c>
      <c r="D5442" t="s">
        <v>874</v>
      </c>
      <c r="E5442" t="s">
        <v>3</v>
      </c>
      <c r="F5442" t="s">
        <v>2</v>
      </c>
      <c r="G5442" t="s">
        <v>1</v>
      </c>
      <c r="H5442" t="s">
        <v>0</v>
      </c>
      <c r="I5442">
        <f>MONTH(Table6[[#This Row],[Loan Date]])</f>
        <v>1</v>
      </c>
      <c r="J5442" t="str">
        <f>_xlfn.XLOOKUP(Table6[[#This Row],[Numeric Month]],$N$5:$N$11,$O$5:$O$11)</f>
        <v>Jan</v>
      </c>
      <c r="K5442" t="str">
        <f>_xlfn.XLOOKUP(Table6[[#This Row],[Loan Date]],$Q$5:$Q$152,$R$5:$R$152)</f>
        <v>Monday</v>
      </c>
      <c r="L5442" t="str">
        <f>_xlfn.XLOOKUP(Table6[[#This Row],[Loan Date]],$Q$5:$Q$152,$S$5:$S$152)</f>
        <v>Week 1</v>
      </c>
    </row>
    <row r="5443" spans="1:12" x14ac:dyDescent="0.2">
      <c r="A5443" s="1">
        <v>44935</v>
      </c>
      <c r="B5443" t="s">
        <v>7</v>
      </c>
      <c r="C5443" s="1">
        <v>45025</v>
      </c>
      <c r="D5443" t="s">
        <v>1263</v>
      </c>
      <c r="E5443" t="s">
        <v>80</v>
      </c>
      <c r="F5443" t="s">
        <v>79</v>
      </c>
      <c r="G5443" t="s">
        <v>79</v>
      </c>
      <c r="H5443" t="s">
        <v>0</v>
      </c>
      <c r="I5443">
        <f>MONTH(Table6[[#This Row],[Loan Date]])</f>
        <v>1</v>
      </c>
      <c r="J5443" t="str">
        <f>_xlfn.XLOOKUP(Table6[[#This Row],[Numeric Month]],$N$5:$N$11,$O$5:$O$11)</f>
        <v>Jan</v>
      </c>
      <c r="K5443" t="str">
        <f>_xlfn.XLOOKUP(Table6[[#This Row],[Loan Date]],$Q$5:$Q$152,$R$5:$R$152)</f>
        <v>Monday</v>
      </c>
      <c r="L5443" t="str">
        <f>_xlfn.XLOOKUP(Table6[[#This Row],[Loan Date]],$Q$5:$Q$152,$S$5:$S$152)</f>
        <v>Week 1</v>
      </c>
    </row>
    <row r="5444" spans="1:12" x14ac:dyDescent="0.2">
      <c r="A5444" s="1">
        <v>44935</v>
      </c>
      <c r="B5444" t="s">
        <v>35</v>
      </c>
      <c r="C5444" s="1">
        <v>44935</v>
      </c>
      <c r="D5444" t="s">
        <v>1033</v>
      </c>
      <c r="E5444" t="s">
        <v>41</v>
      </c>
      <c r="F5444" t="s">
        <v>40</v>
      </c>
      <c r="G5444" t="s">
        <v>39</v>
      </c>
      <c r="H5444" t="s">
        <v>0</v>
      </c>
      <c r="I5444">
        <f>MONTH(Table6[[#This Row],[Loan Date]])</f>
        <v>1</v>
      </c>
      <c r="J5444" t="str">
        <f>_xlfn.XLOOKUP(Table6[[#This Row],[Numeric Month]],$N$5:$N$11,$O$5:$O$11)</f>
        <v>Jan</v>
      </c>
      <c r="K5444" t="str">
        <f>_xlfn.XLOOKUP(Table6[[#This Row],[Loan Date]],$Q$5:$Q$152,$R$5:$R$152)</f>
        <v>Monday</v>
      </c>
      <c r="L5444" t="str">
        <f>_xlfn.XLOOKUP(Table6[[#This Row],[Loan Date]],$Q$5:$Q$152,$S$5:$S$152)</f>
        <v>Week 1</v>
      </c>
    </row>
    <row r="5445" spans="1:12" x14ac:dyDescent="0.2">
      <c r="A5445" s="1">
        <v>44936</v>
      </c>
      <c r="B5445" t="s">
        <v>7</v>
      </c>
      <c r="C5445" s="1">
        <v>44944</v>
      </c>
      <c r="D5445" t="s">
        <v>594</v>
      </c>
      <c r="E5445" t="s">
        <v>52</v>
      </c>
      <c r="F5445" t="s">
        <v>51</v>
      </c>
      <c r="G5445" t="s">
        <v>1</v>
      </c>
      <c r="H5445" t="s">
        <v>0</v>
      </c>
      <c r="I5445">
        <f>MONTH(Table6[[#This Row],[Loan Date]])</f>
        <v>1</v>
      </c>
      <c r="J5445" t="str">
        <f>_xlfn.XLOOKUP(Table6[[#This Row],[Numeric Month]],$N$5:$N$11,$O$5:$O$11)</f>
        <v>Jan</v>
      </c>
      <c r="K5445" t="str">
        <f>_xlfn.XLOOKUP(Table6[[#This Row],[Loan Date]],$Q$5:$Q$152,$R$5:$R$152)</f>
        <v>Tuesday</v>
      </c>
      <c r="L5445" t="str">
        <f>_xlfn.XLOOKUP(Table6[[#This Row],[Loan Date]],$Q$5:$Q$152,$S$5:$S$152)</f>
        <v>Week 1</v>
      </c>
    </row>
    <row r="5446" spans="1:12" x14ac:dyDescent="0.2">
      <c r="A5446" s="1">
        <v>44936</v>
      </c>
      <c r="B5446" t="s">
        <v>5</v>
      </c>
      <c r="C5446" s="1">
        <v>44936</v>
      </c>
      <c r="D5446" t="s">
        <v>197</v>
      </c>
      <c r="E5446" t="s">
        <v>41</v>
      </c>
      <c r="F5446" t="s">
        <v>40</v>
      </c>
      <c r="G5446" t="s">
        <v>39</v>
      </c>
      <c r="H5446" t="s">
        <v>0</v>
      </c>
      <c r="I5446">
        <f>MONTH(Table6[[#This Row],[Loan Date]])</f>
        <v>1</v>
      </c>
      <c r="J5446" t="str">
        <f>_xlfn.XLOOKUP(Table6[[#This Row],[Numeric Month]],$N$5:$N$11,$O$5:$O$11)</f>
        <v>Jan</v>
      </c>
      <c r="K5446" t="str">
        <f>_xlfn.XLOOKUP(Table6[[#This Row],[Loan Date]],$Q$5:$Q$152,$R$5:$R$152)</f>
        <v>Tuesday</v>
      </c>
      <c r="L5446" t="str">
        <f>_xlfn.XLOOKUP(Table6[[#This Row],[Loan Date]],$Q$5:$Q$152,$S$5:$S$152)</f>
        <v>Week 1</v>
      </c>
    </row>
    <row r="5447" spans="1:12" x14ac:dyDescent="0.2">
      <c r="A5447" s="1">
        <v>44936</v>
      </c>
      <c r="B5447" t="s">
        <v>7</v>
      </c>
      <c r="C5447" s="1">
        <v>44943</v>
      </c>
      <c r="D5447" t="s">
        <v>1262</v>
      </c>
      <c r="E5447" t="s">
        <v>52</v>
      </c>
      <c r="F5447" t="s">
        <v>51</v>
      </c>
      <c r="G5447" t="s">
        <v>1</v>
      </c>
      <c r="H5447" t="s">
        <v>0</v>
      </c>
      <c r="I5447">
        <f>MONTH(Table6[[#This Row],[Loan Date]])</f>
        <v>1</v>
      </c>
      <c r="J5447" t="str">
        <f>_xlfn.XLOOKUP(Table6[[#This Row],[Numeric Month]],$N$5:$N$11,$O$5:$O$11)</f>
        <v>Jan</v>
      </c>
      <c r="K5447" t="str">
        <f>_xlfn.XLOOKUP(Table6[[#This Row],[Loan Date]],$Q$5:$Q$152,$R$5:$R$152)</f>
        <v>Tuesday</v>
      </c>
      <c r="L5447" t="str">
        <f>_xlfn.XLOOKUP(Table6[[#This Row],[Loan Date]],$Q$5:$Q$152,$S$5:$S$152)</f>
        <v>Week 1</v>
      </c>
    </row>
    <row r="5448" spans="1:12" x14ac:dyDescent="0.2">
      <c r="A5448" s="1">
        <v>44936</v>
      </c>
      <c r="B5448" t="s">
        <v>7</v>
      </c>
      <c r="C5448" s="1">
        <v>44943</v>
      </c>
      <c r="D5448" t="s">
        <v>199</v>
      </c>
      <c r="E5448" t="s">
        <v>9</v>
      </c>
      <c r="F5448" t="s">
        <v>8</v>
      </c>
      <c r="G5448" t="s">
        <v>1</v>
      </c>
      <c r="H5448" t="s">
        <v>0</v>
      </c>
      <c r="I5448">
        <f>MONTH(Table6[[#This Row],[Loan Date]])</f>
        <v>1</v>
      </c>
      <c r="J5448" t="str">
        <f>_xlfn.XLOOKUP(Table6[[#This Row],[Numeric Month]],$N$5:$N$11,$O$5:$O$11)</f>
        <v>Jan</v>
      </c>
      <c r="K5448" t="str">
        <f>_xlfn.XLOOKUP(Table6[[#This Row],[Loan Date]],$Q$5:$Q$152,$R$5:$R$152)</f>
        <v>Tuesday</v>
      </c>
      <c r="L5448" t="str">
        <f>_xlfn.XLOOKUP(Table6[[#This Row],[Loan Date]],$Q$5:$Q$152,$S$5:$S$152)</f>
        <v>Week 1</v>
      </c>
    </row>
    <row r="5449" spans="1:12" x14ac:dyDescent="0.2">
      <c r="A5449" s="1">
        <v>44936</v>
      </c>
      <c r="B5449" t="s">
        <v>7</v>
      </c>
      <c r="C5449" s="1">
        <v>45026</v>
      </c>
      <c r="D5449" t="s">
        <v>1261</v>
      </c>
      <c r="E5449" t="s">
        <v>80</v>
      </c>
      <c r="F5449" t="s">
        <v>79</v>
      </c>
      <c r="G5449" t="s">
        <v>79</v>
      </c>
      <c r="H5449" t="s">
        <v>0</v>
      </c>
      <c r="I5449">
        <f>MONTH(Table6[[#This Row],[Loan Date]])</f>
        <v>1</v>
      </c>
      <c r="J5449" t="str">
        <f>_xlfn.XLOOKUP(Table6[[#This Row],[Numeric Month]],$N$5:$N$11,$O$5:$O$11)</f>
        <v>Jan</v>
      </c>
      <c r="K5449" t="str">
        <f>_xlfn.XLOOKUP(Table6[[#This Row],[Loan Date]],$Q$5:$Q$152,$R$5:$R$152)</f>
        <v>Tuesday</v>
      </c>
      <c r="L5449" t="str">
        <f>_xlfn.XLOOKUP(Table6[[#This Row],[Loan Date]],$Q$5:$Q$152,$S$5:$S$152)</f>
        <v>Week 1</v>
      </c>
    </row>
    <row r="5450" spans="1:12" x14ac:dyDescent="0.2">
      <c r="A5450" s="1">
        <v>44936</v>
      </c>
      <c r="B5450" t="s">
        <v>5</v>
      </c>
      <c r="C5450" s="1">
        <v>44943</v>
      </c>
      <c r="D5450" t="s">
        <v>255</v>
      </c>
      <c r="E5450" t="s">
        <v>52</v>
      </c>
      <c r="F5450" t="s">
        <v>51</v>
      </c>
      <c r="G5450" t="s">
        <v>1</v>
      </c>
      <c r="H5450" t="s">
        <v>0</v>
      </c>
      <c r="I5450">
        <f>MONTH(Table6[[#This Row],[Loan Date]])</f>
        <v>1</v>
      </c>
      <c r="J5450" t="str">
        <f>_xlfn.XLOOKUP(Table6[[#This Row],[Numeric Month]],$N$5:$N$11,$O$5:$O$11)</f>
        <v>Jan</v>
      </c>
      <c r="K5450" t="str">
        <f>_xlfn.XLOOKUP(Table6[[#This Row],[Loan Date]],$Q$5:$Q$152,$R$5:$R$152)</f>
        <v>Tuesday</v>
      </c>
      <c r="L5450" t="str">
        <f>_xlfn.XLOOKUP(Table6[[#This Row],[Loan Date]],$Q$5:$Q$152,$S$5:$S$152)</f>
        <v>Week 1</v>
      </c>
    </row>
    <row r="5451" spans="1:12" x14ac:dyDescent="0.2">
      <c r="A5451" s="1">
        <v>44936</v>
      </c>
      <c r="B5451" t="s">
        <v>7</v>
      </c>
      <c r="C5451" s="1">
        <v>44937</v>
      </c>
      <c r="D5451" t="s">
        <v>911</v>
      </c>
      <c r="E5451" t="s">
        <v>37</v>
      </c>
      <c r="F5451" t="s">
        <v>37</v>
      </c>
      <c r="G5451" t="s">
        <v>20</v>
      </c>
      <c r="H5451" t="s">
        <v>0</v>
      </c>
      <c r="I5451">
        <f>MONTH(Table6[[#This Row],[Loan Date]])</f>
        <v>1</v>
      </c>
      <c r="J5451" t="str">
        <f>_xlfn.XLOOKUP(Table6[[#This Row],[Numeric Month]],$N$5:$N$11,$O$5:$O$11)</f>
        <v>Jan</v>
      </c>
      <c r="K5451" t="str">
        <f>_xlfn.XLOOKUP(Table6[[#This Row],[Loan Date]],$Q$5:$Q$152,$R$5:$R$152)</f>
        <v>Tuesday</v>
      </c>
      <c r="L5451" t="str">
        <f>_xlfn.XLOOKUP(Table6[[#This Row],[Loan Date]],$Q$5:$Q$152,$S$5:$S$152)</f>
        <v>Week 1</v>
      </c>
    </row>
    <row r="5452" spans="1:12" x14ac:dyDescent="0.2">
      <c r="A5452" s="1">
        <v>44936</v>
      </c>
      <c r="B5452" t="s">
        <v>5</v>
      </c>
      <c r="C5452" s="1">
        <v>44936</v>
      </c>
      <c r="D5452" t="s">
        <v>917</v>
      </c>
      <c r="E5452" t="s">
        <v>37</v>
      </c>
      <c r="F5452" t="s">
        <v>37</v>
      </c>
      <c r="G5452" t="s">
        <v>20</v>
      </c>
      <c r="H5452" t="s">
        <v>0</v>
      </c>
      <c r="I5452">
        <f>MONTH(Table6[[#This Row],[Loan Date]])</f>
        <v>1</v>
      </c>
      <c r="J5452" t="str">
        <f>_xlfn.XLOOKUP(Table6[[#This Row],[Numeric Month]],$N$5:$N$11,$O$5:$O$11)</f>
        <v>Jan</v>
      </c>
      <c r="K5452" t="str">
        <f>_xlfn.XLOOKUP(Table6[[#This Row],[Loan Date]],$Q$5:$Q$152,$R$5:$R$152)</f>
        <v>Tuesday</v>
      </c>
      <c r="L5452" t="str">
        <f>_xlfn.XLOOKUP(Table6[[#This Row],[Loan Date]],$Q$5:$Q$152,$S$5:$S$152)</f>
        <v>Week 1</v>
      </c>
    </row>
    <row r="5453" spans="1:12" x14ac:dyDescent="0.2">
      <c r="A5453" s="1">
        <v>44936</v>
      </c>
      <c r="B5453" t="s">
        <v>7</v>
      </c>
      <c r="C5453" s="1">
        <v>44936</v>
      </c>
      <c r="D5453" t="s">
        <v>912</v>
      </c>
      <c r="E5453" t="s">
        <v>37</v>
      </c>
      <c r="F5453" t="s">
        <v>37</v>
      </c>
      <c r="G5453" t="s">
        <v>20</v>
      </c>
      <c r="H5453" t="s">
        <v>0</v>
      </c>
      <c r="I5453">
        <f>MONTH(Table6[[#This Row],[Loan Date]])</f>
        <v>1</v>
      </c>
      <c r="J5453" t="str">
        <f>_xlfn.XLOOKUP(Table6[[#This Row],[Numeric Month]],$N$5:$N$11,$O$5:$O$11)</f>
        <v>Jan</v>
      </c>
      <c r="K5453" t="str">
        <f>_xlfn.XLOOKUP(Table6[[#This Row],[Loan Date]],$Q$5:$Q$152,$R$5:$R$152)</f>
        <v>Tuesday</v>
      </c>
      <c r="L5453" t="str">
        <f>_xlfn.XLOOKUP(Table6[[#This Row],[Loan Date]],$Q$5:$Q$152,$S$5:$S$152)</f>
        <v>Week 1</v>
      </c>
    </row>
    <row r="5454" spans="1:12" x14ac:dyDescent="0.2">
      <c r="A5454" s="1">
        <v>44936</v>
      </c>
      <c r="B5454" t="s">
        <v>7</v>
      </c>
      <c r="C5454" s="1">
        <v>44936</v>
      </c>
      <c r="D5454" t="s">
        <v>996</v>
      </c>
      <c r="E5454" t="s">
        <v>168</v>
      </c>
      <c r="F5454" t="s">
        <v>168</v>
      </c>
      <c r="G5454" t="s">
        <v>20</v>
      </c>
      <c r="H5454" t="s">
        <v>0</v>
      </c>
      <c r="I5454">
        <f>MONTH(Table6[[#This Row],[Loan Date]])</f>
        <v>1</v>
      </c>
      <c r="J5454" t="str">
        <f>_xlfn.XLOOKUP(Table6[[#This Row],[Numeric Month]],$N$5:$N$11,$O$5:$O$11)</f>
        <v>Jan</v>
      </c>
      <c r="K5454" t="str">
        <f>_xlfn.XLOOKUP(Table6[[#This Row],[Loan Date]],$Q$5:$Q$152,$R$5:$R$152)</f>
        <v>Tuesday</v>
      </c>
      <c r="L5454" t="str">
        <f>_xlfn.XLOOKUP(Table6[[#This Row],[Loan Date]],$Q$5:$Q$152,$S$5:$S$152)</f>
        <v>Week 1</v>
      </c>
    </row>
    <row r="5455" spans="1:12" x14ac:dyDescent="0.2">
      <c r="A5455" s="1">
        <v>44936</v>
      </c>
      <c r="B5455" t="s">
        <v>7</v>
      </c>
      <c r="C5455" s="1">
        <v>45026</v>
      </c>
      <c r="D5455" t="s">
        <v>1260</v>
      </c>
      <c r="E5455" t="s">
        <v>80</v>
      </c>
      <c r="F5455" t="s">
        <v>79</v>
      </c>
      <c r="G5455" t="s">
        <v>79</v>
      </c>
      <c r="H5455" t="s">
        <v>0</v>
      </c>
      <c r="I5455">
        <f>MONTH(Table6[[#This Row],[Loan Date]])</f>
        <v>1</v>
      </c>
      <c r="J5455" t="str">
        <f>_xlfn.XLOOKUP(Table6[[#This Row],[Numeric Month]],$N$5:$N$11,$O$5:$O$11)</f>
        <v>Jan</v>
      </c>
      <c r="K5455" t="str">
        <f>_xlfn.XLOOKUP(Table6[[#This Row],[Loan Date]],$Q$5:$Q$152,$R$5:$R$152)</f>
        <v>Tuesday</v>
      </c>
      <c r="L5455" t="str">
        <f>_xlfn.XLOOKUP(Table6[[#This Row],[Loan Date]],$Q$5:$Q$152,$S$5:$S$152)</f>
        <v>Week 1</v>
      </c>
    </row>
    <row r="5456" spans="1:12" x14ac:dyDescent="0.2">
      <c r="A5456" s="1">
        <v>44936</v>
      </c>
      <c r="B5456" t="s">
        <v>7</v>
      </c>
      <c r="C5456" s="1">
        <v>44943</v>
      </c>
      <c r="D5456" t="s">
        <v>321</v>
      </c>
      <c r="E5456" t="s">
        <v>9</v>
      </c>
      <c r="F5456" t="s">
        <v>8</v>
      </c>
      <c r="G5456" t="s">
        <v>1</v>
      </c>
      <c r="H5456" t="s">
        <v>0</v>
      </c>
      <c r="I5456">
        <f>MONTH(Table6[[#This Row],[Loan Date]])</f>
        <v>1</v>
      </c>
      <c r="J5456" t="str">
        <f>_xlfn.XLOOKUP(Table6[[#This Row],[Numeric Month]],$N$5:$N$11,$O$5:$O$11)</f>
        <v>Jan</v>
      </c>
      <c r="K5456" t="str">
        <f>_xlfn.XLOOKUP(Table6[[#This Row],[Loan Date]],$Q$5:$Q$152,$R$5:$R$152)</f>
        <v>Tuesday</v>
      </c>
      <c r="L5456" t="str">
        <f>_xlfn.XLOOKUP(Table6[[#This Row],[Loan Date]],$Q$5:$Q$152,$S$5:$S$152)</f>
        <v>Week 1</v>
      </c>
    </row>
    <row r="5457" spans="1:12" x14ac:dyDescent="0.2">
      <c r="A5457" s="1">
        <v>44936</v>
      </c>
      <c r="B5457" t="s">
        <v>7</v>
      </c>
      <c r="C5457" s="1">
        <v>45026</v>
      </c>
      <c r="D5457" t="s">
        <v>1259</v>
      </c>
      <c r="E5457" t="s">
        <v>80</v>
      </c>
      <c r="F5457" t="s">
        <v>79</v>
      </c>
      <c r="G5457" t="s">
        <v>79</v>
      </c>
      <c r="H5457" t="s">
        <v>0</v>
      </c>
      <c r="I5457">
        <f>MONTH(Table6[[#This Row],[Loan Date]])</f>
        <v>1</v>
      </c>
      <c r="J5457" t="str">
        <f>_xlfn.XLOOKUP(Table6[[#This Row],[Numeric Month]],$N$5:$N$11,$O$5:$O$11)</f>
        <v>Jan</v>
      </c>
      <c r="K5457" t="str">
        <f>_xlfn.XLOOKUP(Table6[[#This Row],[Loan Date]],$Q$5:$Q$152,$R$5:$R$152)</f>
        <v>Tuesday</v>
      </c>
      <c r="L5457" t="str">
        <f>_xlfn.XLOOKUP(Table6[[#This Row],[Loan Date]],$Q$5:$Q$152,$S$5:$S$152)</f>
        <v>Week 1</v>
      </c>
    </row>
    <row r="5458" spans="1:12" x14ac:dyDescent="0.2">
      <c r="A5458" s="1">
        <v>44936</v>
      </c>
      <c r="B5458" t="s">
        <v>7</v>
      </c>
      <c r="C5458" s="1">
        <v>44936</v>
      </c>
      <c r="D5458" t="s">
        <v>409</v>
      </c>
      <c r="E5458" t="s">
        <v>21</v>
      </c>
      <c r="F5458" t="s">
        <v>21</v>
      </c>
      <c r="G5458" t="s">
        <v>20</v>
      </c>
      <c r="H5458" t="s">
        <v>0</v>
      </c>
      <c r="I5458">
        <f>MONTH(Table6[[#This Row],[Loan Date]])</f>
        <v>1</v>
      </c>
      <c r="J5458" t="str">
        <f>_xlfn.XLOOKUP(Table6[[#This Row],[Numeric Month]],$N$5:$N$11,$O$5:$O$11)</f>
        <v>Jan</v>
      </c>
      <c r="K5458" t="str">
        <f>_xlfn.XLOOKUP(Table6[[#This Row],[Loan Date]],$Q$5:$Q$152,$R$5:$R$152)</f>
        <v>Tuesday</v>
      </c>
      <c r="L5458" t="str">
        <f>_xlfn.XLOOKUP(Table6[[#This Row],[Loan Date]],$Q$5:$Q$152,$S$5:$S$152)</f>
        <v>Week 1</v>
      </c>
    </row>
    <row r="5459" spans="1:12" x14ac:dyDescent="0.2">
      <c r="A5459" s="1">
        <v>44936</v>
      </c>
      <c r="B5459" t="s">
        <v>7</v>
      </c>
      <c r="C5459" s="1">
        <v>44936</v>
      </c>
      <c r="D5459" t="s">
        <v>116</v>
      </c>
      <c r="E5459" t="s">
        <v>23</v>
      </c>
      <c r="F5459" t="s">
        <v>23</v>
      </c>
      <c r="G5459" t="s">
        <v>20</v>
      </c>
      <c r="H5459" t="s">
        <v>0</v>
      </c>
      <c r="I5459">
        <f>MONTH(Table6[[#This Row],[Loan Date]])</f>
        <v>1</v>
      </c>
      <c r="J5459" t="str">
        <f>_xlfn.XLOOKUP(Table6[[#This Row],[Numeric Month]],$N$5:$N$11,$O$5:$O$11)</f>
        <v>Jan</v>
      </c>
      <c r="K5459" t="str">
        <f>_xlfn.XLOOKUP(Table6[[#This Row],[Loan Date]],$Q$5:$Q$152,$R$5:$R$152)</f>
        <v>Tuesday</v>
      </c>
      <c r="L5459" t="str">
        <f>_xlfn.XLOOKUP(Table6[[#This Row],[Loan Date]],$Q$5:$Q$152,$S$5:$S$152)</f>
        <v>Week 1</v>
      </c>
    </row>
    <row r="5460" spans="1:12" x14ac:dyDescent="0.2">
      <c r="A5460" s="1">
        <v>44936</v>
      </c>
      <c r="B5460" t="s">
        <v>5</v>
      </c>
      <c r="C5460" s="1">
        <v>44936</v>
      </c>
      <c r="D5460" t="s">
        <v>717</v>
      </c>
      <c r="E5460" t="s">
        <v>49</v>
      </c>
      <c r="F5460" t="s">
        <v>49</v>
      </c>
      <c r="G5460" t="s">
        <v>20</v>
      </c>
      <c r="H5460" t="s">
        <v>0</v>
      </c>
      <c r="I5460">
        <f>MONTH(Table6[[#This Row],[Loan Date]])</f>
        <v>1</v>
      </c>
      <c r="J5460" t="str">
        <f>_xlfn.XLOOKUP(Table6[[#This Row],[Numeric Month]],$N$5:$N$11,$O$5:$O$11)</f>
        <v>Jan</v>
      </c>
      <c r="K5460" t="str">
        <f>_xlfn.XLOOKUP(Table6[[#This Row],[Loan Date]],$Q$5:$Q$152,$R$5:$R$152)</f>
        <v>Tuesday</v>
      </c>
      <c r="L5460" t="str">
        <f>_xlfn.XLOOKUP(Table6[[#This Row],[Loan Date]],$Q$5:$Q$152,$S$5:$S$152)</f>
        <v>Week 1</v>
      </c>
    </row>
    <row r="5461" spans="1:12" x14ac:dyDescent="0.2">
      <c r="A5461" s="1">
        <v>44936</v>
      </c>
      <c r="B5461" t="s">
        <v>5</v>
      </c>
      <c r="C5461" s="1">
        <v>44936</v>
      </c>
      <c r="D5461" t="s">
        <v>660</v>
      </c>
      <c r="E5461" t="s">
        <v>21</v>
      </c>
      <c r="F5461" t="s">
        <v>21</v>
      </c>
      <c r="G5461" t="s">
        <v>20</v>
      </c>
      <c r="H5461" t="s">
        <v>0</v>
      </c>
      <c r="I5461">
        <f>MONTH(Table6[[#This Row],[Loan Date]])</f>
        <v>1</v>
      </c>
      <c r="J5461" t="str">
        <f>_xlfn.XLOOKUP(Table6[[#This Row],[Numeric Month]],$N$5:$N$11,$O$5:$O$11)</f>
        <v>Jan</v>
      </c>
      <c r="K5461" t="str">
        <f>_xlfn.XLOOKUP(Table6[[#This Row],[Loan Date]],$Q$5:$Q$152,$R$5:$R$152)</f>
        <v>Tuesday</v>
      </c>
      <c r="L5461" t="str">
        <f>_xlfn.XLOOKUP(Table6[[#This Row],[Loan Date]],$Q$5:$Q$152,$S$5:$S$152)</f>
        <v>Week 1</v>
      </c>
    </row>
    <row r="5462" spans="1:12" x14ac:dyDescent="0.2">
      <c r="A5462" s="1">
        <v>44936</v>
      </c>
      <c r="B5462" t="s">
        <v>5</v>
      </c>
      <c r="C5462" s="1">
        <v>44936</v>
      </c>
      <c r="D5462" t="s">
        <v>97</v>
      </c>
      <c r="E5462" t="s">
        <v>23</v>
      </c>
      <c r="F5462" t="s">
        <v>23</v>
      </c>
      <c r="G5462" t="s">
        <v>20</v>
      </c>
      <c r="H5462" t="s">
        <v>0</v>
      </c>
      <c r="I5462">
        <f>MONTH(Table6[[#This Row],[Loan Date]])</f>
        <v>1</v>
      </c>
      <c r="J5462" t="str">
        <f>_xlfn.XLOOKUP(Table6[[#This Row],[Numeric Month]],$N$5:$N$11,$O$5:$O$11)</f>
        <v>Jan</v>
      </c>
      <c r="K5462" t="str">
        <f>_xlfn.XLOOKUP(Table6[[#This Row],[Loan Date]],$Q$5:$Q$152,$R$5:$R$152)</f>
        <v>Tuesday</v>
      </c>
      <c r="L5462" t="str">
        <f>_xlfn.XLOOKUP(Table6[[#This Row],[Loan Date]],$Q$5:$Q$152,$S$5:$S$152)</f>
        <v>Week 1</v>
      </c>
    </row>
    <row r="5463" spans="1:12" x14ac:dyDescent="0.2">
      <c r="A5463" s="1">
        <v>44936</v>
      </c>
      <c r="B5463" t="s">
        <v>7</v>
      </c>
      <c r="C5463" s="1">
        <v>44950</v>
      </c>
      <c r="D5463" t="s">
        <v>953</v>
      </c>
      <c r="E5463" t="s">
        <v>52</v>
      </c>
      <c r="F5463" t="s">
        <v>51</v>
      </c>
      <c r="G5463" t="s">
        <v>1</v>
      </c>
      <c r="H5463" t="s">
        <v>0</v>
      </c>
      <c r="I5463">
        <f>MONTH(Table6[[#This Row],[Loan Date]])</f>
        <v>1</v>
      </c>
      <c r="J5463" t="str">
        <f>_xlfn.XLOOKUP(Table6[[#This Row],[Numeric Month]],$N$5:$N$11,$O$5:$O$11)</f>
        <v>Jan</v>
      </c>
      <c r="K5463" t="str">
        <f>_xlfn.XLOOKUP(Table6[[#This Row],[Loan Date]],$Q$5:$Q$152,$R$5:$R$152)</f>
        <v>Tuesday</v>
      </c>
      <c r="L5463" t="str">
        <f>_xlfn.XLOOKUP(Table6[[#This Row],[Loan Date]],$Q$5:$Q$152,$S$5:$S$152)</f>
        <v>Week 1</v>
      </c>
    </row>
    <row r="5464" spans="1:12" x14ac:dyDescent="0.2">
      <c r="A5464" s="1">
        <v>44936</v>
      </c>
      <c r="B5464" t="s">
        <v>5</v>
      </c>
      <c r="C5464" s="1">
        <v>44949</v>
      </c>
      <c r="D5464" t="s">
        <v>1022</v>
      </c>
      <c r="E5464" t="s">
        <v>52</v>
      </c>
      <c r="F5464" t="s">
        <v>51</v>
      </c>
      <c r="G5464" t="s">
        <v>1</v>
      </c>
      <c r="H5464" t="s">
        <v>0</v>
      </c>
      <c r="I5464">
        <f>MONTH(Table6[[#This Row],[Loan Date]])</f>
        <v>1</v>
      </c>
      <c r="J5464" t="str">
        <f>_xlfn.XLOOKUP(Table6[[#This Row],[Numeric Month]],$N$5:$N$11,$O$5:$O$11)</f>
        <v>Jan</v>
      </c>
      <c r="K5464" t="str">
        <f>_xlfn.XLOOKUP(Table6[[#This Row],[Loan Date]],$Q$5:$Q$152,$R$5:$R$152)</f>
        <v>Tuesday</v>
      </c>
      <c r="L5464" t="str">
        <f>_xlfn.XLOOKUP(Table6[[#This Row],[Loan Date]],$Q$5:$Q$152,$S$5:$S$152)</f>
        <v>Week 1</v>
      </c>
    </row>
    <row r="5465" spans="1:12" x14ac:dyDescent="0.2">
      <c r="A5465" s="1">
        <v>44936</v>
      </c>
      <c r="B5465" t="s">
        <v>7</v>
      </c>
      <c r="C5465" s="1">
        <v>44936</v>
      </c>
      <c r="D5465" t="s">
        <v>74</v>
      </c>
      <c r="E5465" t="s">
        <v>49</v>
      </c>
      <c r="F5465" t="s">
        <v>49</v>
      </c>
      <c r="G5465" t="s">
        <v>20</v>
      </c>
      <c r="H5465" t="s">
        <v>0</v>
      </c>
      <c r="I5465">
        <f>MONTH(Table6[[#This Row],[Loan Date]])</f>
        <v>1</v>
      </c>
      <c r="J5465" t="str">
        <f>_xlfn.XLOOKUP(Table6[[#This Row],[Numeric Month]],$N$5:$N$11,$O$5:$O$11)</f>
        <v>Jan</v>
      </c>
      <c r="K5465" t="str">
        <f>_xlfn.XLOOKUP(Table6[[#This Row],[Loan Date]],$Q$5:$Q$152,$R$5:$R$152)</f>
        <v>Tuesday</v>
      </c>
      <c r="L5465" t="str">
        <f>_xlfn.XLOOKUP(Table6[[#This Row],[Loan Date]],$Q$5:$Q$152,$S$5:$S$152)</f>
        <v>Week 1</v>
      </c>
    </row>
    <row r="5466" spans="1:12" x14ac:dyDescent="0.2">
      <c r="A5466" s="1">
        <v>44936</v>
      </c>
      <c r="B5466" t="s">
        <v>7</v>
      </c>
      <c r="C5466" s="1">
        <v>45026</v>
      </c>
      <c r="D5466" t="s">
        <v>1258</v>
      </c>
      <c r="E5466" t="s">
        <v>80</v>
      </c>
      <c r="F5466" t="s">
        <v>79</v>
      </c>
      <c r="G5466" t="s">
        <v>79</v>
      </c>
      <c r="H5466" t="s">
        <v>0</v>
      </c>
      <c r="I5466">
        <f>MONTH(Table6[[#This Row],[Loan Date]])</f>
        <v>1</v>
      </c>
      <c r="J5466" t="str">
        <f>_xlfn.XLOOKUP(Table6[[#This Row],[Numeric Month]],$N$5:$N$11,$O$5:$O$11)</f>
        <v>Jan</v>
      </c>
      <c r="K5466" t="str">
        <f>_xlfn.XLOOKUP(Table6[[#This Row],[Loan Date]],$Q$5:$Q$152,$R$5:$R$152)</f>
        <v>Tuesday</v>
      </c>
      <c r="L5466" t="str">
        <f>_xlfn.XLOOKUP(Table6[[#This Row],[Loan Date]],$Q$5:$Q$152,$S$5:$S$152)</f>
        <v>Week 1</v>
      </c>
    </row>
    <row r="5467" spans="1:12" x14ac:dyDescent="0.2">
      <c r="A5467" s="1">
        <v>44936</v>
      </c>
      <c r="B5467" t="s">
        <v>7</v>
      </c>
      <c r="C5467" s="1">
        <v>45026</v>
      </c>
      <c r="D5467" t="s">
        <v>1257</v>
      </c>
      <c r="E5467" t="s">
        <v>80</v>
      </c>
      <c r="F5467" t="s">
        <v>79</v>
      </c>
      <c r="G5467" t="s">
        <v>79</v>
      </c>
      <c r="H5467" t="s">
        <v>0</v>
      </c>
      <c r="I5467">
        <f>MONTH(Table6[[#This Row],[Loan Date]])</f>
        <v>1</v>
      </c>
      <c r="J5467" t="str">
        <f>_xlfn.XLOOKUP(Table6[[#This Row],[Numeric Month]],$N$5:$N$11,$O$5:$O$11)</f>
        <v>Jan</v>
      </c>
      <c r="K5467" t="str">
        <f>_xlfn.XLOOKUP(Table6[[#This Row],[Loan Date]],$Q$5:$Q$152,$R$5:$R$152)</f>
        <v>Tuesday</v>
      </c>
      <c r="L5467" t="str">
        <f>_xlfn.XLOOKUP(Table6[[#This Row],[Loan Date]],$Q$5:$Q$152,$S$5:$S$152)</f>
        <v>Week 1</v>
      </c>
    </row>
    <row r="5468" spans="1:12" x14ac:dyDescent="0.2">
      <c r="A5468" s="1">
        <v>44936</v>
      </c>
      <c r="B5468" t="s">
        <v>7</v>
      </c>
      <c r="C5468" s="1">
        <v>44936</v>
      </c>
      <c r="D5468" t="s">
        <v>996</v>
      </c>
      <c r="E5468" t="s">
        <v>168</v>
      </c>
      <c r="F5468" t="s">
        <v>168</v>
      </c>
      <c r="G5468" t="s">
        <v>20</v>
      </c>
      <c r="H5468" t="s">
        <v>0</v>
      </c>
      <c r="I5468">
        <f>MONTH(Table6[[#This Row],[Loan Date]])</f>
        <v>1</v>
      </c>
      <c r="J5468" t="str">
        <f>_xlfn.XLOOKUP(Table6[[#This Row],[Numeric Month]],$N$5:$N$11,$O$5:$O$11)</f>
        <v>Jan</v>
      </c>
      <c r="K5468" t="str">
        <f>_xlfn.XLOOKUP(Table6[[#This Row],[Loan Date]],$Q$5:$Q$152,$R$5:$R$152)</f>
        <v>Tuesday</v>
      </c>
      <c r="L5468" t="str">
        <f>_xlfn.XLOOKUP(Table6[[#This Row],[Loan Date]],$Q$5:$Q$152,$S$5:$S$152)</f>
        <v>Week 1</v>
      </c>
    </row>
    <row r="5469" spans="1:12" x14ac:dyDescent="0.2">
      <c r="A5469" s="1">
        <v>44936</v>
      </c>
      <c r="B5469" t="s">
        <v>5</v>
      </c>
      <c r="C5469" s="1">
        <v>44950</v>
      </c>
      <c r="D5469" t="s">
        <v>1256</v>
      </c>
      <c r="E5469" t="s">
        <v>3</v>
      </c>
      <c r="F5469" t="s">
        <v>2</v>
      </c>
      <c r="G5469" t="s">
        <v>1</v>
      </c>
      <c r="H5469" t="s">
        <v>0</v>
      </c>
      <c r="I5469">
        <f>MONTH(Table6[[#This Row],[Loan Date]])</f>
        <v>1</v>
      </c>
      <c r="J5469" t="str">
        <f>_xlfn.XLOOKUP(Table6[[#This Row],[Numeric Month]],$N$5:$N$11,$O$5:$O$11)</f>
        <v>Jan</v>
      </c>
      <c r="K5469" t="str">
        <f>_xlfn.XLOOKUP(Table6[[#This Row],[Loan Date]],$Q$5:$Q$152,$R$5:$R$152)</f>
        <v>Tuesday</v>
      </c>
      <c r="L5469" t="str">
        <f>_xlfn.XLOOKUP(Table6[[#This Row],[Loan Date]],$Q$5:$Q$152,$S$5:$S$152)</f>
        <v>Week 1</v>
      </c>
    </row>
    <row r="5470" spans="1:12" x14ac:dyDescent="0.2">
      <c r="A5470" s="1">
        <v>44936</v>
      </c>
      <c r="B5470" t="s">
        <v>7</v>
      </c>
      <c r="C5470" s="1">
        <v>44936</v>
      </c>
      <c r="D5470" t="s">
        <v>172</v>
      </c>
      <c r="E5470" t="s">
        <v>21</v>
      </c>
      <c r="F5470" t="s">
        <v>21</v>
      </c>
      <c r="G5470" t="s">
        <v>20</v>
      </c>
      <c r="H5470" t="s">
        <v>0</v>
      </c>
      <c r="I5470">
        <f>MONTH(Table6[[#This Row],[Loan Date]])</f>
        <v>1</v>
      </c>
      <c r="J5470" t="str">
        <f>_xlfn.XLOOKUP(Table6[[#This Row],[Numeric Month]],$N$5:$N$11,$O$5:$O$11)</f>
        <v>Jan</v>
      </c>
      <c r="K5470" t="str">
        <f>_xlfn.XLOOKUP(Table6[[#This Row],[Loan Date]],$Q$5:$Q$152,$R$5:$R$152)</f>
        <v>Tuesday</v>
      </c>
      <c r="L5470" t="str">
        <f>_xlfn.XLOOKUP(Table6[[#This Row],[Loan Date]],$Q$5:$Q$152,$S$5:$S$152)</f>
        <v>Week 1</v>
      </c>
    </row>
    <row r="5471" spans="1:12" x14ac:dyDescent="0.2">
      <c r="A5471" s="1">
        <v>44936</v>
      </c>
      <c r="B5471" t="s">
        <v>7</v>
      </c>
      <c r="C5471" s="1">
        <v>44936</v>
      </c>
      <c r="D5471" t="s">
        <v>171</v>
      </c>
      <c r="E5471" t="s">
        <v>23</v>
      </c>
      <c r="F5471" t="s">
        <v>23</v>
      </c>
      <c r="G5471" t="s">
        <v>20</v>
      </c>
      <c r="H5471" t="s">
        <v>0</v>
      </c>
      <c r="I5471">
        <f>MONTH(Table6[[#This Row],[Loan Date]])</f>
        <v>1</v>
      </c>
      <c r="J5471" t="str">
        <f>_xlfn.XLOOKUP(Table6[[#This Row],[Numeric Month]],$N$5:$N$11,$O$5:$O$11)</f>
        <v>Jan</v>
      </c>
      <c r="K5471" t="str">
        <f>_xlfn.XLOOKUP(Table6[[#This Row],[Loan Date]],$Q$5:$Q$152,$R$5:$R$152)</f>
        <v>Tuesday</v>
      </c>
      <c r="L5471" t="str">
        <f>_xlfn.XLOOKUP(Table6[[#This Row],[Loan Date]],$Q$5:$Q$152,$S$5:$S$152)</f>
        <v>Week 1</v>
      </c>
    </row>
    <row r="5472" spans="1:12" x14ac:dyDescent="0.2">
      <c r="A5472" s="1">
        <v>44936</v>
      </c>
      <c r="B5472" t="s">
        <v>5</v>
      </c>
      <c r="C5472" s="1">
        <v>44936</v>
      </c>
      <c r="D5472" t="s">
        <v>969</v>
      </c>
      <c r="E5472" t="s">
        <v>37</v>
      </c>
      <c r="F5472" t="s">
        <v>37</v>
      </c>
      <c r="G5472" t="s">
        <v>20</v>
      </c>
      <c r="H5472" t="s">
        <v>0</v>
      </c>
      <c r="I5472">
        <f>MONTH(Table6[[#This Row],[Loan Date]])</f>
        <v>1</v>
      </c>
      <c r="J5472" t="str">
        <f>_xlfn.XLOOKUP(Table6[[#This Row],[Numeric Month]],$N$5:$N$11,$O$5:$O$11)</f>
        <v>Jan</v>
      </c>
      <c r="K5472" t="str">
        <f>_xlfn.XLOOKUP(Table6[[#This Row],[Loan Date]],$Q$5:$Q$152,$R$5:$R$152)</f>
        <v>Tuesday</v>
      </c>
      <c r="L5472" t="str">
        <f>_xlfn.XLOOKUP(Table6[[#This Row],[Loan Date]],$Q$5:$Q$152,$S$5:$S$152)</f>
        <v>Week 1</v>
      </c>
    </row>
    <row r="5473" spans="1:12" x14ac:dyDescent="0.2">
      <c r="A5473" s="1">
        <v>44936</v>
      </c>
      <c r="B5473" t="s">
        <v>7</v>
      </c>
      <c r="C5473" s="1">
        <v>44950</v>
      </c>
      <c r="D5473" t="s">
        <v>219</v>
      </c>
      <c r="E5473" t="s">
        <v>9</v>
      </c>
      <c r="F5473" t="s">
        <v>8</v>
      </c>
      <c r="G5473" t="s">
        <v>1</v>
      </c>
      <c r="H5473" t="s">
        <v>0</v>
      </c>
      <c r="I5473">
        <f>MONTH(Table6[[#This Row],[Loan Date]])</f>
        <v>1</v>
      </c>
      <c r="J5473" t="str">
        <f>_xlfn.XLOOKUP(Table6[[#This Row],[Numeric Month]],$N$5:$N$11,$O$5:$O$11)</f>
        <v>Jan</v>
      </c>
      <c r="K5473" t="str">
        <f>_xlfn.XLOOKUP(Table6[[#This Row],[Loan Date]],$Q$5:$Q$152,$R$5:$R$152)</f>
        <v>Tuesday</v>
      </c>
      <c r="L5473" t="str">
        <f>_xlfn.XLOOKUP(Table6[[#This Row],[Loan Date]],$Q$5:$Q$152,$S$5:$S$152)</f>
        <v>Week 1</v>
      </c>
    </row>
    <row r="5474" spans="1:12" x14ac:dyDescent="0.2">
      <c r="A5474" s="1">
        <v>44936</v>
      </c>
      <c r="B5474" t="s">
        <v>7</v>
      </c>
      <c r="C5474" s="1">
        <v>44943</v>
      </c>
      <c r="D5474" t="s">
        <v>246</v>
      </c>
      <c r="E5474" t="s">
        <v>52</v>
      </c>
      <c r="F5474" t="s">
        <v>51</v>
      </c>
      <c r="G5474" t="s">
        <v>1</v>
      </c>
      <c r="H5474" t="s">
        <v>0</v>
      </c>
      <c r="I5474">
        <f>MONTH(Table6[[#This Row],[Loan Date]])</f>
        <v>1</v>
      </c>
      <c r="J5474" t="str">
        <f>_xlfn.XLOOKUP(Table6[[#This Row],[Numeric Month]],$N$5:$N$11,$O$5:$O$11)</f>
        <v>Jan</v>
      </c>
      <c r="K5474" t="str">
        <f>_xlfn.XLOOKUP(Table6[[#This Row],[Loan Date]],$Q$5:$Q$152,$R$5:$R$152)</f>
        <v>Tuesday</v>
      </c>
      <c r="L5474" t="str">
        <f>_xlfn.XLOOKUP(Table6[[#This Row],[Loan Date]],$Q$5:$Q$152,$S$5:$S$152)</f>
        <v>Week 1</v>
      </c>
    </row>
    <row r="5475" spans="1:12" x14ac:dyDescent="0.2">
      <c r="A5475" s="1">
        <v>44936</v>
      </c>
      <c r="B5475" t="s">
        <v>7</v>
      </c>
      <c r="C5475" s="1">
        <v>44950</v>
      </c>
      <c r="D5475" t="s">
        <v>603</v>
      </c>
      <c r="E5475" t="s">
        <v>15</v>
      </c>
      <c r="F5475" t="s">
        <v>14</v>
      </c>
      <c r="G5475" t="s">
        <v>1</v>
      </c>
      <c r="H5475" t="s">
        <v>0</v>
      </c>
      <c r="I5475">
        <f>MONTH(Table6[[#This Row],[Loan Date]])</f>
        <v>1</v>
      </c>
      <c r="J5475" t="str">
        <f>_xlfn.XLOOKUP(Table6[[#This Row],[Numeric Month]],$N$5:$N$11,$O$5:$O$11)</f>
        <v>Jan</v>
      </c>
      <c r="K5475" t="str">
        <f>_xlfn.XLOOKUP(Table6[[#This Row],[Loan Date]],$Q$5:$Q$152,$R$5:$R$152)</f>
        <v>Tuesday</v>
      </c>
      <c r="L5475" t="str">
        <f>_xlfn.XLOOKUP(Table6[[#This Row],[Loan Date]],$Q$5:$Q$152,$S$5:$S$152)</f>
        <v>Week 1</v>
      </c>
    </row>
    <row r="5476" spans="1:12" x14ac:dyDescent="0.2">
      <c r="A5476" s="1">
        <v>44936</v>
      </c>
      <c r="B5476" t="s">
        <v>5</v>
      </c>
      <c r="C5476" s="1">
        <v>44943</v>
      </c>
      <c r="D5476" t="s">
        <v>824</v>
      </c>
      <c r="E5476" t="s">
        <v>3</v>
      </c>
      <c r="F5476" t="s">
        <v>2</v>
      </c>
      <c r="G5476" t="s">
        <v>1</v>
      </c>
      <c r="H5476" t="s">
        <v>0</v>
      </c>
      <c r="I5476">
        <f>MONTH(Table6[[#This Row],[Loan Date]])</f>
        <v>1</v>
      </c>
      <c r="J5476" t="str">
        <f>_xlfn.XLOOKUP(Table6[[#This Row],[Numeric Month]],$N$5:$N$11,$O$5:$O$11)</f>
        <v>Jan</v>
      </c>
      <c r="K5476" t="str">
        <f>_xlfn.XLOOKUP(Table6[[#This Row],[Loan Date]],$Q$5:$Q$152,$R$5:$R$152)</f>
        <v>Tuesday</v>
      </c>
      <c r="L5476" t="str">
        <f>_xlfn.XLOOKUP(Table6[[#This Row],[Loan Date]],$Q$5:$Q$152,$S$5:$S$152)</f>
        <v>Week 1</v>
      </c>
    </row>
    <row r="5477" spans="1:12" x14ac:dyDescent="0.2">
      <c r="A5477" s="1">
        <v>44936</v>
      </c>
      <c r="B5477" t="s">
        <v>5</v>
      </c>
      <c r="C5477" s="1">
        <v>45009</v>
      </c>
      <c r="D5477" t="s">
        <v>17</v>
      </c>
      <c r="E5477" t="s">
        <v>3</v>
      </c>
      <c r="F5477" t="s">
        <v>2</v>
      </c>
      <c r="G5477" t="s">
        <v>1</v>
      </c>
      <c r="H5477" t="s">
        <v>0</v>
      </c>
      <c r="I5477">
        <f>MONTH(Table6[[#This Row],[Loan Date]])</f>
        <v>1</v>
      </c>
      <c r="J5477" t="str">
        <f>_xlfn.XLOOKUP(Table6[[#This Row],[Numeric Month]],$N$5:$N$11,$O$5:$O$11)</f>
        <v>Jan</v>
      </c>
      <c r="K5477" t="str">
        <f>_xlfn.XLOOKUP(Table6[[#This Row],[Loan Date]],$Q$5:$Q$152,$R$5:$R$152)</f>
        <v>Tuesday</v>
      </c>
      <c r="L5477" t="str">
        <f>_xlfn.XLOOKUP(Table6[[#This Row],[Loan Date]],$Q$5:$Q$152,$S$5:$S$152)</f>
        <v>Week 1</v>
      </c>
    </row>
    <row r="5478" spans="1:12" x14ac:dyDescent="0.2">
      <c r="A5478" s="1">
        <v>44936</v>
      </c>
      <c r="B5478" t="s">
        <v>5</v>
      </c>
      <c r="C5478" s="1">
        <v>45009</v>
      </c>
      <c r="D5478" t="s">
        <v>1255</v>
      </c>
      <c r="E5478" t="s">
        <v>3</v>
      </c>
      <c r="F5478" t="s">
        <v>2</v>
      </c>
      <c r="G5478" t="s">
        <v>1</v>
      </c>
      <c r="H5478" t="s">
        <v>0</v>
      </c>
      <c r="I5478">
        <f>MONTH(Table6[[#This Row],[Loan Date]])</f>
        <v>1</v>
      </c>
      <c r="J5478" t="str">
        <f>_xlfn.XLOOKUP(Table6[[#This Row],[Numeric Month]],$N$5:$N$11,$O$5:$O$11)</f>
        <v>Jan</v>
      </c>
      <c r="K5478" t="str">
        <f>_xlfn.XLOOKUP(Table6[[#This Row],[Loan Date]],$Q$5:$Q$152,$R$5:$R$152)</f>
        <v>Tuesday</v>
      </c>
      <c r="L5478" t="str">
        <f>_xlfn.XLOOKUP(Table6[[#This Row],[Loan Date]],$Q$5:$Q$152,$S$5:$S$152)</f>
        <v>Week 1</v>
      </c>
    </row>
    <row r="5479" spans="1:12" x14ac:dyDescent="0.2">
      <c r="A5479" s="1">
        <v>44936</v>
      </c>
      <c r="B5479" t="s">
        <v>7</v>
      </c>
      <c r="C5479" s="1">
        <v>44943</v>
      </c>
      <c r="D5479" t="s">
        <v>739</v>
      </c>
      <c r="E5479" t="s">
        <v>52</v>
      </c>
      <c r="F5479" t="s">
        <v>51</v>
      </c>
      <c r="G5479" t="s">
        <v>1</v>
      </c>
      <c r="H5479" t="s">
        <v>0</v>
      </c>
      <c r="I5479">
        <f>MONTH(Table6[[#This Row],[Loan Date]])</f>
        <v>1</v>
      </c>
      <c r="J5479" t="str">
        <f>_xlfn.XLOOKUP(Table6[[#This Row],[Numeric Month]],$N$5:$N$11,$O$5:$O$11)</f>
        <v>Jan</v>
      </c>
      <c r="K5479" t="str">
        <f>_xlfn.XLOOKUP(Table6[[#This Row],[Loan Date]],$Q$5:$Q$152,$R$5:$R$152)</f>
        <v>Tuesday</v>
      </c>
      <c r="L5479" t="str">
        <f>_xlfn.XLOOKUP(Table6[[#This Row],[Loan Date]],$Q$5:$Q$152,$S$5:$S$152)</f>
        <v>Week 1</v>
      </c>
    </row>
    <row r="5480" spans="1:12" x14ac:dyDescent="0.2">
      <c r="A5480" s="1">
        <v>44936</v>
      </c>
      <c r="B5480" t="s">
        <v>7</v>
      </c>
      <c r="C5480" s="1">
        <v>45026</v>
      </c>
      <c r="D5480" t="s">
        <v>1254</v>
      </c>
      <c r="E5480" t="s">
        <v>80</v>
      </c>
      <c r="F5480" t="s">
        <v>79</v>
      </c>
      <c r="G5480" t="s">
        <v>79</v>
      </c>
      <c r="H5480" t="s">
        <v>0</v>
      </c>
      <c r="I5480">
        <f>MONTH(Table6[[#This Row],[Loan Date]])</f>
        <v>1</v>
      </c>
      <c r="J5480" t="str">
        <f>_xlfn.XLOOKUP(Table6[[#This Row],[Numeric Month]],$N$5:$N$11,$O$5:$O$11)</f>
        <v>Jan</v>
      </c>
      <c r="K5480" t="str">
        <f>_xlfn.XLOOKUP(Table6[[#This Row],[Loan Date]],$Q$5:$Q$152,$R$5:$R$152)</f>
        <v>Tuesday</v>
      </c>
      <c r="L5480" t="str">
        <f>_xlfn.XLOOKUP(Table6[[#This Row],[Loan Date]],$Q$5:$Q$152,$S$5:$S$152)</f>
        <v>Week 1</v>
      </c>
    </row>
    <row r="5481" spans="1:12" x14ac:dyDescent="0.2">
      <c r="A5481" s="1">
        <v>44936</v>
      </c>
      <c r="B5481" t="s">
        <v>7</v>
      </c>
      <c r="C5481" s="1">
        <v>45026</v>
      </c>
      <c r="D5481" t="s">
        <v>1253</v>
      </c>
      <c r="E5481" t="s">
        <v>80</v>
      </c>
      <c r="F5481" t="s">
        <v>79</v>
      </c>
      <c r="G5481" t="s">
        <v>79</v>
      </c>
      <c r="H5481" t="s">
        <v>0</v>
      </c>
      <c r="I5481">
        <f>MONTH(Table6[[#This Row],[Loan Date]])</f>
        <v>1</v>
      </c>
      <c r="J5481" t="str">
        <f>_xlfn.XLOOKUP(Table6[[#This Row],[Numeric Month]],$N$5:$N$11,$O$5:$O$11)</f>
        <v>Jan</v>
      </c>
      <c r="K5481" t="str">
        <f>_xlfn.XLOOKUP(Table6[[#This Row],[Loan Date]],$Q$5:$Q$152,$R$5:$R$152)</f>
        <v>Tuesday</v>
      </c>
      <c r="L5481" t="str">
        <f>_xlfn.XLOOKUP(Table6[[#This Row],[Loan Date]],$Q$5:$Q$152,$S$5:$S$152)</f>
        <v>Week 1</v>
      </c>
    </row>
    <row r="5482" spans="1:12" x14ac:dyDescent="0.2">
      <c r="A5482" s="1">
        <v>44936</v>
      </c>
      <c r="B5482" t="s">
        <v>7</v>
      </c>
      <c r="C5482" s="1">
        <v>44950</v>
      </c>
      <c r="D5482" t="s">
        <v>893</v>
      </c>
      <c r="E5482" t="s">
        <v>15</v>
      </c>
      <c r="F5482" t="s">
        <v>14</v>
      </c>
      <c r="G5482" t="s">
        <v>1</v>
      </c>
      <c r="H5482" t="s">
        <v>0</v>
      </c>
      <c r="I5482">
        <f>MONTH(Table6[[#This Row],[Loan Date]])</f>
        <v>1</v>
      </c>
      <c r="J5482" t="str">
        <f>_xlfn.XLOOKUP(Table6[[#This Row],[Numeric Month]],$N$5:$N$11,$O$5:$O$11)</f>
        <v>Jan</v>
      </c>
      <c r="K5482" t="str">
        <f>_xlfn.XLOOKUP(Table6[[#This Row],[Loan Date]],$Q$5:$Q$152,$R$5:$R$152)</f>
        <v>Tuesday</v>
      </c>
      <c r="L5482" t="str">
        <f>_xlfn.XLOOKUP(Table6[[#This Row],[Loan Date]],$Q$5:$Q$152,$S$5:$S$152)</f>
        <v>Week 1</v>
      </c>
    </row>
    <row r="5483" spans="1:12" x14ac:dyDescent="0.2">
      <c r="A5483" s="1">
        <v>44936</v>
      </c>
      <c r="B5483" t="s">
        <v>7</v>
      </c>
      <c r="C5483" s="1">
        <v>45026</v>
      </c>
      <c r="D5483" t="s">
        <v>1252</v>
      </c>
      <c r="E5483" t="s">
        <v>80</v>
      </c>
      <c r="F5483" t="s">
        <v>79</v>
      </c>
      <c r="G5483" t="s">
        <v>79</v>
      </c>
      <c r="H5483" t="s">
        <v>0</v>
      </c>
      <c r="I5483">
        <f>MONTH(Table6[[#This Row],[Loan Date]])</f>
        <v>1</v>
      </c>
      <c r="J5483" t="str">
        <f>_xlfn.XLOOKUP(Table6[[#This Row],[Numeric Month]],$N$5:$N$11,$O$5:$O$11)</f>
        <v>Jan</v>
      </c>
      <c r="K5483" t="str">
        <f>_xlfn.XLOOKUP(Table6[[#This Row],[Loan Date]],$Q$5:$Q$152,$R$5:$R$152)</f>
        <v>Tuesday</v>
      </c>
      <c r="L5483" t="str">
        <f>_xlfn.XLOOKUP(Table6[[#This Row],[Loan Date]],$Q$5:$Q$152,$S$5:$S$152)</f>
        <v>Week 1</v>
      </c>
    </row>
    <row r="5484" spans="1:12" x14ac:dyDescent="0.2">
      <c r="A5484" s="1">
        <v>44936</v>
      </c>
      <c r="B5484" t="s">
        <v>7</v>
      </c>
      <c r="C5484" s="1">
        <v>45026</v>
      </c>
      <c r="D5484" t="s">
        <v>1251</v>
      </c>
      <c r="E5484" t="s">
        <v>80</v>
      </c>
      <c r="F5484" t="s">
        <v>79</v>
      </c>
      <c r="G5484" t="s">
        <v>79</v>
      </c>
      <c r="H5484" t="s">
        <v>0</v>
      </c>
      <c r="I5484">
        <f>MONTH(Table6[[#This Row],[Loan Date]])</f>
        <v>1</v>
      </c>
      <c r="J5484" t="str">
        <f>_xlfn.XLOOKUP(Table6[[#This Row],[Numeric Month]],$N$5:$N$11,$O$5:$O$11)</f>
        <v>Jan</v>
      </c>
      <c r="K5484" t="str">
        <f>_xlfn.XLOOKUP(Table6[[#This Row],[Loan Date]],$Q$5:$Q$152,$R$5:$R$152)</f>
        <v>Tuesday</v>
      </c>
      <c r="L5484" t="str">
        <f>_xlfn.XLOOKUP(Table6[[#This Row],[Loan Date]],$Q$5:$Q$152,$S$5:$S$152)</f>
        <v>Week 1</v>
      </c>
    </row>
    <row r="5485" spans="1:12" x14ac:dyDescent="0.2">
      <c r="A5485" s="1">
        <v>44936</v>
      </c>
      <c r="B5485" t="s">
        <v>7</v>
      </c>
      <c r="C5485" s="1">
        <v>45026</v>
      </c>
      <c r="D5485" t="s">
        <v>1250</v>
      </c>
      <c r="E5485" t="s">
        <v>80</v>
      </c>
      <c r="F5485" t="s">
        <v>79</v>
      </c>
      <c r="G5485" t="s">
        <v>79</v>
      </c>
      <c r="H5485" t="s">
        <v>0</v>
      </c>
      <c r="I5485">
        <f>MONTH(Table6[[#This Row],[Loan Date]])</f>
        <v>1</v>
      </c>
      <c r="J5485" t="str">
        <f>_xlfn.XLOOKUP(Table6[[#This Row],[Numeric Month]],$N$5:$N$11,$O$5:$O$11)</f>
        <v>Jan</v>
      </c>
      <c r="K5485" t="str">
        <f>_xlfn.XLOOKUP(Table6[[#This Row],[Loan Date]],$Q$5:$Q$152,$R$5:$R$152)</f>
        <v>Tuesday</v>
      </c>
      <c r="L5485" t="str">
        <f>_xlfn.XLOOKUP(Table6[[#This Row],[Loan Date]],$Q$5:$Q$152,$S$5:$S$152)</f>
        <v>Week 1</v>
      </c>
    </row>
    <row r="5486" spans="1:12" x14ac:dyDescent="0.2">
      <c r="A5486" s="1">
        <v>44936</v>
      </c>
      <c r="B5486" t="s">
        <v>7</v>
      </c>
      <c r="C5486" s="1">
        <v>45026</v>
      </c>
      <c r="D5486" t="s">
        <v>1249</v>
      </c>
      <c r="E5486" t="s">
        <v>80</v>
      </c>
      <c r="F5486" t="s">
        <v>79</v>
      </c>
      <c r="G5486" t="s">
        <v>79</v>
      </c>
      <c r="H5486" t="s">
        <v>0</v>
      </c>
      <c r="I5486">
        <f>MONTH(Table6[[#This Row],[Loan Date]])</f>
        <v>1</v>
      </c>
      <c r="J5486" t="str">
        <f>_xlfn.XLOOKUP(Table6[[#This Row],[Numeric Month]],$N$5:$N$11,$O$5:$O$11)</f>
        <v>Jan</v>
      </c>
      <c r="K5486" t="str">
        <f>_xlfn.XLOOKUP(Table6[[#This Row],[Loan Date]],$Q$5:$Q$152,$R$5:$R$152)</f>
        <v>Tuesday</v>
      </c>
      <c r="L5486" t="str">
        <f>_xlfn.XLOOKUP(Table6[[#This Row],[Loan Date]],$Q$5:$Q$152,$S$5:$S$152)</f>
        <v>Week 1</v>
      </c>
    </row>
    <row r="5487" spans="1:12" x14ac:dyDescent="0.2">
      <c r="A5487" s="1">
        <v>44936</v>
      </c>
      <c r="B5487" t="s">
        <v>5</v>
      </c>
      <c r="C5487" s="1">
        <v>45009</v>
      </c>
      <c r="D5487" t="s">
        <v>1248</v>
      </c>
      <c r="E5487" t="s">
        <v>9</v>
      </c>
      <c r="F5487" t="s">
        <v>8</v>
      </c>
      <c r="G5487" t="s">
        <v>1</v>
      </c>
      <c r="H5487" t="s">
        <v>0</v>
      </c>
      <c r="I5487">
        <f>MONTH(Table6[[#This Row],[Loan Date]])</f>
        <v>1</v>
      </c>
      <c r="J5487" t="str">
        <f>_xlfn.XLOOKUP(Table6[[#This Row],[Numeric Month]],$N$5:$N$11,$O$5:$O$11)</f>
        <v>Jan</v>
      </c>
      <c r="K5487" t="str">
        <f>_xlfn.XLOOKUP(Table6[[#This Row],[Loan Date]],$Q$5:$Q$152,$R$5:$R$152)</f>
        <v>Tuesday</v>
      </c>
      <c r="L5487" t="str">
        <f>_xlfn.XLOOKUP(Table6[[#This Row],[Loan Date]],$Q$5:$Q$152,$S$5:$S$152)</f>
        <v>Week 1</v>
      </c>
    </row>
    <row r="5488" spans="1:12" x14ac:dyDescent="0.2">
      <c r="A5488" s="1">
        <v>44936</v>
      </c>
      <c r="B5488" t="s">
        <v>7</v>
      </c>
      <c r="C5488" s="1">
        <v>44936</v>
      </c>
      <c r="D5488" t="s">
        <v>327</v>
      </c>
      <c r="E5488" t="s">
        <v>49</v>
      </c>
      <c r="F5488" t="s">
        <v>49</v>
      </c>
      <c r="G5488" t="s">
        <v>20</v>
      </c>
      <c r="H5488" t="s">
        <v>0</v>
      </c>
      <c r="I5488">
        <f>MONTH(Table6[[#This Row],[Loan Date]])</f>
        <v>1</v>
      </c>
      <c r="J5488" t="str">
        <f>_xlfn.XLOOKUP(Table6[[#This Row],[Numeric Month]],$N$5:$N$11,$O$5:$O$11)</f>
        <v>Jan</v>
      </c>
      <c r="K5488" t="str">
        <f>_xlfn.XLOOKUP(Table6[[#This Row],[Loan Date]],$Q$5:$Q$152,$R$5:$R$152)</f>
        <v>Tuesday</v>
      </c>
      <c r="L5488" t="str">
        <f>_xlfn.XLOOKUP(Table6[[#This Row],[Loan Date]],$Q$5:$Q$152,$S$5:$S$152)</f>
        <v>Week 1</v>
      </c>
    </row>
    <row r="5489" spans="1:12" x14ac:dyDescent="0.2">
      <c r="A5489" s="1">
        <v>44936</v>
      </c>
      <c r="B5489" t="s">
        <v>7</v>
      </c>
      <c r="C5489" s="1">
        <v>44943</v>
      </c>
      <c r="D5489" t="s">
        <v>1247</v>
      </c>
      <c r="E5489" t="s">
        <v>15</v>
      </c>
      <c r="F5489" t="s">
        <v>14</v>
      </c>
      <c r="G5489" t="s">
        <v>1</v>
      </c>
      <c r="H5489" t="s">
        <v>0</v>
      </c>
      <c r="I5489">
        <f>MONTH(Table6[[#This Row],[Loan Date]])</f>
        <v>1</v>
      </c>
      <c r="J5489" t="str">
        <f>_xlfn.XLOOKUP(Table6[[#This Row],[Numeric Month]],$N$5:$N$11,$O$5:$O$11)</f>
        <v>Jan</v>
      </c>
      <c r="K5489" t="str">
        <f>_xlfn.XLOOKUP(Table6[[#This Row],[Loan Date]],$Q$5:$Q$152,$R$5:$R$152)</f>
        <v>Tuesday</v>
      </c>
      <c r="L5489" t="str">
        <f>_xlfn.XLOOKUP(Table6[[#This Row],[Loan Date]],$Q$5:$Q$152,$S$5:$S$152)</f>
        <v>Week 1</v>
      </c>
    </row>
    <row r="5490" spans="1:12" x14ac:dyDescent="0.2">
      <c r="A5490" s="1">
        <v>44936</v>
      </c>
      <c r="B5490" t="s">
        <v>7</v>
      </c>
      <c r="C5490" s="1">
        <v>44936</v>
      </c>
      <c r="D5490" t="s">
        <v>185</v>
      </c>
      <c r="E5490" t="s">
        <v>21</v>
      </c>
      <c r="F5490" t="s">
        <v>21</v>
      </c>
      <c r="G5490" t="s">
        <v>20</v>
      </c>
      <c r="H5490" t="s">
        <v>0</v>
      </c>
      <c r="I5490">
        <f>MONTH(Table6[[#This Row],[Loan Date]])</f>
        <v>1</v>
      </c>
      <c r="J5490" t="str">
        <f>_xlfn.XLOOKUP(Table6[[#This Row],[Numeric Month]],$N$5:$N$11,$O$5:$O$11)</f>
        <v>Jan</v>
      </c>
      <c r="K5490" t="str">
        <f>_xlfn.XLOOKUP(Table6[[#This Row],[Loan Date]],$Q$5:$Q$152,$R$5:$R$152)</f>
        <v>Tuesday</v>
      </c>
      <c r="L5490" t="str">
        <f>_xlfn.XLOOKUP(Table6[[#This Row],[Loan Date]],$Q$5:$Q$152,$S$5:$S$152)</f>
        <v>Week 1</v>
      </c>
    </row>
    <row r="5491" spans="1:12" x14ac:dyDescent="0.2">
      <c r="A5491" s="1">
        <v>44936</v>
      </c>
      <c r="B5491" t="s">
        <v>7</v>
      </c>
      <c r="C5491" s="1">
        <v>44936</v>
      </c>
      <c r="D5491" t="s">
        <v>343</v>
      </c>
      <c r="E5491" t="s">
        <v>23</v>
      </c>
      <c r="F5491" t="s">
        <v>23</v>
      </c>
      <c r="G5491" t="s">
        <v>20</v>
      </c>
      <c r="H5491" t="s">
        <v>0</v>
      </c>
      <c r="I5491">
        <f>MONTH(Table6[[#This Row],[Loan Date]])</f>
        <v>1</v>
      </c>
      <c r="J5491" t="str">
        <f>_xlfn.XLOOKUP(Table6[[#This Row],[Numeric Month]],$N$5:$N$11,$O$5:$O$11)</f>
        <v>Jan</v>
      </c>
      <c r="K5491" t="str">
        <f>_xlfn.XLOOKUP(Table6[[#This Row],[Loan Date]],$Q$5:$Q$152,$R$5:$R$152)</f>
        <v>Tuesday</v>
      </c>
      <c r="L5491" t="str">
        <f>_xlfn.XLOOKUP(Table6[[#This Row],[Loan Date]],$Q$5:$Q$152,$S$5:$S$152)</f>
        <v>Week 1</v>
      </c>
    </row>
    <row r="5492" spans="1:12" x14ac:dyDescent="0.2">
      <c r="A5492" s="1">
        <v>44936</v>
      </c>
      <c r="B5492" t="s">
        <v>7</v>
      </c>
      <c r="C5492" s="1">
        <v>44950</v>
      </c>
      <c r="D5492" t="s">
        <v>988</v>
      </c>
      <c r="E5492" t="s">
        <v>15</v>
      </c>
      <c r="F5492" t="s">
        <v>14</v>
      </c>
      <c r="G5492" t="s">
        <v>1</v>
      </c>
      <c r="H5492" t="s">
        <v>0</v>
      </c>
      <c r="I5492">
        <f>MONTH(Table6[[#This Row],[Loan Date]])</f>
        <v>1</v>
      </c>
      <c r="J5492" t="str">
        <f>_xlfn.XLOOKUP(Table6[[#This Row],[Numeric Month]],$N$5:$N$11,$O$5:$O$11)</f>
        <v>Jan</v>
      </c>
      <c r="K5492" t="str">
        <f>_xlfn.XLOOKUP(Table6[[#This Row],[Loan Date]],$Q$5:$Q$152,$R$5:$R$152)</f>
        <v>Tuesday</v>
      </c>
      <c r="L5492" t="str">
        <f>_xlfn.XLOOKUP(Table6[[#This Row],[Loan Date]],$Q$5:$Q$152,$S$5:$S$152)</f>
        <v>Week 1</v>
      </c>
    </row>
    <row r="5493" spans="1:12" x14ac:dyDescent="0.2">
      <c r="A5493" s="1">
        <v>44936</v>
      </c>
      <c r="B5493" t="s">
        <v>7</v>
      </c>
      <c r="C5493" s="1">
        <v>45026</v>
      </c>
      <c r="D5493" t="s">
        <v>1246</v>
      </c>
      <c r="E5493" t="s">
        <v>80</v>
      </c>
      <c r="F5493" t="s">
        <v>79</v>
      </c>
      <c r="G5493" t="s">
        <v>79</v>
      </c>
      <c r="H5493" t="s">
        <v>0</v>
      </c>
      <c r="I5493">
        <f>MONTH(Table6[[#This Row],[Loan Date]])</f>
        <v>1</v>
      </c>
      <c r="J5493" t="str">
        <f>_xlfn.XLOOKUP(Table6[[#This Row],[Numeric Month]],$N$5:$N$11,$O$5:$O$11)</f>
        <v>Jan</v>
      </c>
      <c r="K5493" t="str">
        <f>_xlfn.XLOOKUP(Table6[[#This Row],[Loan Date]],$Q$5:$Q$152,$R$5:$R$152)</f>
        <v>Tuesday</v>
      </c>
      <c r="L5493" t="str">
        <f>_xlfn.XLOOKUP(Table6[[#This Row],[Loan Date]],$Q$5:$Q$152,$S$5:$S$152)</f>
        <v>Week 1</v>
      </c>
    </row>
    <row r="5494" spans="1:12" x14ac:dyDescent="0.2">
      <c r="A5494" s="1">
        <v>44936</v>
      </c>
      <c r="B5494" t="s">
        <v>5</v>
      </c>
      <c r="C5494" s="1">
        <v>45026</v>
      </c>
      <c r="D5494" t="s">
        <v>1245</v>
      </c>
      <c r="E5494" t="s">
        <v>80</v>
      </c>
      <c r="F5494" t="s">
        <v>79</v>
      </c>
      <c r="G5494" t="s">
        <v>79</v>
      </c>
      <c r="H5494" t="s">
        <v>0</v>
      </c>
      <c r="I5494">
        <f>MONTH(Table6[[#This Row],[Loan Date]])</f>
        <v>1</v>
      </c>
      <c r="J5494" t="str">
        <f>_xlfn.XLOOKUP(Table6[[#This Row],[Numeric Month]],$N$5:$N$11,$O$5:$O$11)</f>
        <v>Jan</v>
      </c>
      <c r="K5494" t="str">
        <f>_xlfn.XLOOKUP(Table6[[#This Row],[Loan Date]],$Q$5:$Q$152,$R$5:$R$152)</f>
        <v>Tuesday</v>
      </c>
      <c r="L5494" t="str">
        <f>_xlfn.XLOOKUP(Table6[[#This Row],[Loan Date]],$Q$5:$Q$152,$S$5:$S$152)</f>
        <v>Week 1</v>
      </c>
    </row>
    <row r="5495" spans="1:12" x14ac:dyDescent="0.2">
      <c r="A5495" s="1">
        <v>44936</v>
      </c>
      <c r="B5495" t="s">
        <v>7</v>
      </c>
      <c r="C5495" s="1">
        <v>45026</v>
      </c>
      <c r="D5495" t="s">
        <v>1244</v>
      </c>
      <c r="E5495" t="s">
        <v>80</v>
      </c>
      <c r="F5495" t="s">
        <v>79</v>
      </c>
      <c r="G5495" t="s">
        <v>79</v>
      </c>
      <c r="H5495" t="s">
        <v>0</v>
      </c>
      <c r="I5495">
        <f>MONTH(Table6[[#This Row],[Loan Date]])</f>
        <v>1</v>
      </c>
      <c r="J5495" t="str">
        <f>_xlfn.XLOOKUP(Table6[[#This Row],[Numeric Month]],$N$5:$N$11,$O$5:$O$11)</f>
        <v>Jan</v>
      </c>
      <c r="K5495" t="str">
        <f>_xlfn.XLOOKUP(Table6[[#This Row],[Loan Date]],$Q$5:$Q$152,$R$5:$R$152)</f>
        <v>Tuesday</v>
      </c>
      <c r="L5495" t="str">
        <f>_xlfn.XLOOKUP(Table6[[#This Row],[Loan Date]],$Q$5:$Q$152,$S$5:$S$152)</f>
        <v>Week 1</v>
      </c>
    </row>
    <row r="5496" spans="1:12" x14ac:dyDescent="0.2">
      <c r="A5496" s="1">
        <v>44936</v>
      </c>
      <c r="B5496" t="s">
        <v>7</v>
      </c>
      <c r="C5496" s="1">
        <v>44936</v>
      </c>
      <c r="D5496" t="s">
        <v>170</v>
      </c>
      <c r="E5496" t="s">
        <v>21</v>
      </c>
      <c r="F5496" t="s">
        <v>21</v>
      </c>
      <c r="G5496" t="s">
        <v>20</v>
      </c>
      <c r="H5496" t="s">
        <v>0</v>
      </c>
      <c r="I5496">
        <f>MONTH(Table6[[#This Row],[Loan Date]])</f>
        <v>1</v>
      </c>
      <c r="J5496" t="str">
        <f>_xlfn.XLOOKUP(Table6[[#This Row],[Numeric Month]],$N$5:$N$11,$O$5:$O$11)</f>
        <v>Jan</v>
      </c>
      <c r="K5496" t="str">
        <f>_xlfn.XLOOKUP(Table6[[#This Row],[Loan Date]],$Q$5:$Q$152,$R$5:$R$152)</f>
        <v>Tuesday</v>
      </c>
      <c r="L5496" t="str">
        <f>_xlfn.XLOOKUP(Table6[[#This Row],[Loan Date]],$Q$5:$Q$152,$S$5:$S$152)</f>
        <v>Week 1</v>
      </c>
    </row>
    <row r="5497" spans="1:12" x14ac:dyDescent="0.2">
      <c r="A5497" s="1">
        <v>44936</v>
      </c>
      <c r="B5497" t="s">
        <v>7</v>
      </c>
      <c r="C5497" s="1">
        <v>44936</v>
      </c>
      <c r="D5497" t="s">
        <v>343</v>
      </c>
      <c r="E5497" t="s">
        <v>23</v>
      </c>
      <c r="F5497" t="s">
        <v>23</v>
      </c>
      <c r="G5497" t="s">
        <v>20</v>
      </c>
      <c r="H5497" t="s">
        <v>0</v>
      </c>
      <c r="I5497">
        <f>MONTH(Table6[[#This Row],[Loan Date]])</f>
        <v>1</v>
      </c>
      <c r="J5497" t="str">
        <f>_xlfn.XLOOKUP(Table6[[#This Row],[Numeric Month]],$N$5:$N$11,$O$5:$O$11)</f>
        <v>Jan</v>
      </c>
      <c r="K5497" t="str">
        <f>_xlfn.XLOOKUP(Table6[[#This Row],[Loan Date]],$Q$5:$Q$152,$R$5:$R$152)</f>
        <v>Tuesday</v>
      </c>
      <c r="L5497" t="str">
        <f>_xlfn.XLOOKUP(Table6[[#This Row],[Loan Date]],$Q$5:$Q$152,$S$5:$S$152)</f>
        <v>Week 1</v>
      </c>
    </row>
    <row r="5498" spans="1:12" x14ac:dyDescent="0.2">
      <c r="A5498" s="1">
        <v>44936</v>
      </c>
      <c r="B5498" t="s">
        <v>7</v>
      </c>
      <c r="C5498" s="1">
        <v>44936</v>
      </c>
      <c r="D5498" t="s">
        <v>583</v>
      </c>
      <c r="E5498" t="s">
        <v>122</v>
      </c>
      <c r="F5498" t="s">
        <v>122</v>
      </c>
      <c r="G5498" t="s">
        <v>11</v>
      </c>
      <c r="H5498" t="s">
        <v>0</v>
      </c>
      <c r="I5498">
        <f>MONTH(Table6[[#This Row],[Loan Date]])</f>
        <v>1</v>
      </c>
      <c r="J5498" t="str">
        <f>_xlfn.XLOOKUP(Table6[[#This Row],[Numeric Month]],$N$5:$N$11,$O$5:$O$11)</f>
        <v>Jan</v>
      </c>
      <c r="K5498" t="str">
        <f>_xlfn.XLOOKUP(Table6[[#This Row],[Loan Date]],$Q$5:$Q$152,$R$5:$R$152)</f>
        <v>Tuesday</v>
      </c>
      <c r="L5498" t="str">
        <f>_xlfn.XLOOKUP(Table6[[#This Row],[Loan Date]],$Q$5:$Q$152,$S$5:$S$152)</f>
        <v>Week 1</v>
      </c>
    </row>
    <row r="5499" spans="1:12" x14ac:dyDescent="0.2">
      <c r="A5499" s="1">
        <v>44936</v>
      </c>
      <c r="B5499" t="s">
        <v>7</v>
      </c>
      <c r="C5499" s="1">
        <v>44950</v>
      </c>
      <c r="D5499" t="s">
        <v>855</v>
      </c>
      <c r="E5499" t="s">
        <v>3</v>
      </c>
      <c r="F5499" t="s">
        <v>2</v>
      </c>
      <c r="G5499" t="s">
        <v>1</v>
      </c>
      <c r="H5499" t="s">
        <v>0</v>
      </c>
      <c r="I5499">
        <f>MONTH(Table6[[#This Row],[Loan Date]])</f>
        <v>1</v>
      </c>
      <c r="J5499" t="str">
        <f>_xlfn.XLOOKUP(Table6[[#This Row],[Numeric Month]],$N$5:$N$11,$O$5:$O$11)</f>
        <v>Jan</v>
      </c>
      <c r="K5499" t="str">
        <f>_xlfn.XLOOKUP(Table6[[#This Row],[Loan Date]],$Q$5:$Q$152,$R$5:$R$152)</f>
        <v>Tuesday</v>
      </c>
      <c r="L5499" t="str">
        <f>_xlfn.XLOOKUP(Table6[[#This Row],[Loan Date]],$Q$5:$Q$152,$S$5:$S$152)</f>
        <v>Week 1</v>
      </c>
    </row>
    <row r="5500" spans="1:12" x14ac:dyDescent="0.2">
      <c r="A5500" s="1">
        <v>44936</v>
      </c>
      <c r="B5500" t="s">
        <v>7</v>
      </c>
      <c r="C5500" s="1">
        <v>44950</v>
      </c>
      <c r="D5500" t="s">
        <v>675</v>
      </c>
      <c r="E5500" t="s">
        <v>9</v>
      </c>
      <c r="F5500" t="s">
        <v>8</v>
      </c>
      <c r="G5500" t="s">
        <v>1</v>
      </c>
      <c r="H5500" t="s">
        <v>0</v>
      </c>
      <c r="I5500">
        <f>MONTH(Table6[[#This Row],[Loan Date]])</f>
        <v>1</v>
      </c>
      <c r="J5500" t="str">
        <f>_xlfn.XLOOKUP(Table6[[#This Row],[Numeric Month]],$N$5:$N$11,$O$5:$O$11)</f>
        <v>Jan</v>
      </c>
      <c r="K5500" t="str">
        <f>_xlfn.XLOOKUP(Table6[[#This Row],[Loan Date]],$Q$5:$Q$152,$R$5:$R$152)</f>
        <v>Tuesday</v>
      </c>
      <c r="L5500" t="str">
        <f>_xlfn.XLOOKUP(Table6[[#This Row],[Loan Date]],$Q$5:$Q$152,$S$5:$S$152)</f>
        <v>Week 1</v>
      </c>
    </row>
    <row r="5501" spans="1:12" x14ac:dyDescent="0.2">
      <c r="A5501" s="1">
        <v>44936</v>
      </c>
      <c r="B5501" t="s">
        <v>7</v>
      </c>
      <c r="C5501" s="1">
        <v>44936</v>
      </c>
      <c r="D5501" t="s">
        <v>923</v>
      </c>
      <c r="E5501" t="s">
        <v>37</v>
      </c>
      <c r="F5501" t="s">
        <v>37</v>
      </c>
      <c r="G5501" t="s">
        <v>20</v>
      </c>
      <c r="H5501" t="s">
        <v>0</v>
      </c>
      <c r="I5501">
        <f>MONTH(Table6[[#This Row],[Loan Date]])</f>
        <v>1</v>
      </c>
      <c r="J5501" t="str">
        <f>_xlfn.XLOOKUP(Table6[[#This Row],[Numeric Month]],$N$5:$N$11,$O$5:$O$11)</f>
        <v>Jan</v>
      </c>
      <c r="K5501" t="str">
        <f>_xlfn.XLOOKUP(Table6[[#This Row],[Loan Date]],$Q$5:$Q$152,$R$5:$R$152)</f>
        <v>Tuesday</v>
      </c>
      <c r="L5501" t="str">
        <f>_xlfn.XLOOKUP(Table6[[#This Row],[Loan Date]],$Q$5:$Q$152,$S$5:$S$152)</f>
        <v>Week 1</v>
      </c>
    </row>
    <row r="5502" spans="1:12" x14ac:dyDescent="0.2">
      <c r="A5502" s="1">
        <v>44936</v>
      </c>
      <c r="B5502" t="s">
        <v>7</v>
      </c>
      <c r="C5502" s="1">
        <v>44943</v>
      </c>
      <c r="D5502" t="s">
        <v>94</v>
      </c>
      <c r="E5502" t="s">
        <v>9</v>
      </c>
      <c r="F5502" t="s">
        <v>8</v>
      </c>
      <c r="G5502" t="s">
        <v>1</v>
      </c>
      <c r="H5502" t="s">
        <v>0</v>
      </c>
      <c r="I5502">
        <f>MONTH(Table6[[#This Row],[Loan Date]])</f>
        <v>1</v>
      </c>
      <c r="J5502" t="str">
        <f>_xlfn.XLOOKUP(Table6[[#This Row],[Numeric Month]],$N$5:$N$11,$O$5:$O$11)</f>
        <v>Jan</v>
      </c>
      <c r="K5502" t="str">
        <f>_xlfn.XLOOKUP(Table6[[#This Row],[Loan Date]],$Q$5:$Q$152,$R$5:$R$152)</f>
        <v>Tuesday</v>
      </c>
      <c r="L5502" t="str">
        <f>_xlfn.XLOOKUP(Table6[[#This Row],[Loan Date]],$Q$5:$Q$152,$S$5:$S$152)</f>
        <v>Week 1</v>
      </c>
    </row>
    <row r="5503" spans="1:12" x14ac:dyDescent="0.2">
      <c r="A5503" s="1">
        <v>44936</v>
      </c>
      <c r="B5503" t="s">
        <v>7</v>
      </c>
      <c r="C5503" s="1">
        <v>44936</v>
      </c>
      <c r="D5503" t="s">
        <v>923</v>
      </c>
      <c r="E5503" t="s">
        <v>37</v>
      </c>
      <c r="F5503" t="s">
        <v>37</v>
      </c>
      <c r="G5503" t="s">
        <v>20</v>
      </c>
      <c r="H5503" t="s">
        <v>0</v>
      </c>
      <c r="I5503">
        <f>MONTH(Table6[[#This Row],[Loan Date]])</f>
        <v>1</v>
      </c>
      <c r="J5503" t="str">
        <f>_xlfn.XLOOKUP(Table6[[#This Row],[Numeric Month]],$N$5:$N$11,$O$5:$O$11)</f>
        <v>Jan</v>
      </c>
      <c r="K5503" t="str">
        <f>_xlfn.XLOOKUP(Table6[[#This Row],[Loan Date]],$Q$5:$Q$152,$R$5:$R$152)</f>
        <v>Tuesday</v>
      </c>
      <c r="L5503" t="str">
        <f>_xlfn.XLOOKUP(Table6[[#This Row],[Loan Date]],$Q$5:$Q$152,$S$5:$S$152)</f>
        <v>Week 1</v>
      </c>
    </row>
    <row r="5504" spans="1:12" x14ac:dyDescent="0.2">
      <c r="A5504" s="1">
        <v>44936</v>
      </c>
      <c r="B5504" t="s">
        <v>5</v>
      </c>
      <c r="C5504" s="1">
        <v>44943</v>
      </c>
      <c r="D5504" t="s">
        <v>56</v>
      </c>
      <c r="E5504" t="s">
        <v>52</v>
      </c>
      <c r="F5504" t="s">
        <v>51</v>
      </c>
      <c r="G5504" t="s">
        <v>1</v>
      </c>
      <c r="H5504" t="s">
        <v>0</v>
      </c>
      <c r="I5504">
        <f>MONTH(Table6[[#This Row],[Loan Date]])</f>
        <v>1</v>
      </c>
      <c r="J5504" t="str">
        <f>_xlfn.XLOOKUP(Table6[[#This Row],[Numeric Month]],$N$5:$N$11,$O$5:$O$11)</f>
        <v>Jan</v>
      </c>
      <c r="K5504" t="str">
        <f>_xlfn.XLOOKUP(Table6[[#This Row],[Loan Date]],$Q$5:$Q$152,$R$5:$R$152)</f>
        <v>Tuesday</v>
      </c>
      <c r="L5504" t="str">
        <f>_xlfn.XLOOKUP(Table6[[#This Row],[Loan Date]],$Q$5:$Q$152,$S$5:$S$152)</f>
        <v>Week 1</v>
      </c>
    </row>
    <row r="5505" spans="1:12" x14ac:dyDescent="0.2">
      <c r="A5505" s="1">
        <v>44936</v>
      </c>
      <c r="B5505" t="s">
        <v>7</v>
      </c>
      <c r="C5505" s="1">
        <v>44950</v>
      </c>
      <c r="D5505" t="s">
        <v>824</v>
      </c>
      <c r="E5505" t="s">
        <v>3</v>
      </c>
      <c r="F5505" t="s">
        <v>2</v>
      </c>
      <c r="G5505" t="s">
        <v>1</v>
      </c>
      <c r="H5505" t="s">
        <v>0</v>
      </c>
      <c r="I5505">
        <f>MONTH(Table6[[#This Row],[Loan Date]])</f>
        <v>1</v>
      </c>
      <c r="J5505" t="str">
        <f>_xlfn.XLOOKUP(Table6[[#This Row],[Numeric Month]],$N$5:$N$11,$O$5:$O$11)</f>
        <v>Jan</v>
      </c>
      <c r="K5505" t="str">
        <f>_xlfn.XLOOKUP(Table6[[#This Row],[Loan Date]],$Q$5:$Q$152,$R$5:$R$152)</f>
        <v>Tuesday</v>
      </c>
      <c r="L5505" t="str">
        <f>_xlfn.XLOOKUP(Table6[[#This Row],[Loan Date]],$Q$5:$Q$152,$S$5:$S$152)</f>
        <v>Week 1</v>
      </c>
    </row>
    <row r="5506" spans="1:12" x14ac:dyDescent="0.2">
      <c r="A5506" s="1">
        <v>44936</v>
      </c>
      <c r="B5506" t="s">
        <v>5</v>
      </c>
      <c r="C5506" s="1">
        <v>44936</v>
      </c>
      <c r="D5506" t="s">
        <v>1017</v>
      </c>
      <c r="E5506" t="s">
        <v>65</v>
      </c>
      <c r="F5506" t="s">
        <v>65</v>
      </c>
      <c r="G5506" t="s">
        <v>20</v>
      </c>
      <c r="H5506" t="s">
        <v>0</v>
      </c>
      <c r="I5506">
        <f>MONTH(Table6[[#This Row],[Loan Date]])</f>
        <v>1</v>
      </c>
      <c r="J5506" t="str">
        <f>_xlfn.XLOOKUP(Table6[[#This Row],[Numeric Month]],$N$5:$N$11,$O$5:$O$11)</f>
        <v>Jan</v>
      </c>
      <c r="K5506" t="str">
        <f>_xlfn.XLOOKUP(Table6[[#This Row],[Loan Date]],$Q$5:$Q$152,$R$5:$R$152)</f>
        <v>Tuesday</v>
      </c>
      <c r="L5506" t="str">
        <f>_xlfn.XLOOKUP(Table6[[#This Row],[Loan Date]],$Q$5:$Q$152,$S$5:$S$152)</f>
        <v>Week 1</v>
      </c>
    </row>
    <row r="5507" spans="1:12" x14ac:dyDescent="0.2">
      <c r="A5507" s="1">
        <v>44936</v>
      </c>
      <c r="B5507" t="s">
        <v>5</v>
      </c>
      <c r="C5507" s="1">
        <v>44936</v>
      </c>
      <c r="D5507" t="s">
        <v>241</v>
      </c>
      <c r="E5507" t="s">
        <v>23</v>
      </c>
      <c r="F5507" t="s">
        <v>23</v>
      </c>
      <c r="G5507" t="s">
        <v>20</v>
      </c>
      <c r="H5507" t="s">
        <v>0</v>
      </c>
      <c r="I5507">
        <f>MONTH(Table6[[#This Row],[Loan Date]])</f>
        <v>1</v>
      </c>
      <c r="J5507" t="str">
        <f>_xlfn.XLOOKUP(Table6[[#This Row],[Numeric Month]],$N$5:$N$11,$O$5:$O$11)</f>
        <v>Jan</v>
      </c>
      <c r="K5507" t="str">
        <f>_xlfn.XLOOKUP(Table6[[#This Row],[Loan Date]],$Q$5:$Q$152,$R$5:$R$152)</f>
        <v>Tuesday</v>
      </c>
      <c r="L5507" t="str">
        <f>_xlfn.XLOOKUP(Table6[[#This Row],[Loan Date]],$Q$5:$Q$152,$S$5:$S$152)</f>
        <v>Week 1</v>
      </c>
    </row>
    <row r="5508" spans="1:12" x14ac:dyDescent="0.2">
      <c r="A5508" s="1">
        <v>44936</v>
      </c>
      <c r="B5508" t="s">
        <v>5</v>
      </c>
      <c r="C5508" s="1">
        <v>44936</v>
      </c>
      <c r="D5508" t="s">
        <v>1136</v>
      </c>
      <c r="E5508" t="s">
        <v>37</v>
      </c>
      <c r="F5508" t="s">
        <v>37</v>
      </c>
      <c r="G5508" t="s">
        <v>20</v>
      </c>
      <c r="H5508" t="s">
        <v>0</v>
      </c>
      <c r="I5508">
        <f>MONTH(Table6[[#This Row],[Loan Date]])</f>
        <v>1</v>
      </c>
      <c r="J5508" t="str">
        <f>_xlfn.XLOOKUP(Table6[[#This Row],[Numeric Month]],$N$5:$N$11,$O$5:$O$11)</f>
        <v>Jan</v>
      </c>
      <c r="K5508" t="str">
        <f>_xlfn.XLOOKUP(Table6[[#This Row],[Loan Date]],$Q$5:$Q$152,$R$5:$R$152)</f>
        <v>Tuesday</v>
      </c>
      <c r="L5508" t="str">
        <f>_xlfn.XLOOKUP(Table6[[#This Row],[Loan Date]],$Q$5:$Q$152,$S$5:$S$152)</f>
        <v>Week 1</v>
      </c>
    </row>
    <row r="5509" spans="1:12" x14ac:dyDescent="0.2">
      <c r="A5509" s="1">
        <v>44936</v>
      </c>
      <c r="B5509" t="s">
        <v>5</v>
      </c>
      <c r="C5509" s="1">
        <v>44936</v>
      </c>
      <c r="D5509" t="s">
        <v>103</v>
      </c>
      <c r="E5509" t="s">
        <v>23</v>
      </c>
      <c r="F5509" t="s">
        <v>23</v>
      </c>
      <c r="G5509" t="s">
        <v>20</v>
      </c>
      <c r="H5509" t="s">
        <v>0</v>
      </c>
      <c r="I5509">
        <f>MONTH(Table6[[#This Row],[Loan Date]])</f>
        <v>1</v>
      </c>
      <c r="J5509" t="str">
        <f>_xlfn.XLOOKUP(Table6[[#This Row],[Numeric Month]],$N$5:$N$11,$O$5:$O$11)</f>
        <v>Jan</v>
      </c>
      <c r="K5509" t="str">
        <f>_xlfn.XLOOKUP(Table6[[#This Row],[Loan Date]],$Q$5:$Q$152,$R$5:$R$152)</f>
        <v>Tuesday</v>
      </c>
      <c r="L5509" t="str">
        <f>_xlfn.XLOOKUP(Table6[[#This Row],[Loan Date]],$Q$5:$Q$152,$S$5:$S$152)</f>
        <v>Week 1</v>
      </c>
    </row>
    <row r="5510" spans="1:12" x14ac:dyDescent="0.2">
      <c r="A5510" s="1">
        <v>44936</v>
      </c>
      <c r="B5510" t="s">
        <v>5</v>
      </c>
      <c r="C5510" s="1">
        <v>44936</v>
      </c>
      <c r="D5510" t="s">
        <v>116</v>
      </c>
      <c r="E5510" t="s">
        <v>23</v>
      </c>
      <c r="F5510" t="s">
        <v>23</v>
      </c>
      <c r="G5510" t="s">
        <v>20</v>
      </c>
      <c r="H5510" t="s">
        <v>0</v>
      </c>
      <c r="I5510">
        <f>MONTH(Table6[[#This Row],[Loan Date]])</f>
        <v>1</v>
      </c>
      <c r="J5510" t="str">
        <f>_xlfn.XLOOKUP(Table6[[#This Row],[Numeric Month]],$N$5:$N$11,$O$5:$O$11)</f>
        <v>Jan</v>
      </c>
      <c r="K5510" t="str">
        <f>_xlfn.XLOOKUP(Table6[[#This Row],[Loan Date]],$Q$5:$Q$152,$R$5:$R$152)</f>
        <v>Tuesday</v>
      </c>
      <c r="L5510" t="str">
        <f>_xlfn.XLOOKUP(Table6[[#This Row],[Loan Date]],$Q$5:$Q$152,$S$5:$S$152)</f>
        <v>Week 1</v>
      </c>
    </row>
    <row r="5511" spans="1:12" x14ac:dyDescent="0.2">
      <c r="A5511" s="1">
        <v>44936</v>
      </c>
      <c r="B5511" t="s">
        <v>5</v>
      </c>
      <c r="C5511" s="1">
        <v>44936</v>
      </c>
      <c r="D5511" t="s">
        <v>409</v>
      </c>
      <c r="E5511" t="s">
        <v>21</v>
      </c>
      <c r="F5511" t="s">
        <v>21</v>
      </c>
      <c r="G5511" t="s">
        <v>20</v>
      </c>
      <c r="H5511" t="s">
        <v>0</v>
      </c>
      <c r="I5511">
        <f>MONTH(Table6[[#This Row],[Loan Date]])</f>
        <v>1</v>
      </c>
      <c r="J5511" t="str">
        <f>_xlfn.XLOOKUP(Table6[[#This Row],[Numeric Month]],$N$5:$N$11,$O$5:$O$11)</f>
        <v>Jan</v>
      </c>
      <c r="K5511" t="str">
        <f>_xlfn.XLOOKUP(Table6[[#This Row],[Loan Date]],$Q$5:$Q$152,$R$5:$R$152)</f>
        <v>Tuesday</v>
      </c>
      <c r="L5511" t="str">
        <f>_xlfn.XLOOKUP(Table6[[#This Row],[Loan Date]],$Q$5:$Q$152,$S$5:$S$152)</f>
        <v>Week 1</v>
      </c>
    </row>
    <row r="5512" spans="1:12" x14ac:dyDescent="0.2">
      <c r="A5512" s="1">
        <v>44936</v>
      </c>
      <c r="B5512" t="s">
        <v>7</v>
      </c>
      <c r="C5512" s="1">
        <v>45026</v>
      </c>
      <c r="D5512" t="s">
        <v>1243</v>
      </c>
      <c r="E5512" t="s">
        <v>80</v>
      </c>
      <c r="F5512" t="s">
        <v>79</v>
      </c>
      <c r="G5512" t="s">
        <v>79</v>
      </c>
      <c r="H5512" t="s">
        <v>0</v>
      </c>
      <c r="I5512">
        <f>MONTH(Table6[[#This Row],[Loan Date]])</f>
        <v>1</v>
      </c>
      <c r="J5512" t="str">
        <f>_xlfn.XLOOKUP(Table6[[#This Row],[Numeric Month]],$N$5:$N$11,$O$5:$O$11)</f>
        <v>Jan</v>
      </c>
      <c r="K5512" t="str">
        <f>_xlfn.XLOOKUP(Table6[[#This Row],[Loan Date]],$Q$5:$Q$152,$R$5:$R$152)</f>
        <v>Tuesday</v>
      </c>
      <c r="L5512" t="str">
        <f>_xlfn.XLOOKUP(Table6[[#This Row],[Loan Date]],$Q$5:$Q$152,$S$5:$S$152)</f>
        <v>Week 1</v>
      </c>
    </row>
    <row r="5513" spans="1:12" x14ac:dyDescent="0.2">
      <c r="A5513" s="1">
        <v>44936</v>
      </c>
      <c r="B5513" t="s">
        <v>7</v>
      </c>
      <c r="C5513" s="1">
        <v>45026</v>
      </c>
      <c r="D5513" t="s">
        <v>1242</v>
      </c>
      <c r="E5513" t="s">
        <v>80</v>
      </c>
      <c r="F5513" t="s">
        <v>79</v>
      </c>
      <c r="G5513" t="s">
        <v>79</v>
      </c>
      <c r="H5513" t="s">
        <v>0</v>
      </c>
      <c r="I5513">
        <f>MONTH(Table6[[#This Row],[Loan Date]])</f>
        <v>1</v>
      </c>
      <c r="J5513" t="str">
        <f>_xlfn.XLOOKUP(Table6[[#This Row],[Numeric Month]],$N$5:$N$11,$O$5:$O$11)</f>
        <v>Jan</v>
      </c>
      <c r="K5513" t="str">
        <f>_xlfn.XLOOKUP(Table6[[#This Row],[Loan Date]],$Q$5:$Q$152,$R$5:$R$152)</f>
        <v>Tuesday</v>
      </c>
      <c r="L5513" t="str">
        <f>_xlfn.XLOOKUP(Table6[[#This Row],[Loan Date]],$Q$5:$Q$152,$S$5:$S$152)</f>
        <v>Week 1</v>
      </c>
    </row>
    <row r="5514" spans="1:12" x14ac:dyDescent="0.2">
      <c r="A5514" s="1">
        <v>44936</v>
      </c>
      <c r="B5514" t="s">
        <v>7</v>
      </c>
      <c r="C5514" s="1">
        <v>45026</v>
      </c>
      <c r="D5514" t="s">
        <v>1241</v>
      </c>
      <c r="E5514" t="s">
        <v>80</v>
      </c>
      <c r="F5514" t="s">
        <v>79</v>
      </c>
      <c r="G5514" t="s">
        <v>79</v>
      </c>
      <c r="H5514" t="s">
        <v>0</v>
      </c>
      <c r="I5514">
        <f>MONTH(Table6[[#This Row],[Loan Date]])</f>
        <v>1</v>
      </c>
      <c r="J5514" t="str">
        <f>_xlfn.XLOOKUP(Table6[[#This Row],[Numeric Month]],$N$5:$N$11,$O$5:$O$11)</f>
        <v>Jan</v>
      </c>
      <c r="K5514" t="str">
        <f>_xlfn.XLOOKUP(Table6[[#This Row],[Loan Date]],$Q$5:$Q$152,$R$5:$R$152)</f>
        <v>Tuesday</v>
      </c>
      <c r="L5514" t="str">
        <f>_xlfn.XLOOKUP(Table6[[#This Row],[Loan Date]],$Q$5:$Q$152,$S$5:$S$152)</f>
        <v>Week 1</v>
      </c>
    </row>
    <row r="5515" spans="1:12" x14ac:dyDescent="0.2">
      <c r="A5515" s="1">
        <v>44936</v>
      </c>
      <c r="B5515" t="s">
        <v>7</v>
      </c>
      <c r="C5515" s="1">
        <v>45026</v>
      </c>
      <c r="D5515" t="s">
        <v>1240</v>
      </c>
      <c r="E5515" t="s">
        <v>80</v>
      </c>
      <c r="F5515" t="s">
        <v>79</v>
      </c>
      <c r="G5515" t="s">
        <v>79</v>
      </c>
      <c r="H5515" t="s">
        <v>0</v>
      </c>
      <c r="I5515">
        <f>MONTH(Table6[[#This Row],[Loan Date]])</f>
        <v>1</v>
      </c>
      <c r="J5515" t="str">
        <f>_xlfn.XLOOKUP(Table6[[#This Row],[Numeric Month]],$N$5:$N$11,$O$5:$O$11)</f>
        <v>Jan</v>
      </c>
      <c r="K5515" t="str">
        <f>_xlfn.XLOOKUP(Table6[[#This Row],[Loan Date]],$Q$5:$Q$152,$R$5:$R$152)</f>
        <v>Tuesday</v>
      </c>
      <c r="L5515" t="str">
        <f>_xlfn.XLOOKUP(Table6[[#This Row],[Loan Date]],$Q$5:$Q$152,$S$5:$S$152)</f>
        <v>Week 1</v>
      </c>
    </row>
    <row r="5516" spans="1:12" x14ac:dyDescent="0.2">
      <c r="A5516" s="1">
        <v>44936</v>
      </c>
      <c r="B5516" t="s">
        <v>7</v>
      </c>
      <c r="C5516" s="1">
        <v>45026</v>
      </c>
      <c r="D5516" t="s">
        <v>1239</v>
      </c>
      <c r="E5516" t="s">
        <v>80</v>
      </c>
      <c r="F5516" t="s">
        <v>79</v>
      </c>
      <c r="G5516" t="s">
        <v>79</v>
      </c>
      <c r="H5516" t="s">
        <v>0</v>
      </c>
      <c r="I5516">
        <f>MONTH(Table6[[#This Row],[Loan Date]])</f>
        <v>1</v>
      </c>
      <c r="J5516" t="str">
        <f>_xlfn.XLOOKUP(Table6[[#This Row],[Numeric Month]],$N$5:$N$11,$O$5:$O$11)</f>
        <v>Jan</v>
      </c>
      <c r="K5516" t="str">
        <f>_xlfn.XLOOKUP(Table6[[#This Row],[Loan Date]],$Q$5:$Q$152,$R$5:$R$152)</f>
        <v>Tuesday</v>
      </c>
      <c r="L5516" t="str">
        <f>_xlfn.XLOOKUP(Table6[[#This Row],[Loan Date]],$Q$5:$Q$152,$S$5:$S$152)</f>
        <v>Week 1</v>
      </c>
    </row>
    <row r="5517" spans="1:12" x14ac:dyDescent="0.2">
      <c r="A5517" s="1">
        <v>44936</v>
      </c>
      <c r="B5517" t="s">
        <v>7</v>
      </c>
      <c r="C5517" s="1">
        <v>45026</v>
      </c>
      <c r="D5517" t="s">
        <v>1238</v>
      </c>
      <c r="E5517" t="s">
        <v>80</v>
      </c>
      <c r="F5517" t="s">
        <v>79</v>
      </c>
      <c r="G5517" t="s">
        <v>79</v>
      </c>
      <c r="H5517" t="s">
        <v>0</v>
      </c>
      <c r="I5517">
        <f>MONTH(Table6[[#This Row],[Loan Date]])</f>
        <v>1</v>
      </c>
      <c r="J5517" t="str">
        <f>_xlfn.XLOOKUP(Table6[[#This Row],[Numeric Month]],$N$5:$N$11,$O$5:$O$11)</f>
        <v>Jan</v>
      </c>
      <c r="K5517" t="str">
        <f>_xlfn.XLOOKUP(Table6[[#This Row],[Loan Date]],$Q$5:$Q$152,$R$5:$R$152)</f>
        <v>Tuesday</v>
      </c>
      <c r="L5517" t="str">
        <f>_xlfn.XLOOKUP(Table6[[#This Row],[Loan Date]],$Q$5:$Q$152,$S$5:$S$152)</f>
        <v>Week 1</v>
      </c>
    </row>
    <row r="5518" spans="1:12" x14ac:dyDescent="0.2">
      <c r="A5518" s="1">
        <v>44936</v>
      </c>
      <c r="B5518" t="s">
        <v>7</v>
      </c>
      <c r="C5518" s="1">
        <v>45026</v>
      </c>
      <c r="D5518" t="s">
        <v>1237</v>
      </c>
      <c r="E5518" t="s">
        <v>80</v>
      </c>
      <c r="F5518" t="s">
        <v>79</v>
      </c>
      <c r="G5518" t="s">
        <v>79</v>
      </c>
      <c r="H5518" t="s">
        <v>0</v>
      </c>
      <c r="I5518">
        <f>MONTH(Table6[[#This Row],[Loan Date]])</f>
        <v>1</v>
      </c>
      <c r="J5518" t="str">
        <f>_xlfn.XLOOKUP(Table6[[#This Row],[Numeric Month]],$N$5:$N$11,$O$5:$O$11)</f>
        <v>Jan</v>
      </c>
      <c r="K5518" t="str">
        <f>_xlfn.XLOOKUP(Table6[[#This Row],[Loan Date]],$Q$5:$Q$152,$R$5:$R$152)</f>
        <v>Tuesday</v>
      </c>
      <c r="L5518" t="str">
        <f>_xlfn.XLOOKUP(Table6[[#This Row],[Loan Date]],$Q$5:$Q$152,$S$5:$S$152)</f>
        <v>Week 1</v>
      </c>
    </row>
    <row r="5519" spans="1:12" x14ac:dyDescent="0.2">
      <c r="A5519" s="1">
        <v>44936</v>
      </c>
      <c r="B5519" t="s">
        <v>7</v>
      </c>
      <c r="C5519" s="1">
        <v>44950</v>
      </c>
      <c r="D5519" t="s">
        <v>838</v>
      </c>
      <c r="E5519" t="s">
        <v>15</v>
      </c>
      <c r="F5519" t="s">
        <v>14</v>
      </c>
      <c r="G5519" t="s">
        <v>1</v>
      </c>
      <c r="H5519" t="s">
        <v>0</v>
      </c>
      <c r="I5519">
        <f>MONTH(Table6[[#This Row],[Loan Date]])</f>
        <v>1</v>
      </c>
      <c r="J5519" t="str">
        <f>_xlfn.XLOOKUP(Table6[[#This Row],[Numeric Month]],$N$5:$N$11,$O$5:$O$11)</f>
        <v>Jan</v>
      </c>
      <c r="K5519" t="str">
        <f>_xlfn.XLOOKUP(Table6[[#This Row],[Loan Date]],$Q$5:$Q$152,$R$5:$R$152)</f>
        <v>Tuesday</v>
      </c>
      <c r="L5519" t="str">
        <f>_xlfn.XLOOKUP(Table6[[#This Row],[Loan Date]],$Q$5:$Q$152,$S$5:$S$152)</f>
        <v>Week 1</v>
      </c>
    </row>
    <row r="5520" spans="1:12" x14ac:dyDescent="0.2">
      <c r="A5520" s="1">
        <v>44936</v>
      </c>
      <c r="B5520" t="s">
        <v>7</v>
      </c>
      <c r="C5520" s="1">
        <v>44950</v>
      </c>
      <c r="D5520" t="s">
        <v>291</v>
      </c>
      <c r="E5520" t="s">
        <v>9</v>
      </c>
      <c r="F5520" t="s">
        <v>8</v>
      </c>
      <c r="G5520" t="s">
        <v>1</v>
      </c>
      <c r="H5520" t="s">
        <v>0</v>
      </c>
      <c r="I5520">
        <f>MONTH(Table6[[#This Row],[Loan Date]])</f>
        <v>1</v>
      </c>
      <c r="J5520" t="str">
        <f>_xlfn.XLOOKUP(Table6[[#This Row],[Numeric Month]],$N$5:$N$11,$O$5:$O$11)</f>
        <v>Jan</v>
      </c>
      <c r="K5520" t="str">
        <f>_xlfn.XLOOKUP(Table6[[#This Row],[Loan Date]],$Q$5:$Q$152,$R$5:$R$152)</f>
        <v>Tuesday</v>
      </c>
      <c r="L5520" t="str">
        <f>_xlfn.XLOOKUP(Table6[[#This Row],[Loan Date]],$Q$5:$Q$152,$S$5:$S$152)</f>
        <v>Week 1</v>
      </c>
    </row>
    <row r="5521" spans="1:12" x14ac:dyDescent="0.2">
      <c r="A5521" s="1">
        <v>44936</v>
      </c>
      <c r="B5521" t="s">
        <v>7</v>
      </c>
      <c r="C5521" s="1">
        <v>45026</v>
      </c>
      <c r="D5521" t="s">
        <v>1236</v>
      </c>
      <c r="E5521" t="s">
        <v>80</v>
      </c>
      <c r="F5521" t="s">
        <v>79</v>
      </c>
      <c r="G5521" t="s">
        <v>79</v>
      </c>
      <c r="H5521" t="s">
        <v>0</v>
      </c>
      <c r="I5521">
        <f>MONTH(Table6[[#This Row],[Loan Date]])</f>
        <v>1</v>
      </c>
      <c r="J5521" t="str">
        <f>_xlfn.XLOOKUP(Table6[[#This Row],[Numeric Month]],$N$5:$N$11,$O$5:$O$11)</f>
        <v>Jan</v>
      </c>
      <c r="K5521" t="str">
        <f>_xlfn.XLOOKUP(Table6[[#This Row],[Loan Date]],$Q$5:$Q$152,$R$5:$R$152)</f>
        <v>Tuesday</v>
      </c>
      <c r="L5521" t="str">
        <f>_xlfn.XLOOKUP(Table6[[#This Row],[Loan Date]],$Q$5:$Q$152,$S$5:$S$152)</f>
        <v>Week 1</v>
      </c>
    </row>
    <row r="5522" spans="1:12" x14ac:dyDescent="0.2">
      <c r="A5522" s="1">
        <v>44936</v>
      </c>
      <c r="B5522" t="s">
        <v>5</v>
      </c>
      <c r="C5522" s="1">
        <v>44936</v>
      </c>
      <c r="D5522" t="s">
        <v>969</v>
      </c>
      <c r="E5522" t="s">
        <v>37</v>
      </c>
      <c r="F5522" t="s">
        <v>37</v>
      </c>
      <c r="G5522" t="s">
        <v>20</v>
      </c>
      <c r="H5522" t="s">
        <v>0</v>
      </c>
      <c r="I5522">
        <f>MONTH(Table6[[#This Row],[Loan Date]])</f>
        <v>1</v>
      </c>
      <c r="J5522" t="str">
        <f>_xlfn.XLOOKUP(Table6[[#This Row],[Numeric Month]],$N$5:$N$11,$O$5:$O$11)</f>
        <v>Jan</v>
      </c>
      <c r="K5522" t="str">
        <f>_xlfn.XLOOKUP(Table6[[#This Row],[Loan Date]],$Q$5:$Q$152,$R$5:$R$152)</f>
        <v>Tuesday</v>
      </c>
      <c r="L5522" t="str">
        <f>_xlfn.XLOOKUP(Table6[[#This Row],[Loan Date]],$Q$5:$Q$152,$S$5:$S$152)</f>
        <v>Week 1</v>
      </c>
    </row>
    <row r="5523" spans="1:12" x14ac:dyDescent="0.2">
      <c r="A5523" s="1">
        <v>44936</v>
      </c>
      <c r="B5523" t="s">
        <v>5</v>
      </c>
      <c r="C5523" s="1">
        <v>44949</v>
      </c>
      <c r="D5523" t="s">
        <v>1039</v>
      </c>
      <c r="E5523" t="s">
        <v>3</v>
      </c>
      <c r="F5523" t="s">
        <v>2</v>
      </c>
      <c r="G5523" t="s">
        <v>1</v>
      </c>
      <c r="H5523" t="s">
        <v>0</v>
      </c>
      <c r="I5523">
        <f>MONTH(Table6[[#This Row],[Loan Date]])</f>
        <v>1</v>
      </c>
      <c r="J5523" t="str">
        <f>_xlfn.XLOOKUP(Table6[[#This Row],[Numeric Month]],$N$5:$N$11,$O$5:$O$11)</f>
        <v>Jan</v>
      </c>
      <c r="K5523" t="str">
        <f>_xlfn.XLOOKUP(Table6[[#This Row],[Loan Date]],$Q$5:$Q$152,$R$5:$R$152)</f>
        <v>Tuesday</v>
      </c>
      <c r="L5523" t="str">
        <f>_xlfn.XLOOKUP(Table6[[#This Row],[Loan Date]],$Q$5:$Q$152,$S$5:$S$152)</f>
        <v>Week 1</v>
      </c>
    </row>
    <row r="5524" spans="1:12" x14ac:dyDescent="0.2">
      <c r="A5524" s="1">
        <v>44936</v>
      </c>
      <c r="B5524" t="s">
        <v>5</v>
      </c>
      <c r="C5524" s="1">
        <v>44943</v>
      </c>
      <c r="D5524" t="s">
        <v>993</v>
      </c>
      <c r="E5524" t="s">
        <v>15</v>
      </c>
      <c r="F5524" t="s">
        <v>14</v>
      </c>
      <c r="G5524" t="s">
        <v>1</v>
      </c>
      <c r="H5524" t="s">
        <v>0</v>
      </c>
      <c r="I5524">
        <f>MONTH(Table6[[#This Row],[Loan Date]])</f>
        <v>1</v>
      </c>
      <c r="J5524" t="str">
        <f>_xlfn.XLOOKUP(Table6[[#This Row],[Numeric Month]],$N$5:$N$11,$O$5:$O$11)</f>
        <v>Jan</v>
      </c>
      <c r="K5524" t="str">
        <f>_xlfn.XLOOKUP(Table6[[#This Row],[Loan Date]],$Q$5:$Q$152,$R$5:$R$152)</f>
        <v>Tuesday</v>
      </c>
      <c r="L5524" t="str">
        <f>_xlfn.XLOOKUP(Table6[[#This Row],[Loan Date]],$Q$5:$Q$152,$S$5:$S$152)</f>
        <v>Week 1</v>
      </c>
    </row>
    <row r="5525" spans="1:12" x14ac:dyDescent="0.2">
      <c r="A5525" s="1">
        <v>44936</v>
      </c>
      <c r="B5525" t="s">
        <v>7</v>
      </c>
      <c r="C5525" s="1">
        <v>44943</v>
      </c>
      <c r="D5525" t="s">
        <v>500</v>
      </c>
      <c r="E5525" t="s">
        <v>52</v>
      </c>
      <c r="F5525" t="s">
        <v>51</v>
      </c>
      <c r="G5525" t="s">
        <v>1</v>
      </c>
      <c r="H5525" t="s">
        <v>0</v>
      </c>
      <c r="I5525">
        <f>MONTH(Table6[[#This Row],[Loan Date]])</f>
        <v>1</v>
      </c>
      <c r="J5525" t="str">
        <f>_xlfn.XLOOKUP(Table6[[#This Row],[Numeric Month]],$N$5:$N$11,$O$5:$O$11)</f>
        <v>Jan</v>
      </c>
      <c r="K5525" t="str">
        <f>_xlfn.XLOOKUP(Table6[[#This Row],[Loan Date]],$Q$5:$Q$152,$R$5:$R$152)</f>
        <v>Tuesday</v>
      </c>
      <c r="L5525" t="str">
        <f>_xlfn.XLOOKUP(Table6[[#This Row],[Loan Date]],$Q$5:$Q$152,$S$5:$S$152)</f>
        <v>Week 1</v>
      </c>
    </row>
    <row r="5526" spans="1:12" x14ac:dyDescent="0.2">
      <c r="A5526" s="1">
        <v>44936</v>
      </c>
      <c r="B5526" t="s">
        <v>5</v>
      </c>
      <c r="C5526" s="1">
        <v>44936</v>
      </c>
      <c r="D5526" t="s">
        <v>127</v>
      </c>
      <c r="E5526" t="s">
        <v>21</v>
      </c>
      <c r="F5526" t="s">
        <v>21</v>
      </c>
      <c r="G5526" t="s">
        <v>20</v>
      </c>
      <c r="H5526" t="s">
        <v>0</v>
      </c>
      <c r="I5526">
        <f>MONTH(Table6[[#This Row],[Loan Date]])</f>
        <v>1</v>
      </c>
      <c r="J5526" t="str">
        <f>_xlfn.XLOOKUP(Table6[[#This Row],[Numeric Month]],$N$5:$N$11,$O$5:$O$11)</f>
        <v>Jan</v>
      </c>
      <c r="K5526" t="str">
        <f>_xlfn.XLOOKUP(Table6[[#This Row],[Loan Date]],$Q$5:$Q$152,$R$5:$R$152)</f>
        <v>Tuesday</v>
      </c>
      <c r="L5526" t="str">
        <f>_xlfn.XLOOKUP(Table6[[#This Row],[Loan Date]],$Q$5:$Q$152,$S$5:$S$152)</f>
        <v>Week 1</v>
      </c>
    </row>
    <row r="5527" spans="1:12" x14ac:dyDescent="0.2">
      <c r="A5527" s="1">
        <v>44936</v>
      </c>
      <c r="B5527" t="s">
        <v>5</v>
      </c>
      <c r="C5527" s="1">
        <v>44936</v>
      </c>
      <c r="D5527" t="s">
        <v>26</v>
      </c>
      <c r="E5527" t="s">
        <v>23</v>
      </c>
      <c r="F5527" t="s">
        <v>23</v>
      </c>
      <c r="G5527" t="s">
        <v>20</v>
      </c>
      <c r="H5527" t="s">
        <v>0</v>
      </c>
      <c r="I5527">
        <f>MONTH(Table6[[#This Row],[Loan Date]])</f>
        <v>1</v>
      </c>
      <c r="J5527" t="str">
        <f>_xlfn.XLOOKUP(Table6[[#This Row],[Numeric Month]],$N$5:$N$11,$O$5:$O$11)</f>
        <v>Jan</v>
      </c>
      <c r="K5527" t="str">
        <f>_xlfn.XLOOKUP(Table6[[#This Row],[Loan Date]],$Q$5:$Q$152,$R$5:$R$152)</f>
        <v>Tuesday</v>
      </c>
      <c r="L5527" t="str">
        <f>_xlfn.XLOOKUP(Table6[[#This Row],[Loan Date]],$Q$5:$Q$152,$S$5:$S$152)</f>
        <v>Week 1</v>
      </c>
    </row>
    <row r="5528" spans="1:12" x14ac:dyDescent="0.2">
      <c r="A5528" s="1">
        <v>44936</v>
      </c>
      <c r="B5528" t="s">
        <v>7</v>
      </c>
      <c r="C5528" s="1">
        <v>45026</v>
      </c>
      <c r="D5528" t="s">
        <v>1235</v>
      </c>
      <c r="E5528" t="s">
        <v>80</v>
      </c>
      <c r="F5528" t="s">
        <v>79</v>
      </c>
      <c r="G5528" t="s">
        <v>79</v>
      </c>
      <c r="H5528" t="s">
        <v>0</v>
      </c>
      <c r="I5528">
        <f>MONTH(Table6[[#This Row],[Loan Date]])</f>
        <v>1</v>
      </c>
      <c r="J5528" t="str">
        <f>_xlfn.XLOOKUP(Table6[[#This Row],[Numeric Month]],$N$5:$N$11,$O$5:$O$11)</f>
        <v>Jan</v>
      </c>
      <c r="K5528" t="str">
        <f>_xlfn.XLOOKUP(Table6[[#This Row],[Loan Date]],$Q$5:$Q$152,$R$5:$R$152)</f>
        <v>Tuesday</v>
      </c>
      <c r="L5528" t="str">
        <f>_xlfn.XLOOKUP(Table6[[#This Row],[Loan Date]],$Q$5:$Q$152,$S$5:$S$152)</f>
        <v>Week 1</v>
      </c>
    </row>
    <row r="5529" spans="1:12" x14ac:dyDescent="0.2">
      <c r="A5529" s="1">
        <v>44936</v>
      </c>
      <c r="B5529" t="s">
        <v>5</v>
      </c>
      <c r="C5529" s="1">
        <v>44936</v>
      </c>
      <c r="D5529" t="s">
        <v>77</v>
      </c>
      <c r="E5529" t="s">
        <v>23</v>
      </c>
      <c r="F5529" t="s">
        <v>23</v>
      </c>
      <c r="G5529" t="s">
        <v>20</v>
      </c>
      <c r="H5529" t="s">
        <v>0</v>
      </c>
      <c r="I5529">
        <f>MONTH(Table6[[#This Row],[Loan Date]])</f>
        <v>1</v>
      </c>
      <c r="J5529" t="str">
        <f>_xlfn.XLOOKUP(Table6[[#This Row],[Numeric Month]],$N$5:$N$11,$O$5:$O$11)</f>
        <v>Jan</v>
      </c>
      <c r="K5529" t="str">
        <f>_xlfn.XLOOKUP(Table6[[#This Row],[Loan Date]],$Q$5:$Q$152,$R$5:$R$152)</f>
        <v>Tuesday</v>
      </c>
      <c r="L5529" t="str">
        <f>_xlfn.XLOOKUP(Table6[[#This Row],[Loan Date]],$Q$5:$Q$152,$S$5:$S$152)</f>
        <v>Week 1</v>
      </c>
    </row>
    <row r="5530" spans="1:12" x14ac:dyDescent="0.2">
      <c r="A5530" s="1">
        <v>44936</v>
      </c>
      <c r="B5530" t="s">
        <v>5</v>
      </c>
      <c r="C5530" s="1">
        <v>44943</v>
      </c>
      <c r="D5530" t="s">
        <v>54</v>
      </c>
      <c r="E5530" t="s">
        <v>52</v>
      </c>
      <c r="F5530" t="s">
        <v>51</v>
      </c>
      <c r="G5530" t="s">
        <v>1</v>
      </c>
      <c r="H5530" t="s">
        <v>0</v>
      </c>
      <c r="I5530">
        <f>MONTH(Table6[[#This Row],[Loan Date]])</f>
        <v>1</v>
      </c>
      <c r="J5530" t="str">
        <f>_xlfn.XLOOKUP(Table6[[#This Row],[Numeric Month]],$N$5:$N$11,$O$5:$O$11)</f>
        <v>Jan</v>
      </c>
      <c r="K5530" t="str">
        <f>_xlfn.XLOOKUP(Table6[[#This Row],[Loan Date]],$Q$5:$Q$152,$R$5:$R$152)</f>
        <v>Tuesday</v>
      </c>
      <c r="L5530" t="str">
        <f>_xlfn.XLOOKUP(Table6[[#This Row],[Loan Date]],$Q$5:$Q$152,$S$5:$S$152)</f>
        <v>Week 1</v>
      </c>
    </row>
    <row r="5531" spans="1:12" x14ac:dyDescent="0.2">
      <c r="A5531" s="1">
        <v>44936</v>
      </c>
      <c r="B5531" t="s">
        <v>7</v>
      </c>
      <c r="C5531" s="1">
        <v>44943</v>
      </c>
      <c r="D5531" t="s">
        <v>212</v>
      </c>
      <c r="E5531" t="s">
        <v>9</v>
      </c>
      <c r="F5531" t="s">
        <v>8</v>
      </c>
      <c r="G5531" t="s">
        <v>1</v>
      </c>
      <c r="H5531" t="s">
        <v>0</v>
      </c>
      <c r="I5531">
        <f>MONTH(Table6[[#This Row],[Loan Date]])</f>
        <v>1</v>
      </c>
      <c r="J5531" t="str">
        <f>_xlfn.XLOOKUP(Table6[[#This Row],[Numeric Month]],$N$5:$N$11,$O$5:$O$11)</f>
        <v>Jan</v>
      </c>
      <c r="K5531" t="str">
        <f>_xlfn.XLOOKUP(Table6[[#This Row],[Loan Date]],$Q$5:$Q$152,$R$5:$R$152)</f>
        <v>Tuesday</v>
      </c>
      <c r="L5531" t="str">
        <f>_xlfn.XLOOKUP(Table6[[#This Row],[Loan Date]],$Q$5:$Q$152,$S$5:$S$152)</f>
        <v>Week 1</v>
      </c>
    </row>
    <row r="5532" spans="1:12" x14ac:dyDescent="0.2">
      <c r="A5532" s="1">
        <v>44936</v>
      </c>
      <c r="B5532" t="s">
        <v>5</v>
      </c>
      <c r="C5532" s="1">
        <v>44943</v>
      </c>
      <c r="D5532" t="s">
        <v>276</v>
      </c>
      <c r="E5532" t="s">
        <v>52</v>
      </c>
      <c r="F5532" t="s">
        <v>51</v>
      </c>
      <c r="G5532" t="s">
        <v>1</v>
      </c>
      <c r="H5532" t="s">
        <v>0</v>
      </c>
      <c r="I5532">
        <f>MONTH(Table6[[#This Row],[Loan Date]])</f>
        <v>1</v>
      </c>
      <c r="J5532" t="str">
        <f>_xlfn.XLOOKUP(Table6[[#This Row],[Numeric Month]],$N$5:$N$11,$O$5:$O$11)</f>
        <v>Jan</v>
      </c>
      <c r="K5532" t="str">
        <f>_xlfn.XLOOKUP(Table6[[#This Row],[Loan Date]],$Q$5:$Q$152,$R$5:$R$152)</f>
        <v>Tuesday</v>
      </c>
      <c r="L5532" t="str">
        <f>_xlfn.XLOOKUP(Table6[[#This Row],[Loan Date]],$Q$5:$Q$152,$S$5:$S$152)</f>
        <v>Week 1</v>
      </c>
    </row>
    <row r="5533" spans="1:12" x14ac:dyDescent="0.2">
      <c r="A5533" s="1">
        <v>44936</v>
      </c>
      <c r="B5533" t="s">
        <v>7</v>
      </c>
      <c r="C5533" s="1">
        <v>45026</v>
      </c>
      <c r="D5533" t="s">
        <v>1234</v>
      </c>
      <c r="E5533" t="s">
        <v>80</v>
      </c>
      <c r="F5533" t="s">
        <v>79</v>
      </c>
      <c r="G5533" t="s">
        <v>79</v>
      </c>
      <c r="H5533" t="s">
        <v>0</v>
      </c>
      <c r="I5533">
        <f>MONTH(Table6[[#This Row],[Loan Date]])</f>
        <v>1</v>
      </c>
      <c r="J5533" t="str">
        <f>_xlfn.XLOOKUP(Table6[[#This Row],[Numeric Month]],$N$5:$N$11,$O$5:$O$11)</f>
        <v>Jan</v>
      </c>
      <c r="K5533" t="str">
        <f>_xlfn.XLOOKUP(Table6[[#This Row],[Loan Date]],$Q$5:$Q$152,$R$5:$R$152)</f>
        <v>Tuesday</v>
      </c>
      <c r="L5533" t="str">
        <f>_xlfn.XLOOKUP(Table6[[#This Row],[Loan Date]],$Q$5:$Q$152,$S$5:$S$152)</f>
        <v>Week 1</v>
      </c>
    </row>
    <row r="5534" spans="1:12" x14ac:dyDescent="0.2">
      <c r="A5534" s="1">
        <v>44936</v>
      </c>
      <c r="B5534" t="s">
        <v>7</v>
      </c>
      <c r="C5534" s="1">
        <v>45026</v>
      </c>
      <c r="D5534" t="s">
        <v>1233</v>
      </c>
      <c r="E5534" t="s">
        <v>80</v>
      </c>
      <c r="F5534" t="s">
        <v>79</v>
      </c>
      <c r="G5534" t="s">
        <v>79</v>
      </c>
      <c r="H5534" t="s">
        <v>0</v>
      </c>
      <c r="I5534">
        <f>MONTH(Table6[[#This Row],[Loan Date]])</f>
        <v>1</v>
      </c>
      <c r="J5534" t="str">
        <f>_xlfn.XLOOKUP(Table6[[#This Row],[Numeric Month]],$N$5:$N$11,$O$5:$O$11)</f>
        <v>Jan</v>
      </c>
      <c r="K5534" t="str">
        <f>_xlfn.XLOOKUP(Table6[[#This Row],[Loan Date]],$Q$5:$Q$152,$R$5:$R$152)</f>
        <v>Tuesday</v>
      </c>
      <c r="L5534" t="str">
        <f>_xlfn.XLOOKUP(Table6[[#This Row],[Loan Date]],$Q$5:$Q$152,$S$5:$S$152)</f>
        <v>Week 1</v>
      </c>
    </row>
    <row r="5535" spans="1:12" x14ac:dyDescent="0.2">
      <c r="A5535" s="1">
        <v>44936</v>
      </c>
      <c r="B5535" t="s">
        <v>7</v>
      </c>
      <c r="C5535" s="1">
        <v>44943</v>
      </c>
      <c r="D5535" t="s">
        <v>772</v>
      </c>
      <c r="E5535" t="s">
        <v>9</v>
      </c>
      <c r="F5535" t="s">
        <v>8</v>
      </c>
      <c r="G5535" t="s">
        <v>1</v>
      </c>
      <c r="H5535" t="s">
        <v>0</v>
      </c>
      <c r="I5535">
        <f>MONTH(Table6[[#This Row],[Loan Date]])</f>
        <v>1</v>
      </c>
      <c r="J5535" t="str">
        <f>_xlfn.XLOOKUP(Table6[[#This Row],[Numeric Month]],$N$5:$N$11,$O$5:$O$11)</f>
        <v>Jan</v>
      </c>
      <c r="K5535" t="str">
        <f>_xlfn.XLOOKUP(Table6[[#This Row],[Loan Date]],$Q$5:$Q$152,$R$5:$R$152)</f>
        <v>Tuesday</v>
      </c>
      <c r="L5535" t="str">
        <f>_xlfn.XLOOKUP(Table6[[#This Row],[Loan Date]],$Q$5:$Q$152,$S$5:$S$152)</f>
        <v>Week 1</v>
      </c>
    </row>
    <row r="5536" spans="1:12" x14ac:dyDescent="0.2">
      <c r="A5536" s="1">
        <v>44936</v>
      </c>
      <c r="B5536" t="s">
        <v>7</v>
      </c>
      <c r="C5536" s="1">
        <v>44936</v>
      </c>
      <c r="D5536" t="s">
        <v>746</v>
      </c>
      <c r="E5536" t="s">
        <v>65</v>
      </c>
      <c r="F5536" t="s">
        <v>65</v>
      </c>
      <c r="G5536" t="s">
        <v>20</v>
      </c>
      <c r="H5536" t="s">
        <v>0</v>
      </c>
      <c r="I5536">
        <f>MONTH(Table6[[#This Row],[Loan Date]])</f>
        <v>1</v>
      </c>
      <c r="J5536" t="str">
        <f>_xlfn.XLOOKUP(Table6[[#This Row],[Numeric Month]],$N$5:$N$11,$O$5:$O$11)</f>
        <v>Jan</v>
      </c>
      <c r="K5536" t="str">
        <f>_xlfn.XLOOKUP(Table6[[#This Row],[Loan Date]],$Q$5:$Q$152,$R$5:$R$152)</f>
        <v>Tuesday</v>
      </c>
      <c r="L5536" t="str">
        <f>_xlfn.XLOOKUP(Table6[[#This Row],[Loan Date]],$Q$5:$Q$152,$S$5:$S$152)</f>
        <v>Week 1</v>
      </c>
    </row>
    <row r="5537" spans="1:12" x14ac:dyDescent="0.2">
      <c r="A5537" s="1">
        <v>44936</v>
      </c>
      <c r="B5537" t="s">
        <v>7</v>
      </c>
      <c r="C5537" s="1">
        <v>44943</v>
      </c>
      <c r="D5537" t="s">
        <v>427</v>
      </c>
      <c r="E5537" t="s">
        <v>3</v>
      </c>
      <c r="F5537" t="s">
        <v>2</v>
      </c>
      <c r="G5537" t="s">
        <v>1</v>
      </c>
      <c r="H5537" t="s">
        <v>0</v>
      </c>
      <c r="I5537">
        <f>MONTH(Table6[[#This Row],[Loan Date]])</f>
        <v>1</v>
      </c>
      <c r="J5537" t="str">
        <f>_xlfn.XLOOKUP(Table6[[#This Row],[Numeric Month]],$N$5:$N$11,$O$5:$O$11)</f>
        <v>Jan</v>
      </c>
      <c r="K5537" t="str">
        <f>_xlfn.XLOOKUP(Table6[[#This Row],[Loan Date]],$Q$5:$Q$152,$R$5:$R$152)</f>
        <v>Tuesday</v>
      </c>
      <c r="L5537" t="str">
        <f>_xlfn.XLOOKUP(Table6[[#This Row],[Loan Date]],$Q$5:$Q$152,$S$5:$S$152)</f>
        <v>Week 1</v>
      </c>
    </row>
    <row r="5538" spans="1:12" x14ac:dyDescent="0.2">
      <c r="A5538" s="1">
        <v>44936</v>
      </c>
      <c r="B5538" t="s">
        <v>7</v>
      </c>
      <c r="C5538" s="1">
        <v>44943</v>
      </c>
      <c r="D5538" t="s">
        <v>1232</v>
      </c>
      <c r="E5538" t="s">
        <v>52</v>
      </c>
      <c r="F5538" t="s">
        <v>51</v>
      </c>
      <c r="G5538" t="s">
        <v>1</v>
      </c>
      <c r="H5538" t="s">
        <v>0</v>
      </c>
      <c r="I5538">
        <f>MONTH(Table6[[#This Row],[Loan Date]])</f>
        <v>1</v>
      </c>
      <c r="J5538" t="str">
        <f>_xlfn.XLOOKUP(Table6[[#This Row],[Numeric Month]],$N$5:$N$11,$O$5:$O$11)</f>
        <v>Jan</v>
      </c>
      <c r="K5538" t="str">
        <f>_xlfn.XLOOKUP(Table6[[#This Row],[Loan Date]],$Q$5:$Q$152,$R$5:$R$152)</f>
        <v>Tuesday</v>
      </c>
      <c r="L5538" t="str">
        <f>_xlfn.XLOOKUP(Table6[[#This Row],[Loan Date]],$Q$5:$Q$152,$S$5:$S$152)</f>
        <v>Week 1</v>
      </c>
    </row>
    <row r="5539" spans="1:12" x14ac:dyDescent="0.2">
      <c r="A5539" s="1">
        <v>44936</v>
      </c>
      <c r="B5539" t="s">
        <v>7</v>
      </c>
      <c r="C5539" s="1">
        <v>44936</v>
      </c>
      <c r="D5539" t="s">
        <v>270</v>
      </c>
      <c r="E5539" t="s">
        <v>168</v>
      </c>
      <c r="F5539" t="s">
        <v>168</v>
      </c>
      <c r="G5539" t="s">
        <v>20</v>
      </c>
      <c r="H5539" t="s">
        <v>0</v>
      </c>
      <c r="I5539">
        <f>MONTH(Table6[[#This Row],[Loan Date]])</f>
        <v>1</v>
      </c>
      <c r="J5539" t="str">
        <f>_xlfn.XLOOKUP(Table6[[#This Row],[Numeric Month]],$N$5:$N$11,$O$5:$O$11)</f>
        <v>Jan</v>
      </c>
      <c r="K5539" t="str">
        <f>_xlfn.XLOOKUP(Table6[[#This Row],[Loan Date]],$Q$5:$Q$152,$R$5:$R$152)</f>
        <v>Tuesday</v>
      </c>
      <c r="L5539" t="str">
        <f>_xlfn.XLOOKUP(Table6[[#This Row],[Loan Date]],$Q$5:$Q$152,$S$5:$S$152)</f>
        <v>Week 1</v>
      </c>
    </row>
    <row r="5540" spans="1:12" x14ac:dyDescent="0.2">
      <c r="A5540" s="1">
        <v>44936</v>
      </c>
      <c r="B5540" t="s">
        <v>7</v>
      </c>
      <c r="C5540" s="1">
        <v>44936</v>
      </c>
      <c r="D5540" t="s">
        <v>613</v>
      </c>
      <c r="E5540" t="s">
        <v>21</v>
      </c>
      <c r="F5540" t="s">
        <v>21</v>
      </c>
      <c r="G5540" t="s">
        <v>20</v>
      </c>
      <c r="H5540" t="s">
        <v>0</v>
      </c>
      <c r="I5540">
        <f>MONTH(Table6[[#This Row],[Loan Date]])</f>
        <v>1</v>
      </c>
      <c r="J5540" t="str">
        <f>_xlfn.XLOOKUP(Table6[[#This Row],[Numeric Month]],$N$5:$N$11,$O$5:$O$11)</f>
        <v>Jan</v>
      </c>
      <c r="K5540" t="str">
        <f>_xlfn.XLOOKUP(Table6[[#This Row],[Loan Date]],$Q$5:$Q$152,$R$5:$R$152)</f>
        <v>Tuesday</v>
      </c>
      <c r="L5540" t="str">
        <f>_xlfn.XLOOKUP(Table6[[#This Row],[Loan Date]],$Q$5:$Q$152,$S$5:$S$152)</f>
        <v>Week 1</v>
      </c>
    </row>
    <row r="5541" spans="1:12" x14ac:dyDescent="0.2">
      <c r="A5541" s="1">
        <v>44936</v>
      </c>
      <c r="B5541" t="s">
        <v>7</v>
      </c>
      <c r="C5541" s="1">
        <v>44936</v>
      </c>
      <c r="D5541" t="s">
        <v>1015</v>
      </c>
      <c r="E5541" t="s">
        <v>23</v>
      </c>
      <c r="F5541" t="s">
        <v>23</v>
      </c>
      <c r="G5541" t="s">
        <v>20</v>
      </c>
      <c r="H5541" t="s">
        <v>0</v>
      </c>
      <c r="I5541">
        <f>MONTH(Table6[[#This Row],[Loan Date]])</f>
        <v>1</v>
      </c>
      <c r="J5541" t="str">
        <f>_xlfn.XLOOKUP(Table6[[#This Row],[Numeric Month]],$N$5:$N$11,$O$5:$O$11)</f>
        <v>Jan</v>
      </c>
      <c r="K5541" t="str">
        <f>_xlfn.XLOOKUP(Table6[[#This Row],[Loan Date]],$Q$5:$Q$152,$R$5:$R$152)</f>
        <v>Tuesday</v>
      </c>
      <c r="L5541" t="str">
        <f>_xlfn.XLOOKUP(Table6[[#This Row],[Loan Date]],$Q$5:$Q$152,$S$5:$S$152)</f>
        <v>Week 1</v>
      </c>
    </row>
    <row r="5542" spans="1:12" x14ac:dyDescent="0.2">
      <c r="A5542" s="1">
        <v>44936</v>
      </c>
      <c r="B5542" t="s">
        <v>7</v>
      </c>
      <c r="C5542" s="1">
        <v>44936</v>
      </c>
      <c r="D5542" t="s">
        <v>912</v>
      </c>
      <c r="E5542" t="s">
        <v>37</v>
      </c>
      <c r="F5542" t="s">
        <v>37</v>
      </c>
      <c r="G5542" t="s">
        <v>20</v>
      </c>
      <c r="H5542" t="s">
        <v>0</v>
      </c>
      <c r="I5542">
        <f>MONTH(Table6[[#This Row],[Loan Date]])</f>
        <v>1</v>
      </c>
      <c r="J5542" t="str">
        <f>_xlfn.XLOOKUP(Table6[[#This Row],[Numeric Month]],$N$5:$N$11,$O$5:$O$11)</f>
        <v>Jan</v>
      </c>
      <c r="K5542" t="str">
        <f>_xlfn.XLOOKUP(Table6[[#This Row],[Loan Date]],$Q$5:$Q$152,$R$5:$R$152)</f>
        <v>Tuesday</v>
      </c>
      <c r="L5542" t="str">
        <f>_xlfn.XLOOKUP(Table6[[#This Row],[Loan Date]],$Q$5:$Q$152,$S$5:$S$152)</f>
        <v>Week 1</v>
      </c>
    </row>
    <row r="5543" spans="1:12" x14ac:dyDescent="0.2">
      <c r="A5543" s="1">
        <v>44936</v>
      </c>
      <c r="B5543" t="s">
        <v>7</v>
      </c>
      <c r="C5543" s="1">
        <v>44936</v>
      </c>
      <c r="D5543" t="s">
        <v>327</v>
      </c>
      <c r="E5543" t="s">
        <v>49</v>
      </c>
      <c r="F5543" t="s">
        <v>49</v>
      </c>
      <c r="G5543" t="s">
        <v>20</v>
      </c>
      <c r="H5543" t="s">
        <v>0</v>
      </c>
      <c r="I5543">
        <f>MONTH(Table6[[#This Row],[Loan Date]])</f>
        <v>1</v>
      </c>
      <c r="J5543" t="str">
        <f>_xlfn.XLOOKUP(Table6[[#This Row],[Numeric Month]],$N$5:$N$11,$O$5:$O$11)</f>
        <v>Jan</v>
      </c>
      <c r="K5543" t="str">
        <f>_xlfn.XLOOKUP(Table6[[#This Row],[Loan Date]],$Q$5:$Q$152,$R$5:$R$152)</f>
        <v>Tuesday</v>
      </c>
      <c r="L5543" t="str">
        <f>_xlfn.XLOOKUP(Table6[[#This Row],[Loan Date]],$Q$5:$Q$152,$S$5:$S$152)</f>
        <v>Week 1</v>
      </c>
    </row>
    <row r="5544" spans="1:12" x14ac:dyDescent="0.2">
      <c r="A5544" s="1">
        <v>44936</v>
      </c>
      <c r="B5544" t="s">
        <v>7</v>
      </c>
      <c r="C5544" s="1">
        <v>44936</v>
      </c>
      <c r="D5544" t="s">
        <v>923</v>
      </c>
      <c r="E5544" t="s">
        <v>37</v>
      </c>
      <c r="F5544" t="s">
        <v>37</v>
      </c>
      <c r="G5544" t="s">
        <v>20</v>
      </c>
      <c r="H5544" t="s">
        <v>0</v>
      </c>
      <c r="I5544">
        <f>MONTH(Table6[[#This Row],[Loan Date]])</f>
        <v>1</v>
      </c>
      <c r="J5544" t="str">
        <f>_xlfn.XLOOKUP(Table6[[#This Row],[Numeric Month]],$N$5:$N$11,$O$5:$O$11)</f>
        <v>Jan</v>
      </c>
      <c r="K5544" t="str">
        <f>_xlfn.XLOOKUP(Table6[[#This Row],[Loan Date]],$Q$5:$Q$152,$R$5:$R$152)</f>
        <v>Tuesday</v>
      </c>
      <c r="L5544" t="str">
        <f>_xlfn.XLOOKUP(Table6[[#This Row],[Loan Date]],$Q$5:$Q$152,$S$5:$S$152)</f>
        <v>Week 1</v>
      </c>
    </row>
    <row r="5545" spans="1:12" x14ac:dyDescent="0.2">
      <c r="A5545" s="1">
        <v>44936</v>
      </c>
      <c r="B5545" t="s">
        <v>7</v>
      </c>
      <c r="C5545" s="1">
        <v>44950</v>
      </c>
      <c r="D5545" t="s">
        <v>1066</v>
      </c>
      <c r="E5545" t="s">
        <v>52</v>
      </c>
      <c r="F5545" t="s">
        <v>51</v>
      </c>
      <c r="G5545" t="s">
        <v>1</v>
      </c>
      <c r="H5545" t="s">
        <v>0</v>
      </c>
      <c r="I5545">
        <f>MONTH(Table6[[#This Row],[Loan Date]])</f>
        <v>1</v>
      </c>
      <c r="J5545" t="str">
        <f>_xlfn.XLOOKUP(Table6[[#This Row],[Numeric Month]],$N$5:$N$11,$O$5:$O$11)</f>
        <v>Jan</v>
      </c>
      <c r="K5545" t="str">
        <f>_xlfn.XLOOKUP(Table6[[#This Row],[Loan Date]],$Q$5:$Q$152,$R$5:$R$152)</f>
        <v>Tuesday</v>
      </c>
      <c r="L5545" t="str">
        <f>_xlfn.XLOOKUP(Table6[[#This Row],[Loan Date]],$Q$5:$Q$152,$S$5:$S$152)</f>
        <v>Week 1</v>
      </c>
    </row>
    <row r="5546" spans="1:12" x14ac:dyDescent="0.2">
      <c r="A5546" s="1">
        <v>44936</v>
      </c>
      <c r="B5546" t="s">
        <v>7</v>
      </c>
      <c r="C5546" s="1">
        <v>44943</v>
      </c>
      <c r="D5546" t="s">
        <v>397</v>
      </c>
      <c r="E5546" t="s">
        <v>9</v>
      </c>
      <c r="F5546" t="s">
        <v>8</v>
      </c>
      <c r="G5546" t="s">
        <v>1</v>
      </c>
      <c r="H5546" t="s">
        <v>0</v>
      </c>
      <c r="I5546">
        <f>MONTH(Table6[[#This Row],[Loan Date]])</f>
        <v>1</v>
      </c>
      <c r="J5546" t="str">
        <f>_xlfn.XLOOKUP(Table6[[#This Row],[Numeric Month]],$N$5:$N$11,$O$5:$O$11)</f>
        <v>Jan</v>
      </c>
      <c r="K5546" t="str">
        <f>_xlfn.XLOOKUP(Table6[[#This Row],[Loan Date]],$Q$5:$Q$152,$R$5:$R$152)</f>
        <v>Tuesday</v>
      </c>
      <c r="L5546" t="str">
        <f>_xlfn.XLOOKUP(Table6[[#This Row],[Loan Date]],$Q$5:$Q$152,$S$5:$S$152)</f>
        <v>Week 1</v>
      </c>
    </row>
    <row r="5547" spans="1:12" x14ac:dyDescent="0.2">
      <c r="A5547" s="1">
        <v>44936</v>
      </c>
      <c r="B5547" t="s">
        <v>5</v>
      </c>
      <c r="C5547" s="1">
        <v>44943</v>
      </c>
      <c r="D5547" t="s">
        <v>1231</v>
      </c>
      <c r="E5547" t="s">
        <v>52</v>
      </c>
      <c r="F5547" t="s">
        <v>51</v>
      </c>
      <c r="G5547" t="s">
        <v>1</v>
      </c>
      <c r="H5547" t="s">
        <v>0</v>
      </c>
      <c r="I5547">
        <f>MONTH(Table6[[#This Row],[Loan Date]])</f>
        <v>1</v>
      </c>
      <c r="J5547" t="str">
        <f>_xlfn.XLOOKUP(Table6[[#This Row],[Numeric Month]],$N$5:$N$11,$O$5:$O$11)</f>
        <v>Jan</v>
      </c>
      <c r="K5547" t="str">
        <f>_xlfn.XLOOKUP(Table6[[#This Row],[Loan Date]],$Q$5:$Q$152,$R$5:$R$152)</f>
        <v>Tuesday</v>
      </c>
      <c r="L5547" t="str">
        <f>_xlfn.XLOOKUP(Table6[[#This Row],[Loan Date]],$Q$5:$Q$152,$S$5:$S$152)</f>
        <v>Week 1</v>
      </c>
    </row>
    <row r="5548" spans="1:12" x14ac:dyDescent="0.2">
      <c r="A5548" s="1">
        <v>44936</v>
      </c>
      <c r="B5548" t="s">
        <v>7</v>
      </c>
      <c r="C5548" s="1">
        <v>45026</v>
      </c>
      <c r="D5548" t="s">
        <v>1230</v>
      </c>
      <c r="E5548" t="s">
        <v>80</v>
      </c>
      <c r="F5548" t="s">
        <v>79</v>
      </c>
      <c r="G5548" t="s">
        <v>79</v>
      </c>
      <c r="H5548" t="s">
        <v>0</v>
      </c>
      <c r="I5548">
        <f>MONTH(Table6[[#This Row],[Loan Date]])</f>
        <v>1</v>
      </c>
      <c r="J5548" t="str">
        <f>_xlfn.XLOOKUP(Table6[[#This Row],[Numeric Month]],$N$5:$N$11,$O$5:$O$11)</f>
        <v>Jan</v>
      </c>
      <c r="K5548" t="str">
        <f>_xlfn.XLOOKUP(Table6[[#This Row],[Loan Date]],$Q$5:$Q$152,$R$5:$R$152)</f>
        <v>Tuesday</v>
      </c>
      <c r="L5548" t="str">
        <f>_xlfn.XLOOKUP(Table6[[#This Row],[Loan Date]],$Q$5:$Q$152,$S$5:$S$152)</f>
        <v>Week 1</v>
      </c>
    </row>
    <row r="5549" spans="1:12" x14ac:dyDescent="0.2">
      <c r="A5549" s="1">
        <v>44936</v>
      </c>
      <c r="B5549" t="s">
        <v>7</v>
      </c>
      <c r="C5549" s="1">
        <v>45026</v>
      </c>
      <c r="D5549" t="s">
        <v>1229</v>
      </c>
      <c r="E5549" t="s">
        <v>80</v>
      </c>
      <c r="F5549" t="s">
        <v>79</v>
      </c>
      <c r="G5549" t="s">
        <v>79</v>
      </c>
      <c r="H5549" t="s">
        <v>0</v>
      </c>
      <c r="I5549">
        <f>MONTH(Table6[[#This Row],[Loan Date]])</f>
        <v>1</v>
      </c>
      <c r="J5549" t="str">
        <f>_xlfn.XLOOKUP(Table6[[#This Row],[Numeric Month]],$N$5:$N$11,$O$5:$O$11)</f>
        <v>Jan</v>
      </c>
      <c r="K5549" t="str">
        <f>_xlfn.XLOOKUP(Table6[[#This Row],[Loan Date]],$Q$5:$Q$152,$R$5:$R$152)</f>
        <v>Tuesday</v>
      </c>
      <c r="L5549" t="str">
        <f>_xlfn.XLOOKUP(Table6[[#This Row],[Loan Date]],$Q$5:$Q$152,$S$5:$S$152)</f>
        <v>Week 1</v>
      </c>
    </row>
    <row r="5550" spans="1:12" x14ac:dyDescent="0.2">
      <c r="A5550" s="1">
        <v>44936</v>
      </c>
      <c r="B5550" t="s">
        <v>7</v>
      </c>
      <c r="C5550" s="1">
        <v>45026</v>
      </c>
      <c r="D5550" t="s">
        <v>1228</v>
      </c>
      <c r="E5550" t="s">
        <v>80</v>
      </c>
      <c r="F5550" t="s">
        <v>79</v>
      </c>
      <c r="G5550" t="s">
        <v>79</v>
      </c>
      <c r="H5550" t="s">
        <v>0</v>
      </c>
      <c r="I5550">
        <f>MONTH(Table6[[#This Row],[Loan Date]])</f>
        <v>1</v>
      </c>
      <c r="J5550" t="str">
        <f>_xlfn.XLOOKUP(Table6[[#This Row],[Numeric Month]],$N$5:$N$11,$O$5:$O$11)</f>
        <v>Jan</v>
      </c>
      <c r="K5550" t="str">
        <f>_xlfn.XLOOKUP(Table6[[#This Row],[Loan Date]],$Q$5:$Q$152,$R$5:$R$152)</f>
        <v>Tuesday</v>
      </c>
      <c r="L5550" t="str">
        <f>_xlfn.XLOOKUP(Table6[[#This Row],[Loan Date]],$Q$5:$Q$152,$S$5:$S$152)</f>
        <v>Week 1</v>
      </c>
    </row>
    <row r="5551" spans="1:12" x14ac:dyDescent="0.2">
      <c r="A5551" s="1">
        <v>44936</v>
      </c>
      <c r="B5551" t="s">
        <v>7</v>
      </c>
      <c r="C5551" s="1">
        <v>45026</v>
      </c>
      <c r="D5551" t="s">
        <v>1227</v>
      </c>
      <c r="E5551" t="s">
        <v>80</v>
      </c>
      <c r="F5551" t="s">
        <v>79</v>
      </c>
      <c r="G5551" t="s">
        <v>79</v>
      </c>
      <c r="H5551" t="s">
        <v>0</v>
      </c>
      <c r="I5551">
        <f>MONTH(Table6[[#This Row],[Loan Date]])</f>
        <v>1</v>
      </c>
      <c r="J5551" t="str">
        <f>_xlfn.XLOOKUP(Table6[[#This Row],[Numeric Month]],$N$5:$N$11,$O$5:$O$11)</f>
        <v>Jan</v>
      </c>
      <c r="K5551" t="str">
        <f>_xlfn.XLOOKUP(Table6[[#This Row],[Loan Date]],$Q$5:$Q$152,$R$5:$R$152)</f>
        <v>Tuesday</v>
      </c>
      <c r="L5551" t="str">
        <f>_xlfn.XLOOKUP(Table6[[#This Row],[Loan Date]],$Q$5:$Q$152,$S$5:$S$152)</f>
        <v>Week 1</v>
      </c>
    </row>
    <row r="5552" spans="1:12" x14ac:dyDescent="0.2">
      <c r="A5552" s="1">
        <v>44936</v>
      </c>
      <c r="B5552" t="s">
        <v>7</v>
      </c>
      <c r="C5552" s="1">
        <v>45026</v>
      </c>
      <c r="D5552" t="s">
        <v>1226</v>
      </c>
      <c r="E5552" t="s">
        <v>80</v>
      </c>
      <c r="F5552" t="s">
        <v>79</v>
      </c>
      <c r="G5552" t="s">
        <v>79</v>
      </c>
      <c r="H5552" t="s">
        <v>0</v>
      </c>
      <c r="I5552">
        <f>MONTH(Table6[[#This Row],[Loan Date]])</f>
        <v>1</v>
      </c>
      <c r="J5552" t="str">
        <f>_xlfn.XLOOKUP(Table6[[#This Row],[Numeric Month]],$N$5:$N$11,$O$5:$O$11)</f>
        <v>Jan</v>
      </c>
      <c r="K5552" t="str">
        <f>_xlfn.XLOOKUP(Table6[[#This Row],[Loan Date]],$Q$5:$Q$152,$R$5:$R$152)</f>
        <v>Tuesday</v>
      </c>
      <c r="L5552" t="str">
        <f>_xlfn.XLOOKUP(Table6[[#This Row],[Loan Date]],$Q$5:$Q$152,$S$5:$S$152)</f>
        <v>Week 1</v>
      </c>
    </row>
    <row r="5553" spans="1:12" x14ac:dyDescent="0.2">
      <c r="A5553" s="1">
        <v>44936</v>
      </c>
      <c r="B5553" t="s">
        <v>7</v>
      </c>
      <c r="C5553" s="1">
        <v>45026</v>
      </c>
      <c r="D5553" t="s">
        <v>1225</v>
      </c>
      <c r="E5553" t="s">
        <v>80</v>
      </c>
      <c r="F5553" t="s">
        <v>79</v>
      </c>
      <c r="G5553" t="s">
        <v>79</v>
      </c>
      <c r="H5553" t="s">
        <v>0</v>
      </c>
      <c r="I5553">
        <f>MONTH(Table6[[#This Row],[Loan Date]])</f>
        <v>1</v>
      </c>
      <c r="J5553" t="str">
        <f>_xlfn.XLOOKUP(Table6[[#This Row],[Numeric Month]],$N$5:$N$11,$O$5:$O$11)</f>
        <v>Jan</v>
      </c>
      <c r="K5553" t="str">
        <f>_xlfn.XLOOKUP(Table6[[#This Row],[Loan Date]],$Q$5:$Q$152,$R$5:$R$152)</f>
        <v>Tuesday</v>
      </c>
      <c r="L5553" t="str">
        <f>_xlfn.XLOOKUP(Table6[[#This Row],[Loan Date]],$Q$5:$Q$152,$S$5:$S$152)</f>
        <v>Week 1</v>
      </c>
    </row>
    <row r="5554" spans="1:12" x14ac:dyDescent="0.2">
      <c r="A5554" s="1">
        <v>44936</v>
      </c>
      <c r="B5554" t="s">
        <v>7</v>
      </c>
      <c r="C5554" s="1">
        <v>45026</v>
      </c>
      <c r="D5554" t="s">
        <v>1224</v>
      </c>
      <c r="E5554" t="s">
        <v>80</v>
      </c>
      <c r="F5554" t="s">
        <v>79</v>
      </c>
      <c r="G5554" t="s">
        <v>79</v>
      </c>
      <c r="H5554" t="s">
        <v>0</v>
      </c>
      <c r="I5554">
        <f>MONTH(Table6[[#This Row],[Loan Date]])</f>
        <v>1</v>
      </c>
      <c r="J5554" t="str">
        <f>_xlfn.XLOOKUP(Table6[[#This Row],[Numeric Month]],$N$5:$N$11,$O$5:$O$11)</f>
        <v>Jan</v>
      </c>
      <c r="K5554" t="str">
        <f>_xlfn.XLOOKUP(Table6[[#This Row],[Loan Date]],$Q$5:$Q$152,$R$5:$R$152)</f>
        <v>Tuesday</v>
      </c>
      <c r="L5554" t="str">
        <f>_xlfn.XLOOKUP(Table6[[#This Row],[Loan Date]],$Q$5:$Q$152,$S$5:$S$152)</f>
        <v>Week 1</v>
      </c>
    </row>
    <row r="5555" spans="1:12" x14ac:dyDescent="0.2">
      <c r="A5555" s="1">
        <v>44936</v>
      </c>
      <c r="B5555" t="s">
        <v>7</v>
      </c>
      <c r="C5555" s="1">
        <v>44943</v>
      </c>
      <c r="D5555" t="s">
        <v>1223</v>
      </c>
      <c r="E5555" t="s">
        <v>15</v>
      </c>
      <c r="F5555" t="s">
        <v>14</v>
      </c>
      <c r="G5555" t="s">
        <v>1</v>
      </c>
      <c r="H5555" t="s">
        <v>0</v>
      </c>
      <c r="I5555">
        <f>MONTH(Table6[[#This Row],[Loan Date]])</f>
        <v>1</v>
      </c>
      <c r="J5555" t="str">
        <f>_xlfn.XLOOKUP(Table6[[#This Row],[Numeric Month]],$N$5:$N$11,$O$5:$O$11)</f>
        <v>Jan</v>
      </c>
      <c r="K5555" t="str">
        <f>_xlfn.XLOOKUP(Table6[[#This Row],[Loan Date]],$Q$5:$Q$152,$R$5:$R$152)</f>
        <v>Tuesday</v>
      </c>
      <c r="L5555" t="str">
        <f>_xlfn.XLOOKUP(Table6[[#This Row],[Loan Date]],$Q$5:$Q$152,$S$5:$S$152)</f>
        <v>Week 1</v>
      </c>
    </row>
    <row r="5556" spans="1:12" x14ac:dyDescent="0.2">
      <c r="A5556" s="1">
        <v>44936</v>
      </c>
      <c r="B5556" t="s">
        <v>7</v>
      </c>
      <c r="C5556" s="1">
        <v>44936</v>
      </c>
      <c r="D5556" t="s">
        <v>197</v>
      </c>
      <c r="E5556" t="s">
        <v>41</v>
      </c>
      <c r="F5556" t="s">
        <v>40</v>
      </c>
      <c r="G5556" t="s">
        <v>39</v>
      </c>
      <c r="H5556" t="s">
        <v>0</v>
      </c>
      <c r="I5556">
        <f>MONTH(Table6[[#This Row],[Loan Date]])</f>
        <v>1</v>
      </c>
      <c r="J5556" t="str">
        <f>_xlfn.XLOOKUP(Table6[[#This Row],[Numeric Month]],$N$5:$N$11,$O$5:$O$11)</f>
        <v>Jan</v>
      </c>
      <c r="K5556" t="str">
        <f>_xlfn.XLOOKUP(Table6[[#This Row],[Loan Date]],$Q$5:$Q$152,$R$5:$R$152)</f>
        <v>Tuesday</v>
      </c>
      <c r="L5556" t="str">
        <f>_xlfn.XLOOKUP(Table6[[#This Row],[Loan Date]],$Q$5:$Q$152,$S$5:$S$152)</f>
        <v>Week 1</v>
      </c>
    </row>
    <row r="5557" spans="1:12" x14ac:dyDescent="0.2">
      <c r="A5557" s="1">
        <v>44936</v>
      </c>
      <c r="B5557" t="s">
        <v>7</v>
      </c>
      <c r="C5557" s="1">
        <v>45026</v>
      </c>
      <c r="D5557" t="s">
        <v>1222</v>
      </c>
      <c r="E5557" t="s">
        <v>80</v>
      </c>
      <c r="F5557" t="s">
        <v>79</v>
      </c>
      <c r="G5557" t="s">
        <v>79</v>
      </c>
      <c r="H5557" t="s">
        <v>0</v>
      </c>
      <c r="I5557">
        <f>MONTH(Table6[[#This Row],[Loan Date]])</f>
        <v>1</v>
      </c>
      <c r="J5557" t="str">
        <f>_xlfn.XLOOKUP(Table6[[#This Row],[Numeric Month]],$N$5:$N$11,$O$5:$O$11)</f>
        <v>Jan</v>
      </c>
      <c r="K5557" t="str">
        <f>_xlfn.XLOOKUP(Table6[[#This Row],[Loan Date]],$Q$5:$Q$152,$R$5:$R$152)</f>
        <v>Tuesday</v>
      </c>
      <c r="L5557" t="str">
        <f>_xlfn.XLOOKUP(Table6[[#This Row],[Loan Date]],$Q$5:$Q$152,$S$5:$S$152)</f>
        <v>Week 1</v>
      </c>
    </row>
    <row r="5558" spans="1:12" x14ac:dyDescent="0.2">
      <c r="A5558" s="1">
        <v>44936</v>
      </c>
      <c r="B5558" t="s">
        <v>7</v>
      </c>
      <c r="C5558" s="1">
        <v>45026</v>
      </c>
      <c r="D5558" t="s">
        <v>1221</v>
      </c>
      <c r="E5558" t="s">
        <v>80</v>
      </c>
      <c r="F5558" t="s">
        <v>79</v>
      </c>
      <c r="G5558" t="s">
        <v>79</v>
      </c>
      <c r="H5558" t="s">
        <v>0</v>
      </c>
      <c r="I5558">
        <f>MONTH(Table6[[#This Row],[Loan Date]])</f>
        <v>1</v>
      </c>
      <c r="J5558" t="str">
        <f>_xlfn.XLOOKUP(Table6[[#This Row],[Numeric Month]],$N$5:$N$11,$O$5:$O$11)</f>
        <v>Jan</v>
      </c>
      <c r="K5558" t="str">
        <f>_xlfn.XLOOKUP(Table6[[#This Row],[Loan Date]],$Q$5:$Q$152,$R$5:$R$152)</f>
        <v>Tuesday</v>
      </c>
      <c r="L5558" t="str">
        <f>_xlfn.XLOOKUP(Table6[[#This Row],[Loan Date]],$Q$5:$Q$152,$S$5:$S$152)</f>
        <v>Week 1</v>
      </c>
    </row>
    <row r="5559" spans="1:12" x14ac:dyDescent="0.2">
      <c r="A5559" s="1">
        <v>44936</v>
      </c>
      <c r="B5559" t="s">
        <v>5</v>
      </c>
      <c r="C5559" s="1">
        <v>44936</v>
      </c>
      <c r="D5559" t="s">
        <v>124</v>
      </c>
      <c r="E5559" t="s">
        <v>12</v>
      </c>
      <c r="F5559" t="s">
        <v>12</v>
      </c>
      <c r="G5559" t="s">
        <v>11</v>
      </c>
      <c r="H5559" t="s">
        <v>0</v>
      </c>
      <c r="I5559">
        <f>MONTH(Table6[[#This Row],[Loan Date]])</f>
        <v>1</v>
      </c>
      <c r="J5559" t="str">
        <f>_xlfn.XLOOKUP(Table6[[#This Row],[Numeric Month]],$N$5:$N$11,$O$5:$O$11)</f>
        <v>Jan</v>
      </c>
      <c r="K5559" t="str">
        <f>_xlfn.XLOOKUP(Table6[[#This Row],[Loan Date]],$Q$5:$Q$152,$R$5:$R$152)</f>
        <v>Tuesday</v>
      </c>
      <c r="L5559" t="str">
        <f>_xlfn.XLOOKUP(Table6[[#This Row],[Loan Date]],$Q$5:$Q$152,$S$5:$S$152)</f>
        <v>Week 1</v>
      </c>
    </row>
    <row r="5560" spans="1:12" x14ac:dyDescent="0.2">
      <c r="A5560" s="1">
        <v>44936</v>
      </c>
      <c r="B5560" t="s">
        <v>7</v>
      </c>
      <c r="C5560" s="1">
        <v>45026</v>
      </c>
      <c r="D5560" t="s">
        <v>1220</v>
      </c>
      <c r="E5560" t="s">
        <v>80</v>
      </c>
      <c r="F5560" t="s">
        <v>79</v>
      </c>
      <c r="G5560" t="s">
        <v>79</v>
      </c>
      <c r="H5560" t="s">
        <v>0</v>
      </c>
      <c r="I5560">
        <f>MONTH(Table6[[#This Row],[Loan Date]])</f>
        <v>1</v>
      </c>
      <c r="J5560" t="str">
        <f>_xlfn.XLOOKUP(Table6[[#This Row],[Numeric Month]],$N$5:$N$11,$O$5:$O$11)</f>
        <v>Jan</v>
      </c>
      <c r="K5560" t="str">
        <f>_xlfn.XLOOKUP(Table6[[#This Row],[Loan Date]],$Q$5:$Q$152,$R$5:$R$152)</f>
        <v>Tuesday</v>
      </c>
      <c r="L5560" t="str">
        <f>_xlfn.XLOOKUP(Table6[[#This Row],[Loan Date]],$Q$5:$Q$152,$S$5:$S$152)</f>
        <v>Week 1</v>
      </c>
    </row>
    <row r="5561" spans="1:12" x14ac:dyDescent="0.2">
      <c r="A5561" s="1">
        <v>44936</v>
      </c>
      <c r="B5561" t="s">
        <v>7</v>
      </c>
      <c r="C5561" s="1">
        <v>45026</v>
      </c>
      <c r="D5561" t="s">
        <v>1219</v>
      </c>
      <c r="E5561" t="s">
        <v>80</v>
      </c>
      <c r="F5561" t="s">
        <v>79</v>
      </c>
      <c r="G5561" t="s">
        <v>79</v>
      </c>
      <c r="H5561" t="s">
        <v>0</v>
      </c>
      <c r="I5561">
        <f>MONTH(Table6[[#This Row],[Loan Date]])</f>
        <v>1</v>
      </c>
      <c r="J5561" t="str">
        <f>_xlfn.XLOOKUP(Table6[[#This Row],[Numeric Month]],$N$5:$N$11,$O$5:$O$11)</f>
        <v>Jan</v>
      </c>
      <c r="K5561" t="str">
        <f>_xlfn.XLOOKUP(Table6[[#This Row],[Loan Date]],$Q$5:$Q$152,$R$5:$R$152)</f>
        <v>Tuesday</v>
      </c>
      <c r="L5561" t="str">
        <f>_xlfn.XLOOKUP(Table6[[#This Row],[Loan Date]],$Q$5:$Q$152,$S$5:$S$152)</f>
        <v>Week 1</v>
      </c>
    </row>
    <row r="5562" spans="1:12" x14ac:dyDescent="0.2">
      <c r="A5562" s="1">
        <v>44936</v>
      </c>
      <c r="B5562" t="s">
        <v>5</v>
      </c>
      <c r="C5562" s="1">
        <v>44936</v>
      </c>
      <c r="D5562" t="s">
        <v>171</v>
      </c>
      <c r="E5562" t="s">
        <v>23</v>
      </c>
      <c r="F5562" t="s">
        <v>23</v>
      </c>
      <c r="G5562" t="s">
        <v>20</v>
      </c>
      <c r="H5562" t="s">
        <v>0</v>
      </c>
      <c r="I5562">
        <f>MONTH(Table6[[#This Row],[Loan Date]])</f>
        <v>1</v>
      </c>
      <c r="J5562" t="str">
        <f>_xlfn.XLOOKUP(Table6[[#This Row],[Numeric Month]],$N$5:$N$11,$O$5:$O$11)</f>
        <v>Jan</v>
      </c>
      <c r="K5562" t="str">
        <f>_xlfn.XLOOKUP(Table6[[#This Row],[Loan Date]],$Q$5:$Q$152,$R$5:$R$152)</f>
        <v>Tuesday</v>
      </c>
      <c r="L5562" t="str">
        <f>_xlfn.XLOOKUP(Table6[[#This Row],[Loan Date]],$Q$5:$Q$152,$S$5:$S$152)</f>
        <v>Week 1</v>
      </c>
    </row>
    <row r="5563" spans="1:12" x14ac:dyDescent="0.2">
      <c r="A5563" s="1">
        <v>44936</v>
      </c>
      <c r="B5563" t="s">
        <v>5</v>
      </c>
      <c r="C5563" s="1">
        <v>44936</v>
      </c>
      <c r="D5563" t="s">
        <v>170</v>
      </c>
      <c r="E5563" t="s">
        <v>21</v>
      </c>
      <c r="F5563" t="s">
        <v>21</v>
      </c>
      <c r="G5563" t="s">
        <v>20</v>
      </c>
      <c r="H5563" t="s">
        <v>0</v>
      </c>
      <c r="I5563">
        <f>MONTH(Table6[[#This Row],[Loan Date]])</f>
        <v>1</v>
      </c>
      <c r="J5563" t="str">
        <f>_xlfn.XLOOKUP(Table6[[#This Row],[Numeric Month]],$N$5:$N$11,$O$5:$O$11)</f>
        <v>Jan</v>
      </c>
      <c r="K5563" t="str">
        <f>_xlfn.XLOOKUP(Table6[[#This Row],[Loan Date]],$Q$5:$Q$152,$R$5:$R$152)</f>
        <v>Tuesday</v>
      </c>
      <c r="L5563" t="str">
        <f>_xlfn.XLOOKUP(Table6[[#This Row],[Loan Date]],$Q$5:$Q$152,$S$5:$S$152)</f>
        <v>Week 1</v>
      </c>
    </row>
    <row r="5564" spans="1:12" x14ac:dyDescent="0.2">
      <c r="A5564" s="1">
        <v>44936</v>
      </c>
      <c r="B5564" t="s">
        <v>7</v>
      </c>
      <c r="C5564" s="1">
        <v>44950</v>
      </c>
      <c r="D5564" t="s">
        <v>834</v>
      </c>
      <c r="E5564" t="s">
        <v>3</v>
      </c>
      <c r="F5564" t="s">
        <v>2</v>
      </c>
      <c r="G5564" t="s">
        <v>1</v>
      </c>
      <c r="H5564" t="s">
        <v>0</v>
      </c>
      <c r="I5564">
        <f>MONTH(Table6[[#This Row],[Loan Date]])</f>
        <v>1</v>
      </c>
      <c r="J5564" t="str">
        <f>_xlfn.XLOOKUP(Table6[[#This Row],[Numeric Month]],$N$5:$N$11,$O$5:$O$11)</f>
        <v>Jan</v>
      </c>
      <c r="K5564" t="str">
        <f>_xlfn.XLOOKUP(Table6[[#This Row],[Loan Date]],$Q$5:$Q$152,$R$5:$R$152)</f>
        <v>Tuesday</v>
      </c>
      <c r="L5564" t="str">
        <f>_xlfn.XLOOKUP(Table6[[#This Row],[Loan Date]],$Q$5:$Q$152,$S$5:$S$152)</f>
        <v>Week 1</v>
      </c>
    </row>
    <row r="5565" spans="1:12" x14ac:dyDescent="0.2">
      <c r="A5565" s="1">
        <v>44936</v>
      </c>
      <c r="B5565" t="s">
        <v>5</v>
      </c>
      <c r="C5565" s="1">
        <v>44936</v>
      </c>
      <c r="D5565" t="s">
        <v>336</v>
      </c>
      <c r="E5565" t="s">
        <v>168</v>
      </c>
      <c r="F5565" t="s">
        <v>168</v>
      </c>
      <c r="G5565" t="s">
        <v>20</v>
      </c>
      <c r="H5565" t="s">
        <v>0</v>
      </c>
      <c r="I5565">
        <f>MONTH(Table6[[#This Row],[Loan Date]])</f>
        <v>1</v>
      </c>
      <c r="J5565" t="str">
        <f>_xlfn.XLOOKUP(Table6[[#This Row],[Numeric Month]],$N$5:$N$11,$O$5:$O$11)</f>
        <v>Jan</v>
      </c>
      <c r="K5565" t="str">
        <f>_xlfn.XLOOKUP(Table6[[#This Row],[Loan Date]],$Q$5:$Q$152,$R$5:$R$152)</f>
        <v>Tuesday</v>
      </c>
      <c r="L5565" t="str">
        <f>_xlfn.XLOOKUP(Table6[[#This Row],[Loan Date]],$Q$5:$Q$152,$S$5:$S$152)</f>
        <v>Week 1</v>
      </c>
    </row>
    <row r="5566" spans="1:12" x14ac:dyDescent="0.2">
      <c r="A5566" s="1">
        <v>44936</v>
      </c>
      <c r="B5566" t="s">
        <v>5</v>
      </c>
      <c r="C5566" s="1">
        <v>44943</v>
      </c>
      <c r="D5566" t="s">
        <v>987</v>
      </c>
      <c r="E5566" t="s">
        <v>52</v>
      </c>
      <c r="F5566" t="s">
        <v>51</v>
      </c>
      <c r="G5566" t="s">
        <v>1</v>
      </c>
      <c r="H5566" t="s">
        <v>0</v>
      </c>
      <c r="I5566">
        <f>MONTH(Table6[[#This Row],[Loan Date]])</f>
        <v>1</v>
      </c>
      <c r="J5566" t="str">
        <f>_xlfn.XLOOKUP(Table6[[#This Row],[Numeric Month]],$N$5:$N$11,$O$5:$O$11)</f>
        <v>Jan</v>
      </c>
      <c r="K5566" t="str">
        <f>_xlfn.XLOOKUP(Table6[[#This Row],[Loan Date]],$Q$5:$Q$152,$R$5:$R$152)</f>
        <v>Tuesday</v>
      </c>
      <c r="L5566" t="str">
        <f>_xlfn.XLOOKUP(Table6[[#This Row],[Loan Date]],$Q$5:$Q$152,$S$5:$S$152)</f>
        <v>Week 1</v>
      </c>
    </row>
    <row r="5567" spans="1:12" x14ac:dyDescent="0.2">
      <c r="A5567" s="1">
        <v>44936</v>
      </c>
      <c r="B5567" t="s">
        <v>5</v>
      </c>
      <c r="C5567" s="1">
        <v>44950</v>
      </c>
      <c r="D5567" t="s">
        <v>501</v>
      </c>
      <c r="E5567" t="s">
        <v>9</v>
      </c>
      <c r="F5567" t="s">
        <v>8</v>
      </c>
      <c r="G5567" t="s">
        <v>1</v>
      </c>
      <c r="H5567" t="s">
        <v>0</v>
      </c>
      <c r="I5567">
        <f>MONTH(Table6[[#This Row],[Loan Date]])</f>
        <v>1</v>
      </c>
      <c r="J5567" t="str">
        <f>_xlfn.XLOOKUP(Table6[[#This Row],[Numeric Month]],$N$5:$N$11,$O$5:$O$11)</f>
        <v>Jan</v>
      </c>
      <c r="K5567" t="str">
        <f>_xlfn.XLOOKUP(Table6[[#This Row],[Loan Date]],$Q$5:$Q$152,$R$5:$R$152)</f>
        <v>Tuesday</v>
      </c>
      <c r="L5567" t="str">
        <f>_xlfn.XLOOKUP(Table6[[#This Row],[Loan Date]],$Q$5:$Q$152,$S$5:$S$152)</f>
        <v>Week 1</v>
      </c>
    </row>
    <row r="5568" spans="1:12" x14ac:dyDescent="0.2">
      <c r="A5568" s="1">
        <v>44936</v>
      </c>
      <c r="B5568" t="s">
        <v>7</v>
      </c>
      <c r="C5568" s="1">
        <v>44936</v>
      </c>
      <c r="D5568" t="s">
        <v>310</v>
      </c>
      <c r="E5568" t="s">
        <v>21</v>
      </c>
      <c r="F5568" t="s">
        <v>21</v>
      </c>
      <c r="G5568" t="s">
        <v>20</v>
      </c>
      <c r="H5568" t="s">
        <v>0</v>
      </c>
      <c r="I5568">
        <f>MONTH(Table6[[#This Row],[Loan Date]])</f>
        <v>1</v>
      </c>
      <c r="J5568" t="str">
        <f>_xlfn.XLOOKUP(Table6[[#This Row],[Numeric Month]],$N$5:$N$11,$O$5:$O$11)</f>
        <v>Jan</v>
      </c>
      <c r="K5568" t="str">
        <f>_xlfn.XLOOKUP(Table6[[#This Row],[Loan Date]],$Q$5:$Q$152,$R$5:$R$152)</f>
        <v>Tuesday</v>
      </c>
      <c r="L5568" t="str">
        <f>_xlfn.XLOOKUP(Table6[[#This Row],[Loan Date]],$Q$5:$Q$152,$S$5:$S$152)</f>
        <v>Week 1</v>
      </c>
    </row>
    <row r="5569" spans="1:12" x14ac:dyDescent="0.2">
      <c r="A5569" s="1">
        <v>44936</v>
      </c>
      <c r="B5569" t="s">
        <v>7</v>
      </c>
      <c r="C5569" s="1">
        <v>44936</v>
      </c>
      <c r="D5569" t="s">
        <v>912</v>
      </c>
      <c r="E5569" t="s">
        <v>37</v>
      </c>
      <c r="F5569" t="s">
        <v>37</v>
      </c>
      <c r="G5569" t="s">
        <v>20</v>
      </c>
      <c r="H5569" t="s">
        <v>0</v>
      </c>
      <c r="I5569">
        <f>MONTH(Table6[[#This Row],[Loan Date]])</f>
        <v>1</v>
      </c>
      <c r="J5569" t="str">
        <f>_xlfn.XLOOKUP(Table6[[#This Row],[Numeric Month]],$N$5:$N$11,$O$5:$O$11)</f>
        <v>Jan</v>
      </c>
      <c r="K5569" t="str">
        <f>_xlfn.XLOOKUP(Table6[[#This Row],[Loan Date]],$Q$5:$Q$152,$R$5:$R$152)</f>
        <v>Tuesday</v>
      </c>
      <c r="L5569" t="str">
        <f>_xlfn.XLOOKUP(Table6[[#This Row],[Loan Date]],$Q$5:$Q$152,$S$5:$S$152)</f>
        <v>Week 1</v>
      </c>
    </row>
    <row r="5570" spans="1:12" x14ac:dyDescent="0.2">
      <c r="A5570" s="1">
        <v>44936</v>
      </c>
      <c r="B5570" t="s">
        <v>7</v>
      </c>
      <c r="C5570" s="1">
        <v>45026</v>
      </c>
      <c r="D5570" t="s">
        <v>1218</v>
      </c>
      <c r="E5570" t="s">
        <v>80</v>
      </c>
      <c r="F5570" t="s">
        <v>79</v>
      </c>
      <c r="G5570" t="s">
        <v>79</v>
      </c>
      <c r="H5570" t="s">
        <v>0</v>
      </c>
      <c r="I5570">
        <f>MONTH(Table6[[#This Row],[Loan Date]])</f>
        <v>1</v>
      </c>
      <c r="J5570" t="str">
        <f>_xlfn.XLOOKUP(Table6[[#This Row],[Numeric Month]],$N$5:$N$11,$O$5:$O$11)</f>
        <v>Jan</v>
      </c>
      <c r="K5570" t="str">
        <f>_xlfn.XLOOKUP(Table6[[#This Row],[Loan Date]],$Q$5:$Q$152,$R$5:$R$152)</f>
        <v>Tuesday</v>
      </c>
      <c r="L5570" t="str">
        <f>_xlfn.XLOOKUP(Table6[[#This Row],[Loan Date]],$Q$5:$Q$152,$S$5:$S$152)</f>
        <v>Week 1</v>
      </c>
    </row>
    <row r="5571" spans="1:12" x14ac:dyDescent="0.2">
      <c r="A5571" s="1">
        <v>44936</v>
      </c>
      <c r="B5571" t="s">
        <v>7</v>
      </c>
      <c r="C5571" s="1">
        <v>44950</v>
      </c>
      <c r="D5571" t="s">
        <v>555</v>
      </c>
      <c r="E5571" t="s">
        <v>15</v>
      </c>
      <c r="F5571" t="s">
        <v>14</v>
      </c>
      <c r="G5571" t="s">
        <v>1</v>
      </c>
      <c r="H5571" t="s">
        <v>0</v>
      </c>
      <c r="I5571">
        <f>MONTH(Table6[[#This Row],[Loan Date]])</f>
        <v>1</v>
      </c>
      <c r="J5571" t="str">
        <f>_xlfn.XLOOKUP(Table6[[#This Row],[Numeric Month]],$N$5:$N$11,$O$5:$O$11)</f>
        <v>Jan</v>
      </c>
      <c r="K5571" t="str">
        <f>_xlfn.XLOOKUP(Table6[[#This Row],[Loan Date]],$Q$5:$Q$152,$R$5:$R$152)</f>
        <v>Tuesday</v>
      </c>
      <c r="L5571" t="str">
        <f>_xlfn.XLOOKUP(Table6[[#This Row],[Loan Date]],$Q$5:$Q$152,$S$5:$S$152)</f>
        <v>Week 1</v>
      </c>
    </row>
    <row r="5572" spans="1:12" x14ac:dyDescent="0.2">
      <c r="A5572" s="1">
        <v>44936</v>
      </c>
      <c r="B5572" t="s">
        <v>7</v>
      </c>
      <c r="C5572" s="1">
        <v>44936</v>
      </c>
      <c r="D5572" t="s">
        <v>969</v>
      </c>
      <c r="E5572" t="s">
        <v>37</v>
      </c>
      <c r="F5572" t="s">
        <v>37</v>
      </c>
      <c r="G5572" t="s">
        <v>20</v>
      </c>
      <c r="H5572" t="s">
        <v>0</v>
      </c>
      <c r="I5572">
        <f>MONTH(Table6[[#This Row],[Loan Date]])</f>
        <v>1</v>
      </c>
      <c r="J5572" t="str">
        <f>_xlfn.XLOOKUP(Table6[[#This Row],[Numeric Month]],$N$5:$N$11,$O$5:$O$11)</f>
        <v>Jan</v>
      </c>
      <c r="K5572" t="str">
        <f>_xlfn.XLOOKUP(Table6[[#This Row],[Loan Date]],$Q$5:$Q$152,$R$5:$R$152)</f>
        <v>Tuesday</v>
      </c>
      <c r="L5572" t="str">
        <f>_xlfn.XLOOKUP(Table6[[#This Row],[Loan Date]],$Q$5:$Q$152,$S$5:$S$152)</f>
        <v>Week 1</v>
      </c>
    </row>
    <row r="5573" spans="1:12" x14ac:dyDescent="0.2">
      <c r="A5573" s="1">
        <v>44936</v>
      </c>
      <c r="B5573" t="s">
        <v>7</v>
      </c>
      <c r="C5573" s="1">
        <v>45026</v>
      </c>
      <c r="D5573" t="s">
        <v>1217</v>
      </c>
      <c r="E5573" t="s">
        <v>80</v>
      </c>
      <c r="F5573" t="s">
        <v>79</v>
      </c>
      <c r="G5573" t="s">
        <v>79</v>
      </c>
      <c r="H5573" t="s">
        <v>0</v>
      </c>
      <c r="I5573">
        <f>MONTH(Table6[[#This Row],[Loan Date]])</f>
        <v>1</v>
      </c>
      <c r="J5573" t="str">
        <f>_xlfn.XLOOKUP(Table6[[#This Row],[Numeric Month]],$N$5:$N$11,$O$5:$O$11)</f>
        <v>Jan</v>
      </c>
      <c r="K5573" t="str">
        <f>_xlfn.XLOOKUP(Table6[[#This Row],[Loan Date]],$Q$5:$Q$152,$R$5:$R$152)</f>
        <v>Tuesday</v>
      </c>
      <c r="L5573" t="str">
        <f>_xlfn.XLOOKUP(Table6[[#This Row],[Loan Date]],$Q$5:$Q$152,$S$5:$S$152)</f>
        <v>Week 1</v>
      </c>
    </row>
    <row r="5574" spans="1:12" x14ac:dyDescent="0.2">
      <c r="A5574" s="1">
        <v>44936</v>
      </c>
      <c r="B5574" t="s">
        <v>7</v>
      </c>
      <c r="C5574" s="1">
        <v>44950</v>
      </c>
      <c r="D5574" t="s">
        <v>410</v>
      </c>
      <c r="E5574" t="s">
        <v>9</v>
      </c>
      <c r="F5574" t="s">
        <v>8</v>
      </c>
      <c r="G5574" t="s">
        <v>1</v>
      </c>
      <c r="H5574" t="s">
        <v>0</v>
      </c>
      <c r="I5574">
        <f>MONTH(Table6[[#This Row],[Loan Date]])</f>
        <v>1</v>
      </c>
      <c r="J5574" t="str">
        <f>_xlfn.XLOOKUP(Table6[[#This Row],[Numeric Month]],$N$5:$N$11,$O$5:$O$11)</f>
        <v>Jan</v>
      </c>
      <c r="K5574" t="str">
        <f>_xlfn.XLOOKUP(Table6[[#This Row],[Loan Date]],$Q$5:$Q$152,$R$5:$R$152)</f>
        <v>Tuesday</v>
      </c>
      <c r="L5574" t="str">
        <f>_xlfn.XLOOKUP(Table6[[#This Row],[Loan Date]],$Q$5:$Q$152,$S$5:$S$152)</f>
        <v>Week 1</v>
      </c>
    </row>
    <row r="5575" spans="1:12" x14ac:dyDescent="0.2">
      <c r="A5575" s="1">
        <v>44936</v>
      </c>
      <c r="B5575" t="s">
        <v>7</v>
      </c>
      <c r="C5575" s="1">
        <v>44936</v>
      </c>
      <c r="D5575" t="s">
        <v>239</v>
      </c>
      <c r="E5575" t="s">
        <v>23</v>
      </c>
      <c r="F5575" t="s">
        <v>23</v>
      </c>
      <c r="G5575" t="s">
        <v>20</v>
      </c>
      <c r="H5575" t="s">
        <v>0</v>
      </c>
      <c r="I5575">
        <f>MONTH(Table6[[#This Row],[Loan Date]])</f>
        <v>1</v>
      </c>
      <c r="J5575" t="str">
        <f>_xlfn.XLOOKUP(Table6[[#This Row],[Numeric Month]],$N$5:$N$11,$O$5:$O$11)</f>
        <v>Jan</v>
      </c>
      <c r="K5575" t="str">
        <f>_xlfn.XLOOKUP(Table6[[#This Row],[Loan Date]],$Q$5:$Q$152,$R$5:$R$152)</f>
        <v>Tuesday</v>
      </c>
      <c r="L5575" t="str">
        <f>_xlfn.XLOOKUP(Table6[[#This Row],[Loan Date]],$Q$5:$Q$152,$S$5:$S$152)</f>
        <v>Week 1</v>
      </c>
    </row>
    <row r="5576" spans="1:12" x14ac:dyDescent="0.2">
      <c r="A5576" s="1">
        <v>44936</v>
      </c>
      <c r="B5576" t="s">
        <v>7</v>
      </c>
      <c r="C5576" s="1">
        <v>44936</v>
      </c>
      <c r="D5576" t="s">
        <v>115</v>
      </c>
      <c r="E5576" t="s">
        <v>23</v>
      </c>
      <c r="F5576" t="s">
        <v>23</v>
      </c>
      <c r="G5576" t="s">
        <v>20</v>
      </c>
      <c r="H5576" t="s">
        <v>0</v>
      </c>
      <c r="I5576">
        <f>MONTH(Table6[[#This Row],[Loan Date]])</f>
        <v>1</v>
      </c>
      <c r="J5576" t="str">
        <f>_xlfn.XLOOKUP(Table6[[#This Row],[Numeric Month]],$N$5:$N$11,$O$5:$O$11)</f>
        <v>Jan</v>
      </c>
      <c r="K5576" t="str">
        <f>_xlfn.XLOOKUP(Table6[[#This Row],[Loan Date]],$Q$5:$Q$152,$R$5:$R$152)</f>
        <v>Tuesday</v>
      </c>
      <c r="L5576" t="str">
        <f>_xlfn.XLOOKUP(Table6[[#This Row],[Loan Date]],$Q$5:$Q$152,$S$5:$S$152)</f>
        <v>Week 1</v>
      </c>
    </row>
    <row r="5577" spans="1:12" x14ac:dyDescent="0.2">
      <c r="A5577" s="1">
        <v>44936</v>
      </c>
      <c r="B5577" t="s">
        <v>7</v>
      </c>
      <c r="C5577" s="1">
        <v>44936</v>
      </c>
      <c r="D5577" t="s">
        <v>110</v>
      </c>
      <c r="E5577" t="s">
        <v>23</v>
      </c>
      <c r="F5577" t="s">
        <v>23</v>
      </c>
      <c r="G5577" t="s">
        <v>20</v>
      </c>
      <c r="H5577" t="s">
        <v>0</v>
      </c>
      <c r="I5577">
        <f>MONTH(Table6[[#This Row],[Loan Date]])</f>
        <v>1</v>
      </c>
      <c r="J5577" t="str">
        <f>_xlfn.XLOOKUP(Table6[[#This Row],[Numeric Month]],$N$5:$N$11,$O$5:$O$11)</f>
        <v>Jan</v>
      </c>
      <c r="K5577" t="str">
        <f>_xlfn.XLOOKUP(Table6[[#This Row],[Loan Date]],$Q$5:$Q$152,$R$5:$R$152)</f>
        <v>Tuesday</v>
      </c>
      <c r="L5577" t="str">
        <f>_xlfn.XLOOKUP(Table6[[#This Row],[Loan Date]],$Q$5:$Q$152,$S$5:$S$152)</f>
        <v>Week 1</v>
      </c>
    </row>
    <row r="5578" spans="1:12" x14ac:dyDescent="0.2">
      <c r="A5578" s="1">
        <v>44936</v>
      </c>
      <c r="B5578" t="s">
        <v>7</v>
      </c>
      <c r="C5578" s="1">
        <v>44936</v>
      </c>
      <c r="D5578" t="s">
        <v>30</v>
      </c>
      <c r="E5578" t="s">
        <v>23</v>
      </c>
      <c r="F5578" t="s">
        <v>23</v>
      </c>
      <c r="G5578" t="s">
        <v>20</v>
      </c>
      <c r="H5578" t="s">
        <v>0</v>
      </c>
      <c r="I5578">
        <f>MONTH(Table6[[#This Row],[Loan Date]])</f>
        <v>1</v>
      </c>
      <c r="J5578" t="str">
        <f>_xlfn.XLOOKUP(Table6[[#This Row],[Numeric Month]],$N$5:$N$11,$O$5:$O$11)</f>
        <v>Jan</v>
      </c>
      <c r="K5578" t="str">
        <f>_xlfn.XLOOKUP(Table6[[#This Row],[Loan Date]],$Q$5:$Q$152,$R$5:$R$152)</f>
        <v>Tuesday</v>
      </c>
      <c r="L5578" t="str">
        <f>_xlfn.XLOOKUP(Table6[[#This Row],[Loan Date]],$Q$5:$Q$152,$S$5:$S$152)</f>
        <v>Week 1</v>
      </c>
    </row>
    <row r="5579" spans="1:12" x14ac:dyDescent="0.2">
      <c r="A5579" s="1">
        <v>44936</v>
      </c>
      <c r="B5579" t="s">
        <v>7</v>
      </c>
      <c r="C5579" s="1">
        <v>44936</v>
      </c>
      <c r="D5579" t="s">
        <v>441</v>
      </c>
      <c r="E5579" t="s">
        <v>21</v>
      </c>
      <c r="F5579" t="s">
        <v>21</v>
      </c>
      <c r="G5579" t="s">
        <v>20</v>
      </c>
      <c r="H5579" t="s">
        <v>0</v>
      </c>
      <c r="I5579">
        <f>MONTH(Table6[[#This Row],[Loan Date]])</f>
        <v>1</v>
      </c>
      <c r="J5579" t="str">
        <f>_xlfn.XLOOKUP(Table6[[#This Row],[Numeric Month]],$N$5:$N$11,$O$5:$O$11)</f>
        <v>Jan</v>
      </c>
      <c r="K5579" t="str">
        <f>_xlfn.XLOOKUP(Table6[[#This Row],[Loan Date]],$Q$5:$Q$152,$R$5:$R$152)</f>
        <v>Tuesday</v>
      </c>
      <c r="L5579" t="str">
        <f>_xlfn.XLOOKUP(Table6[[#This Row],[Loan Date]],$Q$5:$Q$152,$S$5:$S$152)</f>
        <v>Week 1</v>
      </c>
    </row>
    <row r="5580" spans="1:12" x14ac:dyDescent="0.2">
      <c r="A5580" s="1">
        <v>44936</v>
      </c>
      <c r="B5580" t="s">
        <v>7</v>
      </c>
      <c r="C5580" s="1">
        <v>44950</v>
      </c>
      <c r="D5580" t="s">
        <v>644</v>
      </c>
      <c r="E5580" t="s">
        <v>9</v>
      </c>
      <c r="F5580" t="s">
        <v>8</v>
      </c>
      <c r="G5580" t="s">
        <v>1</v>
      </c>
      <c r="H5580" t="s">
        <v>0</v>
      </c>
      <c r="I5580">
        <f>MONTH(Table6[[#This Row],[Loan Date]])</f>
        <v>1</v>
      </c>
      <c r="J5580" t="str">
        <f>_xlfn.XLOOKUP(Table6[[#This Row],[Numeric Month]],$N$5:$N$11,$O$5:$O$11)</f>
        <v>Jan</v>
      </c>
      <c r="K5580" t="str">
        <f>_xlfn.XLOOKUP(Table6[[#This Row],[Loan Date]],$Q$5:$Q$152,$R$5:$R$152)</f>
        <v>Tuesday</v>
      </c>
      <c r="L5580" t="str">
        <f>_xlfn.XLOOKUP(Table6[[#This Row],[Loan Date]],$Q$5:$Q$152,$S$5:$S$152)</f>
        <v>Week 1</v>
      </c>
    </row>
    <row r="5581" spans="1:12" x14ac:dyDescent="0.2">
      <c r="A5581" s="1">
        <v>44936</v>
      </c>
      <c r="B5581" t="s">
        <v>7</v>
      </c>
      <c r="C5581" s="1">
        <v>44943</v>
      </c>
      <c r="D5581" t="s">
        <v>276</v>
      </c>
      <c r="E5581" t="s">
        <v>52</v>
      </c>
      <c r="F5581" t="s">
        <v>51</v>
      </c>
      <c r="G5581" t="s">
        <v>1</v>
      </c>
      <c r="H5581" t="s">
        <v>0</v>
      </c>
      <c r="I5581">
        <f>MONTH(Table6[[#This Row],[Loan Date]])</f>
        <v>1</v>
      </c>
      <c r="J5581" t="str">
        <f>_xlfn.XLOOKUP(Table6[[#This Row],[Numeric Month]],$N$5:$N$11,$O$5:$O$11)</f>
        <v>Jan</v>
      </c>
      <c r="K5581" t="str">
        <f>_xlfn.XLOOKUP(Table6[[#This Row],[Loan Date]],$Q$5:$Q$152,$R$5:$R$152)</f>
        <v>Tuesday</v>
      </c>
      <c r="L5581" t="str">
        <f>_xlfn.XLOOKUP(Table6[[#This Row],[Loan Date]],$Q$5:$Q$152,$S$5:$S$152)</f>
        <v>Week 1</v>
      </c>
    </row>
    <row r="5582" spans="1:12" x14ac:dyDescent="0.2">
      <c r="A5582" s="1">
        <v>44936</v>
      </c>
      <c r="B5582" t="s">
        <v>7</v>
      </c>
      <c r="C5582" s="1">
        <v>45026</v>
      </c>
      <c r="D5582" t="s">
        <v>1216</v>
      </c>
      <c r="E5582" t="s">
        <v>80</v>
      </c>
      <c r="F5582" t="s">
        <v>79</v>
      </c>
      <c r="G5582" t="s">
        <v>79</v>
      </c>
      <c r="H5582" t="s">
        <v>0</v>
      </c>
      <c r="I5582">
        <f>MONTH(Table6[[#This Row],[Loan Date]])</f>
        <v>1</v>
      </c>
      <c r="J5582" t="str">
        <f>_xlfn.XLOOKUP(Table6[[#This Row],[Numeric Month]],$N$5:$N$11,$O$5:$O$11)</f>
        <v>Jan</v>
      </c>
      <c r="K5582" t="str">
        <f>_xlfn.XLOOKUP(Table6[[#This Row],[Loan Date]],$Q$5:$Q$152,$R$5:$R$152)</f>
        <v>Tuesday</v>
      </c>
      <c r="L5582" t="str">
        <f>_xlfn.XLOOKUP(Table6[[#This Row],[Loan Date]],$Q$5:$Q$152,$S$5:$S$152)</f>
        <v>Week 1</v>
      </c>
    </row>
    <row r="5583" spans="1:12" x14ac:dyDescent="0.2">
      <c r="A5583" s="1">
        <v>44936</v>
      </c>
      <c r="B5583" t="s">
        <v>7</v>
      </c>
      <c r="C5583" s="1">
        <v>44950</v>
      </c>
      <c r="D5583" t="s">
        <v>68</v>
      </c>
      <c r="E5583" t="s">
        <v>9</v>
      </c>
      <c r="F5583" t="s">
        <v>8</v>
      </c>
      <c r="G5583" t="s">
        <v>1</v>
      </c>
      <c r="H5583" t="s">
        <v>0</v>
      </c>
      <c r="I5583">
        <f>MONTH(Table6[[#This Row],[Loan Date]])</f>
        <v>1</v>
      </c>
      <c r="J5583" t="str">
        <f>_xlfn.XLOOKUP(Table6[[#This Row],[Numeric Month]],$N$5:$N$11,$O$5:$O$11)</f>
        <v>Jan</v>
      </c>
      <c r="K5583" t="str">
        <f>_xlfn.XLOOKUP(Table6[[#This Row],[Loan Date]],$Q$5:$Q$152,$R$5:$R$152)</f>
        <v>Tuesday</v>
      </c>
      <c r="L5583" t="str">
        <f>_xlfn.XLOOKUP(Table6[[#This Row],[Loan Date]],$Q$5:$Q$152,$S$5:$S$152)</f>
        <v>Week 1</v>
      </c>
    </row>
    <row r="5584" spans="1:12" x14ac:dyDescent="0.2">
      <c r="A5584" s="1">
        <v>44936</v>
      </c>
      <c r="B5584" t="s">
        <v>5</v>
      </c>
      <c r="C5584" s="1">
        <v>45026</v>
      </c>
      <c r="D5584" t="s">
        <v>1215</v>
      </c>
      <c r="E5584" t="s">
        <v>80</v>
      </c>
      <c r="F5584" t="s">
        <v>79</v>
      </c>
      <c r="G5584" t="s">
        <v>79</v>
      </c>
      <c r="H5584" t="s">
        <v>0</v>
      </c>
      <c r="I5584">
        <f>MONTH(Table6[[#This Row],[Loan Date]])</f>
        <v>1</v>
      </c>
      <c r="J5584" t="str">
        <f>_xlfn.XLOOKUP(Table6[[#This Row],[Numeric Month]],$N$5:$N$11,$O$5:$O$11)</f>
        <v>Jan</v>
      </c>
      <c r="K5584" t="str">
        <f>_xlfn.XLOOKUP(Table6[[#This Row],[Loan Date]],$Q$5:$Q$152,$R$5:$R$152)</f>
        <v>Tuesday</v>
      </c>
      <c r="L5584" t="str">
        <f>_xlfn.XLOOKUP(Table6[[#This Row],[Loan Date]],$Q$5:$Q$152,$S$5:$S$152)</f>
        <v>Week 1</v>
      </c>
    </row>
    <row r="5585" spans="1:12" x14ac:dyDescent="0.2">
      <c r="A5585" s="1">
        <v>44936</v>
      </c>
      <c r="B5585" t="s">
        <v>7</v>
      </c>
      <c r="C5585" s="1">
        <v>44950</v>
      </c>
      <c r="D5585" t="s">
        <v>140</v>
      </c>
      <c r="E5585" t="s">
        <v>9</v>
      </c>
      <c r="F5585" t="s">
        <v>8</v>
      </c>
      <c r="G5585" t="s">
        <v>1</v>
      </c>
      <c r="H5585" t="s">
        <v>0</v>
      </c>
      <c r="I5585">
        <f>MONTH(Table6[[#This Row],[Loan Date]])</f>
        <v>1</v>
      </c>
      <c r="J5585" t="str">
        <f>_xlfn.XLOOKUP(Table6[[#This Row],[Numeric Month]],$N$5:$N$11,$O$5:$O$11)</f>
        <v>Jan</v>
      </c>
      <c r="K5585" t="str">
        <f>_xlfn.XLOOKUP(Table6[[#This Row],[Loan Date]],$Q$5:$Q$152,$R$5:$R$152)</f>
        <v>Tuesday</v>
      </c>
      <c r="L5585" t="str">
        <f>_xlfn.XLOOKUP(Table6[[#This Row],[Loan Date]],$Q$5:$Q$152,$S$5:$S$152)</f>
        <v>Week 1</v>
      </c>
    </row>
    <row r="5586" spans="1:12" x14ac:dyDescent="0.2">
      <c r="A5586" s="1">
        <v>44936</v>
      </c>
      <c r="B5586" t="s">
        <v>35</v>
      </c>
      <c r="C5586" s="1">
        <v>44936</v>
      </c>
      <c r="D5586" t="s">
        <v>1033</v>
      </c>
      <c r="E5586" t="s">
        <v>41</v>
      </c>
      <c r="F5586" t="s">
        <v>40</v>
      </c>
      <c r="G5586" t="s">
        <v>39</v>
      </c>
      <c r="H5586" t="s">
        <v>0</v>
      </c>
      <c r="I5586">
        <f>MONTH(Table6[[#This Row],[Loan Date]])</f>
        <v>1</v>
      </c>
      <c r="J5586" t="str">
        <f>_xlfn.XLOOKUP(Table6[[#This Row],[Numeric Month]],$N$5:$N$11,$O$5:$O$11)</f>
        <v>Jan</v>
      </c>
      <c r="K5586" t="str">
        <f>_xlfn.XLOOKUP(Table6[[#This Row],[Loan Date]],$Q$5:$Q$152,$R$5:$R$152)</f>
        <v>Tuesday</v>
      </c>
      <c r="L5586" t="str">
        <f>_xlfn.XLOOKUP(Table6[[#This Row],[Loan Date]],$Q$5:$Q$152,$S$5:$S$152)</f>
        <v>Week 1</v>
      </c>
    </row>
    <row r="5587" spans="1:12" x14ac:dyDescent="0.2">
      <c r="A5587" s="1">
        <v>44936</v>
      </c>
      <c r="B5587" t="s">
        <v>7</v>
      </c>
      <c r="C5587" s="1">
        <v>44943</v>
      </c>
      <c r="D5587" t="s">
        <v>642</v>
      </c>
      <c r="E5587" t="s">
        <v>15</v>
      </c>
      <c r="F5587" t="s">
        <v>14</v>
      </c>
      <c r="G5587" t="s">
        <v>1</v>
      </c>
      <c r="H5587" t="s">
        <v>0</v>
      </c>
      <c r="I5587">
        <f>MONTH(Table6[[#This Row],[Loan Date]])</f>
        <v>1</v>
      </c>
      <c r="J5587" t="str">
        <f>_xlfn.XLOOKUP(Table6[[#This Row],[Numeric Month]],$N$5:$N$11,$O$5:$O$11)</f>
        <v>Jan</v>
      </c>
      <c r="K5587" t="str">
        <f>_xlfn.XLOOKUP(Table6[[#This Row],[Loan Date]],$Q$5:$Q$152,$R$5:$R$152)</f>
        <v>Tuesday</v>
      </c>
      <c r="L5587" t="str">
        <f>_xlfn.XLOOKUP(Table6[[#This Row],[Loan Date]],$Q$5:$Q$152,$S$5:$S$152)</f>
        <v>Week 1</v>
      </c>
    </row>
    <row r="5588" spans="1:12" x14ac:dyDescent="0.2">
      <c r="A5588" s="1">
        <v>44936</v>
      </c>
      <c r="B5588" t="s">
        <v>5</v>
      </c>
      <c r="C5588" s="1">
        <v>44943</v>
      </c>
      <c r="D5588" t="s">
        <v>802</v>
      </c>
      <c r="E5588" t="s">
        <v>52</v>
      </c>
      <c r="F5588" t="s">
        <v>51</v>
      </c>
      <c r="G5588" t="s">
        <v>1</v>
      </c>
      <c r="H5588" t="s">
        <v>0</v>
      </c>
      <c r="I5588">
        <f>MONTH(Table6[[#This Row],[Loan Date]])</f>
        <v>1</v>
      </c>
      <c r="J5588" t="str">
        <f>_xlfn.XLOOKUP(Table6[[#This Row],[Numeric Month]],$N$5:$N$11,$O$5:$O$11)</f>
        <v>Jan</v>
      </c>
      <c r="K5588" t="str">
        <f>_xlfn.XLOOKUP(Table6[[#This Row],[Loan Date]],$Q$5:$Q$152,$R$5:$R$152)</f>
        <v>Tuesday</v>
      </c>
      <c r="L5588" t="str">
        <f>_xlfn.XLOOKUP(Table6[[#This Row],[Loan Date]],$Q$5:$Q$152,$S$5:$S$152)</f>
        <v>Week 1</v>
      </c>
    </row>
    <row r="5589" spans="1:12" x14ac:dyDescent="0.2">
      <c r="A5589" s="1">
        <v>44936</v>
      </c>
      <c r="B5589" t="s">
        <v>5</v>
      </c>
      <c r="C5589" s="1">
        <v>44936</v>
      </c>
      <c r="D5589" t="s">
        <v>660</v>
      </c>
      <c r="E5589" t="s">
        <v>21</v>
      </c>
      <c r="F5589" t="s">
        <v>21</v>
      </c>
      <c r="G5589" t="s">
        <v>20</v>
      </c>
      <c r="H5589" t="s">
        <v>0</v>
      </c>
      <c r="I5589">
        <f>MONTH(Table6[[#This Row],[Loan Date]])</f>
        <v>1</v>
      </c>
      <c r="J5589" t="str">
        <f>_xlfn.XLOOKUP(Table6[[#This Row],[Numeric Month]],$N$5:$N$11,$O$5:$O$11)</f>
        <v>Jan</v>
      </c>
      <c r="K5589" t="str">
        <f>_xlfn.XLOOKUP(Table6[[#This Row],[Loan Date]],$Q$5:$Q$152,$R$5:$R$152)</f>
        <v>Tuesday</v>
      </c>
      <c r="L5589" t="str">
        <f>_xlfn.XLOOKUP(Table6[[#This Row],[Loan Date]],$Q$5:$Q$152,$S$5:$S$152)</f>
        <v>Week 1</v>
      </c>
    </row>
    <row r="5590" spans="1:12" x14ac:dyDescent="0.2">
      <c r="A5590" s="1">
        <v>44936</v>
      </c>
      <c r="B5590" t="s">
        <v>5</v>
      </c>
      <c r="C5590" s="1">
        <v>44936</v>
      </c>
      <c r="D5590" t="s">
        <v>97</v>
      </c>
      <c r="E5590" t="s">
        <v>23</v>
      </c>
      <c r="F5590" t="s">
        <v>23</v>
      </c>
      <c r="G5590" t="s">
        <v>20</v>
      </c>
      <c r="H5590" t="s">
        <v>0</v>
      </c>
      <c r="I5590">
        <f>MONTH(Table6[[#This Row],[Loan Date]])</f>
        <v>1</v>
      </c>
      <c r="J5590" t="str">
        <f>_xlfn.XLOOKUP(Table6[[#This Row],[Numeric Month]],$N$5:$N$11,$O$5:$O$11)</f>
        <v>Jan</v>
      </c>
      <c r="K5590" t="str">
        <f>_xlfn.XLOOKUP(Table6[[#This Row],[Loan Date]],$Q$5:$Q$152,$R$5:$R$152)</f>
        <v>Tuesday</v>
      </c>
      <c r="L5590" t="str">
        <f>_xlfn.XLOOKUP(Table6[[#This Row],[Loan Date]],$Q$5:$Q$152,$S$5:$S$152)</f>
        <v>Week 1</v>
      </c>
    </row>
    <row r="5591" spans="1:12" x14ac:dyDescent="0.2">
      <c r="A5591" s="1">
        <v>44936</v>
      </c>
      <c r="B5591" t="s">
        <v>5</v>
      </c>
      <c r="C5591" s="1">
        <v>44936</v>
      </c>
      <c r="D5591" t="s">
        <v>912</v>
      </c>
      <c r="E5591" t="s">
        <v>37</v>
      </c>
      <c r="F5591" t="s">
        <v>37</v>
      </c>
      <c r="G5591" t="s">
        <v>20</v>
      </c>
      <c r="H5591" t="s">
        <v>0</v>
      </c>
      <c r="I5591">
        <f>MONTH(Table6[[#This Row],[Loan Date]])</f>
        <v>1</v>
      </c>
      <c r="J5591" t="str">
        <f>_xlfn.XLOOKUP(Table6[[#This Row],[Numeric Month]],$N$5:$N$11,$O$5:$O$11)</f>
        <v>Jan</v>
      </c>
      <c r="K5591" t="str">
        <f>_xlfn.XLOOKUP(Table6[[#This Row],[Loan Date]],$Q$5:$Q$152,$R$5:$R$152)</f>
        <v>Tuesday</v>
      </c>
      <c r="L5591" t="str">
        <f>_xlfn.XLOOKUP(Table6[[#This Row],[Loan Date]],$Q$5:$Q$152,$S$5:$S$152)</f>
        <v>Week 1</v>
      </c>
    </row>
    <row r="5592" spans="1:12" x14ac:dyDescent="0.2">
      <c r="A5592" s="1">
        <v>44936</v>
      </c>
      <c r="B5592" t="s">
        <v>7</v>
      </c>
      <c r="C5592" s="1">
        <v>45026</v>
      </c>
      <c r="D5592" t="s">
        <v>128</v>
      </c>
      <c r="E5592" t="s">
        <v>80</v>
      </c>
      <c r="F5592" t="s">
        <v>79</v>
      </c>
      <c r="G5592" t="s">
        <v>79</v>
      </c>
      <c r="H5592" t="s">
        <v>0</v>
      </c>
      <c r="I5592">
        <f>MONTH(Table6[[#This Row],[Loan Date]])</f>
        <v>1</v>
      </c>
      <c r="J5592" t="str">
        <f>_xlfn.XLOOKUP(Table6[[#This Row],[Numeric Month]],$N$5:$N$11,$O$5:$O$11)</f>
        <v>Jan</v>
      </c>
      <c r="K5592" t="str">
        <f>_xlfn.XLOOKUP(Table6[[#This Row],[Loan Date]],$Q$5:$Q$152,$R$5:$R$152)</f>
        <v>Tuesday</v>
      </c>
      <c r="L5592" t="str">
        <f>_xlfn.XLOOKUP(Table6[[#This Row],[Loan Date]],$Q$5:$Q$152,$S$5:$S$152)</f>
        <v>Week 1</v>
      </c>
    </row>
    <row r="5593" spans="1:12" x14ac:dyDescent="0.2">
      <c r="A5593" s="1">
        <v>44936</v>
      </c>
      <c r="B5593" t="s">
        <v>7</v>
      </c>
      <c r="C5593" s="1">
        <v>45026</v>
      </c>
      <c r="D5593" t="s">
        <v>1214</v>
      </c>
      <c r="E5593" t="s">
        <v>80</v>
      </c>
      <c r="F5593" t="s">
        <v>79</v>
      </c>
      <c r="G5593" t="s">
        <v>79</v>
      </c>
      <c r="H5593" t="s">
        <v>0</v>
      </c>
      <c r="I5593">
        <f>MONTH(Table6[[#This Row],[Loan Date]])</f>
        <v>1</v>
      </c>
      <c r="J5593" t="str">
        <f>_xlfn.XLOOKUP(Table6[[#This Row],[Numeric Month]],$N$5:$N$11,$O$5:$O$11)</f>
        <v>Jan</v>
      </c>
      <c r="K5593" t="str">
        <f>_xlfn.XLOOKUP(Table6[[#This Row],[Loan Date]],$Q$5:$Q$152,$R$5:$R$152)</f>
        <v>Tuesday</v>
      </c>
      <c r="L5593" t="str">
        <f>_xlfn.XLOOKUP(Table6[[#This Row],[Loan Date]],$Q$5:$Q$152,$S$5:$S$152)</f>
        <v>Week 1</v>
      </c>
    </row>
    <row r="5594" spans="1:12" x14ac:dyDescent="0.2">
      <c r="A5594" s="1">
        <v>44936</v>
      </c>
      <c r="B5594" t="s">
        <v>7</v>
      </c>
      <c r="C5594" s="1">
        <v>44936</v>
      </c>
      <c r="D5594" t="s">
        <v>1084</v>
      </c>
      <c r="E5594" t="s">
        <v>168</v>
      </c>
      <c r="F5594" t="s">
        <v>168</v>
      </c>
      <c r="G5594" t="s">
        <v>20</v>
      </c>
      <c r="H5594" t="s">
        <v>0</v>
      </c>
      <c r="I5594">
        <f>MONTH(Table6[[#This Row],[Loan Date]])</f>
        <v>1</v>
      </c>
      <c r="J5594" t="str">
        <f>_xlfn.XLOOKUP(Table6[[#This Row],[Numeric Month]],$N$5:$N$11,$O$5:$O$11)</f>
        <v>Jan</v>
      </c>
      <c r="K5594" t="str">
        <f>_xlfn.XLOOKUP(Table6[[#This Row],[Loan Date]],$Q$5:$Q$152,$R$5:$R$152)</f>
        <v>Tuesday</v>
      </c>
      <c r="L5594" t="str">
        <f>_xlfn.XLOOKUP(Table6[[#This Row],[Loan Date]],$Q$5:$Q$152,$S$5:$S$152)</f>
        <v>Week 1</v>
      </c>
    </row>
    <row r="5595" spans="1:12" x14ac:dyDescent="0.2">
      <c r="A5595" s="1">
        <v>44936</v>
      </c>
      <c r="B5595" t="s">
        <v>7</v>
      </c>
      <c r="C5595" s="1">
        <v>44936</v>
      </c>
      <c r="D5595" t="s">
        <v>717</v>
      </c>
      <c r="E5595" t="s">
        <v>49</v>
      </c>
      <c r="F5595" t="s">
        <v>49</v>
      </c>
      <c r="G5595" t="s">
        <v>20</v>
      </c>
      <c r="H5595" t="s">
        <v>0</v>
      </c>
      <c r="I5595">
        <f>MONTH(Table6[[#This Row],[Loan Date]])</f>
        <v>1</v>
      </c>
      <c r="J5595" t="str">
        <f>_xlfn.XLOOKUP(Table6[[#This Row],[Numeric Month]],$N$5:$N$11,$O$5:$O$11)</f>
        <v>Jan</v>
      </c>
      <c r="K5595" t="str">
        <f>_xlfn.XLOOKUP(Table6[[#This Row],[Loan Date]],$Q$5:$Q$152,$R$5:$R$152)</f>
        <v>Tuesday</v>
      </c>
      <c r="L5595" t="str">
        <f>_xlfn.XLOOKUP(Table6[[#This Row],[Loan Date]],$Q$5:$Q$152,$S$5:$S$152)</f>
        <v>Week 1</v>
      </c>
    </row>
    <row r="5596" spans="1:12" x14ac:dyDescent="0.2">
      <c r="A5596" s="1">
        <v>44936</v>
      </c>
      <c r="B5596" t="s">
        <v>7</v>
      </c>
      <c r="C5596" s="1">
        <v>44936</v>
      </c>
      <c r="D5596" t="s">
        <v>917</v>
      </c>
      <c r="E5596" t="s">
        <v>37</v>
      </c>
      <c r="F5596" t="s">
        <v>37</v>
      </c>
      <c r="G5596" t="s">
        <v>20</v>
      </c>
      <c r="H5596" t="s">
        <v>0</v>
      </c>
      <c r="I5596">
        <f>MONTH(Table6[[#This Row],[Loan Date]])</f>
        <v>1</v>
      </c>
      <c r="J5596" t="str">
        <f>_xlfn.XLOOKUP(Table6[[#This Row],[Numeric Month]],$N$5:$N$11,$O$5:$O$11)</f>
        <v>Jan</v>
      </c>
      <c r="K5596" t="str">
        <f>_xlfn.XLOOKUP(Table6[[#This Row],[Loan Date]],$Q$5:$Q$152,$R$5:$R$152)</f>
        <v>Tuesday</v>
      </c>
      <c r="L5596" t="str">
        <f>_xlfn.XLOOKUP(Table6[[#This Row],[Loan Date]],$Q$5:$Q$152,$S$5:$S$152)</f>
        <v>Week 1</v>
      </c>
    </row>
    <row r="5597" spans="1:12" x14ac:dyDescent="0.2">
      <c r="A5597" s="1">
        <v>44936</v>
      </c>
      <c r="B5597" t="s">
        <v>7</v>
      </c>
      <c r="C5597" s="1">
        <v>45026</v>
      </c>
      <c r="D5597" t="s">
        <v>1213</v>
      </c>
      <c r="E5597" t="s">
        <v>80</v>
      </c>
      <c r="F5597" t="s">
        <v>79</v>
      </c>
      <c r="G5597" t="s">
        <v>79</v>
      </c>
      <c r="H5597" t="s">
        <v>0</v>
      </c>
      <c r="I5597">
        <f>MONTH(Table6[[#This Row],[Loan Date]])</f>
        <v>1</v>
      </c>
      <c r="J5597" t="str">
        <f>_xlfn.XLOOKUP(Table6[[#This Row],[Numeric Month]],$N$5:$N$11,$O$5:$O$11)</f>
        <v>Jan</v>
      </c>
      <c r="K5597" t="str">
        <f>_xlfn.XLOOKUP(Table6[[#This Row],[Loan Date]],$Q$5:$Q$152,$R$5:$R$152)</f>
        <v>Tuesday</v>
      </c>
      <c r="L5597" t="str">
        <f>_xlfn.XLOOKUP(Table6[[#This Row],[Loan Date]],$Q$5:$Q$152,$S$5:$S$152)</f>
        <v>Week 1</v>
      </c>
    </row>
    <row r="5598" spans="1:12" x14ac:dyDescent="0.2">
      <c r="A5598" s="1">
        <v>44936</v>
      </c>
      <c r="B5598" t="s">
        <v>7</v>
      </c>
      <c r="C5598" s="1">
        <v>45026</v>
      </c>
      <c r="D5598" t="s">
        <v>1212</v>
      </c>
      <c r="E5598" t="s">
        <v>80</v>
      </c>
      <c r="F5598" t="s">
        <v>79</v>
      </c>
      <c r="G5598" t="s">
        <v>79</v>
      </c>
      <c r="H5598" t="s">
        <v>0</v>
      </c>
      <c r="I5598">
        <f>MONTH(Table6[[#This Row],[Loan Date]])</f>
        <v>1</v>
      </c>
      <c r="J5598" t="str">
        <f>_xlfn.XLOOKUP(Table6[[#This Row],[Numeric Month]],$N$5:$N$11,$O$5:$O$11)</f>
        <v>Jan</v>
      </c>
      <c r="K5598" t="str">
        <f>_xlfn.XLOOKUP(Table6[[#This Row],[Loan Date]],$Q$5:$Q$152,$R$5:$R$152)</f>
        <v>Tuesday</v>
      </c>
      <c r="L5598" t="str">
        <f>_xlfn.XLOOKUP(Table6[[#This Row],[Loan Date]],$Q$5:$Q$152,$S$5:$S$152)</f>
        <v>Week 1</v>
      </c>
    </row>
    <row r="5599" spans="1:12" x14ac:dyDescent="0.2">
      <c r="A5599" s="1">
        <v>44936</v>
      </c>
      <c r="B5599" t="s">
        <v>7</v>
      </c>
      <c r="C5599" s="1">
        <v>45026</v>
      </c>
      <c r="D5599" t="s">
        <v>1211</v>
      </c>
      <c r="E5599" t="s">
        <v>80</v>
      </c>
      <c r="F5599" t="s">
        <v>79</v>
      </c>
      <c r="G5599" t="s">
        <v>79</v>
      </c>
      <c r="H5599" t="s">
        <v>0</v>
      </c>
      <c r="I5599">
        <f>MONTH(Table6[[#This Row],[Loan Date]])</f>
        <v>1</v>
      </c>
      <c r="J5599" t="str">
        <f>_xlfn.XLOOKUP(Table6[[#This Row],[Numeric Month]],$N$5:$N$11,$O$5:$O$11)</f>
        <v>Jan</v>
      </c>
      <c r="K5599" t="str">
        <f>_xlfn.XLOOKUP(Table6[[#This Row],[Loan Date]],$Q$5:$Q$152,$R$5:$R$152)</f>
        <v>Tuesday</v>
      </c>
      <c r="L5599" t="str">
        <f>_xlfn.XLOOKUP(Table6[[#This Row],[Loan Date]],$Q$5:$Q$152,$S$5:$S$152)</f>
        <v>Week 1</v>
      </c>
    </row>
    <row r="5600" spans="1:12" x14ac:dyDescent="0.2">
      <c r="A5600" s="1">
        <v>44936</v>
      </c>
      <c r="B5600" t="s">
        <v>7</v>
      </c>
      <c r="C5600" s="1">
        <v>45026</v>
      </c>
      <c r="D5600" t="s">
        <v>1210</v>
      </c>
      <c r="E5600" t="s">
        <v>80</v>
      </c>
      <c r="F5600" t="s">
        <v>79</v>
      </c>
      <c r="G5600" t="s">
        <v>79</v>
      </c>
      <c r="H5600" t="s">
        <v>0</v>
      </c>
      <c r="I5600">
        <f>MONTH(Table6[[#This Row],[Loan Date]])</f>
        <v>1</v>
      </c>
      <c r="J5600" t="str">
        <f>_xlfn.XLOOKUP(Table6[[#This Row],[Numeric Month]],$N$5:$N$11,$O$5:$O$11)</f>
        <v>Jan</v>
      </c>
      <c r="K5600" t="str">
        <f>_xlfn.XLOOKUP(Table6[[#This Row],[Loan Date]],$Q$5:$Q$152,$R$5:$R$152)</f>
        <v>Tuesday</v>
      </c>
      <c r="L5600" t="str">
        <f>_xlfn.XLOOKUP(Table6[[#This Row],[Loan Date]],$Q$5:$Q$152,$S$5:$S$152)</f>
        <v>Week 1</v>
      </c>
    </row>
    <row r="5601" spans="1:12" x14ac:dyDescent="0.2">
      <c r="A5601" s="1">
        <v>44936</v>
      </c>
      <c r="B5601" t="s">
        <v>7</v>
      </c>
      <c r="C5601" s="1">
        <v>45026</v>
      </c>
      <c r="D5601" t="s">
        <v>1209</v>
      </c>
      <c r="E5601" t="s">
        <v>80</v>
      </c>
      <c r="F5601" t="s">
        <v>79</v>
      </c>
      <c r="G5601" t="s">
        <v>79</v>
      </c>
      <c r="H5601" t="s">
        <v>0</v>
      </c>
      <c r="I5601">
        <f>MONTH(Table6[[#This Row],[Loan Date]])</f>
        <v>1</v>
      </c>
      <c r="J5601" t="str">
        <f>_xlfn.XLOOKUP(Table6[[#This Row],[Numeric Month]],$N$5:$N$11,$O$5:$O$11)</f>
        <v>Jan</v>
      </c>
      <c r="K5601" t="str">
        <f>_xlfn.XLOOKUP(Table6[[#This Row],[Loan Date]],$Q$5:$Q$152,$R$5:$R$152)</f>
        <v>Tuesday</v>
      </c>
      <c r="L5601" t="str">
        <f>_xlfn.XLOOKUP(Table6[[#This Row],[Loan Date]],$Q$5:$Q$152,$S$5:$S$152)</f>
        <v>Week 1</v>
      </c>
    </row>
    <row r="5602" spans="1:12" x14ac:dyDescent="0.2">
      <c r="A5602" s="1">
        <v>44936</v>
      </c>
      <c r="B5602" t="s">
        <v>7</v>
      </c>
      <c r="C5602" s="1">
        <v>45026</v>
      </c>
      <c r="D5602" t="s">
        <v>1208</v>
      </c>
      <c r="E5602" t="s">
        <v>80</v>
      </c>
      <c r="F5602" t="s">
        <v>79</v>
      </c>
      <c r="G5602" t="s">
        <v>79</v>
      </c>
      <c r="H5602" t="s">
        <v>0</v>
      </c>
      <c r="I5602">
        <f>MONTH(Table6[[#This Row],[Loan Date]])</f>
        <v>1</v>
      </c>
      <c r="J5602" t="str">
        <f>_xlfn.XLOOKUP(Table6[[#This Row],[Numeric Month]],$N$5:$N$11,$O$5:$O$11)</f>
        <v>Jan</v>
      </c>
      <c r="K5602" t="str">
        <f>_xlfn.XLOOKUP(Table6[[#This Row],[Loan Date]],$Q$5:$Q$152,$R$5:$R$152)</f>
        <v>Tuesday</v>
      </c>
      <c r="L5602" t="str">
        <f>_xlfn.XLOOKUP(Table6[[#This Row],[Loan Date]],$Q$5:$Q$152,$S$5:$S$152)</f>
        <v>Week 1</v>
      </c>
    </row>
    <row r="5603" spans="1:12" x14ac:dyDescent="0.2">
      <c r="A5603" s="1">
        <v>44936</v>
      </c>
      <c r="B5603" t="s">
        <v>7</v>
      </c>
      <c r="C5603" s="1">
        <v>45026</v>
      </c>
      <c r="D5603" t="s">
        <v>1207</v>
      </c>
      <c r="E5603" t="s">
        <v>80</v>
      </c>
      <c r="F5603" t="s">
        <v>79</v>
      </c>
      <c r="G5603" t="s">
        <v>79</v>
      </c>
      <c r="H5603" t="s">
        <v>0</v>
      </c>
      <c r="I5603">
        <f>MONTH(Table6[[#This Row],[Loan Date]])</f>
        <v>1</v>
      </c>
      <c r="J5603" t="str">
        <f>_xlfn.XLOOKUP(Table6[[#This Row],[Numeric Month]],$N$5:$N$11,$O$5:$O$11)</f>
        <v>Jan</v>
      </c>
      <c r="K5603" t="str">
        <f>_xlfn.XLOOKUP(Table6[[#This Row],[Loan Date]],$Q$5:$Q$152,$R$5:$R$152)</f>
        <v>Tuesday</v>
      </c>
      <c r="L5603" t="str">
        <f>_xlfn.XLOOKUP(Table6[[#This Row],[Loan Date]],$Q$5:$Q$152,$S$5:$S$152)</f>
        <v>Week 1</v>
      </c>
    </row>
    <row r="5604" spans="1:12" x14ac:dyDescent="0.2">
      <c r="A5604" s="1">
        <v>44936</v>
      </c>
      <c r="B5604" t="s">
        <v>7</v>
      </c>
      <c r="C5604" s="1">
        <v>45026</v>
      </c>
      <c r="D5604" t="s">
        <v>1206</v>
      </c>
      <c r="E5604" t="s">
        <v>80</v>
      </c>
      <c r="F5604" t="s">
        <v>79</v>
      </c>
      <c r="G5604" t="s">
        <v>79</v>
      </c>
      <c r="H5604" t="s">
        <v>0</v>
      </c>
      <c r="I5604">
        <f>MONTH(Table6[[#This Row],[Loan Date]])</f>
        <v>1</v>
      </c>
      <c r="J5604" t="str">
        <f>_xlfn.XLOOKUP(Table6[[#This Row],[Numeric Month]],$N$5:$N$11,$O$5:$O$11)</f>
        <v>Jan</v>
      </c>
      <c r="K5604" t="str">
        <f>_xlfn.XLOOKUP(Table6[[#This Row],[Loan Date]],$Q$5:$Q$152,$R$5:$R$152)</f>
        <v>Tuesday</v>
      </c>
      <c r="L5604" t="str">
        <f>_xlfn.XLOOKUP(Table6[[#This Row],[Loan Date]],$Q$5:$Q$152,$S$5:$S$152)</f>
        <v>Week 1</v>
      </c>
    </row>
    <row r="5605" spans="1:12" x14ac:dyDescent="0.2">
      <c r="A5605" s="1">
        <v>44937</v>
      </c>
      <c r="B5605" t="s">
        <v>7</v>
      </c>
      <c r="C5605" s="1">
        <v>44944</v>
      </c>
      <c r="D5605" t="s">
        <v>213</v>
      </c>
      <c r="E5605" t="s">
        <v>9</v>
      </c>
      <c r="F5605" t="s">
        <v>8</v>
      </c>
      <c r="G5605" t="s">
        <v>1</v>
      </c>
      <c r="H5605" t="s">
        <v>0</v>
      </c>
      <c r="I5605">
        <f>MONTH(Table6[[#This Row],[Loan Date]])</f>
        <v>1</v>
      </c>
      <c r="J5605" t="str">
        <f>_xlfn.XLOOKUP(Table6[[#This Row],[Numeric Month]],$N$5:$N$11,$O$5:$O$11)</f>
        <v>Jan</v>
      </c>
      <c r="K5605" t="str">
        <f>_xlfn.XLOOKUP(Table6[[#This Row],[Loan Date]],$Q$5:$Q$152,$R$5:$R$152)</f>
        <v>Wednesday</v>
      </c>
      <c r="L5605" t="str">
        <f>_xlfn.XLOOKUP(Table6[[#This Row],[Loan Date]],$Q$5:$Q$152,$S$5:$S$152)</f>
        <v>Week 1</v>
      </c>
    </row>
    <row r="5606" spans="1:12" x14ac:dyDescent="0.2">
      <c r="A5606" s="1">
        <v>44937</v>
      </c>
      <c r="B5606" t="s">
        <v>7</v>
      </c>
      <c r="C5606" s="1">
        <v>44937</v>
      </c>
      <c r="D5606" t="s">
        <v>409</v>
      </c>
      <c r="E5606" t="s">
        <v>21</v>
      </c>
      <c r="F5606" t="s">
        <v>21</v>
      </c>
      <c r="G5606" t="s">
        <v>20</v>
      </c>
      <c r="H5606" t="s">
        <v>0</v>
      </c>
      <c r="I5606">
        <f>MONTH(Table6[[#This Row],[Loan Date]])</f>
        <v>1</v>
      </c>
      <c r="J5606" t="str">
        <f>_xlfn.XLOOKUP(Table6[[#This Row],[Numeric Month]],$N$5:$N$11,$O$5:$O$11)</f>
        <v>Jan</v>
      </c>
      <c r="K5606" t="str">
        <f>_xlfn.XLOOKUP(Table6[[#This Row],[Loan Date]],$Q$5:$Q$152,$R$5:$R$152)</f>
        <v>Wednesday</v>
      </c>
      <c r="L5606" t="str">
        <f>_xlfn.XLOOKUP(Table6[[#This Row],[Loan Date]],$Q$5:$Q$152,$S$5:$S$152)</f>
        <v>Week 1</v>
      </c>
    </row>
    <row r="5607" spans="1:12" x14ac:dyDescent="0.2">
      <c r="A5607" s="1">
        <v>44937</v>
      </c>
      <c r="B5607" t="s">
        <v>7</v>
      </c>
      <c r="C5607" s="1">
        <v>44937</v>
      </c>
      <c r="D5607" t="s">
        <v>116</v>
      </c>
      <c r="E5607" t="s">
        <v>23</v>
      </c>
      <c r="F5607" t="s">
        <v>23</v>
      </c>
      <c r="G5607" t="s">
        <v>20</v>
      </c>
      <c r="H5607" t="s">
        <v>0</v>
      </c>
      <c r="I5607">
        <f>MONTH(Table6[[#This Row],[Loan Date]])</f>
        <v>1</v>
      </c>
      <c r="J5607" t="str">
        <f>_xlfn.XLOOKUP(Table6[[#This Row],[Numeric Month]],$N$5:$N$11,$O$5:$O$11)</f>
        <v>Jan</v>
      </c>
      <c r="K5607" t="str">
        <f>_xlfn.XLOOKUP(Table6[[#This Row],[Loan Date]],$Q$5:$Q$152,$R$5:$R$152)</f>
        <v>Wednesday</v>
      </c>
      <c r="L5607" t="str">
        <f>_xlfn.XLOOKUP(Table6[[#This Row],[Loan Date]],$Q$5:$Q$152,$S$5:$S$152)</f>
        <v>Week 1</v>
      </c>
    </row>
    <row r="5608" spans="1:12" x14ac:dyDescent="0.2">
      <c r="A5608" s="1">
        <v>44937</v>
      </c>
      <c r="B5608" t="s">
        <v>7</v>
      </c>
      <c r="C5608" s="1">
        <v>44944</v>
      </c>
      <c r="D5608" t="s">
        <v>1007</v>
      </c>
      <c r="E5608" t="s">
        <v>9</v>
      </c>
      <c r="F5608" t="s">
        <v>8</v>
      </c>
      <c r="G5608" t="s">
        <v>1</v>
      </c>
      <c r="H5608" t="s">
        <v>0</v>
      </c>
      <c r="I5608">
        <f>MONTH(Table6[[#This Row],[Loan Date]])</f>
        <v>1</v>
      </c>
      <c r="J5608" t="str">
        <f>_xlfn.XLOOKUP(Table6[[#This Row],[Numeric Month]],$N$5:$N$11,$O$5:$O$11)</f>
        <v>Jan</v>
      </c>
      <c r="K5608" t="str">
        <f>_xlfn.XLOOKUP(Table6[[#This Row],[Loan Date]],$Q$5:$Q$152,$R$5:$R$152)</f>
        <v>Wednesday</v>
      </c>
      <c r="L5608" t="str">
        <f>_xlfn.XLOOKUP(Table6[[#This Row],[Loan Date]],$Q$5:$Q$152,$S$5:$S$152)</f>
        <v>Week 1</v>
      </c>
    </row>
    <row r="5609" spans="1:12" x14ac:dyDescent="0.2">
      <c r="A5609" s="1">
        <v>44937</v>
      </c>
      <c r="B5609" t="s">
        <v>7</v>
      </c>
      <c r="C5609" s="1">
        <v>44950</v>
      </c>
      <c r="D5609" t="s">
        <v>478</v>
      </c>
      <c r="E5609" t="s">
        <v>9</v>
      </c>
      <c r="F5609" t="s">
        <v>8</v>
      </c>
      <c r="G5609" t="s">
        <v>1</v>
      </c>
      <c r="H5609" t="s">
        <v>0</v>
      </c>
      <c r="I5609">
        <f>MONTH(Table6[[#This Row],[Loan Date]])</f>
        <v>1</v>
      </c>
      <c r="J5609" t="str">
        <f>_xlfn.XLOOKUP(Table6[[#This Row],[Numeric Month]],$N$5:$N$11,$O$5:$O$11)</f>
        <v>Jan</v>
      </c>
      <c r="K5609" t="str">
        <f>_xlfn.XLOOKUP(Table6[[#This Row],[Loan Date]],$Q$5:$Q$152,$R$5:$R$152)</f>
        <v>Wednesday</v>
      </c>
      <c r="L5609" t="str">
        <f>_xlfn.XLOOKUP(Table6[[#This Row],[Loan Date]],$Q$5:$Q$152,$S$5:$S$152)</f>
        <v>Week 1</v>
      </c>
    </row>
    <row r="5610" spans="1:12" x14ac:dyDescent="0.2">
      <c r="A5610" s="1">
        <v>44937</v>
      </c>
      <c r="B5610" t="s">
        <v>7</v>
      </c>
      <c r="C5610" s="1">
        <v>44944</v>
      </c>
      <c r="D5610" t="s">
        <v>1205</v>
      </c>
      <c r="E5610" t="s">
        <v>9</v>
      </c>
      <c r="F5610" t="s">
        <v>8</v>
      </c>
      <c r="G5610" t="s">
        <v>1</v>
      </c>
      <c r="H5610" t="s">
        <v>0</v>
      </c>
      <c r="I5610">
        <f>MONTH(Table6[[#This Row],[Loan Date]])</f>
        <v>1</v>
      </c>
      <c r="J5610" t="str">
        <f>_xlfn.XLOOKUP(Table6[[#This Row],[Numeric Month]],$N$5:$N$11,$O$5:$O$11)</f>
        <v>Jan</v>
      </c>
      <c r="K5610" t="str">
        <f>_xlfn.XLOOKUP(Table6[[#This Row],[Loan Date]],$Q$5:$Q$152,$R$5:$R$152)</f>
        <v>Wednesday</v>
      </c>
      <c r="L5610" t="str">
        <f>_xlfn.XLOOKUP(Table6[[#This Row],[Loan Date]],$Q$5:$Q$152,$S$5:$S$152)</f>
        <v>Week 1</v>
      </c>
    </row>
    <row r="5611" spans="1:12" x14ac:dyDescent="0.2">
      <c r="A5611" s="1">
        <v>44937</v>
      </c>
      <c r="B5611" t="s">
        <v>7</v>
      </c>
      <c r="C5611" s="1">
        <v>44944</v>
      </c>
      <c r="D5611" t="s">
        <v>1204</v>
      </c>
      <c r="E5611" t="s">
        <v>9</v>
      </c>
      <c r="F5611" t="s">
        <v>8</v>
      </c>
      <c r="G5611" t="s">
        <v>1</v>
      </c>
      <c r="H5611" t="s">
        <v>0</v>
      </c>
      <c r="I5611">
        <f>MONTH(Table6[[#This Row],[Loan Date]])</f>
        <v>1</v>
      </c>
      <c r="J5611" t="str">
        <f>_xlfn.XLOOKUP(Table6[[#This Row],[Numeric Month]],$N$5:$N$11,$O$5:$O$11)</f>
        <v>Jan</v>
      </c>
      <c r="K5611" t="str">
        <f>_xlfn.XLOOKUP(Table6[[#This Row],[Loan Date]],$Q$5:$Q$152,$R$5:$R$152)</f>
        <v>Wednesday</v>
      </c>
      <c r="L5611" t="str">
        <f>_xlfn.XLOOKUP(Table6[[#This Row],[Loan Date]],$Q$5:$Q$152,$S$5:$S$152)</f>
        <v>Week 1</v>
      </c>
    </row>
    <row r="5612" spans="1:12" x14ac:dyDescent="0.2">
      <c r="A5612" s="1">
        <v>44937</v>
      </c>
      <c r="B5612" t="s">
        <v>7</v>
      </c>
      <c r="C5612" s="1">
        <v>44946</v>
      </c>
      <c r="D5612" t="s">
        <v>853</v>
      </c>
      <c r="E5612" t="s">
        <v>15</v>
      </c>
      <c r="F5612" t="s">
        <v>14</v>
      </c>
      <c r="G5612" t="s">
        <v>1</v>
      </c>
      <c r="H5612" t="s">
        <v>0</v>
      </c>
      <c r="I5612">
        <f>MONTH(Table6[[#This Row],[Loan Date]])</f>
        <v>1</v>
      </c>
      <c r="J5612" t="str">
        <f>_xlfn.XLOOKUP(Table6[[#This Row],[Numeric Month]],$N$5:$N$11,$O$5:$O$11)</f>
        <v>Jan</v>
      </c>
      <c r="K5612" t="str">
        <f>_xlfn.XLOOKUP(Table6[[#This Row],[Loan Date]],$Q$5:$Q$152,$R$5:$R$152)</f>
        <v>Wednesday</v>
      </c>
      <c r="L5612" t="str">
        <f>_xlfn.XLOOKUP(Table6[[#This Row],[Loan Date]],$Q$5:$Q$152,$S$5:$S$152)</f>
        <v>Week 1</v>
      </c>
    </row>
    <row r="5613" spans="1:12" x14ac:dyDescent="0.2">
      <c r="A5613" s="1">
        <v>44937</v>
      </c>
      <c r="B5613" t="s">
        <v>7</v>
      </c>
      <c r="C5613" s="1">
        <v>44937</v>
      </c>
      <c r="D5613" t="s">
        <v>1084</v>
      </c>
      <c r="E5613" t="s">
        <v>168</v>
      </c>
      <c r="F5613" t="s">
        <v>168</v>
      </c>
      <c r="G5613" t="s">
        <v>20</v>
      </c>
      <c r="H5613" t="s">
        <v>0</v>
      </c>
      <c r="I5613">
        <f>MONTH(Table6[[#This Row],[Loan Date]])</f>
        <v>1</v>
      </c>
      <c r="J5613" t="str">
        <f>_xlfn.XLOOKUP(Table6[[#This Row],[Numeric Month]],$N$5:$N$11,$O$5:$O$11)</f>
        <v>Jan</v>
      </c>
      <c r="K5613" t="str">
        <f>_xlfn.XLOOKUP(Table6[[#This Row],[Loan Date]],$Q$5:$Q$152,$R$5:$R$152)</f>
        <v>Wednesday</v>
      </c>
      <c r="L5613" t="str">
        <f>_xlfn.XLOOKUP(Table6[[#This Row],[Loan Date]],$Q$5:$Q$152,$S$5:$S$152)</f>
        <v>Week 1</v>
      </c>
    </row>
    <row r="5614" spans="1:12" x14ac:dyDescent="0.2">
      <c r="A5614" s="1">
        <v>44937</v>
      </c>
      <c r="B5614" t="s">
        <v>7</v>
      </c>
      <c r="C5614" s="1">
        <v>44951</v>
      </c>
      <c r="D5614" t="s">
        <v>1203</v>
      </c>
      <c r="E5614" t="s">
        <v>15</v>
      </c>
      <c r="F5614" t="s">
        <v>14</v>
      </c>
      <c r="G5614" t="s">
        <v>1</v>
      </c>
      <c r="H5614" t="s">
        <v>0</v>
      </c>
      <c r="I5614">
        <f>MONTH(Table6[[#This Row],[Loan Date]])</f>
        <v>1</v>
      </c>
      <c r="J5614" t="str">
        <f>_xlfn.XLOOKUP(Table6[[#This Row],[Numeric Month]],$N$5:$N$11,$O$5:$O$11)</f>
        <v>Jan</v>
      </c>
      <c r="K5614" t="str">
        <f>_xlfn.XLOOKUP(Table6[[#This Row],[Loan Date]],$Q$5:$Q$152,$R$5:$R$152)</f>
        <v>Wednesday</v>
      </c>
      <c r="L5614" t="str">
        <f>_xlfn.XLOOKUP(Table6[[#This Row],[Loan Date]],$Q$5:$Q$152,$S$5:$S$152)</f>
        <v>Week 1</v>
      </c>
    </row>
    <row r="5615" spans="1:12" x14ac:dyDescent="0.2">
      <c r="A5615" s="1">
        <v>44937</v>
      </c>
      <c r="B5615" t="s">
        <v>7</v>
      </c>
      <c r="C5615" s="1">
        <v>44944</v>
      </c>
      <c r="D5615" t="s">
        <v>438</v>
      </c>
      <c r="E5615" t="s">
        <v>15</v>
      </c>
      <c r="F5615" t="s">
        <v>14</v>
      </c>
      <c r="G5615" t="s">
        <v>1</v>
      </c>
      <c r="H5615" t="s">
        <v>0</v>
      </c>
      <c r="I5615">
        <f>MONTH(Table6[[#This Row],[Loan Date]])</f>
        <v>1</v>
      </c>
      <c r="J5615" t="str">
        <f>_xlfn.XLOOKUP(Table6[[#This Row],[Numeric Month]],$N$5:$N$11,$O$5:$O$11)</f>
        <v>Jan</v>
      </c>
      <c r="K5615" t="str">
        <f>_xlfn.XLOOKUP(Table6[[#This Row],[Loan Date]],$Q$5:$Q$152,$R$5:$R$152)</f>
        <v>Wednesday</v>
      </c>
      <c r="L5615" t="str">
        <f>_xlfn.XLOOKUP(Table6[[#This Row],[Loan Date]],$Q$5:$Q$152,$S$5:$S$152)</f>
        <v>Week 1</v>
      </c>
    </row>
    <row r="5616" spans="1:12" x14ac:dyDescent="0.2">
      <c r="A5616" s="1">
        <v>44937</v>
      </c>
      <c r="B5616" t="s">
        <v>7</v>
      </c>
      <c r="C5616" s="1">
        <v>44937</v>
      </c>
      <c r="D5616" t="s">
        <v>458</v>
      </c>
      <c r="E5616" t="s">
        <v>41</v>
      </c>
      <c r="F5616" t="s">
        <v>40</v>
      </c>
      <c r="G5616" t="s">
        <v>39</v>
      </c>
      <c r="H5616" t="s">
        <v>0</v>
      </c>
      <c r="I5616">
        <f>MONTH(Table6[[#This Row],[Loan Date]])</f>
        <v>1</v>
      </c>
      <c r="J5616" t="str">
        <f>_xlfn.XLOOKUP(Table6[[#This Row],[Numeric Month]],$N$5:$N$11,$O$5:$O$11)</f>
        <v>Jan</v>
      </c>
      <c r="K5616" t="str">
        <f>_xlfn.XLOOKUP(Table6[[#This Row],[Loan Date]],$Q$5:$Q$152,$R$5:$R$152)</f>
        <v>Wednesday</v>
      </c>
      <c r="L5616" t="str">
        <f>_xlfn.XLOOKUP(Table6[[#This Row],[Loan Date]],$Q$5:$Q$152,$S$5:$S$152)</f>
        <v>Week 1</v>
      </c>
    </row>
    <row r="5617" spans="1:12" x14ac:dyDescent="0.2">
      <c r="A5617" s="1">
        <v>44937</v>
      </c>
      <c r="B5617" t="s">
        <v>7</v>
      </c>
      <c r="C5617" s="1">
        <v>44937</v>
      </c>
      <c r="D5617" t="s">
        <v>969</v>
      </c>
      <c r="E5617" t="s">
        <v>37</v>
      </c>
      <c r="F5617" t="s">
        <v>37</v>
      </c>
      <c r="G5617" t="s">
        <v>20</v>
      </c>
      <c r="H5617" t="s">
        <v>0</v>
      </c>
      <c r="I5617">
        <f>MONTH(Table6[[#This Row],[Loan Date]])</f>
        <v>1</v>
      </c>
      <c r="J5617" t="str">
        <f>_xlfn.XLOOKUP(Table6[[#This Row],[Numeric Month]],$N$5:$N$11,$O$5:$O$11)</f>
        <v>Jan</v>
      </c>
      <c r="K5617" t="str">
        <f>_xlfn.XLOOKUP(Table6[[#This Row],[Loan Date]],$Q$5:$Q$152,$R$5:$R$152)</f>
        <v>Wednesday</v>
      </c>
      <c r="L5617" t="str">
        <f>_xlfn.XLOOKUP(Table6[[#This Row],[Loan Date]],$Q$5:$Q$152,$S$5:$S$152)</f>
        <v>Week 1</v>
      </c>
    </row>
    <row r="5618" spans="1:12" x14ac:dyDescent="0.2">
      <c r="A5618" s="1">
        <v>44937</v>
      </c>
      <c r="B5618" t="s">
        <v>7</v>
      </c>
      <c r="C5618" s="1">
        <v>44937</v>
      </c>
      <c r="D5618" t="s">
        <v>924</v>
      </c>
      <c r="E5618" t="s">
        <v>37</v>
      </c>
      <c r="F5618" t="s">
        <v>37</v>
      </c>
      <c r="G5618" t="s">
        <v>20</v>
      </c>
      <c r="H5618" t="s">
        <v>0</v>
      </c>
      <c r="I5618">
        <f>MONTH(Table6[[#This Row],[Loan Date]])</f>
        <v>1</v>
      </c>
      <c r="J5618" t="str">
        <f>_xlfn.XLOOKUP(Table6[[#This Row],[Numeric Month]],$N$5:$N$11,$O$5:$O$11)</f>
        <v>Jan</v>
      </c>
      <c r="K5618" t="str">
        <f>_xlfn.XLOOKUP(Table6[[#This Row],[Loan Date]],$Q$5:$Q$152,$R$5:$R$152)</f>
        <v>Wednesday</v>
      </c>
      <c r="L5618" t="str">
        <f>_xlfn.XLOOKUP(Table6[[#This Row],[Loan Date]],$Q$5:$Q$152,$S$5:$S$152)</f>
        <v>Week 1</v>
      </c>
    </row>
    <row r="5619" spans="1:12" x14ac:dyDescent="0.2">
      <c r="A5619" s="1">
        <v>44937</v>
      </c>
      <c r="B5619" t="s">
        <v>5</v>
      </c>
      <c r="C5619" s="1">
        <v>44937</v>
      </c>
      <c r="D5619" t="s">
        <v>917</v>
      </c>
      <c r="E5619" t="s">
        <v>37</v>
      </c>
      <c r="F5619" t="s">
        <v>37</v>
      </c>
      <c r="G5619" t="s">
        <v>20</v>
      </c>
      <c r="H5619" t="s">
        <v>0</v>
      </c>
      <c r="I5619">
        <f>MONTH(Table6[[#This Row],[Loan Date]])</f>
        <v>1</v>
      </c>
      <c r="J5619" t="str">
        <f>_xlfn.XLOOKUP(Table6[[#This Row],[Numeric Month]],$N$5:$N$11,$O$5:$O$11)</f>
        <v>Jan</v>
      </c>
      <c r="K5619" t="str">
        <f>_xlfn.XLOOKUP(Table6[[#This Row],[Loan Date]],$Q$5:$Q$152,$R$5:$R$152)</f>
        <v>Wednesday</v>
      </c>
      <c r="L5619" t="str">
        <f>_xlfn.XLOOKUP(Table6[[#This Row],[Loan Date]],$Q$5:$Q$152,$S$5:$S$152)</f>
        <v>Week 1</v>
      </c>
    </row>
    <row r="5620" spans="1:12" x14ac:dyDescent="0.2">
      <c r="A5620" s="1">
        <v>44937</v>
      </c>
      <c r="B5620" t="s">
        <v>7</v>
      </c>
      <c r="C5620" s="1">
        <v>44937</v>
      </c>
      <c r="D5620" t="s">
        <v>915</v>
      </c>
      <c r="E5620" t="s">
        <v>37</v>
      </c>
      <c r="F5620" t="s">
        <v>37</v>
      </c>
      <c r="G5620" t="s">
        <v>20</v>
      </c>
      <c r="H5620" t="s">
        <v>0</v>
      </c>
      <c r="I5620">
        <f>MONTH(Table6[[#This Row],[Loan Date]])</f>
        <v>1</v>
      </c>
      <c r="J5620" t="str">
        <f>_xlfn.XLOOKUP(Table6[[#This Row],[Numeric Month]],$N$5:$N$11,$O$5:$O$11)</f>
        <v>Jan</v>
      </c>
      <c r="K5620" t="str">
        <f>_xlfn.XLOOKUP(Table6[[#This Row],[Loan Date]],$Q$5:$Q$152,$R$5:$R$152)</f>
        <v>Wednesday</v>
      </c>
      <c r="L5620" t="str">
        <f>_xlfn.XLOOKUP(Table6[[#This Row],[Loan Date]],$Q$5:$Q$152,$S$5:$S$152)</f>
        <v>Week 1</v>
      </c>
    </row>
    <row r="5621" spans="1:12" x14ac:dyDescent="0.2">
      <c r="A5621" s="1">
        <v>44937</v>
      </c>
      <c r="B5621" t="s">
        <v>7</v>
      </c>
      <c r="C5621" s="1">
        <v>45027</v>
      </c>
      <c r="D5621" t="s">
        <v>1202</v>
      </c>
      <c r="E5621" t="s">
        <v>80</v>
      </c>
      <c r="F5621" t="s">
        <v>79</v>
      </c>
      <c r="G5621" t="s">
        <v>79</v>
      </c>
      <c r="H5621" t="s">
        <v>0</v>
      </c>
      <c r="I5621">
        <f>MONTH(Table6[[#This Row],[Loan Date]])</f>
        <v>1</v>
      </c>
      <c r="J5621" t="str">
        <f>_xlfn.XLOOKUP(Table6[[#This Row],[Numeric Month]],$N$5:$N$11,$O$5:$O$11)</f>
        <v>Jan</v>
      </c>
      <c r="K5621" t="str">
        <f>_xlfn.XLOOKUP(Table6[[#This Row],[Loan Date]],$Q$5:$Q$152,$R$5:$R$152)</f>
        <v>Wednesday</v>
      </c>
      <c r="L5621" t="str">
        <f>_xlfn.XLOOKUP(Table6[[#This Row],[Loan Date]],$Q$5:$Q$152,$S$5:$S$152)</f>
        <v>Week 1</v>
      </c>
    </row>
    <row r="5622" spans="1:12" x14ac:dyDescent="0.2">
      <c r="A5622" s="1">
        <v>44937</v>
      </c>
      <c r="B5622" t="s">
        <v>7</v>
      </c>
      <c r="C5622" s="1">
        <v>45027</v>
      </c>
      <c r="D5622" t="s">
        <v>1201</v>
      </c>
      <c r="E5622" t="s">
        <v>80</v>
      </c>
      <c r="F5622" t="s">
        <v>79</v>
      </c>
      <c r="G5622" t="s">
        <v>79</v>
      </c>
      <c r="H5622" t="s">
        <v>0</v>
      </c>
      <c r="I5622">
        <f>MONTH(Table6[[#This Row],[Loan Date]])</f>
        <v>1</v>
      </c>
      <c r="J5622" t="str">
        <f>_xlfn.XLOOKUP(Table6[[#This Row],[Numeric Month]],$N$5:$N$11,$O$5:$O$11)</f>
        <v>Jan</v>
      </c>
      <c r="K5622" t="str">
        <f>_xlfn.XLOOKUP(Table6[[#This Row],[Loan Date]],$Q$5:$Q$152,$R$5:$R$152)</f>
        <v>Wednesday</v>
      </c>
      <c r="L5622" t="str">
        <f>_xlfn.XLOOKUP(Table6[[#This Row],[Loan Date]],$Q$5:$Q$152,$S$5:$S$152)</f>
        <v>Week 1</v>
      </c>
    </row>
    <row r="5623" spans="1:12" x14ac:dyDescent="0.2">
      <c r="A5623" s="1">
        <v>44937</v>
      </c>
      <c r="B5623" t="s">
        <v>7</v>
      </c>
      <c r="C5623" s="1">
        <v>45027</v>
      </c>
      <c r="D5623" t="s">
        <v>1200</v>
      </c>
      <c r="E5623" t="s">
        <v>80</v>
      </c>
      <c r="F5623" t="s">
        <v>79</v>
      </c>
      <c r="G5623" t="s">
        <v>79</v>
      </c>
      <c r="H5623" t="s">
        <v>0</v>
      </c>
      <c r="I5623">
        <f>MONTH(Table6[[#This Row],[Loan Date]])</f>
        <v>1</v>
      </c>
      <c r="J5623" t="str">
        <f>_xlfn.XLOOKUP(Table6[[#This Row],[Numeric Month]],$N$5:$N$11,$O$5:$O$11)</f>
        <v>Jan</v>
      </c>
      <c r="K5623" t="str">
        <f>_xlfn.XLOOKUP(Table6[[#This Row],[Loan Date]],$Q$5:$Q$152,$R$5:$R$152)</f>
        <v>Wednesday</v>
      </c>
      <c r="L5623" t="str">
        <f>_xlfn.XLOOKUP(Table6[[#This Row],[Loan Date]],$Q$5:$Q$152,$S$5:$S$152)</f>
        <v>Week 1</v>
      </c>
    </row>
    <row r="5624" spans="1:12" x14ac:dyDescent="0.2">
      <c r="A5624" s="1">
        <v>44937</v>
      </c>
      <c r="B5624" t="s">
        <v>7</v>
      </c>
      <c r="C5624" s="1">
        <v>45027</v>
      </c>
      <c r="D5624" t="s">
        <v>1199</v>
      </c>
      <c r="E5624" t="s">
        <v>80</v>
      </c>
      <c r="F5624" t="s">
        <v>79</v>
      </c>
      <c r="G5624" t="s">
        <v>79</v>
      </c>
      <c r="H5624" t="s">
        <v>0</v>
      </c>
      <c r="I5624">
        <f>MONTH(Table6[[#This Row],[Loan Date]])</f>
        <v>1</v>
      </c>
      <c r="J5624" t="str">
        <f>_xlfn.XLOOKUP(Table6[[#This Row],[Numeric Month]],$N$5:$N$11,$O$5:$O$11)</f>
        <v>Jan</v>
      </c>
      <c r="K5624" t="str">
        <f>_xlfn.XLOOKUP(Table6[[#This Row],[Loan Date]],$Q$5:$Q$152,$R$5:$R$152)</f>
        <v>Wednesday</v>
      </c>
      <c r="L5624" t="str">
        <f>_xlfn.XLOOKUP(Table6[[#This Row],[Loan Date]],$Q$5:$Q$152,$S$5:$S$152)</f>
        <v>Week 1</v>
      </c>
    </row>
    <row r="5625" spans="1:12" x14ac:dyDescent="0.2">
      <c r="A5625" s="1">
        <v>44937</v>
      </c>
      <c r="B5625" t="s">
        <v>7</v>
      </c>
      <c r="C5625" s="1">
        <v>45027</v>
      </c>
      <c r="D5625" t="s">
        <v>1198</v>
      </c>
      <c r="E5625" t="s">
        <v>80</v>
      </c>
      <c r="F5625" t="s">
        <v>79</v>
      </c>
      <c r="G5625" t="s">
        <v>79</v>
      </c>
      <c r="H5625" t="s">
        <v>0</v>
      </c>
      <c r="I5625">
        <f>MONTH(Table6[[#This Row],[Loan Date]])</f>
        <v>1</v>
      </c>
      <c r="J5625" t="str">
        <f>_xlfn.XLOOKUP(Table6[[#This Row],[Numeric Month]],$N$5:$N$11,$O$5:$O$11)</f>
        <v>Jan</v>
      </c>
      <c r="K5625" t="str">
        <f>_xlfn.XLOOKUP(Table6[[#This Row],[Loan Date]],$Q$5:$Q$152,$R$5:$R$152)</f>
        <v>Wednesday</v>
      </c>
      <c r="L5625" t="str">
        <f>_xlfn.XLOOKUP(Table6[[#This Row],[Loan Date]],$Q$5:$Q$152,$S$5:$S$152)</f>
        <v>Week 1</v>
      </c>
    </row>
    <row r="5626" spans="1:12" x14ac:dyDescent="0.2">
      <c r="A5626" s="1">
        <v>44937</v>
      </c>
      <c r="B5626" t="s">
        <v>7</v>
      </c>
      <c r="C5626" s="1">
        <v>44937</v>
      </c>
      <c r="D5626" t="s">
        <v>523</v>
      </c>
      <c r="E5626" t="s">
        <v>168</v>
      </c>
      <c r="F5626" t="s">
        <v>168</v>
      </c>
      <c r="G5626" t="s">
        <v>20</v>
      </c>
      <c r="H5626" t="s">
        <v>0</v>
      </c>
      <c r="I5626">
        <f>MONTH(Table6[[#This Row],[Loan Date]])</f>
        <v>1</v>
      </c>
      <c r="J5626" t="str">
        <f>_xlfn.XLOOKUP(Table6[[#This Row],[Numeric Month]],$N$5:$N$11,$O$5:$O$11)</f>
        <v>Jan</v>
      </c>
      <c r="K5626" t="str">
        <f>_xlfn.XLOOKUP(Table6[[#This Row],[Loan Date]],$Q$5:$Q$152,$R$5:$R$152)</f>
        <v>Wednesday</v>
      </c>
      <c r="L5626" t="str">
        <f>_xlfn.XLOOKUP(Table6[[#This Row],[Loan Date]],$Q$5:$Q$152,$S$5:$S$152)</f>
        <v>Week 1</v>
      </c>
    </row>
    <row r="5627" spans="1:12" x14ac:dyDescent="0.2">
      <c r="A5627" s="1">
        <v>44937</v>
      </c>
      <c r="B5627" t="s">
        <v>7</v>
      </c>
      <c r="C5627" s="1">
        <v>44944</v>
      </c>
      <c r="D5627" t="s">
        <v>854</v>
      </c>
      <c r="E5627" t="s">
        <v>52</v>
      </c>
      <c r="F5627" t="s">
        <v>51</v>
      </c>
      <c r="G5627" t="s">
        <v>1</v>
      </c>
      <c r="H5627" t="s">
        <v>0</v>
      </c>
      <c r="I5627">
        <f>MONTH(Table6[[#This Row],[Loan Date]])</f>
        <v>1</v>
      </c>
      <c r="J5627" t="str">
        <f>_xlfn.XLOOKUP(Table6[[#This Row],[Numeric Month]],$N$5:$N$11,$O$5:$O$11)</f>
        <v>Jan</v>
      </c>
      <c r="K5627" t="str">
        <f>_xlfn.XLOOKUP(Table6[[#This Row],[Loan Date]],$Q$5:$Q$152,$R$5:$R$152)</f>
        <v>Wednesday</v>
      </c>
      <c r="L5627" t="str">
        <f>_xlfn.XLOOKUP(Table6[[#This Row],[Loan Date]],$Q$5:$Q$152,$S$5:$S$152)</f>
        <v>Week 1</v>
      </c>
    </row>
    <row r="5628" spans="1:12" x14ac:dyDescent="0.2">
      <c r="A5628" s="1">
        <v>44937</v>
      </c>
      <c r="B5628" t="s">
        <v>7</v>
      </c>
      <c r="C5628" s="1">
        <v>44937</v>
      </c>
      <c r="D5628" t="s">
        <v>923</v>
      </c>
      <c r="E5628" t="s">
        <v>37</v>
      </c>
      <c r="F5628" t="s">
        <v>37</v>
      </c>
      <c r="G5628" t="s">
        <v>20</v>
      </c>
      <c r="H5628" t="s">
        <v>0</v>
      </c>
      <c r="I5628">
        <f>MONTH(Table6[[#This Row],[Loan Date]])</f>
        <v>1</v>
      </c>
      <c r="J5628" t="str">
        <f>_xlfn.XLOOKUP(Table6[[#This Row],[Numeric Month]],$N$5:$N$11,$O$5:$O$11)</f>
        <v>Jan</v>
      </c>
      <c r="K5628" t="str">
        <f>_xlfn.XLOOKUP(Table6[[#This Row],[Loan Date]],$Q$5:$Q$152,$R$5:$R$152)</f>
        <v>Wednesday</v>
      </c>
      <c r="L5628" t="str">
        <f>_xlfn.XLOOKUP(Table6[[#This Row],[Loan Date]],$Q$5:$Q$152,$S$5:$S$152)</f>
        <v>Week 1</v>
      </c>
    </row>
    <row r="5629" spans="1:12" x14ac:dyDescent="0.2">
      <c r="A5629" s="1">
        <v>44937</v>
      </c>
      <c r="B5629" t="s">
        <v>7</v>
      </c>
      <c r="C5629" s="1">
        <v>44944</v>
      </c>
      <c r="D5629" t="s">
        <v>322</v>
      </c>
      <c r="E5629" t="s">
        <v>52</v>
      </c>
      <c r="F5629" t="s">
        <v>51</v>
      </c>
      <c r="G5629" t="s">
        <v>1</v>
      </c>
      <c r="H5629" t="s">
        <v>0</v>
      </c>
      <c r="I5629">
        <f>MONTH(Table6[[#This Row],[Loan Date]])</f>
        <v>1</v>
      </c>
      <c r="J5629" t="str">
        <f>_xlfn.XLOOKUP(Table6[[#This Row],[Numeric Month]],$N$5:$N$11,$O$5:$O$11)</f>
        <v>Jan</v>
      </c>
      <c r="K5629" t="str">
        <f>_xlfn.XLOOKUP(Table6[[#This Row],[Loan Date]],$Q$5:$Q$152,$R$5:$R$152)</f>
        <v>Wednesday</v>
      </c>
      <c r="L5629" t="str">
        <f>_xlfn.XLOOKUP(Table6[[#This Row],[Loan Date]],$Q$5:$Q$152,$S$5:$S$152)</f>
        <v>Week 1</v>
      </c>
    </row>
    <row r="5630" spans="1:12" x14ac:dyDescent="0.2">
      <c r="A5630" s="1">
        <v>44937</v>
      </c>
      <c r="B5630" t="s">
        <v>5</v>
      </c>
      <c r="C5630" s="1">
        <v>44937</v>
      </c>
      <c r="D5630" t="s">
        <v>952</v>
      </c>
      <c r="E5630" t="s">
        <v>37</v>
      </c>
      <c r="F5630" t="s">
        <v>37</v>
      </c>
      <c r="G5630" t="s">
        <v>20</v>
      </c>
      <c r="H5630" t="s">
        <v>0</v>
      </c>
      <c r="I5630">
        <f>MONTH(Table6[[#This Row],[Loan Date]])</f>
        <v>1</v>
      </c>
      <c r="J5630" t="str">
        <f>_xlfn.XLOOKUP(Table6[[#This Row],[Numeric Month]],$N$5:$N$11,$O$5:$O$11)</f>
        <v>Jan</v>
      </c>
      <c r="K5630" t="str">
        <f>_xlfn.XLOOKUP(Table6[[#This Row],[Loan Date]],$Q$5:$Q$152,$R$5:$R$152)</f>
        <v>Wednesday</v>
      </c>
      <c r="L5630" t="str">
        <f>_xlfn.XLOOKUP(Table6[[#This Row],[Loan Date]],$Q$5:$Q$152,$S$5:$S$152)</f>
        <v>Week 1</v>
      </c>
    </row>
    <row r="5631" spans="1:12" x14ac:dyDescent="0.2">
      <c r="A5631" s="1">
        <v>44937</v>
      </c>
      <c r="B5631" t="s">
        <v>5</v>
      </c>
      <c r="C5631" s="1">
        <v>44937</v>
      </c>
      <c r="D5631" t="s">
        <v>1197</v>
      </c>
      <c r="E5631" t="s">
        <v>41</v>
      </c>
      <c r="F5631" t="s">
        <v>40</v>
      </c>
      <c r="G5631" t="s">
        <v>39</v>
      </c>
      <c r="H5631" t="s">
        <v>0</v>
      </c>
      <c r="I5631">
        <f>MONTH(Table6[[#This Row],[Loan Date]])</f>
        <v>1</v>
      </c>
      <c r="J5631" t="str">
        <f>_xlfn.XLOOKUP(Table6[[#This Row],[Numeric Month]],$N$5:$N$11,$O$5:$O$11)</f>
        <v>Jan</v>
      </c>
      <c r="K5631" t="str">
        <f>_xlfn.XLOOKUP(Table6[[#This Row],[Loan Date]],$Q$5:$Q$152,$R$5:$R$152)</f>
        <v>Wednesday</v>
      </c>
      <c r="L5631" t="str">
        <f>_xlfn.XLOOKUP(Table6[[#This Row],[Loan Date]],$Q$5:$Q$152,$S$5:$S$152)</f>
        <v>Week 1</v>
      </c>
    </row>
    <row r="5632" spans="1:12" x14ac:dyDescent="0.2">
      <c r="A5632" s="1">
        <v>44937</v>
      </c>
      <c r="B5632" t="s">
        <v>7</v>
      </c>
      <c r="C5632" s="1">
        <v>45027</v>
      </c>
      <c r="D5632" t="s">
        <v>159</v>
      </c>
      <c r="E5632" t="s">
        <v>80</v>
      </c>
      <c r="F5632" t="s">
        <v>79</v>
      </c>
      <c r="G5632" t="s">
        <v>79</v>
      </c>
      <c r="H5632" t="s">
        <v>0</v>
      </c>
      <c r="I5632">
        <f>MONTH(Table6[[#This Row],[Loan Date]])</f>
        <v>1</v>
      </c>
      <c r="J5632" t="str">
        <f>_xlfn.XLOOKUP(Table6[[#This Row],[Numeric Month]],$N$5:$N$11,$O$5:$O$11)</f>
        <v>Jan</v>
      </c>
      <c r="K5632" t="str">
        <f>_xlfn.XLOOKUP(Table6[[#This Row],[Loan Date]],$Q$5:$Q$152,$R$5:$R$152)</f>
        <v>Wednesday</v>
      </c>
      <c r="L5632" t="str">
        <f>_xlfn.XLOOKUP(Table6[[#This Row],[Loan Date]],$Q$5:$Q$152,$S$5:$S$152)</f>
        <v>Week 1</v>
      </c>
    </row>
    <row r="5633" spans="1:12" x14ac:dyDescent="0.2">
      <c r="A5633" s="1">
        <v>44937</v>
      </c>
      <c r="B5633" t="s">
        <v>7</v>
      </c>
      <c r="C5633" s="1">
        <v>44944</v>
      </c>
      <c r="D5633" t="s">
        <v>841</v>
      </c>
      <c r="E5633" t="s">
        <v>15</v>
      </c>
      <c r="F5633" t="s">
        <v>14</v>
      </c>
      <c r="G5633" t="s">
        <v>1</v>
      </c>
      <c r="H5633" t="s">
        <v>0</v>
      </c>
      <c r="I5633">
        <f>MONTH(Table6[[#This Row],[Loan Date]])</f>
        <v>1</v>
      </c>
      <c r="J5633" t="str">
        <f>_xlfn.XLOOKUP(Table6[[#This Row],[Numeric Month]],$N$5:$N$11,$O$5:$O$11)</f>
        <v>Jan</v>
      </c>
      <c r="K5633" t="str">
        <f>_xlfn.XLOOKUP(Table6[[#This Row],[Loan Date]],$Q$5:$Q$152,$R$5:$R$152)</f>
        <v>Wednesday</v>
      </c>
      <c r="L5633" t="str">
        <f>_xlfn.XLOOKUP(Table6[[#This Row],[Loan Date]],$Q$5:$Q$152,$S$5:$S$152)</f>
        <v>Week 1</v>
      </c>
    </row>
    <row r="5634" spans="1:12" x14ac:dyDescent="0.2">
      <c r="A5634" s="1">
        <v>44937</v>
      </c>
      <c r="B5634" t="s">
        <v>7</v>
      </c>
      <c r="C5634" s="1">
        <v>44937</v>
      </c>
      <c r="D5634" t="s">
        <v>270</v>
      </c>
      <c r="E5634" t="s">
        <v>168</v>
      </c>
      <c r="F5634" t="s">
        <v>168</v>
      </c>
      <c r="G5634" t="s">
        <v>20</v>
      </c>
      <c r="H5634" t="s">
        <v>0</v>
      </c>
      <c r="I5634">
        <f>MONTH(Table6[[#This Row],[Loan Date]])</f>
        <v>1</v>
      </c>
      <c r="J5634" t="str">
        <f>_xlfn.XLOOKUP(Table6[[#This Row],[Numeric Month]],$N$5:$N$11,$O$5:$O$11)</f>
        <v>Jan</v>
      </c>
      <c r="K5634" t="str">
        <f>_xlfn.XLOOKUP(Table6[[#This Row],[Loan Date]],$Q$5:$Q$152,$R$5:$R$152)</f>
        <v>Wednesday</v>
      </c>
      <c r="L5634" t="str">
        <f>_xlfn.XLOOKUP(Table6[[#This Row],[Loan Date]],$Q$5:$Q$152,$S$5:$S$152)</f>
        <v>Week 1</v>
      </c>
    </row>
    <row r="5635" spans="1:12" x14ac:dyDescent="0.2">
      <c r="A5635" s="1">
        <v>44937</v>
      </c>
      <c r="B5635" t="s">
        <v>7</v>
      </c>
      <c r="C5635" s="1">
        <v>44937</v>
      </c>
      <c r="D5635" t="s">
        <v>969</v>
      </c>
      <c r="E5635" t="s">
        <v>37</v>
      </c>
      <c r="F5635" t="s">
        <v>37</v>
      </c>
      <c r="G5635" t="s">
        <v>20</v>
      </c>
      <c r="H5635" t="s">
        <v>0</v>
      </c>
      <c r="I5635">
        <f>MONTH(Table6[[#This Row],[Loan Date]])</f>
        <v>1</v>
      </c>
      <c r="J5635" t="str">
        <f>_xlfn.XLOOKUP(Table6[[#This Row],[Numeric Month]],$N$5:$N$11,$O$5:$O$11)</f>
        <v>Jan</v>
      </c>
      <c r="K5635" t="str">
        <f>_xlfn.XLOOKUP(Table6[[#This Row],[Loan Date]],$Q$5:$Q$152,$R$5:$R$152)</f>
        <v>Wednesday</v>
      </c>
      <c r="L5635" t="str">
        <f>_xlfn.XLOOKUP(Table6[[#This Row],[Loan Date]],$Q$5:$Q$152,$S$5:$S$152)</f>
        <v>Week 1</v>
      </c>
    </row>
    <row r="5636" spans="1:12" x14ac:dyDescent="0.2">
      <c r="A5636" s="1">
        <v>44937</v>
      </c>
      <c r="B5636" t="s">
        <v>7</v>
      </c>
      <c r="C5636" s="1">
        <v>44951</v>
      </c>
      <c r="D5636" t="s">
        <v>1007</v>
      </c>
      <c r="E5636" t="s">
        <v>9</v>
      </c>
      <c r="F5636" t="s">
        <v>8</v>
      </c>
      <c r="G5636" t="s">
        <v>1</v>
      </c>
      <c r="H5636" t="s">
        <v>0</v>
      </c>
      <c r="I5636">
        <f>MONTH(Table6[[#This Row],[Loan Date]])</f>
        <v>1</v>
      </c>
      <c r="J5636" t="str">
        <f>_xlfn.XLOOKUP(Table6[[#This Row],[Numeric Month]],$N$5:$N$11,$O$5:$O$11)</f>
        <v>Jan</v>
      </c>
      <c r="K5636" t="str">
        <f>_xlfn.XLOOKUP(Table6[[#This Row],[Loan Date]],$Q$5:$Q$152,$R$5:$R$152)</f>
        <v>Wednesday</v>
      </c>
      <c r="L5636" t="str">
        <f>_xlfn.XLOOKUP(Table6[[#This Row],[Loan Date]],$Q$5:$Q$152,$S$5:$S$152)</f>
        <v>Week 1</v>
      </c>
    </row>
    <row r="5637" spans="1:12" x14ac:dyDescent="0.2">
      <c r="A5637" s="1">
        <v>44937</v>
      </c>
      <c r="B5637" t="s">
        <v>7</v>
      </c>
      <c r="C5637" s="1">
        <v>45027</v>
      </c>
      <c r="D5637" t="s">
        <v>1196</v>
      </c>
      <c r="E5637" t="s">
        <v>80</v>
      </c>
      <c r="F5637" t="s">
        <v>79</v>
      </c>
      <c r="G5637" t="s">
        <v>79</v>
      </c>
      <c r="H5637" t="s">
        <v>0</v>
      </c>
      <c r="I5637">
        <f>MONTH(Table6[[#This Row],[Loan Date]])</f>
        <v>1</v>
      </c>
      <c r="J5637" t="str">
        <f>_xlfn.XLOOKUP(Table6[[#This Row],[Numeric Month]],$N$5:$N$11,$O$5:$O$11)</f>
        <v>Jan</v>
      </c>
      <c r="K5637" t="str">
        <f>_xlfn.XLOOKUP(Table6[[#This Row],[Loan Date]],$Q$5:$Q$152,$R$5:$R$152)</f>
        <v>Wednesday</v>
      </c>
      <c r="L5637" t="str">
        <f>_xlfn.XLOOKUP(Table6[[#This Row],[Loan Date]],$Q$5:$Q$152,$S$5:$S$152)</f>
        <v>Week 1</v>
      </c>
    </row>
    <row r="5638" spans="1:12" x14ac:dyDescent="0.2">
      <c r="A5638" s="1">
        <v>44937</v>
      </c>
      <c r="B5638" t="s">
        <v>7</v>
      </c>
      <c r="C5638" s="1">
        <v>44937</v>
      </c>
      <c r="D5638" t="s">
        <v>315</v>
      </c>
      <c r="E5638" t="s">
        <v>148</v>
      </c>
      <c r="F5638" t="s">
        <v>147</v>
      </c>
      <c r="G5638" t="s">
        <v>20</v>
      </c>
      <c r="H5638" t="s">
        <v>0</v>
      </c>
      <c r="I5638">
        <f>MONTH(Table6[[#This Row],[Loan Date]])</f>
        <v>1</v>
      </c>
      <c r="J5638" t="str">
        <f>_xlfn.XLOOKUP(Table6[[#This Row],[Numeric Month]],$N$5:$N$11,$O$5:$O$11)</f>
        <v>Jan</v>
      </c>
      <c r="K5638" t="str">
        <f>_xlfn.XLOOKUP(Table6[[#This Row],[Loan Date]],$Q$5:$Q$152,$R$5:$R$152)</f>
        <v>Wednesday</v>
      </c>
      <c r="L5638" t="str">
        <f>_xlfn.XLOOKUP(Table6[[#This Row],[Loan Date]],$Q$5:$Q$152,$S$5:$S$152)</f>
        <v>Week 1</v>
      </c>
    </row>
    <row r="5639" spans="1:12" x14ac:dyDescent="0.2">
      <c r="A5639" s="1">
        <v>44937</v>
      </c>
      <c r="B5639" t="s">
        <v>7</v>
      </c>
      <c r="C5639" s="1">
        <v>44937</v>
      </c>
      <c r="D5639" t="s">
        <v>409</v>
      </c>
      <c r="E5639" t="s">
        <v>21</v>
      </c>
      <c r="F5639" t="s">
        <v>21</v>
      </c>
      <c r="G5639" t="s">
        <v>20</v>
      </c>
      <c r="H5639" t="s">
        <v>0</v>
      </c>
      <c r="I5639">
        <f>MONTH(Table6[[#This Row],[Loan Date]])</f>
        <v>1</v>
      </c>
      <c r="J5639" t="str">
        <f>_xlfn.XLOOKUP(Table6[[#This Row],[Numeric Month]],$N$5:$N$11,$O$5:$O$11)</f>
        <v>Jan</v>
      </c>
      <c r="K5639" t="str">
        <f>_xlfn.XLOOKUP(Table6[[#This Row],[Loan Date]],$Q$5:$Q$152,$R$5:$R$152)</f>
        <v>Wednesday</v>
      </c>
      <c r="L5639" t="str">
        <f>_xlfn.XLOOKUP(Table6[[#This Row],[Loan Date]],$Q$5:$Q$152,$S$5:$S$152)</f>
        <v>Week 1</v>
      </c>
    </row>
    <row r="5640" spans="1:12" x14ac:dyDescent="0.2">
      <c r="A5640" s="1">
        <v>44937</v>
      </c>
      <c r="B5640" t="s">
        <v>5</v>
      </c>
      <c r="C5640" s="1">
        <v>44937</v>
      </c>
      <c r="D5640" t="s">
        <v>660</v>
      </c>
      <c r="E5640" t="s">
        <v>21</v>
      </c>
      <c r="F5640" t="s">
        <v>21</v>
      </c>
      <c r="G5640" t="s">
        <v>20</v>
      </c>
      <c r="H5640" t="s">
        <v>0</v>
      </c>
      <c r="I5640">
        <f>MONTH(Table6[[#This Row],[Loan Date]])</f>
        <v>1</v>
      </c>
      <c r="J5640" t="str">
        <f>_xlfn.XLOOKUP(Table6[[#This Row],[Numeric Month]],$N$5:$N$11,$O$5:$O$11)</f>
        <v>Jan</v>
      </c>
      <c r="K5640" t="str">
        <f>_xlfn.XLOOKUP(Table6[[#This Row],[Loan Date]],$Q$5:$Q$152,$R$5:$R$152)</f>
        <v>Wednesday</v>
      </c>
      <c r="L5640" t="str">
        <f>_xlfn.XLOOKUP(Table6[[#This Row],[Loan Date]],$Q$5:$Q$152,$S$5:$S$152)</f>
        <v>Week 1</v>
      </c>
    </row>
    <row r="5641" spans="1:12" x14ac:dyDescent="0.2">
      <c r="A5641" s="1">
        <v>44937</v>
      </c>
      <c r="B5641" t="s">
        <v>7</v>
      </c>
      <c r="C5641" s="1">
        <v>44937</v>
      </c>
      <c r="D5641" t="s">
        <v>923</v>
      </c>
      <c r="E5641" t="s">
        <v>37</v>
      </c>
      <c r="F5641" t="s">
        <v>37</v>
      </c>
      <c r="G5641" t="s">
        <v>20</v>
      </c>
      <c r="H5641" t="s">
        <v>0</v>
      </c>
      <c r="I5641">
        <f>MONTH(Table6[[#This Row],[Loan Date]])</f>
        <v>1</v>
      </c>
      <c r="J5641" t="str">
        <f>_xlfn.XLOOKUP(Table6[[#This Row],[Numeric Month]],$N$5:$N$11,$O$5:$O$11)</f>
        <v>Jan</v>
      </c>
      <c r="K5641" t="str">
        <f>_xlfn.XLOOKUP(Table6[[#This Row],[Loan Date]],$Q$5:$Q$152,$R$5:$R$152)</f>
        <v>Wednesday</v>
      </c>
      <c r="L5641" t="str">
        <f>_xlfn.XLOOKUP(Table6[[#This Row],[Loan Date]],$Q$5:$Q$152,$S$5:$S$152)</f>
        <v>Week 1</v>
      </c>
    </row>
    <row r="5642" spans="1:12" x14ac:dyDescent="0.2">
      <c r="A5642" s="1">
        <v>44937</v>
      </c>
      <c r="B5642" t="s">
        <v>5</v>
      </c>
      <c r="C5642" s="1">
        <v>44937</v>
      </c>
      <c r="D5642" t="s">
        <v>97</v>
      </c>
      <c r="E5642" t="s">
        <v>23</v>
      </c>
      <c r="F5642" t="s">
        <v>23</v>
      </c>
      <c r="G5642" t="s">
        <v>20</v>
      </c>
      <c r="H5642" t="s">
        <v>0</v>
      </c>
      <c r="I5642">
        <f>MONTH(Table6[[#This Row],[Loan Date]])</f>
        <v>1</v>
      </c>
      <c r="J5642" t="str">
        <f>_xlfn.XLOOKUP(Table6[[#This Row],[Numeric Month]],$N$5:$N$11,$O$5:$O$11)</f>
        <v>Jan</v>
      </c>
      <c r="K5642" t="str">
        <f>_xlfn.XLOOKUP(Table6[[#This Row],[Loan Date]],$Q$5:$Q$152,$R$5:$R$152)</f>
        <v>Wednesday</v>
      </c>
      <c r="L5642" t="str">
        <f>_xlfn.XLOOKUP(Table6[[#This Row],[Loan Date]],$Q$5:$Q$152,$S$5:$S$152)</f>
        <v>Week 1</v>
      </c>
    </row>
    <row r="5643" spans="1:12" x14ac:dyDescent="0.2">
      <c r="A5643" s="1">
        <v>44937</v>
      </c>
      <c r="B5643" t="s">
        <v>7</v>
      </c>
      <c r="C5643" s="1">
        <v>44937</v>
      </c>
      <c r="D5643" t="s">
        <v>1031</v>
      </c>
      <c r="E5643" t="s">
        <v>37</v>
      </c>
      <c r="F5643" t="s">
        <v>37</v>
      </c>
      <c r="G5643" t="s">
        <v>20</v>
      </c>
      <c r="H5643" t="s">
        <v>0</v>
      </c>
      <c r="I5643">
        <f>MONTH(Table6[[#This Row],[Loan Date]])</f>
        <v>1</v>
      </c>
      <c r="J5643" t="str">
        <f>_xlfn.XLOOKUP(Table6[[#This Row],[Numeric Month]],$N$5:$N$11,$O$5:$O$11)</f>
        <v>Jan</v>
      </c>
      <c r="K5643" t="str">
        <f>_xlfn.XLOOKUP(Table6[[#This Row],[Loan Date]],$Q$5:$Q$152,$R$5:$R$152)</f>
        <v>Wednesday</v>
      </c>
      <c r="L5643" t="str">
        <f>_xlfn.XLOOKUP(Table6[[#This Row],[Loan Date]],$Q$5:$Q$152,$S$5:$S$152)</f>
        <v>Week 1</v>
      </c>
    </row>
    <row r="5644" spans="1:12" x14ac:dyDescent="0.2">
      <c r="A5644" s="1">
        <v>44937</v>
      </c>
      <c r="B5644" t="s">
        <v>7</v>
      </c>
      <c r="C5644" s="1">
        <v>44937</v>
      </c>
      <c r="D5644" t="s">
        <v>717</v>
      </c>
      <c r="E5644" t="s">
        <v>49</v>
      </c>
      <c r="F5644" t="s">
        <v>49</v>
      </c>
      <c r="G5644" t="s">
        <v>20</v>
      </c>
      <c r="H5644" t="s">
        <v>0</v>
      </c>
      <c r="I5644">
        <f>MONTH(Table6[[#This Row],[Loan Date]])</f>
        <v>1</v>
      </c>
      <c r="J5644" t="str">
        <f>_xlfn.XLOOKUP(Table6[[#This Row],[Numeric Month]],$N$5:$N$11,$O$5:$O$11)</f>
        <v>Jan</v>
      </c>
      <c r="K5644" t="str">
        <f>_xlfn.XLOOKUP(Table6[[#This Row],[Loan Date]],$Q$5:$Q$152,$R$5:$R$152)</f>
        <v>Wednesday</v>
      </c>
      <c r="L5644" t="str">
        <f>_xlfn.XLOOKUP(Table6[[#This Row],[Loan Date]],$Q$5:$Q$152,$S$5:$S$152)</f>
        <v>Week 1</v>
      </c>
    </row>
    <row r="5645" spans="1:12" x14ac:dyDescent="0.2">
      <c r="A5645" s="1">
        <v>44937</v>
      </c>
      <c r="B5645" t="s">
        <v>7</v>
      </c>
      <c r="C5645" s="1">
        <v>44937</v>
      </c>
      <c r="D5645" t="s">
        <v>947</v>
      </c>
      <c r="E5645" t="s">
        <v>37</v>
      </c>
      <c r="F5645" t="s">
        <v>37</v>
      </c>
      <c r="G5645" t="s">
        <v>20</v>
      </c>
      <c r="H5645" t="s">
        <v>0</v>
      </c>
      <c r="I5645">
        <f>MONTH(Table6[[#This Row],[Loan Date]])</f>
        <v>1</v>
      </c>
      <c r="J5645" t="str">
        <f>_xlfn.XLOOKUP(Table6[[#This Row],[Numeric Month]],$N$5:$N$11,$O$5:$O$11)</f>
        <v>Jan</v>
      </c>
      <c r="K5645" t="str">
        <f>_xlfn.XLOOKUP(Table6[[#This Row],[Loan Date]],$Q$5:$Q$152,$R$5:$R$152)</f>
        <v>Wednesday</v>
      </c>
      <c r="L5645" t="str">
        <f>_xlfn.XLOOKUP(Table6[[#This Row],[Loan Date]],$Q$5:$Q$152,$S$5:$S$152)</f>
        <v>Week 1</v>
      </c>
    </row>
    <row r="5646" spans="1:12" x14ac:dyDescent="0.2">
      <c r="A5646" s="1">
        <v>44937</v>
      </c>
      <c r="B5646" t="s">
        <v>7</v>
      </c>
      <c r="C5646" s="1">
        <v>45027</v>
      </c>
      <c r="D5646" t="s">
        <v>1195</v>
      </c>
      <c r="E5646" t="s">
        <v>80</v>
      </c>
      <c r="F5646" t="s">
        <v>79</v>
      </c>
      <c r="G5646" t="s">
        <v>79</v>
      </c>
      <c r="H5646" t="s">
        <v>0</v>
      </c>
      <c r="I5646">
        <f>MONTH(Table6[[#This Row],[Loan Date]])</f>
        <v>1</v>
      </c>
      <c r="J5646" t="str">
        <f>_xlfn.XLOOKUP(Table6[[#This Row],[Numeric Month]],$N$5:$N$11,$O$5:$O$11)</f>
        <v>Jan</v>
      </c>
      <c r="K5646" t="str">
        <f>_xlfn.XLOOKUP(Table6[[#This Row],[Loan Date]],$Q$5:$Q$152,$R$5:$R$152)</f>
        <v>Wednesday</v>
      </c>
      <c r="L5646" t="str">
        <f>_xlfn.XLOOKUP(Table6[[#This Row],[Loan Date]],$Q$5:$Q$152,$S$5:$S$152)</f>
        <v>Week 1</v>
      </c>
    </row>
    <row r="5647" spans="1:12" x14ac:dyDescent="0.2">
      <c r="A5647" s="1">
        <v>44937</v>
      </c>
      <c r="B5647" t="s">
        <v>7</v>
      </c>
      <c r="C5647" s="1">
        <v>44937</v>
      </c>
      <c r="D5647" t="s">
        <v>116</v>
      </c>
      <c r="E5647" t="s">
        <v>23</v>
      </c>
      <c r="F5647" t="s">
        <v>23</v>
      </c>
      <c r="G5647" t="s">
        <v>20</v>
      </c>
      <c r="H5647" t="s">
        <v>0</v>
      </c>
      <c r="I5647">
        <f>MONTH(Table6[[#This Row],[Loan Date]])</f>
        <v>1</v>
      </c>
      <c r="J5647" t="str">
        <f>_xlfn.XLOOKUP(Table6[[#This Row],[Numeric Month]],$N$5:$N$11,$O$5:$O$11)</f>
        <v>Jan</v>
      </c>
      <c r="K5647" t="str">
        <f>_xlfn.XLOOKUP(Table6[[#This Row],[Loan Date]],$Q$5:$Q$152,$R$5:$R$152)</f>
        <v>Wednesday</v>
      </c>
      <c r="L5647" t="str">
        <f>_xlfn.XLOOKUP(Table6[[#This Row],[Loan Date]],$Q$5:$Q$152,$S$5:$S$152)</f>
        <v>Week 1</v>
      </c>
    </row>
    <row r="5648" spans="1:12" x14ac:dyDescent="0.2">
      <c r="A5648" s="1">
        <v>44937</v>
      </c>
      <c r="B5648" t="s">
        <v>7</v>
      </c>
      <c r="C5648" s="1">
        <v>44937</v>
      </c>
      <c r="D5648" t="s">
        <v>119</v>
      </c>
      <c r="E5648" t="s">
        <v>21</v>
      </c>
      <c r="F5648" t="s">
        <v>21</v>
      </c>
      <c r="G5648" t="s">
        <v>20</v>
      </c>
      <c r="H5648" t="s">
        <v>0</v>
      </c>
      <c r="I5648">
        <f>MONTH(Table6[[#This Row],[Loan Date]])</f>
        <v>1</v>
      </c>
      <c r="J5648" t="str">
        <f>_xlfn.XLOOKUP(Table6[[#This Row],[Numeric Month]],$N$5:$N$11,$O$5:$O$11)</f>
        <v>Jan</v>
      </c>
      <c r="K5648" t="str">
        <f>_xlfn.XLOOKUP(Table6[[#This Row],[Loan Date]],$Q$5:$Q$152,$R$5:$R$152)</f>
        <v>Wednesday</v>
      </c>
      <c r="L5648" t="str">
        <f>_xlfn.XLOOKUP(Table6[[#This Row],[Loan Date]],$Q$5:$Q$152,$S$5:$S$152)</f>
        <v>Week 1</v>
      </c>
    </row>
    <row r="5649" spans="1:12" x14ac:dyDescent="0.2">
      <c r="A5649" s="1">
        <v>44937</v>
      </c>
      <c r="B5649" t="s">
        <v>5</v>
      </c>
      <c r="C5649" s="1">
        <v>44951</v>
      </c>
      <c r="D5649" t="s">
        <v>999</v>
      </c>
      <c r="E5649" t="s">
        <v>3</v>
      </c>
      <c r="F5649" t="s">
        <v>2</v>
      </c>
      <c r="G5649" t="s">
        <v>1</v>
      </c>
      <c r="H5649" t="s">
        <v>0</v>
      </c>
      <c r="I5649">
        <f>MONTH(Table6[[#This Row],[Loan Date]])</f>
        <v>1</v>
      </c>
      <c r="J5649" t="str">
        <f>_xlfn.XLOOKUP(Table6[[#This Row],[Numeric Month]],$N$5:$N$11,$O$5:$O$11)</f>
        <v>Jan</v>
      </c>
      <c r="K5649" t="str">
        <f>_xlfn.XLOOKUP(Table6[[#This Row],[Loan Date]],$Q$5:$Q$152,$R$5:$R$152)</f>
        <v>Wednesday</v>
      </c>
      <c r="L5649" t="str">
        <f>_xlfn.XLOOKUP(Table6[[#This Row],[Loan Date]],$Q$5:$Q$152,$S$5:$S$152)</f>
        <v>Week 1</v>
      </c>
    </row>
    <row r="5650" spans="1:12" x14ac:dyDescent="0.2">
      <c r="A5650" s="1">
        <v>44937</v>
      </c>
      <c r="B5650" t="s">
        <v>7</v>
      </c>
      <c r="C5650" s="1">
        <v>45027</v>
      </c>
      <c r="D5650" t="s">
        <v>1194</v>
      </c>
      <c r="E5650" t="s">
        <v>80</v>
      </c>
      <c r="F5650" t="s">
        <v>79</v>
      </c>
      <c r="G5650" t="s">
        <v>79</v>
      </c>
      <c r="H5650" t="s">
        <v>0</v>
      </c>
      <c r="I5650">
        <f>MONTH(Table6[[#This Row],[Loan Date]])</f>
        <v>1</v>
      </c>
      <c r="J5650" t="str">
        <f>_xlfn.XLOOKUP(Table6[[#This Row],[Numeric Month]],$N$5:$N$11,$O$5:$O$11)</f>
        <v>Jan</v>
      </c>
      <c r="K5650" t="str">
        <f>_xlfn.XLOOKUP(Table6[[#This Row],[Loan Date]],$Q$5:$Q$152,$R$5:$R$152)</f>
        <v>Wednesday</v>
      </c>
      <c r="L5650" t="str">
        <f>_xlfn.XLOOKUP(Table6[[#This Row],[Loan Date]],$Q$5:$Q$152,$S$5:$S$152)</f>
        <v>Week 1</v>
      </c>
    </row>
    <row r="5651" spans="1:12" x14ac:dyDescent="0.2">
      <c r="A5651" s="1">
        <v>44937</v>
      </c>
      <c r="B5651" t="s">
        <v>7</v>
      </c>
      <c r="C5651" s="1">
        <v>44937</v>
      </c>
      <c r="D5651" t="s">
        <v>969</v>
      </c>
      <c r="E5651" t="s">
        <v>37</v>
      </c>
      <c r="F5651" t="s">
        <v>37</v>
      </c>
      <c r="G5651" t="s">
        <v>20</v>
      </c>
      <c r="H5651" t="s">
        <v>0</v>
      </c>
      <c r="I5651">
        <f>MONTH(Table6[[#This Row],[Loan Date]])</f>
        <v>1</v>
      </c>
      <c r="J5651" t="str">
        <f>_xlfn.XLOOKUP(Table6[[#This Row],[Numeric Month]],$N$5:$N$11,$O$5:$O$11)</f>
        <v>Jan</v>
      </c>
      <c r="K5651" t="str">
        <f>_xlfn.XLOOKUP(Table6[[#This Row],[Loan Date]],$Q$5:$Q$152,$R$5:$R$152)</f>
        <v>Wednesday</v>
      </c>
      <c r="L5651" t="str">
        <f>_xlfn.XLOOKUP(Table6[[#This Row],[Loan Date]],$Q$5:$Q$152,$S$5:$S$152)</f>
        <v>Week 1</v>
      </c>
    </row>
    <row r="5652" spans="1:12" x14ac:dyDescent="0.2">
      <c r="A5652" s="1">
        <v>44937</v>
      </c>
      <c r="B5652" t="s">
        <v>7</v>
      </c>
      <c r="C5652" s="1">
        <v>44944</v>
      </c>
      <c r="D5652" t="s">
        <v>1193</v>
      </c>
      <c r="E5652" t="s">
        <v>52</v>
      </c>
      <c r="F5652" t="s">
        <v>51</v>
      </c>
      <c r="G5652" t="s">
        <v>1</v>
      </c>
      <c r="H5652" t="s">
        <v>0</v>
      </c>
      <c r="I5652">
        <f>MONTH(Table6[[#This Row],[Loan Date]])</f>
        <v>1</v>
      </c>
      <c r="J5652" t="str">
        <f>_xlfn.XLOOKUP(Table6[[#This Row],[Numeric Month]],$N$5:$N$11,$O$5:$O$11)</f>
        <v>Jan</v>
      </c>
      <c r="K5652" t="str">
        <f>_xlfn.XLOOKUP(Table6[[#This Row],[Loan Date]],$Q$5:$Q$152,$R$5:$R$152)</f>
        <v>Wednesday</v>
      </c>
      <c r="L5652" t="str">
        <f>_xlfn.XLOOKUP(Table6[[#This Row],[Loan Date]],$Q$5:$Q$152,$S$5:$S$152)</f>
        <v>Week 1</v>
      </c>
    </row>
    <row r="5653" spans="1:12" x14ac:dyDescent="0.2">
      <c r="A5653" s="1">
        <v>44937</v>
      </c>
      <c r="B5653" t="s">
        <v>7</v>
      </c>
      <c r="C5653" s="1">
        <v>44951</v>
      </c>
      <c r="D5653" t="s">
        <v>368</v>
      </c>
      <c r="E5653" t="s">
        <v>15</v>
      </c>
      <c r="F5653" t="s">
        <v>14</v>
      </c>
      <c r="G5653" t="s">
        <v>1</v>
      </c>
      <c r="H5653" t="s">
        <v>0</v>
      </c>
      <c r="I5653">
        <f>MONTH(Table6[[#This Row],[Loan Date]])</f>
        <v>1</v>
      </c>
      <c r="J5653" t="str">
        <f>_xlfn.XLOOKUP(Table6[[#This Row],[Numeric Month]],$N$5:$N$11,$O$5:$O$11)</f>
        <v>Jan</v>
      </c>
      <c r="K5653" t="str">
        <f>_xlfn.XLOOKUP(Table6[[#This Row],[Loan Date]],$Q$5:$Q$152,$R$5:$R$152)</f>
        <v>Wednesday</v>
      </c>
      <c r="L5653" t="str">
        <f>_xlfn.XLOOKUP(Table6[[#This Row],[Loan Date]],$Q$5:$Q$152,$S$5:$S$152)</f>
        <v>Week 1</v>
      </c>
    </row>
    <row r="5654" spans="1:12" x14ac:dyDescent="0.2">
      <c r="A5654" s="1">
        <v>44937</v>
      </c>
      <c r="B5654" t="s">
        <v>7</v>
      </c>
      <c r="C5654" s="1">
        <v>44937</v>
      </c>
      <c r="D5654" t="s">
        <v>618</v>
      </c>
      <c r="E5654" t="s">
        <v>168</v>
      </c>
      <c r="F5654" t="s">
        <v>168</v>
      </c>
      <c r="G5654" t="s">
        <v>20</v>
      </c>
      <c r="H5654" t="s">
        <v>0</v>
      </c>
      <c r="I5654">
        <f>MONTH(Table6[[#This Row],[Loan Date]])</f>
        <v>1</v>
      </c>
      <c r="J5654" t="str">
        <f>_xlfn.XLOOKUP(Table6[[#This Row],[Numeric Month]],$N$5:$N$11,$O$5:$O$11)</f>
        <v>Jan</v>
      </c>
      <c r="K5654" t="str">
        <f>_xlfn.XLOOKUP(Table6[[#This Row],[Loan Date]],$Q$5:$Q$152,$R$5:$R$152)</f>
        <v>Wednesday</v>
      </c>
      <c r="L5654" t="str">
        <f>_xlfn.XLOOKUP(Table6[[#This Row],[Loan Date]],$Q$5:$Q$152,$S$5:$S$152)</f>
        <v>Week 1</v>
      </c>
    </row>
    <row r="5655" spans="1:12" x14ac:dyDescent="0.2">
      <c r="A5655" s="1">
        <v>44937</v>
      </c>
      <c r="B5655" t="s">
        <v>7</v>
      </c>
      <c r="C5655" s="1">
        <v>44937</v>
      </c>
      <c r="D5655" t="s">
        <v>717</v>
      </c>
      <c r="E5655" t="s">
        <v>49</v>
      </c>
      <c r="F5655" t="s">
        <v>49</v>
      </c>
      <c r="G5655" t="s">
        <v>20</v>
      </c>
      <c r="H5655" t="s">
        <v>0</v>
      </c>
      <c r="I5655">
        <f>MONTH(Table6[[#This Row],[Loan Date]])</f>
        <v>1</v>
      </c>
      <c r="J5655" t="str">
        <f>_xlfn.XLOOKUP(Table6[[#This Row],[Numeric Month]],$N$5:$N$11,$O$5:$O$11)</f>
        <v>Jan</v>
      </c>
      <c r="K5655" t="str">
        <f>_xlfn.XLOOKUP(Table6[[#This Row],[Loan Date]],$Q$5:$Q$152,$R$5:$R$152)</f>
        <v>Wednesday</v>
      </c>
      <c r="L5655" t="str">
        <f>_xlfn.XLOOKUP(Table6[[#This Row],[Loan Date]],$Q$5:$Q$152,$S$5:$S$152)</f>
        <v>Week 1</v>
      </c>
    </row>
    <row r="5656" spans="1:12" x14ac:dyDescent="0.2">
      <c r="A5656" s="1">
        <v>44937</v>
      </c>
      <c r="B5656" t="s">
        <v>7</v>
      </c>
      <c r="C5656" s="1">
        <v>44951</v>
      </c>
      <c r="D5656" t="s">
        <v>645</v>
      </c>
      <c r="E5656" t="s">
        <v>9</v>
      </c>
      <c r="F5656" t="s">
        <v>8</v>
      </c>
      <c r="G5656" t="s">
        <v>1</v>
      </c>
      <c r="H5656" t="s">
        <v>0</v>
      </c>
      <c r="I5656">
        <f>MONTH(Table6[[#This Row],[Loan Date]])</f>
        <v>1</v>
      </c>
      <c r="J5656" t="str">
        <f>_xlfn.XLOOKUP(Table6[[#This Row],[Numeric Month]],$N$5:$N$11,$O$5:$O$11)</f>
        <v>Jan</v>
      </c>
      <c r="K5656" t="str">
        <f>_xlfn.XLOOKUP(Table6[[#This Row],[Loan Date]],$Q$5:$Q$152,$R$5:$R$152)</f>
        <v>Wednesday</v>
      </c>
      <c r="L5656" t="str">
        <f>_xlfn.XLOOKUP(Table6[[#This Row],[Loan Date]],$Q$5:$Q$152,$S$5:$S$152)</f>
        <v>Week 1</v>
      </c>
    </row>
    <row r="5657" spans="1:12" x14ac:dyDescent="0.2">
      <c r="A5657" s="1">
        <v>44937</v>
      </c>
      <c r="B5657" t="s">
        <v>7</v>
      </c>
      <c r="C5657" s="1">
        <v>44937</v>
      </c>
      <c r="D5657" t="s">
        <v>1192</v>
      </c>
      <c r="E5657" t="s">
        <v>221</v>
      </c>
      <c r="F5657" t="s">
        <v>221</v>
      </c>
      <c r="G5657" t="s">
        <v>20</v>
      </c>
      <c r="H5657" t="s">
        <v>0</v>
      </c>
      <c r="I5657">
        <f>MONTH(Table6[[#This Row],[Loan Date]])</f>
        <v>1</v>
      </c>
      <c r="J5657" t="str">
        <f>_xlfn.XLOOKUP(Table6[[#This Row],[Numeric Month]],$N$5:$N$11,$O$5:$O$11)</f>
        <v>Jan</v>
      </c>
      <c r="K5657" t="str">
        <f>_xlfn.XLOOKUP(Table6[[#This Row],[Loan Date]],$Q$5:$Q$152,$R$5:$R$152)</f>
        <v>Wednesday</v>
      </c>
      <c r="L5657" t="str">
        <f>_xlfn.XLOOKUP(Table6[[#This Row],[Loan Date]],$Q$5:$Q$152,$S$5:$S$152)</f>
        <v>Week 1</v>
      </c>
    </row>
    <row r="5658" spans="1:12" x14ac:dyDescent="0.2">
      <c r="A5658" s="1">
        <v>44937</v>
      </c>
      <c r="B5658" t="s">
        <v>7</v>
      </c>
      <c r="C5658" s="1">
        <v>44944</v>
      </c>
      <c r="D5658" t="s">
        <v>1191</v>
      </c>
      <c r="E5658" t="s">
        <v>52</v>
      </c>
      <c r="F5658" t="s">
        <v>51</v>
      </c>
      <c r="G5658" t="s">
        <v>1</v>
      </c>
      <c r="H5658" t="s">
        <v>0</v>
      </c>
      <c r="I5658">
        <f>MONTH(Table6[[#This Row],[Loan Date]])</f>
        <v>1</v>
      </c>
      <c r="J5658" t="str">
        <f>_xlfn.XLOOKUP(Table6[[#This Row],[Numeric Month]],$N$5:$N$11,$O$5:$O$11)</f>
        <v>Jan</v>
      </c>
      <c r="K5658" t="str">
        <f>_xlfn.XLOOKUP(Table6[[#This Row],[Loan Date]],$Q$5:$Q$152,$R$5:$R$152)</f>
        <v>Wednesday</v>
      </c>
      <c r="L5658" t="str">
        <f>_xlfn.XLOOKUP(Table6[[#This Row],[Loan Date]],$Q$5:$Q$152,$S$5:$S$152)</f>
        <v>Week 1</v>
      </c>
    </row>
    <row r="5659" spans="1:12" x14ac:dyDescent="0.2">
      <c r="A5659" s="1">
        <v>44937</v>
      </c>
      <c r="B5659" t="s">
        <v>7</v>
      </c>
      <c r="C5659" s="1">
        <v>44937</v>
      </c>
      <c r="D5659" t="s">
        <v>178</v>
      </c>
      <c r="E5659" t="s">
        <v>168</v>
      </c>
      <c r="F5659" t="s">
        <v>168</v>
      </c>
      <c r="G5659" t="s">
        <v>20</v>
      </c>
      <c r="H5659" t="s">
        <v>0</v>
      </c>
      <c r="I5659">
        <f>MONTH(Table6[[#This Row],[Loan Date]])</f>
        <v>1</v>
      </c>
      <c r="J5659" t="str">
        <f>_xlfn.XLOOKUP(Table6[[#This Row],[Numeric Month]],$N$5:$N$11,$O$5:$O$11)</f>
        <v>Jan</v>
      </c>
      <c r="K5659" t="str">
        <f>_xlfn.XLOOKUP(Table6[[#This Row],[Loan Date]],$Q$5:$Q$152,$R$5:$R$152)</f>
        <v>Wednesday</v>
      </c>
      <c r="L5659" t="str">
        <f>_xlfn.XLOOKUP(Table6[[#This Row],[Loan Date]],$Q$5:$Q$152,$S$5:$S$152)</f>
        <v>Week 1</v>
      </c>
    </row>
    <row r="5660" spans="1:12" x14ac:dyDescent="0.2">
      <c r="A5660" s="1">
        <v>44937</v>
      </c>
      <c r="B5660" t="s">
        <v>7</v>
      </c>
      <c r="C5660" s="1">
        <v>44944</v>
      </c>
      <c r="D5660" t="s">
        <v>228</v>
      </c>
      <c r="E5660" t="s">
        <v>52</v>
      </c>
      <c r="F5660" t="s">
        <v>51</v>
      </c>
      <c r="G5660" t="s">
        <v>1</v>
      </c>
      <c r="H5660" t="s">
        <v>0</v>
      </c>
      <c r="I5660">
        <f>MONTH(Table6[[#This Row],[Loan Date]])</f>
        <v>1</v>
      </c>
      <c r="J5660" t="str">
        <f>_xlfn.XLOOKUP(Table6[[#This Row],[Numeric Month]],$N$5:$N$11,$O$5:$O$11)</f>
        <v>Jan</v>
      </c>
      <c r="K5660" t="str">
        <f>_xlfn.XLOOKUP(Table6[[#This Row],[Loan Date]],$Q$5:$Q$152,$R$5:$R$152)</f>
        <v>Wednesday</v>
      </c>
      <c r="L5660" t="str">
        <f>_xlfn.XLOOKUP(Table6[[#This Row],[Loan Date]],$Q$5:$Q$152,$S$5:$S$152)</f>
        <v>Week 1</v>
      </c>
    </row>
    <row r="5661" spans="1:12" x14ac:dyDescent="0.2">
      <c r="A5661" s="1">
        <v>44937</v>
      </c>
      <c r="B5661" t="s">
        <v>5</v>
      </c>
      <c r="C5661" s="1">
        <v>44951</v>
      </c>
      <c r="D5661" t="s">
        <v>974</v>
      </c>
      <c r="E5661" t="s">
        <v>3</v>
      </c>
      <c r="F5661" t="s">
        <v>2</v>
      </c>
      <c r="G5661" t="s">
        <v>1</v>
      </c>
      <c r="H5661" t="s">
        <v>0</v>
      </c>
      <c r="I5661">
        <f>MONTH(Table6[[#This Row],[Loan Date]])</f>
        <v>1</v>
      </c>
      <c r="J5661" t="str">
        <f>_xlfn.XLOOKUP(Table6[[#This Row],[Numeric Month]],$N$5:$N$11,$O$5:$O$11)</f>
        <v>Jan</v>
      </c>
      <c r="K5661" t="str">
        <f>_xlfn.XLOOKUP(Table6[[#This Row],[Loan Date]],$Q$5:$Q$152,$R$5:$R$152)</f>
        <v>Wednesday</v>
      </c>
      <c r="L5661" t="str">
        <f>_xlfn.XLOOKUP(Table6[[#This Row],[Loan Date]],$Q$5:$Q$152,$S$5:$S$152)</f>
        <v>Week 1</v>
      </c>
    </row>
    <row r="5662" spans="1:12" x14ac:dyDescent="0.2">
      <c r="A5662" s="1">
        <v>44937</v>
      </c>
      <c r="B5662" t="s">
        <v>7</v>
      </c>
      <c r="C5662" s="1">
        <v>44937</v>
      </c>
      <c r="D5662" t="s">
        <v>390</v>
      </c>
      <c r="E5662" t="s">
        <v>23</v>
      </c>
      <c r="F5662" t="s">
        <v>23</v>
      </c>
      <c r="G5662" t="s">
        <v>20</v>
      </c>
      <c r="H5662" t="s">
        <v>0</v>
      </c>
      <c r="I5662">
        <f>MONTH(Table6[[#This Row],[Loan Date]])</f>
        <v>1</v>
      </c>
      <c r="J5662" t="str">
        <f>_xlfn.XLOOKUP(Table6[[#This Row],[Numeric Month]],$N$5:$N$11,$O$5:$O$11)</f>
        <v>Jan</v>
      </c>
      <c r="K5662" t="str">
        <f>_xlfn.XLOOKUP(Table6[[#This Row],[Loan Date]],$Q$5:$Q$152,$R$5:$R$152)</f>
        <v>Wednesday</v>
      </c>
      <c r="L5662" t="str">
        <f>_xlfn.XLOOKUP(Table6[[#This Row],[Loan Date]],$Q$5:$Q$152,$S$5:$S$152)</f>
        <v>Week 1</v>
      </c>
    </row>
    <row r="5663" spans="1:12" x14ac:dyDescent="0.2">
      <c r="A5663" s="1">
        <v>44937</v>
      </c>
      <c r="B5663" t="s">
        <v>7</v>
      </c>
      <c r="C5663" s="1">
        <v>44937</v>
      </c>
      <c r="D5663" t="s">
        <v>135</v>
      </c>
      <c r="E5663" t="s">
        <v>21</v>
      </c>
      <c r="F5663" t="s">
        <v>21</v>
      </c>
      <c r="G5663" t="s">
        <v>20</v>
      </c>
      <c r="H5663" t="s">
        <v>0</v>
      </c>
      <c r="I5663">
        <f>MONTH(Table6[[#This Row],[Loan Date]])</f>
        <v>1</v>
      </c>
      <c r="J5663" t="str">
        <f>_xlfn.XLOOKUP(Table6[[#This Row],[Numeric Month]],$N$5:$N$11,$O$5:$O$11)</f>
        <v>Jan</v>
      </c>
      <c r="K5663" t="str">
        <f>_xlfn.XLOOKUP(Table6[[#This Row],[Loan Date]],$Q$5:$Q$152,$R$5:$R$152)</f>
        <v>Wednesday</v>
      </c>
      <c r="L5663" t="str">
        <f>_xlfn.XLOOKUP(Table6[[#This Row],[Loan Date]],$Q$5:$Q$152,$S$5:$S$152)</f>
        <v>Week 1</v>
      </c>
    </row>
    <row r="5664" spans="1:12" x14ac:dyDescent="0.2">
      <c r="A5664" s="1">
        <v>44937</v>
      </c>
      <c r="B5664" t="s">
        <v>5</v>
      </c>
      <c r="C5664" s="1">
        <v>44944</v>
      </c>
      <c r="D5664" t="s">
        <v>954</v>
      </c>
      <c r="E5664" t="s">
        <v>3</v>
      </c>
      <c r="F5664" t="s">
        <v>2</v>
      </c>
      <c r="G5664" t="s">
        <v>1</v>
      </c>
      <c r="H5664" t="s">
        <v>0</v>
      </c>
      <c r="I5664">
        <f>MONTH(Table6[[#This Row],[Loan Date]])</f>
        <v>1</v>
      </c>
      <c r="J5664" t="str">
        <f>_xlfn.XLOOKUP(Table6[[#This Row],[Numeric Month]],$N$5:$N$11,$O$5:$O$11)</f>
        <v>Jan</v>
      </c>
      <c r="K5664" t="str">
        <f>_xlfn.XLOOKUP(Table6[[#This Row],[Loan Date]],$Q$5:$Q$152,$R$5:$R$152)</f>
        <v>Wednesday</v>
      </c>
      <c r="L5664" t="str">
        <f>_xlfn.XLOOKUP(Table6[[#This Row],[Loan Date]],$Q$5:$Q$152,$S$5:$S$152)</f>
        <v>Week 1</v>
      </c>
    </row>
    <row r="5665" spans="1:12" x14ac:dyDescent="0.2">
      <c r="A5665" s="1">
        <v>44937</v>
      </c>
      <c r="B5665" t="s">
        <v>7</v>
      </c>
      <c r="C5665" s="1">
        <v>44937</v>
      </c>
      <c r="D5665" t="s">
        <v>458</v>
      </c>
      <c r="E5665" t="s">
        <v>41</v>
      </c>
      <c r="F5665" t="s">
        <v>40</v>
      </c>
      <c r="G5665" t="s">
        <v>39</v>
      </c>
      <c r="H5665" t="s">
        <v>0</v>
      </c>
      <c r="I5665">
        <f>MONTH(Table6[[#This Row],[Loan Date]])</f>
        <v>1</v>
      </c>
      <c r="J5665" t="str">
        <f>_xlfn.XLOOKUP(Table6[[#This Row],[Numeric Month]],$N$5:$N$11,$O$5:$O$11)</f>
        <v>Jan</v>
      </c>
      <c r="K5665" t="str">
        <f>_xlfn.XLOOKUP(Table6[[#This Row],[Loan Date]],$Q$5:$Q$152,$R$5:$R$152)</f>
        <v>Wednesday</v>
      </c>
      <c r="L5665" t="str">
        <f>_xlfn.XLOOKUP(Table6[[#This Row],[Loan Date]],$Q$5:$Q$152,$S$5:$S$152)</f>
        <v>Week 1</v>
      </c>
    </row>
    <row r="5666" spans="1:12" x14ac:dyDescent="0.2">
      <c r="A5666" s="1">
        <v>44937</v>
      </c>
      <c r="B5666" t="s">
        <v>5</v>
      </c>
      <c r="C5666" s="1">
        <v>44951</v>
      </c>
      <c r="D5666" t="s">
        <v>663</v>
      </c>
      <c r="E5666" t="s">
        <v>9</v>
      </c>
      <c r="F5666" t="s">
        <v>8</v>
      </c>
      <c r="G5666" t="s">
        <v>1</v>
      </c>
      <c r="H5666" t="s">
        <v>0</v>
      </c>
      <c r="I5666">
        <f>MONTH(Table6[[#This Row],[Loan Date]])</f>
        <v>1</v>
      </c>
      <c r="J5666" t="str">
        <f>_xlfn.XLOOKUP(Table6[[#This Row],[Numeric Month]],$N$5:$N$11,$O$5:$O$11)</f>
        <v>Jan</v>
      </c>
      <c r="K5666" t="str">
        <f>_xlfn.XLOOKUP(Table6[[#This Row],[Loan Date]],$Q$5:$Q$152,$R$5:$R$152)</f>
        <v>Wednesday</v>
      </c>
      <c r="L5666" t="str">
        <f>_xlfn.XLOOKUP(Table6[[#This Row],[Loan Date]],$Q$5:$Q$152,$S$5:$S$152)</f>
        <v>Week 1</v>
      </c>
    </row>
    <row r="5667" spans="1:12" x14ac:dyDescent="0.2">
      <c r="A5667" s="1">
        <v>44937</v>
      </c>
      <c r="B5667" t="s">
        <v>7</v>
      </c>
      <c r="C5667" s="1">
        <v>44937</v>
      </c>
      <c r="D5667" t="s">
        <v>29</v>
      </c>
      <c r="E5667" t="s">
        <v>23</v>
      </c>
      <c r="F5667" t="s">
        <v>23</v>
      </c>
      <c r="G5667" t="s">
        <v>20</v>
      </c>
      <c r="H5667" t="s">
        <v>0</v>
      </c>
      <c r="I5667">
        <f>MONTH(Table6[[#This Row],[Loan Date]])</f>
        <v>1</v>
      </c>
      <c r="J5667" t="str">
        <f>_xlfn.XLOOKUP(Table6[[#This Row],[Numeric Month]],$N$5:$N$11,$O$5:$O$11)</f>
        <v>Jan</v>
      </c>
      <c r="K5667" t="str">
        <f>_xlfn.XLOOKUP(Table6[[#This Row],[Loan Date]],$Q$5:$Q$152,$R$5:$R$152)</f>
        <v>Wednesday</v>
      </c>
      <c r="L5667" t="str">
        <f>_xlfn.XLOOKUP(Table6[[#This Row],[Loan Date]],$Q$5:$Q$152,$S$5:$S$152)</f>
        <v>Week 1</v>
      </c>
    </row>
    <row r="5668" spans="1:12" x14ac:dyDescent="0.2">
      <c r="A5668" s="1">
        <v>44937</v>
      </c>
      <c r="B5668" t="s">
        <v>7</v>
      </c>
      <c r="C5668" s="1">
        <v>44937</v>
      </c>
      <c r="D5668" t="s">
        <v>31</v>
      </c>
      <c r="E5668" t="s">
        <v>21</v>
      </c>
      <c r="F5668" t="s">
        <v>21</v>
      </c>
      <c r="G5668" t="s">
        <v>20</v>
      </c>
      <c r="H5668" t="s">
        <v>0</v>
      </c>
      <c r="I5668">
        <f>MONTH(Table6[[#This Row],[Loan Date]])</f>
        <v>1</v>
      </c>
      <c r="J5668" t="str">
        <f>_xlfn.XLOOKUP(Table6[[#This Row],[Numeric Month]],$N$5:$N$11,$O$5:$O$11)</f>
        <v>Jan</v>
      </c>
      <c r="K5668" t="str">
        <f>_xlfn.XLOOKUP(Table6[[#This Row],[Loan Date]],$Q$5:$Q$152,$R$5:$R$152)</f>
        <v>Wednesday</v>
      </c>
      <c r="L5668" t="str">
        <f>_xlfn.XLOOKUP(Table6[[#This Row],[Loan Date]],$Q$5:$Q$152,$S$5:$S$152)</f>
        <v>Week 1</v>
      </c>
    </row>
    <row r="5669" spans="1:12" x14ac:dyDescent="0.2">
      <c r="A5669" s="1">
        <v>44937</v>
      </c>
      <c r="B5669" t="s">
        <v>5</v>
      </c>
      <c r="C5669" s="1">
        <v>44937</v>
      </c>
      <c r="D5669" t="s">
        <v>254</v>
      </c>
      <c r="E5669" t="s">
        <v>41</v>
      </c>
      <c r="F5669" t="s">
        <v>40</v>
      </c>
      <c r="G5669" t="s">
        <v>39</v>
      </c>
      <c r="H5669" t="s">
        <v>0</v>
      </c>
      <c r="I5669">
        <f>MONTH(Table6[[#This Row],[Loan Date]])</f>
        <v>1</v>
      </c>
      <c r="J5669" t="str">
        <f>_xlfn.XLOOKUP(Table6[[#This Row],[Numeric Month]],$N$5:$N$11,$O$5:$O$11)</f>
        <v>Jan</v>
      </c>
      <c r="K5669" t="str">
        <f>_xlfn.XLOOKUP(Table6[[#This Row],[Loan Date]],$Q$5:$Q$152,$R$5:$R$152)</f>
        <v>Wednesday</v>
      </c>
      <c r="L5669" t="str">
        <f>_xlfn.XLOOKUP(Table6[[#This Row],[Loan Date]],$Q$5:$Q$152,$S$5:$S$152)</f>
        <v>Week 1</v>
      </c>
    </row>
    <row r="5670" spans="1:12" x14ac:dyDescent="0.2">
      <c r="A5670" s="1">
        <v>44937</v>
      </c>
      <c r="B5670" t="s">
        <v>7</v>
      </c>
      <c r="C5670" s="1">
        <v>44937</v>
      </c>
      <c r="D5670" t="s">
        <v>314</v>
      </c>
      <c r="E5670" t="s">
        <v>49</v>
      </c>
      <c r="F5670" t="s">
        <v>49</v>
      </c>
      <c r="G5670" t="s">
        <v>20</v>
      </c>
      <c r="H5670" t="s">
        <v>0</v>
      </c>
      <c r="I5670">
        <f>MONTH(Table6[[#This Row],[Loan Date]])</f>
        <v>1</v>
      </c>
      <c r="J5670" t="str">
        <f>_xlfn.XLOOKUP(Table6[[#This Row],[Numeric Month]],$N$5:$N$11,$O$5:$O$11)</f>
        <v>Jan</v>
      </c>
      <c r="K5670" t="str">
        <f>_xlfn.XLOOKUP(Table6[[#This Row],[Loan Date]],$Q$5:$Q$152,$R$5:$R$152)</f>
        <v>Wednesday</v>
      </c>
      <c r="L5670" t="str">
        <f>_xlfn.XLOOKUP(Table6[[#This Row],[Loan Date]],$Q$5:$Q$152,$S$5:$S$152)</f>
        <v>Week 1</v>
      </c>
    </row>
    <row r="5671" spans="1:12" x14ac:dyDescent="0.2">
      <c r="A5671" s="1">
        <v>44937</v>
      </c>
      <c r="B5671" t="s">
        <v>7</v>
      </c>
      <c r="C5671" s="1">
        <v>44937</v>
      </c>
      <c r="D5671" t="s">
        <v>923</v>
      </c>
      <c r="E5671" t="s">
        <v>37</v>
      </c>
      <c r="F5671" t="s">
        <v>37</v>
      </c>
      <c r="G5671" t="s">
        <v>20</v>
      </c>
      <c r="H5671" t="s">
        <v>0</v>
      </c>
      <c r="I5671">
        <f>MONTH(Table6[[#This Row],[Loan Date]])</f>
        <v>1</v>
      </c>
      <c r="J5671" t="str">
        <f>_xlfn.XLOOKUP(Table6[[#This Row],[Numeric Month]],$N$5:$N$11,$O$5:$O$11)</f>
        <v>Jan</v>
      </c>
      <c r="K5671" t="str">
        <f>_xlfn.XLOOKUP(Table6[[#This Row],[Loan Date]],$Q$5:$Q$152,$R$5:$R$152)</f>
        <v>Wednesday</v>
      </c>
      <c r="L5671" t="str">
        <f>_xlfn.XLOOKUP(Table6[[#This Row],[Loan Date]],$Q$5:$Q$152,$S$5:$S$152)</f>
        <v>Week 1</v>
      </c>
    </row>
    <row r="5672" spans="1:12" x14ac:dyDescent="0.2">
      <c r="A5672" s="1">
        <v>44937</v>
      </c>
      <c r="B5672" t="s">
        <v>7</v>
      </c>
      <c r="C5672" s="1">
        <v>44937</v>
      </c>
      <c r="D5672" t="s">
        <v>343</v>
      </c>
      <c r="E5672" t="s">
        <v>23</v>
      </c>
      <c r="F5672" t="s">
        <v>23</v>
      </c>
      <c r="G5672" t="s">
        <v>20</v>
      </c>
      <c r="H5672" t="s">
        <v>0</v>
      </c>
      <c r="I5672">
        <f>MONTH(Table6[[#This Row],[Loan Date]])</f>
        <v>1</v>
      </c>
      <c r="J5672" t="str">
        <f>_xlfn.XLOOKUP(Table6[[#This Row],[Numeric Month]],$N$5:$N$11,$O$5:$O$11)</f>
        <v>Jan</v>
      </c>
      <c r="K5672" t="str">
        <f>_xlfn.XLOOKUP(Table6[[#This Row],[Loan Date]],$Q$5:$Q$152,$R$5:$R$152)</f>
        <v>Wednesday</v>
      </c>
      <c r="L5672" t="str">
        <f>_xlfn.XLOOKUP(Table6[[#This Row],[Loan Date]],$Q$5:$Q$152,$S$5:$S$152)</f>
        <v>Week 1</v>
      </c>
    </row>
    <row r="5673" spans="1:12" x14ac:dyDescent="0.2">
      <c r="A5673" s="1">
        <v>44937</v>
      </c>
      <c r="B5673" t="s">
        <v>7</v>
      </c>
      <c r="C5673" s="1">
        <v>44937</v>
      </c>
      <c r="D5673" t="s">
        <v>499</v>
      </c>
      <c r="E5673" t="s">
        <v>21</v>
      </c>
      <c r="F5673" t="s">
        <v>21</v>
      </c>
      <c r="G5673" t="s">
        <v>20</v>
      </c>
      <c r="H5673" t="s">
        <v>0</v>
      </c>
      <c r="I5673">
        <f>MONTH(Table6[[#This Row],[Loan Date]])</f>
        <v>1</v>
      </c>
      <c r="J5673" t="str">
        <f>_xlfn.XLOOKUP(Table6[[#This Row],[Numeric Month]],$N$5:$N$11,$O$5:$O$11)</f>
        <v>Jan</v>
      </c>
      <c r="K5673" t="str">
        <f>_xlfn.XLOOKUP(Table6[[#This Row],[Loan Date]],$Q$5:$Q$152,$R$5:$R$152)</f>
        <v>Wednesday</v>
      </c>
      <c r="L5673" t="str">
        <f>_xlfn.XLOOKUP(Table6[[#This Row],[Loan Date]],$Q$5:$Q$152,$S$5:$S$152)</f>
        <v>Week 1</v>
      </c>
    </row>
    <row r="5674" spans="1:12" x14ac:dyDescent="0.2">
      <c r="A5674" s="1">
        <v>44937</v>
      </c>
      <c r="B5674" t="s">
        <v>5</v>
      </c>
      <c r="C5674" s="1">
        <v>44938</v>
      </c>
      <c r="D5674" t="s">
        <v>952</v>
      </c>
      <c r="E5674" t="s">
        <v>37</v>
      </c>
      <c r="F5674" t="s">
        <v>37</v>
      </c>
      <c r="G5674" t="s">
        <v>20</v>
      </c>
      <c r="H5674" t="s">
        <v>0</v>
      </c>
      <c r="I5674">
        <f>MONTH(Table6[[#This Row],[Loan Date]])</f>
        <v>1</v>
      </c>
      <c r="J5674" t="str">
        <f>_xlfn.XLOOKUP(Table6[[#This Row],[Numeric Month]],$N$5:$N$11,$O$5:$O$11)</f>
        <v>Jan</v>
      </c>
      <c r="K5674" t="str">
        <f>_xlfn.XLOOKUP(Table6[[#This Row],[Loan Date]],$Q$5:$Q$152,$R$5:$R$152)</f>
        <v>Wednesday</v>
      </c>
      <c r="L5674" t="str">
        <f>_xlfn.XLOOKUP(Table6[[#This Row],[Loan Date]],$Q$5:$Q$152,$S$5:$S$152)</f>
        <v>Week 1</v>
      </c>
    </row>
    <row r="5675" spans="1:12" x14ac:dyDescent="0.2">
      <c r="A5675" s="1">
        <v>44937</v>
      </c>
      <c r="B5675" t="s">
        <v>7</v>
      </c>
      <c r="C5675" s="1">
        <v>44937</v>
      </c>
      <c r="D5675" t="s">
        <v>1136</v>
      </c>
      <c r="E5675" t="s">
        <v>37</v>
      </c>
      <c r="F5675" t="s">
        <v>37</v>
      </c>
      <c r="G5675" t="s">
        <v>20</v>
      </c>
      <c r="H5675" t="s">
        <v>0</v>
      </c>
      <c r="I5675">
        <f>MONTH(Table6[[#This Row],[Loan Date]])</f>
        <v>1</v>
      </c>
      <c r="J5675" t="str">
        <f>_xlfn.XLOOKUP(Table6[[#This Row],[Numeric Month]],$N$5:$N$11,$O$5:$O$11)</f>
        <v>Jan</v>
      </c>
      <c r="K5675" t="str">
        <f>_xlfn.XLOOKUP(Table6[[#This Row],[Loan Date]],$Q$5:$Q$152,$R$5:$R$152)</f>
        <v>Wednesday</v>
      </c>
      <c r="L5675" t="str">
        <f>_xlfn.XLOOKUP(Table6[[#This Row],[Loan Date]],$Q$5:$Q$152,$S$5:$S$152)</f>
        <v>Week 1</v>
      </c>
    </row>
    <row r="5676" spans="1:12" x14ac:dyDescent="0.2">
      <c r="A5676" s="1">
        <v>44937</v>
      </c>
      <c r="B5676" t="s">
        <v>7</v>
      </c>
      <c r="C5676" s="1">
        <v>44937</v>
      </c>
      <c r="D5676" t="s">
        <v>717</v>
      </c>
      <c r="E5676" t="s">
        <v>49</v>
      </c>
      <c r="F5676" t="s">
        <v>49</v>
      </c>
      <c r="G5676" t="s">
        <v>20</v>
      </c>
      <c r="H5676" t="s">
        <v>0</v>
      </c>
      <c r="I5676">
        <f>MONTH(Table6[[#This Row],[Loan Date]])</f>
        <v>1</v>
      </c>
      <c r="J5676" t="str">
        <f>_xlfn.XLOOKUP(Table6[[#This Row],[Numeric Month]],$N$5:$N$11,$O$5:$O$11)</f>
        <v>Jan</v>
      </c>
      <c r="K5676" t="str">
        <f>_xlfn.XLOOKUP(Table6[[#This Row],[Loan Date]],$Q$5:$Q$152,$R$5:$R$152)</f>
        <v>Wednesday</v>
      </c>
      <c r="L5676" t="str">
        <f>_xlfn.XLOOKUP(Table6[[#This Row],[Loan Date]],$Q$5:$Q$152,$S$5:$S$152)</f>
        <v>Week 1</v>
      </c>
    </row>
    <row r="5677" spans="1:12" x14ac:dyDescent="0.2">
      <c r="A5677" s="1">
        <v>44937</v>
      </c>
      <c r="B5677" t="s">
        <v>7</v>
      </c>
      <c r="C5677" s="1">
        <v>44937</v>
      </c>
      <c r="D5677" t="s">
        <v>110</v>
      </c>
      <c r="E5677" t="s">
        <v>23</v>
      </c>
      <c r="F5677" t="s">
        <v>23</v>
      </c>
      <c r="G5677" t="s">
        <v>20</v>
      </c>
      <c r="H5677" t="s">
        <v>0</v>
      </c>
      <c r="I5677">
        <f>MONTH(Table6[[#This Row],[Loan Date]])</f>
        <v>1</v>
      </c>
      <c r="J5677" t="str">
        <f>_xlfn.XLOOKUP(Table6[[#This Row],[Numeric Month]],$N$5:$N$11,$O$5:$O$11)</f>
        <v>Jan</v>
      </c>
      <c r="K5677" t="str">
        <f>_xlfn.XLOOKUP(Table6[[#This Row],[Loan Date]],$Q$5:$Q$152,$R$5:$R$152)</f>
        <v>Wednesday</v>
      </c>
      <c r="L5677" t="str">
        <f>_xlfn.XLOOKUP(Table6[[#This Row],[Loan Date]],$Q$5:$Q$152,$S$5:$S$152)</f>
        <v>Week 1</v>
      </c>
    </row>
    <row r="5678" spans="1:12" x14ac:dyDescent="0.2">
      <c r="A5678" s="1">
        <v>44937</v>
      </c>
      <c r="B5678" t="s">
        <v>5</v>
      </c>
      <c r="C5678" s="1">
        <v>44944</v>
      </c>
      <c r="D5678" t="s">
        <v>54</v>
      </c>
      <c r="E5678" t="s">
        <v>52</v>
      </c>
      <c r="F5678" t="s">
        <v>51</v>
      </c>
      <c r="G5678" t="s">
        <v>1</v>
      </c>
      <c r="H5678" t="s">
        <v>0</v>
      </c>
      <c r="I5678">
        <f>MONTH(Table6[[#This Row],[Loan Date]])</f>
        <v>1</v>
      </c>
      <c r="J5678" t="str">
        <f>_xlfn.XLOOKUP(Table6[[#This Row],[Numeric Month]],$N$5:$N$11,$O$5:$O$11)</f>
        <v>Jan</v>
      </c>
      <c r="K5678" t="str">
        <f>_xlfn.XLOOKUP(Table6[[#This Row],[Loan Date]],$Q$5:$Q$152,$R$5:$R$152)</f>
        <v>Wednesday</v>
      </c>
      <c r="L5678" t="str">
        <f>_xlfn.XLOOKUP(Table6[[#This Row],[Loan Date]],$Q$5:$Q$152,$S$5:$S$152)</f>
        <v>Week 1</v>
      </c>
    </row>
    <row r="5679" spans="1:12" x14ac:dyDescent="0.2">
      <c r="A5679" s="1">
        <v>44937</v>
      </c>
      <c r="B5679" t="s">
        <v>7</v>
      </c>
      <c r="C5679" s="1">
        <v>44937</v>
      </c>
      <c r="D5679" t="s">
        <v>910</v>
      </c>
      <c r="E5679" t="s">
        <v>37</v>
      </c>
      <c r="F5679" t="s">
        <v>37</v>
      </c>
      <c r="G5679" t="s">
        <v>20</v>
      </c>
      <c r="H5679" t="s">
        <v>0</v>
      </c>
      <c r="I5679">
        <f>MONTH(Table6[[#This Row],[Loan Date]])</f>
        <v>1</v>
      </c>
      <c r="J5679" t="str">
        <f>_xlfn.XLOOKUP(Table6[[#This Row],[Numeric Month]],$N$5:$N$11,$O$5:$O$11)</f>
        <v>Jan</v>
      </c>
      <c r="K5679" t="str">
        <f>_xlfn.XLOOKUP(Table6[[#This Row],[Loan Date]],$Q$5:$Q$152,$R$5:$R$152)</f>
        <v>Wednesday</v>
      </c>
      <c r="L5679" t="str">
        <f>_xlfn.XLOOKUP(Table6[[#This Row],[Loan Date]],$Q$5:$Q$152,$S$5:$S$152)</f>
        <v>Week 1</v>
      </c>
    </row>
    <row r="5680" spans="1:12" x14ac:dyDescent="0.2">
      <c r="A5680" s="1">
        <v>44937</v>
      </c>
      <c r="B5680" t="s">
        <v>5</v>
      </c>
      <c r="C5680" s="1">
        <v>44937</v>
      </c>
      <c r="D5680" t="s">
        <v>26</v>
      </c>
      <c r="E5680" t="s">
        <v>23</v>
      </c>
      <c r="F5680" t="s">
        <v>23</v>
      </c>
      <c r="G5680" t="s">
        <v>20</v>
      </c>
      <c r="H5680" t="s">
        <v>0</v>
      </c>
      <c r="I5680">
        <f>MONTH(Table6[[#This Row],[Loan Date]])</f>
        <v>1</v>
      </c>
      <c r="J5680" t="str">
        <f>_xlfn.XLOOKUP(Table6[[#This Row],[Numeric Month]],$N$5:$N$11,$O$5:$O$11)</f>
        <v>Jan</v>
      </c>
      <c r="K5680" t="str">
        <f>_xlfn.XLOOKUP(Table6[[#This Row],[Loan Date]],$Q$5:$Q$152,$R$5:$R$152)</f>
        <v>Wednesday</v>
      </c>
      <c r="L5680" t="str">
        <f>_xlfn.XLOOKUP(Table6[[#This Row],[Loan Date]],$Q$5:$Q$152,$S$5:$S$152)</f>
        <v>Week 1</v>
      </c>
    </row>
    <row r="5681" spans="1:12" x14ac:dyDescent="0.2">
      <c r="A5681" s="1">
        <v>44937</v>
      </c>
      <c r="B5681" t="s">
        <v>7</v>
      </c>
      <c r="C5681" s="1">
        <v>44937</v>
      </c>
      <c r="D5681" t="s">
        <v>336</v>
      </c>
      <c r="E5681" t="s">
        <v>168</v>
      </c>
      <c r="F5681" t="s">
        <v>168</v>
      </c>
      <c r="G5681" t="s">
        <v>20</v>
      </c>
      <c r="H5681" t="s">
        <v>0</v>
      </c>
      <c r="I5681">
        <f>MONTH(Table6[[#This Row],[Loan Date]])</f>
        <v>1</v>
      </c>
      <c r="J5681" t="str">
        <f>_xlfn.XLOOKUP(Table6[[#This Row],[Numeric Month]],$N$5:$N$11,$O$5:$O$11)</f>
        <v>Jan</v>
      </c>
      <c r="K5681" t="str">
        <f>_xlfn.XLOOKUP(Table6[[#This Row],[Loan Date]],$Q$5:$Q$152,$R$5:$R$152)</f>
        <v>Wednesday</v>
      </c>
      <c r="L5681" t="str">
        <f>_xlfn.XLOOKUP(Table6[[#This Row],[Loan Date]],$Q$5:$Q$152,$S$5:$S$152)</f>
        <v>Week 1</v>
      </c>
    </row>
    <row r="5682" spans="1:12" x14ac:dyDescent="0.2">
      <c r="A5682" s="1">
        <v>44937</v>
      </c>
      <c r="B5682" t="s">
        <v>7</v>
      </c>
      <c r="C5682" s="1">
        <v>44937</v>
      </c>
      <c r="D5682" t="s">
        <v>915</v>
      </c>
      <c r="E5682" t="s">
        <v>37</v>
      </c>
      <c r="F5682" t="s">
        <v>37</v>
      </c>
      <c r="G5682" t="s">
        <v>20</v>
      </c>
      <c r="H5682" t="s">
        <v>0</v>
      </c>
      <c r="I5682">
        <f>MONTH(Table6[[#This Row],[Loan Date]])</f>
        <v>1</v>
      </c>
      <c r="J5682" t="str">
        <f>_xlfn.XLOOKUP(Table6[[#This Row],[Numeric Month]],$N$5:$N$11,$O$5:$O$11)</f>
        <v>Jan</v>
      </c>
      <c r="K5682" t="str">
        <f>_xlfn.XLOOKUP(Table6[[#This Row],[Loan Date]],$Q$5:$Q$152,$R$5:$R$152)</f>
        <v>Wednesday</v>
      </c>
      <c r="L5682" t="str">
        <f>_xlfn.XLOOKUP(Table6[[#This Row],[Loan Date]],$Q$5:$Q$152,$S$5:$S$152)</f>
        <v>Week 1</v>
      </c>
    </row>
    <row r="5683" spans="1:12" x14ac:dyDescent="0.2">
      <c r="A5683" s="1">
        <v>44937</v>
      </c>
      <c r="B5683" t="s">
        <v>7</v>
      </c>
      <c r="C5683" s="1">
        <v>45027</v>
      </c>
      <c r="D5683" t="s">
        <v>1147</v>
      </c>
      <c r="E5683" t="s">
        <v>80</v>
      </c>
      <c r="F5683" t="s">
        <v>79</v>
      </c>
      <c r="G5683" t="s">
        <v>79</v>
      </c>
      <c r="H5683" t="s">
        <v>0</v>
      </c>
      <c r="I5683">
        <f>MONTH(Table6[[#This Row],[Loan Date]])</f>
        <v>1</v>
      </c>
      <c r="J5683" t="str">
        <f>_xlfn.XLOOKUP(Table6[[#This Row],[Numeric Month]],$N$5:$N$11,$O$5:$O$11)</f>
        <v>Jan</v>
      </c>
      <c r="K5683" t="str">
        <f>_xlfn.XLOOKUP(Table6[[#This Row],[Loan Date]],$Q$5:$Q$152,$R$5:$R$152)</f>
        <v>Wednesday</v>
      </c>
      <c r="L5683" t="str">
        <f>_xlfn.XLOOKUP(Table6[[#This Row],[Loan Date]],$Q$5:$Q$152,$S$5:$S$152)</f>
        <v>Week 1</v>
      </c>
    </row>
    <row r="5684" spans="1:12" x14ac:dyDescent="0.2">
      <c r="A5684" s="1">
        <v>44937</v>
      </c>
      <c r="B5684" t="s">
        <v>5</v>
      </c>
      <c r="C5684" s="1">
        <v>44944</v>
      </c>
      <c r="D5684" t="s">
        <v>688</v>
      </c>
      <c r="E5684" t="s">
        <v>15</v>
      </c>
      <c r="F5684" t="s">
        <v>14</v>
      </c>
      <c r="G5684" t="s">
        <v>1</v>
      </c>
      <c r="H5684" t="s">
        <v>0</v>
      </c>
      <c r="I5684">
        <f>MONTH(Table6[[#This Row],[Loan Date]])</f>
        <v>1</v>
      </c>
      <c r="J5684" t="str">
        <f>_xlfn.XLOOKUP(Table6[[#This Row],[Numeric Month]],$N$5:$N$11,$O$5:$O$11)</f>
        <v>Jan</v>
      </c>
      <c r="K5684" t="str">
        <f>_xlfn.XLOOKUP(Table6[[#This Row],[Loan Date]],$Q$5:$Q$152,$R$5:$R$152)</f>
        <v>Wednesday</v>
      </c>
      <c r="L5684" t="str">
        <f>_xlfn.XLOOKUP(Table6[[#This Row],[Loan Date]],$Q$5:$Q$152,$S$5:$S$152)</f>
        <v>Week 1</v>
      </c>
    </row>
    <row r="5685" spans="1:12" x14ac:dyDescent="0.2">
      <c r="A5685" s="1">
        <v>44937</v>
      </c>
      <c r="B5685" t="s">
        <v>7</v>
      </c>
      <c r="C5685" s="1">
        <v>44937</v>
      </c>
      <c r="D5685" t="s">
        <v>1169</v>
      </c>
      <c r="E5685" t="s">
        <v>168</v>
      </c>
      <c r="F5685" t="s">
        <v>168</v>
      </c>
      <c r="G5685" t="s">
        <v>20</v>
      </c>
      <c r="H5685" t="s">
        <v>0</v>
      </c>
      <c r="I5685">
        <f>MONTH(Table6[[#This Row],[Loan Date]])</f>
        <v>1</v>
      </c>
      <c r="J5685" t="str">
        <f>_xlfn.XLOOKUP(Table6[[#This Row],[Numeric Month]],$N$5:$N$11,$O$5:$O$11)</f>
        <v>Jan</v>
      </c>
      <c r="K5685" t="str">
        <f>_xlfn.XLOOKUP(Table6[[#This Row],[Loan Date]],$Q$5:$Q$152,$R$5:$R$152)</f>
        <v>Wednesday</v>
      </c>
      <c r="L5685" t="str">
        <f>_xlfn.XLOOKUP(Table6[[#This Row],[Loan Date]],$Q$5:$Q$152,$S$5:$S$152)</f>
        <v>Week 1</v>
      </c>
    </row>
    <row r="5686" spans="1:12" x14ac:dyDescent="0.2">
      <c r="A5686" s="1">
        <v>44937</v>
      </c>
      <c r="B5686" t="s">
        <v>7</v>
      </c>
      <c r="C5686" s="1">
        <v>44951</v>
      </c>
      <c r="D5686" t="s">
        <v>352</v>
      </c>
      <c r="E5686" t="s">
        <v>9</v>
      </c>
      <c r="F5686" t="s">
        <v>8</v>
      </c>
      <c r="G5686" t="s">
        <v>1</v>
      </c>
      <c r="H5686" t="s">
        <v>0</v>
      </c>
      <c r="I5686">
        <f>MONTH(Table6[[#This Row],[Loan Date]])</f>
        <v>1</v>
      </c>
      <c r="J5686" t="str">
        <f>_xlfn.XLOOKUP(Table6[[#This Row],[Numeric Month]],$N$5:$N$11,$O$5:$O$11)</f>
        <v>Jan</v>
      </c>
      <c r="K5686" t="str">
        <f>_xlfn.XLOOKUP(Table6[[#This Row],[Loan Date]],$Q$5:$Q$152,$R$5:$R$152)</f>
        <v>Wednesday</v>
      </c>
      <c r="L5686" t="str">
        <f>_xlfn.XLOOKUP(Table6[[#This Row],[Loan Date]],$Q$5:$Q$152,$S$5:$S$152)</f>
        <v>Week 1</v>
      </c>
    </row>
    <row r="5687" spans="1:12" x14ac:dyDescent="0.2">
      <c r="A5687" s="1">
        <v>44937</v>
      </c>
      <c r="B5687" t="s">
        <v>5</v>
      </c>
      <c r="C5687" s="1">
        <v>44937</v>
      </c>
      <c r="D5687" t="s">
        <v>445</v>
      </c>
      <c r="E5687" t="s">
        <v>12</v>
      </c>
      <c r="F5687" t="s">
        <v>12</v>
      </c>
      <c r="G5687" t="s">
        <v>11</v>
      </c>
      <c r="H5687" t="s">
        <v>0</v>
      </c>
      <c r="I5687">
        <f>MONTH(Table6[[#This Row],[Loan Date]])</f>
        <v>1</v>
      </c>
      <c r="J5687" t="str">
        <f>_xlfn.XLOOKUP(Table6[[#This Row],[Numeric Month]],$N$5:$N$11,$O$5:$O$11)</f>
        <v>Jan</v>
      </c>
      <c r="K5687" t="str">
        <f>_xlfn.XLOOKUP(Table6[[#This Row],[Loan Date]],$Q$5:$Q$152,$R$5:$R$152)</f>
        <v>Wednesday</v>
      </c>
      <c r="L5687" t="str">
        <f>_xlfn.XLOOKUP(Table6[[#This Row],[Loan Date]],$Q$5:$Q$152,$S$5:$S$152)</f>
        <v>Week 1</v>
      </c>
    </row>
    <row r="5688" spans="1:12" x14ac:dyDescent="0.2">
      <c r="A5688" s="1">
        <v>44937</v>
      </c>
      <c r="B5688" t="s">
        <v>7</v>
      </c>
      <c r="C5688" s="1">
        <v>44944</v>
      </c>
      <c r="D5688" t="s">
        <v>542</v>
      </c>
      <c r="E5688" t="s">
        <v>3</v>
      </c>
      <c r="F5688" t="s">
        <v>2</v>
      </c>
      <c r="G5688" t="s">
        <v>1</v>
      </c>
      <c r="H5688" t="s">
        <v>0</v>
      </c>
      <c r="I5688">
        <f>MONTH(Table6[[#This Row],[Loan Date]])</f>
        <v>1</v>
      </c>
      <c r="J5688" t="str">
        <f>_xlfn.XLOOKUP(Table6[[#This Row],[Numeric Month]],$N$5:$N$11,$O$5:$O$11)</f>
        <v>Jan</v>
      </c>
      <c r="K5688" t="str">
        <f>_xlfn.XLOOKUP(Table6[[#This Row],[Loan Date]],$Q$5:$Q$152,$R$5:$R$152)</f>
        <v>Wednesday</v>
      </c>
      <c r="L5688" t="str">
        <f>_xlfn.XLOOKUP(Table6[[#This Row],[Loan Date]],$Q$5:$Q$152,$S$5:$S$152)</f>
        <v>Week 1</v>
      </c>
    </row>
    <row r="5689" spans="1:12" x14ac:dyDescent="0.2">
      <c r="A5689" s="1">
        <v>44937</v>
      </c>
      <c r="B5689" t="s">
        <v>7</v>
      </c>
      <c r="C5689" s="1">
        <v>44937</v>
      </c>
      <c r="D5689" t="s">
        <v>341</v>
      </c>
      <c r="E5689" t="s">
        <v>49</v>
      </c>
      <c r="F5689" t="s">
        <v>49</v>
      </c>
      <c r="G5689" t="s">
        <v>20</v>
      </c>
      <c r="H5689" t="s">
        <v>0</v>
      </c>
      <c r="I5689">
        <f>MONTH(Table6[[#This Row],[Loan Date]])</f>
        <v>1</v>
      </c>
      <c r="J5689" t="str">
        <f>_xlfn.XLOOKUP(Table6[[#This Row],[Numeric Month]],$N$5:$N$11,$O$5:$O$11)</f>
        <v>Jan</v>
      </c>
      <c r="K5689" t="str">
        <f>_xlfn.XLOOKUP(Table6[[#This Row],[Loan Date]],$Q$5:$Q$152,$R$5:$R$152)</f>
        <v>Wednesday</v>
      </c>
      <c r="L5689" t="str">
        <f>_xlfn.XLOOKUP(Table6[[#This Row],[Loan Date]],$Q$5:$Q$152,$S$5:$S$152)</f>
        <v>Week 1</v>
      </c>
    </row>
    <row r="5690" spans="1:12" x14ac:dyDescent="0.2">
      <c r="A5690" s="1">
        <v>44937</v>
      </c>
      <c r="B5690" t="s">
        <v>7</v>
      </c>
      <c r="C5690" s="1">
        <v>44950</v>
      </c>
      <c r="D5690" t="s">
        <v>713</v>
      </c>
      <c r="E5690" t="s">
        <v>15</v>
      </c>
      <c r="F5690" t="s">
        <v>14</v>
      </c>
      <c r="G5690" t="s">
        <v>1</v>
      </c>
      <c r="H5690" t="s">
        <v>0</v>
      </c>
      <c r="I5690">
        <f>MONTH(Table6[[#This Row],[Loan Date]])</f>
        <v>1</v>
      </c>
      <c r="J5690" t="str">
        <f>_xlfn.XLOOKUP(Table6[[#This Row],[Numeric Month]],$N$5:$N$11,$O$5:$O$11)</f>
        <v>Jan</v>
      </c>
      <c r="K5690" t="str">
        <f>_xlfn.XLOOKUP(Table6[[#This Row],[Loan Date]],$Q$5:$Q$152,$R$5:$R$152)</f>
        <v>Wednesday</v>
      </c>
      <c r="L5690" t="str">
        <f>_xlfn.XLOOKUP(Table6[[#This Row],[Loan Date]],$Q$5:$Q$152,$S$5:$S$152)</f>
        <v>Week 1</v>
      </c>
    </row>
    <row r="5691" spans="1:12" x14ac:dyDescent="0.2">
      <c r="A5691" s="1">
        <v>44937</v>
      </c>
      <c r="B5691" t="s">
        <v>7</v>
      </c>
      <c r="C5691" s="1">
        <v>44937</v>
      </c>
      <c r="D5691" t="s">
        <v>111</v>
      </c>
      <c r="E5691" t="s">
        <v>21</v>
      </c>
      <c r="F5691" t="s">
        <v>21</v>
      </c>
      <c r="G5691" t="s">
        <v>20</v>
      </c>
      <c r="H5691" t="s">
        <v>0</v>
      </c>
      <c r="I5691">
        <f>MONTH(Table6[[#This Row],[Loan Date]])</f>
        <v>1</v>
      </c>
      <c r="J5691" t="str">
        <f>_xlfn.XLOOKUP(Table6[[#This Row],[Numeric Month]],$N$5:$N$11,$O$5:$O$11)</f>
        <v>Jan</v>
      </c>
      <c r="K5691" t="str">
        <f>_xlfn.XLOOKUP(Table6[[#This Row],[Loan Date]],$Q$5:$Q$152,$R$5:$R$152)</f>
        <v>Wednesday</v>
      </c>
      <c r="L5691" t="str">
        <f>_xlfn.XLOOKUP(Table6[[#This Row],[Loan Date]],$Q$5:$Q$152,$S$5:$S$152)</f>
        <v>Week 1</v>
      </c>
    </row>
    <row r="5692" spans="1:12" x14ac:dyDescent="0.2">
      <c r="A5692" s="1">
        <v>44937</v>
      </c>
      <c r="B5692" t="s">
        <v>7</v>
      </c>
      <c r="C5692" s="1">
        <v>44937</v>
      </c>
      <c r="D5692" t="s">
        <v>1015</v>
      </c>
      <c r="E5692" t="s">
        <v>23</v>
      </c>
      <c r="F5692" t="s">
        <v>23</v>
      </c>
      <c r="G5692" t="s">
        <v>20</v>
      </c>
      <c r="H5692" t="s">
        <v>0</v>
      </c>
      <c r="I5692">
        <f>MONTH(Table6[[#This Row],[Loan Date]])</f>
        <v>1</v>
      </c>
      <c r="J5692" t="str">
        <f>_xlfn.XLOOKUP(Table6[[#This Row],[Numeric Month]],$N$5:$N$11,$O$5:$O$11)</f>
        <v>Jan</v>
      </c>
      <c r="K5692" t="str">
        <f>_xlfn.XLOOKUP(Table6[[#This Row],[Loan Date]],$Q$5:$Q$152,$R$5:$R$152)</f>
        <v>Wednesday</v>
      </c>
      <c r="L5692" t="str">
        <f>_xlfn.XLOOKUP(Table6[[#This Row],[Loan Date]],$Q$5:$Q$152,$S$5:$S$152)</f>
        <v>Week 1</v>
      </c>
    </row>
    <row r="5693" spans="1:12" x14ac:dyDescent="0.2">
      <c r="A5693" s="1">
        <v>44937</v>
      </c>
      <c r="B5693" t="s">
        <v>7</v>
      </c>
      <c r="C5693" s="1">
        <v>44937</v>
      </c>
      <c r="D5693" t="s">
        <v>916</v>
      </c>
      <c r="E5693" t="s">
        <v>37</v>
      </c>
      <c r="F5693" t="s">
        <v>37</v>
      </c>
      <c r="G5693" t="s">
        <v>20</v>
      </c>
      <c r="H5693" t="s">
        <v>0</v>
      </c>
      <c r="I5693">
        <f>MONTH(Table6[[#This Row],[Loan Date]])</f>
        <v>1</v>
      </c>
      <c r="J5693" t="str">
        <f>_xlfn.XLOOKUP(Table6[[#This Row],[Numeric Month]],$N$5:$N$11,$O$5:$O$11)</f>
        <v>Jan</v>
      </c>
      <c r="K5693" t="str">
        <f>_xlfn.XLOOKUP(Table6[[#This Row],[Loan Date]],$Q$5:$Q$152,$R$5:$R$152)</f>
        <v>Wednesday</v>
      </c>
      <c r="L5693" t="str">
        <f>_xlfn.XLOOKUP(Table6[[#This Row],[Loan Date]],$Q$5:$Q$152,$S$5:$S$152)</f>
        <v>Week 1</v>
      </c>
    </row>
    <row r="5694" spans="1:12" x14ac:dyDescent="0.2">
      <c r="A5694" s="1">
        <v>44937</v>
      </c>
      <c r="B5694" t="s">
        <v>5</v>
      </c>
      <c r="C5694" s="1">
        <v>44949</v>
      </c>
      <c r="D5694" t="s">
        <v>242</v>
      </c>
      <c r="E5694" t="s">
        <v>9</v>
      </c>
      <c r="F5694" t="s">
        <v>8</v>
      </c>
      <c r="G5694" t="s">
        <v>1</v>
      </c>
      <c r="H5694" t="s">
        <v>0</v>
      </c>
      <c r="I5694">
        <f>MONTH(Table6[[#This Row],[Loan Date]])</f>
        <v>1</v>
      </c>
      <c r="J5694" t="str">
        <f>_xlfn.XLOOKUP(Table6[[#This Row],[Numeric Month]],$N$5:$N$11,$O$5:$O$11)</f>
        <v>Jan</v>
      </c>
      <c r="K5694" t="str">
        <f>_xlfn.XLOOKUP(Table6[[#This Row],[Loan Date]],$Q$5:$Q$152,$R$5:$R$152)</f>
        <v>Wednesday</v>
      </c>
      <c r="L5694" t="str">
        <f>_xlfn.XLOOKUP(Table6[[#This Row],[Loan Date]],$Q$5:$Q$152,$S$5:$S$152)</f>
        <v>Week 1</v>
      </c>
    </row>
    <row r="5695" spans="1:12" x14ac:dyDescent="0.2">
      <c r="A5695" s="1">
        <v>44937</v>
      </c>
      <c r="B5695" t="s">
        <v>7</v>
      </c>
      <c r="C5695" s="1">
        <v>44937</v>
      </c>
      <c r="D5695" t="s">
        <v>969</v>
      </c>
      <c r="E5695" t="s">
        <v>37</v>
      </c>
      <c r="F5695" t="s">
        <v>37</v>
      </c>
      <c r="G5695" t="s">
        <v>20</v>
      </c>
      <c r="H5695" t="s">
        <v>0</v>
      </c>
      <c r="I5695">
        <f>MONTH(Table6[[#This Row],[Loan Date]])</f>
        <v>1</v>
      </c>
      <c r="J5695" t="str">
        <f>_xlfn.XLOOKUP(Table6[[#This Row],[Numeric Month]],$N$5:$N$11,$O$5:$O$11)</f>
        <v>Jan</v>
      </c>
      <c r="K5695" t="str">
        <f>_xlfn.XLOOKUP(Table6[[#This Row],[Loan Date]],$Q$5:$Q$152,$R$5:$R$152)</f>
        <v>Wednesday</v>
      </c>
      <c r="L5695" t="str">
        <f>_xlfn.XLOOKUP(Table6[[#This Row],[Loan Date]],$Q$5:$Q$152,$S$5:$S$152)</f>
        <v>Week 1</v>
      </c>
    </row>
    <row r="5696" spans="1:12" x14ac:dyDescent="0.2">
      <c r="A5696" s="1">
        <v>44937</v>
      </c>
      <c r="B5696" t="s">
        <v>7</v>
      </c>
      <c r="C5696" s="1">
        <v>44937</v>
      </c>
      <c r="D5696" t="s">
        <v>31</v>
      </c>
      <c r="E5696" t="s">
        <v>21</v>
      </c>
      <c r="F5696" t="s">
        <v>21</v>
      </c>
      <c r="G5696" t="s">
        <v>20</v>
      </c>
      <c r="H5696" t="s">
        <v>0</v>
      </c>
      <c r="I5696">
        <f>MONTH(Table6[[#This Row],[Loan Date]])</f>
        <v>1</v>
      </c>
      <c r="J5696" t="str">
        <f>_xlfn.XLOOKUP(Table6[[#This Row],[Numeric Month]],$N$5:$N$11,$O$5:$O$11)</f>
        <v>Jan</v>
      </c>
      <c r="K5696" t="str">
        <f>_xlfn.XLOOKUP(Table6[[#This Row],[Loan Date]],$Q$5:$Q$152,$R$5:$R$152)</f>
        <v>Wednesday</v>
      </c>
      <c r="L5696" t="str">
        <f>_xlfn.XLOOKUP(Table6[[#This Row],[Loan Date]],$Q$5:$Q$152,$S$5:$S$152)</f>
        <v>Week 1</v>
      </c>
    </row>
    <row r="5697" spans="1:12" x14ac:dyDescent="0.2">
      <c r="A5697" s="1">
        <v>44937</v>
      </c>
      <c r="B5697" t="s">
        <v>7</v>
      </c>
      <c r="C5697" s="1">
        <v>44937</v>
      </c>
      <c r="D5697" t="s">
        <v>29</v>
      </c>
      <c r="E5697" t="s">
        <v>23</v>
      </c>
      <c r="F5697" t="s">
        <v>23</v>
      </c>
      <c r="G5697" t="s">
        <v>20</v>
      </c>
      <c r="H5697" t="s">
        <v>0</v>
      </c>
      <c r="I5697">
        <f>MONTH(Table6[[#This Row],[Loan Date]])</f>
        <v>1</v>
      </c>
      <c r="J5697" t="str">
        <f>_xlfn.XLOOKUP(Table6[[#This Row],[Numeric Month]],$N$5:$N$11,$O$5:$O$11)</f>
        <v>Jan</v>
      </c>
      <c r="K5697" t="str">
        <f>_xlfn.XLOOKUP(Table6[[#This Row],[Loan Date]],$Q$5:$Q$152,$R$5:$R$152)</f>
        <v>Wednesday</v>
      </c>
      <c r="L5697" t="str">
        <f>_xlfn.XLOOKUP(Table6[[#This Row],[Loan Date]],$Q$5:$Q$152,$S$5:$S$152)</f>
        <v>Week 1</v>
      </c>
    </row>
    <row r="5698" spans="1:12" x14ac:dyDescent="0.2">
      <c r="A5698" s="1">
        <v>44937</v>
      </c>
      <c r="B5698" t="s">
        <v>7</v>
      </c>
      <c r="C5698" s="1">
        <v>44937</v>
      </c>
      <c r="D5698" t="s">
        <v>1136</v>
      </c>
      <c r="E5698" t="s">
        <v>37</v>
      </c>
      <c r="F5698" t="s">
        <v>37</v>
      </c>
      <c r="G5698" t="s">
        <v>20</v>
      </c>
      <c r="H5698" t="s">
        <v>0</v>
      </c>
      <c r="I5698">
        <f>MONTH(Table6[[#This Row],[Loan Date]])</f>
        <v>1</v>
      </c>
      <c r="J5698" t="str">
        <f>_xlfn.XLOOKUP(Table6[[#This Row],[Numeric Month]],$N$5:$N$11,$O$5:$O$11)</f>
        <v>Jan</v>
      </c>
      <c r="K5698" t="str">
        <f>_xlfn.XLOOKUP(Table6[[#This Row],[Loan Date]],$Q$5:$Q$152,$R$5:$R$152)</f>
        <v>Wednesday</v>
      </c>
      <c r="L5698" t="str">
        <f>_xlfn.XLOOKUP(Table6[[#This Row],[Loan Date]],$Q$5:$Q$152,$S$5:$S$152)</f>
        <v>Week 1</v>
      </c>
    </row>
    <row r="5699" spans="1:12" x14ac:dyDescent="0.2">
      <c r="A5699" s="1">
        <v>44937</v>
      </c>
      <c r="B5699" t="s">
        <v>7</v>
      </c>
      <c r="C5699" s="1">
        <v>44944</v>
      </c>
      <c r="D5699" t="s">
        <v>1190</v>
      </c>
      <c r="E5699" t="s">
        <v>3</v>
      </c>
      <c r="F5699" t="s">
        <v>2</v>
      </c>
      <c r="G5699" t="s">
        <v>1</v>
      </c>
      <c r="H5699" t="s">
        <v>0</v>
      </c>
      <c r="I5699">
        <f>MONTH(Table6[[#This Row],[Loan Date]])</f>
        <v>1</v>
      </c>
      <c r="J5699" t="str">
        <f>_xlfn.XLOOKUP(Table6[[#This Row],[Numeric Month]],$N$5:$N$11,$O$5:$O$11)</f>
        <v>Jan</v>
      </c>
      <c r="K5699" t="str">
        <f>_xlfn.XLOOKUP(Table6[[#This Row],[Loan Date]],$Q$5:$Q$152,$R$5:$R$152)</f>
        <v>Wednesday</v>
      </c>
      <c r="L5699" t="str">
        <f>_xlfn.XLOOKUP(Table6[[#This Row],[Loan Date]],$Q$5:$Q$152,$S$5:$S$152)</f>
        <v>Week 1</v>
      </c>
    </row>
    <row r="5700" spans="1:12" x14ac:dyDescent="0.2">
      <c r="A5700" s="1">
        <v>44937</v>
      </c>
      <c r="B5700" t="s">
        <v>7</v>
      </c>
      <c r="C5700" s="1">
        <v>44937</v>
      </c>
      <c r="D5700" t="s">
        <v>915</v>
      </c>
      <c r="E5700" t="s">
        <v>37</v>
      </c>
      <c r="F5700" t="s">
        <v>37</v>
      </c>
      <c r="G5700" t="s">
        <v>20</v>
      </c>
      <c r="H5700" t="s">
        <v>0</v>
      </c>
      <c r="I5700">
        <f>MONTH(Table6[[#This Row],[Loan Date]])</f>
        <v>1</v>
      </c>
      <c r="J5700" t="str">
        <f>_xlfn.XLOOKUP(Table6[[#This Row],[Numeric Month]],$N$5:$N$11,$O$5:$O$11)</f>
        <v>Jan</v>
      </c>
      <c r="K5700" t="str">
        <f>_xlfn.XLOOKUP(Table6[[#This Row],[Loan Date]],$Q$5:$Q$152,$R$5:$R$152)</f>
        <v>Wednesday</v>
      </c>
      <c r="L5700" t="str">
        <f>_xlfn.XLOOKUP(Table6[[#This Row],[Loan Date]],$Q$5:$Q$152,$S$5:$S$152)</f>
        <v>Week 1</v>
      </c>
    </row>
    <row r="5701" spans="1:12" x14ac:dyDescent="0.2">
      <c r="A5701" s="1">
        <v>44937</v>
      </c>
      <c r="B5701" t="s">
        <v>5</v>
      </c>
      <c r="C5701" s="1">
        <v>44944</v>
      </c>
      <c r="D5701" t="s">
        <v>359</v>
      </c>
      <c r="E5701" t="s">
        <v>52</v>
      </c>
      <c r="F5701" t="s">
        <v>51</v>
      </c>
      <c r="G5701" t="s">
        <v>1</v>
      </c>
      <c r="H5701" t="s">
        <v>0</v>
      </c>
      <c r="I5701">
        <f>MONTH(Table6[[#This Row],[Loan Date]])</f>
        <v>1</v>
      </c>
      <c r="J5701" t="str">
        <f>_xlfn.XLOOKUP(Table6[[#This Row],[Numeric Month]],$N$5:$N$11,$O$5:$O$11)</f>
        <v>Jan</v>
      </c>
      <c r="K5701" t="str">
        <f>_xlfn.XLOOKUP(Table6[[#This Row],[Loan Date]],$Q$5:$Q$152,$R$5:$R$152)</f>
        <v>Wednesday</v>
      </c>
      <c r="L5701" t="str">
        <f>_xlfn.XLOOKUP(Table6[[#This Row],[Loan Date]],$Q$5:$Q$152,$S$5:$S$152)</f>
        <v>Week 1</v>
      </c>
    </row>
    <row r="5702" spans="1:12" x14ac:dyDescent="0.2">
      <c r="A5702" s="1">
        <v>44937</v>
      </c>
      <c r="B5702" t="s">
        <v>5</v>
      </c>
      <c r="C5702" s="1">
        <v>44937</v>
      </c>
      <c r="D5702" t="s">
        <v>314</v>
      </c>
      <c r="E5702" t="s">
        <v>49</v>
      </c>
      <c r="F5702" t="s">
        <v>49</v>
      </c>
      <c r="G5702" t="s">
        <v>20</v>
      </c>
      <c r="H5702" t="s">
        <v>0</v>
      </c>
      <c r="I5702">
        <f>MONTH(Table6[[#This Row],[Loan Date]])</f>
        <v>1</v>
      </c>
      <c r="J5702" t="str">
        <f>_xlfn.XLOOKUP(Table6[[#This Row],[Numeric Month]],$N$5:$N$11,$O$5:$O$11)</f>
        <v>Jan</v>
      </c>
      <c r="K5702" t="str">
        <f>_xlfn.XLOOKUP(Table6[[#This Row],[Loan Date]],$Q$5:$Q$152,$R$5:$R$152)</f>
        <v>Wednesday</v>
      </c>
      <c r="L5702" t="str">
        <f>_xlfn.XLOOKUP(Table6[[#This Row],[Loan Date]],$Q$5:$Q$152,$S$5:$S$152)</f>
        <v>Week 1</v>
      </c>
    </row>
    <row r="5703" spans="1:12" x14ac:dyDescent="0.2">
      <c r="A5703" s="1">
        <v>44937</v>
      </c>
      <c r="B5703" t="s">
        <v>7</v>
      </c>
      <c r="C5703" s="1">
        <v>44937</v>
      </c>
      <c r="D5703" t="s">
        <v>149</v>
      </c>
      <c r="E5703" t="s">
        <v>148</v>
      </c>
      <c r="F5703" t="s">
        <v>147</v>
      </c>
      <c r="G5703" t="s">
        <v>20</v>
      </c>
      <c r="H5703" t="s">
        <v>0</v>
      </c>
      <c r="I5703">
        <f>MONTH(Table6[[#This Row],[Loan Date]])</f>
        <v>1</v>
      </c>
      <c r="J5703" t="str">
        <f>_xlfn.XLOOKUP(Table6[[#This Row],[Numeric Month]],$N$5:$N$11,$O$5:$O$11)</f>
        <v>Jan</v>
      </c>
      <c r="K5703" t="str">
        <f>_xlfn.XLOOKUP(Table6[[#This Row],[Loan Date]],$Q$5:$Q$152,$R$5:$R$152)</f>
        <v>Wednesday</v>
      </c>
      <c r="L5703" t="str">
        <f>_xlfn.XLOOKUP(Table6[[#This Row],[Loan Date]],$Q$5:$Q$152,$S$5:$S$152)</f>
        <v>Week 1</v>
      </c>
    </row>
    <row r="5704" spans="1:12" x14ac:dyDescent="0.2">
      <c r="A5704" s="1">
        <v>44937</v>
      </c>
      <c r="B5704" t="s">
        <v>7</v>
      </c>
      <c r="C5704" s="1">
        <v>44944</v>
      </c>
      <c r="D5704" t="s">
        <v>228</v>
      </c>
      <c r="E5704" t="s">
        <v>52</v>
      </c>
      <c r="F5704" t="s">
        <v>51</v>
      </c>
      <c r="G5704" t="s">
        <v>1</v>
      </c>
      <c r="H5704" t="s">
        <v>0</v>
      </c>
      <c r="I5704">
        <f>MONTH(Table6[[#This Row],[Loan Date]])</f>
        <v>1</v>
      </c>
      <c r="J5704" t="str">
        <f>_xlfn.XLOOKUP(Table6[[#This Row],[Numeric Month]],$N$5:$N$11,$O$5:$O$11)</f>
        <v>Jan</v>
      </c>
      <c r="K5704" t="str">
        <f>_xlfn.XLOOKUP(Table6[[#This Row],[Loan Date]],$Q$5:$Q$152,$R$5:$R$152)</f>
        <v>Wednesday</v>
      </c>
      <c r="L5704" t="str">
        <f>_xlfn.XLOOKUP(Table6[[#This Row],[Loan Date]],$Q$5:$Q$152,$S$5:$S$152)</f>
        <v>Week 1</v>
      </c>
    </row>
    <row r="5705" spans="1:12" x14ac:dyDescent="0.2">
      <c r="A5705" s="1">
        <v>44937</v>
      </c>
      <c r="B5705" t="s">
        <v>7</v>
      </c>
      <c r="C5705" s="1">
        <v>44937</v>
      </c>
      <c r="D5705" t="s">
        <v>158</v>
      </c>
      <c r="E5705" t="s">
        <v>23</v>
      </c>
      <c r="F5705" t="s">
        <v>23</v>
      </c>
      <c r="G5705" t="s">
        <v>20</v>
      </c>
      <c r="H5705" t="s">
        <v>0</v>
      </c>
      <c r="I5705">
        <f>MONTH(Table6[[#This Row],[Loan Date]])</f>
        <v>1</v>
      </c>
      <c r="J5705" t="str">
        <f>_xlfn.XLOOKUP(Table6[[#This Row],[Numeric Month]],$N$5:$N$11,$O$5:$O$11)</f>
        <v>Jan</v>
      </c>
      <c r="K5705" t="str">
        <f>_xlfn.XLOOKUP(Table6[[#This Row],[Loan Date]],$Q$5:$Q$152,$R$5:$R$152)</f>
        <v>Wednesday</v>
      </c>
      <c r="L5705" t="str">
        <f>_xlfn.XLOOKUP(Table6[[#This Row],[Loan Date]],$Q$5:$Q$152,$S$5:$S$152)</f>
        <v>Week 1</v>
      </c>
    </row>
    <row r="5706" spans="1:12" x14ac:dyDescent="0.2">
      <c r="A5706" s="1">
        <v>44937</v>
      </c>
      <c r="B5706" t="s">
        <v>7</v>
      </c>
      <c r="C5706" s="1">
        <v>44937</v>
      </c>
      <c r="D5706" t="s">
        <v>473</v>
      </c>
      <c r="E5706" t="s">
        <v>65</v>
      </c>
      <c r="F5706" t="s">
        <v>65</v>
      </c>
      <c r="G5706" t="s">
        <v>20</v>
      </c>
      <c r="H5706" t="s">
        <v>0</v>
      </c>
      <c r="I5706">
        <f>MONTH(Table6[[#This Row],[Loan Date]])</f>
        <v>1</v>
      </c>
      <c r="J5706" t="str">
        <f>_xlfn.XLOOKUP(Table6[[#This Row],[Numeric Month]],$N$5:$N$11,$O$5:$O$11)</f>
        <v>Jan</v>
      </c>
      <c r="K5706" t="str">
        <f>_xlfn.XLOOKUP(Table6[[#This Row],[Loan Date]],$Q$5:$Q$152,$R$5:$R$152)</f>
        <v>Wednesday</v>
      </c>
      <c r="L5706" t="str">
        <f>_xlfn.XLOOKUP(Table6[[#This Row],[Loan Date]],$Q$5:$Q$152,$S$5:$S$152)</f>
        <v>Week 1</v>
      </c>
    </row>
    <row r="5707" spans="1:12" x14ac:dyDescent="0.2">
      <c r="A5707" s="1">
        <v>44937</v>
      </c>
      <c r="B5707" t="s">
        <v>7</v>
      </c>
      <c r="C5707" s="1">
        <v>44937</v>
      </c>
      <c r="D5707" t="s">
        <v>618</v>
      </c>
      <c r="E5707" t="s">
        <v>168</v>
      </c>
      <c r="F5707" t="s">
        <v>168</v>
      </c>
      <c r="G5707" t="s">
        <v>20</v>
      </c>
      <c r="H5707" t="s">
        <v>0</v>
      </c>
      <c r="I5707">
        <f>MONTH(Table6[[#This Row],[Loan Date]])</f>
        <v>1</v>
      </c>
      <c r="J5707" t="str">
        <f>_xlfn.XLOOKUP(Table6[[#This Row],[Numeric Month]],$N$5:$N$11,$O$5:$O$11)</f>
        <v>Jan</v>
      </c>
      <c r="K5707" t="str">
        <f>_xlfn.XLOOKUP(Table6[[#This Row],[Loan Date]],$Q$5:$Q$152,$R$5:$R$152)</f>
        <v>Wednesday</v>
      </c>
      <c r="L5707" t="str">
        <f>_xlfn.XLOOKUP(Table6[[#This Row],[Loan Date]],$Q$5:$Q$152,$S$5:$S$152)</f>
        <v>Week 1</v>
      </c>
    </row>
    <row r="5708" spans="1:12" x14ac:dyDescent="0.2">
      <c r="A5708" s="1">
        <v>44937</v>
      </c>
      <c r="B5708" t="s">
        <v>7</v>
      </c>
      <c r="C5708" s="1">
        <v>44951</v>
      </c>
      <c r="D5708" t="s">
        <v>585</v>
      </c>
      <c r="E5708" t="s">
        <v>3</v>
      </c>
      <c r="F5708" t="s">
        <v>2</v>
      </c>
      <c r="G5708" t="s">
        <v>1</v>
      </c>
      <c r="H5708" t="s">
        <v>0</v>
      </c>
      <c r="I5708">
        <f>MONTH(Table6[[#This Row],[Loan Date]])</f>
        <v>1</v>
      </c>
      <c r="J5708" t="str">
        <f>_xlfn.XLOOKUP(Table6[[#This Row],[Numeric Month]],$N$5:$N$11,$O$5:$O$11)</f>
        <v>Jan</v>
      </c>
      <c r="K5708" t="str">
        <f>_xlfn.XLOOKUP(Table6[[#This Row],[Loan Date]],$Q$5:$Q$152,$R$5:$R$152)</f>
        <v>Wednesday</v>
      </c>
      <c r="L5708" t="str">
        <f>_xlfn.XLOOKUP(Table6[[#This Row],[Loan Date]],$Q$5:$Q$152,$S$5:$S$152)</f>
        <v>Week 1</v>
      </c>
    </row>
    <row r="5709" spans="1:12" x14ac:dyDescent="0.2">
      <c r="A5709" s="1">
        <v>44937</v>
      </c>
      <c r="B5709" t="s">
        <v>7</v>
      </c>
      <c r="C5709" s="1">
        <v>44944</v>
      </c>
      <c r="D5709" t="s">
        <v>540</v>
      </c>
      <c r="E5709" t="s">
        <v>52</v>
      </c>
      <c r="F5709" t="s">
        <v>51</v>
      </c>
      <c r="G5709" t="s">
        <v>1</v>
      </c>
      <c r="H5709" t="s">
        <v>0</v>
      </c>
      <c r="I5709">
        <f>MONTH(Table6[[#This Row],[Loan Date]])</f>
        <v>1</v>
      </c>
      <c r="J5709" t="str">
        <f>_xlfn.XLOOKUP(Table6[[#This Row],[Numeric Month]],$N$5:$N$11,$O$5:$O$11)</f>
        <v>Jan</v>
      </c>
      <c r="K5709" t="str">
        <f>_xlfn.XLOOKUP(Table6[[#This Row],[Loan Date]],$Q$5:$Q$152,$R$5:$R$152)</f>
        <v>Wednesday</v>
      </c>
      <c r="L5709" t="str">
        <f>_xlfn.XLOOKUP(Table6[[#This Row],[Loan Date]],$Q$5:$Q$152,$S$5:$S$152)</f>
        <v>Week 1</v>
      </c>
    </row>
    <row r="5710" spans="1:12" x14ac:dyDescent="0.2">
      <c r="A5710" s="1">
        <v>44937</v>
      </c>
      <c r="B5710" t="s">
        <v>7</v>
      </c>
      <c r="C5710" s="1">
        <v>44951</v>
      </c>
      <c r="D5710" t="s">
        <v>1189</v>
      </c>
      <c r="E5710" t="s">
        <v>9</v>
      </c>
      <c r="F5710" t="s">
        <v>8</v>
      </c>
      <c r="G5710" t="s">
        <v>1</v>
      </c>
      <c r="H5710" t="s">
        <v>0</v>
      </c>
      <c r="I5710">
        <f>MONTH(Table6[[#This Row],[Loan Date]])</f>
        <v>1</v>
      </c>
      <c r="J5710" t="str">
        <f>_xlfn.XLOOKUP(Table6[[#This Row],[Numeric Month]],$N$5:$N$11,$O$5:$O$11)</f>
        <v>Jan</v>
      </c>
      <c r="K5710" t="str">
        <f>_xlfn.XLOOKUP(Table6[[#This Row],[Loan Date]],$Q$5:$Q$152,$R$5:$R$152)</f>
        <v>Wednesday</v>
      </c>
      <c r="L5710" t="str">
        <f>_xlfn.XLOOKUP(Table6[[#This Row],[Loan Date]],$Q$5:$Q$152,$S$5:$S$152)</f>
        <v>Week 1</v>
      </c>
    </row>
    <row r="5711" spans="1:12" x14ac:dyDescent="0.2">
      <c r="A5711" s="1">
        <v>44937</v>
      </c>
      <c r="B5711" t="s">
        <v>7</v>
      </c>
      <c r="C5711" s="1">
        <v>44937</v>
      </c>
      <c r="D5711" t="s">
        <v>613</v>
      </c>
      <c r="E5711" t="s">
        <v>21</v>
      </c>
      <c r="F5711" t="s">
        <v>21</v>
      </c>
      <c r="G5711" t="s">
        <v>20</v>
      </c>
      <c r="H5711" t="s">
        <v>0</v>
      </c>
      <c r="I5711">
        <f>MONTH(Table6[[#This Row],[Loan Date]])</f>
        <v>1</v>
      </c>
      <c r="J5711" t="str">
        <f>_xlfn.XLOOKUP(Table6[[#This Row],[Numeric Month]],$N$5:$N$11,$O$5:$O$11)</f>
        <v>Jan</v>
      </c>
      <c r="K5711" t="str">
        <f>_xlfn.XLOOKUP(Table6[[#This Row],[Loan Date]],$Q$5:$Q$152,$R$5:$R$152)</f>
        <v>Wednesday</v>
      </c>
      <c r="L5711" t="str">
        <f>_xlfn.XLOOKUP(Table6[[#This Row],[Loan Date]],$Q$5:$Q$152,$S$5:$S$152)</f>
        <v>Week 1</v>
      </c>
    </row>
    <row r="5712" spans="1:12" x14ac:dyDescent="0.2">
      <c r="A5712" s="1">
        <v>44937</v>
      </c>
      <c r="B5712" t="s">
        <v>7</v>
      </c>
      <c r="C5712" s="1">
        <v>44937</v>
      </c>
      <c r="D5712" t="s">
        <v>1015</v>
      </c>
      <c r="E5712" t="s">
        <v>23</v>
      </c>
      <c r="F5712" t="s">
        <v>23</v>
      </c>
      <c r="G5712" t="s">
        <v>20</v>
      </c>
      <c r="H5712" t="s">
        <v>0</v>
      </c>
      <c r="I5712">
        <f>MONTH(Table6[[#This Row],[Loan Date]])</f>
        <v>1</v>
      </c>
      <c r="J5712" t="str">
        <f>_xlfn.XLOOKUP(Table6[[#This Row],[Numeric Month]],$N$5:$N$11,$O$5:$O$11)</f>
        <v>Jan</v>
      </c>
      <c r="K5712" t="str">
        <f>_xlfn.XLOOKUP(Table6[[#This Row],[Loan Date]],$Q$5:$Q$152,$R$5:$R$152)</f>
        <v>Wednesday</v>
      </c>
      <c r="L5712" t="str">
        <f>_xlfn.XLOOKUP(Table6[[#This Row],[Loan Date]],$Q$5:$Q$152,$S$5:$S$152)</f>
        <v>Week 1</v>
      </c>
    </row>
    <row r="5713" spans="1:12" x14ac:dyDescent="0.2">
      <c r="A5713" s="1">
        <v>44937</v>
      </c>
      <c r="B5713" t="s">
        <v>7</v>
      </c>
      <c r="C5713" s="1">
        <v>44937</v>
      </c>
      <c r="D5713" t="s">
        <v>124</v>
      </c>
      <c r="E5713" t="s">
        <v>12</v>
      </c>
      <c r="F5713" t="s">
        <v>12</v>
      </c>
      <c r="G5713" t="s">
        <v>11</v>
      </c>
      <c r="H5713" t="s">
        <v>0</v>
      </c>
      <c r="I5713">
        <f>MONTH(Table6[[#This Row],[Loan Date]])</f>
        <v>1</v>
      </c>
      <c r="J5713" t="str">
        <f>_xlfn.XLOOKUP(Table6[[#This Row],[Numeric Month]],$N$5:$N$11,$O$5:$O$11)</f>
        <v>Jan</v>
      </c>
      <c r="K5713" t="str">
        <f>_xlfn.XLOOKUP(Table6[[#This Row],[Loan Date]],$Q$5:$Q$152,$R$5:$R$152)</f>
        <v>Wednesday</v>
      </c>
      <c r="L5713" t="str">
        <f>_xlfn.XLOOKUP(Table6[[#This Row],[Loan Date]],$Q$5:$Q$152,$S$5:$S$152)</f>
        <v>Week 1</v>
      </c>
    </row>
    <row r="5714" spans="1:12" x14ac:dyDescent="0.2">
      <c r="A5714" s="1">
        <v>44937</v>
      </c>
      <c r="B5714" t="s">
        <v>7</v>
      </c>
      <c r="C5714" s="1">
        <v>44937</v>
      </c>
      <c r="D5714" t="s">
        <v>362</v>
      </c>
      <c r="E5714" t="s">
        <v>122</v>
      </c>
      <c r="F5714" t="s">
        <v>122</v>
      </c>
      <c r="G5714" t="s">
        <v>11</v>
      </c>
      <c r="H5714" t="s">
        <v>0</v>
      </c>
      <c r="I5714">
        <f>MONTH(Table6[[#This Row],[Loan Date]])</f>
        <v>1</v>
      </c>
      <c r="J5714" t="str">
        <f>_xlfn.XLOOKUP(Table6[[#This Row],[Numeric Month]],$N$5:$N$11,$O$5:$O$11)</f>
        <v>Jan</v>
      </c>
      <c r="K5714" t="str">
        <f>_xlfn.XLOOKUP(Table6[[#This Row],[Loan Date]],$Q$5:$Q$152,$R$5:$R$152)</f>
        <v>Wednesday</v>
      </c>
      <c r="L5714" t="str">
        <f>_xlfn.XLOOKUP(Table6[[#This Row],[Loan Date]],$Q$5:$Q$152,$S$5:$S$152)</f>
        <v>Week 1</v>
      </c>
    </row>
    <row r="5715" spans="1:12" x14ac:dyDescent="0.2">
      <c r="A5715" s="1">
        <v>44937</v>
      </c>
      <c r="B5715" t="s">
        <v>5</v>
      </c>
      <c r="C5715" s="1">
        <v>44938</v>
      </c>
      <c r="D5715" t="s">
        <v>947</v>
      </c>
      <c r="E5715" t="s">
        <v>37</v>
      </c>
      <c r="F5715" t="s">
        <v>37</v>
      </c>
      <c r="G5715" t="s">
        <v>20</v>
      </c>
      <c r="H5715" t="s">
        <v>0</v>
      </c>
      <c r="I5715">
        <f>MONTH(Table6[[#This Row],[Loan Date]])</f>
        <v>1</v>
      </c>
      <c r="J5715" t="str">
        <f>_xlfn.XLOOKUP(Table6[[#This Row],[Numeric Month]],$N$5:$N$11,$O$5:$O$11)</f>
        <v>Jan</v>
      </c>
      <c r="K5715" t="str">
        <f>_xlfn.XLOOKUP(Table6[[#This Row],[Loan Date]],$Q$5:$Q$152,$R$5:$R$152)</f>
        <v>Wednesday</v>
      </c>
      <c r="L5715" t="str">
        <f>_xlfn.XLOOKUP(Table6[[#This Row],[Loan Date]],$Q$5:$Q$152,$S$5:$S$152)</f>
        <v>Week 1</v>
      </c>
    </row>
    <row r="5716" spans="1:12" x14ac:dyDescent="0.2">
      <c r="A5716" s="1">
        <v>44937</v>
      </c>
      <c r="B5716" t="s">
        <v>5</v>
      </c>
      <c r="C5716" s="1">
        <v>44945</v>
      </c>
      <c r="D5716" t="s">
        <v>692</v>
      </c>
      <c r="E5716" t="s">
        <v>15</v>
      </c>
      <c r="F5716" t="s">
        <v>14</v>
      </c>
      <c r="G5716" t="s">
        <v>1</v>
      </c>
      <c r="H5716" t="s">
        <v>0</v>
      </c>
      <c r="I5716">
        <f>MONTH(Table6[[#This Row],[Loan Date]])</f>
        <v>1</v>
      </c>
      <c r="J5716" t="str">
        <f>_xlfn.XLOOKUP(Table6[[#This Row],[Numeric Month]],$N$5:$N$11,$O$5:$O$11)</f>
        <v>Jan</v>
      </c>
      <c r="K5716" t="str">
        <f>_xlfn.XLOOKUP(Table6[[#This Row],[Loan Date]],$Q$5:$Q$152,$R$5:$R$152)</f>
        <v>Wednesday</v>
      </c>
      <c r="L5716" t="str">
        <f>_xlfn.XLOOKUP(Table6[[#This Row],[Loan Date]],$Q$5:$Q$152,$S$5:$S$152)</f>
        <v>Week 1</v>
      </c>
    </row>
    <row r="5717" spans="1:12" x14ac:dyDescent="0.2">
      <c r="A5717" s="1">
        <v>44937</v>
      </c>
      <c r="B5717" t="s">
        <v>7</v>
      </c>
      <c r="C5717" s="1">
        <v>45027</v>
      </c>
      <c r="D5717" t="s">
        <v>1188</v>
      </c>
      <c r="E5717" t="s">
        <v>80</v>
      </c>
      <c r="F5717" t="s">
        <v>79</v>
      </c>
      <c r="G5717" t="s">
        <v>79</v>
      </c>
      <c r="H5717" t="s">
        <v>0</v>
      </c>
      <c r="I5717">
        <f>MONTH(Table6[[#This Row],[Loan Date]])</f>
        <v>1</v>
      </c>
      <c r="J5717" t="str">
        <f>_xlfn.XLOOKUP(Table6[[#This Row],[Numeric Month]],$N$5:$N$11,$O$5:$O$11)</f>
        <v>Jan</v>
      </c>
      <c r="K5717" t="str">
        <f>_xlfn.XLOOKUP(Table6[[#This Row],[Loan Date]],$Q$5:$Q$152,$R$5:$R$152)</f>
        <v>Wednesday</v>
      </c>
      <c r="L5717" t="str">
        <f>_xlfn.XLOOKUP(Table6[[#This Row],[Loan Date]],$Q$5:$Q$152,$S$5:$S$152)</f>
        <v>Week 1</v>
      </c>
    </row>
    <row r="5718" spans="1:12" x14ac:dyDescent="0.2">
      <c r="A5718" s="1">
        <v>44937</v>
      </c>
      <c r="B5718" t="s">
        <v>7</v>
      </c>
      <c r="C5718" s="1">
        <v>44944</v>
      </c>
      <c r="D5718" t="s">
        <v>213</v>
      </c>
      <c r="E5718" t="s">
        <v>9</v>
      </c>
      <c r="F5718" t="s">
        <v>8</v>
      </c>
      <c r="G5718" t="s">
        <v>1</v>
      </c>
      <c r="H5718" t="s">
        <v>0</v>
      </c>
      <c r="I5718">
        <f>MONTH(Table6[[#This Row],[Loan Date]])</f>
        <v>1</v>
      </c>
      <c r="J5718" t="str">
        <f>_xlfn.XLOOKUP(Table6[[#This Row],[Numeric Month]],$N$5:$N$11,$O$5:$O$11)</f>
        <v>Jan</v>
      </c>
      <c r="K5718" t="str">
        <f>_xlfn.XLOOKUP(Table6[[#This Row],[Loan Date]],$Q$5:$Q$152,$R$5:$R$152)</f>
        <v>Wednesday</v>
      </c>
      <c r="L5718" t="str">
        <f>_xlfn.XLOOKUP(Table6[[#This Row],[Loan Date]],$Q$5:$Q$152,$S$5:$S$152)</f>
        <v>Week 1</v>
      </c>
    </row>
    <row r="5719" spans="1:12" x14ac:dyDescent="0.2">
      <c r="A5719" s="1">
        <v>44937</v>
      </c>
      <c r="B5719" t="s">
        <v>7</v>
      </c>
      <c r="C5719" s="1">
        <v>44937</v>
      </c>
      <c r="D5719" t="s">
        <v>29</v>
      </c>
      <c r="E5719" t="s">
        <v>23</v>
      </c>
      <c r="F5719" t="s">
        <v>23</v>
      </c>
      <c r="G5719" t="s">
        <v>20</v>
      </c>
      <c r="H5719" t="s">
        <v>0</v>
      </c>
      <c r="I5719">
        <f>MONTH(Table6[[#This Row],[Loan Date]])</f>
        <v>1</v>
      </c>
      <c r="J5719" t="str">
        <f>_xlfn.XLOOKUP(Table6[[#This Row],[Numeric Month]],$N$5:$N$11,$O$5:$O$11)</f>
        <v>Jan</v>
      </c>
      <c r="K5719" t="str">
        <f>_xlfn.XLOOKUP(Table6[[#This Row],[Loan Date]],$Q$5:$Q$152,$R$5:$R$152)</f>
        <v>Wednesday</v>
      </c>
      <c r="L5719" t="str">
        <f>_xlfn.XLOOKUP(Table6[[#This Row],[Loan Date]],$Q$5:$Q$152,$S$5:$S$152)</f>
        <v>Week 1</v>
      </c>
    </row>
    <row r="5720" spans="1:12" x14ac:dyDescent="0.2">
      <c r="A5720" s="1">
        <v>44937</v>
      </c>
      <c r="B5720" t="s">
        <v>7</v>
      </c>
      <c r="C5720" s="1">
        <v>44951</v>
      </c>
      <c r="D5720" t="s">
        <v>860</v>
      </c>
      <c r="E5720" t="s">
        <v>15</v>
      </c>
      <c r="F5720" t="s">
        <v>14</v>
      </c>
      <c r="G5720" t="s">
        <v>1</v>
      </c>
      <c r="H5720" t="s">
        <v>0</v>
      </c>
      <c r="I5720">
        <f>MONTH(Table6[[#This Row],[Loan Date]])</f>
        <v>1</v>
      </c>
      <c r="J5720" t="str">
        <f>_xlfn.XLOOKUP(Table6[[#This Row],[Numeric Month]],$N$5:$N$11,$O$5:$O$11)</f>
        <v>Jan</v>
      </c>
      <c r="K5720" t="str">
        <f>_xlfn.XLOOKUP(Table6[[#This Row],[Loan Date]],$Q$5:$Q$152,$R$5:$R$152)</f>
        <v>Wednesday</v>
      </c>
      <c r="L5720" t="str">
        <f>_xlfn.XLOOKUP(Table6[[#This Row],[Loan Date]],$Q$5:$Q$152,$S$5:$S$152)</f>
        <v>Week 1</v>
      </c>
    </row>
    <row r="5721" spans="1:12" x14ac:dyDescent="0.2">
      <c r="A5721" s="1">
        <v>44937</v>
      </c>
      <c r="B5721" t="s">
        <v>7</v>
      </c>
      <c r="C5721" s="1">
        <v>44944</v>
      </c>
      <c r="D5721" t="s">
        <v>895</v>
      </c>
      <c r="E5721" t="s">
        <v>3</v>
      </c>
      <c r="F5721" t="s">
        <v>2</v>
      </c>
      <c r="G5721" t="s">
        <v>1</v>
      </c>
      <c r="H5721" t="s">
        <v>0</v>
      </c>
      <c r="I5721">
        <f>MONTH(Table6[[#This Row],[Loan Date]])</f>
        <v>1</v>
      </c>
      <c r="J5721" t="str">
        <f>_xlfn.XLOOKUP(Table6[[#This Row],[Numeric Month]],$N$5:$N$11,$O$5:$O$11)</f>
        <v>Jan</v>
      </c>
      <c r="K5721" t="str">
        <f>_xlfn.XLOOKUP(Table6[[#This Row],[Loan Date]],$Q$5:$Q$152,$R$5:$R$152)</f>
        <v>Wednesday</v>
      </c>
      <c r="L5721" t="str">
        <f>_xlfn.XLOOKUP(Table6[[#This Row],[Loan Date]],$Q$5:$Q$152,$S$5:$S$152)</f>
        <v>Week 1</v>
      </c>
    </row>
    <row r="5722" spans="1:12" x14ac:dyDescent="0.2">
      <c r="A5722" s="1">
        <v>44937</v>
      </c>
      <c r="B5722" t="s">
        <v>7</v>
      </c>
      <c r="C5722" s="1">
        <v>45027</v>
      </c>
      <c r="D5722" t="s">
        <v>1187</v>
      </c>
      <c r="E5722" t="s">
        <v>80</v>
      </c>
      <c r="F5722" t="s">
        <v>79</v>
      </c>
      <c r="G5722" t="s">
        <v>79</v>
      </c>
      <c r="H5722" t="s">
        <v>0</v>
      </c>
      <c r="I5722">
        <f>MONTH(Table6[[#This Row],[Loan Date]])</f>
        <v>1</v>
      </c>
      <c r="J5722" t="str">
        <f>_xlfn.XLOOKUP(Table6[[#This Row],[Numeric Month]],$N$5:$N$11,$O$5:$O$11)</f>
        <v>Jan</v>
      </c>
      <c r="K5722" t="str">
        <f>_xlfn.XLOOKUP(Table6[[#This Row],[Loan Date]],$Q$5:$Q$152,$R$5:$R$152)</f>
        <v>Wednesday</v>
      </c>
      <c r="L5722" t="str">
        <f>_xlfn.XLOOKUP(Table6[[#This Row],[Loan Date]],$Q$5:$Q$152,$S$5:$S$152)</f>
        <v>Week 1</v>
      </c>
    </row>
    <row r="5723" spans="1:12" x14ac:dyDescent="0.2">
      <c r="A5723" s="1">
        <v>44938</v>
      </c>
      <c r="B5723" t="s">
        <v>7</v>
      </c>
      <c r="C5723" s="1">
        <v>44938</v>
      </c>
      <c r="D5723" t="s">
        <v>171</v>
      </c>
      <c r="E5723" t="s">
        <v>23</v>
      </c>
      <c r="F5723" t="s">
        <v>23</v>
      </c>
      <c r="G5723" t="s">
        <v>20</v>
      </c>
      <c r="H5723" t="s">
        <v>0</v>
      </c>
      <c r="I5723">
        <f>MONTH(Table6[[#This Row],[Loan Date]])</f>
        <v>1</v>
      </c>
      <c r="J5723" t="str">
        <f>_xlfn.XLOOKUP(Table6[[#This Row],[Numeric Month]],$N$5:$N$11,$O$5:$O$11)</f>
        <v>Jan</v>
      </c>
      <c r="K5723" t="str">
        <f>_xlfn.XLOOKUP(Table6[[#This Row],[Loan Date]],$Q$5:$Q$152,$R$5:$R$152)</f>
        <v>Thursday</v>
      </c>
      <c r="L5723" t="str">
        <f>_xlfn.XLOOKUP(Table6[[#This Row],[Loan Date]],$Q$5:$Q$152,$S$5:$S$152)</f>
        <v>Week 1</v>
      </c>
    </row>
    <row r="5724" spans="1:12" x14ac:dyDescent="0.2">
      <c r="A5724" s="1">
        <v>44938</v>
      </c>
      <c r="B5724" t="s">
        <v>7</v>
      </c>
      <c r="C5724" s="1">
        <v>44938</v>
      </c>
      <c r="D5724" t="s">
        <v>251</v>
      </c>
      <c r="E5724" t="s">
        <v>21</v>
      </c>
      <c r="F5724" t="s">
        <v>21</v>
      </c>
      <c r="G5724" t="s">
        <v>20</v>
      </c>
      <c r="H5724" t="s">
        <v>0</v>
      </c>
      <c r="I5724">
        <f>MONTH(Table6[[#This Row],[Loan Date]])</f>
        <v>1</v>
      </c>
      <c r="J5724" t="str">
        <f>_xlfn.XLOOKUP(Table6[[#This Row],[Numeric Month]],$N$5:$N$11,$O$5:$O$11)</f>
        <v>Jan</v>
      </c>
      <c r="K5724" t="str">
        <f>_xlfn.XLOOKUP(Table6[[#This Row],[Loan Date]],$Q$5:$Q$152,$R$5:$R$152)</f>
        <v>Thursday</v>
      </c>
      <c r="L5724" t="str">
        <f>_xlfn.XLOOKUP(Table6[[#This Row],[Loan Date]],$Q$5:$Q$152,$S$5:$S$152)</f>
        <v>Week 1</v>
      </c>
    </row>
    <row r="5725" spans="1:12" x14ac:dyDescent="0.2">
      <c r="A5725" s="1">
        <v>44938</v>
      </c>
      <c r="B5725" t="s">
        <v>7</v>
      </c>
      <c r="C5725" s="1">
        <v>44945</v>
      </c>
      <c r="D5725" t="s">
        <v>622</v>
      </c>
      <c r="E5725" t="s">
        <v>52</v>
      </c>
      <c r="F5725" t="s">
        <v>51</v>
      </c>
      <c r="G5725" t="s">
        <v>1</v>
      </c>
      <c r="H5725" t="s">
        <v>0</v>
      </c>
      <c r="I5725">
        <f>MONTH(Table6[[#This Row],[Loan Date]])</f>
        <v>1</v>
      </c>
      <c r="J5725" t="str">
        <f>_xlfn.XLOOKUP(Table6[[#This Row],[Numeric Month]],$N$5:$N$11,$O$5:$O$11)</f>
        <v>Jan</v>
      </c>
      <c r="K5725" t="str">
        <f>_xlfn.XLOOKUP(Table6[[#This Row],[Loan Date]],$Q$5:$Q$152,$R$5:$R$152)</f>
        <v>Thursday</v>
      </c>
      <c r="L5725" t="str">
        <f>_xlfn.XLOOKUP(Table6[[#This Row],[Loan Date]],$Q$5:$Q$152,$S$5:$S$152)</f>
        <v>Week 1</v>
      </c>
    </row>
    <row r="5726" spans="1:12" x14ac:dyDescent="0.2">
      <c r="A5726" s="1">
        <v>44938</v>
      </c>
      <c r="B5726" t="s">
        <v>35</v>
      </c>
      <c r="C5726" s="1">
        <v>44945</v>
      </c>
      <c r="D5726" t="s">
        <v>294</v>
      </c>
      <c r="E5726" t="s">
        <v>52</v>
      </c>
      <c r="F5726" t="s">
        <v>51</v>
      </c>
      <c r="G5726" t="s">
        <v>1</v>
      </c>
      <c r="H5726" t="s">
        <v>0</v>
      </c>
      <c r="I5726">
        <f>MONTH(Table6[[#This Row],[Loan Date]])</f>
        <v>1</v>
      </c>
      <c r="J5726" t="str">
        <f>_xlfn.XLOOKUP(Table6[[#This Row],[Numeric Month]],$N$5:$N$11,$O$5:$O$11)</f>
        <v>Jan</v>
      </c>
      <c r="K5726" t="str">
        <f>_xlfn.XLOOKUP(Table6[[#This Row],[Loan Date]],$Q$5:$Q$152,$R$5:$R$152)</f>
        <v>Thursday</v>
      </c>
      <c r="L5726" t="str">
        <f>_xlfn.XLOOKUP(Table6[[#This Row],[Loan Date]],$Q$5:$Q$152,$S$5:$S$152)</f>
        <v>Week 1</v>
      </c>
    </row>
    <row r="5727" spans="1:12" x14ac:dyDescent="0.2">
      <c r="A5727" s="1">
        <v>44938</v>
      </c>
      <c r="B5727" t="s">
        <v>5</v>
      </c>
      <c r="C5727" s="1">
        <v>44952</v>
      </c>
      <c r="D5727" t="s">
        <v>316</v>
      </c>
      <c r="E5727" t="s">
        <v>3</v>
      </c>
      <c r="F5727" t="s">
        <v>2</v>
      </c>
      <c r="G5727" t="s">
        <v>1</v>
      </c>
      <c r="H5727" t="s">
        <v>0</v>
      </c>
      <c r="I5727">
        <f>MONTH(Table6[[#This Row],[Loan Date]])</f>
        <v>1</v>
      </c>
      <c r="J5727" t="str">
        <f>_xlfn.XLOOKUP(Table6[[#This Row],[Numeric Month]],$N$5:$N$11,$O$5:$O$11)</f>
        <v>Jan</v>
      </c>
      <c r="K5727" t="str">
        <f>_xlfn.XLOOKUP(Table6[[#This Row],[Loan Date]],$Q$5:$Q$152,$R$5:$R$152)</f>
        <v>Thursday</v>
      </c>
      <c r="L5727" t="str">
        <f>_xlfn.XLOOKUP(Table6[[#This Row],[Loan Date]],$Q$5:$Q$152,$S$5:$S$152)</f>
        <v>Week 1</v>
      </c>
    </row>
    <row r="5728" spans="1:12" x14ac:dyDescent="0.2">
      <c r="A5728" s="1">
        <v>44938</v>
      </c>
      <c r="B5728" t="s">
        <v>7</v>
      </c>
      <c r="C5728" s="1">
        <v>44945</v>
      </c>
      <c r="D5728" t="s">
        <v>816</v>
      </c>
      <c r="E5728" t="s">
        <v>9</v>
      </c>
      <c r="F5728" t="s">
        <v>8</v>
      </c>
      <c r="G5728" t="s">
        <v>1</v>
      </c>
      <c r="H5728" t="s">
        <v>0</v>
      </c>
      <c r="I5728">
        <f>MONTH(Table6[[#This Row],[Loan Date]])</f>
        <v>1</v>
      </c>
      <c r="J5728" t="str">
        <f>_xlfn.XLOOKUP(Table6[[#This Row],[Numeric Month]],$N$5:$N$11,$O$5:$O$11)</f>
        <v>Jan</v>
      </c>
      <c r="K5728" t="str">
        <f>_xlfn.XLOOKUP(Table6[[#This Row],[Loan Date]],$Q$5:$Q$152,$R$5:$R$152)</f>
        <v>Thursday</v>
      </c>
      <c r="L5728" t="str">
        <f>_xlfn.XLOOKUP(Table6[[#This Row],[Loan Date]],$Q$5:$Q$152,$S$5:$S$152)</f>
        <v>Week 1</v>
      </c>
    </row>
    <row r="5729" spans="1:12" x14ac:dyDescent="0.2">
      <c r="A5729" s="1">
        <v>44938</v>
      </c>
      <c r="B5729" t="s">
        <v>5</v>
      </c>
      <c r="C5729" s="1">
        <v>44945</v>
      </c>
      <c r="D5729" t="s">
        <v>359</v>
      </c>
      <c r="E5729" t="s">
        <v>52</v>
      </c>
      <c r="F5729" t="s">
        <v>51</v>
      </c>
      <c r="G5729" t="s">
        <v>1</v>
      </c>
      <c r="H5729" t="s">
        <v>0</v>
      </c>
      <c r="I5729">
        <f>MONTH(Table6[[#This Row],[Loan Date]])</f>
        <v>1</v>
      </c>
      <c r="J5729" t="str">
        <f>_xlfn.XLOOKUP(Table6[[#This Row],[Numeric Month]],$N$5:$N$11,$O$5:$O$11)</f>
        <v>Jan</v>
      </c>
      <c r="K5729" t="str">
        <f>_xlfn.XLOOKUP(Table6[[#This Row],[Loan Date]],$Q$5:$Q$152,$R$5:$R$152)</f>
        <v>Thursday</v>
      </c>
      <c r="L5729" t="str">
        <f>_xlfn.XLOOKUP(Table6[[#This Row],[Loan Date]],$Q$5:$Q$152,$S$5:$S$152)</f>
        <v>Week 1</v>
      </c>
    </row>
    <row r="5730" spans="1:12" x14ac:dyDescent="0.2">
      <c r="A5730" s="1">
        <v>44938</v>
      </c>
      <c r="B5730" t="s">
        <v>7</v>
      </c>
      <c r="C5730" s="1">
        <v>45028</v>
      </c>
      <c r="D5730" t="s">
        <v>1186</v>
      </c>
      <c r="E5730" t="s">
        <v>80</v>
      </c>
      <c r="F5730" t="s">
        <v>79</v>
      </c>
      <c r="G5730" t="s">
        <v>79</v>
      </c>
      <c r="H5730" t="s">
        <v>0</v>
      </c>
      <c r="I5730">
        <f>MONTH(Table6[[#This Row],[Loan Date]])</f>
        <v>1</v>
      </c>
      <c r="J5730" t="str">
        <f>_xlfn.XLOOKUP(Table6[[#This Row],[Numeric Month]],$N$5:$N$11,$O$5:$O$11)</f>
        <v>Jan</v>
      </c>
      <c r="K5730" t="str">
        <f>_xlfn.XLOOKUP(Table6[[#This Row],[Loan Date]],$Q$5:$Q$152,$R$5:$R$152)</f>
        <v>Thursday</v>
      </c>
      <c r="L5730" t="str">
        <f>_xlfn.XLOOKUP(Table6[[#This Row],[Loan Date]],$Q$5:$Q$152,$S$5:$S$152)</f>
        <v>Week 1</v>
      </c>
    </row>
    <row r="5731" spans="1:12" x14ac:dyDescent="0.2">
      <c r="A5731" s="1">
        <v>44938</v>
      </c>
      <c r="B5731" t="s">
        <v>7</v>
      </c>
      <c r="C5731" s="1">
        <v>44945</v>
      </c>
      <c r="D5731" t="s">
        <v>101</v>
      </c>
      <c r="E5731" t="s">
        <v>9</v>
      </c>
      <c r="F5731" t="s">
        <v>8</v>
      </c>
      <c r="G5731" t="s">
        <v>1</v>
      </c>
      <c r="H5731" t="s">
        <v>0</v>
      </c>
      <c r="I5731">
        <f>MONTH(Table6[[#This Row],[Loan Date]])</f>
        <v>1</v>
      </c>
      <c r="J5731" t="str">
        <f>_xlfn.XLOOKUP(Table6[[#This Row],[Numeric Month]],$N$5:$N$11,$O$5:$O$11)</f>
        <v>Jan</v>
      </c>
      <c r="K5731" t="str">
        <f>_xlfn.XLOOKUP(Table6[[#This Row],[Loan Date]],$Q$5:$Q$152,$R$5:$R$152)</f>
        <v>Thursday</v>
      </c>
      <c r="L5731" t="str">
        <f>_xlfn.XLOOKUP(Table6[[#This Row],[Loan Date]],$Q$5:$Q$152,$S$5:$S$152)</f>
        <v>Week 1</v>
      </c>
    </row>
    <row r="5732" spans="1:12" x14ac:dyDescent="0.2">
      <c r="A5732" s="1">
        <v>44938</v>
      </c>
      <c r="B5732" t="s">
        <v>5</v>
      </c>
      <c r="C5732" s="1">
        <v>44945</v>
      </c>
      <c r="D5732" t="s">
        <v>815</v>
      </c>
      <c r="E5732" t="s">
        <v>15</v>
      </c>
      <c r="F5732" t="s">
        <v>14</v>
      </c>
      <c r="G5732" t="s">
        <v>1</v>
      </c>
      <c r="H5732" t="s">
        <v>0</v>
      </c>
      <c r="I5732">
        <f>MONTH(Table6[[#This Row],[Loan Date]])</f>
        <v>1</v>
      </c>
      <c r="J5732" t="str">
        <f>_xlfn.XLOOKUP(Table6[[#This Row],[Numeric Month]],$N$5:$N$11,$O$5:$O$11)</f>
        <v>Jan</v>
      </c>
      <c r="K5732" t="str">
        <f>_xlfn.XLOOKUP(Table6[[#This Row],[Loan Date]],$Q$5:$Q$152,$R$5:$R$152)</f>
        <v>Thursday</v>
      </c>
      <c r="L5732" t="str">
        <f>_xlfn.XLOOKUP(Table6[[#This Row],[Loan Date]],$Q$5:$Q$152,$S$5:$S$152)</f>
        <v>Week 1</v>
      </c>
    </row>
    <row r="5733" spans="1:12" x14ac:dyDescent="0.2">
      <c r="A5733" s="1">
        <v>44938</v>
      </c>
      <c r="B5733" t="s">
        <v>5</v>
      </c>
      <c r="C5733" s="1">
        <v>44938</v>
      </c>
      <c r="D5733" t="s">
        <v>314</v>
      </c>
      <c r="E5733" t="s">
        <v>49</v>
      </c>
      <c r="F5733" t="s">
        <v>49</v>
      </c>
      <c r="G5733" t="s">
        <v>20</v>
      </c>
      <c r="H5733" t="s">
        <v>0</v>
      </c>
      <c r="I5733">
        <f>MONTH(Table6[[#This Row],[Loan Date]])</f>
        <v>1</v>
      </c>
      <c r="J5733" t="str">
        <f>_xlfn.XLOOKUP(Table6[[#This Row],[Numeric Month]],$N$5:$N$11,$O$5:$O$11)</f>
        <v>Jan</v>
      </c>
      <c r="K5733" t="str">
        <f>_xlfn.XLOOKUP(Table6[[#This Row],[Loan Date]],$Q$5:$Q$152,$R$5:$R$152)</f>
        <v>Thursday</v>
      </c>
      <c r="L5733" t="str">
        <f>_xlfn.XLOOKUP(Table6[[#This Row],[Loan Date]],$Q$5:$Q$152,$S$5:$S$152)</f>
        <v>Week 1</v>
      </c>
    </row>
    <row r="5734" spans="1:12" x14ac:dyDescent="0.2">
      <c r="A5734" s="1">
        <v>44938</v>
      </c>
      <c r="B5734" t="s">
        <v>5</v>
      </c>
      <c r="C5734" s="1">
        <v>44938</v>
      </c>
      <c r="D5734" t="s">
        <v>660</v>
      </c>
      <c r="E5734" t="s">
        <v>21</v>
      </c>
      <c r="F5734" t="s">
        <v>21</v>
      </c>
      <c r="G5734" t="s">
        <v>20</v>
      </c>
      <c r="H5734" t="s">
        <v>0</v>
      </c>
      <c r="I5734">
        <f>MONTH(Table6[[#This Row],[Loan Date]])</f>
        <v>1</v>
      </c>
      <c r="J5734" t="str">
        <f>_xlfn.XLOOKUP(Table6[[#This Row],[Numeric Month]],$N$5:$N$11,$O$5:$O$11)</f>
        <v>Jan</v>
      </c>
      <c r="K5734" t="str">
        <f>_xlfn.XLOOKUP(Table6[[#This Row],[Loan Date]],$Q$5:$Q$152,$R$5:$R$152)</f>
        <v>Thursday</v>
      </c>
      <c r="L5734" t="str">
        <f>_xlfn.XLOOKUP(Table6[[#This Row],[Loan Date]],$Q$5:$Q$152,$S$5:$S$152)</f>
        <v>Week 1</v>
      </c>
    </row>
    <row r="5735" spans="1:12" x14ac:dyDescent="0.2">
      <c r="A5735" s="1">
        <v>44938</v>
      </c>
      <c r="B5735" t="s">
        <v>5</v>
      </c>
      <c r="C5735" s="1">
        <v>44938</v>
      </c>
      <c r="D5735" t="s">
        <v>97</v>
      </c>
      <c r="E5735" t="s">
        <v>23</v>
      </c>
      <c r="F5735" t="s">
        <v>23</v>
      </c>
      <c r="G5735" t="s">
        <v>20</v>
      </c>
      <c r="H5735" t="s">
        <v>0</v>
      </c>
      <c r="I5735">
        <f>MONTH(Table6[[#This Row],[Loan Date]])</f>
        <v>1</v>
      </c>
      <c r="J5735" t="str">
        <f>_xlfn.XLOOKUP(Table6[[#This Row],[Numeric Month]],$N$5:$N$11,$O$5:$O$11)</f>
        <v>Jan</v>
      </c>
      <c r="K5735" t="str">
        <f>_xlfn.XLOOKUP(Table6[[#This Row],[Loan Date]],$Q$5:$Q$152,$R$5:$R$152)</f>
        <v>Thursday</v>
      </c>
      <c r="L5735" t="str">
        <f>_xlfn.XLOOKUP(Table6[[#This Row],[Loan Date]],$Q$5:$Q$152,$S$5:$S$152)</f>
        <v>Week 1</v>
      </c>
    </row>
    <row r="5736" spans="1:12" x14ac:dyDescent="0.2">
      <c r="A5736" s="1">
        <v>44938</v>
      </c>
      <c r="B5736" t="s">
        <v>7</v>
      </c>
      <c r="C5736" s="1">
        <v>44938</v>
      </c>
      <c r="D5736" t="s">
        <v>1169</v>
      </c>
      <c r="E5736" t="s">
        <v>168</v>
      </c>
      <c r="F5736" t="s">
        <v>168</v>
      </c>
      <c r="G5736" t="s">
        <v>20</v>
      </c>
      <c r="H5736" t="s">
        <v>0</v>
      </c>
      <c r="I5736">
        <f>MONTH(Table6[[#This Row],[Loan Date]])</f>
        <v>1</v>
      </c>
      <c r="J5736" t="str">
        <f>_xlfn.XLOOKUP(Table6[[#This Row],[Numeric Month]],$N$5:$N$11,$O$5:$O$11)</f>
        <v>Jan</v>
      </c>
      <c r="K5736" t="str">
        <f>_xlfn.XLOOKUP(Table6[[#This Row],[Loan Date]],$Q$5:$Q$152,$R$5:$R$152)</f>
        <v>Thursday</v>
      </c>
      <c r="L5736" t="str">
        <f>_xlfn.XLOOKUP(Table6[[#This Row],[Loan Date]],$Q$5:$Q$152,$S$5:$S$152)</f>
        <v>Week 1</v>
      </c>
    </row>
    <row r="5737" spans="1:12" x14ac:dyDescent="0.2">
      <c r="A5737" s="1">
        <v>44938</v>
      </c>
      <c r="B5737" t="s">
        <v>5</v>
      </c>
      <c r="C5737" s="1">
        <v>44938</v>
      </c>
      <c r="D5737" t="s">
        <v>917</v>
      </c>
      <c r="E5737" t="s">
        <v>37</v>
      </c>
      <c r="F5737" t="s">
        <v>37</v>
      </c>
      <c r="G5737" t="s">
        <v>20</v>
      </c>
      <c r="H5737" t="s">
        <v>0</v>
      </c>
      <c r="I5737">
        <f>MONTH(Table6[[#This Row],[Loan Date]])</f>
        <v>1</v>
      </c>
      <c r="J5737" t="str">
        <f>_xlfn.XLOOKUP(Table6[[#This Row],[Numeric Month]],$N$5:$N$11,$O$5:$O$11)</f>
        <v>Jan</v>
      </c>
      <c r="K5737" t="str">
        <f>_xlfn.XLOOKUP(Table6[[#This Row],[Loan Date]],$Q$5:$Q$152,$R$5:$R$152)</f>
        <v>Thursday</v>
      </c>
      <c r="L5737" t="str">
        <f>_xlfn.XLOOKUP(Table6[[#This Row],[Loan Date]],$Q$5:$Q$152,$S$5:$S$152)</f>
        <v>Week 1</v>
      </c>
    </row>
    <row r="5738" spans="1:12" x14ac:dyDescent="0.2">
      <c r="A5738" s="1">
        <v>44938</v>
      </c>
      <c r="B5738" t="s">
        <v>7</v>
      </c>
      <c r="C5738" s="1">
        <v>44951</v>
      </c>
      <c r="D5738" t="s">
        <v>476</v>
      </c>
      <c r="E5738" t="s">
        <v>15</v>
      </c>
      <c r="F5738" t="s">
        <v>14</v>
      </c>
      <c r="G5738" t="s">
        <v>1</v>
      </c>
      <c r="H5738" t="s">
        <v>0</v>
      </c>
      <c r="I5738">
        <f>MONTH(Table6[[#This Row],[Loan Date]])</f>
        <v>1</v>
      </c>
      <c r="J5738" t="str">
        <f>_xlfn.XLOOKUP(Table6[[#This Row],[Numeric Month]],$N$5:$N$11,$O$5:$O$11)</f>
        <v>Jan</v>
      </c>
      <c r="K5738" t="str">
        <f>_xlfn.XLOOKUP(Table6[[#This Row],[Loan Date]],$Q$5:$Q$152,$R$5:$R$152)</f>
        <v>Thursday</v>
      </c>
      <c r="L5738" t="str">
        <f>_xlfn.XLOOKUP(Table6[[#This Row],[Loan Date]],$Q$5:$Q$152,$S$5:$S$152)</f>
        <v>Week 1</v>
      </c>
    </row>
    <row r="5739" spans="1:12" x14ac:dyDescent="0.2">
      <c r="A5739" s="1">
        <v>44938</v>
      </c>
      <c r="B5739" t="s">
        <v>5</v>
      </c>
      <c r="C5739" s="1">
        <v>44938</v>
      </c>
      <c r="D5739" t="s">
        <v>163</v>
      </c>
      <c r="E5739" t="s">
        <v>162</v>
      </c>
      <c r="F5739" t="s">
        <v>162</v>
      </c>
      <c r="G5739" t="s">
        <v>11</v>
      </c>
      <c r="H5739" t="s">
        <v>0</v>
      </c>
      <c r="I5739">
        <f>MONTH(Table6[[#This Row],[Loan Date]])</f>
        <v>1</v>
      </c>
      <c r="J5739" t="str">
        <f>_xlfn.XLOOKUP(Table6[[#This Row],[Numeric Month]],$N$5:$N$11,$O$5:$O$11)</f>
        <v>Jan</v>
      </c>
      <c r="K5739" t="str">
        <f>_xlfn.XLOOKUP(Table6[[#This Row],[Loan Date]],$Q$5:$Q$152,$R$5:$R$152)</f>
        <v>Thursday</v>
      </c>
      <c r="L5739" t="str">
        <f>_xlfn.XLOOKUP(Table6[[#This Row],[Loan Date]],$Q$5:$Q$152,$S$5:$S$152)</f>
        <v>Week 1</v>
      </c>
    </row>
    <row r="5740" spans="1:12" x14ac:dyDescent="0.2">
      <c r="A5740" s="1">
        <v>44938</v>
      </c>
      <c r="B5740" t="s">
        <v>7</v>
      </c>
      <c r="C5740" s="1">
        <v>44938</v>
      </c>
      <c r="D5740" t="s">
        <v>912</v>
      </c>
      <c r="E5740" t="s">
        <v>37</v>
      </c>
      <c r="F5740" t="s">
        <v>37</v>
      </c>
      <c r="G5740" t="s">
        <v>20</v>
      </c>
      <c r="H5740" t="s">
        <v>0</v>
      </c>
      <c r="I5740">
        <f>MONTH(Table6[[#This Row],[Loan Date]])</f>
        <v>1</v>
      </c>
      <c r="J5740" t="str">
        <f>_xlfn.XLOOKUP(Table6[[#This Row],[Numeric Month]],$N$5:$N$11,$O$5:$O$11)</f>
        <v>Jan</v>
      </c>
      <c r="K5740" t="str">
        <f>_xlfn.XLOOKUP(Table6[[#This Row],[Loan Date]],$Q$5:$Q$152,$R$5:$R$152)</f>
        <v>Thursday</v>
      </c>
      <c r="L5740" t="str">
        <f>_xlfn.XLOOKUP(Table6[[#This Row],[Loan Date]],$Q$5:$Q$152,$S$5:$S$152)</f>
        <v>Week 1</v>
      </c>
    </row>
    <row r="5741" spans="1:12" x14ac:dyDescent="0.2">
      <c r="A5741" s="1">
        <v>44938</v>
      </c>
      <c r="B5741" t="s">
        <v>7</v>
      </c>
      <c r="C5741" s="1">
        <v>44945</v>
      </c>
      <c r="D5741" t="s">
        <v>854</v>
      </c>
      <c r="E5741" t="s">
        <v>52</v>
      </c>
      <c r="F5741" t="s">
        <v>51</v>
      </c>
      <c r="G5741" t="s">
        <v>1</v>
      </c>
      <c r="H5741" t="s">
        <v>0</v>
      </c>
      <c r="I5741">
        <f>MONTH(Table6[[#This Row],[Loan Date]])</f>
        <v>1</v>
      </c>
      <c r="J5741" t="str">
        <f>_xlfn.XLOOKUP(Table6[[#This Row],[Numeric Month]],$N$5:$N$11,$O$5:$O$11)</f>
        <v>Jan</v>
      </c>
      <c r="K5741" t="str">
        <f>_xlfn.XLOOKUP(Table6[[#This Row],[Loan Date]],$Q$5:$Q$152,$R$5:$R$152)</f>
        <v>Thursday</v>
      </c>
      <c r="L5741" t="str">
        <f>_xlfn.XLOOKUP(Table6[[#This Row],[Loan Date]],$Q$5:$Q$152,$S$5:$S$152)</f>
        <v>Week 1</v>
      </c>
    </row>
    <row r="5742" spans="1:12" x14ac:dyDescent="0.2">
      <c r="A5742" s="1">
        <v>44938</v>
      </c>
      <c r="B5742" t="s">
        <v>7</v>
      </c>
      <c r="C5742" s="1">
        <v>45028</v>
      </c>
      <c r="D5742" t="s">
        <v>1185</v>
      </c>
      <c r="E5742" t="s">
        <v>80</v>
      </c>
      <c r="F5742" t="s">
        <v>79</v>
      </c>
      <c r="G5742" t="s">
        <v>79</v>
      </c>
      <c r="H5742" t="s">
        <v>0</v>
      </c>
      <c r="I5742">
        <f>MONTH(Table6[[#This Row],[Loan Date]])</f>
        <v>1</v>
      </c>
      <c r="J5742" t="str">
        <f>_xlfn.XLOOKUP(Table6[[#This Row],[Numeric Month]],$N$5:$N$11,$O$5:$O$11)</f>
        <v>Jan</v>
      </c>
      <c r="K5742" t="str">
        <f>_xlfn.XLOOKUP(Table6[[#This Row],[Loan Date]],$Q$5:$Q$152,$R$5:$R$152)</f>
        <v>Thursday</v>
      </c>
      <c r="L5742" t="str">
        <f>_xlfn.XLOOKUP(Table6[[#This Row],[Loan Date]],$Q$5:$Q$152,$S$5:$S$152)</f>
        <v>Week 1</v>
      </c>
    </row>
    <row r="5743" spans="1:12" x14ac:dyDescent="0.2">
      <c r="A5743" s="1">
        <v>44938</v>
      </c>
      <c r="B5743" t="s">
        <v>7</v>
      </c>
      <c r="C5743" s="1">
        <v>44938</v>
      </c>
      <c r="D5743" t="s">
        <v>618</v>
      </c>
      <c r="E5743" t="s">
        <v>168</v>
      </c>
      <c r="F5743" t="s">
        <v>168</v>
      </c>
      <c r="G5743" t="s">
        <v>20</v>
      </c>
      <c r="H5743" t="s">
        <v>0</v>
      </c>
      <c r="I5743">
        <f>MONTH(Table6[[#This Row],[Loan Date]])</f>
        <v>1</v>
      </c>
      <c r="J5743" t="str">
        <f>_xlfn.XLOOKUP(Table6[[#This Row],[Numeric Month]],$N$5:$N$11,$O$5:$O$11)</f>
        <v>Jan</v>
      </c>
      <c r="K5743" t="str">
        <f>_xlfn.XLOOKUP(Table6[[#This Row],[Loan Date]],$Q$5:$Q$152,$R$5:$R$152)</f>
        <v>Thursday</v>
      </c>
      <c r="L5743" t="str">
        <f>_xlfn.XLOOKUP(Table6[[#This Row],[Loan Date]],$Q$5:$Q$152,$S$5:$S$152)</f>
        <v>Week 1</v>
      </c>
    </row>
    <row r="5744" spans="1:12" x14ac:dyDescent="0.2">
      <c r="A5744" s="1">
        <v>44938</v>
      </c>
      <c r="B5744" t="s">
        <v>5</v>
      </c>
      <c r="C5744" s="1">
        <v>44938</v>
      </c>
      <c r="D5744" t="s">
        <v>910</v>
      </c>
      <c r="E5744" t="s">
        <v>37</v>
      </c>
      <c r="F5744" t="s">
        <v>37</v>
      </c>
      <c r="G5744" t="s">
        <v>20</v>
      </c>
      <c r="H5744" t="s">
        <v>0</v>
      </c>
      <c r="I5744">
        <f>MONTH(Table6[[#This Row],[Loan Date]])</f>
        <v>1</v>
      </c>
      <c r="J5744" t="str">
        <f>_xlfn.XLOOKUP(Table6[[#This Row],[Numeric Month]],$N$5:$N$11,$O$5:$O$11)</f>
        <v>Jan</v>
      </c>
      <c r="K5744" t="str">
        <f>_xlfn.XLOOKUP(Table6[[#This Row],[Loan Date]],$Q$5:$Q$152,$R$5:$R$152)</f>
        <v>Thursday</v>
      </c>
      <c r="L5744" t="str">
        <f>_xlfn.XLOOKUP(Table6[[#This Row],[Loan Date]],$Q$5:$Q$152,$S$5:$S$152)</f>
        <v>Week 1</v>
      </c>
    </row>
    <row r="5745" spans="1:12" x14ac:dyDescent="0.2">
      <c r="A5745" s="1">
        <v>44938</v>
      </c>
      <c r="B5745" t="s">
        <v>5</v>
      </c>
      <c r="C5745" s="1">
        <v>44938</v>
      </c>
      <c r="D5745" t="s">
        <v>613</v>
      </c>
      <c r="E5745" t="s">
        <v>21</v>
      </c>
      <c r="F5745" t="s">
        <v>21</v>
      </c>
      <c r="G5745" t="s">
        <v>20</v>
      </c>
      <c r="H5745" t="s">
        <v>0</v>
      </c>
      <c r="I5745">
        <f>MONTH(Table6[[#This Row],[Loan Date]])</f>
        <v>1</v>
      </c>
      <c r="J5745" t="str">
        <f>_xlfn.XLOOKUP(Table6[[#This Row],[Numeric Month]],$N$5:$N$11,$O$5:$O$11)</f>
        <v>Jan</v>
      </c>
      <c r="K5745" t="str">
        <f>_xlfn.XLOOKUP(Table6[[#This Row],[Loan Date]],$Q$5:$Q$152,$R$5:$R$152)</f>
        <v>Thursday</v>
      </c>
      <c r="L5745" t="str">
        <f>_xlfn.XLOOKUP(Table6[[#This Row],[Loan Date]],$Q$5:$Q$152,$S$5:$S$152)</f>
        <v>Week 1</v>
      </c>
    </row>
    <row r="5746" spans="1:12" x14ac:dyDescent="0.2">
      <c r="A5746" s="1">
        <v>44938</v>
      </c>
      <c r="B5746" t="s">
        <v>5</v>
      </c>
      <c r="C5746" s="1">
        <v>44938</v>
      </c>
      <c r="D5746" t="s">
        <v>1015</v>
      </c>
      <c r="E5746" t="s">
        <v>23</v>
      </c>
      <c r="F5746" t="s">
        <v>23</v>
      </c>
      <c r="G5746" t="s">
        <v>20</v>
      </c>
      <c r="H5746" t="s">
        <v>0</v>
      </c>
      <c r="I5746">
        <f>MONTH(Table6[[#This Row],[Loan Date]])</f>
        <v>1</v>
      </c>
      <c r="J5746" t="str">
        <f>_xlfn.XLOOKUP(Table6[[#This Row],[Numeric Month]],$N$5:$N$11,$O$5:$O$11)</f>
        <v>Jan</v>
      </c>
      <c r="K5746" t="str">
        <f>_xlfn.XLOOKUP(Table6[[#This Row],[Loan Date]],$Q$5:$Q$152,$R$5:$R$152)</f>
        <v>Thursday</v>
      </c>
      <c r="L5746" t="str">
        <f>_xlfn.XLOOKUP(Table6[[#This Row],[Loan Date]],$Q$5:$Q$152,$S$5:$S$152)</f>
        <v>Week 1</v>
      </c>
    </row>
    <row r="5747" spans="1:12" x14ac:dyDescent="0.2">
      <c r="A5747" s="1">
        <v>44938</v>
      </c>
      <c r="B5747" t="s">
        <v>5</v>
      </c>
      <c r="C5747" s="1">
        <v>44938</v>
      </c>
      <c r="D5747" t="s">
        <v>341</v>
      </c>
      <c r="E5747" t="s">
        <v>49</v>
      </c>
      <c r="F5747" t="s">
        <v>49</v>
      </c>
      <c r="G5747" t="s">
        <v>20</v>
      </c>
      <c r="H5747" t="s">
        <v>0</v>
      </c>
      <c r="I5747">
        <f>MONTH(Table6[[#This Row],[Loan Date]])</f>
        <v>1</v>
      </c>
      <c r="J5747" t="str">
        <f>_xlfn.XLOOKUP(Table6[[#This Row],[Numeric Month]],$N$5:$N$11,$O$5:$O$11)</f>
        <v>Jan</v>
      </c>
      <c r="K5747" t="str">
        <f>_xlfn.XLOOKUP(Table6[[#This Row],[Loan Date]],$Q$5:$Q$152,$R$5:$R$152)</f>
        <v>Thursday</v>
      </c>
      <c r="L5747" t="str">
        <f>_xlfn.XLOOKUP(Table6[[#This Row],[Loan Date]],$Q$5:$Q$152,$S$5:$S$152)</f>
        <v>Week 1</v>
      </c>
    </row>
    <row r="5748" spans="1:12" x14ac:dyDescent="0.2">
      <c r="A5748" s="1">
        <v>44938</v>
      </c>
      <c r="B5748" t="s">
        <v>5</v>
      </c>
      <c r="C5748" s="1">
        <v>44938</v>
      </c>
      <c r="D5748" t="s">
        <v>923</v>
      </c>
      <c r="E5748" t="s">
        <v>37</v>
      </c>
      <c r="F5748" t="s">
        <v>37</v>
      </c>
      <c r="G5748" t="s">
        <v>20</v>
      </c>
      <c r="H5748" t="s">
        <v>0</v>
      </c>
      <c r="I5748">
        <f>MONTH(Table6[[#This Row],[Loan Date]])</f>
        <v>1</v>
      </c>
      <c r="J5748" t="str">
        <f>_xlfn.XLOOKUP(Table6[[#This Row],[Numeric Month]],$N$5:$N$11,$O$5:$O$11)</f>
        <v>Jan</v>
      </c>
      <c r="K5748" t="str">
        <f>_xlfn.XLOOKUP(Table6[[#This Row],[Loan Date]],$Q$5:$Q$152,$R$5:$R$152)</f>
        <v>Thursday</v>
      </c>
      <c r="L5748" t="str">
        <f>_xlfn.XLOOKUP(Table6[[#This Row],[Loan Date]],$Q$5:$Q$152,$S$5:$S$152)</f>
        <v>Week 1</v>
      </c>
    </row>
    <row r="5749" spans="1:12" x14ac:dyDescent="0.2">
      <c r="A5749" s="1">
        <v>44938</v>
      </c>
      <c r="B5749" t="s">
        <v>5</v>
      </c>
      <c r="C5749" s="1">
        <v>44938</v>
      </c>
      <c r="D5749" t="s">
        <v>185</v>
      </c>
      <c r="E5749" t="s">
        <v>21</v>
      </c>
      <c r="F5749" t="s">
        <v>21</v>
      </c>
      <c r="G5749" t="s">
        <v>20</v>
      </c>
      <c r="H5749" t="s">
        <v>0</v>
      </c>
      <c r="I5749">
        <f>MONTH(Table6[[#This Row],[Loan Date]])</f>
        <v>1</v>
      </c>
      <c r="J5749" t="str">
        <f>_xlfn.XLOOKUP(Table6[[#This Row],[Numeric Month]],$N$5:$N$11,$O$5:$O$11)</f>
        <v>Jan</v>
      </c>
      <c r="K5749" t="str">
        <f>_xlfn.XLOOKUP(Table6[[#This Row],[Loan Date]],$Q$5:$Q$152,$R$5:$R$152)</f>
        <v>Thursday</v>
      </c>
      <c r="L5749" t="str">
        <f>_xlfn.XLOOKUP(Table6[[#This Row],[Loan Date]],$Q$5:$Q$152,$S$5:$S$152)</f>
        <v>Week 1</v>
      </c>
    </row>
    <row r="5750" spans="1:12" x14ac:dyDescent="0.2">
      <c r="A5750" s="1">
        <v>44938</v>
      </c>
      <c r="B5750" t="s">
        <v>5</v>
      </c>
      <c r="C5750" s="1">
        <v>44938</v>
      </c>
      <c r="D5750" t="s">
        <v>171</v>
      </c>
      <c r="E5750" t="s">
        <v>23</v>
      </c>
      <c r="F5750" t="s">
        <v>23</v>
      </c>
      <c r="G5750" t="s">
        <v>20</v>
      </c>
      <c r="H5750" t="s">
        <v>0</v>
      </c>
      <c r="I5750">
        <f>MONTH(Table6[[#This Row],[Loan Date]])</f>
        <v>1</v>
      </c>
      <c r="J5750" t="str">
        <f>_xlfn.XLOOKUP(Table6[[#This Row],[Numeric Month]],$N$5:$N$11,$O$5:$O$11)</f>
        <v>Jan</v>
      </c>
      <c r="K5750" t="str">
        <f>_xlfn.XLOOKUP(Table6[[#This Row],[Loan Date]],$Q$5:$Q$152,$R$5:$R$152)</f>
        <v>Thursday</v>
      </c>
      <c r="L5750" t="str">
        <f>_xlfn.XLOOKUP(Table6[[#This Row],[Loan Date]],$Q$5:$Q$152,$S$5:$S$152)</f>
        <v>Week 1</v>
      </c>
    </row>
    <row r="5751" spans="1:12" x14ac:dyDescent="0.2">
      <c r="A5751" s="1">
        <v>44938</v>
      </c>
      <c r="B5751" t="s">
        <v>5</v>
      </c>
      <c r="C5751" s="1">
        <v>44938</v>
      </c>
      <c r="D5751" t="s">
        <v>124</v>
      </c>
      <c r="E5751" t="s">
        <v>12</v>
      </c>
      <c r="F5751" t="s">
        <v>12</v>
      </c>
      <c r="G5751" t="s">
        <v>11</v>
      </c>
      <c r="H5751" t="s">
        <v>0</v>
      </c>
      <c r="I5751">
        <f>MONTH(Table6[[#This Row],[Loan Date]])</f>
        <v>1</v>
      </c>
      <c r="J5751" t="str">
        <f>_xlfn.XLOOKUP(Table6[[#This Row],[Numeric Month]],$N$5:$N$11,$O$5:$O$11)</f>
        <v>Jan</v>
      </c>
      <c r="K5751" t="str">
        <f>_xlfn.XLOOKUP(Table6[[#This Row],[Loan Date]],$Q$5:$Q$152,$R$5:$R$152)</f>
        <v>Thursday</v>
      </c>
      <c r="L5751" t="str">
        <f>_xlfn.XLOOKUP(Table6[[#This Row],[Loan Date]],$Q$5:$Q$152,$S$5:$S$152)</f>
        <v>Week 1</v>
      </c>
    </row>
    <row r="5752" spans="1:12" x14ac:dyDescent="0.2">
      <c r="A5752" s="1">
        <v>44938</v>
      </c>
      <c r="B5752" t="s">
        <v>5</v>
      </c>
      <c r="C5752" s="1">
        <v>44938</v>
      </c>
      <c r="D5752" t="s">
        <v>307</v>
      </c>
      <c r="E5752" t="s">
        <v>122</v>
      </c>
      <c r="F5752" t="s">
        <v>122</v>
      </c>
      <c r="G5752" t="s">
        <v>11</v>
      </c>
      <c r="H5752" t="s">
        <v>0</v>
      </c>
      <c r="I5752">
        <f>MONTH(Table6[[#This Row],[Loan Date]])</f>
        <v>1</v>
      </c>
      <c r="J5752" t="str">
        <f>_xlfn.XLOOKUP(Table6[[#This Row],[Numeric Month]],$N$5:$N$11,$O$5:$O$11)</f>
        <v>Jan</v>
      </c>
      <c r="K5752" t="str">
        <f>_xlfn.XLOOKUP(Table6[[#This Row],[Loan Date]],$Q$5:$Q$152,$R$5:$R$152)</f>
        <v>Thursday</v>
      </c>
      <c r="L5752" t="str">
        <f>_xlfn.XLOOKUP(Table6[[#This Row],[Loan Date]],$Q$5:$Q$152,$S$5:$S$152)</f>
        <v>Week 1</v>
      </c>
    </row>
    <row r="5753" spans="1:12" x14ac:dyDescent="0.2">
      <c r="A5753" s="1">
        <v>44938</v>
      </c>
      <c r="B5753" t="s">
        <v>5</v>
      </c>
      <c r="C5753" s="1">
        <v>44945</v>
      </c>
      <c r="D5753" t="s">
        <v>359</v>
      </c>
      <c r="E5753" t="s">
        <v>52</v>
      </c>
      <c r="F5753" t="s">
        <v>51</v>
      </c>
      <c r="G5753" t="s">
        <v>1</v>
      </c>
      <c r="H5753" t="s">
        <v>0</v>
      </c>
      <c r="I5753">
        <f>MONTH(Table6[[#This Row],[Loan Date]])</f>
        <v>1</v>
      </c>
      <c r="J5753" t="str">
        <f>_xlfn.XLOOKUP(Table6[[#This Row],[Numeric Month]],$N$5:$N$11,$O$5:$O$11)</f>
        <v>Jan</v>
      </c>
      <c r="K5753" t="str">
        <f>_xlfn.XLOOKUP(Table6[[#This Row],[Loan Date]],$Q$5:$Q$152,$R$5:$R$152)</f>
        <v>Thursday</v>
      </c>
      <c r="L5753" t="str">
        <f>_xlfn.XLOOKUP(Table6[[#This Row],[Loan Date]],$Q$5:$Q$152,$S$5:$S$152)</f>
        <v>Week 1</v>
      </c>
    </row>
    <row r="5754" spans="1:12" x14ac:dyDescent="0.2">
      <c r="A5754" s="1">
        <v>44938</v>
      </c>
      <c r="B5754" t="s">
        <v>7</v>
      </c>
      <c r="C5754" s="1">
        <v>45028</v>
      </c>
      <c r="D5754" t="s">
        <v>1184</v>
      </c>
      <c r="E5754" t="s">
        <v>80</v>
      </c>
      <c r="F5754" t="s">
        <v>79</v>
      </c>
      <c r="G5754" t="s">
        <v>79</v>
      </c>
      <c r="H5754" t="s">
        <v>0</v>
      </c>
      <c r="I5754">
        <f>MONTH(Table6[[#This Row],[Loan Date]])</f>
        <v>1</v>
      </c>
      <c r="J5754" t="str">
        <f>_xlfn.XLOOKUP(Table6[[#This Row],[Numeric Month]],$N$5:$N$11,$O$5:$O$11)</f>
        <v>Jan</v>
      </c>
      <c r="K5754" t="str">
        <f>_xlfn.XLOOKUP(Table6[[#This Row],[Loan Date]],$Q$5:$Q$152,$R$5:$R$152)</f>
        <v>Thursday</v>
      </c>
      <c r="L5754" t="str">
        <f>_xlfn.XLOOKUP(Table6[[#This Row],[Loan Date]],$Q$5:$Q$152,$S$5:$S$152)</f>
        <v>Week 1</v>
      </c>
    </row>
    <row r="5755" spans="1:12" x14ac:dyDescent="0.2">
      <c r="A5755" s="1">
        <v>44938</v>
      </c>
      <c r="B5755" t="s">
        <v>5</v>
      </c>
      <c r="C5755" s="1">
        <v>44952</v>
      </c>
      <c r="D5755" t="s">
        <v>712</v>
      </c>
      <c r="E5755" t="s">
        <v>15</v>
      </c>
      <c r="F5755" t="s">
        <v>14</v>
      </c>
      <c r="G5755" t="s">
        <v>1</v>
      </c>
      <c r="H5755" t="s">
        <v>0</v>
      </c>
      <c r="I5755">
        <f>MONTH(Table6[[#This Row],[Loan Date]])</f>
        <v>1</v>
      </c>
      <c r="J5755" t="str">
        <f>_xlfn.XLOOKUP(Table6[[#This Row],[Numeric Month]],$N$5:$N$11,$O$5:$O$11)</f>
        <v>Jan</v>
      </c>
      <c r="K5755" t="str">
        <f>_xlfn.XLOOKUP(Table6[[#This Row],[Loan Date]],$Q$5:$Q$152,$R$5:$R$152)</f>
        <v>Thursday</v>
      </c>
      <c r="L5755" t="str">
        <f>_xlfn.XLOOKUP(Table6[[#This Row],[Loan Date]],$Q$5:$Q$152,$S$5:$S$152)</f>
        <v>Week 1</v>
      </c>
    </row>
    <row r="5756" spans="1:12" x14ac:dyDescent="0.2">
      <c r="A5756" s="1">
        <v>44938</v>
      </c>
      <c r="B5756" t="s">
        <v>7</v>
      </c>
      <c r="C5756" s="1">
        <v>44938</v>
      </c>
      <c r="D5756" t="s">
        <v>915</v>
      </c>
      <c r="E5756" t="s">
        <v>37</v>
      </c>
      <c r="F5756" t="s">
        <v>37</v>
      </c>
      <c r="G5756" t="s">
        <v>20</v>
      </c>
      <c r="H5756" t="s">
        <v>0</v>
      </c>
      <c r="I5756">
        <f>MONTH(Table6[[#This Row],[Loan Date]])</f>
        <v>1</v>
      </c>
      <c r="J5756" t="str">
        <f>_xlfn.XLOOKUP(Table6[[#This Row],[Numeric Month]],$N$5:$N$11,$O$5:$O$11)</f>
        <v>Jan</v>
      </c>
      <c r="K5756" t="str">
        <f>_xlfn.XLOOKUP(Table6[[#This Row],[Loan Date]],$Q$5:$Q$152,$R$5:$R$152)</f>
        <v>Thursday</v>
      </c>
      <c r="L5756" t="str">
        <f>_xlfn.XLOOKUP(Table6[[#This Row],[Loan Date]],$Q$5:$Q$152,$S$5:$S$152)</f>
        <v>Week 1</v>
      </c>
    </row>
    <row r="5757" spans="1:12" x14ac:dyDescent="0.2">
      <c r="A5757" s="1">
        <v>44938</v>
      </c>
      <c r="B5757" t="s">
        <v>7</v>
      </c>
      <c r="C5757" s="1">
        <v>44938</v>
      </c>
      <c r="D5757" t="s">
        <v>982</v>
      </c>
      <c r="E5757" t="s">
        <v>168</v>
      </c>
      <c r="F5757" t="s">
        <v>168</v>
      </c>
      <c r="G5757" t="s">
        <v>20</v>
      </c>
      <c r="H5757" t="s">
        <v>0</v>
      </c>
      <c r="I5757">
        <f>MONTH(Table6[[#This Row],[Loan Date]])</f>
        <v>1</v>
      </c>
      <c r="J5757" t="str">
        <f>_xlfn.XLOOKUP(Table6[[#This Row],[Numeric Month]],$N$5:$N$11,$O$5:$O$11)</f>
        <v>Jan</v>
      </c>
      <c r="K5757" t="str">
        <f>_xlfn.XLOOKUP(Table6[[#This Row],[Loan Date]],$Q$5:$Q$152,$R$5:$R$152)</f>
        <v>Thursday</v>
      </c>
      <c r="L5757" t="str">
        <f>_xlfn.XLOOKUP(Table6[[#This Row],[Loan Date]],$Q$5:$Q$152,$S$5:$S$152)</f>
        <v>Week 1</v>
      </c>
    </row>
    <row r="5758" spans="1:12" x14ac:dyDescent="0.2">
      <c r="A5758" s="1">
        <v>44938</v>
      </c>
      <c r="B5758" t="s">
        <v>7</v>
      </c>
      <c r="C5758" s="1">
        <v>45028</v>
      </c>
      <c r="D5758" t="s">
        <v>1183</v>
      </c>
      <c r="E5758" t="s">
        <v>80</v>
      </c>
      <c r="F5758" t="s">
        <v>79</v>
      </c>
      <c r="G5758" t="s">
        <v>79</v>
      </c>
      <c r="H5758" t="s">
        <v>0</v>
      </c>
      <c r="I5758">
        <f>MONTH(Table6[[#This Row],[Loan Date]])</f>
        <v>1</v>
      </c>
      <c r="J5758" t="str">
        <f>_xlfn.XLOOKUP(Table6[[#This Row],[Numeric Month]],$N$5:$N$11,$O$5:$O$11)</f>
        <v>Jan</v>
      </c>
      <c r="K5758" t="str">
        <f>_xlfn.XLOOKUP(Table6[[#This Row],[Loan Date]],$Q$5:$Q$152,$R$5:$R$152)</f>
        <v>Thursday</v>
      </c>
      <c r="L5758" t="str">
        <f>_xlfn.XLOOKUP(Table6[[#This Row],[Loan Date]],$Q$5:$Q$152,$S$5:$S$152)</f>
        <v>Week 1</v>
      </c>
    </row>
    <row r="5759" spans="1:12" x14ac:dyDescent="0.2">
      <c r="A5759" s="1">
        <v>44938</v>
      </c>
      <c r="B5759" t="s">
        <v>7</v>
      </c>
      <c r="C5759" s="1">
        <v>44938</v>
      </c>
      <c r="D5759" t="s">
        <v>74</v>
      </c>
      <c r="E5759" t="s">
        <v>49</v>
      </c>
      <c r="F5759" t="s">
        <v>49</v>
      </c>
      <c r="G5759" t="s">
        <v>20</v>
      </c>
      <c r="H5759" t="s">
        <v>0</v>
      </c>
      <c r="I5759">
        <f>MONTH(Table6[[#This Row],[Loan Date]])</f>
        <v>1</v>
      </c>
      <c r="J5759" t="str">
        <f>_xlfn.XLOOKUP(Table6[[#This Row],[Numeric Month]],$N$5:$N$11,$O$5:$O$11)</f>
        <v>Jan</v>
      </c>
      <c r="K5759" t="str">
        <f>_xlfn.XLOOKUP(Table6[[#This Row],[Loan Date]],$Q$5:$Q$152,$R$5:$R$152)</f>
        <v>Thursday</v>
      </c>
      <c r="L5759" t="str">
        <f>_xlfn.XLOOKUP(Table6[[#This Row],[Loan Date]],$Q$5:$Q$152,$S$5:$S$152)</f>
        <v>Week 1</v>
      </c>
    </row>
    <row r="5760" spans="1:12" x14ac:dyDescent="0.2">
      <c r="A5760" s="1">
        <v>44938</v>
      </c>
      <c r="B5760" t="s">
        <v>5</v>
      </c>
      <c r="C5760" s="1">
        <v>44945</v>
      </c>
      <c r="D5760" t="s">
        <v>54</v>
      </c>
      <c r="E5760" t="s">
        <v>52</v>
      </c>
      <c r="F5760" t="s">
        <v>51</v>
      </c>
      <c r="G5760" t="s">
        <v>1</v>
      </c>
      <c r="H5760" t="s">
        <v>0</v>
      </c>
      <c r="I5760">
        <f>MONTH(Table6[[#This Row],[Loan Date]])</f>
        <v>1</v>
      </c>
      <c r="J5760" t="str">
        <f>_xlfn.XLOOKUP(Table6[[#This Row],[Numeric Month]],$N$5:$N$11,$O$5:$O$11)</f>
        <v>Jan</v>
      </c>
      <c r="K5760" t="str">
        <f>_xlfn.XLOOKUP(Table6[[#This Row],[Loan Date]],$Q$5:$Q$152,$R$5:$R$152)</f>
        <v>Thursday</v>
      </c>
      <c r="L5760" t="str">
        <f>_xlfn.XLOOKUP(Table6[[#This Row],[Loan Date]],$Q$5:$Q$152,$S$5:$S$152)</f>
        <v>Week 1</v>
      </c>
    </row>
    <row r="5761" spans="1:12" x14ac:dyDescent="0.2">
      <c r="A5761" s="1">
        <v>44938</v>
      </c>
      <c r="B5761" t="s">
        <v>5</v>
      </c>
      <c r="C5761" s="1">
        <v>44938</v>
      </c>
      <c r="D5761" t="s">
        <v>912</v>
      </c>
      <c r="E5761" t="s">
        <v>37</v>
      </c>
      <c r="F5761" t="s">
        <v>37</v>
      </c>
      <c r="G5761" t="s">
        <v>20</v>
      </c>
      <c r="H5761" t="s">
        <v>0</v>
      </c>
      <c r="I5761">
        <f>MONTH(Table6[[#This Row],[Loan Date]])</f>
        <v>1</v>
      </c>
      <c r="J5761" t="str">
        <f>_xlfn.XLOOKUP(Table6[[#This Row],[Numeric Month]],$N$5:$N$11,$O$5:$O$11)</f>
        <v>Jan</v>
      </c>
      <c r="K5761" t="str">
        <f>_xlfn.XLOOKUP(Table6[[#This Row],[Loan Date]],$Q$5:$Q$152,$R$5:$R$152)</f>
        <v>Thursday</v>
      </c>
      <c r="L5761" t="str">
        <f>_xlfn.XLOOKUP(Table6[[#This Row],[Loan Date]],$Q$5:$Q$152,$S$5:$S$152)</f>
        <v>Week 1</v>
      </c>
    </row>
    <row r="5762" spans="1:12" x14ac:dyDescent="0.2">
      <c r="A5762" s="1">
        <v>44938</v>
      </c>
      <c r="B5762" t="s">
        <v>7</v>
      </c>
      <c r="C5762" s="1">
        <v>44938</v>
      </c>
      <c r="D5762" t="s">
        <v>1136</v>
      </c>
      <c r="E5762" t="s">
        <v>37</v>
      </c>
      <c r="F5762" t="s">
        <v>37</v>
      </c>
      <c r="G5762" t="s">
        <v>20</v>
      </c>
      <c r="H5762" t="s">
        <v>0</v>
      </c>
      <c r="I5762">
        <f>MONTH(Table6[[#This Row],[Loan Date]])</f>
        <v>1</v>
      </c>
      <c r="J5762" t="str">
        <f>_xlfn.XLOOKUP(Table6[[#This Row],[Numeric Month]],$N$5:$N$11,$O$5:$O$11)</f>
        <v>Jan</v>
      </c>
      <c r="K5762" t="str">
        <f>_xlfn.XLOOKUP(Table6[[#This Row],[Loan Date]],$Q$5:$Q$152,$R$5:$R$152)</f>
        <v>Thursday</v>
      </c>
      <c r="L5762" t="str">
        <f>_xlfn.XLOOKUP(Table6[[#This Row],[Loan Date]],$Q$5:$Q$152,$S$5:$S$152)</f>
        <v>Week 1</v>
      </c>
    </row>
    <row r="5763" spans="1:12" x14ac:dyDescent="0.2">
      <c r="A5763" s="1">
        <v>44938</v>
      </c>
      <c r="B5763" t="s">
        <v>7</v>
      </c>
      <c r="C5763" s="1">
        <v>45028</v>
      </c>
      <c r="D5763" t="s">
        <v>141</v>
      </c>
      <c r="E5763" t="s">
        <v>80</v>
      </c>
      <c r="F5763" t="s">
        <v>79</v>
      </c>
      <c r="G5763" t="s">
        <v>79</v>
      </c>
      <c r="H5763" t="s">
        <v>0</v>
      </c>
      <c r="I5763">
        <f>MONTH(Table6[[#This Row],[Loan Date]])</f>
        <v>1</v>
      </c>
      <c r="J5763" t="str">
        <f>_xlfn.XLOOKUP(Table6[[#This Row],[Numeric Month]],$N$5:$N$11,$O$5:$O$11)</f>
        <v>Jan</v>
      </c>
      <c r="K5763" t="str">
        <f>_xlfn.XLOOKUP(Table6[[#This Row],[Loan Date]],$Q$5:$Q$152,$R$5:$R$152)</f>
        <v>Thursday</v>
      </c>
      <c r="L5763" t="str">
        <f>_xlfn.XLOOKUP(Table6[[#This Row],[Loan Date]],$Q$5:$Q$152,$S$5:$S$152)</f>
        <v>Week 1</v>
      </c>
    </row>
    <row r="5764" spans="1:12" x14ac:dyDescent="0.2">
      <c r="A5764" s="1">
        <v>44938</v>
      </c>
      <c r="B5764" t="s">
        <v>7</v>
      </c>
      <c r="C5764" s="1">
        <v>44952</v>
      </c>
      <c r="D5764" t="s">
        <v>435</v>
      </c>
      <c r="E5764" t="s">
        <v>3</v>
      </c>
      <c r="F5764" t="s">
        <v>2</v>
      </c>
      <c r="G5764" t="s">
        <v>1</v>
      </c>
      <c r="H5764" t="s">
        <v>0</v>
      </c>
      <c r="I5764">
        <f>MONTH(Table6[[#This Row],[Loan Date]])</f>
        <v>1</v>
      </c>
      <c r="J5764" t="str">
        <f>_xlfn.XLOOKUP(Table6[[#This Row],[Numeric Month]],$N$5:$N$11,$O$5:$O$11)</f>
        <v>Jan</v>
      </c>
      <c r="K5764" t="str">
        <f>_xlfn.XLOOKUP(Table6[[#This Row],[Loan Date]],$Q$5:$Q$152,$R$5:$R$152)</f>
        <v>Thursday</v>
      </c>
      <c r="L5764" t="str">
        <f>_xlfn.XLOOKUP(Table6[[#This Row],[Loan Date]],$Q$5:$Q$152,$S$5:$S$152)</f>
        <v>Week 1</v>
      </c>
    </row>
    <row r="5765" spans="1:12" x14ac:dyDescent="0.2">
      <c r="A5765" s="1">
        <v>44938</v>
      </c>
      <c r="B5765" t="s">
        <v>7</v>
      </c>
      <c r="C5765" s="1">
        <v>44945</v>
      </c>
      <c r="D5765" t="s">
        <v>976</v>
      </c>
      <c r="E5765" t="s">
        <v>3</v>
      </c>
      <c r="F5765" t="s">
        <v>2</v>
      </c>
      <c r="G5765" t="s">
        <v>1</v>
      </c>
      <c r="H5765" t="s">
        <v>0</v>
      </c>
      <c r="I5765">
        <f>MONTH(Table6[[#This Row],[Loan Date]])</f>
        <v>1</v>
      </c>
      <c r="J5765" t="str">
        <f>_xlfn.XLOOKUP(Table6[[#This Row],[Numeric Month]],$N$5:$N$11,$O$5:$O$11)</f>
        <v>Jan</v>
      </c>
      <c r="K5765" t="str">
        <f>_xlfn.XLOOKUP(Table6[[#This Row],[Loan Date]],$Q$5:$Q$152,$R$5:$R$152)</f>
        <v>Thursday</v>
      </c>
      <c r="L5765" t="str">
        <f>_xlfn.XLOOKUP(Table6[[#This Row],[Loan Date]],$Q$5:$Q$152,$S$5:$S$152)</f>
        <v>Week 1</v>
      </c>
    </row>
    <row r="5766" spans="1:12" x14ac:dyDescent="0.2">
      <c r="A5766" s="1">
        <v>44938</v>
      </c>
      <c r="B5766" t="s">
        <v>7</v>
      </c>
      <c r="C5766" s="1">
        <v>44938</v>
      </c>
      <c r="D5766" t="s">
        <v>969</v>
      </c>
      <c r="E5766" t="s">
        <v>37</v>
      </c>
      <c r="F5766" t="s">
        <v>37</v>
      </c>
      <c r="G5766" t="s">
        <v>20</v>
      </c>
      <c r="H5766" t="s">
        <v>0</v>
      </c>
      <c r="I5766">
        <f>MONTH(Table6[[#This Row],[Loan Date]])</f>
        <v>1</v>
      </c>
      <c r="J5766" t="str">
        <f>_xlfn.XLOOKUP(Table6[[#This Row],[Numeric Month]],$N$5:$N$11,$O$5:$O$11)</f>
        <v>Jan</v>
      </c>
      <c r="K5766" t="str">
        <f>_xlfn.XLOOKUP(Table6[[#This Row],[Loan Date]],$Q$5:$Q$152,$R$5:$R$152)</f>
        <v>Thursday</v>
      </c>
      <c r="L5766" t="str">
        <f>_xlfn.XLOOKUP(Table6[[#This Row],[Loan Date]],$Q$5:$Q$152,$S$5:$S$152)</f>
        <v>Week 1</v>
      </c>
    </row>
    <row r="5767" spans="1:12" x14ac:dyDescent="0.2">
      <c r="A5767" s="1">
        <v>44938</v>
      </c>
      <c r="B5767" t="s">
        <v>7</v>
      </c>
      <c r="C5767" s="1">
        <v>45028</v>
      </c>
      <c r="D5767" t="s">
        <v>1135</v>
      </c>
      <c r="E5767" t="s">
        <v>80</v>
      </c>
      <c r="F5767" t="s">
        <v>79</v>
      </c>
      <c r="G5767" t="s">
        <v>79</v>
      </c>
      <c r="H5767" t="s">
        <v>0</v>
      </c>
      <c r="I5767">
        <f>MONTH(Table6[[#This Row],[Loan Date]])</f>
        <v>1</v>
      </c>
      <c r="J5767" t="str">
        <f>_xlfn.XLOOKUP(Table6[[#This Row],[Numeric Month]],$N$5:$N$11,$O$5:$O$11)</f>
        <v>Jan</v>
      </c>
      <c r="K5767" t="str">
        <f>_xlfn.XLOOKUP(Table6[[#This Row],[Loan Date]],$Q$5:$Q$152,$R$5:$R$152)</f>
        <v>Thursday</v>
      </c>
      <c r="L5767" t="str">
        <f>_xlfn.XLOOKUP(Table6[[#This Row],[Loan Date]],$Q$5:$Q$152,$S$5:$S$152)</f>
        <v>Week 1</v>
      </c>
    </row>
    <row r="5768" spans="1:12" x14ac:dyDescent="0.2">
      <c r="A5768" s="1">
        <v>44938</v>
      </c>
      <c r="B5768" t="s">
        <v>7</v>
      </c>
      <c r="C5768" s="1">
        <v>45028</v>
      </c>
      <c r="D5768" t="s">
        <v>1182</v>
      </c>
      <c r="E5768" t="s">
        <v>80</v>
      </c>
      <c r="F5768" t="s">
        <v>79</v>
      </c>
      <c r="G5768" t="s">
        <v>79</v>
      </c>
      <c r="H5768" t="s">
        <v>0</v>
      </c>
      <c r="I5768">
        <f>MONTH(Table6[[#This Row],[Loan Date]])</f>
        <v>1</v>
      </c>
      <c r="J5768" t="str">
        <f>_xlfn.XLOOKUP(Table6[[#This Row],[Numeric Month]],$N$5:$N$11,$O$5:$O$11)</f>
        <v>Jan</v>
      </c>
      <c r="K5768" t="str">
        <f>_xlfn.XLOOKUP(Table6[[#This Row],[Loan Date]],$Q$5:$Q$152,$R$5:$R$152)</f>
        <v>Thursday</v>
      </c>
      <c r="L5768" t="str">
        <f>_xlfn.XLOOKUP(Table6[[#This Row],[Loan Date]],$Q$5:$Q$152,$S$5:$S$152)</f>
        <v>Week 1</v>
      </c>
    </row>
    <row r="5769" spans="1:12" x14ac:dyDescent="0.2">
      <c r="A5769" s="1">
        <v>44938</v>
      </c>
      <c r="B5769" t="s">
        <v>7</v>
      </c>
      <c r="C5769" s="1">
        <v>45028</v>
      </c>
      <c r="D5769" t="s">
        <v>1181</v>
      </c>
      <c r="E5769" t="s">
        <v>80</v>
      </c>
      <c r="F5769" t="s">
        <v>79</v>
      </c>
      <c r="G5769" t="s">
        <v>79</v>
      </c>
      <c r="H5769" t="s">
        <v>0</v>
      </c>
      <c r="I5769">
        <f>MONTH(Table6[[#This Row],[Loan Date]])</f>
        <v>1</v>
      </c>
      <c r="J5769" t="str">
        <f>_xlfn.XLOOKUP(Table6[[#This Row],[Numeric Month]],$N$5:$N$11,$O$5:$O$11)</f>
        <v>Jan</v>
      </c>
      <c r="K5769" t="str">
        <f>_xlfn.XLOOKUP(Table6[[#This Row],[Loan Date]],$Q$5:$Q$152,$R$5:$R$152)</f>
        <v>Thursday</v>
      </c>
      <c r="L5769" t="str">
        <f>_xlfn.XLOOKUP(Table6[[#This Row],[Loan Date]],$Q$5:$Q$152,$S$5:$S$152)</f>
        <v>Week 1</v>
      </c>
    </row>
    <row r="5770" spans="1:12" x14ac:dyDescent="0.2">
      <c r="A5770" s="1">
        <v>44938</v>
      </c>
      <c r="B5770" t="s">
        <v>7</v>
      </c>
      <c r="C5770" s="1">
        <v>45028</v>
      </c>
      <c r="D5770" t="s">
        <v>1180</v>
      </c>
      <c r="E5770" t="s">
        <v>80</v>
      </c>
      <c r="F5770" t="s">
        <v>79</v>
      </c>
      <c r="G5770" t="s">
        <v>79</v>
      </c>
      <c r="H5770" t="s">
        <v>0</v>
      </c>
      <c r="I5770">
        <f>MONTH(Table6[[#This Row],[Loan Date]])</f>
        <v>1</v>
      </c>
      <c r="J5770" t="str">
        <f>_xlfn.XLOOKUP(Table6[[#This Row],[Numeric Month]],$N$5:$N$11,$O$5:$O$11)</f>
        <v>Jan</v>
      </c>
      <c r="K5770" t="str">
        <f>_xlfn.XLOOKUP(Table6[[#This Row],[Loan Date]],$Q$5:$Q$152,$R$5:$R$152)</f>
        <v>Thursday</v>
      </c>
      <c r="L5770" t="str">
        <f>_xlfn.XLOOKUP(Table6[[#This Row],[Loan Date]],$Q$5:$Q$152,$S$5:$S$152)</f>
        <v>Week 1</v>
      </c>
    </row>
    <row r="5771" spans="1:12" x14ac:dyDescent="0.2">
      <c r="A5771" s="1">
        <v>44938</v>
      </c>
      <c r="B5771" t="s">
        <v>7</v>
      </c>
      <c r="C5771" s="1">
        <v>45028</v>
      </c>
      <c r="D5771" t="s">
        <v>1179</v>
      </c>
      <c r="E5771" t="s">
        <v>80</v>
      </c>
      <c r="F5771" t="s">
        <v>79</v>
      </c>
      <c r="G5771" t="s">
        <v>79</v>
      </c>
      <c r="H5771" t="s">
        <v>0</v>
      </c>
      <c r="I5771">
        <f>MONTH(Table6[[#This Row],[Loan Date]])</f>
        <v>1</v>
      </c>
      <c r="J5771" t="str">
        <f>_xlfn.XLOOKUP(Table6[[#This Row],[Numeric Month]],$N$5:$N$11,$O$5:$O$11)</f>
        <v>Jan</v>
      </c>
      <c r="K5771" t="str">
        <f>_xlfn.XLOOKUP(Table6[[#This Row],[Loan Date]],$Q$5:$Q$152,$R$5:$R$152)</f>
        <v>Thursday</v>
      </c>
      <c r="L5771" t="str">
        <f>_xlfn.XLOOKUP(Table6[[#This Row],[Loan Date]],$Q$5:$Q$152,$S$5:$S$152)</f>
        <v>Week 1</v>
      </c>
    </row>
    <row r="5772" spans="1:12" x14ac:dyDescent="0.2">
      <c r="A5772" s="1">
        <v>44938</v>
      </c>
      <c r="B5772" t="s">
        <v>5</v>
      </c>
      <c r="C5772" s="1">
        <v>44938</v>
      </c>
      <c r="D5772" t="s">
        <v>458</v>
      </c>
      <c r="E5772" t="s">
        <v>41</v>
      </c>
      <c r="F5772" t="s">
        <v>40</v>
      </c>
      <c r="G5772" t="s">
        <v>39</v>
      </c>
      <c r="H5772" t="s">
        <v>0</v>
      </c>
      <c r="I5772">
        <f>MONTH(Table6[[#This Row],[Loan Date]])</f>
        <v>1</v>
      </c>
      <c r="J5772" t="str">
        <f>_xlfn.XLOOKUP(Table6[[#This Row],[Numeric Month]],$N$5:$N$11,$O$5:$O$11)</f>
        <v>Jan</v>
      </c>
      <c r="K5772" t="str">
        <f>_xlfn.XLOOKUP(Table6[[#This Row],[Loan Date]],$Q$5:$Q$152,$R$5:$R$152)</f>
        <v>Thursday</v>
      </c>
      <c r="L5772" t="str">
        <f>_xlfn.XLOOKUP(Table6[[#This Row],[Loan Date]],$Q$5:$Q$152,$S$5:$S$152)</f>
        <v>Week 1</v>
      </c>
    </row>
    <row r="5773" spans="1:12" x14ac:dyDescent="0.2">
      <c r="A5773" s="1">
        <v>44938</v>
      </c>
      <c r="B5773" t="s">
        <v>5</v>
      </c>
      <c r="C5773" s="1">
        <v>44938</v>
      </c>
      <c r="D5773" t="s">
        <v>408</v>
      </c>
      <c r="E5773" t="s">
        <v>23</v>
      </c>
      <c r="F5773" t="s">
        <v>23</v>
      </c>
      <c r="G5773" t="s">
        <v>20</v>
      </c>
      <c r="H5773" t="s">
        <v>0</v>
      </c>
      <c r="I5773">
        <f>MONTH(Table6[[#This Row],[Loan Date]])</f>
        <v>1</v>
      </c>
      <c r="J5773" t="str">
        <f>_xlfn.XLOOKUP(Table6[[#This Row],[Numeric Month]],$N$5:$N$11,$O$5:$O$11)</f>
        <v>Jan</v>
      </c>
      <c r="K5773" t="str">
        <f>_xlfn.XLOOKUP(Table6[[#This Row],[Loan Date]],$Q$5:$Q$152,$R$5:$R$152)</f>
        <v>Thursday</v>
      </c>
      <c r="L5773" t="str">
        <f>_xlfn.XLOOKUP(Table6[[#This Row],[Loan Date]],$Q$5:$Q$152,$S$5:$S$152)</f>
        <v>Week 1</v>
      </c>
    </row>
    <row r="5774" spans="1:12" x14ac:dyDescent="0.2">
      <c r="A5774" s="1">
        <v>44938</v>
      </c>
      <c r="B5774" t="s">
        <v>7</v>
      </c>
      <c r="C5774" s="1">
        <v>44951</v>
      </c>
      <c r="D5774" t="s">
        <v>132</v>
      </c>
      <c r="E5774" t="s">
        <v>9</v>
      </c>
      <c r="F5774" t="s">
        <v>8</v>
      </c>
      <c r="G5774" t="s">
        <v>1</v>
      </c>
      <c r="H5774" t="s">
        <v>0</v>
      </c>
      <c r="I5774">
        <f>MONTH(Table6[[#This Row],[Loan Date]])</f>
        <v>1</v>
      </c>
      <c r="J5774" t="str">
        <f>_xlfn.XLOOKUP(Table6[[#This Row],[Numeric Month]],$N$5:$N$11,$O$5:$O$11)</f>
        <v>Jan</v>
      </c>
      <c r="K5774" t="str">
        <f>_xlfn.XLOOKUP(Table6[[#This Row],[Loan Date]],$Q$5:$Q$152,$R$5:$R$152)</f>
        <v>Thursday</v>
      </c>
      <c r="L5774" t="str">
        <f>_xlfn.XLOOKUP(Table6[[#This Row],[Loan Date]],$Q$5:$Q$152,$S$5:$S$152)</f>
        <v>Week 1</v>
      </c>
    </row>
    <row r="5775" spans="1:12" x14ac:dyDescent="0.2">
      <c r="A5775" s="1">
        <v>44938</v>
      </c>
      <c r="B5775" t="s">
        <v>7</v>
      </c>
      <c r="C5775" s="1">
        <v>44938</v>
      </c>
      <c r="D5775" t="s">
        <v>1130</v>
      </c>
      <c r="E5775" t="s">
        <v>37</v>
      </c>
      <c r="F5775" t="s">
        <v>37</v>
      </c>
      <c r="G5775" t="s">
        <v>20</v>
      </c>
      <c r="H5775" t="s">
        <v>0</v>
      </c>
      <c r="I5775">
        <f>MONTH(Table6[[#This Row],[Loan Date]])</f>
        <v>1</v>
      </c>
      <c r="J5775" t="str">
        <f>_xlfn.XLOOKUP(Table6[[#This Row],[Numeric Month]],$N$5:$N$11,$O$5:$O$11)</f>
        <v>Jan</v>
      </c>
      <c r="K5775" t="str">
        <f>_xlfn.XLOOKUP(Table6[[#This Row],[Loan Date]],$Q$5:$Q$152,$R$5:$R$152)</f>
        <v>Thursday</v>
      </c>
      <c r="L5775" t="str">
        <f>_xlfn.XLOOKUP(Table6[[#This Row],[Loan Date]],$Q$5:$Q$152,$S$5:$S$152)</f>
        <v>Week 1</v>
      </c>
    </row>
    <row r="5776" spans="1:12" x14ac:dyDescent="0.2">
      <c r="A5776" s="1">
        <v>44938</v>
      </c>
      <c r="B5776" t="s">
        <v>7</v>
      </c>
      <c r="C5776" s="1">
        <v>44945</v>
      </c>
      <c r="D5776" t="s">
        <v>288</v>
      </c>
      <c r="E5776" t="s">
        <v>9</v>
      </c>
      <c r="F5776" t="s">
        <v>8</v>
      </c>
      <c r="G5776" t="s">
        <v>1</v>
      </c>
      <c r="H5776" t="s">
        <v>0</v>
      </c>
      <c r="I5776">
        <f>MONTH(Table6[[#This Row],[Loan Date]])</f>
        <v>1</v>
      </c>
      <c r="J5776" t="str">
        <f>_xlfn.XLOOKUP(Table6[[#This Row],[Numeric Month]],$N$5:$N$11,$O$5:$O$11)</f>
        <v>Jan</v>
      </c>
      <c r="K5776" t="str">
        <f>_xlfn.XLOOKUP(Table6[[#This Row],[Loan Date]],$Q$5:$Q$152,$R$5:$R$152)</f>
        <v>Thursday</v>
      </c>
      <c r="L5776" t="str">
        <f>_xlfn.XLOOKUP(Table6[[#This Row],[Loan Date]],$Q$5:$Q$152,$S$5:$S$152)</f>
        <v>Week 1</v>
      </c>
    </row>
    <row r="5777" spans="1:12" x14ac:dyDescent="0.2">
      <c r="A5777" s="1">
        <v>44938</v>
      </c>
      <c r="B5777" t="s">
        <v>5</v>
      </c>
      <c r="C5777" s="1">
        <v>44938</v>
      </c>
      <c r="D5777" t="s">
        <v>1084</v>
      </c>
      <c r="E5777" t="s">
        <v>168</v>
      </c>
      <c r="F5777" t="s">
        <v>168</v>
      </c>
      <c r="G5777" t="s">
        <v>20</v>
      </c>
      <c r="H5777" t="s">
        <v>0</v>
      </c>
      <c r="I5777">
        <f>MONTH(Table6[[#This Row],[Loan Date]])</f>
        <v>1</v>
      </c>
      <c r="J5777" t="str">
        <f>_xlfn.XLOOKUP(Table6[[#This Row],[Numeric Month]],$N$5:$N$11,$O$5:$O$11)</f>
        <v>Jan</v>
      </c>
      <c r="K5777" t="str">
        <f>_xlfn.XLOOKUP(Table6[[#This Row],[Loan Date]],$Q$5:$Q$152,$R$5:$R$152)</f>
        <v>Thursday</v>
      </c>
      <c r="L5777" t="str">
        <f>_xlfn.XLOOKUP(Table6[[#This Row],[Loan Date]],$Q$5:$Q$152,$S$5:$S$152)</f>
        <v>Week 1</v>
      </c>
    </row>
    <row r="5778" spans="1:12" x14ac:dyDescent="0.2">
      <c r="A5778" s="1">
        <v>44938</v>
      </c>
      <c r="B5778" t="s">
        <v>7</v>
      </c>
      <c r="C5778" s="1">
        <v>45028</v>
      </c>
      <c r="D5778" t="s">
        <v>1178</v>
      </c>
      <c r="E5778" t="s">
        <v>80</v>
      </c>
      <c r="F5778" t="s">
        <v>79</v>
      </c>
      <c r="G5778" t="s">
        <v>79</v>
      </c>
      <c r="H5778" t="s">
        <v>0</v>
      </c>
      <c r="I5778">
        <f>MONTH(Table6[[#This Row],[Loan Date]])</f>
        <v>1</v>
      </c>
      <c r="J5778" t="str">
        <f>_xlfn.XLOOKUP(Table6[[#This Row],[Numeric Month]],$N$5:$N$11,$O$5:$O$11)</f>
        <v>Jan</v>
      </c>
      <c r="K5778" t="str">
        <f>_xlfn.XLOOKUP(Table6[[#This Row],[Loan Date]],$Q$5:$Q$152,$R$5:$R$152)</f>
        <v>Thursday</v>
      </c>
      <c r="L5778" t="str">
        <f>_xlfn.XLOOKUP(Table6[[#This Row],[Loan Date]],$Q$5:$Q$152,$S$5:$S$152)</f>
        <v>Week 1</v>
      </c>
    </row>
    <row r="5779" spans="1:12" x14ac:dyDescent="0.2">
      <c r="A5779" s="1">
        <v>44938</v>
      </c>
      <c r="B5779" t="s">
        <v>7</v>
      </c>
      <c r="C5779" s="1">
        <v>45028</v>
      </c>
      <c r="D5779" t="s">
        <v>1177</v>
      </c>
      <c r="E5779" t="s">
        <v>80</v>
      </c>
      <c r="F5779" t="s">
        <v>79</v>
      </c>
      <c r="G5779" t="s">
        <v>79</v>
      </c>
      <c r="H5779" t="s">
        <v>0</v>
      </c>
      <c r="I5779">
        <f>MONTH(Table6[[#This Row],[Loan Date]])</f>
        <v>1</v>
      </c>
      <c r="J5779" t="str">
        <f>_xlfn.XLOOKUP(Table6[[#This Row],[Numeric Month]],$N$5:$N$11,$O$5:$O$11)</f>
        <v>Jan</v>
      </c>
      <c r="K5779" t="str">
        <f>_xlfn.XLOOKUP(Table6[[#This Row],[Loan Date]],$Q$5:$Q$152,$R$5:$R$152)</f>
        <v>Thursday</v>
      </c>
      <c r="L5779" t="str">
        <f>_xlfn.XLOOKUP(Table6[[#This Row],[Loan Date]],$Q$5:$Q$152,$S$5:$S$152)</f>
        <v>Week 1</v>
      </c>
    </row>
    <row r="5780" spans="1:12" x14ac:dyDescent="0.2">
      <c r="A5780" s="1">
        <v>44938</v>
      </c>
      <c r="B5780" t="s">
        <v>5</v>
      </c>
      <c r="C5780" s="1">
        <v>44945</v>
      </c>
      <c r="D5780" t="s">
        <v>1176</v>
      </c>
      <c r="E5780" t="s">
        <v>52</v>
      </c>
      <c r="F5780" t="s">
        <v>51</v>
      </c>
      <c r="G5780" t="s">
        <v>1</v>
      </c>
      <c r="H5780" t="s">
        <v>0</v>
      </c>
      <c r="I5780">
        <f>MONTH(Table6[[#This Row],[Loan Date]])</f>
        <v>1</v>
      </c>
      <c r="J5780" t="str">
        <f>_xlfn.XLOOKUP(Table6[[#This Row],[Numeric Month]],$N$5:$N$11,$O$5:$O$11)</f>
        <v>Jan</v>
      </c>
      <c r="K5780" t="str">
        <f>_xlfn.XLOOKUP(Table6[[#This Row],[Loan Date]],$Q$5:$Q$152,$R$5:$R$152)</f>
        <v>Thursday</v>
      </c>
      <c r="L5780" t="str">
        <f>_xlfn.XLOOKUP(Table6[[#This Row],[Loan Date]],$Q$5:$Q$152,$S$5:$S$152)</f>
        <v>Week 1</v>
      </c>
    </row>
    <row r="5781" spans="1:12" x14ac:dyDescent="0.2">
      <c r="A5781" s="1">
        <v>44938</v>
      </c>
      <c r="B5781" t="s">
        <v>5</v>
      </c>
      <c r="C5781" s="1">
        <v>44945</v>
      </c>
      <c r="D5781" t="s">
        <v>1175</v>
      </c>
      <c r="E5781" t="s">
        <v>3</v>
      </c>
      <c r="F5781" t="s">
        <v>2</v>
      </c>
      <c r="G5781" t="s">
        <v>1</v>
      </c>
      <c r="H5781" t="s">
        <v>0</v>
      </c>
      <c r="I5781">
        <f>MONTH(Table6[[#This Row],[Loan Date]])</f>
        <v>1</v>
      </c>
      <c r="J5781" t="str">
        <f>_xlfn.XLOOKUP(Table6[[#This Row],[Numeric Month]],$N$5:$N$11,$O$5:$O$11)</f>
        <v>Jan</v>
      </c>
      <c r="K5781" t="str">
        <f>_xlfn.XLOOKUP(Table6[[#This Row],[Loan Date]],$Q$5:$Q$152,$R$5:$R$152)</f>
        <v>Thursday</v>
      </c>
      <c r="L5781" t="str">
        <f>_xlfn.XLOOKUP(Table6[[#This Row],[Loan Date]],$Q$5:$Q$152,$S$5:$S$152)</f>
        <v>Week 1</v>
      </c>
    </row>
    <row r="5782" spans="1:12" x14ac:dyDescent="0.2">
      <c r="A5782" s="1">
        <v>44938</v>
      </c>
      <c r="B5782" t="s">
        <v>7</v>
      </c>
      <c r="C5782" s="1">
        <v>44938</v>
      </c>
      <c r="D5782" t="s">
        <v>910</v>
      </c>
      <c r="E5782" t="s">
        <v>37</v>
      </c>
      <c r="F5782" t="s">
        <v>37</v>
      </c>
      <c r="G5782" t="s">
        <v>20</v>
      </c>
      <c r="H5782" t="s">
        <v>0</v>
      </c>
      <c r="I5782">
        <f>MONTH(Table6[[#This Row],[Loan Date]])</f>
        <v>1</v>
      </c>
      <c r="J5782" t="str">
        <f>_xlfn.XLOOKUP(Table6[[#This Row],[Numeric Month]],$N$5:$N$11,$O$5:$O$11)</f>
        <v>Jan</v>
      </c>
      <c r="K5782" t="str">
        <f>_xlfn.XLOOKUP(Table6[[#This Row],[Loan Date]],$Q$5:$Q$152,$R$5:$R$152)</f>
        <v>Thursday</v>
      </c>
      <c r="L5782" t="str">
        <f>_xlfn.XLOOKUP(Table6[[#This Row],[Loan Date]],$Q$5:$Q$152,$S$5:$S$152)</f>
        <v>Week 1</v>
      </c>
    </row>
    <row r="5783" spans="1:12" x14ac:dyDescent="0.2">
      <c r="A5783" s="1">
        <v>44938</v>
      </c>
      <c r="B5783" t="s">
        <v>7</v>
      </c>
      <c r="C5783" s="1">
        <v>44945</v>
      </c>
      <c r="D5783" t="s">
        <v>569</v>
      </c>
      <c r="E5783" t="s">
        <v>52</v>
      </c>
      <c r="F5783" t="s">
        <v>51</v>
      </c>
      <c r="G5783" t="s">
        <v>1</v>
      </c>
      <c r="H5783" t="s">
        <v>0</v>
      </c>
      <c r="I5783">
        <f>MONTH(Table6[[#This Row],[Loan Date]])</f>
        <v>1</v>
      </c>
      <c r="J5783" t="str">
        <f>_xlfn.XLOOKUP(Table6[[#This Row],[Numeric Month]],$N$5:$N$11,$O$5:$O$11)</f>
        <v>Jan</v>
      </c>
      <c r="K5783" t="str">
        <f>_xlfn.XLOOKUP(Table6[[#This Row],[Loan Date]],$Q$5:$Q$152,$R$5:$R$152)</f>
        <v>Thursday</v>
      </c>
      <c r="L5783" t="str">
        <f>_xlfn.XLOOKUP(Table6[[#This Row],[Loan Date]],$Q$5:$Q$152,$S$5:$S$152)</f>
        <v>Week 1</v>
      </c>
    </row>
    <row r="5784" spans="1:12" x14ac:dyDescent="0.2">
      <c r="A5784" s="1">
        <v>44938</v>
      </c>
      <c r="B5784" t="s">
        <v>7</v>
      </c>
      <c r="C5784" s="1">
        <v>44945</v>
      </c>
      <c r="D5784" t="s">
        <v>366</v>
      </c>
      <c r="E5784" t="s">
        <v>15</v>
      </c>
      <c r="F5784" t="s">
        <v>14</v>
      </c>
      <c r="G5784" t="s">
        <v>1</v>
      </c>
      <c r="H5784" t="s">
        <v>0</v>
      </c>
      <c r="I5784">
        <f>MONTH(Table6[[#This Row],[Loan Date]])</f>
        <v>1</v>
      </c>
      <c r="J5784" t="str">
        <f>_xlfn.XLOOKUP(Table6[[#This Row],[Numeric Month]],$N$5:$N$11,$O$5:$O$11)</f>
        <v>Jan</v>
      </c>
      <c r="K5784" t="str">
        <f>_xlfn.XLOOKUP(Table6[[#This Row],[Loan Date]],$Q$5:$Q$152,$R$5:$R$152)</f>
        <v>Thursday</v>
      </c>
      <c r="L5784" t="str">
        <f>_xlfn.XLOOKUP(Table6[[#This Row],[Loan Date]],$Q$5:$Q$152,$S$5:$S$152)</f>
        <v>Week 1</v>
      </c>
    </row>
    <row r="5785" spans="1:12" x14ac:dyDescent="0.2">
      <c r="A5785" s="1">
        <v>44938</v>
      </c>
      <c r="B5785" t="s">
        <v>5</v>
      </c>
      <c r="C5785" s="1">
        <v>44938</v>
      </c>
      <c r="D5785" t="s">
        <v>916</v>
      </c>
      <c r="E5785" t="s">
        <v>37</v>
      </c>
      <c r="F5785" t="s">
        <v>37</v>
      </c>
      <c r="G5785" t="s">
        <v>20</v>
      </c>
      <c r="H5785" t="s">
        <v>0</v>
      </c>
      <c r="I5785">
        <f>MONTH(Table6[[#This Row],[Loan Date]])</f>
        <v>1</v>
      </c>
      <c r="J5785" t="str">
        <f>_xlfn.XLOOKUP(Table6[[#This Row],[Numeric Month]],$N$5:$N$11,$O$5:$O$11)</f>
        <v>Jan</v>
      </c>
      <c r="K5785" t="str">
        <f>_xlfn.XLOOKUP(Table6[[#This Row],[Loan Date]],$Q$5:$Q$152,$R$5:$R$152)</f>
        <v>Thursday</v>
      </c>
      <c r="L5785" t="str">
        <f>_xlfn.XLOOKUP(Table6[[#This Row],[Loan Date]],$Q$5:$Q$152,$S$5:$S$152)</f>
        <v>Week 1</v>
      </c>
    </row>
    <row r="5786" spans="1:12" x14ac:dyDescent="0.2">
      <c r="A5786" s="1">
        <v>44938</v>
      </c>
      <c r="B5786" t="s">
        <v>7</v>
      </c>
      <c r="C5786" s="1">
        <v>45028</v>
      </c>
      <c r="D5786" t="s">
        <v>1174</v>
      </c>
      <c r="E5786" t="s">
        <v>80</v>
      </c>
      <c r="F5786" t="s">
        <v>79</v>
      </c>
      <c r="G5786" t="s">
        <v>79</v>
      </c>
      <c r="H5786" t="s">
        <v>0</v>
      </c>
      <c r="I5786">
        <f>MONTH(Table6[[#This Row],[Loan Date]])</f>
        <v>1</v>
      </c>
      <c r="J5786" t="str">
        <f>_xlfn.XLOOKUP(Table6[[#This Row],[Numeric Month]],$N$5:$N$11,$O$5:$O$11)</f>
        <v>Jan</v>
      </c>
      <c r="K5786" t="str">
        <f>_xlfn.XLOOKUP(Table6[[#This Row],[Loan Date]],$Q$5:$Q$152,$R$5:$R$152)</f>
        <v>Thursday</v>
      </c>
      <c r="L5786" t="str">
        <f>_xlfn.XLOOKUP(Table6[[#This Row],[Loan Date]],$Q$5:$Q$152,$S$5:$S$152)</f>
        <v>Week 1</v>
      </c>
    </row>
    <row r="5787" spans="1:12" x14ac:dyDescent="0.2">
      <c r="A5787" s="1">
        <v>44938</v>
      </c>
      <c r="B5787" t="s">
        <v>7</v>
      </c>
      <c r="C5787" s="1">
        <v>44945</v>
      </c>
      <c r="D5787" t="s">
        <v>976</v>
      </c>
      <c r="E5787" t="s">
        <v>3</v>
      </c>
      <c r="F5787" t="s">
        <v>2</v>
      </c>
      <c r="G5787" t="s">
        <v>1</v>
      </c>
      <c r="H5787" t="s">
        <v>0</v>
      </c>
      <c r="I5787">
        <f>MONTH(Table6[[#This Row],[Loan Date]])</f>
        <v>1</v>
      </c>
      <c r="J5787" t="str">
        <f>_xlfn.XLOOKUP(Table6[[#This Row],[Numeric Month]],$N$5:$N$11,$O$5:$O$11)</f>
        <v>Jan</v>
      </c>
      <c r="K5787" t="str">
        <f>_xlfn.XLOOKUP(Table6[[#This Row],[Loan Date]],$Q$5:$Q$152,$R$5:$R$152)</f>
        <v>Thursday</v>
      </c>
      <c r="L5787" t="str">
        <f>_xlfn.XLOOKUP(Table6[[#This Row],[Loan Date]],$Q$5:$Q$152,$S$5:$S$152)</f>
        <v>Week 1</v>
      </c>
    </row>
    <row r="5788" spans="1:12" x14ac:dyDescent="0.2">
      <c r="A5788" s="1">
        <v>44938</v>
      </c>
      <c r="B5788" t="s">
        <v>5</v>
      </c>
      <c r="C5788" s="1">
        <v>44952</v>
      </c>
      <c r="D5788" t="s">
        <v>728</v>
      </c>
      <c r="E5788" t="s">
        <v>3</v>
      </c>
      <c r="F5788" t="s">
        <v>2</v>
      </c>
      <c r="G5788" t="s">
        <v>1</v>
      </c>
      <c r="H5788" t="s">
        <v>0</v>
      </c>
      <c r="I5788">
        <f>MONTH(Table6[[#This Row],[Loan Date]])</f>
        <v>1</v>
      </c>
      <c r="J5788" t="str">
        <f>_xlfn.XLOOKUP(Table6[[#This Row],[Numeric Month]],$N$5:$N$11,$O$5:$O$11)</f>
        <v>Jan</v>
      </c>
      <c r="K5788" t="str">
        <f>_xlfn.XLOOKUP(Table6[[#This Row],[Loan Date]],$Q$5:$Q$152,$R$5:$R$152)</f>
        <v>Thursday</v>
      </c>
      <c r="L5788" t="str">
        <f>_xlfn.XLOOKUP(Table6[[#This Row],[Loan Date]],$Q$5:$Q$152,$S$5:$S$152)</f>
        <v>Week 1</v>
      </c>
    </row>
    <row r="5789" spans="1:12" x14ac:dyDescent="0.2">
      <c r="A5789" s="1">
        <v>44938</v>
      </c>
      <c r="B5789" t="s">
        <v>7</v>
      </c>
      <c r="C5789" s="1">
        <v>44945</v>
      </c>
      <c r="D5789" t="s">
        <v>1173</v>
      </c>
      <c r="E5789" t="s">
        <v>15</v>
      </c>
      <c r="F5789" t="s">
        <v>14</v>
      </c>
      <c r="G5789" t="s">
        <v>1</v>
      </c>
      <c r="H5789" t="s">
        <v>0</v>
      </c>
      <c r="I5789">
        <f>MONTH(Table6[[#This Row],[Loan Date]])</f>
        <v>1</v>
      </c>
      <c r="J5789" t="str">
        <f>_xlfn.XLOOKUP(Table6[[#This Row],[Numeric Month]],$N$5:$N$11,$O$5:$O$11)</f>
        <v>Jan</v>
      </c>
      <c r="K5789" t="str">
        <f>_xlfn.XLOOKUP(Table6[[#This Row],[Loan Date]],$Q$5:$Q$152,$R$5:$R$152)</f>
        <v>Thursday</v>
      </c>
      <c r="L5789" t="str">
        <f>_xlfn.XLOOKUP(Table6[[#This Row],[Loan Date]],$Q$5:$Q$152,$S$5:$S$152)</f>
        <v>Week 1</v>
      </c>
    </row>
    <row r="5790" spans="1:12" x14ac:dyDescent="0.2">
      <c r="A5790" s="1">
        <v>44938</v>
      </c>
      <c r="B5790" t="s">
        <v>7</v>
      </c>
      <c r="C5790" s="1">
        <v>45028</v>
      </c>
      <c r="D5790" t="s">
        <v>1172</v>
      </c>
      <c r="E5790" t="s">
        <v>80</v>
      </c>
      <c r="F5790" t="s">
        <v>79</v>
      </c>
      <c r="G5790" t="s">
        <v>79</v>
      </c>
      <c r="H5790" t="s">
        <v>0</v>
      </c>
      <c r="I5790">
        <f>MONTH(Table6[[#This Row],[Loan Date]])</f>
        <v>1</v>
      </c>
      <c r="J5790" t="str">
        <f>_xlfn.XLOOKUP(Table6[[#This Row],[Numeric Month]],$N$5:$N$11,$O$5:$O$11)</f>
        <v>Jan</v>
      </c>
      <c r="K5790" t="str">
        <f>_xlfn.XLOOKUP(Table6[[#This Row],[Loan Date]],$Q$5:$Q$152,$R$5:$R$152)</f>
        <v>Thursday</v>
      </c>
      <c r="L5790" t="str">
        <f>_xlfn.XLOOKUP(Table6[[#This Row],[Loan Date]],$Q$5:$Q$152,$S$5:$S$152)</f>
        <v>Week 1</v>
      </c>
    </row>
    <row r="5791" spans="1:12" x14ac:dyDescent="0.2">
      <c r="A5791" s="1">
        <v>44938</v>
      </c>
      <c r="B5791" t="s">
        <v>7</v>
      </c>
      <c r="C5791" s="1">
        <v>44952</v>
      </c>
      <c r="D5791" t="s">
        <v>638</v>
      </c>
      <c r="E5791" t="s">
        <v>9</v>
      </c>
      <c r="F5791" t="s">
        <v>8</v>
      </c>
      <c r="G5791" t="s">
        <v>1</v>
      </c>
      <c r="H5791" t="s">
        <v>0</v>
      </c>
      <c r="I5791">
        <f>MONTH(Table6[[#This Row],[Loan Date]])</f>
        <v>1</v>
      </c>
      <c r="J5791" t="str">
        <f>_xlfn.XLOOKUP(Table6[[#This Row],[Numeric Month]],$N$5:$N$11,$O$5:$O$11)</f>
        <v>Jan</v>
      </c>
      <c r="K5791" t="str">
        <f>_xlfn.XLOOKUP(Table6[[#This Row],[Loan Date]],$Q$5:$Q$152,$R$5:$R$152)</f>
        <v>Thursday</v>
      </c>
      <c r="L5791" t="str">
        <f>_xlfn.XLOOKUP(Table6[[#This Row],[Loan Date]],$Q$5:$Q$152,$S$5:$S$152)</f>
        <v>Week 1</v>
      </c>
    </row>
    <row r="5792" spans="1:12" x14ac:dyDescent="0.2">
      <c r="A5792" s="1">
        <v>44938</v>
      </c>
      <c r="B5792" t="s">
        <v>7</v>
      </c>
      <c r="C5792" s="1">
        <v>45028</v>
      </c>
      <c r="D5792" t="s">
        <v>1171</v>
      </c>
      <c r="E5792" t="s">
        <v>80</v>
      </c>
      <c r="F5792" t="s">
        <v>79</v>
      </c>
      <c r="G5792" t="s">
        <v>79</v>
      </c>
      <c r="H5792" t="s">
        <v>0</v>
      </c>
      <c r="I5792">
        <f>MONTH(Table6[[#This Row],[Loan Date]])</f>
        <v>1</v>
      </c>
      <c r="J5792" t="str">
        <f>_xlfn.XLOOKUP(Table6[[#This Row],[Numeric Month]],$N$5:$N$11,$O$5:$O$11)</f>
        <v>Jan</v>
      </c>
      <c r="K5792" t="str">
        <f>_xlfn.XLOOKUP(Table6[[#This Row],[Loan Date]],$Q$5:$Q$152,$R$5:$R$152)</f>
        <v>Thursday</v>
      </c>
      <c r="L5792" t="str">
        <f>_xlfn.XLOOKUP(Table6[[#This Row],[Loan Date]],$Q$5:$Q$152,$S$5:$S$152)</f>
        <v>Week 1</v>
      </c>
    </row>
    <row r="5793" spans="1:12" x14ac:dyDescent="0.2">
      <c r="A5793" s="1">
        <v>44938</v>
      </c>
      <c r="B5793" t="s">
        <v>7</v>
      </c>
      <c r="C5793" s="1">
        <v>45028</v>
      </c>
      <c r="D5793" t="s">
        <v>1170</v>
      </c>
      <c r="E5793" t="s">
        <v>80</v>
      </c>
      <c r="F5793" t="s">
        <v>79</v>
      </c>
      <c r="G5793" t="s">
        <v>79</v>
      </c>
      <c r="H5793" t="s">
        <v>0</v>
      </c>
      <c r="I5793">
        <f>MONTH(Table6[[#This Row],[Loan Date]])</f>
        <v>1</v>
      </c>
      <c r="J5793" t="str">
        <f>_xlfn.XLOOKUP(Table6[[#This Row],[Numeric Month]],$N$5:$N$11,$O$5:$O$11)</f>
        <v>Jan</v>
      </c>
      <c r="K5793" t="str">
        <f>_xlfn.XLOOKUP(Table6[[#This Row],[Loan Date]],$Q$5:$Q$152,$R$5:$R$152)</f>
        <v>Thursday</v>
      </c>
      <c r="L5793" t="str">
        <f>_xlfn.XLOOKUP(Table6[[#This Row],[Loan Date]],$Q$5:$Q$152,$S$5:$S$152)</f>
        <v>Week 1</v>
      </c>
    </row>
    <row r="5794" spans="1:12" x14ac:dyDescent="0.2">
      <c r="A5794" s="1">
        <v>44938</v>
      </c>
      <c r="B5794" t="s">
        <v>7</v>
      </c>
      <c r="C5794" s="1">
        <v>44938</v>
      </c>
      <c r="D5794" t="s">
        <v>660</v>
      </c>
      <c r="E5794" t="s">
        <v>21</v>
      </c>
      <c r="F5794" t="s">
        <v>21</v>
      </c>
      <c r="G5794" t="s">
        <v>20</v>
      </c>
      <c r="H5794" t="s">
        <v>0</v>
      </c>
      <c r="I5794">
        <f>MONTH(Table6[[#This Row],[Loan Date]])</f>
        <v>1</v>
      </c>
      <c r="J5794" t="str">
        <f>_xlfn.XLOOKUP(Table6[[#This Row],[Numeric Month]],$N$5:$N$11,$O$5:$O$11)</f>
        <v>Jan</v>
      </c>
      <c r="K5794" t="str">
        <f>_xlfn.XLOOKUP(Table6[[#This Row],[Loan Date]],$Q$5:$Q$152,$R$5:$R$152)</f>
        <v>Thursday</v>
      </c>
      <c r="L5794" t="str">
        <f>_xlfn.XLOOKUP(Table6[[#This Row],[Loan Date]],$Q$5:$Q$152,$S$5:$S$152)</f>
        <v>Week 1</v>
      </c>
    </row>
    <row r="5795" spans="1:12" x14ac:dyDescent="0.2">
      <c r="A5795" s="1">
        <v>44938</v>
      </c>
      <c r="B5795" t="s">
        <v>7</v>
      </c>
      <c r="C5795" s="1">
        <v>44938</v>
      </c>
      <c r="D5795" t="s">
        <v>97</v>
      </c>
      <c r="E5795" t="s">
        <v>23</v>
      </c>
      <c r="F5795" t="s">
        <v>23</v>
      </c>
      <c r="G5795" t="s">
        <v>20</v>
      </c>
      <c r="H5795" t="s">
        <v>0</v>
      </c>
      <c r="I5795">
        <f>MONTH(Table6[[#This Row],[Loan Date]])</f>
        <v>1</v>
      </c>
      <c r="J5795" t="str">
        <f>_xlfn.XLOOKUP(Table6[[#This Row],[Numeric Month]],$N$5:$N$11,$O$5:$O$11)</f>
        <v>Jan</v>
      </c>
      <c r="K5795" t="str">
        <f>_xlfn.XLOOKUP(Table6[[#This Row],[Loan Date]],$Q$5:$Q$152,$R$5:$R$152)</f>
        <v>Thursday</v>
      </c>
      <c r="L5795" t="str">
        <f>_xlfn.XLOOKUP(Table6[[#This Row],[Loan Date]],$Q$5:$Q$152,$S$5:$S$152)</f>
        <v>Week 1</v>
      </c>
    </row>
    <row r="5796" spans="1:12" x14ac:dyDescent="0.2">
      <c r="A5796" s="1">
        <v>44938</v>
      </c>
      <c r="B5796" t="s">
        <v>7</v>
      </c>
      <c r="C5796" s="1">
        <v>44945</v>
      </c>
      <c r="D5796" t="s">
        <v>962</v>
      </c>
      <c r="E5796" t="s">
        <v>15</v>
      </c>
      <c r="F5796" t="s">
        <v>14</v>
      </c>
      <c r="G5796" t="s">
        <v>1</v>
      </c>
      <c r="H5796" t="s">
        <v>0</v>
      </c>
      <c r="I5796">
        <f>MONTH(Table6[[#This Row],[Loan Date]])</f>
        <v>1</v>
      </c>
      <c r="J5796" t="str">
        <f>_xlfn.XLOOKUP(Table6[[#This Row],[Numeric Month]],$N$5:$N$11,$O$5:$O$11)</f>
        <v>Jan</v>
      </c>
      <c r="K5796" t="str">
        <f>_xlfn.XLOOKUP(Table6[[#This Row],[Loan Date]],$Q$5:$Q$152,$R$5:$R$152)</f>
        <v>Thursday</v>
      </c>
      <c r="L5796" t="str">
        <f>_xlfn.XLOOKUP(Table6[[#This Row],[Loan Date]],$Q$5:$Q$152,$S$5:$S$152)</f>
        <v>Week 1</v>
      </c>
    </row>
    <row r="5797" spans="1:12" x14ac:dyDescent="0.2">
      <c r="A5797" s="1">
        <v>44938</v>
      </c>
      <c r="B5797" t="s">
        <v>5</v>
      </c>
      <c r="C5797" s="1">
        <v>44938</v>
      </c>
      <c r="D5797" t="s">
        <v>1169</v>
      </c>
      <c r="E5797" t="s">
        <v>168</v>
      </c>
      <c r="F5797" t="s">
        <v>168</v>
      </c>
      <c r="G5797" t="s">
        <v>20</v>
      </c>
      <c r="H5797" t="s">
        <v>0</v>
      </c>
      <c r="I5797">
        <f>MONTH(Table6[[#This Row],[Loan Date]])</f>
        <v>1</v>
      </c>
      <c r="J5797" t="str">
        <f>_xlfn.XLOOKUP(Table6[[#This Row],[Numeric Month]],$N$5:$N$11,$O$5:$O$11)</f>
        <v>Jan</v>
      </c>
      <c r="K5797" t="str">
        <f>_xlfn.XLOOKUP(Table6[[#This Row],[Loan Date]],$Q$5:$Q$152,$R$5:$R$152)</f>
        <v>Thursday</v>
      </c>
      <c r="L5797" t="str">
        <f>_xlfn.XLOOKUP(Table6[[#This Row],[Loan Date]],$Q$5:$Q$152,$S$5:$S$152)</f>
        <v>Week 1</v>
      </c>
    </row>
    <row r="5798" spans="1:12" x14ac:dyDescent="0.2">
      <c r="A5798" s="1">
        <v>44938</v>
      </c>
      <c r="B5798" t="s">
        <v>5</v>
      </c>
      <c r="C5798" s="1">
        <v>44938</v>
      </c>
      <c r="D5798" t="s">
        <v>251</v>
      </c>
      <c r="E5798" t="s">
        <v>21</v>
      </c>
      <c r="F5798" t="s">
        <v>21</v>
      </c>
      <c r="G5798" t="s">
        <v>20</v>
      </c>
      <c r="H5798" t="s">
        <v>0</v>
      </c>
      <c r="I5798">
        <f>MONTH(Table6[[#This Row],[Loan Date]])</f>
        <v>1</v>
      </c>
      <c r="J5798" t="str">
        <f>_xlfn.XLOOKUP(Table6[[#This Row],[Numeric Month]],$N$5:$N$11,$O$5:$O$11)</f>
        <v>Jan</v>
      </c>
      <c r="K5798" t="str">
        <f>_xlfn.XLOOKUP(Table6[[#This Row],[Loan Date]],$Q$5:$Q$152,$R$5:$R$152)</f>
        <v>Thursday</v>
      </c>
      <c r="L5798" t="str">
        <f>_xlfn.XLOOKUP(Table6[[#This Row],[Loan Date]],$Q$5:$Q$152,$S$5:$S$152)</f>
        <v>Week 1</v>
      </c>
    </row>
    <row r="5799" spans="1:12" x14ac:dyDescent="0.2">
      <c r="A5799" s="1">
        <v>44938</v>
      </c>
      <c r="B5799" t="s">
        <v>5</v>
      </c>
      <c r="C5799" s="1">
        <v>44938</v>
      </c>
      <c r="D5799" t="s">
        <v>116</v>
      </c>
      <c r="E5799" t="s">
        <v>23</v>
      </c>
      <c r="F5799" t="s">
        <v>23</v>
      </c>
      <c r="G5799" t="s">
        <v>20</v>
      </c>
      <c r="H5799" t="s">
        <v>0</v>
      </c>
      <c r="I5799">
        <f>MONTH(Table6[[#This Row],[Loan Date]])</f>
        <v>1</v>
      </c>
      <c r="J5799" t="str">
        <f>_xlfn.XLOOKUP(Table6[[#This Row],[Numeric Month]],$N$5:$N$11,$O$5:$O$11)</f>
        <v>Jan</v>
      </c>
      <c r="K5799" t="str">
        <f>_xlfn.XLOOKUP(Table6[[#This Row],[Loan Date]],$Q$5:$Q$152,$R$5:$R$152)</f>
        <v>Thursday</v>
      </c>
      <c r="L5799" t="str">
        <f>_xlfn.XLOOKUP(Table6[[#This Row],[Loan Date]],$Q$5:$Q$152,$S$5:$S$152)</f>
        <v>Week 1</v>
      </c>
    </row>
    <row r="5800" spans="1:12" x14ac:dyDescent="0.2">
      <c r="A5800" s="1">
        <v>44938</v>
      </c>
      <c r="B5800" t="s">
        <v>7</v>
      </c>
      <c r="C5800" s="1">
        <v>45028</v>
      </c>
      <c r="D5800" t="s">
        <v>1168</v>
      </c>
      <c r="E5800" t="s">
        <v>80</v>
      </c>
      <c r="F5800" t="s">
        <v>79</v>
      </c>
      <c r="G5800" t="s">
        <v>79</v>
      </c>
      <c r="H5800" t="s">
        <v>0</v>
      </c>
      <c r="I5800">
        <f>MONTH(Table6[[#This Row],[Loan Date]])</f>
        <v>1</v>
      </c>
      <c r="J5800" t="str">
        <f>_xlfn.XLOOKUP(Table6[[#This Row],[Numeric Month]],$N$5:$N$11,$O$5:$O$11)</f>
        <v>Jan</v>
      </c>
      <c r="K5800" t="str">
        <f>_xlfn.XLOOKUP(Table6[[#This Row],[Loan Date]],$Q$5:$Q$152,$R$5:$R$152)</f>
        <v>Thursday</v>
      </c>
      <c r="L5800" t="str">
        <f>_xlfn.XLOOKUP(Table6[[#This Row],[Loan Date]],$Q$5:$Q$152,$S$5:$S$152)</f>
        <v>Week 1</v>
      </c>
    </row>
    <row r="5801" spans="1:12" x14ac:dyDescent="0.2">
      <c r="A5801" s="1">
        <v>44938</v>
      </c>
      <c r="B5801" t="s">
        <v>7</v>
      </c>
      <c r="C5801" s="1">
        <v>45028</v>
      </c>
      <c r="D5801" t="s">
        <v>1167</v>
      </c>
      <c r="E5801" t="s">
        <v>80</v>
      </c>
      <c r="F5801" t="s">
        <v>79</v>
      </c>
      <c r="G5801" t="s">
        <v>79</v>
      </c>
      <c r="H5801" t="s">
        <v>0</v>
      </c>
      <c r="I5801">
        <f>MONTH(Table6[[#This Row],[Loan Date]])</f>
        <v>1</v>
      </c>
      <c r="J5801" t="str">
        <f>_xlfn.XLOOKUP(Table6[[#This Row],[Numeric Month]],$N$5:$N$11,$O$5:$O$11)</f>
        <v>Jan</v>
      </c>
      <c r="K5801" t="str">
        <f>_xlfn.XLOOKUP(Table6[[#This Row],[Loan Date]],$Q$5:$Q$152,$R$5:$R$152)</f>
        <v>Thursday</v>
      </c>
      <c r="L5801" t="str">
        <f>_xlfn.XLOOKUP(Table6[[#This Row],[Loan Date]],$Q$5:$Q$152,$S$5:$S$152)</f>
        <v>Week 1</v>
      </c>
    </row>
    <row r="5802" spans="1:12" x14ac:dyDescent="0.2">
      <c r="A5802" s="1">
        <v>44938</v>
      </c>
      <c r="B5802" t="s">
        <v>7</v>
      </c>
      <c r="C5802" s="1">
        <v>45028</v>
      </c>
      <c r="D5802" t="s">
        <v>1166</v>
      </c>
      <c r="E5802" t="s">
        <v>80</v>
      </c>
      <c r="F5802" t="s">
        <v>79</v>
      </c>
      <c r="G5802" t="s">
        <v>79</v>
      </c>
      <c r="H5802" t="s">
        <v>0</v>
      </c>
      <c r="I5802">
        <f>MONTH(Table6[[#This Row],[Loan Date]])</f>
        <v>1</v>
      </c>
      <c r="J5802" t="str">
        <f>_xlfn.XLOOKUP(Table6[[#This Row],[Numeric Month]],$N$5:$N$11,$O$5:$O$11)</f>
        <v>Jan</v>
      </c>
      <c r="K5802" t="str">
        <f>_xlfn.XLOOKUP(Table6[[#This Row],[Loan Date]],$Q$5:$Q$152,$R$5:$R$152)</f>
        <v>Thursday</v>
      </c>
      <c r="L5802" t="str">
        <f>_xlfn.XLOOKUP(Table6[[#This Row],[Loan Date]],$Q$5:$Q$152,$S$5:$S$152)</f>
        <v>Week 1</v>
      </c>
    </row>
    <row r="5803" spans="1:12" x14ac:dyDescent="0.2">
      <c r="A5803" s="1">
        <v>44938</v>
      </c>
      <c r="B5803" t="s">
        <v>7</v>
      </c>
      <c r="C5803" s="1">
        <v>45028</v>
      </c>
      <c r="D5803" t="s">
        <v>1165</v>
      </c>
      <c r="E5803" t="s">
        <v>80</v>
      </c>
      <c r="F5803" t="s">
        <v>79</v>
      </c>
      <c r="G5803" t="s">
        <v>79</v>
      </c>
      <c r="H5803" t="s">
        <v>0</v>
      </c>
      <c r="I5803">
        <f>MONTH(Table6[[#This Row],[Loan Date]])</f>
        <v>1</v>
      </c>
      <c r="J5803" t="str">
        <f>_xlfn.XLOOKUP(Table6[[#This Row],[Numeric Month]],$N$5:$N$11,$O$5:$O$11)</f>
        <v>Jan</v>
      </c>
      <c r="K5803" t="str">
        <f>_xlfn.XLOOKUP(Table6[[#This Row],[Loan Date]],$Q$5:$Q$152,$R$5:$R$152)</f>
        <v>Thursday</v>
      </c>
      <c r="L5803" t="str">
        <f>_xlfn.XLOOKUP(Table6[[#This Row],[Loan Date]],$Q$5:$Q$152,$S$5:$S$152)</f>
        <v>Week 1</v>
      </c>
    </row>
    <row r="5804" spans="1:12" x14ac:dyDescent="0.2">
      <c r="A5804" s="1">
        <v>44938</v>
      </c>
      <c r="B5804" t="s">
        <v>7</v>
      </c>
      <c r="C5804" s="1">
        <v>44938</v>
      </c>
      <c r="D5804" t="s">
        <v>917</v>
      </c>
      <c r="E5804" t="s">
        <v>37</v>
      </c>
      <c r="F5804" t="s">
        <v>37</v>
      </c>
      <c r="G5804" t="s">
        <v>20</v>
      </c>
      <c r="H5804" t="s">
        <v>0</v>
      </c>
      <c r="I5804">
        <f>MONTH(Table6[[#This Row],[Loan Date]])</f>
        <v>1</v>
      </c>
      <c r="J5804" t="str">
        <f>_xlfn.XLOOKUP(Table6[[#This Row],[Numeric Month]],$N$5:$N$11,$O$5:$O$11)</f>
        <v>Jan</v>
      </c>
      <c r="K5804" t="str">
        <f>_xlfn.XLOOKUP(Table6[[#This Row],[Loan Date]],$Q$5:$Q$152,$R$5:$R$152)</f>
        <v>Thursday</v>
      </c>
      <c r="L5804" t="str">
        <f>_xlfn.XLOOKUP(Table6[[#This Row],[Loan Date]],$Q$5:$Q$152,$S$5:$S$152)</f>
        <v>Week 1</v>
      </c>
    </row>
    <row r="5805" spans="1:12" x14ac:dyDescent="0.2">
      <c r="A5805" s="1">
        <v>44938</v>
      </c>
      <c r="B5805" t="s">
        <v>7</v>
      </c>
      <c r="C5805" s="1">
        <v>44938</v>
      </c>
      <c r="D5805" t="s">
        <v>911</v>
      </c>
      <c r="E5805" t="s">
        <v>37</v>
      </c>
      <c r="F5805" t="s">
        <v>37</v>
      </c>
      <c r="G5805" t="s">
        <v>20</v>
      </c>
      <c r="H5805" t="s">
        <v>0</v>
      </c>
      <c r="I5805">
        <f>MONTH(Table6[[#This Row],[Loan Date]])</f>
        <v>1</v>
      </c>
      <c r="J5805" t="str">
        <f>_xlfn.XLOOKUP(Table6[[#This Row],[Numeric Month]],$N$5:$N$11,$O$5:$O$11)</f>
        <v>Jan</v>
      </c>
      <c r="K5805" t="str">
        <f>_xlfn.XLOOKUP(Table6[[#This Row],[Loan Date]],$Q$5:$Q$152,$R$5:$R$152)</f>
        <v>Thursday</v>
      </c>
      <c r="L5805" t="str">
        <f>_xlfn.XLOOKUP(Table6[[#This Row],[Loan Date]],$Q$5:$Q$152,$S$5:$S$152)</f>
        <v>Week 1</v>
      </c>
    </row>
    <row r="5806" spans="1:12" x14ac:dyDescent="0.2">
      <c r="A5806" s="1">
        <v>44938</v>
      </c>
      <c r="B5806" t="s">
        <v>7</v>
      </c>
      <c r="C5806" s="1">
        <v>44945</v>
      </c>
      <c r="D5806" t="s">
        <v>677</v>
      </c>
      <c r="E5806" t="s">
        <v>15</v>
      </c>
      <c r="F5806" t="s">
        <v>14</v>
      </c>
      <c r="G5806" t="s">
        <v>1</v>
      </c>
      <c r="H5806" t="s">
        <v>0</v>
      </c>
      <c r="I5806">
        <f>MONTH(Table6[[#This Row],[Loan Date]])</f>
        <v>1</v>
      </c>
      <c r="J5806" t="str">
        <f>_xlfn.XLOOKUP(Table6[[#This Row],[Numeric Month]],$N$5:$N$11,$O$5:$O$11)</f>
        <v>Jan</v>
      </c>
      <c r="K5806" t="str">
        <f>_xlfn.XLOOKUP(Table6[[#This Row],[Loan Date]],$Q$5:$Q$152,$R$5:$R$152)</f>
        <v>Thursday</v>
      </c>
      <c r="L5806" t="str">
        <f>_xlfn.XLOOKUP(Table6[[#This Row],[Loan Date]],$Q$5:$Q$152,$S$5:$S$152)</f>
        <v>Week 1</v>
      </c>
    </row>
    <row r="5807" spans="1:12" x14ac:dyDescent="0.2">
      <c r="A5807" s="1">
        <v>44938</v>
      </c>
      <c r="B5807" t="s">
        <v>7</v>
      </c>
      <c r="C5807" s="1">
        <v>44952</v>
      </c>
      <c r="D5807" t="s">
        <v>160</v>
      </c>
      <c r="E5807" t="s">
        <v>9</v>
      </c>
      <c r="F5807" t="s">
        <v>8</v>
      </c>
      <c r="G5807" t="s">
        <v>1</v>
      </c>
      <c r="H5807" t="s">
        <v>0</v>
      </c>
      <c r="I5807">
        <f>MONTH(Table6[[#This Row],[Loan Date]])</f>
        <v>1</v>
      </c>
      <c r="J5807" t="str">
        <f>_xlfn.XLOOKUP(Table6[[#This Row],[Numeric Month]],$N$5:$N$11,$O$5:$O$11)</f>
        <v>Jan</v>
      </c>
      <c r="K5807" t="str">
        <f>_xlfn.XLOOKUP(Table6[[#This Row],[Loan Date]],$Q$5:$Q$152,$R$5:$R$152)</f>
        <v>Thursday</v>
      </c>
      <c r="L5807" t="str">
        <f>_xlfn.XLOOKUP(Table6[[#This Row],[Loan Date]],$Q$5:$Q$152,$S$5:$S$152)</f>
        <v>Week 1</v>
      </c>
    </row>
    <row r="5808" spans="1:12" x14ac:dyDescent="0.2">
      <c r="A5808" s="1">
        <v>44938</v>
      </c>
      <c r="B5808" t="s">
        <v>7</v>
      </c>
      <c r="C5808" s="1">
        <v>45028</v>
      </c>
      <c r="D5808" t="s">
        <v>1164</v>
      </c>
      <c r="E5808" t="s">
        <v>80</v>
      </c>
      <c r="F5808" t="s">
        <v>79</v>
      </c>
      <c r="G5808" t="s">
        <v>79</v>
      </c>
      <c r="H5808" t="s">
        <v>0</v>
      </c>
      <c r="I5808">
        <f>MONTH(Table6[[#This Row],[Loan Date]])</f>
        <v>1</v>
      </c>
      <c r="J5808" t="str">
        <f>_xlfn.XLOOKUP(Table6[[#This Row],[Numeric Month]],$N$5:$N$11,$O$5:$O$11)</f>
        <v>Jan</v>
      </c>
      <c r="K5808" t="str">
        <f>_xlfn.XLOOKUP(Table6[[#This Row],[Loan Date]],$Q$5:$Q$152,$R$5:$R$152)</f>
        <v>Thursday</v>
      </c>
      <c r="L5808" t="str">
        <f>_xlfn.XLOOKUP(Table6[[#This Row],[Loan Date]],$Q$5:$Q$152,$S$5:$S$152)</f>
        <v>Week 1</v>
      </c>
    </row>
    <row r="5809" spans="1:12" x14ac:dyDescent="0.2">
      <c r="A5809" s="1">
        <v>44938</v>
      </c>
      <c r="B5809" t="s">
        <v>5</v>
      </c>
      <c r="C5809" s="1">
        <v>44938</v>
      </c>
      <c r="D5809" t="s">
        <v>74</v>
      </c>
      <c r="E5809" t="s">
        <v>49</v>
      </c>
      <c r="F5809" t="s">
        <v>49</v>
      </c>
      <c r="G5809" t="s">
        <v>20</v>
      </c>
      <c r="H5809" t="s">
        <v>0</v>
      </c>
      <c r="I5809">
        <f>MONTH(Table6[[#This Row],[Loan Date]])</f>
        <v>1</v>
      </c>
      <c r="J5809" t="str">
        <f>_xlfn.XLOOKUP(Table6[[#This Row],[Numeric Month]],$N$5:$N$11,$O$5:$O$11)</f>
        <v>Jan</v>
      </c>
      <c r="K5809" t="str">
        <f>_xlfn.XLOOKUP(Table6[[#This Row],[Loan Date]],$Q$5:$Q$152,$R$5:$R$152)</f>
        <v>Thursday</v>
      </c>
      <c r="L5809" t="str">
        <f>_xlfn.XLOOKUP(Table6[[#This Row],[Loan Date]],$Q$5:$Q$152,$S$5:$S$152)</f>
        <v>Week 1</v>
      </c>
    </row>
    <row r="5810" spans="1:12" x14ac:dyDescent="0.2">
      <c r="A5810" s="1">
        <v>44938</v>
      </c>
      <c r="B5810" t="s">
        <v>7</v>
      </c>
      <c r="C5810" s="1">
        <v>44938</v>
      </c>
      <c r="D5810" t="s">
        <v>29</v>
      </c>
      <c r="E5810" t="s">
        <v>23</v>
      </c>
      <c r="F5810" t="s">
        <v>23</v>
      </c>
      <c r="G5810" t="s">
        <v>20</v>
      </c>
      <c r="H5810" t="s">
        <v>0</v>
      </c>
      <c r="I5810">
        <f>MONTH(Table6[[#This Row],[Loan Date]])</f>
        <v>1</v>
      </c>
      <c r="J5810" t="str">
        <f>_xlfn.XLOOKUP(Table6[[#This Row],[Numeric Month]],$N$5:$N$11,$O$5:$O$11)</f>
        <v>Jan</v>
      </c>
      <c r="K5810" t="str">
        <f>_xlfn.XLOOKUP(Table6[[#This Row],[Loan Date]],$Q$5:$Q$152,$R$5:$R$152)</f>
        <v>Thursday</v>
      </c>
      <c r="L5810" t="str">
        <f>_xlfn.XLOOKUP(Table6[[#This Row],[Loan Date]],$Q$5:$Q$152,$S$5:$S$152)</f>
        <v>Week 1</v>
      </c>
    </row>
    <row r="5811" spans="1:12" x14ac:dyDescent="0.2">
      <c r="A5811" s="1">
        <v>44938</v>
      </c>
      <c r="B5811" t="s">
        <v>7</v>
      </c>
      <c r="C5811" s="1">
        <v>44938</v>
      </c>
      <c r="D5811" t="s">
        <v>499</v>
      </c>
      <c r="E5811" t="s">
        <v>21</v>
      </c>
      <c r="F5811" t="s">
        <v>21</v>
      </c>
      <c r="G5811" t="s">
        <v>20</v>
      </c>
      <c r="H5811" t="s">
        <v>0</v>
      </c>
      <c r="I5811">
        <f>MONTH(Table6[[#This Row],[Loan Date]])</f>
        <v>1</v>
      </c>
      <c r="J5811" t="str">
        <f>_xlfn.XLOOKUP(Table6[[#This Row],[Numeric Month]],$N$5:$N$11,$O$5:$O$11)</f>
        <v>Jan</v>
      </c>
      <c r="K5811" t="str">
        <f>_xlfn.XLOOKUP(Table6[[#This Row],[Loan Date]],$Q$5:$Q$152,$R$5:$R$152)</f>
        <v>Thursday</v>
      </c>
      <c r="L5811" t="str">
        <f>_xlfn.XLOOKUP(Table6[[#This Row],[Loan Date]],$Q$5:$Q$152,$S$5:$S$152)</f>
        <v>Week 1</v>
      </c>
    </row>
    <row r="5812" spans="1:12" x14ac:dyDescent="0.2">
      <c r="A5812" s="1">
        <v>44938</v>
      </c>
      <c r="B5812" t="s">
        <v>7</v>
      </c>
      <c r="C5812" s="1">
        <v>45028</v>
      </c>
      <c r="D5812" t="s">
        <v>1163</v>
      </c>
      <c r="E5812" t="s">
        <v>80</v>
      </c>
      <c r="F5812" t="s">
        <v>79</v>
      </c>
      <c r="G5812" t="s">
        <v>79</v>
      </c>
      <c r="H5812" t="s">
        <v>0</v>
      </c>
      <c r="I5812">
        <f>MONTH(Table6[[#This Row],[Loan Date]])</f>
        <v>1</v>
      </c>
      <c r="J5812" t="str">
        <f>_xlfn.XLOOKUP(Table6[[#This Row],[Numeric Month]],$N$5:$N$11,$O$5:$O$11)</f>
        <v>Jan</v>
      </c>
      <c r="K5812" t="str">
        <f>_xlfn.XLOOKUP(Table6[[#This Row],[Loan Date]],$Q$5:$Q$152,$R$5:$R$152)</f>
        <v>Thursday</v>
      </c>
      <c r="L5812" t="str">
        <f>_xlfn.XLOOKUP(Table6[[#This Row],[Loan Date]],$Q$5:$Q$152,$S$5:$S$152)</f>
        <v>Week 1</v>
      </c>
    </row>
    <row r="5813" spans="1:12" x14ac:dyDescent="0.2">
      <c r="A5813" s="1">
        <v>44938</v>
      </c>
      <c r="B5813" t="s">
        <v>7</v>
      </c>
      <c r="C5813" s="1">
        <v>45028</v>
      </c>
      <c r="D5813" t="s">
        <v>1162</v>
      </c>
      <c r="E5813" t="s">
        <v>80</v>
      </c>
      <c r="F5813" t="s">
        <v>79</v>
      </c>
      <c r="G5813" t="s">
        <v>79</v>
      </c>
      <c r="H5813" t="s">
        <v>0</v>
      </c>
      <c r="I5813">
        <f>MONTH(Table6[[#This Row],[Loan Date]])</f>
        <v>1</v>
      </c>
      <c r="J5813" t="str">
        <f>_xlfn.XLOOKUP(Table6[[#This Row],[Numeric Month]],$N$5:$N$11,$O$5:$O$11)</f>
        <v>Jan</v>
      </c>
      <c r="K5813" t="str">
        <f>_xlfn.XLOOKUP(Table6[[#This Row],[Loan Date]],$Q$5:$Q$152,$R$5:$R$152)</f>
        <v>Thursday</v>
      </c>
      <c r="L5813" t="str">
        <f>_xlfn.XLOOKUP(Table6[[#This Row],[Loan Date]],$Q$5:$Q$152,$S$5:$S$152)</f>
        <v>Week 1</v>
      </c>
    </row>
    <row r="5814" spans="1:12" x14ac:dyDescent="0.2">
      <c r="A5814" s="1">
        <v>44938</v>
      </c>
      <c r="B5814" t="s">
        <v>7</v>
      </c>
      <c r="C5814" s="1">
        <v>44938</v>
      </c>
      <c r="D5814" t="s">
        <v>170</v>
      </c>
      <c r="E5814" t="s">
        <v>21</v>
      </c>
      <c r="F5814" t="s">
        <v>21</v>
      </c>
      <c r="G5814" t="s">
        <v>20</v>
      </c>
      <c r="H5814" t="s">
        <v>0</v>
      </c>
      <c r="I5814">
        <f>MONTH(Table6[[#This Row],[Loan Date]])</f>
        <v>1</v>
      </c>
      <c r="J5814" t="str">
        <f>_xlfn.XLOOKUP(Table6[[#This Row],[Numeric Month]],$N$5:$N$11,$O$5:$O$11)</f>
        <v>Jan</v>
      </c>
      <c r="K5814" t="str">
        <f>_xlfn.XLOOKUP(Table6[[#This Row],[Loan Date]],$Q$5:$Q$152,$R$5:$R$152)</f>
        <v>Thursday</v>
      </c>
      <c r="L5814" t="str">
        <f>_xlfn.XLOOKUP(Table6[[#This Row],[Loan Date]],$Q$5:$Q$152,$S$5:$S$152)</f>
        <v>Week 1</v>
      </c>
    </row>
    <row r="5815" spans="1:12" x14ac:dyDescent="0.2">
      <c r="A5815" s="1">
        <v>44938</v>
      </c>
      <c r="B5815" t="s">
        <v>7</v>
      </c>
      <c r="C5815" s="1">
        <v>44938</v>
      </c>
      <c r="D5815" t="s">
        <v>343</v>
      </c>
      <c r="E5815" t="s">
        <v>23</v>
      </c>
      <c r="F5815" t="s">
        <v>23</v>
      </c>
      <c r="G5815" t="s">
        <v>20</v>
      </c>
      <c r="H5815" t="s">
        <v>0</v>
      </c>
      <c r="I5815">
        <f>MONTH(Table6[[#This Row],[Loan Date]])</f>
        <v>1</v>
      </c>
      <c r="J5815" t="str">
        <f>_xlfn.XLOOKUP(Table6[[#This Row],[Numeric Month]],$N$5:$N$11,$O$5:$O$11)</f>
        <v>Jan</v>
      </c>
      <c r="K5815" t="str">
        <f>_xlfn.XLOOKUP(Table6[[#This Row],[Loan Date]],$Q$5:$Q$152,$R$5:$R$152)</f>
        <v>Thursday</v>
      </c>
      <c r="L5815" t="str">
        <f>_xlfn.XLOOKUP(Table6[[#This Row],[Loan Date]],$Q$5:$Q$152,$S$5:$S$152)</f>
        <v>Week 1</v>
      </c>
    </row>
    <row r="5816" spans="1:12" x14ac:dyDescent="0.2">
      <c r="A5816" s="1">
        <v>44938</v>
      </c>
      <c r="B5816" t="s">
        <v>5</v>
      </c>
      <c r="C5816" s="1">
        <v>44938</v>
      </c>
      <c r="D5816" t="s">
        <v>969</v>
      </c>
      <c r="E5816" t="s">
        <v>37</v>
      </c>
      <c r="F5816" t="s">
        <v>37</v>
      </c>
      <c r="G5816" t="s">
        <v>20</v>
      </c>
      <c r="H5816" t="s">
        <v>0</v>
      </c>
      <c r="I5816">
        <f>MONTH(Table6[[#This Row],[Loan Date]])</f>
        <v>1</v>
      </c>
      <c r="J5816" t="str">
        <f>_xlfn.XLOOKUP(Table6[[#This Row],[Numeric Month]],$N$5:$N$11,$O$5:$O$11)</f>
        <v>Jan</v>
      </c>
      <c r="K5816" t="str">
        <f>_xlfn.XLOOKUP(Table6[[#This Row],[Loan Date]],$Q$5:$Q$152,$R$5:$R$152)</f>
        <v>Thursday</v>
      </c>
      <c r="L5816" t="str">
        <f>_xlfn.XLOOKUP(Table6[[#This Row],[Loan Date]],$Q$5:$Q$152,$S$5:$S$152)</f>
        <v>Week 1</v>
      </c>
    </row>
    <row r="5817" spans="1:12" x14ac:dyDescent="0.2">
      <c r="A5817" s="1">
        <v>44938</v>
      </c>
      <c r="B5817" t="s">
        <v>7</v>
      </c>
      <c r="C5817" s="1">
        <v>44938</v>
      </c>
      <c r="D5817" t="s">
        <v>926</v>
      </c>
      <c r="E5817" t="s">
        <v>37</v>
      </c>
      <c r="F5817" t="s">
        <v>37</v>
      </c>
      <c r="G5817" t="s">
        <v>20</v>
      </c>
      <c r="H5817" t="s">
        <v>0</v>
      </c>
      <c r="I5817">
        <f>MONTH(Table6[[#This Row],[Loan Date]])</f>
        <v>1</v>
      </c>
      <c r="J5817" t="str">
        <f>_xlfn.XLOOKUP(Table6[[#This Row],[Numeric Month]],$N$5:$N$11,$O$5:$O$11)</f>
        <v>Jan</v>
      </c>
      <c r="K5817" t="str">
        <f>_xlfn.XLOOKUP(Table6[[#This Row],[Loan Date]],$Q$5:$Q$152,$R$5:$R$152)</f>
        <v>Thursday</v>
      </c>
      <c r="L5817" t="str">
        <f>_xlfn.XLOOKUP(Table6[[#This Row],[Loan Date]],$Q$5:$Q$152,$S$5:$S$152)</f>
        <v>Week 1</v>
      </c>
    </row>
    <row r="5818" spans="1:12" x14ac:dyDescent="0.2">
      <c r="A5818" s="1">
        <v>44938</v>
      </c>
      <c r="B5818" t="s">
        <v>5</v>
      </c>
      <c r="C5818" s="1">
        <v>44945</v>
      </c>
      <c r="D5818" t="s">
        <v>704</v>
      </c>
      <c r="E5818" t="s">
        <v>52</v>
      </c>
      <c r="F5818" t="s">
        <v>51</v>
      </c>
      <c r="G5818" t="s">
        <v>1</v>
      </c>
      <c r="H5818" t="s">
        <v>0</v>
      </c>
      <c r="I5818">
        <f>MONTH(Table6[[#This Row],[Loan Date]])</f>
        <v>1</v>
      </c>
      <c r="J5818" t="str">
        <f>_xlfn.XLOOKUP(Table6[[#This Row],[Numeric Month]],$N$5:$N$11,$O$5:$O$11)</f>
        <v>Jan</v>
      </c>
      <c r="K5818" t="str">
        <f>_xlfn.XLOOKUP(Table6[[#This Row],[Loan Date]],$Q$5:$Q$152,$R$5:$R$152)</f>
        <v>Thursday</v>
      </c>
      <c r="L5818" t="str">
        <f>_xlfn.XLOOKUP(Table6[[#This Row],[Loan Date]],$Q$5:$Q$152,$S$5:$S$152)</f>
        <v>Week 1</v>
      </c>
    </row>
    <row r="5819" spans="1:12" x14ac:dyDescent="0.2">
      <c r="A5819" s="1">
        <v>44938</v>
      </c>
      <c r="B5819" t="s">
        <v>5</v>
      </c>
      <c r="C5819" s="1">
        <v>44938</v>
      </c>
      <c r="D5819" t="s">
        <v>760</v>
      </c>
      <c r="E5819" t="s">
        <v>162</v>
      </c>
      <c r="F5819" t="s">
        <v>162</v>
      </c>
      <c r="G5819" t="s">
        <v>11</v>
      </c>
      <c r="H5819" t="s">
        <v>0</v>
      </c>
      <c r="I5819">
        <f>MONTH(Table6[[#This Row],[Loan Date]])</f>
        <v>1</v>
      </c>
      <c r="J5819" t="str">
        <f>_xlfn.XLOOKUP(Table6[[#This Row],[Numeric Month]],$N$5:$N$11,$O$5:$O$11)</f>
        <v>Jan</v>
      </c>
      <c r="K5819" t="str">
        <f>_xlfn.XLOOKUP(Table6[[#This Row],[Loan Date]],$Q$5:$Q$152,$R$5:$R$152)</f>
        <v>Thursday</v>
      </c>
      <c r="L5819" t="str">
        <f>_xlfn.XLOOKUP(Table6[[#This Row],[Loan Date]],$Q$5:$Q$152,$S$5:$S$152)</f>
        <v>Week 1</v>
      </c>
    </row>
    <row r="5820" spans="1:12" x14ac:dyDescent="0.2">
      <c r="A5820" s="1">
        <v>44938</v>
      </c>
      <c r="B5820" t="s">
        <v>5</v>
      </c>
      <c r="C5820" s="1">
        <v>44938</v>
      </c>
      <c r="D5820" t="s">
        <v>341</v>
      </c>
      <c r="E5820" t="s">
        <v>49</v>
      </c>
      <c r="F5820" t="s">
        <v>49</v>
      </c>
      <c r="G5820" t="s">
        <v>20</v>
      </c>
      <c r="H5820" t="s">
        <v>0</v>
      </c>
      <c r="I5820">
        <f>MONTH(Table6[[#This Row],[Loan Date]])</f>
        <v>1</v>
      </c>
      <c r="J5820" t="str">
        <f>_xlfn.XLOOKUP(Table6[[#This Row],[Numeric Month]],$N$5:$N$11,$O$5:$O$11)</f>
        <v>Jan</v>
      </c>
      <c r="K5820" t="str">
        <f>_xlfn.XLOOKUP(Table6[[#This Row],[Loan Date]],$Q$5:$Q$152,$R$5:$R$152)</f>
        <v>Thursday</v>
      </c>
      <c r="L5820" t="str">
        <f>_xlfn.XLOOKUP(Table6[[#This Row],[Loan Date]],$Q$5:$Q$152,$S$5:$S$152)</f>
        <v>Week 1</v>
      </c>
    </row>
    <row r="5821" spans="1:12" x14ac:dyDescent="0.2">
      <c r="A5821" s="1">
        <v>44938</v>
      </c>
      <c r="B5821" t="s">
        <v>7</v>
      </c>
      <c r="C5821" s="1">
        <v>44952</v>
      </c>
      <c r="D5821" t="s">
        <v>326</v>
      </c>
      <c r="E5821" t="s">
        <v>3</v>
      </c>
      <c r="F5821" t="s">
        <v>2</v>
      </c>
      <c r="G5821" t="s">
        <v>1</v>
      </c>
      <c r="H5821" t="s">
        <v>0</v>
      </c>
      <c r="I5821">
        <f>MONTH(Table6[[#This Row],[Loan Date]])</f>
        <v>1</v>
      </c>
      <c r="J5821" t="str">
        <f>_xlfn.XLOOKUP(Table6[[#This Row],[Numeric Month]],$N$5:$N$11,$O$5:$O$11)</f>
        <v>Jan</v>
      </c>
      <c r="K5821" t="str">
        <f>_xlfn.XLOOKUP(Table6[[#This Row],[Loan Date]],$Q$5:$Q$152,$R$5:$R$152)</f>
        <v>Thursday</v>
      </c>
      <c r="L5821" t="str">
        <f>_xlfn.XLOOKUP(Table6[[#This Row],[Loan Date]],$Q$5:$Q$152,$S$5:$S$152)</f>
        <v>Week 1</v>
      </c>
    </row>
    <row r="5822" spans="1:12" x14ac:dyDescent="0.2">
      <c r="A5822" s="1">
        <v>44938</v>
      </c>
      <c r="B5822" t="s">
        <v>7</v>
      </c>
      <c r="C5822" s="1">
        <v>44938</v>
      </c>
      <c r="D5822" t="s">
        <v>310</v>
      </c>
      <c r="E5822" t="s">
        <v>21</v>
      </c>
      <c r="F5822" t="s">
        <v>21</v>
      </c>
      <c r="G5822" t="s">
        <v>20</v>
      </c>
      <c r="H5822" t="s">
        <v>0</v>
      </c>
      <c r="I5822">
        <f>MONTH(Table6[[#This Row],[Loan Date]])</f>
        <v>1</v>
      </c>
      <c r="J5822" t="str">
        <f>_xlfn.XLOOKUP(Table6[[#This Row],[Numeric Month]],$N$5:$N$11,$O$5:$O$11)</f>
        <v>Jan</v>
      </c>
      <c r="K5822" t="str">
        <f>_xlfn.XLOOKUP(Table6[[#This Row],[Loan Date]],$Q$5:$Q$152,$R$5:$R$152)</f>
        <v>Thursday</v>
      </c>
      <c r="L5822" t="str">
        <f>_xlfn.XLOOKUP(Table6[[#This Row],[Loan Date]],$Q$5:$Q$152,$S$5:$S$152)</f>
        <v>Week 1</v>
      </c>
    </row>
    <row r="5823" spans="1:12" x14ac:dyDescent="0.2">
      <c r="A5823" s="1">
        <v>44938</v>
      </c>
      <c r="B5823" t="s">
        <v>7</v>
      </c>
      <c r="C5823" s="1">
        <v>44938</v>
      </c>
      <c r="D5823" t="s">
        <v>236</v>
      </c>
      <c r="E5823" t="s">
        <v>23</v>
      </c>
      <c r="F5823" t="s">
        <v>23</v>
      </c>
      <c r="G5823" t="s">
        <v>20</v>
      </c>
      <c r="H5823" t="s">
        <v>0</v>
      </c>
      <c r="I5823">
        <f>MONTH(Table6[[#This Row],[Loan Date]])</f>
        <v>1</v>
      </c>
      <c r="J5823" t="str">
        <f>_xlfn.XLOOKUP(Table6[[#This Row],[Numeric Month]],$N$5:$N$11,$O$5:$O$11)</f>
        <v>Jan</v>
      </c>
      <c r="K5823" t="str">
        <f>_xlfn.XLOOKUP(Table6[[#This Row],[Loan Date]],$Q$5:$Q$152,$R$5:$R$152)</f>
        <v>Thursday</v>
      </c>
      <c r="L5823" t="str">
        <f>_xlfn.XLOOKUP(Table6[[#This Row],[Loan Date]],$Q$5:$Q$152,$S$5:$S$152)</f>
        <v>Week 1</v>
      </c>
    </row>
    <row r="5824" spans="1:12" x14ac:dyDescent="0.2">
      <c r="A5824" s="1">
        <v>44938</v>
      </c>
      <c r="B5824" t="s">
        <v>7</v>
      </c>
      <c r="C5824" s="1">
        <v>44938</v>
      </c>
      <c r="D5824" t="s">
        <v>738</v>
      </c>
      <c r="E5824" t="s">
        <v>21</v>
      </c>
      <c r="F5824" t="s">
        <v>21</v>
      </c>
      <c r="G5824" t="s">
        <v>20</v>
      </c>
      <c r="H5824" t="s">
        <v>0</v>
      </c>
      <c r="I5824">
        <f>MONTH(Table6[[#This Row],[Loan Date]])</f>
        <v>1</v>
      </c>
      <c r="J5824" t="str">
        <f>_xlfn.XLOOKUP(Table6[[#This Row],[Numeric Month]],$N$5:$N$11,$O$5:$O$11)</f>
        <v>Jan</v>
      </c>
      <c r="K5824" t="str">
        <f>_xlfn.XLOOKUP(Table6[[#This Row],[Loan Date]],$Q$5:$Q$152,$R$5:$R$152)</f>
        <v>Thursday</v>
      </c>
      <c r="L5824" t="str">
        <f>_xlfn.XLOOKUP(Table6[[#This Row],[Loan Date]],$Q$5:$Q$152,$S$5:$S$152)</f>
        <v>Week 1</v>
      </c>
    </row>
    <row r="5825" spans="1:12" x14ac:dyDescent="0.2">
      <c r="A5825" s="1">
        <v>44938</v>
      </c>
      <c r="B5825" t="s">
        <v>7</v>
      </c>
      <c r="C5825" s="1">
        <v>44938</v>
      </c>
      <c r="D5825" t="s">
        <v>681</v>
      </c>
      <c r="E5825" t="s">
        <v>23</v>
      </c>
      <c r="F5825" t="s">
        <v>23</v>
      </c>
      <c r="G5825" t="s">
        <v>20</v>
      </c>
      <c r="H5825" t="s">
        <v>0</v>
      </c>
      <c r="I5825">
        <f>MONTH(Table6[[#This Row],[Loan Date]])</f>
        <v>1</v>
      </c>
      <c r="J5825" t="str">
        <f>_xlfn.XLOOKUP(Table6[[#This Row],[Numeric Month]],$N$5:$N$11,$O$5:$O$11)</f>
        <v>Jan</v>
      </c>
      <c r="K5825" t="str">
        <f>_xlfn.XLOOKUP(Table6[[#This Row],[Loan Date]],$Q$5:$Q$152,$R$5:$R$152)</f>
        <v>Thursday</v>
      </c>
      <c r="L5825" t="str">
        <f>_xlfn.XLOOKUP(Table6[[#This Row],[Loan Date]],$Q$5:$Q$152,$S$5:$S$152)</f>
        <v>Week 1</v>
      </c>
    </row>
    <row r="5826" spans="1:12" x14ac:dyDescent="0.2">
      <c r="A5826" s="1">
        <v>44938</v>
      </c>
      <c r="B5826" t="s">
        <v>7</v>
      </c>
      <c r="C5826" s="1">
        <v>44952</v>
      </c>
      <c r="D5826" t="s">
        <v>662</v>
      </c>
      <c r="E5826" t="s">
        <v>9</v>
      </c>
      <c r="F5826" t="s">
        <v>8</v>
      </c>
      <c r="G5826" t="s">
        <v>1</v>
      </c>
      <c r="H5826" t="s">
        <v>0</v>
      </c>
      <c r="I5826">
        <f>MONTH(Table6[[#This Row],[Loan Date]])</f>
        <v>1</v>
      </c>
      <c r="J5826" t="str">
        <f>_xlfn.XLOOKUP(Table6[[#This Row],[Numeric Month]],$N$5:$N$11,$O$5:$O$11)</f>
        <v>Jan</v>
      </c>
      <c r="K5826" t="str">
        <f>_xlfn.XLOOKUP(Table6[[#This Row],[Loan Date]],$Q$5:$Q$152,$R$5:$R$152)</f>
        <v>Thursday</v>
      </c>
      <c r="L5826" t="str">
        <f>_xlfn.XLOOKUP(Table6[[#This Row],[Loan Date]],$Q$5:$Q$152,$S$5:$S$152)</f>
        <v>Week 1</v>
      </c>
    </row>
    <row r="5827" spans="1:12" x14ac:dyDescent="0.2">
      <c r="A5827" s="1">
        <v>44938</v>
      </c>
      <c r="B5827" t="s">
        <v>7</v>
      </c>
      <c r="C5827" s="1">
        <v>44938</v>
      </c>
      <c r="D5827" t="s">
        <v>124</v>
      </c>
      <c r="E5827" t="s">
        <v>12</v>
      </c>
      <c r="F5827" t="s">
        <v>12</v>
      </c>
      <c r="G5827" t="s">
        <v>11</v>
      </c>
      <c r="H5827" t="s">
        <v>0</v>
      </c>
      <c r="I5827">
        <f>MONTH(Table6[[#This Row],[Loan Date]])</f>
        <v>1</v>
      </c>
      <c r="J5827" t="str">
        <f>_xlfn.XLOOKUP(Table6[[#This Row],[Numeric Month]],$N$5:$N$11,$O$5:$O$11)</f>
        <v>Jan</v>
      </c>
      <c r="K5827" t="str">
        <f>_xlfn.XLOOKUP(Table6[[#This Row],[Loan Date]],$Q$5:$Q$152,$R$5:$R$152)</f>
        <v>Thursday</v>
      </c>
      <c r="L5827" t="str">
        <f>_xlfn.XLOOKUP(Table6[[#This Row],[Loan Date]],$Q$5:$Q$152,$S$5:$S$152)</f>
        <v>Week 1</v>
      </c>
    </row>
    <row r="5828" spans="1:12" x14ac:dyDescent="0.2">
      <c r="A5828" s="1">
        <v>44938</v>
      </c>
      <c r="B5828" t="s">
        <v>7</v>
      </c>
      <c r="C5828" s="1">
        <v>44938</v>
      </c>
      <c r="D5828" t="s">
        <v>1027</v>
      </c>
      <c r="E5828" t="s">
        <v>122</v>
      </c>
      <c r="F5828" t="s">
        <v>122</v>
      </c>
      <c r="G5828" t="s">
        <v>11</v>
      </c>
      <c r="H5828" t="s">
        <v>0</v>
      </c>
      <c r="I5828">
        <f>MONTH(Table6[[#This Row],[Loan Date]])</f>
        <v>1</v>
      </c>
      <c r="J5828" t="str">
        <f>_xlfn.XLOOKUP(Table6[[#This Row],[Numeric Month]],$N$5:$N$11,$O$5:$O$11)</f>
        <v>Jan</v>
      </c>
      <c r="K5828" t="str">
        <f>_xlfn.XLOOKUP(Table6[[#This Row],[Loan Date]],$Q$5:$Q$152,$R$5:$R$152)</f>
        <v>Thursday</v>
      </c>
      <c r="L5828" t="str">
        <f>_xlfn.XLOOKUP(Table6[[#This Row],[Loan Date]],$Q$5:$Q$152,$S$5:$S$152)</f>
        <v>Week 1</v>
      </c>
    </row>
    <row r="5829" spans="1:12" x14ac:dyDescent="0.2">
      <c r="A5829" s="1">
        <v>44938</v>
      </c>
      <c r="B5829" t="s">
        <v>7</v>
      </c>
      <c r="C5829" s="1">
        <v>44938</v>
      </c>
      <c r="D5829" t="s">
        <v>236</v>
      </c>
      <c r="E5829" t="s">
        <v>23</v>
      </c>
      <c r="F5829" t="s">
        <v>23</v>
      </c>
      <c r="G5829" t="s">
        <v>20</v>
      </c>
      <c r="H5829" t="s">
        <v>0</v>
      </c>
      <c r="I5829">
        <f>MONTH(Table6[[#This Row],[Loan Date]])</f>
        <v>1</v>
      </c>
      <c r="J5829" t="str">
        <f>_xlfn.XLOOKUP(Table6[[#This Row],[Numeric Month]],$N$5:$N$11,$O$5:$O$11)</f>
        <v>Jan</v>
      </c>
      <c r="K5829" t="str">
        <f>_xlfn.XLOOKUP(Table6[[#This Row],[Loan Date]],$Q$5:$Q$152,$R$5:$R$152)</f>
        <v>Thursday</v>
      </c>
      <c r="L5829" t="str">
        <f>_xlfn.XLOOKUP(Table6[[#This Row],[Loan Date]],$Q$5:$Q$152,$S$5:$S$152)</f>
        <v>Week 1</v>
      </c>
    </row>
    <row r="5830" spans="1:12" x14ac:dyDescent="0.2">
      <c r="A5830" s="1">
        <v>44938</v>
      </c>
      <c r="B5830" t="s">
        <v>7</v>
      </c>
      <c r="C5830" s="1">
        <v>44938</v>
      </c>
      <c r="D5830" t="s">
        <v>310</v>
      </c>
      <c r="E5830" t="s">
        <v>21</v>
      </c>
      <c r="F5830" t="s">
        <v>21</v>
      </c>
      <c r="G5830" t="s">
        <v>20</v>
      </c>
      <c r="H5830" t="s">
        <v>0</v>
      </c>
      <c r="I5830">
        <f>MONTH(Table6[[#This Row],[Loan Date]])</f>
        <v>1</v>
      </c>
      <c r="J5830" t="str">
        <f>_xlfn.XLOOKUP(Table6[[#This Row],[Numeric Month]],$N$5:$N$11,$O$5:$O$11)</f>
        <v>Jan</v>
      </c>
      <c r="K5830" t="str">
        <f>_xlfn.XLOOKUP(Table6[[#This Row],[Loan Date]],$Q$5:$Q$152,$R$5:$R$152)</f>
        <v>Thursday</v>
      </c>
      <c r="L5830" t="str">
        <f>_xlfn.XLOOKUP(Table6[[#This Row],[Loan Date]],$Q$5:$Q$152,$S$5:$S$152)</f>
        <v>Week 1</v>
      </c>
    </row>
    <row r="5831" spans="1:12" x14ac:dyDescent="0.2">
      <c r="A5831" s="1">
        <v>44938</v>
      </c>
      <c r="B5831" t="s">
        <v>7</v>
      </c>
      <c r="C5831" s="1">
        <v>45028</v>
      </c>
      <c r="D5831" t="s">
        <v>121</v>
      </c>
      <c r="E5831" t="s">
        <v>80</v>
      </c>
      <c r="F5831" t="s">
        <v>79</v>
      </c>
      <c r="G5831" t="s">
        <v>79</v>
      </c>
      <c r="H5831" t="s">
        <v>0</v>
      </c>
      <c r="I5831">
        <f>MONTH(Table6[[#This Row],[Loan Date]])</f>
        <v>1</v>
      </c>
      <c r="J5831" t="str">
        <f>_xlfn.XLOOKUP(Table6[[#This Row],[Numeric Month]],$N$5:$N$11,$O$5:$O$11)</f>
        <v>Jan</v>
      </c>
      <c r="K5831" t="str">
        <f>_xlfn.XLOOKUP(Table6[[#This Row],[Loan Date]],$Q$5:$Q$152,$R$5:$R$152)</f>
        <v>Thursday</v>
      </c>
      <c r="L5831" t="str">
        <f>_xlfn.XLOOKUP(Table6[[#This Row],[Loan Date]],$Q$5:$Q$152,$S$5:$S$152)</f>
        <v>Week 1</v>
      </c>
    </row>
    <row r="5832" spans="1:12" x14ac:dyDescent="0.2">
      <c r="A5832" s="1">
        <v>44938</v>
      </c>
      <c r="B5832" t="s">
        <v>7</v>
      </c>
      <c r="C5832" s="1">
        <v>44945</v>
      </c>
      <c r="D5832" t="s">
        <v>46</v>
      </c>
      <c r="E5832" t="s">
        <v>9</v>
      </c>
      <c r="F5832" t="s">
        <v>8</v>
      </c>
      <c r="G5832" t="s">
        <v>1</v>
      </c>
      <c r="H5832" t="s">
        <v>0</v>
      </c>
      <c r="I5832">
        <f>MONTH(Table6[[#This Row],[Loan Date]])</f>
        <v>1</v>
      </c>
      <c r="J5832" t="str">
        <f>_xlfn.XLOOKUP(Table6[[#This Row],[Numeric Month]],$N$5:$N$11,$O$5:$O$11)</f>
        <v>Jan</v>
      </c>
      <c r="K5832" t="str">
        <f>_xlfn.XLOOKUP(Table6[[#This Row],[Loan Date]],$Q$5:$Q$152,$R$5:$R$152)</f>
        <v>Thursday</v>
      </c>
      <c r="L5832" t="str">
        <f>_xlfn.XLOOKUP(Table6[[#This Row],[Loan Date]],$Q$5:$Q$152,$S$5:$S$152)</f>
        <v>Week 1</v>
      </c>
    </row>
    <row r="5833" spans="1:12" x14ac:dyDescent="0.2">
      <c r="A5833" s="1">
        <v>44938</v>
      </c>
      <c r="B5833" t="s">
        <v>5</v>
      </c>
      <c r="C5833" s="1">
        <v>44952</v>
      </c>
      <c r="D5833" t="s">
        <v>985</v>
      </c>
      <c r="E5833" t="s">
        <v>3</v>
      </c>
      <c r="F5833" t="s">
        <v>2</v>
      </c>
      <c r="G5833" t="s">
        <v>1</v>
      </c>
      <c r="H5833" t="s">
        <v>0</v>
      </c>
      <c r="I5833">
        <f>MONTH(Table6[[#This Row],[Loan Date]])</f>
        <v>1</v>
      </c>
      <c r="J5833" t="str">
        <f>_xlfn.XLOOKUP(Table6[[#This Row],[Numeric Month]],$N$5:$N$11,$O$5:$O$11)</f>
        <v>Jan</v>
      </c>
      <c r="K5833" t="str">
        <f>_xlfn.XLOOKUP(Table6[[#This Row],[Loan Date]],$Q$5:$Q$152,$R$5:$R$152)</f>
        <v>Thursday</v>
      </c>
      <c r="L5833" t="str">
        <f>_xlfn.XLOOKUP(Table6[[#This Row],[Loan Date]],$Q$5:$Q$152,$S$5:$S$152)</f>
        <v>Week 1</v>
      </c>
    </row>
    <row r="5834" spans="1:12" x14ac:dyDescent="0.2">
      <c r="A5834" s="1">
        <v>44938</v>
      </c>
      <c r="B5834" t="s">
        <v>5</v>
      </c>
      <c r="C5834" s="1">
        <v>44945</v>
      </c>
      <c r="D5834" t="s">
        <v>831</v>
      </c>
      <c r="E5834" t="s">
        <v>3</v>
      </c>
      <c r="F5834" t="s">
        <v>2</v>
      </c>
      <c r="G5834" t="s">
        <v>1</v>
      </c>
      <c r="H5834" t="s">
        <v>0</v>
      </c>
      <c r="I5834">
        <f>MONTH(Table6[[#This Row],[Loan Date]])</f>
        <v>1</v>
      </c>
      <c r="J5834" t="str">
        <f>_xlfn.XLOOKUP(Table6[[#This Row],[Numeric Month]],$N$5:$N$11,$O$5:$O$11)</f>
        <v>Jan</v>
      </c>
      <c r="K5834" t="str">
        <f>_xlfn.XLOOKUP(Table6[[#This Row],[Loan Date]],$Q$5:$Q$152,$R$5:$R$152)</f>
        <v>Thursday</v>
      </c>
      <c r="L5834" t="str">
        <f>_xlfn.XLOOKUP(Table6[[#This Row],[Loan Date]],$Q$5:$Q$152,$S$5:$S$152)</f>
        <v>Week 1</v>
      </c>
    </row>
    <row r="5835" spans="1:12" x14ac:dyDescent="0.2">
      <c r="A5835" s="1">
        <v>44938</v>
      </c>
      <c r="B5835" t="s">
        <v>7</v>
      </c>
      <c r="C5835" s="1">
        <v>44945</v>
      </c>
      <c r="D5835" t="s">
        <v>102</v>
      </c>
      <c r="E5835" t="s">
        <v>52</v>
      </c>
      <c r="F5835" t="s">
        <v>51</v>
      </c>
      <c r="G5835" t="s">
        <v>1</v>
      </c>
      <c r="H5835" t="s">
        <v>0</v>
      </c>
      <c r="I5835">
        <f>MONTH(Table6[[#This Row],[Loan Date]])</f>
        <v>1</v>
      </c>
      <c r="J5835" t="str">
        <f>_xlfn.XLOOKUP(Table6[[#This Row],[Numeric Month]],$N$5:$N$11,$O$5:$O$11)</f>
        <v>Jan</v>
      </c>
      <c r="K5835" t="str">
        <f>_xlfn.XLOOKUP(Table6[[#This Row],[Loan Date]],$Q$5:$Q$152,$R$5:$R$152)</f>
        <v>Thursday</v>
      </c>
      <c r="L5835" t="str">
        <f>_xlfn.XLOOKUP(Table6[[#This Row],[Loan Date]],$Q$5:$Q$152,$S$5:$S$152)</f>
        <v>Week 1</v>
      </c>
    </row>
    <row r="5836" spans="1:12" x14ac:dyDescent="0.2">
      <c r="A5836" s="1">
        <v>44938</v>
      </c>
      <c r="B5836" t="s">
        <v>7</v>
      </c>
      <c r="C5836" s="1">
        <v>44945</v>
      </c>
      <c r="D5836" t="s">
        <v>112</v>
      </c>
      <c r="E5836" t="s">
        <v>9</v>
      </c>
      <c r="F5836" t="s">
        <v>8</v>
      </c>
      <c r="G5836" t="s">
        <v>1</v>
      </c>
      <c r="H5836" t="s">
        <v>0</v>
      </c>
      <c r="I5836">
        <f>MONTH(Table6[[#This Row],[Loan Date]])</f>
        <v>1</v>
      </c>
      <c r="J5836" t="str">
        <f>_xlfn.XLOOKUP(Table6[[#This Row],[Numeric Month]],$N$5:$N$11,$O$5:$O$11)</f>
        <v>Jan</v>
      </c>
      <c r="K5836" t="str">
        <f>_xlfn.XLOOKUP(Table6[[#This Row],[Loan Date]],$Q$5:$Q$152,$R$5:$R$152)</f>
        <v>Thursday</v>
      </c>
      <c r="L5836" t="str">
        <f>_xlfn.XLOOKUP(Table6[[#This Row],[Loan Date]],$Q$5:$Q$152,$S$5:$S$152)</f>
        <v>Week 1</v>
      </c>
    </row>
    <row r="5837" spans="1:12" x14ac:dyDescent="0.2">
      <c r="A5837" s="1">
        <v>44938</v>
      </c>
      <c r="B5837" t="s">
        <v>7</v>
      </c>
      <c r="C5837" s="1">
        <v>44950</v>
      </c>
      <c r="D5837" t="s">
        <v>599</v>
      </c>
      <c r="E5837" t="s">
        <v>9</v>
      </c>
      <c r="F5837" t="s">
        <v>8</v>
      </c>
      <c r="G5837" t="s">
        <v>1</v>
      </c>
      <c r="H5837" t="s">
        <v>0</v>
      </c>
      <c r="I5837">
        <f>MONTH(Table6[[#This Row],[Loan Date]])</f>
        <v>1</v>
      </c>
      <c r="J5837" t="str">
        <f>_xlfn.XLOOKUP(Table6[[#This Row],[Numeric Month]],$N$5:$N$11,$O$5:$O$11)</f>
        <v>Jan</v>
      </c>
      <c r="K5837" t="str">
        <f>_xlfn.XLOOKUP(Table6[[#This Row],[Loan Date]],$Q$5:$Q$152,$R$5:$R$152)</f>
        <v>Thursday</v>
      </c>
      <c r="L5837" t="str">
        <f>_xlfn.XLOOKUP(Table6[[#This Row],[Loan Date]],$Q$5:$Q$152,$S$5:$S$152)</f>
        <v>Week 1</v>
      </c>
    </row>
    <row r="5838" spans="1:12" x14ac:dyDescent="0.2">
      <c r="A5838" s="1">
        <v>44938</v>
      </c>
      <c r="B5838" t="s">
        <v>7</v>
      </c>
      <c r="C5838" s="1">
        <v>44938</v>
      </c>
      <c r="D5838" t="s">
        <v>408</v>
      </c>
      <c r="E5838" t="s">
        <v>23</v>
      </c>
      <c r="F5838" t="s">
        <v>23</v>
      </c>
      <c r="G5838" t="s">
        <v>20</v>
      </c>
      <c r="H5838" t="s">
        <v>0</v>
      </c>
      <c r="I5838">
        <f>MONTH(Table6[[#This Row],[Loan Date]])</f>
        <v>1</v>
      </c>
      <c r="J5838" t="str">
        <f>_xlfn.XLOOKUP(Table6[[#This Row],[Numeric Month]],$N$5:$N$11,$O$5:$O$11)</f>
        <v>Jan</v>
      </c>
      <c r="K5838" t="str">
        <f>_xlfn.XLOOKUP(Table6[[#This Row],[Loan Date]],$Q$5:$Q$152,$R$5:$R$152)</f>
        <v>Thursday</v>
      </c>
      <c r="L5838" t="str">
        <f>_xlfn.XLOOKUP(Table6[[#This Row],[Loan Date]],$Q$5:$Q$152,$S$5:$S$152)</f>
        <v>Week 1</v>
      </c>
    </row>
    <row r="5839" spans="1:12" x14ac:dyDescent="0.2">
      <c r="A5839" s="1">
        <v>44938</v>
      </c>
      <c r="B5839" t="s">
        <v>5</v>
      </c>
      <c r="C5839" s="1">
        <v>44938</v>
      </c>
      <c r="D5839" t="s">
        <v>170</v>
      </c>
      <c r="E5839" t="s">
        <v>21</v>
      </c>
      <c r="F5839" t="s">
        <v>21</v>
      </c>
      <c r="G5839" t="s">
        <v>20</v>
      </c>
      <c r="H5839" t="s">
        <v>0</v>
      </c>
      <c r="I5839">
        <f>MONTH(Table6[[#This Row],[Loan Date]])</f>
        <v>1</v>
      </c>
      <c r="J5839" t="str">
        <f>_xlfn.XLOOKUP(Table6[[#This Row],[Numeric Month]],$N$5:$N$11,$O$5:$O$11)</f>
        <v>Jan</v>
      </c>
      <c r="K5839" t="str">
        <f>_xlfn.XLOOKUP(Table6[[#This Row],[Loan Date]],$Q$5:$Q$152,$R$5:$R$152)</f>
        <v>Thursday</v>
      </c>
      <c r="L5839" t="str">
        <f>_xlfn.XLOOKUP(Table6[[#This Row],[Loan Date]],$Q$5:$Q$152,$S$5:$S$152)</f>
        <v>Week 1</v>
      </c>
    </row>
    <row r="5840" spans="1:12" x14ac:dyDescent="0.2">
      <c r="A5840" s="1">
        <v>44938</v>
      </c>
      <c r="B5840" t="s">
        <v>5</v>
      </c>
      <c r="C5840" s="1">
        <v>44938</v>
      </c>
      <c r="D5840" t="s">
        <v>30</v>
      </c>
      <c r="E5840" t="s">
        <v>23</v>
      </c>
      <c r="F5840" t="s">
        <v>23</v>
      </c>
      <c r="G5840" t="s">
        <v>20</v>
      </c>
      <c r="H5840" t="s">
        <v>0</v>
      </c>
      <c r="I5840">
        <f>MONTH(Table6[[#This Row],[Loan Date]])</f>
        <v>1</v>
      </c>
      <c r="J5840" t="str">
        <f>_xlfn.XLOOKUP(Table6[[#This Row],[Numeric Month]],$N$5:$N$11,$O$5:$O$11)</f>
        <v>Jan</v>
      </c>
      <c r="K5840" t="str">
        <f>_xlfn.XLOOKUP(Table6[[#This Row],[Loan Date]],$Q$5:$Q$152,$R$5:$R$152)</f>
        <v>Thursday</v>
      </c>
      <c r="L5840" t="str">
        <f>_xlfn.XLOOKUP(Table6[[#This Row],[Loan Date]],$Q$5:$Q$152,$S$5:$S$152)</f>
        <v>Week 1</v>
      </c>
    </row>
    <row r="5841" spans="1:12" x14ac:dyDescent="0.2">
      <c r="A5841" s="1">
        <v>44938</v>
      </c>
      <c r="B5841" t="s">
        <v>7</v>
      </c>
      <c r="C5841" s="1">
        <v>44952</v>
      </c>
      <c r="D5841" t="s">
        <v>909</v>
      </c>
      <c r="E5841" t="s">
        <v>204</v>
      </c>
      <c r="F5841" t="s">
        <v>2</v>
      </c>
      <c r="G5841" t="s">
        <v>1</v>
      </c>
      <c r="H5841" t="s">
        <v>0</v>
      </c>
      <c r="I5841">
        <f>MONTH(Table6[[#This Row],[Loan Date]])</f>
        <v>1</v>
      </c>
      <c r="J5841" t="str">
        <f>_xlfn.XLOOKUP(Table6[[#This Row],[Numeric Month]],$N$5:$N$11,$O$5:$O$11)</f>
        <v>Jan</v>
      </c>
      <c r="K5841" t="str">
        <f>_xlfn.XLOOKUP(Table6[[#This Row],[Loan Date]],$Q$5:$Q$152,$R$5:$R$152)</f>
        <v>Thursday</v>
      </c>
      <c r="L5841" t="str">
        <f>_xlfn.XLOOKUP(Table6[[#This Row],[Loan Date]],$Q$5:$Q$152,$S$5:$S$152)</f>
        <v>Week 1</v>
      </c>
    </row>
    <row r="5842" spans="1:12" x14ac:dyDescent="0.2">
      <c r="A5842" s="1">
        <v>44938</v>
      </c>
      <c r="B5842" t="s">
        <v>7</v>
      </c>
      <c r="C5842" s="1">
        <v>44952</v>
      </c>
      <c r="D5842" t="s">
        <v>572</v>
      </c>
      <c r="E5842" t="s">
        <v>9</v>
      </c>
      <c r="F5842" t="s">
        <v>8</v>
      </c>
      <c r="G5842" t="s">
        <v>1</v>
      </c>
      <c r="H5842" t="s">
        <v>0</v>
      </c>
      <c r="I5842">
        <f>MONTH(Table6[[#This Row],[Loan Date]])</f>
        <v>1</v>
      </c>
      <c r="J5842" t="str">
        <f>_xlfn.XLOOKUP(Table6[[#This Row],[Numeric Month]],$N$5:$N$11,$O$5:$O$11)</f>
        <v>Jan</v>
      </c>
      <c r="K5842" t="str">
        <f>_xlfn.XLOOKUP(Table6[[#This Row],[Loan Date]],$Q$5:$Q$152,$R$5:$R$152)</f>
        <v>Thursday</v>
      </c>
      <c r="L5842" t="str">
        <f>_xlfn.XLOOKUP(Table6[[#This Row],[Loan Date]],$Q$5:$Q$152,$S$5:$S$152)</f>
        <v>Week 1</v>
      </c>
    </row>
    <row r="5843" spans="1:12" x14ac:dyDescent="0.2">
      <c r="A5843" s="1">
        <v>44938</v>
      </c>
      <c r="B5843" t="s">
        <v>5</v>
      </c>
      <c r="C5843" s="1">
        <v>44945</v>
      </c>
      <c r="D5843" t="s">
        <v>900</v>
      </c>
      <c r="E5843" t="s">
        <v>15</v>
      </c>
      <c r="F5843" t="s">
        <v>14</v>
      </c>
      <c r="G5843" t="s">
        <v>1</v>
      </c>
      <c r="H5843" t="s">
        <v>0</v>
      </c>
      <c r="I5843">
        <f>MONTH(Table6[[#This Row],[Loan Date]])</f>
        <v>1</v>
      </c>
      <c r="J5843" t="str">
        <f>_xlfn.XLOOKUP(Table6[[#This Row],[Numeric Month]],$N$5:$N$11,$O$5:$O$11)</f>
        <v>Jan</v>
      </c>
      <c r="K5843" t="str">
        <f>_xlfn.XLOOKUP(Table6[[#This Row],[Loan Date]],$Q$5:$Q$152,$R$5:$R$152)</f>
        <v>Thursday</v>
      </c>
      <c r="L5843" t="str">
        <f>_xlfn.XLOOKUP(Table6[[#This Row],[Loan Date]],$Q$5:$Q$152,$S$5:$S$152)</f>
        <v>Week 1</v>
      </c>
    </row>
    <row r="5844" spans="1:12" x14ac:dyDescent="0.2">
      <c r="A5844" s="1">
        <v>44938</v>
      </c>
      <c r="B5844" t="s">
        <v>7</v>
      </c>
      <c r="C5844" s="1">
        <v>44945</v>
      </c>
      <c r="D5844" t="s">
        <v>508</v>
      </c>
      <c r="E5844" t="s">
        <v>9</v>
      </c>
      <c r="F5844" t="s">
        <v>8</v>
      </c>
      <c r="G5844" t="s">
        <v>1</v>
      </c>
      <c r="H5844" t="s">
        <v>0</v>
      </c>
      <c r="I5844">
        <f>MONTH(Table6[[#This Row],[Loan Date]])</f>
        <v>1</v>
      </c>
      <c r="J5844" t="str">
        <f>_xlfn.XLOOKUP(Table6[[#This Row],[Numeric Month]],$N$5:$N$11,$O$5:$O$11)</f>
        <v>Jan</v>
      </c>
      <c r="K5844" t="str">
        <f>_xlfn.XLOOKUP(Table6[[#This Row],[Loan Date]],$Q$5:$Q$152,$R$5:$R$152)</f>
        <v>Thursday</v>
      </c>
      <c r="L5844" t="str">
        <f>_xlfn.XLOOKUP(Table6[[#This Row],[Loan Date]],$Q$5:$Q$152,$S$5:$S$152)</f>
        <v>Week 1</v>
      </c>
    </row>
    <row r="5845" spans="1:12" x14ac:dyDescent="0.2">
      <c r="A5845" s="1">
        <v>44938</v>
      </c>
      <c r="B5845" t="s">
        <v>7</v>
      </c>
      <c r="C5845" s="1">
        <v>44945</v>
      </c>
      <c r="D5845" t="s">
        <v>1008</v>
      </c>
      <c r="E5845" t="s">
        <v>52</v>
      </c>
      <c r="F5845" t="s">
        <v>51</v>
      </c>
      <c r="G5845" t="s">
        <v>1</v>
      </c>
      <c r="H5845" t="s">
        <v>0</v>
      </c>
      <c r="I5845">
        <f>MONTH(Table6[[#This Row],[Loan Date]])</f>
        <v>1</v>
      </c>
      <c r="J5845" t="str">
        <f>_xlfn.XLOOKUP(Table6[[#This Row],[Numeric Month]],$N$5:$N$11,$O$5:$O$11)</f>
        <v>Jan</v>
      </c>
      <c r="K5845" t="str">
        <f>_xlfn.XLOOKUP(Table6[[#This Row],[Loan Date]],$Q$5:$Q$152,$R$5:$R$152)</f>
        <v>Thursday</v>
      </c>
      <c r="L5845" t="str">
        <f>_xlfn.XLOOKUP(Table6[[#This Row],[Loan Date]],$Q$5:$Q$152,$S$5:$S$152)</f>
        <v>Week 1</v>
      </c>
    </row>
    <row r="5846" spans="1:12" x14ac:dyDescent="0.2">
      <c r="A5846" s="1">
        <v>44938</v>
      </c>
      <c r="B5846" t="s">
        <v>7</v>
      </c>
      <c r="C5846" s="1">
        <v>44938</v>
      </c>
      <c r="D5846" t="s">
        <v>163</v>
      </c>
      <c r="E5846" t="s">
        <v>162</v>
      </c>
      <c r="F5846" t="s">
        <v>162</v>
      </c>
      <c r="G5846" t="s">
        <v>11</v>
      </c>
      <c r="H5846" t="s">
        <v>0</v>
      </c>
      <c r="I5846">
        <f>MONTH(Table6[[#This Row],[Loan Date]])</f>
        <v>1</v>
      </c>
      <c r="J5846" t="str">
        <f>_xlfn.XLOOKUP(Table6[[#This Row],[Numeric Month]],$N$5:$N$11,$O$5:$O$11)</f>
        <v>Jan</v>
      </c>
      <c r="K5846" t="str">
        <f>_xlfn.XLOOKUP(Table6[[#This Row],[Loan Date]],$Q$5:$Q$152,$R$5:$R$152)</f>
        <v>Thursday</v>
      </c>
      <c r="L5846" t="str">
        <f>_xlfn.XLOOKUP(Table6[[#This Row],[Loan Date]],$Q$5:$Q$152,$S$5:$S$152)</f>
        <v>Week 1</v>
      </c>
    </row>
    <row r="5847" spans="1:12" x14ac:dyDescent="0.2">
      <c r="A5847" s="1">
        <v>44939</v>
      </c>
      <c r="B5847" t="s">
        <v>7</v>
      </c>
      <c r="C5847" s="1">
        <v>44946</v>
      </c>
      <c r="D5847" t="s">
        <v>889</v>
      </c>
      <c r="E5847" t="s">
        <v>15</v>
      </c>
      <c r="F5847" t="s">
        <v>14</v>
      </c>
      <c r="G5847" t="s">
        <v>1</v>
      </c>
      <c r="H5847" t="s">
        <v>0</v>
      </c>
      <c r="I5847">
        <f>MONTH(Table6[[#This Row],[Loan Date]])</f>
        <v>1</v>
      </c>
      <c r="J5847" t="str">
        <f>_xlfn.XLOOKUP(Table6[[#This Row],[Numeric Month]],$N$5:$N$11,$O$5:$O$11)</f>
        <v>Jan</v>
      </c>
      <c r="K5847" t="str">
        <f>_xlfn.XLOOKUP(Table6[[#This Row],[Loan Date]],$Q$5:$Q$152,$R$5:$R$152)</f>
        <v>Friday</v>
      </c>
      <c r="L5847" t="str">
        <f>_xlfn.XLOOKUP(Table6[[#This Row],[Loan Date]],$Q$5:$Q$152,$S$5:$S$152)</f>
        <v>Week 1</v>
      </c>
    </row>
    <row r="5848" spans="1:12" x14ac:dyDescent="0.2">
      <c r="A5848" s="1">
        <v>44939</v>
      </c>
      <c r="B5848" t="s">
        <v>7</v>
      </c>
      <c r="C5848" s="1">
        <v>45029</v>
      </c>
      <c r="D5848" t="s">
        <v>1161</v>
      </c>
      <c r="E5848" t="s">
        <v>80</v>
      </c>
      <c r="F5848" t="s">
        <v>79</v>
      </c>
      <c r="G5848" t="s">
        <v>79</v>
      </c>
      <c r="H5848" t="s">
        <v>0</v>
      </c>
      <c r="I5848">
        <f>MONTH(Table6[[#This Row],[Loan Date]])</f>
        <v>1</v>
      </c>
      <c r="J5848" t="str">
        <f>_xlfn.XLOOKUP(Table6[[#This Row],[Numeric Month]],$N$5:$N$11,$O$5:$O$11)</f>
        <v>Jan</v>
      </c>
      <c r="K5848" t="str">
        <f>_xlfn.XLOOKUP(Table6[[#This Row],[Loan Date]],$Q$5:$Q$152,$R$5:$R$152)</f>
        <v>Friday</v>
      </c>
      <c r="L5848" t="str">
        <f>_xlfn.XLOOKUP(Table6[[#This Row],[Loan Date]],$Q$5:$Q$152,$S$5:$S$152)</f>
        <v>Week 1</v>
      </c>
    </row>
    <row r="5849" spans="1:12" x14ac:dyDescent="0.2">
      <c r="A5849" s="1">
        <v>44939</v>
      </c>
      <c r="B5849" t="s">
        <v>7</v>
      </c>
      <c r="C5849" s="1">
        <v>44939</v>
      </c>
      <c r="D5849" t="s">
        <v>1096</v>
      </c>
      <c r="E5849" t="s">
        <v>12</v>
      </c>
      <c r="F5849" t="s">
        <v>12</v>
      </c>
      <c r="G5849" t="s">
        <v>11</v>
      </c>
      <c r="H5849" t="s">
        <v>0</v>
      </c>
      <c r="I5849">
        <f>MONTH(Table6[[#This Row],[Loan Date]])</f>
        <v>1</v>
      </c>
      <c r="J5849" t="str">
        <f>_xlfn.XLOOKUP(Table6[[#This Row],[Numeric Month]],$N$5:$N$11,$O$5:$O$11)</f>
        <v>Jan</v>
      </c>
      <c r="K5849" t="str">
        <f>_xlfn.XLOOKUP(Table6[[#This Row],[Loan Date]],$Q$5:$Q$152,$R$5:$R$152)</f>
        <v>Friday</v>
      </c>
      <c r="L5849" t="str">
        <f>_xlfn.XLOOKUP(Table6[[#This Row],[Loan Date]],$Q$5:$Q$152,$S$5:$S$152)</f>
        <v>Week 1</v>
      </c>
    </row>
    <row r="5850" spans="1:12" x14ac:dyDescent="0.2">
      <c r="A5850" s="1">
        <v>44939</v>
      </c>
      <c r="B5850" t="s">
        <v>7</v>
      </c>
      <c r="C5850" s="1">
        <v>45078</v>
      </c>
      <c r="D5850" t="s">
        <v>1160</v>
      </c>
      <c r="E5850" t="s">
        <v>80</v>
      </c>
      <c r="F5850" t="s">
        <v>79</v>
      </c>
      <c r="G5850" t="s">
        <v>79</v>
      </c>
      <c r="H5850" t="s">
        <v>0</v>
      </c>
      <c r="I5850">
        <f>MONTH(Table6[[#This Row],[Loan Date]])</f>
        <v>1</v>
      </c>
      <c r="J5850" t="str">
        <f>_xlfn.XLOOKUP(Table6[[#This Row],[Numeric Month]],$N$5:$N$11,$O$5:$O$11)</f>
        <v>Jan</v>
      </c>
      <c r="K5850" t="str">
        <f>_xlfn.XLOOKUP(Table6[[#This Row],[Loan Date]],$Q$5:$Q$152,$R$5:$R$152)</f>
        <v>Friday</v>
      </c>
      <c r="L5850" t="str">
        <f>_xlfn.XLOOKUP(Table6[[#This Row],[Loan Date]],$Q$5:$Q$152,$S$5:$S$152)</f>
        <v>Week 1</v>
      </c>
    </row>
    <row r="5851" spans="1:12" x14ac:dyDescent="0.2">
      <c r="A5851" s="1">
        <v>44939</v>
      </c>
      <c r="B5851" t="s">
        <v>5</v>
      </c>
      <c r="C5851" s="1">
        <v>44939</v>
      </c>
      <c r="D5851" t="s">
        <v>344</v>
      </c>
      <c r="E5851" t="s">
        <v>49</v>
      </c>
      <c r="F5851" t="s">
        <v>49</v>
      </c>
      <c r="G5851" t="s">
        <v>20</v>
      </c>
      <c r="H5851" t="s">
        <v>0</v>
      </c>
      <c r="I5851">
        <f>MONTH(Table6[[#This Row],[Loan Date]])</f>
        <v>1</v>
      </c>
      <c r="J5851" t="str">
        <f>_xlfn.XLOOKUP(Table6[[#This Row],[Numeric Month]],$N$5:$N$11,$O$5:$O$11)</f>
        <v>Jan</v>
      </c>
      <c r="K5851" t="str">
        <f>_xlfn.XLOOKUP(Table6[[#This Row],[Loan Date]],$Q$5:$Q$152,$R$5:$R$152)</f>
        <v>Friday</v>
      </c>
      <c r="L5851" t="str">
        <f>_xlfn.XLOOKUP(Table6[[#This Row],[Loan Date]],$Q$5:$Q$152,$S$5:$S$152)</f>
        <v>Week 1</v>
      </c>
    </row>
    <row r="5852" spans="1:12" x14ac:dyDescent="0.2">
      <c r="A5852" s="1">
        <v>44939</v>
      </c>
      <c r="B5852" t="s">
        <v>5</v>
      </c>
      <c r="C5852" s="1">
        <v>44939</v>
      </c>
      <c r="D5852" t="s">
        <v>660</v>
      </c>
      <c r="E5852" t="s">
        <v>21</v>
      </c>
      <c r="F5852" t="s">
        <v>21</v>
      </c>
      <c r="G5852" t="s">
        <v>20</v>
      </c>
      <c r="H5852" t="s">
        <v>0</v>
      </c>
      <c r="I5852">
        <f>MONTH(Table6[[#This Row],[Loan Date]])</f>
        <v>1</v>
      </c>
      <c r="J5852" t="str">
        <f>_xlfn.XLOOKUP(Table6[[#This Row],[Numeric Month]],$N$5:$N$11,$O$5:$O$11)</f>
        <v>Jan</v>
      </c>
      <c r="K5852" t="str">
        <f>_xlfn.XLOOKUP(Table6[[#This Row],[Loan Date]],$Q$5:$Q$152,$R$5:$R$152)</f>
        <v>Friday</v>
      </c>
      <c r="L5852" t="str">
        <f>_xlfn.XLOOKUP(Table6[[#This Row],[Loan Date]],$Q$5:$Q$152,$S$5:$S$152)</f>
        <v>Week 1</v>
      </c>
    </row>
    <row r="5853" spans="1:12" x14ac:dyDescent="0.2">
      <c r="A5853" s="1">
        <v>44939</v>
      </c>
      <c r="B5853" t="s">
        <v>5</v>
      </c>
      <c r="C5853" s="1">
        <v>44939</v>
      </c>
      <c r="D5853" t="s">
        <v>97</v>
      </c>
      <c r="E5853" t="s">
        <v>23</v>
      </c>
      <c r="F5853" t="s">
        <v>23</v>
      </c>
      <c r="G5853" t="s">
        <v>20</v>
      </c>
      <c r="H5853" t="s">
        <v>0</v>
      </c>
      <c r="I5853">
        <f>MONTH(Table6[[#This Row],[Loan Date]])</f>
        <v>1</v>
      </c>
      <c r="J5853" t="str">
        <f>_xlfn.XLOOKUP(Table6[[#This Row],[Numeric Month]],$N$5:$N$11,$O$5:$O$11)</f>
        <v>Jan</v>
      </c>
      <c r="K5853" t="str">
        <f>_xlfn.XLOOKUP(Table6[[#This Row],[Loan Date]],$Q$5:$Q$152,$R$5:$R$152)</f>
        <v>Friday</v>
      </c>
      <c r="L5853" t="str">
        <f>_xlfn.XLOOKUP(Table6[[#This Row],[Loan Date]],$Q$5:$Q$152,$S$5:$S$152)</f>
        <v>Week 1</v>
      </c>
    </row>
    <row r="5854" spans="1:12" x14ac:dyDescent="0.2">
      <c r="A5854" s="1">
        <v>44939</v>
      </c>
      <c r="B5854" t="s">
        <v>5</v>
      </c>
      <c r="C5854" s="1">
        <v>45009</v>
      </c>
      <c r="D5854" t="s">
        <v>1159</v>
      </c>
      <c r="E5854" t="s">
        <v>3</v>
      </c>
      <c r="F5854" t="s">
        <v>2</v>
      </c>
      <c r="G5854" t="s">
        <v>1</v>
      </c>
      <c r="H5854" t="s">
        <v>0</v>
      </c>
      <c r="I5854">
        <f>MONTH(Table6[[#This Row],[Loan Date]])</f>
        <v>1</v>
      </c>
      <c r="J5854" t="str">
        <f>_xlfn.XLOOKUP(Table6[[#This Row],[Numeric Month]],$N$5:$N$11,$O$5:$O$11)</f>
        <v>Jan</v>
      </c>
      <c r="K5854" t="str">
        <f>_xlfn.XLOOKUP(Table6[[#This Row],[Loan Date]],$Q$5:$Q$152,$R$5:$R$152)</f>
        <v>Friday</v>
      </c>
      <c r="L5854" t="str">
        <f>_xlfn.XLOOKUP(Table6[[#This Row],[Loan Date]],$Q$5:$Q$152,$S$5:$S$152)</f>
        <v>Week 1</v>
      </c>
    </row>
    <row r="5855" spans="1:12" x14ac:dyDescent="0.2">
      <c r="A5855" s="1">
        <v>44939</v>
      </c>
      <c r="B5855" t="s">
        <v>7</v>
      </c>
      <c r="C5855" s="1">
        <v>44946</v>
      </c>
      <c r="D5855" t="s">
        <v>1055</v>
      </c>
      <c r="E5855" t="s">
        <v>9</v>
      </c>
      <c r="F5855" t="s">
        <v>8</v>
      </c>
      <c r="G5855" t="s">
        <v>1</v>
      </c>
      <c r="H5855" t="s">
        <v>0</v>
      </c>
      <c r="I5855">
        <f>MONTH(Table6[[#This Row],[Loan Date]])</f>
        <v>1</v>
      </c>
      <c r="J5855" t="str">
        <f>_xlfn.XLOOKUP(Table6[[#This Row],[Numeric Month]],$N$5:$N$11,$O$5:$O$11)</f>
        <v>Jan</v>
      </c>
      <c r="K5855" t="str">
        <f>_xlfn.XLOOKUP(Table6[[#This Row],[Loan Date]],$Q$5:$Q$152,$R$5:$R$152)</f>
        <v>Friday</v>
      </c>
      <c r="L5855" t="str">
        <f>_xlfn.XLOOKUP(Table6[[#This Row],[Loan Date]],$Q$5:$Q$152,$S$5:$S$152)</f>
        <v>Week 1</v>
      </c>
    </row>
    <row r="5856" spans="1:12" x14ac:dyDescent="0.2">
      <c r="A5856" s="1">
        <v>44939</v>
      </c>
      <c r="B5856" t="s">
        <v>7</v>
      </c>
      <c r="C5856" s="1">
        <v>44939</v>
      </c>
      <c r="D5856" t="s">
        <v>379</v>
      </c>
      <c r="E5856" t="s">
        <v>65</v>
      </c>
      <c r="F5856" t="s">
        <v>65</v>
      </c>
      <c r="G5856" t="s">
        <v>20</v>
      </c>
      <c r="H5856" t="s">
        <v>0</v>
      </c>
      <c r="I5856">
        <f>MONTH(Table6[[#This Row],[Loan Date]])</f>
        <v>1</v>
      </c>
      <c r="J5856" t="str">
        <f>_xlfn.XLOOKUP(Table6[[#This Row],[Numeric Month]],$N$5:$N$11,$O$5:$O$11)</f>
        <v>Jan</v>
      </c>
      <c r="K5856" t="str">
        <f>_xlfn.XLOOKUP(Table6[[#This Row],[Loan Date]],$Q$5:$Q$152,$R$5:$R$152)</f>
        <v>Friday</v>
      </c>
      <c r="L5856" t="str">
        <f>_xlfn.XLOOKUP(Table6[[#This Row],[Loan Date]],$Q$5:$Q$152,$S$5:$S$152)</f>
        <v>Week 1</v>
      </c>
    </row>
    <row r="5857" spans="1:12" x14ac:dyDescent="0.2">
      <c r="A5857" s="1">
        <v>44939</v>
      </c>
      <c r="B5857" t="s">
        <v>7</v>
      </c>
      <c r="C5857" s="1">
        <v>44946</v>
      </c>
      <c r="D5857" t="s">
        <v>446</v>
      </c>
      <c r="E5857" t="s">
        <v>9</v>
      </c>
      <c r="F5857" t="s">
        <v>8</v>
      </c>
      <c r="G5857" t="s">
        <v>1</v>
      </c>
      <c r="H5857" t="s">
        <v>0</v>
      </c>
      <c r="I5857">
        <f>MONTH(Table6[[#This Row],[Loan Date]])</f>
        <v>1</v>
      </c>
      <c r="J5857" t="str">
        <f>_xlfn.XLOOKUP(Table6[[#This Row],[Numeric Month]],$N$5:$N$11,$O$5:$O$11)</f>
        <v>Jan</v>
      </c>
      <c r="K5857" t="str">
        <f>_xlfn.XLOOKUP(Table6[[#This Row],[Loan Date]],$Q$5:$Q$152,$R$5:$R$152)</f>
        <v>Friday</v>
      </c>
      <c r="L5857" t="str">
        <f>_xlfn.XLOOKUP(Table6[[#This Row],[Loan Date]],$Q$5:$Q$152,$S$5:$S$152)</f>
        <v>Week 1</v>
      </c>
    </row>
    <row r="5858" spans="1:12" x14ac:dyDescent="0.2">
      <c r="A5858" s="1">
        <v>44939</v>
      </c>
      <c r="B5858" t="s">
        <v>5</v>
      </c>
      <c r="C5858" s="1">
        <v>44939</v>
      </c>
      <c r="D5858" t="s">
        <v>491</v>
      </c>
      <c r="E5858" t="s">
        <v>122</v>
      </c>
      <c r="F5858" t="s">
        <v>122</v>
      </c>
      <c r="G5858" t="s">
        <v>11</v>
      </c>
      <c r="H5858" t="s">
        <v>0</v>
      </c>
      <c r="I5858">
        <f>MONTH(Table6[[#This Row],[Loan Date]])</f>
        <v>1</v>
      </c>
      <c r="J5858" t="str">
        <f>_xlfn.XLOOKUP(Table6[[#This Row],[Numeric Month]],$N$5:$N$11,$O$5:$O$11)</f>
        <v>Jan</v>
      </c>
      <c r="K5858" t="str">
        <f>_xlfn.XLOOKUP(Table6[[#This Row],[Loan Date]],$Q$5:$Q$152,$R$5:$R$152)</f>
        <v>Friday</v>
      </c>
      <c r="L5858" t="str">
        <f>_xlfn.XLOOKUP(Table6[[#This Row],[Loan Date]],$Q$5:$Q$152,$S$5:$S$152)</f>
        <v>Week 1</v>
      </c>
    </row>
    <row r="5859" spans="1:12" x14ac:dyDescent="0.2">
      <c r="A5859" s="1">
        <v>44939</v>
      </c>
      <c r="B5859" t="s">
        <v>5</v>
      </c>
      <c r="C5859" s="1">
        <v>44939</v>
      </c>
      <c r="D5859" t="s">
        <v>969</v>
      </c>
      <c r="E5859" t="s">
        <v>37</v>
      </c>
      <c r="F5859" t="s">
        <v>37</v>
      </c>
      <c r="G5859" t="s">
        <v>20</v>
      </c>
      <c r="H5859" t="s">
        <v>0</v>
      </c>
      <c r="I5859">
        <f>MONTH(Table6[[#This Row],[Loan Date]])</f>
        <v>1</v>
      </c>
      <c r="J5859" t="str">
        <f>_xlfn.XLOOKUP(Table6[[#This Row],[Numeric Month]],$N$5:$N$11,$O$5:$O$11)</f>
        <v>Jan</v>
      </c>
      <c r="K5859" t="str">
        <f>_xlfn.XLOOKUP(Table6[[#This Row],[Loan Date]],$Q$5:$Q$152,$R$5:$R$152)</f>
        <v>Friday</v>
      </c>
      <c r="L5859" t="str">
        <f>_xlfn.XLOOKUP(Table6[[#This Row],[Loan Date]],$Q$5:$Q$152,$S$5:$S$152)</f>
        <v>Week 1</v>
      </c>
    </row>
    <row r="5860" spans="1:12" x14ac:dyDescent="0.2">
      <c r="A5860" s="1">
        <v>44939</v>
      </c>
      <c r="B5860" t="s">
        <v>7</v>
      </c>
      <c r="C5860" s="1">
        <v>44939</v>
      </c>
      <c r="D5860" t="s">
        <v>915</v>
      </c>
      <c r="E5860" t="s">
        <v>37</v>
      </c>
      <c r="F5860" t="s">
        <v>37</v>
      </c>
      <c r="G5860" t="s">
        <v>20</v>
      </c>
      <c r="H5860" t="s">
        <v>0</v>
      </c>
      <c r="I5860">
        <f>MONTH(Table6[[#This Row],[Loan Date]])</f>
        <v>1</v>
      </c>
      <c r="J5860" t="str">
        <f>_xlfn.XLOOKUP(Table6[[#This Row],[Numeric Month]],$N$5:$N$11,$O$5:$O$11)</f>
        <v>Jan</v>
      </c>
      <c r="K5860" t="str">
        <f>_xlfn.XLOOKUP(Table6[[#This Row],[Loan Date]],$Q$5:$Q$152,$R$5:$R$152)</f>
        <v>Friday</v>
      </c>
      <c r="L5860" t="str">
        <f>_xlfn.XLOOKUP(Table6[[#This Row],[Loan Date]],$Q$5:$Q$152,$S$5:$S$152)</f>
        <v>Week 1</v>
      </c>
    </row>
    <row r="5861" spans="1:12" x14ac:dyDescent="0.2">
      <c r="A5861" s="1">
        <v>44939</v>
      </c>
      <c r="B5861" t="s">
        <v>7</v>
      </c>
      <c r="C5861" s="1">
        <v>44946</v>
      </c>
      <c r="D5861" t="s">
        <v>413</v>
      </c>
      <c r="E5861" t="s">
        <v>52</v>
      </c>
      <c r="F5861" t="s">
        <v>51</v>
      </c>
      <c r="G5861" t="s">
        <v>1</v>
      </c>
      <c r="H5861" t="s">
        <v>0</v>
      </c>
      <c r="I5861">
        <f>MONTH(Table6[[#This Row],[Loan Date]])</f>
        <v>1</v>
      </c>
      <c r="J5861" t="str">
        <f>_xlfn.XLOOKUP(Table6[[#This Row],[Numeric Month]],$N$5:$N$11,$O$5:$O$11)</f>
        <v>Jan</v>
      </c>
      <c r="K5861" t="str">
        <f>_xlfn.XLOOKUP(Table6[[#This Row],[Loan Date]],$Q$5:$Q$152,$R$5:$R$152)</f>
        <v>Friday</v>
      </c>
      <c r="L5861" t="str">
        <f>_xlfn.XLOOKUP(Table6[[#This Row],[Loan Date]],$Q$5:$Q$152,$S$5:$S$152)</f>
        <v>Week 1</v>
      </c>
    </row>
    <row r="5862" spans="1:12" x14ac:dyDescent="0.2">
      <c r="A5862" s="1">
        <v>44939</v>
      </c>
      <c r="B5862" t="s">
        <v>7</v>
      </c>
      <c r="C5862" s="1">
        <v>44946</v>
      </c>
      <c r="D5862" t="s">
        <v>546</v>
      </c>
      <c r="E5862" t="s">
        <v>9</v>
      </c>
      <c r="F5862" t="s">
        <v>8</v>
      </c>
      <c r="G5862" t="s">
        <v>1</v>
      </c>
      <c r="H5862" t="s">
        <v>0</v>
      </c>
      <c r="I5862">
        <f>MONTH(Table6[[#This Row],[Loan Date]])</f>
        <v>1</v>
      </c>
      <c r="J5862" t="str">
        <f>_xlfn.XLOOKUP(Table6[[#This Row],[Numeric Month]],$N$5:$N$11,$O$5:$O$11)</f>
        <v>Jan</v>
      </c>
      <c r="K5862" t="str">
        <f>_xlfn.XLOOKUP(Table6[[#This Row],[Loan Date]],$Q$5:$Q$152,$R$5:$R$152)</f>
        <v>Friday</v>
      </c>
      <c r="L5862" t="str">
        <f>_xlfn.XLOOKUP(Table6[[#This Row],[Loan Date]],$Q$5:$Q$152,$S$5:$S$152)</f>
        <v>Week 1</v>
      </c>
    </row>
    <row r="5863" spans="1:12" x14ac:dyDescent="0.2">
      <c r="A5863" s="1">
        <v>44939</v>
      </c>
      <c r="B5863" t="s">
        <v>7</v>
      </c>
      <c r="C5863" s="1">
        <v>44939</v>
      </c>
      <c r="D5863" t="s">
        <v>738</v>
      </c>
      <c r="E5863" t="s">
        <v>21</v>
      </c>
      <c r="F5863" t="s">
        <v>21</v>
      </c>
      <c r="G5863" t="s">
        <v>20</v>
      </c>
      <c r="H5863" t="s">
        <v>0</v>
      </c>
      <c r="I5863">
        <f>MONTH(Table6[[#This Row],[Loan Date]])</f>
        <v>1</v>
      </c>
      <c r="J5863" t="str">
        <f>_xlfn.XLOOKUP(Table6[[#This Row],[Numeric Month]],$N$5:$N$11,$O$5:$O$11)</f>
        <v>Jan</v>
      </c>
      <c r="K5863" t="str">
        <f>_xlfn.XLOOKUP(Table6[[#This Row],[Loan Date]],$Q$5:$Q$152,$R$5:$R$152)</f>
        <v>Friday</v>
      </c>
      <c r="L5863" t="str">
        <f>_xlfn.XLOOKUP(Table6[[#This Row],[Loan Date]],$Q$5:$Q$152,$S$5:$S$152)</f>
        <v>Week 1</v>
      </c>
    </row>
    <row r="5864" spans="1:12" x14ac:dyDescent="0.2">
      <c r="A5864" s="1">
        <v>44939</v>
      </c>
      <c r="B5864" t="s">
        <v>7</v>
      </c>
      <c r="C5864" s="1">
        <v>44939</v>
      </c>
      <c r="D5864" t="s">
        <v>681</v>
      </c>
      <c r="E5864" t="s">
        <v>23</v>
      </c>
      <c r="F5864" t="s">
        <v>23</v>
      </c>
      <c r="G5864" t="s">
        <v>20</v>
      </c>
      <c r="H5864" t="s">
        <v>0</v>
      </c>
      <c r="I5864">
        <f>MONTH(Table6[[#This Row],[Loan Date]])</f>
        <v>1</v>
      </c>
      <c r="J5864" t="str">
        <f>_xlfn.XLOOKUP(Table6[[#This Row],[Numeric Month]],$N$5:$N$11,$O$5:$O$11)</f>
        <v>Jan</v>
      </c>
      <c r="K5864" t="str">
        <f>_xlfn.XLOOKUP(Table6[[#This Row],[Loan Date]],$Q$5:$Q$152,$R$5:$R$152)</f>
        <v>Friday</v>
      </c>
      <c r="L5864" t="str">
        <f>_xlfn.XLOOKUP(Table6[[#This Row],[Loan Date]],$Q$5:$Q$152,$S$5:$S$152)</f>
        <v>Week 1</v>
      </c>
    </row>
    <row r="5865" spans="1:12" x14ac:dyDescent="0.2">
      <c r="A5865" s="1">
        <v>44939</v>
      </c>
      <c r="B5865" t="s">
        <v>5</v>
      </c>
      <c r="C5865" s="1">
        <v>44939</v>
      </c>
      <c r="D5865" t="s">
        <v>458</v>
      </c>
      <c r="E5865" t="s">
        <v>41</v>
      </c>
      <c r="F5865" t="s">
        <v>40</v>
      </c>
      <c r="G5865" t="s">
        <v>39</v>
      </c>
      <c r="H5865" t="s">
        <v>0</v>
      </c>
      <c r="I5865">
        <f>MONTH(Table6[[#This Row],[Loan Date]])</f>
        <v>1</v>
      </c>
      <c r="J5865" t="str">
        <f>_xlfn.XLOOKUP(Table6[[#This Row],[Numeric Month]],$N$5:$N$11,$O$5:$O$11)</f>
        <v>Jan</v>
      </c>
      <c r="K5865" t="str">
        <f>_xlfn.XLOOKUP(Table6[[#This Row],[Loan Date]],$Q$5:$Q$152,$R$5:$R$152)</f>
        <v>Friday</v>
      </c>
      <c r="L5865" t="str">
        <f>_xlfn.XLOOKUP(Table6[[#This Row],[Loan Date]],$Q$5:$Q$152,$S$5:$S$152)</f>
        <v>Week 1</v>
      </c>
    </row>
    <row r="5866" spans="1:12" x14ac:dyDescent="0.2">
      <c r="A5866" s="1">
        <v>44939</v>
      </c>
      <c r="B5866" t="s">
        <v>7</v>
      </c>
      <c r="C5866" s="1">
        <v>44952</v>
      </c>
      <c r="D5866" t="s">
        <v>522</v>
      </c>
      <c r="E5866" t="s">
        <v>9</v>
      </c>
      <c r="F5866" t="s">
        <v>8</v>
      </c>
      <c r="G5866" t="s">
        <v>1</v>
      </c>
      <c r="H5866" t="s">
        <v>0</v>
      </c>
      <c r="I5866">
        <f>MONTH(Table6[[#This Row],[Loan Date]])</f>
        <v>1</v>
      </c>
      <c r="J5866" t="str">
        <f>_xlfn.XLOOKUP(Table6[[#This Row],[Numeric Month]],$N$5:$N$11,$O$5:$O$11)</f>
        <v>Jan</v>
      </c>
      <c r="K5866" t="str">
        <f>_xlfn.XLOOKUP(Table6[[#This Row],[Loan Date]],$Q$5:$Q$152,$R$5:$R$152)</f>
        <v>Friday</v>
      </c>
      <c r="L5866" t="str">
        <f>_xlfn.XLOOKUP(Table6[[#This Row],[Loan Date]],$Q$5:$Q$152,$S$5:$S$152)</f>
        <v>Week 1</v>
      </c>
    </row>
    <row r="5867" spans="1:12" x14ac:dyDescent="0.2">
      <c r="A5867" s="1">
        <v>44939</v>
      </c>
      <c r="B5867" t="s">
        <v>7</v>
      </c>
      <c r="C5867" s="1">
        <v>44946</v>
      </c>
      <c r="D5867" t="s">
        <v>215</v>
      </c>
      <c r="E5867" t="s">
        <v>15</v>
      </c>
      <c r="F5867" t="s">
        <v>14</v>
      </c>
      <c r="G5867" t="s">
        <v>1</v>
      </c>
      <c r="H5867" t="s">
        <v>0</v>
      </c>
      <c r="I5867">
        <f>MONTH(Table6[[#This Row],[Loan Date]])</f>
        <v>1</v>
      </c>
      <c r="J5867" t="str">
        <f>_xlfn.XLOOKUP(Table6[[#This Row],[Numeric Month]],$N$5:$N$11,$O$5:$O$11)</f>
        <v>Jan</v>
      </c>
      <c r="K5867" t="str">
        <f>_xlfn.XLOOKUP(Table6[[#This Row],[Loan Date]],$Q$5:$Q$152,$R$5:$R$152)</f>
        <v>Friday</v>
      </c>
      <c r="L5867" t="str">
        <f>_xlfn.XLOOKUP(Table6[[#This Row],[Loan Date]],$Q$5:$Q$152,$S$5:$S$152)</f>
        <v>Week 1</v>
      </c>
    </row>
    <row r="5868" spans="1:12" x14ac:dyDescent="0.2">
      <c r="A5868" s="1">
        <v>44939</v>
      </c>
      <c r="B5868" t="s">
        <v>7</v>
      </c>
      <c r="C5868" s="1">
        <v>45029</v>
      </c>
      <c r="D5868" t="s">
        <v>1158</v>
      </c>
      <c r="E5868" t="s">
        <v>80</v>
      </c>
      <c r="F5868" t="s">
        <v>79</v>
      </c>
      <c r="G5868" t="s">
        <v>79</v>
      </c>
      <c r="H5868" t="s">
        <v>0</v>
      </c>
      <c r="I5868">
        <f>MONTH(Table6[[#This Row],[Loan Date]])</f>
        <v>1</v>
      </c>
      <c r="J5868" t="str">
        <f>_xlfn.XLOOKUP(Table6[[#This Row],[Numeric Month]],$N$5:$N$11,$O$5:$O$11)</f>
        <v>Jan</v>
      </c>
      <c r="K5868" t="str">
        <f>_xlfn.XLOOKUP(Table6[[#This Row],[Loan Date]],$Q$5:$Q$152,$R$5:$R$152)</f>
        <v>Friday</v>
      </c>
      <c r="L5868" t="str">
        <f>_xlfn.XLOOKUP(Table6[[#This Row],[Loan Date]],$Q$5:$Q$152,$S$5:$S$152)</f>
        <v>Week 1</v>
      </c>
    </row>
    <row r="5869" spans="1:12" x14ac:dyDescent="0.2">
      <c r="A5869" s="1">
        <v>44939</v>
      </c>
      <c r="B5869" t="s">
        <v>7</v>
      </c>
      <c r="C5869" s="1">
        <v>45029</v>
      </c>
      <c r="D5869" t="s">
        <v>184</v>
      </c>
      <c r="E5869" t="s">
        <v>80</v>
      </c>
      <c r="F5869" t="s">
        <v>79</v>
      </c>
      <c r="G5869" t="s">
        <v>79</v>
      </c>
      <c r="H5869" t="s">
        <v>0</v>
      </c>
      <c r="I5869">
        <f>MONTH(Table6[[#This Row],[Loan Date]])</f>
        <v>1</v>
      </c>
      <c r="J5869" t="str">
        <f>_xlfn.XLOOKUP(Table6[[#This Row],[Numeric Month]],$N$5:$N$11,$O$5:$O$11)</f>
        <v>Jan</v>
      </c>
      <c r="K5869" t="str">
        <f>_xlfn.XLOOKUP(Table6[[#This Row],[Loan Date]],$Q$5:$Q$152,$R$5:$R$152)</f>
        <v>Friday</v>
      </c>
      <c r="L5869" t="str">
        <f>_xlfn.XLOOKUP(Table6[[#This Row],[Loan Date]],$Q$5:$Q$152,$S$5:$S$152)</f>
        <v>Week 1</v>
      </c>
    </row>
    <row r="5870" spans="1:12" x14ac:dyDescent="0.2">
      <c r="A5870" s="1">
        <v>44939</v>
      </c>
      <c r="B5870" t="s">
        <v>5</v>
      </c>
      <c r="C5870" s="1">
        <v>44939</v>
      </c>
      <c r="D5870" t="s">
        <v>618</v>
      </c>
      <c r="E5870" t="s">
        <v>168</v>
      </c>
      <c r="F5870" t="s">
        <v>168</v>
      </c>
      <c r="G5870" t="s">
        <v>20</v>
      </c>
      <c r="H5870" t="s">
        <v>0</v>
      </c>
      <c r="I5870">
        <f>MONTH(Table6[[#This Row],[Loan Date]])</f>
        <v>1</v>
      </c>
      <c r="J5870" t="str">
        <f>_xlfn.XLOOKUP(Table6[[#This Row],[Numeric Month]],$N$5:$N$11,$O$5:$O$11)</f>
        <v>Jan</v>
      </c>
      <c r="K5870" t="str">
        <f>_xlfn.XLOOKUP(Table6[[#This Row],[Loan Date]],$Q$5:$Q$152,$R$5:$R$152)</f>
        <v>Friday</v>
      </c>
      <c r="L5870" t="str">
        <f>_xlfn.XLOOKUP(Table6[[#This Row],[Loan Date]],$Q$5:$Q$152,$S$5:$S$152)</f>
        <v>Week 1</v>
      </c>
    </row>
    <row r="5871" spans="1:12" x14ac:dyDescent="0.2">
      <c r="A5871" s="1">
        <v>44939</v>
      </c>
      <c r="B5871" t="s">
        <v>7</v>
      </c>
      <c r="C5871" s="1">
        <v>44939</v>
      </c>
      <c r="D5871" t="s">
        <v>314</v>
      </c>
      <c r="E5871" t="s">
        <v>49</v>
      </c>
      <c r="F5871" t="s">
        <v>49</v>
      </c>
      <c r="G5871" t="s">
        <v>20</v>
      </c>
      <c r="H5871" t="s">
        <v>0</v>
      </c>
      <c r="I5871">
        <f>MONTH(Table6[[#This Row],[Loan Date]])</f>
        <v>1</v>
      </c>
      <c r="J5871" t="str">
        <f>_xlfn.XLOOKUP(Table6[[#This Row],[Numeric Month]],$N$5:$N$11,$O$5:$O$11)</f>
        <v>Jan</v>
      </c>
      <c r="K5871" t="str">
        <f>_xlfn.XLOOKUP(Table6[[#This Row],[Loan Date]],$Q$5:$Q$152,$R$5:$R$152)</f>
        <v>Friday</v>
      </c>
      <c r="L5871" t="str">
        <f>_xlfn.XLOOKUP(Table6[[#This Row],[Loan Date]],$Q$5:$Q$152,$S$5:$S$152)</f>
        <v>Week 1</v>
      </c>
    </row>
    <row r="5872" spans="1:12" x14ac:dyDescent="0.2">
      <c r="A5872" s="1">
        <v>44939</v>
      </c>
      <c r="B5872" t="s">
        <v>7</v>
      </c>
      <c r="C5872" s="1">
        <v>44946</v>
      </c>
      <c r="D5872" t="s">
        <v>155</v>
      </c>
      <c r="E5872" t="s">
        <v>9</v>
      </c>
      <c r="F5872" t="s">
        <v>8</v>
      </c>
      <c r="G5872" t="s">
        <v>1</v>
      </c>
      <c r="H5872" t="s">
        <v>0</v>
      </c>
      <c r="I5872">
        <f>MONTH(Table6[[#This Row],[Loan Date]])</f>
        <v>1</v>
      </c>
      <c r="J5872" t="str">
        <f>_xlfn.XLOOKUP(Table6[[#This Row],[Numeric Month]],$N$5:$N$11,$O$5:$O$11)</f>
        <v>Jan</v>
      </c>
      <c r="K5872" t="str">
        <f>_xlfn.XLOOKUP(Table6[[#This Row],[Loan Date]],$Q$5:$Q$152,$R$5:$R$152)</f>
        <v>Friday</v>
      </c>
      <c r="L5872" t="str">
        <f>_xlfn.XLOOKUP(Table6[[#This Row],[Loan Date]],$Q$5:$Q$152,$S$5:$S$152)</f>
        <v>Week 1</v>
      </c>
    </row>
    <row r="5873" spans="1:12" x14ac:dyDescent="0.2">
      <c r="A5873" s="1">
        <v>44939</v>
      </c>
      <c r="B5873" t="s">
        <v>7</v>
      </c>
      <c r="C5873" s="1">
        <v>44939</v>
      </c>
      <c r="D5873" t="s">
        <v>193</v>
      </c>
      <c r="E5873" t="s">
        <v>122</v>
      </c>
      <c r="F5873" t="s">
        <v>122</v>
      </c>
      <c r="G5873" t="s">
        <v>11</v>
      </c>
      <c r="H5873" t="s">
        <v>0</v>
      </c>
      <c r="I5873">
        <f>MONTH(Table6[[#This Row],[Loan Date]])</f>
        <v>1</v>
      </c>
      <c r="J5873" t="str">
        <f>_xlfn.XLOOKUP(Table6[[#This Row],[Numeric Month]],$N$5:$N$11,$O$5:$O$11)</f>
        <v>Jan</v>
      </c>
      <c r="K5873" t="str">
        <f>_xlfn.XLOOKUP(Table6[[#This Row],[Loan Date]],$Q$5:$Q$152,$R$5:$R$152)</f>
        <v>Friday</v>
      </c>
      <c r="L5873" t="str">
        <f>_xlfn.XLOOKUP(Table6[[#This Row],[Loan Date]],$Q$5:$Q$152,$S$5:$S$152)</f>
        <v>Week 1</v>
      </c>
    </row>
    <row r="5874" spans="1:12" x14ac:dyDescent="0.2">
      <c r="A5874" s="1">
        <v>44939</v>
      </c>
      <c r="B5874" t="s">
        <v>7</v>
      </c>
      <c r="C5874" s="1">
        <v>44939</v>
      </c>
      <c r="D5874" t="s">
        <v>1096</v>
      </c>
      <c r="E5874" t="s">
        <v>12</v>
      </c>
      <c r="F5874" t="s">
        <v>12</v>
      </c>
      <c r="G5874" t="s">
        <v>11</v>
      </c>
      <c r="H5874" t="s">
        <v>0</v>
      </c>
      <c r="I5874">
        <f>MONTH(Table6[[#This Row],[Loan Date]])</f>
        <v>1</v>
      </c>
      <c r="J5874" t="str">
        <f>_xlfn.XLOOKUP(Table6[[#This Row],[Numeric Month]],$N$5:$N$11,$O$5:$O$11)</f>
        <v>Jan</v>
      </c>
      <c r="K5874" t="str">
        <f>_xlfn.XLOOKUP(Table6[[#This Row],[Loan Date]],$Q$5:$Q$152,$R$5:$R$152)</f>
        <v>Friday</v>
      </c>
      <c r="L5874" t="str">
        <f>_xlfn.XLOOKUP(Table6[[#This Row],[Loan Date]],$Q$5:$Q$152,$S$5:$S$152)</f>
        <v>Week 1</v>
      </c>
    </row>
    <row r="5875" spans="1:12" x14ac:dyDescent="0.2">
      <c r="A5875" s="1">
        <v>44939</v>
      </c>
      <c r="B5875" t="s">
        <v>7</v>
      </c>
      <c r="C5875" s="1">
        <v>44939</v>
      </c>
      <c r="D5875" t="s">
        <v>499</v>
      </c>
      <c r="E5875" t="s">
        <v>21</v>
      </c>
      <c r="F5875" t="s">
        <v>21</v>
      </c>
      <c r="G5875" t="s">
        <v>20</v>
      </c>
      <c r="H5875" t="s">
        <v>0</v>
      </c>
      <c r="I5875">
        <f>MONTH(Table6[[#This Row],[Loan Date]])</f>
        <v>1</v>
      </c>
      <c r="J5875" t="str">
        <f>_xlfn.XLOOKUP(Table6[[#This Row],[Numeric Month]],$N$5:$N$11,$O$5:$O$11)</f>
        <v>Jan</v>
      </c>
      <c r="K5875" t="str">
        <f>_xlfn.XLOOKUP(Table6[[#This Row],[Loan Date]],$Q$5:$Q$152,$R$5:$R$152)</f>
        <v>Friday</v>
      </c>
      <c r="L5875" t="str">
        <f>_xlfn.XLOOKUP(Table6[[#This Row],[Loan Date]],$Q$5:$Q$152,$S$5:$S$152)</f>
        <v>Week 1</v>
      </c>
    </row>
    <row r="5876" spans="1:12" x14ac:dyDescent="0.2">
      <c r="A5876" s="1">
        <v>44939</v>
      </c>
      <c r="B5876" t="s">
        <v>7</v>
      </c>
      <c r="C5876" s="1">
        <v>44939</v>
      </c>
      <c r="D5876" t="s">
        <v>408</v>
      </c>
      <c r="E5876" t="s">
        <v>23</v>
      </c>
      <c r="F5876" t="s">
        <v>23</v>
      </c>
      <c r="G5876" t="s">
        <v>20</v>
      </c>
      <c r="H5876" t="s">
        <v>0</v>
      </c>
      <c r="I5876">
        <f>MONTH(Table6[[#This Row],[Loan Date]])</f>
        <v>1</v>
      </c>
      <c r="J5876" t="str">
        <f>_xlfn.XLOOKUP(Table6[[#This Row],[Numeric Month]],$N$5:$N$11,$O$5:$O$11)</f>
        <v>Jan</v>
      </c>
      <c r="K5876" t="str">
        <f>_xlfn.XLOOKUP(Table6[[#This Row],[Loan Date]],$Q$5:$Q$152,$R$5:$R$152)</f>
        <v>Friday</v>
      </c>
      <c r="L5876" t="str">
        <f>_xlfn.XLOOKUP(Table6[[#This Row],[Loan Date]],$Q$5:$Q$152,$S$5:$S$152)</f>
        <v>Week 1</v>
      </c>
    </row>
    <row r="5877" spans="1:12" x14ac:dyDescent="0.2">
      <c r="A5877" s="1">
        <v>44939</v>
      </c>
      <c r="B5877" t="s">
        <v>7</v>
      </c>
      <c r="C5877" s="1">
        <v>44939</v>
      </c>
      <c r="D5877" t="s">
        <v>116</v>
      </c>
      <c r="E5877" t="s">
        <v>23</v>
      </c>
      <c r="F5877" t="s">
        <v>23</v>
      </c>
      <c r="G5877" t="s">
        <v>20</v>
      </c>
      <c r="H5877" t="s">
        <v>0</v>
      </c>
      <c r="I5877">
        <f>MONTH(Table6[[#This Row],[Loan Date]])</f>
        <v>1</v>
      </c>
      <c r="J5877" t="str">
        <f>_xlfn.XLOOKUP(Table6[[#This Row],[Numeric Month]],$N$5:$N$11,$O$5:$O$11)</f>
        <v>Jan</v>
      </c>
      <c r="K5877" t="str">
        <f>_xlfn.XLOOKUP(Table6[[#This Row],[Loan Date]],$Q$5:$Q$152,$R$5:$R$152)</f>
        <v>Friday</v>
      </c>
      <c r="L5877" t="str">
        <f>_xlfn.XLOOKUP(Table6[[#This Row],[Loan Date]],$Q$5:$Q$152,$S$5:$S$152)</f>
        <v>Week 1</v>
      </c>
    </row>
    <row r="5878" spans="1:12" x14ac:dyDescent="0.2">
      <c r="A5878" s="1">
        <v>44939</v>
      </c>
      <c r="B5878" t="s">
        <v>7</v>
      </c>
      <c r="C5878" s="1">
        <v>44939</v>
      </c>
      <c r="D5878" t="s">
        <v>251</v>
      </c>
      <c r="E5878" t="s">
        <v>21</v>
      </c>
      <c r="F5878" t="s">
        <v>21</v>
      </c>
      <c r="G5878" t="s">
        <v>20</v>
      </c>
      <c r="H5878" t="s">
        <v>0</v>
      </c>
      <c r="I5878">
        <f>MONTH(Table6[[#This Row],[Loan Date]])</f>
        <v>1</v>
      </c>
      <c r="J5878" t="str">
        <f>_xlfn.XLOOKUP(Table6[[#This Row],[Numeric Month]],$N$5:$N$11,$O$5:$O$11)</f>
        <v>Jan</v>
      </c>
      <c r="K5878" t="str">
        <f>_xlfn.XLOOKUP(Table6[[#This Row],[Loan Date]],$Q$5:$Q$152,$R$5:$R$152)</f>
        <v>Friday</v>
      </c>
      <c r="L5878" t="str">
        <f>_xlfn.XLOOKUP(Table6[[#This Row],[Loan Date]],$Q$5:$Q$152,$S$5:$S$152)</f>
        <v>Week 1</v>
      </c>
    </row>
    <row r="5879" spans="1:12" x14ac:dyDescent="0.2">
      <c r="A5879" s="1">
        <v>44939</v>
      </c>
      <c r="B5879" t="s">
        <v>5</v>
      </c>
      <c r="C5879" s="1">
        <v>45009</v>
      </c>
      <c r="D5879" t="s">
        <v>1157</v>
      </c>
      <c r="E5879" t="s">
        <v>3</v>
      </c>
      <c r="F5879" t="s">
        <v>2</v>
      </c>
      <c r="G5879" t="s">
        <v>1</v>
      </c>
      <c r="H5879" t="s">
        <v>0</v>
      </c>
      <c r="I5879">
        <f>MONTH(Table6[[#This Row],[Loan Date]])</f>
        <v>1</v>
      </c>
      <c r="J5879" t="str">
        <f>_xlfn.XLOOKUP(Table6[[#This Row],[Numeric Month]],$N$5:$N$11,$O$5:$O$11)</f>
        <v>Jan</v>
      </c>
      <c r="K5879" t="str">
        <f>_xlfn.XLOOKUP(Table6[[#This Row],[Loan Date]],$Q$5:$Q$152,$R$5:$R$152)</f>
        <v>Friday</v>
      </c>
      <c r="L5879" t="str">
        <f>_xlfn.XLOOKUP(Table6[[#This Row],[Loan Date]],$Q$5:$Q$152,$S$5:$S$152)</f>
        <v>Week 1</v>
      </c>
    </row>
    <row r="5880" spans="1:12" x14ac:dyDescent="0.2">
      <c r="A5880" s="1">
        <v>44939</v>
      </c>
      <c r="B5880" t="s">
        <v>7</v>
      </c>
      <c r="C5880" s="1">
        <v>45029</v>
      </c>
      <c r="D5880" t="s">
        <v>1156</v>
      </c>
      <c r="E5880" t="s">
        <v>80</v>
      </c>
      <c r="F5880" t="s">
        <v>79</v>
      </c>
      <c r="G5880" t="s">
        <v>79</v>
      </c>
      <c r="H5880" t="s">
        <v>0</v>
      </c>
      <c r="I5880">
        <f>MONTH(Table6[[#This Row],[Loan Date]])</f>
        <v>1</v>
      </c>
      <c r="J5880" t="str">
        <f>_xlfn.XLOOKUP(Table6[[#This Row],[Numeric Month]],$N$5:$N$11,$O$5:$O$11)</f>
        <v>Jan</v>
      </c>
      <c r="K5880" t="str">
        <f>_xlfn.XLOOKUP(Table6[[#This Row],[Loan Date]],$Q$5:$Q$152,$R$5:$R$152)</f>
        <v>Friday</v>
      </c>
      <c r="L5880" t="str">
        <f>_xlfn.XLOOKUP(Table6[[#This Row],[Loan Date]],$Q$5:$Q$152,$S$5:$S$152)</f>
        <v>Week 1</v>
      </c>
    </row>
    <row r="5881" spans="1:12" x14ac:dyDescent="0.2">
      <c r="A5881" s="1">
        <v>44939</v>
      </c>
      <c r="B5881" t="s">
        <v>7</v>
      </c>
      <c r="C5881" s="1">
        <v>44939</v>
      </c>
      <c r="D5881" t="s">
        <v>30</v>
      </c>
      <c r="E5881" t="s">
        <v>23</v>
      </c>
      <c r="F5881" t="s">
        <v>23</v>
      </c>
      <c r="G5881" t="s">
        <v>20</v>
      </c>
      <c r="H5881" t="s">
        <v>0</v>
      </c>
      <c r="I5881">
        <f>MONTH(Table6[[#This Row],[Loan Date]])</f>
        <v>1</v>
      </c>
      <c r="J5881" t="str">
        <f>_xlfn.XLOOKUP(Table6[[#This Row],[Numeric Month]],$N$5:$N$11,$O$5:$O$11)</f>
        <v>Jan</v>
      </c>
      <c r="K5881" t="str">
        <f>_xlfn.XLOOKUP(Table6[[#This Row],[Loan Date]],$Q$5:$Q$152,$R$5:$R$152)</f>
        <v>Friday</v>
      </c>
      <c r="L5881" t="str">
        <f>_xlfn.XLOOKUP(Table6[[#This Row],[Loan Date]],$Q$5:$Q$152,$S$5:$S$152)</f>
        <v>Week 1</v>
      </c>
    </row>
    <row r="5882" spans="1:12" x14ac:dyDescent="0.2">
      <c r="A5882" s="1">
        <v>44939</v>
      </c>
      <c r="B5882" t="s">
        <v>7</v>
      </c>
      <c r="C5882" s="1">
        <v>44939</v>
      </c>
      <c r="D5882" t="s">
        <v>441</v>
      </c>
      <c r="E5882" t="s">
        <v>21</v>
      </c>
      <c r="F5882" t="s">
        <v>21</v>
      </c>
      <c r="G5882" t="s">
        <v>20</v>
      </c>
      <c r="H5882" t="s">
        <v>0</v>
      </c>
      <c r="I5882">
        <f>MONTH(Table6[[#This Row],[Loan Date]])</f>
        <v>1</v>
      </c>
      <c r="J5882" t="str">
        <f>_xlfn.XLOOKUP(Table6[[#This Row],[Numeric Month]],$N$5:$N$11,$O$5:$O$11)</f>
        <v>Jan</v>
      </c>
      <c r="K5882" t="str">
        <f>_xlfn.XLOOKUP(Table6[[#This Row],[Loan Date]],$Q$5:$Q$152,$R$5:$R$152)</f>
        <v>Friday</v>
      </c>
      <c r="L5882" t="str">
        <f>_xlfn.XLOOKUP(Table6[[#This Row],[Loan Date]],$Q$5:$Q$152,$S$5:$S$152)</f>
        <v>Week 1</v>
      </c>
    </row>
    <row r="5883" spans="1:12" x14ac:dyDescent="0.2">
      <c r="A5883" s="1">
        <v>44939</v>
      </c>
      <c r="B5883" t="s">
        <v>7</v>
      </c>
      <c r="C5883" s="1">
        <v>44939</v>
      </c>
      <c r="D5883" t="s">
        <v>911</v>
      </c>
      <c r="E5883" t="s">
        <v>37</v>
      </c>
      <c r="F5883" t="s">
        <v>37</v>
      </c>
      <c r="G5883" t="s">
        <v>20</v>
      </c>
      <c r="H5883" t="s">
        <v>0</v>
      </c>
      <c r="I5883">
        <f>MONTH(Table6[[#This Row],[Loan Date]])</f>
        <v>1</v>
      </c>
      <c r="J5883" t="str">
        <f>_xlfn.XLOOKUP(Table6[[#This Row],[Numeric Month]],$N$5:$N$11,$O$5:$O$11)</f>
        <v>Jan</v>
      </c>
      <c r="K5883" t="str">
        <f>_xlfn.XLOOKUP(Table6[[#This Row],[Loan Date]],$Q$5:$Q$152,$R$5:$R$152)</f>
        <v>Friday</v>
      </c>
      <c r="L5883" t="str">
        <f>_xlfn.XLOOKUP(Table6[[#This Row],[Loan Date]],$Q$5:$Q$152,$S$5:$S$152)</f>
        <v>Week 1</v>
      </c>
    </row>
    <row r="5884" spans="1:12" x14ac:dyDescent="0.2">
      <c r="A5884" s="1">
        <v>44939</v>
      </c>
      <c r="B5884" t="s">
        <v>7</v>
      </c>
      <c r="C5884" s="1">
        <v>44952</v>
      </c>
      <c r="D5884" t="s">
        <v>527</v>
      </c>
      <c r="E5884" t="s">
        <v>15</v>
      </c>
      <c r="F5884" t="s">
        <v>14</v>
      </c>
      <c r="G5884" t="s">
        <v>1</v>
      </c>
      <c r="H5884" t="s">
        <v>0</v>
      </c>
      <c r="I5884">
        <f>MONTH(Table6[[#This Row],[Loan Date]])</f>
        <v>1</v>
      </c>
      <c r="J5884" t="str">
        <f>_xlfn.XLOOKUP(Table6[[#This Row],[Numeric Month]],$N$5:$N$11,$O$5:$O$11)</f>
        <v>Jan</v>
      </c>
      <c r="K5884" t="str">
        <f>_xlfn.XLOOKUP(Table6[[#This Row],[Loan Date]],$Q$5:$Q$152,$R$5:$R$152)</f>
        <v>Friday</v>
      </c>
      <c r="L5884" t="str">
        <f>_xlfn.XLOOKUP(Table6[[#This Row],[Loan Date]],$Q$5:$Q$152,$S$5:$S$152)</f>
        <v>Week 1</v>
      </c>
    </row>
    <row r="5885" spans="1:12" x14ac:dyDescent="0.2">
      <c r="A5885" s="1">
        <v>44939</v>
      </c>
      <c r="B5885" t="s">
        <v>5</v>
      </c>
      <c r="C5885" s="1">
        <v>44953</v>
      </c>
      <c r="D5885" t="s">
        <v>1046</v>
      </c>
      <c r="E5885" t="s">
        <v>3</v>
      </c>
      <c r="F5885" t="s">
        <v>2</v>
      </c>
      <c r="G5885" t="s">
        <v>1</v>
      </c>
      <c r="H5885" t="s">
        <v>0</v>
      </c>
      <c r="I5885">
        <f>MONTH(Table6[[#This Row],[Loan Date]])</f>
        <v>1</v>
      </c>
      <c r="J5885" t="str">
        <f>_xlfn.XLOOKUP(Table6[[#This Row],[Numeric Month]],$N$5:$N$11,$O$5:$O$11)</f>
        <v>Jan</v>
      </c>
      <c r="K5885" t="str">
        <f>_xlfn.XLOOKUP(Table6[[#This Row],[Loan Date]],$Q$5:$Q$152,$R$5:$R$152)</f>
        <v>Friday</v>
      </c>
      <c r="L5885" t="str">
        <f>_xlfn.XLOOKUP(Table6[[#This Row],[Loan Date]],$Q$5:$Q$152,$S$5:$S$152)</f>
        <v>Week 1</v>
      </c>
    </row>
    <row r="5886" spans="1:12" x14ac:dyDescent="0.2">
      <c r="A5886" s="1">
        <v>44939</v>
      </c>
      <c r="B5886" t="s">
        <v>7</v>
      </c>
      <c r="C5886" s="1">
        <v>44946</v>
      </c>
      <c r="D5886" t="s">
        <v>76</v>
      </c>
      <c r="E5886" t="s">
        <v>9</v>
      </c>
      <c r="F5886" t="s">
        <v>8</v>
      </c>
      <c r="G5886" t="s">
        <v>1</v>
      </c>
      <c r="H5886" t="s">
        <v>0</v>
      </c>
      <c r="I5886">
        <f>MONTH(Table6[[#This Row],[Loan Date]])</f>
        <v>1</v>
      </c>
      <c r="J5886" t="str">
        <f>_xlfn.XLOOKUP(Table6[[#This Row],[Numeric Month]],$N$5:$N$11,$O$5:$O$11)</f>
        <v>Jan</v>
      </c>
      <c r="K5886" t="str">
        <f>_xlfn.XLOOKUP(Table6[[#This Row],[Loan Date]],$Q$5:$Q$152,$R$5:$R$152)</f>
        <v>Friday</v>
      </c>
      <c r="L5886" t="str">
        <f>_xlfn.XLOOKUP(Table6[[#This Row],[Loan Date]],$Q$5:$Q$152,$S$5:$S$152)</f>
        <v>Week 1</v>
      </c>
    </row>
    <row r="5887" spans="1:12" x14ac:dyDescent="0.2">
      <c r="A5887" s="1">
        <v>44939</v>
      </c>
      <c r="B5887" t="s">
        <v>7</v>
      </c>
      <c r="C5887" s="1">
        <v>45029</v>
      </c>
      <c r="D5887" t="s">
        <v>1155</v>
      </c>
      <c r="E5887" t="s">
        <v>80</v>
      </c>
      <c r="F5887" t="s">
        <v>79</v>
      </c>
      <c r="G5887" t="s">
        <v>79</v>
      </c>
      <c r="H5887" t="s">
        <v>0</v>
      </c>
      <c r="I5887">
        <f>MONTH(Table6[[#This Row],[Loan Date]])</f>
        <v>1</v>
      </c>
      <c r="J5887" t="str">
        <f>_xlfn.XLOOKUP(Table6[[#This Row],[Numeric Month]],$N$5:$N$11,$O$5:$O$11)</f>
        <v>Jan</v>
      </c>
      <c r="K5887" t="str">
        <f>_xlfn.XLOOKUP(Table6[[#This Row],[Loan Date]],$Q$5:$Q$152,$R$5:$R$152)</f>
        <v>Friday</v>
      </c>
      <c r="L5887" t="str">
        <f>_xlfn.XLOOKUP(Table6[[#This Row],[Loan Date]],$Q$5:$Q$152,$S$5:$S$152)</f>
        <v>Week 1</v>
      </c>
    </row>
    <row r="5888" spans="1:12" x14ac:dyDescent="0.2">
      <c r="A5888" s="1">
        <v>44939</v>
      </c>
      <c r="B5888" t="s">
        <v>7</v>
      </c>
      <c r="C5888" s="1">
        <v>45029</v>
      </c>
      <c r="D5888" t="s">
        <v>1154</v>
      </c>
      <c r="E5888" t="s">
        <v>80</v>
      </c>
      <c r="F5888" t="s">
        <v>79</v>
      </c>
      <c r="G5888" t="s">
        <v>79</v>
      </c>
      <c r="H5888" t="s">
        <v>0</v>
      </c>
      <c r="I5888">
        <f>MONTH(Table6[[#This Row],[Loan Date]])</f>
        <v>1</v>
      </c>
      <c r="J5888" t="str">
        <f>_xlfn.XLOOKUP(Table6[[#This Row],[Numeric Month]],$N$5:$N$11,$O$5:$O$11)</f>
        <v>Jan</v>
      </c>
      <c r="K5888" t="str">
        <f>_xlfn.XLOOKUP(Table6[[#This Row],[Loan Date]],$Q$5:$Q$152,$R$5:$R$152)</f>
        <v>Friday</v>
      </c>
      <c r="L5888" t="str">
        <f>_xlfn.XLOOKUP(Table6[[#This Row],[Loan Date]],$Q$5:$Q$152,$S$5:$S$152)</f>
        <v>Week 1</v>
      </c>
    </row>
    <row r="5889" spans="1:12" x14ac:dyDescent="0.2">
      <c r="A5889" s="1">
        <v>44939</v>
      </c>
      <c r="B5889" t="s">
        <v>5</v>
      </c>
      <c r="C5889" s="1">
        <v>44939</v>
      </c>
      <c r="D5889" t="s">
        <v>172</v>
      </c>
      <c r="E5889" t="s">
        <v>21</v>
      </c>
      <c r="F5889" t="s">
        <v>21</v>
      </c>
      <c r="G5889" t="s">
        <v>20</v>
      </c>
      <c r="H5889" t="s">
        <v>0</v>
      </c>
      <c r="I5889">
        <f>MONTH(Table6[[#This Row],[Loan Date]])</f>
        <v>1</v>
      </c>
      <c r="J5889" t="str">
        <f>_xlfn.XLOOKUP(Table6[[#This Row],[Numeric Month]],$N$5:$N$11,$O$5:$O$11)</f>
        <v>Jan</v>
      </c>
      <c r="K5889" t="str">
        <f>_xlfn.XLOOKUP(Table6[[#This Row],[Loan Date]],$Q$5:$Q$152,$R$5:$R$152)</f>
        <v>Friday</v>
      </c>
      <c r="L5889" t="str">
        <f>_xlfn.XLOOKUP(Table6[[#This Row],[Loan Date]],$Q$5:$Q$152,$S$5:$S$152)</f>
        <v>Week 1</v>
      </c>
    </row>
    <row r="5890" spans="1:12" x14ac:dyDescent="0.2">
      <c r="A5890" s="1">
        <v>44939</v>
      </c>
      <c r="B5890" t="s">
        <v>5</v>
      </c>
      <c r="C5890" s="1">
        <v>44939</v>
      </c>
      <c r="D5890" t="s">
        <v>171</v>
      </c>
      <c r="E5890" t="s">
        <v>23</v>
      </c>
      <c r="F5890" t="s">
        <v>23</v>
      </c>
      <c r="G5890" t="s">
        <v>20</v>
      </c>
      <c r="H5890" t="s">
        <v>0</v>
      </c>
      <c r="I5890">
        <f>MONTH(Table6[[#This Row],[Loan Date]])</f>
        <v>1</v>
      </c>
      <c r="J5890" t="str">
        <f>_xlfn.XLOOKUP(Table6[[#This Row],[Numeric Month]],$N$5:$N$11,$O$5:$O$11)</f>
        <v>Jan</v>
      </c>
      <c r="K5890" t="str">
        <f>_xlfn.XLOOKUP(Table6[[#This Row],[Loan Date]],$Q$5:$Q$152,$R$5:$R$152)</f>
        <v>Friday</v>
      </c>
      <c r="L5890" t="str">
        <f>_xlfn.XLOOKUP(Table6[[#This Row],[Loan Date]],$Q$5:$Q$152,$S$5:$S$152)</f>
        <v>Week 1</v>
      </c>
    </row>
    <row r="5891" spans="1:12" x14ac:dyDescent="0.2">
      <c r="A5891" s="1">
        <v>44939</v>
      </c>
      <c r="B5891" t="s">
        <v>7</v>
      </c>
      <c r="C5891" s="1">
        <v>44953</v>
      </c>
      <c r="D5891" t="s">
        <v>840</v>
      </c>
      <c r="E5891" t="s">
        <v>15</v>
      </c>
      <c r="F5891" t="s">
        <v>14</v>
      </c>
      <c r="G5891" t="s">
        <v>1</v>
      </c>
      <c r="H5891" t="s">
        <v>0</v>
      </c>
      <c r="I5891">
        <f>MONTH(Table6[[#This Row],[Loan Date]])</f>
        <v>1</v>
      </c>
      <c r="J5891" t="str">
        <f>_xlfn.XLOOKUP(Table6[[#This Row],[Numeric Month]],$N$5:$N$11,$O$5:$O$11)</f>
        <v>Jan</v>
      </c>
      <c r="K5891" t="str">
        <f>_xlfn.XLOOKUP(Table6[[#This Row],[Loan Date]],$Q$5:$Q$152,$R$5:$R$152)</f>
        <v>Friday</v>
      </c>
      <c r="L5891" t="str">
        <f>_xlfn.XLOOKUP(Table6[[#This Row],[Loan Date]],$Q$5:$Q$152,$S$5:$S$152)</f>
        <v>Week 1</v>
      </c>
    </row>
    <row r="5892" spans="1:12" x14ac:dyDescent="0.2">
      <c r="A5892" s="1">
        <v>44939</v>
      </c>
      <c r="B5892" t="s">
        <v>7</v>
      </c>
      <c r="C5892" s="1">
        <v>44946</v>
      </c>
      <c r="D5892" t="s">
        <v>279</v>
      </c>
      <c r="E5892" t="s">
        <v>52</v>
      </c>
      <c r="F5892" t="s">
        <v>51</v>
      </c>
      <c r="G5892" t="s">
        <v>1</v>
      </c>
      <c r="H5892" t="s">
        <v>0</v>
      </c>
      <c r="I5892">
        <f>MONTH(Table6[[#This Row],[Loan Date]])</f>
        <v>1</v>
      </c>
      <c r="J5892" t="str">
        <f>_xlfn.XLOOKUP(Table6[[#This Row],[Numeric Month]],$N$5:$N$11,$O$5:$O$11)</f>
        <v>Jan</v>
      </c>
      <c r="K5892" t="str">
        <f>_xlfn.XLOOKUP(Table6[[#This Row],[Loan Date]],$Q$5:$Q$152,$R$5:$R$152)</f>
        <v>Friday</v>
      </c>
      <c r="L5892" t="str">
        <f>_xlfn.XLOOKUP(Table6[[#This Row],[Loan Date]],$Q$5:$Q$152,$S$5:$S$152)</f>
        <v>Week 1</v>
      </c>
    </row>
    <row r="5893" spans="1:12" x14ac:dyDescent="0.2">
      <c r="A5893" s="1">
        <v>44939</v>
      </c>
      <c r="B5893" t="s">
        <v>7</v>
      </c>
      <c r="C5893" s="1">
        <v>44939</v>
      </c>
      <c r="D5893" t="s">
        <v>979</v>
      </c>
      <c r="E5893" t="s">
        <v>113</v>
      </c>
      <c r="F5893" t="s">
        <v>113</v>
      </c>
      <c r="G5893" t="s">
        <v>20</v>
      </c>
      <c r="H5893" t="s">
        <v>0</v>
      </c>
      <c r="I5893">
        <f>MONTH(Table6[[#This Row],[Loan Date]])</f>
        <v>1</v>
      </c>
      <c r="J5893" t="str">
        <f>_xlfn.XLOOKUP(Table6[[#This Row],[Numeric Month]],$N$5:$N$11,$O$5:$O$11)</f>
        <v>Jan</v>
      </c>
      <c r="K5893" t="str">
        <f>_xlfn.XLOOKUP(Table6[[#This Row],[Loan Date]],$Q$5:$Q$152,$R$5:$R$152)</f>
        <v>Friday</v>
      </c>
      <c r="L5893" t="str">
        <f>_xlfn.XLOOKUP(Table6[[#This Row],[Loan Date]],$Q$5:$Q$152,$S$5:$S$152)</f>
        <v>Week 1</v>
      </c>
    </row>
    <row r="5894" spans="1:12" x14ac:dyDescent="0.2">
      <c r="A5894" s="1">
        <v>44939</v>
      </c>
      <c r="B5894" t="s">
        <v>7</v>
      </c>
      <c r="C5894" s="1">
        <v>44946</v>
      </c>
      <c r="D5894" t="s">
        <v>112</v>
      </c>
      <c r="E5894" t="s">
        <v>9</v>
      </c>
      <c r="F5894" t="s">
        <v>8</v>
      </c>
      <c r="G5894" t="s">
        <v>1</v>
      </c>
      <c r="H5894" t="s">
        <v>0</v>
      </c>
      <c r="I5894">
        <f>MONTH(Table6[[#This Row],[Loan Date]])</f>
        <v>1</v>
      </c>
      <c r="J5894" t="str">
        <f>_xlfn.XLOOKUP(Table6[[#This Row],[Numeric Month]],$N$5:$N$11,$O$5:$O$11)</f>
        <v>Jan</v>
      </c>
      <c r="K5894" t="str">
        <f>_xlfn.XLOOKUP(Table6[[#This Row],[Loan Date]],$Q$5:$Q$152,$R$5:$R$152)</f>
        <v>Friday</v>
      </c>
      <c r="L5894" t="str">
        <f>_xlfn.XLOOKUP(Table6[[#This Row],[Loan Date]],$Q$5:$Q$152,$S$5:$S$152)</f>
        <v>Week 1</v>
      </c>
    </row>
    <row r="5895" spans="1:12" x14ac:dyDescent="0.2">
      <c r="A5895" s="1">
        <v>44939</v>
      </c>
      <c r="B5895" t="s">
        <v>5</v>
      </c>
      <c r="C5895" s="1">
        <v>44946</v>
      </c>
      <c r="D5895" t="s">
        <v>146</v>
      </c>
      <c r="E5895" t="s">
        <v>52</v>
      </c>
      <c r="F5895" t="s">
        <v>51</v>
      </c>
      <c r="G5895" t="s">
        <v>1</v>
      </c>
      <c r="H5895" t="s">
        <v>0</v>
      </c>
      <c r="I5895">
        <f>MONTH(Table6[[#This Row],[Loan Date]])</f>
        <v>1</v>
      </c>
      <c r="J5895" t="str">
        <f>_xlfn.XLOOKUP(Table6[[#This Row],[Numeric Month]],$N$5:$N$11,$O$5:$O$11)</f>
        <v>Jan</v>
      </c>
      <c r="K5895" t="str">
        <f>_xlfn.XLOOKUP(Table6[[#This Row],[Loan Date]],$Q$5:$Q$152,$R$5:$R$152)</f>
        <v>Friday</v>
      </c>
      <c r="L5895" t="str">
        <f>_xlfn.XLOOKUP(Table6[[#This Row],[Loan Date]],$Q$5:$Q$152,$S$5:$S$152)</f>
        <v>Week 1</v>
      </c>
    </row>
    <row r="5896" spans="1:12" x14ac:dyDescent="0.2">
      <c r="A5896" s="1">
        <v>44939</v>
      </c>
      <c r="B5896" t="s">
        <v>7</v>
      </c>
      <c r="C5896" s="1">
        <v>44953</v>
      </c>
      <c r="D5896" t="s">
        <v>513</v>
      </c>
      <c r="E5896" t="s">
        <v>15</v>
      </c>
      <c r="F5896" t="s">
        <v>14</v>
      </c>
      <c r="G5896" t="s">
        <v>1</v>
      </c>
      <c r="H5896" t="s">
        <v>0</v>
      </c>
      <c r="I5896">
        <f>MONTH(Table6[[#This Row],[Loan Date]])</f>
        <v>1</v>
      </c>
      <c r="J5896" t="str">
        <f>_xlfn.XLOOKUP(Table6[[#This Row],[Numeric Month]],$N$5:$N$11,$O$5:$O$11)</f>
        <v>Jan</v>
      </c>
      <c r="K5896" t="str">
        <f>_xlfn.XLOOKUP(Table6[[#This Row],[Loan Date]],$Q$5:$Q$152,$R$5:$R$152)</f>
        <v>Friday</v>
      </c>
      <c r="L5896" t="str">
        <f>_xlfn.XLOOKUP(Table6[[#This Row],[Loan Date]],$Q$5:$Q$152,$S$5:$S$152)</f>
        <v>Week 1</v>
      </c>
    </row>
    <row r="5897" spans="1:12" x14ac:dyDescent="0.2">
      <c r="A5897" s="1">
        <v>44939</v>
      </c>
      <c r="B5897" t="s">
        <v>7</v>
      </c>
      <c r="C5897" s="1">
        <v>44939</v>
      </c>
      <c r="D5897" t="s">
        <v>811</v>
      </c>
      <c r="E5897" t="s">
        <v>65</v>
      </c>
      <c r="F5897" t="s">
        <v>65</v>
      </c>
      <c r="G5897" t="s">
        <v>20</v>
      </c>
      <c r="H5897" t="s">
        <v>0</v>
      </c>
      <c r="I5897">
        <f>MONTH(Table6[[#This Row],[Loan Date]])</f>
        <v>1</v>
      </c>
      <c r="J5897" t="str">
        <f>_xlfn.XLOOKUP(Table6[[#This Row],[Numeric Month]],$N$5:$N$11,$O$5:$O$11)</f>
        <v>Jan</v>
      </c>
      <c r="K5897" t="str">
        <f>_xlfn.XLOOKUP(Table6[[#This Row],[Loan Date]],$Q$5:$Q$152,$R$5:$R$152)</f>
        <v>Friday</v>
      </c>
      <c r="L5897" t="str">
        <f>_xlfn.XLOOKUP(Table6[[#This Row],[Loan Date]],$Q$5:$Q$152,$S$5:$S$152)</f>
        <v>Week 1</v>
      </c>
    </row>
    <row r="5898" spans="1:12" x14ac:dyDescent="0.2">
      <c r="A5898" s="1">
        <v>44939</v>
      </c>
      <c r="B5898" t="s">
        <v>7</v>
      </c>
      <c r="C5898" s="1">
        <v>45029</v>
      </c>
      <c r="D5898" t="s">
        <v>348</v>
      </c>
      <c r="E5898" t="s">
        <v>80</v>
      </c>
      <c r="F5898" t="s">
        <v>79</v>
      </c>
      <c r="G5898" t="s">
        <v>79</v>
      </c>
      <c r="H5898" t="s">
        <v>0</v>
      </c>
      <c r="I5898">
        <f>MONTH(Table6[[#This Row],[Loan Date]])</f>
        <v>1</v>
      </c>
      <c r="J5898" t="str">
        <f>_xlfn.XLOOKUP(Table6[[#This Row],[Numeric Month]],$N$5:$N$11,$O$5:$O$11)</f>
        <v>Jan</v>
      </c>
      <c r="K5898" t="str">
        <f>_xlfn.XLOOKUP(Table6[[#This Row],[Loan Date]],$Q$5:$Q$152,$R$5:$R$152)</f>
        <v>Friday</v>
      </c>
      <c r="L5898" t="str">
        <f>_xlfn.XLOOKUP(Table6[[#This Row],[Loan Date]],$Q$5:$Q$152,$S$5:$S$152)</f>
        <v>Week 1</v>
      </c>
    </row>
    <row r="5899" spans="1:12" x14ac:dyDescent="0.2">
      <c r="A5899" s="1">
        <v>44939</v>
      </c>
      <c r="B5899" t="s">
        <v>5</v>
      </c>
      <c r="C5899" s="1">
        <v>44939</v>
      </c>
      <c r="D5899" t="s">
        <v>241</v>
      </c>
      <c r="E5899" t="s">
        <v>23</v>
      </c>
      <c r="F5899" t="s">
        <v>23</v>
      </c>
      <c r="G5899" t="s">
        <v>20</v>
      </c>
      <c r="H5899" t="s">
        <v>0</v>
      </c>
      <c r="I5899">
        <f>MONTH(Table6[[#This Row],[Loan Date]])</f>
        <v>1</v>
      </c>
      <c r="J5899" t="str">
        <f>_xlfn.XLOOKUP(Table6[[#This Row],[Numeric Month]],$N$5:$N$11,$O$5:$O$11)</f>
        <v>Jan</v>
      </c>
      <c r="K5899" t="str">
        <f>_xlfn.XLOOKUP(Table6[[#This Row],[Loan Date]],$Q$5:$Q$152,$R$5:$R$152)</f>
        <v>Friday</v>
      </c>
      <c r="L5899" t="str">
        <f>_xlfn.XLOOKUP(Table6[[#This Row],[Loan Date]],$Q$5:$Q$152,$S$5:$S$152)</f>
        <v>Week 1</v>
      </c>
    </row>
    <row r="5900" spans="1:12" x14ac:dyDescent="0.2">
      <c r="A5900" s="1">
        <v>44939</v>
      </c>
      <c r="B5900" t="s">
        <v>5</v>
      </c>
      <c r="C5900" s="1">
        <v>44939</v>
      </c>
      <c r="D5900" t="s">
        <v>491</v>
      </c>
      <c r="E5900" t="s">
        <v>122</v>
      </c>
      <c r="F5900" t="s">
        <v>122</v>
      </c>
      <c r="G5900" t="s">
        <v>11</v>
      </c>
      <c r="H5900" t="s">
        <v>0</v>
      </c>
      <c r="I5900">
        <f>MONTH(Table6[[#This Row],[Loan Date]])</f>
        <v>1</v>
      </c>
      <c r="J5900" t="str">
        <f>_xlfn.XLOOKUP(Table6[[#This Row],[Numeric Month]],$N$5:$N$11,$O$5:$O$11)</f>
        <v>Jan</v>
      </c>
      <c r="K5900" t="str">
        <f>_xlfn.XLOOKUP(Table6[[#This Row],[Loan Date]],$Q$5:$Q$152,$R$5:$R$152)</f>
        <v>Friday</v>
      </c>
      <c r="L5900" t="str">
        <f>_xlfn.XLOOKUP(Table6[[#This Row],[Loan Date]],$Q$5:$Q$152,$S$5:$S$152)</f>
        <v>Week 1</v>
      </c>
    </row>
    <row r="5901" spans="1:12" x14ac:dyDescent="0.2">
      <c r="A5901" s="1">
        <v>44939</v>
      </c>
      <c r="B5901" t="s">
        <v>7</v>
      </c>
      <c r="C5901" s="1">
        <v>44939</v>
      </c>
      <c r="D5901" t="s">
        <v>969</v>
      </c>
      <c r="E5901" t="s">
        <v>37</v>
      </c>
      <c r="F5901" t="s">
        <v>37</v>
      </c>
      <c r="G5901" t="s">
        <v>20</v>
      </c>
      <c r="H5901" t="s">
        <v>0</v>
      </c>
      <c r="I5901">
        <f>MONTH(Table6[[#This Row],[Loan Date]])</f>
        <v>1</v>
      </c>
      <c r="J5901" t="str">
        <f>_xlfn.XLOOKUP(Table6[[#This Row],[Numeric Month]],$N$5:$N$11,$O$5:$O$11)</f>
        <v>Jan</v>
      </c>
      <c r="K5901" t="str">
        <f>_xlfn.XLOOKUP(Table6[[#This Row],[Loan Date]],$Q$5:$Q$152,$R$5:$R$152)</f>
        <v>Friday</v>
      </c>
      <c r="L5901" t="str">
        <f>_xlfn.XLOOKUP(Table6[[#This Row],[Loan Date]],$Q$5:$Q$152,$S$5:$S$152)</f>
        <v>Week 1</v>
      </c>
    </row>
    <row r="5902" spans="1:12" x14ac:dyDescent="0.2">
      <c r="A5902" s="1">
        <v>44939</v>
      </c>
      <c r="B5902" t="s">
        <v>7</v>
      </c>
      <c r="C5902" s="1">
        <v>44939</v>
      </c>
      <c r="D5902" t="s">
        <v>29</v>
      </c>
      <c r="E5902" t="s">
        <v>23</v>
      </c>
      <c r="F5902" t="s">
        <v>23</v>
      </c>
      <c r="G5902" t="s">
        <v>20</v>
      </c>
      <c r="H5902" t="s">
        <v>0</v>
      </c>
      <c r="I5902">
        <f>MONTH(Table6[[#This Row],[Loan Date]])</f>
        <v>1</v>
      </c>
      <c r="J5902" t="str">
        <f>_xlfn.XLOOKUP(Table6[[#This Row],[Numeric Month]],$N$5:$N$11,$O$5:$O$11)</f>
        <v>Jan</v>
      </c>
      <c r="K5902" t="str">
        <f>_xlfn.XLOOKUP(Table6[[#This Row],[Loan Date]],$Q$5:$Q$152,$R$5:$R$152)</f>
        <v>Friday</v>
      </c>
      <c r="L5902" t="str">
        <f>_xlfn.XLOOKUP(Table6[[#This Row],[Loan Date]],$Q$5:$Q$152,$S$5:$S$152)</f>
        <v>Week 1</v>
      </c>
    </row>
    <row r="5903" spans="1:12" x14ac:dyDescent="0.2">
      <c r="A5903" s="1">
        <v>44939</v>
      </c>
      <c r="B5903" t="s">
        <v>7</v>
      </c>
      <c r="C5903" s="1">
        <v>44939</v>
      </c>
      <c r="D5903" t="s">
        <v>185</v>
      </c>
      <c r="E5903" t="s">
        <v>21</v>
      </c>
      <c r="F5903" t="s">
        <v>21</v>
      </c>
      <c r="G5903" t="s">
        <v>20</v>
      </c>
      <c r="H5903" t="s">
        <v>0</v>
      </c>
      <c r="I5903">
        <f>MONTH(Table6[[#This Row],[Loan Date]])</f>
        <v>1</v>
      </c>
      <c r="J5903" t="str">
        <f>_xlfn.XLOOKUP(Table6[[#This Row],[Numeric Month]],$N$5:$N$11,$O$5:$O$11)</f>
        <v>Jan</v>
      </c>
      <c r="K5903" t="str">
        <f>_xlfn.XLOOKUP(Table6[[#This Row],[Loan Date]],$Q$5:$Q$152,$R$5:$R$152)</f>
        <v>Friday</v>
      </c>
      <c r="L5903" t="str">
        <f>_xlfn.XLOOKUP(Table6[[#This Row],[Loan Date]],$Q$5:$Q$152,$S$5:$S$152)</f>
        <v>Week 1</v>
      </c>
    </row>
    <row r="5904" spans="1:12" x14ac:dyDescent="0.2">
      <c r="A5904" s="1">
        <v>44939</v>
      </c>
      <c r="B5904" t="s">
        <v>7</v>
      </c>
      <c r="C5904" s="1">
        <v>44939</v>
      </c>
      <c r="D5904" t="s">
        <v>1136</v>
      </c>
      <c r="E5904" t="s">
        <v>37</v>
      </c>
      <c r="F5904" t="s">
        <v>37</v>
      </c>
      <c r="G5904" t="s">
        <v>20</v>
      </c>
      <c r="H5904" t="s">
        <v>0</v>
      </c>
      <c r="I5904">
        <f>MONTH(Table6[[#This Row],[Loan Date]])</f>
        <v>1</v>
      </c>
      <c r="J5904" t="str">
        <f>_xlfn.XLOOKUP(Table6[[#This Row],[Numeric Month]],$N$5:$N$11,$O$5:$O$11)</f>
        <v>Jan</v>
      </c>
      <c r="K5904" t="str">
        <f>_xlfn.XLOOKUP(Table6[[#This Row],[Loan Date]],$Q$5:$Q$152,$R$5:$R$152)</f>
        <v>Friday</v>
      </c>
      <c r="L5904" t="str">
        <f>_xlfn.XLOOKUP(Table6[[#This Row],[Loan Date]],$Q$5:$Q$152,$S$5:$S$152)</f>
        <v>Week 1</v>
      </c>
    </row>
    <row r="5905" spans="1:12" x14ac:dyDescent="0.2">
      <c r="A5905" s="1">
        <v>44939</v>
      </c>
      <c r="B5905" t="s">
        <v>7</v>
      </c>
      <c r="C5905" s="1">
        <v>44939</v>
      </c>
      <c r="D5905" t="s">
        <v>116</v>
      </c>
      <c r="E5905" t="s">
        <v>23</v>
      </c>
      <c r="F5905" t="s">
        <v>23</v>
      </c>
      <c r="G5905" t="s">
        <v>20</v>
      </c>
      <c r="H5905" t="s">
        <v>0</v>
      </c>
      <c r="I5905">
        <f>MONTH(Table6[[#This Row],[Loan Date]])</f>
        <v>1</v>
      </c>
      <c r="J5905" t="str">
        <f>_xlfn.XLOOKUP(Table6[[#This Row],[Numeric Month]],$N$5:$N$11,$O$5:$O$11)</f>
        <v>Jan</v>
      </c>
      <c r="K5905" t="str">
        <f>_xlfn.XLOOKUP(Table6[[#This Row],[Loan Date]],$Q$5:$Q$152,$R$5:$R$152)</f>
        <v>Friday</v>
      </c>
      <c r="L5905" t="str">
        <f>_xlfn.XLOOKUP(Table6[[#This Row],[Loan Date]],$Q$5:$Q$152,$S$5:$S$152)</f>
        <v>Week 1</v>
      </c>
    </row>
    <row r="5906" spans="1:12" x14ac:dyDescent="0.2">
      <c r="A5906" s="1">
        <v>44939</v>
      </c>
      <c r="B5906" t="s">
        <v>7</v>
      </c>
      <c r="C5906" s="1">
        <v>44939</v>
      </c>
      <c r="D5906" t="s">
        <v>251</v>
      </c>
      <c r="E5906" t="s">
        <v>21</v>
      </c>
      <c r="F5906" t="s">
        <v>21</v>
      </c>
      <c r="G5906" t="s">
        <v>20</v>
      </c>
      <c r="H5906" t="s">
        <v>0</v>
      </c>
      <c r="I5906">
        <f>MONTH(Table6[[#This Row],[Loan Date]])</f>
        <v>1</v>
      </c>
      <c r="J5906" t="str">
        <f>_xlfn.XLOOKUP(Table6[[#This Row],[Numeric Month]],$N$5:$N$11,$O$5:$O$11)</f>
        <v>Jan</v>
      </c>
      <c r="K5906" t="str">
        <f>_xlfn.XLOOKUP(Table6[[#This Row],[Loan Date]],$Q$5:$Q$152,$R$5:$R$152)</f>
        <v>Friday</v>
      </c>
      <c r="L5906" t="str">
        <f>_xlfn.XLOOKUP(Table6[[#This Row],[Loan Date]],$Q$5:$Q$152,$S$5:$S$152)</f>
        <v>Week 1</v>
      </c>
    </row>
    <row r="5907" spans="1:12" x14ac:dyDescent="0.2">
      <c r="A5907" s="1">
        <v>44939</v>
      </c>
      <c r="B5907" t="s">
        <v>220</v>
      </c>
      <c r="C5907" s="1">
        <v>44939</v>
      </c>
      <c r="D5907" t="s">
        <v>259</v>
      </c>
      <c r="E5907" t="s">
        <v>52</v>
      </c>
      <c r="F5907" t="s">
        <v>51</v>
      </c>
      <c r="G5907" t="s">
        <v>1</v>
      </c>
      <c r="H5907" t="s">
        <v>0</v>
      </c>
      <c r="I5907">
        <f>MONTH(Table6[[#This Row],[Loan Date]])</f>
        <v>1</v>
      </c>
      <c r="J5907" t="str">
        <f>_xlfn.XLOOKUP(Table6[[#This Row],[Numeric Month]],$N$5:$N$11,$O$5:$O$11)</f>
        <v>Jan</v>
      </c>
      <c r="K5907" t="str">
        <f>_xlfn.XLOOKUP(Table6[[#This Row],[Loan Date]],$Q$5:$Q$152,$R$5:$R$152)</f>
        <v>Friday</v>
      </c>
      <c r="L5907" t="str">
        <f>_xlfn.XLOOKUP(Table6[[#This Row],[Loan Date]],$Q$5:$Q$152,$S$5:$S$152)</f>
        <v>Week 1</v>
      </c>
    </row>
    <row r="5908" spans="1:12" x14ac:dyDescent="0.2">
      <c r="A5908" s="1">
        <v>44939</v>
      </c>
      <c r="B5908" t="s">
        <v>7</v>
      </c>
      <c r="C5908" s="1">
        <v>44953</v>
      </c>
      <c r="D5908" t="s">
        <v>839</v>
      </c>
      <c r="E5908" t="s">
        <v>3</v>
      </c>
      <c r="F5908" t="s">
        <v>2</v>
      </c>
      <c r="G5908" t="s">
        <v>1</v>
      </c>
      <c r="H5908" t="s">
        <v>0</v>
      </c>
      <c r="I5908">
        <f>MONTH(Table6[[#This Row],[Loan Date]])</f>
        <v>1</v>
      </c>
      <c r="J5908" t="str">
        <f>_xlfn.XLOOKUP(Table6[[#This Row],[Numeric Month]],$N$5:$N$11,$O$5:$O$11)</f>
        <v>Jan</v>
      </c>
      <c r="K5908" t="str">
        <f>_xlfn.XLOOKUP(Table6[[#This Row],[Loan Date]],$Q$5:$Q$152,$R$5:$R$152)</f>
        <v>Friday</v>
      </c>
      <c r="L5908" t="str">
        <f>_xlfn.XLOOKUP(Table6[[#This Row],[Loan Date]],$Q$5:$Q$152,$S$5:$S$152)</f>
        <v>Week 1</v>
      </c>
    </row>
    <row r="5909" spans="1:12" x14ac:dyDescent="0.2">
      <c r="A5909" s="1">
        <v>44939</v>
      </c>
      <c r="B5909" t="s">
        <v>7</v>
      </c>
      <c r="C5909" s="1">
        <v>45029</v>
      </c>
      <c r="D5909" t="s">
        <v>1153</v>
      </c>
      <c r="E5909" t="s">
        <v>80</v>
      </c>
      <c r="F5909" t="s">
        <v>79</v>
      </c>
      <c r="G5909" t="s">
        <v>79</v>
      </c>
      <c r="H5909" t="s">
        <v>0</v>
      </c>
      <c r="I5909">
        <f>MONTH(Table6[[#This Row],[Loan Date]])</f>
        <v>1</v>
      </c>
      <c r="J5909" t="str">
        <f>_xlfn.XLOOKUP(Table6[[#This Row],[Numeric Month]],$N$5:$N$11,$O$5:$O$11)</f>
        <v>Jan</v>
      </c>
      <c r="K5909" t="str">
        <f>_xlfn.XLOOKUP(Table6[[#This Row],[Loan Date]],$Q$5:$Q$152,$R$5:$R$152)</f>
        <v>Friday</v>
      </c>
      <c r="L5909" t="str">
        <f>_xlfn.XLOOKUP(Table6[[#This Row],[Loan Date]],$Q$5:$Q$152,$S$5:$S$152)</f>
        <v>Week 1</v>
      </c>
    </row>
    <row r="5910" spans="1:12" x14ac:dyDescent="0.2">
      <c r="A5910" s="1">
        <v>44939</v>
      </c>
      <c r="B5910" t="s">
        <v>7</v>
      </c>
      <c r="C5910" s="1">
        <v>44939</v>
      </c>
      <c r="D5910" t="s">
        <v>923</v>
      </c>
      <c r="E5910" t="s">
        <v>37</v>
      </c>
      <c r="F5910" t="s">
        <v>37</v>
      </c>
      <c r="G5910" t="s">
        <v>20</v>
      </c>
      <c r="H5910" t="s">
        <v>0</v>
      </c>
      <c r="I5910">
        <f>MONTH(Table6[[#This Row],[Loan Date]])</f>
        <v>1</v>
      </c>
      <c r="J5910" t="str">
        <f>_xlfn.XLOOKUP(Table6[[#This Row],[Numeric Month]],$N$5:$N$11,$O$5:$O$11)</f>
        <v>Jan</v>
      </c>
      <c r="K5910" t="str">
        <f>_xlfn.XLOOKUP(Table6[[#This Row],[Loan Date]],$Q$5:$Q$152,$R$5:$R$152)</f>
        <v>Friday</v>
      </c>
      <c r="L5910" t="str">
        <f>_xlfn.XLOOKUP(Table6[[#This Row],[Loan Date]],$Q$5:$Q$152,$S$5:$S$152)</f>
        <v>Week 1</v>
      </c>
    </row>
    <row r="5911" spans="1:12" x14ac:dyDescent="0.2">
      <c r="A5911" s="1">
        <v>44939</v>
      </c>
      <c r="B5911" t="s">
        <v>7</v>
      </c>
      <c r="C5911" s="1">
        <v>44946</v>
      </c>
      <c r="D5911" t="s">
        <v>355</v>
      </c>
      <c r="E5911" t="s">
        <v>52</v>
      </c>
      <c r="F5911" t="s">
        <v>51</v>
      </c>
      <c r="G5911" t="s">
        <v>1</v>
      </c>
      <c r="H5911" t="s">
        <v>0</v>
      </c>
      <c r="I5911">
        <f>MONTH(Table6[[#This Row],[Loan Date]])</f>
        <v>1</v>
      </c>
      <c r="J5911" t="str">
        <f>_xlfn.XLOOKUP(Table6[[#This Row],[Numeric Month]],$N$5:$N$11,$O$5:$O$11)</f>
        <v>Jan</v>
      </c>
      <c r="K5911" t="str">
        <f>_xlfn.XLOOKUP(Table6[[#This Row],[Loan Date]],$Q$5:$Q$152,$R$5:$R$152)</f>
        <v>Friday</v>
      </c>
      <c r="L5911" t="str">
        <f>_xlfn.XLOOKUP(Table6[[#This Row],[Loan Date]],$Q$5:$Q$152,$S$5:$S$152)</f>
        <v>Week 1</v>
      </c>
    </row>
    <row r="5912" spans="1:12" x14ac:dyDescent="0.2">
      <c r="A5912" s="1">
        <v>44939</v>
      </c>
      <c r="B5912" t="s">
        <v>7</v>
      </c>
      <c r="C5912" s="1">
        <v>44946</v>
      </c>
      <c r="D5912" t="s">
        <v>1095</v>
      </c>
      <c r="E5912" t="s">
        <v>52</v>
      </c>
      <c r="F5912" t="s">
        <v>51</v>
      </c>
      <c r="G5912" t="s">
        <v>1</v>
      </c>
      <c r="H5912" t="s">
        <v>0</v>
      </c>
      <c r="I5912">
        <f>MONTH(Table6[[#This Row],[Loan Date]])</f>
        <v>1</v>
      </c>
      <c r="J5912" t="str">
        <f>_xlfn.XLOOKUP(Table6[[#This Row],[Numeric Month]],$N$5:$N$11,$O$5:$O$11)</f>
        <v>Jan</v>
      </c>
      <c r="K5912" t="str">
        <f>_xlfn.XLOOKUP(Table6[[#This Row],[Loan Date]],$Q$5:$Q$152,$R$5:$R$152)</f>
        <v>Friday</v>
      </c>
      <c r="L5912" t="str">
        <f>_xlfn.XLOOKUP(Table6[[#This Row],[Loan Date]],$Q$5:$Q$152,$S$5:$S$152)</f>
        <v>Week 1</v>
      </c>
    </row>
    <row r="5913" spans="1:12" x14ac:dyDescent="0.2">
      <c r="A5913" s="1">
        <v>44939</v>
      </c>
      <c r="B5913" t="s">
        <v>7</v>
      </c>
      <c r="C5913" s="1">
        <v>45029</v>
      </c>
      <c r="D5913" t="s">
        <v>1152</v>
      </c>
      <c r="E5913" t="s">
        <v>80</v>
      </c>
      <c r="F5913" t="s">
        <v>79</v>
      </c>
      <c r="G5913" t="s">
        <v>79</v>
      </c>
      <c r="H5913" t="s">
        <v>0</v>
      </c>
      <c r="I5913">
        <f>MONTH(Table6[[#This Row],[Loan Date]])</f>
        <v>1</v>
      </c>
      <c r="J5913" t="str">
        <f>_xlfn.XLOOKUP(Table6[[#This Row],[Numeric Month]],$N$5:$N$11,$O$5:$O$11)</f>
        <v>Jan</v>
      </c>
      <c r="K5913" t="str">
        <f>_xlfn.XLOOKUP(Table6[[#This Row],[Loan Date]],$Q$5:$Q$152,$R$5:$R$152)</f>
        <v>Friday</v>
      </c>
      <c r="L5913" t="str">
        <f>_xlfn.XLOOKUP(Table6[[#This Row],[Loan Date]],$Q$5:$Q$152,$S$5:$S$152)</f>
        <v>Week 1</v>
      </c>
    </row>
    <row r="5914" spans="1:12" x14ac:dyDescent="0.2">
      <c r="A5914" s="1">
        <v>44939</v>
      </c>
      <c r="B5914" t="s">
        <v>5</v>
      </c>
      <c r="C5914" s="1">
        <v>44946</v>
      </c>
      <c r="D5914" t="s">
        <v>322</v>
      </c>
      <c r="E5914" t="s">
        <v>52</v>
      </c>
      <c r="F5914" t="s">
        <v>51</v>
      </c>
      <c r="G5914" t="s">
        <v>1</v>
      </c>
      <c r="H5914" t="s">
        <v>0</v>
      </c>
      <c r="I5914">
        <f>MONTH(Table6[[#This Row],[Loan Date]])</f>
        <v>1</v>
      </c>
      <c r="J5914" t="str">
        <f>_xlfn.XLOOKUP(Table6[[#This Row],[Numeric Month]],$N$5:$N$11,$O$5:$O$11)</f>
        <v>Jan</v>
      </c>
      <c r="K5914" t="str">
        <f>_xlfn.XLOOKUP(Table6[[#This Row],[Loan Date]],$Q$5:$Q$152,$R$5:$R$152)</f>
        <v>Friday</v>
      </c>
      <c r="L5914" t="str">
        <f>_xlfn.XLOOKUP(Table6[[#This Row],[Loan Date]],$Q$5:$Q$152,$S$5:$S$152)</f>
        <v>Week 1</v>
      </c>
    </row>
    <row r="5915" spans="1:12" x14ac:dyDescent="0.2">
      <c r="A5915" s="1">
        <v>44939</v>
      </c>
      <c r="B5915" t="s">
        <v>7</v>
      </c>
      <c r="C5915" s="1">
        <v>45029</v>
      </c>
      <c r="D5915" t="s">
        <v>1151</v>
      </c>
      <c r="E5915" t="s">
        <v>80</v>
      </c>
      <c r="F5915" t="s">
        <v>79</v>
      </c>
      <c r="G5915" t="s">
        <v>79</v>
      </c>
      <c r="H5915" t="s">
        <v>0</v>
      </c>
      <c r="I5915">
        <f>MONTH(Table6[[#This Row],[Loan Date]])</f>
        <v>1</v>
      </c>
      <c r="J5915" t="str">
        <f>_xlfn.XLOOKUP(Table6[[#This Row],[Numeric Month]],$N$5:$N$11,$O$5:$O$11)</f>
        <v>Jan</v>
      </c>
      <c r="K5915" t="str">
        <f>_xlfn.XLOOKUP(Table6[[#This Row],[Loan Date]],$Q$5:$Q$152,$R$5:$R$152)</f>
        <v>Friday</v>
      </c>
      <c r="L5915" t="str">
        <f>_xlfn.XLOOKUP(Table6[[#This Row],[Loan Date]],$Q$5:$Q$152,$S$5:$S$152)</f>
        <v>Week 1</v>
      </c>
    </row>
    <row r="5916" spans="1:12" x14ac:dyDescent="0.2">
      <c r="A5916" s="1">
        <v>44939</v>
      </c>
      <c r="B5916" t="s">
        <v>7</v>
      </c>
      <c r="C5916" s="1">
        <v>44946</v>
      </c>
      <c r="D5916" t="s">
        <v>1150</v>
      </c>
      <c r="E5916" t="s">
        <v>52</v>
      </c>
      <c r="F5916" t="s">
        <v>51</v>
      </c>
      <c r="G5916" t="s">
        <v>1</v>
      </c>
      <c r="H5916" t="s">
        <v>0</v>
      </c>
      <c r="I5916">
        <f>MONTH(Table6[[#This Row],[Loan Date]])</f>
        <v>1</v>
      </c>
      <c r="J5916" t="str">
        <f>_xlfn.XLOOKUP(Table6[[#This Row],[Numeric Month]],$N$5:$N$11,$O$5:$O$11)</f>
        <v>Jan</v>
      </c>
      <c r="K5916" t="str">
        <f>_xlfn.XLOOKUP(Table6[[#This Row],[Loan Date]],$Q$5:$Q$152,$R$5:$R$152)</f>
        <v>Friday</v>
      </c>
      <c r="L5916" t="str">
        <f>_xlfn.XLOOKUP(Table6[[#This Row],[Loan Date]],$Q$5:$Q$152,$S$5:$S$152)</f>
        <v>Week 1</v>
      </c>
    </row>
    <row r="5917" spans="1:12" x14ac:dyDescent="0.2">
      <c r="A5917" s="1">
        <v>44939</v>
      </c>
      <c r="B5917" t="s">
        <v>7</v>
      </c>
      <c r="C5917" s="1">
        <v>44946</v>
      </c>
      <c r="D5917" t="s">
        <v>278</v>
      </c>
      <c r="E5917" t="s">
        <v>52</v>
      </c>
      <c r="F5917" t="s">
        <v>51</v>
      </c>
      <c r="G5917" t="s">
        <v>1</v>
      </c>
      <c r="H5917" t="s">
        <v>0</v>
      </c>
      <c r="I5917">
        <f>MONTH(Table6[[#This Row],[Loan Date]])</f>
        <v>1</v>
      </c>
      <c r="J5917" t="str">
        <f>_xlfn.XLOOKUP(Table6[[#This Row],[Numeric Month]],$N$5:$N$11,$O$5:$O$11)</f>
        <v>Jan</v>
      </c>
      <c r="K5917" t="str">
        <f>_xlfn.XLOOKUP(Table6[[#This Row],[Loan Date]],$Q$5:$Q$152,$R$5:$R$152)</f>
        <v>Friday</v>
      </c>
      <c r="L5917" t="str">
        <f>_xlfn.XLOOKUP(Table6[[#This Row],[Loan Date]],$Q$5:$Q$152,$S$5:$S$152)</f>
        <v>Week 1</v>
      </c>
    </row>
    <row r="5918" spans="1:12" x14ac:dyDescent="0.2">
      <c r="A5918" s="1">
        <v>44939</v>
      </c>
      <c r="B5918" t="s">
        <v>5</v>
      </c>
      <c r="C5918" s="1">
        <v>44939</v>
      </c>
      <c r="D5918" t="s">
        <v>314</v>
      </c>
      <c r="E5918" t="s">
        <v>49</v>
      </c>
      <c r="F5918" t="s">
        <v>49</v>
      </c>
      <c r="G5918" t="s">
        <v>20</v>
      </c>
      <c r="H5918" t="s">
        <v>0</v>
      </c>
      <c r="I5918">
        <f>MONTH(Table6[[#This Row],[Loan Date]])</f>
        <v>1</v>
      </c>
      <c r="J5918" t="str">
        <f>_xlfn.XLOOKUP(Table6[[#This Row],[Numeric Month]],$N$5:$N$11,$O$5:$O$11)</f>
        <v>Jan</v>
      </c>
      <c r="K5918" t="str">
        <f>_xlfn.XLOOKUP(Table6[[#This Row],[Loan Date]],$Q$5:$Q$152,$R$5:$R$152)</f>
        <v>Friday</v>
      </c>
      <c r="L5918" t="str">
        <f>_xlfn.XLOOKUP(Table6[[#This Row],[Loan Date]],$Q$5:$Q$152,$S$5:$S$152)</f>
        <v>Week 1</v>
      </c>
    </row>
    <row r="5919" spans="1:12" x14ac:dyDescent="0.2">
      <c r="A5919" s="1">
        <v>44939</v>
      </c>
      <c r="B5919" t="s">
        <v>5</v>
      </c>
      <c r="C5919" s="1">
        <v>44946</v>
      </c>
      <c r="D5919" t="s">
        <v>157</v>
      </c>
      <c r="E5919" t="s">
        <v>9</v>
      </c>
      <c r="F5919" t="s">
        <v>8</v>
      </c>
      <c r="G5919" t="s">
        <v>1</v>
      </c>
      <c r="H5919" t="s">
        <v>0</v>
      </c>
      <c r="I5919">
        <f>MONTH(Table6[[#This Row],[Loan Date]])</f>
        <v>1</v>
      </c>
      <c r="J5919" t="str">
        <f>_xlfn.XLOOKUP(Table6[[#This Row],[Numeric Month]],$N$5:$N$11,$O$5:$O$11)</f>
        <v>Jan</v>
      </c>
      <c r="K5919" t="str">
        <f>_xlfn.XLOOKUP(Table6[[#This Row],[Loan Date]],$Q$5:$Q$152,$R$5:$R$152)</f>
        <v>Friday</v>
      </c>
      <c r="L5919" t="str">
        <f>_xlfn.XLOOKUP(Table6[[#This Row],[Loan Date]],$Q$5:$Q$152,$S$5:$S$152)</f>
        <v>Week 1</v>
      </c>
    </row>
    <row r="5920" spans="1:12" x14ac:dyDescent="0.2">
      <c r="A5920" s="1">
        <v>44939</v>
      </c>
      <c r="B5920" t="s">
        <v>7</v>
      </c>
      <c r="C5920" s="1">
        <v>45029</v>
      </c>
      <c r="D5920" t="s">
        <v>1149</v>
      </c>
      <c r="E5920" t="s">
        <v>80</v>
      </c>
      <c r="F5920" t="s">
        <v>79</v>
      </c>
      <c r="G5920" t="s">
        <v>79</v>
      </c>
      <c r="H5920" t="s">
        <v>0</v>
      </c>
      <c r="I5920">
        <f>MONTH(Table6[[#This Row],[Loan Date]])</f>
        <v>1</v>
      </c>
      <c r="J5920" t="str">
        <f>_xlfn.XLOOKUP(Table6[[#This Row],[Numeric Month]],$N$5:$N$11,$O$5:$O$11)</f>
        <v>Jan</v>
      </c>
      <c r="K5920" t="str">
        <f>_xlfn.XLOOKUP(Table6[[#This Row],[Loan Date]],$Q$5:$Q$152,$R$5:$R$152)</f>
        <v>Friday</v>
      </c>
      <c r="L5920" t="str">
        <f>_xlfn.XLOOKUP(Table6[[#This Row],[Loan Date]],$Q$5:$Q$152,$S$5:$S$152)</f>
        <v>Week 1</v>
      </c>
    </row>
    <row r="5921" spans="1:12" x14ac:dyDescent="0.2">
      <c r="A5921" s="1">
        <v>44939</v>
      </c>
      <c r="B5921" t="s">
        <v>5</v>
      </c>
      <c r="C5921" s="1">
        <v>44939</v>
      </c>
      <c r="D5921" t="s">
        <v>473</v>
      </c>
      <c r="E5921" t="s">
        <v>65</v>
      </c>
      <c r="F5921" t="s">
        <v>65</v>
      </c>
      <c r="G5921" t="s">
        <v>20</v>
      </c>
      <c r="H5921" t="s">
        <v>0</v>
      </c>
      <c r="I5921">
        <f>MONTH(Table6[[#This Row],[Loan Date]])</f>
        <v>1</v>
      </c>
      <c r="J5921" t="str">
        <f>_xlfn.XLOOKUP(Table6[[#This Row],[Numeric Month]],$N$5:$N$11,$O$5:$O$11)</f>
        <v>Jan</v>
      </c>
      <c r="K5921" t="str">
        <f>_xlfn.XLOOKUP(Table6[[#This Row],[Loan Date]],$Q$5:$Q$152,$R$5:$R$152)</f>
        <v>Friday</v>
      </c>
      <c r="L5921" t="str">
        <f>_xlfn.XLOOKUP(Table6[[#This Row],[Loan Date]],$Q$5:$Q$152,$S$5:$S$152)</f>
        <v>Week 1</v>
      </c>
    </row>
    <row r="5922" spans="1:12" x14ac:dyDescent="0.2">
      <c r="A5922" s="1">
        <v>44939</v>
      </c>
      <c r="B5922" t="s">
        <v>7</v>
      </c>
      <c r="C5922" s="1">
        <v>45029</v>
      </c>
      <c r="D5922" t="s">
        <v>1148</v>
      </c>
      <c r="E5922" t="s">
        <v>80</v>
      </c>
      <c r="F5922" t="s">
        <v>79</v>
      </c>
      <c r="G5922" t="s">
        <v>79</v>
      </c>
      <c r="H5922" t="s">
        <v>0</v>
      </c>
      <c r="I5922">
        <f>MONTH(Table6[[#This Row],[Loan Date]])</f>
        <v>1</v>
      </c>
      <c r="J5922" t="str">
        <f>_xlfn.XLOOKUP(Table6[[#This Row],[Numeric Month]],$N$5:$N$11,$O$5:$O$11)</f>
        <v>Jan</v>
      </c>
      <c r="K5922" t="str">
        <f>_xlfn.XLOOKUP(Table6[[#This Row],[Loan Date]],$Q$5:$Q$152,$R$5:$R$152)</f>
        <v>Friday</v>
      </c>
      <c r="L5922" t="str">
        <f>_xlfn.XLOOKUP(Table6[[#This Row],[Loan Date]],$Q$5:$Q$152,$S$5:$S$152)</f>
        <v>Week 1</v>
      </c>
    </row>
    <row r="5923" spans="1:12" x14ac:dyDescent="0.2">
      <c r="A5923" s="1">
        <v>44939</v>
      </c>
      <c r="B5923" t="s">
        <v>7</v>
      </c>
      <c r="C5923" s="1">
        <v>45029</v>
      </c>
      <c r="D5923" t="s">
        <v>1147</v>
      </c>
      <c r="E5923" t="s">
        <v>80</v>
      </c>
      <c r="F5923" t="s">
        <v>79</v>
      </c>
      <c r="G5923" t="s">
        <v>79</v>
      </c>
      <c r="H5923" t="s">
        <v>0</v>
      </c>
      <c r="I5923">
        <f>MONTH(Table6[[#This Row],[Loan Date]])</f>
        <v>1</v>
      </c>
      <c r="J5923" t="str">
        <f>_xlfn.XLOOKUP(Table6[[#This Row],[Numeric Month]],$N$5:$N$11,$O$5:$O$11)</f>
        <v>Jan</v>
      </c>
      <c r="K5923" t="str">
        <f>_xlfn.XLOOKUP(Table6[[#This Row],[Loan Date]],$Q$5:$Q$152,$R$5:$R$152)</f>
        <v>Friday</v>
      </c>
      <c r="L5923" t="str">
        <f>_xlfn.XLOOKUP(Table6[[#This Row],[Loan Date]],$Q$5:$Q$152,$S$5:$S$152)</f>
        <v>Week 1</v>
      </c>
    </row>
    <row r="5924" spans="1:12" x14ac:dyDescent="0.2">
      <c r="A5924" s="1">
        <v>44939</v>
      </c>
      <c r="B5924" t="s">
        <v>7</v>
      </c>
      <c r="C5924" s="1">
        <v>44939</v>
      </c>
      <c r="D5924" t="s">
        <v>344</v>
      </c>
      <c r="E5924" t="s">
        <v>49</v>
      </c>
      <c r="F5924" t="s">
        <v>49</v>
      </c>
      <c r="G5924" t="s">
        <v>20</v>
      </c>
      <c r="H5924" t="s">
        <v>0</v>
      </c>
      <c r="I5924">
        <f>MONTH(Table6[[#This Row],[Loan Date]])</f>
        <v>1</v>
      </c>
      <c r="J5924" t="str">
        <f>_xlfn.XLOOKUP(Table6[[#This Row],[Numeric Month]],$N$5:$N$11,$O$5:$O$11)</f>
        <v>Jan</v>
      </c>
      <c r="K5924" t="str">
        <f>_xlfn.XLOOKUP(Table6[[#This Row],[Loan Date]],$Q$5:$Q$152,$R$5:$R$152)</f>
        <v>Friday</v>
      </c>
      <c r="L5924" t="str">
        <f>_xlfn.XLOOKUP(Table6[[#This Row],[Loan Date]],$Q$5:$Q$152,$S$5:$S$152)</f>
        <v>Week 1</v>
      </c>
    </row>
    <row r="5925" spans="1:12" x14ac:dyDescent="0.2">
      <c r="A5925" s="1">
        <v>44939</v>
      </c>
      <c r="B5925" t="s">
        <v>7</v>
      </c>
      <c r="C5925" s="1">
        <v>44953</v>
      </c>
      <c r="D5925" t="s">
        <v>827</v>
      </c>
      <c r="E5925" t="s">
        <v>15</v>
      </c>
      <c r="F5925" t="s">
        <v>14</v>
      </c>
      <c r="G5925" t="s">
        <v>1</v>
      </c>
      <c r="H5925" t="s">
        <v>0</v>
      </c>
      <c r="I5925">
        <f>MONTH(Table6[[#This Row],[Loan Date]])</f>
        <v>1</v>
      </c>
      <c r="J5925" t="str">
        <f>_xlfn.XLOOKUP(Table6[[#This Row],[Numeric Month]],$N$5:$N$11,$O$5:$O$11)</f>
        <v>Jan</v>
      </c>
      <c r="K5925" t="str">
        <f>_xlfn.XLOOKUP(Table6[[#This Row],[Loan Date]],$Q$5:$Q$152,$R$5:$R$152)</f>
        <v>Friday</v>
      </c>
      <c r="L5925" t="str">
        <f>_xlfn.XLOOKUP(Table6[[#This Row],[Loan Date]],$Q$5:$Q$152,$S$5:$S$152)</f>
        <v>Week 1</v>
      </c>
    </row>
    <row r="5926" spans="1:12" x14ac:dyDescent="0.2">
      <c r="A5926" s="1">
        <v>44939</v>
      </c>
      <c r="B5926" t="s">
        <v>7</v>
      </c>
      <c r="C5926" s="1">
        <v>44939</v>
      </c>
      <c r="D5926" t="s">
        <v>185</v>
      </c>
      <c r="E5926" t="s">
        <v>21</v>
      </c>
      <c r="F5926" t="s">
        <v>21</v>
      </c>
      <c r="G5926" t="s">
        <v>20</v>
      </c>
      <c r="H5926" t="s">
        <v>0</v>
      </c>
      <c r="I5926">
        <f>MONTH(Table6[[#This Row],[Loan Date]])</f>
        <v>1</v>
      </c>
      <c r="J5926" t="str">
        <f>_xlfn.XLOOKUP(Table6[[#This Row],[Numeric Month]],$N$5:$N$11,$O$5:$O$11)</f>
        <v>Jan</v>
      </c>
      <c r="K5926" t="str">
        <f>_xlfn.XLOOKUP(Table6[[#This Row],[Loan Date]],$Q$5:$Q$152,$R$5:$R$152)</f>
        <v>Friday</v>
      </c>
      <c r="L5926" t="str">
        <f>_xlfn.XLOOKUP(Table6[[#This Row],[Loan Date]],$Q$5:$Q$152,$S$5:$S$152)</f>
        <v>Week 1</v>
      </c>
    </row>
    <row r="5927" spans="1:12" x14ac:dyDescent="0.2">
      <c r="A5927" s="1">
        <v>44939</v>
      </c>
      <c r="B5927" t="s">
        <v>7</v>
      </c>
      <c r="C5927" s="1">
        <v>44939</v>
      </c>
      <c r="D5927" t="s">
        <v>29</v>
      </c>
      <c r="E5927" t="s">
        <v>23</v>
      </c>
      <c r="F5927" t="s">
        <v>23</v>
      </c>
      <c r="G5927" t="s">
        <v>20</v>
      </c>
      <c r="H5927" t="s">
        <v>0</v>
      </c>
      <c r="I5927">
        <f>MONTH(Table6[[#This Row],[Loan Date]])</f>
        <v>1</v>
      </c>
      <c r="J5927" t="str">
        <f>_xlfn.XLOOKUP(Table6[[#This Row],[Numeric Month]],$N$5:$N$11,$O$5:$O$11)</f>
        <v>Jan</v>
      </c>
      <c r="K5927" t="str">
        <f>_xlfn.XLOOKUP(Table6[[#This Row],[Loan Date]],$Q$5:$Q$152,$R$5:$R$152)</f>
        <v>Friday</v>
      </c>
      <c r="L5927" t="str">
        <f>_xlfn.XLOOKUP(Table6[[#This Row],[Loan Date]],$Q$5:$Q$152,$S$5:$S$152)</f>
        <v>Week 1</v>
      </c>
    </row>
    <row r="5928" spans="1:12" x14ac:dyDescent="0.2">
      <c r="A5928" s="1">
        <v>44939</v>
      </c>
      <c r="B5928" t="s">
        <v>7</v>
      </c>
      <c r="C5928" s="1">
        <v>44946</v>
      </c>
      <c r="D5928" t="s">
        <v>1037</v>
      </c>
      <c r="E5928" t="s">
        <v>15</v>
      </c>
      <c r="F5928" t="s">
        <v>14</v>
      </c>
      <c r="G5928" t="s">
        <v>1</v>
      </c>
      <c r="H5928" t="s">
        <v>0</v>
      </c>
      <c r="I5928">
        <f>MONTH(Table6[[#This Row],[Loan Date]])</f>
        <v>1</v>
      </c>
      <c r="J5928" t="str">
        <f>_xlfn.XLOOKUP(Table6[[#This Row],[Numeric Month]],$N$5:$N$11,$O$5:$O$11)</f>
        <v>Jan</v>
      </c>
      <c r="K5928" t="str">
        <f>_xlfn.XLOOKUP(Table6[[#This Row],[Loan Date]],$Q$5:$Q$152,$R$5:$R$152)</f>
        <v>Friday</v>
      </c>
      <c r="L5928" t="str">
        <f>_xlfn.XLOOKUP(Table6[[#This Row],[Loan Date]],$Q$5:$Q$152,$S$5:$S$152)</f>
        <v>Week 1</v>
      </c>
    </row>
    <row r="5929" spans="1:12" x14ac:dyDescent="0.2">
      <c r="A5929" s="1">
        <v>44939</v>
      </c>
      <c r="B5929" t="s">
        <v>7</v>
      </c>
      <c r="C5929" s="1">
        <v>44952</v>
      </c>
      <c r="D5929" t="s">
        <v>857</v>
      </c>
      <c r="E5929" t="s">
        <v>15</v>
      </c>
      <c r="F5929" t="s">
        <v>14</v>
      </c>
      <c r="G5929" t="s">
        <v>1</v>
      </c>
      <c r="H5929" t="s">
        <v>0</v>
      </c>
      <c r="I5929">
        <f>MONTH(Table6[[#This Row],[Loan Date]])</f>
        <v>1</v>
      </c>
      <c r="J5929" t="str">
        <f>_xlfn.XLOOKUP(Table6[[#This Row],[Numeric Month]],$N$5:$N$11,$O$5:$O$11)</f>
        <v>Jan</v>
      </c>
      <c r="K5929" t="str">
        <f>_xlfn.XLOOKUP(Table6[[#This Row],[Loan Date]],$Q$5:$Q$152,$R$5:$R$152)</f>
        <v>Friday</v>
      </c>
      <c r="L5929" t="str">
        <f>_xlfn.XLOOKUP(Table6[[#This Row],[Loan Date]],$Q$5:$Q$152,$S$5:$S$152)</f>
        <v>Week 1</v>
      </c>
    </row>
    <row r="5930" spans="1:12" x14ac:dyDescent="0.2">
      <c r="A5930" s="1">
        <v>44939</v>
      </c>
      <c r="B5930" t="s">
        <v>7</v>
      </c>
      <c r="C5930" s="1">
        <v>44939</v>
      </c>
      <c r="D5930" t="s">
        <v>700</v>
      </c>
      <c r="E5930" t="s">
        <v>148</v>
      </c>
      <c r="F5930" t="s">
        <v>147</v>
      </c>
      <c r="G5930" t="s">
        <v>20</v>
      </c>
      <c r="H5930" t="s">
        <v>0</v>
      </c>
      <c r="I5930">
        <f>MONTH(Table6[[#This Row],[Loan Date]])</f>
        <v>1</v>
      </c>
      <c r="J5930" t="str">
        <f>_xlfn.XLOOKUP(Table6[[#This Row],[Numeric Month]],$N$5:$N$11,$O$5:$O$11)</f>
        <v>Jan</v>
      </c>
      <c r="K5930" t="str">
        <f>_xlfn.XLOOKUP(Table6[[#This Row],[Loan Date]],$Q$5:$Q$152,$R$5:$R$152)</f>
        <v>Friday</v>
      </c>
      <c r="L5930" t="str">
        <f>_xlfn.XLOOKUP(Table6[[#This Row],[Loan Date]],$Q$5:$Q$152,$S$5:$S$152)</f>
        <v>Week 1</v>
      </c>
    </row>
    <row r="5931" spans="1:12" x14ac:dyDescent="0.2">
      <c r="A5931" s="1">
        <v>44939</v>
      </c>
      <c r="B5931" t="s">
        <v>7</v>
      </c>
      <c r="C5931" s="1">
        <v>44939</v>
      </c>
      <c r="D5931" t="s">
        <v>379</v>
      </c>
      <c r="E5931" t="s">
        <v>65</v>
      </c>
      <c r="F5931" t="s">
        <v>65</v>
      </c>
      <c r="G5931" t="s">
        <v>20</v>
      </c>
      <c r="H5931" t="s">
        <v>0</v>
      </c>
      <c r="I5931">
        <f>MONTH(Table6[[#This Row],[Loan Date]])</f>
        <v>1</v>
      </c>
      <c r="J5931" t="str">
        <f>_xlfn.XLOOKUP(Table6[[#This Row],[Numeric Month]],$N$5:$N$11,$O$5:$O$11)</f>
        <v>Jan</v>
      </c>
      <c r="K5931" t="str">
        <f>_xlfn.XLOOKUP(Table6[[#This Row],[Loan Date]],$Q$5:$Q$152,$R$5:$R$152)</f>
        <v>Friday</v>
      </c>
      <c r="L5931" t="str">
        <f>_xlfn.XLOOKUP(Table6[[#This Row],[Loan Date]],$Q$5:$Q$152,$S$5:$S$152)</f>
        <v>Week 1</v>
      </c>
    </row>
    <row r="5932" spans="1:12" x14ac:dyDescent="0.2">
      <c r="A5932" s="1">
        <v>44939</v>
      </c>
      <c r="B5932" t="s">
        <v>5</v>
      </c>
      <c r="C5932" s="1">
        <v>44939</v>
      </c>
      <c r="D5932" t="s">
        <v>409</v>
      </c>
      <c r="E5932" t="s">
        <v>21</v>
      </c>
      <c r="F5932" t="s">
        <v>21</v>
      </c>
      <c r="G5932" t="s">
        <v>20</v>
      </c>
      <c r="H5932" t="s">
        <v>0</v>
      </c>
      <c r="I5932">
        <f>MONTH(Table6[[#This Row],[Loan Date]])</f>
        <v>1</v>
      </c>
      <c r="J5932" t="str">
        <f>_xlfn.XLOOKUP(Table6[[#This Row],[Numeric Month]],$N$5:$N$11,$O$5:$O$11)</f>
        <v>Jan</v>
      </c>
      <c r="K5932" t="str">
        <f>_xlfn.XLOOKUP(Table6[[#This Row],[Loan Date]],$Q$5:$Q$152,$R$5:$R$152)</f>
        <v>Friday</v>
      </c>
      <c r="L5932" t="str">
        <f>_xlfn.XLOOKUP(Table6[[#This Row],[Loan Date]],$Q$5:$Q$152,$S$5:$S$152)</f>
        <v>Week 1</v>
      </c>
    </row>
    <row r="5933" spans="1:12" x14ac:dyDescent="0.2">
      <c r="A5933" s="1">
        <v>44939</v>
      </c>
      <c r="B5933" t="s">
        <v>5</v>
      </c>
      <c r="C5933" s="1">
        <v>44939</v>
      </c>
      <c r="D5933" t="s">
        <v>343</v>
      </c>
      <c r="E5933" t="s">
        <v>23</v>
      </c>
      <c r="F5933" t="s">
        <v>23</v>
      </c>
      <c r="G5933" t="s">
        <v>20</v>
      </c>
      <c r="H5933" t="s">
        <v>0</v>
      </c>
      <c r="I5933">
        <f>MONTH(Table6[[#This Row],[Loan Date]])</f>
        <v>1</v>
      </c>
      <c r="J5933" t="str">
        <f>_xlfn.XLOOKUP(Table6[[#This Row],[Numeric Month]],$N$5:$N$11,$O$5:$O$11)</f>
        <v>Jan</v>
      </c>
      <c r="K5933" t="str">
        <f>_xlfn.XLOOKUP(Table6[[#This Row],[Loan Date]],$Q$5:$Q$152,$R$5:$R$152)</f>
        <v>Friday</v>
      </c>
      <c r="L5933" t="str">
        <f>_xlfn.XLOOKUP(Table6[[#This Row],[Loan Date]],$Q$5:$Q$152,$S$5:$S$152)</f>
        <v>Week 1</v>
      </c>
    </row>
    <row r="5934" spans="1:12" x14ac:dyDescent="0.2">
      <c r="A5934" s="1">
        <v>44939</v>
      </c>
      <c r="B5934" t="s">
        <v>7</v>
      </c>
      <c r="C5934" s="1">
        <v>44939</v>
      </c>
      <c r="D5934" t="s">
        <v>1136</v>
      </c>
      <c r="E5934" t="s">
        <v>37</v>
      </c>
      <c r="F5934" t="s">
        <v>37</v>
      </c>
      <c r="G5934" t="s">
        <v>20</v>
      </c>
      <c r="H5934" t="s">
        <v>0</v>
      </c>
      <c r="I5934">
        <f>MONTH(Table6[[#This Row],[Loan Date]])</f>
        <v>1</v>
      </c>
      <c r="J5934" t="str">
        <f>_xlfn.XLOOKUP(Table6[[#This Row],[Numeric Month]],$N$5:$N$11,$O$5:$O$11)</f>
        <v>Jan</v>
      </c>
      <c r="K5934" t="str">
        <f>_xlfn.XLOOKUP(Table6[[#This Row],[Loan Date]],$Q$5:$Q$152,$R$5:$R$152)</f>
        <v>Friday</v>
      </c>
      <c r="L5934" t="str">
        <f>_xlfn.XLOOKUP(Table6[[#This Row],[Loan Date]],$Q$5:$Q$152,$S$5:$S$152)</f>
        <v>Week 1</v>
      </c>
    </row>
    <row r="5935" spans="1:12" x14ac:dyDescent="0.2">
      <c r="A5935" s="1">
        <v>44939</v>
      </c>
      <c r="B5935" t="s">
        <v>5</v>
      </c>
      <c r="C5935" s="1">
        <v>44946</v>
      </c>
      <c r="D5935" t="s">
        <v>539</v>
      </c>
      <c r="E5935" t="s">
        <v>15</v>
      </c>
      <c r="F5935" t="s">
        <v>14</v>
      </c>
      <c r="G5935" t="s">
        <v>1</v>
      </c>
      <c r="H5935" t="s">
        <v>0</v>
      </c>
      <c r="I5935">
        <f>MONTH(Table6[[#This Row],[Loan Date]])</f>
        <v>1</v>
      </c>
      <c r="J5935" t="str">
        <f>_xlfn.XLOOKUP(Table6[[#This Row],[Numeric Month]],$N$5:$N$11,$O$5:$O$11)</f>
        <v>Jan</v>
      </c>
      <c r="K5935" t="str">
        <f>_xlfn.XLOOKUP(Table6[[#This Row],[Loan Date]],$Q$5:$Q$152,$R$5:$R$152)</f>
        <v>Friday</v>
      </c>
      <c r="L5935" t="str">
        <f>_xlfn.XLOOKUP(Table6[[#This Row],[Loan Date]],$Q$5:$Q$152,$S$5:$S$152)</f>
        <v>Week 1</v>
      </c>
    </row>
    <row r="5936" spans="1:12" x14ac:dyDescent="0.2">
      <c r="A5936" s="1">
        <v>44939</v>
      </c>
      <c r="B5936" t="s">
        <v>5</v>
      </c>
      <c r="C5936" s="1">
        <v>44946</v>
      </c>
      <c r="D5936" t="s">
        <v>490</v>
      </c>
      <c r="E5936" t="s">
        <v>52</v>
      </c>
      <c r="F5936" t="s">
        <v>51</v>
      </c>
      <c r="G5936" t="s">
        <v>1</v>
      </c>
      <c r="H5936" t="s">
        <v>0</v>
      </c>
      <c r="I5936">
        <f>MONTH(Table6[[#This Row],[Loan Date]])</f>
        <v>1</v>
      </c>
      <c r="J5936" t="str">
        <f>_xlfn.XLOOKUP(Table6[[#This Row],[Numeric Month]],$N$5:$N$11,$O$5:$O$11)</f>
        <v>Jan</v>
      </c>
      <c r="K5936" t="str">
        <f>_xlfn.XLOOKUP(Table6[[#This Row],[Loan Date]],$Q$5:$Q$152,$R$5:$R$152)</f>
        <v>Friday</v>
      </c>
      <c r="L5936" t="str">
        <f>_xlfn.XLOOKUP(Table6[[#This Row],[Loan Date]],$Q$5:$Q$152,$S$5:$S$152)</f>
        <v>Week 1</v>
      </c>
    </row>
    <row r="5937" spans="1:12" x14ac:dyDescent="0.2">
      <c r="A5937" s="1">
        <v>44939</v>
      </c>
      <c r="B5937" t="s">
        <v>7</v>
      </c>
      <c r="C5937" s="1">
        <v>44946</v>
      </c>
      <c r="D5937" t="s">
        <v>795</v>
      </c>
      <c r="E5937" t="s">
        <v>15</v>
      </c>
      <c r="F5937" t="s">
        <v>14</v>
      </c>
      <c r="G5937" t="s">
        <v>1</v>
      </c>
      <c r="H5937" t="s">
        <v>0</v>
      </c>
      <c r="I5937">
        <f>MONTH(Table6[[#This Row],[Loan Date]])</f>
        <v>1</v>
      </c>
      <c r="J5937" t="str">
        <f>_xlfn.XLOOKUP(Table6[[#This Row],[Numeric Month]],$N$5:$N$11,$O$5:$O$11)</f>
        <v>Jan</v>
      </c>
      <c r="K5937" t="str">
        <f>_xlfn.XLOOKUP(Table6[[#This Row],[Loan Date]],$Q$5:$Q$152,$R$5:$R$152)</f>
        <v>Friday</v>
      </c>
      <c r="L5937" t="str">
        <f>_xlfn.XLOOKUP(Table6[[#This Row],[Loan Date]],$Q$5:$Q$152,$S$5:$S$152)</f>
        <v>Week 1</v>
      </c>
    </row>
    <row r="5938" spans="1:12" x14ac:dyDescent="0.2">
      <c r="A5938" s="1">
        <v>44939</v>
      </c>
      <c r="B5938" t="s">
        <v>7</v>
      </c>
      <c r="C5938" s="1">
        <v>45029</v>
      </c>
      <c r="D5938" t="s">
        <v>1146</v>
      </c>
      <c r="E5938" t="s">
        <v>80</v>
      </c>
      <c r="F5938" t="s">
        <v>79</v>
      </c>
      <c r="G5938" t="s">
        <v>79</v>
      </c>
      <c r="H5938" t="s">
        <v>0</v>
      </c>
      <c r="I5938">
        <f>MONTH(Table6[[#This Row],[Loan Date]])</f>
        <v>1</v>
      </c>
      <c r="J5938" t="str">
        <f>_xlfn.XLOOKUP(Table6[[#This Row],[Numeric Month]],$N$5:$N$11,$O$5:$O$11)</f>
        <v>Jan</v>
      </c>
      <c r="K5938" t="str">
        <f>_xlfn.XLOOKUP(Table6[[#This Row],[Loan Date]],$Q$5:$Q$152,$R$5:$R$152)</f>
        <v>Friday</v>
      </c>
      <c r="L5938" t="str">
        <f>_xlfn.XLOOKUP(Table6[[#This Row],[Loan Date]],$Q$5:$Q$152,$S$5:$S$152)</f>
        <v>Week 1</v>
      </c>
    </row>
    <row r="5939" spans="1:12" x14ac:dyDescent="0.2">
      <c r="A5939" s="1">
        <v>44939</v>
      </c>
      <c r="B5939" t="s">
        <v>7</v>
      </c>
      <c r="C5939" s="1">
        <v>45029</v>
      </c>
      <c r="D5939" t="s">
        <v>1145</v>
      </c>
      <c r="E5939" t="s">
        <v>80</v>
      </c>
      <c r="F5939" t="s">
        <v>79</v>
      </c>
      <c r="G5939" t="s">
        <v>79</v>
      </c>
      <c r="H5939" t="s">
        <v>0</v>
      </c>
      <c r="I5939">
        <f>MONTH(Table6[[#This Row],[Loan Date]])</f>
        <v>1</v>
      </c>
      <c r="J5939" t="str">
        <f>_xlfn.XLOOKUP(Table6[[#This Row],[Numeric Month]],$N$5:$N$11,$O$5:$O$11)</f>
        <v>Jan</v>
      </c>
      <c r="K5939" t="str">
        <f>_xlfn.XLOOKUP(Table6[[#This Row],[Loan Date]],$Q$5:$Q$152,$R$5:$R$152)</f>
        <v>Friday</v>
      </c>
      <c r="L5939" t="str">
        <f>_xlfn.XLOOKUP(Table6[[#This Row],[Loan Date]],$Q$5:$Q$152,$S$5:$S$152)</f>
        <v>Week 1</v>
      </c>
    </row>
    <row r="5940" spans="1:12" x14ac:dyDescent="0.2">
      <c r="A5940" s="1">
        <v>44939</v>
      </c>
      <c r="B5940" t="s">
        <v>7</v>
      </c>
      <c r="C5940" s="1">
        <v>45029</v>
      </c>
      <c r="D5940" t="s">
        <v>1144</v>
      </c>
      <c r="E5940" t="s">
        <v>80</v>
      </c>
      <c r="F5940" t="s">
        <v>79</v>
      </c>
      <c r="G5940" t="s">
        <v>79</v>
      </c>
      <c r="H5940" t="s">
        <v>0</v>
      </c>
      <c r="I5940">
        <f>MONTH(Table6[[#This Row],[Loan Date]])</f>
        <v>1</v>
      </c>
      <c r="J5940" t="str">
        <f>_xlfn.XLOOKUP(Table6[[#This Row],[Numeric Month]],$N$5:$N$11,$O$5:$O$11)</f>
        <v>Jan</v>
      </c>
      <c r="K5940" t="str">
        <f>_xlfn.XLOOKUP(Table6[[#This Row],[Loan Date]],$Q$5:$Q$152,$R$5:$R$152)</f>
        <v>Friday</v>
      </c>
      <c r="L5940" t="str">
        <f>_xlfn.XLOOKUP(Table6[[#This Row],[Loan Date]],$Q$5:$Q$152,$S$5:$S$152)</f>
        <v>Week 1</v>
      </c>
    </row>
    <row r="5941" spans="1:12" x14ac:dyDescent="0.2">
      <c r="A5941" s="1">
        <v>44939</v>
      </c>
      <c r="B5941" t="s">
        <v>5</v>
      </c>
      <c r="C5941" s="1">
        <v>44946</v>
      </c>
      <c r="D5941" t="s">
        <v>891</v>
      </c>
      <c r="E5941" t="s">
        <v>3</v>
      </c>
      <c r="F5941" t="s">
        <v>2</v>
      </c>
      <c r="G5941" t="s">
        <v>1</v>
      </c>
      <c r="H5941" t="s">
        <v>0</v>
      </c>
      <c r="I5941">
        <f>MONTH(Table6[[#This Row],[Loan Date]])</f>
        <v>1</v>
      </c>
      <c r="J5941" t="str">
        <f>_xlfn.XLOOKUP(Table6[[#This Row],[Numeric Month]],$N$5:$N$11,$O$5:$O$11)</f>
        <v>Jan</v>
      </c>
      <c r="K5941" t="str">
        <f>_xlfn.XLOOKUP(Table6[[#This Row],[Loan Date]],$Q$5:$Q$152,$R$5:$R$152)</f>
        <v>Friday</v>
      </c>
      <c r="L5941" t="str">
        <f>_xlfn.XLOOKUP(Table6[[#This Row],[Loan Date]],$Q$5:$Q$152,$S$5:$S$152)</f>
        <v>Week 1</v>
      </c>
    </row>
    <row r="5942" spans="1:12" x14ac:dyDescent="0.2">
      <c r="A5942" s="1">
        <v>44939</v>
      </c>
      <c r="B5942" t="s">
        <v>7</v>
      </c>
      <c r="C5942" s="1">
        <v>45029</v>
      </c>
      <c r="D5942" t="s">
        <v>1143</v>
      </c>
      <c r="E5942" t="s">
        <v>80</v>
      </c>
      <c r="F5942" t="s">
        <v>79</v>
      </c>
      <c r="G5942" t="s">
        <v>79</v>
      </c>
      <c r="H5942" t="s">
        <v>0</v>
      </c>
      <c r="I5942">
        <f>MONTH(Table6[[#This Row],[Loan Date]])</f>
        <v>1</v>
      </c>
      <c r="J5942" t="str">
        <f>_xlfn.XLOOKUP(Table6[[#This Row],[Numeric Month]],$N$5:$N$11,$O$5:$O$11)</f>
        <v>Jan</v>
      </c>
      <c r="K5942" t="str">
        <f>_xlfn.XLOOKUP(Table6[[#This Row],[Loan Date]],$Q$5:$Q$152,$R$5:$R$152)</f>
        <v>Friday</v>
      </c>
      <c r="L5942" t="str">
        <f>_xlfn.XLOOKUP(Table6[[#This Row],[Loan Date]],$Q$5:$Q$152,$S$5:$S$152)</f>
        <v>Week 1</v>
      </c>
    </row>
    <row r="5943" spans="1:12" x14ac:dyDescent="0.2">
      <c r="A5943" s="1">
        <v>44939</v>
      </c>
      <c r="B5943" t="s">
        <v>7</v>
      </c>
      <c r="C5943" s="1">
        <v>45029</v>
      </c>
      <c r="D5943" t="s">
        <v>1142</v>
      </c>
      <c r="E5943" t="s">
        <v>80</v>
      </c>
      <c r="F5943" t="s">
        <v>79</v>
      </c>
      <c r="G5943" t="s">
        <v>79</v>
      </c>
      <c r="H5943" t="s">
        <v>0</v>
      </c>
      <c r="I5943">
        <f>MONTH(Table6[[#This Row],[Loan Date]])</f>
        <v>1</v>
      </c>
      <c r="J5943" t="str">
        <f>_xlfn.XLOOKUP(Table6[[#This Row],[Numeric Month]],$N$5:$N$11,$O$5:$O$11)</f>
        <v>Jan</v>
      </c>
      <c r="K5943" t="str">
        <f>_xlfn.XLOOKUP(Table6[[#This Row],[Loan Date]],$Q$5:$Q$152,$R$5:$R$152)</f>
        <v>Friday</v>
      </c>
      <c r="L5943" t="str">
        <f>_xlfn.XLOOKUP(Table6[[#This Row],[Loan Date]],$Q$5:$Q$152,$S$5:$S$152)</f>
        <v>Week 1</v>
      </c>
    </row>
    <row r="5944" spans="1:12" x14ac:dyDescent="0.2">
      <c r="A5944" s="1">
        <v>44939</v>
      </c>
      <c r="B5944" t="s">
        <v>7</v>
      </c>
      <c r="C5944" s="1">
        <v>44939</v>
      </c>
      <c r="D5944" t="s">
        <v>441</v>
      </c>
      <c r="E5944" t="s">
        <v>21</v>
      </c>
      <c r="F5944" t="s">
        <v>21</v>
      </c>
      <c r="G5944" t="s">
        <v>20</v>
      </c>
      <c r="H5944" t="s">
        <v>0</v>
      </c>
      <c r="I5944">
        <f>MONTH(Table6[[#This Row],[Loan Date]])</f>
        <v>1</v>
      </c>
      <c r="J5944" t="str">
        <f>_xlfn.XLOOKUP(Table6[[#This Row],[Numeric Month]],$N$5:$N$11,$O$5:$O$11)</f>
        <v>Jan</v>
      </c>
      <c r="K5944" t="str">
        <f>_xlfn.XLOOKUP(Table6[[#This Row],[Loan Date]],$Q$5:$Q$152,$R$5:$R$152)</f>
        <v>Friday</v>
      </c>
      <c r="L5944" t="str">
        <f>_xlfn.XLOOKUP(Table6[[#This Row],[Loan Date]],$Q$5:$Q$152,$S$5:$S$152)</f>
        <v>Week 1</v>
      </c>
    </row>
    <row r="5945" spans="1:12" x14ac:dyDescent="0.2">
      <c r="A5945" s="1">
        <v>44939</v>
      </c>
      <c r="B5945" t="s">
        <v>7</v>
      </c>
      <c r="C5945" s="1">
        <v>44939</v>
      </c>
      <c r="D5945" t="s">
        <v>299</v>
      </c>
      <c r="E5945" t="s">
        <v>23</v>
      </c>
      <c r="F5945" t="s">
        <v>23</v>
      </c>
      <c r="G5945" t="s">
        <v>20</v>
      </c>
      <c r="H5945" t="s">
        <v>0</v>
      </c>
      <c r="I5945">
        <f>MONTH(Table6[[#This Row],[Loan Date]])</f>
        <v>1</v>
      </c>
      <c r="J5945" t="str">
        <f>_xlfn.XLOOKUP(Table6[[#This Row],[Numeric Month]],$N$5:$N$11,$O$5:$O$11)</f>
        <v>Jan</v>
      </c>
      <c r="K5945" t="str">
        <f>_xlfn.XLOOKUP(Table6[[#This Row],[Loan Date]],$Q$5:$Q$152,$R$5:$R$152)</f>
        <v>Friday</v>
      </c>
      <c r="L5945" t="str">
        <f>_xlfn.XLOOKUP(Table6[[#This Row],[Loan Date]],$Q$5:$Q$152,$S$5:$S$152)</f>
        <v>Week 1</v>
      </c>
    </row>
    <row r="5946" spans="1:12" x14ac:dyDescent="0.2">
      <c r="A5946" s="1">
        <v>44939</v>
      </c>
      <c r="B5946" t="s">
        <v>5</v>
      </c>
      <c r="C5946" s="1">
        <v>44953</v>
      </c>
      <c r="D5946" t="s">
        <v>896</v>
      </c>
      <c r="E5946" t="s">
        <v>3</v>
      </c>
      <c r="F5946" t="s">
        <v>2</v>
      </c>
      <c r="G5946" t="s">
        <v>1</v>
      </c>
      <c r="H5946" t="s">
        <v>0</v>
      </c>
      <c r="I5946">
        <f>MONTH(Table6[[#This Row],[Loan Date]])</f>
        <v>1</v>
      </c>
      <c r="J5946" t="str">
        <f>_xlfn.XLOOKUP(Table6[[#This Row],[Numeric Month]],$N$5:$N$11,$O$5:$O$11)</f>
        <v>Jan</v>
      </c>
      <c r="K5946" t="str">
        <f>_xlfn.XLOOKUP(Table6[[#This Row],[Loan Date]],$Q$5:$Q$152,$R$5:$R$152)</f>
        <v>Friday</v>
      </c>
      <c r="L5946" t="str">
        <f>_xlfn.XLOOKUP(Table6[[#This Row],[Loan Date]],$Q$5:$Q$152,$S$5:$S$152)</f>
        <v>Week 1</v>
      </c>
    </row>
    <row r="5947" spans="1:12" x14ac:dyDescent="0.2">
      <c r="A5947" s="1">
        <v>44941</v>
      </c>
      <c r="B5947" t="s">
        <v>7</v>
      </c>
      <c r="C5947" s="1">
        <v>44948</v>
      </c>
      <c r="D5947" t="s">
        <v>1141</v>
      </c>
      <c r="E5947" t="s">
        <v>52</v>
      </c>
      <c r="F5947" t="s">
        <v>51</v>
      </c>
      <c r="G5947" t="s">
        <v>1</v>
      </c>
      <c r="H5947" t="s">
        <v>0</v>
      </c>
      <c r="I5947">
        <f>MONTH(Table6[[#This Row],[Loan Date]])</f>
        <v>1</v>
      </c>
      <c r="J5947" t="str">
        <f>_xlfn.XLOOKUP(Table6[[#This Row],[Numeric Month]],$N$5:$N$11,$O$5:$O$11)</f>
        <v>Jan</v>
      </c>
      <c r="K5947" t="str">
        <f>_xlfn.XLOOKUP(Table6[[#This Row],[Loan Date]],$Q$5:$Q$152,$R$5:$R$152)</f>
        <v>Sunday</v>
      </c>
      <c r="L5947" t="str">
        <f>_xlfn.XLOOKUP(Table6[[#This Row],[Loan Date]],$Q$5:$Q$152,$S$5:$S$152)</f>
        <v>Week 1</v>
      </c>
    </row>
    <row r="5948" spans="1:12" x14ac:dyDescent="0.2">
      <c r="A5948" s="1">
        <v>44942</v>
      </c>
      <c r="B5948" t="s">
        <v>7</v>
      </c>
      <c r="C5948" s="1">
        <v>44949</v>
      </c>
      <c r="D5948" t="s">
        <v>625</v>
      </c>
      <c r="E5948" t="s">
        <v>52</v>
      </c>
      <c r="F5948" t="s">
        <v>51</v>
      </c>
      <c r="G5948" t="s">
        <v>1</v>
      </c>
      <c r="H5948" t="s">
        <v>0</v>
      </c>
      <c r="I5948">
        <f>MONTH(Table6[[#This Row],[Loan Date]])</f>
        <v>1</v>
      </c>
      <c r="J5948" t="str">
        <f>_xlfn.XLOOKUP(Table6[[#This Row],[Numeric Month]],$N$5:$N$11,$O$5:$O$11)</f>
        <v>Jan</v>
      </c>
      <c r="K5948" t="str">
        <f>_xlfn.XLOOKUP(Table6[[#This Row],[Loan Date]],$Q$5:$Q$152,$R$5:$R$152)</f>
        <v>Monday</v>
      </c>
      <c r="L5948" t="str">
        <f>_xlfn.XLOOKUP(Table6[[#This Row],[Loan Date]],$Q$5:$Q$152,$S$5:$S$152)</f>
        <v>Week 2</v>
      </c>
    </row>
    <row r="5949" spans="1:12" x14ac:dyDescent="0.2">
      <c r="A5949" s="1">
        <v>44942</v>
      </c>
      <c r="B5949" t="s">
        <v>7</v>
      </c>
      <c r="C5949" s="1">
        <v>44942</v>
      </c>
      <c r="D5949" t="s">
        <v>917</v>
      </c>
      <c r="E5949" t="s">
        <v>37</v>
      </c>
      <c r="F5949" t="s">
        <v>37</v>
      </c>
      <c r="G5949" t="s">
        <v>20</v>
      </c>
      <c r="H5949" t="s">
        <v>0</v>
      </c>
      <c r="I5949">
        <f>MONTH(Table6[[#This Row],[Loan Date]])</f>
        <v>1</v>
      </c>
      <c r="J5949" t="str">
        <f>_xlfn.XLOOKUP(Table6[[#This Row],[Numeric Month]],$N$5:$N$11,$O$5:$O$11)</f>
        <v>Jan</v>
      </c>
      <c r="K5949" t="str">
        <f>_xlfn.XLOOKUP(Table6[[#This Row],[Loan Date]],$Q$5:$Q$152,$R$5:$R$152)</f>
        <v>Monday</v>
      </c>
      <c r="L5949" t="str">
        <f>_xlfn.XLOOKUP(Table6[[#This Row],[Loan Date]],$Q$5:$Q$152,$S$5:$S$152)</f>
        <v>Week 2</v>
      </c>
    </row>
    <row r="5950" spans="1:12" x14ac:dyDescent="0.2">
      <c r="A5950" s="1">
        <v>44942</v>
      </c>
      <c r="B5950" t="s">
        <v>7</v>
      </c>
      <c r="C5950" s="1">
        <v>44949</v>
      </c>
      <c r="D5950" t="s">
        <v>359</v>
      </c>
      <c r="E5950" t="s">
        <v>52</v>
      </c>
      <c r="F5950" t="s">
        <v>51</v>
      </c>
      <c r="G5950" t="s">
        <v>1</v>
      </c>
      <c r="H5950" t="s">
        <v>0</v>
      </c>
      <c r="I5950">
        <f>MONTH(Table6[[#This Row],[Loan Date]])</f>
        <v>1</v>
      </c>
      <c r="J5950" t="str">
        <f>_xlfn.XLOOKUP(Table6[[#This Row],[Numeric Month]],$N$5:$N$11,$O$5:$O$11)</f>
        <v>Jan</v>
      </c>
      <c r="K5950" t="str">
        <f>_xlfn.XLOOKUP(Table6[[#This Row],[Loan Date]],$Q$5:$Q$152,$R$5:$R$152)</f>
        <v>Monday</v>
      </c>
      <c r="L5950" t="str">
        <f>_xlfn.XLOOKUP(Table6[[#This Row],[Loan Date]],$Q$5:$Q$152,$S$5:$S$152)</f>
        <v>Week 2</v>
      </c>
    </row>
    <row r="5951" spans="1:12" x14ac:dyDescent="0.2">
      <c r="A5951" s="1">
        <v>44942</v>
      </c>
      <c r="B5951" t="s">
        <v>7</v>
      </c>
      <c r="C5951" s="1">
        <v>44942</v>
      </c>
      <c r="D5951" t="s">
        <v>441</v>
      </c>
      <c r="E5951" t="s">
        <v>21</v>
      </c>
      <c r="F5951" t="s">
        <v>21</v>
      </c>
      <c r="G5951" t="s">
        <v>20</v>
      </c>
      <c r="H5951" t="s">
        <v>0</v>
      </c>
      <c r="I5951">
        <f>MONTH(Table6[[#This Row],[Loan Date]])</f>
        <v>1</v>
      </c>
      <c r="J5951" t="str">
        <f>_xlfn.XLOOKUP(Table6[[#This Row],[Numeric Month]],$N$5:$N$11,$O$5:$O$11)</f>
        <v>Jan</v>
      </c>
      <c r="K5951" t="str">
        <f>_xlfn.XLOOKUP(Table6[[#This Row],[Loan Date]],$Q$5:$Q$152,$R$5:$R$152)</f>
        <v>Monday</v>
      </c>
      <c r="L5951" t="str">
        <f>_xlfn.XLOOKUP(Table6[[#This Row],[Loan Date]],$Q$5:$Q$152,$S$5:$S$152)</f>
        <v>Week 2</v>
      </c>
    </row>
    <row r="5952" spans="1:12" x14ac:dyDescent="0.2">
      <c r="A5952" s="1">
        <v>44942</v>
      </c>
      <c r="B5952" t="s">
        <v>7</v>
      </c>
      <c r="C5952" s="1">
        <v>44942</v>
      </c>
      <c r="D5952" t="s">
        <v>29</v>
      </c>
      <c r="E5952" t="s">
        <v>23</v>
      </c>
      <c r="F5952" t="s">
        <v>23</v>
      </c>
      <c r="G5952" t="s">
        <v>20</v>
      </c>
      <c r="H5952" t="s">
        <v>0</v>
      </c>
      <c r="I5952">
        <f>MONTH(Table6[[#This Row],[Loan Date]])</f>
        <v>1</v>
      </c>
      <c r="J5952" t="str">
        <f>_xlfn.XLOOKUP(Table6[[#This Row],[Numeric Month]],$N$5:$N$11,$O$5:$O$11)</f>
        <v>Jan</v>
      </c>
      <c r="K5952" t="str">
        <f>_xlfn.XLOOKUP(Table6[[#This Row],[Loan Date]],$Q$5:$Q$152,$R$5:$R$152)</f>
        <v>Monday</v>
      </c>
      <c r="L5952" t="str">
        <f>_xlfn.XLOOKUP(Table6[[#This Row],[Loan Date]],$Q$5:$Q$152,$S$5:$S$152)</f>
        <v>Week 2</v>
      </c>
    </row>
    <row r="5953" spans="1:12" x14ac:dyDescent="0.2">
      <c r="A5953" s="1">
        <v>44942</v>
      </c>
      <c r="B5953" t="s">
        <v>5</v>
      </c>
      <c r="C5953" s="1">
        <v>44949</v>
      </c>
      <c r="D5953" t="s">
        <v>881</v>
      </c>
      <c r="E5953" t="s">
        <v>15</v>
      </c>
      <c r="F5953" t="s">
        <v>14</v>
      </c>
      <c r="G5953" t="s">
        <v>1</v>
      </c>
      <c r="H5953" t="s">
        <v>0</v>
      </c>
      <c r="I5953">
        <f>MONTH(Table6[[#This Row],[Loan Date]])</f>
        <v>1</v>
      </c>
      <c r="J5953" t="str">
        <f>_xlfn.XLOOKUP(Table6[[#This Row],[Numeric Month]],$N$5:$N$11,$O$5:$O$11)</f>
        <v>Jan</v>
      </c>
      <c r="K5953" t="str">
        <f>_xlfn.XLOOKUP(Table6[[#This Row],[Loan Date]],$Q$5:$Q$152,$R$5:$R$152)</f>
        <v>Monday</v>
      </c>
      <c r="L5953" t="str">
        <f>_xlfn.XLOOKUP(Table6[[#This Row],[Loan Date]],$Q$5:$Q$152,$S$5:$S$152)</f>
        <v>Week 2</v>
      </c>
    </row>
    <row r="5954" spans="1:12" x14ac:dyDescent="0.2">
      <c r="A5954" s="1">
        <v>44942</v>
      </c>
      <c r="B5954" t="s">
        <v>7</v>
      </c>
      <c r="C5954" s="1">
        <v>44949</v>
      </c>
      <c r="D5954" t="s">
        <v>842</v>
      </c>
      <c r="E5954" t="s">
        <v>15</v>
      </c>
      <c r="F5954" t="s">
        <v>14</v>
      </c>
      <c r="G5954" t="s">
        <v>1</v>
      </c>
      <c r="H5954" t="s">
        <v>0</v>
      </c>
      <c r="I5954">
        <f>MONTH(Table6[[#This Row],[Loan Date]])</f>
        <v>1</v>
      </c>
      <c r="J5954" t="str">
        <f>_xlfn.XLOOKUP(Table6[[#This Row],[Numeric Month]],$N$5:$N$11,$O$5:$O$11)</f>
        <v>Jan</v>
      </c>
      <c r="K5954" t="str">
        <f>_xlfn.XLOOKUP(Table6[[#This Row],[Loan Date]],$Q$5:$Q$152,$R$5:$R$152)</f>
        <v>Monday</v>
      </c>
      <c r="L5954" t="str">
        <f>_xlfn.XLOOKUP(Table6[[#This Row],[Loan Date]],$Q$5:$Q$152,$S$5:$S$152)</f>
        <v>Week 2</v>
      </c>
    </row>
    <row r="5955" spans="1:12" x14ac:dyDescent="0.2">
      <c r="A5955" s="1">
        <v>44942</v>
      </c>
      <c r="B5955" t="s">
        <v>7</v>
      </c>
      <c r="C5955" s="1">
        <v>44956</v>
      </c>
      <c r="D5955" t="s">
        <v>16</v>
      </c>
      <c r="E5955" t="s">
        <v>15</v>
      </c>
      <c r="F5955" t="s">
        <v>14</v>
      </c>
      <c r="G5955" t="s">
        <v>1</v>
      </c>
      <c r="H5955" t="s">
        <v>0</v>
      </c>
      <c r="I5955">
        <f>MONTH(Table6[[#This Row],[Loan Date]])</f>
        <v>1</v>
      </c>
      <c r="J5955" t="str">
        <f>_xlfn.XLOOKUP(Table6[[#This Row],[Numeric Month]],$N$5:$N$11,$O$5:$O$11)</f>
        <v>Jan</v>
      </c>
      <c r="K5955" t="str">
        <f>_xlfn.XLOOKUP(Table6[[#This Row],[Loan Date]],$Q$5:$Q$152,$R$5:$R$152)</f>
        <v>Monday</v>
      </c>
      <c r="L5955" t="str">
        <f>_xlfn.XLOOKUP(Table6[[#This Row],[Loan Date]],$Q$5:$Q$152,$S$5:$S$152)</f>
        <v>Week 2</v>
      </c>
    </row>
    <row r="5956" spans="1:12" x14ac:dyDescent="0.2">
      <c r="A5956" s="1">
        <v>44942</v>
      </c>
      <c r="B5956" t="s">
        <v>7</v>
      </c>
      <c r="C5956" s="1">
        <v>44942</v>
      </c>
      <c r="D5956" t="s">
        <v>917</v>
      </c>
      <c r="E5956" t="s">
        <v>37</v>
      </c>
      <c r="F5956" t="s">
        <v>37</v>
      </c>
      <c r="G5956" t="s">
        <v>20</v>
      </c>
      <c r="H5956" t="s">
        <v>0</v>
      </c>
      <c r="I5956">
        <f>MONTH(Table6[[#This Row],[Loan Date]])</f>
        <v>1</v>
      </c>
      <c r="J5956" t="str">
        <f>_xlfn.XLOOKUP(Table6[[#This Row],[Numeric Month]],$N$5:$N$11,$O$5:$O$11)</f>
        <v>Jan</v>
      </c>
      <c r="K5956" t="str">
        <f>_xlfn.XLOOKUP(Table6[[#This Row],[Loan Date]],$Q$5:$Q$152,$R$5:$R$152)</f>
        <v>Monday</v>
      </c>
      <c r="L5956" t="str">
        <f>_xlfn.XLOOKUP(Table6[[#This Row],[Loan Date]],$Q$5:$Q$152,$S$5:$S$152)</f>
        <v>Week 2</v>
      </c>
    </row>
    <row r="5957" spans="1:12" x14ac:dyDescent="0.2">
      <c r="A5957" s="1">
        <v>44942</v>
      </c>
      <c r="B5957" t="s">
        <v>5</v>
      </c>
      <c r="C5957" s="1">
        <v>44953</v>
      </c>
      <c r="D5957" t="s">
        <v>930</v>
      </c>
      <c r="E5957" t="s">
        <v>15</v>
      </c>
      <c r="F5957" t="s">
        <v>14</v>
      </c>
      <c r="G5957" t="s">
        <v>1</v>
      </c>
      <c r="H5957" t="s">
        <v>0</v>
      </c>
      <c r="I5957">
        <f>MONTH(Table6[[#This Row],[Loan Date]])</f>
        <v>1</v>
      </c>
      <c r="J5957" t="str">
        <f>_xlfn.XLOOKUP(Table6[[#This Row],[Numeric Month]],$N$5:$N$11,$O$5:$O$11)</f>
        <v>Jan</v>
      </c>
      <c r="K5957" t="str">
        <f>_xlfn.XLOOKUP(Table6[[#This Row],[Loan Date]],$Q$5:$Q$152,$R$5:$R$152)</f>
        <v>Monday</v>
      </c>
      <c r="L5957" t="str">
        <f>_xlfn.XLOOKUP(Table6[[#This Row],[Loan Date]],$Q$5:$Q$152,$S$5:$S$152)</f>
        <v>Week 2</v>
      </c>
    </row>
    <row r="5958" spans="1:12" x14ac:dyDescent="0.2">
      <c r="A5958" s="1">
        <v>44942</v>
      </c>
      <c r="B5958" t="s">
        <v>7</v>
      </c>
      <c r="C5958" s="1">
        <v>44942</v>
      </c>
      <c r="D5958" t="s">
        <v>111</v>
      </c>
      <c r="E5958" t="s">
        <v>21</v>
      </c>
      <c r="F5958" t="s">
        <v>21</v>
      </c>
      <c r="G5958" t="s">
        <v>20</v>
      </c>
      <c r="H5958" t="s">
        <v>0</v>
      </c>
      <c r="I5958">
        <f>MONTH(Table6[[#This Row],[Loan Date]])</f>
        <v>1</v>
      </c>
      <c r="J5958" t="str">
        <f>_xlfn.XLOOKUP(Table6[[#This Row],[Numeric Month]],$N$5:$N$11,$O$5:$O$11)</f>
        <v>Jan</v>
      </c>
      <c r="K5958" t="str">
        <f>_xlfn.XLOOKUP(Table6[[#This Row],[Loan Date]],$Q$5:$Q$152,$R$5:$R$152)</f>
        <v>Monday</v>
      </c>
      <c r="L5958" t="str">
        <f>_xlfn.XLOOKUP(Table6[[#This Row],[Loan Date]],$Q$5:$Q$152,$S$5:$S$152)</f>
        <v>Week 2</v>
      </c>
    </row>
    <row r="5959" spans="1:12" x14ac:dyDescent="0.2">
      <c r="A5959" s="1">
        <v>44942</v>
      </c>
      <c r="B5959" t="s">
        <v>7</v>
      </c>
      <c r="C5959" s="1">
        <v>44942</v>
      </c>
      <c r="D5959" t="s">
        <v>1015</v>
      </c>
      <c r="E5959" t="s">
        <v>23</v>
      </c>
      <c r="F5959" t="s">
        <v>23</v>
      </c>
      <c r="G5959" t="s">
        <v>20</v>
      </c>
      <c r="H5959" t="s">
        <v>0</v>
      </c>
      <c r="I5959">
        <f>MONTH(Table6[[#This Row],[Loan Date]])</f>
        <v>1</v>
      </c>
      <c r="J5959" t="str">
        <f>_xlfn.XLOOKUP(Table6[[#This Row],[Numeric Month]],$N$5:$N$11,$O$5:$O$11)</f>
        <v>Jan</v>
      </c>
      <c r="K5959" t="str">
        <f>_xlfn.XLOOKUP(Table6[[#This Row],[Loan Date]],$Q$5:$Q$152,$R$5:$R$152)</f>
        <v>Monday</v>
      </c>
      <c r="L5959" t="str">
        <f>_xlfn.XLOOKUP(Table6[[#This Row],[Loan Date]],$Q$5:$Q$152,$S$5:$S$152)</f>
        <v>Week 2</v>
      </c>
    </row>
    <row r="5960" spans="1:12" x14ac:dyDescent="0.2">
      <c r="A5960" s="1">
        <v>44943</v>
      </c>
      <c r="B5960" t="s">
        <v>5</v>
      </c>
      <c r="C5960" s="1">
        <v>44943</v>
      </c>
      <c r="D5960" t="s">
        <v>310</v>
      </c>
      <c r="E5960" t="s">
        <v>21</v>
      </c>
      <c r="F5960" t="s">
        <v>21</v>
      </c>
      <c r="G5960" t="s">
        <v>20</v>
      </c>
      <c r="H5960" t="s">
        <v>0</v>
      </c>
      <c r="I5960">
        <f>MONTH(Table6[[#This Row],[Loan Date]])</f>
        <v>1</v>
      </c>
      <c r="J5960" t="str">
        <f>_xlfn.XLOOKUP(Table6[[#This Row],[Numeric Month]],$N$5:$N$11,$O$5:$O$11)</f>
        <v>Jan</v>
      </c>
      <c r="K5960" t="str">
        <f>_xlfn.XLOOKUP(Table6[[#This Row],[Loan Date]],$Q$5:$Q$152,$R$5:$R$152)</f>
        <v>Tuesday</v>
      </c>
      <c r="L5960" t="str">
        <f>_xlfn.XLOOKUP(Table6[[#This Row],[Loan Date]],$Q$5:$Q$152,$S$5:$S$152)</f>
        <v>Week 2</v>
      </c>
    </row>
    <row r="5961" spans="1:12" x14ac:dyDescent="0.2">
      <c r="A5961" s="1">
        <v>44943</v>
      </c>
      <c r="B5961" t="s">
        <v>5</v>
      </c>
      <c r="C5961" s="1">
        <v>44943</v>
      </c>
      <c r="D5961" t="s">
        <v>236</v>
      </c>
      <c r="E5961" t="s">
        <v>23</v>
      </c>
      <c r="F5961" t="s">
        <v>23</v>
      </c>
      <c r="G5961" t="s">
        <v>20</v>
      </c>
      <c r="H5961" t="s">
        <v>0</v>
      </c>
      <c r="I5961">
        <f>MONTH(Table6[[#This Row],[Loan Date]])</f>
        <v>1</v>
      </c>
      <c r="J5961" t="str">
        <f>_xlfn.XLOOKUP(Table6[[#This Row],[Numeric Month]],$N$5:$N$11,$O$5:$O$11)</f>
        <v>Jan</v>
      </c>
      <c r="K5961" t="str">
        <f>_xlfn.XLOOKUP(Table6[[#This Row],[Loan Date]],$Q$5:$Q$152,$R$5:$R$152)</f>
        <v>Tuesday</v>
      </c>
      <c r="L5961" t="str">
        <f>_xlfn.XLOOKUP(Table6[[#This Row],[Loan Date]],$Q$5:$Q$152,$S$5:$S$152)</f>
        <v>Week 2</v>
      </c>
    </row>
    <row r="5962" spans="1:12" x14ac:dyDescent="0.2">
      <c r="A5962" s="1">
        <v>44943</v>
      </c>
      <c r="B5962" t="s">
        <v>5</v>
      </c>
      <c r="C5962" s="1">
        <v>44943</v>
      </c>
      <c r="D5962" t="s">
        <v>561</v>
      </c>
      <c r="E5962" t="s">
        <v>49</v>
      </c>
      <c r="F5962" t="s">
        <v>49</v>
      </c>
      <c r="G5962" t="s">
        <v>20</v>
      </c>
      <c r="H5962" t="s">
        <v>0</v>
      </c>
      <c r="I5962">
        <f>MONTH(Table6[[#This Row],[Loan Date]])</f>
        <v>1</v>
      </c>
      <c r="J5962" t="str">
        <f>_xlfn.XLOOKUP(Table6[[#This Row],[Numeric Month]],$N$5:$N$11,$O$5:$O$11)</f>
        <v>Jan</v>
      </c>
      <c r="K5962" t="str">
        <f>_xlfn.XLOOKUP(Table6[[#This Row],[Loan Date]],$Q$5:$Q$152,$R$5:$R$152)</f>
        <v>Tuesday</v>
      </c>
      <c r="L5962" t="str">
        <f>_xlfn.XLOOKUP(Table6[[#This Row],[Loan Date]],$Q$5:$Q$152,$S$5:$S$152)</f>
        <v>Week 2</v>
      </c>
    </row>
    <row r="5963" spans="1:12" x14ac:dyDescent="0.2">
      <c r="A5963" s="1">
        <v>44943</v>
      </c>
      <c r="B5963" t="s">
        <v>5</v>
      </c>
      <c r="C5963" s="1">
        <v>44943</v>
      </c>
      <c r="D5963" t="s">
        <v>911</v>
      </c>
      <c r="E5963" t="s">
        <v>37</v>
      </c>
      <c r="F5963" t="s">
        <v>37</v>
      </c>
      <c r="G5963" t="s">
        <v>20</v>
      </c>
      <c r="H5963" t="s">
        <v>0</v>
      </c>
      <c r="I5963">
        <f>MONTH(Table6[[#This Row],[Loan Date]])</f>
        <v>1</v>
      </c>
      <c r="J5963" t="str">
        <f>_xlfn.XLOOKUP(Table6[[#This Row],[Numeric Month]],$N$5:$N$11,$O$5:$O$11)</f>
        <v>Jan</v>
      </c>
      <c r="K5963" t="str">
        <f>_xlfn.XLOOKUP(Table6[[#This Row],[Loan Date]],$Q$5:$Q$152,$R$5:$R$152)</f>
        <v>Tuesday</v>
      </c>
      <c r="L5963" t="str">
        <f>_xlfn.XLOOKUP(Table6[[#This Row],[Loan Date]],$Q$5:$Q$152,$S$5:$S$152)</f>
        <v>Week 2</v>
      </c>
    </row>
    <row r="5964" spans="1:12" x14ac:dyDescent="0.2">
      <c r="A5964" s="1">
        <v>44943</v>
      </c>
      <c r="B5964" t="s">
        <v>5</v>
      </c>
      <c r="C5964" s="1">
        <v>44943</v>
      </c>
      <c r="D5964" t="s">
        <v>458</v>
      </c>
      <c r="E5964" t="s">
        <v>41</v>
      </c>
      <c r="F5964" t="s">
        <v>40</v>
      </c>
      <c r="G5964" t="s">
        <v>39</v>
      </c>
      <c r="H5964" t="s">
        <v>0</v>
      </c>
      <c r="I5964">
        <f>MONTH(Table6[[#This Row],[Loan Date]])</f>
        <v>1</v>
      </c>
      <c r="J5964" t="str">
        <f>_xlfn.XLOOKUP(Table6[[#This Row],[Numeric Month]],$N$5:$N$11,$O$5:$O$11)</f>
        <v>Jan</v>
      </c>
      <c r="K5964" t="str">
        <f>_xlfn.XLOOKUP(Table6[[#This Row],[Loan Date]],$Q$5:$Q$152,$R$5:$R$152)</f>
        <v>Tuesday</v>
      </c>
      <c r="L5964" t="str">
        <f>_xlfn.XLOOKUP(Table6[[#This Row],[Loan Date]],$Q$5:$Q$152,$S$5:$S$152)</f>
        <v>Week 2</v>
      </c>
    </row>
    <row r="5965" spans="1:12" x14ac:dyDescent="0.2">
      <c r="A5965" s="1">
        <v>44943</v>
      </c>
      <c r="B5965" t="s">
        <v>5</v>
      </c>
      <c r="C5965" s="1">
        <v>44943</v>
      </c>
      <c r="D5965" t="s">
        <v>926</v>
      </c>
      <c r="E5965" t="s">
        <v>37</v>
      </c>
      <c r="F5965" t="s">
        <v>37</v>
      </c>
      <c r="G5965" t="s">
        <v>20</v>
      </c>
      <c r="H5965" t="s">
        <v>0</v>
      </c>
      <c r="I5965">
        <f>MONTH(Table6[[#This Row],[Loan Date]])</f>
        <v>1</v>
      </c>
      <c r="J5965" t="str">
        <f>_xlfn.XLOOKUP(Table6[[#This Row],[Numeric Month]],$N$5:$N$11,$O$5:$O$11)</f>
        <v>Jan</v>
      </c>
      <c r="K5965" t="str">
        <f>_xlfn.XLOOKUP(Table6[[#This Row],[Loan Date]],$Q$5:$Q$152,$R$5:$R$152)</f>
        <v>Tuesday</v>
      </c>
      <c r="L5965" t="str">
        <f>_xlfn.XLOOKUP(Table6[[#This Row],[Loan Date]],$Q$5:$Q$152,$S$5:$S$152)</f>
        <v>Week 2</v>
      </c>
    </row>
    <row r="5966" spans="1:12" x14ac:dyDescent="0.2">
      <c r="A5966" s="1">
        <v>44943</v>
      </c>
      <c r="B5966" t="s">
        <v>7</v>
      </c>
      <c r="C5966" s="1">
        <v>44958</v>
      </c>
      <c r="D5966" t="s">
        <v>758</v>
      </c>
      <c r="E5966" t="s">
        <v>3</v>
      </c>
      <c r="F5966" t="s">
        <v>2</v>
      </c>
      <c r="G5966" t="s">
        <v>1</v>
      </c>
      <c r="H5966" t="s">
        <v>0</v>
      </c>
      <c r="I5966">
        <f>MONTH(Table6[[#This Row],[Loan Date]])</f>
        <v>1</v>
      </c>
      <c r="J5966" t="str">
        <f>_xlfn.XLOOKUP(Table6[[#This Row],[Numeric Month]],$N$5:$N$11,$O$5:$O$11)</f>
        <v>Jan</v>
      </c>
      <c r="K5966" t="str">
        <f>_xlfn.XLOOKUP(Table6[[#This Row],[Loan Date]],$Q$5:$Q$152,$R$5:$R$152)</f>
        <v>Tuesday</v>
      </c>
      <c r="L5966" t="str">
        <f>_xlfn.XLOOKUP(Table6[[#This Row],[Loan Date]],$Q$5:$Q$152,$S$5:$S$152)</f>
        <v>Week 2</v>
      </c>
    </row>
    <row r="5967" spans="1:12" x14ac:dyDescent="0.2">
      <c r="A5967" s="1">
        <v>44943</v>
      </c>
      <c r="B5967" t="s">
        <v>5</v>
      </c>
      <c r="C5967" s="1">
        <v>44943</v>
      </c>
      <c r="D5967" t="s">
        <v>923</v>
      </c>
      <c r="E5967" t="s">
        <v>37</v>
      </c>
      <c r="F5967" t="s">
        <v>37</v>
      </c>
      <c r="G5967" t="s">
        <v>20</v>
      </c>
      <c r="H5967" t="s">
        <v>0</v>
      </c>
      <c r="I5967">
        <f>MONTH(Table6[[#This Row],[Loan Date]])</f>
        <v>1</v>
      </c>
      <c r="J5967" t="str">
        <f>_xlfn.XLOOKUP(Table6[[#This Row],[Numeric Month]],$N$5:$N$11,$O$5:$O$11)</f>
        <v>Jan</v>
      </c>
      <c r="K5967" t="str">
        <f>_xlfn.XLOOKUP(Table6[[#This Row],[Loan Date]],$Q$5:$Q$152,$R$5:$R$152)</f>
        <v>Tuesday</v>
      </c>
      <c r="L5967" t="str">
        <f>_xlfn.XLOOKUP(Table6[[#This Row],[Loan Date]],$Q$5:$Q$152,$S$5:$S$152)</f>
        <v>Week 2</v>
      </c>
    </row>
    <row r="5968" spans="1:12" x14ac:dyDescent="0.2">
      <c r="A5968" s="1">
        <v>44943</v>
      </c>
      <c r="B5968" t="s">
        <v>7</v>
      </c>
      <c r="C5968" s="1">
        <v>44943</v>
      </c>
      <c r="D5968" t="s">
        <v>115</v>
      </c>
      <c r="E5968" t="s">
        <v>23</v>
      </c>
      <c r="F5968" t="s">
        <v>23</v>
      </c>
      <c r="G5968" t="s">
        <v>20</v>
      </c>
      <c r="H5968" t="s">
        <v>0</v>
      </c>
      <c r="I5968">
        <f>MONTH(Table6[[#This Row],[Loan Date]])</f>
        <v>1</v>
      </c>
      <c r="J5968" t="str">
        <f>_xlfn.XLOOKUP(Table6[[#This Row],[Numeric Month]],$N$5:$N$11,$O$5:$O$11)</f>
        <v>Jan</v>
      </c>
      <c r="K5968" t="str">
        <f>_xlfn.XLOOKUP(Table6[[#This Row],[Loan Date]],$Q$5:$Q$152,$R$5:$R$152)</f>
        <v>Tuesday</v>
      </c>
      <c r="L5968" t="str">
        <f>_xlfn.XLOOKUP(Table6[[#This Row],[Loan Date]],$Q$5:$Q$152,$S$5:$S$152)</f>
        <v>Week 2</v>
      </c>
    </row>
    <row r="5969" spans="1:12" x14ac:dyDescent="0.2">
      <c r="A5969" s="1">
        <v>44943</v>
      </c>
      <c r="B5969" t="s">
        <v>7</v>
      </c>
      <c r="C5969" s="1">
        <v>44943</v>
      </c>
      <c r="D5969" t="s">
        <v>85</v>
      </c>
      <c r="E5969" t="s">
        <v>44</v>
      </c>
      <c r="F5969" t="s">
        <v>44</v>
      </c>
      <c r="G5969" t="s">
        <v>39</v>
      </c>
      <c r="H5969" t="s">
        <v>0</v>
      </c>
      <c r="I5969">
        <f>MONTH(Table6[[#This Row],[Loan Date]])</f>
        <v>1</v>
      </c>
      <c r="J5969" t="str">
        <f>_xlfn.XLOOKUP(Table6[[#This Row],[Numeric Month]],$N$5:$N$11,$O$5:$O$11)</f>
        <v>Jan</v>
      </c>
      <c r="K5969" t="str">
        <f>_xlfn.XLOOKUP(Table6[[#This Row],[Loan Date]],$Q$5:$Q$152,$R$5:$R$152)</f>
        <v>Tuesday</v>
      </c>
      <c r="L5969" t="str">
        <f>_xlfn.XLOOKUP(Table6[[#This Row],[Loan Date]],$Q$5:$Q$152,$S$5:$S$152)</f>
        <v>Week 2</v>
      </c>
    </row>
    <row r="5970" spans="1:12" x14ac:dyDescent="0.2">
      <c r="A5970" s="1">
        <v>44943</v>
      </c>
      <c r="B5970" t="s">
        <v>7</v>
      </c>
      <c r="C5970" s="1">
        <v>44943</v>
      </c>
      <c r="D5970" t="s">
        <v>457</v>
      </c>
      <c r="E5970" t="s">
        <v>41</v>
      </c>
      <c r="F5970" t="s">
        <v>40</v>
      </c>
      <c r="G5970" t="s">
        <v>39</v>
      </c>
      <c r="H5970" t="s">
        <v>0</v>
      </c>
      <c r="I5970">
        <f>MONTH(Table6[[#This Row],[Loan Date]])</f>
        <v>1</v>
      </c>
      <c r="J5970" t="str">
        <f>_xlfn.XLOOKUP(Table6[[#This Row],[Numeric Month]],$N$5:$N$11,$O$5:$O$11)</f>
        <v>Jan</v>
      </c>
      <c r="K5970" t="str">
        <f>_xlfn.XLOOKUP(Table6[[#This Row],[Loan Date]],$Q$5:$Q$152,$R$5:$R$152)</f>
        <v>Tuesday</v>
      </c>
      <c r="L5970" t="str">
        <f>_xlfn.XLOOKUP(Table6[[#This Row],[Loan Date]],$Q$5:$Q$152,$S$5:$S$152)</f>
        <v>Week 2</v>
      </c>
    </row>
    <row r="5971" spans="1:12" x14ac:dyDescent="0.2">
      <c r="A5971" s="1">
        <v>44943</v>
      </c>
      <c r="B5971" t="s">
        <v>7</v>
      </c>
      <c r="C5971" s="1">
        <v>44943</v>
      </c>
      <c r="D5971" t="s">
        <v>969</v>
      </c>
      <c r="E5971" t="s">
        <v>37</v>
      </c>
      <c r="F5971" t="s">
        <v>37</v>
      </c>
      <c r="G5971" t="s">
        <v>20</v>
      </c>
      <c r="H5971" t="s">
        <v>0</v>
      </c>
      <c r="I5971">
        <f>MONTH(Table6[[#This Row],[Loan Date]])</f>
        <v>1</v>
      </c>
      <c r="J5971" t="str">
        <f>_xlfn.XLOOKUP(Table6[[#This Row],[Numeric Month]],$N$5:$N$11,$O$5:$O$11)</f>
        <v>Jan</v>
      </c>
      <c r="K5971" t="str">
        <f>_xlfn.XLOOKUP(Table6[[#This Row],[Loan Date]],$Q$5:$Q$152,$R$5:$R$152)</f>
        <v>Tuesday</v>
      </c>
      <c r="L5971" t="str">
        <f>_xlfn.XLOOKUP(Table6[[#This Row],[Loan Date]],$Q$5:$Q$152,$S$5:$S$152)</f>
        <v>Week 2</v>
      </c>
    </row>
    <row r="5972" spans="1:12" x14ac:dyDescent="0.2">
      <c r="A5972" s="1">
        <v>44943</v>
      </c>
      <c r="B5972" t="s">
        <v>5</v>
      </c>
      <c r="C5972" s="1">
        <v>44950</v>
      </c>
      <c r="D5972" t="s">
        <v>1140</v>
      </c>
      <c r="E5972" t="s">
        <v>15</v>
      </c>
      <c r="F5972" t="s">
        <v>14</v>
      </c>
      <c r="G5972" t="s">
        <v>1</v>
      </c>
      <c r="H5972" t="s">
        <v>0</v>
      </c>
      <c r="I5972">
        <f>MONTH(Table6[[#This Row],[Loan Date]])</f>
        <v>1</v>
      </c>
      <c r="J5972" t="str">
        <f>_xlfn.XLOOKUP(Table6[[#This Row],[Numeric Month]],$N$5:$N$11,$O$5:$O$11)</f>
        <v>Jan</v>
      </c>
      <c r="K5972" t="str">
        <f>_xlfn.XLOOKUP(Table6[[#This Row],[Loan Date]],$Q$5:$Q$152,$R$5:$R$152)</f>
        <v>Tuesday</v>
      </c>
      <c r="L5972" t="str">
        <f>_xlfn.XLOOKUP(Table6[[#This Row],[Loan Date]],$Q$5:$Q$152,$S$5:$S$152)</f>
        <v>Week 2</v>
      </c>
    </row>
    <row r="5973" spans="1:12" x14ac:dyDescent="0.2">
      <c r="A5973" s="1">
        <v>44943</v>
      </c>
      <c r="B5973" t="s">
        <v>5</v>
      </c>
      <c r="C5973" s="1">
        <v>44943</v>
      </c>
      <c r="D5973" t="s">
        <v>952</v>
      </c>
      <c r="E5973" t="s">
        <v>37</v>
      </c>
      <c r="F5973" t="s">
        <v>37</v>
      </c>
      <c r="G5973" t="s">
        <v>20</v>
      </c>
      <c r="H5973" t="s">
        <v>0</v>
      </c>
      <c r="I5973">
        <f>MONTH(Table6[[#This Row],[Loan Date]])</f>
        <v>1</v>
      </c>
      <c r="J5973" t="str">
        <f>_xlfn.XLOOKUP(Table6[[#This Row],[Numeric Month]],$N$5:$N$11,$O$5:$O$11)</f>
        <v>Jan</v>
      </c>
      <c r="K5973" t="str">
        <f>_xlfn.XLOOKUP(Table6[[#This Row],[Loan Date]],$Q$5:$Q$152,$R$5:$R$152)</f>
        <v>Tuesday</v>
      </c>
      <c r="L5973" t="str">
        <f>_xlfn.XLOOKUP(Table6[[#This Row],[Loan Date]],$Q$5:$Q$152,$S$5:$S$152)</f>
        <v>Week 2</v>
      </c>
    </row>
    <row r="5974" spans="1:12" x14ac:dyDescent="0.2">
      <c r="A5974" s="1">
        <v>44943</v>
      </c>
      <c r="B5974" t="s">
        <v>7</v>
      </c>
      <c r="C5974" s="1">
        <v>44950</v>
      </c>
      <c r="D5974" t="s">
        <v>693</v>
      </c>
      <c r="E5974" t="s">
        <v>52</v>
      </c>
      <c r="F5974" t="s">
        <v>51</v>
      </c>
      <c r="G5974" t="s">
        <v>1</v>
      </c>
      <c r="H5974" t="s">
        <v>0</v>
      </c>
      <c r="I5974">
        <f>MONTH(Table6[[#This Row],[Loan Date]])</f>
        <v>1</v>
      </c>
      <c r="J5974" t="str">
        <f>_xlfn.XLOOKUP(Table6[[#This Row],[Numeric Month]],$N$5:$N$11,$O$5:$O$11)</f>
        <v>Jan</v>
      </c>
      <c r="K5974" t="str">
        <f>_xlfn.XLOOKUP(Table6[[#This Row],[Loan Date]],$Q$5:$Q$152,$R$5:$R$152)</f>
        <v>Tuesday</v>
      </c>
      <c r="L5974" t="str">
        <f>_xlfn.XLOOKUP(Table6[[#This Row],[Loan Date]],$Q$5:$Q$152,$S$5:$S$152)</f>
        <v>Week 2</v>
      </c>
    </row>
    <row r="5975" spans="1:12" x14ac:dyDescent="0.2">
      <c r="A5975" s="1">
        <v>44943</v>
      </c>
      <c r="B5975" t="s">
        <v>7</v>
      </c>
      <c r="C5975" s="1">
        <v>44943</v>
      </c>
      <c r="D5975" t="s">
        <v>1139</v>
      </c>
      <c r="E5975" t="s">
        <v>485</v>
      </c>
      <c r="F5975" t="s">
        <v>223</v>
      </c>
      <c r="G5975" t="s">
        <v>11</v>
      </c>
      <c r="H5975" t="s">
        <v>0</v>
      </c>
      <c r="I5975">
        <f>MONTH(Table6[[#This Row],[Loan Date]])</f>
        <v>1</v>
      </c>
      <c r="J5975" t="str">
        <f>_xlfn.XLOOKUP(Table6[[#This Row],[Numeric Month]],$N$5:$N$11,$O$5:$O$11)</f>
        <v>Jan</v>
      </c>
      <c r="K5975" t="str">
        <f>_xlfn.XLOOKUP(Table6[[#This Row],[Loan Date]],$Q$5:$Q$152,$R$5:$R$152)</f>
        <v>Tuesday</v>
      </c>
      <c r="L5975" t="str">
        <f>_xlfn.XLOOKUP(Table6[[#This Row],[Loan Date]],$Q$5:$Q$152,$S$5:$S$152)</f>
        <v>Week 2</v>
      </c>
    </row>
    <row r="5976" spans="1:12" x14ac:dyDescent="0.2">
      <c r="A5976" s="1">
        <v>44943</v>
      </c>
      <c r="B5976" t="s">
        <v>5</v>
      </c>
      <c r="C5976" s="1">
        <v>44943</v>
      </c>
      <c r="D5976" t="s">
        <v>917</v>
      </c>
      <c r="E5976" t="s">
        <v>37</v>
      </c>
      <c r="F5976" t="s">
        <v>37</v>
      </c>
      <c r="G5976" t="s">
        <v>20</v>
      </c>
      <c r="H5976" t="s">
        <v>0</v>
      </c>
      <c r="I5976">
        <f>MONTH(Table6[[#This Row],[Loan Date]])</f>
        <v>1</v>
      </c>
      <c r="J5976" t="str">
        <f>_xlfn.XLOOKUP(Table6[[#This Row],[Numeric Month]],$N$5:$N$11,$O$5:$O$11)</f>
        <v>Jan</v>
      </c>
      <c r="K5976" t="str">
        <f>_xlfn.XLOOKUP(Table6[[#This Row],[Loan Date]],$Q$5:$Q$152,$R$5:$R$152)</f>
        <v>Tuesday</v>
      </c>
      <c r="L5976" t="str">
        <f>_xlfn.XLOOKUP(Table6[[#This Row],[Loan Date]],$Q$5:$Q$152,$S$5:$S$152)</f>
        <v>Week 2</v>
      </c>
    </row>
    <row r="5977" spans="1:12" x14ac:dyDescent="0.2">
      <c r="A5977" s="1">
        <v>44943</v>
      </c>
      <c r="B5977" t="s">
        <v>5</v>
      </c>
      <c r="C5977" s="1">
        <v>44943</v>
      </c>
      <c r="D5977" t="s">
        <v>917</v>
      </c>
      <c r="E5977" t="s">
        <v>37</v>
      </c>
      <c r="F5977" t="s">
        <v>37</v>
      </c>
      <c r="G5977" t="s">
        <v>20</v>
      </c>
      <c r="H5977" t="s">
        <v>0</v>
      </c>
      <c r="I5977">
        <f>MONTH(Table6[[#This Row],[Loan Date]])</f>
        <v>1</v>
      </c>
      <c r="J5977" t="str">
        <f>_xlfn.XLOOKUP(Table6[[#This Row],[Numeric Month]],$N$5:$N$11,$O$5:$O$11)</f>
        <v>Jan</v>
      </c>
      <c r="K5977" t="str">
        <f>_xlfn.XLOOKUP(Table6[[#This Row],[Loan Date]],$Q$5:$Q$152,$R$5:$R$152)</f>
        <v>Tuesday</v>
      </c>
      <c r="L5977" t="str">
        <f>_xlfn.XLOOKUP(Table6[[#This Row],[Loan Date]],$Q$5:$Q$152,$S$5:$S$152)</f>
        <v>Week 2</v>
      </c>
    </row>
    <row r="5978" spans="1:12" x14ac:dyDescent="0.2">
      <c r="A5978" s="1">
        <v>44943</v>
      </c>
      <c r="B5978" t="s">
        <v>5</v>
      </c>
      <c r="C5978" s="1">
        <v>44957</v>
      </c>
      <c r="D5978" t="s">
        <v>993</v>
      </c>
      <c r="E5978" t="s">
        <v>15</v>
      </c>
      <c r="F5978" t="s">
        <v>14</v>
      </c>
      <c r="G5978" t="s">
        <v>1</v>
      </c>
      <c r="H5978" t="s">
        <v>0</v>
      </c>
      <c r="I5978">
        <f>MONTH(Table6[[#This Row],[Loan Date]])</f>
        <v>1</v>
      </c>
      <c r="J5978" t="str">
        <f>_xlfn.XLOOKUP(Table6[[#This Row],[Numeric Month]],$N$5:$N$11,$O$5:$O$11)</f>
        <v>Jan</v>
      </c>
      <c r="K5978" t="str">
        <f>_xlfn.XLOOKUP(Table6[[#This Row],[Loan Date]],$Q$5:$Q$152,$R$5:$R$152)</f>
        <v>Tuesday</v>
      </c>
      <c r="L5978" t="str">
        <f>_xlfn.XLOOKUP(Table6[[#This Row],[Loan Date]],$Q$5:$Q$152,$S$5:$S$152)</f>
        <v>Week 2</v>
      </c>
    </row>
    <row r="5979" spans="1:12" x14ac:dyDescent="0.2">
      <c r="A5979" s="1">
        <v>44943</v>
      </c>
      <c r="B5979" t="s">
        <v>7</v>
      </c>
      <c r="C5979" s="1">
        <v>44943</v>
      </c>
      <c r="D5979" t="s">
        <v>947</v>
      </c>
      <c r="E5979" t="s">
        <v>37</v>
      </c>
      <c r="F5979" t="s">
        <v>37</v>
      </c>
      <c r="G5979" t="s">
        <v>20</v>
      </c>
      <c r="H5979" t="s">
        <v>0</v>
      </c>
      <c r="I5979">
        <f>MONTH(Table6[[#This Row],[Loan Date]])</f>
        <v>1</v>
      </c>
      <c r="J5979" t="str">
        <f>_xlfn.XLOOKUP(Table6[[#This Row],[Numeric Month]],$N$5:$N$11,$O$5:$O$11)</f>
        <v>Jan</v>
      </c>
      <c r="K5979" t="str">
        <f>_xlfn.XLOOKUP(Table6[[#This Row],[Loan Date]],$Q$5:$Q$152,$R$5:$R$152)</f>
        <v>Tuesday</v>
      </c>
      <c r="L5979" t="str">
        <f>_xlfn.XLOOKUP(Table6[[#This Row],[Loan Date]],$Q$5:$Q$152,$S$5:$S$152)</f>
        <v>Week 2</v>
      </c>
    </row>
    <row r="5980" spans="1:12" x14ac:dyDescent="0.2">
      <c r="A5980" s="1">
        <v>44943</v>
      </c>
      <c r="B5980" t="s">
        <v>7</v>
      </c>
      <c r="C5980" s="1">
        <v>44950</v>
      </c>
      <c r="D5980" t="s">
        <v>359</v>
      </c>
      <c r="E5980" t="s">
        <v>52</v>
      </c>
      <c r="F5980" t="s">
        <v>51</v>
      </c>
      <c r="G5980" t="s">
        <v>1</v>
      </c>
      <c r="H5980" t="s">
        <v>0</v>
      </c>
      <c r="I5980">
        <f>MONTH(Table6[[#This Row],[Loan Date]])</f>
        <v>1</v>
      </c>
      <c r="J5980" t="str">
        <f>_xlfn.XLOOKUP(Table6[[#This Row],[Numeric Month]],$N$5:$N$11,$O$5:$O$11)</f>
        <v>Jan</v>
      </c>
      <c r="K5980" t="str">
        <f>_xlfn.XLOOKUP(Table6[[#This Row],[Loan Date]],$Q$5:$Q$152,$R$5:$R$152)</f>
        <v>Tuesday</v>
      </c>
      <c r="L5980" t="str">
        <f>_xlfn.XLOOKUP(Table6[[#This Row],[Loan Date]],$Q$5:$Q$152,$S$5:$S$152)</f>
        <v>Week 2</v>
      </c>
    </row>
    <row r="5981" spans="1:12" x14ac:dyDescent="0.2">
      <c r="A5981" s="1">
        <v>44943</v>
      </c>
      <c r="B5981" t="s">
        <v>7</v>
      </c>
      <c r="C5981" s="1">
        <v>44950</v>
      </c>
      <c r="D5981" t="s">
        <v>848</v>
      </c>
      <c r="E5981" t="s">
        <v>52</v>
      </c>
      <c r="F5981" t="s">
        <v>51</v>
      </c>
      <c r="G5981" t="s">
        <v>1</v>
      </c>
      <c r="H5981" t="s">
        <v>0</v>
      </c>
      <c r="I5981">
        <f>MONTH(Table6[[#This Row],[Loan Date]])</f>
        <v>1</v>
      </c>
      <c r="J5981" t="str">
        <f>_xlfn.XLOOKUP(Table6[[#This Row],[Numeric Month]],$N$5:$N$11,$O$5:$O$11)</f>
        <v>Jan</v>
      </c>
      <c r="K5981" t="str">
        <f>_xlfn.XLOOKUP(Table6[[#This Row],[Loan Date]],$Q$5:$Q$152,$R$5:$R$152)</f>
        <v>Tuesday</v>
      </c>
      <c r="L5981" t="str">
        <f>_xlfn.XLOOKUP(Table6[[#This Row],[Loan Date]],$Q$5:$Q$152,$S$5:$S$152)</f>
        <v>Week 2</v>
      </c>
    </row>
    <row r="5982" spans="1:12" x14ac:dyDescent="0.2">
      <c r="A5982" s="1">
        <v>44943</v>
      </c>
      <c r="B5982" t="s">
        <v>7</v>
      </c>
      <c r="C5982" s="1">
        <v>44950</v>
      </c>
      <c r="D5982" t="s">
        <v>607</v>
      </c>
      <c r="E5982" t="s">
        <v>52</v>
      </c>
      <c r="F5982" t="s">
        <v>51</v>
      </c>
      <c r="G5982" t="s">
        <v>1</v>
      </c>
      <c r="H5982" t="s">
        <v>0</v>
      </c>
      <c r="I5982">
        <f>MONTH(Table6[[#This Row],[Loan Date]])</f>
        <v>1</v>
      </c>
      <c r="J5982" t="str">
        <f>_xlfn.XLOOKUP(Table6[[#This Row],[Numeric Month]],$N$5:$N$11,$O$5:$O$11)</f>
        <v>Jan</v>
      </c>
      <c r="K5982" t="str">
        <f>_xlfn.XLOOKUP(Table6[[#This Row],[Loan Date]],$Q$5:$Q$152,$R$5:$R$152)</f>
        <v>Tuesday</v>
      </c>
      <c r="L5982" t="str">
        <f>_xlfn.XLOOKUP(Table6[[#This Row],[Loan Date]],$Q$5:$Q$152,$S$5:$S$152)</f>
        <v>Week 2</v>
      </c>
    </row>
    <row r="5983" spans="1:12" x14ac:dyDescent="0.2">
      <c r="A5983" s="1">
        <v>44943</v>
      </c>
      <c r="B5983" t="s">
        <v>5</v>
      </c>
      <c r="C5983" s="1">
        <v>45033</v>
      </c>
      <c r="D5983" t="s">
        <v>1138</v>
      </c>
      <c r="E5983" t="s">
        <v>52</v>
      </c>
      <c r="F5983" t="s">
        <v>51</v>
      </c>
      <c r="G5983" t="s">
        <v>1</v>
      </c>
      <c r="H5983" t="s">
        <v>0</v>
      </c>
      <c r="I5983">
        <f>MONTH(Table6[[#This Row],[Loan Date]])</f>
        <v>1</v>
      </c>
      <c r="J5983" t="str">
        <f>_xlfn.XLOOKUP(Table6[[#This Row],[Numeric Month]],$N$5:$N$11,$O$5:$O$11)</f>
        <v>Jan</v>
      </c>
      <c r="K5983" t="str">
        <f>_xlfn.XLOOKUP(Table6[[#This Row],[Loan Date]],$Q$5:$Q$152,$R$5:$R$152)</f>
        <v>Tuesday</v>
      </c>
      <c r="L5983" t="str">
        <f>_xlfn.XLOOKUP(Table6[[#This Row],[Loan Date]],$Q$5:$Q$152,$S$5:$S$152)</f>
        <v>Week 2</v>
      </c>
    </row>
    <row r="5984" spans="1:12" x14ac:dyDescent="0.2">
      <c r="A5984" s="1">
        <v>44943</v>
      </c>
      <c r="B5984" t="s">
        <v>7</v>
      </c>
      <c r="C5984" s="1">
        <v>44950</v>
      </c>
      <c r="D5984" t="s">
        <v>994</v>
      </c>
      <c r="E5984" t="s">
        <v>15</v>
      </c>
      <c r="F5984" t="s">
        <v>14</v>
      </c>
      <c r="G5984" t="s">
        <v>1</v>
      </c>
      <c r="H5984" t="s">
        <v>0</v>
      </c>
      <c r="I5984">
        <f>MONTH(Table6[[#This Row],[Loan Date]])</f>
        <v>1</v>
      </c>
      <c r="J5984" t="str">
        <f>_xlfn.XLOOKUP(Table6[[#This Row],[Numeric Month]],$N$5:$N$11,$O$5:$O$11)</f>
        <v>Jan</v>
      </c>
      <c r="K5984" t="str">
        <f>_xlfn.XLOOKUP(Table6[[#This Row],[Loan Date]],$Q$5:$Q$152,$R$5:$R$152)</f>
        <v>Tuesday</v>
      </c>
      <c r="L5984" t="str">
        <f>_xlfn.XLOOKUP(Table6[[#This Row],[Loan Date]],$Q$5:$Q$152,$S$5:$S$152)</f>
        <v>Week 2</v>
      </c>
    </row>
    <row r="5985" spans="1:12" x14ac:dyDescent="0.2">
      <c r="A5985" s="1">
        <v>44943</v>
      </c>
      <c r="B5985" t="s">
        <v>7</v>
      </c>
      <c r="C5985" s="1">
        <v>44943</v>
      </c>
      <c r="D5985" t="s">
        <v>913</v>
      </c>
      <c r="E5985" t="s">
        <v>37</v>
      </c>
      <c r="F5985" t="s">
        <v>37</v>
      </c>
      <c r="G5985" t="s">
        <v>20</v>
      </c>
      <c r="H5985" t="s">
        <v>0</v>
      </c>
      <c r="I5985">
        <f>MONTH(Table6[[#This Row],[Loan Date]])</f>
        <v>1</v>
      </c>
      <c r="J5985" t="str">
        <f>_xlfn.XLOOKUP(Table6[[#This Row],[Numeric Month]],$N$5:$N$11,$O$5:$O$11)</f>
        <v>Jan</v>
      </c>
      <c r="K5985" t="str">
        <f>_xlfn.XLOOKUP(Table6[[#This Row],[Loan Date]],$Q$5:$Q$152,$R$5:$R$152)</f>
        <v>Tuesday</v>
      </c>
      <c r="L5985" t="str">
        <f>_xlfn.XLOOKUP(Table6[[#This Row],[Loan Date]],$Q$5:$Q$152,$S$5:$S$152)</f>
        <v>Week 2</v>
      </c>
    </row>
    <row r="5986" spans="1:12" x14ac:dyDescent="0.2">
      <c r="A5986" s="1">
        <v>44943</v>
      </c>
      <c r="B5986" t="s">
        <v>5</v>
      </c>
      <c r="C5986" s="1">
        <v>44943</v>
      </c>
      <c r="D5986" t="s">
        <v>111</v>
      </c>
      <c r="E5986" t="s">
        <v>21</v>
      </c>
      <c r="F5986" t="s">
        <v>21</v>
      </c>
      <c r="G5986" t="s">
        <v>20</v>
      </c>
      <c r="H5986" t="s">
        <v>0</v>
      </c>
      <c r="I5986">
        <f>MONTH(Table6[[#This Row],[Loan Date]])</f>
        <v>1</v>
      </c>
      <c r="J5986" t="str">
        <f>_xlfn.XLOOKUP(Table6[[#This Row],[Numeric Month]],$N$5:$N$11,$O$5:$O$11)</f>
        <v>Jan</v>
      </c>
      <c r="K5986" t="str">
        <f>_xlfn.XLOOKUP(Table6[[#This Row],[Loan Date]],$Q$5:$Q$152,$R$5:$R$152)</f>
        <v>Tuesday</v>
      </c>
      <c r="L5986" t="str">
        <f>_xlfn.XLOOKUP(Table6[[#This Row],[Loan Date]],$Q$5:$Q$152,$S$5:$S$152)</f>
        <v>Week 2</v>
      </c>
    </row>
    <row r="5987" spans="1:12" x14ac:dyDescent="0.2">
      <c r="A5987" s="1">
        <v>44943</v>
      </c>
      <c r="B5987" t="s">
        <v>5</v>
      </c>
      <c r="C5987" s="1">
        <v>44943</v>
      </c>
      <c r="D5987" t="s">
        <v>1015</v>
      </c>
      <c r="E5987" t="s">
        <v>23</v>
      </c>
      <c r="F5987" t="s">
        <v>23</v>
      </c>
      <c r="G5987" t="s">
        <v>20</v>
      </c>
      <c r="H5987" t="s">
        <v>0</v>
      </c>
      <c r="I5987">
        <f>MONTH(Table6[[#This Row],[Loan Date]])</f>
        <v>1</v>
      </c>
      <c r="J5987" t="str">
        <f>_xlfn.XLOOKUP(Table6[[#This Row],[Numeric Month]],$N$5:$N$11,$O$5:$O$11)</f>
        <v>Jan</v>
      </c>
      <c r="K5987" t="str">
        <f>_xlfn.XLOOKUP(Table6[[#This Row],[Loan Date]],$Q$5:$Q$152,$R$5:$R$152)</f>
        <v>Tuesday</v>
      </c>
      <c r="L5987" t="str">
        <f>_xlfn.XLOOKUP(Table6[[#This Row],[Loan Date]],$Q$5:$Q$152,$S$5:$S$152)</f>
        <v>Week 2</v>
      </c>
    </row>
    <row r="5988" spans="1:12" x14ac:dyDescent="0.2">
      <c r="A5988" s="1">
        <v>44943</v>
      </c>
      <c r="B5988" t="s">
        <v>7</v>
      </c>
      <c r="C5988" s="1">
        <v>44957</v>
      </c>
      <c r="D5988" t="s">
        <v>984</v>
      </c>
      <c r="E5988" t="s">
        <v>3</v>
      </c>
      <c r="F5988" t="s">
        <v>2</v>
      </c>
      <c r="G5988" t="s">
        <v>1</v>
      </c>
      <c r="H5988" t="s">
        <v>0</v>
      </c>
      <c r="I5988">
        <f>MONTH(Table6[[#This Row],[Loan Date]])</f>
        <v>1</v>
      </c>
      <c r="J5988" t="str">
        <f>_xlfn.XLOOKUP(Table6[[#This Row],[Numeric Month]],$N$5:$N$11,$O$5:$O$11)</f>
        <v>Jan</v>
      </c>
      <c r="K5988" t="str">
        <f>_xlfn.XLOOKUP(Table6[[#This Row],[Loan Date]],$Q$5:$Q$152,$R$5:$R$152)</f>
        <v>Tuesday</v>
      </c>
      <c r="L5988" t="str">
        <f>_xlfn.XLOOKUP(Table6[[#This Row],[Loan Date]],$Q$5:$Q$152,$S$5:$S$152)</f>
        <v>Week 2</v>
      </c>
    </row>
    <row r="5989" spans="1:12" x14ac:dyDescent="0.2">
      <c r="A5989" s="1">
        <v>44943</v>
      </c>
      <c r="B5989" t="s">
        <v>7</v>
      </c>
      <c r="C5989" s="1">
        <v>44957</v>
      </c>
      <c r="D5989" t="s">
        <v>621</v>
      </c>
      <c r="E5989" t="s">
        <v>9</v>
      </c>
      <c r="F5989" t="s">
        <v>8</v>
      </c>
      <c r="G5989" t="s">
        <v>1</v>
      </c>
      <c r="H5989" t="s">
        <v>0</v>
      </c>
      <c r="I5989">
        <f>MONTH(Table6[[#This Row],[Loan Date]])</f>
        <v>1</v>
      </c>
      <c r="J5989" t="str">
        <f>_xlfn.XLOOKUP(Table6[[#This Row],[Numeric Month]],$N$5:$N$11,$O$5:$O$11)</f>
        <v>Jan</v>
      </c>
      <c r="K5989" t="str">
        <f>_xlfn.XLOOKUP(Table6[[#This Row],[Loan Date]],$Q$5:$Q$152,$R$5:$R$152)</f>
        <v>Tuesday</v>
      </c>
      <c r="L5989" t="str">
        <f>_xlfn.XLOOKUP(Table6[[#This Row],[Loan Date]],$Q$5:$Q$152,$S$5:$S$152)</f>
        <v>Week 2</v>
      </c>
    </row>
    <row r="5990" spans="1:12" x14ac:dyDescent="0.2">
      <c r="A5990" s="1">
        <v>44943</v>
      </c>
      <c r="B5990" t="s">
        <v>7</v>
      </c>
      <c r="C5990" s="1">
        <v>44943</v>
      </c>
      <c r="D5990" t="s">
        <v>473</v>
      </c>
      <c r="E5990" t="s">
        <v>65</v>
      </c>
      <c r="F5990" t="s">
        <v>65</v>
      </c>
      <c r="G5990" t="s">
        <v>20</v>
      </c>
      <c r="H5990" t="s">
        <v>0</v>
      </c>
      <c r="I5990">
        <f>MONTH(Table6[[#This Row],[Loan Date]])</f>
        <v>1</v>
      </c>
      <c r="J5990" t="str">
        <f>_xlfn.XLOOKUP(Table6[[#This Row],[Numeric Month]],$N$5:$N$11,$O$5:$O$11)</f>
        <v>Jan</v>
      </c>
      <c r="K5990" t="str">
        <f>_xlfn.XLOOKUP(Table6[[#This Row],[Loan Date]],$Q$5:$Q$152,$R$5:$R$152)</f>
        <v>Tuesday</v>
      </c>
      <c r="L5990" t="str">
        <f>_xlfn.XLOOKUP(Table6[[#This Row],[Loan Date]],$Q$5:$Q$152,$S$5:$S$152)</f>
        <v>Week 2</v>
      </c>
    </row>
    <row r="5991" spans="1:12" x14ac:dyDescent="0.2">
      <c r="A5991" s="1">
        <v>44943</v>
      </c>
      <c r="B5991" t="s">
        <v>7</v>
      </c>
      <c r="C5991" s="1">
        <v>44943</v>
      </c>
      <c r="D5991" t="s">
        <v>700</v>
      </c>
      <c r="E5991" t="s">
        <v>148</v>
      </c>
      <c r="F5991" t="s">
        <v>147</v>
      </c>
      <c r="G5991" t="s">
        <v>20</v>
      </c>
      <c r="H5991" t="s">
        <v>0</v>
      </c>
      <c r="I5991">
        <f>MONTH(Table6[[#This Row],[Loan Date]])</f>
        <v>1</v>
      </c>
      <c r="J5991" t="str">
        <f>_xlfn.XLOOKUP(Table6[[#This Row],[Numeric Month]],$N$5:$N$11,$O$5:$O$11)</f>
        <v>Jan</v>
      </c>
      <c r="K5991" t="str">
        <f>_xlfn.XLOOKUP(Table6[[#This Row],[Loan Date]],$Q$5:$Q$152,$R$5:$R$152)</f>
        <v>Tuesday</v>
      </c>
      <c r="L5991" t="str">
        <f>_xlfn.XLOOKUP(Table6[[#This Row],[Loan Date]],$Q$5:$Q$152,$S$5:$S$152)</f>
        <v>Week 2</v>
      </c>
    </row>
    <row r="5992" spans="1:12" x14ac:dyDescent="0.2">
      <c r="A5992" s="1">
        <v>44943</v>
      </c>
      <c r="B5992" t="s">
        <v>7</v>
      </c>
      <c r="C5992" s="1">
        <v>44950</v>
      </c>
      <c r="D5992" t="s">
        <v>941</v>
      </c>
      <c r="E5992" t="s">
        <v>15</v>
      </c>
      <c r="F5992" t="s">
        <v>14</v>
      </c>
      <c r="G5992" t="s">
        <v>1</v>
      </c>
      <c r="H5992" t="s">
        <v>0</v>
      </c>
      <c r="I5992">
        <f>MONTH(Table6[[#This Row],[Loan Date]])</f>
        <v>1</v>
      </c>
      <c r="J5992" t="str">
        <f>_xlfn.XLOOKUP(Table6[[#This Row],[Numeric Month]],$N$5:$N$11,$O$5:$O$11)</f>
        <v>Jan</v>
      </c>
      <c r="K5992" t="str">
        <f>_xlfn.XLOOKUP(Table6[[#This Row],[Loan Date]],$Q$5:$Q$152,$R$5:$R$152)</f>
        <v>Tuesday</v>
      </c>
      <c r="L5992" t="str">
        <f>_xlfn.XLOOKUP(Table6[[#This Row],[Loan Date]],$Q$5:$Q$152,$S$5:$S$152)</f>
        <v>Week 2</v>
      </c>
    </row>
    <row r="5993" spans="1:12" x14ac:dyDescent="0.2">
      <c r="A5993" s="1">
        <v>44943</v>
      </c>
      <c r="B5993" t="s">
        <v>5</v>
      </c>
      <c r="C5993" s="1">
        <v>44943</v>
      </c>
      <c r="D5993" t="s">
        <v>535</v>
      </c>
      <c r="E5993" t="s">
        <v>41</v>
      </c>
      <c r="F5993" t="s">
        <v>40</v>
      </c>
      <c r="G5993" t="s">
        <v>39</v>
      </c>
      <c r="H5993" t="s">
        <v>0</v>
      </c>
      <c r="I5993">
        <f>MONTH(Table6[[#This Row],[Loan Date]])</f>
        <v>1</v>
      </c>
      <c r="J5993" t="str">
        <f>_xlfn.XLOOKUP(Table6[[#This Row],[Numeric Month]],$N$5:$N$11,$O$5:$O$11)</f>
        <v>Jan</v>
      </c>
      <c r="K5993" t="str">
        <f>_xlfn.XLOOKUP(Table6[[#This Row],[Loan Date]],$Q$5:$Q$152,$R$5:$R$152)</f>
        <v>Tuesday</v>
      </c>
      <c r="L5993" t="str">
        <f>_xlfn.XLOOKUP(Table6[[#This Row],[Loan Date]],$Q$5:$Q$152,$S$5:$S$152)</f>
        <v>Week 2</v>
      </c>
    </row>
    <row r="5994" spans="1:12" x14ac:dyDescent="0.2">
      <c r="A5994" s="1">
        <v>44943</v>
      </c>
      <c r="B5994" t="s">
        <v>7</v>
      </c>
      <c r="C5994" s="1">
        <v>44957</v>
      </c>
      <c r="D5994" t="s">
        <v>1008</v>
      </c>
      <c r="E5994" t="s">
        <v>52</v>
      </c>
      <c r="F5994" t="s">
        <v>51</v>
      </c>
      <c r="G5994" t="s">
        <v>1</v>
      </c>
      <c r="H5994" t="s">
        <v>0</v>
      </c>
      <c r="I5994">
        <f>MONTH(Table6[[#This Row],[Loan Date]])</f>
        <v>1</v>
      </c>
      <c r="J5994" t="str">
        <f>_xlfn.XLOOKUP(Table6[[#This Row],[Numeric Month]],$N$5:$N$11,$O$5:$O$11)</f>
        <v>Jan</v>
      </c>
      <c r="K5994" t="str">
        <f>_xlfn.XLOOKUP(Table6[[#This Row],[Loan Date]],$Q$5:$Q$152,$R$5:$R$152)</f>
        <v>Tuesday</v>
      </c>
      <c r="L5994" t="str">
        <f>_xlfn.XLOOKUP(Table6[[#This Row],[Loan Date]],$Q$5:$Q$152,$S$5:$S$152)</f>
        <v>Week 2</v>
      </c>
    </row>
    <row r="5995" spans="1:12" x14ac:dyDescent="0.2">
      <c r="A5995" s="1">
        <v>44943</v>
      </c>
      <c r="B5995" t="s">
        <v>7</v>
      </c>
      <c r="C5995" s="1">
        <v>44950</v>
      </c>
      <c r="D5995" t="s">
        <v>666</v>
      </c>
      <c r="E5995" t="s">
        <v>15</v>
      </c>
      <c r="F5995" t="s">
        <v>14</v>
      </c>
      <c r="G5995" t="s">
        <v>1</v>
      </c>
      <c r="H5995" t="s">
        <v>0</v>
      </c>
      <c r="I5995">
        <f>MONTH(Table6[[#This Row],[Loan Date]])</f>
        <v>1</v>
      </c>
      <c r="J5995" t="str">
        <f>_xlfn.XLOOKUP(Table6[[#This Row],[Numeric Month]],$N$5:$N$11,$O$5:$O$11)</f>
        <v>Jan</v>
      </c>
      <c r="K5995" t="str">
        <f>_xlfn.XLOOKUP(Table6[[#This Row],[Loan Date]],$Q$5:$Q$152,$R$5:$R$152)</f>
        <v>Tuesday</v>
      </c>
      <c r="L5995" t="str">
        <f>_xlfn.XLOOKUP(Table6[[#This Row],[Loan Date]],$Q$5:$Q$152,$S$5:$S$152)</f>
        <v>Week 2</v>
      </c>
    </row>
    <row r="5996" spans="1:12" x14ac:dyDescent="0.2">
      <c r="A5996" s="1">
        <v>44943</v>
      </c>
      <c r="B5996" t="s">
        <v>7</v>
      </c>
      <c r="C5996" s="1">
        <v>45033</v>
      </c>
      <c r="D5996" t="s">
        <v>1137</v>
      </c>
      <c r="E5996" t="s">
        <v>80</v>
      </c>
      <c r="F5996" t="s">
        <v>79</v>
      </c>
      <c r="G5996" t="s">
        <v>79</v>
      </c>
      <c r="H5996" t="s">
        <v>0</v>
      </c>
      <c r="I5996">
        <f>MONTH(Table6[[#This Row],[Loan Date]])</f>
        <v>1</v>
      </c>
      <c r="J5996" t="str">
        <f>_xlfn.XLOOKUP(Table6[[#This Row],[Numeric Month]],$N$5:$N$11,$O$5:$O$11)</f>
        <v>Jan</v>
      </c>
      <c r="K5996" t="str">
        <f>_xlfn.XLOOKUP(Table6[[#This Row],[Loan Date]],$Q$5:$Q$152,$R$5:$R$152)</f>
        <v>Tuesday</v>
      </c>
      <c r="L5996" t="str">
        <f>_xlfn.XLOOKUP(Table6[[#This Row],[Loan Date]],$Q$5:$Q$152,$S$5:$S$152)</f>
        <v>Week 2</v>
      </c>
    </row>
    <row r="5997" spans="1:12" x14ac:dyDescent="0.2">
      <c r="A5997" s="1">
        <v>44943</v>
      </c>
      <c r="B5997" t="s">
        <v>7</v>
      </c>
      <c r="C5997" s="1">
        <v>44943</v>
      </c>
      <c r="D5997" t="s">
        <v>1136</v>
      </c>
      <c r="E5997" t="s">
        <v>37</v>
      </c>
      <c r="F5997" t="s">
        <v>37</v>
      </c>
      <c r="G5997" t="s">
        <v>20</v>
      </c>
      <c r="H5997" t="s">
        <v>0</v>
      </c>
      <c r="I5997">
        <f>MONTH(Table6[[#This Row],[Loan Date]])</f>
        <v>1</v>
      </c>
      <c r="J5997" t="str">
        <f>_xlfn.XLOOKUP(Table6[[#This Row],[Numeric Month]],$N$5:$N$11,$O$5:$O$11)</f>
        <v>Jan</v>
      </c>
      <c r="K5997" t="str">
        <f>_xlfn.XLOOKUP(Table6[[#This Row],[Loan Date]],$Q$5:$Q$152,$R$5:$R$152)</f>
        <v>Tuesday</v>
      </c>
      <c r="L5997" t="str">
        <f>_xlfn.XLOOKUP(Table6[[#This Row],[Loan Date]],$Q$5:$Q$152,$S$5:$S$152)</f>
        <v>Week 2</v>
      </c>
    </row>
    <row r="5998" spans="1:12" x14ac:dyDescent="0.2">
      <c r="A5998" s="1">
        <v>44943</v>
      </c>
      <c r="B5998" t="s">
        <v>7</v>
      </c>
      <c r="C5998" s="1">
        <v>45033</v>
      </c>
      <c r="D5998" t="s">
        <v>1135</v>
      </c>
      <c r="E5998" t="s">
        <v>80</v>
      </c>
      <c r="F5998" t="s">
        <v>79</v>
      </c>
      <c r="G5998" t="s">
        <v>79</v>
      </c>
      <c r="H5998" t="s">
        <v>0</v>
      </c>
      <c r="I5998">
        <f>MONTH(Table6[[#This Row],[Loan Date]])</f>
        <v>1</v>
      </c>
      <c r="J5998" t="str">
        <f>_xlfn.XLOOKUP(Table6[[#This Row],[Numeric Month]],$N$5:$N$11,$O$5:$O$11)</f>
        <v>Jan</v>
      </c>
      <c r="K5998" t="str">
        <f>_xlfn.XLOOKUP(Table6[[#This Row],[Loan Date]],$Q$5:$Q$152,$R$5:$R$152)</f>
        <v>Tuesday</v>
      </c>
      <c r="L5998" t="str">
        <f>_xlfn.XLOOKUP(Table6[[#This Row],[Loan Date]],$Q$5:$Q$152,$S$5:$S$152)</f>
        <v>Week 2</v>
      </c>
    </row>
    <row r="5999" spans="1:12" x14ac:dyDescent="0.2">
      <c r="A5999" s="1">
        <v>44943</v>
      </c>
      <c r="B5999" t="s">
        <v>5</v>
      </c>
      <c r="C5999" s="1">
        <v>44943</v>
      </c>
      <c r="D5999" t="s">
        <v>996</v>
      </c>
      <c r="E5999" t="s">
        <v>168</v>
      </c>
      <c r="F5999" t="s">
        <v>168</v>
      </c>
      <c r="G5999" t="s">
        <v>20</v>
      </c>
      <c r="H5999" t="s">
        <v>0</v>
      </c>
      <c r="I5999">
        <f>MONTH(Table6[[#This Row],[Loan Date]])</f>
        <v>1</v>
      </c>
      <c r="J5999" t="str">
        <f>_xlfn.XLOOKUP(Table6[[#This Row],[Numeric Month]],$N$5:$N$11,$O$5:$O$11)</f>
        <v>Jan</v>
      </c>
      <c r="K5999" t="str">
        <f>_xlfn.XLOOKUP(Table6[[#This Row],[Loan Date]],$Q$5:$Q$152,$R$5:$R$152)</f>
        <v>Tuesday</v>
      </c>
      <c r="L5999" t="str">
        <f>_xlfn.XLOOKUP(Table6[[#This Row],[Loan Date]],$Q$5:$Q$152,$S$5:$S$152)</f>
        <v>Week 2</v>
      </c>
    </row>
    <row r="6000" spans="1:12" x14ac:dyDescent="0.2">
      <c r="A6000" s="1">
        <v>44943</v>
      </c>
      <c r="B6000" t="s">
        <v>7</v>
      </c>
      <c r="C6000" s="1">
        <v>44943</v>
      </c>
      <c r="D6000" t="s">
        <v>441</v>
      </c>
      <c r="E6000" t="s">
        <v>21</v>
      </c>
      <c r="F6000" t="s">
        <v>21</v>
      </c>
      <c r="G6000" t="s">
        <v>20</v>
      </c>
      <c r="H6000" t="s">
        <v>0</v>
      </c>
      <c r="I6000">
        <f>MONTH(Table6[[#This Row],[Loan Date]])</f>
        <v>1</v>
      </c>
      <c r="J6000" t="str">
        <f>_xlfn.XLOOKUP(Table6[[#This Row],[Numeric Month]],$N$5:$N$11,$O$5:$O$11)</f>
        <v>Jan</v>
      </c>
      <c r="K6000" t="str">
        <f>_xlfn.XLOOKUP(Table6[[#This Row],[Loan Date]],$Q$5:$Q$152,$R$5:$R$152)</f>
        <v>Tuesday</v>
      </c>
      <c r="L6000" t="str">
        <f>_xlfn.XLOOKUP(Table6[[#This Row],[Loan Date]],$Q$5:$Q$152,$S$5:$S$152)</f>
        <v>Week 2</v>
      </c>
    </row>
    <row r="6001" spans="1:12" x14ac:dyDescent="0.2">
      <c r="A6001" s="1">
        <v>44943</v>
      </c>
      <c r="B6001" t="s">
        <v>7</v>
      </c>
      <c r="C6001" s="1">
        <v>44943</v>
      </c>
      <c r="D6001" t="s">
        <v>29</v>
      </c>
      <c r="E6001" t="s">
        <v>23</v>
      </c>
      <c r="F6001" t="s">
        <v>23</v>
      </c>
      <c r="G6001" t="s">
        <v>20</v>
      </c>
      <c r="H6001" t="s">
        <v>0</v>
      </c>
      <c r="I6001">
        <f>MONTH(Table6[[#This Row],[Loan Date]])</f>
        <v>1</v>
      </c>
      <c r="J6001" t="str">
        <f>_xlfn.XLOOKUP(Table6[[#This Row],[Numeric Month]],$N$5:$N$11,$O$5:$O$11)</f>
        <v>Jan</v>
      </c>
      <c r="K6001" t="str">
        <f>_xlfn.XLOOKUP(Table6[[#This Row],[Loan Date]],$Q$5:$Q$152,$R$5:$R$152)</f>
        <v>Tuesday</v>
      </c>
      <c r="L6001" t="str">
        <f>_xlfn.XLOOKUP(Table6[[#This Row],[Loan Date]],$Q$5:$Q$152,$S$5:$S$152)</f>
        <v>Week 2</v>
      </c>
    </row>
    <row r="6002" spans="1:12" x14ac:dyDescent="0.2">
      <c r="A6002" s="1">
        <v>44943</v>
      </c>
      <c r="B6002" t="s">
        <v>7</v>
      </c>
      <c r="C6002" s="1">
        <v>44950</v>
      </c>
      <c r="D6002" t="s">
        <v>813</v>
      </c>
      <c r="E6002" t="s">
        <v>15</v>
      </c>
      <c r="F6002" t="s">
        <v>14</v>
      </c>
      <c r="G6002" t="s">
        <v>1</v>
      </c>
      <c r="H6002" t="s">
        <v>0</v>
      </c>
      <c r="I6002">
        <f>MONTH(Table6[[#This Row],[Loan Date]])</f>
        <v>1</v>
      </c>
      <c r="J6002" t="str">
        <f>_xlfn.XLOOKUP(Table6[[#This Row],[Numeric Month]],$N$5:$N$11,$O$5:$O$11)</f>
        <v>Jan</v>
      </c>
      <c r="K6002" t="str">
        <f>_xlfn.XLOOKUP(Table6[[#This Row],[Loan Date]],$Q$5:$Q$152,$R$5:$R$152)</f>
        <v>Tuesday</v>
      </c>
      <c r="L6002" t="str">
        <f>_xlfn.XLOOKUP(Table6[[#This Row],[Loan Date]],$Q$5:$Q$152,$S$5:$S$152)</f>
        <v>Week 2</v>
      </c>
    </row>
    <row r="6003" spans="1:12" x14ac:dyDescent="0.2">
      <c r="A6003" s="1">
        <v>44943</v>
      </c>
      <c r="B6003" t="s">
        <v>7</v>
      </c>
      <c r="C6003" s="1">
        <v>45033</v>
      </c>
      <c r="D6003" t="s">
        <v>1134</v>
      </c>
      <c r="E6003" t="s">
        <v>80</v>
      </c>
      <c r="F6003" t="s">
        <v>79</v>
      </c>
      <c r="G6003" t="s">
        <v>79</v>
      </c>
      <c r="H6003" t="s">
        <v>0</v>
      </c>
      <c r="I6003">
        <f>MONTH(Table6[[#This Row],[Loan Date]])</f>
        <v>1</v>
      </c>
      <c r="J6003" t="str">
        <f>_xlfn.XLOOKUP(Table6[[#This Row],[Numeric Month]],$N$5:$N$11,$O$5:$O$11)</f>
        <v>Jan</v>
      </c>
      <c r="K6003" t="str">
        <f>_xlfn.XLOOKUP(Table6[[#This Row],[Loan Date]],$Q$5:$Q$152,$R$5:$R$152)</f>
        <v>Tuesday</v>
      </c>
      <c r="L6003" t="str">
        <f>_xlfn.XLOOKUP(Table6[[#This Row],[Loan Date]],$Q$5:$Q$152,$S$5:$S$152)</f>
        <v>Week 2</v>
      </c>
    </row>
    <row r="6004" spans="1:12" x14ac:dyDescent="0.2">
      <c r="A6004" s="1">
        <v>44943</v>
      </c>
      <c r="B6004" t="s">
        <v>7</v>
      </c>
      <c r="C6004" s="1">
        <v>44950</v>
      </c>
      <c r="D6004" t="s">
        <v>360</v>
      </c>
      <c r="E6004" t="s">
        <v>52</v>
      </c>
      <c r="F6004" t="s">
        <v>51</v>
      </c>
      <c r="G6004" t="s">
        <v>1</v>
      </c>
      <c r="H6004" t="s">
        <v>0</v>
      </c>
      <c r="I6004">
        <f>MONTH(Table6[[#This Row],[Loan Date]])</f>
        <v>1</v>
      </c>
      <c r="J6004" t="str">
        <f>_xlfn.XLOOKUP(Table6[[#This Row],[Numeric Month]],$N$5:$N$11,$O$5:$O$11)</f>
        <v>Jan</v>
      </c>
      <c r="K6004" t="str">
        <f>_xlfn.XLOOKUP(Table6[[#This Row],[Loan Date]],$Q$5:$Q$152,$R$5:$R$152)</f>
        <v>Tuesday</v>
      </c>
      <c r="L6004" t="str">
        <f>_xlfn.XLOOKUP(Table6[[#This Row],[Loan Date]],$Q$5:$Q$152,$S$5:$S$152)</f>
        <v>Week 2</v>
      </c>
    </row>
    <row r="6005" spans="1:12" x14ac:dyDescent="0.2">
      <c r="A6005" s="1">
        <v>44943</v>
      </c>
      <c r="B6005" t="s">
        <v>7</v>
      </c>
      <c r="C6005" s="1">
        <v>44950</v>
      </c>
      <c r="D6005" t="s">
        <v>278</v>
      </c>
      <c r="E6005" t="s">
        <v>52</v>
      </c>
      <c r="F6005" t="s">
        <v>51</v>
      </c>
      <c r="G6005" t="s">
        <v>1</v>
      </c>
      <c r="H6005" t="s">
        <v>0</v>
      </c>
      <c r="I6005">
        <f>MONTH(Table6[[#This Row],[Loan Date]])</f>
        <v>1</v>
      </c>
      <c r="J6005" t="str">
        <f>_xlfn.XLOOKUP(Table6[[#This Row],[Numeric Month]],$N$5:$N$11,$O$5:$O$11)</f>
        <v>Jan</v>
      </c>
      <c r="K6005" t="str">
        <f>_xlfn.XLOOKUP(Table6[[#This Row],[Loan Date]],$Q$5:$Q$152,$R$5:$R$152)</f>
        <v>Tuesday</v>
      </c>
      <c r="L6005" t="str">
        <f>_xlfn.XLOOKUP(Table6[[#This Row],[Loan Date]],$Q$5:$Q$152,$S$5:$S$152)</f>
        <v>Week 2</v>
      </c>
    </row>
    <row r="6006" spans="1:12" x14ac:dyDescent="0.2">
      <c r="A6006" s="1">
        <v>44943</v>
      </c>
      <c r="B6006" t="s">
        <v>7</v>
      </c>
      <c r="C6006" s="1">
        <v>44950</v>
      </c>
      <c r="D6006" t="s">
        <v>826</v>
      </c>
      <c r="E6006" t="s">
        <v>15</v>
      </c>
      <c r="F6006" t="s">
        <v>14</v>
      </c>
      <c r="G6006" t="s">
        <v>1</v>
      </c>
      <c r="H6006" t="s">
        <v>0</v>
      </c>
      <c r="I6006">
        <f>MONTH(Table6[[#This Row],[Loan Date]])</f>
        <v>1</v>
      </c>
      <c r="J6006" t="str">
        <f>_xlfn.XLOOKUP(Table6[[#This Row],[Numeric Month]],$N$5:$N$11,$O$5:$O$11)</f>
        <v>Jan</v>
      </c>
      <c r="K6006" t="str">
        <f>_xlfn.XLOOKUP(Table6[[#This Row],[Loan Date]],$Q$5:$Q$152,$R$5:$R$152)</f>
        <v>Tuesday</v>
      </c>
      <c r="L6006" t="str">
        <f>_xlfn.XLOOKUP(Table6[[#This Row],[Loan Date]],$Q$5:$Q$152,$S$5:$S$152)</f>
        <v>Week 2</v>
      </c>
    </row>
    <row r="6007" spans="1:12" x14ac:dyDescent="0.2">
      <c r="A6007" s="1">
        <v>44943</v>
      </c>
      <c r="B6007" t="s">
        <v>35</v>
      </c>
      <c r="C6007" s="1">
        <v>44950</v>
      </c>
      <c r="D6007" t="s">
        <v>899</v>
      </c>
      <c r="E6007" t="s">
        <v>15</v>
      </c>
      <c r="F6007" t="s">
        <v>14</v>
      </c>
      <c r="G6007" t="s">
        <v>1</v>
      </c>
      <c r="H6007" t="s">
        <v>0</v>
      </c>
      <c r="I6007">
        <f>MONTH(Table6[[#This Row],[Loan Date]])</f>
        <v>1</v>
      </c>
      <c r="J6007" t="str">
        <f>_xlfn.XLOOKUP(Table6[[#This Row],[Numeric Month]],$N$5:$N$11,$O$5:$O$11)</f>
        <v>Jan</v>
      </c>
      <c r="K6007" t="str">
        <f>_xlfn.XLOOKUP(Table6[[#This Row],[Loan Date]],$Q$5:$Q$152,$R$5:$R$152)</f>
        <v>Tuesday</v>
      </c>
      <c r="L6007" t="str">
        <f>_xlfn.XLOOKUP(Table6[[#This Row],[Loan Date]],$Q$5:$Q$152,$S$5:$S$152)</f>
        <v>Week 2</v>
      </c>
    </row>
    <row r="6008" spans="1:12" x14ac:dyDescent="0.2">
      <c r="A6008" s="1">
        <v>44943</v>
      </c>
      <c r="B6008" t="s">
        <v>5</v>
      </c>
      <c r="C6008" s="1">
        <v>45033</v>
      </c>
      <c r="D6008" t="s">
        <v>1133</v>
      </c>
      <c r="E6008" t="s">
        <v>80</v>
      </c>
      <c r="F6008" t="s">
        <v>79</v>
      </c>
      <c r="G6008" t="s">
        <v>79</v>
      </c>
      <c r="H6008" t="s">
        <v>0</v>
      </c>
      <c r="I6008">
        <f>MONTH(Table6[[#This Row],[Loan Date]])</f>
        <v>1</v>
      </c>
      <c r="J6008" t="str">
        <f>_xlfn.XLOOKUP(Table6[[#This Row],[Numeric Month]],$N$5:$N$11,$O$5:$O$11)</f>
        <v>Jan</v>
      </c>
      <c r="K6008" t="str">
        <f>_xlfn.XLOOKUP(Table6[[#This Row],[Loan Date]],$Q$5:$Q$152,$R$5:$R$152)</f>
        <v>Tuesday</v>
      </c>
      <c r="L6008" t="str">
        <f>_xlfn.XLOOKUP(Table6[[#This Row],[Loan Date]],$Q$5:$Q$152,$S$5:$S$152)</f>
        <v>Week 2</v>
      </c>
    </row>
    <row r="6009" spans="1:12" x14ac:dyDescent="0.2">
      <c r="A6009" s="1">
        <v>44943</v>
      </c>
      <c r="B6009" t="s">
        <v>7</v>
      </c>
      <c r="C6009" s="1">
        <v>44943</v>
      </c>
      <c r="D6009" t="s">
        <v>673</v>
      </c>
      <c r="E6009" t="s">
        <v>21</v>
      </c>
      <c r="F6009" t="s">
        <v>21</v>
      </c>
      <c r="G6009" t="s">
        <v>20</v>
      </c>
      <c r="H6009" t="s">
        <v>0</v>
      </c>
      <c r="I6009">
        <f>MONTH(Table6[[#This Row],[Loan Date]])</f>
        <v>1</v>
      </c>
      <c r="J6009" t="str">
        <f>_xlfn.XLOOKUP(Table6[[#This Row],[Numeric Month]],$N$5:$N$11,$O$5:$O$11)</f>
        <v>Jan</v>
      </c>
      <c r="K6009" t="str">
        <f>_xlfn.XLOOKUP(Table6[[#This Row],[Loan Date]],$Q$5:$Q$152,$R$5:$R$152)</f>
        <v>Tuesday</v>
      </c>
      <c r="L6009" t="str">
        <f>_xlfn.XLOOKUP(Table6[[#This Row],[Loan Date]],$Q$5:$Q$152,$S$5:$S$152)</f>
        <v>Week 2</v>
      </c>
    </row>
    <row r="6010" spans="1:12" x14ac:dyDescent="0.2">
      <c r="A6010" s="1">
        <v>44943</v>
      </c>
      <c r="B6010" t="s">
        <v>7</v>
      </c>
      <c r="C6010" s="1">
        <v>44943</v>
      </c>
      <c r="D6010" t="s">
        <v>218</v>
      </c>
      <c r="E6010" t="s">
        <v>23</v>
      </c>
      <c r="F6010" t="s">
        <v>23</v>
      </c>
      <c r="G6010" t="s">
        <v>20</v>
      </c>
      <c r="H6010" t="s">
        <v>0</v>
      </c>
      <c r="I6010">
        <f>MONTH(Table6[[#This Row],[Loan Date]])</f>
        <v>1</v>
      </c>
      <c r="J6010" t="str">
        <f>_xlfn.XLOOKUP(Table6[[#This Row],[Numeric Month]],$N$5:$N$11,$O$5:$O$11)</f>
        <v>Jan</v>
      </c>
      <c r="K6010" t="str">
        <f>_xlfn.XLOOKUP(Table6[[#This Row],[Loan Date]],$Q$5:$Q$152,$R$5:$R$152)</f>
        <v>Tuesday</v>
      </c>
      <c r="L6010" t="str">
        <f>_xlfn.XLOOKUP(Table6[[#This Row],[Loan Date]],$Q$5:$Q$152,$S$5:$S$152)</f>
        <v>Week 2</v>
      </c>
    </row>
    <row r="6011" spans="1:12" x14ac:dyDescent="0.2">
      <c r="A6011" s="1">
        <v>44943</v>
      </c>
      <c r="B6011" t="s">
        <v>7</v>
      </c>
      <c r="C6011" s="1">
        <v>44950</v>
      </c>
      <c r="D6011" t="s">
        <v>794</v>
      </c>
      <c r="E6011" t="s">
        <v>52</v>
      </c>
      <c r="F6011" t="s">
        <v>51</v>
      </c>
      <c r="G6011" t="s">
        <v>1</v>
      </c>
      <c r="H6011" t="s">
        <v>0</v>
      </c>
      <c r="I6011">
        <f>MONTH(Table6[[#This Row],[Loan Date]])</f>
        <v>1</v>
      </c>
      <c r="J6011" t="str">
        <f>_xlfn.XLOOKUP(Table6[[#This Row],[Numeric Month]],$N$5:$N$11,$O$5:$O$11)</f>
        <v>Jan</v>
      </c>
      <c r="K6011" t="str">
        <f>_xlfn.XLOOKUP(Table6[[#This Row],[Loan Date]],$Q$5:$Q$152,$R$5:$R$152)</f>
        <v>Tuesday</v>
      </c>
      <c r="L6011" t="str">
        <f>_xlfn.XLOOKUP(Table6[[#This Row],[Loan Date]],$Q$5:$Q$152,$S$5:$S$152)</f>
        <v>Week 2</v>
      </c>
    </row>
    <row r="6012" spans="1:12" x14ac:dyDescent="0.2">
      <c r="A6012" s="1">
        <v>44943</v>
      </c>
      <c r="B6012" t="s">
        <v>7</v>
      </c>
      <c r="C6012" s="1">
        <v>44943</v>
      </c>
      <c r="D6012" t="s">
        <v>171</v>
      </c>
      <c r="E6012" t="s">
        <v>23</v>
      </c>
      <c r="F6012" t="s">
        <v>23</v>
      </c>
      <c r="G6012" t="s">
        <v>20</v>
      </c>
      <c r="H6012" t="s">
        <v>0</v>
      </c>
      <c r="I6012">
        <f>MONTH(Table6[[#This Row],[Loan Date]])</f>
        <v>1</v>
      </c>
      <c r="J6012" t="str">
        <f>_xlfn.XLOOKUP(Table6[[#This Row],[Numeric Month]],$N$5:$N$11,$O$5:$O$11)</f>
        <v>Jan</v>
      </c>
      <c r="K6012" t="str">
        <f>_xlfn.XLOOKUP(Table6[[#This Row],[Loan Date]],$Q$5:$Q$152,$R$5:$R$152)</f>
        <v>Tuesday</v>
      </c>
      <c r="L6012" t="str">
        <f>_xlfn.XLOOKUP(Table6[[#This Row],[Loan Date]],$Q$5:$Q$152,$S$5:$S$152)</f>
        <v>Week 2</v>
      </c>
    </row>
    <row r="6013" spans="1:12" x14ac:dyDescent="0.2">
      <c r="A6013" s="1">
        <v>44943</v>
      </c>
      <c r="B6013" t="s">
        <v>7</v>
      </c>
      <c r="C6013" s="1">
        <v>44943</v>
      </c>
      <c r="D6013" t="s">
        <v>1130</v>
      </c>
      <c r="E6013" t="s">
        <v>37</v>
      </c>
      <c r="F6013" t="s">
        <v>37</v>
      </c>
      <c r="G6013" t="s">
        <v>20</v>
      </c>
      <c r="H6013" t="s">
        <v>0</v>
      </c>
      <c r="I6013">
        <f>MONTH(Table6[[#This Row],[Loan Date]])</f>
        <v>1</v>
      </c>
      <c r="J6013" t="str">
        <f>_xlfn.XLOOKUP(Table6[[#This Row],[Numeric Month]],$N$5:$N$11,$O$5:$O$11)</f>
        <v>Jan</v>
      </c>
      <c r="K6013" t="str">
        <f>_xlfn.XLOOKUP(Table6[[#This Row],[Loan Date]],$Q$5:$Q$152,$R$5:$R$152)</f>
        <v>Tuesday</v>
      </c>
      <c r="L6013" t="str">
        <f>_xlfn.XLOOKUP(Table6[[#This Row],[Loan Date]],$Q$5:$Q$152,$S$5:$S$152)</f>
        <v>Week 2</v>
      </c>
    </row>
    <row r="6014" spans="1:12" x14ac:dyDescent="0.2">
      <c r="A6014" s="1">
        <v>44943</v>
      </c>
      <c r="B6014" t="s">
        <v>5</v>
      </c>
      <c r="C6014" s="1">
        <v>44943</v>
      </c>
      <c r="D6014" t="s">
        <v>742</v>
      </c>
      <c r="E6014" t="s">
        <v>162</v>
      </c>
      <c r="F6014" t="s">
        <v>162</v>
      </c>
      <c r="G6014" t="s">
        <v>11</v>
      </c>
      <c r="H6014" t="s">
        <v>0</v>
      </c>
      <c r="I6014">
        <f>MONTH(Table6[[#This Row],[Loan Date]])</f>
        <v>1</v>
      </c>
      <c r="J6014" t="str">
        <f>_xlfn.XLOOKUP(Table6[[#This Row],[Numeric Month]],$N$5:$N$11,$O$5:$O$11)</f>
        <v>Jan</v>
      </c>
      <c r="K6014" t="str">
        <f>_xlfn.XLOOKUP(Table6[[#This Row],[Loan Date]],$Q$5:$Q$152,$R$5:$R$152)</f>
        <v>Tuesday</v>
      </c>
      <c r="L6014" t="str">
        <f>_xlfn.XLOOKUP(Table6[[#This Row],[Loan Date]],$Q$5:$Q$152,$S$5:$S$152)</f>
        <v>Week 2</v>
      </c>
    </row>
    <row r="6015" spans="1:12" x14ac:dyDescent="0.2">
      <c r="A6015" s="1">
        <v>44943</v>
      </c>
      <c r="B6015" t="s">
        <v>5</v>
      </c>
      <c r="C6015" s="1">
        <v>44950</v>
      </c>
      <c r="D6015" t="s">
        <v>246</v>
      </c>
      <c r="E6015" t="s">
        <v>52</v>
      </c>
      <c r="F6015" t="s">
        <v>51</v>
      </c>
      <c r="G6015" t="s">
        <v>1</v>
      </c>
      <c r="H6015" t="s">
        <v>0</v>
      </c>
      <c r="I6015">
        <f>MONTH(Table6[[#This Row],[Loan Date]])</f>
        <v>1</v>
      </c>
      <c r="J6015" t="str">
        <f>_xlfn.XLOOKUP(Table6[[#This Row],[Numeric Month]],$N$5:$N$11,$O$5:$O$11)</f>
        <v>Jan</v>
      </c>
      <c r="K6015" t="str">
        <f>_xlfn.XLOOKUP(Table6[[#This Row],[Loan Date]],$Q$5:$Q$152,$R$5:$R$152)</f>
        <v>Tuesday</v>
      </c>
      <c r="L6015" t="str">
        <f>_xlfn.XLOOKUP(Table6[[#This Row],[Loan Date]],$Q$5:$Q$152,$S$5:$S$152)</f>
        <v>Week 2</v>
      </c>
    </row>
    <row r="6016" spans="1:12" x14ac:dyDescent="0.2">
      <c r="A6016" s="1">
        <v>44943</v>
      </c>
      <c r="B6016" t="s">
        <v>7</v>
      </c>
      <c r="C6016" s="1">
        <v>44957</v>
      </c>
      <c r="D6016" t="s">
        <v>691</v>
      </c>
      <c r="E6016" t="s">
        <v>9</v>
      </c>
      <c r="F6016" t="s">
        <v>8</v>
      </c>
      <c r="G6016" t="s">
        <v>1</v>
      </c>
      <c r="H6016" t="s">
        <v>0</v>
      </c>
      <c r="I6016">
        <f>MONTH(Table6[[#This Row],[Loan Date]])</f>
        <v>1</v>
      </c>
      <c r="J6016" t="str">
        <f>_xlfn.XLOOKUP(Table6[[#This Row],[Numeric Month]],$N$5:$N$11,$O$5:$O$11)</f>
        <v>Jan</v>
      </c>
      <c r="K6016" t="str">
        <f>_xlfn.XLOOKUP(Table6[[#This Row],[Loan Date]],$Q$5:$Q$152,$R$5:$R$152)</f>
        <v>Tuesday</v>
      </c>
      <c r="L6016" t="str">
        <f>_xlfn.XLOOKUP(Table6[[#This Row],[Loan Date]],$Q$5:$Q$152,$S$5:$S$152)</f>
        <v>Week 2</v>
      </c>
    </row>
    <row r="6017" spans="1:12" x14ac:dyDescent="0.2">
      <c r="A6017" s="1">
        <v>44943</v>
      </c>
      <c r="B6017" t="s">
        <v>5</v>
      </c>
      <c r="C6017" s="1">
        <v>44943</v>
      </c>
      <c r="D6017" t="s">
        <v>911</v>
      </c>
      <c r="E6017" t="s">
        <v>37</v>
      </c>
      <c r="F6017" t="s">
        <v>37</v>
      </c>
      <c r="G6017" t="s">
        <v>20</v>
      </c>
      <c r="H6017" t="s">
        <v>0</v>
      </c>
      <c r="I6017">
        <f>MONTH(Table6[[#This Row],[Loan Date]])</f>
        <v>1</v>
      </c>
      <c r="J6017" t="str">
        <f>_xlfn.XLOOKUP(Table6[[#This Row],[Numeric Month]],$N$5:$N$11,$O$5:$O$11)</f>
        <v>Jan</v>
      </c>
      <c r="K6017" t="str">
        <f>_xlfn.XLOOKUP(Table6[[#This Row],[Loan Date]],$Q$5:$Q$152,$R$5:$R$152)</f>
        <v>Tuesday</v>
      </c>
      <c r="L6017" t="str">
        <f>_xlfn.XLOOKUP(Table6[[#This Row],[Loan Date]],$Q$5:$Q$152,$S$5:$S$152)</f>
        <v>Week 2</v>
      </c>
    </row>
    <row r="6018" spans="1:12" x14ac:dyDescent="0.2">
      <c r="A6018" s="1">
        <v>44943</v>
      </c>
      <c r="B6018" t="s">
        <v>7</v>
      </c>
      <c r="C6018" s="1">
        <v>45033</v>
      </c>
      <c r="D6018" t="s">
        <v>1132</v>
      </c>
      <c r="E6018" t="s">
        <v>80</v>
      </c>
      <c r="F6018" t="s">
        <v>79</v>
      </c>
      <c r="G6018" t="s">
        <v>79</v>
      </c>
      <c r="H6018" t="s">
        <v>0</v>
      </c>
      <c r="I6018">
        <f>MONTH(Table6[[#This Row],[Loan Date]])</f>
        <v>1</v>
      </c>
      <c r="J6018" t="str">
        <f>_xlfn.XLOOKUP(Table6[[#This Row],[Numeric Month]],$N$5:$N$11,$O$5:$O$11)</f>
        <v>Jan</v>
      </c>
      <c r="K6018" t="str">
        <f>_xlfn.XLOOKUP(Table6[[#This Row],[Loan Date]],$Q$5:$Q$152,$R$5:$R$152)</f>
        <v>Tuesday</v>
      </c>
      <c r="L6018" t="str">
        <f>_xlfn.XLOOKUP(Table6[[#This Row],[Loan Date]],$Q$5:$Q$152,$S$5:$S$152)</f>
        <v>Week 2</v>
      </c>
    </row>
    <row r="6019" spans="1:12" x14ac:dyDescent="0.2">
      <c r="A6019" s="1">
        <v>44943</v>
      </c>
      <c r="B6019" t="s">
        <v>7</v>
      </c>
      <c r="C6019" s="1">
        <v>44943</v>
      </c>
      <c r="D6019" t="s">
        <v>1131</v>
      </c>
      <c r="E6019" t="s">
        <v>168</v>
      </c>
      <c r="F6019" t="s">
        <v>168</v>
      </c>
      <c r="G6019" t="s">
        <v>20</v>
      </c>
      <c r="H6019" t="s">
        <v>0</v>
      </c>
      <c r="I6019">
        <f>MONTH(Table6[[#This Row],[Loan Date]])</f>
        <v>1</v>
      </c>
      <c r="J6019" t="str">
        <f>_xlfn.XLOOKUP(Table6[[#This Row],[Numeric Month]],$N$5:$N$11,$O$5:$O$11)</f>
        <v>Jan</v>
      </c>
      <c r="K6019" t="str">
        <f>_xlfn.XLOOKUP(Table6[[#This Row],[Loan Date]],$Q$5:$Q$152,$R$5:$R$152)</f>
        <v>Tuesday</v>
      </c>
      <c r="L6019" t="str">
        <f>_xlfn.XLOOKUP(Table6[[#This Row],[Loan Date]],$Q$5:$Q$152,$S$5:$S$152)</f>
        <v>Week 2</v>
      </c>
    </row>
    <row r="6020" spans="1:12" x14ac:dyDescent="0.2">
      <c r="A6020" s="1">
        <v>44943</v>
      </c>
      <c r="B6020" t="s">
        <v>7</v>
      </c>
      <c r="C6020" s="1">
        <v>44943</v>
      </c>
      <c r="D6020" t="s">
        <v>409</v>
      </c>
      <c r="E6020" t="s">
        <v>21</v>
      </c>
      <c r="F6020" t="s">
        <v>21</v>
      </c>
      <c r="G6020" t="s">
        <v>20</v>
      </c>
      <c r="H6020" t="s">
        <v>0</v>
      </c>
      <c r="I6020">
        <f>MONTH(Table6[[#This Row],[Loan Date]])</f>
        <v>1</v>
      </c>
      <c r="J6020" t="str">
        <f>_xlfn.XLOOKUP(Table6[[#This Row],[Numeric Month]],$N$5:$N$11,$O$5:$O$11)</f>
        <v>Jan</v>
      </c>
      <c r="K6020" t="str">
        <f>_xlfn.XLOOKUP(Table6[[#This Row],[Loan Date]],$Q$5:$Q$152,$R$5:$R$152)</f>
        <v>Tuesday</v>
      </c>
      <c r="L6020" t="str">
        <f>_xlfn.XLOOKUP(Table6[[#This Row],[Loan Date]],$Q$5:$Q$152,$S$5:$S$152)</f>
        <v>Week 2</v>
      </c>
    </row>
    <row r="6021" spans="1:12" x14ac:dyDescent="0.2">
      <c r="A6021" s="1">
        <v>44943</v>
      </c>
      <c r="B6021" t="s">
        <v>7</v>
      </c>
      <c r="C6021" s="1">
        <v>44943</v>
      </c>
      <c r="D6021" t="s">
        <v>343</v>
      </c>
      <c r="E6021" t="s">
        <v>23</v>
      </c>
      <c r="F6021" t="s">
        <v>23</v>
      </c>
      <c r="G6021" t="s">
        <v>20</v>
      </c>
      <c r="H6021" t="s">
        <v>0</v>
      </c>
      <c r="I6021">
        <f>MONTH(Table6[[#This Row],[Loan Date]])</f>
        <v>1</v>
      </c>
      <c r="J6021" t="str">
        <f>_xlfn.XLOOKUP(Table6[[#This Row],[Numeric Month]],$N$5:$N$11,$O$5:$O$11)</f>
        <v>Jan</v>
      </c>
      <c r="K6021" t="str">
        <f>_xlfn.XLOOKUP(Table6[[#This Row],[Loan Date]],$Q$5:$Q$152,$R$5:$R$152)</f>
        <v>Tuesday</v>
      </c>
      <c r="L6021" t="str">
        <f>_xlfn.XLOOKUP(Table6[[#This Row],[Loan Date]],$Q$5:$Q$152,$S$5:$S$152)</f>
        <v>Week 2</v>
      </c>
    </row>
    <row r="6022" spans="1:12" x14ac:dyDescent="0.2">
      <c r="A6022" s="1">
        <v>44943</v>
      </c>
      <c r="B6022" t="s">
        <v>5</v>
      </c>
      <c r="C6022" s="1">
        <v>44943</v>
      </c>
      <c r="D6022" t="s">
        <v>763</v>
      </c>
      <c r="E6022" t="s">
        <v>162</v>
      </c>
      <c r="F6022" t="s">
        <v>162</v>
      </c>
      <c r="G6022" t="s">
        <v>11</v>
      </c>
      <c r="H6022" t="s">
        <v>0</v>
      </c>
      <c r="I6022">
        <f>MONTH(Table6[[#This Row],[Loan Date]])</f>
        <v>1</v>
      </c>
      <c r="J6022" t="str">
        <f>_xlfn.XLOOKUP(Table6[[#This Row],[Numeric Month]],$N$5:$N$11,$O$5:$O$11)</f>
        <v>Jan</v>
      </c>
      <c r="K6022" t="str">
        <f>_xlfn.XLOOKUP(Table6[[#This Row],[Loan Date]],$Q$5:$Q$152,$R$5:$R$152)</f>
        <v>Tuesday</v>
      </c>
      <c r="L6022" t="str">
        <f>_xlfn.XLOOKUP(Table6[[#This Row],[Loan Date]],$Q$5:$Q$152,$S$5:$S$152)</f>
        <v>Week 2</v>
      </c>
    </row>
    <row r="6023" spans="1:12" x14ac:dyDescent="0.2">
      <c r="A6023" s="1">
        <v>44943</v>
      </c>
      <c r="B6023" t="s">
        <v>7</v>
      </c>
      <c r="C6023" s="1">
        <v>44953</v>
      </c>
      <c r="D6023" t="s">
        <v>878</v>
      </c>
      <c r="E6023" t="s">
        <v>15</v>
      </c>
      <c r="F6023" t="s">
        <v>14</v>
      </c>
      <c r="G6023" t="s">
        <v>1</v>
      </c>
      <c r="H6023" t="s">
        <v>0</v>
      </c>
      <c r="I6023">
        <f>MONTH(Table6[[#This Row],[Loan Date]])</f>
        <v>1</v>
      </c>
      <c r="J6023" t="str">
        <f>_xlfn.XLOOKUP(Table6[[#This Row],[Numeric Month]],$N$5:$N$11,$O$5:$O$11)</f>
        <v>Jan</v>
      </c>
      <c r="K6023" t="str">
        <f>_xlfn.XLOOKUP(Table6[[#This Row],[Loan Date]],$Q$5:$Q$152,$R$5:$R$152)</f>
        <v>Tuesday</v>
      </c>
      <c r="L6023" t="str">
        <f>_xlfn.XLOOKUP(Table6[[#This Row],[Loan Date]],$Q$5:$Q$152,$S$5:$S$152)</f>
        <v>Week 2</v>
      </c>
    </row>
    <row r="6024" spans="1:12" x14ac:dyDescent="0.2">
      <c r="A6024" s="1">
        <v>44943</v>
      </c>
      <c r="B6024" t="s">
        <v>7</v>
      </c>
      <c r="C6024" s="1">
        <v>44943</v>
      </c>
      <c r="D6024" t="s">
        <v>1130</v>
      </c>
      <c r="E6024" t="s">
        <v>37</v>
      </c>
      <c r="F6024" t="s">
        <v>37</v>
      </c>
      <c r="G6024" t="s">
        <v>20</v>
      </c>
      <c r="H6024" t="s">
        <v>0</v>
      </c>
      <c r="I6024">
        <f>MONTH(Table6[[#This Row],[Loan Date]])</f>
        <v>1</v>
      </c>
      <c r="J6024" t="str">
        <f>_xlfn.XLOOKUP(Table6[[#This Row],[Numeric Month]],$N$5:$N$11,$O$5:$O$11)</f>
        <v>Jan</v>
      </c>
      <c r="K6024" t="str">
        <f>_xlfn.XLOOKUP(Table6[[#This Row],[Loan Date]],$Q$5:$Q$152,$R$5:$R$152)</f>
        <v>Tuesday</v>
      </c>
      <c r="L6024" t="str">
        <f>_xlfn.XLOOKUP(Table6[[#This Row],[Loan Date]],$Q$5:$Q$152,$S$5:$S$152)</f>
        <v>Week 2</v>
      </c>
    </row>
    <row r="6025" spans="1:12" x14ac:dyDescent="0.2">
      <c r="A6025" s="1">
        <v>44943</v>
      </c>
      <c r="B6025" t="s">
        <v>7</v>
      </c>
      <c r="C6025" s="1">
        <v>44957</v>
      </c>
      <c r="D6025" t="s">
        <v>47</v>
      </c>
      <c r="E6025" t="s">
        <v>15</v>
      </c>
      <c r="F6025" t="s">
        <v>14</v>
      </c>
      <c r="G6025" t="s">
        <v>1</v>
      </c>
      <c r="H6025" t="s">
        <v>0</v>
      </c>
      <c r="I6025">
        <f>MONTH(Table6[[#This Row],[Loan Date]])</f>
        <v>1</v>
      </c>
      <c r="J6025" t="str">
        <f>_xlfn.XLOOKUP(Table6[[#This Row],[Numeric Month]],$N$5:$N$11,$O$5:$O$11)</f>
        <v>Jan</v>
      </c>
      <c r="K6025" t="str">
        <f>_xlfn.XLOOKUP(Table6[[#This Row],[Loan Date]],$Q$5:$Q$152,$R$5:$R$152)</f>
        <v>Tuesday</v>
      </c>
      <c r="L6025" t="str">
        <f>_xlfn.XLOOKUP(Table6[[#This Row],[Loan Date]],$Q$5:$Q$152,$S$5:$S$152)</f>
        <v>Week 2</v>
      </c>
    </row>
    <row r="6026" spans="1:12" x14ac:dyDescent="0.2">
      <c r="A6026" s="1">
        <v>44943</v>
      </c>
      <c r="B6026" t="s">
        <v>7</v>
      </c>
      <c r="C6026" s="1">
        <v>44943</v>
      </c>
      <c r="D6026" t="s">
        <v>561</v>
      </c>
      <c r="E6026" t="s">
        <v>49</v>
      </c>
      <c r="F6026" t="s">
        <v>49</v>
      </c>
      <c r="G6026" t="s">
        <v>20</v>
      </c>
      <c r="H6026" t="s">
        <v>0</v>
      </c>
      <c r="I6026">
        <f>MONTH(Table6[[#This Row],[Loan Date]])</f>
        <v>1</v>
      </c>
      <c r="J6026" t="str">
        <f>_xlfn.XLOOKUP(Table6[[#This Row],[Numeric Month]],$N$5:$N$11,$O$5:$O$11)</f>
        <v>Jan</v>
      </c>
      <c r="K6026" t="str">
        <f>_xlfn.XLOOKUP(Table6[[#This Row],[Loan Date]],$Q$5:$Q$152,$R$5:$R$152)</f>
        <v>Tuesday</v>
      </c>
      <c r="L6026" t="str">
        <f>_xlfn.XLOOKUP(Table6[[#This Row],[Loan Date]],$Q$5:$Q$152,$S$5:$S$152)</f>
        <v>Week 2</v>
      </c>
    </row>
    <row r="6027" spans="1:12" x14ac:dyDescent="0.2">
      <c r="A6027" s="1">
        <v>44943</v>
      </c>
      <c r="B6027" t="s">
        <v>5</v>
      </c>
      <c r="C6027" s="1">
        <v>44943</v>
      </c>
      <c r="D6027" t="s">
        <v>185</v>
      </c>
      <c r="E6027" t="s">
        <v>21</v>
      </c>
      <c r="F6027" t="s">
        <v>21</v>
      </c>
      <c r="G6027" t="s">
        <v>20</v>
      </c>
      <c r="H6027" t="s">
        <v>0</v>
      </c>
      <c r="I6027">
        <f>MONTH(Table6[[#This Row],[Loan Date]])</f>
        <v>1</v>
      </c>
      <c r="J6027" t="str">
        <f>_xlfn.XLOOKUP(Table6[[#This Row],[Numeric Month]],$N$5:$N$11,$O$5:$O$11)</f>
        <v>Jan</v>
      </c>
      <c r="K6027" t="str">
        <f>_xlfn.XLOOKUP(Table6[[#This Row],[Loan Date]],$Q$5:$Q$152,$R$5:$R$152)</f>
        <v>Tuesday</v>
      </c>
      <c r="L6027" t="str">
        <f>_xlfn.XLOOKUP(Table6[[#This Row],[Loan Date]],$Q$5:$Q$152,$S$5:$S$152)</f>
        <v>Week 2</v>
      </c>
    </row>
    <row r="6028" spans="1:12" x14ac:dyDescent="0.2">
      <c r="A6028" s="1">
        <v>44943</v>
      </c>
      <c r="B6028" t="s">
        <v>5</v>
      </c>
      <c r="C6028" s="1">
        <v>44943</v>
      </c>
      <c r="D6028" t="s">
        <v>30</v>
      </c>
      <c r="E6028" t="s">
        <v>23</v>
      </c>
      <c r="F6028" t="s">
        <v>23</v>
      </c>
      <c r="G6028" t="s">
        <v>20</v>
      </c>
      <c r="H6028" t="s">
        <v>0</v>
      </c>
      <c r="I6028">
        <f>MONTH(Table6[[#This Row],[Loan Date]])</f>
        <v>1</v>
      </c>
      <c r="J6028" t="str">
        <f>_xlfn.XLOOKUP(Table6[[#This Row],[Numeric Month]],$N$5:$N$11,$O$5:$O$11)</f>
        <v>Jan</v>
      </c>
      <c r="K6028" t="str">
        <f>_xlfn.XLOOKUP(Table6[[#This Row],[Loan Date]],$Q$5:$Q$152,$R$5:$R$152)</f>
        <v>Tuesday</v>
      </c>
      <c r="L6028" t="str">
        <f>_xlfn.XLOOKUP(Table6[[#This Row],[Loan Date]],$Q$5:$Q$152,$S$5:$S$152)</f>
        <v>Week 2</v>
      </c>
    </row>
    <row r="6029" spans="1:12" x14ac:dyDescent="0.2">
      <c r="A6029" s="1">
        <v>44943</v>
      </c>
      <c r="B6029" t="s">
        <v>5</v>
      </c>
      <c r="C6029" s="1">
        <v>44943</v>
      </c>
      <c r="D6029" t="s">
        <v>1077</v>
      </c>
      <c r="E6029" t="s">
        <v>655</v>
      </c>
      <c r="F6029" t="s">
        <v>58</v>
      </c>
      <c r="G6029" t="s">
        <v>39</v>
      </c>
      <c r="H6029" t="s">
        <v>0</v>
      </c>
      <c r="I6029">
        <f>MONTH(Table6[[#This Row],[Loan Date]])</f>
        <v>1</v>
      </c>
      <c r="J6029" t="str">
        <f>_xlfn.XLOOKUP(Table6[[#This Row],[Numeric Month]],$N$5:$N$11,$O$5:$O$11)</f>
        <v>Jan</v>
      </c>
      <c r="K6029" t="str">
        <f>_xlfn.XLOOKUP(Table6[[#This Row],[Loan Date]],$Q$5:$Q$152,$R$5:$R$152)</f>
        <v>Tuesday</v>
      </c>
      <c r="L6029" t="str">
        <f>_xlfn.XLOOKUP(Table6[[#This Row],[Loan Date]],$Q$5:$Q$152,$S$5:$S$152)</f>
        <v>Week 2</v>
      </c>
    </row>
    <row r="6030" spans="1:12" x14ac:dyDescent="0.2">
      <c r="A6030" s="1">
        <v>44943</v>
      </c>
      <c r="B6030" t="s">
        <v>7</v>
      </c>
      <c r="C6030" s="1">
        <v>44943</v>
      </c>
      <c r="D6030" t="s">
        <v>923</v>
      </c>
      <c r="E6030" t="s">
        <v>37</v>
      </c>
      <c r="F6030" t="s">
        <v>37</v>
      </c>
      <c r="G6030" t="s">
        <v>20</v>
      </c>
      <c r="H6030" t="s">
        <v>0</v>
      </c>
      <c r="I6030">
        <f>MONTH(Table6[[#This Row],[Loan Date]])</f>
        <v>1</v>
      </c>
      <c r="J6030" t="str">
        <f>_xlfn.XLOOKUP(Table6[[#This Row],[Numeric Month]],$N$5:$N$11,$O$5:$O$11)</f>
        <v>Jan</v>
      </c>
      <c r="K6030" t="str">
        <f>_xlfn.XLOOKUP(Table6[[#This Row],[Loan Date]],$Q$5:$Q$152,$R$5:$R$152)</f>
        <v>Tuesday</v>
      </c>
      <c r="L6030" t="str">
        <f>_xlfn.XLOOKUP(Table6[[#This Row],[Loan Date]],$Q$5:$Q$152,$S$5:$S$152)</f>
        <v>Week 2</v>
      </c>
    </row>
    <row r="6031" spans="1:12" x14ac:dyDescent="0.2">
      <c r="A6031" s="1">
        <v>44943</v>
      </c>
      <c r="B6031" t="s">
        <v>7</v>
      </c>
      <c r="C6031" s="1">
        <v>44956</v>
      </c>
      <c r="D6031" t="s">
        <v>202</v>
      </c>
      <c r="E6031" t="s">
        <v>9</v>
      </c>
      <c r="F6031" t="s">
        <v>8</v>
      </c>
      <c r="G6031" t="s">
        <v>1</v>
      </c>
      <c r="H6031" t="s">
        <v>0</v>
      </c>
      <c r="I6031">
        <f>MONTH(Table6[[#This Row],[Loan Date]])</f>
        <v>1</v>
      </c>
      <c r="J6031" t="str">
        <f>_xlfn.XLOOKUP(Table6[[#This Row],[Numeric Month]],$N$5:$N$11,$O$5:$O$11)</f>
        <v>Jan</v>
      </c>
      <c r="K6031" t="str">
        <f>_xlfn.XLOOKUP(Table6[[#This Row],[Loan Date]],$Q$5:$Q$152,$R$5:$R$152)</f>
        <v>Tuesday</v>
      </c>
      <c r="L6031" t="str">
        <f>_xlfn.XLOOKUP(Table6[[#This Row],[Loan Date]],$Q$5:$Q$152,$S$5:$S$152)</f>
        <v>Week 2</v>
      </c>
    </row>
    <row r="6032" spans="1:12" x14ac:dyDescent="0.2">
      <c r="A6032" s="1">
        <v>44943</v>
      </c>
      <c r="B6032" t="s">
        <v>7</v>
      </c>
      <c r="C6032" s="1">
        <v>44943</v>
      </c>
      <c r="D6032" t="s">
        <v>738</v>
      </c>
      <c r="E6032" t="s">
        <v>21</v>
      </c>
      <c r="F6032" t="s">
        <v>21</v>
      </c>
      <c r="G6032" t="s">
        <v>20</v>
      </c>
      <c r="H6032" t="s">
        <v>0</v>
      </c>
      <c r="I6032">
        <f>MONTH(Table6[[#This Row],[Loan Date]])</f>
        <v>1</v>
      </c>
      <c r="J6032" t="str">
        <f>_xlfn.XLOOKUP(Table6[[#This Row],[Numeric Month]],$N$5:$N$11,$O$5:$O$11)</f>
        <v>Jan</v>
      </c>
      <c r="K6032" t="str">
        <f>_xlfn.XLOOKUP(Table6[[#This Row],[Loan Date]],$Q$5:$Q$152,$R$5:$R$152)</f>
        <v>Tuesday</v>
      </c>
      <c r="L6032" t="str">
        <f>_xlfn.XLOOKUP(Table6[[#This Row],[Loan Date]],$Q$5:$Q$152,$S$5:$S$152)</f>
        <v>Week 2</v>
      </c>
    </row>
    <row r="6033" spans="1:12" x14ac:dyDescent="0.2">
      <c r="A6033" s="1">
        <v>44943</v>
      </c>
      <c r="B6033" t="s">
        <v>7</v>
      </c>
      <c r="C6033" s="1">
        <v>44943</v>
      </c>
      <c r="D6033" t="s">
        <v>681</v>
      </c>
      <c r="E6033" t="s">
        <v>23</v>
      </c>
      <c r="F6033" t="s">
        <v>23</v>
      </c>
      <c r="G6033" t="s">
        <v>20</v>
      </c>
      <c r="H6033" t="s">
        <v>0</v>
      </c>
      <c r="I6033">
        <f>MONTH(Table6[[#This Row],[Loan Date]])</f>
        <v>1</v>
      </c>
      <c r="J6033" t="str">
        <f>_xlfn.XLOOKUP(Table6[[#This Row],[Numeric Month]],$N$5:$N$11,$O$5:$O$11)</f>
        <v>Jan</v>
      </c>
      <c r="K6033" t="str">
        <f>_xlfn.XLOOKUP(Table6[[#This Row],[Loan Date]],$Q$5:$Q$152,$R$5:$R$152)</f>
        <v>Tuesday</v>
      </c>
      <c r="L6033" t="str">
        <f>_xlfn.XLOOKUP(Table6[[#This Row],[Loan Date]],$Q$5:$Q$152,$S$5:$S$152)</f>
        <v>Week 2</v>
      </c>
    </row>
    <row r="6034" spans="1:12" x14ac:dyDescent="0.2">
      <c r="A6034" s="1">
        <v>44943</v>
      </c>
      <c r="B6034" t="s">
        <v>7</v>
      </c>
      <c r="C6034" s="1">
        <v>44943</v>
      </c>
      <c r="D6034" t="s">
        <v>916</v>
      </c>
      <c r="E6034" t="s">
        <v>37</v>
      </c>
      <c r="F6034" t="s">
        <v>37</v>
      </c>
      <c r="G6034" t="s">
        <v>20</v>
      </c>
      <c r="H6034" t="s">
        <v>0</v>
      </c>
      <c r="I6034">
        <f>MONTH(Table6[[#This Row],[Loan Date]])</f>
        <v>1</v>
      </c>
      <c r="J6034" t="str">
        <f>_xlfn.XLOOKUP(Table6[[#This Row],[Numeric Month]],$N$5:$N$11,$O$5:$O$11)</f>
        <v>Jan</v>
      </c>
      <c r="K6034" t="str">
        <f>_xlfn.XLOOKUP(Table6[[#This Row],[Loan Date]],$Q$5:$Q$152,$R$5:$R$152)</f>
        <v>Tuesday</v>
      </c>
      <c r="L6034" t="str">
        <f>_xlfn.XLOOKUP(Table6[[#This Row],[Loan Date]],$Q$5:$Q$152,$S$5:$S$152)</f>
        <v>Week 2</v>
      </c>
    </row>
    <row r="6035" spans="1:12" x14ac:dyDescent="0.2">
      <c r="A6035" s="1">
        <v>44943</v>
      </c>
      <c r="B6035" t="s">
        <v>35</v>
      </c>
      <c r="C6035" s="1">
        <v>44956</v>
      </c>
      <c r="D6035" t="s">
        <v>244</v>
      </c>
      <c r="E6035" t="s">
        <v>9</v>
      </c>
      <c r="F6035" t="s">
        <v>8</v>
      </c>
      <c r="G6035" t="s">
        <v>1</v>
      </c>
      <c r="H6035" t="s">
        <v>0</v>
      </c>
      <c r="I6035">
        <f>MONTH(Table6[[#This Row],[Loan Date]])</f>
        <v>1</v>
      </c>
      <c r="J6035" t="str">
        <f>_xlfn.XLOOKUP(Table6[[#This Row],[Numeric Month]],$N$5:$N$11,$O$5:$O$11)</f>
        <v>Jan</v>
      </c>
      <c r="K6035" t="str">
        <f>_xlfn.XLOOKUP(Table6[[#This Row],[Loan Date]],$Q$5:$Q$152,$R$5:$R$152)</f>
        <v>Tuesday</v>
      </c>
      <c r="L6035" t="str">
        <f>_xlfn.XLOOKUP(Table6[[#This Row],[Loan Date]],$Q$5:$Q$152,$S$5:$S$152)</f>
        <v>Week 2</v>
      </c>
    </row>
    <row r="6036" spans="1:12" x14ac:dyDescent="0.2">
      <c r="A6036" s="1">
        <v>44943</v>
      </c>
      <c r="B6036" t="s">
        <v>7</v>
      </c>
      <c r="C6036" s="1">
        <v>44953</v>
      </c>
      <c r="D6036" t="s">
        <v>100</v>
      </c>
      <c r="E6036" t="s">
        <v>9</v>
      </c>
      <c r="F6036" t="s">
        <v>8</v>
      </c>
      <c r="G6036" t="s">
        <v>1</v>
      </c>
      <c r="H6036" t="s">
        <v>0</v>
      </c>
      <c r="I6036">
        <f>MONTH(Table6[[#This Row],[Loan Date]])</f>
        <v>1</v>
      </c>
      <c r="J6036" t="str">
        <f>_xlfn.XLOOKUP(Table6[[#This Row],[Numeric Month]],$N$5:$N$11,$O$5:$O$11)</f>
        <v>Jan</v>
      </c>
      <c r="K6036" t="str">
        <f>_xlfn.XLOOKUP(Table6[[#This Row],[Loan Date]],$Q$5:$Q$152,$R$5:$R$152)</f>
        <v>Tuesday</v>
      </c>
      <c r="L6036" t="str">
        <f>_xlfn.XLOOKUP(Table6[[#This Row],[Loan Date]],$Q$5:$Q$152,$S$5:$S$152)</f>
        <v>Week 2</v>
      </c>
    </row>
    <row r="6037" spans="1:12" x14ac:dyDescent="0.2">
      <c r="A6037" s="1">
        <v>44943</v>
      </c>
      <c r="B6037" t="s">
        <v>5</v>
      </c>
      <c r="C6037" s="1">
        <v>44943</v>
      </c>
      <c r="D6037" t="s">
        <v>574</v>
      </c>
      <c r="E6037" t="s">
        <v>41</v>
      </c>
      <c r="F6037" t="s">
        <v>40</v>
      </c>
      <c r="G6037" t="s">
        <v>39</v>
      </c>
      <c r="H6037" t="s">
        <v>0</v>
      </c>
      <c r="I6037">
        <f>MONTH(Table6[[#This Row],[Loan Date]])</f>
        <v>1</v>
      </c>
      <c r="J6037" t="str">
        <f>_xlfn.XLOOKUP(Table6[[#This Row],[Numeric Month]],$N$5:$N$11,$O$5:$O$11)</f>
        <v>Jan</v>
      </c>
      <c r="K6037" t="str">
        <f>_xlfn.XLOOKUP(Table6[[#This Row],[Loan Date]],$Q$5:$Q$152,$R$5:$R$152)</f>
        <v>Tuesday</v>
      </c>
      <c r="L6037" t="str">
        <f>_xlfn.XLOOKUP(Table6[[#This Row],[Loan Date]],$Q$5:$Q$152,$S$5:$S$152)</f>
        <v>Week 2</v>
      </c>
    </row>
    <row r="6038" spans="1:12" x14ac:dyDescent="0.2">
      <c r="A6038" s="1">
        <v>44943</v>
      </c>
      <c r="B6038" t="s">
        <v>7</v>
      </c>
      <c r="C6038" s="1">
        <v>44943</v>
      </c>
      <c r="D6038" t="s">
        <v>474</v>
      </c>
      <c r="E6038" t="s">
        <v>21</v>
      </c>
      <c r="F6038" t="s">
        <v>21</v>
      </c>
      <c r="G6038" t="s">
        <v>20</v>
      </c>
      <c r="H6038" t="s">
        <v>0</v>
      </c>
      <c r="I6038">
        <f>MONTH(Table6[[#This Row],[Loan Date]])</f>
        <v>1</v>
      </c>
      <c r="J6038" t="str">
        <f>_xlfn.XLOOKUP(Table6[[#This Row],[Numeric Month]],$N$5:$N$11,$O$5:$O$11)</f>
        <v>Jan</v>
      </c>
      <c r="K6038" t="str">
        <f>_xlfn.XLOOKUP(Table6[[#This Row],[Loan Date]],$Q$5:$Q$152,$R$5:$R$152)</f>
        <v>Tuesday</v>
      </c>
      <c r="L6038" t="str">
        <f>_xlfn.XLOOKUP(Table6[[#This Row],[Loan Date]],$Q$5:$Q$152,$S$5:$S$152)</f>
        <v>Week 2</v>
      </c>
    </row>
    <row r="6039" spans="1:12" x14ac:dyDescent="0.2">
      <c r="A6039" s="1">
        <v>44943</v>
      </c>
      <c r="B6039" t="s">
        <v>7</v>
      </c>
      <c r="C6039" s="1">
        <v>44943</v>
      </c>
      <c r="D6039" t="s">
        <v>214</v>
      </c>
      <c r="E6039" t="s">
        <v>23</v>
      </c>
      <c r="F6039" t="s">
        <v>23</v>
      </c>
      <c r="G6039" t="s">
        <v>20</v>
      </c>
      <c r="H6039" t="s">
        <v>0</v>
      </c>
      <c r="I6039">
        <f>MONTH(Table6[[#This Row],[Loan Date]])</f>
        <v>1</v>
      </c>
      <c r="J6039" t="str">
        <f>_xlfn.XLOOKUP(Table6[[#This Row],[Numeric Month]],$N$5:$N$11,$O$5:$O$11)</f>
        <v>Jan</v>
      </c>
      <c r="K6039" t="str">
        <f>_xlfn.XLOOKUP(Table6[[#This Row],[Loan Date]],$Q$5:$Q$152,$R$5:$R$152)</f>
        <v>Tuesday</v>
      </c>
      <c r="L6039" t="str">
        <f>_xlfn.XLOOKUP(Table6[[#This Row],[Loan Date]],$Q$5:$Q$152,$S$5:$S$152)</f>
        <v>Week 2</v>
      </c>
    </row>
    <row r="6040" spans="1:12" x14ac:dyDescent="0.2">
      <c r="A6040" s="1">
        <v>44943</v>
      </c>
      <c r="B6040" t="s">
        <v>7</v>
      </c>
      <c r="C6040" s="1">
        <v>44956</v>
      </c>
      <c r="D6040" t="s">
        <v>690</v>
      </c>
      <c r="E6040" t="s">
        <v>15</v>
      </c>
      <c r="F6040" t="s">
        <v>14</v>
      </c>
      <c r="G6040" t="s">
        <v>1</v>
      </c>
      <c r="H6040" t="s">
        <v>0</v>
      </c>
      <c r="I6040">
        <f>MONTH(Table6[[#This Row],[Loan Date]])</f>
        <v>1</v>
      </c>
      <c r="J6040" t="str">
        <f>_xlfn.XLOOKUP(Table6[[#This Row],[Numeric Month]],$N$5:$N$11,$O$5:$O$11)</f>
        <v>Jan</v>
      </c>
      <c r="K6040" t="str">
        <f>_xlfn.XLOOKUP(Table6[[#This Row],[Loan Date]],$Q$5:$Q$152,$R$5:$R$152)</f>
        <v>Tuesday</v>
      </c>
      <c r="L6040" t="str">
        <f>_xlfn.XLOOKUP(Table6[[#This Row],[Loan Date]],$Q$5:$Q$152,$S$5:$S$152)</f>
        <v>Week 2</v>
      </c>
    </row>
    <row r="6041" spans="1:12" x14ac:dyDescent="0.2">
      <c r="A6041" s="1">
        <v>44943</v>
      </c>
      <c r="B6041" t="s">
        <v>7</v>
      </c>
      <c r="C6041" s="1">
        <v>44943</v>
      </c>
      <c r="D6041" t="s">
        <v>913</v>
      </c>
      <c r="E6041" t="s">
        <v>37</v>
      </c>
      <c r="F6041" t="s">
        <v>37</v>
      </c>
      <c r="G6041" t="s">
        <v>20</v>
      </c>
      <c r="H6041" t="s">
        <v>0</v>
      </c>
      <c r="I6041">
        <f>MONTH(Table6[[#This Row],[Loan Date]])</f>
        <v>1</v>
      </c>
      <c r="J6041" t="str">
        <f>_xlfn.XLOOKUP(Table6[[#This Row],[Numeric Month]],$N$5:$N$11,$O$5:$O$11)</f>
        <v>Jan</v>
      </c>
      <c r="K6041" t="str">
        <f>_xlfn.XLOOKUP(Table6[[#This Row],[Loan Date]],$Q$5:$Q$152,$R$5:$R$152)</f>
        <v>Tuesday</v>
      </c>
      <c r="L6041" t="str">
        <f>_xlfn.XLOOKUP(Table6[[#This Row],[Loan Date]],$Q$5:$Q$152,$S$5:$S$152)</f>
        <v>Week 2</v>
      </c>
    </row>
    <row r="6042" spans="1:12" x14ac:dyDescent="0.2">
      <c r="A6042" s="1">
        <v>44943</v>
      </c>
      <c r="B6042" t="s">
        <v>7</v>
      </c>
      <c r="C6042" s="1">
        <v>44943</v>
      </c>
      <c r="D6042" t="s">
        <v>189</v>
      </c>
      <c r="E6042" t="s">
        <v>21</v>
      </c>
      <c r="F6042" t="s">
        <v>21</v>
      </c>
      <c r="G6042" t="s">
        <v>20</v>
      </c>
      <c r="H6042" t="s">
        <v>0</v>
      </c>
      <c r="I6042">
        <f>MONTH(Table6[[#This Row],[Loan Date]])</f>
        <v>1</v>
      </c>
      <c r="J6042" t="str">
        <f>_xlfn.XLOOKUP(Table6[[#This Row],[Numeric Month]],$N$5:$N$11,$O$5:$O$11)</f>
        <v>Jan</v>
      </c>
      <c r="K6042" t="str">
        <f>_xlfn.XLOOKUP(Table6[[#This Row],[Loan Date]],$Q$5:$Q$152,$R$5:$R$152)</f>
        <v>Tuesday</v>
      </c>
      <c r="L6042" t="str">
        <f>_xlfn.XLOOKUP(Table6[[#This Row],[Loan Date]],$Q$5:$Q$152,$S$5:$S$152)</f>
        <v>Week 2</v>
      </c>
    </row>
    <row r="6043" spans="1:12" x14ac:dyDescent="0.2">
      <c r="A6043" s="1">
        <v>44943</v>
      </c>
      <c r="B6043" t="s">
        <v>7</v>
      </c>
      <c r="C6043" s="1">
        <v>44943</v>
      </c>
      <c r="D6043" t="s">
        <v>390</v>
      </c>
      <c r="E6043" t="s">
        <v>23</v>
      </c>
      <c r="F6043" t="s">
        <v>23</v>
      </c>
      <c r="G6043" t="s">
        <v>20</v>
      </c>
      <c r="H6043" t="s">
        <v>0</v>
      </c>
      <c r="I6043">
        <f>MONTH(Table6[[#This Row],[Loan Date]])</f>
        <v>1</v>
      </c>
      <c r="J6043" t="str">
        <f>_xlfn.XLOOKUP(Table6[[#This Row],[Numeric Month]],$N$5:$N$11,$O$5:$O$11)</f>
        <v>Jan</v>
      </c>
      <c r="K6043" t="str">
        <f>_xlfn.XLOOKUP(Table6[[#This Row],[Loan Date]],$Q$5:$Q$152,$R$5:$R$152)</f>
        <v>Tuesday</v>
      </c>
      <c r="L6043" t="str">
        <f>_xlfn.XLOOKUP(Table6[[#This Row],[Loan Date]],$Q$5:$Q$152,$S$5:$S$152)</f>
        <v>Week 2</v>
      </c>
    </row>
    <row r="6044" spans="1:12" x14ac:dyDescent="0.2">
      <c r="A6044" s="1">
        <v>44943</v>
      </c>
      <c r="B6044" t="s">
        <v>7</v>
      </c>
      <c r="C6044" s="1">
        <v>45033</v>
      </c>
      <c r="D6044" t="s">
        <v>1129</v>
      </c>
      <c r="E6044" t="s">
        <v>80</v>
      </c>
      <c r="F6044" t="s">
        <v>79</v>
      </c>
      <c r="G6044" t="s">
        <v>79</v>
      </c>
      <c r="H6044" t="s">
        <v>0</v>
      </c>
      <c r="I6044">
        <f>MONTH(Table6[[#This Row],[Loan Date]])</f>
        <v>1</v>
      </c>
      <c r="J6044" t="str">
        <f>_xlfn.XLOOKUP(Table6[[#This Row],[Numeric Month]],$N$5:$N$11,$O$5:$O$11)</f>
        <v>Jan</v>
      </c>
      <c r="K6044" t="str">
        <f>_xlfn.XLOOKUP(Table6[[#This Row],[Loan Date]],$Q$5:$Q$152,$R$5:$R$152)</f>
        <v>Tuesday</v>
      </c>
      <c r="L6044" t="str">
        <f>_xlfn.XLOOKUP(Table6[[#This Row],[Loan Date]],$Q$5:$Q$152,$S$5:$S$152)</f>
        <v>Week 2</v>
      </c>
    </row>
    <row r="6045" spans="1:12" x14ac:dyDescent="0.2">
      <c r="A6045" s="1">
        <v>44943</v>
      </c>
      <c r="B6045" t="s">
        <v>7</v>
      </c>
      <c r="C6045" s="1">
        <v>44950</v>
      </c>
      <c r="D6045" t="s">
        <v>1095</v>
      </c>
      <c r="E6045" t="s">
        <v>52</v>
      </c>
      <c r="F6045" t="s">
        <v>51</v>
      </c>
      <c r="G6045" t="s">
        <v>1</v>
      </c>
      <c r="H6045" t="s">
        <v>0</v>
      </c>
      <c r="I6045">
        <f>MONTH(Table6[[#This Row],[Loan Date]])</f>
        <v>1</v>
      </c>
      <c r="J6045" t="str">
        <f>_xlfn.XLOOKUP(Table6[[#This Row],[Numeric Month]],$N$5:$N$11,$O$5:$O$11)</f>
        <v>Jan</v>
      </c>
      <c r="K6045" t="str">
        <f>_xlfn.XLOOKUP(Table6[[#This Row],[Loan Date]],$Q$5:$Q$152,$R$5:$R$152)</f>
        <v>Tuesday</v>
      </c>
      <c r="L6045" t="str">
        <f>_xlfn.XLOOKUP(Table6[[#This Row],[Loan Date]],$Q$5:$Q$152,$S$5:$S$152)</f>
        <v>Week 2</v>
      </c>
    </row>
    <row r="6046" spans="1:12" x14ac:dyDescent="0.2">
      <c r="A6046" s="1">
        <v>44943</v>
      </c>
      <c r="B6046" t="s">
        <v>7</v>
      </c>
      <c r="C6046" s="1">
        <v>44943</v>
      </c>
      <c r="D6046" t="s">
        <v>738</v>
      </c>
      <c r="E6046" t="s">
        <v>21</v>
      </c>
      <c r="F6046" t="s">
        <v>21</v>
      </c>
      <c r="G6046" t="s">
        <v>20</v>
      </c>
      <c r="H6046" t="s">
        <v>0</v>
      </c>
      <c r="I6046">
        <f>MONTH(Table6[[#This Row],[Loan Date]])</f>
        <v>1</v>
      </c>
      <c r="J6046" t="str">
        <f>_xlfn.XLOOKUP(Table6[[#This Row],[Numeric Month]],$N$5:$N$11,$O$5:$O$11)</f>
        <v>Jan</v>
      </c>
      <c r="K6046" t="str">
        <f>_xlfn.XLOOKUP(Table6[[#This Row],[Loan Date]],$Q$5:$Q$152,$R$5:$R$152)</f>
        <v>Tuesday</v>
      </c>
      <c r="L6046" t="str">
        <f>_xlfn.XLOOKUP(Table6[[#This Row],[Loan Date]],$Q$5:$Q$152,$S$5:$S$152)</f>
        <v>Week 2</v>
      </c>
    </row>
    <row r="6047" spans="1:12" x14ac:dyDescent="0.2">
      <c r="A6047" s="1">
        <v>44943</v>
      </c>
      <c r="B6047" t="s">
        <v>7</v>
      </c>
      <c r="C6047" s="1">
        <v>44943</v>
      </c>
      <c r="D6047" t="s">
        <v>681</v>
      </c>
      <c r="E6047" t="s">
        <v>23</v>
      </c>
      <c r="F6047" t="s">
        <v>23</v>
      </c>
      <c r="G6047" t="s">
        <v>20</v>
      </c>
      <c r="H6047" t="s">
        <v>0</v>
      </c>
      <c r="I6047">
        <f>MONTH(Table6[[#This Row],[Loan Date]])</f>
        <v>1</v>
      </c>
      <c r="J6047" t="str">
        <f>_xlfn.XLOOKUP(Table6[[#This Row],[Numeric Month]],$N$5:$N$11,$O$5:$O$11)</f>
        <v>Jan</v>
      </c>
      <c r="K6047" t="str">
        <f>_xlfn.XLOOKUP(Table6[[#This Row],[Loan Date]],$Q$5:$Q$152,$R$5:$R$152)</f>
        <v>Tuesday</v>
      </c>
      <c r="L6047" t="str">
        <f>_xlfn.XLOOKUP(Table6[[#This Row],[Loan Date]],$Q$5:$Q$152,$S$5:$S$152)</f>
        <v>Week 2</v>
      </c>
    </row>
    <row r="6048" spans="1:12" x14ac:dyDescent="0.2">
      <c r="A6048" s="1">
        <v>44943</v>
      </c>
      <c r="B6048" t="s">
        <v>7</v>
      </c>
      <c r="C6048" s="1">
        <v>44943</v>
      </c>
      <c r="D6048" t="s">
        <v>357</v>
      </c>
      <c r="E6048" t="s">
        <v>65</v>
      </c>
      <c r="F6048" t="s">
        <v>65</v>
      </c>
      <c r="G6048" t="s">
        <v>20</v>
      </c>
      <c r="H6048" t="s">
        <v>0</v>
      </c>
      <c r="I6048">
        <f>MONTH(Table6[[#This Row],[Loan Date]])</f>
        <v>1</v>
      </c>
      <c r="J6048" t="str">
        <f>_xlfn.XLOOKUP(Table6[[#This Row],[Numeric Month]],$N$5:$N$11,$O$5:$O$11)</f>
        <v>Jan</v>
      </c>
      <c r="K6048" t="str">
        <f>_xlfn.XLOOKUP(Table6[[#This Row],[Loan Date]],$Q$5:$Q$152,$R$5:$R$152)</f>
        <v>Tuesday</v>
      </c>
      <c r="L6048" t="str">
        <f>_xlfn.XLOOKUP(Table6[[#This Row],[Loan Date]],$Q$5:$Q$152,$S$5:$S$152)</f>
        <v>Week 2</v>
      </c>
    </row>
    <row r="6049" spans="1:12" x14ac:dyDescent="0.2">
      <c r="A6049" s="1">
        <v>44943</v>
      </c>
      <c r="B6049" t="s">
        <v>7</v>
      </c>
      <c r="C6049" s="1">
        <v>44943</v>
      </c>
      <c r="D6049" t="s">
        <v>926</v>
      </c>
      <c r="E6049" t="s">
        <v>37</v>
      </c>
      <c r="F6049" t="s">
        <v>37</v>
      </c>
      <c r="G6049" t="s">
        <v>20</v>
      </c>
      <c r="H6049" t="s">
        <v>0</v>
      </c>
      <c r="I6049">
        <f>MONTH(Table6[[#This Row],[Loan Date]])</f>
        <v>1</v>
      </c>
      <c r="J6049" t="str">
        <f>_xlfn.XLOOKUP(Table6[[#This Row],[Numeric Month]],$N$5:$N$11,$O$5:$O$11)</f>
        <v>Jan</v>
      </c>
      <c r="K6049" t="str">
        <f>_xlfn.XLOOKUP(Table6[[#This Row],[Loan Date]],$Q$5:$Q$152,$R$5:$R$152)</f>
        <v>Tuesday</v>
      </c>
      <c r="L6049" t="str">
        <f>_xlfn.XLOOKUP(Table6[[#This Row],[Loan Date]],$Q$5:$Q$152,$S$5:$S$152)</f>
        <v>Week 2</v>
      </c>
    </row>
    <row r="6050" spans="1:12" x14ac:dyDescent="0.2">
      <c r="A6050" s="1">
        <v>44943</v>
      </c>
      <c r="B6050" t="s">
        <v>7</v>
      </c>
      <c r="C6050" s="1">
        <v>44943</v>
      </c>
      <c r="D6050" t="s">
        <v>742</v>
      </c>
      <c r="E6050" t="s">
        <v>162</v>
      </c>
      <c r="F6050" t="s">
        <v>162</v>
      </c>
      <c r="G6050" t="s">
        <v>11</v>
      </c>
      <c r="H6050" t="s">
        <v>0</v>
      </c>
      <c r="I6050">
        <f>MONTH(Table6[[#This Row],[Loan Date]])</f>
        <v>1</v>
      </c>
      <c r="J6050" t="str">
        <f>_xlfn.XLOOKUP(Table6[[#This Row],[Numeric Month]],$N$5:$N$11,$O$5:$O$11)</f>
        <v>Jan</v>
      </c>
      <c r="K6050" t="str">
        <f>_xlfn.XLOOKUP(Table6[[#This Row],[Loan Date]],$Q$5:$Q$152,$R$5:$R$152)</f>
        <v>Tuesday</v>
      </c>
      <c r="L6050" t="str">
        <f>_xlfn.XLOOKUP(Table6[[#This Row],[Loan Date]],$Q$5:$Q$152,$S$5:$S$152)</f>
        <v>Week 2</v>
      </c>
    </row>
    <row r="6051" spans="1:12" x14ac:dyDescent="0.2">
      <c r="A6051" s="1">
        <v>44943</v>
      </c>
      <c r="B6051" t="s">
        <v>7</v>
      </c>
      <c r="C6051" s="1">
        <v>44957</v>
      </c>
      <c r="D6051" t="s">
        <v>569</v>
      </c>
      <c r="E6051" t="s">
        <v>52</v>
      </c>
      <c r="F6051" t="s">
        <v>51</v>
      </c>
      <c r="G6051" t="s">
        <v>1</v>
      </c>
      <c r="H6051" t="s">
        <v>0</v>
      </c>
      <c r="I6051">
        <f>MONTH(Table6[[#This Row],[Loan Date]])</f>
        <v>1</v>
      </c>
      <c r="J6051" t="str">
        <f>_xlfn.XLOOKUP(Table6[[#This Row],[Numeric Month]],$N$5:$N$11,$O$5:$O$11)</f>
        <v>Jan</v>
      </c>
      <c r="K6051" t="str">
        <f>_xlfn.XLOOKUP(Table6[[#This Row],[Loan Date]],$Q$5:$Q$152,$R$5:$R$152)</f>
        <v>Tuesday</v>
      </c>
      <c r="L6051" t="str">
        <f>_xlfn.XLOOKUP(Table6[[#This Row],[Loan Date]],$Q$5:$Q$152,$S$5:$S$152)</f>
        <v>Week 2</v>
      </c>
    </row>
    <row r="6052" spans="1:12" x14ac:dyDescent="0.2">
      <c r="A6052" s="1">
        <v>44943</v>
      </c>
      <c r="B6052" t="s">
        <v>7</v>
      </c>
      <c r="C6052" s="1">
        <v>45009</v>
      </c>
      <c r="D6052" t="s">
        <v>1128</v>
      </c>
      <c r="E6052" t="s">
        <v>15</v>
      </c>
      <c r="F6052" t="s">
        <v>14</v>
      </c>
      <c r="G6052" t="s">
        <v>1</v>
      </c>
      <c r="H6052" t="s">
        <v>0</v>
      </c>
      <c r="I6052">
        <f>MONTH(Table6[[#This Row],[Loan Date]])</f>
        <v>1</v>
      </c>
      <c r="J6052" t="str">
        <f>_xlfn.XLOOKUP(Table6[[#This Row],[Numeric Month]],$N$5:$N$11,$O$5:$O$11)</f>
        <v>Jan</v>
      </c>
      <c r="K6052" t="str">
        <f>_xlfn.XLOOKUP(Table6[[#This Row],[Loan Date]],$Q$5:$Q$152,$R$5:$R$152)</f>
        <v>Tuesday</v>
      </c>
      <c r="L6052" t="str">
        <f>_xlfn.XLOOKUP(Table6[[#This Row],[Loan Date]],$Q$5:$Q$152,$S$5:$S$152)</f>
        <v>Week 2</v>
      </c>
    </row>
    <row r="6053" spans="1:12" x14ac:dyDescent="0.2">
      <c r="A6053" s="1">
        <v>44943</v>
      </c>
      <c r="B6053" t="s">
        <v>7</v>
      </c>
      <c r="C6053" s="1">
        <v>45009</v>
      </c>
      <c r="D6053" t="s">
        <v>1127</v>
      </c>
      <c r="E6053" t="s">
        <v>15</v>
      </c>
      <c r="F6053" t="s">
        <v>14</v>
      </c>
      <c r="G6053" t="s">
        <v>1</v>
      </c>
      <c r="H6053" t="s">
        <v>0</v>
      </c>
      <c r="I6053">
        <f>MONTH(Table6[[#This Row],[Loan Date]])</f>
        <v>1</v>
      </c>
      <c r="J6053" t="str">
        <f>_xlfn.XLOOKUP(Table6[[#This Row],[Numeric Month]],$N$5:$N$11,$O$5:$O$11)</f>
        <v>Jan</v>
      </c>
      <c r="K6053" t="str">
        <f>_xlfn.XLOOKUP(Table6[[#This Row],[Loan Date]],$Q$5:$Q$152,$R$5:$R$152)</f>
        <v>Tuesday</v>
      </c>
      <c r="L6053" t="str">
        <f>_xlfn.XLOOKUP(Table6[[#This Row],[Loan Date]],$Q$5:$Q$152,$S$5:$S$152)</f>
        <v>Week 2</v>
      </c>
    </row>
    <row r="6054" spans="1:12" x14ac:dyDescent="0.2">
      <c r="A6054" s="1">
        <v>44943</v>
      </c>
      <c r="B6054" t="s">
        <v>7</v>
      </c>
      <c r="C6054" s="1">
        <v>44943</v>
      </c>
      <c r="D6054" t="s">
        <v>31</v>
      </c>
      <c r="E6054" t="s">
        <v>21</v>
      </c>
      <c r="F6054" t="s">
        <v>21</v>
      </c>
      <c r="G6054" t="s">
        <v>20</v>
      </c>
      <c r="H6054" t="s">
        <v>0</v>
      </c>
      <c r="I6054">
        <f>MONTH(Table6[[#This Row],[Loan Date]])</f>
        <v>1</v>
      </c>
      <c r="J6054" t="str">
        <f>_xlfn.XLOOKUP(Table6[[#This Row],[Numeric Month]],$N$5:$N$11,$O$5:$O$11)</f>
        <v>Jan</v>
      </c>
      <c r="K6054" t="str">
        <f>_xlfn.XLOOKUP(Table6[[#This Row],[Loan Date]],$Q$5:$Q$152,$R$5:$R$152)</f>
        <v>Tuesday</v>
      </c>
      <c r="L6054" t="str">
        <f>_xlfn.XLOOKUP(Table6[[#This Row],[Loan Date]],$Q$5:$Q$152,$S$5:$S$152)</f>
        <v>Week 2</v>
      </c>
    </row>
    <row r="6055" spans="1:12" x14ac:dyDescent="0.2">
      <c r="A6055" s="1">
        <v>44943</v>
      </c>
      <c r="B6055" t="s">
        <v>7</v>
      </c>
      <c r="C6055" s="1">
        <v>44943</v>
      </c>
      <c r="D6055" t="s">
        <v>116</v>
      </c>
      <c r="E6055" t="s">
        <v>23</v>
      </c>
      <c r="F6055" t="s">
        <v>23</v>
      </c>
      <c r="G6055" t="s">
        <v>20</v>
      </c>
      <c r="H6055" t="s">
        <v>0</v>
      </c>
      <c r="I6055">
        <f>MONTH(Table6[[#This Row],[Loan Date]])</f>
        <v>1</v>
      </c>
      <c r="J6055" t="str">
        <f>_xlfn.XLOOKUP(Table6[[#This Row],[Numeric Month]],$N$5:$N$11,$O$5:$O$11)</f>
        <v>Jan</v>
      </c>
      <c r="K6055" t="str">
        <f>_xlfn.XLOOKUP(Table6[[#This Row],[Loan Date]],$Q$5:$Q$152,$R$5:$R$152)</f>
        <v>Tuesday</v>
      </c>
      <c r="L6055" t="str">
        <f>_xlfn.XLOOKUP(Table6[[#This Row],[Loan Date]],$Q$5:$Q$152,$S$5:$S$152)</f>
        <v>Week 2</v>
      </c>
    </row>
    <row r="6056" spans="1:12" x14ac:dyDescent="0.2">
      <c r="A6056" s="1">
        <v>44943</v>
      </c>
      <c r="B6056" t="s">
        <v>7</v>
      </c>
      <c r="C6056" s="1">
        <v>44943</v>
      </c>
      <c r="D6056" t="s">
        <v>110</v>
      </c>
      <c r="E6056" t="s">
        <v>23</v>
      </c>
      <c r="F6056" t="s">
        <v>23</v>
      </c>
      <c r="G6056" t="s">
        <v>20</v>
      </c>
      <c r="H6056" t="s">
        <v>0</v>
      </c>
      <c r="I6056">
        <f>MONTH(Table6[[#This Row],[Loan Date]])</f>
        <v>1</v>
      </c>
      <c r="J6056" t="str">
        <f>_xlfn.XLOOKUP(Table6[[#This Row],[Numeric Month]],$N$5:$N$11,$O$5:$O$11)</f>
        <v>Jan</v>
      </c>
      <c r="K6056" t="str">
        <f>_xlfn.XLOOKUP(Table6[[#This Row],[Loan Date]],$Q$5:$Q$152,$R$5:$R$152)</f>
        <v>Tuesday</v>
      </c>
      <c r="L6056" t="str">
        <f>_xlfn.XLOOKUP(Table6[[#This Row],[Loan Date]],$Q$5:$Q$152,$S$5:$S$152)</f>
        <v>Week 2</v>
      </c>
    </row>
    <row r="6057" spans="1:12" x14ac:dyDescent="0.2">
      <c r="A6057" s="1">
        <v>44943</v>
      </c>
      <c r="B6057" t="s">
        <v>7</v>
      </c>
      <c r="C6057" s="1">
        <v>44943</v>
      </c>
      <c r="D6057" t="s">
        <v>135</v>
      </c>
      <c r="E6057" t="s">
        <v>21</v>
      </c>
      <c r="F6057" t="s">
        <v>21</v>
      </c>
      <c r="G6057" t="s">
        <v>20</v>
      </c>
      <c r="H6057" t="s">
        <v>0</v>
      </c>
      <c r="I6057">
        <f>MONTH(Table6[[#This Row],[Loan Date]])</f>
        <v>1</v>
      </c>
      <c r="J6057" t="str">
        <f>_xlfn.XLOOKUP(Table6[[#This Row],[Numeric Month]],$N$5:$N$11,$O$5:$O$11)</f>
        <v>Jan</v>
      </c>
      <c r="K6057" t="str">
        <f>_xlfn.XLOOKUP(Table6[[#This Row],[Loan Date]],$Q$5:$Q$152,$R$5:$R$152)</f>
        <v>Tuesday</v>
      </c>
      <c r="L6057" t="str">
        <f>_xlfn.XLOOKUP(Table6[[#This Row],[Loan Date]],$Q$5:$Q$152,$S$5:$S$152)</f>
        <v>Week 2</v>
      </c>
    </row>
    <row r="6058" spans="1:12" x14ac:dyDescent="0.2">
      <c r="A6058" s="1">
        <v>44943</v>
      </c>
      <c r="B6058" t="s">
        <v>7</v>
      </c>
      <c r="C6058" s="1">
        <v>44943</v>
      </c>
      <c r="D6058" t="s">
        <v>934</v>
      </c>
      <c r="E6058" t="s">
        <v>65</v>
      </c>
      <c r="F6058" t="s">
        <v>65</v>
      </c>
      <c r="G6058" t="s">
        <v>20</v>
      </c>
      <c r="H6058" t="s">
        <v>0</v>
      </c>
      <c r="I6058">
        <f>MONTH(Table6[[#This Row],[Loan Date]])</f>
        <v>1</v>
      </c>
      <c r="J6058" t="str">
        <f>_xlfn.XLOOKUP(Table6[[#This Row],[Numeric Month]],$N$5:$N$11,$O$5:$O$11)</f>
        <v>Jan</v>
      </c>
      <c r="K6058" t="str">
        <f>_xlfn.XLOOKUP(Table6[[#This Row],[Loan Date]],$Q$5:$Q$152,$R$5:$R$152)</f>
        <v>Tuesday</v>
      </c>
      <c r="L6058" t="str">
        <f>_xlfn.XLOOKUP(Table6[[#This Row],[Loan Date]],$Q$5:$Q$152,$S$5:$S$152)</f>
        <v>Week 2</v>
      </c>
    </row>
    <row r="6059" spans="1:12" x14ac:dyDescent="0.2">
      <c r="A6059" s="1">
        <v>44943</v>
      </c>
      <c r="B6059" t="s">
        <v>7</v>
      </c>
      <c r="C6059" s="1">
        <v>45033</v>
      </c>
      <c r="D6059" t="s">
        <v>1126</v>
      </c>
      <c r="E6059" t="s">
        <v>80</v>
      </c>
      <c r="F6059" t="s">
        <v>79</v>
      </c>
      <c r="G6059" t="s">
        <v>79</v>
      </c>
      <c r="H6059" t="s">
        <v>0</v>
      </c>
      <c r="I6059">
        <f>MONTH(Table6[[#This Row],[Loan Date]])</f>
        <v>1</v>
      </c>
      <c r="J6059" t="str">
        <f>_xlfn.XLOOKUP(Table6[[#This Row],[Numeric Month]],$N$5:$N$11,$O$5:$O$11)</f>
        <v>Jan</v>
      </c>
      <c r="K6059" t="str">
        <f>_xlfn.XLOOKUP(Table6[[#This Row],[Loan Date]],$Q$5:$Q$152,$R$5:$R$152)</f>
        <v>Tuesday</v>
      </c>
      <c r="L6059" t="str">
        <f>_xlfn.XLOOKUP(Table6[[#This Row],[Loan Date]],$Q$5:$Q$152,$S$5:$S$152)</f>
        <v>Week 2</v>
      </c>
    </row>
    <row r="6060" spans="1:12" x14ac:dyDescent="0.2">
      <c r="A6060" s="1">
        <v>44943</v>
      </c>
      <c r="B6060" t="s">
        <v>5</v>
      </c>
      <c r="C6060" s="1">
        <v>44943</v>
      </c>
      <c r="D6060" t="s">
        <v>26</v>
      </c>
      <c r="E6060" t="s">
        <v>23</v>
      </c>
      <c r="F6060" t="s">
        <v>23</v>
      </c>
      <c r="G6060" t="s">
        <v>20</v>
      </c>
      <c r="H6060" t="s">
        <v>0</v>
      </c>
      <c r="I6060">
        <f>MONTH(Table6[[#This Row],[Loan Date]])</f>
        <v>1</v>
      </c>
      <c r="J6060" t="str">
        <f>_xlfn.XLOOKUP(Table6[[#This Row],[Numeric Month]],$N$5:$N$11,$O$5:$O$11)</f>
        <v>Jan</v>
      </c>
      <c r="K6060" t="str">
        <f>_xlfn.XLOOKUP(Table6[[#This Row],[Loan Date]],$Q$5:$Q$152,$R$5:$R$152)</f>
        <v>Tuesday</v>
      </c>
      <c r="L6060" t="str">
        <f>_xlfn.XLOOKUP(Table6[[#This Row],[Loan Date]],$Q$5:$Q$152,$S$5:$S$152)</f>
        <v>Week 2</v>
      </c>
    </row>
    <row r="6061" spans="1:12" x14ac:dyDescent="0.2">
      <c r="A6061" s="1">
        <v>44943</v>
      </c>
      <c r="B6061" t="s">
        <v>5</v>
      </c>
      <c r="C6061" s="1">
        <v>44943</v>
      </c>
      <c r="D6061" t="s">
        <v>705</v>
      </c>
      <c r="E6061" t="s">
        <v>21</v>
      </c>
      <c r="F6061" t="s">
        <v>21</v>
      </c>
      <c r="G6061" t="s">
        <v>20</v>
      </c>
      <c r="H6061" t="s">
        <v>0</v>
      </c>
      <c r="I6061">
        <f>MONTH(Table6[[#This Row],[Loan Date]])</f>
        <v>1</v>
      </c>
      <c r="J6061" t="str">
        <f>_xlfn.XLOOKUP(Table6[[#This Row],[Numeric Month]],$N$5:$N$11,$O$5:$O$11)</f>
        <v>Jan</v>
      </c>
      <c r="K6061" t="str">
        <f>_xlfn.XLOOKUP(Table6[[#This Row],[Loan Date]],$Q$5:$Q$152,$R$5:$R$152)</f>
        <v>Tuesday</v>
      </c>
      <c r="L6061" t="str">
        <f>_xlfn.XLOOKUP(Table6[[#This Row],[Loan Date]],$Q$5:$Q$152,$S$5:$S$152)</f>
        <v>Week 2</v>
      </c>
    </row>
    <row r="6062" spans="1:12" x14ac:dyDescent="0.2">
      <c r="A6062" s="1">
        <v>44943</v>
      </c>
      <c r="B6062" t="s">
        <v>7</v>
      </c>
      <c r="C6062" s="1">
        <v>44950</v>
      </c>
      <c r="D6062" t="s">
        <v>1125</v>
      </c>
      <c r="E6062" t="s">
        <v>52</v>
      </c>
      <c r="F6062" t="s">
        <v>51</v>
      </c>
      <c r="G6062" t="s">
        <v>1</v>
      </c>
      <c r="H6062" t="s">
        <v>0</v>
      </c>
      <c r="I6062">
        <f>MONTH(Table6[[#This Row],[Loan Date]])</f>
        <v>1</v>
      </c>
      <c r="J6062" t="str">
        <f>_xlfn.XLOOKUP(Table6[[#This Row],[Numeric Month]],$N$5:$N$11,$O$5:$O$11)</f>
        <v>Jan</v>
      </c>
      <c r="K6062" t="str">
        <f>_xlfn.XLOOKUP(Table6[[#This Row],[Loan Date]],$Q$5:$Q$152,$R$5:$R$152)</f>
        <v>Tuesday</v>
      </c>
      <c r="L6062" t="str">
        <f>_xlfn.XLOOKUP(Table6[[#This Row],[Loan Date]],$Q$5:$Q$152,$S$5:$S$152)</f>
        <v>Week 2</v>
      </c>
    </row>
    <row r="6063" spans="1:12" x14ac:dyDescent="0.2">
      <c r="A6063" s="1">
        <v>44943</v>
      </c>
      <c r="B6063" t="s">
        <v>96</v>
      </c>
      <c r="C6063" s="1">
        <v>44943</v>
      </c>
      <c r="D6063" t="s">
        <v>1114</v>
      </c>
      <c r="E6063" t="s">
        <v>80</v>
      </c>
      <c r="F6063" t="s">
        <v>79</v>
      </c>
      <c r="G6063" t="s">
        <v>79</v>
      </c>
      <c r="H6063" t="s">
        <v>0</v>
      </c>
      <c r="I6063">
        <f>MONTH(Table6[[#This Row],[Loan Date]])</f>
        <v>1</v>
      </c>
      <c r="J6063" t="str">
        <f>_xlfn.XLOOKUP(Table6[[#This Row],[Numeric Month]],$N$5:$N$11,$O$5:$O$11)</f>
        <v>Jan</v>
      </c>
      <c r="K6063" t="str">
        <f>_xlfn.XLOOKUP(Table6[[#This Row],[Loan Date]],$Q$5:$Q$152,$R$5:$R$152)</f>
        <v>Tuesday</v>
      </c>
      <c r="L6063" t="str">
        <f>_xlfn.XLOOKUP(Table6[[#This Row],[Loan Date]],$Q$5:$Q$152,$S$5:$S$152)</f>
        <v>Week 2</v>
      </c>
    </row>
    <row r="6064" spans="1:12" x14ac:dyDescent="0.2">
      <c r="A6064" s="1">
        <v>44943</v>
      </c>
      <c r="B6064" t="s">
        <v>96</v>
      </c>
      <c r="C6064" s="1">
        <v>44943</v>
      </c>
      <c r="D6064" t="s">
        <v>1124</v>
      </c>
      <c r="E6064" t="s">
        <v>80</v>
      </c>
      <c r="F6064" t="s">
        <v>79</v>
      </c>
      <c r="G6064" t="s">
        <v>79</v>
      </c>
      <c r="H6064" t="s">
        <v>0</v>
      </c>
      <c r="I6064">
        <f>MONTH(Table6[[#This Row],[Loan Date]])</f>
        <v>1</v>
      </c>
      <c r="J6064" t="str">
        <f>_xlfn.XLOOKUP(Table6[[#This Row],[Numeric Month]],$N$5:$N$11,$O$5:$O$11)</f>
        <v>Jan</v>
      </c>
      <c r="K6064" t="str">
        <f>_xlfn.XLOOKUP(Table6[[#This Row],[Loan Date]],$Q$5:$Q$152,$R$5:$R$152)</f>
        <v>Tuesday</v>
      </c>
      <c r="L6064" t="str">
        <f>_xlfn.XLOOKUP(Table6[[#This Row],[Loan Date]],$Q$5:$Q$152,$S$5:$S$152)</f>
        <v>Week 2</v>
      </c>
    </row>
    <row r="6065" spans="1:12" x14ac:dyDescent="0.2">
      <c r="A6065" s="1">
        <v>44943</v>
      </c>
      <c r="B6065" t="s">
        <v>7</v>
      </c>
      <c r="C6065" s="1">
        <v>45033</v>
      </c>
      <c r="D6065" t="s">
        <v>1124</v>
      </c>
      <c r="E6065" t="s">
        <v>80</v>
      </c>
      <c r="F6065" t="s">
        <v>79</v>
      </c>
      <c r="G6065" t="s">
        <v>79</v>
      </c>
      <c r="H6065" t="s">
        <v>0</v>
      </c>
      <c r="I6065">
        <f>MONTH(Table6[[#This Row],[Loan Date]])</f>
        <v>1</v>
      </c>
      <c r="J6065" t="str">
        <f>_xlfn.XLOOKUP(Table6[[#This Row],[Numeric Month]],$N$5:$N$11,$O$5:$O$11)</f>
        <v>Jan</v>
      </c>
      <c r="K6065" t="str">
        <f>_xlfn.XLOOKUP(Table6[[#This Row],[Loan Date]],$Q$5:$Q$152,$R$5:$R$152)</f>
        <v>Tuesday</v>
      </c>
      <c r="L6065" t="str">
        <f>_xlfn.XLOOKUP(Table6[[#This Row],[Loan Date]],$Q$5:$Q$152,$S$5:$S$152)</f>
        <v>Week 2</v>
      </c>
    </row>
    <row r="6066" spans="1:12" x14ac:dyDescent="0.2">
      <c r="A6066" s="1">
        <v>44943</v>
      </c>
      <c r="B6066" t="s">
        <v>7</v>
      </c>
      <c r="C6066" s="1">
        <v>44943</v>
      </c>
      <c r="D6066" t="s">
        <v>952</v>
      </c>
      <c r="E6066" t="s">
        <v>37</v>
      </c>
      <c r="F6066" t="s">
        <v>37</v>
      </c>
      <c r="G6066" t="s">
        <v>20</v>
      </c>
      <c r="H6066" t="s">
        <v>0</v>
      </c>
      <c r="I6066">
        <f>MONTH(Table6[[#This Row],[Loan Date]])</f>
        <v>1</v>
      </c>
      <c r="J6066" t="str">
        <f>_xlfn.XLOOKUP(Table6[[#This Row],[Numeric Month]],$N$5:$N$11,$O$5:$O$11)</f>
        <v>Jan</v>
      </c>
      <c r="K6066" t="str">
        <f>_xlfn.XLOOKUP(Table6[[#This Row],[Loan Date]],$Q$5:$Q$152,$R$5:$R$152)</f>
        <v>Tuesday</v>
      </c>
      <c r="L6066" t="str">
        <f>_xlfn.XLOOKUP(Table6[[#This Row],[Loan Date]],$Q$5:$Q$152,$S$5:$S$152)</f>
        <v>Week 2</v>
      </c>
    </row>
    <row r="6067" spans="1:12" x14ac:dyDescent="0.2">
      <c r="A6067" s="1">
        <v>44943</v>
      </c>
      <c r="B6067" t="s">
        <v>7</v>
      </c>
      <c r="C6067" s="1">
        <v>44943</v>
      </c>
      <c r="D6067" t="s">
        <v>170</v>
      </c>
      <c r="E6067" t="s">
        <v>21</v>
      </c>
      <c r="F6067" t="s">
        <v>21</v>
      </c>
      <c r="G6067" t="s">
        <v>20</v>
      </c>
      <c r="H6067" t="s">
        <v>0</v>
      </c>
      <c r="I6067">
        <f>MONTH(Table6[[#This Row],[Loan Date]])</f>
        <v>1</v>
      </c>
      <c r="J6067" t="str">
        <f>_xlfn.XLOOKUP(Table6[[#This Row],[Numeric Month]],$N$5:$N$11,$O$5:$O$11)</f>
        <v>Jan</v>
      </c>
      <c r="K6067" t="str">
        <f>_xlfn.XLOOKUP(Table6[[#This Row],[Loan Date]],$Q$5:$Q$152,$R$5:$R$152)</f>
        <v>Tuesday</v>
      </c>
      <c r="L6067" t="str">
        <f>_xlfn.XLOOKUP(Table6[[#This Row],[Loan Date]],$Q$5:$Q$152,$S$5:$S$152)</f>
        <v>Week 2</v>
      </c>
    </row>
    <row r="6068" spans="1:12" x14ac:dyDescent="0.2">
      <c r="A6068" s="1">
        <v>44943</v>
      </c>
      <c r="B6068" t="s">
        <v>7</v>
      </c>
      <c r="C6068" s="1">
        <v>44943</v>
      </c>
      <c r="D6068" t="s">
        <v>30</v>
      </c>
      <c r="E6068" t="s">
        <v>23</v>
      </c>
      <c r="F6068" t="s">
        <v>23</v>
      </c>
      <c r="G6068" t="s">
        <v>20</v>
      </c>
      <c r="H6068" t="s">
        <v>0</v>
      </c>
      <c r="I6068">
        <f>MONTH(Table6[[#This Row],[Loan Date]])</f>
        <v>1</v>
      </c>
      <c r="J6068" t="str">
        <f>_xlfn.XLOOKUP(Table6[[#This Row],[Numeric Month]],$N$5:$N$11,$O$5:$O$11)</f>
        <v>Jan</v>
      </c>
      <c r="K6068" t="str">
        <f>_xlfn.XLOOKUP(Table6[[#This Row],[Loan Date]],$Q$5:$Q$152,$R$5:$R$152)</f>
        <v>Tuesday</v>
      </c>
      <c r="L6068" t="str">
        <f>_xlfn.XLOOKUP(Table6[[#This Row],[Loan Date]],$Q$5:$Q$152,$S$5:$S$152)</f>
        <v>Week 2</v>
      </c>
    </row>
    <row r="6069" spans="1:12" x14ac:dyDescent="0.2">
      <c r="A6069" s="1">
        <v>44943</v>
      </c>
      <c r="B6069" t="s">
        <v>7</v>
      </c>
      <c r="C6069" s="1">
        <v>44943</v>
      </c>
      <c r="D6069" t="s">
        <v>580</v>
      </c>
      <c r="E6069" t="s">
        <v>579</v>
      </c>
      <c r="F6069" t="s">
        <v>578</v>
      </c>
      <c r="G6069" t="s">
        <v>39</v>
      </c>
      <c r="H6069" t="s">
        <v>0</v>
      </c>
      <c r="I6069">
        <f>MONTH(Table6[[#This Row],[Loan Date]])</f>
        <v>1</v>
      </c>
      <c r="J6069" t="str">
        <f>_xlfn.XLOOKUP(Table6[[#This Row],[Numeric Month]],$N$5:$N$11,$O$5:$O$11)</f>
        <v>Jan</v>
      </c>
      <c r="K6069" t="str">
        <f>_xlfn.XLOOKUP(Table6[[#This Row],[Loan Date]],$Q$5:$Q$152,$R$5:$R$152)</f>
        <v>Tuesday</v>
      </c>
      <c r="L6069" t="str">
        <f>_xlfn.XLOOKUP(Table6[[#This Row],[Loan Date]],$Q$5:$Q$152,$S$5:$S$152)</f>
        <v>Week 2</v>
      </c>
    </row>
    <row r="6070" spans="1:12" x14ac:dyDescent="0.2">
      <c r="A6070" s="1">
        <v>44943</v>
      </c>
      <c r="B6070" t="s">
        <v>7</v>
      </c>
      <c r="C6070" s="1">
        <v>44950</v>
      </c>
      <c r="D6070" t="s">
        <v>276</v>
      </c>
      <c r="E6070" t="s">
        <v>52</v>
      </c>
      <c r="F6070" t="s">
        <v>51</v>
      </c>
      <c r="G6070" t="s">
        <v>1</v>
      </c>
      <c r="H6070" t="s">
        <v>0</v>
      </c>
      <c r="I6070">
        <f>MONTH(Table6[[#This Row],[Loan Date]])</f>
        <v>1</v>
      </c>
      <c r="J6070" t="str">
        <f>_xlfn.XLOOKUP(Table6[[#This Row],[Numeric Month]],$N$5:$N$11,$O$5:$O$11)</f>
        <v>Jan</v>
      </c>
      <c r="K6070" t="str">
        <f>_xlfn.XLOOKUP(Table6[[#This Row],[Loan Date]],$Q$5:$Q$152,$R$5:$R$152)</f>
        <v>Tuesday</v>
      </c>
      <c r="L6070" t="str">
        <f>_xlfn.XLOOKUP(Table6[[#This Row],[Loan Date]],$Q$5:$Q$152,$S$5:$S$152)</f>
        <v>Week 2</v>
      </c>
    </row>
    <row r="6071" spans="1:12" x14ac:dyDescent="0.2">
      <c r="A6071" s="1">
        <v>44943</v>
      </c>
      <c r="B6071" t="s">
        <v>7</v>
      </c>
      <c r="C6071" s="1">
        <v>44943</v>
      </c>
      <c r="D6071" t="s">
        <v>479</v>
      </c>
      <c r="E6071" t="s">
        <v>65</v>
      </c>
      <c r="F6071" t="s">
        <v>65</v>
      </c>
      <c r="G6071" t="s">
        <v>20</v>
      </c>
      <c r="H6071" t="s">
        <v>0</v>
      </c>
      <c r="I6071">
        <f>MONTH(Table6[[#This Row],[Loan Date]])</f>
        <v>1</v>
      </c>
      <c r="J6071" t="str">
        <f>_xlfn.XLOOKUP(Table6[[#This Row],[Numeric Month]],$N$5:$N$11,$O$5:$O$11)</f>
        <v>Jan</v>
      </c>
      <c r="K6071" t="str">
        <f>_xlfn.XLOOKUP(Table6[[#This Row],[Loan Date]],$Q$5:$Q$152,$R$5:$R$152)</f>
        <v>Tuesday</v>
      </c>
      <c r="L6071" t="str">
        <f>_xlfn.XLOOKUP(Table6[[#This Row],[Loan Date]],$Q$5:$Q$152,$S$5:$S$152)</f>
        <v>Week 2</v>
      </c>
    </row>
    <row r="6072" spans="1:12" x14ac:dyDescent="0.2">
      <c r="A6072" s="1">
        <v>44943</v>
      </c>
      <c r="B6072" t="s">
        <v>7</v>
      </c>
      <c r="C6072" s="1">
        <v>44943</v>
      </c>
      <c r="D6072" t="s">
        <v>384</v>
      </c>
      <c r="E6072" t="s">
        <v>23</v>
      </c>
      <c r="F6072" t="s">
        <v>23</v>
      </c>
      <c r="G6072" t="s">
        <v>20</v>
      </c>
      <c r="H6072" t="s">
        <v>0</v>
      </c>
      <c r="I6072">
        <f>MONTH(Table6[[#This Row],[Loan Date]])</f>
        <v>1</v>
      </c>
      <c r="J6072" t="str">
        <f>_xlfn.XLOOKUP(Table6[[#This Row],[Numeric Month]],$N$5:$N$11,$O$5:$O$11)</f>
        <v>Jan</v>
      </c>
      <c r="K6072" t="str">
        <f>_xlfn.XLOOKUP(Table6[[#This Row],[Loan Date]],$Q$5:$Q$152,$R$5:$R$152)</f>
        <v>Tuesday</v>
      </c>
      <c r="L6072" t="str">
        <f>_xlfn.XLOOKUP(Table6[[#This Row],[Loan Date]],$Q$5:$Q$152,$S$5:$S$152)</f>
        <v>Week 2</v>
      </c>
    </row>
    <row r="6073" spans="1:12" x14ac:dyDescent="0.2">
      <c r="A6073" s="1">
        <v>44943</v>
      </c>
      <c r="B6073" t="s">
        <v>7</v>
      </c>
      <c r="C6073" s="1">
        <v>44943</v>
      </c>
      <c r="D6073" t="s">
        <v>1123</v>
      </c>
      <c r="E6073" t="s">
        <v>579</v>
      </c>
      <c r="F6073" t="s">
        <v>578</v>
      </c>
      <c r="G6073" t="s">
        <v>39</v>
      </c>
      <c r="H6073" t="s">
        <v>0</v>
      </c>
      <c r="I6073">
        <f>MONTH(Table6[[#This Row],[Loan Date]])</f>
        <v>1</v>
      </c>
      <c r="J6073" t="str">
        <f>_xlfn.XLOOKUP(Table6[[#This Row],[Numeric Month]],$N$5:$N$11,$O$5:$O$11)</f>
        <v>Jan</v>
      </c>
      <c r="K6073" t="str">
        <f>_xlfn.XLOOKUP(Table6[[#This Row],[Loan Date]],$Q$5:$Q$152,$R$5:$R$152)</f>
        <v>Tuesday</v>
      </c>
      <c r="L6073" t="str">
        <f>_xlfn.XLOOKUP(Table6[[#This Row],[Loan Date]],$Q$5:$Q$152,$S$5:$S$152)</f>
        <v>Week 2</v>
      </c>
    </row>
    <row r="6074" spans="1:12" x14ac:dyDescent="0.2">
      <c r="A6074" s="1">
        <v>44943</v>
      </c>
      <c r="B6074" t="s">
        <v>7</v>
      </c>
      <c r="C6074" s="1">
        <v>44956</v>
      </c>
      <c r="D6074" t="s">
        <v>449</v>
      </c>
      <c r="E6074" t="s">
        <v>52</v>
      </c>
      <c r="F6074" t="s">
        <v>51</v>
      </c>
      <c r="G6074" t="s">
        <v>1</v>
      </c>
      <c r="H6074" t="s">
        <v>0</v>
      </c>
      <c r="I6074">
        <f>MONTH(Table6[[#This Row],[Loan Date]])</f>
        <v>1</v>
      </c>
      <c r="J6074" t="str">
        <f>_xlfn.XLOOKUP(Table6[[#This Row],[Numeric Month]],$N$5:$N$11,$O$5:$O$11)</f>
        <v>Jan</v>
      </c>
      <c r="K6074" t="str">
        <f>_xlfn.XLOOKUP(Table6[[#This Row],[Loan Date]],$Q$5:$Q$152,$R$5:$R$152)</f>
        <v>Tuesday</v>
      </c>
      <c r="L6074" t="str">
        <f>_xlfn.XLOOKUP(Table6[[#This Row],[Loan Date]],$Q$5:$Q$152,$S$5:$S$152)</f>
        <v>Week 2</v>
      </c>
    </row>
    <row r="6075" spans="1:12" x14ac:dyDescent="0.2">
      <c r="A6075" s="1">
        <v>44943</v>
      </c>
      <c r="B6075" t="s">
        <v>5</v>
      </c>
      <c r="C6075" s="1">
        <v>44950</v>
      </c>
      <c r="D6075" t="s">
        <v>547</v>
      </c>
      <c r="E6075" t="s">
        <v>52</v>
      </c>
      <c r="F6075" t="s">
        <v>51</v>
      </c>
      <c r="G6075" t="s">
        <v>1</v>
      </c>
      <c r="H6075" t="s">
        <v>0</v>
      </c>
      <c r="I6075">
        <f>MONTH(Table6[[#This Row],[Loan Date]])</f>
        <v>1</v>
      </c>
      <c r="J6075" t="str">
        <f>_xlfn.XLOOKUP(Table6[[#This Row],[Numeric Month]],$N$5:$N$11,$O$5:$O$11)</f>
        <v>Jan</v>
      </c>
      <c r="K6075" t="str">
        <f>_xlfn.XLOOKUP(Table6[[#This Row],[Loan Date]],$Q$5:$Q$152,$R$5:$R$152)</f>
        <v>Tuesday</v>
      </c>
      <c r="L6075" t="str">
        <f>_xlfn.XLOOKUP(Table6[[#This Row],[Loan Date]],$Q$5:$Q$152,$S$5:$S$152)</f>
        <v>Week 2</v>
      </c>
    </row>
    <row r="6076" spans="1:12" x14ac:dyDescent="0.2">
      <c r="A6076" s="1">
        <v>44943</v>
      </c>
      <c r="B6076" t="s">
        <v>35</v>
      </c>
      <c r="C6076" s="1">
        <v>44943</v>
      </c>
      <c r="D6076" t="s">
        <v>1033</v>
      </c>
      <c r="E6076" t="s">
        <v>41</v>
      </c>
      <c r="F6076" t="s">
        <v>40</v>
      </c>
      <c r="G6076" t="s">
        <v>39</v>
      </c>
      <c r="H6076" t="s">
        <v>0</v>
      </c>
      <c r="I6076">
        <f>MONTH(Table6[[#This Row],[Loan Date]])</f>
        <v>1</v>
      </c>
      <c r="J6076" t="str">
        <f>_xlfn.XLOOKUP(Table6[[#This Row],[Numeric Month]],$N$5:$N$11,$O$5:$O$11)</f>
        <v>Jan</v>
      </c>
      <c r="K6076" t="str">
        <f>_xlfn.XLOOKUP(Table6[[#This Row],[Loan Date]],$Q$5:$Q$152,$R$5:$R$152)</f>
        <v>Tuesday</v>
      </c>
      <c r="L6076" t="str">
        <f>_xlfn.XLOOKUP(Table6[[#This Row],[Loan Date]],$Q$5:$Q$152,$S$5:$S$152)</f>
        <v>Week 2</v>
      </c>
    </row>
    <row r="6077" spans="1:12" x14ac:dyDescent="0.2">
      <c r="A6077" s="1">
        <v>44943</v>
      </c>
      <c r="B6077" t="s">
        <v>5</v>
      </c>
      <c r="C6077" s="1">
        <v>44943</v>
      </c>
      <c r="D6077" t="s">
        <v>198</v>
      </c>
      <c r="E6077" t="s">
        <v>168</v>
      </c>
      <c r="F6077" t="s">
        <v>168</v>
      </c>
      <c r="G6077" t="s">
        <v>20</v>
      </c>
      <c r="H6077" t="s">
        <v>0</v>
      </c>
      <c r="I6077">
        <f>MONTH(Table6[[#This Row],[Loan Date]])</f>
        <v>1</v>
      </c>
      <c r="J6077" t="str">
        <f>_xlfn.XLOOKUP(Table6[[#This Row],[Numeric Month]],$N$5:$N$11,$O$5:$O$11)</f>
        <v>Jan</v>
      </c>
      <c r="K6077" t="str">
        <f>_xlfn.XLOOKUP(Table6[[#This Row],[Loan Date]],$Q$5:$Q$152,$R$5:$R$152)</f>
        <v>Tuesday</v>
      </c>
      <c r="L6077" t="str">
        <f>_xlfn.XLOOKUP(Table6[[#This Row],[Loan Date]],$Q$5:$Q$152,$S$5:$S$152)</f>
        <v>Week 2</v>
      </c>
    </row>
    <row r="6078" spans="1:12" x14ac:dyDescent="0.2">
      <c r="A6078" s="1">
        <v>44943</v>
      </c>
      <c r="B6078" t="s">
        <v>7</v>
      </c>
      <c r="C6078" s="1">
        <v>44943</v>
      </c>
      <c r="D6078" t="s">
        <v>474</v>
      </c>
      <c r="E6078" t="s">
        <v>21</v>
      </c>
      <c r="F6078" t="s">
        <v>21</v>
      </c>
      <c r="G6078" t="s">
        <v>20</v>
      </c>
      <c r="H6078" t="s">
        <v>0</v>
      </c>
      <c r="I6078">
        <f>MONTH(Table6[[#This Row],[Loan Date]])</f>
        <v>1</v>
      </c>
      <c r="J6078" t="str">
        <f>_xlfn.XLOOKUP(Table6[[#This Row],[Numeric Month]],$N$5:$N$11,$O$5:$O$11)</f>
        <v>Jan</v>
      </c>
      <c r="K6078" t="str">
        <f>_xlfn.XLOOKUP(Table6[[#This Row],[Loan Date]],$Q$5:$Q$152,$R$5:$R$152)</f>
        <v>Tuesday</v>
      </c>
      <c r="L6078" t="str">
        <f>_xlfn.XLOOKUP(Table6[[#This Row],[Loan Date]],$Q$5:$Q$152,$S$5:$S$152)</f>
        <v>Week 2</v>
      </c>
    </row>
    <row r="6079" spans="1:12" x14ac:dyDescent="0.2">
      <c r="A6079" s="1">
        <v>44943</v>
      </c>
      <c r="B6079" t="s">
        <v>7</v>
      </c>
      <c r="C6079" s="1">
        <v>44943</v>
      </c>
      <c r="D6079" t="s">
        <v>214</v>
      </c>
      <c r="E6079" t="s">
        <v>23</v>
      </c>
      <c r="F6079" t="s">
        <v>23</v>
      </c>
      <c r="G6079" t="s">
        <v>20</v>
      </c>
      <c r="H6079" t="s">
        <v>0</v>
      </c>
      <c r="I6079">
        <f>MONTH(Table6[[#This Row],[Loan Date]])</f>
        <v>1</v>
      </c>
      <c r="J6079" t="str">
        <f>_xlfn.XLOOKUP(Table6[[#This Row],[Numeric Month]],$N$5:$N$11,$O$5:$O$11)</f>
        <v>Jan</v>
      </c>
      <c r="K6079" t="str">
        <f>_xlfn.XLOOKUP(Table6[[#This Row],[Loan Date]],$Q$5:$Q$152,$R$5:$R$152)</f>
        <v>Tuesday</v>
      </c>
      <c r="L6079" t="str">
        <f>_xlfn.XLOOKUP(Table6[[#This Row],[Loan Date]],$Q$5:$Q$152,$S$5:$S$152)</f>
        <v>Week 2</v>
      </c>
    </row>
    <row r="6080" spans="1:12" x14ac:dyDescent="0.2">
      <c r="A6080" s="1">
        <v>44943</v>
      </c>
      <c r="B6080" t="s">
        <v>7</v>
      </c>
      <c r="C6080" s="1">
        <v>44950</v>
      </c>
      <c r="D6080" t="s">
        <v>1095</v>
      </c>
      <c r="E6080" t="s">
        <v>52</v>
      </c>
      <c r="F6080" t="s">
        <v>51</v>
      </c>
      <c r="G6080" t="s">
        <v>1</v>
      </c>
      <c r="H6080" t="s">
        <v>0</v>
      </c>
      <c r="I6080">
        <f>MONTH(Table6[[#This Row],[Loan Date]])</f>
        <v>1</v>
      </c>
      <c r="J6080" t="str">
        <f>_xlfn.XLOOKUP(Table6[[#This Row],[Numeric Month]],$N$5:$N$11,$O$5:$O$11)</f>
        <v>Jan</v>
      </c>
      <c r="K6080" t="str">
        <f>_xlfn.XLOOKUP(Table6[[#This Row],[Loan Date]],$Q$5:$Q$152,$R$5:$R$152)</f>
        <v>Tuesday</v>
      </c>
      <c r="L6080" t="str">
        <f>_xlfn.XLOOKUP(Table6[[#This Row],[Loan Date]],$Q$5:$Q$152,$S$5:$S$152)</f>
        <v>Week 2</v>
      </c>
    </row>
    <row r="6081" spans="1:12" x14ac:dyDescent="0.2">
      <c r="A6081" s="1">
        <v>44943</v>
      </c>
      <c r="B6081" t="s">
        <v>7</v>
      </c>
      <c r="C6081" s="1">
        <v>45033</v>
      </c>
      <c r="D6081" t="s">
        <v>1122</v>
      </c>
      <c r="E6081" t="s">
        <v>80</v>
      </c>
      <c r="F6081" t="s">
        <v>79</v>
      </c>
      <c r="G6081" t="s">
        <v>79</v>
      </c>
      <c r="H6081" t="s">
        <v>0</v>
      </c>
      <c r="I6081">
        <f>MONTH(Table6[[#This Row],[Loan Date]])</f>
        <v>1</v>
      </c>
      <c r="J6081" t="str">
        <f>_xlfn.XLOOKUP(Table6[[#This Row],[Numeric Month]],$N$5:$N$11,$O$5:$O$11)</f>
        <v>Jan</v>
      </c>
      <c r="K6081" t="str">
        <f>_xlfn.XLOOKUP(Table6[[#This Row],[Loan Date]],$Q$5:$Q$152,$R$5:$R$152)</f>
        <v>Tuesday</v>
      </c>
      <c r="L6081" t="str">
        <f>_xlfn.XLOOKUP(Table6[[#This Row],[Loan Date]],$Q$5:$Q$152,$S$5:$S$152)</f>
        <v>Week 2</v>
      </c>
    </row>
    <row r="6082" spans="1:12" x14ac:dyDescent="0.2">
      <c r="A6082" s="1">
        <v>44943</v>
      </c>
      <c r="B6082" t="s">
        <v>7</v>
      </c>
      <c r="C6082" s="1">
        <v>44957</v>
      </c>
      <c r="D6082" t="s">
        <v>1020</v>
      </c>
      <c r="E6082" t="s">
        <v>15</v>
      </c>
      <c r="F6082" t="s">
        <v>14</v>
      </c>
      <c r="G6082" t="s">
        <v>1</v>
      </c>
      <c r="H6082" t="s">
        <v>0</v>
      </c>
      <c r="I6082">
        <f>MONTH(Table6[[#This Row],[Loan Date]])</f>
        <v>1</v>
      </c>
      <c r="J6082" t="str">
        <f>_xlfn.XLOOKUP(Table6[[#This Row],[Numeric Month]],$N$5:$N$11,$O$5:$O$11)</f>
        <v>Jan</v>
      </c>
      <c r="K6082" t="str">
        <f>_xlfn.XLOOKUP(Table6[[#This Row],[Loan Date]],$Q$5:$Q$152,$R$5:$R$152)</f>
        <v>Tuesday</v>
      </c>
      <c r="L6082" t="str">
        <f>_xlfn.XLOOKUP(Table6[[#This Row],[Loan Date]],$Q$5:$Q$152,$S$5:$S$152)</f>
        <v>Week 2</v>
      </c>
    </row>
    <row r="6083" spans="1:12" x14ac:dyDescent="0.2">
      <c r="A6083" s="1">
        <v>44943</v>
      </c>
      <c r="B6083" t="s">
        <v>5</v>
      </c>
      <c r="C6083" s="1">
        <v>44943</v>
      </c>
      <c r="D6083" t="s">
        <v>239</v>
      </c>
      <c r="E6083" t="s">
        <v>23</v>
      </c>
      <c r="F6083" t="s">
        <v>23</v>
      </c>
      <c r="G6083" t="s">
        <v>20</v>
      </c>
      <c r="H6083" t="s">
        <v>0</v>
      </c>
      <c r="I6083">
        <f>MONTH(Table6[[#This Row],[Loan Date]])</f>
        <v>1</v>
      </c>
      <c r="J6083" t="str">
        <f>_xlfn.XLOOKUP(Table6[[#This Row],[Numeric Month]],$N$5:$N$11,$O$5:$O$11)</f>
        <v>Jan</v>
      </c>
      <c r="K6083" t="str">
        <f>_xlfn.XLOOKUP(Table6[[#This Row],[Loan Date]],$Q$5:$Q$152,$R$5:$R$152)</f>
        <v>Tuesday</v>
      </c>
      <c r="L6083" t="str">
        <f>_xlfn.XLOOKUP(Table6[[#This Row],[Loan Date]],$Q$5:$Q$152,$S$5:$S$152)</f>
        <v>Week 2</v>
      </c>
    </row>
    <row r="6084" spans="1:12" x14ac:dyDescent="0.2">
      <c r="A6084" s="1">
        <v>44943</v>
      </c>
      <c r="B6084" t="s">
        <v>5</v>
      </c>
      <c r="C6084" s="1">
        <v>44943</v>
      </c>
      <c r="D6084" t="s">
        <v>66</v>
      </c>
      <c r="E6084" t="s">
        <v>65</v>
      </c>
      <c r="F6084" t="s">
        <v>65</v>
      </c>
      <c r="G6084" t="s">
        <v>20</v>
      </c>
      <c r="H6084" t="s">
        <v>0</v>
      </c>
      <c r="I6084">
        <f>MONTH(Table6[[#This Row],[Loan Date]])</f>
        <v>1</v>
      </c>
      <c r="J6084" t="str">
        <f>_xlfn.XLOOKUP(Table6[[#This Row],[Numeric Month]],$N$5:$N$11,$O$5:$O$11)</f>
        <v>Jan</v>
      </c>
      <c r="K6084" t="str">
        <f>_xlfn.XLOOKUP(Table6[[#This Row],[Loan Date]],$Q$5:$Q$152,$R$5:$R$152)</f>
        <v>Tuesday</v>
      </c>
      <c r="L6084" t="str">
        <f>_xlfn.XLOOKUP(Table6[[#This Row],[Loan Date]],$Q$5:$Q$152,$S$5:$S$152)</f>
        <v>Week 2</v>
      </c>
    </row>
    <row r="6085" spans="1:12" x14ac:dyDescent="0.2">
      <c r="A6085" s="1">
        <v>44943</v>
      </c>
      <c r="B6085" t="s">
        <v>5</v>
      </c>
      <c r="C6085" s="1">
        <v>44950</v>
      </c>
      <c r="D6085" t="s">
        <v>972</v>
      </c>
      <c r="E6085" t="s">
        <v>52</v>
      </c>
      <c r="F6085" t="s">
        <v>51</v>
      </c>
      <c r="G6085" t="s">
        <v>1</v>
      </c>
      <c r="H6085" t="s">
        <v>0</v>
      </c>
      <c r="I6085">
        <f>MONTH(Table6[[#This Row],[Loan Date]])</f>
        <v>1</v>
      </c>
      <c r="J6085" t="str">
        <f>_xlfn.XLOOKUP(Table6[[#This Row],[Numeric Month]],$N$5:$N$11,$O$5:$O$11)</f>
        <v>Jan</v>
      </c>
      <c r="K6085" t="str">
        <f>_xlfn.XLOOKUP(Table6[[#This Row],[Loan Date]],$Q$5:$Q$152,$R$5:$R$152)</f>
        <v>Tuesday</v>
      </c>
      <c r="L6085" t="str">
        <f>_xlfn.XLOOKUP(Table6[[#This Row],[Loan Date]],$Q$5:$Q$152,$S$5:$S$152)</f>
        <v>Week 2</v>
      </c>
    </row>
    <row r="6086" spans="1:12" x14ac:dyDescent="0.2">
      <c r="A6086" s="1">
        <v>44943</v>
      </c>
      <c r="B6086" t="s">
        <v>7</v>
      </c>
      <c r="C6086" s="1">
        <v>44943</v>
      </c>
      <c r="D6086" t="s">
        <v>917</v>
      </c>
      <c r="E6086" t="s">
        <v>37</v>
      </c>
      <c r="F6086" t="s">
        <v>37</v>
      </c>
      <c r="G6086" t="s">
        <v>20</v>
      </c>
      <c r="H6086" t="s">
        <v>0</v>
      </c>
      <c r="I6086">
        <f>MONTH(Table6[[#This Row],[Loan Date]])</f>
        <v>1</v>
      </c>
      <c r="J6086" t="str">
        <f>_xlfn.XLOOKUP(Table6[[#This Row],[Numeric Month]],$N$5:$N$11,$O$5:$O$11)</f>
        <v>Jan</v>
      </c>
      <c r="K6086" t="str">
        <f>_xlfn.XLOOKUP(Table6[[#This Row],[Loan Date]],$Q$5:$Q$152,$R$5:$R$152)</f>
        <v>Tuesday</v>
      </c>
      <c r="L6086" t="str">
        <f>_xlfn.XLOOKUP(Table6[[#This Row],[Loan Date]],$Q$5:$Q$152,$S$5:$S$152)</f>
        <v>Week 2</v>
      </c>
    </row>
    <row r="6087" spans="1:12" x14ac:dyDescent="0.2">
      <c r="A6087" s="1">
        <v>44943</v>
      </c>
      <c r="B6087" t="s">
        <v>5</v>
      </c>
      <c r="C6087" s="1">
        <v>44943</v>
      </c>
      <c r="D6087" t="s">
        <v>441</v>
      </c>
      <c r="E6087" t="s">
        <v>21</v>
      </c>
      <c r="F6087" t="s">
        <v>21</v>
      </c>
      <c r="G6087" t="s">
        <v>20</v>
      </c>
      <c r="H6087" t="s">
        <v>0</v>
      </c>
      <c r="I6087">
        <f>MONTH(Table6[[#This Row],[Loan Date]])</f>
        <v>1</v>
      </c>
      <c r="J6087" t="str">
        <f>_xlfn.XLOOKUP(Table6[[#This Row],[Numeric Month]],$N$5:$N$11,$O$5:$O$11)</f>
        <v>Jan</v>
      </c>
      <c r="K6087" t="str">
        <f>_xlfn.XLOOKUP(Table6[[#This Row],[Loan Date]],$Q$5:$Q$152,$R$5:$R$152)</f>
        <v>Tuesday</v>
      </c>
      <c r="L6087" t="str">
        <f>_xlfn.XLOOKUP(Table6[[#This Row],[Loan Date]],$Q$5:$Q$152,$S$5:$S$152)</f>
        <v>Week 2</v>
      </c>
    </row>
    <row r="6088" spans="1:12" x14ac:dyDescent="0.2">
      <c r="A6088" s="1">
        <v>44943</v>
      </c>
      <c r="B6088" t="s">
        <v>5</v>
      </c>
      <c r="C6088" s="1">
        <v>44943</v>
      </c>
      <c r="D6088" t="s">
        <v>29</v>
      </c>
      <c r="E6088" t="s">
        <v>23</v>
      </c>
      <c r="F6088" t="s">
        <v>23</v>
      </c>
      <c r="G6088" t="s">
        <v>20</v>
      </c>
      <c r="H6088" t="s">
        <v>0</v>
      </c>
      <c r="I6088">
        <f>MONTH(Table6[[#This Row],[Loan Date]])</f>
        <v>1</v>
      </c>
      <c r="J6088" t="str">
        <f>_xlfn.XLOOKUP(Table6[[#This Row],[Numeric Month]],$N$5:$N$11,$O$5:$O$11)</f>
        <v>Jan</v>
      </c>
      <c r="K6088" t="str">
        <f>_xlfn.XLOOKUP(Table6[[#This Row],[Loan Date]],$Q$5:$Q$152,$R$5:$R$152)</f>
        <v>Tuesday</v>
      </c>
      <c r="L6088" t="str">
        <f>_xlfn.XLOOKUP(Table6[[#This Row],[Loan Date]],$Q$5:$Q$152,$S$5:$S$152)</f>
        <v>Week 2</v>
      </c>
    </row>
    <row r="6089" spans="1:12" x14ac:dyDescent="0.2">
      <c r="A6089" s="1">
        <v>44943</v>
      </c>
      <c r="B6089" t="s">
        <v>7</v>
      </c>
      <c r="C6089" s="1">
        <v>44943</v>
      </c>
      <c r="D6089" t="s">
        <v>913</v>
      </c>
      <c r="E6089" t="s">
        <v>37</v>
      </c>
      <c r="F6089" t="s">
        <v>37</v>
      </c>
      <c r="G6089" t="s">
        <v>20</v>
      </c>
      <c r="H6089" t="s">
        <v>0</v>
      </c>
      <c r="I6089">
        <f>MONTH(Table6[[#This Row],[Loan Date]])</f>
        <v>1</v>
      </c>
      <c r="J6089" t="str">
        <f>_xlfn.XLOOKUP(Table6[[#This Row],[Numeric Month]],$N$5:$N$11,$O$5:$O$11)</f>
        <v>Jan</v>
      </c>
      <c r="K6089" t="str">
        <f>_xlfn.XLOOKUP(Table6[[#This Row],[Loan Date]],$Q$5:$Q$152,$R$5:$R$152)</f>
        <v>Tuesday</v>
      </c>
      <c r="L6089" t="str">
        <f>_xlfn.XLOOKUP(Table6[[#This Row],[Loan Date]],$Q$5:$Q$152,$S$5:$S$152)</f>
        <v>Week 2</v>
      </c>
    </row>
    <row r="6090" spans="1:12" x14ac:dyDescent="0.2">
      <c r="A6090" s="1">
        <v>44943</v>
      </c>
      <c r="B6090" t="s">
        <v>7</v>
      </c>
      <c r="C6090" s="1">
        <v>44943</v>
      </c>
      <c r="D6090" t="s">
        <v>952</v>
      </c>
      <c r="E6090" t="s">
        <v>37</v>
      </c>
      <c r="F6090" t="s">
        <v>37</v>
      </c>
      <c r="G6090" t="s">
        <v>20</v>
      </c>
      <c r="H6090" t="s">
        <v>0</v>
      </c>
      <c r="I6090">
        <f>MONTH(Table6[[#This Row],[Loan Date]])</f>
        <v>1</v>
      </c>
      <c r="J6090" t="str">
        <f>_xlfn.XLOOKUP(Table6[[#This Row],[Numeric Month]],$N$5:$N$11,$O$5:$O$11)</f>
        <v>Jan</v>
      </c>
      <c r="K6090" t="str">
        <f>_xlfn.XLOOKUP(Table6[[#This Row],[Loan Date]],$Q$5:$Q$152,$R$5:$R$152)</f>
        <v>Tuesday</v>
      </c>
      <c r="L6090" t="str">
        <f>_xlfn.XLOOKUP(Table6[[#This Row],[Loan Date]],$Q$5:$Q$152,$S$5:$S$152)</f>
        <v>Week 2</v>
      </c>
    </row>
    <row r="6091" spans="1:12" x14ac:dyDescent="0.2">
      <c r="A6091" s="1">
        <v>44943</v>
      </c>
      <c r="B6091" t="s">
        <v>7</v>
      </c>
      <c r="C6091" s="1">
        <v>44943</v>
      </c>
      <c r="D6091" t="s">
        <v>1096</v>
      </c>
      <c r="E6091" t="s">
        <v>12</v>
      </c>
      <c r="F6091" t="s">
        <v>12</v>
      </c>
      <c r="G6091" t="s">
        <v>11</v>
      </c>
      <c r="H6091" t="s">
        <v>0</v>
      </c>
      <c r="I6091">
        <f>MONTH(Table6[[#This Row],[Loan Date]])</f>
        <v>1</v>
      </c>
      <c r="J6091" t="str">
        <f>_xlfn.XLOOKUP(Table6[[#This Row],[Numeric Month]],$N$5:$N$11,$O$5:$O$11)</f>
        <v>Jan</v>
      </c>
      <c r="K6091" t="str">
        <f>_xlfn.XLOOKUP(Table6[[#This Row],[Loan Date]],$Q$5:$Q$152,$R$5:$R$152)</f>
        <v>Tuesday</v>
      </c>
      <c r="L6091" t="str">
        <f>_xlfn.XLOOKUP(Table6[[#This Row],[Loan Date]],$Q$5:$Q$152,$S$5:$S$152)</f>
        <v>Week 2</v>
      </c>
    </row>
    <row r="6092" spans="1:12" x14ac:dyDescent="0.2">
      <c r="A6092" s="1">
        <v>44944</v>
      </c>
      <c r="B6092" t="s">
        <v>7</v>
      </c>
      <c r="C6092" s="1">
        <v>44944</v>
      </c>
      <c r="D6092" t="s">
        <v>763</v>
      </c>
      <c r="E6092" t="s">
        <v>162</v>
      </c>
      <c r="F6092" t="s">
        <v>162</v>
      </c>
      <c r="G6092" t="s">
        <v>11</v>
      </c>
      <c r="H6092" t="s">
        <v>0</v>
      </c>
      <c r="I6092">
        <f>MONTH(Table6[[#This Row],[Loan Date]])</f>
        <v>1</v>
      </c>
      <c r="J6092" t="str">
        <f>_xlfn.XLOOKUP(Table6[[#This Row],[Numeric Month]],$N$5:$N$11,$O$5:$O$11)</f>
        <v>Jan</v>
      </c>
      <c r="K6092" t="str">
        <f>_xlfn.XLOOKUP(Table6[[#This Row],[Loan Date]],$Q$5:$Q$152,$R$5:$R$152)</f>
        <v>Wednesday</v>
      </c>
      <c r="L6092" t="str">
        <f>_xlfn.XLOOKUP(Table6[[#This Row],[Loan Date]],$Q$5:$Q$152,$S$5:$S$152)</f>
        <v>Week 2</v>
      </c>
    </row>
    <row r="6093" spans="1:12" x14ac:dyDescent="0.2">
      <c r="A6093" s="1">
        <v>44944</v>
      </c>
      <c r="B6093" t="s">
        <v>7</v>
      </c>
      <c r="C6093" s="1">
        <v>44944</v>
      </c>
      <c r="D6093" t="s">
        <v>1093</v>
      </c>
      <c r="E6093" t="s">
        <v>224</v>
      </c>
      <c r="F6093" t="s">
        <v>223</v>
      </c>
      <c r="G6093" t="s">
        <v>11</v>
      </c>
      <c r="H6093" t="s">
        <v>0</v>
      </c>
      <c r="I6093">
        <f>MONTH(Table6[[#This Row],[Loan Date]])</f>
        <v>1</v>
      </c>
      <c r="J6093" t="str">
        <f>_xlfn.XLOOKUP(Table6[[#This Row],[Numeric Month]],$N$5:$N$11,$O$5:$O$11)</f>
        <v>Jan</v>
      </c>
      <c r="K6093" t="str">
        <f>_xlfn.XLOOKUP(Table6[[#This Row],[Loan Date]],$Q$5:$Q$152,$R$5:$R$152)</f>
        <v>Wednesday</v>
      </c>
      <c r="L6093" t="str">
        <f>_xlfn.XLOOKUP(Table6[[#This Row],[Loan Date]],$Q$5:$Q$152,$S$5:$S$152)</f>
        <v>Week 2</v>
      </c>
    </row>
    <row r="6094" spans="1:12" x14ac:dyDescent="0.2">
      <c r="A6094" s="1">
        <v>44944</v>
      </c>
      <c r="B6094" t="s">
        <v>7</v>
      </c>
      <c r="C6094" s="1">
        <v>44944</v>
      </c>
      <c r="D6094" t="s">
        <v>917</v>
      </c>
      <c r="E6094" t="s">
        <v>37</v>
      </c>
      <c r="F6094" t="s">
        <v>37</v>
      </c>
      <c r="G6094" t="s">
        <v>20</v>
      </c>
      <c r="H6094" t="s">
        <v>0</v>
      </c>
      <c r="I6094">
        <f>MONTH(Table6[[#This Row],[Loan Date]])</f>
        <v>1</v>
      </c>
      <c r="J6094" t="str">
        <f>_xlfn.XLOOKUP(Table6[[#This Row],[Numeric Month]],$N$5:$N$11,$O$5:$O$11)</f>
        <v>Jan</v>
      </c>
      <c r="K6094" t="str">
        <f>_xlfn.XLOOKUP(Table6[[#This Row],[Loan Date]],$Q$5:$Q$152,$R$5:$R$152)</f>
        <v>Wednesday</v>
      </c>
      <c r="L6094" t="str">
        <f>_xlfn.XLOOKUP(Table6[[#This Row],[Loan Date]],$Q$5:$Q$152,$S$5:$S$152)</f>
        <v>Week 2</v>
      </c>
    </row>
    <row r="6095" spans="1:12" x14ac:dyDescent="0.2">
      <c r="A6095" s="1">
        <v>44944</v>
      </c>
      <c r="B6095" t="s">
        <v>5</v>
      </c>
      <c r="C6095" s="1">
        <v>44944</v>
      </c>
      <c r="D6095" t="s">
        <v>969</v>
      </c>
      <c r="E6095" t="s">
        <v>37</v>
      </c>
      <c r="F6095" t="s">
        <v>37</v>
      </c>
      <c r="G6095" t="s">
        <v>20</v>
      </c>
      <c r="H6095" t="s">
        <v>0</v>
      </c>
      <c r="I6095">
        <f>MONTH(Table6[[#This Row],[Loan Date]])</f>
        <v>1</v>
      </c>
      <c r="J6095" t="str">
        <f>_xlfn.XLOOKUP(Table6[[#This Row],[Numeric Month]],$N$5:$N$11,$O$5:$O$11)</f>
        <v>Jan</v>
      </c>
      <c r="K6095" t="str">
        <f>_xlfn.XLOOKUP(Table6[[#This Row],[Loan Date]],$Q$5:$Q$152,$R$5:$R$152)</f>
        <v>Wednesday</v>
      </c>
      <c r="L6095" t="str">
        <f>_xlfn.XLOOKUP(Table6[[#This Row],[Loan Date]],$Q$5:$Q$152,$S$5:$S$152)</f>
        <v>Week 2</v>
      </c>
    </row>
    <row r="6096" spans="1:12" x14ac:dyDescent="0.2">
      <c r="A6096" s="1">
        <v>44944</v>
      </c>
      <c r="B6096" t="s">
        <v>7</v>
      </c>
      <c r="C6096" s="1">
        <v>44944</v>
      </c>
      <c r="D6096" t="s">
        <v>660</v>
      </c>
      <c r="E6096" t="s">
        <v>21</v>
      </c>
      <c r="F6096" t="s">
        <v>21</v>
      </c>
      <c r="G6096" t="s">
        <v>20</v>
      </c>
      <c r="H6096" t="s">
        <v>0</v>
      </c>
      <c r="I6096">
        <f>MONTH(Table6[[#This Row],[Loan Date]])</f>
        <v>1</v>
      </c>
      <c r="J6096" t="str">
        <f>_xlfn.XLOOKUP(Table6[[#This Row],[Numeric Month]],$N$5:$N$11,$O$5:$O$11)</f>
        <v>Jan</v>
      </c>
      <c r="K6096" t="str">
        <f>_xlfn.XLOOKUP(Table6[[#This Row],[Loan Date]],$Q$5:$Q$152,$R$5:$R$152)</f>
        <v>Wednesday</v>
      </c>
      <c r="L6096" t="str">
        <f>_xlfn.XLOOKUP(Table6[[#This Row],[Loan Date]],$Q$5:$Q$152,$S$5:$S$152)</f>
        <v>Week 2</v>
      </c>
    </row>
    <row r="6097" spans="1:12" x14ac:dyDescent="0.2">
      <c r="A6097" s="1">
        <v>44944</v>
      </c>
      <c r="B6097" t="s">
        <v>7</v>
      </c>
      <c r="C6097" s="1">
        <v>44944</v>
      </c>
      <c r="D6097" t="s">
        <v>97</v>
      </c>
      <c r="E6097" t="s">
        <v>23</v>
      </c>
      <c r="F6097" t="s">
        <v>23</v>
      </c>
      <c r="G6097" t="s">
        <v>20</v>
      </c>
      <c r="H6097" t="s">
        <v>0</v>
      </c>
      <c r="I6097">
        <f>MONTH(Table6[[#This Row],[Loan Date]])</f>
        <v>1</v>
      </c>
      <c r="J6097" t="str">
        <f>_xlfn.XLOOKUP(Table6[[#This Row],[Numeric Month]],$N$5:$N$11,$O$5:$O$11)</f>
        <v>Jan</v>
      </c>
      <c r="K6097" t="str">
        <f>_xlfn.XLOOKUP(Table6[[#This Row],[Loan Date]],$Q$5:$Q$152,$R$5:$R$152)</f>
        <v>Wednesday</v>
      </c>
      <c r="L6097" t="str">
        <f>_xlfn.XLOOKUP(Table6[[#This Row],[Loan Date]],$Q$5:$Q$152,$S$5:$S$152)</f>
        <v>Week 2</v>
      </c>
    </row>
    <row r="6098" spans="1:12" x14ac:dyDescent="0.2">
      <c r="A6098" s="1">
        <v>44944</v>
      </c>
      <c r="B6098" t="s">
        <v>7</v>
      </c>
      <c r="C6098" s="1">
        <v>44944</v>
      </c>
      <c r="D6098" t="s">
        <v>74</v>
      </c>
      <c r="E6098" t="s">
        <v>49</v>
      </c>
      <c r="F6098" t="s">
        <v>49</v>
      </c>
      <c r="G6098" t="s">
        <v>20</v>
      </c>
      <c r="H6098" t="s">
        <v>0</v>
      </c>
      <c r="I6098">
        <f>MONTH(Table6[[#This Row],[Loan Date]])</f>
        <v>1</v>
      </c>
      <c r="J6098" t="str">
        <f>_xlfn.XLOOKUP(Table6[[#This Row],[Numeric Month]],$N$5:$N$11,$O$5:$O$11)</f>
        <v>Jan</v>
      </c>
      <c r="K6098" t="str">
        <f>_xlfn.XLOOKUP(Table6[[#This Row],[Loan Date]],$Q$5:$Q$152,$R$5:$R$152)</f>
        <v>Wednesday</v>
      </c>
      <c r="L6098" t="str">
        <f>_xlfn.XLOOKUP(Table6[[#This Row],[Loan Date]],$Q$5:$Q$152,$S$5:$S$152)</f>
        <v>Week 2</v>
      </c>
    </row>
    <row r="6099" spans="1:12" x14ac:dyDescent="0.2">
      <c r="A6099" s="1">
        <v>44944</v>
      </c>
      <c r="B6099" t="s">
        <v>5</v>
      </c>
      <c r="C6099" s="1">
        <v>44958</v>
      </c>
      <c r="D6099" t="s">
        <v>536</v>
      </c>
      <c r="E6099" t="s">
        <v>15</v>
      </c>
      <c r="F6099" t="s">
        <v>14</v>
      </c>
      <c r="G6099" t="s">
        <v>1</v>
      </c>
      <c r="H6099" t="s">
        <v>0</v>
      </c>
      <c r="I6099">
        <f>MONTH(Table6[[#This Row],[Loan Date]])</f>
        <v>1</v>
      </c>
      <c r="J6099" t="str">
        <f>_xlfn.XLOOKUP(Table6[[#This Row],[Numeric Month]],$N$5:$N$11,$O$5:$O$11)</f>
        <v>Jan</v>
      </c>
      <c r="K6099" t="str">
        <f>_xlfn.XLOOKUP(Table6[[#This Row],[Loan Date]],$Q$5:$Q$152,$R$5:$R$152)</f>
        <v>Wednesday</v>
      </c>
      <c r="L6099" t="str">
        <f>_xlfn.XLOOKUP(Table6[[#This Row],[Loan Date]],$Q$5:$Q$152,$S$5:$S$152)</f>
        <v>Week 2</v>
      </c>
    </row>
    <row r="6100" spans="1:12" x14ac:dyDescent="0.2">
      <c r="A6100" s="1">
        <v>44944</v>
      </c>
      <c r="B6100" t="s">
        <v>7</v>
      </c>
      <c r="C6100" s="1">
        <v>45034</v>
      </c>
      <c r="D6100" t="s">
        <v>1121</v>
      </c>
      <c r="E6100" t="s">
        <v>80</v>
      </c>
      <c r="F6100" t="s">
        <v>79</v>
      </c>
      <c r="G6100" t="s">
        <v>79</v>
      </c>
      <c r="H6100" t="s">
        <v>0</v>
      </c>
      <c r="I6100">
        <f>MONTH(Table6[[#This Row],[Loan Date]])</f>
        <v>1</v>
      </c>
      <c r="J6100" t="str">
        <f>_xlfn.XLOOKUP(Table6[[#This Row],[Numeric Month]],$N$5:$N$11,$O$5:$O$11)</f>
        <v>Jan</v>
      </c>
      <c r="K6100" t="str">
        <f>_xlfn.XLOOKUP(Table6[[#This Row],[Loan Date]],$Q$5:$Q$152,$R$5:$R$152)</f>
        <v>Wednesday</v>
      </c>
      <c r="L6100" t="str">
        <f>_xlfn.XLOOKUP(Table6[[#This Row],[Loan Date]],$Q$5:$Q$152,$S$5:$S$152)</f>
        <v>Week 2</v>
      </c>
    </row>
    <row r="6101" spans="1:12" x14ac:dyDescent="0.2">
      <c r="A6101" s="1">
        <v>44944</v>
      </c>
      <c r="B6101" t="s">
        <v>5</v>
      </c>
      <c r="C6101" s="1">
        <v>44944</v>
      </c>
      <c r="D6101" t="s">
        <v>952</v>
      </c>
      <c r="E6101" t="s">
        <v>37</v>
      </c>
      <c r="F6101" t="s">
        <v>37</v>
      </c>
      <c r="G6101" t="s">
        <v>20</v>
      </c>
      <c r="H6101" t="s">
        <v>0</v>
      </c>
      <c r="I6101">
        <f>MONTH(Table6[[#This Row],[Loan Date]])</f>
        <v>1</v>
      </c>
      <c r="J6101" t="str">
        <f>_xlfn.XLOOKUP(Table6[[#This Row],[Numeric Month]],$N$5:$N$11,$O$5:$O$11)</f>
        <v>Jan</v>
      </c>
      <c r="K6101" t="str">
        <f>_xlfn.XLOOKUP(Table6[[#This Row],[Loan Date]],$Q$5:$Q$152,$R$5:$R$152)</f>
        <v>Wednesday</v>
      </c>
      <c r="L6101" t="str">
        <f>_xlfn.XLOOKUP(Table6[[#This Row],[Loan Date]],$Q$5:$Q$152,$S$5:$S$152)</f>
        <v>Week 2</v>
      </c>
    </row>
    <row r="6102" spans="1:12" x14ac:dyDescent="0.2">
      <c r="A6102" s="1">
        <v>44944</v>
      </c>
      <c r="B6102" t="s">
        <v>7</v>
      </c>
      <c r="C6102" s="1">
        <v>44944</v>
      </c>
      <c r="D6102" t="s">
        <v>738</v>
      </c>
      <c r="E6102" t="s">
        <v>21</v>
      </c>
      <c r="F6102" t="s">
        <v>21</v>
      </c>
      <c r="G6102" t="s">
        <v>20</v>
      </c>
      <c r="H6102" t="s">
        <v>0</v>
      </c>
      <c r="I6102">
        <f>MONTH(Table6[[#This Row],[Loan Date]])</f>
        <v>1</v>
      </c>
      <c r="J6102" t="str">
        <f>_xlfn.XLOOKUP(Table6[[#This Row],[Numeric Month]],$N$5:$N$11,$O$5:$O$11)</f>
        <v>Jan</v>
      </c>
      <c r="K6102" t="str">
        <f>_xlfn.XLOOKUP(Table6[[#This Row],[Loan Date]],$Q$5:$Q$152,$R$5:$R$152)</f>
        <v>Wednesday</v>
      </c>
      <c r="L6102" t="str">
        <f>_xlfn.XLOOKUP(Table6[[#This Row],[Loan Date]],$Q$5:$Q$152,$S$5:$S$152)</f>
        <v>Week 2</v>
      </c>
    </row>
    <row r="6103" spans="1:12" x14ac:dyDescent="0.2">
      <c r="A6103" s="1">
        <v>44944</v>
      </c>
      <c r="B6103" t="s">
        <v>7</v>
      </c>
      <c r="C6103" s="1">
        <v>44944</v>
      </c>
      <c r="D6103" t="s">
        <v>681</v>
      </c>
      <c r="E6103" t="s">
        <v>23</v>
      </c>
      <c r="F6103" t="s">
        <v>23</v>
      </c>
      <c r="G6103" t="s">
        <v>20</v>
      </c>
      <c r="H6103" t="s">
        <v>0</v>
      </c>
      <c r="I6103">
        <f>MONTH(Table6[[#This Row],[Loan Date]])</f>
        <v>1</v>
      </c>
      <c r="J6103" t="str">
        <f>_xlfn.XLOOKUP(Table6[[#This Row],[Numeric Month]],$N$5:$N$11,$O$5:$O$11)</f>
        <v>Jan</v>
      </c>
      <c r="K6103" t="str">
        <f>_xlfn.XLOOKUP(Table6[[#This Row],[Loan Date]],$Q$5:$Q$152,$R$5:$R$152)</f>
        <v>Wednesday</v>
      </c>
      <c r="L6103" t="str">
        <f>_xlfn.XLOOKUP(Table6[[#This Row],[Loan Date]],$Q$5:$Q$152,$S$5:$S$152)</f>
        <v>Week 2</v>
      </c>
    </row>
    <row r="6104" spans="1:12" x14ac:dyDescent="0.2">
      <c r="A6104" s="1">
        <v>44944</v>
      </c>
      <c r="B6104" t="s">
        <v>7</v>
      </c>
      <c r="C6104" s="1">
        <v>44951</v>
      </c>
      <c r="D6104" t="s">
        <v>1120</v>
      </c>
      <c r="E6104" t="s">
        <v>15</v>
      </c>
      <c r="F6104" t="s">
        <v>14</v>
      </c>
      <c r="G6104" t="s">
        <v>1</v>
      </c>
      <c r="H6104" t="s">
        <v>0</v>
      </c>
      <c r="I6104">
        <f>MONTH(Table6[[#This Row],[Loan Date]])</f>
        <v>1</v>
      </c>
      <c r="J6104" t="str">
        <f>_xlfn.XLOOKUP(Table6[[#This Row],[Numeric Month]],$N$5:$N$11,$O$5:$O$11)</f>
        <v>Jan</v>
      </c>
      <c r="K6104" t="str">
        <f>_xlfn.XLOOKUP(Table6[[#This Row],[Loan Date]],$Q$5:$Q$152,$R$5:$R$152)</f>
        <v>Wednesday</v>
      </c>
      <c r="L6104" t="str">
        <f>_xlfn.XLOOKUP(Table6[[#This Row],[Loan Date]],$Q$5:$Q$152,$S$5:$S$152)</f>
        <v>Week 2</v>
      </c>
    </row>
    <row r="6105" spans="1:12" x14ac:dyDescent="0.2">
      <c r="A6105" s="1">
        <v>44944</v>
      </c>
      <c r="B6105" t="s">
        <v>7</v>
      </c>
      <c r="C6105" s="1">
        <v>44944</v>
      </c>
      <c r="D6105" t="s">
        <v>254</v>
      </c>
      <c r="E6105" t="s">
        <v>41</v>
      </c>
      <c r="F6105" t="s">
        <v>40</v>
      </c>
      <c r="G6105" t="s">
        <v>39</v>
      </c>
      <c r="H6105" t="s">
        <v>0</v>
      </c>
      <c r="I6105">
        <f>MONTH(Table6[[#This Row],[Loan Date]])</f>
        <v>1</v>
      </c>
      <c r="J6105" t="str">
        <f>_xlfn.XLOOKUP(Table6[[#This Row],[Numeric Month]],$N$5:$N$11,$O$5:$O$11)</f>
        <v>Jan</v>
      </c>
      <c r="K6105" t="str">
        <f>_xlfn.XLOOKUP(Table6[[#This Row],[Loan Date]],$Q$5:$Q$152,$R$5:$R$152)</f>
        <v>Wednesday</v>
      </c>
      <c r="L6105" t="str">
        <f>_xlfn.XLOOKUP(Table6[[#This Row],[Loan Date]],$Q$5:$Q$152,$S$5:$S$152)</f>
        <v>Week 2</v>
      </c>
    </row>
    <row r="6106" spans="1:12" x14ac:dyDescent="0.2">
      <c r="A6106" s="1">
        <v>44944</v>
      </c>
      <c r="B6106" t="s">
        <v>5</v>
      </c>
      <c r="C6106" s="1">
        <v>44951</v>
      </c>
      <c r="D6106" t="s">
        <v>697</v>
      </c>
      <c r="E6106" t="s">
        <v>15</v>
      </c>
      <c r="F6106" t="s">
        <v>14</v>
      </c>
      <c r="G6106" t="s">
        <v>1</v>
      </c>
      <c r="H6106" t="s">
        <v>0</v>
      </c>
      <c r="I6106">
        <f>MONTH(Table6[[#This Row],[Loan Date]])</f>
        <v>1</v>
      </c>
      <c r="J6106" t="str">
        <f>_xlfn.XLOOKUP(Table6[[#This Row],[Numeric Month]],$N$5:$N$11,$O$5:$O$11)</f>
        <v>Jan</v>
      </c>
      <c r="K6106" t="str">
        <f>_xlfn.XLOOKUP(Table6[[#This Row],[Loan Date]],$Q$5:$Q$152,$R$5:$R$152)</f>
        <v>Wednesday</v>
      </c>
      <c r="L6106" t="str">
        <f>_xlfn.XLOOKUP(Table6[[#This Row],[Loan Date]],$Q$5:$Q$152,$S$5:$S$152)</f>
        <v>Week 2</v>
      </c>
    </row>
    <row r="6107" spans="1:12" x14ac:dyDescent="0.2">
      <c r="A6107" s="1">
        <v>44944</v>
      </c>
      <c r="B6107" t="s">
        <v>35</v>
      </c>
      <c r="C6107" s="1">
        <v>44944</v>
      </c>
      <c r="D6107" t="s">
        <v>1096</v>
      </c>
      <c r="E6107" t="s">
        <v>12</v>
      </c>
      <c r="F6107" t="s">
        <v>12</v>
      </c>
      <c r="G6107" t="s">
        <v>11</v>
      </c>
      <c r="H6107" t="s">
        <v>0</v>
      </c>
      <c r="I6107">
        <f>MONTH(Table6[[#This Row],[Loan Date]])</f>
        <v>1</v>
      </c>
      <c r="J6107" t="str">
        <f>_xlfn.XLOOKUP(Table6[[#This Row],[Numeric Month]],$N$5:$N$11,$O$5:$O$11)</f>
        <v>Jan</v>
      </c>
      <c r="K6107" t="str">
        <f>_xlfn.XLOOKUP(Table6[[#This Row],[Loan Date]],$Q$5:$Q$152,$R$5:$R$152)</f>
        <v>Wednesday</v>
      </c>
      <c r="L6107" t="str">
        <f>_xlfn.XLOOKUP(Table6[[#This Row],[Loan Date]],$Q$5:$Q$152,$S$5:$S$152)</f>
        <v>Week 2</v>
      </c>
    </row>
    <row r="6108" spans="1:12" x14ac:dyDescent="0.2">
      <c r="A6108" s="1">
        <v>44944</v>
      </c>
      <c r="B6108" t="s">
        <v>35</v>
      </c>
      <c r="C6108" s="1">
        <v>44944</v>
      </c>
      <c r="D6108" t="s">
        <v>558</v>
      </c>
      <c r="E6108" t="s">
        <v>122</v>
      </c>
      <c r="F6108" t="s">
        <v>122</v>
      </c>
      <c r="G6108" t="s">
        <v>11</v>
      </c>
      <c r="H6108" t="s">
        <v>0</v>
      </c>
      <c r="I6108">
        <f>MONTH(Table6[[#This Row],[Loan Date]])</f>
        <v>1</v>
      </c>
      <c r="J6108" t="str">
        <f>_xlfn.XLOOKUP(Table6[[#This Row],[Numeric Month]],$N$5:$N$11,$O$5:$O$11)</f>
        <v>Jan</v>
      </c>
      <c r="K6108" t="str">
        <f>_xlfn.XLOOKUP(Table6[[#This Row],[Loan Date]],$Q$5:$Q$152,$R$5:$R$152)</f>
        <v>Wednesday</v>
      </c>
      <c r="L6108" t="str">
        <f>_xlfn.XLOOKUP(Table6[[#This Row],[Loan Date]],$Q$5:$Q$152,$S$5:$S$152)</f>
        <v>Week 2</v>
      </c>
    </row>
    <row r="6109" spans="1:12" x14ac:dyDescent="0.2">
      <c r="A6109" s="1">
        <v>44944</v>
      </c>
      <c r="B6109" t="s">
        <v>7</v>
      </c>
      <c r="C6109" s="1">
        <v>44944</v>
      </c>
      <c r="D6109" t="s">
        <v>913</v>
      </c>
      <c r="E6109" t="s">
        <v>37</v>
      </c>
      <c r="F6109" t="s">
        <v>37</v>
      </c>
      <c r="G6109" t="s">
        <v>20</v>
      </c>
      <c r="H6109" t="s">
        <v>0</v>
      </c>
      <c r="I6109">
        <f>MONTH(Table6[[#This Row],[Loan Date]])</f>
        <v>1</v>
      </c>
      <c r="J6109" t="str">
        <f>_xlfn.XLOOKUP(Table6[[#This Row],[Numeric Month]],$N$5:$N$11,$O$5:$O$11)</f>
        <v>Jan</v>
      </c>
      <c r="K6109" t="str">
        <f>_xlfn.XLOOKUP(Table6[[#This Row],[Loan Date]],$Q$5:$Q$152,$R$5:$R$152)</f>
        <v>Wednesday</v>
      </c>
      <c r="L6109" t="str">
        <f>_xlfn.XLOOKUP(Table6[[#This Row],[Loan Date]],$Q$5:$Q$152,$S$5:$S$152)</f>
        <v>Week 2</v>
      </c>
    </row>
    <row r="6110" spans="1:12" x14ac:dyDescent="0.2">
      <c r="A6110" s="1">
        <v>44944</v>
      </c>
      <c r="B6110" t="s">
        <v>7</v>
      </c>
      <c r="C6110" s="1">
        <v>44958</v>
      </c>
      <c r="D6110" t="s">
        <v>1119</v>
      </c>
      <c r="E6110" t="s">
        <v>15</v>
      </c>
      <c r="F6110" t="s">
        <v>14</v>
      </c>
      <c r="G6110" t="s">
        <v>1</v>
      </c>
      <c r="H6110" t="s">
        <v>0</v>
      </c>
      <c r="I6110">
        <f>MONTH(Table6[[#This Row],[Loan Date]])</f>
        <v>1</v>
      </c>
      <c r="J6110" t="str">
        <f>_xlfn.XLOOKUP(Table6[[#This Row],[Numeric Month]],$N$5:$N$11,$O$5:$O$11)</f>
        <v>Jan</v>
      </c>
      <c r="K6110" t="str">
        <f>_xlfn.XLOOKUP(Table6[[#This Row],[Loan Date]],$Q$5:$Q$152,$R$5:$R$152)</f>
        <v>Wednesday</v>
      </c>
      <c r="L6110" t="str">
        <f>_xlfn.XLOOKUP(Table6[[#This Row],[Loan Date]],$Q$5:$Q$152,$S$5:$S$152)</f>
        <v>Week 2</v>
      </c>
    </row>
    <row r="6111" spans="1:12" x14ac:dyDescent="0.2">
      <c r="A6111" s="1">
        <v>44944</v>
      </c>
      <c r="B6111" t="s">
        <v>7</v>
      </c>
      <c r="C6111" s="1">
        <v>44944</v>
      </c>
      <c r="D6111" t="s">
        <v>917</v>
      </c>
      <c r="E6111" t="s">
        <v>37</v>
      </c>
      <c r="F6111" t="s">
        <v>37</v>
      </c>
      <c r="G6111" t="s">
        <v>20</v>
      </c>
      <c r="H6111" t="s">
        <v>0</v>
      </c>
      <c r="I6111">
        <f>MONTH(Table6[[#This Row],[Loan Date]])</f>
        <v>1</v>
      </c>
      <c r="J6111" t="str">
        <f>_xlfn.XLOOKUP(Table6[[#This Row],[Numeric Month]],$N$5:$N$11,$O$5:$O$11)</f>
        <v>Jan</v>
      </c>
      <c r="K6111" t="str">
        <f>_xlfn.XLOOKUP(Table6[[#This Row],[Loan Date]],$Q$5:$Q$152,$R$5:$R$152)</f>
        <v>Wednesday</v>
      </c>
      <c r="L6111" t="str">
        <f>_xlfn.XLOOKUP(Table6[[#This Row],[Loan Date]],$Q$5:$Q$152,$S$5:$S$152)</f>
        <v>Week 2</v>
      </c>
    </row>
    <row r="6112" spans="1:12" x14ac:dyDescent="0.2">
      <c r="A6112" s="1">
        <v>44944</v>
      </c>
      <c r="B6112" t="s">
        <v>7</v>
      </c>
      <c r="C6112" s="1">
        <v>44951</v>
      </c>
      <c r="D6112" t="s">
        <v>1118</v>
      </c>
      <c r="E6112" t="s">
        <v>52</v>
      </c>
      <c r="F6112" t="s">
        <v>51</v>
      </c>
      <c r="G6112" t="s">
        <v>1</v>
      </c>
      <c r="H6112" t="s">
        <v>0</v>
      </c>
      <c r="I6112">
        <f>MONTH(Table6[[#This Row],[Loan Date]])</f>
        <v>1</v>
      </c>
      <c r="J6112" t="str">
        <f>_xlfn.XLOOKUP(Table6[[#This Row],[Numeric Month]],$N$5:$N$11,$O$5:$O$11)</f>
        <v>Jan</v>
      </c>
      <c r="K6112" t="str">
        <f>_xlfn.XLOOKUP(Table6[[#This Row],[Loan Date]],$Q$5:$Q$152,$R$5:$R$152)</f>
        <v>Wednesday</v>
      </c>
      <c r="L6112" t="str">
        <f>_xlfn.XLOOKUP(Table6[[#This Row],[Loan Date]],$Q$5:$Q$152,$S$5:$S$152)</f>
        <v>Week 2</v>
      </c>
    </row>
    <row r="6113" spans="1:12" x14ac:dyDescent="0.2">
      <c r="A6113" s="1">
        <v>44944</v>
      </c>
      <c r="B6113" t="s">
        <v>7</v>
      </c>
      <c r="C6113" s="1">
        <v>44951</v>
      </c>
      <c r="D6113" t="s">
        <v>1117</v>
      </c>
      <c r="E6113" t="s">
        <v>52</v>
      </c>
      <c r="F6113" t="s">
        <v>51</v>
      </c>
      <c r="G6113" t="s">
        <v>1</v>
      </c>
      <c r="H6113" t="s">
        <v>0</v>
      </c>
      <c r="I6113">
        <f>MONTH(Table6[[#This Row],[Loan Date]])</f>
        <v>1</v>
      </c>
      <c r="J6113" t="str">
        <f>_xlfn.XLOOKUP(Table6[[#This Row],[Numeric Month]],$N$5:$N$11,$O$5:$O$11)</f>
        <v>Jan</v>
      </c>
      <c r="K6113" t="str">
        <f>_xlfn.XLOOKUP(Table6[[#This Row],[Loan Date]],$Q$5:$Q$152,$R$5:$R$152)</f>
        <v>Wednesday</v>
      </c>
      <c r="L6113" t="str">
        <f>_xlfn.XLOOKUP(Table6[[#This Row],[Loan Date]],$Q$5:$Q$152,$S$5:$S$152)</f>
        <v>Week 2</v>
      </c>
    </row>
    <row r="6114" spans="1:12" x14ac:dyDescent="0.2">
      <c r="A6114" s="1">
        <v>44944</v>
      </c>
      <c r="B6114" t="s">
        <v>7</v>
      </c>
      <c r="C6114" s="1">
        <v>44944</v>
      </c>
      <c r="D6114" t="s">
        <v>923</v>
      </c>
      <c r="E6114" t="s">
        <v>37</v>
      </c>
      <c r="F6114" t="s">
        <v>37</v>
      </c>
      <c r="G6114" t="s">
        <v>20</v>
      </c>
      <c r="H6114" t="s">
        <v>0</v>
      </c>
      <c r="I6114">
        <f>MONTH(Table6[[#This Row],[Loan Date]])</f>
        <v>1</v>
      </c>
      <c r="J6114" t="str">
        <f>_xlfn.XLOOKUP(Table6[[#This Row],[Numeric Month]],$N$5:$N$11,$O$5:$O$11)</f>
        <v>Jan</v>
      </c>
      <c r="K6114" t="str">
        <f>_xlfn.XLOOKUP(Table6[[#This Row],[Loan Date]],$Q$5:$Q$152,$R$5:$R$152)</f>
        <v>Wednesday</v>
      </c>
      <c r="L6114" t="str">
        <f>_xlfn.XLOOKUP(Table6[[#This Row],[Loan Date]],$Q$5:$Q$152,$S$5:$S$152)</f>
        <v>Week 2</v>
      </c>
    </row>
    <row r="6115" spans="1:12" x14ac:dyDescent="0.2">
      <c r="A6115" s="1">
        <v>44944</v>
      </c>
      <c r="B6115" t="s">
        <v>7</v>
      </c>
      <c r="C6115" s="1">
        <v>44944</v>
      </c>
      <c r="D6115" t="s">
        <v>1116</v>
      </c>
      <c r="E6115" t="s">
        <v>485</v>
      </c>
      <c r="F6115" t="s">
        <v>223</v>
      </c>
      <c r="G6115" t="s">
        <v>11</v>
      </c>
      <c r="H6115" t="s">
        <v>0</v>
      </c>
      <c r="I6115">
        <f>MONTH(Table6[[#This Row],[Loan Date]])</f>
        <v>1</v>
      </c>
      <c r="J6115" t="str">
        <f>_xlfn.XLOOKUP(Table6[[#This Row],[Numeric Month]],$N$5:$N$11,$O$5:$O$11)</f>
        <v>Jan</v>
      </c>
      <c r="K6115" t="str">
        <f>_xlfn.XLOOKUP(Table6[[#This Row],[Loan Date]],$Q$5:$Q$152,$R$5:$R$152)</f>
        <v>Wednesday</v>
      </c>
      <c r="L6115" t="str">
        <f>_xlfn.XLOOKUP(Table6[[#This Row],[Loan Date]],$Q$5:$Q$152,$S$5:$S$152)</f>
        <v>Week 2</v>
      </c>
    </row>
    <row r="6116" spans="1:12" x14ac:dyDescent="0.2">
      <c r="A6116" s="1">
        <v>44944</v>
      </c>
      <c r="B6116" t="s">
        <v>7</v>
      </c>
      <c r="C6116" s="1">
        <v>44944</v>
      </c>
      <c r="D6116" t="s">
        <v>457</v>
      </c>
      <c r="E6116" t="s">
        <v>41</v>
      </c>
      <c r="F6116" t="s">
        <v>40</v>
      </c>
      <c r="G6116" t="s">
        <v>39</v>
      </c>
      <c r="H6116" t="s">
        <v>0</v>
      </c>
      <c r="I6116">
        <f>MONTH(Table6[[#This Row],[Loan Date]])</f>
        <v>1</v>
      </c>
      <c r="J6116" t="str">
        <f>_xlfn.XLOOKUP(Table6[[#This Row],[Numeric Month]],$N$5:$N$11,$O$5:$O$11)</f>
        <v>Jan</v>
      </c>
      <c r="K6116" t="str">
        <f>_xlfn.XLOOKUP(Table6[[#This Row],[Loan Date]],$Q$5:$Q$152,$R$5:$R$152)</f>
        <v>Wednesday</v>
      </c>
      <c r="L6116" t="str">
        <f>_xlfn.XLOOKUP(Table6[[#This Row],[Loan Date]],$Q$5:$Q$152,$S$5:$S$152)</f>
        <v>Week 2</v>
      </c>
    </row>
    <row r="6117" spans="1:12" x14ac:dyDescent="0.2">
      <c r="A6117" s="1">
        <v>44944</v>
      </c>
      <c r="B6117" t="s">
        <v>7</v>
      </c>
      <c r="C6117" s="1">
        <v>44944</v>
      </c>
      <c r="D6117" t="s">
        <v>119</v>
      </c>
      <c r="E6117" t="s">
        <v>21</v>
      </c>
      <c r="F6117" t="s">
        <v>21</v>
      </c>
      <c r="G6117" t="s">
        <v>20</v>
      </c>
      <c r="H6117" t="s">
        <v>0</v>
      </c>
      <c r="I6117">
        <f>MONTH(Table6[[#This Row],[Loan Date]])</f>
        <v>1</v>
      </c>
      <c r="J6117" t="str">
        <f>_xlfn.XLOOKUP(Table6[[#This Row],[Numeric Month]],$N$5:$N$11,$O$5:$O$11)</f>
        <v>Jan</v>
      </c>
      <c r="K6117" t="str">
        <f>_xlfn.XLOOKUP(Table6[[#This Row],[Loan Date]],$Q$5:$Q$152,$R$5:$R$152)</f>
        <v>Wednesday</v>
      </c>
      <c r="L6117" t="str">
        <f>_xlfn.XLOOKUP(Table6[[#This Row],[Loan Date]],$Q$5:$Q$152,$S$5:$S$152)</f>
        <v>Week 2</v>
      </c>
    </row>
    <row r="6118" spans="1:12" x14ac:dyDescent="0.2">
      <c r="A6118" s="1">
        <v>44944</v>
      </c>
      <c r="B6118" t="s">
        <v>7</v>
      </c>
      <c r="C6118" s="1">
        <v>44944</v>
      </c>
      <c r="D6118" t="s">
        <v>197</v>
      </c>
      <c r="E6118" t="s">
        <v>41</v>
      </c>
      <c r="F6118" t="s">
        <v>40</v>
      </c>
      <c r="G6118" t="s">
        <v>39</v>
      </c>
      <c r="H6118" t="s">
        <v>0</v>
      </c>
      <c r="I6118">
        <f>MONTH(Table6[[#This Row],[Loan Date]])</f>
        <v>1</v>
      </c>
      <c r="J6118" t="str">
        <f>_xlfn.XLOOKUP(Table6[[#This Row],[Numeric Month]],$N$5:$N$11,$O$5:$O$11)</f>
        <v>Jan</v>
      </c>
      <c r="K6118" t="str">
        <f>_xlfn.XLOOKUP(Table6[[#This Row],[Loan Date]],$Q$5:$Q$152,$R$5:$R$152)</f>
        <v>Wednesday</v>
      </c>
      <c r="L6118" t="str">
        <f>_xlfn.XLOOKUP(Table6[[#This Row],[Loan Date]],$Q$5:$Q$152,$S$5:$S$152)</f>
        <v>Week 2</v>
      </c>
    </row>
    <row r="6119" spans="1:12" x14ac:dyDescent="0.2">
      <c r="A6119" s="1">
        <v>44944</v>
      </c>
      <c r="B6119" t="s">
        <v>7</v>
      </c>
      <c r="C6119" s="1">
        <v>44944</v>
      </c>
      <c r="D6119" t="s">
        <v>171</v>
      </c>
      <c r="E6119" t="s">
        <v>23</v>
      </c>
      <c r="F6119" t="s">
        <v>23</v>
      </c>
      <c r="G6119" t="s">
        <v>20</v>
      </c>
      <c r="H6119" t="s">
        <v>0</v>
      </c>
      <c r="I6119">
        <f>MONTH(Table6[[#This Row],[Loan Date]])</f>
        <v>1</v>
      </c>
      <c r="J6119" t="str">
        <f>_xlfn.XLOOKUP(Table6[[#This Row],[Numeric Month]],$N$5:$N$11,$O$5:$O$11)</f>
        <v>Jan</v>
      </c>
      <c r="K6119" t="str">
        <f>_xlfn.XLOOKUP(Table6[[#This Row],[Loan Date]],$Q$5:$Q$152,$R$5:$R$152)</f>
        <v>Wednesday</v>
      </c>
      <c r="L6119" t="str">
        <f>_xlfn.XLOOKUP(Table6[[#This Row],[Loan Date]],$Q$5:$Q$152,$S$5:$S$152)</f>
        <v>Week 2</v>
      </c>
    </row>
    <row r="6120" spans="1:12" x14ac:dyDescent="0.2">
      <c r="A6120" s="1">
        <v>44944</v>
      </c>
      <c r="B6120" t="s">
        <v>7</v>
      </c>
      <c r="C6120" s="1">
        <v>44958</v>
      </c>
      <c r="D6120" t="s">
        <v>846</v>
      </c>
      <c r="E6120" t="s">
        <v>15</v>
      </c>
      <c r="F6120" t="s">
        <v>14</v>
      </c>
      <c r="G6120" t="s">
        <v>1</v>
      </c>
      <c r="H6120" t="s">
        <v>0</v>
      </c>
      <c r="I6120">
        <f>MONTH(Table6[[#This Row],[Loan Date]])</f>
        <v>1</v>
      </c>
      <c r="J6120" t="str">
        <f>_xlfn.XLOOKUP(Table6[[#This Row],[Numeric Month]],$N$5:$N$11,$O$5:$O$11)</f>
        <v>Jan</v>
      </c>
      <c r="K6120" t="str">
        <f>_xlfn.XLOOKUP(Table6[[#This Row],[Loan Date]],$Q$5:$Q$152,$R$5:$R$152)</f>
        <v>Wednesday</v>
      </c>
      <c r="L6120" t="str">
        <f>_xlfn.XLOOKUP(Table6[[#This Row],[Loan Date]],$Q$5:$Q$152,$S$5:$S$152)</f>
        <v>Week 2</v>
      </c>
    </row>
    <row r="6121" spans="1:12" x14ac:dyDescent="0.2">
      <c r="A6121" s="1">
        <v>44944</v>
      </c>
      <c r="B6121" t="s">
        <v>7</v>
      </c>
      <c r="C6121" s="1">
        <v>44958</v>
      </c>
      <c r="D6121" t="s">
        <v>1115</v>
      </c>
      <c r="E6121" t="s">
        <v>15</v>
      </c>
      <c r="F6121" t="s">
        <v>14</v>
      </c>
      <c r="G6121" t="s">
        <v>1</v>
      </c>
      <c r="H6121" t="s">
        <v>0</v>
      </c>
      <c r="I6121">
        <f>MONTH(Table6[[#This Row],[Loan Date]])</f>
        <v>1</v>
      </c>
      <c r="J6121" t="str">
        <f>_xlfn.XLOOKUP(Table6[[#This Row],[Numeric Month]],$N$5:$N$11,$O$5:$O$11)</f>
        <v>Jan</v>
      </c>
      <c r="K6121" t="str">
        <f>_xlfn.XLOOKUP(Table6[[#This Row],[Loan Date]],$Q$5:$Q$152,$R$5:$R$152)</f>
        <v>Wednesday</v>
      </c>
      <c r="L6121" t="str">
        <f>_xlfn.XLOOKUP(Table6[[#This Row],[Loan Date]],$Q$5:$Q$152,$S$5:$S$152)</f>
        <v>Week 2</v>
      </c>
    </row>
    <row r="6122" spans="1:12" x14ac:dyDescent="0.2">
      <c r="A6122" s="1">
        <v>44944</v>
      </c>
      <c r="B6122" t="s">
        <v>7</v>
      </c>
      <c r="C6122" s="1">
        <v>44944</v>
      </c>
      <c r="D6122" t="s">
        <v>357</v>
      </c>
      <c r="E6122" t="s">
        <v>65</v>
      </c>
      <c r="F6122" t="s">
        <v>65</v>
      </c>
      <c r="G6122" t="s">
        <v>20</v>
      </c>
      <c r="H6122" t="s">
        <v>0</v>
      </c>
      <c r="I6122">
        <f>MONTH(Table6[[#This Row],[Loan Date]])</f>
        <v>1</v>
      </c>
      <c r="J6122" t="str">
        <f>_xlfn.XLOOKUP(Table6[[#This Row],[Numeric Month]],$N$5:$N$11,$O$5:$O$11)</f>
        <v>Jan</v>
      </c>
      <c r="K6122" t="str">
        <f>_xlfn.XLOOKUP(Table6[[#This Row],[Loan Date]],$Q$5:$Q$152,$R$5:$R$152)</f>
        <v>Wednesday</v>
      </c>
      <c r="L6122" t="str">
        <f>_xlfn.XLOOKUP(Table6[[#This Row],[Loan Date]],$Q$5:$Q$152,$S$5:$S$152)</f>
        <v>Week 2</v>
      </c>
    </row>
    <row r="6123" spans="1:12" x14ac:dyDescent="0.2">
      <c r="A6123" s="1">
        <v>44944</v>
      </c>
      <c r="B6123" t="s">
        <v>7</v>
      </c>
      <c r="C6123" s="1">
        <v>44944</v>
      </c>
      <c r="D6123" t="s">
        <v>474</v>
      </c>
      <c r="E6123" t="s">
        <v>21</v>
      </c>
      <c r="F6123" t="s">
        <v>21</v>
      </c>
      <c r="G6123" t="s">
        <v>20</v>
      </c>
      <c r="H6123" t="s">
        <v>0</v>
      </c>
      <c r="I6123">
        <f>MONTH(Table6[[#This Row],[Loan Date]])</f>
        <v>1</v>
      </c>
      <c r="J6123" t="str">
        <f>_xlfn.XLOOKUP(Table6[[#This Row],[Numeric Month]],$N$5:$N$11,$O$5:$O$11)</f>
        <v>Jan</v>
      </c>
      <c r="K6123" t="str">
        <f>_xlfn.XLOOKUP(Table6[[#This Row],[Loan Date]],$Q$5:$Q$152,$R$5:$R$152)</f>
        <v>Wednesday</v>
      </c>
      <c r="L6123" t="str">
        <f>_xlfn.XLOOKUP(Table6[[#This Row],[Loan Date]],$Q$5:$Q$152,$S$5:$S$152)</f>
        <v>Week 2</v>
      </c>
    </row>
    <row r="6124" spans="1:12" x14ac:dyDescent="0.2">
      <c r="A6124" s="1">
        <v>44944</v>
      </c>
      <c r="B6124" t="s">
        <v>7</v>
      </c>
      <c r="C6124" s="1">
        <v>44944</v>
      </c>
      <c r="D6124" t="s">
        <v>214</v>
      </c>
      <c r="E6124" t="s">
        <v>23</v>
      </c>
      <c r="F6124" t="s">
        <v>23</v>
      </c>
      <c r="G6124" t="s">
        <v>20</v>
      </c>
      <c r="H6124" t="s">
        <v>0</v>
      </c>
      <c r="I6124">
        <f>MONTH(Table6[[#This Row],[Loan Date]])</f>
        <v>1</v>
      </c>
      <c r="J6124" t="str">
        <f>_xlfn.XLOOKUP(Table6[[#This Row],[Numeric Month]],$N$5:$N$11,$O$5:$O$11)</f>
        <v>Jan</v>
      </c>
      <c r="K6124" t="str">
        <f>_xlfn.XLOOKUP(Table6[[#This Row],[Loan Date]],$Q$5:$Q$152,$R$5:$R$152)</f>
        <v>Wednesday</v>
      </c>
      <c r="L6124" t="str">
        <f>_xlfn.XLOOKUP(Table6[[#This Row],[Loan Date]],$Q$5:$Q$152,$S$5:$S$152)</f>
        <v>Week 2</v>
      </c>
    </row>
    <row r="6125" spans="1:12" x14ac:dyDescent="0.2">
      <c r="A6125" s="1">
        <v>44944</v>
      </c>
      <c r="B6125" t="s">
        <v>5</v>
      </c>
      <c r="C6125" s="1">
        <v>44944</v>
      </c>
      <c r="D6125" t="s">
        <v>742</v>
      </c>
      <c r="E6125" t="s">
        <v>162</v>
      </c>
      <c r="F6125" t="s">
        <v>162</v>
      </c>
      <c r="G6125" t="s">
        <v>11</v>
      </c>
      <c r="H6125" t="s">
        <v>0</v>
      </c>
      <c r="I6125">
        <f>MONTH(Table6[[#This Row],[Loan Date]])</f>
        <v>1</v>
      </c>
      <c r="J6125" t="str">
        <f>_xlfn.XLOOKUP(Table6[[#This Row],[Numeric Month]],$N$5:$N$11,$O$5:$O$11)</f>
        <v>Jan</v>
      </c>
      <c r="K6125" t="str">
        <f>_xlfn.XLOOKUP(Table6[[#This Row],[Loan Date]],$Q$5:$Q$152,$R$5:$R$152)</f>
        <v>Wednesday</v>
      </c>
      <c r="L6125" t="str">
        <f>_xlfn.XLOOKUP(Table6[[#This Row],[Loan Date]],$Q$5:$Q$152,$S$5:$S$152)</f>
        <v>Week 2</v>
      </c>
    </row>
    <row r="6126" spans="1:12" x14ac:dyDescent="0.2">
      <c r="A6126" s="1">
        <v>44944</v>
      </c>
      <c r="B6126" t="s">
        <v>5</v>
      </c>
      <c r="C6126" s="1">
        <v>44951</v>
      </c>
      <c r="D6126" t="s">
        <v>421</v>
      </c>
      <c r="E6126" t="s">
        <v>52</v>
      </c>
      <c r="F6126" t="s">
        <v>51</v>
      </c>
      <c r="G6126" t="s">
        <v>1</v>
      </c>
      <c r="H6126" t="s">
        <v>0</v>
      </c>
      <c r="I6126">
        <f>MONTH(Table6[[#This Row],[Loan Date]])</f>
        <v>1</v>
      </c>
      <c r="J6126" t="str">
        <f>_xlfn.XLOOKUP(Table6[[#This Row],[Numeric Month]],$N$5:$N$11,$O$5:$O$11)</f>
        <v>Jan</v>
      </c>
      <c r="K6126" t="str">
        <f>_xlfn.XLOOKUP(Table6[[#This Row],[Loan Date]],$Q$5:$Q$152,$R$5:$R$152)</f>
        <v>Wednesday</v>
      </c>
      <c r="L6126" t="str">
        <f>_xlfn.XLOOKUP(Table6[[#This Row],[Loan Date]],$Q$5:$Q$152,$S$5:$S$152)</f>
        <v>Week 2</v>
      </c>
    </row>
    <row r="6127" spans="1:12" x14ac:dyDescent="0.2">
      <c r="A6127" s="1">
        <v>44944</v>
      </c>
      <c r="B6127" t="s">
        <v>7</v>
      </c>
      <c r="C6127" s="1">
        <v>44944</v>
      </c>
      <c r="D6127" t="s">
        <v>310</v>
      </c>
      <c r="E6127" t="s">
        <v>21</v>
      </c>
      <c r="F6127" t="s">
        <v>21</v>
      </c>
      <c r="G6127" t="s">
        <v>20</v>
      </c>
      <c r="H6127" t="s">
        <v>0</v>
      </c>
      <c r="I6127">
        <f>MONTH(Table6[[#This Row],[Loan Date]])</f>
        <v>1</v>
      </c>
      <c r="J6127" t="str">
        <f>_xlfn.XLOOKUP(Table6[[#This Row],[Numeric Month]],$N$5:$N$11,$O$5:$O$11)</f>
        <v>Jan</v>
      </c>
      <c r="K6127" t="str">
        <f>_xlfn.XLOOKUP(Table6[[#This Row],[Loan Date]],$Q$5:$Q$152,$R$5:$R$152)</f>
        <v>Wednesday</v>
      </c>
      <c r="L6127" t="str">
        <f>_xlfn.XLOOKUP(Table6[[#This Row],[Loan Date]],$Q$5:$Q$152,$S$5:$S$152)</f>
        <v>Week 2</v>
      </c>
    </row>
    <row r="6128" spans="1:12" x14ac:dyDescent="0.2">
      <c r="A6128" s="1">
        <v>44944</v>
      </c>
      <c r="B6128" t="s">
        <v>7</v>
      </c>
      <c r="C6128" s="1">
        <v>44944</v>
      </c>
      <c r="D6128" t="s">
        <v>390</v>
      </c>
      <c r="E6128" t="s">
        <v>23</v>
      </c>
      <c r="F6128" t="s">
        <v>23</v>
      </c>
      <c r="G6128" t="s">
        <v>20</v>
      </c>
      <c r="H6128" t="s">
        <v>0</v>
      </c>
      <c r="I6128">
        <f>MONTH(Table6[[#This Row],[Loan Date]])</f>
        <v>1</v>
      </c>
      <c r="J6128" t="str">
        <f>_xlfn.XLOOKUP(Table6[[#This Row],[Numeric Month]],$N$5:$N$11,$O$5:$O$11)</f>
        <v>Jan</v>
      </c>
      <c r="K6128" t="str">
        <f>_xlfn.XLOOKUP(Table6[[#This Row],[Loan Date]],$Q$5:$Q$152,$R$5:$R$152)</f>
        <v>Wednesday</v>
      </c>
      <c r="L6128" t="str">
        <f>_xlfn.XLOOKUP(Table6[[#This Row],[Loan Date]],$Q$5:$Q$152,$S$5:$S$152)</f>
        <v>Week 2</v>
      </c>
    </row>
    <row r="6129" spans="1:12" x14ac:dyDescent="0.2">
      <c r="A6129" s="1">
        <v>44944</v>
      </c>
      <c r="B6129" t="s">
        <v>7</v>
      </c>
      <c r="C6129" s="1">
        <v>44944</v>
      </c>
      <c r="D6129" t="s">
        <v>189</v>
      </c>
      <c r="E6129" t="s">
        <v>21</v>
      </c>
      <c r="F6129" t="s">
        <v>21</v>
      </c>
      <c r="G6129" t="s">
        <v>20</v>
      </c>
      <c r="H6129" t="s">
        <v>0</v>
      </c>
      <c r="I6129">
        <f>MONTH(Table6[[#This Row],[Loan Date]])</f>
        <v>1</v>
      </c>
      <c r="J6129" t="str">
        <f>_xlfn.XLOOKUP(Table6[[#This Row],[Numeric Month]],$N$5:$N$11,$O$5:$O$11)</f>
        <v>Jan</v>
      </c>
      <c r="K6129" t="str">
        <f>_xlfn.XLOOKUP(Table6[[#This Row],[Loan Date]],$Q$5:$Q$152,$R$5:$R$152)</f>
        <v>Wednesday</v>
      </c>
      <c r="L6129" t="str">
        <f>_xlfn.XLOOKUP(Table6[[#This Row],[Loan Date]],$Q$5:$Q$152,$S$5:$S$152)</f>
        <v>Week 2</v>
      </c>
    </row>
    <row r="6130" spans="1:12" x14ac:dyDescent="0.2">
      <c r="A6130" s="1">
        <v>44944</v>
      </c>
      <c r="B6130" t="s">
        <v>7</v>
      </c>
      <c r="C6130" s="1">
        <v>44944</v>
      </c>
      <c r="D6130" t="s">
        <v>116</v>
      </c>
      <c r="E6130" t="s">
        <v>23</v>
      </c>
      <c r="F6130" t="s">
        <v>23</v>
      </c>
      <c r="G6130" t="s">
        <v>20</v>
      </c>
      <c r="H6130" t="s">
        <v>0</v>
      </c>
      <c r="I6130">
        <f>MONTH(Table6[[#This Row],[Loan Date]])</f>
        <v>1</v>
      </c>
      <c r="J6130" t="str">
        <f>_xlfn.XLOOKUP(Table6[[#This Row],[Numeric Month]],$N$5:$N$11,$O$5:$O$11)</f>
        <v>Jan</v>
      </c>
      <c r="K6130" t="str">
        <f>_xlfn.XLOOKUP(Table6[[#This Row],[Loan Date]],$Q$5:$Q$152,$R$5:$R$152)</f>
        <v>Wednesday</v>
      </c>
      <c r="L6130" t="str">
        <f>_xlfn.XLOOKUP(Table6[[#This Row],[Loan Date]],$Q$5:$Q$152,$S$5:$S$152)</f>
        <v>Week 2</v>
      </c>
    </row>
    <row r="6131" spans="1:12" x14ac:dyDescent="0.2">
      <c r="A6131" s="1">
        <v>44944</v>
      </c>
      <c r="B6131" t="s">
        <v>7</v>
      </c>
      <c r="C6131" s="1">
        <v>44944</v>
      </c>
      <c r="D6131" t="s">
        <v>119</v>
      </c>
      <c r="E6131" t="s">
        <v>21</v>
      </c>
      <c r="F6131" t="s">
        <v>21</v>
      </c>
      <c r="G6131" t="s">
        <v>20</v>
      </c>
      <c r="H6131" t="s">
        <v>0</v>
      </c>
      <c r="I6131">
        <f>MONTH(Table6[[#This Row],[Loan Date]])</f>
        <v>1</v>
      </c>
      <c r="J6131" t="str">
        <f>_xlfn.XLOOKUP(Table6[[#This Row],[Numeric Month]],$N$5:$N$11,$O$5:$O$11)</f>
        <v>Jan</v>
      </c>
      <c r="K6131" t="str">
        <f>_xlfn.XLOOKUP(Table6[[#This Row],[Loan Date]],$Q$5:$Q$152,$R$5:$R$152)</f>
        <v>Wednesday</v>
      </c>
      <c r="L6131" t="str">
        <f>_xlfn.XLOOKUP(Table6[[#This Row],[Loan Date]],$Q$5:$Q$152,$S$5:$S$152)</f>
        <v>Week 2</v>
      </c>
    </row>
    <row r="6132" spans="1:12" x14ac:dyDescent="0.2">
      <c r="A6132" s="1">
        <v>44944</v>
      </c>
      <c r="B6132" t="s">
        <v>7</v>
      </c>
      <c r="C6132" s="1">
        <v>44944</v>
      </c>
      <c r="D6132" t="s">
        <v>135</v>
      </c>
      <c r="E6132" t="s">
        <v>21</v>
      </c>
      <c r="F6132" t="s">
        <v>21</v>
      </c>
      <c r="G6132" t="s">
        <v>20</v>
      </c>
      <c r="H6132" t="s">
        <v>0</v>
      </c>
      <c r="I6132">
        <f>MONTH(Table6[[#This Row],[Loan Date]])</f>
        <v>1</v>
      </c>
      <c r="J6132" t="str">
        <f>_xlfn.XLOOKUP(Table6[[#This Row],[Numeric Month]],$N$5:$N$11,$O$5:$O$11)</f>
        <v>Jan</v>
      </c>
      <c r="K6132" t="str">
        <f>_xlfn.XLOOKUP(Table6[[#This Row],[Loan Date]],$Q$5:$Q$152,$R$5:$R$152)</f>
        <v>Wednesday</v>
      </c>
      <c r="L6132" t="str">
        <f>_xlfn.XLOOKUP(Table6[[#This Row],[Loan Date]],$Q$5:$Q$152,$S$5:$S$152)</f>
        <v>Week 2</v>
      </c>
    </row>
    <row r="6133" spans="1:12" x14ac:dyDescent="0.2">
      <c r="A6133" s="1">
        <v>44944</v>
      </c>
      <c r="B6133" t="s">
        <v>7</v>
      </c>
      <c r="C6133" s="1">
        <v>44944</v>
      </c>
      <c r="D6133" t="s">
        <v>110</v>
      </c>
      <c r="E6133" t="s">
        <v>23</v>
      </c>
      <c r="F6133" t="s">
        <v>23</v>
      </c>
      <c r="G6133" t="s">
        <v>20</v>
      </c>
      <c r="H6133" t="s">
        <v>0</v>
      </c>
      <c r="I6133">
        <f>MONTH(Table6[[#This Row],[Loan Date]])</f>
        <v>1</v>
      </c>
      <c r="J6133" t="str">
        <f>_xlfn.XLOOKUP(Table6[[#This Row],[Numeric Month]],$N$5:$N$11,$O$5:$O$11)</f>
        <v>Jan</v>
      </c>
      <c r="K6133" t="str">
        <f>_xlfn.XLOOKUP(Table6[[#This Row],[Loan Date]],$Q$5:$Q$152,$R$5:$R$152)</f>
        <v>Wednesday</v>
      </c>
      <c r="L6133" t="str">
        <f>_xlfn.XLOOKUP(Table6[[#This Row],[Loan Date]],$Q$5:$Q$152,$S$5:$S$152)</f>
        <v>Week 2</v>
      </c>
    </row>
    <row r="6134" spans="1:12" x14ac:dyDescent="0.2">
      <c r="A6134" s="1">
        <v>44944</v>
      </c>
      <c r="B6134" t="s">
        <v>107</v>
      </c>
      <c r="C6134" s="1">
        <v>44957</v>
      </c>
      <c r="D6134" t="s">
        <v>541</v>
      </c>
      <c r="E6134" t="s">
        <v>15</v>
      </c>
      <c r="F6134" t="s">
        <v>14</v>
      </c>
      <c r="G6134" t="s">
        <v>1</v>
      </c>
      <c r="H6134" t="s">
        <v>0</v>
      </c>
      <c r="I6134">
        <f>MONTH(Table6[[#This Row],[Loan Date]])</f>
        <v>1</v>
      </c>
      <c r="J6134" t="str">
        <f>_xlfn.XLOOKUP(Table6[[#This Row],[Numeric Month]],$N$5:$N$11,$O$5:$O$11)</f>
        <v>Jan</v>
      </c>
      <c r="K6134" t="str">
        <f>_xlfn.XLOOKUP(Table6[[#This Row],[Loan Date]],$Q$5:$Q$152,$R$5:$R$152)</f>
        <v>Wednesday</v>
      </c>
      <c r="L6134" t="str">
        <f>_xlfn.XLOOKUP(Table6[[#This Row],[Loan Date]],$Q$5:$Q$152,$S$5:$S$152)</f>
        <v>Week 2</v>
      </c>
    </row>
    <row r="6135" spans="1:12" x14ac:dyDescent="0.2">
      <c r="A6135" s="1">
        <v>44944</v>
      </c>
      <c r="B6135" t="s">
        <v>7</v>
      </c>
      <c r="C6135" s="1">
        <v>45034</v>
      </c>
      <c r="D6135" t="s">
        <v>81</v>
      </c>
      <c r="E6135" t="s">
        <v>80</v>
      </c>
      <c r="F6135" t="s">
        <v>79</v>
      </c>
      <c r="G6135" t="s">
        <v>79</v>
      </c>
      <c r="H6135" t="s">
        <v>0</v>
      </c>
      <c r="I6135">
        <f>MONTH(Table6[[#This Row],[Loan Date]])</f>
        <v>1</v>
      </c>
      <c r="J6135" t="str">
        <f>_xlfn.XLOOKUP(Table6[[#This Row],[Numeric Month]],$N$5:$N$11,$O$5:$O$11)</f>
        <v>Jan</v>
      </c>
      <c r="K6135" t="str">
        <f>_xlfn.XLOOKUP(Table6[[#This Row],[Loan Date]],$Q$5:$Q$152,$R$5:$R$152)</f>
        <v>Wednesday</v>
      </c>
      <c r="L6135" t="str">
        <f>_xlfn.XLOOKUP(Table6[[#This Row],[Loan Date]],$Q$5:$Q$152,$S$5:$S$152)</f>
        <v>Week 2</v>
      </c>
    </row>
    <row r="6136" spans="1:12" x14ac:dyDescent="0.2">
      <c r="A6136" s="1">
        <v>44944</v>
      </c>
      <c r="B6136" t="s">
        <v>7</v>
      </c>
      <c r="C6136" s="1">
        <v>44944</v>
      </c>
      <c r="D6136" t="s">
        <v>473</v>
      </c>
      <c r="E6136" t="s">
        <v>65</v>
      </c>
      <c r="F6136" t="s">
        <v>65</v>
      </c>
      <c r="G6136" t="s">
        <v>20</v>
      </c>
      <c r="H6136" t="s">
        <v>0</v>
      </c>
      <c r="I6136">
        <f>MONTH(Table6[[#This Row],[Loan Date]])</f>
        <v>1</v>
      </c>
      <c r="J6136" t="str">
        <f>_xlfn.XLOOKUP(Table6[[#This Row],[Numeric Month]],$N$5:$N$11,$O$5:$O$11)</f>
        <v>Jan</v>
      </c>
      <c r="K6136" t="str">
        <f>_xlfn.XLOOKUP(Table6[[#This Row],[Loan Date]],$Q$5:$Q$152,$R$5:$R$152)</f>
        <v>Wednesday</v>
      </c>
      <c r="L6136" t="str">
        <f>_xlfn.XLOOKUP(Table6[[#This Row],[Loan Date]],$Q$5:$Q$152,$S$5:$S$152)</f>
        <v>Week 2</v>
      </c>
    </row>
    <row r="6137" spans="1:12" x14ac:dyDescent="0.2">
      <c r="A6137" s="1">
        <v>44944</v>
      </c>
      <c r="B6137" t="s">
        <v>7</v>
      </c>
      <c r="C6137" s="1">
        <v>44958</v>
      </c>
      <c r="D6137" t="s">
        <v>548</v>
      </c>
      <c r="E6137" t="s">
        <v>52</v>
      </c>
      <c r="F6137" t="s">
        <v>51</v>
      </c>
      <c r="G6137" t="s">
        <v>1</v>
      </c>
      <c r="H6137" t="s">
        <v>0</v>
      </c>
      <c r="I6137">
        <f>MONTH(Table6[[#This Row],[Loan Date]])</f>
        <v>1</v>
      </c>
      <c r="J6137" t="str">
        <f>_xlfn.XLOOKUP(Table6[[#This Row],[Numeric Month]],$N$5:$N$11,$O$5:$O$11)</f>
        <v>Jan</v>
      </c>
      <c r="K6137" t="str">
        <f>_xlfn.XLOOKUP(Table6[[#This Row],[Loan Date]],$Q$5:$Q$152,$R$5:$R$152)</f>
        <v>Wednesday</v>
      </c>
      <c r="L6137" t="str">
        <f>_xlfn.XLOOKUP(Table6[[#This Row],[Loan Date]],$Q$5:$Q$152,$S$5:$S$152)</f>
        <v>Week 2</v>
      </c>
    </row>
    <row r="6138" spans="1:12" x14ac:dyDescent="0.2">
      <c r="A6138" s="1">
        <v>44944</v>
      </c>
      <c r="B6138" t="s">
        <v>5</v>
      </c>
      <c r="C6138" s="1">
        <v>44944</v>
      </c>
      <c r="D6138" t="s">
        <v>561</v>
      </c>
      <c r="E6138" t="s">
        <v>49</v>
      </c>
      <c r="F6138" t="s">
        <v>49</v>
      </c>
      <c r="G6138" t="s">
        <v>20</v>
      </c>
      <c r="H6138" t="s">
        <v>0</v>
      </c>
      <c r="I6138">
        <f>MONTH(Table6[[#This Row],[Loan Date]])</f>
        <v>1</v>
      </c>
      <c r="J6138" t="str">
        <f>_xlfn.XLOOKUP(Table6[[#This Row],[Numeric Month]],$N$5:$N$11,$O$5:$O$11)</f>
        <v>Jan</v>
      </c>
      <c r="K6138" t="str">
        <f>_xlfn.XLOOKUP(Table6[[#This Row],[Loan Date]],$Q$5:$Q$152,$R$5:$R$152)</f>
        <v>Wednesday</v>
      </c>
      <c r="L6138" t="str">
        <f>_xlfn.XLOOKUP(Table6[[#This Row],[Loan Date]],$Q$5:$Q$152,$S$5:$S$152)</f>
        <v>Week 2</v>
      </c>
    </row>
    <row r="6139" spans="1:12" x14ac:dyDescent="0.2">
      <c r="A6139" s="1">
        <v>44944</v>
      </c>
      <c r="B6139" t="s">
        <v>7</v>
      </c>
      <c r="C6139" s="1">
        <v>44958</v>
      </c>
      <c r="D6139" t="s">
        <v>230</v>
      </c>
      <c r="E6139" t="s">
        <v>15</v>
      </c>
      <c r="F6139" t="s">
        <v>14</v>
      </c>
      <c r="G6139" t="s">
        <v>1</v>
      </c>
      <c r="H6139" t="s">
        <v>0</v>
      </c>
      <c r="I6139">
        <f>MONTH(Table6[[#This Row],[Loan Date]])</f>
        <v>1</v>
      </c>
      <c r="J6139" t="str">
        <f>_xlfn.XLOOKUP(Table6[[#This Row],[Numeric Month]],$N$5:$N$11,$O$5:$O$11)</f>
        <v>Jan</v>
      </c>
      <c r="K6139" t="str">
        <f>_xlfn.XLOOKUP(Table6[[#This Row],[Loan Date]],$Q$5:$Q$152,$R$5:$R$152)</f>
        <v>Wednesday</v>
      </c>
      <c r="L6139" t="str">
        <f>_xlfn.XLOOKUP(Table6[[#This Row],[Loan Date]],$Q$5:$Q$152,$S$5:$S$152)</f>
        <v>Week 2</v>
      </c>
    </row>
    <row r="6140" spans="1:12" x14ac:dyDescent="0.2">
      <c r="A6140" s="1">
        <v>44944</v>
      </c>
      <c r="B6140" t="s">
        <v>7</v>
      </c>
      <c r="C6140" s="1">
        <v>44944</v>
      </c>
      <c r="D6140" t="s">
        <v>119</v>
      </c>
      <c r="E6140" t="s">
        <v>21</v>
      </c>
      <c r="F6140" t="s">
        <v>21</v>
      </c>
      <c r="G6140" t="s">
        <v>20</v>
      </c>
      <c r="H6140" t="s">
        <v>0</v>
      </c>
      <c r="I6140">
        <f>MONTH(Table6[[#This Row],[Loan Date]])</f>
        <v>1</v>
      </c>
      <c r="J6140" t="str">
        <f>_xlfn.XLOOKUP(Table6[[#This Row],[Numeric Month]],$N$5:$N$11,$O$5:$O$11)</f>
        <v>Jan</v>
      </c>
      <c r="K6140" t="str">
        <f>_xlfn.XLOOKUP(Table6[[#This Row],[Loan Date]],$Q$5:$Q$152,$R$5:$R$152)</f>
        <v>Wednesday</v>
      </c>
      <c r="L6140" t="str">
        <f>_xlfn.XLOOKUP(Table6[[#This Row],[Loan Date]],$Q$5:$Q$152,$S$5:$S$152)</f>
        <v>Week 2</v>
      </c>
    </row>
    <row r="6141" spans="1:12" x14ac:dyDescent="0.2">
      <c r="A6141" s="1">
        <v>44944</v>
      </c>
      <c r="B6141" t="s">
        <v>7</v>
      </c>
      <c r="C6141" s="1">
        <v>44944</v>
      </c>
      <c r="D6141" t="s">
        <v>171</v>
      </c>
      <c r="E6141" t="s">
        <v>23</v>
      </c>
      <c r="F6141" t="s">
        <v>23</v>
      </c>
      <c r="G6141" t="s">
        <v>20</v>
      </c>
      <c r="H6141" t="s">
        <v>0</v>
      </c>
      <c r="I6141">
        <f>MONTH(Table6[[#This Row],[Loan Date]])</f>
        <v>1</v>
      </c>
      <c r="J6141" t="str">
        <f>_xlfn.XLOOKUP(Table6[[#This Row],[Numeric Month]],$N$5:$N$11,$O$5:$O$11)</f>
        <v>Jan</v>
      </c>
      <c r="K6141" t="str">
        <f>_xlfn.XLOOKUP(Table6[[#This Row],[Loan Date]],$Q$5:$Q$152,$R$5:$R$152)</f>
        <v>Wednesday</v>
      </c>
      <c r="L6141" t="str">
        <f>_xlfn.XLOOKUP(Table6[[#This Row],[Loan Date]],$Q$5:$Q$152,$S$5:$S$152)</f>
        <v>Week 2</v>
      </c>
    </row>
    <row r="6142" spans="1:12" x14ac:dyDescent="0.2">
      <c r="A6142" s="1">
        <v>44944</v>
      </c>
      <c r="B6142" t="s">
        <v>7</v>
      </c>
      <c r="C6142" s="1">
        <v>45034</v>
      </c>
      <c r="D6142" t="s">
        <v>1114</v>
      </c>
      <c r="E6142" t="s">
        <v>80</v>
      </c>
      <c r="F6142" t="s">
        <v>79</v>
      </c>
      <c r="G6142" t="s">
        <v>79</v>
      </c>
      <c r="H6142" t="s">
        <v>0</v>
      </c>
      <c r="I6142">
        <f>MONTH(Table6[[#This Row],[Loan Date]])</f>
        <v>1</v>
      </c>
      <c r="J6142" t="str">
        <f>_xlfn.XLOOKUP(Table6[[#This Row],[Numeric Month]],$N$5:$N$11,$O$5:$O$11)</f>
        <v>Jan</v>
      </c>
      <c r="K6142" t="str">
        <f>_xlfn.XLOOKUP(Table6[[#This Row],[Loan Date]],$Q$5:$Q$152,$R$5:$R$152)</f>
        <v>Wednesday</v>
      </c>
      <c r="L6142" t="str">
        <f>_xlfn.XLOOKUP(Table6[[#This Row],[Loan Date]],$Q$5:$Q$152,$S$5:$S$152)</f>
        <v>Week 2</v>
      </c>
    </row>
    <row r="6143" spans="1:12" x14ac:dyDescent="0.2">
      <c r="A6143" s="1">
        <v>44944</v>
      </c>
      <c r="B6143" t="s">
        <v>7</v>
      </c>
      <c r="C6143" s="1">
        <v>45034</v>
      </c>
      <c r="D6143" t="s">
        <v>1113</v>
      </c>
      <c r="E6143" t="s">
        <v>80</v>
      </c>
      <c r="F6143" t="s">
        <v>79</v>
      </c>
      <c r="G6143" t="s">
        <v>79</v>
      </c>
      <c r="H6143" t="s">
        <v>0</v>
      </c>
      <c r="I6143">
        <f>MONTH(Table6[[#This Row],[Loan Date]])</f>
        <v>1</v>
      </c>
      <c r="J6143" t="str">
        <f>_xlfn.XLOOKUP(Table6[[#This Row],[Numeric Month]],$N$5:$N$11,$O$5:$O$11)</f>
        <v>Jan</v>
      </c>
      <c r="K6143" t="str">
        <f>_xlfn.XLOOKUP(Table6[[#This Row],[Loan Date]],$Q$5:$Q$152,$R$5:$R$152)</f>
        <v>Wednesday</v>
      </c>
      <c r="L6143" t="str">
        <f>_xlfn.XLOOKUP(Table6[[#This Row],[Loan Date]],$Q$5:$Q$152,$S$5:$S$152)</f>
        <v>Week 2</v>
      </c>
    </row>
    <row r="6144" spans="1:12" x14ac:dyDescent="0.2">
      <c r="A6144" s="1">
        <v>44944</v>
      </c>
      <c r="B6144" t="s">
        <v>7</v>
      </c>
      <c r="C6144" s="1">
        <v>44951</v>
      </c>
      <c r="D6144" t="s">
        <v>359</v>
      </c>
      <c r="E6144" t="s">
        <v>52</v>
      </c>
      <c r="F6144" t="s">
        <v>51</v>
      </c>
      <c r="G6144" t="s">
        <v>1</v>
      </c>
      <c r="H6144" t="s">
        <v>0</v>
      </c>
      <c r="I6144">
        <f>MONTH(Table6[[#This Row],[Loan Date]])</f>
        <v>1</v>
      </c>
      <c r="J6144" t="str">
        <f>_xlfn.XLOOKUP(Table6[[#This Row],[Numeric Month]],$N$5:$N$11,$O$5:$O$11)</f>
        <v>Jan</v>
      </c>
      <c r="K6144" t="str">
        <f>_xlfn.XLOOKUP(Table6[[#This Row],[Loan Date]],$Q$5:$Q$152,$R$5:$R$152)</f>
        <v>Wednesday</v>
      </c>
      <c r="L6144" t="str">
        <f>_xlfn.XLOOKUP(Table6[[#This Row],[Loan Date]],$Q$5:$Q$152,$S$5:$S$152)</f>
        <v>Week 2</v>
      </c>
    </row>
    <row r="6145" spans="1:12" x14ac:dyDescent="0.2">
      <c r="A6145" s="1">
        <v>44944</v>
      </c>
      <c r="B6145" t="s">
        <v>7</v>
      </c>
      <c r="C6145" s="1">
        <v>44944</v>
      </c>
      <c r="D6145" t="s">
        <v>757</v>
      </c>
      <c r="E6145" t="s">
        <v>65</v>
      </c>
      <c r="F6145" t="s">
        <v>65</v>
      </c>
      <c r="G6145" t="s">
        <v>20</v>
      </c>
      <c r="H6145" t="s">
        <v>0</v>
      </c>
      <c r="I6145">
        <f>MONTH(Table6[[#This Row],[Loan Date]])</f>
        <v>1</v>
      </c>
      <c r="J6145" t="str">
        <f>_xlfn.XLOOKUP(Table6[[#This Row],[Numeric Month]],$N$5:$N$11,$O$5:$O$11)</f>
        <v>Jan</v>
      </c>
      <c r="K6145" t="str">
        <f>_xlfn.XLOOKUP(Table6[[#This Row],[Loan Date]],$Q$5:$Q$152,$R$5:$R$152)</f>
        <v>Wednesday</v>
      </c>
      <c r="L6145" t="str">
        <f>_xlfn.XLOOKUP(Table6[[#This Row],[Loan Date]],$Q$5:$Q$152,$S$5:$S$152)</f>
        <v>Week 2</v>
      </c>
    </row>
    <row r="6146" spans="1:12" x14ac:dyDescent="0.2">
      <c r="A6146" s="1">
        <v>44944</v>
      </c>
      <c r="B6146" t="s">
        <v>7</v>
      </c>
      <c r="C6146" s="1">
        <v>45034</v>
      </c>
      <c r="D6146" t="s">
        <v>1112</v>
      </c>
      <c r="E6146" t="s">
        <v>80</v>
      </c>
      <c r="F6146" t="s">
        <v>79</v>
      </c>
      <c r="G6146" t="s">
        <v>79</v>
      </c>
      <c r="H6146" t="s">
        <v>0</v>
      </c>
      <c r="I6146">
        <f>MONTH(Table6[[#This Row],[Loan Date]])</f>
        <v>1</v>
      </c>
      <c r="J6146" t="str">
        <f>_xlfn.XLOOKUP(Table6[[#This Row],[Numeric Month]],$N$5:$N$11,$O$5:$O$11)</f>
        <v>Jan</v>
      </c>
      <c r="K6146" t="str">
        <f>_xlfn.XLOOKUP(Table6[[#This Row],[Loan Date]],$Q$5:$Q$152,$R$5:$R$152)</f>
        <v>Wednesday</v>
      </c>
      <c r="L6146" t="str">
        <f>_xlfn.XLOOKUP(Table6[[#This Row],[Loan Date]],$Q$5:$Q$152,$S$5:$S$152)</f>
        <v>Week 2</v>
      </c>
    </row>
    <row r="6147" spans="1:12" x14ac:dyDescent="0.2">
      <c r="A6147" s="1">
        <v>44944</v>
      </c>
      <c r="B6147" t="s">
        <v>7</v>
      </c>
      <c r="C6147" s="1">
        <v>44944</v>
      </c>
      <c r="D6147" t="s">
        <v>915</v>
      </c>
      <c r="E6147" t="s">
        <v>37</v>
      </c>
      <c r="F6147" t="s">
        <v>37</v>
      </c>
      <c r="G6147" t="s">
        <v>20</v>
      </c>
      <c r="H6147" t="s">
        <v>0</v>
      </c>
      <c r="I6147">
        <f>MONTH(Table6[[#This Row],[Loan Date]])</f>
        <v>1</v>
      </c>
      <c r="J6147" t="str">
        <f>_xlfn.XLOOKUP(Table6[[#This Row],[Numeric Month]],$N$5:$N$11,$O$5:$O$11)</f>
        <v>Jan</v>
      </c>
      <c r="K6147" t="str">
        <f>_xlfn.XLOOKUP(Table6[[#This Row],[Loan Date]],$Q$5:$Q$152,$R$5:$R$152)</f>
        <v>Wednesday</v>
      </c>
      <c r="L6147" t="str">
        <f>_xlfn.XLOOKUP(Table6[[#This Row],[Loan Date]],$Q$5:$Q$152,$S$5:$S$152)</f>
        <v>Week 2</v>
      </c>
    </row>
    <row r="6148" spans="1:12" x14ac:dyDescent="0.2">
      <c r="A6148" s="1">
        <v>44944</v>
      </c>
      <c r="B6148" t="s">
        <v>7</v>
      </c>
      <c r="C6148" s="1">
        <v>44944</v>
      </c>
      <c r="D6148" t="s">
        <v>299</v>
      </c>
      <c r="E6148" t="s">
        <v>23</v>
      </c>
      <c r="F6148" t="s">
        <v>23</v>
      </c>
      <c r="G6148" t="s">
        <v>20</v>
      </c>
      <c r="H6148" t="s">
        <v>0</v>
      </c>
      <c r="I6148">
        <f>MONTH(Table6[[#This Row],[Loan Date]])</f>
        <v>1</v>
      </c>
      <c r="J6148" t="str">
        <f>_xlfn.XLOOKUP(Table6[[#This Row],[Numeric Month]],$N$5:$N$11,$O$5:$O$11)</f>
        <v>Jan</v>
      </c>
      <c r="K6148" t="str">
        <f>_xlfn.XLOOKUP(Table6[[#This Row],[Loan Date]],$Q$5:$Q$152,$R$5:$R$152)</f>
        <v>Wednesday</v>
      </c>
      <c r="L6148" t="str">
        <f>_xlfn.XLOOKUP(Table6[[#This Row],[Loan Date]],$Q$5:$Q$152,$S$5:$S$152)</f>
        <v>Week 2</v>
      </c>
    </row>
    <row r="6149" spans="1:12" x14ac:dyDescent="0.2">
      <c r="A6149" s="1">
        <v>44944</v>
      </c>
      <c r="B6149" t="s">
        <v>7</v>
      </c>
      <c r="C6149" s="1">
        <v>44944</v>
      </c>
      <c r="D6149" t="s">
        <v>917</v>
      </c>
      <c r="E6149" t="s">
        <v>37</v>
      </c>
      <c r="F6149" t="s">
        <v>37</v>
      </c>
      <c r="G6149" t="s">
        <v>20</v>
      </c>
      <c r="H6149" t="s">
        <v>0</v>
      </c>
      <c r="I6149">
        <f>MONTH(Table6[[#This Row],[Loan Date]])</f>
        <v>1</v>
      </c>
      <c r="J6149" t="str">
        <f>_xlfn.XLOOKUP(Table6[[#This Row],[Numeric Month]],$N$5:$N$11,$O$5:$O$11)</f>
        <v>Jan</v>
      </c>
      <c r="K6149" t="str">
        <f>_xlfn.XLOOKUP(Table6[[#This Row],[Loan Date]],$Q$5:$Q$152,$R$5:$R$152)</f>
        <v>Wednesday</v>
      </c>
      <c r="L6149" t="str">
        <f>_xlfn.XLOOKUP(Table6[[#This Row],[Loan Date]],$Q$5:$Q$152,$S$5:$S$152)</f>
        <v>Week 2</v>
      </c>
    </row>
    <row r="6150" spans="1:12" x14ac:dyDescent="0.2">
      <c r="A6150" s="1">
        <v>44944</v>
      </c>
      <c r="B6150" t="s">
        <v>7</v>
      </c>
      <c r="C6150" s="1">
        <v>44951</v>
      </c>
      <c r="D6150" t="s">
        <v>739</v>
      </c>
      <c r="E6150" t="s">
        <v>52</v>
      </c>
      <c r="F6150" t="s">
        <v>51</v>
      </c>
      <c r="G6150" t="s">
        <v>1</v>
      </c>
      <c r="H6150" t="s">
        <v>0</v>
      </c>
      <c r="I6150">
        <f>MONTH(Table6[[#This Row],[Loan Date]])</f>
        <v>1</v>
      </c>
      <c r="J6150" t="str">
        <f>_xlfn.XLOOKUP(Table6[[#This Row],[Numeric Month]],$N$5:$N$11,$O$5:$O$11)</f>
        <v>Jan</v>
      </c>
      <c r="K6150" t="str">
        <f>_xlfn.XLOOKUP(Table6[[#This Row],[Loan Date]],$Q$5:$Q$152,$R$5:$R$152)</f>
        <v>Wednesday</v>
      </c>
      <c r="L6150" t="str">
        <f>_xlfn.XLOOKUP(Table6[[#This Row],[Loan Date]],$Q$5:$Q$152,$S$5:$S$152)</f>
        <v>Week 2</v>
      </c>
    </row>
    <row r="6151" spans="1:12" x14ac:dyDescent="0.2">
      <c r="A6151" s="1">
        <v>44944</v>
      </c>
      <c r="B6151" t="s">
        <v>7</v>
      </c>
      <c r="C6151" s="1">
        <v>44944</v>
      </c>
      <c r="D6151" t="s">
        <v>409</v>
      </c>
      <c r="E6151" t="s">
        <v>21</v>
      </c>
      <c r="F6151" t="s">
        <v>21</v>
      </c>
      <c r="G6151" t="s">
        <v>20</v>
      </c>
      <c r="H6151" t="s">
        <v>0</v>
      </c>
      <c r="I6151">
        <f>MONTH(Table6[[#This Row],[Loan Date]])</f>
        <v>1</v>
      </c>
      <c r="J6151" t="str">
        <f>_xlfn.XLOOKUP(Table6[[#This Row],[Numeric Month]],$N$5:$N$11,$O$5:$O$11)</f>
        <v>Jan</v>
      </c>
      <c r="K6151" t="str">
        <f>_xlfn.XLOOKUP(Table6[[#This Row],[Loan Date]],$Q$5:$Q$152,$R$5:$R$152)</f>
        <v>Wednesday</v>
      </c>
      <c r="L6151" t="str">
        <f>_xlfn.XLOOKUP(Table6[[#This Row],[Loan Date]],$Q$5:$Q$152,$S$5:$S$152)</f>
        <v>Week 2</v>
      </c>
    </row>
    <row r="6152" spans="1:12" x14ac:dyDescent="0.2">
      <c r="A6152" s="1">
        <v>44944</v>
      </c>
      <c r="B6152" t="s">
        <v>7</v>
      </c>
      <c r="C6152" s="1">
        <v>44944</v>
      </c>
      <c r="D6152" t="s">
        <v>116</v>
      </c>
      <c r="E6152" t="s">
        <v>23</v>
      </c>
      <c r="F6152" t="s">
        <v>23</v>
      </c>
      <c r="G6152" t="s">
        <v>20</v>
      </c>
      <c r="H6152" t="s">
        <v>0</v>
      </c>
      <c r="I6152">
        <f>MONTH(Table6[[#This Row],[Loan Date]])</f>
        <v>1</v>
      </c>
      <c r="J6152" t="str">
        <f>_xlfn.XLOOKUP(Table6[[#This Row],[Numeric Month]],$N$5:$N$11,$O$5:$O$11)</f>
        <v>Jan</v>
      </c>
      <c r="K6152" t="str">
        <f>_xlfn.XLOOKUP(Table6[[#This Row],[Loan Date]],$Q$5:$Q$152,$R$5:$R$152)</f>
        <v>Wednesday</v>
      </c>
      <c r="L6152" t="str">
        <f>_xlfn.XLOOKUP(Table6[[#This Row],[Loan Date]],$Q$5:$Q$152,$S$5:$S$152)</f>
        <v>Week 2</v>
      </c>
    </row>
    <row r="6153" spans="1:12" x14ac:dyDescent="0.2">
      <c r="A6153" s="1">
        <v>44944</v>
      </c>
      <c r="B6153" t="s">
        <v>5</v>
      </c>
      <c r="C6153" s="1">
        <v>44944</v>
      </c>
      <c r="D6153" t="s">
        <v>458</v>
      </c>
      <c r="E6153" t="s">
        <v>41</v>
      </c>
      <c r="F6153" t="s">
        <v>40</v>
      </c>
      <c r="G6153" t="s">
        <v>39</v>
      </c>
      <c r="H6153" t="s">
        <v>0</v>
      </c>
      <c r="I6153">
        <f>MONTH(Table6[[#This Row],[Loan Date]])</f>
        <v>1</v>
      </c>
      <c r="J6153" t="str">
        <f>_xlfn.XLOOKUP(Table6[[#This Row],[Numeric Month]],$N$5:$N$11,$O$5:$O$11)</f>
        <v>Jan</v>
      </c>
      <c r="K6153" t="str">
        <f>_xlfn.XLOOKUP(Table6[[#This Row],[Loan Date]],$Q$5:$Q$152,$R$5:$R$152)</f>
        <v>Wednesday</v>
      </c>
      <c r="L6153" t="str">
        <f>_xlfn.XLOOKUP(Table6[[#This Row],[Loan Date]],$Q$5:$Q$152,$S$5:$S$152)</f>
        <v>Week 2</v>
      </c>
    </row>
    <row r="6154" spans="1:12" x14ac:dyDescent="0.2">
      <c r="A6154" s="1">
        <v>44944</v>
      </c>
      <c r="B6154" t="s">
        <v>7</v>
      </c>
      <c r="C6154" s="1">
        <v>44944</v>
      </c>
      <c r="D6154" t="s">
        <v>177</v>
      </c>
      <c r="E6154" t="s">
        <v>176</v>
      </c>
      <c r="F6154" t="s">
        <v>23</v>
      </c>
      <c r="G6154" t="s">
        <v>20</v>
      </c>
      <c r="H6154" t="s">
        <v>0</v>
      </c>
      <c r="I6154">
        <f>MONTH(Table6[[#This Row],[Loan Date]])</f>
        <v>1</v>
      </c>
      <c r="J6154" t="str">
        <f>_xlfn.XLOOKUP(Table6[[#This Row],[Numeric Month]],$N$5:$N$11,$O$5:$O$11)</f>
        <v>Jan</v>
      </c>
      <c r="K6154" t="str">
        <f>_xlfn.XLOOKUP(Table6[[#This Row],[Loan Date]],$Q$5:$Q$152,$R$5:$R$152)</f>
        <v>Wednesday</v>
      </c>
      <c r="L6154" t="str">
        <f>_xlfn.XLOOKUP(Table6[[#This Row],[Loan Date]],$Q$5:$Q$152,$S$5:$S$152)</f>
        <v>Week 2</v>
      </c>
    </row>
    <row r="6155" spans="1:12" x14ac:dyDescent="0.2">
      <c r="A6155" s="1">
        <v>44944</v>
      </c>
      <c r="B6155" t="s">
        <v>7</v>
      </c>
      <c r="C6155" s="1">
        <v>44944</v>
      </c>
      <c r="D6155" t="s">
        <v>310</v>
      </c>
      <c r="E6155" t="s">
        <v>21</v>
      </c>
      <c r="F6155" t="s">
        <v>21</v>
      </c>
      <c r="G6155" t="s">
        <v>20</v>
      </c>
      <c r="H6155" t="s">
        <v>0</v>
      </c>
      <c r="I6155">
        <f>MONTH(Table6[[#This Row],[Loan Date]])</f>
        <v>1</v>
      </c>
      <c r="J6155" t="str">
        <f>_xlfn.XLOOKUP(Table6[[#This Row],[Numeric Month]],$N$5:$N$11,$O$5:$O$11)</f>
        <v>Jan</v>
      </c>
      <c r="K6155" t="str">
        <f>_xlfn.XLOOKUP(Table6[[#This Row],[Loan Date]],$Q$5:$Q$152,$R$5:$R$152)</f>
        <v>Wednesday</v>
      </c>
      <c r="L6155" t="str">
        <f>_xlfn.XLOOKUP(Table6[[#This Row],[Loan Date]],$Q$5:$Q$152,$S$5:$S$152)</f>
        <v>Week 2</v>
      </c>
    </row>
    <row r="6156" spans="1:12" x14ac:dyDescent="0.2">
      <c r="A6156" s="1">
        <v>44944</v>
      </c>
      <c r="B6156" t="s">
        <v>7</v>
      </c>
      <c r="C6156" s="1">
        <v>44944</v>
      </c>
      <c r="D6156" t="s">
        <v>314</v>
      </c>
      <c r="E6156" t="s">
        <v>49</v>
      </c>
      <c r="F6156" t="s">
        <v>49</v>
      </c>
      <c r="G6156" t="s">
        <v>20</v>
      </c>
      <c r="H6156" t="s">
        <v>0</v>
      </c>
      <c r="I6156">
        <f>MONTH(Table6[[#This Row],[Loan Date]])</f>
        <v>1</v>
      </c>
      <c r="J6156" t="str">
        <f>_xlfn.XLOOKUP(Table6[[#This Row],[Numeric Month]],$N$5:$N$11,$O$5:$O$11)</f>
        <v>Jan</v>
      </c>
      <c r="K6156" t="str">
        <f>_xlfn.XLOOKUP(Table6[[#This Row],[Loan Date]],$Q$5:$Q$152,$R$5:$R$152)</f>
        <v>Wednesday</v>
      </c>
      <c r="L6156" t="str">
        <f>_xlfn.XLOOKUP(Table6[[#This Row],[Loan Date]],$Q$5:$Q$152,$S$5:$S$152)</f>
        <v>Week 2</v>
      </c>
    </row>
    <row r="6157" spans="1:12" x14ac:dyDescent="0.2">
      <c r="A6157" s="1">
        <v>44944</v>
      </c>
      <c r="B6157" t="s">
        <v>7</v>
      </c>
      <c r="C6157" s="1">
        <v>44944</v>
      </c>
      <c r="D6157" t="s">
        <v>344</v>
      </c>
      <c r="E6157" t="s">
        <v>49</v>
      </c>
      <c r="F6157" t="s">
        <v>49</v>
      </c>
      <c r="G6157" t="s">
        <v>20</v>
      </c>
      <c r="H6157" t="s">
        <v>0</v>
      </c>
      <c r="I6157">
        <f>MONTH(Table6[[#This Row],[Loan Date]])</f>
        <v>1</v>
      </c>
      <c r="J6157" t="str">
        <f>_xlfn.XLOOKUP(Table6[[#This Row],[Numeric Month]],$N$5:$N$11,$O$5:$O$11)</f>
        <v>Jan</v>
      </c>
      <c r="K6157" t="str">
        <f>_xlfn.XLOOKUP(Table6[[#This Row],[Loan Date]],$Q$5:$Q$152,$R$5:$R$152)</f>
        <v>Wednesday</v>
      </c>
      <c r="L6157" t="str">
        <f>_xlfn.XLOOKUP(Table6[[#This Row],[Loan Date]],$Q$5:$Q$152,$S$5:$S$152)</f>
        <v>Week 2</v>
      </c>
    </row>
    <row r="6158" spans="1:12" x14ac:dyDescent="0.2">
      <c r="A6158" s="1">
        <v>44944</v>
      </c>
      <c r="B6158" t="s">
        <v>5</v>
      </c>
      <c r="C6158" s="1">
        <v>44944</v>
      </c>
      <c r="D6158" t="s">
        <v>1100</v>
      </c>
      <c r="E6158" t="s">
        <v>41</v>
      </c>
      <c r="F6158" t="s">
        <v>40</v>
      </c>
      <c r="G6158" t="s">
        <v>39</v>
      </c>
      <c r="H6158" t="s">
        <v>0</v>
      </c>
      <c r="I6158">
        <f>MONTH(Table6[[#This Row],[Loan Date]])</f>
        <v>1</v>
      </c>
      <c r="J6158" t="str">
        <f>_xlfn.XLOOKUP(Table6[[#This Row],[Numeric Month]],$N$5:$N$11,$O$5:$O$11)</f>
        <v>Jan</v>
      </c>
      <c r="K6158" t="str">
        <f>_xlfn.XLOOKUP(Table6[[#This Row],[Loan Date]],$Q$5:$Q$152,$R$5:$R$152)</f>
        <v>Wednesday</v>
      </c>
      <c r="L6158" t="str">
        <f>_xlfn.XLOOKUP(Table6[[#This Row],[Loan Date]],$Q$5:$Q$152,$S$5:$S$152)</f>
        <v>Week 2</v>
      </c>
    </row>
    <row r="6159" spans="1:12" x14ac:dyDescent="0.2">
      <c r="A6159" s="1">
        <v>44944</v>
      </c>
      <c r="B6159" t="s">
        <v>35</v>
      </c>
      <c r="C6159" s="1">
        <v>44944</v>
      </c>
      <c r="D6159" t="s">
        <v>260</v>
      </c>
      <c r="E6159" t="s">
        <v>21</v>
      </c>
      <c r="F6159" t="s">
        <v>21</v>
      </c>
      <c r="G6159" t="s">
        <v>20</v>
      </c>
      <c r="H6159" t="s">
        <v>0</v>
      </c>
      <c r="I6159">
        <f>MONTH(Table6[[#This Row],[Loan Date]])</f>
        <v>1</v>
      </c>
      <c r="J6159" t="str">
        <f>_xlfn.XLOOKUP(Table6[[#This Row],[Numeric Month]],$N$5:$N$11,$O$5:$O$11)</f>
        <v>Jan</v>
      </c>
      <c r="K6159" t="str">
        <f>_xlfn.XLOOKUP(Table6[[#This Row],[Loan Date]],$Q$5:$Q$152,$R$5:$R$152)</f>
        <v>Wednesday</v>
      </c>
      <c r="L6159" t="str">
        <f>_xlfn.XLOOKUP(Table6[[#This Row],[Loan Date]],$Q$5:$Q$152,$S$5:$S$152)</f>
        <v>Week 2</v>
      </c>
    </row>
    <row r="6160" spans="1:12" x14ac:dyDescent="0.2">
      <c r="A6160" s="1">
        <v>44944</v>
      </c>
      <c r="B6160" t="s">
        <v>35</v>
      </c>
      <c r="C6160" s="1">
        <v>44944</v>
      </c>
      <c r="D6160" t="s">
        <v>26</v>
      </c>
      <c r="E6160" t="s">
        <v>23</v>
      </c>
      <c r="F6160" t="s">
        <v>23</v>
      </c>
      <c r="G6160" t="s">
        <v>20</v>
      </c>
      <c r="H6160" t="s">
        <v>0</v>
      </c>
      <c r="I6160">
        <f>MONTH(Table6[[#This Row],[Loan Date]])</f>
        <v>1</v>
      </c>
      <c r="J6160" t="str">
        <f>_xlfn.XLOOKUP(Table6[[#This Row],[Numeric Month]],$N$5:$N$11,$O$5:$O$11)</f>
        <v>Jan</v>
      </c>
      <c r="K6160" t="str">
        <f>_xlfn.XLOOKUP(Table6[[#This Row],[Loan Date]],$Q$5:$Q$152,$R$5:$R$152)</f>
        <v>Wednesday</v>
      </c>
      <c r="L6160" t="str">
        <f>_xlfn.XLOOKUP(Table6[[#This Row],[Loan Date]],$Q$5:$Q$152,$S$5:$S$152)</f>
        <v>Week 2</v>
      </c>
    </row>
    <row r="6161" spans="1:12" x14ac:dyDescent="0.2">
      <c r="A6161" s="1">
        <v>44944</v>
      </c>
      <c r="B6161" t="s">
        <v>7</v>
      </c>
      <c r="C6161" s="1">
        <v>44944</v>
      </c>
      <c r="D6161" t="s">
        <v>409</v>
      </c>
      <c r="E6161" t="s">
        <v>21</v>
      </c>
      <c r="F6161" t="s">
        <v>21</v>
      </c>
      <c r="G6161" t="s">
        <v>20</v>
      </c>
      <c r="H6161" t="s">
        <v>0</v>
      </c>
      <c r="I6161">
        <f>MONTH(Table6[[#This Row],[Loan Date]])</f>
        <v>1</v>
      </c>
      <c r="J6161" t="str">
        <f>_xlfn.XLOOKUP(Table6[[#This Row],[Numeric Month]],$N$5:$N$11,$O$5:$O$11)</f>
        <v>Jan</v>
      </c>
      <c r="K6161" t="str">
        <f>_xlfn.XLOOKUP(Table6[[#This Row],[Loan Date]],$Q$5:$Q$152,$R$5:$R$152)</f>
        <v>Wednesday</v>
      </c>
      <c r="L6161" t="str">
        <f>_xlfn.XLOOKUP(Table6[[#This Row],[Loan Date]],$Q$5:$Q$152,$S$5:$S$152)</f>
        <v>Week 2</v>
      </c>
    </row>
    <row r="6162" spans="1:12" x14ac:dyDescent="0.2">
      <c r="A6162" s="1">
        <v>44944</v>
      </c>
      <c r="B6162" t="s">
        <v>7</v>
      </c>
      <c r="C6162" s="1">
        <v>44944</v>
      </c>
      <c r="D6162" t="s">
        <v>116</v>
      </c>
      <c r="E6162" t="s">
        <v>23</v>
      </c>
      <c r="F6162" t="s">
        <v>23</v>
      </c>
      <c r="G6162" t="s">
        <v>20</v>
      </c>
      <c r="H6162" t="s">
        <v>0</v>
      </c>
      <c r="I6162">
        <f>MONTH(Table6[[#This Row],[Loan Date]])</f>
        <v>1</v>
      </c>
      <c r="J6162" t="str">
        <f>_xlfn.XLOOKUP(Table6[[#This Row],[Numeric Month]],$N$5:$N$11,$O$5:$O$11)</f>
        <v>Jan</v>
      </c>
      <c r="K6162" t="str">
        <f>_xlfn.XLOOKUP(Table6[[#This Row],[Loan Date]],$Q$5:$Q$152,$R$5:$R$152)</f>
        <v>Wednesday</v>
      </c>
      <c r="L6162" t="str">
        <f>_xlfn.XLOOKUP(Table6[[#This Row],[Loan Date]],$Q$5:$Q$152,$S$5:$S$152)</f>
        <v>Week 2</v>
      </c>
    </row>
    <row r="6163" spans="1:12" x14ac:dyDescent="0.2">
      <c r="A6163" s="1">
        <v>44944</v>
      </c>
      <c r="B6163" t="s">
        <v>7</v>
      </c>
      <c r="C6163" s="1">
        <v>44951</v>
      </c>
      <c r="D6163" t="s">
        <v>651</v>
      </c>
      <c r="E6163" t="s">
        <v>204</v>
      </c>
      <c r="F6163" t="s">
        <v>2</v>
      </c>
      <c r="G6163" t="s">
        <v>1</v>
      </c>
      <c r="H6163" t="s">
        <v>0</v>
      </c>
      <c r="I6163">
        <f>MONTH(Table6[[#This Row],[Loan Date]])</f>
        <v>1</v>
      </c>
      <c r="J6163" t="str">
        <f>_xlfn.XLOOKUP(Table6[[#This Row],[Numeric Month]],$N$5:$N$11,$O$5:$O$11)</f>
        <v>Jan</v>
      </c>
      <c r="K6163" t="str">
        <f>_xlfn.XLOOKUP(Table6[[#This Row],[Loan Date]],$Q$5:$Q$152,$R$5:$R$152)</f>
        <v>Wednesday</v>
      </c>
      <c r="L6163" t="str">
        <f>_xlfn.XLOOKUP(Table6[[#This Row],[Loan Date]],$Q$5:$Q$152,$S$5:$S$152)</f>
        <v>Week 2</v>
      </c>
    </row>
    <row r="6164" spans="1:12" x14ac:dyDescent="0.2">
      <c r="A6164" s="1">
        <v>44944</v>
      </c>
      <c r="B6164" t="s">
        <v>7</v>
      </c>
      <c r="C6164" s="1">
        <v>44944</v>
      </c>
      <c r="D6164" t="s">
        <v>31</v>
      </c>
      <c r="E6164" t="s">
        <v>21</v>
      </c>
      <c r="F6164" t="s">
        <v>21</v>
      </c>
      <c r="G6164" t="s">
        <v>20</v>
      </c>
      <c r="H6164" t="s">
        <v>0</v>
      </c>
      <c r="I6164">
        <f>MONTH(Table6[[#This Row],[Loan Date]])</f>
        <v>1</v>
      </c>
      <c r="J6164" t="str">
        <f>_xlfn.XLOOKUP(Table6[[#This Row],[Numeric Month]],$N$5:$N$11,$O$5:$O$11)</f>
        <v>Jan</v>
      </c>
      <c r="K6164" t="str">
        <f>_xlfn.XLOOKUP(Table6[[#This Row],[Loan Date]],$Q$5:$Q$152,$R$5:$R$152)</f>
        <v>Wednesday</v>
      </c>
      <c r="L6164" t="str">
        <f>_xlfn.XLOOKUP(Table6[[#This Row],[Loan Date]],$Q$5:$Q$152,$S$5:$S$152)</f>
        <v>Week 2</v>
      </c>
    </row>
    <row r="6165" spans="1:12" x14ac:dyDescent="0.2">
      <c r="A6165" s="1">
        <v>44944</v>
      </c>
      <c r="B6165" t="s">
        <v>7</v>
      </c>
      <c r="C6165" s="1">
        <v>44944</v>
      </c>
      <c r="D6165" t="s">
        <v>29</v>
      </c>
      <c r="E6165" t="s">
        <v>23</v>
      </c>
      <c r="F6165" t="s">
        <v>23</v>
      </c>
      <c r="G6165" t="s">
        <v>20</v>
      </c>
      <c r="H6165" t="s">
        <v>0</v>
      </c>
      <c r="I6165">
        <f>MONTH(Table6[[#This Row],[Loan Date]])</f>
        <v>1</v>
      </c>
      <c r="J6165" t="str">
        <f>_xlfn.XLOOKUP(Table6[[#This Row],[Numeric Month]],$N$5:$N$11,$O$5:$O$11)</f>
        <v>Jan</v>
      </c>
      <c r="K6165" t="str">
        <f>_xlfn.XLOOKUP(Table6[[#This Row],[Loan Date]],$Q$5:$Q$152,$R$5:$R$152)</f>
        <v>Wednesday</v>
      </c>
      <c r="L6165" t="str">
        <f>_xlfn.XLOOKUP(Table6[[#This Row],[Loan Date]],$Q$5:$Q$152,$S$5:$S$152)</f>
        <v>Week 2</v>
      </c>
    </row>
    <row r="6166" spans="1:12" x14ac:dyDescent="0.2">
      <c r="A6166" s="1">
        <v>44944</v>
      </c>
      <c r="B6166" t="s">
        <v>7</v>
      </c>
      <c r="C6166" s="1">
        <v>44944</v>
      </c>
      <c r="D6166" t="s">
        <v>923</v>
      </c>
      <c r="E6166" t="s">
        <v>37</v>
      </c>
      <c r="F6166" t="s">
        <v>37</v>
      </c>
      <c r="G6166" t="s">
        <v>20</v>
      </c>
      <c r="H6166" t="s">
        <v>0</v>
      </c>
      <c r="I6166">
        <f>MONTH(Table6[[#This Row],[Loan Date]])</f>
        <v>1</v>
      </c>
      <c r="J6166" t="str">
        <f>_xlfn.XLOOKUP(Table6[[#This Row],[Numeric Month]],$N$5:$N$11,$O$5:$O$11)</f>
        <v>Jan</v>
      </c>
      <c r="K6166" t="str">
        <f>_xlfn.XLOOKUP(Table6[[#This Row],[Loan Date]],$Q$5:$Q$152,$R$5:$R$152)</f>
        <v>Wednesday</v>
      </c>
      <c r="L6166" t="str">
        <f>_xlfn.XLOOKUP(Table6[[#This Row],[Loan Date]],$Q$5:$Q$152,$S$5:$S$152)</f>
        <v>Week 2</v>
      </c>
    </row>
    <row r="6167" spans="1:12" x14ac:dyDescent="0.2">
      <c r="A6167" s="1">
        <v>44944</v>
      </c>
      <c r="B6167" t="s">
        <v>7</v>
      </c>
      <c r="C6167" s="1">
        <v>44944</v>
      </c>
      <c r="D6167" t="s">
        <v>979</v>
      </c>
      <c r="E6167" t="s">
        <v>113</v>
      </c>
      <c r="F6167" t="s">
        <v>113</v>
      </c>
      <c r="G6167" t="s">
        <v>20</v>
      </c>
      <c r="H6167" t="s">
        <v>0</v>
      </c>
      <c r="I6167">
        <f>MONTH(Table6[[#This Row],[Loan Date]])</f>
        <v>1</v>
      </c>
      <c r="J6167" t="str">
        <f>_xlfn.XLOOKUP(Table6[[#This Row],[Numeric Month]],$N$5:$N$11,$O$5:$O$11)</f>
        <v>Jan</v>
      </c>
      <c r="K6167" t="str">
        <f>_xlfn.XLOOKUP(Table6[[#This Row],[Loan Date]],$Q$5:$Q$152,$R$5:$R$152)</f>
        <v>Wednesday</v>
      </c>
      <c r="L6167" t="str">
        <f>_xlfn.XLOOKUP(Table6[[#This Row],[Loan Date]],$Q$5:$Q$152,$S$5:$S$152)</f>
        <v>Week 2</v>
      </c>
    </row>
    <row r="6168" spans="1:12" x14ac:dyDescent="0.2">
      <c r="A6168" s="1">
        <v>44944</v>
      </c>
      <c r="B6168" t="s">
        <v>7</v>
      </c>
      <c r="C6168" s="1">
        <v>44944</v>
      </c>
      <c r="D6168" t="s">
        <v>916</v>
      </c>
      <c r="E6168" t="s">
        <v>37</v>
      </c>
      <c r="F6168" t="s">
        <v>37</v>
      </c>
      <c r="G6168" t="s">
        <v>20</v>
      </c>
      <c r="H6168" t="s">
        <v>0</v>
      </c>
      <c r="I6168">
        <f>MONTH(Table6[[#This Row],[Loan Date]])</f>
        <v>1</v>
      </c>
      <c r="J6168" t="str">
        <f>_xlfn.XLOOKUP(Table6[[#This Row],[Numeric Month]],$N$5:$N$11,$O$5:$O$11)</f>
        <v>Jan</v>
      </c>
      <c r="K6168" t="str">
        <f>_xlfn.XLOOKUP(Table6[[#This Row],[Loan Date]],$Q$5:$Q$152,$R$5:$R$152)</f>
        <v>Wednesday</v>
      </c>
      <c r="L6168" t="str">
        <f>_xlfn.XLOOKUP(Table6[[#This Row],[Loan Date]],$Q$5:$Q$152,$S$5:$S$152)</f>
        <v>Week 2</v>
      </c>
    </row>
    <row r="6169" spans="1:12" x14ac:dyDescent="0.2">
      <c r="A6169" s="1">
        <v>44944</v>
      </c>
      <c r="B6169" t="s">
        <v>7</v>
      </c>
      <c r="C6169" s="1">
        <v>44944</v>
      </c>
      <c r="D6169" t="s">
        <v>338</v>
      </c>
      <c r="E6169" t="s">
        <v>23</v>
      </c>
      <c r="F6169" t="s">
        <v>23</v>
      </c>
      <c r="G6169" t="s">
        <v>20</v>
      </c>
      <c r="H6169" t="s">
        <v>0</v>
      </c>
      <c r="I6169">
        <f>MONTH(Table6[[#This Row],[Loan Date]])</f>
        <v>1</v>
      </c>
      <c r="J6169" t="str">
        <f>_xlfn.XLOOKUP(Table6[[#This Row],[Numeric Month]],$N$5:$N$11,$O$5:$O$11)</f>
        <v>Jan</v>
      </c>
      <c r="K6169" t="str">
        <f>_xlfn.XLOOKUP(Table6[[#This Row],[Loan Date]],$Q$5:$Q$152,$R$5:$R$152)</f>
        <v>Wednesday</v>
      </c>
      <c r="L6169" t="str">
        <f>_xlfn.XLOOKUP(Table6[[#This Row],[Loan Date]],$Q$5:$Q$152,$S$5:$S$152)</f>
        <v>Week 2</v>
      </c>
    </row>
    <row r="6170" spans="1:12" x14ac:dyDescent="0.2">
      <c r="A6170" s="1">
        <v>44944</v>
      </c>
      <c r="B6170" t="s">
        <v>7</v>
      </c>
      <c r="C6170" s="1">
        <v>44944</v>
      </c>
      <c r="D6170" t="s">
        <v>473</v>
      </c>
      <c r="E6170" t="s">
        <v>65</v>
      </c>
      <c r="F6170" t="s">
        <v>65</v>
      </c>
      <c r="G6170" t="s">
        <v>20</v>
      </c>
      <c r="H6170" t="s">
        <v>0</v>
      </c>
      <c r="I6170">
        <f>MONTH(Table6[[#This Row],[Loan Date]])</f>
        <v>1</v>
      </c>
      <c r="J6170" t="str">
        <f>_xlfn.XLOOKUP(Table6[[#This Row],[Numeric Month]],$N$5:$N$11,$O$5:$O$11)</f>
        <v>Jan</v>
      </c>
      <c r="K6170" t="str">
        <f>_xlfn.XLOOKUP(Table6[[#This Row],[Loan Date]],$Q$5:$Q$152,$R$5:$R$152)</f>
        <v>Wednesday</v>
      </c>
      <c r="L6170" t="str">
        <f>_xlfn.XLOOKUP(Table6[[#This Row],[Loan Date]],$Q$5:$Q$152,$S$5:$S$152)</f>
        <v>Week 2</v>
      </c>
    </row>
    <row r="6171" spans="1:12" x14ac:dyDescent="0.2">
      <c r="A6171" s="1">
        <v>44944</v>
      </c>
      <c r="B6171" t="s">
        <v>5</v>
      </c>
      <c r="C6171" s="1">
        <v>44944</v>
      </c>
      <c r="D6171" t="s">
        <v>543</v>
      </c>
      <c r="E6171" t="s">
        <v>162</v>
      </c>
      <c r="F6171" t="s">
        <v>162</v>
      </c>
      <c r="G6171" t="s">
        <v>11</v>
      </c>
      <c r="H6171" t="s">
        <v>0</v>
      </c>
      <c r="I6171">
        <f>MONTH(Table6[[#This Row],[Loan Date]])</f>
        <v>1</v>
      </c>
      <c r="J6171" t="str">
        <f>_xlfn.XLOOKUP(Table6[[#This Row],[Numeric Month]],$N$5:$N$11,$O$5:$O$11)</f>
        <v>Jan</v>
      </c>
      <c r="K6171" t="str">
        <f>_xlfn.XLOOKUP(Table6[[#This Row],[Loan Date]],$Q$5:$Q$152,$R$5:$R$152)</f>
        <v>Wednesday</v>
      </c>
      <c r="L6171" t="str">
        <f>_xlfn.XLOOKUP(Table6[[#This Row],[Loan Date]],$Q$5:$Q$152,$S$5:$S$152)</f>
        <v>Week 2</v>
      </c>
    </row>
    <row r="6172" spans="1:12" x14ac:dyDescent="0.2">
      <c r="A6172" s="1">
        <v>44944</v>
      </c>
      <c r="B6172" t="s">
        <v>7</v>
      </c>
      <c r="C6172" s="1">
        <v>44944</v>
      </c>
      <c r="D6172" t="s">
        <v>171</v>
      </c>
      <c r="E6172" t="s">
        <v>23</v>
      </c>
      <c r="F6172" t="s">
        <v>23</v>
      </c>
      <c r="G6172" t="s">
        <v>20</v>
      </c>
      <c r="H6172" t="s">
        <v>0</v>
      </c>
      <c r="I6172">
        <f>MONTH(Table6[[#This Row],[Loan Date]])</f>
        <v>1</v>
      </c>
      <c r="J6172" t="str">
        <f>_xlfn.XLOOKUP(Table6[[#This Row],[Numeric Month]],$N$5:$N$11,$O$5:$O$11)</f>
        <v>Jan</v>
      </c>
      <c r="K6172" t="str">
        <f>_xlfn.XLOOKUP(Table6[[#This Row],[Loan Date]],$Q$5:$Q$152,$R$5:$R$152)</f>
        <v>Wednesday</v>
      </c>
      <c r="L6172" t="str">
        <f>_xlfn.XLOOKUP(Table6[[#This Row],[Loan Date]],$Q$5:$Q$152,$S$5:$S$152)</f>
        <v>Week 2</v>
      </c>
    </row>
    <row r="6173" spans="1:12" x14ac:dyDescent="0.2">
      <c r="A6173" s="1">
        <v>44944</v>
      </c>
      <c r="B6173" t="s">
        <v>7</v>
      </c>
      <c r="C6173" s="1">
        <v>44944</v>
      </c>
      <c r="D6173" t="s">
        <v>170</v>
      </c>
      <c r="E6173" t="s">
        <v>21</v>
      </c>
      <c r="F6173" t="s">
        <v>21</v>
      </c>
      <c r="G6173" t="s">
        <v>20</v>
      </c>
      <c r="H6173" t="s">
        <v>0</v>
      </c>
      <c r="I6173">
        <f>MONTH(Table6[[#This Row],[Loan Date]])</f>
        <v>1</v>
      </c>
      <c r="J6173" t="str">
        <f>_xlfn.XLOOKUP(Table6[[#This Row],[Numeric Month]],$N$5:$N$11,$O$5:$O$11)</f>
        <v>Jan</v>
      </c>
      <c r="K6173" t="str">
        <f>_xlfn.XLOOKUP(Table6[[#This Row],[Loan Date]],$Q$5:$Q$152,$R$5:$R$152)</f>
        <v>Wednesday</v>
      </c>
      <c r="L6173" t="str">
        <f>_xlfn.XLOOKUP(Table6[[#This Row],[Loan Date]],$Q$5:$Q$152,$S$5:$S$152)</f>
        <v>Week 2</v>
      </c>
    </row>
    <row r="6174" spans="1:12" x14ac:dyDescent="0.2">
      <c r="A6174" s="1">
        <v>44944</v>
      </c>
      <c r="B6174" t="s">
        <v>7</v>
      </c>
      <c r="C6174" s="1">
        <v>44944</v>
      </c>
      <c r="D6174" t="s">
        <v>341</v>
      </c>
      <c r="E6174" t="s">
        <v>49</v>
      </c>
      <c r="F6174" t="s">
        <v>49</v>
      </c>
      <c r="G6174" t="s">
        <v>20</v>
      </c>
      <c r="H6174" t="s">
        <v>0</v>
      </c>
      <c r="I6174">
        <f>MONTH(Table6[[#This Row],[Loan Date]])</f>
        <v>1</v>
      </c>
      <c r="J6174" t="str">
        <f>_xlfn.XLOOKUP(Table6[[#This Row],[Numeric Month]],$N$5:$N$11,$O$5:$O$11)</f>
        <v>Jan</v>
      </c>
      <c r="K6174" t="str">
        <f>_xlfn.XLOOKUP(Table6[[#This Row],[Loan Date]],$Q$5:$Q$152,$R$5:$R$152)</f>
        <v>Wednesday</v>
      </c>
      <c r="L6174" t="str">
        <f>_xlfn.XLOOKUP(Table6[[#This Row],[Loan Date]],$Q$5:$Q$152,$S$5:$S$152)</f>
        <v>Week 2</v>
      </c>
    </row>
    <row r="6175" spans="1:12" x14ac:dyDescent="0.2">
      <c r="A6175" s="1">
        <v>44944</v>
      </c>
      <c r="B6175" t="s">
        <v>7</v>
      </c>
      <c r="C6175" s="1">
        <v>44958</v>
      </c>
      <c r="D6175" t="s">
        <v>308</v>
      </c>
      <c r="E6175" t="s">
        <v>52</v>
      </c>
      <c r="F6175" t="s">
        <v>51</v>
      </c>
      <c r="G6175" t="s">
        <v>1</v>
      </c>
      <c r="H6175" t="s">
        <v>0</v>
      </c>
      <c r="I6175">
        <f>MONTH(Table6[[#This Row],[Loan Date]])</f>
        <v>1</v>
      </c>
      <c r="J6175" t="str">
        <f>_xlfn.XLOOKUP(Table6[[#This Row],[Numeric Month]],$N$5:$N$11,$O$5:$O$11)</f>
        <v>Jan</v>
      </c>
      <c r="K6175" t="str">
        <f>_xlfn.XLOOKUP(Table6[[#This Row],[Loan Date]],$Q$5:$Q$152,$R$5:$R$152)</f>
        <v>Wednesday</v>
      </c>
      <c r="L6175" t="str">
        <f>_xlfn.XLOOKUP(Table6[[#This Row],[Loan Date]],$Q$5:$Q$152,$S$5:$S$152)</f>
        <v>Week 2</v>
      </c>
    </row>
    <row r="6176" spans="1:12" x14ac:dyDescent="0.2">
      <c r="A6176" s="1">
        <v>44944</v>
      </c>
      <c r="B6176" t="s">
        <v>7</v>
      </c>
      <c r="C6176" s="1">
        <v>44944</v>
      </c>
      <c r="D6176" t="s">
        <v>110</v>
      </c>
      <c r="E6176" t="s">
        <v>23</v>
      </c>
      <c r="F6176" t="s">
        <v>23</v>
      </c>
      <c r="G6176" t="s">
        <v>20</v>
      </c>
      <c r="H6176" t="s">
        <v>0</v>
      </c>
      <c r="I6176">
        <f>MONTH(Table6[[#This Row],[Loan Date]])</f>
        <v>1</v>
      </c>
      <c r="J6176" t="str">
        <f>_xlfn.XLOOKUP(Table6[[#This Row],[Numeric Month]],$N$5:$N$11,$O$5:$O$11)</f>
        <v>Jan</v>
      </c>
      <c r="K6176" t="str">
        <f>_xlfn.XLOOKUP(Table6[[#This Row],[Loan Date]],$Q$5:$Q$152,$R$5:$R$152)</f>
        <v>Wednesday</v>
      </c>
      <c r="L6176" t="str">
        <f>_xlfn.XLOOKUP(Table6[[#This Row],[Loan Date]],$Q$5:$Q$152,$S$5:$S$152)</f>
        <v>Week 2</v>
      </c>
    </row>
    <row r="6177" spans="1:12" x14ac:dyDescent="0.2">
      <c r="A6177" s="1">
        <v>44944</v>
      </c>
      <c r="B6177" t="s">
        <v>7</v>
      </c>
      <c r="C6177" s="1">
        <v>44944</v>
      </c>
      <c r="D6177" t="s">
        <v>926</v>
      </c>
      <c r="E6177" t="s">
        <v>37</v>
      </c>
      <c r="F6177" t="s">
        <v>37</v>
      </c>
      <c r="G6177" t="s">
        <v>20</v>
      </c>
      <c r="H6177" t="s">
        <v>0</v>
      </c>
      <c r="I6177">
        <f>MONTH(Table6[[#This Row],[Loan Date]])</f>
        <v>1</v>
      </c>
      <c r="J6177" t="str">
        <f>_xlfn.XLOOKUP(Table6[[#This Row],[Numeric Month]],$N$5:$N$11,$O$5:$O$11)</f>
        <v>Jan</v>
      </c>
      <c r="K6177" t="str">
        <f>_xlfn.XLOOKUP(Table6[[#This Row],[Loan Date]],$Q$5:$Q$152,$R$5:$R$152)</f>
        <v>Wednesday</v>
      </c>
      <c r="L6177" t="str">
        <f>_xlfn.XLOOKUP(Table6[[#This Row],[Loan Date]],$Q$5:$Q$152,$S$5:$S$152)</f>
        <v>Week 2</v>
      </c>
    </row>
    <row r="6178" spans="1:12" x14ac:dyDescent="0.2">
      <c r="A6178" s="1">
        <v>44944</v>
      </c>
      <c r="B6178" t="s">
        <v>7</v>
      </c>
      <c r="C6178" s="1">
        <v>44944</v>
      </c>
      <c r="D6178" t="s">
        <v>135</v>
      </c>
      <c r="E6178" t="s">
        <v>21</v>
      </c>
      <c r="F6178" t="s">
        <v>21</v>
      </c>
      <c r="G6178" t="s">
        <v>20</v>
      </c>
      <c r="H6178" t="s">
        <v>0</v>
      </c>
      <c r="I6178">
        <f>MONTH(Table6[[#This Row],[Loan Date]])</f>
        <v>1</v>
      </c>
      <c r="J6178" t="str">
        <f>_xlfn.XLOOKUP(Table6[[#This Row],[Numeric Month]],$N$5:$N$11,$O$5:$O$11)</f>
        <v>Jan</v>
      </c>
      <c r="K6178" t="str">
        <f>_xlfn.XLOOKUP(Table6[[#This Row],[Loan Date]],$Q$5:$Q$152,$R$5:$R$152)</f>
        <v>Wednesday</v>
      </c>
      <c r="L6178" t="str">
        <f>_xlfn.XLOOKUP(Table6[[#This Row],[Loan Date]],$Q$5:$Q$152,$S$5:$S$152)</f>
        <v>Week 2</v>
      </c>
    </row>
    <row r="6179" spans="1:12" x14ac:dyDescent="0.2">
      <c r="A6179" s="1">
        <v>44944</v>
      </c>
      <c r="B6179" t="s">
        <v>5</v>
      </c>
      <c r="C6179" s="1">
        <v>44944</v>
      </c>
      <c r="D6179" t="s">
        <v>77</v>
      </c>
      <c r="E6179" t="s">
        <v>23</v>
      </c>
      <c r="F6179" t="s">
        <v>23</v>
      </c>
      <c r="G6179" t="s">
        <v>20</v>
      </c>
      <c r="H6179" t="s">
        <v>0</v>
      </c>
      <c r="I6179">
        <f>MONTH(Table6[[#This Row],[Loan Date]])</f>
        <v>1</v>
      </c>
      <c r="J6179" t="str">
        <f>_xlfn.XLOOKUP(Table6[[#This Row],[Numeric Month]],$N$5:$N$11,$O$5:$O$11)</f>
        <v>Jan</v>
      </c>
      <c r="K6179" t="str">
        <f>_xlfn.XLOOKUP(Table6[[#This Row],[Loan Date]],$Q$5:$Q$152,$R$5:$R$152)</f>
        <v>Wednesday</v>
      </c>
      <c r="L6179" t="str">
        <f>_xlfn.XLOOKUP(Table6[[#This Row],[Loan Date]],$Q$5:$Q$152,$S$5:$S$152)</f>
        <v>Week 2</v>
      </c>
    </row>
    <row r="6180" spans="1:12" x14ac:dyDescent="0.2">
      <c r="A6180" s="1">
        <v>44944</v>
      </c>
      <c r="B6180" t="s">
        <v>5</v>
      </c>
      <c r="C6180" s="1">
        <v>44944</v>
      </c>
      <c r="D6180" t="s">
        <v>198</v>
      </c>
      <c r="E6180" t="s">
        <v>168</v>
      </c>
      <c r="F6180" t="s">
        <v>168</v>
      </c>
      <c r="G6180" t="s">
        <v>20</v>
      </c>
      <c r="H6180" t="s">
        <v>0</v>
      </c>
      <c r="I6180">
        <f>MONTH(Table6[[#This Row],[Loan Date]])</f>
        <v>1</v>
      </c>
      <c r="J6180" t="str">
        <f>_xlfn.XLOOKUP(Table6[[#This Row],[Numeric Month]],$N$5:$N$11,$O$5:$O$11)</f>
        <v>Jan</v>
      </c>
      <c r="K6180" t="str">
        <f>_xlfn.XLOOKUP(Table6[[#This Row],[Loan Date]],$Q$5:$Q$152,$R$5:$R$152)</f>
        <v>Wednesday</v>
      </c>
      <c r="L6180" t="str">
        <f>_xlfn.XLOOKUP(Table6[[#This Row],[Loan Date]],$Q$5:$Q$152,$S$5:$S$152)</f>
        <v>Week 2</v>
      </c>
    </row>
    <row r="6181" spans="1:12" x14ac:dyDescent="0.2">
      <c r="A6181" s="1">
        <v>44944</v>
      </c>
      <c r="B6181" t="s">
        <v>7</v>
      </c>
      <c r="C6181" s="1">
        <v>44951</v>
      </c>
      <c r="D6181" t="s">
        <v>1111</v>
      </c>
      <c r="E6181" t="s">
        <v>15</v>
      </c>
      <c r="F6181" t="s">
        <v>14</v>
      </c>
      <c r="G6181" t="s">
        <v>1</v>
      </c>
      <c r="H6181" t="s">
        <v>0</v>
      </c>
      <c r="I6181">
        <f>MONTH(Table6[[#This Row],[Loan Date]])</f>
        <v>1</v>
      </c>
      <c r="J6181" t="str">
        <f>_xlfn.XLOOKUP(Table6[[#This Row],[Numeric Month]],$N$5:$N$11,$O$5:$O$11)</f>
        <v>Jan</v>
      </c>
      <c r="K6181" t="str">
        <f>_xlfn.XLOOKUP(Table6[[#This Row],[Loan Date]],$Q$5:$Q$152,$R$5:$R$152)</f>
        <v>Wednesday</v>
      </c>
      <c r="L6181" t="str">
        <f>_xlfn.XLOOKUP(Table6[[#This Row],[Loan Date]],$Q$5:$Q$152,$S$5:$S$152)</f>
        <v>Week 2</v>
      </c>
    </row>
    <row r="6182" spans="1:12" x14ac:dyDescent="0.2">
      <c r="A6182" s="1">
        <v>44944</v>
      </c>
      <c r="B6182" t="s">
        <v>7</v>
      </c>
      <c r="C6182" s="1">
        <v>44958</v>
      </c>
      <c r="D6182" t="s">
        <v>1110</v>
      </c>
      <c r="E6182" t="s">
        <v>765</v>
      </c>
      <c r="F6182" t="s">
        <v>2</v>
      </c>
      <c r="G6182" t="s">
        <v>1</v>
      </c>
      <c r="H6182" t="s">
        <v>0</v>
      </c>
      <c r="I6182">
        <f>MONTH(Table6[[#This Row],[Loan Date]])</f>
        <v>1</v>
      </c>
      <c r="J6182" t="str">
        <f>_xlfn.XLOOKUP(Table6[[#This Row],[Numeric Month]],$N$5:$N$11,$O$5:$O$11)</f>
        <v>Jan</v>
      </c>
      <c r="K6182" t="str">
        <f>_xlfn.XLOOKUP(Table6[[#This Row],[Loan Date]],$Q$5:$Q$152,$R$5:$R$152)</f>
        <v>Wednesday</v>
      </c>
      <c r="L6182" t="str">
        <f>_xlfn.XLOOKUP(Table6[[#This Row],[Loan Date]],$Q$5:$Q$152,$S$5:$S$152)</f>
        <v>Week 2</v>
      </c>
    </row>
    <row r="6183" spans="1:12" x14ac:dyDescent="0.2">
      <c r="A6183" s="1">
        <v>44944</v>
      </c>
      <c r="B6183" t="s">
        <v>7</v>
      </c>
      <c r="C6183" s="1">
        <v>44944</v>
      </c>
      <c r="D6183" t="s">
        <v>344</v>
      </c>
      <c r="E6183" t="s">
        <v>49</v>
      </c>
      <c r="F6183" t="s">
        <v>49</v>
      </c>
      <c r="G6183" t="s">
        <v>20</v>
      </c>
      <c r="H6183" t="s">
        <v>0</v>
      </c>
      <c r="I6183">
        <f>MONTH(Table6[[#This Row],[Loan Date]])</f>
        <v>1</v>
      </c>
      <c r="J6183" t="str">
        <f>_xlfn.XLOOKUP(Table6[[#This Row],[Numeric Month]],$N$5:$N$11,$O$5:$O$11)</f>
        <v>Jan</v>
      </c>
      <c r="K6183" t="str">
        <f>_xlfn.XLOOKUP(Table6[[#This Row],[Loan Date]],$Q$5:$Q$152,$R$5:$R$152)</f>
        <v>Wednesday</v>
      </c>
      <c r="L6183" t="str">
        <f>_xlfn.XLOOKUP(Table6[[#This Row],[Loan Date]],$Q$5:$Q$152,$S$5:$S$152)</f>
        <v>Week 2</v>
      </c>
    </row>
    <row r="6184" spans="1:12" x14ac:dyDescent="0.2">
      <c r="A6184" s="1">
        <v>44944</v>
      </c>
      <c r="B6184" t="s">
        <v>7</v>
      </c>
      <c r="C6184" s="1">
        <v>44944</v>
      </c>
      <c r="D6184" t="s">
        <v>172</v>
      </c>
      <c r="E6184" t="s">
        <v>21</v>
      </c>
      <c r="F6184" t="s">
        <v>21</v>
      </c>
      <c r="G6184" t="s">
        <v>20</v>
      </c>
      <c r="H6184" t="s">
        <v>0</v>
      </c>
      <c r="I6184">
        <f>MONTH(Table6[[#This Row],[Loan Date]])</f>
        <v>1</v>
      </c>
      <c r="J6184" t="str">
        <f>_xlfn.XLOOKUP(Table6[[#This Row],[Numeric Month]],$N$5:$N$11,$O$5:$O$11)</f>
        <v>Jan</v>
      </c>
      <c r="K6184" t="str">
        <f>_xlfn.XLOOKUP(Table6[[#This Row],[Loan Date]],$Q$5:$Q$152,$R$5:$R$152)</f>
        <v>Wednesday</v>
      </c>
      <c r="L6184" t="str">
        <f>_xlfn.XLOOKUP(Table6[[#This Row],[Loan Date]],$Q$5:$Q$152,$S$5:$S$152)</f>
        <v>Week 2</v>
      </c>
    </row>
    <row r="6185" spans="1:12" x14ac:dyDescent="0.2">
      <c r="A6185" s="1">
        <v>44944</v>
      </c>
      <c r="B6185" t="s">
        <v>7</v>
      </c>
      <c r="C6185" s="1">
        <v>44944</v>
      </c>
      <c r="D6185" t="s">
        <v>116</v>
      </c>
      <c r="E6185" t="s">
        <v>23</v>
      </c>
      <c r="F6185" t="s">
        <v>23</v>
      </c>
      <c r="G6185" t="s">
        <v>20</v>
      </c>
      <c r="H6185" t="s">
        <v>0</v>
      </c>
      <c r="I6185">
        <f>MONTH(Table6[[#This Row],[Loan Date]])</f>
        <v>1</v>
      </c>
      <c r="J6185" t="str">
        <f>_xlfn.XLOOKUP(Table6[[#This Row],[Numeric Month]],$N$5:$N$11,$O$5:$O$11)</f>
        <v>Jan</v>
      </c>
      <c r="K6185" t="str">
        <f>_xlfn.XLOOKUP(Table6[[#This Row],[Loan Date]],$Q$5:$Q$152,$R$5:$R$152)</f>
        <v>Wednesday</v>
      </c>
      <c r="L6185" t="str">
        <f>_xlfn.XLOOKUP(Table6[[#This Row],[Loan Date]],$Q$5:$Q$152,$S$5:$S$152)</f>
        <v>Week 2</v>
      </c>
    </row>
    <row r="6186" spans="1:12" x14ac:dyDescent="0.2">
      <c r="A6186" s="1">
        <v>44944</v>
      </c>
      <c r="B6186" t="s">
        <v>7</v>
      </c>
      <c r="C6186" s="1">
        <v>44958</v>
      </c>
      <c r="D6186" t="s">
        <v>576</v>
      </c>
      <c r="E6186" t="s">
        <v>15</v>
      </c>
      <c r="F6186" t="s">
        <v>14</v>
      </c>
      <c r="G6186" t="s">
        <v>1</v>
      </c>
      <c r="H6186" t="s">
        <v>0</v>
      </c>
      <c r="I6186">
        <f>MONTH(Table6[[#This Row],[Loan Date]])</f>
        <v>1</v>
      </c>
      <c r="J6186" t="str">
        <f>_xlfn.XLOOKUP(Table6[[#This Row],[Numeric Month]],$N$5:$N$11,$O$5:$O$11)</f>
        <v>Jan</v>
      </c>
      <c r="K6186" t="str">
        <f>_xlfn.XLOOKUP(Table6[[#This Row],[Loan Date]],$Q$5:$Q$152,$R$5:$R$152)</f>
        <v>Wednesday</v>
      </c>
      <c r="L6186" t="str">
        <f>_xlfn.XLOOKUP(Table6[[#This Row],[Loan Date]],$Q$5:$Q$152,$S$5:$S$152)</f>
        <v>Week 2</v>
      </c>
    </row>
    <row r="6187" spans="1:12" x14ac:dyDescent="0.2">
      <c r="A6187" s="1">
        <v>44944</v>
      </c>
      <c r="B6187" t="s">
        <v>7</v>
      </c>
      <c r="C6187" s="1">
        <v>44958</v>
      </c>
      <c r="D6187" t="s">
        <v>240</v>
      </c>
      <c r="E6187" t="s">
        <v>15</v>
      </c>
      <c r="F6187" t="s">
        <v>14</v>
      </c>
      <c r="G6187" t="s">
        <v>1</v>
      </c>
      <c r="H6187" t="s">
        <v>0</v>
      </c>
      <c r="I6187">
        <f>MONTH(Table6[[#This Row],[Loan Date]])</f>
        <v>1</v>
      </c>
      <c r="J6187" t="str">
        <f>_xlfn.XLOOKUP(Table6[[#This Row],[Numeric Month]],$N$5:$N$11,$O$5:$O$11)</f>
        <v>Jan</v>
      </c>
      <c r="K6187" t="str">
        <f>_xlfn.XLOOKUP(Table6[[#This Row],[Loan Date]],$Q$5:$Q$152,$R$5:$R$152)</f>
        <v>Wednesday</v>
      </c>
      <c r="L6187" t="str">
        <f>_xlfn.XLOOKUP(Table6[[#This Row],[Loan Date]],$Q$5:$Q$152,$S$5:$S$152)</f>
        <v>Week 2</v>
      </c>
    </row>
    <row r="6188" spans="1:12" x14ac:dyDescent="0.2">
      <c r="A6188" s="1">
        <v>44944</v>
      </c>
      <c r="B6188" t="s">
        <v>7</v>
      </c>
      <c r="C6188" s="1">
        <v>44958</v>
      </c>
      <c r="D6188" t="s">
        <v>1109</v>
      </c>
      <c r="E6188" t="s">
        <v>765</v>
      </c>
      <c r="F6188" t="s">
        <v>2</v>
      </c>
      <c r="G6188" t="s">
        <v>1</v>
      </c>
      <c r="H6188" t="s">
        <v>0</v>
      </c>
      <c r="I6188">
        <f>MONTH(Table6[[#This Row],[Loan Date]])</f>
        <v>1</v>
      </c>
      <c r="J6188" t="str">
        <f>_xlfn.XLOOKUP(Table6[[#This Row],[Numeric Month]],$N$5:$N$11,$O$5:$O$11)</f>
        <v>Jan</v>
      </c>
      <c r="K6188" t="str">
        <f>_xlfn.XLOOKUP(Table6[[#This Row],[Loan Date]],$Q$5:$Q$152,$R$5:$R$152)</f>
        <v>Wednesday</v>
      </c>
      <c r="L6188" t="str">
        <f>_xlfn.XLOOKUP(Table6[[#This Row],[Loan Date]],$Q$5:$Q$152,$S$5:$S$152)</f>
        <v>Week 2</v>
      </c>
    </row>
    <row r="6189" spans="1:12" x14ac:dyDescent="0.2">
      <c r="A6189" s="1">
        <v>44944</v>
      </c>
      <c r="B6189" t="s">
        <v>7</v>
      </c>
      <c r="C6189" s="1">
        <v>44944</v>
      </c>
      <c r="D6189" t="s">
        <v>934</v>
      </c>
      <c r="E6189" t="s">
        <v>65</v>
      </c>
      <c r="F6189" t="s">
        <v>65</v>
      </c>
      <c r="G6189" t="s">
        <v>20</v>
      </c>
      <c r="H6189" t="s">
        <v>0</v>
      </c>
      <c r="I6189">
        <f>MONTH(Table6[[#This Row],[Loan Date]])</f>
        <v>1</v>
      </c>
      <c r="J6189" t="str">
        <f>_xlfn.XLOOKUP(Table6[[#This Row],[Numeric Month]],$N$5:$N$11,$O$5:$O$11)</f>
        <v>Jan</v>
      </c>
      <c r="K6189" t="str">
        <f>_xlfn.XLOOKUP(Table6[[#This Row],[Loan Date]],$Q$5:$Q$152,$R$5:$R$152)</f>
        <v>Wednesday</v>
      </c>
      <c r="L6189" t="str">
        <f>_xlfn.XLOOKUP(Table6[[#This Row],[Loan Date]],$Q$5:$Q$152,$S$5:$S$152)</f>
        <v>Week 2</v>
      </c>
    </row>
    <row r="6190" spans="1:12" x14ac:dyDescent="0.2">
      <c r="A6190" s="1">
        <v>44944</v>
      </c>
      <c r="B6190" t="s">
        <v>7</v>
      </c>
      <c r="C6190" s="1">
        <v>44944</v>
      </c>
      <c r="D6190" t="s">
        <v>338</v>
      </c>
      <c r="E6190" t="s">
        <v>23</v>
      </c>
      <c r="F6190" t="s">
        <v>23</v>
      </c>
      <c r="G6190" t="s">
        <v>20</v>
      </c>
      <c r="H6190" t="s">
        <v>0</v>
      </c>
      <c r="I6190">
        <f>MONTH(Table6[[#This Row],[Loan Date]])</f>
        <v>1</v>
      </c>
      <c r="J6190" t="str">
        <f>_xlfn.XLOOKUP(Table6[[#This Row],[Numeric Month]],$N$5:$N$11,$O$5:$O$11)</f>
        <v>Jan</v>
      </c>
      <c r="K6190" t="str">
        <f>_xlfn.XLOOKUP(Table6[[#This Row],[Loan Date]],$Q$5:$Q$152,$R$5:$R$152)</f>
        <v>Wednesday</v>
      </c>
      <c r="L6190" t="str">
        <f>_xlfn.XLOOKUP(Table6[[#This Row],[Loan Date]],$Q$5:$Q$152,$S$5:$S$152)</f>
        <v>Week 2</v>
      </c>
    </row>
    <row r="6191" spans="1:12" x14ac:dyDescent="0.2">
      <c r="A6191" s="1">
        <v>44944</v>
      </c>
      <c r="B6191" t="s">
        <v>7</v>
      </c>
      <c r="C6191" s="1">
        <v>44944</v>
      </c>
      <c r="D6191" t="s">
        <v>911</v>
      </c>
      <c r="E6191" t="s">
        <v>37</v>
      </c>
      <c r="F6191" t="s">
        <v>37</v>
      </c>
      <c r="G6191" t="s">
        <v>20</v>
      </c>
      <c r="H6191" t="s">
        <v>0</v>
      </c>
      <c r="I6191">
        <f>MONTH(Table6[[#This Row],[Loan Date]])</f>
        <v>1</v>
      </c>
      <c r="J6191" t="str">
        <f>_xlfn.XLOOKUP(Table6[[#This Row],[Numeric Month]],$N$5:$N$11,$O$5:$O$11)</f>
        <v>Jan</v>
      </c>
      <c r="K6191" t="str">
        <f>_xlfn.XLOOKUP(Table6[[#This Row],[Loan Date]],$Q$5:$Q$152,$R$5:$R$152)</f>
        <v>Wednesday</v>
      </c>
      <c r="L6191" t="str">
        <f>_xlfn.XLOOKUP(Table6[[#This Row],[Loan Date]],$Q$5:$Q$152,$S$5:$S$152)</f>
        <v>Week 2</v>
      </c>
    </row>
    <row r="6192" spans="1:12" x14ac:dyDescent="0.2">
      <c r="A6192" s="1">
        <v>44944</v>
      </c>
      <c r="B6192" t="s">
        <v>7</v>
      </c>
      <c r="C6192" s="1">
        <v>44944</v>
      </c>
      <c r="D6192" t="s">
        <v>916</v>
      </c>
      <c r="E6192" t="s">
        <v>37</v>
      </c>
      <c r="F6192" t="s">
        <v>37</v>
      </c>
      <c r="G6192" t="s">
        <v>20</v>
      </c>
      <c r="H6192" t="s">
        <v>0</v>
      </c>
      <c r="I6192">
        <f>MONTH(Table6[[#This Row],[Loan Date]])</f>
        <v>1</v>
      </c>
      <c r="J6192" t="str">
        <f>_xlfn.XLOOKUP(Table6[[#This Row],[Numeric Month]],$N$5:$N$11,$O$5:$O$11)</f>
        <v>Jan</v>
      </c>
      <c r="K6192" t="str">
        <f>_xlfn.XLOOKUP(Table6[[#This Row],[Loan Date]],$Q$5:$Q$152,$R$5:$R$152)</f>
        <v>Wednesday</v>
      </c>
      <c r="L6192" t="str">
        <f>_xlfn.XLOOKUP(Table6[[#This Row],[Loan Date]],$Q$5:$Q$152,$S$5:$S$152)</f>
        <v>Week 2</v>
      </c>
    </row>
    <row r="6193" spans="1:12" x14ac:dyDescent="0.2">
      <c r="A6193" s="1">
        <v>44944</v>
      </c>
      <c r="B6193" t="s">
        <v>7</v>
      </c>
      <c r="C6193" s="1">
        <v>44944</v>
      </c>
      <c r="D6193" t="s">
        <v>31</v>
      </c>
      <c r="E6193" t="s">
        <v>21</v>
      </c>
      <c r="F6193" t="s">
        <v>21</v>
      </c>
      <c r="G6193" t="s">
        <v>20</v>
      </c>
      <c r="H6193" t="s">
        <v>0</v>
      </c>
      <c r="I6193">
        <f>MONTH(Table6[[#This Row],[Loan Date]])</f>
        <v>1</v>
      </c>
      <c r="J6193" t="str">
        <f>_xlfn.XLOOKUP(Table6[[#This Row],[Numeric Month]],$N$5:$N$11,$O$5:$O$11)</f>
        <v>Jan</v>
      </c>
      <c r="K6193" t="str">
        <f>_xlfn.XLOOKUP(Table6[[#This Row],[Loan Date]],$Q$5:$Q$152,$R$5:$R$152)</f>
        <v>Wednesday</v>
      </c>
      <c r="L6193" t="str">
        <f>_xlfn.XLOOKUP(Table6[[#This Row],[Loan Date]],$Q$5:$Q$152,$S$5:$S$152)</f>
        <v>Week 2</v>
      </c>
    </row>
    <row r="6194" spans="1:12" x14ac:dyDescent="0.2">
      <c r="A6194" s="1">
        <v>44944</v>
      </c>
      <c r="B6194" t="s">
        <v>7</v>
      </c>
      <c r="C6194" s="1">
        <v>44944</v>
      </c>
      <c r="D6194" t="s">
        <v>29</v>
      </c>
      <c r="E6194" t="s">
        <v>23</v>
      </c>
      <c r="F6194" t="s">
        <v>23</v>
      </c>
      <c r="G6194" t="s">
        <v>20</v>
      </c>
      <c r="H6194" t="s">
        <v>0</v>
      </c>
      <c r="I6194">
        <f>MONTH(Table6[[#This Row],[Loan Date]])</f>
        <v>1</v>
      </c>
      <c r="J6194" t="str">
        <f>_xlfn.XLOOKUP(Table6[[#This Row],[Numeric Month]],$N$5:$N$11,$O$5:$O$11)</f>
        <v>Jan</v>
      </c>
      <c r="K6194" t="str">
        <f>_xlfn.XLOOKUP(Table6[[#This Row],[Loan Date]],$Q$5:$Q$152,$R$5:$R$152)</f>
        <v>Wednesday</v>
      </c>
      <c r="L6194" t="str">
        <f>_xlfn.XLOOKUP(Table6[[#This Row],[Loan Date]],$Q$5:$Q$152,$S$5:$S$152)</f>
        <v>Week 2</v>
      </c>
    </row>
    <row r="6195" spans="1:12" x14ac:dyDescent="0.2">
      <c r="A6195" s="1">
        <v>44944</v>
      </c>
      <c r="B6195" t="s">
        <v>5</v>
      </c>
      <c r="C6195" s="1">
        <v>44944</v>
      </c>
      <c r="D6195" t="s">
        <v>1108</v>
      </c>
      <c r="E6195" t="s">
        <v>765</v>
      </c>
      <c r="F6195" t="s">
        <v>2</v>
      </c>
      <c r="G6195" t="s">
        <v>1</v>
      </c>
      <c r="H6195" t="s">
        <v>0</v>
      </c>
      <c r="I6195">
        <f>MONTH(Table6[[#This Row],[Loan Date]])</f>
        <v>1</v>
      </c>
      <c r="J6195" t="str">
        <f>_xlfn.XLOOKUP(Table6[[#This Row],[Numeric Month]],$N$5:$N$11,$O$5:$O$11)</f>
        <v>Jan</v>
      </c>
      <c r="K6195" t="str">
        <f>_xlfn.XLOOKUP(Table6[[#This Row],[Loan Date]],$Q$5:$Q$152,$R$5:$R$152)</f>
        <v>Wednesday</v>
      </c>
      <c r="L6195" t="str">
        <f>_xlfn.XLOOKUP(Table6[[#This Row],[Loan Date]],$Q$5:$Q$152,$S$5:$S$152)</f>
        <v>Week 2</v>
      </c>
    </row>
    <row r="6196" spans="1:12" x14ac:dyDescent="0.2">
      <c r="A6196" s="1">
        <v>44944</v>
      </c>
      <c r="B6196" t="s">
        <v>5</v>
      </c>
      <c r="C6196" s="1">
        <v>45009</v>
      </c>
      <c r="D6196" t="s">
        <v>1107</v>
      </c>
      <c r="E6196" t="s">
        <v>3</v>
      </c>
      <c r="F6196" t="s">
        <v>2</v>
      </c>
      <c r="G6196" t="s">
        <v>1</v>
      </c>
      <c r="H6196" t="s">
        <v>0</v>
      </c>
      <c r="I6196">
        <f>MONTH(Table6[[#This Row],[Loan Date]])</f>
        <v>1</v>
      </c>
      <c r="J6196" t="str">
        <f>_xlfn.XLOOKUP(Table6[[#This Row],[Numeric Month]],$N$5:$N$11,$O$5:$O$11)</f>
        <v>Jan</v>
      </c>
      <c r="K6196" t="str">
        <f>_xlfn.XLOOKUP(Table6[[#This Row],[Loan Date]],$Q$5:$Q$152,$R$5:$R$152)</f>
        <v>Wednesday</v>
      </c>
      <c r="L6196" t="str">
        <f>_xlfn.XLOOKUP(Table6[[#This Row],[Loan Date]],$Q$5:$Q$152,$S$5:$S$152)</f>
        <v>Week 2</v>
      </c>
    </row>
    <row r="6197" spans="1:12" x14ac:dyDescent="0.2">
      <c r="A6197" s="1">
        <v>44944</v>
      </c>
      <c r="B6197" t="s">
        <v>7</v>
      </c>
      <c r="C6197" s="1">
        <v>44944</v>
      </c>
      <c r="D6197" t="s">
        <v>103</v>
      </c>
      <c r="E6197" t="s">
        <v>23</v>
      </c>
      <c r="F6197" t="s">
        <v>23</v>
      </c>
      <c r="G6197" t="s">
        <v>20</v>
      </c>
      <c r="H6197" t="s">
        <v>0</v>
      </c>
      <c r="I6197">
        <f>MONTH(Table6[[#This Row],[Loan Date]])</f>
        <v>1</v>
      </c>
      <c r="J6197" t="str">
        <f>_xlfn.XLOOKUP(Table6[[#This Row],[Numeric Month]],$N$5:$N$11,$O$5:$O$11)</f>
        <v>Jan</v>
      </c>
      <c r="K6197" t="str">
        <f>_xlfn.XLOOKUP(Table6[[#This Row],[Loan Date]],$Q$5:$Q$152,$R$5:$R$152)</f>
        <v>Wednesday</v>
      </c>
      <c r="L6197" t="str">
        <f>_xlfn.XLOOKUP(Table6[[#This Row],[Loan Date]],$Q$5:$Q$152,$S$5:$S$152)</f>
        <v>Week 2</v>
      </c>
    </row>
    <row r="6198" spans="1:12" x14ac:dyDescent="0.2">
      <c r="A6198" s="1">
        <v>44944</v>
      </c>
      <c r="B6198" t="s">
        <v>7</v>
      </c>
      <c r="C6198" s="1">
        <v>44944</v>
      </c>
      <c r="D6198" t="s">
        <v>171</v>
      </c>
      <c r="E6198" t="s">
        <v>23</v>
      </c>
      <c r="F6198" t="s">
        <v>23</v>
      </c>
      <c r="G6198" t="s">
        <v>20</v>
      </c>
      <c r="H6198" t="s">
        <v>0</v>
      </c>
      <c r="I6198">
        <f>MONTH(Table6[[#This Row],[Loan Date]])</f>
        <v>1</v>
      </c>
      <c r="J6198" t="str">
        <f>_xlfn.XLOOKUP(Table6[[#This Row],[Numeric Month]],$N$5:$N$11,$O$5:$O$11)</f>
        <v>Jan</v>
      </c>
      <c r="K6198" t="str">
        <f>_xlfn.XLOOKUP(Table6[[#This Row],[Loan Date]],$Q$5:$Q$152,$R$5:$R$152)</f>
        <v>Wednesday</v>
      </c>
      <c r="L6198" t="str">
        <f>_xlfn.XLOOKUP(Table6[[#This Row],[Loan Date]],$Q$5:$Q$152,$S$5:$S$152)</f>
        <v>Week 2</v>
      </c>
    </row>
    <row r="6199" spans="1:12" x14ac:dyDescent="0.2">
      <c r="A6199" s="1">
        <v>44944</v>
      </c>
      <c r="B6199" t="s">
        <v>5</v>
      </c>
      <c r="C6199" s="1">
        <v>44944</v>
      </c>
      <c r="D6199" t="s">
        <v>97</v>
      </c>
      <c r="E6199" t="s">
        <v>23</v>
      </c>
      <c r="F6199" t="s">
        <v>23</v>
      </c>
      <c r="G6199" t="s">
        <v>20</v>
      </c>
      <c r="H6199" t="s">
        <v>0</v>
      </c>
      <c r="I6199">
        <f>MONTH(Table6[[#This Row],[Loan Date]])</f>
        <v>1</v>
      </c>
      <c r="J6199" t="str">
        <f>_xlfn.XLOOKUP(Table6[[#This Row],[Numeric Month]],$N$5:$N$11,$O$5:$O$11)</f>
        <v>Jan</v>
      </c>
      <c r="K6199" t="str">
        <f>_xlfn.XLOOKUP(Table6[[#This Row],[Loan Date]],$Q$5:$Q$152,$R$5:$R$152)</f>
        <v>Wednesday</v>
      </c>
      <c r="L6199" t="str">
        <f>_xlfn.XLOOKUP(Table6[[#This Row],[Loan Date]],$Q$5:$Q$152,$S$5:$S$152)</f>
        <v>Week 2</v>
      </c>
    </row>
    <row r="6200" spans="1:12" x14ac:dyDescent="0.2">
      <c r="A6200" s="1">
        <v>44944</v>
      </c>
      <c r="B6200" t="s">
        <v>5</v>
      </c>
      <c r="C6200" s="1">
        <v>44944</v>
      </c>
      <c r="D6200" t="s">
        <v>660</v>
      </c>
      <c r="E6200" t="s">
        <v>21</v>
      </c>
      <c r="F6200" t="s">
        <v>21</v>
      </c>
      <c r="G6200" t="s">
        <v>20</v>
      </c>
      <c r="H6200" t="s">
        <v>0</v>
      </c>
      <c r="I6200">
        <f>MONTH(Table6[[#This Row],[Loan Date]])</f>
        <v>1</v>
      </c>
      <c r="J6200" t="str">
        <f>_xlfn.XLOOKUP(Table6[[#This Row],[Numeric Month]],$N$5:$N$11,$O$5:$O$11)</f>
        <v>Jan</v>
      </c>
      <c r="K6200" t="str">
        <f>_xlfn.XLOOKUP(Table6[[#This Row],[Loan Date]],$Q$5:$Q$152,$R$5:$R$152)</f>
        <v>Wednesday</v>
      </c>
      <c r="L6200" t="str">
        <f>_xlfn.XLOOKUP(Table6[[#This Row],[Loan Date]],$Q$5:$Q$152,$S$5:$S$152)</f>
        <v>Week 2</v>
      </c>
    </row>
    <row r="6201" spans="1:12" x14ac:dyDescent="0.2">
      <c r="A6201" s="1">
        <v>44944</v>
      </c>
      <c r="B6201" t="s">
        <v>7</v>
      </c>
      <c r="C6201" s="1">
        <v>44944</v>
      </c>
      <c r="D6201" t="s">
        <v>952</v>
      </c>
      <c r="E6201" t="s">
        <v>37</v>
      </c>
      <c r="F6201" t="s">
        <v>37</v>
      </c>
      <c r="G6201" t="s">
        <v>20</v>
      </c>
      <c r="H6201" t="s">
        <v>0</v>
      </c>
      <c r="I6201">
        <f>MONTH(Table6[[#This Row],[Loan Date]])</f>
        <v>1</v>
      </c>
      <c r="J6201" t="str">
        <f>_xlfn.XLOOKUP(Table6[[#This Row],[Numeric Month]],$N$5:$N$11,$O$5:$O$11)</f>
        <v>Jan</v>
      </c>
      <c r="K6201" t="str">
        <f>_xlfn.XLOOKUP(Table6[[#This Row],[Loan Date]],$Q$5:$Q$152,$R$5:$R$152)</f>
        <v>Wednesday</v>
      </c>
      <c r="L6201" t="str">
        <f>_xlfn.XLOOKUP(Table6[[#This Row],[Loan Date]],$Q$5:$Q$152,$S$5:$S$152)</f>
        <v>Week 2</v>
      </c>
    </row>
    <row r="6202" spans="1:12" x14ac:dyDescent="0.2">
      <c r="A6202" s="1">
        <v>44944</v>
      </c>
      <c r="B6202" t="s">
        <v>7</v>
      </c>
      <c r="C6202" s="1">
        <v>44958</v>
      </c>
      <c r="D6202" t="s">
        <v>642</v>
      </c>
      <c r="E6202" t="s">
        <v>15</v>
      </c>
      <c r="F6202" t="s">
        <v>14</v>
      </c>
      <c r="G6202" t="s">
        <v>1</v>
      </c>
      <c r="H6202" t="s">
        <v>0</v>
      </c>
      <c r="I6202">
        <f>MONTH(Table6[[#This Row],[Loan Date]])</f>
        <v>1</v>
      </c>
      <c r="J6202" t="str">
        <f>_xlfn.XLOOKUP(Table6[[#This Row],[Numeric Month]],$N$5:$N$11,$O$5:$O$11)</f>
        <v>Jan</v>
      </c>
      <c r="K6202" t="str">
        <f>_xlfn.XLOOKUP(Table6[[#This Row],[Loan Date]],$Q$5:$Q$152,$R$5:$R$152)</f>
        <v>Wednesday</v>
      </c>
      <c r="L6202" t="str">
        <f>_xlfn.XLOOKUP(Table6[[#This Row],[Loan Date]],$Q$5:$Q$152,$S$5:$S$152)</f>
        <v>Week 2</v>
      </c>
    </row>
    <row r="6203" spans="1:12" x14ac:dyDescent="0.2">
      <c r="A6203" s="1">
        <v>44944</v>
      </c>
      <c r="B6203" t="s">
        <v>7</v>
      </c>
      <c r="C6203" s="1">
        <v>44944</v>
      </c>
      <c r="D6203" t="s">
        <v>586</v>
      </c>
      <c r="E6203" t="s">
        <v>65</v>
      </c>
      <c r="F6203" t="s">
        <v>65</v>
      </c>
      <c r="G6203" t="s">
        <v>20</v>
      </c>
      <c r="H6203" t="s">
        <v>0</v>
      </c>
      <c r="I6203">
        <f>MONTH(Table6[[#This Row],[Loan Date]])</f>
        <v>1</v>
      </c>
      <c r="J6203" t="str">
        <f>_xlfn.XLOOKUP(Table6[[#This Row],[Numeric Month]],$N$5:$N$11,$O$5:$O$11)</f>
        <v>Jan</v>
      </c>
      <c r="K6203" t="str">
        <f>_xlfn.XLOOKUP(Table6[[#This Row],[Loan Date]],$Q$5:$Q$152,$R$5:$R$152)</f>
        <v>Wednesday</v>
      </c>
      <c r="L6203" t="str">
        <f>_xlfn.XLOOKUP(Table6[[#This Row],[Loan Date]],$Q$5:$Q$152,$S$5:$S$152)</f>
        <v>Week 2</v>
      </c>
    </row>
    <row r="6204" spans="1:12" x14ac:dyDescent="0.2">
      <c r="A6204" s="1">
        <v>44944</v>
      </c>
      <c r="B6204" t="s">
        <v>5</v>
      </c>
      <c r="C6204" s="1">
        <v>44951</v>
      </c>
      <c r="D6204" t="s">
        <v>842</v>
      </c>
      <c r="E6204" t="s">
        <v>15</v>
      </c>
      <c r="F6204" t="s">
        <v>14</v>
      </c>
      <c r="G6204" t="s">
        <v>1</v>
      </c>
      <c r="H6204" t="s">
        <v>0</v>
      </c>
      <c r="I6204">
        <f>MONTH(Table6[[#This Row],[Loan Date]])</f>
        <v>1</v>
      </c>
      <c r="J6204" t="str">
        <f>_xlfn.XLOOKUP(Table6[[#This Row],[Numeric Month]],$N$5:$N$11,$O$5:$O$11)</f>
        <v>Jan</v>
      </c>
      <c r="K6204" t="str">
        <f>_xlfn.XLOOKUP(Table6[[#This Row],[Loan Date]],$Q$5:$Q$152,$R$5:$R$152)</f>
        <v>Wednesday</v>
      </c>
      <c r="L6204" t="str">
        <f>_xlfn.XLOOKUP(Table6[[#This Row],[Loan Date]],$Q$5:$Q$152,$S$5:$S$152)</f>
        <v>Week 2</v>
      </c>
    </row>
    <row r="6205" spans="1:12" x14ac:dyDescent="0.2">
      <c r="A6205" s="1">
        <v>44944</v>
      </c>
      <c r="B6205" t="s">
        <v>5</v>
      </c>
      <c r="C6205" s="1">
        <v>44951</v>
      </c>
      <c r="D6205" t="s">
        <v>598</v>
      </c>
      <c r="E6205" t="s">
        <v>15</v>
      </c>
      <c r="F6205" t="s">
        <v>14</v>
      </c>
      <c r="G6205" t="s">
        <v>1</v>
      </c>
      <c r="H6205" t="s">
        <v>0</v>
      </c>
      <c r="I6205">
        <f>MONTH(Table6[[#This Row],[Loan Date]])</f>
        <v>1</v>
      </c>
      <c r="J6205" t="str">
        <f>_xlfn.XLOOKUP(Table6[[#This Row],[Numeric Month]],$N$5:$N$11,$O$5:$O$11)</f>
        <v>Jan</v>
      </c>
      <c r="K6205" t="str">
        <f>_xlfn.XLOOKUP(Table6[[#This Row],[Loan Date]],$Q$5:$Q$152,$R$5:$R$152)</f>
        <v>Wednesday</v>
      </c>
      <c r="L6205" t="str">
        <f>_xlfn.XLOOKUP(Table6[[#This Row],[Loan Date]],$Q$5:$Q$152,$S$5:$S$152)</f>
        <v>Week 2</v>
      </c>
    </row>
    <row r="6206" spans="1:12" x14ac:dyDescent="0.2">
      <c r="A6206" s="1">
        <v>44944</v>
      </c>
      <c r="B6206" t="s">
        <v>5</v>
      </c>
      <c r="C6206" s="1">
        <v>44951</v>
      </c>
      <c r="D6206" t="s">
        <v>726</v>
      </c>
      <c r="E6206" t="s">
        <v>15</v>
      </c>
      <c r="F6206" t="s">
        <v>14</v>
      </c>
      <c r="G6206" t="s">
        <v>1</v>
      </c>
      <c r="H6206" t="s">
        <v>0</v>
      </c>
      <c r="I6206">
        <f>MONTH(Table6[[#This Row],[Loan Date]])</f>
        <v>1</v>
      </c>
      <c r="J6206" t="str">
        <f>_xlfn.XLOOKUP(Table6[[#This Row],[Numeric Month]],$N$5:$N$11,$O$5:$O$11)</f>
        <v>Jan</v>
      </c>
      <c r="K6206" t="str">
        <f>_xlfn.XLOOKUP(Table6[[#This Row],[Loan Date]],$Q$5:$Q$152,$R$5:$R$152)</f>
        <v>Wednesday</v>
      </c>
      <c r="L6206" t="str">
        <f>_xlfn.XLOOKUP(Table6[[#This Row],[Loan Date]],$Q$5:$Q$152,$S$5:$S$152)</f>
        <v>Week 2</v>
      </c>
    </row>
    <row r="6207" spans="1:12" x14ac:dyDescent="0.2">
      <c r="A6207" s="1">
        <v>44945</v>
      </c>
      <c r="B6207" t="s">
        <v>5</v>
      </c>
      <c r="C6207" s="1">
        <v>44952</v>
      </c>
      <c r="D6207" t="s">
        <v>255</v>
      </c>
      <c r="E6207" t="s">
        <v>52</v>
      </c>
      <c r="F6207" t="s">
        <v>51</v>
      </c>
      <c r="G6207" t="s">
        <v>1</v>
      </c>
      <c r="H6207" t="s">
        <v>0</v>
      </c>
      <c r="I6207">
        <f>MONTH(Table6[[#This Row],[Loan Date]])</f>
        <v>1</v>
      </c>
      <c r="J6207" t="str">
        <f>_xlfn.XLOOKUP(Table6[[#This Row],[Numeric Month]],$N$5:$N$11,$O$5:$O$11)</f>
        <v>Jan</v>
      </c>
      <c r="K6207" t="str">
        <f>_xlfn.XLOOKUP(Table6[[#This Row],[Loan Date]],$Q$5:$Q$152,$R$5:$R$152)</f>
        <v>Thursday</v>
      </c>
      <c r="L6207" t="str">
        <f>_xlfn.XLOOKUP(Table6[[#This Row],[Loan Date]],$Q$5:$Q$152,$S$5:$S$152)</f>
        <v>Week 2</v>
      </c>
    </row>
    <row r="6208" spans="1:12" x14ac:dyDescent="0.2">
      <c r="A6208" s="1">
        <v>44945</v>
      </c>
      <c r="B6208" t="s">
        <v>7</v>
      </c>
      <c r="C6208" s="1">
        <v>44945</v>
      </c>
      <c r="D6208" t="s">
        <v>163</v>
      </c>
      <c r="E6208" t="s">
        <v>162</v>
      </c>
      <c r="F6208" t="s">
        <v>162</v>
      </c>
      <c r="G6208" t="s">
        <v>11</v>
      </c>
      <c r="H6208" t="s">
        <v>0</v>
      </c>
      <c r="I6208">
        <f>MONTH(Table6[[#This Row],[Loan Date]])</f>
        <v>1</v>
      </c>
      <c r="J6208" t="str">
        <f>_xlfn.XLOOKUP(Table6[[#This Row],[Numeric Month]],$N$5:$N$11,$O$5:$O$11)</f>
        <v>Jan</v>
      </c>
      <c r="K6208" t="str">
        <f>_xlfn.XLOOKUP(Table6[[#This Row],[Loan Date]],$Q$5:$Q$152,$R$5:$R$152)</f>
        <v>Thursday</v>
      </c>
      <c r="L6208" t="str">
        <f>_xlfn.XLOOKUP(Table6[[#This Row],[Loan Date]],$Q$5:$Q$152,$S$5:$S$152)</f>
        <v>Week 2</v>
      </c>
    </row>
    <row r="6209" spans="1:12" x14ac:dyDescent="0.2">
      <c r="A6209" s="1">
        <v>44945</v>
      </c>
      <c r="B6209" t="s">
        <v>5</v>
      </c>
      <c r="C6209" s="1">
        <v>44945</v>
      </c>
      <c r="D6209" t="s">
        <v>923</v>
      </c>
      <c r="E6209" t="s">
        <v>37</v>
      </c>
      <c r="F6209" t="s">
        <v>37</v>
      </c>
      <c r="G6209" t="s">
        <v>20</v>
      </c>
      <c r="H6209" t="s">
        <v>0</v>
      </c>
      <c r="I6209">
        <f>MONTH(Table6[[#This Row],[Loan Date]])</f>
        <v>1</v>
      </c>
      <c r="J6209" t="str">
        <f>_xlfn.XLOOKUP(Table6[[#This Row],[Numeric Month]],$N$5:$N$11,$O$5:$O$11)</f>
        <v>Jan</v>
      </c>
      <c r="K6209" t="str">
        <f>_xlfn.XLOOKUP(Table6[[#This Row],[Loan Date]],$Q$5:$Q$152,$R$5:$R$152)</f>
        <v>Thursday</v>
      </c>
      <c r="L6209" t="str">
        <f>_xlfn.XLOOKUP(Table6[[#This Row],[Loan Date]],$Q$5:$Q$152,$S$5:$S$152)</f>
        <v>Week 2</v>
      </c>
    </row>
    <row r="6210" spans="1:12" x14ac:dyDescent="0.2">
      <c r="A6210" s="1">
        <v>44945</v>
      </c>
      <c r="B6210" t="s">
        <v>5</v>
      </c>
      <c r="C6210" s="1">
        <v>44945</v>
      </c>
      <c r="D6210" t="s">
        <v>1100</v>
      </c>
      <c r="E6210" t="s">
        <v>41</v>
      </c>
      <c r="F6210" t="s">
        <v>40</v>
      </c>
      <c r="G6210" t="s">
        <v>39</v>
      </c>
      <c r="H6210" t="s">
        <v>0</v>
      </c>
      <c r="I6210">
        <f>MONTH(Table6[[#This Row],[Loan Date]])</f>
        <v>1</v>
      </c>
      <c r="J6210" t="str">
        <f>_xlfn.XLOOKUP(Table6[[#This Row],[Numeric Month]],$N$5:$N$11,$O$5:$O$11)</f>
        <v>Jan</v>
      </c>
      <c r="K6210" t="str">
        <f>_xlfn.XLOOKUP(Table6[[#This Row],[Loan Date]],$Q$5:$Q$152,$R$5:$R$152)</f>
        <v>Thursday</v>
      </c>
      <c r="L6210" t="str">
        <f>_xlfn.XLOOKUP(Table6[[#This Row],[Loan Date]],$Q$5:$Q$152,$S$5:$S$152)</f>
        <v>Week 2</v>
      </c>
    </row>
    <row r="6211" spans="1:12" x14ac:dyDescent="0.2">
      <c r="A6211" s="1">
        <v>44945</v>
      </c>
      <c r="B6211" t="s">
        <v>5</v>
      </c>
      <c r="C6211" s="1">
        <v>44956</v>
      </c>
      <c r="D6211" t="s">
        <v>617</v>
      </c>
      <c r="E6211" t="s">
        <v>3</v>
      </c>
      <c r="F6211" t="s">
        <v>2</v>
      </c>
      <c r="G6211" t="s">
        <v>1</v>
      </c>
      <c r="H6211" t="s">
        <v>0</v>
      </c>
      <c r="I6211">
        <f>MONTH(Table6[[#This Row],[Loan Date]])</f>
        <v>1</v>
      </c>
      <c r="J6211" t="str">
        <f>_xlfn.XLOOKUP(Table6[[#This Row],[Numeric Month]],$N$5:$N$11,$O$5:$O$11)</f>
        <v>Jan</v>
      </c>
      <c r="K6211" t="str">
        <f>_xlfn.XLOOKUP(Table6[[#This Row],[Loan Date]],$Q$5:$Q$152,$R$5:$R$152)</f>
        <v>Thursday</v>
      </c>
      <c r="L6211" t="str">
        <f>_xlfn.XLOOKUP(Table6[[#This Row],[Loan Date]],$Q$5:$Q$152,$S$5:$S$152)</f>
        <v>Week 2</v>
      </c>
    </row>
    <row r="6212" spans="1:12" x14ac:dyDescent="0.2">
      <c r="A6212" s="1">
        <v>44945</v>
      </c>
      <c r="B6212" t="s">
        <v>7</v>
      </c>
      <c r="C6212" s="1">
        <v>44959</v>
      </c>
      <c r="D6212" t="s">
        <v>959</v>
      </c>
      <c r="E6212" t="s">
        <v>3</v>
      </c>
      <c r="F6212" t="s">
        <v>2</v>
      </c>
      <c r="G6212" t="s">
        <v>1</v>
      </c>
      <c r="H6212" t="s">
        <v>0</v>
      </c>
      <c r="I6212">
        <f>MONTH(Table6[[#This Row],[Loan Date]])</f>
        <v>1</v>
      </c>
      <c r="J6212" t="str">
        <f>_xlfn.XLOOKUP(Table6[[#This Row],[Numeric Month]],$N$5:$N$11,$O$5:$O$11)</f>
        <v>Jan</v>
      </c>
      <c r="K6212" t="str">
        <f>_xlfn.XLOOKUP(Table6[[#This Row],[Loan Date]],$Q$5:$Q$152,$R$5:$R$152)</f>
        <v>Thursday</v>
      </c>
      <c r="L6212" t="str">
        <f>_xlfn.XLOOKUP(Table6[[#This Row],[Loan Date]],$Q$5:$Q$152,$S$5:$S$152)</f>
        <v>Week 2</v>
      </c>
    </row>
    <row r="6213" spans="1:12" x14ac:dyDescent="0.2">
      <c r="A6213" s="1">
        <v>44945</v>
      </c>
      <c r="B6213" t="s">
        <v>7</v>
      </c>
      <c r="C6213" s="1">
        <v>44945</v>
      </c>
      <c r="D6213" t="s">
        <v>912</v>
      </c>
      <c r="E6213" t="s">
        <v>37</v>
      </c>
      <c r="F6213" t="s">
        <v>37</v>
      </c>
      <c r="G6213" t="s">
        <v>20</v>
      </c>
      <c r="H6213" t="s">
        <v>0</v>
      </c>
      <c r="I6213">
        <f>MONTH(Table6[[#This Row],[Loan Date]])</f>
        <v>1</v>
      </c>
      <c r="J6213" t="str">
        <f>_xlfn.XLOOKUP(Table6[[#This Row],[Numeric Month]],$N$5:$N$11,$O$5:$O$11)</f>
        <v>Jan</v>
      </c>
      <c r="K6213" t="str">
        <f>_xlfn.XLOOKUP(Table6[[#This Row],[Loan Date]],$Q$5:$Q$152,$R$5:$R$152)</f>
        <v>Thursday</v>
      </c>
      <c r="L6213" t="str">
        <f>_xlfn.XLOOKUP(Table6[[#This Row],[Loan Date]],$Q$5:$Q$152,$S$5:$S$152)</f>
        <v>Week 2</v>
      </c>
    </row>
    <row r="6214" spans="1:12" x14ac:dyDescent="0.2">
      <c r="A6214" s="1">
        <v>44945</v>
      </c>
      <c r="B6214" t="s">
        <v>7</v>
      </c>
      <c r="C6214" s="1">
        <v>44952</v>
      </c>
      <c r="D6214" t="s">
        <v>594</v>
      </c>
      <c r="E6214" t="s">
        <v>52</v>
      </c>
      <c r="F6214" t="s">
        <v>51</v>
      </c>
      <c r="G6214" t="s">
        <v>1</v>
      </c>
      <c r="H6214" t="s">
        <v>0</v>
      </c>
      <c r="I6214">
        <f>MONTH(Table6[[#This Row],[Loan Date]])</f>
        <v>1</v>
      </c>
      <c r="J6214" t="str">
        <f>_xlfn.XLOOKUP(Table6[[#This Row],[Numeric Month]],$N$5:$N$11,$O$5:$O$11)</f>
        <v>Jan</v>
      </c>
      <c r="K6214" t="str">
        <f>_xlfn.XLOOKUP(Table6[[#This Row],[Loan Date]],$Q$5:$Q$152,$R$5:$R$152)</f>
        <v>Thursday</v>
      </c>
      <c r="L6214" t="str">
        <f>_xlfn.XLOOKUP(Table6[[#This Row],[Loan Date]],$Q$5:$Q$152,$S$5:$S$152)</f>
        <v>Week 2</v>
      </c>
    </row>
    <row r="6215" spans="1:12" x14ac:dyDescent="0.2">
      <c r="A6215" s="1">
        <v>44945</v>
      </c>
      <c r="B6215" t="s">
        <v>7</v>
      </c>
      <c r="C6215" s="1">
        <v>44958</v>
      </c>
      <c r="D6215" t="s">
        <v>322</v>
      </c>
      <c r="E6215" t="s">
        <v>52</v>
      </c>
      <c r="F6215" t="s">
        <v>51</v>
      </c>
      <c r="G6215" t="s">
        <v>1</v>
      </c>
      <c r="H6215" t="s">
        <v>0</v>
      </c>
      <c r="I6215">
        <f>MONTH(Table6[[#This Row],[Loan Date]])</f>
        <v>1</v>
      </c>
      <c r="J6215" t="str">
        <f>_xlfn.XLOOKUP(Table6[[#This Row],[Numeric Month]],$N$5:$N$11,$O$5:$O$11)</f>
        <v>Jan</v>
      </c>
      <c r="K6215" t="str">
        <f>_xlfn.XLOOKUP(Table6[[#This Row],[Loan Date]],$Q$5:$Q$152,$R$5:$R$152)</f>
        <v>Thursday</v>
      </c>
      <c r="L6215" t="str">
        <f>_xlfn.XLOOKUP(Table6[[#This Row],[Loan Date]],$Q$5:$Q$152,$S$5:$S$152)</f>
        <v>Week 2</v>
      </c>
    </row>
    <row r="6216" spans="1:12" x14ac:dyDescent="0.2">
      <c r="A6216" s="1">
        <v>44945</v>
      </c>
      <c r="B6216" t="s">
        <v>7</v>
      </c>
      <c r="C6216" s="1">
        <v>44945</v>
      </c>
      <c r="D6216" t="s">
        <v>681</v>
      </c>
      <c r="E6216" t="s">
        <v>23</v>
      </c>
      <c r="F6216" t="s">
        <v>23</v>
      </c>
      <c r="G6216" t="s">
        <v>20</v>
      </c>
      <c r="H6216" t="s">
        <v>0</v>
      </c>
      <c r="I6216">
        <f>MONTH(Table6[[#This Row],[Loan Date]])</f>
        <v>1</v>
      </c>
      <c r="J6216" t="str">
        <f>_xlfn.XLOOKUP(Table6[[#This Row],[Numeric Month]],$N$5:$N$11,$O$5:$O$11)</f>
        <v>Jan</v>
      </c>
      <c r="K6216" t="str">
        <f>_xlfn.XLOOKUP(Table6[[#This Row],[Loan Date]],$Q$5:$Q$152,$R$5:$R$152)</f>
        <v>Thursday</v>
      </c>
      <c r="L6216" t="str">
        <f>_xlfn.XLOOKUP(Table6[[#This Row],[Loan Date]],$Q$5:$Q$152,$S$5:$S$152)</f>
        <v>Week 2</v>
      </c>
    </row>
    <row r="6217" spans="1:12" x14ac:dyDescent="0.2">
      <c r="A6217" s="1">
        <v>44945</v>
      </c>
      <c r="B6217" t="s">
        <v>7</v>
      </c>
      <c r="C6217" s="1">
        <v>44945</v>
      </c>
      <c r="D6217" t="s">
        <v>738</v>
      </c>
      <c r="E6217" t="s">
        <v>21</v>
      </c>
      <c r="F6217" t="s">
        <v>21</v>
      </c>
      <c r="G6217" t="s">
        <v>20</v>
      </c>
      <c r="H6217" t="s">
        <v>0</v>
      </c>
      <c r="I6217">
        <f>MONTH(Table6[[#This Row],[Loan Date]])</f>
        <v>1</v>
      </c>
      <c r="J6217" t="str">
        <f>_xlfn.XLOOKUP(Table6[[#This Row],[Numeric Month]],$N$5:$N$11,$O$5:$O$11)</f>
        <v>Jan</v>
      </c>
      <c r="K6217" t="str">
        <f>_xlfn.XLOOKUP(Table6[[#This Row],[Loan Date]],$Q$5:$Q$152,$R$5:$R$152)</f>
        <v>Thursday</v>
      </c>
      <c r="L6217" t="str">
        <f>_xlfn.XLOOKUP(Table6[[#This Row],[Loan Date]],$Q$5:$Q$152,$S$5:$S$152)</f>
        <v>Week 2</v>
      </c>
    </row>
    <row r="6218" spans="1:12" x14ac:dyDescent="0.2">
      <c r="A6218" s="1">
        <v>44945</v>
      </c>
      <c r="B6218" t="s">
        <v>7</v>
      </c>
      <c r="C6218" s="1">
        <v>44959</v>
      </c>
      <c r="D6218" t="s">
        <v>815</v>
      </c>
      <c r="E6218" t="s">
        <v>15</v>
      </c>
      <c r="F6218" t="s">
        <v>14</v>
      </c>
      <c r="G6218" t="s">
        <v>1</v>
      </c>
      <c r="H6218" t="s">
        <v>0</v>
      </c>
      <c r="I6218">
        <f>MONTH(Table6[[#This Row],[Loan Date]])</f>
        <v>1</v>
      </c>
      <c r="J6218" t="str">
        <f>_xlfn.XLOOKUP(Table6[[#This Row],[Numeric Month]],$N$5:$N$11,$O$5:$O$11)</f>
        <v>Jan</v>
      </c>
      <c r="K6218" t="str">
        <f>_xlfn.XLOOKUP(Table6[[#This Row],[Loan Date]],$Q$5:$Q$152,$R$5:$R$152)</f>
        <v>Thursday</v>
      </c>
      <c r="L6218" t="str">
        <f>_xlfn.XLOOKUP(Table6[[#This Row],[Loan Date]],$Q$5:$Q$152,$S$5:$S$152)</f>
        <v>Week 2</v>
      </c>
    </row>
    <row r="6219" spans="1:12" x14ac:dyDescent="0.2">
      <c r="A6219" s="1">
        <v>44945</v>
      </c>
      <c r="B6219" t="s">
        <v>7</v>
      </c>
      <c r="C6219" s="1">
        <v>44945</v>
      </c>
      <c r="D6219" t="s">
        <v>969</v>
      </c>
      <c r="E6219" t="s">
        <v>37</v>
      </c>
      <c r="F6219" t="s">
        <v>37</v>
      </c>
      <c r="G6219" t="s">
        <v>20</v>
      </c>
      <c r="H6219" t="s">
        <v>0</v>
      </c>
      <c r="I6219">
        <f>MONTH(Table6[[#This Row],[Loan Date]])</f>
        <v>1</v>
      </c>
      <c r="J6219" t="str">
        <f>_xlfn.XLOOKUP(Table6[[#This Row],[Numeric Month]],$N$5:$N$11,$O$5:$O$11)</f>
        <v>Jan</v>
      </c>
      <c r="K6219" t="str">
        <f>_xlfn.XLOOKUP(Table6[[#This Row],[Loan Date]],$Q$5:$Q$152,$R$5:$R$152)</f>
        <v>Thursday</v>
      </c>
      <c r="L6219" t="str">
        <f>_xlfn.XLOOKUP(Table6[[#This Row],[Loan Date]],$Q$5:$Q$152,$S$5:$S$152)</f>
        <v>Week 2</v>
      </c>
    </row>
    <row r="6220" spans="1:12" x14ac:dyDescent="0.2">
      <c r="A6220" s="1">
        <v>44945</v>
      </c>
      <c r="B6220" t="s">
        <v>7</v>
      </c>
      <c r="C6220" s="1">
        <v>44952</v>
      </c>
      <c r="D6220" t="s">
        <v>682</v>
      </c>
      <c r="E6220" t="s">
        <v>15</v>
      </c>
      <c r="F6220" t="s">
        <v>14</v>
      </c>
      <c r="G6220" t="s">
        <v>1</v>
      </c>
      <c r="H6220" t="s">
        <v>0</v>
      </c>
      <c r="I6220">
        <f>MONTH(Table6[[#This Row],[Loan Date]])</f>
        <v>1</v>
      </c>
      <c r="J6220" t="str">
        <f>_xlfn.XLOOKUP(Table6[[#This Row],[Numeric Month]],$N$5:$N$11,$O$5:$O$11)</f>
        <v>Jan</v>
      </c>
      <c r="K6220" t="str">
        <f>_xlfn.XLOOKUP(Table6[[#This Row],[Loan Date]],$Q$5:$Q$152,$R$5:$R$152)</f>
        <v>Thursday</v>
      </c>
      <c r="L6220" t="str">
        <f>_xlfn.XLOOKUP(Table6[[#This Row],[Loan Date]],$Q$5:$Q$152,$S$5:$S$152)</f>
        <v>Week 2</v>
      </c>
    </row>
    <row r="6221" spans="1:12" x14ac:dyDescent="0.2">
      <c r="A6221" s="1">
        <v>44945</v>
      </c>
      <c r="B6221" t="s">
        <v>7</v>
      </c>
      <c r="C6221" s="1">
        <v>44945</v>
      </c>
      <c r="D6221" t="s">
        <v>917</v>
      </c>
      <c r="E6221" t="s">
        <v>37</v>
      </c>
      <c r="F6221" t="s">
        <v>37</v>
      </c>
      <c r="G6221" t="s">
        <v>20</v>
      </c>
      <c r="H6221" t="s">
        <v>0</v>
      </c>
      <c r="I6221">
        <f>MONTH(Table6[[#This Row],[Loan Date]])</f>
        <v>1</v>
      </c>
      <c r="J6221" t="str">
        <f>_xlfn.XLOOKUP(Table6[[#This Row],[Numeric Month]],$N$5:$N$11,$O$5:$O$11)</f>
        <v>Jan</v>
      </c>
      <c r="K6221" t="str">
        <f>_xlfn.XLOOKUP(Table6[[#This Row],[Loan Date]],$Q$5:$Q$152,$R$5:$R$152)</f>
        <v>Thursday</v>
      </c>
      <c r="L6221" t="str">
        <f>_xlfn.XLOOKUP(Table6[[#This Row],[Loan Date]],$Q$5:$Q$152,$S$5:$S$152)</f>
        <v>Week 2</v>
      </c>
    </row>
    <row r="6222" spans="1:12" x14ac:dyDescent="0.2">
      <c r="A6222" s="1">
        <v>44945</v>
      </c>
      <c r="B6222" t="s">
        <v>7</v>
      </c>
      <c r="C6222" s="1">
        <v>45035</v>
      </c>
      <c r="D6222" t="s">
        <v>1106</v>
      </c>
      <c r="E6222" t="s">
        <v>80</v>
      </c>
      <c r="F6222" t="s">
        <v>79</v>
      </c>
      <c r="G6222" t="s">
        <v>79</v>
      </c>
      <c r="H6222" t="s">
        <v>0</v>
      </c>
      <c r="I6222">
        <f>MONTH(Table6[[#This Row],[Loan Date]])</f>
        <v>1</v>
      </c>
      <c r="J6222" t="str">
        <f>_xlfn.XLOOKUP(Table6[[#This Row],[Numeric Month]],$N$5:$N$11,$O$5:$O$11)</f>
        <v>Jan</v>
      </c>
      <c r="K6222" t="str">
        <f>_xlfn.XLOOKUP(Table6[[#This Row],[Loan Date]],$Q$5:$Q$152,$R$5:$R$152)</f>
        <v>Thursday</v>
      </c>
      <c r="L6222" t="str">
        <f>_xlfn.XLOOKUP(Table6[[#This Row],[Loan Date]],$Q$5:$Q$152,$S$5:$S$152)</f>
        <v>Week 2</v>
      </c>
    </row>
    <row r="6223" spans="1:12" x14ac:dyDescent="0.2">
      <c r="A6223" s="1">
        <v>44945</v>
      </c>
      <c r="B6223" t="s">
        <v>5</v>
      </c>
      <c r="C6223" s="1">
        <v>44952</v>
      </c>
      <c r="D6223" t="s">
        <v>1105</v>
      </c>
      <c r="E6223" t="s">
        <v>52</v>
      </c>
      <c r="F6223" t="s">
        <v>51</v>
      </c>
      <c r="G6223" t="s">
        <v>1</v>
      </c>
      <c r="H6223" t="s">
        <v>0</v>
      </c>
      <c r="I6223">
        <f>MONTH(Table6[[#This Row],[Loan Date]])</f>
        <v>1</v>
      </c>
      <c r="J6223" t="str">
        <f>_xlfn.XLOOKUP(Table6[[#This Row],[Numeric Month]],$N$5:$N$11,$O$5:$O$11)</f>
        <v>Jan</v>
      </c>
      <c r="K6223" t="str">
        <f>_xlfn.XLOOKUP(Table6[[#This Row],[Loan Date]],$Q$5:$Q$152,$R$5:$R$152)</f>
        <v>Thursday</v>
      </c>
      <c r="L6223" t="str">
        <f>_xlfn.XLOOKUP(Table6[[#This Row],[Loan Date]],$Q$5:$Q$152,$S$5:$S$152)</f>
        <v>Week 2</v>
      </c>
    </row>
    <row r="6224" spans="1:12" x14ac:dyDescent="0.2">
      <c r="A6224" s="1">
        <v>44945</v>
      </c>
      <c r="B6224" t="s">
        <v>5</v>
      </c>
      <c r="C6224" s="1">
        <v>44945</v>
      </c>
      <c r="D6224" t="s">
        <v>163</v>
      </c>
      <c r="E6224" t="s">
        <v>162</v>
      </c>
      <c r="F6224" t="s">
        <v>162</v>
      </c>
      <c r="G6224" t="s">
        <v>11</v>
      </c>
      <c r="H6224" t="s">
        <v>0</v>
      </c>
      <c r="I6224">
        <f>MONTH(Table6[[#This Row],[Loan Date]])</f>
        <v>1</v>
      </c>
      <c r="J6224" t="str">
        <f>_xlfn.XLOOKUP(Table6[[#This Row],[Numeric Month]],$N$5:$N$11,$O$5:$O$11)</f>
        <v>Jan</v>
      </c>
      <c r="K6224" t="str">
        <f>_xlfn.XLOOKUP(Table6[[#This Row],[Loan Date]],$Q$5:$Q$152,$R$5:$R$152)</f>
        <v>Thursday</v>
      </c>
      <c r="L6224" t="str">
        <f>_xlfn.XLOOKUP(Table6[[#This Row],[Loan Date]],$Q$5:$Q$152,$S$5:$S$152)</f>
        <v>Week 2</v>
      </c>
    </row>
    <row r="6225" spans="1:12" x14ac:dyDescent="0.2">
      <c r="A6225" s="1">
        <v>44945</v>
      </c>
      <c r="B6225" t="s">
        <v>7</v>
      </c>
      <c r="C6225" s="1">
        <v>45078</v>
      </c>
      <c r="D6225" t="s">
        <v>1104</v>
      </c>
      <c r="E6225" t="s">
        <v>80</v>
      </c>
      <c r="F6225" t="s">
        <v>79</v>
      </c>
      <c r="G6225" t="s">
        <v>79</v>
      </c>
      <c r="H6225" t="s">
        <v>0</v>
      </c>
      <c r="I6225">
        <f>MONTH(Table6[[#This Row],[Loan Date]])</f>
        <v>1</v>
      </c>
      <c r="J6225" t="str">
        <f>_xlfn.XLOOKUP(Table6[[#This Row],[Numeric Month]],$N$5:$N$11,$O$5:$O$11)</f>
        <v>Jan</v>
      </c>
      <c r="K6225" t="str">
        <f>_xlfn.XLOOKUP(Table6[[#This Row],[Loan Date]],$Q$5:$Q$152,$R$5:$R$152)</f>
        <v>Thursday</v>
      </c>
      <c r="L6225" t="str">
        <f>_xlfn.XLOOKUP(Table6[[#This Row],[Loan Date]],$Q$5:$Q$152,$S$5:$S$152)</f>
        <v>Week 2</v>
      </c>
    </row>
    <row r="6226" spans="1:12" x14ac:dyDescent="0.2">
      <c r="A6226" s="1">
        <v>44945</v>
      </c>
      <c r="B6226" t="s">
        <v>7</v>
      </c>
      <c r="C6226" s="1">
        <v>44952</v>
      </c>
      <c r="D6226" t="s">
        <v>249</v>
      </c>
      <c r="E6226" t="s">
        <v>52</v>
      </c>
      <c r="F6226" t="s">
        <v>51</v>
      </c>
      <c r="G6226" t="s">
        <v>1</v>
      </c>
      <c r="H6226" t="s">
        <v>0</v>
      </c>
      <c r="I6226">
        <f>MONTH(Table6[[#This Row],[Loan Date]])</f>
        <v>1</v>
      </c>
      <c r="J6226" t="str">
        <f>_xlfn.XLOOKUP(Table6[[#This Row],[Numeric Month]],$N$5:$N$11,$O$5:$O$11)</f>
        <v>Jan</v>
      </c>
      <c r="K6226" t="str">
        <f>_xlfn.XLOOKUP(Table6[[#This Row],[Loan Date]],$Q$5:$Q$152,$R$5:$R$152)</f>
        <v>Thursday</v>
      </c>
      <c r="L6226" t="str">
        <f>_xlfn.XLOOKUP(Table6[[#This Row],[Loan Date]],$Q$5:$Q$152,$S$5:$S$152)</f>
        <v>Week 2</v>
      </c>
    </row>
    <row r="6227" spans="1:12" x14ac:dyDescent="0.2">
      <c r="A6227" s="1">
        <v>44945</v>
      </c>
      <c r="B6227" t="s">
        <v>5</v>
      </c>
      <c r="C6227" s="1">
        <v>44945</v>
      </c>
      <c r="D6227" t="s">
        <v>74</v>
      </c>
      <c r="E6227" t="s">
        <v>49</v>
      </c>
      <c r="F6227" t="s">
        <v>49</v>
      </c>
      <c r="G6227" t="s">
        <v>20</v>
      </c>
      <c r="H6227" t="s">
        <v>0</v>
      </c>
      <c r="I6227">
        <f>MONTH(Table6[[#This Row],[Loan Date]])</f>
        <v>1</v>
      </c>
      <c r="J6227" t="str">
        <f>_xlfn.XLOOKUP(Table6[[#This Row],[Numeric Month]],$N$5:$N$11,$O$5:$O$11)</f>
        <v>Jan</v>
      </c>
      <c r="K6227" t="str">
        <f>_xlfn.XLOOKUP(Table6[[#This Row],[Loan Date]],$Q$5:$Q$152,$R$5:$R$152)</f>
        <v>Thursday</v>
      </c>
      <c r="L6227" t="str">
        <f>_xlfn.XLOOKUP(Table6[[#This Row],[Loan Date]],$Q$5:$Q$152,$S$5:$S$152)</f>
        <v>Week 2</v>
      </c>
    </row>
    <row r="6228" spans="1:12" x14ac:dyDescent="0.2">
      <c r="A6228" s="1">
        <v>44945</v>
      </c>
      <c r="B6228" t="s">
        <v>7</v>
      </c>
      <c r="C6228" s="1">
        <v>44952</v>
      </c>
      <c r="D6228" t="s">
        <v>1103</v>
      </c>
      <c r="E6228" t="s">
        <v>52</v>
      </c>
      <c r="F6228" t="s">
        <v>51</v>
      </c>
      <c r="G6228" t="s">
        <v>1</v>
      </c>
      <c r="H6228" t="s">
        <v>0</v>
      </c>
      <c r="I6228">
        <f>MONTH(Table6[[#This Row],[Loan Date]])</f>
        <v>1</v>
      </c>
      <c r="J6228" t="str">
        <f>_xlfn.XLOOKUP(Table6[[#This Row],[Numeric Month]],$N$5:$N$11,$O$5:$O$11)</f>
        <v>Jan</v>
      </c>
      <c r="K6228" t="str">
        <f>_xlfn.XLOOKUP(Table6[[#This Row],[Loan Date]],$Q$5:$Q$152,$R$5:$R$152)</f>
        <v>Thursday</v>
      </c>
      <c r="L6228" t="str">
        <f>_xlfn.XLOOKUP(Table6[[#This Row],[Loan Date]],$Q$5:$Q$152,$S$5:$S$152)</f>
        <v>Week 2</v>
      </c>
    </row>
    <row r="6229" spans="1:12" x14ac:dyDescent="0.2">
      <c r="A6229" s="1">
        <v>44945</v>
      </c>
      <c r="B6229" t="s">
        <v>5</v>
      </c>
      <c r="C6229" s="1">
        <v>44945</v>
      </c>
      <c r="D6229" t="s">
        <v>738</v>
      </c>
      <c r="E6229" t="s">
        <v>21</v>
      </c>
      <c r="F6229" t="s">
        <v>21</v>
      </c>
      <c r="G6229" t="s">
        <v>20</v>
      </c>
      <c r="H6229" t="s">
        <v>0</v>
      </c>
      <c r="I6229">
        <f>MONTH(Table6[[#This Row],[Loan Date]])</f>
        <v>1</v>
      </c>
      <c r="J6229" t="str">
        <f>_xlfn.XLOOKUP(Table6[[#This Row],[Numeric Month]],$N$5:$N$11,$O$5:$O$11)</f>
        <v>Jan</v>
      </c>
      <c r="K6229" t="str">
        <f>_xlfn.XLOOKUP(Table6[[#This Row],[Loan Date]],$Q$5:$Q$152,$R$5:$R$152)</f>
        <v>Thursday</v>
      </c>
      <c r="L6229" t="str">
        <f>_xlfn.XLOOKUP(Table6[[#This Row],[Loan Date]],$Q$5:$Q$152,$S$5:$S$152)</f>
        <v>Week 2</v>
      </c>
    </row>
    <row r="6230" spans="1:12" x14ac:dyDescent="0.2">
      <c r="A6230" s="1">
        <v>44945</v>
      </c>
      <c r="B6230" t="s">
        <v>5</v>
      </c>
      <c r="C6230" s="1">
        <v>44945</v>
      </c>
      <c r="D6230" t="s">
        <v>681</v>
      </c>
      <c r="E6230" t="s">
        <v>23</v>
      </c>
      <c r="F6230" t="s">
        <v>23</v>
      </c>
      <c r="G6230" t="s">
        <v>20</v>
      </c>
      <c r="H6230" t="s">
        <v>0</v>
      </c>
      <c r="I6230">
        <f>MONTH(Table6[[#This Row],[Loan Date]])</f>
        <v>1</v>
      </c>
      <c r="J6230" t="str">
        <f>_xlfn.XLOOKUP(Table6[[#This Row],[Numeric Month]],$N$5:$N$11,$O$5:$O$11)</f>
        <v>Jan</v>
      </c>
      <c r="K6230" t="str">
        <f>_xlfn.XLOOKUP(Table6[[#This Row],[Loan Date]],$Q$5:$Q$152,$R$5:$R$152)</f>
        <v>Thursday</v>
      </c>
      <c r="L6230" t="str">
        <f>_xlfn.XLOOKUP(Table6[[#This Row],[Loan Date]],$Q$5:$Q$152,$S$5:$S$152)</f>
        <v>Week 2</v>
      </c>
    </row>
    <row r="6231" spans="1:12" x14ac:dyDescent="0.2">
      <c r="A6231" s="1">
        <v>44945</v>
      </c>
      <c r="B6231" t="s">
        <v>7</v>
      </c>
      <c r="C6231" s="1">
        <v>44945</v>
      </c>
      <c r="D6231" t="s">
        <v>915</v>
      </c>
      <c r="E6231" t="s">
        <v>37</v>
      </c>
      <c r="F6231" t="s">
        <v>37</v>
      </c>
      <c r="G6231" t="s">
        <v>20</v>
      </c>
      <c r="H6231" t="s">
        <v>0</v>
      </c>
      <c r="I6231">
        <f>MONTH(Table6[[#This Row],[Loan Date]])</f>
        <v>1</v>
      </c>
      <c r="J6231" t="str">
        <f>_xlfn.XLOOKUP(Table6[[#This Row],[Numeric Month]],$N$5:$N$11,$O$5:$O$11)</f>
        <v>Jan</v>
      </c>
      <c r="K6231" t="str">
        <f>_xlfn.XLOOKUP(Table6[[#This Row],[Loan Date]],$Q$5:$Q$152,$R$5:$R$152)</f>
        <v>Thursday</v>
      </c>
      <c r="L6231" t="str">
        <f>_xlfn.XLOOKUP(Table6[[#This Row],[Loan Date]],$Q$5:$Q$152,$S$5:$S$152)</f>
        <v>Week 2</v>
      </c>
    </row>
    <row r="6232" spans="1:12" x14ac:dyDescent="0.2">
      <c r="A6232" s="1">
        <v>44945</v>
      </c>
      <c r="B6232" t="s">
        <v>7</v>
      </c>
      <c r="C6232" s="1">
        <v>44952</v>
      </c>
      <c r="D6232" t="s">
        <v>879</v>
      </c>
      <c r="E6232" t="s">
        <v>15</v>
      </c>
      <c r="F6232" t="s">
        <v>14</v>
      </c>
      <c r="G6232" t="s">
        <v>1</v>
      </c>
      <c r="H6232" t="s">
        <v>0</v>
      </c>
      <c r="I6232">
        <f>MONTH(Table6[[#This Row],[Loan Date]])</f>
        <v>1</v>
      </c>
      <c r="J6232" t="str">
        <f>_xlfn.XLOOKUP(Table6[[#This Row],[Numeric Month]],$N$5:$N$11,$O$5:$O$11)</f>
        <v>Jan</v>
      </c>
      <c r="K6232" t="str">
        <f>_xlfn.XLOOKUP(Table6[[#This Row],[Loan Date]],$Q$5:$Q$152,$R$5:$R$152)</f>
        <v>Thursday</v>
      </c>
      <c r="L6232" t="str">
        <f>_xlfn.XLOOKUP(Table6[[#This Row],[Loan Date]],$Q$5:$Q$152,$S$5:$S$152)</f>
        <v>Week 2</v>
      </c>
    </row>
    <row r="6233" spans="1:12" x14ac:dyDescent="0.2">
      <c r="A6233" s="1">
        <v>44945</v>
      </c>
      <c r="B6233" t="s">
        <v>7</v>
      </c>
      <c r="C6233" s="1">
        <v>44952</v>
      </c>
      <c r="D6233" t="s">
        <v>112</v>
      </c>
      <c r="E6233" t="s">
        <v>9</v>
      </c>
      <c r="F6233" t="s">
        <v>8</v>
      </c>
      <c r="G6233" t="s">
        <v>1</v>
      </c>
      <c r="H6233" t="s">
        <v>0</v>
      </c>
      <c r="I6233">
        <f>MONTH(Table6[[#This Row],[Loan Date]])</f>
        <v>1</v>
      </c>
      <c r="J6233" t="str">
        <f>_xlfn.XLOOKUP(Table6[[#This Row],[Numeric Month]],$N$5:$N$11,$O$5:$O$11)</f>
        <v>Jan</v>
      </c>
      <c r="K6233" t="str">
        <f>_xlfn.XLOOKUP(Table6[[#This Row],[Loan Date]],$Q$5:$Q$152,$R$5:$R$152)</f>
        <v>Thursday</v>
      </c>
      <c r="L6233" t="str">
        <f>_xlfn.XLOOKUP(Table6[[#This Row],[Loan Date]],$Q$5:$Q$152,$S$5:$S$152)</f>
        <v>Week 2</v>
      </c>
    </row>
    <row r="6234" spans="1:12" x14ac:dyDescent="0.2">
      <c r="A6234" s="1">
        <v>44945</v>
      </c>
      <c r="B6234" t="s">
        <v>5</v>
      </c>
      <c r="C6234" s="1">
        <v>44952</v>
      </c>
      <c r="D6234" t="s">
        <v>803</v>
      </c>
      <c r="E6234" t="s">
        <v>52</v>
      </c>
      <c r="F6234" t="s">
        <v>51</v>
      </c>
      <c r="G6234" t="s">
        <v>1</v>
      </c>
      <c r="H6234" t="s">
        <v>0</v>
      </c>
      <c r="I6234">
        <f>MONTH(Table6[[#This Row],[Loan Date]])</f>
        <v>1</v>
      </c>
      <c r="J6234" t="str">
        <f>_xlfn.XLOOKUP(Table6[[#This Row],[Numeric Month]],$N$5:$N$11,$O$5:$O$11)</f>
        <v>Jan</v>
      </c>
      <c r="K6234" t="str">
        <f>_xlfn.XLOOKUP(Table6[[#This Row],[Loan Date]],$Q$5:$Q$152,$R$5:$R$152)</f>
        <v>Thursday</v>
      </c>
      <c r="L6234" t="str">
        <f>_xlfn.XLOOKUP(Table6[[#This Row],[Loan Date]],$Q$5:$Q$152,$S$5:$S$152)</f>
        <v>Week 2</v>
      </c>
    </row>
    <row r="6235" spans="1:12" x14ac:dyDescent="0.2">
      <c r="A6235" s="1">
        <v>44945</v>
      </c>
      <c r="B6235" t="s">
        <v>7</v>
      </c>
      <c r="C6235" s="1">
        <v>44945</v>
      </c>
      <c r="D6235" t="s">
        <v>753</v>
      </c>
      <c r="E6235" t="s">
        <v>113</v>
      </c>
      <c r="F6235" t="s">
        <v>113</v>
      </c>
      <c r="G6235" t="s">
        <v>20</v>
      </c>
      <c r="H6235" t="s">
        <v>0</v>
      </c>
      <c r="I6235">
        <f>MONTH(Table6[[#This Row],[Loan Date]])</f>
        <v>1</v>
      </c>
      <c r="J6235" t="str">
        <f>_xlfn.XLOOKUP(Table6[[#This Row],[Numeric Month]],$N$5:$N$11,$O$5:$O$11)</f>
        <v>Jan</v>
      </c>
      <c r="K6235" t="str">
        <f>_xlfn.XLOOKUP(Table6[[#This Row],[Loan Date]],$Q$5:$Q$152,$R$5:$R$152)</f>
        <v>Thursday</v>
      </c>
      <c r="L6235" t="str">
        <f>_xlfn.XLOOKUP(Table6[[#This Row],[Loan Date]],$Q$5:$Q$152,$S$5:$S$152)</f>
        <v>Week 2</v>
      </c>
    </row>
    <row r="6236" spans="1:12" x14ac:dyDescent="0.2">
      <c r="A6236" s="1">
        <v>44945</v>
      </c>
      <c r="B6236" t="s">
        <v>7</v>
      </c>
      <c r="C6236" s="1">
        <v>44959</v>
      </c>
      <c r="D6236" t="s">
        <v>949</v>
      </c>
      <c r="E6236" t="s">
        <v>3</v>
      </c>
      <c r="F6236" t="s">
        <v>2</v>
      </c>
      <c r="G6236" t="s">
        <v>1</v>
      </c>
      <c r="H6236" t="s">
        <v>0</v>
      </c>
      <c r="I6236">
        <f>MONTH(Table6[[#This Row],[Loan Date]])</f>
        <v>1</v>
      </c>
      <c r="J6236" t="str">
        <f>_xlfn.XLOOKUP(Table6[[#This Row],[Numeric Month]],$N$5:$N$11,$O$5:$O$11)</f>
        <v>Jan</v>
      </c>
      <c r="K6236" t="str">
        <f>_xlfn.XLOOKUP(Table6[[#This Row],[Loan Date]],$Q$5:$Q$152,$R$5:$R$152)</f>
        <v>Thursday</v>
      </c>
      <c r="L6236" t="str">
        <f>_xlfn.XLOOKUP(Table6[[#This Row],[Loan Date]],$Q$5:$Q$152,$S$5:$S$152)</f>
        <v>Week 2</v>
      </c>
    </row>
    <row r="6237" spans="1:12" x14ac:dyDescent="0.2">
      <c r="A6237" s="1">
        <v>44945</v>
      </c>
      <c r="B6237" t="s">
        <v>5</v>
      </c>
      <c r="C6237" s="1">
        <v>44945</v>
      </c>
      <c r="D6237" t="s">
        <v>561</v>
      </c>
      <c r="E6237" t="s">
        <v>49</v>
      </c>
      <c r="F6237" t="s">
        <v>49</v>
      </c>
      <c r="G6237" t="s">
        <v>20</v>
      </c>
      <c r="H6237" t="s">
        <v>0</v>
      </c>
      <c r="I6237">
        <f>MONTH(Table6[[#This Row],[Loan Date]])</f>
        <v>1</v>
      </c>
      <c r="J6237" t="str">
        <f>_xlfn.XLOOKUP(Table6[[#This Row],[Numeric Month]],$N$5:$N$11,$O$5:$O$11)</f>
        <v>Jan</v>
      </c>
      <c r="K6237" t="str">
        <f>_xlfn.XLOOKUP(Table6[[#This Row],[Loan Date]],$Q$5:$Q$152,$R$5:$R$152)</f>
        <v>Thursday</v>
      </c>
      <c r="L6237" t="str">
        <f>_xlfn.XLOOKUP(Table6[[#This Row],[Loan Date]],$Q$5:$Q$152,$S$5:$S$152)</f>
        <v>Week 2</v>
      </c>
    </row>
    <row r="6238" spans="1:12" x14ac:dyDescent="0.2">
      <c r="A6238" s="1">
        <v>44945</v>
      </c>
      <c r="B6238" t="s">
        <v>7</v>
      </c>
      <c r="C6238" s="1">
        <v>44945</v>
      </c>
      <c r="D6238" t="s">
        <v>952</v>
      </c>
      <c r="E6238" t="s">
        <v>37</v>
      </c>
      <c r="F6238" t="s">
        <v>37</v>
      </c>
      <c r="G6238" t="s">
        <v>20</v>
      </c>
      <c r="H6238" t="s">
        <v>0</v>
      </c>
      <c r="I6238">
        <f>MONTH(Table6[[#This Row],[Loan Date]])</f>
        <v>1</v>
      </c>
      <c r="J6238" t="str">
        <f>_xlfn.XLOOKUP(Table6[[#This Row],[Numeric Month]],$N$5:$N$11,$O$5:$O$11)</f>
        <v>Jan</v>
      </c>
      <c r="K6238" t="str">
        <f>_xlfn.XLOOKUP(Table6[[#This Row],[Loan Date]],$Q$5:$Q$152,$R$5:$R$152)</f>
        <v>Thursday</v>
      </c>
      <c r="L6238" t="str">
        <f>_xlfn.XLOOKUP(Table6[[#This Row],[Loan Date]],$Q$5:$Q$152,$S$5:$S$152)</f>
        <v>Week 2</v>
      </c>
    </row>
    <row r="6239" spans="1:12" x14ac:dyDescent="0.2">
      <c r="A6239" s="1">
        <v>44945</v>
      </c>
      <c r="B6239" t="s">
        <v>5</v>
      </c>
      <c r="C6239" s="1">
        <v>44945</v>
      </c>
      <c r="D6239" t="s">
        <v>738</v>
      </c>
      <c r="E6239" t="s">
        <v>21</v>
      </c>
      <c r="F6239" t="s">
        <v>21</v>
      </c>
      <c r="G6239" t="s">
        <v>20</v>
      </c>
      <c r="H6239" t="s">
        <v>0</v>
      </c>
      <c r="I6239">
        <f>MONTH(Table6[[#This Row],[Loan Date]])</f>
        <v>1</v>
      </c>
      <c r="J6239" t="str">
        <f>_xlfn.XLOOKUP(Table6[[#This Row],[Numeric Month]],$N$5:$N$11,$O$5:$O$11)</f>
        <v>Jan</v>
      </c>
      <c r="K6239" t="str">
        <f>_xlfn.XLOOKUP(Table6[[#This Row],[Loan Date]],$Q$5:$Q$152,$R$5:$R$152)</f>
        <v>Thursday</v>
      </c>
      <c r="L6239" t="str">
        <f>_xlfn.XLOOKUP(Table6[[#This Row],[Loan Date]],$Q$5:$Q$152,$S$5:$S$152)</f>
        <v>Week 2</v>
      </c>
    </row>
    <row r="6240" spans="1:12" x14ac:dyDescent="0.2">
      <c r="A6240" s="1">
        <v>44945</v>
      </c>
      <c r="B6240" t="s">
        <v>5</v>
      </c>
      <c r="C6240" s="1">
        <v>44945</v>
      </c>
      <c r="D6240" t="s">
        <v>681</v>
      </c>
      <c r="E6240" t="s">
        <v>23</v>
      </c>
      <c r="F6240" t="s">
        <v>23</v>
      </c>
      <c r="G6240" t="s">
        <v>20</v>
      </c>
      <c r="H6240" t="s">
        <v>0</v>
      </c>
      <c r="I6240">
        <f>MONTH(Table6[[#This Row],[Loan Date]])</f>
        <v>1</v>
      </c>
      <c r="J6240" t="str">
        <f>_xlfn.XLOOKUP(Table6[[#This Row],[Numeric Month]],$N$5:$N$11,$O$5:$O$11)</f>
        <v>Jan</v>
      </c>
      <c r="K6240" t="str">
        <f>_xlfn.XLOOKUP(Table6[[#This Row],[Loan Date]],$Q$5:$Q$152,$R$5:$R$152)</f>
        <v>Thursday</v>
      </c>
      <c r="L6240" t="str">
        <f>_xlfn.XLOOKUP(Table6[[#This Row],[Loan Date]],$Q$5:$Q$152,$S$5:$S$152)</f>
        <v>Week 2</v>
      </c>
    </row>
    <row r="6241" spans="1:12" x14ac:dyDescent="0.2">
      <c r="A6241" s="1">
        <v>44945</v>
      </c>
      <c r="B6241" t="s">
        <v>7</v>
      </c>
      <c r="C6241" s="1">
        <v>45035</v>
      </c>
      <c r="D6241" t="s">
        <v>1102</v>
      </c>
      <c r="E6241" t="s">
        <v>80</v>
      </c>
      <c r="F6241" t="s">
        <v>79</v>
      </c>
      <c r="G6241" t="s">
        <v>79</v>
      </c>
      <c r="H6241" t="s">
        <v>0</v>
      </c>
      <c r="I6241">
        <f>MONTH(Table6[[#This Row],[Loan Date]])</f>
        <v>1</v>
      </c>
      <c r="J6241" t="str">
        <f>_xlfn.XLOOKUP(Table6[[#This Row],[Numeric Month]],$N$5:$N$11,$O$5:$O$11)</f>
        <v>Jan</v>
      </c>
      <c r="K6241" t="str">
        <f>_xlfn.XLOOKUP(Table6[[#This Row],[Loan Date]],$Q$5:$Q$152,$R$5:$R$152)</f>
        <v>Thursday</v>
      </c>
      <c r="L6241" t="str">
        <f>_xlfn.XLOOKUP(Table6[[#This Row],[Loan Date]],$Q$5:$Q$152,$S$5:$S$152)</f>
        <v>Week 2</v>
      </c>
    </row>
    <row r="6242" spans="1:12" x14ac:dyDescent="0.2">
      <c r="A6242" s="1">
        <v>44945</v>
      </c>
      <c r="B6242" t="s">
        <v>7</v>
      </c>
      <c r="C6242" s="1">
        <v>44945</v>
      </c>
      <c r="D6242" t="s">
        <v>1038</v>
      </c>
      <c r="E6242" t="s">
        <v>168</v>
      </c>
      <c r="F6242" t="s">
        <v>168</v>
      </c>
      <c r="G6242" t="s">
        <v>20</v>
      </c>
      <c r="H6242" t="s">
        <v>0</v>
      </c>
      <c r="I6242">
        <f>MONTH(Table6[[#This Row],[Loan Date]])</f>
        <v>1</v>
      </c>
      <c r="J6242" t="str">
        <f>_xlfn.XLOOKUP(Table6[[#This Row],[Numeric Month]],$N$5:$N$11,$O$5:$O$11)</f>
        <v>Jan</v>
      </c>
      <c r="K6242" t="str">
        <f>_xlfn.XLOOKUP(Table6[[#This Row],[Loan Date]],$Q$5:$Q$152,$R$5:$R$152)</f>
        <v>Thursday</v>
      </c>
      <c r="L6242" t="str">
        <f>_xlfn.XLOOKUP(Table6[[#This Row],[Loan Date]],$Q$5:$Q$152,$S$5:$S$152)</f>
        <v>Week 2</v>
      </c>
    </row>
    <row r="6243" spans="1:12" x14ac:dyDescent="0.2">
      <c r="A6243" s="1">
        <v>44945</v>
      </c>
      <c r="B6243" t="s">
        <v>5</v>
      </c>
      <c r="C6243" s="1">
        <v>44945</v>
      </c>
      <c r="D6243" t="s">
        <v>660</v>
      </c>
      <c r="E6243" t="s">
        <v>21</v>
      </c>
      <c r="F6243" t="s">
        <v>21</v>
      </c>
      <c r="G6243" t="s">
        <v>20</v>
      </c>
      <c r="H6243" t="s">
        <v>0</v>
      </c>
      <c r="I6243">
        <f>MONTH(Table6[[#This Row],[Loan Date]])</f>
        <v>1</v>
      </c>
      <c r="J6243" t="str">
        <f>_xlfn.XLOOKUP(Table6[[#This Row],[Numeric Month]],$N$5:$N$11,$O$5:$O$11)</f>
        <v>Jan</v>
      </c>
      <c r="K6243" t="str">
        <f>_xlfn.XLOOKUP(Table6[[#This Row],[Loan Date]],$Q$5:$Q$152,$R$5:$R$152)</f>
        <v>Thursday</v>
      </c>
      <c r="L6243" t="str">
        <f>_xlfn.XLOOKUP(Table6[[#This Row],[Loan Date]],$Q$5:$Q$152,$S$5:$S$152)</f>
        <v>Week 2</v>
      </c>
    </row>
    <row r="6244" spans="1:12" x14ac:dyDescent="0.2">
      <c r="A6244" s="1">
        <v>44945</v>
      </c>
      <c r="B6244" t="s">
        <v>5</v>
      </c>
      <c r="C6244" s="1">
        <v>44945</v>
      </c>
      <c r="D6244" t="s">
        <v>97</v>
      </c>
      <c r="E6244" t="s">
        <v>23</v>
      </c>
      <c r="F6244" t="s">
        <v>23</v>
      </c>
      <c r="G6244" t="s">
        <v>20</v>
      </c>
      <c r="H6244" t="s">
        <v>0</v>
      </c>
      <c r="I6244">
        <f>MONTH(Table6[[#This Row],[Loan Date]])</f>
        <v>1</v>
      </c>
      <c r="J6244" t="str">
        <f>_xlfn.XLOOKUP(Table6[[#This Row],[Numeric Month]],$N$5:$N$11,$O$5:$O$11)</f>
        <v>Jan</v>
      </c>
      <c r="K6244" t="str">
        <f>_xlfn.XLOOKUP(Table6[[#This Row],[Loan Date]],$Q$5:$Q$152,$R$5:$R$152)</f>
        <v>Thursday</v>
      </c>
      <c r="L6244" t="str">
        <f>_xlfn.XLOOKUP(Table6[[#This Row],[Loan Date]],$Q$5:$Q$152,$S$5:$S$152)</f>
        <v>Week 2</v>
      </c>
    </row>
    <row r="6245" spans="1:12" x14ac:dyDescent="0.2">
      <c r="A6245" s="1">
        <v>44945</v>
      </c>
      <c r="B6245" t="s">
        <v>7</v>
      </c>
      <c r="C6245" s="1">
        <v>44945</v>
      </c>
      <c r="D6245" t="s">
        <v>760</v>
      </c>
      <c r="E6245" t="s">
        <v>162</v>
      </c>
      <c r="F6245" t="s">
        <v>162</v>
      </c>
      <c r="G6245" t="s">
        <v>11</v>
      </c>
      <c r="H6245" t="s">
        <v>0</v>
      </c>
      <c r="I6245">
        <f>MONTH(Table6[[#This Row],[Loan Date]])</f>
        <v>1</v>
      </c>
      <c r="J6245" t="str">
        <f>_xlfn.XLOOKUP(Table6[[#This Row],[Numeric Month]],$N$5:$N$11,$O$5:$O$11)</f>
        <v>Jan</v>
      </c>
      <c r="K6245" t="str">
        <f>_xlfn.XLOOKUP(Table6[[#This Row],[Loan Date]],$Q$5:$Q$152,$R$5:$R$152)</f>
        <v>Thursday</v>
      </c>
      <c r="L6245" t="str">
        <f>_xlfn.XLOOKUP(Table6[[#This Row],[Loan Date]],$Q$5:$Q$152,$S$5:$S$152)</f>
        <v>Week 2</v>
      </c>
    </row>
    <row r="6246" spans="1:12" x14ac:dyDescent="0.2">
      <c r="A6246" s="1">
        <v>44945</v>
      </c>
      <c r="B6246" t="s">
        <v>7</v>
      </c>
      <c r="C6246" s="1">
        <v>44959</v>
      </c>
      <c r="D6246" t="s">
        <v>438</v>
      </c>
      <c r="E6246" t="s">
        <v>15</v>
      </c>
      <c r="F6246" t="s">
        <v>14</v>
      </c>
      <c r="G6246" t="s">
        <v>1</v>
      </c>
      <c r="H6246" t="s">
        <v>0</v>
      </c>
      <c r="I6246">
        <f>MONTH(Table6[[#This Row],[Loan Date]])</f>
        <v>1</v>
      </c>
      <c r="J6246" t="str">
        <f>_xlfn.XLOOKUP(Table6[[#This Row],[Numeric Month]],$N$5:$N$11,$O$5:$O$11)</f>
        <v>Jan</v>
      </c>
      <c r="K6246" t="str">
        <f>_xlfn.XLOOKUP(Table6[[#This Row],[Loan Date]],$Q$5:$Q$152,$R$5:$R$152)</f>
        <v>Thursday</v>
      </c>
      <c r="L6246" t="str">
        <f>_xlfn.XLOOKUP(Table6[[#This Row],[Loan Date]],$Q$5:$Q$152,$S$5:$S$152)</f>
        <v>Week 2</v>
      </c>
    </row>
    <row r="6247" spans="1:12" x14ac:dyDescent="0.2">
      <c r="A6247" s="1">
        <v>44945</v>
      </c>
      <c r="B6247" t="s">
        <v>7</v>
      </c>
      <c r="C6247" s="1">
        <v>44952</v>
      </c>
      <c r="D6247" t="s">
        <v>459</v>
      </c>
      <c r="E6247" t="s">
        <v>52</v>
      </c>
      <c r="F6247" t="s">
        <v>51</v>
      </c>
      <c r="G6247" t="s">
        <v>1</v>
      </c>
      <c r="H6247" t="s">
        <v>0</v>
      </c>
      <c r="I6247">
        <f>MONTH(Table6[[#This Row],[Loan Date]])</f>
        <v>1</v>
      </c>
      <c r="J6247" t="str">
        <f>_xlfn.XLOOKUP(Table6[[#This Row],[Numeric Month]],$N$5:$N$11,$O$5:$O$11)</f>
        <v>Jan</v>
      </c>
      <c r="K6247" t="str">
        <f>_xlfn.XLOOKUP(Table6[[#This Row],[Loan Date]],$Q$5:$Q$152,$R$5:$R$152)</f>
        <v>Thursday</v>
      </c>
      <c r="L6247" t="str">
        <f>_xlfn.XLOOKUP(Table6[[#This Row],[Loan Date]],$Q$5:$Q$152,$S$5:$S$152)</f>
        <v>Week 2</v>
      </c>
    </row>
    <row r="6248" spans="1:12" x14ac:dyDescent="0.2">
      <c r="A6248" s="1">
        <v>44945</v>
      </c>
      <c r="B6248" t="s">
        <v>5</v>
      </c>
      <c r="C6248" s="1">
        <v>44959</v>
      </c>
      <c r="D6248" t="s">
        <v>689</v>
      </c>
      <c r="E6248" t="s">
        <v>9</v>
      </c>
      <c r="F6248" t="s">
        <v>8</v>
      </c>
      <c r="G6248" t="s">
        <v>1</v>
      </c>
      <c r="H6248" t="s">
        <v>0</v>
      </c>
      <c r="I6248">
        <f>MONTH(Table6[[#This Row],[Loan Date]])</f>
        <v>1</v>
      </c>
      <c r="J6248" t="str">
        <f>_xlfn.XLOOKUP(Table6[[#This Row],[Numeric Month]],$N$5:$N$11,$O$5:$O$11)</f>
        <v>Jan</v>
      </c>
      <c r="K6248" t="str">
        <f>_xlfn.XLOOKUP(Table6[[#This Row],[Loan Date]],$Q$5:$Q$152,$R$5:$R$152)</f>
        <v>Thursday</v>
      </c>
      <c r="L6248" t="str">
        <f>_xlfn.XLOOKUP(Table6[[#This Row],[Loan Date]],$Q$5:$Q$152,$S$5:$S$152)</f>
        <v>Week 2</v>
      </c>
    </row>
    <row r="6249" spans="1:12" x14ac:dyDescent="0.2">
      <c r="A6249" s="1">
        <v>44945</v>
      </c>
      <c r="B6249" t="s">
        <v>7</v>
      </c>
      <c r="C6249" s="1">
        <v>44952</v>
      </c>
      <c r="D6249" t="s">
        <v>1056</v>
      </c>
      <c r="E6249" t="s">
        <v>9</v>
      </c>
      <c r="F6249" t="s">
        <v>8</v>
      </c>
      <c r="G6249" t="s">
        <v>1</v>
      </c>
      <c r="H6249" t="s">
        <v>0</v>
      </c>
      <c r="I6249">
        <f>MONTH(Table6[[#This Row],[Loan Date]])</f>
        <v>1</v>
      </c>
      <c r="J6249" t="str">
        <f>_xlfn.XLOOKUP(Table6[[#This Row],[Numeric Month]],$N$5:$N$11,$O$5:$O$11)</f>
        <v>Jan</v>
      </c>
      <c r="K6249" t="str">
        <f>_xlfn.XLOOKUP(Table6[[#This Row],[Loan Date]],$Q$5:$Q$152,$R$5:$R$152)</f>
        <v>Thursday</v>
      </c>
      <c r="L6249" t="str">
        <f>_xlfn.XLOOKUP(Table6[[#This Row],[Loan Date]],$Q$5:$Q$152,$S$5:$S$152)</f>
        <v>Week 2</v>
      </c>
    </row>
    <row r="6250" spans="1:12" x14ac:dyDescent="0.2">
      <c r="A6250" s="1">
        <v>44945</v>
      </c>
      <c r="B6250" t="s">
        <v>7</v>
      </c>
      <c r="C6250" s="1">
        <v>44952</v>
      </c>
      <c r="D6250" t="s">
        <v>319</v>
      </c>
      <c r="E6250" t="s">
        <v>9</v>
      </c>
      <c r="F6250" t="s">
        <v>8</v>
      </c>
      <c r="G6250" t="s">
        <v>1</v>
      </c>
      <c r="H6250" t="s">
        <v>0</v>
      </c>
      <c r="I6250">
        <f>MONTH(Table6[[#This Row],[Loan Date]])</f>
        <v>1</v>
      </c>
      <c r="J6250" t="str">
        <f>_xlfn.XLOOKUP(Table6[[#This Row],[Numeric Month]],$N$5:$N$11,$O$5:$O$11)</f>
        <v>Jan</v>
      </c>
      <c r="K6250" t="str">
        <f>_xlfn.XLOOKUP(Table6[[#This Row],[Loan Date]],$Q$5:$Q$152,$R$5:$R$152)</f>
        <v>Thursday</v>
      </c>
      <c r="L6250" t="str">
        <f>_xlfn.XLOOKUP(Table6[[#This Row],[Loan Date]],$Q$5:$Q$152,$S$5:$S$152)</f>
        <v>Week 2</v>
      </c>
    </row>
    <row r="6251" spans="1:12" x14ac:dyDescent="0.2">
      <c r="A6251" s="1">
        <v>44945</v>
      </c>
      <c r="B6251" t="s">
        <v>7</v>
      </c>
      <c r="C6251" s="1">
        <v>44945</v>
      </c>
      <c r="D6251" t="s">
        <v>487</v>
      </c>
      <c r="E6251" t="s">
        <v>23</v>
      </c>
      <c r="F6251" t="s">
        <v>23</v>
      </c>
      <c r="G6251" t="s">
        <v>20</v>
      </c>
      <c r="H6251" t="s">
        <v>0</v>
      </c>
      <c r="I6251">
        <f>MONTH(Table6[[#This Row],[Loan Date]])</f>
        <v>1</v>
      </c>
      <c r="J6251" t="str">
        <f>_xlfn.XLOOKUP(Table6[[#This Row],[Numeric Month]],$N$5:$N$11,$O$5:$O$11)</f>
        <v>Jan</v>
      </c>
      <c r="K6251" t="str">
        <f>_xlfn.XLOOKUP(Table6[[#This Row],[Loan Date]],$Q$5:$Q$152,$R$5:$R$152)</f>
        <v>Thursday</v>
      </c>
      <c r="L6251" t="str">
        <f>_xlfn.XLOOKUP(Table6[[#This Row],[Loan Date]],$Q$5:$Q$152,$S$5:$S$152)</f>
        <v>Week 2</v>
      </c>
    </row>
    <row r="6252" spans="1:12" x14ac:dyDescent="0.2">
      <c r="A6252" s="1">
        <v>44945</v>
      </c>
      <c r="B6252" t="s">
        <v>7</v>
      </c>
      <c r="C6252" s="1">
        <v>44945</v>
      </c>
      <c r="D6252" t="s">
        <v>990</v>
      </c>
      <c r="E6252" t="s">
        <v>23</v>
      </c>
      <c r="F6252" t="s">
        <v>23</v>
      </c>
      <c r="G6252" t="s">
        <v>20</v>
      </c>
      <c r="H6252" t="s">
        <v>0</v>
      </c>
      <c r="I6252">
        <f>MONTH(Table6[[#This Row],[Loan Date]])</f>
        <v>1</v>
      </c>
      <c r="J6252" t="str">
        <f>_xlfn.XLOOKUP(Table6[[#This Row],[Numeric Month]],$N$5:$N$11,$O$5:$O$11)</f>
        <v>Jan</v>
      </c>
      <c r="K6252" t="str">
        <f>_xlfn.XLOOKUP(Table6[[#This Row],[Loan Date]],$Q$5:$Q$152,$R$5:$R$152)</f>
        <v>Thursday</v>
      </c>
      <c r="L6252" t="str">
        <f>_xlfn.XLOOKUP(Table6[[#This Row],[Loan Date]],$Q$5:$Q$152,$S$5:$S$152)</f>
        <v>Week 2</v>
      </c>
    </row>
    <row r="6253" spans="1:12" x14ac:dyDescent="0.2">
      <c r="A6253" s="1">
        <v>44945</v>
      </c>
      <c r="B6253" t="s">
        <v>7</v>
      </c>
      <c r="C6253" s="1">
        <v>44945</v>
      </c>
      <c r="D6253" t="s">
        <v>239</v>
      </c>
      <c r="E6253" t="s">
        <v>23</v>
      </c>
      <c r="F6253" t="s">
        <v>23</v>
      </c>
      <c r="G6253" t="s">
        <v>20</v>
      </c>
      <c r="H6253" t="s">
        <v>0</v>
      </c>
      <c r="I6253">
        <f>MONTH(Table6[[#This Row],[Loan Date]])</f>
        <v>1</v>
      </c>
      <c r="J6253" t="str">
        <f>_xlfn.XLOOKUP(Table6[[#This Row],[Numeric Month]],$N$5:$N$11,$O$5:$O$11)</f>
        <v>Jan</v>
      </c>
      <c r="K6253" t="str">
        <f>_xlfn.XLOOKUP(Table6[[#This Row],[Loan Date]],$Q$5:$Q$152,$R$5:$R$152)</f>
        <v>Thursday</v>
      </c>
      <c r="L6253" t="str">
        <f>_xlfn.XLOOKUP(Table6[[#This Row],[Loan Date]],$Q$5:$Q$152,$S$5:$S$152)</f>
        <v>Week 2</v>
      </c>
    </row>
    <row r="6254" spans="1:12" x14ac:dyDescent="0.2">
      <c r="A6254" s="1">
        <v>44945</v>
      </c>
      <c r="B6254" t="s">
        <v>7</v>
      </c>
      <c r="C6254" s="1">
        <v>44945</v>
      </c>
      <c r="D6254" t="s">
        <v>473</v>
      </c>
      <c r="E6254" t="s">
        <v>65</v>
      </c>
      <c r="F6254" t="s">
        <v>65</v>
      </c>
      <c r="G6254" t="s">
        <v>20</v>
      </c>
      <c r="H6254" t="s">
        <v>0</v>
      </c>
      <c r="I6254">
        <f>MONTH(Table6[[#This Row],[Loan Date]])</f>
        <v>1</v>
      </c>
      <c r="J6254" t="str">
        <f>_xlfn.XLOOKUP(Table6[[#This Row],[Numeric Month]],$N$5:$N$11,$O$5:$O$11)</f>
        <v>Jan</v>
      </c>
      <c r="K6254" t="str">
        <f>_xlfn.XLOOKUP(Table6[[#This Row],[Loan Date]],$Q$5:$Q$152,$R$5:$R$152)</f>
        <v>Thursday</v>
      </c>
      <c r="L6254" t="str">
        <f>_xlfn.XLOOKUP(Table6[[#This Row],[Loan Date]],$Q$5:$Q$152,$S$5:$S$152)</f>
        <v>Week 2</v>
      </c>
    </row>
    <row r="6255" spans="1:12" x14ac:dyDescent="0.2">
      <c r="A6255" s="1">
        <v>44945</v>
      </c>
      <c r="B6255" t="s">
        <v>7</v>
      </c>
      <c r="C6255" s="1">
        <v>44945</v>
      </c>
      <c r="D6255" t="s">
        <v>172</v>
      </c>
      <c r="E6255" t="s">
        <v>21</v>
      </c>
      <c r="F6255" t="s">
        <v>21</v>
      </c>
      <c r="G6255" t="s">
        <v>20</v>
      </c>
      <c r="H6255" t="s">
        <v>0</v>
      </c>
      <c r="I6255">
        <f>MONTH(Table6[[#This Row],[Loan Date]])</f>
        <v>1</v>
      </c>
      <c r="J6255" t="str">
        <f>_xlfn.XLOOKUP(Table6[[#This Row],[Numeric Month]],$N$5:$N$11,$O$5:$O$11)</f>
        <v>Jan</v>
      </c>
      <c r="K6255" t="str">
        <f>_xlfn.XLOOKUP(Table6[[#This Row],[Loan Date]],$Q$5:$Q$152,$R$5:$R$152)</f>
        <v>Thursday</v>
      </c>
      <c r="L6255" t="str">
        <f>_xlfn.XLOOKUP(Table6[[#This Row],[Loan Date]],$Q$5:$Q$152,$S$5:$S$152)</f>
        <v>Week 2</v>
      </c>
    </row>
    <row r="6256" spans="1:12" x14ac:dyDescent="0.2">
      <c r="A6256" s="1">
        <v>44945</v>
      </c>
      <c r="B6256" t="s">
        <v>5</v>
      </c>
      <c r="C6256" s="1">
        <v>44959</v>
      </c>
      <c r="D6256" t="s">
        <v>1101</v>
      </c>
      <c r="E6256" t="s">
        <v>3</v>
      </c>
      <c r="F6256" t="s">
        <v>2</v>
      </c>
      <c r="G6256" t="s">
        <v>1</v>
      </c>
      <c r="H6256" t="s">
        <v>0</v>
      </c>
      <c r="I6256">
        <f>MONTH(Table6[[#This Row],[Loan Date]])</f>
        <v>1</v>
      </c>
      <c r="J6256" t="str">
        <f>_xlfn.XLOOKUP(Table6[[#This Row],[Numeric Month]],$N$5:$N$11,$O$5:$O$11)</f>
        <v>Jan</v>
      </c>
      <c r="K6256" t="str">
        <f>_xlfn.XLOOKUP(Table6[[#This Row],[Loan Date]],$Q$5:$Q$152,$R$5:$R$152)</f>
        <v>Thursday</v>
      </c>
      <c r="L6256" t="str">
        <f>_xlfn.XLOOKUP(Table6[[#This Row],[Loan Date]],$Q$5:$Q$152,$S$5:$S$152)</f>
        <v>Week 2</v>
      </c>
    </row>
    <row r="6257" spans="1:12" x14ac:dyDescent="0.2">
      <c r="A6257" s="1">
        <v>44945</v>
      </c>
      <c r="B6257" t="s">
        <v>5</v>
      </c>
      <c r="C6257" s="1">
        <v>44945</v>
      </c>
      <c r="D6257" t="s">
        <v>254</v>
      </c>
      <c r="E6257" t="s">
        <v>41</v>
      </c>
      <c r="F6257" t="s">
        <v>40</v>
      </c>
      <c r="G6257" t="s">
        <v>39</v>
      </c>
      <c r="H6257" t="s">
        <v>0</v>
      </c>
      <c r="I6257">
        <f>MONTH(Table6[[#This Row],[Loan Date]])</f>
        <v>1</v>
      </c>
      <c r="J6257" t="str">
        <f>_xlfn.XLOOKUP(Table6[[#This Row],[Numeric Month]],$N$5:$N$11,$O$5:$O$11)</f>
        <v>Jan</v>
      </c>
      <c r="K6257" t="str">
        <f>_xlfn.XLOOKUP(Table6[[#This Row],[Loan Date]],$Q$5:$Q$152,$R$5:$R$152)</f>
        <v>Thursday</v>
      </c>
      <c r="L6257" t="str">
        <f>_xlfn.XLOOKUP(Table6[[#This Row],[Loan Date]],$Q$5:$Q$152,$S$5:$S$152)</f>
        <v>Week 2</v>
      </c>
    </row>
    <row r="6258" spans="1:12" x14ac:dyDescent="0.2">
      <c r="A6258" s="1">
        <v>44945</v>
      </c>
      <c r="B6258" t="s">
        <v>7</v>
      </c>
      <c r="C6258" s="1">
        <v>44945</v>
      </c>
      <c r="D6258" t="s">
        <v>119</v>
      </c>
      <c r="E6258" t="s">
        <v>21</v>
      </c>
      <c r="F6258" t="s">
        <v>21</v>
      </c>
      <c r="G6258" t="s">
        <v>20</v>
      </c>
      <c r="H6258" t="s">
        <v>0</v>
      </c>
      <c r="I6258">
        <f>MONTH(Table6[[#This Row],[Loan Date]])</f>
        <v>1</v>
      </c>
      <c r="J6258" t="str">
        <f>_xlfn.XLOOKUP(Table6[[#This Row],[Numeric Month]],$N$5:$N$11,$O$5:$O$11)</f>
        <v>Jan</v>
      </c>
      <c r="K6258" t="str">
        <f>_xlfn.XLOOKUP(Table6[[#This Row],[Loan Date]],$Q$5:$Q$152,$R$5:$R$152)</f>
        <v>Thursday</v>
      </c>
      <c r="L6258" t="str">
        <f>_xlfn.XLOOKUP(Table6[[#This Row],[Loan Date]],$Q$5:$Q$152,$S$5:$S$152)</f>
        <v>Week 2</v>
      </c>
    </row>
    <row r="6259" spans="1:12" x14ac:dyDescent="0.2">
      <c r="A6259" s="1">
        <v>44945</v>
      </c>
      <c r="B6259" t="s">
        <v>7</v>
      </c>
      <c r="C6259" s="1">
        <v>44945</v>
      </c>
      <c r="D6259" t="s">
        <v>408</v>
      </c>
      <c r="E6259" t="s">
        <v>23</v>
      </c>
      <c r="F6259" t="s">
        <v>23</v>
      </c>
      <c r="G6259" t="s">
        <v>20</v>
      </c>
      <c r="H6259" t="s">
        <v>0</v>
      </c>
      <c r="I6259">
        <f>MONTH(Table6[[#This Row],[Loan Date]])</f>
        <v>1</v>
      </c>
      <c r="J6259" t="str">
        <f>_xlfn.XLOOKUP(Table6[[#This Row],[Numeric Month]],$N$5:$N$11,$O$5:$O$11)</f>
        <v>Jan</v>
      </c>
      <c r="K6259" t="str">
        <f>_xlfn.XLOOKUP(Table6[[#This Row],[Loan Date]],$Q$5:$Q$152,$R$5:$R$152)</f>
        <v>Thursday</v>
      </c>
      <c r="L6259" t="str">
        <f>_xlfn.XLOOKUP(Table6[[#This Row],[Loan Date]],$Q$5:$Q$152,$S$5:$S$152)</f>
        <v>Week 2</v>
      </c>
    </row>
    <row r="6260" spans="1:12" x14ac:dyDescent="0.2">
      <c r="A6260" s="1">
        <v>44945</v>
      </c>
      <c r="B6260" t="s">
        <v>5</v>
      </c>
      <c r="C6260" s="1">
        <v>44945</v>
      </c>
      <c r="D6260" t="s">
        <v>499</v>
      </c>
      <c r="E6260" t="s">
        <v>21</v>
      </c>
      <c r="F6260" t="s">
        <v>21</v>
      </c>
      <c r="G6260" t="s">
        <v>20</v>
      </c>
      <c r="H6260" t="s">
        <v>0</v>
      </c>
      <c r="I6260">
        <f>MONTH(Table6[[#This Row],[Loan Date]])</f>
        <v>1</v>
      </c>
      <c r="J6260" t="str">
        <f>_xlfn.XLOOKUP(Table6[[#This Row],[Numeric Month]],$N$5:$N$11,$O$5:$O$11)</f>
        <v>Jan</v>
      </c>
      <c r="K6260" t="str">
        <f>_xlfn.XLOOKUP(Table6[[#This Row],[Loan Date]],$Q$5:$Q$152,$R$5:$R$152)</f>
        <v>Thursday</v>
      </c>
      <c r="L6260" t="str">
        <f>_xlfn.XLOOKUP(Table6[[#This Row],[Loan Date]],$Q$5:$Q$152,$S$5:$S$152)</f>
        <v>Week 2</v>
      </c>
    </row>
    <row r="6261" spans="1:12" x14ac:dyDescent="0.2">
      <c r="A6261" s="1">
        <v>44945</v>
      </c>
      <c r="B6261" t="s">
        <v>5</v>
      </c>
      <c r="C6261" s="1">
        <v>44945</v>
      </c>
      <c r="D6261" t="s">
        <v>116</v>
      </c>
      <c r="E6261" t="s">
        <v>23</v>
      </c>
      <c r="F6261" t="s">
        <v>23</v>
      </c>
      <c r="G6261" t="s">
        <v>20</v>
      </c>
      <c r="H6261" t="s">
        <v>0</v>
      </c>
      <c r="I6261">
        <f>MONTH(Table6[[#This Row],[Loan Date]])</f>
        <v>1</v>
      </c>
      <c r="J6261" t="str">
        <f>_xlfn.XLOOKUP(Table6[[#This Row],[Numeric Month]],$N$5:$N$11,$O$5:$O$11)</f>
        <v>Jan</v>
      </c>
      <c r="K6261" t="str">
        <f>_xlfn.XLOOKUP(Table6[[#This Row],[Loan Date]],$Q$5:$Q$152,$R$5:$R$152)</f>
        <v>Thursday</v>
      </c>
      <c r="L6261" t="str">
        <f>_xlfn.XLOOKUP(Table6[[#This Row],[Loan Date]],$Q$5:$Q$152,$S$5:$S$152)</f>
        <v>Week 2</v>
      </c>
    </row>
    <row r="6262" spans="1:12" x14ac:dyDescent="0.2">
      <c r="A6262" s="1">
        <v>44945</v>
      </c>
      <c r="B6262" t="s">
        <v>7</v>
      </c>
      <c r="C6262" s="1">
        <v>44945</v>
      </c>
      <c r="D6262" t="s">
        <v>31</v>
      </c>
      <c r="E6262" t="s">
        <v>21</v>
      </c>
      <c r="F6262" t="s">
        <v>21</v>
      </c>
      <c r="G6262" t="s">
        <v>20</v>
      </c>
      <c r="H6262" t="s">
        <v>0</v>
      </c>
      <c r="I6262">
        <f>MONTH(Table6[[#This Row],[Loan Date]])</f>
        <v>1</v>
      </c>
      <c r="J6262" t="str">
        <f>_xlfn.XLOOKUP(Table6[[#This Row],[Numeric Month]],$N$5:$N$11,$O$5:$O$11)</f>
        <v>Jan</v>
      </c>
      <c r="K6262" t="str">
        <f>_xlfn.XLOOKUP(Table6[[#This Row],[Loan Date]],$Q$5:$Q$152,$R$5:$R$152)</f>
        <v>Thursday</v>
      </c>
      <c r="L6262" t="str">
        <f>_xlfn.XLOOKUP(Table6[[#This Row],[Loan Date]],$Q$5:$Q$152,$S$5:$S$152)</f>
        <v>Week 2</v>
      </c>
    </row>
    <row r="6263" spans="1:12" x14ac:dyDescent="0.2">
      <c r="A6263" s="1">
        <v>44945</v>
      </c>
      <c r="B6263" t="s">
        <v>7</v>
      </c>
      <c r="C6263" s="1">
        <v>44945</v>
      </c>
      <c r="D6263" t="s">
        <v>29</v>
      </c>
      <c r="E6263" t="s">
        <v>23</v>
      </c>
      <c r="F6263" t="s">
        <v>23</v>
      </c>
      <c r="G6263" t="s">
        <v>20</v>
      </c>
      <c r="H6263" t="s">
        <v>0</v>
      </c>
      <c r="I6263">
        <f>MONTH(Table6[[#This Row],[Loan Date]])</f>
        <v>1</v>
      </c>
      <c r="J6263" t="str">
        <f>_xlfn.XLOOKUP(Table6[[#This Row],[Numeric Month]],$N$5:$N$11,$O$5:$O$11)</f>
        <v>Jan</v>
      </c>
      <c r="K6263" t="str">
        <f>_xlfn.XLOOKUP(Table6[[#This Row],[Loan Date]],$Q$5:$Q$152,$R$5:$R$152)</f>
        <v>Thursday</v>
      </c>
      <c r="L6263" t="str">
        <f>_xlfn.XLOOKUP(Table6[[#This Row],[Loan Date]],$Q$5:$Q$152,$S$5:$S$152)</f>
        <v>Week 2</v>
      </c>
    </row>
    <row r="6264" spans="1:12" x14ac:dyDescent="0.2">
      <c r="A6264" s="1">
        <v>44945</v>
      </c>
      <c r="B6264" t="s">
        <v>5</v>
      </c>
      <c r="C6264" s="1">
        <v>44952</v>
      </c>
      <c r="D6264" t="s">
        <v>146</v>
      </c>
      <c r="E6264" t="s">
        <v>52</v>
      </c>
      <c r="F6264" t="s">
        <v>51</v>
      </c>
      <c r="G6264" t="s">
        <v>1</v>
      </c>
      <c r="H6264" t="s">
        <v>0</v>
      </c>
      <c r="I6264">
        <f>MONTH(Table6[[#This Row],[Loan Date]])</f>
        <v>1</v>
      </c>
      <c r="J6264" t="str">
        <f>_xlfn.XLOOKUP(Table6[[#This Row],[Numeric Month]],$N$5:$N$11,$O$5:$O$11)</f>
        <v>Jan</v>
      </c>
      <c r="K6264" t="str">
        <f>_xlfn.XLOOKUP(Table6[[#This Row],[Loan Date]],$Q$5:$Q$152,$R$5:$R$152)</f>
        <v>Thursday</v>
      </c>
      <c r="L6264" t="str">
        <f>_xlfn.XLOOKUP(Table6[[#This Row],[Loan Date]],$Q$5:$Q$152,$S$5:$S$152)</f>
        <v>Week 2</v>
      </c>
    </row>
    <row r="6265" spans="1:12" x14ac:dyDescent="0.2">
      <c r="A6265" s="1">
        <v>44945</v>
      </c>
      <c r="B6265" t="s">
        <v>7</v>
      </c>
      <c r="C6265" s="1">
        <v>44945</v>
      </c>
      <c r="D6265" t="s">
        <v>111</v>
      </c>
      <c r="E6265" t="s">
        <v>21</v>
      </c>
      <c r="F6265" t="s">
        <v>21</v>
      </c>
      <c r="G6265" t="s">
        <v>20</v>
      </c>
      <c r="H6265" t="s">
        <v>0</v>
      </c>
      <c r="I6265">
        <f>MONTH(Table6[[#This Row],[Loan Date]])</f>
        <v>1</v>
      </c>
      <c r="J6265" t="str">
        <f>_xlfn.XLOOKUP(Table6[[#This Row],[Numeric Month]],$N$5:$N$11,$O$5:$O$11)</f>
        <v>Jan</v>
      </c>
      <c r="K6265" t="str">
        <f>_xlfn.XLOOKUP(Table6[[#This Row],[Loan Date]],$Q$5:$Q$152,$R$5:$R$152)</f>
        <v>Thursday</v>
      </c>
      <c r="L6265" t="str">
        <f>_xlfn.XLOOKUP(Table6[[#This Row],[Loan Date]],$Q$5:$Q$152,$S$5:$S$152)</f>
        <v>Week 2</v>
      </c>
    </row>
    <row r="6266" spans="1:12" x14ac:dyDescent="0.2">
      <c r="A6266" s="1">
        <v>44945</v>
      </c>
      <c r="B6266" t="s">
        <v>7</v>
      </c>
      <c r="C6266" s="1">
        <v>44945</v>
      </c>
      <c r="D6266" t="s">
        <v>1015</v>
      </c>
      <c r="E6266" t="s">
        <v>23</v>
      </c>
      <c r="F6266" t="s">
        <v>23</v>
      </c>
      <c r="G6266" t="s">
        <v>20</v>
      </c>
      <c r="H6266" t="s">
        <v>0</v>
      </c>
      <c r="I6266">
        <f>MONTH(Table6[[#This Row],[Loan Date]])</f>
        <v>1</v>
      </c>
      <c r="J6266" t="str">
        <f>_xlfn.XLOOKUP(Table6[[#This Row],[Numeric Month]],$N$5:$N$11,$O$5:$O$11)</f>
        <v>Jan</v>
      </c>
      <c r="K6266" t="str">
        <f>_xlfn.XLOOKUP(Table6[[#This Row],[Loan Date]],$Q$5:$Q$152,$R$5:$R$152)</f>
        <v>Thursday</v>
      </c>
      <c r="L6266" t="str">
        <f>_xlfn.XLOOKUP(Table6[[#This Row],[Loan Date]],$Q$5:$Q$152,$S$5:$S$152)</f>
        <v>Week 2</v>
      </c>
    </row>
    <row r="6267" spans="1:12" x14ac:dyDescent="0.2">
      <c r="A6267" s="1">
        <v>44945</v>
      </c>
      <c r="B6267" t="s">
        <v>7</v>
      </c>
      <c r="C6267" s="1">
        <v>44945</v>
      </c>
      <c r="D6267" t="s">
        <v>214</v>
      </c>
      <c r="E6267" t="s">
        <v>23</v>
      </c>
      <c r="F6267" t="s">
        <v>23</v>
      </c>
      <c r="G6267" t="s">
        <v>20</v>
      </c>
      <c r="H6267" t="s">
        <v>0</v>
      </c>
      <c r="I6267">
        <f>MONTH(Table6[[#This Row],[Loan Date]])</f>
        <v>1</v>
      </c>
      <c r="J6267" t="str">
        <f>_xlfn.XLOOKUP(Table6[[#This Row],[Numeric Month]],$N$5:$N$11,$O$5:$O$11)</f>
        <v>Jan</v>
      </c>
      <c r="K6267" t="str">
        <f>_xlfn.XLOOKUP(Table6[[#This Row],[Loan Date]],$Q$5:$Q$152,$R$5:$R$152)</f>
        <v>Thursday</v>
      </c>
      <c r="L6267" t="str">
        <f>_xlfn.XLOOKUP(Table6[[#This Row],[Loan Date]],$Q$5:$Q$152,$S$5:$S$152)</f>
        <v>Week 2</v>
      </c>
    </row>
    <row r="6268" spans="1:12" x14ac:dyDescent="0.2">
      <c r="A6268" s="1">
        <v>44945</v>
      </c>
      <c r="B6268" t="s">
        <v>7</v>
      </c>
      <c r="C6268" s="1">
        <v>44945</v>
      </c>
      <c r="D6268" t="s">
        <v>474</v>
      </c>
      <c r="E6268" t="s">
        <v>21</v>
      </c>
      <c r="F6268" t="s">
        <v>21</v>
      </c>
      <c r="G6268" t="s">
        <v>20</v>
      </c>
      <c r="H6268" t="s">
        <v>0</v>
      </c>
      <c r="I6268">
        <f>MONTH(Table6[[#This Row],[Loan Date]])</f>
        <v>1</v>
      </c>
      <c r="J6268" t="str">
        <f>_xlfn.XLOOKUP(Table6[[#This Row],[Numeric Month]],$N$5:$N$11,$O$5:$O$11)</f>
        <v>Jan</v>
      </c>
      <c r="K6268" t="str">
        <f>_xlfn.XLOOKUP(Table6[[#This Row],[Loan Date]],$Q$5:$Q$152,$R$5:$R$152)</f>
        <v>Thursday</v>
      </c>
      <c r="L6268" t="str">
        <f>_xlfn.XLOOKUP(Table6[[#This Row],[Loan Date]],$Q$5:$Q$152,$S$5:$S$152)</f>
        <v>Week 2</v>
      </c>
    </row>
    <row r="6269" spans="1:12" x14ac:dyDescent="0.2">
      <c r="A6269" s="1">
        <v>44945</v>
      </c>
      <c r="B6269" t="s">
        <v>7</v>
      </c>
      <c r="C6269" s="1">
        <v>44945</v>
      </c>
      <c r="D6269" t="s">
        <v>681</v>
      </c>
      <c r="E6269" t="s">
        <v>23</v>
      </c>
      <c r="F6269" t="s">
        <v>23</v>
      </c>
      <c r="G6269" t="s">
        <v>20</v>
      </c>
      <c r="H6269" t="s">
        <v>0</v>
      </c>
      <c r="I6269">
        <f>MONTH(Table6[[#This Row],[Loan Date]])</f>
        <v>1</v>
      </c>
      <c r="J6269" t="str">
        <f>_xlfn.XLOOKUP(Table6[[#This Row],[Numeric Month]],$N$5:$N$11,$O$5:$O$11)</f>
        <v>Jan</v>
      </c>
      <c r="K6269" t="str">
        <f>_xlfn.XLOOKUP(Table6[[#This Row],[Loan Date]],$Q$5:$Q$152,$R$5:$R$152)</f>
        <v>Thursday</v>
      </c>
      <c r="L6269" t="str">
        <f>_xlfn.XLOOKUP(Table6[[#This Row],[Loan Date]],$Q$5:$Q$152,$S$5:$S$152)</f>
        <v>Week 2</v>
      </c>
    </row>
    <row r="6270" spans="1:12" x14ac:dyDescent="0.2">
      <c r="A6270" s="1">
        <v>44945</v>
      </c>
      <c r="B6270" t="s">
        <v>7</v>
      </c>
      <c r="C6270" s="1">
        <v>44945</v>
      </c>
      <c r="D6270" t="s">
        <v>738</v>
      </c>
      <c r="E6270" t="s">
        <v>21</v>
      </c>
      <c r="F6270" t="s">
        <v>21</v>
      </c>
      <c r="G6270" t="s">
        <v>20</v>
      </c>
      <c r="H6270" t="s">
        <v>0</v>
      </c>
      <c r="I6270">
        <f>MONTH(Table6[[#This Row],[Loan Date]])</f>
        <v>1</v>
      </c>
      <c r="J6270" t="str">
        <f>_xlfn.XLOOKUP(Table6[[#This Row],[Numeric Month]],$N$5:$N$11,$O$5:$O$11)</f>
        <v>Jan</v>
      </c>
      <c r="K6270" t="str">
        <f>_xlfn.XLOOKUP(Table6[[#This Row],[Loan Date]],$Q$5:$Q$152,$R$5:$R$152)</f>
        <v>Thursday</v>
      </c>
      <c r="L6270" t="str">
        <f>_xlfn.XLOOKUP(Table6[[#This Row],[Loan Date]],$Q$5:$Q$152,$S$5:$S$152)</f>
        <v>Week 2</v>
      </c>
    </row>
    <row r="6271" spans="1:12" x14ac:dyDescent="0.2">
      <c r="A6271" s="1">
        <v>44945</v>
      </c>
      <c r="B6271" t="s">
        <v>7</v>
      </c>
      <c r="C6271" s="1">
        <v>44945</v>
      </c>
      <c r="D6271" t="s">
        <v>103</v>
      </c>
      <c r="E6271" t="s">
        <v>23</v>
      </c>
      <c r="F6271" t="s">
        <v>23</v>
      </c>
      <c r="G6271" t="s">
        <v>20</v>
      </c>
      <c r="H6271" t="s">
        <v>0</v>
      </c>
      <c r="I6271">
        <f>MONTH(Table6[[#This Row],[Loan Date]])</f>
        <v>1</v>
      </c>
      <c r="J6271" t="str">
        <f>_xlfn.XLOOKUP(Table6[[#This Row],[Numeric Month]],$N$5:$N$11,$O$5:$O$11)</f>
        <v>Jan</v>
      </c>
      <c r="K6271" t="str">
        <f>_xlfn.XLOOKUP(Table6[[#This Row],[Loan Date]],$Q$5:$Q$152,$R$5:$R$152)</f>
        <v>Thursday</v>
      </c>
      <c r="L6271" t="str">
        <f>_xlfn.XLOOKUP(Table6[[#This Row],[Loan Date]],$Q$5:$Q$152,$S$5:$S$152)</f>
        <v>Week 2</v>
      </c>
    </row>
    <row r="6272" spans="1:12" x14ac:dyDescent="0.2">
      <c r="A6272" s="1">
        <v>44945</v>
      </c>
      <c r="B6272" t="s">
        <v>7</v>
      </c>
      <c r="C6272" s="1">
        <v>44945</v>
      </c>
      <c r="D6272" t="s">
        <v>408</v>
      </c>
      <c r="E6272" t="s">
        <v>23</v>
      </c>
      <c r="F6272" t="s">
        <v>23</v>
      </c>
      <c r="G6272" t="s">
        <v>20</v>
      </c>
      <c r="H6272" t="s">
        <v>0</v>
      </c>
      <c r="I6272">
        <f>MONTH(Table6[[#This Row],[Loan Date]])</f>
        <v>1</v>
      </c>
      <c r="J6272" t="str">
        <f>_xlfn.XLOOKUP(Table6[[#This Row],[Numeric Month]],$N$5:$N$11,$O$5:$O$11)</f>
        <v>Jan</v>
      </c>
      <c r="K6272" t="str">
        <f>_xlfn.XLOOKUP(Table6[[#This Row],[Loan Date]],$Q$5:$Q$152,$R$5:$R$152)</f>
        <v>Thursday</v>
      </c>
      <c r="L6272" t="str">
        <f>_xlfn.XLOOKUP(Table6[[#This Row],[Loan Date]],$Q$5:$Q$152,$S$5:$S$152)</f>
        <v>Week 2</v>
      </c>
    </row>
    <row r="6273" spans="1:12" x14ac:dyDescent="0.2">
      <c r="A6273" s="1">
        <v>44945</v>
      </c>
      <c r="B6273" t="s">
        <v>7</v>
      </c>
      <c r="C6273" s="1">
        <v>44945</v>
      </c>
      <c r="D6273" t="s">
        <v>119</v>
      </c>
      <c r="E6273" t="s">
        <v>21</v>
      </c>
      <c r="F6273" t="s">
        <v>21</v>
      </c>
      <c r="G6273" t="s">
        <v>20</v>
      </c>
      <c r="H6273" t="s">
        <v>0</v>
      </c>
      <c r="I6273">
        <f>MONTH(Table6[[#This Row],[Loan Date]])</f>
        <v>1</v>
      </c>
      <c r="J6273" t="str">
        <f>_xlfn.XLOOKUP(Table6[[#This Row],[Numeric Month]],$N$5:$N$11,$O$5:$O$11)</f>
        <v>Jan</v>
      </c>
      <c r="K6273" t="str">
        <f>_xlfn.XLOOKUP(Table6[[#This Row],[Loan Date]],$Q$5:$Q$152,$R$5:$R$152)</f>
        <v>Thursday</v>
      </c>
      <c r="L6273" t="str">
        <f>_xlfn.XLOOKUP(Table6[[#This Row],[Loan Date]],$Q$5:$Q$152,$S$5:$S$152)</f>
        <v>Week 2</v>
      </c>
    </row>
    <row r="6274" spans="1:12" x14ac:dyDescent="0.2">
      <c r="A6274" s="1">
        <v>44945</v>
      </c>
      <c r="B6274" t="s">
        <v>7</v>
      </c>
      <c r="C6274" s="1">
        <v>44945</v>
      </c>
      <c r="D6274" t="s">
        <v>189</v>
      </c>
      <c r="E6274" t="s">
        <v>21</v>
      </c>
      <c r="F6274" t="s">
        <v>21</v>
      </c>
      <c r="G6274" t="s">
        <v>20</v>
      </c>
      <c r="H6274" t="s">
        <v>0</v>
      </c>
      <c r="I6274">
        <f>MONTH(Table6[[#This Row],[Loan Date]])</f>
        <v>1</v>
      </c>
      <c r="J6274" t="str">
        <f>_xlfn.XLOOKUP(Table6[[#This Row],[Numeric Month]],$N$5:$N$11,$O$5:$O$11)</f>
        <v>Jan</v>
      </c>
      <c r="K6274" t="str">
        <f>_xlfn.XLOOKUP(Table6[[#This Row],[Loan Date]],$Q$5:$Q$152,$R$5:$R$152)</f>
        <v>Thursday</v>
      </c>
      <c r="L6274" t="str">
        <f>_xlfn.XLOOKUP(Table6[[#This Row],[Loan Date]],$Q$5:$Q$152,$S$5:$S$152)</f>
        <v>Week 2</v>
      </c>
    </row>
    <row r="6275" spans="1:12" x14ac:dyDescent="0.2">
      <c r="A6275" s="1">
        <v>44945</v>
      </c>
      <c r="B6275" t="s">
        <v>7</v>
      </c>
      <c r="C6275" s="1">
        <v>44945</v>
      </c>
      <c r="D6275" t="s">
        <v>218</v>
      </c>
      <c r="E6275" t="s">
        <v>23</v>
      </c>
      <c r="F6275" t="s">
        <v>23</v>
      </c>
      <c r="G6275" t="s">
        <v>20</v>
      </c>
      <c r="H6275" t="s">
        <v>0</v>
      </c>
      <c r="I6275">
        <f>MONTH(Table6[[#This Row],[Loan Date]])</f>
        <v>1</v>
      </c>
      <c r="J6275" t="str">
        <f>_xlfn.XLOOKUP(Table6[[#This Row],[Numeric Month]],$N$5:$N$11,$O$5:$O$11)</f>
        <v>Jan</v>
      </c>
      <c r="K6275" t="str">
        <f>_xlfn.XLOOKUP(Table6[[#This Row],[Loan Date]],$Q$5:$Q$152,$R$5:$R$152)</f>
        <v>Thursday</v>
      </c>
      <c r="L6275" t="str">
        <f>_xlfn.XLOOKUP(Table6[[#This Row],[Loan Date]],$Q$5:$Q$152,$S$5:$S$152)</f>
        <v>Week 2</v>
      </c>
    </row>
    <row r="6276" spans="1:12" x14ac:dyDescent="0.2">
      <c r="A6276" s="1">
        <v>44945</v>
      </c>
      <c r="B6276" t="s">
        <v>7</v>
      </c>
      <c r="C6276" s="1">
        <v>44945</v>
      </c>
      <c r="D6276" t="s">
        <v>969</v>
      </c>
      <c r="E6276" t="s">
        <v>37</v>
      </c>
      <c r="F6276" t="s">
        <v>37</v>
      </c>
      <c r="G6276" t="s">
        <v>20</v>
      </c>
      <c r="H6276" t="s">
        <v>0</v>
      </c>
      <c r="I6276">
        <f>MONTH(Table6[[#This Row],[Loan Date]])</f>
        <v>1</v>
      </c>
      <c r="J6276" t="str">
        <f>_xlfn.XLOOKUP(Table6[[#This Row],[Numeric Month]],$N$5:$N$11,$O$5:$O$11)</f>
        <v>Jan</v>
      </c>
      <c r="K6276" t="str">
        <f>_xlfn.XLOOKUP(Table6[[#This Row],[Loan Date]],$Q$5:$Q$152,$R$5:$R$152)</f>
        <v>Thursday</v>
      </c>
      <c r="L6276" t="str">
        <f>_xlfn.XLOOKUP(Table6[[#This Row],[Loan Date]],$Q$5:$Q$152,$S$5:$S$152)</f>
        <v>Week 2</v>
      </c>
    </row>
    <row r="6277" spans="1:12" x14ac:dyDescent="0.2">
      <c r="A6277" s="1">
        <v>44945</v>
      </c>
      <c r="B6277" t="s">
        <v>7</v>
      </c>
      <c r="C6277" s="1">
        <v>44945</v>
      </c>
      <c r="D6277" t="s">
        <v>31</v>
      </c>
      <c r="E6277" t="s">
        <v>21</v>
      </c>
      <c r="F6277" t="s">
        <v>21</v>
      </c>
      <c r="G6277" t="s">
        <v>20</v>
      </c>
      <c r="H6277" t="s">
        <v>0</v>
      </c>
      <c r="I6277">
        <f>MONTH(Table6[[#This Row],[Loan Date]])</f>
        <v>1</v>
      </c>
      <c r="J6277" t="str">
        <f>_xlfn.XLOOKUP(Table6[[#This Row],[Numeric Month]],$N$5:$N$11,$O$5:$O$11)</f>
        <v>Jan</v>
      </c>
      <c r="K6277" t="str">
        <f>_xlfn.XLOOKUP(Table6[[#This Row],[Loan Date]],$Q$5:$Q$152,$R$5:$R$152)</f>
        <v>Thursday</v>
      </c>
      <c r="L6277" t="str">
        <f>_xlfn.XLOOKUP(Table6[[#This Row],[Loan Date]],$Q$5:$Q$152,$S$5:$S$152)</f>
        <v>Week 2</v>
      </c>
    </row>
    <row r="6278" spans="1:12" x14ac:dyDescent="0.2">
      <c r="A6278" s="1">
        <v>44945</v>
      </c>
      <c r="B6278" t="s">
        <v>7</v>
      </c>
      <c r="C6278" s="1">
        <v>44945</v>
      </c>
      <c r="D6278" t="s">
        <v>30</v>
      </c>
      <c r="E6278" t="s">
        <v>23</v>
      </c>
      <c r="F6278" t="s">
        <v>23</v>
      </c>
      <c r="G6278" t="s">
        <v>20</v>
      </c>
      <c r="H6278" t="s">
        <v>0</v>
      </c>
      <c r="I6278">
        <f>MONTH(Table6[[#This Row],[Loan Date]])</f>
        <v>1</v>
      </c>
      <c r="J6278" t="str">
        <f>_xlfn.XLOOKUP(Table6[[#This Row],[Numeric Month]],$N$5:$N$11,$O$5:$O$11)</f>
        <v>Jan</v>
      </c>
      <c r="K6278" t="str">
        <f>_xlfn.XLOOKUP(Table6[[#This Row],[Loan Date]],$Q$5:$Q$152,$R$5:$R$152)</f>
        <v>Thursday</v>
      </c>
      <c r="L6278" t="str">
        <f>_xlfn.XLOOKUP(Table6[[#This Row],[Loan Date]],$Q$5:$Q$152,$S$5:$S$152)</f>
        <v>Week 2</v>
      </c>
    </row>
    <row r="6279" spans="1:12" x14ac:dyDescent="0.2">
      <c r="A6279" s="1">
        <v>44945</v>
      </c>
      <c r="B6279" t="s">
        <v>7</v>
      </c>
      <c r="C6279" s="1">
        <v>44945</v>
      </c>
      <c r="D6279" t="s">
        <v>746</v>
      </c>
      <c r="E6279" t="s">
        <v>65</v>
      </c>
      <c r="F6279" t="s">
        <v>65</v>
      </c>
      <c r="G6279" t="s">
        <v>20</v>
      </c>
      <c r="H6279" t="s">
        <v>0</v>
      </c>
      <c r="I6279">
        <f>MONTH(Table6[[#This Row],[Loan Date]])</f>
        <v>1</v>
      </c>
      <c r="J6279" t="str">
        <f>_xlfn.XLOOKUP(Table6[[#This Row],[Numeric Month]],$N$5:$N$11,$O$5:$O$11)</f>
        <v>Jan</v>
      </c>
      <c r="K6279" t="str">
        <f>_xlfn.XLOOKUP(Table6[[#This Row],[Loan Date]],$Q$5:$Q$152,$R$5:$R$152)</f>
        <v>Thursday</v>
      </c>
      <c r="L6279" t="str">
        <f>_xlfn.XLOOKUP(Table6[[#This Row],[Loan Date]],$Q$5:$Q$152,$S$5:$S$152)</f>
        <v>Week 2</v>
      </c>
    </row>
    <row r="6280" spans="1:12" x14ac:dyDescent="0.2">
      <c r="A6280" s="1">
        <v>44945</v>
      </c>
      <c r="B6280" t="s">
        <v>7</v>
      </c>
      <c r="C6280" s="1">
        <v>44945</v>
      </c>
      <c r="D6280" t="s">
        <v>747</v>
      </c>
      <c r="E6280" t="s">
        <v>65</v>
      </c>
      <c r="F6280" t="s">
        <v>65</v>
      </c>
      <c r="G6280" t="s">
        <v>20</v>
      </c>
      <c r="H6280" t="s">
        <v>0</v>
      </c>
      <c r="I6280">
        <f>MONTH(Table6[[#This Row],[Loan Date]])</f>
        <v>1</v>
      </c>
      <c r="J6280" t="str">
        <f>_xlfn.XLOOKUP(Table6[[#This Row],[Numeric Month]],$N$5:$N$11,$O$5:$O$11)</f>
        <v>Jan</v>
      </c>
      <c r="K6280" t="str">
        <f>_xlfn.XLOOKUP(Table6[[#This Row],[Loan Date]],$Q$5:$Q$152,$R$5:$R$152)</f>
        <v>Thursday</v>
      </c>
      <c r="L6280" t="str">
        <f>_xlfn.XLOOKUP(Table6[[#This Row],[Loan Date]],$Q$5:$Q$152,$S$5:$S$152)</f>
        <v>Week 2</v>
      </c>
    </row>
    <row r="6281" spans="1:12" x14ac:dyDescent="0.2">
      <c r="A6281" s="1">
        <v>44945</v>
      </c>
      <c r="B6281" t="s">
        <v>5</v>
      </c>
      <c r="C6281" s="1">
        <v>44959</v>
      </c>
      <c r="D6281" t="s">
        <v>520</v>
      </c>
      <c r="E6281" t="s">
        <v>3</v>
      </c>
      <c r="F6281" t="s">
        <v>2</v>
      </c>
      <c r="G6281" t="s">
        <v>1</v>
      </c>
      <c r="H6281" t="s">
        <v>0</v>
      </c>
      <c r="I6281">
        <f>MONTH(Table6[[#This Row],[Loan Date]])</f>
        <v>1</v>
      </c>
      <c r="J6281" t="str">
        <f>_xlfn.XLOOKUP(Table6[[#This Row],[Numeric Month]],$N$5:$N$11,$O$5:$O$11)</f>
        <v>Jan</v>
      </c>
      <c r="K6281" t="str">
        <f>_xlfn.XLOOKUP(Table6[[#This Row],[Loan Date]],$Q$5:$Q$152,$R$5:$R$152)</f>
        <v>Thursday</v>
      </c>
      <c r="L6281" t="str">
        <f>_xlfn.XLOOKUP(Table6[[#This Row],[Loan Date]],$Q$5:$Q$152,$S$5:$S$152)</f>
        <v>Week 2</v>
      </c>
    </row>
    <row r="6282" spans="1:12" x14ac:dyDescent="0.2">
      <c r="A6282" s="1">
        <v>44945</v>
      </c>
      <c r="B6282" t="s">
        <v>7</v>
      </c>
      <c r="C6282" s="1">
        <v>44959</v>
      </c>
      <c r="D6282" t="s">
        <v>537</v>
      </c>
      <c r="E6282" t="s">
        <v>9</v>
      </c>
      <c r="F6282" t="s">
        <v>8</v>
      </c>
      <c r="G6282" t="s">
        <v>1</v>
      </c>
      <c r="H6282" t="s">
        <v>0</v>
      </c>
      <c r="I6282">
        <f>MONTH(Table6[[#This Row],[Loan Date]])</f>
        <v>1</v>
      </c>
      <c r="J6282" t="str">
        <f>_xlfn.XLOOKUP(Table6[[#This Row],[Numeric Month]],$N$5:$N$11,$O$5:$O$11)</f>
        <v>Jan</v>
      </c>
      <c r="K6282" t="str">
        <f>_xlfn.XLOOKUP(Table6[[#This Row],[Loan Date]],$Q$5:$Q$152,$R$5:$R$152)</f>
        <v>Thursday</v>
      </c>
      <c r="L6282" t="str">
        <f>_xlfn.XLOOKUP(Table6[[#This Row],[Loan Date]],$Q$5:$Q$152,$S$5:$S$152)</f>
        <v>Week 2</v>
      </c>
    </row>
    <row r="6283" spans="1:12" x14ac:dyDescent="0.2">
      <c r="A6283" s="1">
        <v>44945</v>
      </c>
      <c r="B6283" t="s">
        <v>5</v>
      </c>
      <c r="C6283" s="1">
        <v>44959</v>
      </c>
      <c r="D6283" t="s">
        <v>695</v>
      </c>
      <c r="E6283" t="s">
        <v>15</v>
      </c>
      <c r="F6283" t="s">
        <v>14</v>
      </c>
      <c r="G6283" t="s">
        <v>1</v>
      </c>
      <c r="H6283" t="s">
        <v>0</v>
      </c>
      <c r="I6283">
        <f>MONTH(Table6[[#This Row],[Loan Date]])</f>
        <v>1</v>
      </c>
      <c r="J6283" t="str">
        <f>_xlfn.XLOOKUP(Table6[[#This Row],[Numeric Month]],$N$5:$N$11,$O$5:$O$11)</f>
        <v>Jan</v>
      </c>
      <c r="K6283" t="str">
        <f>_xlfn.XLOOKUP(Table6[[#This Row],[Loan Date]],$Q$5:$Q$152,$R$5:$R$152)</f>
        <v>Thursday</v>
      </c>
      <c r="L6283" t="str">
        <f>_xlfn.XLOOKUP(Table6[[#This Row],[Loan Date]],$Q$5:$Q$152,$S$5:$S$152)</f>
        <v>Week 2</v>
      </c>
    </row>
    <row r="6284" spans="1:12" x14ac:dyDescent="0.2">
      <c r="A6284" s="1">
        <v>44945</v>
      </c>
      <c r="B6284" t="s">
        <v>7</v>
      </c>
      <c r="C6284" s="1">
        <v>44945</v>
      </c>
      <c r="D6284" t="s">
        <v>923</v>
      </c>
      <c r="E6284" t="s">
        <v>37</v>
      </c>
      <c r="F6284" t="s">
        <v>37</v>
      </c>
      <c r="G6284" t="s">
        <v>20</v>
      </c>
      <c r="H6284" t="s">
        <v>0</v>
      </c>
      <c r="I6284">
        <f>MONTH(Table6[[#This Row],[Loan Date]])</f>
        <v>1</v>
      </c>
      <c r="J6284" t="str">
        <f>_xlfn.XLOOKUP(Table6[[#This Row],[Numeric Month]],$N$5:$N$11,$O$5:$O$11)</f>
        <v>Jan</v>
      </c>
      <c r="K6284" t="str">
        <f>_xlfn.XLOOKUP(Table6[[#This Row],[Loan Date]],$Q$5:$Q$152,$R$5:$R$152)</f>
        <v>Thursday</v>
      </c>
      <c r="L6284" t="str">
        <f>_xlfn.XLOOKUP(Table6[[#This Row],[Loan Date]],$Q$5:$Q$152,$S$5:$S$152)</f>
        <v>Week 2</v>
      </c>
    </row>
    <row r="6285" spans="1:12" x14ac:dyDescent="0.2">
      <c r="A6285" s="1">
        <v>44945</v>
      </c>
      <c r="B6285" t="s">
        <v>5</v>
      </c>
      <c r="C6285" s="1">
        <v>44952</v>
      </c>
      <c r="D6285" t="s">
        <v>831</v>
      </c>
      <c r="E6285" t="s">
        <v>3</v>
      </c>
      <c r="F6285" t="s">
        <v>2</v>
      </c>
      <c r="G6285" t="s">
        <v>1</v>
      </c>
      <c r="H6285" t="s">
        <v>0</v>
      </c>
      <c r="I6285">
        <f>MONTH(Table6[[#This Row],[Loan Date]])</f>
        <v>1</v>
      </c>
      <c r="J6285" t="str">
        <f>_xlfn.XLOOKUP(Table6[[#This Row],[Numeric Month]],$N$5:$N$11,$O$5:$O$11)</f>
        <v>Jan</v>
      </c>
      <c r="K6285" t="str">
        <f>_xlfn.XLOOKUP(Table6[[#This Row],[Loan Date]],$Q$5:$Q$152,$R$5:$R$152)</f>
        <v>Thursday</v>
      </c>
      <c r="L6285" t="str">
        <f>_xlfn.XLOOKUP(Table6[[#This Row],[Loan Date]],$Q$5:$Q$152,$S$5:$S$152)</f>
        <v>Week 2</v>
      </c>
    </row>
    <row r="6286" spans="1:12" x14ac:dyDescent="0.2">
      <c r="A6286" s="1">
        <v>44945</v>
      </c>
      <c r="B6286" t="s">
        <v>7</v>
      </c>
      <c r="C6286" s="1">
        <v>44945</v>
      </c>
      <c r="D6286" t="s">
        <v>1100</v>
      </c>
      <c r="E6286" t="s">
        <v>41</v>
      </c>
      <c r="F6286" t="s">
        <v>40</v>
      </c>
      <c r="G6286" t="s">
        <v>39</v>
      </c>
      <c r="H6286" t="s">
        <v>0</v>
      </c>
      <c r="I6286">
        <f>MONTH(Table6[[#This Row],[Loan Date]])</f>
        <v>1</v>
      </c>
      <c r="J6286" t="str">
        <f>_xlfn.XLOOKUP(Table6[[#This Row],[Numeric Month]],$N$5:$N$11,$O$5:$O$11)</f>
        <v>Jan</v>
      </c>
      <c r="K6286" t="str">
        <f>_xlfn.XLOOKUP(Table6[[#This Row],[Loan Date]],$Q$5:$Q$152,$R$5:$R$152)</f>
        <v>Thursday</v>
      </c>
      <c r="L6286" t="str">
        <f>_xlfn.XLOOKUP(Table6[[#This Row],[Loan Date]],$Q$5:$Q$152,$S$5:$S$152)</f>
        <v>Week 2</v>
      </c>
    </row>
    <row r="6287" spans="1:12" x14ac:dyDescent="0.2">
      <c r="A6287" s="1">
        <v>44945</v>
      </c>
      <c r="B6287" t="s">
        <v>7</v>
      </c>
      <c r="C6287" s="1">
        <v>44945</v>
      </c>
      <c r="D6287" t="s">
        <v>912</v>
      </c>
      <c r="E6287" t="s">
        <v>37</v>
      </c>
      <c r="F6287" t="s">
        <v>37</v>
      </c>
      <c r="G6287" t="s">
        <v>20</v>
      </c>
      <c r="H6287" t="s">
        <v>0</v>
      </c>
      <c r="I6287">
        <f>MONTH(Table6[[#This Row],[Loan Date]])</f>
        <v>1</v>
      </c>
      <c r="J6287" t="str">
        <f>_xlfn.XLOOKUP(Table6[[#This Row],[Numeric Month]],$N$5:$N$11,$O$5:$O$11)</f>
        <v>Jan</v>
      </c>
      <c r="K6287" t="str">
        <f>_xlfn.XLOOKUP(Table6[[#This Row],[Loan Date]],$Q$5:$Q$152,$R$5:$R$152)</f>
        <v>Thursday</v>
      </c>
      <c r="L6287" t="str">
        <f>_xlfn.XLOOKUP(Table6[[#This Row],[Loan Date]],$Q$5:$Q$152,$S$5:$S$152)</f>
        <v>Week 2</v>
      </c>
    </row>
    <row r="6288" spans="1:12" x14ac:dyDescent="0.2">
      <c r="A6288" s="1">
        <v>44945</v>
      </c>
      <c r="B6288" t="s">
        <v>7</v>
      </c>
      <c r="C6288" s="1">
        <v>44945</v>
      </c>
      <c r="D6288" t="s">
        <v>163</v>
      </c>
      <c r="E6288" t="s">
        <v>162</v>
      </c>
      <c r="F6288" t="s">
        <v>162</v>
      </c>
      <c r="G6288" t="s">
        <v>11</v>
      </c>
      <c r="H6288" t="s">
        <v>0</v>
      </c>
      <c r="I6288">
        <f>MONTH(Table6[[#This Row],[Loan Date]])</f>
        <v>1</v>
      </c>
      <c r="J6288" t="str">
        <f>_xlfn.XLOOKUP(Table6[[#This Row],[Numeric Month]],$N$5:$N$11,$O$5:$O$11)</f>
        <v>Jan</v>
      </c>
      <c r="K6288" t="str">
        <f>_xlfn.XLOOKUP(Table6[[#This Row],[Loan Date]],$Q$5:$Q$152,$R$5:$R$152)</f>
        <v>Thursday</v>
      </c>
      <c r="L6288" t="str">
        <f>_xlfn.XLOOKUP(Table6[[#This Row],[Loan Date]],$Q$5:$Q$152,$S$5:$S$152)</f>
        <v>Week 2</v>
      </c>
    </row>
    <row r="6289" spans="1:12" x14ac:dyDescent="0.2">
      <c r="A6289" s="1">
        <v>44945</v>
      </c>
      <c r="B6289" t="s">
        <v>7</v>
      </c>
      <c r="C6289" s="1">
        <v>44945</v>
      </c>
      <c r="D6289" t="s">
        <v>913</v>
      </c>
      <c r="E6289" t="s">
        <v>37</v>
      </c>
      <c r="F6289" t="s">
        <v>37</v>
      </c>
      <c r="G6289" t="s">
        <v>20</v>
      </c>
      <c r="H6289" t="s">
        <v>0</v>
      </c>
      <c r="I6289">
        <f>MONTH(Table6[[#This Row],[Loan Date]])</f>
        <v>1</v>
      </c>
      <c r="J6289" t="str">
        <f>_xlfn.XLOOKUP(Table6[[#This Row],[Numeric Month]],$N$5:$N$11,$O$5:$O$11)</f>
        <v>Jan</v>
      </c>
      <c r="K6289" t="str">
        <f>_xlfn.XLOOKUP(Table6[[#This Row],[Loan Date]],$Q$5:$Q$152,$R$5:$R$152)</f>
        <v>Thursday</v>
      </c>
      <c r="L6289" t="str">
        <f>_xlfn.XLOOKUP(Table6[[#This Row],[Loan Date]],$Q$5:$Q$152,$S$5:$S$152)</f>
        <v>Week 2</v>
      </c>
    </row>
    <row r="6290" spans="1:12" x14ac:dyDescent="0.2">
      <c r="A6290" s="1">
        <v>44945</v>
      </c>
      <c r="B6290" t="s">
        <v>7</v>
      </c>
      <c r="C6290" s="1">
        <v>44945</v>
      </c>
      <c r="D6290" t="s">
        <v>734</v>
      </c>
      <c r="E6290" t="s">
        <v>21</v>
      </c>
      <c r="F6290" t="s">
        <v>21</v>
      </c>
      <c r="G6290" t="s">
        <v>20</v>
      </c>
      <c r="H6290" t="s">
        <v>0</v>
      </c>
      <c r="I6290">
        <f>MONTH(Table6[[#This Row],[Loan Date]])</f>
        <v>1</v>
      </c>
      <c r="J6290" t="str">
        <f>_xlfn.XLOOKUP(Table6[[#This Row],[Numeric Month]],$N$5:$N$11,$O$5:$O$11)</f>
        <v>Jan</v>
      </c>
      <c r="K6290" t="str">
        <f>_xlfn.XLOOKUP(Table6[[#This Row],[Loan Date]],$Q$5:$Q$152,$R$5:$R$152)</f>
        <v>Thursday</v>
      </c>
      <c r="L6290" t="str">
        <f>_xlfn.XLOOKUP(Table6[[#This Row],[Loan Date]],$Q$5:$Q$152,$S$5:$S$152)</f>
        <v>Week 2</v>
      </c>
    </row>
    <row r="6291" spans="1:12" x14ac:dyDescent="0.2">
      <c r="A6291" s="1">
        <v>44945</v>
      </c>
      <c r="B6291" t="s">
        <v>7</v>
      </c>
      <c r="C6291" s="1">
        <v>44945</v>
      </c>
      <c r="D6291" t="s">
        <v>390</v>
      </c>
      <c r="E6291" t="s">
        <v>23</v>
      </c>
      <c r="F6291" t="s">
        <v>23</v>
      </c>
      <c r="G6291" t="s">
        <v>20</v>
      </c>
      <c r="H6291" t="s">
        <v>0</v>
      </c>
      <c r="I6291">
        <f>MONTH(Table6[[#This Row],[Loan Date]])</f>
        <v>1</v>
      </c>
      <c r="J6291" t="str">
        <f>_xlfn.XLOOKUP(Table6[[#This Row],[Numeric Month]],$N$5:$N$11,$O$5:$O$11)</f>
        <v>Jan</v>
      </c>
      <c r="K6291" t="str">
        <f>_xlfn.XLOOKUP(Table6[[#This Row],[Loan Date]],$Q$5:$Q$152,$R$5:$R$152)</f>
        <v>Thursday</v>
      </c>
      <c r="L6291" t="str">
        <f>_xlfn.XLOOKUP(Table6[[#This Row],[Loan Date]],$Q$5:$Q$152,$S$5:$S$152)</f>
        <v>Week 2</v>
      </c>
    </row>
    <row r="6292" spans="1:12" x14ac:dyDescent="0.2">
      <c r="A6292" s="1">
        <v>44945</v>
      </c>
      <c r="B6292" t="s">
        <v>5</v>
      </c>
      <c r="C6292" s="1">
        <v>44945</v>
      </c>
      <c r="D6292" t="s">
        <v>74</v>
      </c>
      <c r="E6292" t="s">
        <v>49</v>
      </c>
      <c r="F6292" t="s">
        <v>49</v>
      </c>
      <c r="G6292" t="s">
        <v>20</v>
      </c>
      <c r="H6292" t="s">
        <v>0</v>
      </c>
      <c r="I6292">
        <f>MONTH(Table6[[#This Row],[Loan Date]])</f>
        <v>1</v>
      </c>
      <c r="J6292" t="str">
        <f>_xlfn.XLOOKUP(Table6[[#This Row],[Numeric Month]],$N$5:$N$11,$O$5:$O$11)</f>
        <v>Jan</v>
      </c>
      <c r="K6292" t="str">
        <f>_xlfn.XLOOKUP(Table6[[#This Row],[Loan Date]],$Q$5:$Q$152,$R$5:$R$152)</f>
        <v>Thursday</v>
      </c>
      <c r="L6292" t="str">
        <f>_xlfn.XLOOKUP(Table6[[#This Row],[Loan Date]],$Q$5:$Q$152,$S$5:$S$152)</f>
        <v>Week 2</v>
      </c>
    </row>
    <row r="6293" spans="1:12" x14ac:dyDescent="0.2">
      <c r="A6293" s="1">
        <v>44945</v>
      </c>
      <c r="B6293" t="s">
        <v>7</v>
      </c>
      <c r="C6293" s="1">
        <v>44945</v>
      </c>
      <c r="D6293" t="s">
        <v>299</v>
      </c>
      <c r="E6293" t="s">
        <v>23</v>
      </c>
      <c r="F6293" t="s">
        <v>23</v>
      </c>
      <c r="G6293" t="s">
        <v>20</v>
      </c>
      <c r="H6293" t="s">
        <v>0</v>
      </c>
      <c r="I6293">
        <f>MONTH(Table6[[#This Row],[Loan Date]])</f>
        <v>1</v>
      </c>
      <c r="J6293" t="str">
        <f>_xlfn.XLOOKUP(Table6[[#This Row],[Numeric Month]],$N$5:$N$11,$O$5:$O$11)</f>
        <v>Jan</v>
      </c>
      <c r="K6293" t="str">
        <f>_xlfn.XLOOKUP(Table6[[#This Row],[Loan Date]],$Q$5:$Q$152,$R$5:$R$152)</f>
        <v>Thursday</v>
      </c>
      <c r="L6293" t="str">
        <f>_xlfn.XLOOKUP(Table6[[#This Row],[Loan Date]],$Q$5:$Q$152,$S$5:$S$152)</f>
        <v>Week 2</v>
      </c>
    </row>
    <row r="6294" spans="1:12" x14ac:dyDescent="0.2">
      <c r="A6294" s="1">
        <v>44945</v>
      </c>
      <c r="B6294" t="s">
        <v>7</v>
      </c>
      <c r="C6294" s="1">
        <v>44945</v>
      </c>
      <c r="D6294" t="s">
        <v>30</v>
      </c>
      <c r="E6294" t="s">
        <v>23</v>
      </c>
      <c r="F6294" t="s">
        <v>23</v>
      </c>
      <c r="G6294" t="s">
        <v>20</v>
      </c>
      <c r="H6294" t="s">
        <v>0</v>
      </c>
      <c r="I6294">
        <f>MONTH(Table6[[#This Row],[Loan Date]])</f>
        <v>1</v>
      </c>
      <c r="J6294" t="str">
        <f>_xlfn.XLOOKUP(Table6[[#This Row],[Numeric Month]],$N$5:$N$11,$O$5:$O$11)</f>
        <v>Jan</v>
      </c>
      <c r="K6294" t="str">
        <f>_xlfn.XLOOKUP(Table6[[#This Row],[Loan Date]],$Q$5:$Q$152,$R$5:$R$152)</f>
        <v>Thursday</v>
      </c>
      <c r="L6294" t="str">
        <f>_xlfn.XLOOKUP(Table6[[#This Row],[Loan Date]],$Q$5:$Q$152,$S$5:$S$152)</f>
        <v>Week 2</v>
      </c>
    </row>
    <row r="6295" spans="1:12" x14ac:dyDescent="0.2">
      <c r="A6295" s="1">
        <v>44945</v>
      </c>
      <c r="B6295" t="s">
        <v>7</v>
      </c>
      <c r="C6295" s="1">
        <v>44945</v>
      </c>
      <c r="D6295" t="s">
        <v>172</v>
      </c>
      <c r="E6295" t="s">
        <v>21</v>
      </c>
      <c r="F6295" t="s">
        <v>21</v>
      </c>
      <c r="G6295" t="s">
        <v>20</v>
      </c>
      <c r="H6295" t="s">
        <v>0</v>
      </c>
      <c r="I6295">
        <f>MONTH(Table6[[#This Row],[Loan Date]])</f>
        <v>1</v>
      </c>
      <c r="J6295" t="str">
        <f>_xlfn.XLOOKUP(Table6[[#This Row],[Numeric Month]],$N$5:$N$11,$O$5:$O$11)</f>
        <v>Jan</v>
      </c>
      <c r="K6295" t="str">
        <f>_xlfn.XLOOKUP(Table6[[#This Row],[Loan Date]],$Q$5:$Q$152,$R$5:$R$152)</f>
        <v>Thursday</v>
      </c>
      <c r="L6295" t="str">
        <f>_xlfn.XLOOKUP(Table6[[#This Row],[Loan Date]],$Q$5:$Q$152,$S$5:$S$152)</f>
        <v>Week 2</v>
      </c>
    </row>
    <row r="6296" spans="1:12" x14ac:dyDescent="0.2">
      <c r="A6296" s="1">
        <v>44945</v>
      </c>
      <c r="B6296" t="s">
        <v>107</v>
      </c>
      <c r="C6296" s="1">
        <v>44959</v>
      </c>
      <c r="D6296" t="s">
        <v>688</v>
      </c>
      <c r="E6296" t="s">
        <v>15</v>
      </c>
      <c r="F6296" t="s">
        <v>14</v>
      </c>
      <c r="G6296" t="s">
        <v>1</v>
      </c>
      <c r="H6296" t="s">
        <v>0</v>
      </c>
      <c r="I6296">
        <f>MONTH(Table6[[#This Row],[Loan Date]])</f>
        <v>1</v>
      </c>
      <c r="J6296" t="str">
        <f>_xlfn.XLOOKUP(Table6[[#This Row],[Numeric Month]],$N$5:$N$11,$O$5:$O$11)</f>
        <v>Jan</v>
      </c>
      <c r="K6296" t="str">
        <f>_xlfn.XLOOKUP(Table6[[#This Row],[Loan Date]],$Q$5:$Q$152,$R$5:$R$152)</f>
        <v>Thursday</v>
      </c>
      <c r="L6296" t="str">
        <f>_xlfn.XLOOKUP(Table6[[#This Row],[Loan Date]],$Q$5:$Q$152,$S$5:$S$152)</f>
        <v>Week 2</v>
      </c>
    </row>
    <row r="6297" spans="1:12" x14ac:dyDescent="0.2">
      <c r="A6297" s="1">
        <v>44945</v>
      </c>
      <c r="B6297" t="s">
        <v>5</v>
      </c>
      <c r="C6297" s="1">
        <v>44945</v>
      </c>
      <c r="D6297" t="s">
        <v>738</v>
      </c>
      <c r="E6297" t="s">
        <v>21</v>
      </c>
      <c r="F6297" t="s">
        <v>21</v>
      </c>
      <c r="G6297" t="s">
        <v>20</v>
      </c>
      <c r="H6297" t="s">
        <v>0</v>
      </c>
      <c r="I6297">
        <f>MONTH(Table6[[#This Row],[Loan Date]])</f>
        <v>1</v>
      </c>
      <c r="J6297" t="str">
        <f>_xlfn.XLOOKUP(Table6[[#This Row],[Numeric Month]],$N$5:$N$11,$O$5:$O$11)</f>
        <v>Jan</v>
      </c>
      <c r="K6297" t="str">
        <f>_xlfn.XLOOKUP(Table6[[#This Row],[Loan Date]],$Q$5:$Q$152,$R$5:$R$152)</f>
        <v>Thursday</v>
      </c>
      <c r="L6297" t="str">
        <f>_xlfn.XLOOKUP(Table6[[#This Row],[Loan Date]],$Q$5:$Q$152,$S$5:$S$152)</f>
        <v>Week 2</v>
      </c>
    </row>
    <row r="6298" spans="1:12" x14ac:dyDescent="0.2">
      <c r="A6298" s="1">
        <v>44945</v>
      </c>
      <c r="B6298" t="s">
        <v>5</v>
      </c>
      <c r="C6298" s="1">
        <v>44945</v>
      </c>
      <c r="D6298" t="s">
        <v>681</v>
      </c>
      <c r="E6298" t="s">
        <v>23</v>
      </c>
      <c r="F6298" t="s">
        <v>23</v>
      </c>
      <c r="G6298" t="s">
        <v>20</v>
      </c>
      <c r="H6298" t="s">
        <v>0</v>
      </c>
      <c r="I6298">
        <f>MONTH(Table6[[#This Row],[Loan Date]])</f>
        <v>1</v>
      </c>
      <c r="J6298" t="str">
        <f>_xlfn.XLOOKUP(Table6[[#This Row],[Numeric Month]],$N$5:$N$11,$O$5:$O$11)</f>
        <v>Jan</v>
      </c>
      <c r="K6298" t="str">
        <f>_xlfn.XLOOKUP(Table6[[#This Row],[Loan Date]],$Q$5:$Q$152,$R$5:$R$152)</f>
        <v>Thursday</v>
      </c>
      <c r="L6298" t="str">
        <f>_xlfn.XLOOKUP(Table6[[#This Row],[Loan Date]],$Q$5:$Q$152,$S$5:$S$152)</f>
        <v>Week 2</v>
      </c>
    </row>
    <row r="6299" spans="1:12" x14ac:dyDescent="0.2">
      <c r="A6299" s="1">
        <v>44945</v>
      </c>
      <c r="B6299" t="s">
        <v>7</v>
      </c>
      <c r="C6299" s="1">
        <v>44945</v>
      </c>
      <c r="D6299" t="s">
        <v>917</v>
      </c>
      <c r="E6299" t="s">
        <v>37</v>
      </c>
      <c r="F6299" t="s">
        <v>37</v>
      </c>
      <c r="G6299" t="s">
        <v>20</v>
      </c>
      <c r="H6299" t="s">
        <v>0</v>
      </c>
      <c r="I6299">
        <f>MONTH(Table6[[#This Row],[Loan Date]])</f>
        <v>1</v>
      </c>
      <c r="J6299" t="str">
        <f>_xlfn.XLOOKUP(Table6[[#This Row],[Numeric Month]],$N$5:$N$11,$O$5:$O$11)</f>
        <v>Jan</v>
      </c>
      <c r="K6299" t="str">
        <f>_xlfn.XLOOKUP(Table6[[#This Row],[Loan Date]],$Q$5:$Q$152,$R$5:$R$152)</f>
        <v>Thursday</v>
      </c>
      <c r="L6299" t="str">
        <f>_xlfn.XLOOKUP(Table6[[#This Row],[Loan Date]],$Q$5:$Q$152,$S$5:$S$152)</f>
        <v>Week 2</v>
      </c>
    </row>
    <row r="6300" spans="1:12" x14ac:dyDescent="0.2">
      <c r="A6300" s="1">
        <v>44945</v>
      </c>
      <c r="B6300" t="s">
        <v>7</v>
      </c>
      <c r="C6300" s="1">
        <v>44957</v>
      </c>
      <c r="D6300" t="s">
        <v>981</v>
      </c>
      <c r="E6300" t="s">
        <v>15</v>
      </c>
      <c r="F6300" t="s">
        <v>14</v>
      </c>
      <c r="G6300" t="s">
        <v>1</v>
      </c>
      <c r="H6300" t="s">
        <v>0</v>
      </c>
      <c r="I6300">
        <f>MONTH(Table6[[#This Row],[Loan Date]])</f>
        <v>1</v>
      </c>
      <c r="J6300" t="str">
        <f>_xlfn.XLOOKUP(Table6[[#This Row],[Numeric Month]],$N$5:$N$11,$O$5:$O$11)</f>
        <v>Jan</v>
      </c>
      <c r="K6300" t="str">
        <f>_xlfn.XLOOKUP(Table6[[#This Row],[Loan Date]],$Q$5:$Q$152,$R$5:$R$152)</f>
        <v>Thursday</v>
      </c>
      <c r="L6300" t="str">
        <f>_xlfn.XLOOKUP(Table6[[#This Row],[Loan Date]],$Q$5:$Q$152,$S$5:$S$152)</f>
        <v>Week 2</v>
      </c>
    </row>
    <row r="6301" spans="1:12" x14ac:dyDescent="0.2">
      <c r="A6301" s="1">
        <v>44945</v>
      </c>
      <c r="B6301" t="s">
        <v>7</v>
      </c>
      <c r="C6301" s="1">
        <v>44945</v>
      </c>
      <c r="D6301" t="s">
        <v>103</v>
      </c>
      <c r="E6301" t="s">
        <v>23</v>
      </c>
      <c r="F6301" t="s">
        <v>23</v>
      </c>
      <c r="G6301" t="s">
        <v>20</v>
      </c>
      <c r="H6301" t="s">
        <v>0</v>
      </c>
      <c r="I6301">
        <f>MONTH(Table6[[#This Row],[Loan Date]])</f>
        <v>1</v>
      </c>
      <c r="J6301" t="str">
        <f>_xlfn.XLOOKUP(Table6[[#This Row],[Numeric Month]],$N$5:$N$11,$O$5:$O$11)</f>
        <v>Jan</v>
      </c>
      <c r="K6301" t="str">
        <f>_xlfn.XLOOKUP(Table6[[#This Row],[Loan Date]],$Q$5:$Q$152,$R$5:$R$152)</f>
        <v>Thursday</v>
      </c>
      <c r="L6301" t="str">
        <f>_xlfn.XLOOKUP(Table6[[#This Row],[Loan Date]],$Q$5:$Q$152,$S$5:$S$152)</f>
        <v>Week 2</v>
      </c>
    </row>
    <row r="6302" spans="1:12" x14ac:dyDescent="0.2">
      <c r="A6302" s="1">
        <v>44945</v>
      </c>
      <c r="B6302" t="s">
        <v>5</v>
      </c>
      <c r="C6302" s="1">
        <v>44945</v>
      </c>
      <c r="D6302" t="s">
        <v>705</v>
      </c>
      <c r="E6302" t="s">
        <v>21</v>
      </c>
      <c r="F6302" t="s">
        <v>21</v>
      </c>
      <c r="G6302" t="s">
        <v>20</v>
      </c>
      <c r="H6302" t="s">
        <v>0</v>
      </c>
      <c r="I6302">
        <f>MONTH(Table6[[#This Row],[Loan Date]])</f>
        <v>1</v>
      </c>
      <c r="J6302" t="str">
        <f>_xlfn.XLOOKUP(Table6[[#This Row],[Numeric Month]],$N$5:$N$11,$O$5:$O$11)</f>
        <v>Jan</v>
      </c>
      <c r="K6302" t="str">
        <f>_xlfn.XLOOKUP(Table6[[#This Row],[Loan Date]],$Q$5:$Q$152,$R$5:$R$152)</f>
        <v>Thursday</v>
      </c>
      <c r="L6302" t="str">
        <f>_xlfn.XLOOKUP(Table6[[#This Row],[Loan Date]],$Q$5:$Q$152,$S$5:$S$152)</f>
        <v>Week 2</v>
      </c>
    </row>
    <row r="6303" spans="1:12" x14ac:dyDescent="0.2">
      <c r="A6303" s="1">
        <v>44945</v>
      </c>
      <c r="B6303" t="s">
        <v>5</v>
      </c>
      <c r="C6303" s="1">
        <v>45009</v>
      </c>
      <c r="D6303" t="s">
        <v>36</v>
      </c>
      <c r="E6303" t="s">
        <v>3</v>
      </c>
      <c r="F6303" t="s">
        <v>2</v>
      </c>
      <c r="G6303" t="s">
        <v>1</v>
      </c>
      <c r="H6303" t="s">
        <v>0</v>
      </c>
      <c r="I6303">
        <f>MONTH(Table6[[#This Row],[Loan Date]])</f>
        <v>1</v>
      </c>
      <c r="J6303" t="str">
        <f>_xlfn.XLOOKUP(Table6[[#This Row],[Numeric Month]],$N$5:$N$11,$O$5:$O$11)</f>
        <v>Jan</v>
      </c>
      <c r="K6303" t="str">
        <f>_xlfn.XLOOKUP(Table6[[#This Row],[Loan Date]],$Q$5:$Q$152,$R$5:$R$152)</f>
        <v>Thursday</v>
      </c>
      <c r="L6303" t="str">
        <f>_xlfn.XLOOKUP(Table6[[#This Row],[Loan Date]],$Q$5:$Q$152,$S$5:$S$152)</f>
        <v>Week 2</v>
      </c>
    </row>
    <row r="6304" spans="1:12" x14ac:dyDescent="0.2">
      <c r="A6304" s="1">
        <v>44945</v>
      </c>
      <c r="B6304" t="s">
        <v>5</v>
      </c>
      <c r="C6304" s="1">
        <v>44945</v>
      </c>
      <c r="D6304" t="s">
        <v>198</v>
      </c>
      <c r="E6304" t="s">
        <v>168</v>
      </c>
      <c r="F6304" t="s">
        <v>168</v>
      </c>
      <c r="G6304" t="s">
        <v>20</v>
      </c>
      <c r="H6304" t="s">
        <v>0</v>
      </c>
      <c r="I6304">
        <f>MONTH(Table6[[#This Row],[Loan Date]])</f>
        <v>1</v>
      </c>
      <c r="J6304" t="str">
        <f>_xlfn.XLOOKUP(Table6[[#This Row],[Numeric Month]],$N$5:$N$11,$O$5:$O$11)</f>
        <v>Jan</v>
      </c>
      <c r="K6304" t="str">
        <f>_xlfn.XLOOKUP(Table6[[#This Row],[Loan Date]],$Q$5:$Q$152,$R$5:$R$152)</f>
        <v>Thursday</v>
      </c>
      <c r="L6304" t="str">
        <f>_xlfn.XLOOKUP(Table6[[#This Row],[Loan Date]],$Q$5:$Q$152,$S$5:$S$152)</f>
        <v>Week 2</v>
      </c>
    </row>
    <row r="6305" spans="1:12" x14ac:dyDescent="0.2">
      <c r="A6305" s="1">
        <v>44945</v>
      </c>
      <c r="B6305" t="s">
        <v>5</v>
      </c>
      <c r="C6305" s="1">
        <v>44945</v>
      </c>
      <c r="D6305" t="s">
        <v>77</v>
      </c>
      <c r="E6305" t="s">
        <v>23</v>
      </c>
      <c r="F6305" t="s">
        <v>23</v>
      </c>
      <c r="G6305" t="s">
        <v>20</v>
      </c>
      <c r="H6305" t="s">
        <v>0</v>
      </c>
      <c r="I6305">
        <f>MONTH(Table6[[#This Row],[Loan Date]])</f>
        <v>1</v>
      </c>
      <c r="J6305" t="str">
        <f>_xlfn.XLOOKUP(Table6[[#This Row],[Numeric Month]],$N$5:$N$11,$O$5:$O$11)</f>
        <v>Jan</v>
      </c>
      <c r="K6305" t="str">
        <f>_xlfn.XLOOKUP(Table6[[#This Row],[Loan Date]],$Q$5:$Q$152,$R$5:$R$152)</f>
        <v>Thursday</v>
      </c>
      <c r="L6305" t="str">
        <f>_xlfn.XLOOKUP(Table6[[#This Row],[Loan Date]],$Q$5:$Q$152,$S$5:$S$152)</f>
        <v>Week 2</v>
      </c>
    </row>
    <row r="6306" spans="1:12" x14ac:dyDescent="0.2">
      <c r="A6306" s="1">
        <v>44945</v>
      </c>
      <c r="B6306" t="s">
        <v>7</v>
      </c>
      <c r="C6306" s="1">
        <v>44945</v>
      </c>
      <c r="D6306" t="s">
        <v>969</v>
      </c>
      <c r="E6306" t="s">
        <v>37</v>
      </c>
      <c r="F6306" t="s">
        <v>37</v>
      </c>
      <c r="G6306" t="s">
        <v>20</v>
      </c>
      <c r="H6306" t="s">
        <v>0</v>
      </c>
      <c r="I6306">
        <f>MONTH(Table6[[#This Row],[Loan Date]])</f>
        <v>1</v>
      </c>
      <c r="J6306" t="str">
        <f>_xlfn.XLOOKUP(Table6[[#This Row],[Numeric Month]],$N$5:$N$11,$O$5:$O$11)</f>
        <v>Jan</v>
      </c>
      <c r="K6306" t="str">
        <f>_xlfn.XLOOKUP(Table6[[#This Row],[Loan Date]],$Q$5:$Q$152,$R$5:$R$152)</f>
        <v>Thursday</v>
      </c>
      <c r="L6306" t="str">
        <f>_xlfn.XLOOKUP(Table6[[#This Row],[Loan Date]],$Q$5:$Q$152,$S$5:$S$152)</f>
        <v>Week 2</v>
      </c>
    </row>
    <row r="6307" spans="1:12" x14ac:dyDescent="0.2">
      <c r="A6307" s="1">
        <v>44945</v>
      </c>
      <c r="B6307" t="s">
        <v>7</v>
      </c>
      <c r="C6307" s="1">
        <v>45035</v>
      </c>
      <c r="D6307" t="s">
        <v>1099</v>
      </c>
      <c r="E6307" t="s">
        <v>80</v>
      </c>
      <c r="F6307" t="s">
        <v>79</v>
      </c>
      <c r="G6307" t="s">
        <v>79</v>
      </c>
      <c r="H6307" t="s">
        <v>0</v>
      </c>
      <c r="I6307">
        <f>MONTH(Table6[[#This Row],[Loan Date]])</f>
        <v>1</v>
      </c>
      <c r="J6307" t="str">
        <f>_xlfn.XLOOKUP(Table6[[#This Row],[Numeric Month]],$N$5:$N$11,$O$5:$O$11)</f>
        <v>Jan</v>
      </c>
      <c r="K6307" t="str">
        <f>_xlfn.XLOOKUP(Table6[[#This Row],[Loan Date]],$Q$5:$Q$152,$R$5:$R$152)</f>
        <v>Thursday</v>
      </c>
      <c r="L6307" t="str">
        <f>_xlfn.XLOOKUP(Table6[[#This Row],[Loan Date]],$Q$5:$Q$152,$S$5:$S$152)</f>
        <v>Week 2</v>
      </c>
    </row>
    <row r="6308" spans="1:12" x14ac:dyDescent="0.2">
      <c r="A6308" s="1">
        <v>44945</v>
      </c>
      <c r="B6308" t="s">
        <v>7</v>
      </c>
      <c r="C6308" s="1">
        <v>44946</v>
      </c>
      <c r="D6308" t="s">
        <v>239</v>
      </c>
      <c r="E6308" t="s">
        <v>23</v>
      </c>
      <c r="F6308" t="s">
        <v>23</v>
      </c>
      <c r="G6308" t="s">
        <v>20</v>
      </c>
      <c r="H6308" t="s">
        <v>0</v>
      </c>
      <c r="I6308">
        <f>MONTH(Table6[[#This Row],[Loan Date]])</f>
        <v>1</v>
      </c>
      <c r="J6308" t="str">
        <f>_xlfn.XLOOKUP(Table6[[#This Row],[Numeric Month]],$N$5:$N$11,$O$5:$O$11)</f>
        <v>Jan</v>
      </c>
      <c r="K6308" t="str">
        <f>_xlfn.XLOOKUP(Table6[[#This Row],[Loan Date]],$Q$5:$Q$152,$R$5:$R$152)</f>
        <v>Thursday</v>
      </c>
      <c r="L6308" t="str">
        <f>_xlfn.XLOOKUP(Table6[[#This Row],[Loan Date]],$Q$5:$Q$152,$S$5:$S$152)</f>
        <v>Week 2</v>
      </c>
    </row>
    <row r="6309" spans="1:12" x14ac:dyDescent="0.2">
      <c r="A6309" s="1">
        <v>44946</v>
      </c>
      <c r="B6309" t="s">
        <v>7</v>
      </c>
      <c r="C6309" s="1">
        <v>44946</v>
      </c>
      <c r="D6309" t="s">
        <v>290</v>
      </c>
      <c r="E6309" t="s">
        <v>44</v>
      </c>
      <c r="F6309" t="s">
        <v>44</v>
      </c>
      <c r="G6309" t="s">
        <v>39</v>
      </c>
      <c r="H6309" t="s">
        <v>0</v>
      </c>
      <c r="I6309">
        <f>MONTH(Table6[[#This Row],[Loan Date]])</f>
        <v>1</v>
      </c>
      <c r="J6309" t="str">
        <f>_xlfn.XLOOKUP(Table6[[#This Row],[Numeric Month]],$N$5:$N$11,$O$5:$O$11)</f>
        <v>Jan</v>
      </c>
      <c r="K6309" t="str">
        <f>_xlfn.XLOOKUP(Table6[[#This Row],[Loan Date]],$Q$5:$Q$152,$R$5:$R$152)</f>
        <v>Friday</v>
      </c>
      <c r="L6309" t="str">
        <f>_xlfn.XLOOKUP(Table6[[#This Row],[Loan Date]],$Q$5:$Q$152,$S$5:$S$152)</f>
        <v>Week 2</v>
      </c>
    </row>
    <row r="6310" spans="1:12" x14ac:dyDescent="0.2">
      <c r="A6310" s="1">
        <v>44946</v>
      </c>
      <c r="B6310" t="s">
        <v>7</v>
      </c>
      <c r="C6310" s="1">
        <v>45036</v>
      </c>
      <c r="D6310" t="s">
        <v>1098</v>
      </c>
      <c r="E6310" t="s">
        <v>80</v>
      </c>
      <c r="F6310" t="s">
        <v>79</v>
      </c>
      <c r="G6310" t="s">
        <v>79</v>
      </c>
      <c r="H6310" t="s">
        <v>0</v>
      </c>
      <c r="I6310">
        <f>MONTH(Table6[[#This Row],[Loan Date]])</f>
        <v>1</v>
      </c>
      <c r="J6310" t="str">
        <f>_xlfn.XLOOKUP(Table6[[#This Row],[Numeric Month]],$N$5:$N$11,$O$5:$O$11)</f>
        <v>Jan</v>
      </c>
      <c r="K6310" t="str">
        <f>_xlfn.XLOOKUP(Table6[[#This Row],[Loan Date]],$Q$5:$Q$152,$R$5:$R$152)</f>
        <v>Friday</v>
      </c>
      <c r="L6310" t="str">
        <f>_xlfn.XLOOKUP(Table6[[#This Row],[Loan Date]],$Q$5:$Q$152,$S$5:$S$152)</f>
        <v>Week 2</v>
      </c>
    </row>
    <row r="6311" spans="1:12" x14ac:dyDescent="0.2">
      <c r="A6311" s="1">
        <v>44946</v>
      </c>
      <c r="B6311" t="s">
        <v>7</v>
      </c>
      <c r="C6311" s="1">
        <v>44946</v>
      </c>
      <c r="D6311" t="s">
        <v>1097</v>
      </c>
      <c r="E6311" t="s">
        <v>44</v>
      </c>
      <c r="F6311" t="s">
        <v>44</v>
      </c>
      <c r="G6311" t="s">
        <v>39</v>
      </c>
      <c r="H6311" t="s">
        <v>0</v>
      </c>
      <c r="I6311">
        <f>MONTH(Table6[[#This Row],[Loan Date]])</f>
        <v>1</v>
      </c>
      <c r="J6311" t="str">
        <f>_xlfn.XLOOKUP(Table6[[#This Row],[Numeric Month]],$N$5:$N$11,$O$5:$O$11)</f>
        <v>Jan</v>
      </c>
      <c r="K6311" t="str">
        <f>_xlfn.XLOOKUP(Table6[[#This Row],[Loan Date]],$Q$5:$Q$152,$R$5:$R$152)</f>
        <v>Friday</v>
      </c>
      <c r="L6311" t="str">
        <f>_xlfn.XLOOKUP(Table6[[#This Row],[Loan Date]],$Q$5:$Q$152,$S$5:$S$152)</f>
        <v>Week 2</v>
      </c>
    </row>
    <row r="6312" spans="1:12" x14ac:dyDescent="0.2">
      <c r="A6312" s="1">
        <v>44946</v>
      </c>
      <c r="B6312" t="s">
        <v>5</v>
      </c>
      <c r="C6312" s="1">
        <v>44946</v>
      </c>
      <c r="D6312" t="s">
        <v>760</v>
      </c>
      <c r="E6312" t="s">
        <v>162</v>
      </c>
      <c r="F6312" t="s">
        <v>162</v>
      </c>
      <c r="G6312" t="s">
        <v>11</v>
      </c>
      <c r="H6312" t="s">
        <v>0</v>
      </c>
      <c r="I6312">
        <f>MONTH(Table6[[#This Row],[Loan Date]])</f>
        <v>1</v>
      </c>
      <c r="J6312" t="str">
        <f>_xlfn.XLOOKUP(Table6[[#This Row],[Numeric Month]],$N$5:$N$11,$O$5:$O$11)</f>
        <v>Jan</v>
      </c>
      <c r="K6312" t="str">
        <f>_xlfn.XLOOKUP(Table6[[#This Row],[Loan Date]],$Q$5:$Q$152,$R$5:$R$152)</f>
        <v>Friday</v>
      </c>
      <c r="L6312" t="str">
        <f>_xlfn.XLOOKUP(Table6[[#This Row],[Loan Date]],$Q$5:$Q$152,$S$5:$S$152)</f>
        <v>Week 2</v>
      </c>
    </row>
    <row r="6313" spans="1:12" x14ac:dyDescent="0.2">
      <c r="A6313" s="1">
        <v>44946</v>
      </c>
      <c r="B6313" t="s">
        <v>5</v>
      </c>
      <c r="C6313" s="1">
        <v>44946</v>
      </c>
      <c r="D6313" t="s">
        <v>543</v>
      </c>
      <c r="E6313" t="s">
        <v>162</v>
      </c>
      <c r="F6313" t="s">
        <v>162</v>
      </c>
      <c r="G6313" t="s">
        <v>11</v>
      </c>
      <c r="H6313" t="s">
        <v>0</v>
      </c>
      <c r="I6313">
        <f>MONTH(Table6[[#This Row],[Loan Date]])</f>
        <v>1</v>
      </c>
      <c r="J6313" t="str">
        <f>_xlfn.XLOOKUP(Table6[[#This Row],[Numeric Month]],$N$5:$N$11,$O$5:$O$11)</f>
        <v>Jan</v>
      </c>
      <c r="K6313" t="str">
        <f>_xlfn.XLOOKUP(Table6[[#This Row],[Loan Date]],$Q$5:$Q$152,$R$5:$R$152)</f>
        <v>Friday</v>
      </c>
      <c r="L6313" t="str">
        <f>_xlfn.XLOOKUP(Table6[[#This Row],[Loan Date]],$Q$5:$Q$152,$S$5:$S$152)</f>
        <v>Week 2</v>
      </c>
    </row>
    <row r="6314" spans="1:12" x14ac:dyDescent="0.2">
      <c r="A6314" s="1">
        <v>44946</v>
      </c>
      <c r="B6314" t="s">
        <v>5</v>
      </c>
      <c r="C6314" s="1">
        <v>44946</v>
      </c>
      <c r="D6314" t="s">
        <v>383</v>
      </c>
      <c r="E6314" t="s">
        <v>21</v>
      </c>
      <c r="F6314" t="s">
        <v>21</v>
      </c>
      <c r="G6314" t="s">
        <v>20</v>
      </c>
      <c r="H6314" t="s">
        <v>0</v>
      </c>
      <c r="I6314">
        <f>MONTH(Table6[[#This Row],[Loan Date]])</f>
        <v>1</v>
      </c>
      <c r="J6314" t="str">
        <f>_xlfn.XLOOKUP(Table6[[#This Row],[Numeric Month]],$N$5:$N$11,$O$5:$O$11)</f>
        <v>Jan</v>
      </c>
      <c r="K6314" t="str">
        <f>_xlfn.XLOOKUP(Table6[[#This Row],[Loan Date]],$Q$5:$Q$152,$R$5:$R$152)</f>
        <v>Friday</v>
      </c>
      <c r="L6314" t="str">
        <f>_xlfn.XLOOKUP(Table6[[#This Row],[Loan Date]],$Q$5:$Q$152,$S$5:$S$152)</f>
        <v>Week 2</v>
      </c>
    </row>
    <row r="6315" spans="1:12" x14ac:dyDescent="0.2">
      <c r="A6315" s="1">
        <v>44946</v>
      </c>
      <c r="B6315" t="s">
        <v>5</v>
      </c>
      <c r="C6315" s="1">
        <v>44946</v>
      </c>
      <c r="D6315" t="s">
        <v>214</v>
      </c>
      <c r="E6315" t="s">
        <v>23</v>
      </c>
      <c r="F6315" t="s">
        <v>23</v>
      </c>
      <c r="G6315" t="s">
        <v>20</v>
      </c>
      <c r="H6315" t="s">
        <v>0</v>
      </c>
      <c r="I6315">
        <f>MONTH(Table6[[#This Row],[Loan Date]])</f>
        <v>1</v>
      </c>
      <c r="J6315" t="str">
        <f>_xlfn.XLOOKUP(Table6[[#This Row],[Numeric Month]],$N$5:$N$11,$O$5:$O$11)</f>
        <v>Jan</v>
      </c>
      <c r="K6315" t="str">
        <f>_xlfn.XLOOKUP(Table6[[#This Row],[Loan Date]],$Q$5:$Q$152,$R$5:$R$152)</f>
        <v>Friday</v>
      </c>
      <c r="L6315" t="str">
        <f>_xlfn.XLOOKUP(Table6[[#This Row],[Loan Date]],$Q$5:$Q$152,$S$5:$S$152)</f>
        <v>Week 2</v>
      </c>
    </row>
    <row r="6316" spans="1:12" x14ac:dyDescent="0.2">
      <c r="A6316" s="1">
        <v>44946</v>
      </c>
      <c r="B6316" t="s">
        <v>5</v>
      </c>
      <c r="C6316" s="1">
        <v>44946</v>
      </c>
      <c r="D6316" t="s">
        <v>917</v>
      </c>
      <c r="E6316" t="s">
        <v>37</v>
      </c>
      <c r="F6316" t="s">
        <v>37</v>
      </c>
      <c r="G6316" t="s">
        <v>20</v>
      </c>
      <c r="H6316" t="s">
        <v>0</v>
      </c>
      <c r="I6316">
        <f>MONTH(Table6[[#This Row],[Loan Date]])</f>
        <v>1</v>
      </c>
      <c r="J6316" t="str">
        <f>_xlfn.XLOOKUP(Table6[[#This Row],[Numeric Month]],$N$5:$N$11,$O$5:$O$11)</f>
        <v>Jan</v>
      </c>
      <c r="K6316" t="str">
        <f>_xlfn.XLOOKUP(Table6[[#This Row],[Loan Date]],$Q$5:$Q$152,$R$5:$R$152)</f>
        <v>Friday</v>
      </c>
      <c r="L6316" t="str">
        <f>_xlfn.XLOOKUP(Table6[[#This Row],[Loan Date]],$Q$5:$Q$152,$S$5:$S$152)</f>
        <v>Week 2</v>
      </c>
    </row>
    <row r="6317" spans="1:12" x14ac:dyDescent="0.2">
      <c r="A6317" s="1">
        <v>44946</v>
      </c>
      <c r="B6317" t="s">
        <v>7</v>
      </c>
      <c r="C6317" s="1">
        <v>44953</v>
      </c>
      <c r="D6317" t="s">
        <v>271</v>
      </c>
      <c r="E6317" t="s">
        <v>52</v>
      </c>
      <c r="F6317" t="s">
        <v>51</v>
      </c>
      <c r="G6317" t="s">
        <v>1</v>
      </c>
      <c r="H6317" t="s">
        <v>0</v>
      </c>
      <c r="I6317">
        <f>MONTH(Table6[[#This Row],[Loan Date]])</f>
        <v>1</v>
      </c>
      <c r="J6317" t="str">
        <f>_xlfn.XLOOKUP(Table6[[#This Row],[Numeric Month]],$N$5:$N$11,$O$5:$O$11)</f>
        <v>Jan</v>
      </c>
      <c r="K6317" t="str">
        <f>_xlfn.XLOOKUP(Table6[[#This Row],[Loan Date]],$Q$5:$Q$152,$R$5:$R$152)</f>
        <v>Friday</v>
      </c>
      <c r="L6317" t="str">
        <f>_xlfn.XLOOKUP(Table6[[#This Row],[Loan Date]],$Q$5:$Q$152,$S$5:$S$152)</f>
        <v>Week 2</v>
      </c>
    </row>
    <row r="6318" spans="1:12" x14ac:dyDescent="0.2">
      <c r="A6318" s="1">
        <v>44946</v>
      </c>
      <c r="B6318" t="s">
        <v>7</v>
      </c>
      <c r="C6318" s="1">
        <v>44946</v>
      </c>
      <c r="D6318" t="s">
        <v>357</v>
      </c>
      <c r="E6318" t="s">
        <v>65</v>
      </c>
      <c r="F6318" t="s">
        <v>65</v>
      </c>
      <c r="G6318" t="s">
        <v>20</v>
      </c>
      <c r="H6318" t="s">
        <v>0</v>
      </c>
      <c r="I6318">
        <f>MONTH(Table6[[#This Row],[Loan Date]])</f>
        <v>1</v>
      </c>
      <c r="J6318" t="str">
        <f>_xlfn.XLOOKUP(Table6[[#This Row],[Numeric Month]],$N$5:$N$11,$O$5:$O$11)</f>
        <v>Jan</v>
      </c>
      <c r="K6318" t="str">
        <f>_xlfn.XLOOKUP(Table6[[#This Row],[Loan Date]],$Q$5:$Q$152,$R$5:$R$152)</f>
        <v>Friday</v>
      </c>
      <c r="L6318" t="str">
        <f>_xlfn.XLOOKUP(Table6[[#This Row],[Loan Date]],$Q$5:$Q$152,$S$5:$S$152)</f>
        <v>Week 2</v>
      </c>
    </row>
    <row r="6319" spans="1:12" x14ac:dyDescent="0.2">
      <c r="A6319" s="1">
        <v>44946</v>
      </c>
      <c r="B6319" t="s">
        <v>7</v>
      </c>
      <c r="C6319" s="1">
        <v>44958</v>
      </c>
      <c r="D6319" t="s">
        <v>101</v>
      </c>
      <c r="E6319" t="s">
        <v>9</v>
      </c>
      <c r="F6319" t="s">
        <v>8</v>
      </c>
      <c r="G6319" t="s">
        <v>1</v>
      </c>
      <c r="H6319" t="s">
        <v>0</v>
      </c>
      <c r="I6319">
        <f>MONTH(Table6[[#This Row],[Loan Date]])</f>
        <v>1</v>
      </c>
      <c r="J6319" t="str">
        <f>_xlfn.XLOOKUP(Table6[[#This Row],[Numeric Month]],$N$5:$N$11,$O$5:$O$11)</f>
        <v>Jan</v>
      </c>
      <c r="K6319" t="str">
        <f>_xlfn.XLOOKUP(Table6[[#This Row],[Loan Date]],$Q$5:$Q$152,$R$5:$R$152)</f>
        <v>Friday</v>
      </c>
      <c r="L6319" t="str">
        <f>_xlfn.XLOOKUP(Table6[[#This Row],[Loan Date]],$Q$5:$Q$152,$S$5:$S$152)</f>
        <v>Week 2</v>
      </c>
    </row>
    <row r="6320" spans="1:12" x14ac:dyDescent="0.2">
      <c r="A6320" s="1">
        <v>44946</v>
      </c>
      <c r="B6320" t="s">
        <v>7</v>
      </c>
      <c r="C6320" s="1">
        <v>44946</v>
      </c>
      <c r="D6320" t="s">
        <v>261</v>
      </c>
      <c r="E6320" t="s">
        <v>44</v>
      </c>
      <c r="F6320" t="s">
        <v>44</v>
      </c>
      <c r="G6320" t="s">
        <v>39</v>
      </c>
      <c r="H6320" t="s">
        <v>0</v>
      </c>
      <c r="I6320">
        <f>MONTH(Table6[[#This Row],[Loan Date]])</f>
        <v>1</v>
      </c>
      <c r="J6320" t="str">
        <f>_xlfn.XLOOKUP(Table6[[#This Row],[Numeric Month]],$N$5:$N$11,$O$5:$O$11)</f>
        <v>Jan</v>
      </c>
      <c r="K6320" t="str">
        <f>_xlfn.XLOOKUP(Table6[[#This Row],[Loan Date]],$Q$5:$Q$152,$R$5:$R$152)</f>
        <v>Friday</v>
      </c>
      <c r="L6320" t="str">
        <f>_xlfn.XLOOKUP(Table6[[#This Row],[Loan Date]],$Q$5:$Q$152,$S$5:$S$152)</f>
        <v>Week 2</v>
      </c>
    </row>
    <row r="6321" spans="1:12" x14ac:dyDescent="0.2">
      <c r="A6321" s="1">
        <v>44946</v>
      </c>
      <c r="B6321" t="s">
        <v>7</v>
      </c>
      <c r="C6321" s="1">
        <v>44946</v>
      </c>
      <c r="D6321" t="s">
        <v>457</v>
      </c>
      <c r="E6321" t="s">
        <v>41</v>
      </c>
      <c r="F6321" t="s">
        <v>40</v>
      </c>
      <c r="G6321" t="s">
        <v>39</v>
      </c>
      <c r="H6321" t="s">
        <v>0</v>
      </c>
      <c r="I6321">
        <f>MONTH(Table6[[#This Row],[Loan Date]])</f>
        <v>1</v>
      </c>
      <c r="J6321" t="str">
        <f>_xlfn.XLOOKUP(Table6[[#This Row],[Numeric Month]],$N$5:$N$11,$O$5:$O$11)</f>
        <v>Jan</v>
      </c>
      <c r="K6321" t="str">
        <f>_xlfn.XLOOKUP(Table6[[#This Row],[Loan Date]],$Q$5:$Q$152,$R$5:$R$152)</f>
        <v>Friday</v>
      </c>
      <c r="L6321" t="str">
        <f>_xlfn.XLOOKUP(Table6[[#This Row],[Loan Date]],$Q$5:$Q$152,$S$5:$S$152)</f>
        <v>Week 2</v>
      </c>
    </row>
    <row r="6322" spans="1:12" x14ac:dyDescent="0.2">
      <c r="A6322" s="1">
        <v>44946</v>
      </c>
      <c r="B6322" t="s">
        <v>5</v>
      </c>
      <c r="C6322" s="1">
        <v>44946</v>
      </c>
      <c r="D6322" t="s">
        <v>1063</v>
      </c>
      <c r="E6322" t="s">
        <v>23</v>
      </c>
      <c r="F6322" t="s">
        <v>23</v>
      </c>
      <c r="G6322" t="s">
        <v>20</v>
      </c>
      <c r="H6322" t="s">
        <v>0</v>
      </c>
      <c r="I6322">
        <f>MONTH(Table6[[#This Row],[Loan Date]])</f>
        <v>1</v>
      </c>
      <c r="J6322" t="str">
        <f>_xlfn.XLOOKUP(Table6[[#This Row],[Numeric Month]],$N$5:$N$11,$O$5:$O$11)</f>
        <v>Jan</v>
      </c>
      <c r="K6322" t="str">
        <f>_xlfn.XLOOKUP(Table6[[#This Row],[Loan Date]],$Q$5:$Q$152,$R$5:$R$152)</f>
        <v>Friday</v>
      </c>
      <c r="L6322" t="str">
        <f>_xlfn.XLOOKUP(Table6[[#This Row],[Loan Date]],$Q$5:$Q$152,$S$5:$S$152)</f>
        <v>Week 2</v>
      </c>
    </row>
    <row r="6323" spans="1:12" x14ac:dyDescent="0.2">
      <c r="A6323" s="1">
        <v>44946</v>
      </c>
      <c r="B6323" t="s">
        <v>7</v>
      </c>
      <c r="C6323" s="1">
        <v>44960</v>
      </c>
      <c r="D6323" t="s">
        <v>892</v>
      </c>
      <c r="E6323" t="s">
        <v>15</v>
      </c>
      <c r="F6323" t="s">
        <v>14</v>
      </c>
      <c r="G6323" t="s">
        <v>1</v>
      </c>
      <c r="H6323" t="s">
        <v>0</v>
      </c>
      <c r="I6323">
        <f>MONTH(Table6[[#This Row],[Loan Date]])</f>
        <v>1</v>
      </c>
      <c r="J6323" t="str">
        <f>_xlfn.XLOOKUP(Table6[[#This Row],[Numeric Month]],$N$5:$N$11,$O$5:$O$11)</f>
        <v>Jan</v>
      </c>
      <c r="K6323" t="str">
        <f>_xlfn.XLOOKUP(Table6[[#This Row],[Loan Date]],$Q$5:$Q$152,$R$5:$R$152)</f>
        <v>Friday</v>
      </c>
      <c r="L6323" t="str">
        <f>_xlfn.XLOOKUP(Table6[[#This Row],[Loan Date]],$Q$5:$Q$152,$S$5:$S$152)</f>
        <v>Week 2</v>
      </c>
    </row>
    <row r="6324" spans="1:12" x14ac:dyDescent="0.2">
      <c r="A6324" s="1">
        <v>44946</v>
      </c>
      <c r="B6324" t="s">
        <v>7</v>
      </c>
      <c r="C6324" s="1">
        <v>44946</v>
      </c>
      <c r="D6324" t="s">
        <v>103</v>
      </c>
      <c r="E6324" t="s">
        <v>23</v>
      </c>
      <c r="F6324" t="s">
        <v>23</v>
      </c>
      <c r="G6324" t="s">
        <v>20</v>
      </c>
      <c r="H6324" t="s">
        <v>0</v>
      </c>
      <c r="I6324">
        <f>MONTH(Table6[[#This Row],[Loan Date]])</f>
        <v>1</v>
      </c>
      <c r="J6324" t="str">
        <f>_xlfn.XLOOKUP(Table6[[#This Row],[Numeric Month]],$N$5:$N$11,$O$5:$O$11)</f>
        <v>Jan</v>
      </c>
      <c r="K6324" t="str">
        <f>_xlfn.XLOOKUP(Table6[[#This Row],[Loan Date]],$Q$5:$Q$152,$R$5:$R$152)</f>
        <v>Friday</v>
      </c>
      <c r="L6324" t="str">
        <f>_xlfn.XLOOKUP(Table6[[#This Row],[Loan Date]],$Q$5:$Q$152,$S$5:$S$152)</f>
        <v>Week 2</v>
      </c>
    </row>
    <row r="6325" spans="1:12" x14ac:dyDescent="0.2">
      <c r="A6325" s="1">
        <v>44946</v>
      </c>
      <c r="B6325" t="s">
        <v>7</v>
      </c>
      <c r="C6325" s="1">
        <v>44953</v>
      </c>
      <c r="D6325" t="s">
        <v>425</v>
      </c>
      <c r="E6325" t="s">
        <v>9</v>
      </c>
      <c r="F6325" t="s">
        <v>8</v>
      </c>
      <c r="G6325" t="s">
        <v>1</v>
      </c>
      <c r="H6325" t="s">
        <v>0</v>
      </c>
      <c r="I6325">
        <f>MONTH(Table6[[#This Row],[Loan Date]])</f>
        <v>1</v>
      </c>
      <c r="J6325" t="str">
        <f>_xlfn.XLOOKUP(Table6[[#This Row],[Numeric Month]],$N$5:$N$11,$O$5:$O$11)</f>
        <v>Jan</v>
      </c>
      <c r="K6325" t="str">
        <f>_xlfn.XLOOKUP(Table6[[#This Row],[Loan Date]],$Q$5:$Q$152,$R$5:$R$152)</f>
        <v>Friday</v>
      </c>
      <c r="L6325" t="str">
        <f>_xlfn.XLOOKUP(Table6[[#This Row],[Loan Date]],$Q$5:$Q$152,$S$5:$S$152)</f>
        <v>Week 2</v>
      </c>
    </row>
    <row r="6326" spans="1:12" x14ac:dyDescent="0.2">
      <c r="A6326" s="1">
        <v>44946</v>
      </c>
      <c r="B6326" t="s">
        <v>7</v>
      </c>
      <c r="C6326" s="1">
        <v>44957</v>
      </c>
      <c r="D6326" t="s">
        <v>509</v>
      </c>
      <c r="E6326" t="s">
        <v>15</v>
      </c>
      <c r="F6326" t="s">
        <v>14</v>
      </c>
      <c r="G6326" t="s">
        <v>1</v>
      </c>
      <c r="H6326" t="s">
        <v>0</v>
      </c>
      <c r="I6326">
        <f>MONTH(Table6[[#This Row],[Loan Date]])</f>
        <v>1</v>
      </c>
      <c r="J6326" t="str">
        <f>_xlfn.XLOOKUP(Table6[[#This Row],[Numeric Month]],$N$5:$N$11,$O$5:$O$11)</f>
        <v>Jan</v>
      </c>
      <c r="K6326" t="str">
        <f>_xlfn.XLOOKUP(Table6[[#This Row],[Loan Date]],$Q$5:$Q$152,$R$5:$R$152)</f>
        <v>Friday</v>
      </c>
      <c r="L6326" t="str">
        <f>_xlfn.XLOOKUP(Table6[[#This Row],[Loan Date]],$Q$5:$Q$152,$S$5:$S$152)</f>
        <v>Week 2</v>
      </c>
    </row>
    <row r="6327" spans="1:12" x14ac:dyDescent="0.2">
      <c r="A6327" s="1">
        <v>44946</v>
      </c>
      <c r="B6327" t="s">
        <v>7</v>
      </c>
      <c r="C6327" s="1">
        <v>44946</v>
      </c>
      <c r="D6327" t="s">
        <v>916</v>
      </c>
      <c r="E6327" t="s">
        <v>37</v>
      </c>
      <c r="F6327" t="s">
        <v>37</v>
      </c>
      <c r="G6327" t="s">
        <v>20</v>
      </c>
      <c r="H6327" t="s">
        <v>0</v>
      </c>
      <c r="I6327">
        <f>MONTH(Table6[[#This Row],[Loan Date]])</f>
        <v>1</v>
      </c>
      <c r="J6327" t="str">
        <f>_xlfn.XLOOKUP(Table6[[#This Row],[Numeric Month]],$N$5:$N$11,$O$5:$O$11)</f>
        <v>Jan</v>
      </c>
      <c r="K6327" t="str">
        <f>_xlfn.XLOOKUP(Table6[[#This Row],[Loan Date]],$Q$5:$Q$152,$R$5:$R$152)</f>
        <v>Friday</v>
      </c>
      <c r="L6327" t="str">
        <f>_xlfn.XLOOKUP(Table6[[#This Row],[Loan Date]],$Q$5:$Q$152,$S$5:$S$152)</f>
        <v>Week 2</v>
      </c>
    </row>
    <row r="6328" spans="1:12" x14ac:dyDescent="0.2">
      <c r="A6328" s="1">
        <v>44946</v>
      </c>
      <c r="B6328" t="s">
        <v>5</v>
      </c>
      <c r="C6328" s="1">
        <v>44960</v>
      </c>
      <c r="D6328" t="s">
        <v>596</v>
      </c>
      <c r="E6328" t="s">
        <v>9</v>
      </c>
      <c r="F6328" t="s">
        <v>8</v>
      </c>
      <c r="G6328" t="s">
        <v>1</v>
      </c>
      <c r="H6328" t="s">
        <v>0</v>
      </c>
      <c r="I6328">
        <f>MONTH(Table6[[#This Row],[Loan Date]])</f>
        <v>1</v>
      </c>
      <c r="J6328" t="str">
        <f>_xlfn.XLOOKUP(Table6[[#This Row],[Numeric Month]],$N$5:$N$11,$O$5:$O$11)</f>
        <v>Jan</v>
      </c>
      <c r="K6328" t="str">
        <f>_xlfn.XLOOKUP(Table6[[#This Row],[Loan Date]],$Q$5:$Q$152,$R$5:$R$152)</f>
        <v>Friday</v>
      </c>
      <c r="L6328" t="str">
        <f>_xlfn.XLOOKUP(Table6[[#This Row],[Loan Date]],$Q$5:$Q$152,$S$5:$S$152)</f>
        <v>Week 2</v>
      </c>
    </row>
    <row r="6329" spans="1:12" x14ac:dyDescent="0.2">
      <c r="A6329" s="1">
        <v>44946</v>
      </c>
      <c r="B6329" t="s">
        <v>5</v>
      </c>
      <c r="C6329" s="1">
        <v>44960</v>
      </c>
      <c r="D6329" t="s">
        <v>881</v>
      </c>
      <c r="E6329" t="s">
        <v>15</v>
      </c>
      <c r="F6329" t="s">
        <v>14</v>
      </c>
      <c r="G6329" t="s">
        <v>1</v>
      </c>
      <c r="H6329" t="s">
        <v>0</v>
      </c>
      <c r="I6329">
        <f>MONTH(Table6[[#This Row],[Loan Date]])</f>
        <v>1</v>
      </c>
      <c r="J6329" t="str">
        <f>_xlfn.XLOOKUP(Table6[[#This Row],[Numeric Month]],$N$5:$N$11,$O$5:$O$11)</f>
        <v>Jan</v>
      </c>
      <c r="K6329" t="str">
        <f>_xlfn.XLOOKUP(Table6[[#This Row],[Loan Date]],$Q$5:$Q$152,$R$5:$R$152)</f>
        <v>Friday</v>
      </c>
      <c r="L6329" t="str">
        <f>_xlfn.XLOOKUP(Table6[[#This Row],[Loan Date]],$Q$5:$Q$152,$S$5:$S$152)</f>
        <v>Week 2</v>
      </c>
    </row>
    <row r="6330" spans="1:12" x14ac:dyDescent="0.2">
      <c r="A6330" s="1">
        <v>44946</v>
      </c>
      <c r="B6330" t="s">
        <v>5</v>
      </c>
      <c r="C6330" s="1">
        <v>44946</v>
      </c>
      <c r="D6330" t="s">
        <v>198</v>
      </c>
      <c r="E6330" t="s">
        <v>168</v>
      </c>
      <c r="F6330" t="s">
        <v>168</v>
      </c>
      <c r="G6330" t="s">
        <v>20</v>
      </c>
      <c r="H6330" t="s">
        <v>0</v>
      </c>
      <c r="I6330">
        <f>MONTH(Table6[[#This Row],[Loan Date]])</f>
        <v>1</v>
      </c>
      <c r="J6330" t="str">
        <f>_xlfn.XLOOKUP(Table6[[#This Row],[Numeric Month]],$N$5:$N$11,$O$5:$O$11)</f>
        <v>Jan</v>
      </c>
      <c r="K6330" t="str">
        <f>_xlfn.XLOOKUP(Table6[[#This Row],[Loan Date]],$Q$5:$Q$152,$R$5:$R$152)</f>
        <v>Friday</v>
      </c>
      <c r="L6330" t="str">
        <f>_xlfn.XLOOKUP(Table6[[#This Row],[Loan Date]],$Q$5:$Q$152,$S$5:$S$152)</f>
        <v>Week 2</v>
      </c>
    </row>
    <row r="6331" spans="1:12" x14ac:dyDescent="0.2">
      <c r="A6331" s="1">
        <v>44946</v>
      </c>
      <c r="B6331" t="s">
        <v>7</v>
      </c>
      <c r="C6331" s="1">
        <v>44953</v>
      </c>
      <c r="D6331" t="s">
        <v>1021</v>
      </c>
      <c r="E6331" t="s">
        <v>52</v>
      </c>
      <c r="F6331" t="s">
        <v>51</v>
      </c>
      <c r="G6331" t="s">
        <v>1</v>
      </c>
      <c r="H6331" t="s">
        <v>0</v>
      </c>
      <c r="I6331">
        <f>MONTH(Table6[[#This Row],[Loan Date]])</f>
        <v>1</v>
      </c>
      <c r="J6331" t="str">
        <f>_xlfn.XLOOKUP(Table6[[#This Row],[Numeric Month]],$N$5:$N$11,$O$5:$O$11)</f>
        <v>Jan</v>
      </c>
      <c r="K6331" t="str">
        <f>_xlfn.XLOOKUP(Table6[[#This Row],[Loan Date]],$Q$5:$Q$152,$R$5:$R$152)</f>
        <v>Friday</v>
      </c>
      <c r="L6331" t="str">
        <f>_xlfn.XLOOKUP(Table6[[#This Row],[Loan Date]],$Q$5:$Q$152,$S$5:$S$152)</f>
        <v>Week 2</v>
      </c>
    </row>
    <row r="6332" spans="1:12" x14ac:dyDescent="0.2">
      <c r="A6332" s="1">
        <v>44946</v>
      </c>
      <c r="B6332" t="s">
        <v>107</v>
      </c>
      <c r="C6332" s="1">
        <v>44959</v>
      </c>
      <c r="D6332" t="s">
        <v>620</v>
      </c>
      <c r="E6332" t="s">
        <v>9</v>
      </c>
      <c r="F6332" t="s">
        <v>8</v>
      </c>
      <c r="G6332" t="s">
        <v>1</v>
      </c>
      <c r="H6332" t="s">
        <v>0</v>
      </c>
      <c r="I6332">
        <f>MONTH(Table6[[#This Row],[Loan Date]])</f>
        <v>1</v>
      </c>
      <c r="J6332" t="str">
        <f>_xlfn.XLOOKUP(Table6[[#This Row],[Numeric Month]],$N$5:$N$11,$O$5:$O$11)</f>
        <v>Jan</v>
      </c>
      <c r="K6332" t="str">
        <f>_xlfn.XLOOKUP(Table6[[#This Row],[Loan Date]],$Q$5:$Q$152,$R$5:$R$152)</f>
        <v>Friday</v>
      </c>
      <c r="L6332" t="str">
        <f>_xlfn.XLOOKUP(Table6[[#This Row],[Loan Date]],$Q$5:$Q$152,$S$5:$S$152)</f>
        <v>Week 2</v>
      </c>
    </row>
    <row r="6333" spans="1:12" x14ac:dyDescent="0.2">
      <c r="A6333" s="1">
        <v>44946</v>
      </c>
      <c r="B6333" t="s">
        <v>7</v>
      </c>
      <c r="C6333" s="1">
        <v>44959</v>
      </c>
      <c r="D6333" t="s">
        <v>767</v>
      </c>
      <c r="E6333" t="s">
        <v>15</v>
      </c>
      <c r="F6333" t="s">
        <v>14</v>
      </c>
      <c r="G6333" t="s">
        <v>1</v>
      </c>
      <c r="H6333" t="s">
        <v>0</v>
      </c>
      <c r="I6333">
        <f>MONTH(Table6[[#This Row],[Loan Date]])</f>
        <v>1</v>
      </c>
      <c r="J6333" t="str">
        <f>_xlfn.XLOOKUP(Table6[[#This Row],[Numeric Month]],$N$5:$N$11,$O$5:$O$11)</f>
        <v>Jan</v>
      </c>
      <c r="K6333" t="str">
        <f>_xlfn.XLOOKUP(Table6[[#This Row],[Loan Date]],$Q$5:$Q$152,$R$5:$R$152)</f>
        <v>Friday</v>
      </c>
      <c r="L6333" t="str">
        <f>_xlfn.XLOOKUP(Table6[[#This Row],[Loan Date]],$Q$5:$Q$152,$S$5:$S$152)</f>
        <v>Week 2</v>
      </c>
    </row>
    <row r="6334" spans="1:12" x14ac:dyDescent="0.2">
      <c r="A6334" s="1">
        <v>44946</v>
      </c>
      <c r="B6334" t="s">
        <v>7</v>
      </c>
      <c r="C6334" s="1">
        <v>44953</v>
      </c>
      <c r="D6334" t="s">
        <v>659</v>
      </c>
      <c r="E6334" t="s">
        <v>15</v>
      </c>
      <c r="F6334" t="s">
        <v>14</v>
      </c>
      <c r="G6334" t="s">
        <v>1</v>
      </c>
      <c r="H6334" t="s">
        <v>0</v>
      </c>
      <c r="I6334">
        <f>MONTH(Table6[[#This Row],[Loan Date]])</f>
        <v>1</v>
      </c>
      <c r="J6334" t="str">
        <f>_xlfn.XLOOKUP(Table6[[#This Row],[Numeric Month]],$N$5:$N$11,$O$5:$O$11)</f>
        <v>Jan</v>
      </c>
      <c r="K6334" t="str">
        <f>_xlfn.XLOOKUP(Table6[[#This Row],[Loan Date]],$Q$5:$Q$152,$R$5:$R$152)</f>
        <v>Friday</v>
      </c>
      <c r="L6334" t="str">
        <f>_xlfn.XLOOKUP(Table6[[#This Row],[Loan Date]],$Q$5:$Q$152,$S$5:$S$152)</f>
        <v>Week 2</v>
      </c>
    </row>
    <row r="6335" spans="1:12" x14ac:dyDescent="0.2">
      <c r="A6335" s="1">
        <v>44946</v>
      </c>
      <c r="B6335" t="s">
        <v>5</v>
      </c>
      <c r="C6335" s="1">
        <v>44946</v>
      </c>
      <c r="D6335" t="s">
        <v>1096</v>
      </c>
      <c r="E6335" t="s">
        <v>12</v>
      </c>
      <c r="F6335" t="s">
        <v>12</v>
      </c>
      <c r="G6335" t="s">
        <v>11</v>
      </c>
      <c r="H6335" t="s">
        <v>0</v>
      </c>
      <c r="I6335">
        <f>MONTH(Table6[[#This Row],[Loan Date]])</f>
        <v>1</v>
      </c>
      <c r="J6335" t="str">
        <f>_xlfn.XLOOKUP(Table6[[#This Row],[Numeric Month]],$N$5:$N$11,$O$5:$O$11)</f>
        <v>Jan</v>
      </c>
      <c r="K6335" t="str">
        <f>_xlfn.XLOOKUP(Table6[[#This Row],[Loan Date]],$Q$5:$Q$152,$R$5:$R$152)</f>
        <v>Friday</v>
      </c>
      <c r="L6335" t="str">
        <f>_xlfn.XLOOKUP(Table6[[#This Row],[Loan Date]],$Q$5:$Q$152,$S$5:$S$152)</f>
        <v>Week 2</v>
      </c>
    </row>
    <row r="6336" spans="1:12" x14ac:dyDescent="0.2">
      <c r="A6336" s="1">
        <v>44946</v>
      </c>
      <c r="B6336" t="s">
        <v>7</v>
      </c>
      <c r="C6336" s="1">
        <v>44953</v>
      </c>
      <c r="D6336" t="s">
        <v>1095</v>
      </c>
      <c r="E6336" t="s">
        <v>52</v>
      </c>
      <c r="F6336" t="s">
        <v>51</v>
      </c>
      <c r="G6336" t="s">
        <v>1</v>
      </c>
      <c r="H6336" t="s">
        <v>0</v>
      </c>
      <c r="I6336">
        <f>MONTH(Table6[[#This Row],[Loan Date]])</f>
        <v>1</v>
      </c>
      <c r="J6336" t="str">
        <f>_xlfn.XLOOKUP(Table6[[#This Row],[Numeric Month]],$N$5:$N$11,$O$5:$O$11)</f>
        <v>Jan</v>
      </c>
      <c r="K6336" t="str">
        <f>_xlfn.XLOOKUP(Table6[[#This Row],[Loan Date]],$Q$5:$Q$152,$R$5:$R$152)</f>
        <v>Friday</v>
      </c>
      <c r="L6336" t="str">
        <f>_xlfn.XLOOKUP(Table6[[#This Row],[Loan Date]],$Q$5:$Q$152,$S$5:$S$152)</f>
        <v>Week 2</v>
      </c>
    </row>
    <row r="6337" spans="1:12" x14ac:dyDescent="0.2">
      <c r="A6337" s="1">
        <v>44946</v>
      </c>
      <c r="B6337" t="s">
        <v>5</v>
      </c>
      <c r="C6337" s="1">
        <v>44946</v>
      </c>
      <c r="D6337" t="s">
        <v>763</v>
      </c>
      <c r="E6337" t="s">
        <v>162</v>
      </c>
      <c r="F6337" t="s">
        <v>162</v>
      </c>
      <c r="G6337" t="s">
        <v>11</v>
      </c>
      <c r="H6337" t="s">
        <v>0</v>
      </c>
      <c r="I6337">
        <f>MONTH(Table6[[#This Row],[Loan Date]])</f>
        <v>1</v>
      </c>
      <c r="J6337" t="str">
        <f>_xlfn.XLOOKUP(Table6[[#This Row],[Numeric Month]],$N$5:$N$11,$O$5:$O$11)</f>
        <v>Jan</v>
      </c>
      <c r="K6337" t="str">
        <f>_xlfn.XLOOKUP(Table6[[#This Row],[Loan Date]],$Q$5:$Q$152,$R$5:$R$152)</f>
        <v>Friday</v>
      </c>
      <c r="L6337" t="str">
        <f>_xlfn.XLOOKUP(Table6[[#This Row],[Loan Date]],$Q$5:$Q$152,$S$5:$S$152)</f>
        <v>Week 2</v>
      </c>
    </row>
    <row r="6338" spans="1:12" x14ac:dyDescent="0.2">
      <c r="A6338" s="1">
        <v>44946</v>
      </c>
      <c r="B6338" t="s">
        <v>5</v>
      </c>
      <c r="C6338" s="1">
        <v>44946</v>
      </c>
      <c r="D6338" t="s">
        <v>1093</v>
      </c>
      <c r="E6338" t="s">
        <v>224</v>
      </c>
      <c r="F6338" t="s">
        <v>223</v>
      </c>
      <c r="G6338" t="s">
        <v>11</v>
      </c>
      <c r="H6338" t="s">
        <v>0</v>
      </c>
      <c r="I6338">
        <f>MONTH(Table6[[#This Row],[Loan Date]])</f>
        <v>1</v>
      </c>
      <c r="J6338" t="str">
        <f>_xlfn.XLOOKUP(Table6[[#This Row],[Numeric Month]],$N$5:$N$11,$O$5:$O$11)</f>
        <v>Jan</v>
      </c>
      <c r="K6338" t="str">
        <f>_xlfn.XLOOKUP(Table6[[#This Row],[Loan Date]],$Q$5:$Q$152,$R$5:$R$152)</f>
        <v>Friday</v>
      </c>
      <c r="L6338" t="str">
        <f>_xlfn.XLOOKUP(Table6[[#This Row],[Loan Date]],$Q$5:$Q$152,$S$5:$S$152)</f>
        <v>Week 2</v>
      </c>
    </row>
    <row r="6339" spans="1:12" x14ac:dyDescent="0.2">
      <c r="A6339" s="1">
        <v>44946</v>
      </c>
      <c r="B6339" t="s">
        <v>7</v>
      </c>
      <c r="C6339" s="1">
        <v>44960</v>
      </c>
      <c r="D6339" t="s">
        <v>920</v>
      </c>
      <c r="E6339" t="s">
        <v>3</v>
      </c>
      <c r="F6339" t="s">
        <v>2</v>
      </c>
      <c r="G6339" t="s">
        <v>1</v>
      </c>
      <c r="H6339" t="s">
        <v>0</v>
      </c>
      <c r="I6339">
        <f>MONTH(Table6[[#This Row],[Loan Date]])</f>
        <v>1</v>
      </c>
      <c r="J6339" t="str">
        <f>_xlfn.XLOOKUP(Table6[[#This Row],[Numeric Month]],$N$5:$N$11,$O$5:$O$11)</f>
        <v>Jan</v>
      </c>
      <c r="K6339" t="str">
        <f>_xlfn.XLOOKUP(Table6[[#This Row],[Loan Date]],$Q$5:$Q$152,$R$5:$R$152)</f>
        <v>Friday</v>
      </c>
      <c r="L6339" t="str">
        <f>_xlfn.XLOOKUP(Table6[[#This Row],[Loan Date]],$Q$5:$Q$152,$S$5:$S$152)</f>
        <v>Week 2</v>
      </c>
    </row>
    <row r="6340" spans="1:12" x14ac:dyDescent="0.2">
      <c r="A6340" s="1">
        <v>44946</v>
      </c>
      <c r="B6340" t="s">
        <v>5</v>
      </c>
      <c r="C6340" s="1">
        <v>44946</v>
      </c>
      <c r="D6340" t="s">
        <v>923</v>
      </c>
      <c r="E6340" t="s">
        <v>37</v>
      </c>
      <c r="F6340" t="s">
        <v>37</v>
      </c>
      <c r="G6340" t="s">
        <v>20</v>
      </c>
      <c r="H6340" t="s">
        <v>0</v>
      </c>
      <c r="I6340">
        <f>MONTH(Table6[[#This Row],[Loan Date]])</f>
        <v>1</v>
      </c>
      <c r="J6340" t="str">
        <f>_xlfn.XLOOKUP(Table6[[#This Row],[Numeric Month]],$N$5:$N$11,$O$5:$O$11)</f>
        <v>Jan</v>
      </c>
      <c r="K6340" t="str">
        <f>_xlfn.XLOOKUP(Table6[[#This Row],[Loan Date]],$Q$5:$Q$152,$R$5:$R$152)</f>
        <v>Friday</v>
      </c>
      <c r="L6340" t="str">
        <f>_xlfn.XLOOKUP(Table6[[#This Row],[Loan Date]],$Q$5:$Q$152,$S$5:$S$152)</f>
        <v>Week 2</v>
      </c>
    </row>
    <row r="6341" spans="1:12" x14ac:dyDescent="0.2">
      <c r="A6341" s="1">
        <v>44946</v>
      </c>
      <c r="B6341" t="s">
        <v>7</v>
      </c>
      <c r="C6341" s="1">
        <v>44953</v>
      </c>
      <c r="D6341" t="s">
        <v>413</v>
      </c>
      <c r="E6341" t="s">
        <v>52</v>
      </c>
      <c r="F6341" t="s">
        <v>51</v>
      </c>
      <c r="G6341" t="s">
        <v>1</v>
      </c>
      <c r="H6341" t="s">
        <v>0</v>
      </c>
      <c r="I6341">
        <f>MONTH(Table6[[#This Row],[Loan Date]])</f>
        <v>1</v>
      </c>
      <c r="J6341" t="str">
        <f>_xlfn.XLOOKUP(Table6[[#This Row],[Numeric Month]],$N$5:$N$11,$O$5:$O$11)</f>
        <v>Jan</v>
      </c>
      <c r="K6341" t="str">
        <f>_xlfn.XLOOKUP(Table6[[#This Row],[Loan Date]],$Q$5:$Q$152,$R$5:$R$152)</f>
        <v>Friday</v>
      </c>
      <c r="L6341" t="str">
        <f>_xlfn.XLOOKUP(Table6[[#This Row],[Loan Date]],$Q$5:$Q$152,$S$5:$S$152)</f>
        <v>Week 2</v>
      </c>
    </row>
    <row r="6342" spans="1:12" x14ac:dyDescent="0.2">
      <c r="A6342" s="1">
        <v>44946</v>
      </c>
      <c r="B6342" t="s">
        <v>7</v>
      </c>
      <c r="C6342" s="1">
        <v>44953</v>
      </c>
      <c r="D6342" t="s">
        <v>994</v>
      </c>
      <c r="E6342" t="s">
        <v>15</v>
      </c>
      <c r="F6342" t="s">
        <v>14</v>
      </c>
      <c r="G6342" t="s">
        <v>1</v>
      </c>
      <c r="H6342" t="s">
        <v>0</v>
      </c>
      <c r="I6342">
        <f>MONTH(Table6[[#This Row],[Loan Date]])</f>
        <v>1</v>
      </c>
      <c r="J6342" t="str">
        <f>_xlfn.XLOOKUP(Table6[[#This Row],[Numeric Month]],$N$5:$N$11,$O$5:$O$11)</f>
        <v>Jan</v>
      </c>
      <c r="K6342" t="str">
        <f>_xlfn.XLOOKUP(Table6[[#This Row],[Loan Date]],$Q$5:$Q$152,$R$5:$R$152)</f>
        <v>Friday</v>
      </c>
      <c r="L6342" t="str">
        <f>_xlfn.XLOOKUP(Table6[[#This Row],[Loan Date]],$Q$5:$Q$152,$S$5:$S$152)</f>
        <v>Week 2</v>
      </c>
    </row>
    <row r="6343" spans="1:12" x14ac:dyDescent="0.2">
      <c r="A6343" s="1">
        <v>44946</v>
      </c>
      <c r="B6343" t="s">
        <v>7</v>
      </c>
      <c r="C6343" s="1">
        <v>44953</v>
      </c>
      <c r="D6343" t="s">
        <v>991</v>
      </c>
      <c r="E6343" t="s">
        <v>52</v>
      </c>
      <c r="F6343" t="s">
        <v>51</v>
      </c>
      <c r="G6343" t="s">
        <v>1</v>
      </c>
      <c r="H6343" t="s">
        <v>0</v>
      </c>
      <c r="I6343">
        <f>MONTH(Table6[[#This Row],[Loan Date]])</f>
        <v>1</v>
      </c>
      <c r="J6343" t="str">
        <f>_xlfn.XLOOKUP(Table6[[#This Row],[Numeric Month]],$N$5:$N$11,$O$5:$O$11)</f>
        <v>Jan</v>
      </c>
      <c r="K6343" t="str">
        <f>_xlfn.XLOOKUP(Table6[[#This Row],[Loan Date]],$Q$5:$Q$152,$R$5:$R$152)</f>
        <v>Friday</v>
      </c>
      <c r="L6343" t="str">
        <f>_xlfn.XLOOKUP(Table6[[#This Row],[Loan Date]],$Q$5:$Q$152,$S$5:$S$152)</f>
        <v>Week 2</v>
      </c>
    </row>
    <row r="6344" spans="1:12" x14ac:dyDescent="0.2">
      <c r="A6344" s="1">
        <v>44946</v>
      </c>
      <c r="B6344" t="s">
        <v>7</v>
      </c>
      <c r="C6344" s="1">
        <v>44946</v>
      </c>
      <c r="D6344" t="s">
        <v>911</v>
      </c>
      <c r="E6344" t="s">
        <v>37</v>
      </c>
      <c r="F6344" t="s">
        <v>37</v>
      </c>
      <c r="G6344" t="s">
        <v>20</v>
      </c>
      <c r="H6344" t="s">
        <v>0</v>
      </c>
      <c r="I6344">
        <f>MONTH(Table6[[#This Row],[Loan Date]])</f>
        <v>1</v>
      </c>
      <c r="J6344" t="str">
        <f>_xlfn.XLOOKUP(Table6[[#This Row],[Numeric Month]],$N$5:$N$11,$O$5:$O$11)</f>
        <v>Jan</v>
      </c>
      <c r="K6344" t="str">
        <f>_xlfn.XLOOKUP(Table6[[#This Row],[Loan Date]],$Q$5:$Q$152,$R$5:$R$152)</f>
        <v>Friday</v>
      </c>
      <c r="L6344" t="str">
        <f>_xlfn.XLOOKUP(Table6[[#This Row],[Loan Date]],$Q$5:$Q$152,$S$5:$S$152)</f>
        <v>Week 2</v>
      </c>
    </row>
    <row r="6345" spans="1:12" x14ac:dyDescent="0.2">
      <c r="A6345" s="1">
        <v>44946</v>
      </c>
      <c r="B6345" t="s">
        <v>7</v>
      </c>
      <c r="C6345" s="1">
        <v>44946</v>
      </c>
      <c r="D6345" t="s">
        <v>952</v>
      </c>
      <c r="E6345" t="s">
        <v>37</v>
      </c>
      <c r="F6345" t="s">
        <v>37</v>
      </c>
      <c r="G6345" t="s">
        <v>20</v>
      </c>
      <c r="H6345" t="s">
        <v>0</v>
      </c>
      <c r="I6345">
        <f>MONTH(Table6[[#This Row],[Loan Date]])</f>
        <v>1</v>
      </c>
      <c r="J6345" t="str">
        <f>_xlfn.XLOOKUP(Table6[[#This Row],[Numeric Month]],$N$5:$N$11,$O$5:$O$11)</f>
        <v>Jan</v>
      </c>
      <c r="K6345" t="str">
        <f>_xlfn.XLOOKUP(Table6[[#This Row],[Loan Date]],$Q$5:$Q$152,$R$5:$R$152)</f>
        <v>Friday</v>
      </c>
      <c r="L6345" t="str">
        <f>_xlfn.XLOOKUP(Table6[[#This Row],[Loan Date]],$Q$5:$Q$152,$S$5:$S$152)</f>
        <v>Week 2</v>
      </c>
    </row>
    <row r="6346" spans="1:12" x14ac:dyDescent="0.2">
      <c r="A6346" s="1">
        <v>44946</v>
      </c>
      <c r="B6346" t="s">
        <v>7</v>
      </c>
      <c r="C6346" s="1">
        <v>44960</v>
      </c>
      <c r="D6346" t="s">
        <v>651</v>
      </c>
      <c r="E6346" t="s">
        <v>204</v>
      </c>
      <c r="F6346" t="s">
        <v>2</v>
      </c>
      <c r="G6346" t="s">
        <v>1</v>
      </c>
      <c r="H6346" t="s">
        <v>0</v>
      </c>
      <c r="I6346">
        <f>MONTH(Table6[[#This Row],[Loan Date]])</f>
        <v>1</v>
      </c>
      <c r="J6346" t="str">
        <f>_xlfn.XLOOKUP(Table6[[#This Row],[Numeric Month]],$N$5:$N$11,$O$5:$O$11)</f>
        <v>Jan</v>
      </c>
      <c r="K6346" t="str">
        <f>_xlfn.XLOOKUP(Table6[[#This Row],[Loan Date]],$Q$5:$Q$152,$R$5:$R$152)</f>
        <v>Friday</v>
      </c>
      <c r="L6346" t="str">
        <f>_xlfn.XLOOKUP(Table6[[#This Row],[Loan Date]],$Q$5:$Q$152,$S$5:$S$152)</f>
        <v>Week 2</v>
      </c>
    </row>
    <row r="6347" spans="1:12" x14ac:dyDescent="0.2">
      <c r="A6347" s="1">
        <v>44946</v>
      </c>
      <c r="B6347" t="s">
        <v>7</v>
      </c>
      <c r="C6347" s="1">
        <v>44953</v>
      </c>
      <c r="D6347" t="s">
        <v>602</v>
      </c>
      <c r="E6347" t="s">
        <v>52</v>
      </c>
      <c r="F6347" t="s">
        <v>51</v>
      </c>
      <c r="G6347" t="s">
        <v>1</v>
      </c>
      <c r="H6347" t="s">
        <v>0</v>
      </c>
      <c r="I6347">
        <f>MONTH(Table6[[#This Row],[Loan Date]])</f>
        <v>1</v>
      </c>
      <c r="J6347" t="str">
        <f>_xlfn.XLOOKUP(Table6[[#This Row],[Numeric Month]],$N$5:$N$11,$O$5:$O$11)</f>
        <v>Jan</v>
      </c>
      <c r="K6347" t="str">
        <f>_xlfn.XLOOKUP(Table6[[#This Row],[Loan Date]],$Q$5:$Q$152,$R$5:$R$152)</f>
        <v>Friday</v>
      </c>
      <c r="L6347" t="str">
        <f>_xlfn.XLOOKUP(Table6[[#This Row],[Loan Date]],$Q$5:$Q$152,$S$5:$S$152)</f>
        <v>Week 2</v>
      </c>
    </row>
    <row r="6348" spans="1:12" x14ac:dyDescent="0.2">
      <c r="A6348" s="1">
        <v>44946</v>
      </c>
      <c r="B6348" t="s">
        <v>7</v>
      </c>
      <c r="C6348" s="1">
        <v>44960</v>
      </c>
      <c r="D6348" t="s">
        <v>393</v>
      </c>
      <c r="E6348" t="s">
        <v>3</v>
      </c>
      <c r="F6348" t="s">
        <v>2</v>
      </c>
      <c r="G6348" t="s">
        <v>1</v>
      </c>
      <c r="H6348" t="s">
        <v>0</v>
      </c>
      <c r="I6348">
        <f>MONTH(Table6[[#This Row],[Loan Date]])</f>
        <v>1</v>
      </c>
      <c r="J6348" t="str">
        <f>_xlfn.XLOOKUP(Table6[[#This Row],[Numeric Month]],$N$5:$N$11,$O$5:$O$11)</f>
        <v>Jan</v>
      </c>
      <c r="K6348" t="str">
        <f>_xlfn.XLOOKUP(Table6[[#This Row],[Loan Date]],$Q$5:$Q$152,$R$5:$R$152)</f>
        <v>Friday</v>
      </c>
      <c r="L6348" t="str">
        <f>_xlfn.XLOOKUP(Table6[[#This Row],[Loan Date]],$Q$5:$Q$152,$S$5:$S$152)</f>
        <v>Week 2</v>
      </c>
    </row>
    <row r="6349" spans="1:12" x14ac:dyDescent="0.2">
      <c r="A6349" s="1">
        <v>44946</v>
      </c>
      <c r="B6349" t="s">
        <v>5</v>
      </c>
      <c r="C6349" s="1">
        <v>44946</v>
      </c>
      <c r="D6349" t="s">
        <v>119</v>
      </c>
      <c r="E6349" t="s">
        <v>21</v>
      </c>
      <c r="F6349" t="s">
        <v>21</v>
      </c>
      <c r="G6349" t="s">
        <v>20</v>
      </c>
      <c r="H6349" t="s">
        <v>0</v>
      </c>
      <c r="I6349">
        <f>MONTH(Table6[[#This Row],[Loan Date]])</f>
        <v>1</v>
      </c>
      <c r="J6349" t="str">
        <f>_xlfn.XLOOKUP(Table6[[#This Row],[Numeric Month]],$N$5:$N$11,$O$5:$O$11)</f>
        <v>Jan</v>
      </c>
      <c r="K6349" t="str">
        <f>_xlfn.XLOOKUP(Table6[[#This Row],[Loan Date]],$Q$5:$Q$152,$R$5:$R$152)</f>
        <v>Friday</v>
      </c>
      <c r="L6349" t="str">
        <f>_xlfn.XLOOKUP(Table6[[#This Row],[Loan Date]],$Q$5:$Q$152,$S$5:$S$152)</f>
        <v>Week 2</v>
      </c>
    </row>
    <row r="6350" spans="1:12" x14ac:dyDescent="0.2">
      <c r="A6350" s="1">
        <v>44946</v>
      </c>
      <c r="B6350" t="s">
        <v>5</v>
      </c>
      <c r="C6350" s="1">
        <v>44946</v>
      </c>
      <c r="D6350" t="s">
        <v>30</v>
      </c>
      <c r="E6350" t="s">
        <v>23</v>
      </c>
      <c r="F6350" t="s">
        <v>23</v>
      </c>
      <c r="G6350" t="s">
        <v>20</v>
      </c>
      <c r="H6350" t="s">
        <v>0</v>
      </c>
      <c r="I6350">
        <f>MONTH(Table6[[#This Row],[Loan Date]])</f>
        <v>1</v>
      </c>
      <c r="J6350" t="str">
        <f>_xlfn.XLOOKUP(Table6[[#This Row],[Numeric Month]],$N$5:$N$11,$O$5:$O$11)</f>
        <v>Jan</v>
      </c>
      <c r="K6350" t="str">
        <f>_xlfn.XLOOKUP(Table6[[#This Row],[Loan Date]],$Q$5:$Q$152,$R$5:$R$152)</f>
        <v>Friday</v>
      </c>
      <c r="L6350" t="str">
        <f>_xlfn.XLOOKUP(Table6[[#This Row],[Loan Date]],$Q$5:$Q$152,$S$5:$S$152)</f>
        <v>Week 2</v>
      </c>
    </row>
    <row r="6351" spans="1:12" x14ac:dyDescent="0.2">
      <c r="A6351" s="1">
        <v>44946</v>
      </c>
      <c r="B6351" t="s">
        <v>7</v>
      </c>
      <c r="C6351" s="1">
        <v>44946</v>
      </c>
      <c r="D6351" t="s">
        <v>290</v>
      </c>
      <c r="E6351" t="s">
        <v>44</v>
      </c>
      <c r="F6351" t="s">
        <v>44</v>
      </c>
      <c r="G6351" t="s">
        <v>39</v>
      </c>
      <c r="H6351" t="s">
        <v>0</v>
      </c>
      <c r="I6351">
        <f>MONTH(Table6[[#This Row],[Loan Date]])</f>
        <v>1</v>
      </c>
      <c r="J6351" t="str">
        <f>_xlfn.XLOOKUP(Table6[[#This Row],[Numeric Month]],$N$5:$N$11,$O$5:$O$11)</f>
        <v>Jan</v>
      </c>
      <c r="K6351" t="str">
        <f>_xlfn.XLOOKUP(Table6[[#This Row],[Loan Date]],$Q$5:$Q$152,$R$5:$R$152)</f>
        <v>Friday</v>
      </c>
      <c r="L6351" t="str">
        <f>_xlfn.XLOOKUP(Table6[[#This Row],[Loan Date]],$Q$5:$Q$152,$S$5:$S$152)</f>
        <v>Week 2</v>
      </c>
    </row>
    <row r="6352" spans="1:12" x14ac:dyDescent="0.2">
      <c r="A6352" s="1">
        <v>44946</v>
      </c>
      <c r="B6352" t="s">
        <v>7</v>
      </c>
      <c r="C6352" s="1">
        <v>44946</v>
      </c>
      <c r="D6352" t="s">
        <v>214</v>
      </c>
      <c r="E6352" t="s">
        <v>23</v>
      </c>
      <c r="F6352" t="s">
        <v>23</v>
      </c>
      <c r="G6352" t="s">
        <v>20</v>
      </c>
      <c r="H6352" t="s">
        <v>0</v>
      </c>
      <c r="I6352">
        <f>MONTH(Table6[[#This Row],[Loan Date]])</f>
        <v>1</v>
      </c>
      <c r="J6352" t="str">
        <f>_xlfn.XLOOKUP(Table6[[#This Row],[Numeric Month]],$N$5:$N$11,$O$5:$O$11)</f>
        <v>Jan</v>
      </c>
      <c r="K6352" t="str">
        <f>_xlfn.XLOOKUP(Table6[[#This Row],[Loan Date]],$Q$5:$Q$152,$R$5:$R$152)</f>
        <v>Friday</v>
      </c>
      <c r="L6352" t="str">
        <f>_xlfn.XLOOKUP(Table6[[#This Row],[Loan Date]],$Q$5:$Q$152,$S$5:$S$152)</f>
        <v>Week 2</v>
      </c>
    </row>
    <row r="6353" spans="1:12" x14ac:dyDescent="0.2">
      <c r="A6353" s="1">
        <v>44946</v>
      </c>
      <c r="B6353" t="s">
        <v>7</v>
      </c>
      <c r="C6353" s="1">
        <v>44946</v>
      </c>
      <c r="D6353" t="s">
        <v>613</v>
      </c>
      <c r="E6353" t="s">
        <v>21</v>
      </c>
      <c r="F6353" t="s">
        <v>21</v>
      </c>
      <c r="G6353" t="s">
        <v>20</v>
      </c>
      <c r="H6353" t="s">
        <v>0</v>
      </c>
      <c r="I6353">
        <f>MONTH(Table6[[#This Row],[Loan Date]])</f>
        <v>1</v>
      </c>
      <c r="J6353" t="str">
        <f>_xlfn.XLOOKUP(Table6[[#This Row],[Numeric Month]],$N$5:$N$11,$O$5:$O$11)</f>
        <v>Jan</v>
      </c>
      <c r="K6353" t="str">
        <f>_xlfn.XLOOKUP(Table6[[#This Row],[Loan Date]],$Q$5:$Q$152,$R$5:$R$152)</f>
        <v>Friday</v>
      </c>
      <c r="L6353" t="str">
        <f>_xlfn.XLOOKUP(Table6[[#This Row],[Loan Date]],$Q$5:$Q$152,$S$5:$S$152)</f>
        <v>Week 2</v>
      </c>
    </row>
    <row r="6354" spans="1:12" x14ac:dyDescent="0.2">
      <c r="A6354" s="1">
        <v>44946</v>
      </c>
      <c r="B6354" t="s">
        <v>5</v>
      </c>
      <c r="C6354" s="1">
        <v>45009</v>
      </c>
      <c r="D6354" t="s">
        <v>1094</v>
      </c>
      <c r="E6354" t="s">
        <v>3</v>
      </c>
      <c r="F6354" t="s">
        <v>2</v>
      </c>
      <c r="G6354" t="s">
        <v>1</v>
      </c>
      <c r="H6354" t="s">
        <v>0</v>
      </c>
      <c r="I6354">
        <f>MONTH(Table6[[#This Row],[Loan Date]])</f>
        <v>1</v>
      </c>
      <c r="J6354" t="str">
        <f>_xlfn.XLOOKUP(Table6[[#This Row],[Numeric Month]],$N$5:$N$11,$O$5:$O$11)</f>
        <v>Jan</v>
      </c>
      <c r="K6354" t="str">
        <f>_xlfn.XLOOKUP(Table6[[#This Row],[Loan Date]],$Q$5:$Q$152,$R$5:$R$152)</f>
        <v>Friday</v>
      </c>
      <c r="L6354" t="str">
        <f>_xlfn.XLOOKUP(Table6[[#This Row],[Loan Date]],$Q$5:$Q$152,$S$5:$S$152)</f>
        <v>Week 2</v>
      </c>
    </row>
    <row r="6355" spans="1:12" x14ac:dyDescent="0.2">
      <c r="A6355" s="1">
        <v>44946</v>
      </c>
      <c r="B6355" t="s">
        <v>7</v>
      </c>
      <c r="C6355" s="1">
        <v>44960</v>
      </c>
      <c r="D6355" t="s">
        <v>776</v>
      </c>
      <c r="E6355" t="s">
        <v>3</v>
      </c>
      <c r="F6355" t="s">
        <v>2</v>
      </c>
      <c r="G6355" t="s">
        <v>1</v>
      </c>
      <c r="H6355" t="s">
        <v>0</v>
      </c>
      <c r="I6355">
        <f>MONTH(Table6[[#This Row],[Loan Date]])</f>
        <v>1</v>
      </c>
      <c r="J6355" t="str">
        <f>_xlfn.XLOOKUP(Table6[[#This Row],[Numeric Month]],$N$5:$N$11,$O$5:$O$11)</f>
        <v>Jan</v>
      </c>
      <c r="K6355" t="str">
        <f>_xlfn.XLOOKUP(Table6[[#This Row],[Loan Date]],$Q$5:$Q$152,$R$5:$R$152)</f>
        <v>Friday</v>
      </c>
      <c r="L6355" t="str">
        <f>_xlfn.XLOOKUP(Table6[[#This Row],[Loan Date]],$Q$5:$Q$152,$S$5:$S$152)</f>
        <v>Week 2</v>
      </c>
    </row>
    <row r="6356" spans="1:12" x14ac:dyDescent="0.2">
      <c r="A6356" s="1">
        <v>44946</v>
      </c>
      <c r="B6356" t="s">
        <v>7</v>
      </c>
      <c r="C6356" s="1">
        <v>44946</v>
      </c>
      <c r="D6356" t="s">
        <v>969</v>
      </c>
      <c r="E6356" t="s">
        <v>37</v>
      </c>
      <c r="F6356" t="s">
        <v>37</v>
      </c>
      <c r="G6356" t="s">
        <v>20</v>
      </c>
      <c r="H6356" t="s">
        <v>0</v>
      </c>
      <c r="I6356">
        <f>MONTH(Table6[[#This Row],[Loan Date]])</f>
        <v>1</v>
      </c>
      <c r="J6356" t="str">
        <f>_xlfn.XLOOKUP(Table6[[#This Row],[Numeric Month]],$N$5:$N$11,$O$5:$O$11)</f>
        <v>Jan</v>
      </c>
      <c r="K6356" t="str">
        <f>_xlfn.XLOOKUP(Table6[[#This Row],[Loan Date]],$Q$5:$Q$152,$R$5:$R$152)</f>
        <v>Friday</v>
      </c>
      <c r="L6356" t="str">
        <f>_xlfn.XLOOKUP(Table6[[#This Row],[Loan Date]],$Q$5:$Q$152,$S$5:$S$152)</f>
        <v>Week 2</v>
      </c>
    </row>
    <row r="6357" spans="1:12" x14ac:dyDescent="0.2">
      <c r="A6357" s="1">
        <v>44946</v>
      </c>
      <c r="B6357" t="s">
        <v>7</v>
      </c>
      <c r="C6357" s="1">
        <v>44946</v>
      </c>
      <c r="D6357" t="s">
        <v>917</v>
      </c>
      <c r="E6357" t="s">
        <v>37</v>
      </c>
      <c r="F6357" t="s">
        <v>37</v>
      </c>
      <c r="G6357" t="s">
        <v>20</v>
      </c>
      <c r="H6357" t="s">
        <v>0</v>
      </c>
      <c r="I6357">
        <f>MONTH(Table6[[#This Row],[Loan Date]])</f>
        <v>1</v>
      </c>
      <c r="J6357" t="str">
        <f>_xlfn.XLOOKUP(Table6[[#This Row],[Numeric Month]],$N$5:$N$11,$O$5:$O$11)</f>
        <v>Jan</v>
      </c>
      <c r="K6357" t="str">
        <f>_xlfn.XLOOKUP(Table6[[#This Row],[Loan Date]],$Q$5:$Q$152,$R$5:$R$152)</f>
        <v>Friday</v>
      </c>
      <c r="L6357" t="str">
        <f>_xlfn.XLOOKUP(Table6[[#This Row],[Loan Date]],$Q$5:$Q$152,$S$5:$S$152)</f>
        <v>Week 2</v>
      </c>
    </row>
    <row r="6358" spans="1:12" x14ac:dyDescent="0.2">
      <c r="A6358" s="1">
        <v>44946</v>
      </c>
      <c r="B6358" t="s">
        <v>5</v>
      </c>
      <c r="C6358" s="1">
        <v>44953</v>
      </c>
      <c r="D6358" t="s">
        <v>540</v>
      </c>
      <c r="E6358" t="s">
        <v>52</v>
      </c>
      <c r="F6358" t="s">
        <v>51</v>
      </c>
      <c r="G6358" t="s">
        <v>1</v>
      </c>
      <c r="H6358" t="s">
        <v>0</v>
      </c>
      <c r="I6358">
        <f>MONTH(Table6[[#This Row],[Loan Date]])</f>
        <v>1</v>
      </c>
      <c r="J6358" t="str">
        <f>_xlfn.XLOOKUP(Table6[[#This Row],[Numeric Month]],$N$5:$N$11,$O$5:$O$11)</f>
        <v>Jan</v>
      </c>
      <c r="K6358" t="str">
        <f>_xlfn.XLOOKUP(Table6[[#This Row],[Loan Date]],$Q$5:$Q$152,$R$5:$R$152)</f>
        <v>Friday</v>
      </c>
      <c r="L6358" t="str">
        <f>_xlfn.XLOOKUP(Table6[[#This Row],[Loan Date]],$Q$5:$Q$152,$S$5:$S$152)</f>
        <v>Week 2</v>
      </c>
    </row>
    <row r="6359" spans="1:12" x14ac:dyDescent="0.2">
      <c r="A6359" s="1">
        <v>44946</v>
      </c>
      <c r="B6359" t="s">
        <v>7</v>
      </c>
      <c r="C6359" s="1">
        <v>44946</v>
      </c>
      <c r="D6359" t="s">
        <v>189</v>
      </c>
      <c r="E6359" t="s">
        <v>21</v>
      </c>
      <c r="F6359" t="s">
        <v>21</v>
      </c>
      <c r="G6359" t="s">
        <v>20</v>
      </c>
      <c r="H6359" t="s">
        <v>0</v>
      </c>
      <c r="I6359">
        <f>MONTH(Table6[[#This Row],[Loan Date]])</f>
        <v>1</v>
      </c>
      <c r="J6359" t="str">
        <f>_xlfn.XLOOKUP(Table6[[#This Row],[Numeric Month]],$N$5:$N$11,$O$5:$O$11)</f>
        <v>Jan</v>
      </c>
      <c r="K6359" t="str">
        <f>_xlfn.XLOOKUP(Table6[[#This Row],[Loan Date]],$Q$5:$Q$152,$R$5:$R$152)</f>
        <v>Friday</v>
      </c>
      <c r="L6359" t="str">
        <f>_xlfn.XLOOKUP(Table6[[#This Row],[Loan Date]],$Q$5:$Q$152,$S$5:$S$152)</f>
        <v>Week 2</v>
      </c>
    </row>
    <row r="6360" spans="1:12" x14ac:dyDescent="0.2">
      <c r="A6360" s="1">
        <v>44946</v>
      </c>
      <c r="B6360" t="s">
        <v>7</v>
      </c>
      <c r="C6360" s="1">
        <v>44946</v>
      </c>
      <c r="D6360" t="s">
        <v>390</v>
      </c>
      <c r="E6360" t="s">
        <v>23</v>
      </c>
      <c r="F6360" t="s">
        <v>23</v>
      </c>
      <c r="G6360" t="s">
        <v>20</v>
      </c>
      <c r="H6360" t="s">
        <v>0</v>
      </c>
      <c r="I6360">
        <f>MONTH(Table6[[#This Row],[Loan Date]])</f>
        <v>1</v>
      </c>
      <c r="J6360" t="str">
        <f>_xlfn.XLOOKUP(Table6[[#This Row],[Numeric Month]],$N$5:$N$11,$O$5:$O$11)</f>
        <v>Jan</v>
      </c>
      <c r="K6360" t="str">
        <f>_xlfn.XLOOKUP(Table6[[#This Row],[Loan Date]],$Q$5:$Q$152,$R$5:$R$152)</f>
        <v>Friday</v>
      </c>
      <c r="L6360" t="str">
        <f>_xlfn.XLOOKUP(Table6[[#This Row],[Loan Date]],$Q$5:$Q$152,$S$5:$S$152)</f>
        <v>Week 2</v>
      </c>
    </row>
    <row r="6361" spans="1:12" x14ac:dyDescent="0.2">
      <c r="A6361" s="1">
        <v>44946</v>
      </c>
      <c r="B6361" t="s">
        <v>7</v>
      </c>
      <c r="C6361" s="1">
        <v>44946</v>
      </c>
      <c r="D6361" t="s">
        <v>912</v>
      </c>
      <c r="E6361" t="s">
        <v>37</v>
      </c>
      <c r="F6361" t="s">
        <v>37</v>
      </c>
      <c r="G6361" t="s">
        <v>20</v>
      </c>
      <c r="H6361" t="s">
        <v>0</v>
      </c>
      <c r="I6361">
        <f>MONTH(Table6[[#This Row],[Loan Date]])</f>
        <v>1</v>
      </c>
      <c r="J6361" t="str">
        <f>_xlfn.XLOOKUP(Table6[[#This Row],[Numeric Month]],$N$5:$N$11,$O$5:$O$11)</f>
        <v>Jan</v>
      </c>
      <c r="K6361" t="str">
        <f>_xlfn.XLOOKUP(Table6[[#This Row],[Loan Date]],$Q$5:$Q$152,$R$5:$R$152)</f>
        <v>Friday</v>
      </c>
      <c r="L6361" t="str">
        <f>_xlfn.XLOOKUP(Table6[[#This Row],[Loan Date]],$Q$5:$Q$152,$S$5:$S$152)</f>
        <v>Week 2</v>
      </c>
    </row>
    <row r="6362" spans="1:12" x14ac:dyDescent="0.2">
      <c r="A6362" s="1">
        <v>44946</v>
      </c>
      <c r="B6362" t="s">
        <v>7</v>
      </c>
      <c r="C6362" s="1">
        <v>44946</v>
      </c>
      <c r="D6362" t="s">
        <v>734</v>
      </c>
      <c r="E6362" t="s">
        <v>21</v>
      </c>
      <c r="F6362" t="s">
        <v>21</v>
      </c>
      <c r="G6362" t="s">
        <v>20</v>
      </c>
      <c r="H6362" t="s">
        <v>0</v>
      </c>
      <c r="I6362">
        <f>MONTH(Table6[[#This Row],[Loan Date]])</f>
        <v>1</v>
      </c>
      <c r="J6362" t="str">
        <f>_xlfn.XLOOKUP(Table6[[#This Row],[Numeric Month]],$N$5:$N$11,$O$5:$O$11)</f>
        <v>Jan</v>
      </c>
      <c r="K6362" t="str">
        <f>_xlfn.XLOOKUP(Table6[[#This Row],[Loan Date]],$Q$5:$Q$152,$R$5:$R$152)</f>
        <v>Friday</v>
      </c>
      <c r="L6362" t="str">
        <f>_xlfn.XLOOKUP(Table6[[#This Row],[Loan Date]],$Q$5:$Q$152,$S$5:$S$152)</f>
        <v>Week 2</v>
      </c>
    </row>
    <row r="6363" spans="1:12" x14ac:dyDescent="0.2">
      <c r="A6363" s="1">
        <v>44946</v>
      </c>
      <c r="B6363" t="s">
        <v>7</v>
      </c>
      <c r="C6363" s="1">
        <v>44946</v>
      </c>
      <c r="D6363" t="s">
        <v>110</v>
      </c>
      <c r="E6363" t="s">
        <v>23</v>
      </c>
      <c r="F6363" t="s">
        <v>23</v>
      </c>
      <c r="G6363" t="s">
        <v>20</v>
      </c>
      <c r="H6363" t="s">
        <v>0</v>
      </c>
      <c r="I6363">
        <f>MONTH(Table6[[#This Row],[Loan Date]])</f>
        <v>1</v>
      </c>
      <c r="J6363" t="str">
        <f>_xlfn.XLOOKUP(Table6[[#This Row],[Numeric Month]],$N$5:$N$11,$O$5:$O$11)</f>
        <v>Jan</v>
      </c>
      <c r="K6363" t="str">
        <f>_xlfn.XLOOKUP(Table6[[#This Row],[Loan Date]],$Q$5:$Q$152,$R$5:$R$152)</f>
        <v>Friday</v>
      </c>
      <c r="L6363" t="str">
        <f>_xlfn.XLOOKUP(Table6[[#This Row],[Loan Date]],$Q$5:$Q$152,$S$5:$S$152)</f>
        <v>Week 2</v>
      </c>
    </row>
    <row r="6364" spans="1:12" x14ac:dyDescent="0.2">
      <c r="A6364" s="1">
        <v>44946</v>
      </c>
      <c r="B6364" t="s">
        <v>7</v>
      </c>
      <c r="C6364" s="1">
        <v>44946</v>
      </c>
      <c r="D6364" t="s">
        <v>103</v>
      </c>
      <c r="E6364" t="s">
        <v>23</v>
      </c>
      <c r="F6364" t="s">
        <v>23</v>
      </c>
      <c r="G6364" t="s">
        <v>20</v>
      </c>
      <c r="H6364" t="s">
        <v>0</v>
      </c>
      <c r="I6364">
        <f>MONTH(Table6[[#This Row],[Loan Date]])</f>
        <v>1</v>
      </c>
      <c r="J6364" t="str">
        <f>_xlfn.XLOOKUP(Table6[[#This Row],[Numeric Month]],$N$5:$N$11,$O$5:$O$11)</f>
        <v>Jan</v>
      </c>
      <c r="K6364" t="str">
        <f>_xlfn.XLOOKUP(Table6[[#This Row],[Loan Date]],$Q$5:$Q$152,$R$5:$R$152)</f>
        <v>Friday</v>
      </c>
      <c r="L6364" t="str">
        <f>_xlfn.XLOOKUP(Table6[[#This Row],[Loan Date]],$Q$5:$Q$152,$S$5:$S$152)</f>
        <v>Week 2</v>
      </c>
    </row>
    <row r="6365" spans="1:12" x14ac:dyDescent="0.2">
      <c r="A6365" s="1">
        <v>44946</v>
      </c>
      <c r="B6365" t="s">
        <v>7</v>
      </c>
      <c r="C6365" s="1">
        <v>44946</v>
      </c>
      <c r="D6365" t="s">
        <v>916</v>
      </c>
      <c r="E6365" t="s">
        <v>37</v>
      </c>
      <c r="F6365" t="s">
        <v>37</v>
      </c>
      <c r="G6365" t="s">
        <v>20</v>
      </c>
      <c r="H6365" t="s">
        <v>0</v>
      </c>
      <c r="I6365">
        <f>MONTH(Table6[[#This Row],[Loan Date]])</f>
        <v>1</v>
      </c>
      <c r="J6365" t="str">
        <f>_xlfn.XLOOKUP(Table6[[#This Row],[Numeric Month]],$N$5:$N$11,$O$5:$O$11)</f>
        <v>Jan</v>
      </c>
      <c r="K6365" t="str">
        <f>_xlfn.XLOOKUP(Table6[[#This Row],[Loan Date]],$Q$5:$Q$152,$R$5:$R$152)</f>
        <v>Friday</v>
      </c>
      <c r="L6365" t="str">
        <f>_xlfn.XLOOKUP(Table6[[#This Row],[Loan Date]],$Q$5:$Q$152,$S$5:$S$152)</f>
        <v>Week 2</v>
      </c>
    </row>
    <row r="6366" spans="1:12" x14ac:dyDescent="0.2">
      <c r="A6366" s="1">
        <v>44946</v>
      </c>
      <c r="B6366" t="s">
        <v>7</v>
      </c>
      <c r="C6366" s="1">
        <v>44953</v>
      </c>
      <c r="D6366" t="s">
        <v>693</v>
      </c>
      <c r="E6366" t="s">
        <v>52</v>
      </c>
      <c r="F6366" t="s">
        <v>51</v>
      </c>
      <c r="G6366" t="s">
        <v>1</v>
      </c>
      <c r="H6366" t="s">
        <v>0</v>
      </c>
      <c r="I6366">
        <f>MONTH(Table6[[#This Row],[Loan Date]])</f>
        <v>1</v>
      </c>
      <c r="J6366" t="str">
        <f>_xlfn.XLOOKUP(Table6[[#This Row],[Numeric Month]],$N$5:$N$11,$O$5:$O$11)</f>
        <v>Jan</v>
      </c>
      <c r="K6366" t="str">
        <f>_xlfn.XLOOKUP(Table6[[#This Row],[Loan Date]],$Q$5:$Q$152,$R$5:$R$152)</f>
        <v>Friday</v>
      </c>
      <c r="L6366" t="str">
        <f>_xlfn.XLOOKUP(Table6[[#This Row],[Loan Date]],$Q$5:$Q$152,$S$5:$S$152)</f>
        <v>Week 2</v>
      </c>
    </row>
    <row r="6367" spans="1:12" x14ac:dyDescent="0.2">
      <c r="A6367" s="1">
        <v>44946</v>
      </c>
      <c r="B6367" t="s">
        <v>7</v>
      </c>
      <c r="C6367" s="1">
        <v>44946</v>
      </c>
      <c r="D6367" t="s">
        <v>917</v>
      </c>
      <c r="E6367" t="s">
        <v>37</v>
      </c>
      <c r="F6367" t="s">
        <v>37</v>
      </c>
      <c r="G6367" t="s">
        <v>20</v>
      </c>
      <c r="H6367" t="s">
        <v>0</v>
      </c>
      <c r="I6367">
        <f>MONTH(Table6[[#This Row],[Loan Date]])</f>
        <v>1</v>
      </c>
      <c r="J6367" t="str">
        <f>_xlfn.XLOOKUP(Table6[[#This Row],[Numeric Month]],$N$5:$N$11,$O$5:$O$11)</f>
        <v>Jan</v>
      </c>
      <c r="K6367" t="str">
        <f>_xlfn.XLOOKUP(Table6[[#This Row],[Loan Date]],$Q$5:$Q$152,$R$5:$R$152)</f>
        <v>Friday</v>
      </c>
      <c r="L6367" t="str">
        <f>_xlfn.XLOOKUP(Table6[[#This Row],[Loan Date]],$Q$5:$Q$152,$S$5:$S$152)</f>
        <v>Week 2</v>
      </c>
    </row>
    <row r="6368" spans="1:12" x14ac:dyDescent="0.2">
      <c r="A6368" s="1">
        <v>44946</v>
      </c>
      <c r="B6368" t="s">
        <v>5</v>
      </c>
      <c r="C6368" s="1">
        <v>44960</v>
      </c>
      <c r="D6368" t="s">
        <v>779</v>
      </c>
      <c r="E6368" t="s">
        <v>3</v>
      </c>
      <c r="F6368" t="s">
        <v>2</v>
      </c>
      <c r="G6368" t="s">
        <v>1</v>
      </c>
      <c r="H6368" t="s">
        <v>0</v>
      </c>
      <c r="I6368">
        <f>MONTH(Table6[[#This Row],[Loan Date]])</f>
        <v>1</v>
      </c>
      <c r="J6368" t="str">
        <f>_xlfn.XLOOKUP(Table6[[#This Row],[Numeric Month]],$N$5:$N$11,$O$5:$O$11)</f>
        <v>Jan</v>
      </c>
      <c r="K6368" t="str">
        <f>_xlfn.XLOOKUP(Table6[[#This Row],[Loan Date]],$Q$5:$Q$152,$R$5:$R$152)</f>
        <v>Friday</v>
      </c>
      <c r="L6368" t="str">
        <f>_xlfn.XLOOKUP(Table6[[#This Row],[Loan Date]],$Q$5:$Q$152,$S$5:$S$152)</f>
        <v>Week 2</v>
      </c>
    </row>
    <row r="6369" spans="1:12" x14ac:dyDescent="0.2">
      <c r="A6369" s="1">
        <v>44946</v>
      </c>
      <c r="B6369" t="s">
        <v>5</v>
      </c>
      <c r="C6369" s="1">
        <v>44946</v>
      </c>
      <c r="D6369" t="s">
        <v>227</v>
      </c>
      <c r="E6369" t="s">
        <v>49</v>
      </c>
      <c r="F6369" t="s">
        <v>49</v>
      </c>
      <c r="G6369" t="s">
        <v>20</v>
      </c>
      <c r="H6369" t="s">
        <v>0</v>
      </c>
      <c r="I6369">
        <f>MONTH(Table6[[#This Row],[Loan Date]])</f>
        <v>1</v>
      </c>
      <c r="J6369" t="str">
        <f>_xlfn.XLOOKUP(Table6[[#This Row],[Numeric Month]],$N$5:$N$11,$O$5:$O$11)</f>
        <v>Jan</v>
      </c>
      <c r="K6369" t="str">
        <f>_xlfn.XLOOKUP(Table6[[#This Row],[Loan Date]],$Q$5:$Q$152,$R$5:$R$152)</f>
        <v>Friday</v>
      </c>
      <c r="L6369" t="str">
        <f>_xlfn.XLOOKUP(Table6[[#This Row],[Loan Date]],$Q$5:$Q$152,$S$5:$S$152)</f>
        <v>Week 2</v>
      </c>
    </row>
    <row r="6370" spans="1:12" x14ac:dyDescent="0.2">
      <c r="A6370" s="1">
        <v>44946</v>
      </c>
      <c r="B6370" t="s">
        <v>7</v>
      </c>
      <c r="C6370" s="1">
        <v>44953</v>
      </c>
      <c r="D6370" t="s">
        <v>877</v>
      </c>
      <c r="E6370" t="s">
        <v>52</v>
      </c>
      <c r="F6370" t="s">
        <v>51</v>
      </c>
      <c r="G6370" t="s">
        <v>1</v>
      </c>
      <c r="H6370" t="s">
        <v>0</v>
      </c>
      <c r="I6370">
        <f>MONTH(Table6[[#This Row],[Loan Date]])</f>
        <v>1</v>
      </c>
      <c r="J6370" t="str">
        <f>_xlfn.XLOOKUP(Table6[[#This Row],[Numeric Month]],$N$5:$N$11,$O$5:$O$11)</f>
        <v>Jan</v>
      </c>
      <c r="K6370" t="str">
        <f>_xlfn.XLOOKUP(Table6[[#This Row],[Loan Date]],$Q$5:$Q$152,$R$5:$R$152)</f>
        <v>Friday</v>
      </c>
      <c r="L6370" t="str">
        <f>_xlfn.XLOOKUP(Table6[[#This Row],[Loan Date]],$Q$5:$Q$152,$S$5:$S$152)</f>
        <v>Week 2</v>
      </c>
    </row>
    <row r="6371" spans="1:12" x14ac:dyDescent="0.2">
      <c r="A6371" s="1">
        <v>44946</v>
      </c>
      <c r="B6371" t="s">
        <v>5</v>
      </c>
      <c r="C6371" s="1">
        <v>44953</v>
      </c>
      <c r="D6371" t="s">
        <v>490</v>
      </c>
      <c r="E6371" t="s">
        <v>52</v>
      </c>
      <c r="F6371" t="s">
        <v>51</v>
      </c>
      <c r="G6371" t="s">
        <v>1</v>
      </c>
      <c r="H6371" t="s">
        <v>0</v>
      </c>
      <c r="I6371">
        <f>MONTH(Table6[[#This Row],[Loan Date]])</f>
        <v>1</v>
      </c>
      <c r="J6371" t="str">
        <f>_xlfn.XLOOKUP(Table6[[#This Row],[Numeric Month]],$N$5:$N$11,$O$5:$O$11)</f>
        <v>Jan</v>
      </c>
      <c r="K6371" t="str">
        <f>_xlfn.XLOOKUP(Table6[[#This Row],[Loan Date]],$Q$5:$Q$152,$R$5:$R$152)</f>
        <v>Friday</v>
      </c>
      <c r="L6371" t="str">
        <f>_xlfn.XLOOKUP(Table6[[#This Row],[Loan Date]],$Q$5:$Q$152,$S$5:$S$152)</f>
        <v>Week 2</v>
      </c>
    </row>
    <row r="6372" spans="1:12" x14ac:dyDescent="0.2">
      <c r="A6372" s="1">
        <v>44946</v>
      </c>
      <c r="B6372" t="s">
        <v>7</v>
      </c>
      <c r="C6372" s="1">
        <v>44953</v>
      </c>
      <c r="D6372" t="s">
        <v>597</v>
      </c>
      <c r="E6372" t="s">
        <v>3</v>
      </c>
      <c r="F6372" t="s">
        <v>2</v>
      </c>
      <c r="G6372" t="s">
        <v>1</v>
      </c>
      <c r="H6372" t="s">
        <v>0</v>
      </c>
      <c r="I6372">
        <f>MONTH(Table6[[#This Row],[Loan Date]])</f>
        <v>1</v>
      </c>
      <c r="J6372" t="str">
        <f>_xlfn.XLOOKUP(Table6[[#This Row],[Numeric Month]],$N$5:$N$11,$O$5:$O$11)</f>
        <v>Jan</v>
      </c>
      <c r="K6372" t="str">
        <f>_xlfn.XLOOKUP(Table6[[#This Row],[Loan Date]],$Q$5:$Q$152,$R$5:$R$152)</f>
        <v>Friday</v>
      </c>
      <c r="L6372" t="str">
        <f>_xlfn.XLOOKUP(Table6[[#This Row],[Loan Date]],$Q$5:$Q$152,$S$5:$S$152)</f>
        <v>Week 2</v>
      </c>
    </row>
    <row r="6373" spans="1:12" x14ac:dyDescent="0.2">
      <c r="A6373" s="1">
        <v>44946</v>
      </c>
      <c r="B6373" t="s">
        <v>5</v>
      </c>
      <c r="C6373" s="1">
        <v>44953</v>
      </c>
      <c r="D6373" t="s">
        <v>421</v>
      </c>
      <c r="E6373" t="s">
        <v>52</v>
      </c>
      <c r="F6373" t="s">
        <v>51</v>
      </c>
      <c r="G6373" t="s">
        <v>1</v>
      </c>
      <c r="H6373" t="s">
        <v>0</v>
      </c>
      <c r="I6373">
        <f>MONTH(Table6[[#This Row],[Loan Date]])</f>
        <v>1</v>
      </c>
      <c r="J6373" t="str">
        <f>_xlfn.XLOOKUP(Table6[[#This Row],[Numeric Month]],$N$5:$N$11,$O$5:$O$11)</f>
        <v>Jan</v>
      </c>
      <c r="K6373" t="str">
        <f>_xlfn.XLOOKUP(Table6[[#This Row],[Loan Date]],$Q$5:$Q$152,$R$5:$R$152)</f>
        <v>Friday</v>
      </c>
      <c r="L6373" t="str">
        <f>_xlfn.XLOOKUP(Table6[[#This Row],[Loan Date]],$Q$5:$Q$152,$S$5:$S$152)</f>
        <v>Week 2</v>
      </c>
    </row>
    <row r="6374" spans="1:12" x14ac:dyDescent="0.2">
      <c r="A6374" s="1">
        <v>44946</v>
      </c>
      <c r="B6374" t="s">
        <v>5</v>
      </c>
      <c r="C6374" s="1">
        <v>44953</v>
      </c>
      <c r="D6374" t="s">
        <v>146</v>
      </c>
      <c r="E6374" t="s">
        <v>52</v>
      </c>
      <c r="F6374" t="s">
        <v>51</v>
      </c>
      <c r="G6374" t="s">
        <v>1</v>
      </c>
      <c r="H6374" t="s">
        <v>0</v>
      </c>
      <c r="I6374">
        <f>MONTH(Table6[[#This Row],[Loan Date]])</f>
        <v>1</v>
      </c>
      <c r="J6374" t="str">
        <f>_xlfn.XLOOKUP(Table6[[#This Row],[Numeric Month]],$N$5:$N$11,$O$5:$O$11)</f>
        <v>Jan</v>
      </c>
      <c r="K6374" t="str">
        <f>_xlfn.XLOOKUP(Table6[[#This Row],[Loan Date]],$Q$5:$Q$152,$R$5:$R$152)</f>
        <v>Friday</v>
      </c>
      <c r="L6374" t="str">
        <f>_xlfn.XLOOKUP(Table6[[#This Row],[Loan Date]],$Q$5:$Q$152,$S$5:$S$152)</f>
        <v>Week 2</v>
      </c>
    </row>
    <row r="6375" spans="1:12" x14ac:dyDescent="0.2">
      <c r="A6375" s="1">
        <v>44946</v>
      </c>
      <c r="B6375" t="s">
        <v>7</v>
      </c>
      <c r="C6375" s="1">
        <v>44953</v>
      </c>
      <c r="D6375" t="s">
        <v>933</v>
      </c>
      <c r="E6375" t="s">
        <v>15</v>
      </c>
      <c r="F6375" t="s">
        <v>14</v>
      </c>
      <c r="G6375" t="s">
        <v>1</v>
      </c>
      <c r="H6375" t="s">
        <v>0</v>
      </c>
      <c r="I6375">
        <f>MONTH(Table6[[#This Row],[Loan Date]])</f>
        <v>1</v>
      </c>
      <c r="J6375" t="str">
        <f>_xlfn.XLOOKUP(Table6[[#This Row],[Numeric Month]],$N$5:$N$11,$O$5:$O$11)</f>
        <v>Jan</v>
      </c>
      <c r="K6375" t="str">
        <f>_xlfn.XLOOKUP(Table6[[#This Row],[Loan Date]],$Q$5:$Q$152,$R$5:$R$152)</f>
        <v>Friday</v>
      </c>
      <c r="L6375" t="str">
        <f>_xlfn.XLOOKUP(Table6[[#This Row],[Loan Date]],$Q$5:$Q$152,$S$5:$S$152)</f>
        <v>Week 2</v>
      </c>
    </row>
    <row r="6376" spans="1:12" x14ac:dyDescent="0.2">
      <c r="A6376" s="1">
        <v>44946</v>
      </c>
      <c r="B6376" t="s">
        <v>7</v>
      </c>
      <c r="C6376" s="1">
        <v>44946</v>
      </c>
      <c r="D6376" t="s">
        <v>561</v>
      </c>
      <c r="E6376" t="s">
        <v>49</v>
      </c>
      <c r="F6376" t="s">
        <v>49</v>
      </c>
      <c r="G6376" t="s">
        <v>20</v>
      </c>
      <c r="H6376" t="s">
        <v>0</v>
      </c>
      <c r="I6376">
        <f>MONTH(Table6[[#This Row],[Loan Date]])</f>
        <v>1</v>
      </c>
      <c r="J6376" t="str">
        <f>_xlfn.XLOOKUP(Table6[[#This Row],[Numeric Month]],$N$5:$N$11,$O$5:$O$11)</f>
        <v>Jan</v>
      </c>
      <c r="K6376" t="str">
        <f>_xlfn.XLOOKUP(Table6[[#This Row],[Loan Date]],$Q$5:$Q$152,$R$5:$R$152)</f>
        <v>Friday</v>
      </c>
      <c r="L6376" t="str">
        <f>_xlfn.XLOOKUP(Table6[[#This Row],[Loan Date]],$Q$5:$Q$152,$S$5:$S$152)</f>
        <v>Week 2</v>
      </c>
    </row>
    <row r="6377" spans="1:12" x14ac:dyDescent="0.2">
      <c r="A6377" s="1">
        <v>44946</v>
      </c>
      <c r="B6377" t="s">
        <v>7</v>
      </c>
      <c r="C6377" s="1">
        <v>44946</v>
      </c>
      <c r="D6377" t="s">
        <v>969</v>
      </c>
      <c r="E6377" t="s">
        <v>37</v>
      </c>
      <c r="F6377" t="s">
        <v>37</v>
      </c>
      <c r="G6377" t="s">
        <v>20</v>
      </c>
      <c r="H6377" t="s">
        <v>0</v>
      </c>
      <c r="I6377">
        <f>MONTH(Table6[[#This Row],[Loan Date]])</f>
        <v>1</v>
      </c>
      <c r="J6377" t="str">
        <f>_xlfn.XLOOKUP(Table6[[#This Row],[Numeric Month]],$N$5:$N$11,$O$5:$O$11)</f>
        <v>Jan</v>
      </c>
      <c r="K6377" t="str">
        <f>_xlfn.XLOOKUP(Table6[[#This Row],[Loan Date]],$Q$5:$Q$152,$R$5:$R$152)</f>
        <v>Friday</v>
      </c>
      <c r="L6377" t="str">
        <f>_xlfn.XLOOKUP(Table6[[#This Row],[Loan Date]],$Q$5:$Q$152,$S$5:$S$152)</f>
        <v>Week 2</v>
      </c>
    </row>
    <row r="6378" spans="1:12" x14ac:dyDescent="0.2">
      <c r="A6378" s="1">
        <v>44946</v>
      </c>
      <c r="B6378" t="s">
        <v>7</v>
      </c>
      <c r="C6378" s="1">
        <v>44946</v>
      </c>
      <c r="D6378" t="s">
        <v>344</v>
      </c>
      <c r="E6378" t="s">
        <v>49</v>
      </c>
      <c r="F6378" t="s">
        <v>49</v>
      </c>
      <c r="G6378" t="s">
        <v>20</v>
      </c>
      <c r="H6378" t="s">
        <v>0</v>
      </c>
      <c r="I6378">
        <f>MONTH(Table6[[#This Row],[Loan Date]])</f>
        <v>1</v>
      </c>
      <c r="J6378" t="str">
        <f>_xlfn.XLOOKUP(Table6[[#This Row],[Numeric Month]],$N$5:$N$11,$O$5:$O$11)</f>
        <v>Jan</v>
      </c>
      <c r="K6378" t="str">
        <f>_xlfn.XLOOKUP(Table6[[#This Row],[Loan Date]],$Q$5:$Q$152,$R$5:$R$152)</f>
        <v>Friday</v>
      </c>
      <c r="L6378" t="str">
        <f>_xlfn.XLOOKUP(Table6[[#This Row],[Loan Date]],$Q$5:$Q$152,$S$5:$S$152)</f>
        <v>Week 2</v>
      </c>
    </row>
    <row r="6379" spans="1:12" x14ac:dyDescent="0.2">
      <c r="A6379" s="1">
        <v>44946</v>
      </c>
      <c r="B6379" t="s">
        <v>7</v>
      </c>
      <c r="C6379" s="1">
        <v>44960</v>
      </c>
      <c r="D6379" t="s">
        <v>233</v>
      </c>
      <c r="E6379" t="s">
        <v>52</v>
      </c>
      <c r="F6379" t="s">
        <v>51</v>
      </c>
      <c r="G6379" t="s">
        <v>1</v>
      </c>
      <c r="H6379" t="s">
        <v>0</v>
      </c>
      <c r="I6379">
        <f>MONTH(Table6[[#This Row],[Loan Date]])</f>
        <v>1</v>
      </c>
      <c r="J6379" t="str">
        <f>_xlfn.XLOOKUP(Table6[[#This Row],[Numeric Month]],$N$5:$N$11,$O$5:$O$11)</f>
        <v>Jan</v>
      </c>
      <c r="K6379" t="str">
        <f>_xlfn.XLOOKUP(Table6[[#This Row],[Loan Date]],$Q$5:$Q$152,$R$5:$R$152)</f>
        <v>Friday</v>
      </c>
      <c r="L6379" t="str">
        <f>_xlfn.XLOOKUP(Table6[[#This Row],[Loan Date]],$Q$5:$Q$152,$S$5:$S$152)</f>
        <v>Week 2</v>
      </c>
    </row>
    <row r="6380" spans="1:12" x14ac:dyDescent="0.2">
      <c r="A6380" s="1">
        <v>44946</v>
      </c>
      <c r="B6380" t="s">
        <v>5</v>
      </c>
      <c r="C6380" s="1">
        <v>44946</v>
      </c>
      <c r="D6380" t="s">
        <v>124</v>
      </c>
      <c r="E6380" t="s">
        <v>12</v>
      </c>
      <c r="F6380" t="s">
        <v>12</v>
      </c>
      <c r="G6380" t="s">
        <v>11</v>
      </c>
      <c r="H6380" t="s">
        <v>0</v>
      </c>
      <c r="I6380">
        <f>MONTH(Table6[[#This Row],[Loan Date]])</f>
        <v>1</v>
      </c>
      <c r="J6380" t="str">
        <f>_xlfn.XLOOKUP(Table6[[#This Row],[Numeric Month]],$N$5:$N$11,$O$5:$O$11)</f>
        <v>Jan</v>
      </c>
      <c r="K6380" t="str">
        <f>_xlfn.XLOOKUP(Table6[[#This Row],[Loan Date]],$Q$5:$Q$152,$R$5:$R$152)</f>
        <v>Friday</v>
      </c>
      <c r="L6380" t="str">
        <f>_xlfn.XLOOKUP(Table6[[#This Row],[Loan Date]],$Q$5:$Q$152,$S$5:$S$152)</f>
        <v>Week 2</v>
      </c>
    </row>
    <row r="6381" spans="1:12" x14ac:dyDescent="0.2">
      <c r="A6381" s="1">
        <v>44946</v>
      </c>
      <c r="B6381" t="s">
        <v>5</v>
      </c>
      <c r="C6381" s="1">
        <v>44946</v>
      </c>
      <c r="D6381" t="s">
        <v>362</v>
      </c>
      <c r="E6381" t="s">
        <v>122</v>
      </c>
      <c r="F6381" t="s">
        <v>122</v>
      </c>
      <c r="G6381" t="s">
        <v>11</v>
      </c>
      <c r="H6381" t="s">
        <v>0</v>
      </c>
      <c r="I6381">
        <f>MONTH(Table6[[#This Row],[Loan Date]])</f>
        <v>1</v>
      </c>
      <c r="J6381" t="str">
        <f>_xlfn.XLOOKUP(Table6[[#This Row],[Numeric Month]],$N$5:$N$11,$O$5:$O$11)</f>
        <v>Jan</v>
      </c>
      <c r="K6381" t="str">
        <f>_xlfn.XLOOKUP(Table6[[#This Row],[Loan Date]],$Q$5:$Q$152,$R$5:$R$152)</f>
        <v>Friday</v>
      </c>
      <c r="L6381" t="str">
        <f>_xlfn.XLOOKUP(Table6[[#This Row],[Loan Date]],$Q$5:$Q$152,$S$5:$S$152)</f>
        <v>Week 2</v>
      </c>
    </row>
    <row r="6382" spans="1:12" x14ac:dyDescent="0.2">
      <c r="A6382" s="1">
        <v>44946</v>
      </c>
      <c r="B6382" t="s">
        <v>5</v>
      </c>
      <c r="C6382" s="1">
        <v>44946</v>
      </c>
      <c r="D6382" t="s">
        <v>1093</v>
      </c>
      <c r="E6382" t="s">
        <v>224</v>
      </c>
      <c r="F6382" t="s">
        <v>223</v>
      </c>
      <c r="G6382" t="s">
        <v>11</v>
      </c>
      <c r="H6382" t="s">
        <v>0</v>
      </c>
      <c r="I6382">
        <f>MONTH(Table6[[#This Row],[Loan Date]])</f>
        <v>1</v>
      </c>
      <c r="J6382" t="str">
        <f>_xlfn.XLOOKUP(Table6[[#This Row],[Numeric Month]],$N$5:$N$11,$O$5:$O$11)</f>
        <v>Jan</v>
      </c>
      <c r="K6382" t="str">
        <f>_xlfn.XLOOKUP(Table6[[#This Row],[Loan Date]],$Q$5:$Q$152,$R$5:$R$152)</f>
        <v>Friday</v>
      </c>
      <c r="L6382" t="str">
        <f>_xlfn.XLOOKUP(Table6[[#This Row],[Loan Date]],$Q$5:$Q$152,$S$5:$S$152)</f>
        <v>Week 2</v>
      </c>
    </row>
    <row r="6383" spans="1:12" x14ac:dyDescent="0.2">
      <c r="A6383" s="1">
        <v>44946</v>
      </c>
      <c r="B6383" t="s">
        <v>5</v>
      </c>
      <c r="C6383" s="1">
        <v>44946</v>
      </c>
      <c r="D6383" t="s">
        <v>1092</v>
      </c>
      <c r="E6383" t="s">
        <v>485</v>
      </c>
      <c r="F6383" t="s">
        <v>223</v>
      </c>
      <c r="G6383" t="s">
        <v>11</v>
      </c>
      <c r="H6383" t="s">
        <v>0</v>
      </c>
      <c r="I6383">
        <f>MONTH(Table6[[#This Row],[Loan Date]])</f>
        <v>1</v>
      </c>
      <c r="J6383" t="str">
        <f>_xlfn.XLOOKUP(Table6[[#This Row],[Numeric Month]],$N$5:$N$11,$O$5:$O$11)</f>
        <v>Jan</v>
      </c>
      <c r="K6383" t="str">
        <f>_xlfn.XLOOKUP(Table6[[#This Row],[Loan Date]],$Q$5:$Q$152,$R$5:$R$152)</f>
        <v>Friday</v>
      </c>
      <c r="L6383" t="str">
        <f>_xlfn.XLOOKUP(Table6[[#This Row],[Loan Date]],$Q$5:$Q$152,$S$5:$S$152)</f>
        <v>Week 2</v>
      </c>
    </row>
    <row r="6384" spans="1:12" x14ac:dyDescent="0.2">
      <c r="A6384" s="1">
        <v>44946</v>
      </c>
      <c r="B6384" t="s">
        <v>7</v>
      </c>
      <c r="C6384" s="1">
        <v>44946</v>
      </c>
      <c r="D6384" t="s">
        <v>119</v>
      </c>
      <c r="E6384" t="s">
        <v>21</v>
      </c>
      <c r="F6384" t="s">
        <v>21</v>
      </c>
      <c r="G6384" t="s">
        <v>20</v>
      </c>
      <c r="H6384" t="s">
        <v>0</v>
      </c>
      <c r="I6384">
        <f>MONTH(Table6[[#This Row],[Loan Date]])</f>
        <v>1</v>
      </c>
      <c r="J6384" t="str">
        <f>_xlfn.XLOOKUP(Table6[[#This Row],[Numeric Month]],$N$5:$N$11,$O$5:$O$11)</f>
        <v>Jan</v>
      </c>
      <c r="K6384" t="str">
        <f>_xlfn.XLOOKUP(Table6[[#This Row],[Loan Date]],$Q$5:$Q$152,$R$5:$R$152)</f>
        <v>Friday</v>
      </c>
      <c r="L6384" t="str">
        <f>_xlfn.XLOOKUP(Table6[[#This Row],[Loan Date]],$Q$5:$Q$152,$S$5:$S$152)</f>
        <v>Week 2</v>
      </c>
    </row>
    <row r="6385" spans="1:12" x14ac:dyDescent="0.2">
      <c r="A6385" s="1">
        <v>44946</v>
      </c>
      <c r="B6385" t="s">
        <v>7</v>
      </c>
      <c r="C6385" s="1">
        <v>44946</v>
      </c>
      <c r="D6385" t="s">
        <v>30</v>
      </c>
      <c r="E6385" t="s">
        <v>23</v>
      </c>
      <c r="F6385" t="s">
        <v>23</v>
      </c>
      <c r="G6385" t="s">
        <v>20</v>
      </c>
      <c r="H6385" t="s">
        <v>0</v>
      </c>
      <c r="I6385">
        <f>MONTH(Table6[[#This Row],[Loan Date]])</f>
        <v>1</v>
      </c>
      <c r="J6385" t="str">
        <f>_xlfn.XLOOKUP(Table6[[#This Row],[Numeric Month]],$N$5:$N$11,$O$5:$O$11)</f>
        <v>Jan</v>
      </c>
      <c r="K6385" t="str">
        <f>_xlfn.XLOOKUP(Table6[[#This Row],[Loan Date]],$Q$5:$Q$152,$R$5:$R$152)</f>
        <v>Friday</v>
      </c>
      <c r="L6385" t="str">
        <f>_xlfn.XLOOKUP(Table6[[#This Row],[Loan Date]],$Q$5:$Q$152,$S$5:$S$152)</f>
        <v>Week 2</v>
      </c>
    </row>
    <row r="6386" spans="1:12" x14ac:dyDescent="0.2">
      <c r="A6386" s="1">
        <v>44946</v>
      </c>
      <c r="B6386" t="s">
        <v>5</v>
      </c>
      <c r="C6386" s="1">
        <v>44946</v>
      </c>
      <c r="D6386" t="s">
        <v>636</v>
      </c>
      <c r="E6386" t="s">
        <v>12</v>
      </c>
      <c r="F6386" t="s">
        <v>12</v>
      </c>
      <c r="G6386" t="s">
        <v>11</v>
      </c>
      <c r="H6386" t="s">
        <v>0</v>
      </c>
      <c r="I6386">
        <f>MONTH(Table6[[#This Row],[Loan Date]])</f>
        <v>1</v>
      </c>
      <c r="J6386" t="str">
        <f>_xlfn.XLOOKUP(Table6[[#This Row],[Numeric Month]],$N$5:$N$11,$O$5:$O$11)</f>
        <v>Jan</v>
      </c>
      <c r="K6386" t="str">
        <f>_xlfn.XLOOKUP(Table6[[#This Row],[Loan Date]],$Q$5:$Q$152,$R$5:$R$152)</f>
        <v>Friday</v>
      </c>
      <c r="L6386" t="str">
        <f>_xlfn.XLOOKUP(Table6[[#This Row],[Loan Date]],$Q$5:$Q$152,$S$5:$S$152)</f>
        <v>Week 2</v>
      </c>
    </row>
    <row r="6387" spans="1:12" x14ac:dyDescent="0.2">
      <c r="A6387" s="1">
        <v>44946</v>
      </c>
      <c r="B6387" t="s">
        <v>5</v>
      </c>
      <c r="C6387" s="1">
        <v>45009</v>
      </c>
      <c r="D6387" t="s">
        <v>1091</v>
      </c>
      <c r="E6387" t="s">
        <v>204</v>
      </c>
      <c r="F6387" t="s">
        <v>2</v>
      </c>
      <c r="G6387" t="s">
        <v>1</v>
      </c>
      <c r="H6387" t="s">
        <v>0</v>
      </c>
      <c r="I6387">
        <f>MONTH(Table6[[#This Row],[Loan Date]])</f>
        <v>1</v>
      </c>
      <c r="J6387" t="str">
        <f>_xlfn.XLOOKUP(Table6[[#This Row],[Numeric Month]],$N$5:$N$11,$O$5:$O$11)</f>
        <v>Jan</v>
      </c>
      <c r="K6387" t="str">
        <f>_xlfn.XLOOKUP(Table6[[#This Row],[Loan Date]],$Q$5:$Q$152,$R$5:$R$152)</f>
        <v>Friday</v>
      </c>
      <c r="L6387" t="str">
        <f>_xlfn.XLOOKUP(Table6[[#This Row],[Loan Date]],$Q$5:$Q$152,$S$5:$S$152)</f>
        <v>Week 2</v>
      </c>
    </row>
    <row r="6388" spans="1:12" x14ac:dyDescent="0.2">
      <c r="A6388" s="1">
        <v>44946</v>
      </c>
      <c r="B6388" t="s">
        <v>5</v>
      </c>
      <c r="C6388" s="1">
        <v>44960</v>
      </c>
      <c r="D6388" t="s">
        <v>650</v>
      </c>
      <c r="E6388" t="s">
        <v>3</v>
      </c>
      <c r="F6388" t="s">
        <v>2</v>
      </c>
      <c r="G6388" t="s">
        <v>1</v>
      </c>
      <c r="H6388" t="s">
        <v>0</v>
      </c>
      <c r="I6388">
        <f>MONTH(Table6[[#This Row],[Loan Date]])</f>
        <v>1</v>
      </c>
      <c r="J6388" t="str">
        <f>_xlfn.XLOOKUP(Table6[[#This Row],[Numeric Month]],$N$5:$N$11,$O$5:$O$11)</f>
        <v>Jan</v>
      </c>
      <c r="K6388" t="str">
        <f>_xlfn.XLOOKUP(Table6[[#This Row],[Loan Date]],$Q$5:$Q$152,$R$5:$R$152)</f>
        <v>Friday</v>
      </c>
      <c r="L6388" t="str">
        <f>_xlfn.XLOOKUP(Table6[[#This Row],[Loan Date]],$Q$5:$Q$152,$S$5:$S$152)</f>
        <v>Week 2</v>
      </c>
    </row>
    <row r="6389" spans="1:12" x14ac:dyDescent="0.2">
      <c r="A6389" s="1">
        <v>44946</v>
      </c>
      <c r="B6389" t="s">
        <v>7</v>
      </c>
      <c r="C6389" s="1">
        <v>44958</v>
      </c>
      <c r="D6389" t="s">
        <v>922</v>
      </c>
      <c r="E6389" t="s">
        <v>15</v>
      </c>
      <c r="F6389" t="s">
        <v>14</v>
      </c>
      <c r="G6389" t="s">
        <v>1</v>
      </c>
      <c r="H6389" t="s">
        <v>0</v>
      </c>
      <c r="I6389">
        <f>MONTH(Table6[[#This Row],[Loan Date]])</f>
        <v>1</v>
      </c>
      <c r="J6389" t="str">
        <f>_xlfn.XLOOKUP(Table6[[#This Row],[Numeric Month]],$N$5:$N$11,$O$5:$O$11)</f>
        <v>Jan</v>
      </c>
      <c r="K6389" t="str">
        <f>_xlfn.XLOOKUP(Table6[[#This Row],[Loan Date]],$Q$5:$Q$152,$R$5:$R$152)</f>
        <v>Friday</v>
      </c>
      <c r="L6389" t="str">
        <f>_xlfn.XLOOKUP(Table6[[#This Row],[Loan Date]],$Q$5:$Q$152,$S$5:$S$152)</f>
        <v>Week 2</v>
      </c>
    </row>
    <row r="6390" spans="1:12" x14ac:dyDescent="0.2">
      <c r="A6390" s="1">
        <v>44946</v>
      </c>
      <c r="B6390" t="s">
        <v>7</v>
      </c>
      <c r="C6390" s="1">
        <v>44953</v>
      </c>
      <c r="D6390" t="s">
        <v>668</v>
      </c>
      <c r="E6390" t="s">
        <v>9</v>
      </c>
      <c r="F6390" t="s">
        <v>8</v>
      </c>
      <c r="G6390" t="s">
        <v>1</v>
      </c>
      <c r="H6390" t="s">
        <v>0</v>
      </c>
      <c r="I6390">
        <f>MONTH(Table6[[#This Row],[Loan Date]])</f>
        <v>1</v>
      </c>
      <c r="J6390" t="str">
        <f>_xlfn.XLOOKUP(Table6[[#This Row],[Numeric Month]],$N$5:$N$11,$O$5:$O$11)</f>
        <v>Jan</v>
      </c>
      <c r="K6390" t="str">
        <f>_xlfn.XLOOKUP(Table6[[#This Row],[Loan Date]],$Q$5:$Q$152,$R$5:$R$152)</f>
        <v>Friday</v>
      </c>
      <c r="L6390" t="str">
        <f>_xlfn.XLOOKUP(Table6[[#This Row],[Loan Date]],$Q$5:$Q$152,$S$5:$S$152)</f>
        <v>Week 2</v>
      </c>
    </row>
    <row r="6391" spans="1:12" x14ac:dyDescent="0.2">
      <c r="A6391" s="1">
        <v>44946</v>
      </c>
      <c r="B6391" t="s">
        <v>5</v>
      </c>
      <c r="C6391" s="1">
        <v>44960</v>
      </c>
      <c r="D6391" t="s">
        <v>292</v>
      </c>
      <c r="E6391" t="s">
        <v>9</v>
      </c>
      <c r="F6391" t="s">
        <v>8</v>
      </c>
      <c r="G6391" t="s">
        <v>1</v>
      </c>
      <c r="H6391" t="s">
        <v>0</v>
      </c>
      <c r="I6391">
        <f>MONTH(Table6[[#This Row],[Loan Date]])</f>
        <v>1</v>
      </c>
      <c r="J6391" t="str">
        <f>_xlfn.XLOOKUP(Table6[[#This Row],[Numeric Month]],$N$5:$N$11,$O$5:$O$11)</f>
        <v>Jan</v>
      </c>
      <c r="K6391" t="str">
        <f>_xlfn.XLOOKUP(Table6[[#This Row],[Loan Date]],$Q$5:$Q$152,$R$5:$R$152)</f>
        <v>Friday</v>
      </c>
      <c r="L6391" t="str">
        <f>_xlfn.XLOOKUP(Table6[[#This Row],[Loan Date]],$Q$5:$Q$152,$S$5:$S$152)</f>
        <v>Week 2</v>
      </c>
    </row>
    <row r="6392" spans="1:12" x14ac:dyDescent="0.2">
      <c r="A6392" s="1">
        <v>44948</v>
      </c>
      <c r="B6392" t="s">
        <v>7</v>
      </c>
      <c r="C6392" s="1">
        <v>44953</v>
      </c>
      <c r="D6392" t="s">
        <v>1090</v>
      </c>
      <c r="E6392" t="s">
        <v>52</v>
      </c>
      <c r="F6392" t="s">
        <v>51</v>
      </c>
      <c r="G6392" t="s">
        <v>1</v>
      </c>
      <c r="H6392" t="s">
        <v>0</v>
      </c>
      <c r="I6392">
        <f>MONTH(Table6[[#This Row],[Loan Date]])</f>
        <v>1</v>
      </c>
      <c r="J6392" t="str">
        <f>_xlfn.XLOOKUP(Table6[[#This Row],[Numeric Month]],$N$5:$N$11,$O$5:$O$11)</f>
        <v>Jan</v>
      </c>
      <c r="K6392" t="str">
        <f>_xlfn.XLOOKUP(Table6[[#This Row],[Loan Date]],$Q$5:$Q$152,$R$5:$R$152)</f>
        <v>Sunday</v>
      </c>
      <c r="L6392" t="str">
        <f>_xlfn.XLOOKUP(Table6[[#This Row],[Loan Date]],$Q$5:$Q$152,$S$5:$S$152)</f>
        <v>Week 2</v>
      </c>
    </row>
    <row r="6393" spans="1:12" x14ac:dyDescent="0.2">
      <c r="A6393" s="1">
        <v>44948</v>
      </c>
      <c r="B6393" t="s">
        <v>7</v>
      </c>
      <c r="C6393" s="1">
        <v>44948</v>
      </c>
      <c r="D6393" t="s">
        <v>573</v>
      </c>
      <c r="E6393" t="s">
        <v>148</v>
      </c>
      <c r="F6393" t="s">
        <v>147</v>
      </c>
      <c r="G6393" t="s">
        <v>20</v>
      </c>
      <c r="H6393" t="s">
        <v>0</v>
      </c>
      <c r="I6393">
        <f>MONTH(Table6[[#This Row],[Loan Date]])</f>
        <v>1</v>
      </c>
      <c r="J6393" t="str">
        <f>_xlfn.XLOOKUP(Table6[[#This Row],[Numeric Month]],$N$5:$N$11,$O$5:$O$11)</f>
        <v>Jan</v>
      </c>
      <c r="K6393" t="str">
        <f>_xlfn.XLOOKUP(Table6[[#This Row],[Loan Date]],$Q$5:$Q$152,$R$5:$R$152)</f>
        <v>Sunday</v>
      </c>
      <c r="L6393" t="str">
        <f>_xlfn.XLOOKUP(Table6[[#This Row],[Loan Date]],$Q$5:$Q$152,$S$5:$S$152)</f>
        <v>Week 2</v>
      </c>
    </row>
    <row r="6394" spans="1:12" x14ac:dyDescent="0.2">
      <c r="A6394" s="1">
        <v>44948</v>
      </c>
      <c r="B6394" t="s">
        <v>7</v>
      </c>
      <c r="C6394" s="1">
        <v>44955</v>
      </c>
      <c r="D6394" t="s">
        <v>791</v>
      </c>
      <c r="E6394" t="s">
        <v>52</v>
      </c>
      <c r="F6394" t="s">
        <v>51</v>
      </c>
      <c r="G6394" t="s">
        <v>1</v>
      </c>
      <c r="H6394" t="s">
        <v>0</v>
      </c>
      <c r="I6394">
        <f>MONTH(Table6[[#This Row],[Loan Date]])</f>
        <v>1</v>
      </c>
      <c r="J6394" t="str">
        <f>_xlfn.XLOOKUP(Table6[[#This Row],[Numeric Month]],$N$5:$N$11,$O$5:$O$11)</f>
        <v>Jan</v>
      </c>
      <c r="K6394" t="str">
        <f>_xlfn.XLOOKUP(Table6[[#This Row],[Loan Date]],$Q$5:$Q$152,$R$5:$R$152)</f>
        <v>Sunday</v>
      </c>
      <c r="L6394" t="str">
        <f>_xlfn.XLOOKUP(Table6[[#This Row],[Loan Date]],$Q$5:$Q$152,$S$5:$S$152)</f>
        <v>Week 2</v>
      </c>
    </row>
    <row r="6395" spans="1:12" x14ac:dyDescent="0.2">
      <c r="A6395" s="1">
        <v>44948</v>
      </c>
      <c r="B6395" t="s">
        <v>7</v>
      </c>
      <c r="C6395" s="1">
        <v>44953</v>
      </c>
      <c r="D6395" t="s">
        <v>1089</v>
      </c>
      <c r="E6395" t="s">
        <v>52</v>
      </c>
      <c r="F6395" t="s">
        <v>51</v>
      </c>
      <c r="G6395" t="s">
        <v>1</v>
      </c>
      <c r="H6395" t="s">
        <v>0</v>
      </c>
      <c r="I6395">
        <f>MONTH(Table6[[#This Row],[Loan Date]])</f>
        <v>1</v>
      </c>
      <c r="J6395" t="str">
        <f>_xlfn.XLOOKUP(Table6[[#This Row],[Numeric Month]],$N$5:$N$11,$O$5:$O$11)</f>
        <v>Jan</v>
      </c>
      <c r="K6395" t="str">
        <f>_xlfn.XLOOKUP(Table6[[#This Row],[Loan Date]],$Q$5:$Q$152,$R$5:$R$152)</f>
        <v>Sunday</v>
      </c>
      <c r="L6395" t="str">
        <f>_xlfn.XLOOKUP(Table6[[#This Row],[Loan Date]],$Q$5:$Q$152,$S$5:$S$152)</f>
        <v>Week 2</v>
      </c>
    </row>
    <row r="6396" spans="1:12" x14ac:dyDescent="0.2">
      <c r="A6396" s="1">
        <v>44948</v>
      </c>
      <c r="B6396" t="s">
        <v>5</v>
      </c>
      <c r="C6396" s="1">
        <v>44948</v>
      </c>
      <c r="D6396" t="s">
        <v>66</v>
      </c>
      <c r="E6396" t="s">
        <v>65</v>
      </c>
      <c r="F6396" t="s">
        <v>65</v>
      </c>
      <c r="G6396" t="s">
        <v>20</v>
      </c>
      <c r="H6396" t="s">
        <v>0</v>
      </c>
      <c r="I6396">
        <f>MONTH(Table6[[#This Row],[Loan Date]])</f>
        <v>1</v>
      </c>
      <c r="J6396" t="str">
        <f>_xlfn.XLOOKUP(Table6[[#This Row],[Numeric Month]],$N$5:$N$11,$O$5:$O$11)</f>
        <v>Jan</v>
      </c>
      <c r="K6396" t="str">
        <f>_xlfn.XLOOKUP(Table6[[#This Row],[Loan Date]],$Q$5:$Q$152,$R$5:$R$152)</f>
        <v>Sunday</v>
      </c>
      <c r="L6396" t="str">
        <f>_xlfn.XLOOKUP(Table6[[#This Row],[Loan Date]],$Q$5:$Q$152,$S$5:$S$152)</f>
        <v>Week 2</v>
      </c>
    </row>
    <row r="6397" spans="1:12" x14ac:dyDescent="0.2">
      <c r="A6397" s="1">
        <v>44948</v>
      </c>
      <c r="B6397" t="s">
        <v>5</v>
      </c>
      <c r="C6397" s="1">
        <v>44962</v>
      </c>
      <c r="D6397" t="s">
        <v>490</v>
      </c>
      <c r="E6397" t="s">
        <v>52</v>
      </c>
      <c r="F6397" t="s">
        <v>51</v>
      </c>
      <c r="G6397" t="s">
        <v>1</v>
      </c>
      <c r="H6397" t="s">
        <v>0</v>
      </c>
      <c r="I6397">
        <f>MONTH(Table6[[#This Row],[Loan Date]])</f>
        <v>1</v>
      </c>
      <c r="J6397" t="str">
        <f>_xlfn.XLOOKUP(Table6[[#This Row],[Numeric Month]],$N$5:$N$11,$O$5:$O$11)</f>
        <v>Jan</v>
      </c>
      <c r="K6397" t="str">
        <f>_xlfn.XLOOKUP(Table6[[#This Row],[Loan Date]],$Q$5:$Q$152,$R$5:$R$152)</f>
        <v>Sunday</v>
      </c>
      <c r="L6397" t="str">
        <f>_xlfn.XLOOKUP(Table6[[#This Row],[Loan Date]],$Q$5:$Q$152,$S$5:$S$152)</f>
        <v>Week 2</v>
      </c>
    </row>
    <row r="6398" spans="1:12" x14ac:dyDescent="0.2">
      <c r="A6398" s="1">
        <v>44948</v>
      </c>
      <c r="B6398" t="s">
        <v>7</v>
      </c>
      <c r="C6398" s="1">
        <v>44955</v>
      </c>
      <c r="D6398" t="s">
        <v>724</v>
      </c>
      <c r="E6398" t="s">
        <v>52</v>
      </c>
      <c r="F6398" t="s">
        <v>51</v>
      </c>
      <c r="G6398" t="s">
        <v>1</v>
      </c>
      <c r="H6398" t="s">
        <v>0</v>
      </c>
      <c r="I6398">
        <f>MONTH(Table6[[#This Row],[Loan Date]])</f>
        <v>1</v>
      </c>
      <c r="J6398" t="str">
        <f>_xlfn.XLOOKUP(Table6[[#This Row],[Numeric Month]],$N$5:$N$11,$O$5:$O$11)</f>
        <v>Jan</v>
      </c>
      <c r="K6398" t="str">
        <f>_xlfn.XLOOKUP(Table6[[#This Row],[Loan Date]],$Q$5:$Q$152,$R$5:$R$152)</f>
        <v>Sunday</v>
      </c>
      <c r="L6398" t="str">
        <f>_xlfn.XLOOKUP(Table6[[#This Row],[Loan Date]],$Q$5:$Q$152,$S$5:$S$152)</f>
        <v>Week 2</v>
      </c>
    </row>
    <row r="6399" spans="1:12" x14ac:dyDescent="0.2">
      <c r="A6399" s="1">
        <v>44949</v>
      </c>
      <c r="B6399" t="s">
        <v>7</v>
      </c>
      <c r="C6399" s="1">
        <v>44956</v>
      </c>
      <c r="D6399" t="s">
        <v>289</v>
      </c>
      <c r="E6399" t="s">
        <v>52</v>
      </c>
      <c r="F6399" t="s">
        <v>51</v>
      </c>
      <c r="G6399" t="s">
        <v>1</v>
      </c>
      <c r="H6399" t="s">
        <v>0</v>
      </c>
      <c r="I6399">
        <f>MONTH(Table6[[#This Row],[Loan Date]])</f>
        <v>1</v>
      </c>
      <c r="J6399" t="str">
        <f>_xlfn.XLOOKUP(Table6[[#This Row],[Numeric Month]],$N$5:$N$11,$O$5:$O$11)</f>
        <v>Jan</v>
      </c>
      <c r="K6399" t="str">
        <f>_xlfn.XLOOKUP(Table6[[#This Row],[Loan Date]],$Q$5:$Q$152,$R$5:$R$152)</f>
        <v>Monday</v>
      </c>
      <c r="L6399" t="str">
        <f>_xlfn.XLOOKUP(Table6[[#This Row],[Loan Date]],$Q$5:$Q$152,$S$5:$S$152)</f>
        <v>Week 3</v>
      </c>
    </row>
    <row r="6400" spans="1:12" x14ac:dyDescent="0.2">
      <c r="A6400" s="1">
        <v>44949</v>
      </c>
      <c r="B6400" t="s">
        <v>7</v>
      </c>
      <c r="C6400" s="1">
        <v>44949</v>
      </c>
      <c r="D6400" t="s">
        <v>763</v>
      </c>
      <c r="E6400" t="s">
        <v>162</v>
      </c>
      <c r="F6400" t="s">
        <v>162</v>
      </c>
      <c r="G6400" t="s">
        <v>11</v>
      </c>
      <c r="H6400" t="s">
        <v>0</v>
      </c>
      <c r="I6400">
        <f>MONTH(Table6[[#This Row],[Loan Date]])</f>
        <v>1</v>
      </c>
      <c r="J6400" t="str">
        <f>_xlfn.XLOOKUP(Table6[[#This Row],[Numeric Month]],$N$5:$N$11,$O$5:$O$11)</f>
        <v>Jan</v>
      </c>
      <c r="K6400" t="str">
        <f>_xlfn.XLOOKUP(Table6[[#This Row],[Loan Date]],$Q$5:$Q$152,$R$5:$R$152)</f>
        <v>Monday</v>
      </c>
      <c r="L6400" t="str">
        <f>_xlfn.XLOOKUP(Table6[[#This Row],[Loan Date]],$Q$5:$Q$152,$S$5:$S$152)</f>
        <v>Week 3</v>
      </c>
    </row>
    <row r="6401" spans="1:12" x14ac:dyDescent="0.2">
      <c r="A6401" s="1">
        <v>44949</v>
      </c>
      <c r="B6401" t="s">
        <v>107</v>
      </c>
      <c r="C6401" s="1">
        <v>44956</v>
      </c>
      <c r="D6401" t="s">
        <v>1088</v>
      </c>
      <c r="E6401" t="s">
        <v>52</v>
      </c>
      <c r="F6401" t="s">
        <v>51</v>
      </c>
      <c r="G6401" t="s">
        <v>1</v>
      </c>
      <c r="H6401" t="s">
        <v>0</v>
      </c>
      <c r="I6401">
        <f>MONTH(Table6[[#This Row],[Loan Date]])</f>
        <v>1</v>
      </c>
      <c r="J6401" t="str">
        <f>_xlfn.XLOOKUP(Table6[[#This Row],[Numeric Month]],$N$5:$N$11,$O$5:$O$11)</f>
        <v>Jan</v>
      </c>
      <c r="K6401" t="str">
        <f>_xlfn.XLOOKUP(Table6[[#This Row],[Loan Date]],$Q$5:$Q$152,$R$5:$R$152)</f>
        <v>Monday</v>
      </c>
      <c r="L6401" t="str">
        <f>_xlfn.XLOOKUP(Table6[[#This Row],[Loan Date]],$Q$5:$Q$152,$S$5:$S$152)</f>
        <v>Week 3</v>
      </c>
    </row>
    <row r="6402" spans="1:12" x14ac:dyDescent="0.2">
      <c r="A6402" s="1">
        <v>44949</v>
      </c>
      <c r="B6402" t="s">
        <v>107</v>
      </c>
      <c r="C6402" s="1">
        <v>44949</v>
      </c>
      <c r="D6402" t="s">
        <v>1087</v>
      </c>
      <c r="E6402" t="s">
        <v>122</v>
      </c>
      <c r="F6402" t="s">
        <v>122</v>
      </c>
      <c r="G6402" t="s">
        <v>11</v>
      </c>
      <c r="H6402" t="s">
        <v>0</v>
      </c>
      <c r="I6402">
        <f>MONTH(Table6[[#This Row],[Loan Date]])</f>
        <v>1</v>
      </c>
      <c r="J6402" t="str">
        <f>_xlfn.XLOOKUP(Table6[[#This Row],[Numeric Month]],$N$5:$N$11,$O$5:$O$11)</f>
        <v>Jan</v>
      </c>
      <c r="K6402" t="str">
        <f>_xlfn.XLOOKUP(Table6[[#This Row],[Loan Date]],$Q$5:$Q$152,$R$5:$R$152)</f>
        <v>Monday</v>
      </c>
      <c r="L6402" t="str">
        <f>_xlfn.XLOOKUP(Table6[[#This Row],[Loan Date]],$Q$5:$Q$152,$S$5:$S$152)</f>
        <v>Week 3</v>
      </c>
    </row>
    <row r="6403" spans="1:12" x14ac:dyDescent="0.2">
      <c r="A6403" s="1">
        <v>44949</v>
      </c>
      <c r="B6403" t="s">
        <v>107</v>
      </c>
      <c r="C6403" s="1">
        <v>44949</v>
      </c>
      <c r="D6403" t="s">
        <v>1086</v>
      </c>
      <c r="E6403" t="s">
        <v>23</v>
      </c>
      <c r="F6403" t="s">
        <v>23</v>
      </c>
      <c r="G6403" t="s">
        <v>20</v>
      </c>
      <c r="H6403" t="s">
        <v>0</v>
      </c>
      <c r="I6403">
        <f>MONTH(Table6[[#This Row],[Loan Date]])</f>
        <v>1</v>
      </c>
      <c r="J6403" t="str">
        <f>_xlfn.XLOOKUP(Table6[[#This Row],[Numeric Month]],$N$5:$N$11,$O$5:$O$11)</f>
        <v>Jan</v>
      </c>
      <c r="K6403" t="str">
        <f>_xlfn.XLOOKUP(Table6[[#This Row],[Loan Date]],$Q$5:$Q$152,$R$5:$R$152)</f>
        <v>Monday</v>
      </c>
      <c r="L6403" t="str">
        <f>_xlfn.XLOOKUP(Table6[[#This Row],[Loan Date]],$Q$5:$Q$152,$S$5:$S$152)</f>
        <v>Week 3</v>
      </c>
    </row>
    <row r="6404" spans="1:12" x14ac:dyDescent="0.2">
      <c r="A6404" s="1">
        <v>44949</v>
      </c>
      <c r="B6404" t="s">
        <v>107</v>
      </c>
      <c r="C6404" s="1">
        <v>44949</v>
      </c>
      <c r="D6404" t="s">
        <v>861</v>
      </c>
      <c r="E6404" t="s">
        <v>21</v>
      </c>
      <c r="F6404" t="s">
        <v>21</v>
      </c>
      <c r="G6404" t="s">
        <v>20</v>
      </c>
      <c r="H6404" t="s">
        <v>0</v>
      </c>
      <c r="I6404">
        <f>MONTH(Table6[[#This Row],[Loan Date]])</f>
        <v>1</v>
      </c>
      <c r="J6404" t="str">
        <f>_xlfn.XLOOKUP(Table6[[#This Row],[Numeric Month]],$N$5:$N$11,$O$5:$O$11)</f>
        <v>Jan</v>
      </c>
      <c r="K6404" t="str">
        <f>_xlfn.XLOOKUP(Table6[[#This Row],[Loan Date]],$Q$5:$Q$152,$R$5:$R$152)</f>
        <v>Monday</v>
      </c>
      <c r="L6404" t="str">
        <f>_xlfn.XLOOKUP(Table6[[#This Row],[Loan Date]],$Q$5:$Q$152,$S$5:$S$152)</f>
        <v>Week 3</v>
      </c>
    </row>
    <row r="6405" spans="1:12" x14ac:dyDescent="0.2">
      <c r="A6405" s="1">
        <v>44949</v>
      </c>
      <c r="B6405" t="s">
        <v>7</v>
      </c>
      <c r="C6405" s="1">
        <v>44949</v>
      </c>
      <c r="D6405" t="s">
        <v>191</v>
      </c>
      <c r="E6405" t="s">
        <v>44</v>
      </c>
      <c r="F6405" t="s">
        <v>44</v>
      </c>
      <c r="G6405" t="s">
        <v>39</v>
      </c>
      <c r="H6405" t="s">
        <v>0</v>
      </c>
      <c r="I6405">
        <f>MONTH(Table6[[#This Row],[Loan Date]])</f>
        <v>1</v>
      </c>
      <c r="J6405" t="str">
        <f>_xlfn.XLOOKUP(Table6[[#This Row],[Numeric Month]],$N$5:$N$11,$O$5:$O$11)</f>
        <v>Jan</v>
      </c>
      <c r="K6405" t="str">
        <f>_xlfn.XLOOKUP(Table6[[#This Row],[Loan Date]],$Q$5:$Q$152,$R$5:$R$152)</f>
        <v>Monday</v>
      </c>
      <c r="L6405" t="str">
        <f>_xlfn.XLOOKUP(Table6[[#This Row],[Loan Date]],$Q$5:$Q$152,$S$5:$S$152)</f>
        <v>Week 3</v>
      </c>
    </row>
    <row r="6406" spans="1:12" x14ac:dyDescent="0.2">
      <c r="A6406" s="1">
        <v>44949</v>
      </c>
      <c r="B6406" t="s">
        <v>7</v>
      </c>
      <c r="C6406" s="1">
        <v>44956</v>
      </c>
      <c r="D6406" t="s">
        <v>951</v>
      </c>
      <c r="E6406" t="s">
        <v>9</v>
      </c>
      <c r="F6406" t="s">
        <v>8</v>
      </c>
      <c r="G6406" t="s">
        <v>1</v>
      </c>
      <c r="H6406" t="s">
        <v>0</v>
      </c>
      <c r="I6406">
        <f>MONTH(Table6[[#This Row],[Loan Date]])</f>
        <v>1</v>
      </c>
      <c r="J6406" t="str">
        <f>_xlfn.XLOOKUP(Table6[[#This Row],[Numeric Month]],$N$5:$N$11,$O$5:$O$11)</f>
        <v>Jan</v>
      </c>
      <c r="K6406" t="str">
        <f>_xlfn.XLOOKUP(Table6[[#This Row],[Loan Date]],$Q$5:$Q$152,$R$5:$R$152)</f>
        <v>Monday</v>
      </c>
      <c r="L6406" t="str">
        <f>_xlfn.XLOOKUP(Table6[[#This Row],[Loan Date]],$Q$5:$Q$152,$S$5:$S$152)</f>
        <v>Week 3</v>
      </c>
    </row>
    <row r="6407" spans="1:12" x14ac:dyDescent="0.2">
      <c r="A6407" s="1">
        <v>44949</v>
      </c>
      <c r="B6407" t="s">
        <v>7</v>
      </c>
      <c r="C6407" s="1">
        <v>44960</v>
      </c>
      <c r="D6407" t="s">
        <v>699</v>
      </c>
      <c r="E6407" t="s">
        <v>15</v>
      </c>
      <c r="F6407" t="s">
        <v>14</v>
      </c>
      <c r="G6407" t="s">
        <v>1</v>
      </c>
      <c r="H6407" t="s">
        <v>0</v>
      </c>
      <c r="I6407">
        <f>MONTH(Table6[[#This Row],[Loan Date]])</f>
        <v>1</v>
      </c>
      <c r="J6407" t="str">
        <f>_xlfn.XLOOKUP(Table6[[#This Row],[Numeric Month]],$N$5:$N$11,$O$5:$O$11)</f>
        <v>Jan</v>
      </c>
      <c r="K6407" t="str">
        <f>_xlfn.XLOOKUP(Table6[[#This Row],[Loan Date]],$Q$5:$Q$152,$R$5:$R$152)</f>
        <v>Monday</v>
      </c>
      <c r="L6407" t="str">
        <f>_xlfn.XLOOKUP(Table6[[#This Row],[Loan Date]],$Q$5:$Q$152,$S$5:$S$152)</f>
        <v>Week 3</v>
      </c>
    </row>
    <row r="6408" spans="1:12" x14ac:dyDescent="0.2">
      <c r="A6408" s="1">
        <v>44949</v>
      </c>
      <c r="B6408" t="s">
        <v>7</v>
      </c>
      <c r="C6408" s="1">
        <v>44963</v>
      </c>
      <c r="D6408" t="s">
        <v>677</v>
      </c>
      <c r="E6408" t="s">
        <v>15</v>
      </c>
      <c r="F6408" t="s">
        <v>14</v>
      </c>
      <c r="G6408" t="s">
        <v>1</v>
      </c>
      <c r="H6408" t="s">
        <v>0</v>
      </c>
      <c r="I6408">
        <f>MONTH(Table6[[#This Row],[Loan Date]])</f>
        <v>1</v>
      </c>
      <c r="J6408" t="str">
        <f>_xlfn.XLOOKUP(Table6[[#This Row],[Numeric Month]],$N$5:$N$11,$O$5:$O$11)</f>
        <v>Jan</v>
      </c>
      <c r="K6408" t="str">
        <f>_xlfn.XLOOKUP(Table6[[#This Row],[Loan Date]],$Q$5:$Q$152,$R$5:$R$152)</f>
        <v>Monday</v>
      </c>
      <c r="L6408" t="str">
        <f>_xlfn.XLOOKUP(Table6[[#This Row],[Loan Date]],$Q$5:$Q$152,$S$5:$S$152)</f>
        <v>Week 3</v>
      </c>
    </row>
    <row r="6409" spans="1:12" x14ac:dyDescent="0.2">
      <c r="A6409" s="1">
        <v>44949</v>
      </c>
      <c r="B6409" t="s">
        <v>5</v>
      </c>
      <c r="C6409" s="1">
        <v>45009</v>
      </c>
      <c r="D6409" t="s">
        <v>1085</v>
      </c>
      <c r="E6409" t="s">
        <v>9</v>
      </c>
      <c r="F6409" t="s">
        <v>8</v>
      </c>
      <c r="G6409" t="s">
        <v>1</v>
      </c>
      <c r="H6409" t="s">
        <v>0</v>
      </c>
      <c r="I6409">
        <f>MONTH(Table6[[#This Row],[Loan Date]])</f>
        <v>1</v>
      </c>
      <c r="J6409" t="str">
        <f>_xlfn.XLOOKUP(Table6[[#This Row],[Numeric Month]],$N$5:$N$11,$O$5:$O$11)</f>
        <v>Jan</v>
      </c>
      <c r="K6409" t="str">
        <f>_xlfn.XLOOKUP(Table6[[#This Row],[Loan Date]],$Q$5:$Q$152,$R$5:$R$152)</f>
        <v>Monday</v>
      </c>
      <c r="L6409" t="str">
        <f>_xlfn.XLOOKUP(Table6[[#This Row],[Loan Date]],$Q$5:$Q$152,$S$5:$S$152)</f>
        <v>Week 3</v>
      </c>
    </row>
    <row r="6410" spans="1:12" x14ac:dyDescent="0.2">
      <c r="A6410" s="1">
        <v>44949</v>
      </c>
      <c r="B6410" t="s">
        <v>7</v>
      </c>
      <c r="C6410" s="1">
        <v>44949</v>
      </c>
      <c r="D6410" t="s">
        <v>915</v>
      </c>
      <c r="E6410" t="s">
        <v>37</v>
      </c>
      <c r="F6410" t="s">
        <v>37</v>
      </c>
      <c r="G6410" t="s">
        <v>20</v>
      </c>
      <c r="H6410" t="s">
        <v>0</v>
      </c>
      <c r="I6410">
        <f>MONTH(Table6[[#This Row],[Loan Date]])</f>
        <v>1</v>
      </c>
      <c r="J6410" t="str">
        <f>_xlfn.XLOOKUP(Table6[[#This Row],[Numeric Month]],$N$5:$N$11,$O$5:$O$11)</f>
        <v>Jan</v>
      </c>
      <c r="K6410" t="str">
        <f>_xlfn.XLOOKUP(Table6[[#This Row],[Loan Date]],$Q$5:$Q$152,$R$5:$R$152)</f>
        <v>Monday</v>
      </c>
      <c r="L6410" t="str">
        <f>_xlfn.XLOOKUP(Table6[[#This Row],[Loan Date]],$Q$5:$Q$152,$S$5:$S$152)</f>
        <v>Week 3</v>
      </c>
    </row>
    <row r="6411" spans="1:12" x14ac:dyDescent="0.2">
      <c r="A6411" s="1">
        <v>44949</v>
      </c>
      <c r="B6411" t="s">
        <v>7</v>
      </c>
      <c r="C6411" s="1">
        <v>44949</v>
      </c>
      <c r="D6411" t="s">
        <v>1084</v>
      </c>
      <c r="E6411" t="s">
        <v>168</v>
      </c>
      <c r="F6411" t="s">
        <v>168</v>
      </c>
      <c r="G6411" t="s">
        <v>20</v>
      </c>
      <c r="H6411" t="s">
        <v>0</v>
      </c>
      <c r="I6411">
        <f>MONTH(Table6[[#This Row],[Loan Date]])</f>
        <v>1</v>
      </c>
      <c r="J6411" t="str">
        <f>_xlfn.XLOOKUP(Table6[[#This Row],[Numeric Month]],$N$5:$N$11,$O$5:$O$11)</f>
        <v>Jan</v>
      </c>
      <c r="K6411" t="str">
        <f>_xlfn.XLOOKUP(Table6[[#This Row],[Loan Date]],$Q$5:$Q$152,$R$5:$R$152)</f>
        <v>Monday</v>
      </c>
      <c r="L6411" t="str">
        <f>_xlfn.XLOOKUP(Table6[[#This Row],[Loan Date]],$Q$5:$Q$152,$S$5:$S$152)</f>
        <v>Week 3</v>
      </c>
    </row>
    <row r="6412" spans="1:12" x14ac:dyDescent="0.2">
      <c r="A6412" s="1">
        <v>44949</v>
      </c>
      <c r="B6412" t="s">
        <v>5</v>
      </c>
      <c r="C6412" s="1">
        <v>44956</v>
      </c>
      <c r="D6412" t="s">
        <v>108</v>
      </c>
      <c r="E6412" t="s">
        <v>52</v>
      </c>
      <c r="F6412" t="s">
        <v>51</v>
      </c>
      <c r="G6412" t="s">
        <v>1</v>
      </c>
      <c r="H6412" t="s">
        <v>0</v>
      </c>
      <c r="I6412">
        <f>MONTH(Table6[[#This Row],[Loan Date]])</f>
        <v>1</v>
      </c>
      <c r="J6412" t="str">
        <f>_xlfn.XLOOKUP(Table6[[#This Row],[Numeric Month]],$N$5:$N$11,$O$5:$O$11)</f>
        <v>Jan</v>
      </c>
      <c r="K6412" t="str">
        <f>_xlfn.XLOOKUP(Table6[[#This Row],[Loan Date]],$Q$5:$Q$152,$R$5:$R$152)</f>
        <v>Monday</v>
      </c>
      <c r="L6412" t="str">
        <f>_xlfn.XLOOKUP(Table6[[#This Row],[Loan Date]],$Q$5:$Q$152,$S$5:$S$152)</f>
        <v>Week 3</v>
      </c>
    </row>
    <row r="6413" spans="1:12" x14ac:dyDescent="0.2">
      <c r="A6413" s="1">
        <v>44949</v>
      </c>
      <c r="B6413" t="s">
        <v>5</v>
      </c>
      <c r="C6413" s="1">
        <v>44949</v>
      </c>
      <c r="D6413" t="s">
        <v>543</v>
      </c>
      <c r="E6413" t="s">
        <v>162</v>
      </c>
      <c r="F6413" t="s">
        <v>162</v>
      </c>
      <c r="G6413" t="s">
        <v>11</v>
      </c>
      <c r="H6413" t="s">
        <v>0</v>
      </c>
      <c r="I6413">
        <f>MONTH(Table6[[#This Row],[Loan Date]])</f>
        <v>1</v>
      </c>
      <c r="J6413" t="str">
        <f>_xlfn.XLOOKUP(Table6[[#This Row],[Numeric Month]],$N$5:$N$11,$O$5:$O$11)</f>
        <v>Jan</v>
      </c>
      <c r="K6413" t="str">
        <f>_xlfn.XLOOKUP(Table6[[#This Row],[Loan Date]],$Q$5:$Q$152,$R$5:$R$152)</f>
        <v>Monday</v>
      </c>
      <c r="L6413" t="str">
        <f>_xlfn.XLOOKUP(Table6[[#This Row],[Loan Date]],$Q$5:$Q$152,$S$5:$S$152)</f>
        <v>Week 3</v>
      </c>
    </row>
    <row r="6414" spans="1:12" x14ac:dyDescent="0.2">
      <c r="A6414" s="1">
        <v>44949</v>
      </c>
      <c r="B6414" t="s">
        <v>7</v>
      </c>
      <c r="C6414" s="1">
        <v>44949</v>
      </c>
      <c r="D6414" t="s">
        <v>912</v>
      </c>
      <c r="E6414" t="s">
        <v>37</v>
      </c>
      <c r="F6414" t="s">
        <v>37</v>
      </c>
      <c r="G6414" t="s">
        <v>20</v>
      </c>
      <c r="H6414" t="s">
        <v>0</v>
      </c>
      <c r="I6414">
        <f>MONTH(Table6[[#This Row],[Loan Date]])</f>
        <v>1</v>
      </c>
      <c r="J6414" t="str">
        <f>_xlfn.XLOOKUP(Table6[[#This Row],[Numeric Month]],$N$5:$N$11,$O$5:$O$11)</f>
        <v>Jan</v>
      </c>
      <c r="K6414" t="str">
        <f>_xlfn.XLOOKUP(Table6[[#This Row],[Loan Date]],$Q$5:$Q$152,$R$5:$R$152)</f>
        <v>Monday</v>
      </c>
      <c r="L6414" t="str">
        <f>_xlfn.XLOOKUP(Table6[[#This Row],[Loan Date]],$Q$5:$Q$152,$S$5:$S$152)</f>
        <v>Week 3</v>
      </c>
    </row>
    <row r="6415" spans="1:12" x14ac:dyDescent="0.2">
      <c r="A6415" s="1">
        <v>44949</v>
      </c>
      <c r="B6415" t="s">
        <v>35</v>
      </c>
      <c r="C6415" s="1">
        <v>44956</v>
      </c>
      <c r="D6415" t="s">
        <v>246</v>
      </c>
      <c r="E6415" t="s">
        <v>52</v>
      </c>
      <c r="F6415" t="s">
        <v>51</v>
      </c>
      <c r="G6415" t="s">
        <v>1</v>
      </c>
      <c r="H6415" t="s">
        <v>0</v>
      </c>
      <c r="I6415">
        <f>MONTH(Table6[[#This Row],[Loan Date]])</f>
        <v>1</v>
      </c>
      <c r="J6415" t="str">
        <f>_xlfn.XLOOKUP(Table6[[#This Row],[Numeric Month]],$N$5:$N$11,$O$5:$O$11)</f>
        <v>Jan</v>
      </c>
      <c r="K6415" t="str">
        <f>_xlfn.XLOOKUP(Table6[[#This Row],[Loan Date]],$Q$5:$Q$152,$R$5:$R$152)</f>
        <v>Monday</v>
      </c>
      <c r="L6415" t="str">
        <f>_xlfn.XLOOKUP(Table6[[#This Row],[Loan Date]],$Q$5:$Q$152,$S$5:$S$152)</f>
        <v>Week 3</v>
      </c>
    </row>
    <row r="6416" spans="1:12" x14ac:dyDescent="0.2">
      <c r="A6416" s="1">
        <v>44949</v>
      </c>
      <c r="B6416" t="s">
        <v>5</v>
      </c>
      <c r="C6416" s="1">
        <v>44949</v>
      </c>
      <c r="D6416" t="s">
        <v>636</v>
      </c>
      <c r="E6416" t="s">
        <v>12</v>
      </c>
      <c r="F6416" t="s">
        <v>12</v>
      </c>
      <c r="G6416" t="s">
        <v>11</v>
      </c>
      <c r="H6416" t="s">
        <v>0</v>
      </c>
      <c r="I6416">
        <f>MONTH(Table6[[#This Row],[Loan Date]])</f>
        <v>1</v>
      </c>
      <c r="J6416" t="str">
        <f>_xlfn.XLOOKUP(Table6[[#This Row],[Numeric Month]],$N$5:$N$11,$O$5:$O$11)</f>
        <v>Jan</v>
      </c>
      <c r="K6416" t="str">
        <f>_xlfn.XLOOKUP(Table6[[#This Row],[Loan Date]],$Q$5:$Q$152,$R$5:$R$152)</f>
        <v>Monday</v>
      </c>
      <c r="L6416" t="str">
        <f>_xlfn.XLOOKUP(Table6[[#This Row],[Loan Date]],$Q$5:$Q$152,$S$5:$S$152)</f>
        <v>Week 3</v>
      </c>
    </row>
    <row r="6417" spans="1:12" x14ac:dyDescent="0.2">
      <c r="A6417" s="1">
        <v>44949</v>
      </c>
      <c r="B6417" t="s">
        <v>5</v>
      </c>
      <c r="C6417" s="1">
        <v>44949</v>
      </c>
      <c r="D6417" t="s">
        <v>915</v>
      </c>
      <c r="E6417" t="s">
        <v>37</v>
      </c>
      <c r="F6417" t="s">
        <v>37</v>
      </c>
      <c r="G6417" t="s">
        <v>20</v>
      </c>
      <c r="H6417" t="s">
        <v>0</v>
      </c>
      <c r="I6417">
        <f>MONTH(Table6[[#This Row],[Loan Date]])</f>
        <v>1</v>
      </c>
      <c r="J6417" t="str">
        <f>_xlfn.XLOOKUP(Table6[[#This Row],[Numeric Month]],$N$5:$N$11,$O$5:$O$11)</f>
        <v>Jan</v>
      </c>
      <c r="K6417" t="str">
        <f>_xlfn.XLOOKUP(Table6[[#This Row],[Loan Date]],$Q$5:$Q$152,$R$5:$R$152)</f>
        <v>Monday</v>
      </c>
      <c r="L6417" t="str">
        <f>_xlfn.XLOOKUP(Table6[[#This Row],[Loan Date]],$Q$5:$Q$152,$S$5:$S$152)</f>
        <v>Week 3</v>
      </c>
    </row>
    <row r="6418" spans="1:12" x14ac:dyDescent="0.2">
      <c r="A6418" s="1">
        <v>44949</v>
      </c>
      <c r="B6418" t="s">
        <v>7</v>
      </c>
      <c r="C6418" s="1">
        <v>45009</v>
      </c>
      <c r="D6418" t="s">
        <v>1083</v>
      </c>
      <c r="E6418" t="s">
        <v>15</v>
      </c>
      <c r="F6418" t="s">
        <v>14</v>
      </c>
      <c r="G6418" t="s">
        <v>1</v>
      </c>
      <c r="H6418" t="s">
        <v>0</v>
      </c>
      <c r="I6418">
        <f>MONTH(Table6[[#This Row],[Loan Date]])</f>
        <v>1</v>
      </c>
      <c r="J6418" t="str">
        <f>_xlfn.XLOOKUP(Table6[[#This Row],[Numeric Month]],$N$5:$N$11,$O$5:$O$11)</f>
        <v>Jan</v>
      </c>
      <c r="K6418" t="str">
        <f>_xlfn.XLOOKUP(Table6[[#This Row],[Loan Date]],$Q$5:$Q$152,$R$5:$R$152)</f>
        <v>Monday</v>
      </c>
      <c r="L6418" t="str">
        <f>_xlfn.XLOOKUP(Table6[[#This Row],[Loan Date]],$Q$5:$Q$152,$S$5:$S$152)</f>
        <v>Week 3</v>
      </c>
    </row>
    <row r="6419" spans="1:12" x14ac:dyDescent="0.2">
      <c r="A6419" s="1">
        <v>44949</v>
      </c>
      <c r="B6419" t="s">
        <v>7</v>
      </c>
      <c r="C6419" s="1">
        <v>44956</v>
      </c>
      <c r="D6419" t="s">
        <v>539</v>
      </c>
      <c r="E6419" t="s">
        <v>15</v>
      </c>
      <c r="F6419" t="s">
        <v>14</v>
      </c>
      <c r="G6419" t="s">
        <v>1</v>
      </c>
      <c r="H6419" t="s">
        <v>0</v>
      </c>
      <c r="I6419">
        <f>MONTH(Table6[[#This Row],[Loan Date]])</f>
        <v>1</v>
      </c>
      <c r="J6419" t="str">
        <f>_xlfn.XLOOKUP(Table6[[#This Row],[Numeric Month]],$N$5:$N$11,$O$5:$O$11)</f>
        <v>Jan</v>
      </c>
      <c r="K6419" t="str">
        <f>_xlfn.XLOOKUP(Table6[[#This Row],[Loan Date]],$Q$5:$Q$152,$R$5:$R$152)</f>
        <v>Monday</v>
      </c>
      <c r="L6419" t="str">
        <f>_xlfn.XLOOKUP(Table6[[#This Row],[Loan Date]],$Q$5:$Q$152,$S$5:$S$152)</f>
        <v>Week 3</v>
      </c>
    </row>
    <row r="6420" spans="1:12" x14ac:dyDescent="0.2">
      <c r="A6420" s="1">
        <v>44949</v>
      </c>
      <c r="B6420" t="s">
        <v>7</v>
      </c>
      <c r="C6420" s="1">
        <v>44960</v>
      </c>
      <c r="D6420" t="s">
        <v>957</v>
      </c>
      <c r="E6420" t="s">
        <v>15</v>
      </c>
      <c r="F6420" t="s">
        <v>14</v>
      </c>
      <c r="G6420" t="s">
        <v>1</v>
      </c>
      <c r="H6420" t="s">
        <v>0</v>
      </c>
      <c r="I6420">
        <f>MONTH(Table6[[#This Row],[Loan Date]])</f>
        <v>1</v>
      </c>
      <c r="J6420" t="str">
        <f>_xlfn.XLOOKUP(Table6[[#This Row],[Numeric Month]],$N$5:$N$11,$O$5:$O$11)</f>
        <v>Jan</v>
      </c>
      <c r="K6420" t="str">
        <f>_xlfn.XLOOKUP(Table6[[#This Row],[Loan Date]],$Q$5:$Q$152,$R$5:$R$152)</f>
        <v>Monday</v>
      </c>
      <c r="L6420" t="str">
        <f>_xlfn.XLOOKUP(Table6[[#This Row],[Loan Date]],$Q$5:$Q$152,$S$5:$S$152)</f>
        <v>Week 3</v>
      </c>
    </row>
    <row r="6421" spans="1:12" x14ac:dyDescent="0.2">
      <c r="A6421" s="1">
        <v>44949</v>
      </c>
      <c r="B6421" t="s">
        <v>35</v>
      </c>
      <c r="C6421" s="1">
        <v>44956</v>
      </c>
      <c r="D6421" t="s">
        <v>54</v>
      </c>
      <c r="E6421" t="s">
        <v>52</v>
      </c>
      <c r="F6421" t="s">
        <v>51</v>
      </c>
      <c r="G6421" t="s">
        <v>1</v>
      </c>
      <c r="H6421" t="s">
        <v>0</v>
      </c>
      <c r="I6421">
        <f>MONTH(Table6[[#This Row],[Loan Date]])</f>
        <v>1</v>
      </c>
      <c r="J6421" t="str">
        <f>_xlfn.XLOOKUP(Table6[[#This Row],[Numeric Month]],$N$5:$N$11,$O$5:$O$11)</f>
        <v>Jan</v>
      </c>
      <c r="K6421" t="str">
        <f>_xlfn.XLOOKUP(Table6[[#This Row],[Loan Date]],$Q$5:$Q$152,$R$5:$R$152)</f>
        <v>Monday</v>
      </c>
      <c r="L6421" t="str">
        <f>_xlfn.XLOOKUP(Table6[[#This Row],[Loan Date]],$Q$5:$Q$152,$S$5:$S$152)</f>
        <v>Week 3</v>
      </c>
    </row>
    <row r="6422" spans="1:12" x14ac:dyDescent="0.2">
      <c r="A6422" s="1">
        <v>44949</v>
      </c>
      <c r="B6422" t="s">
        <v>7</v>
      </c>
      <c r="C6422" s="1">
        <v>44956</v>
      </c>
      <c r="D6422" t="s">
        <v>93</v>
      </c>
      <c r="E6422" t="s">
        <v>15</v>
      </c>
      <c r="F6422" t="s">
        <v>14</v>
      </c>
      <c r="G6422" t="s">
        <v>1</v>
      </c>
      <c r="H6422" t="s">
        <v>0</v>
      </c>
      <c r="I6422">
        <f>MONTH(Table6[[#This Row],[Loan Date]])</f>
        <v>1</v>
      </c>
      <c r="J6422" t="str">
        <f>_xlfn.XLOOKUP(Table6[[#This Row],[Numeric Month]],$N$5:$N$11,$O$5:$O$11)</f>
        <v>Jan</v>
      </c>
      <c r="K6422" t="str">
        <f>_xlfn.XLOOKUP(Table6[[#This Row],[Loan Date]],$Q$5:$Q$152,$R$5:$R$152)</f>
        <v>Monday</v>
      </c>
      <c r="L6422" t="str">
        <f>_xlfn.XLOOKUP(Table6[[#This Row],[Loan Date]],$Q$5:$Q$152,$S$5:$S$152)</f>
        <v>Week 3</v>
      </c>
    </row>
    <row r="6423" spans="1:12" x14ac:dyDescent="0.2">
      <c r="A6423" s="1">
        <v>44949</v>
      </c>
      <c r="B6423" t="s">
        <v>7</v>
      </c>
      <c r="C6423" s="1">
        <v>44963</v>
      </c>
      <c r="D6423" t="s">
        <v>901</v>
      </c>
      <c r="E6423" t="s">
        <v>15</v>
      </c>
      <c r="F6423" t="s">
        <v>14</v>
      </c>
      <c r="G6423" t="s">
        <v>1</v>
      </c>
      <c r="H6423" t="s">
        <v>0</v>
      </c>
      <c r="I6423">
        <f>MONTH(Table6[[#This Row],[Loan Date]])</f>
        <v>1</v>
      </c>
      <c r="J6423" t="str">
        <f>_xlfn.XLOOKUP(Table6[[#This Row],[Numeric Month]],$N$5:$N$11,$O$5:$O$11)</f>
        <v>Jan</v>
      </c>
      <c r="K6423" t="str">
        <f>_xlfn.XLOOKUP(Table6[[#This Row],[Loan Date]],$Q$5:$Q$152,$R$5:$R$152)</f>
        <v>Monday</v>
      </c>
      <c r="L6423" t="str">
        <f>_xlfn.XLOOKUP(Table6[[#This Row],[Loan Date]],$Q$5:$Q$152,$S$5:$S$152)</f>
        <v>Week 3</v>
      </c>
    </row>
    <row r="6424" spans="1:12" x14ac:dyDescent="0.2">
      <c r="A6424" s="1">
        <v>44949</v>
      </c>
      <c r="B6424" t="s">
        <v>7</v>
      </c>
      <c r="C6424" s="1">
        <v>45039</v>
      </c>
      <c r="D6424" t="s">
        <v>1082</v>
      </c>
      <c r="E6424" t="s">
        <v>80</v>
      </c>
      <c r="F6424" t="s">
        <v>79</v>
      </c>
      <c r="G6424" t="s">
        <v>79</v>
      </c>
      <c r="H6424" t="s">
        <v>0</v>
      </c>
      <c r="I6424">
        <f>MONTH(Table6[[#This Row],[Loan Date]])</f>
        <v>1</v>
      </c>
      <c r="J6424" t="str">
        <f>_xlfn.XLOOKUP(Table6[[#This Row],[Numeric Month]],$N$5:$N$11,$O$5:$O$11)</f>
        <v>Jan</v>
      </c>
      <c r="K6424" t="str">
        <f>_xlfn.XLOOKUP(Table6[[#This Row],[Loan Date]],$Q$5:$Q$152,$R$5:$R$152)</f>
        <v>Monday</v>
      </c>
      <c r="L6424" t="str">
        <f>_xlfn.XLOOKUP(Table6[[#This Row],[Loan Date]],$Q$5:$Q$152,$S$5:$S$152)</f>
        <v>Week 3</v>
      </c>
    </row>
    <row r="6425" spans="1:12" x14ac:dyDescent="0.2">
      <c r="A6425" s="1">
        <v>44949</v>
      </c>
      <c r="B6425" t="s">
        <v>7</v>
      </c>
      <c r="C6425" s="1">
        <v>44963</v>
      </c>
      <c r="D6425" t="s">
        <v>962</v>
      </c>
      <c r="E6425" t="s">
        <v>15</v>
      </c>
      <c r="F6425" t="s">
        <v>14</v>
      </c>
      <c r="G6425" t="s">
        <v>1</v>
      </c>
      <c r="H6425" t="s">
        <v>0</v>
      </c>
      <c r="I6425">
        <f>MONTH(Table6[[#This Row],[Loan Date]])</f>
        <v>1</v>
      </c>
      <c r="J6425" t="str">
        <f>_xlfn.XLOOKUP(Table6[[#This Row],[Numeric Month]],$N$5:$N$11,$O$5:$O$11)</f>
        <v>Jan</v>
      </c>
      <c r="K6425" t="str">
        <f>_xlfn.XLOOKUP(Table6[[#This Row],[Loan Date]],$Q$5:$Q$152,$R$5:$R$152)</f>
        <v>Monday</v>
      </c>
      <c r="L6425" t="str">
        <f>_xlfn.XLOOKUP(Table6[[#This Row],[Loan Date]],$Q$5:$Q$152,$S$5:$S$152)</f>
        <v>Week 3</v>
      </c>
    </row>
    <row r="6426" spans="1:12" x14ac:dyDescent="0.2">
      <c r="A6426" s="1">
        <v>44949</v>
      </c>
      <c r="B6426" t="s">
        <v>7</v>
      </c>
      <c r="C6426" s="1">
        <v>44956</v>
      </c>
      <c r="D6426" t="s">
        <v>1073</v>
      </c>
      <c r="E6426" t="s">
        <v>52</v>
      </c>
      <c r="F6426" t="s">
        <v>51</v>
      </c>
      <c r="G6426" t="s">
        <v>1</v>
      </c>
      <c r="H6426" t="s">
        <v>0</v>
      </c>
      <c r="I6426">
        <f>MONTH(Table6[[#This Row],[Loan Date]])</f>
        <v>1</v>
      </c>
      <c r="J6426" t="str">
        <f>_xlfn.XLOOKUP(Table6[[#This Row],[Numeric Month]],$N$5:$N$11,$O$5:$O$11)</f>
        <v>Jan</v>
      </c>
      <c r="K6426" t="str">
        <f>_xlfn.XLOOKUP(Table6[[#This Row],[Loan Date]],$Q$5:$Q$152,$R$5:$R$152)</f>
        <v>Monday</v>
      </c>
      <c r="L6426" t="str">
        <f>_xlfn.XLOOKUP(Table6[[#This Row],[Loan Date]],$Q$5:$Q$152,$S$5:$S$152)</f>
        <v>Week 3</v>
      </c>
    </row>
    <row r="6427" spans="1:12" x14ac:dyDescent="0.2">
      <c r="A6427" s="1">
        <v>44949</v>
      </c>
      <c r="B6427" t="s">
        <v>5</v>
      </c>
      <c r="C6427" s="1">
        <v>44949</v>
      </c>
      <c r="D6427" t="s">
        <v>408</v>
      </c>
      <c r="E6427" t="s">
        <v>23</v>
      </c>
      <c r="F6427" t="s">
        <v>23</v>
      </c>
      <c r="G6427" t="s">
        <v>20</v>
      </c>
      <c r="H6427" t="s">
        <v>0</v>
      </c>
      <c r="I6427">
        <f>MONTH(Table6[[#This Row],[Loan Date]])</f>
        <v>1</v>
      </c>
      <c r="J6427" t="str">
        <f>_xlfn.XLOOKUP(Table6[[#This Row],[Numeric Month]],$N$5:$N$11,$O$5:$O$11)</f>
        <v>Jan</v>
      </c>
      <c r="K6427" t="str">
        <f>_xlfn.XLOOKUP(Table6[[#This Row],[Loan Date]],$Q$5:$Q$152,$R$5:$R$152)</f>
        <v>Monday</v>
      </c>
      <c r="L6427" t="str">
        <f>_xlfn.XLOOKUP(Table6[[#This Row],[Loan Date]],$Q$5:$Q$152,$S$5:$S$152)</f>
        <v>Week 3</v>
      </c>
    </row>
    <row r="6428" spans="1:12" x14ac:dyDescent="0.2">
      <c r="A6428" s="1">
        <v>44949</v>
      </c>
      <c r="B6428" t="s">
        <v>5</v>
      </c>
      <c r="C6428" s="1">
        <v>44949</v>
      </c>
      <c r="D6428" t="s">
        <v>172</v>
      </c>
      <c r="E6428" t="s">
        <v>21</v>
      </c>
      <c r="F6428" t="s">
        <v>21</v>
      </c>
      <c r="G6428" t="s">
        <v>20</v>
      </c>
      <c r="H6428" t="s">
        <v>0</v>
      </c>
      <c r="I6428">
        <f>MONTH(Table6[[#This Row],[Loan Date]])</f>
        <v>1</v>
      </c>
      <c r="J6428" t="str">
        <f>_xlfn.XLOOKUP(Table6[[#This Row],[Numeric Month]],$N$5:$N$11,$O$5:$O$11)</f>
        <v>Jan</v>
      </c>
      <c r="K6428" t="str">
        <f>_xlfn.XLOOKUP(Table6[[#This Row],[Loan Date]],$Q$5:$Q$152,$R$5:$R$152)</f>
        <v>Monday</v>
      </c>
      <c r="L6428" t="str">
        <f>_xlfn.XLOOKUP(Table6[[#This Row],[Loan Date]],$Q$5:$Q$152,$S$5:$S$152)</f>
        <v>Week 3</v>
      </c>
    </row>
    <row r="6429" spans="1:12" x14ac:dyDescent="0.2">
      <c r="A6429" s="1">
        <v>44949</v>
      </c>
      <c r="B6429" t="s">
        <v>7</v>
      </c>
      <c r="C6429" s="1">
        <v>44963</v>
      </c>
      <c r="D6429" t="s">
        <v>215</v>
      </c>
      <c r="E6429" t="s">
        <v>15</v>
      </c>
      <c r="F6429" t="s">
        <v>14</v>
      </c>
      <c r="G6429" t="s">
        <v>1</v>
      </c>
      <c r="H6429" t="s">
        <v>0</v>
      </c>
      <c r="I6429">
        <f>MONTH(Table6[[#This Row],[Loan Date]])</f>
        <v>1</v>
      </c>
      <c r="J6429" t="str">
        <f>_xlfn.XLOOKUP(Table6[[#This Row],[Numeric Month]],$N$5:$N$11,$O$5:$O$11)</f>
        <v>Jan</v>
      </c>
      <c r="K6429" t="str">
        <f>_xlfn.XLOOKUP(Table6[[#This Row],[Loan Date]],$Q$5:$Q$152,$R$5:$R$152)</f>
        <v>Monday</v>
      </c>
      <c r="L6429" t="str">
        <f>_xlfn.XLOOKUP(Table6[[#This Row],[Loan Date]],$Q$5:$Q$152,$S$5:$S$152)</f>
        <v>Week 3</v>
      </c>
    </row>
    <row r="6430" spans="1:12" x14ac:dyDescent="0.2">
      <c r="A6430" s="1">
        <v>44949</v>
      </c>
      <c r="B6430" t="s">
        <v>5</v>
      </c>
      <c r="C6430" s="1">
        <v>45009</v>
      </c>
      <c r="D6430" t="s">
        <v>1081</v>
      </c>
      <c r="E6430" t="s">
        <v>3</v>
      </c>
      <c r="F6430" t="s">
        <v>2</v>
      </c>
      <c r="G6430" t="s">
        <v>1</v>
      </c>
      <c r="H6430" t="s">
        <v>0</v>
      </c>
      <c r="I6430">
        <f>MONTH(Table6[[#This Row],[Loan Date]])</f>
        <v>1</v>
      </c>
      <c r="J6430" t="str">
        <f>_xlfn.XLOOKUP(Table6[[#This Row],[Numeric Month]],$N$5:$N$11,$O$5:$O$11)</f>
        <v>Jan</v>
      </c>
      <c r="K6430" t="str">
        <f>_xlfn.XLOOKUP(Table6[[#This Row],[Loan Date]],$Q$5:$Q$152,$R$5:$R$152)</f>
        <v>Monday</v>
      </c>
      <c r="L6430" t="str">
        <f>_xlfn.XLOOKUP(Table6[[#This Row],[Loan Date]],$Q$5:$Q$152,$S$5:$S$152)</f>
        <v>Week 3</v>
      </c>
    </row>
    <row r="6431" spans="1:12" x14ac:dyDescent="0.2">
      <c r="A6431" s="1">
        <v>44949</v>
      </c>
      <c r="B6431" t="s">
        <v>7</v>
      </c>
      <c r="C6431" s="1">
        <v>44960</v>
      </c>
      <c r="D6431" t="s">
        <v>816</v>
      </c>
      <c r="E6431" t="s">
        <v>9</v>
      </c>
      <c r="F6431" t="s">
        <v>8</v>
      </c>
      <c r="G6431" t="s">
        <v>1</v>
      </c>
      <c r="H6431" t="s">
        <v>0</v>
      </c>
      <c r="I6431">
        <f>MONTH(Table6[[#This Row],[Loan Date]])</f>
        <v>1</v>
      </c>
      <c r="J6431" t="str">
        <f>_xlfn.XLOOKUP(Table6[[#This Row],[Numeric Month]],$N$5:$N$11,$O$5:$O$11)</f>
        <v>Jan</v>
      </c>
      <c r="K6431" t="str">
        <f>_xlfn.XLOOKUP(Table6[[#This Row],[Loan Date]],$Q$5:$Q$152,$R$5:$R$152)</f>
        <v>Monday</v>
      </c>
      <c r="L6431" t="str">
        <f>_xlfn.XLOOKUP(Table6[[#This Row],[Loan Date]],$Q$5:$Q$152,$S$5:$S$152)</f>
        <v>Week 3</v>
      </c>
    </row>
    <row r="6432" spans="1:12" x14ac:dyDescent="0.2">
      <c r="A6432" s="1">
        <v>44949</v>
      </c>
      <c r="B6432" t="s">
        <v>5</v>
      </c>
      <c r="C6432" s="1">
        <v>44963</v>
      </c>
      <c r="D6432" t="s">
        <v>948</v>
      </c>
      <c r="E6432" t="s">
        <v>204</v>
      </c>
      <c r="F6432" t="s">
        <v>2</v>
      </c>
      <c r="G6432" t="s">
        <v>1</v>
      </c>
      <c r="H6432" t="s">
        <v>0</v>
      </c>
      <c r="I6432">
        <f>MONTH(Table6[[#This Row],[Loan Date]])</f>
        <v>1</v>
      </c>
      <c r="J6432" t="str">
        <f>_xlfn.XLOOKUP(Table6[[#This Row],[Numeric Month]],$N$5:$N$11,$O$5:$O$11)</f>
        <v>Jan</v>
      </c>
      <c r="K6432" t="str">
        <f>_xlfn.XLOOKUP(Table6[[#This Row],[Loan Date]],$Q$5:$Q$152,$R$5:$R$152)</f>
        <v>Monday</v>
      </c>
      <c r="L6432" t="str">
        <f>_xlfn.XLOOKUP(Table6[[#This Row],[Loan Date]],$Q$5:$Q$152,$S$5:$S$152)</f>
        <v>Week 3</v>
      </c>
    </row>
    <row r="6433" spans="1:12" x14ac:dyDescent="0.2">
      <c r="A6433" s="1">
        <v>44949</v>
      </c>
      <c r="B6433" t="s">
        <v>5</v>
      </c>
      <c r="C6433" s="1">
        <v>44949</v>
      </c>
      <c r="D6433" t="s">
        <v>357</v>
      </c>
      <c r="E6433" t="s">
        <v>65</v>
      </c>
      <c r="F6433" t="s">
        <v>65</v>
      </c>
      <c r="G6433" t="s">
        <v>20</v>
      </c>
      <c r="H6433" t="s">
        <v>0</v>
      </c>
      <c r="I6433">
        <f>MONTH(Table6[[#This Row],[Loan Date]])</f>
        <v>1</v>
      </c>
      <c r="J6433" t="str">
        <f>_xlfn.XLOOKUP(Table6[[#This Row],[Numeric Month]],$N$5:$N$11,$O$5:$O$11)</f>
        <v>Jan</v>
      </c>
      <c r="K6433" t="str">
        <f>_xlfn.XLOOKUP(Table6[[#This Row],[Loan Date]],$Q$5:$Q$152,$R$5:$R$152)</f>
        <v>Monday</v>
      </c>
      <c r="L6433" t="str">
        <f>_xlfn.XLOOKUP(Table6[[#This Row],[Loan Date]],$Q$5:$Q$152,$S$5:$S$152)</f>
        <v>Week 3</v>
      </c>
    </row>
    <row r="6434" spans="1:12" x14ac:dyDescent="0.2">
      <c r="A6434" s="1">
        <v>44949</v>
      </c>
      <c r="B6434" t="s">
        <v>7</v>
      </c>
      <c r="C6434" s="1">
        <v>44956</v>
      </c>
      <c r="D6434" t="s">
        <v>540</v>
      </c>
      <c r="E6434" t="s">
        <v>52</v>
      </c>
      <c r="F6434" t="s">
        <v>51</v>
      </c>
      <c r="G6434" t="s">
        <v>1</v>
      </c>
      <c r="H6434" t="s">
        <v>0</v>
      </c>
      <c r="I6434">
        <f>MONTH(Table6[[#This Row],[Loan Date]])</f>
        <v>1</v>
      </c>
      <c r="J6434" t="str">
        <f>_xlfn.XLOOKUP(Table6[[#This Row],[Numeric Month]],$N$5:$N$11,$O$5:$O$11)</f>
        <v>Jan</v>
      </c>
      <c r="K6434" t="str">
        <f>_xlfn.XLOOKUP(Table6[[#This Row],[Loan Date]],$Q$5:$Q$152,$R$5:$R$152)</f>
        <v>Monday</v>
      </c>
      <c r="L6434" t="str">
        <f>_xlfn.XLOOKUP(Table6[[#This Row],[Loan Date]],$Q$5:$Q$152,$S$5:$S$152)</f>
        <v>Week 3</v>
      </c>
    </row>
    <row r="6435" spans="1:12" x14ac:dyDescent="0.2">
      <c r="A6435" s="1">
        <v>44949</v>
      </c>
      <c r="B6435" t="s">
        <v>7</v>
      </c>
      <c r="C6435" s="1">
        <v>44956</v>
      </c>
      <c r="D6435" t="s">
        <v>1080</v>
      </c>
      <c r="E6435" t="s">
        <v>9</v>
      </c>
      <c r="F6435" t="s">
        <v>8</v>
      </c>
      <c r="G6435" t="s">
        <v>1</v>
      </c>
      <c r="H6435" t="s">
        <v>0</v>
      </c>
      <c r="I6435">
        <f>MONTH(Table6[[#This Row],[Loan Date]])</f>
        <v>1</v>
      </c>
      <c r="J6435" t="str">
        <f>_xlfn.XLOOKUP(Table6[[#This Row],[Numeric Month]],$N$5:$N$11,$O$5:$O$11)</f>
        <v>Jan</v>
      </c>
      <c r="K6435" t="str">
        <f>_xlfn.XLOOKUP(Table6[[#This Row],[Loan Date]],$Q$5:$Q$152,$R$5:$R$152)</f>
        <v>Monday</v>
      </c>
      <c r="L6435" t="str">
        <f>_xlfn.XLOOKUP(Table6[[#This Row],[Loan Date]],$Q$5:$Q$152,$S$5:$S$152)</f>
        <v>Week 3</v>
      </c>
    </row>
    <row r="6436" spans="1:12" x14ac:dyDescent="0.2">
      <c r="A6436" s="1">
        <v>44949</v>
      </c>
      <c r="B6436" t="s">
        <v>7</v>
      </c>
      <c r="C6436" s="1">
        <v>44963</v>
      </c>
      <c r="D6436" t="s">
        <v>155</v>
      </c>
      <c r="E6436" t="s">
        <v>9</v>
      </c>
      <c r="F6436" t="s">
        <v>8</v>
      </c>
      <c r="G6436" t="s">
        <v>1</v>
      </c>
      <c r="H6436" t="s">
        <v>0</v>
      </c>
      <c r="I6436">
        <f>MONTH(Table6[[#This Row],[Loan Date]])</f>
        <v>1</v>
      </c>
      <c r="J6436" t="str">
        <f>_xlfn.XLOOKUP(Table6[[#This Row],[Numeric Month]],$N$5:$N$11,$O$5:$O$11)</f>
        <v>Jan</v>
      </c>
      <c r="K6436" t="str">
        <f>_xlfn.XLOOKUP(Table6[[#This Row],[Loan Date]],$Q$5:$Q$152,$R$5:$R$152)</f>
        <v>Monday</v>
      </c>
      <c r="L6436" t="str">
        <f>_xlfn.XLOOKUP(Table6[[#This Row],[Loan Date]],$Q$5:$Q$152,$S$5:$S$152)</f>
        <v>Week 3</v>
      </c>
    </row>
    <row r="6437" spans="1:12" x14ac:dyDescent="0.2">
      <c r="A6437" s="1">
        <v>44949</v>
      </c>
      <c r="B6437" t="s">
        <v>7</v>
      </c>
      <c r="C6437" s="1">
        <v>44963</v>
      </c>
      <c r="D6437" t="s">
        <v>784</v>
      </c>
      <c r="E6437" t="s">
        <v>52</v>
      </c>
      <c r="F6437" t="s">
        <v>51</v>
      </c>
      <c r="G6437" t="s">
        <v>1</v>
      </c>
      <c r="H6437" t="s">
        <v>0</v>
      </c>
      <c r="I6437">
        <f>MONTH(Table6[[#This Row],[Loan Date]])</f>
        <v>1</v>
      </c>
      <c r="J6437" t="str">
        <f>_xlfn.XLOOKUP(Table6[[#This Row],[Numeric Month]],$N$5:$N$11,$O$5:$O$11)</f>
        <v>Jan</v>
      </c>
      <c r="K6437" t="str">
        <f>_xlfn.XLOOKUP(Table6[[#This Row],[Loan Date]],$Q$5:$Q$152,$R$5:$R$152)</f>
        <v>Monday</v>
      </c>
      <c r="L6437" t="str">
        <f>_xlfn.XLOOKUP(Table6[[#This Row],[Loan Date]],$Q$5:$Q$152,$S$5:$S$152)</f>
        <v>Week 3</v>
      </c>
    </row>
    <row r="6438" spans="1:12" x14ac:dyDescent="0.2">
      <c r="A6438" s="1">
        <v>44949</v>
      </c>
      <c r="B6438" t="s">
        <v>7</v>
      </c>
      <c r="C6438" s="1">
        <v>44949</v>
      </c>
      <c r="D6438" t="s">
        <v>110</v>
      </c>
      <c r="E6438" t="s">
        <v>23</v>
      </c>
      <c r="F6438" t="s">
        <v>23</v>
      </c>
      <c r="G6438" t="s">
        <v>20</v>
      </c>
      <c r="H6438" t="s">
        <v>0</v>
      </c>
      <c r="I6438">
        <f>MONTH(Table6[[#This Row],[Loan Date]])</f>
        <v>1</v>
      </c>
      <c r="J6438" t="str">
        <f>_xlfn.XLOOKUP(Table6[[#This Row],[Numeric Month]],$N$5:$N$11,$O$5:$O$11)</f>
        <v>Jan</v>
      </c>
      <c r="K6438" t="str">
        <f>_xlfn.XLOOKUP(Table6[[#This Row],[Loan Date]],$Q$5:$Q$152,$R$5:$R$152)</f>
        <v>Monday</v>
      </c>
      <c r="L6438" t="str">
        <f>_xlfn.XLOOKUP(Table6[[#This Row],[Loan Date]],$Q$5:$Q$152,$S$5:$S$152)</f>
        <v>Week 3</v>
      </c>
    </row>
    <row r="6439" spans="1:12" x14ac:dyDescent="0.2">
      <c r="A6439" s="1">
        <v>44949</v>
      </c>
      <c r="B6439" t="s">
        <v>7</v>
      </c>
      <c r="C6439" s="1">
        <v>44949</v>
      </c>
      <c r="D6439" t="s">
        <v>734</v>
      </c>
      <c r="E6439" t="s">
        <v>21</v>
      </c>
      <c r="F6439" t="s">
        <v>21</v>
      </c>
      <c r="G6439" t="s">
        <v>20</v>
      </c>
      <c r="H6439" t="s">
        <v>0</v>
      </c>
      <c r="I6439">
        <f>MONTH(Table6[[#This Row],[Loan Date]])</f>
        <v>1</v>
      </c>
      <c r="J6439" t="str">
        <f>_xlfn.XLOOKUP(Table6[[#This Row],[Numeric Month]],$N$5:$N$11,$O$5:$O$11)</f>
        <v>Jan</v>
      </c>
      <c r="K6439" t="str">
        <f>_xlfn.XLOOKUP(Table6[[#This Row],[Loan Date]],$Q$5:$Q$152,$R$5:$R$152)</f>
        <v>Monday</v>
      </c>
      <c r="L6439" t="str">
        <f>_xlfn.XLOOKUP(Table6[[#This Row],[Loan Date]],$Q$5:$Q$152,$S$5:$S$152)</f>
        <v>Week 3</v>
      </c>
    </row>
    <row r="6440" spans="1:12" x14ac:dyDescent="0.2">
      <c r="A6440" s="1">
        <v>44949</v>
      </c>
      <c r="B6440" t="s">
        <v>7</v>
      </c>
      <c r="C6440" s="1">
        <v>44949</v>
      </c>
      <c r="D6440" t="s">
        <v>314</v>
      </c>
      <c r="E6440" t="s">
        <v>49</v>
      </c>
      <c r="F6440" t="s">
        <v>49</v>
      </c>
      <c r="G6440" t="s">
        <v>20</v>
      </c>
      <c r="H6440" t="s">
        <v>0</v>
      </c>
      <c r="I6440">
        <f>MONTH(Table6[[#This Row],[Loan Date]])</f>
        <v>1</v>
      </c>
      <c r="J6440" t="str">
        <f>_xlfn.XLOOKUP(Table6[[#This Row],[Numeric Month]],$N$5:$N$11,$O$5:$O$11)</f>
        <v>Jan</v>
      </c>
      <c r="K6440" t="str">
        <f>_xlfn.XLOOKUP(Table6[[#This Row],[Loan Date]],$Q$5:$Q$152,$R$5:$R$152)</f>
        <v>Monday</v>
      </c>
      <c r="L6440" t="str">
        <f>_xlfn.XLOOKUP(Table6[[#This Row],[Loan Date]],$Q$5:$Q$152,$S$5:$S$152)</f>
        <v>Week 3</v>
      </c>
    </row>
    <row r="6441" spans="1:12" x14ac:dyDescent="0.2">
      <c r="A6441" s="1">
        <v>44949</v>
      </c>
      <c r="B6441" t="s">
        <v>7</v>
      </c>
      <c r="C6441" s="1">
        <v>44949</v>
      </c>
      <c r="D6441" t="s">
        <v>738</v>
      </c>
      <c r="E6441" t="s">
        <v>21</v>
      </c>
      <c r="F6441" t="s">
        <v>21</v>
      </c>
      <c r="G6441" t="s">
        <v>20</v>
      </c>
      <c r="H6441" t="s">
        <v>0</v>
      </c>
      <c r="I6441">
        <f>MONTH(Table6[[#This Row],[Loan Date]])</f>
        <v>1</v>
      </c>
      <c r="J6441" t="str">
        <f>_xlfn.XLOOKUP(Table6[[#This Row],[Numeric Month]],$N$5:$N$11,$O$5:$O$11)</f>
        <v>Jan</v>
      </c>
      <c r="K6441" t="str">
        <f>_xlfn.XLOOKUP(Table6[[#This Row],[Loan Date]],$Q$5:$Q$152,$R$5:$R$152)</f>
        <v>Monday</v>
      </c>
      <c r="L6441" t="str">
        <f>_xlfn.XLOOKUP(Table6[[#This Row],[Loan Date]],$Q$5:$Q$152,$S$5:$S$152)</f>
        <v>Week 3</v>
      </c>
    </row>
    <row r="6442" spans="1:12" x14ac:dyDescent="0.2">
      <c r="A6442" s="1">
        <v>44949</v>
      </c>
      <c r="B6442" t="s">
        <v>7</v>
      </c>
      <c r="C6442" s="1">
        <v>44949</v>
      </c>
      <c r="D6442" t="s">
        <v>681</v>
      </c>
      <c r="E6442" t="s">
        <v>23</v>
      </c>
      <c r="F6442" t="s">
        <v>23</v>
      </c>
      <c r="G6442" t="s">
        <v>20</v>
      </c>
      <c r="H6442" t="s">
        <v>0</v>
      </c>
      <c r="I6442">
        <f>MONTH(Table6[[#This Row],[Loan Date]])</f>
        <v>1</v>
      </c>
      <c r="J6442" t="str">
        <f>_xlfn.XLOOKUP(Table6[[#This Row],[Numeric Month]],$N$5:$N$11,$O$5:$O$11)</f>
        <v>Jan</v>
      </c>
      <c r="K6442" t="str">
        <f>_xlfn.XLOOKUP(Table6[[#This Row],[Loan Date]],$Q$5:$Q$152,$R$5:$R$152)</f>
        <v>Monday</v>
      </c>
      <c r="L6442" t="str">
        <f>_xlfn.XLOOKUP(Table6[[#This Row],[Loan Date]],$Q$5:$Q$152,$S$5:$S$152)</f>
        <v>Week 3</v>
      </c>
    </row>
    <row r="6443" spans="1:12" x14ac:dyDescent="0.2">
      <c r="A6443" s="1">
        <v>44949</v>
      </c>
      <c r="B6443" t="s">
        <v>7</v>
      </c>
      <c r="C6443" s="1">
        <v>44949</v>
      </c>
      <c r="D6443" t="s">
        <v>191</v>
      </c>
      <c r="E6443" t="s">
        <v>44</v>
      </c>
      <c r="F6443" t="s">
        <v>44</v>
      </c>
      <c r="G6443" t="s">
        <v>39</v>
      </c>
      <c r="H6443" t="s">
        <v>0</v>
      </c>
      <c r="I6443">
        <f>MONTH(Table6[[#This Row],[Loan Date]])</f>
        <v>1</v>
      </c>
      <c r="J6443" t="str">
        <f>_xlfn.XLOOKUP(Table6[[#This Row],[Numeric Month]],$N$5:$N$11,$O$5:$O$11)</f>
        <v>Jan</v>
      </c>
      <c r="K6443" t="str">
        <f>_xlfn.XLOOKUP(Table6[[#This Row],[Loan Date]],$Q$5:$Q$152,$R$5:$R$152)</f>
        <v>Monday</v>
      </c>
      <c r="L6443" t="str">
        <f>_xlfn.XLOOKUP(Table6[[#This Row],[Loan Date]],$Q$5:$Q$152,$S$5:$S$152)</f>
        <v>Week 3</v>
      </c>
    </row>
    <row r="6444" spans="1:12" x14ac:dyDescent="0.2">
      <c r="A6444" s="1">
        <v>44949</v>
      </c>
      <c r="B6444" t="s">
        <v>5</v>
      </c>
      <c r="C6444" s="1">
        <v>44963</v>
      </c>
      <c r="D6444" t="s">
        <v>46</v>
      </c>
      <c r="E6444" t="s">
        <v>9</v>
      </c>
      <c r="F6444" t="s">
        <v>8</v>
      </c>
      <c r="G6444" t="s">
        <v>1</v>
      </c>
      <c r="H6444" t="s">
        <v>0</v>
      </c>
      <c r="I6444">
        <f>MONTH(Table6[[#This Row],[Loan Date]])</f>
        <v>1</v>
      </c>
      <c r="J6444" t="str">
        <f>_xlfn.XLOOKUP(Table6[[#This Row],[Numeric Month]],$N$5:$N$11,$O$5:$O$11)</f>
        <v>Jan</v>
      </c>
      <c r="K6444" t="str">
        <f>_xlfn.XLOOKUP(Table6[[#This Row],[Loan Date]],$Q$5:$Q$152,$R$5:$R$152)</f>
        <v>Monday</v>
      </c>
      <c r="L6444" t="str">
        <f>_xlfn.XLOOKUP(Table6[[#This Row],[Loan Date]],$Q$5:$Q$152,$S$5:$S$152)</f>
        <v>Week 3</v>
      </c>
    </row>
    <row r="6445" spans="1:12" x14ac:dyDescent="0.2">
      <c r="A6445" s="1">
        <v>44949</v>
      </c>
      <c r="B6445" t="s">
        <v>7</v>
      </c>
      <c r="C6445" s="1">
        <v>44949</v>
      </c>
      <c r="D6445" t="s">
        <v>327</v>
      </c>
      <c r="E6445" t="s">
        <v>49</v>
      </c>
      <c r="F6445" t="s">
        <v>49</v>
      </c>
      <c r="G6445" t="s">
        <v>20</v>
      </c>
      <c r="H6445" t="s">
        <v>0</v>
      </c>
      <c r="I6445">
        <f>MONTH(Table6[[#This Row],[Loan Date]])</f>
        <v>1</v>
      </c>
      <c r="J6445" t="str">
        <f>_xlfn.XLOOKUP(Table6[[#This Row],[Numeric Month]],$N$5:$N$11,$O$5:$O$11)</f>
        <v>Jan</v>
      </c>
      <c r="K6445" t="str">
        <f>_xlfn.XLOOKUP(Table6[[#This Row],[Loan Date]],$Q$5:$Q$152,$R$5:$R$152)</f>
        <v>Monday</v>
      </c>
      <c r="L6445" t="str">
        <f>_xlfn.XLOOKUP(Table6[[#This Row],[Loan Date]],$Q$5:$Q$152,$S$5:$S$152)</f>
        <v>Week 3</v>
      </c>
    </row>
    <row r="6446" spans="1:12" x14ac:dyDescent="0.2">
      <c r="A6446" s="1">
        <v>44949</v>
      </c>
      <c r="B6446" t="s">
        <v>7</v>
      </c>
      <c r="C6446" s="1">
        <v>44949</v>
      </c>
      <c r="D6446" t="s">
        <v>103</v>
      </c>
      <c r="E6446" t="s">
        <v>23</v>
      </c>
      <c r="F6446" t="s">
        <v>23</v>
      </c>
      <c r="G6446" t="s">
        <v>20</v>
      </c>
      <c r="H6446" t="s">
        <v>0</v>
      </c>
      <c r="I6446">
        <f>MONTH(Table6[[#This Row],[Loan Date]])</f>
        <v>1</v>
      </c>
      <c r="J6446" t="str">
        <f>_xlfn.XLOOKUP(Table6[[#This Row],[Numeric Month]],$N$5:$N$11,$O$5:$O$11)</f>
        <v>Jan</v>
      </c>
      <c r="K6446" t="str">
        <f>_xlfn.XLOOKUP(Table6[[#This Row],[Loan Date]],$Q$5:$Q$152,$R$5:$R$152)</f>
        <v>Monday</v>
      </c>
      <c r="L6446" t="str">
        <f>_xlfn.XLOOKUP(Table6[[#This Row],[Loan Date]],$Q$5:$Q$152,$S$5:$S$152)</f>
        <v>Week 3</v>
      </c>
    </row>
    <row r="6447" spans="1:12" x14ac:dyDescent="0.2">
      <c r="A6447" s="1">
        <v>44949</v>
      </c>
      <c r="B6447" t="s">
        <v>7</v>
      </c>
      <c r="C6447" s="1">
        <v>44949</v>
      </c>
      <c r="D6447" t="s">
        <v>499</v>
      </c>
      <c r="E6447" t="s">
        <v>21</v>
      </c>
      <c r="F6447" t="s">
        <v>21</v>
      </c>
      <c r="G6447" t="s">
        <v>20</v>
      </c>
      <c r="H6447" t="s">
        <v>0</v>
      </c>
      <c r="I6447">
        <f>MONTH(Table6[[#This Row],[Loan Date]])</f>
        <v>1</v>
      </c>
      <c r="J6447" t="str">
        <f>_xlfn.XLOOKUP(Table6[[#This Row],[Numeric Month]],$N$5:$N$11,$O$5:$O$11)</f>
        <v>Jan</v>
      </c>
      <c r="K6447" t="str">
        <f>_xlfn.XLOOKUP(Table6[[#This Row],[Loan Date]],$Q$5:$Q$152,$R$5:$R$152)</f>
        <v>Monday</v>
      </c>
      <c r="L6447" t="str">
        <f>_xlfn.XLOOKUP(Table6[[#This Row],[Loan Date]],$Q$5:$Q$152,$S$5:$S$152)</f>
        <v>Week 3</v>
      </c>
    </row>
    <row r="6448" spans="1:12" x14ac:dyDescent="0.2">
      <c r="A6448" s="1">
        <v>44949</v>
      </c>
      <c r="B6448" t="s">
        <v>7</v>
      </c>
      <c r="C6448" s="1">
        <v>44949</v>
      </c>
      <c r="D6448" t="s">
        <v>29</v>
      </c>
      <c r="E6448" t="s">
        <v>23</v>
      </c>
      <c r="F6448" t="s">
        <v>23</v>
      </c>
      <c r="G6448" t="s">
        <v>20</v>
      </c>
      <c r="H6448" t="s">
        <v>0</v>
      </c>
      <c r="I6448">
        <f>MONTH(Table6[[#This Row],[Loan Date]])</f>
        <v>1</v>
      </c>
      <c r="J6448" t="str">
        <f>_xlfn.XLOOKUP(Table6[[#This Row],[Numeric Month]],$N$5:$N$11,$O$5:$O$11)</f>
        <v>Jan</v>
      </c>
      <c r="K6448" t="str">
        <f>_xlfn.XLOOKUP(Table6[[#This Row],[Loan Date]],$Q$5:$Q$152,$R$5:$R$152)</f>
        <v>Monday</v>
      </c>
      <c r="L6448" t="str">
        <f>_xlfn.XLOOKUP(Table6[[#This Row],[Loan Date]],$Q$5:$Q$152,$S$5:$S$152)</f>
        <v>Week 3</v>
      </c>
    </row>
    <row r="6449" spans="1:12" x14ac:dyDescent="0.2">
      <c r="A6449" s="1">
        <v>44949</v>
      </c>
      <c r="B6449" t="s">
        <v>7</v>
      </c>
      <c r="C6449" s="1">
        <v>44960</v>
      </c>
      <c r="D6449" t="s">
        <v>231</v>
      </c>
      <c r="E6449" t="s">
        <v>3</v>
      </c>
      <c r="F6449" t="s">
        <v>2</v>
      </c>
      <c r="G6449" t="s">
        <v>1</v>
      </c>
      <c r="H6449" t="s">
        <v>0</v>
      </c>
      <c r="I6449">
        <f>MONTH(Table6[[#This Row],[Loan Date]])</f>
        <v>1</v>
      </c>
      <c r="J6449" t="str">
        <f>_xlfn.XLOOKUP(Table6[[#This Row],[Numeric Month]],$N$5:$N$11,$O$5:$O$11)</f>
        <v>Jan</v>
      </c>
      <c r="K6449" t="str">
        <f>_xlfn.XLOOKUP(Table6[[#This Row],[Loan Date]],$Q$5:$Q$152,$R$5:$R$152)</f>
        <v>Monday</v>
      </c>
      <c r="L6449" t="str">
        <f>_xlfn.XLOOKUP(Table6[[#This Row],[Loan Date]],$Q$5:$Q$152,$S$5:$S$152)</f>
        <v>Week 3</v>
      </c>
    </row>
    <row r="6450" spans="1:12" x14ac:dyDescent="0.2">
      <c r="A6450" s="1">
        <v>44949</v>
      </c>
      <c r="B6450" t="s">
        <v>7</v>
      </c>
      <c r="C6450" s="1">
        <v>44956</v>
      </c>
      <c r="D6450" t="s">
        <v>288</v>
      </c>
      <c r="E6450" t="s">
        <v>9</v>
      </c>
      <c r="F6450" t="s">
        <v>8</v>
      </c>
      <c r="G6450" t="s">
        <v>1</v>
      </c>
      <c r="H6450" t="s">
        <v>0</v>
      </c>
      <c r="I6450">
        <f>MONTH(Table6[[#This Row],[Loan Date]])</f>
        <v>1</v>
      </c>
      <c r="J6450" t="str">
        <f>_xlfn.XLOOKUP(Table6[[#This Row],[Numeric Month]],$N$5:$N$11,$O$5:$O$11)</f>
        <v>Jan</v>
      </c>
      <c r="K6450" t="str">
        <f>_xlfn.XLOOKUP(Table6[[#This Row],[Loan Date]],$Q$5:$Q$152,$R$5:$R$152)</f>
        <v>Monday</v>
      </c>
      <c r="L6450" t="str">
        <f>_xlfn.XLOOKUP(Table6[[#This Row],[Loan Date]],$Q$5:$Q$152,$S$5:$S$152)</f>
        <v>Week 3</v>
      </c>
    </row>
    <row r="6451" spans="1:12" x14ac:dyDescent="0.2">
      <c r="A6451" s="1">
        <v>44949</v>
      </c>
      <c r="B6451" t="s">
        <v>7</v>
      </c>
      <c r="C6451" s="1">
        <v>44949</v>
      </c>
      <c r="D6451" t="s">
        <v>310</v>
      </c>
      <c r="E6451" t="s">
        <v>21</v>
      </c>
      <c r="F6451" t="s">
        <v>21</v>
      </c>
      <c r="G6451" t="s">
        <v>20</v>
      </c>
      <c r="H6451" t="s">
        <v>0</v>
      </c>
      <c r="I6451">
        <f>MONTH(Table6[[#This Row],[Loan Date]])</f>
        <v>1</v>
      </c>
      <c r="J6451" t="str">
        <f>_xlfn.XLOOKUP(Table6[[#This Row],[Numeric Month]],$N$5:$N$11,$O$5:$O$11)</f>
        <v>Jan</v>
      </c>
      <c r="K6451" t="str">
        <f>_xlfn.XLOOKUP(Table6[[#This Row],[Loan Date]],$Q$5:$Q$152,$R$5:$R$152)</f>
        <v>Monday</v>
      </c>
      <c r="L6451" t="str">
        <f>_xlfn.XLOOKUP(Table6[[#This Row],[Loan Date]],$Q$5:$Q$152,$S$5:$S$152)</f>
        <v>Week 3</v>
      </c>
    </row>
    <row r="6452" spans="1:12" x14ac:dyDescent="0.2">
      <c r="A6452" s="1">
        <v>44949</v>
      </c>
      <c r="B6452" t="s">
        <v>7</v>
      </c>
      <c r="C6452" s="1">
        <v>44949</v>
      </c>
      <c r="D6452" t="s">
        <v>97</v>
      </c>
      <c r="E6452" t="s">
        <v>23</v>
      </c>
      <c r="F6452" t="s">
        <v>23</v>
      </c>
      <c r="G6452" t="s">
        <v>20</v>
      </c>
      <c r="H6452" t="s">
        <v>0</v>
      </c>
      <c r="I6452">
        <f>MONTH(Table6[[#This Row],[Loan Date]])</f>
        <v>1</v>
      </c>
      <c r="J6452" t="str">
        <f>_xlfn.XLOOKUP(Table6[[#This Row],[Numeric Month]],$N$5:$N$11,$O$5:$O$11)</f>
        <v>Jan</v>
      </c>
      <c r="K6452" t="str">
        <f>_xlfn.XLOOKUP(Table6[[#This Row],[Loan Date]],$Q$5:$Q$152,$R$5:$R$152)</f>
        <v>Monday</v>
      </c>
      <c r="L6452" t="str">
        <f>_xlfn.XLOOKUP(Table6[[#This Row],[Loan Date]],$Q$5:$Q$152,$S$5:$S$152)</f>
        <v>Week 3</v>
      </c>
    </row>
    <row r="6453" spans="1:12" x14ac:dyDescent="0.2">
      <c r="A6453" s="1">
        <v>44949</v>
      </c>
      <c r="B6453" t="s">
        <v>7</v>
      </c>
      <c r="C6453" s="1">
        <v>44949</v>
      </c>
      <c r="D6453" t="s">
        <v>917</v>
      </c>
      <c r="E6453" t="s">
        <v>37</v>
      </c>
      <c r="F6453" t="s">
        <v>37</v>
      </c>
      <c r="G6453" t="s">
        <v>20</v>
      </c>
      <c r="H6453" t="s">
        <v>0</v>
      </c>
      <c r="I6453">
        <f>MONTH(Table6[[#This Row],[Loan Date]])</f>
        <v>1</v>
      </c>
      <c r="J6453" t="str">
        <f>_xlfn.XLOOKUP(Table6[[#This Row],[Numeric Month]],$N$5:$N$11,$O$5:$O$11)</f>
        <v>Jan</v>
      </c>
      <c r="K6453" t="str">
        <f>_xlfn.XLOOKUP(Table6[[#This Row],[Loan Date]],$Q$5:$Q$152,$R$5:$R$152)</f>
        <v>Monday</v>
      </c>
      <c r="L6453" t="str">
        <f>_xlfn.XLOOKUP(Table6[[#This Row],[Loan Date]],$Q$5:$Q$152,$S$5:$S$152)</f>
        <v>Week 3</v>
      </c>
    </row>
    <row r="6454" spans="1:12" x14ac:dyDescent="0.2">
      <c r="A6454" s="1">
        <v>44949</v>
      </c>
      <c r="B6454" t="s">
        <v>5</v>
      </c>
      <c r="C6454" s="1">
        <v>44960</v>
      </c>
      <c r="D6454" t="s">
        <v>875</v>
      </c>
      <c r="E6454" t="s">
        <v>15</v>
      </c>
      <c r="F6454" t="s">
        <v>14</v>
      </c>
      <c r="G6454" t="s">
        <v>1</v>
      </c>
      <c r="H6454" t="s">
        <v>0</v>
      </c>
      <c r="I6454">
        <f>MONTH(Table6[[#This Row],[Loan Date]])</f>
        <v>1</v>
      </c>
      <c r="J6454" t="str">
        <f>_xlfn.XLOOKUP(Table6[[#This Row],[Numeric Month]],$N$5:$N$11,$O$5:$O$11)</f>
        <v>Jan</v>
      </c>
      <c r="K6454" t="str">
        <f>_xlfn.XLOOKUP(Table6[[#This Row],[Loan Date]],$Q$5:$Q$152,$R$5:$R$152)</f>
        <v>Monday</v>
      </c>
      <c r="L6454" t="str">
        <f>_xlfn.XLOOKUP(Table6[[#This Row],[Loan Date]],$Q$5:$Q$152,$S$5:$S$152)</f>
        <v>Week 3</v>
      </c>
    </row>
    <row r="6455" spans="1:12" x14ac:dyDescent="0.2">
      <c r="A6455" s="1">
        <v>44949</v>
      </c>
      <c r="B6455" t="s">
        <v>7</v>
      </c>
      <c r="C6455" s="1">
        <v>44949</v>
      </c>
      <c r="D6455" t="s">
        <v>408</v>
      </c>
      <c r="E6455" t="s">
        <v>23</v>
      </c>
      <c r="F6455" t="s">
        <v>23</v>
      </c>
      <c r="G6455" t="s">
        <v>20</v>
      </c>
      <c r="H6455" t="s">
        <v>0</v>
      </c>
      <c r="I6455">
        <f>MONTH(Table6[[#This Row],[Loan Date]])</f>
        <v>1</v>
      </c>
      <c r="J6455" t="str">
        <f>_xlfn.XLOOKUP(Table6[[#This Row],[Numeric Month]],$N$5:$N$11,$O$5:$O$11)</f>
        <v>Jan</v>
      </c>
      <c r="K6455" t="str">
        <f>_xlfn.XLOOKUP(Table6[[#This Row],[Loan Date]],$Q$5:$Q$152,$R$5:$R$152)</f>
        <v>Monday</v>
      </c>
      <c r="L6455" t="str">
        <f>_xlfn.XLOOKUP(Table6[[#This Row],[Loan Date]],$Q$5:$Q$152,$S$5:$S$152)</f>
        <v>Week 3</v>
      </c>
    </row>
    <row r="6456" spans="1:12" x14ac:dyDescent="0.2">
      <c r="A6456" s="1">
        <v>44949</v>
      </c>
      <c r="B6456" t="s">
        <v>7</v>
      </c>
      <c r="C6456" s="1">
        <v>44949</v>
      </c>
      <c r="D6456" t="s">
        <v>31</v>
      </c>
      <c r="E6456" t="s">
        <v>21</v>
      </c>
      <c r="F6456" t="s">
        <v>21</v>
      </c>
      <c r="G6456" t="s">
        <v>20</v>
      </c>
      <c r="H6456" t="s">
        <v>0</v>
      </c>
      <c r="I6456">
        <f>MONTH(Table6[[#This Row],[Loan Date]])</f>
        <v>1</v>
      </c>
      <c r="J6456" t="str">
        <f>_xlfn.XLOOKUP(Table6[[#This Row],[Numeric Month]],$N$5:$N$11,$O$5:$O$11)</f>
        <v>Jan</v>
      </c>
      <c r="K6456" t="str">
        <f>_xlfn.XLOOKUP(Table6[[#This Row],[Loan Date]],$Q$5:$Q$152,$R$5:$R$152)</f>
        <v>Monday</v>
      </c>
      <c r="L6456" t="str">
        <f>_xlfn.XLOOKUP(Table6[[#This Row],[Loan Date]],$Q$5:$Q$152,$S$5:$S$152)</f>
        <v>Week 3</v>
      </c>
    </row>
    <row r="6457" spans="1:12" x14ac:dyDescent="0.2">
      <c r="A6457" s="1">
        <v>44949</v>
      </c>
      <c r="B6457" t="s">
        <v>7</v>
      </c>
      <c r="C6457" s="1">
        <v>44963</v>
      </c>
      <c r="D6457" t="s">
        <v>321</v>
      </c>
      <c r="E6457" t="s">
        <v>9</v>
      </c>
      <c r="F6457" t="s">
        <v>8</v>
      </c>
      <c r="G6457" t="s">
        <v>1</v>
      </c>
      <c r="H6457" t="s">
        <v>0</v>
      </c>
      <c r="I6457">
        <f>MONTH(Table6[[#This Row],[Loan Date]])</f>
        <v>1</v>
      </c>
      <c r="J6457" t="str">
        <f>_xlfn.XLOOKUP(Table6[[#This Row],[Numeric Month]],$N$5:$N$11,$O$5:$O$11)</f>
        <v>Jan</v>
      </c>
      <c r="K6457" t="str">
        <f>_xlfn.XLOOKUP(Table6[[#This Row],[Loan Date]],$Q$5:$Q$152,$R$5:$R$152)</f>
        <v>Monday</v>
      </c>
      <c r="L6457" t="str">
        <f>_xlfn.XLOOKUP(Table6[[#This Row],[Loan Date]],$Q$5:$Q$152,$S$5:$S$152)</f>
        <v>Week 3</v>
      </c>
    </row>
    <row r="6458" spans="1:12" x14ac:dyDescent="0.2">
      <c r="A6458" s="1">
        <v>44949</v>
      </c>
      <c r="B6458" t="s">
        <v>5</v>
      </c>
      <c r="C6458" s="1">
        <v>44963</v>
      </c>
      <c r="D6458" t="s">
        <v>34</v>
      </c>
      <c r="E6458" t="s">
        <v>9</v>
      </c>
      <c r="F6458" t="s">
        <v>8</v>
      </c>
      <c r="G6458" t="s">
        <v>1</v>
      </c>
      <c r="H6458" t="s">
        <v>0</v>
      </c>
      <c r="I6458">
        <f>MONTH(Table6[[#This Row],[Loan Date]])</f>
        <v>1</v>
      </c>
      <c r="J6458" t="str">
        <f>_xlfn.XLOOKUP(Table6[[#This Row],[Numeric Month]],$N$5:$N$11,$O$5:$O$11)</f>
        <v>Jan</v>
      </c>
      <c r="K6458" t="str">
        <f>_xlfn.XLOOKUP(Table6[[#This Row],[Loan Date]],$Q$5:$Q$152,$R$5:$R$152)</f>
        <v>Monday</v>
      </c>
      <c r="L6458" t="str">
        <f>_xlfn.XLOOKUP(Table6[[#This Row],[Loan Date]],$Q$5:$Q$152,$S$5:$S$152)</f>
        <v>Week 3</v>
      </c>
    </row>
    <row r="6459" spans="1:12" x14ac:dyDescent="0.2">
      <c r="A6459" s="1">
        <v>44949</v>
      </c>
      <c r="B6459" t="s">
        <v>5</v>
      </c>
      <c r="C6459" s="1">
        <v>44949</v>
      </c>
      <c r="D6459" t="s">
        <v>458</v>
      </c>
      <c r="E6459" t="s">
        <v>41</v>
      </c>
      <c r="F6459" t="s">
        <v>40</v>
      </c>
      <c r="G6459" t="s">
        <v>39</v>
      </c>
      <c r="H6459" t="s">
        <v>0</v>
      </c>
      <c r="I6459">
        <f>MONTH(Table6[[#This Row],[Loan Date]])</f>
        <v>1</v>
      </c>
      <c r="J6459" t="str">
        <f>_xlfn.XLOOKUP(Table6[[#This Row],[Numeric Month]],$N$5:$N$11,$O$5:$O$11)</f>
        <v>Jan</v>
      </c>
      <c r="K6459" t="str">
        <f>_xlfn.XLOOKUP(Table6[[#This Row],[Loan Date]],$Q$5:$Q$152,$R$5:$R$152)</f>
        <v>Monday</v>
      </c>
      <c r="L6459" t="str">
        <f>_xlfn.XLOOKUP(Table6[[#This Row],[Loan Date]],$Q$5:$Q$152,$S$5:$S$152)</f>
        <v>Week 3</v>
      </c>
    </row>
    <row r="6460" spans="1:12" x14ac:dyDescent="0.2">
      <c r="A6460" s="1">
        <v>44949</v>
      </c>
      <c r="B6460" t="s">
        <v>7</v>
      </c>
      <c r="C6460" s="1">
        <v>44963</v>
      </c>
      <c r="D6460" t="s">
        <v>800</v>
      </c>
      <c r="E6460" t="s">
        <v>52</v>
      </c>
      <c r="F6460" t="s">
        <v>51</v>
      </c>
      <c r="G6460" t="s">
        <v>1</v>
      </c>
      <c r="H6460" t="s">
        <v>0</v>
      </c>
      <c r="I6460">
        <f>MONTH(Table6[[#This Row],[Loan Date]])</f>
        <v>1</v>
      </c>
      <c r="J6460" t="str">
        <f>_xlfn.XLOOKUP(Table6[[#This Row],[Numeric Month]],$N$5:$N$11,$O$5:$O$11)</f>
        <v>Jan</v>
      </c>
      <c r="K6460" t="str">
        <f>_xlfn.XLOOKUP(Table6[[#This Row],[Loan Date]],$Q$5:$Q$152,$R$5:$R$152)</f>
        <v>Monday</v>
      </c>
      <c r="L6460" t="str">
        <f>_xlfn.XLOOKUP(Table6[[#This Row],[Loan Date]],$Q$5:$Q$152,$S$5:$S$152)</f>
        <v>Week 3</v>
      </c>
    </row>
    <row r="6461" spans="1:12" x14ac:dyDescent="0.2">
      <c r="A6461" s="1">
        <v>44949</v>
      </c>
      <c r="B6461" t="s">
        <v>7</v>
      </c>
      <c r="C6461" s="1">
        <v>44956</v>
      </c>
      <c r="D6461" t="s">
        <v>10</v>
      </c>
      <c r="E6461" t="s">
        <v>9</v>
      </c>
      <c r="F6461" t="s">
        <v>8</v>
      </c>
      <c r="G6461" t="s">
        <v>1</v>
      </c>
      <c r="H6461" t="s">
        <v>0</v>
      </c>
      <c r="I6461">
        <f>MONTH(Table6[[#This Row],[Loan Date]])</f>
        <v>1</v>
      </c>
      <c r="J6461" t="str">
        <f>_xlfn.XLOOKUP(Table6[[#This Row],[Numeric Month]],$N$5:$N$11,$O$5:$O$11)</f>
        <v>Jan</v>
      </c>
      <c r="K6461" t="str">
        <f>_xlfn.XLOOKUP(Table6[[#This Row],[Loan Date]],$Q$5:$Q$152,$R$5:$R$152)</f>
        <v>Monday</v>
      </c>
      <c r="L6461" t="str">
        <f>_xlfn.XLOOKUP(Table6[[#This Row],[Loan Date]],$Q$5:$Q$152,$S$5:$S$152)</f>
        <v>Week 3</v>
      </c>
    </row>
    <row r="6462" spans="1:12" x14ac:dyDescent="0.2">
      <c r="A6462" s="1">
        <v>44949</v>
      </c>
      <c r="B6462" t="s">
        <v>7</v>
      </c>
      <c r="C6462" s="1">
        <v>44949</v>
      </c>
      <c r="D6462" t="s">
        <v>314</v>
      </c>
      <c r="E6462" t="s">
        <v>49</v>
      </c>
      <c r="F6462" t="s">
        <v>49</v>
      </c>
      <c r="G6462" t="s">
        <v>20</v>
      </c>
      <c r="H6462" t="s">
        <v>0</v>
      </c>
      <c r="I6462">
        <f>MONTH(Table6[[#This Row],[Loan Date]])</f>
        <v>1</v>
      </c>
      <c r="J6462" t="str">
        <f>_xlfn.XLOOKUP(Table6[[#This Row],[Numeric Month]],$N$5:$N$11,$O$5:$O$11)</f>
        <v>Jan</v>
      </c>
      <c r="K6462" t="str">
        <f>_xlfn.XLOOKUP(Table6[[#This Row],[Loan Date]],$Q$5:$Q$152,$R$5:$R$152)</f>
        <v>Monday</v>
      </c>
      <c r="L6462" t="str">
        <f>_xlfn.XLOOKUP(Table6[[#This Row],[Loan Date]],$Q$5:$Q$152,$S$5:$S$152)</f>
        <v>Week 3</v>
      </c>
    </row>
    <row r="6463" spans="1:12" x14ac:dyDescent="0.2">
      <c r="A6463" s="1">
        <v>44949</v>
      </c>
      <c r="B6463" t="s">
        <v>7</v>
      </c>
      <c r="C6463" s="1">
        <v>44956</v>
      </c>
      <c r="D6463" t="s">
        <v>777</v>
      </c>
      <c r="E6463" t="s">
        <v>15</v>
      </c>
      <c r="F6463" t="s">
        <v>14</v>
      </c>
      <c r="G6463" t="s">
        <v>1</v>
      </c>
      <c r="H6463" t="s">
        <v>0</v>
      </c>
      <c r="I6463">
        <f>MONTH(Table6[[#This Row],[Loan Date]])</f>
        <v>1</v>
      </c>
      <c r="J6463" t="str">
        <f>_xlfn.XLOOKUP(Table6[[#This Row],[Numeric Month]],$N$5:$N$11,$O$5:$O$11)</f>
        <v>Jan</v>
      </c>
      <c r="K6463" t="str">
        <f>_xlfn.XLOOKUP(Table6[[#This Row],[Loan Date]],$Q$5:$Q$152,$R$5:$R$152)</f>
        <v>Monday</v>
      </c>
      <c r="L6463" t="str">
        <f>_xlfn.XLOOKUP(Table6[[#This Row],[Loan Date]],$Q$5:$Q$152,$S$5:$S$152)</f>
        <v>Week 3</v>
      </c>
    </row>
    <row r="6464" spans="1:12" x14ac:dyDescent="0.2">
      <c r="A6464" s="1">
        <v>44949</v>
      </c>
      <c r="B6464" t="s">
        <v>35</v>
      </c>
      <c r="C6464" s="1">
        <v>44949</v>
      </c>
      <c r="D6464" t="s">
        <v>26</v>
      </c>
      <c r="E6464" t="s">
        <v>23</v>
      </c>
      <c r="F6464" t="s">
        <v>23</v>
      </c>
      <c r="G6464" t="s">
        <v>20</v>
      </c>
      <c r="H6464" t="s">
        <v>0</v>
      </c>
      <c r="I6464">
        <f>MONTH(Table6[[#This Row],[Loan Date]])</f>
        <v>1</v>
      </c>
      <c r="J6464" t="str">
        <f>_xlfn.XLOOKUP(Table6[[#This Row],[Numeric Month]],$N$5:$N$11,$O$5:$O$11)</f>
        <v>Jan</v>
      </c>
      <c r="K6464" t="str">
        <f>_xlfn.XLOOKUP(Table6[[#This Row],[Loan Date]],$Q$5:$Q$152,$R$5:$R$152)</f>
        <v>Monday</v>
      </c>
      <c r="L6464" t="str">
        <f>_xlfn.XLOOKUP(Table6[[#This Row],[Loan Date]],$Q$5:$Q$152,$S$5:$S$152)</f>
        <v>Week 3</v>
      </c>
    </row>
    <row r="6465" spans="1:12" x14ac:dyDescent="0.2">
      <c r="A6465" s="1">
        <v>44949</v>
      </c>
      <c r="B6465" t="s">
        <v>7</v>
      </c>
      <c r="C6465" s="1">
        <v>44949</v>
      </c>
      <c r="D6465" t="s">
        <v>116</v>
      </c>
      <c r="E6465" t="s">
        <v>23</v>
      </c>
      <c r="F6465" t="s">
        <v>23</v>
      </c>
      <c r="G6465" t="s">
        <v>20</v>
      </c>
      <c r="H6465" t="s">
        <v>0</v>
      </c>
      <c r="I6465">
        <f>MONTH(Table6[[#This Row],[Loan Date]])</f>
        <v>1</v>
      </c>
      <c r="J6465" t="str">
        <f>_xlfn.XLOOKUP(Table6[[#This Row],[Numeric Month]],$N$5:$N$11,$O$5:$O$11)</f>
        <v>Jan</v>
      </c>
      <c r="K6465" t="str">
        <f>_xlfn.XLOOKUP(Table6[[#This Row],[Loan Date]],$Q$5:$Q$152,$R$5:$R$152)</f>
        <v>Monday</v>
      </c>
      <c r="L6465" t="str">
        <f>_xlfn.XLOOKUP(Table6[[#This Row],[Loan Date]],$Q$5:$Q$152,$S$5:$S$152)</f>
        <v>Week 3</v>
      </c>
    </row>
    <row r="6466" spans="1:12" x14ac:dyDescent="0.2">
      <c r="A6466" s="1">
        <v>44949</v>
      </c>
      <c r="B6466" t="s">
        <v>7</v>
      </c>
      <c r="C6466" s="1">
        <v>44949</v>
      </c>
      <c r="D6466" t="s">
        <v>912</v>
      </c>
      <c r="E6466" t="s">
        <v>37</v>
      </c>
      <c r="F6466" t="s">
        <v>37</v>
      </c>
      <c r="G6466" t="s">
        <v>20</v>
      </c>
      <c r="H6466" t="s">
        <v>0</v>
      </c>
      <c r="I6466">
        <f>MONTH(Table6[[#This Row],[Loan Date]])</f>
        <v>1</v>
      </c>
      <c r="J6466" t="str">
        <f>_xlfn.XLOOKUP(Table6[[#This Row],[Numeric Month]],$N$5:$N$11,$O$5:$O$11)</f>
        <v>Jan</v>
      </c>
      <c r="K6466" t="str">
        <f>_xlfn.XLOOKUP(Table6[[#This Row],[Loan Date]],$Q$5:$Q$152,$R$5:$R$152)</f>
        <v>Monday</v>
      </c>
      <c r="L6466" t="str">
        <f>_xlfn.XLOOKUP(Table6[[#This Row],[Loan Date]],$Q$5:$Q$152,$S$5:$S$152)</f>
        <v>Week 3</v>
      </c>
    </row>
    <row r="6467" spans="1:12" x14ac:dyDescent="0.2">
      <c r="A6467" s="1">
        <v>44949</v>
      </c>
      <c r="B6467" t="s">
        <v>7</v>
      </c>
      <c r="C6467" s="1">
        <v>44949</v>
      </c>
      <c r="D6467" t="s">
        <v>923</v>
      </c>
      <c r="E6467" t="s">
        <v>37</v>
      </c>
      <c r="F6467" t="s">
        <v>37</v>
      </c>
      <c r="G6467" t="s">
        <v>20</v>
      </c>
      <c r="H6467" t="s">
        <v>0</v>
      </c>
      <c r="I6467">
        <f>MONTH(Table6[[#This Row],[Loan Date]])</f>
        <v>1</v>
      </c>
      <c r="J6467" t="str">
        <f>_xlfn.XLOOKUP(Table6[[#This Row],[Numeric Month]],$N$5:$N$11,$O$5:$O$11)</f>
        <v>Jan</v>
      </c>
      <c r="K6467" t="str">
        <f>_xlfn.XLOOKUP(Table6[[#This Row],[Loan Date]],$Q$5:$Q$152,$R$5:$R$152)</f>
        <v>Monday</v>
      </c>
      <c r="L6467" t="str">
        <f>_xlfn.XLOOKUP(Table6[[#This Row],[Loan Date]],$Q$5:$Q$152,$S$5:$S$152)</f>
        <v>Week 3</v>
      </c>
    </row>
    <row r="6468" spans="1:12" x14ac:dyDescent="0.2">
      <c r="A6468" s="1">
        <v>44949</v>
      </c>
      <c r="B6468" t="s">
        <v>7</v>
      </c>
      <c r="C6468" s="1">
        <v>44956</v>
      </c>
      <c r="D6468" t="s">
        <v>353</v>
      </c>
      <c r="E6468" t="s">
        <v>52</v>
      </c>
      <c r="F6468" t="s">
        <v>51</v>
      </c>
      <c r="G6468" t="s">
        <v>1</v>
      </c>
      <c r="H6468" t="s">
        <v>0</v>
      </c>
      <c r="I6468">
        <f>MONTH(Table6[[#This Row],[Loan Date]])</f>
        <v>1</v>
      </c>
      <c r="J6468" t="str">
        <f>_xlfn.XLOOKUP(Table6[[#This Row],[Numeric Month]],$N$5:$N$11,$O$5:$O$11)</f>
        <v>Jan</v>
      </c>
      <c r="K6468" t="str">
        <f>_xlfn.XLOOKUP(Table6[[#This Row],[Loan Date]],$Q$5:$Q$152,$R$5:$R$152)</f>
        <v>Monday</v>
      </c>
      <c r="L6468" t="str">
        <f>_xlfn.XLOOKUP(Table6[[#This Row],[Loan Date]],$Q$5:$Q$152,$S$5:$S$152)</f>
        <v>Week 3</v>
      </c>
    </row>
    <row r="6469" spans="1:12" x14ac:dyDescent="0.2">
      <c r="A6469" s="1">
        <v>44949</v>
      </c>
      <c r="B6469" t="s">
        <v>7</v>
      </c>
      <c r="C6469" s="1">
        <v>44949</v>
      </c>
      <c r="D6469" t="s">
        <v>969</v>
      </c>
      <c r="E6469" t="s">
        <v>37</v>
      </c>
      <c r="F6469" t="s">
        <v>37</v>
      </c>
      <c r="G6469" t="s">
        <v>20</v>
      </c>
      <c r="H6469" t="s">
        <v>0</v>
      </c>
      <c r="I6469">
        <f>MONTH(Table6[[#This Row],[Loan Date]])</f>
        <v>1</v>
      </c>
      <c r="J6469" t="str">
        <f>_xlfn.XLOOKUP(Table6[[#This Row],[Numeric Month]],$N$5:$N$11,$O$5:$O$11)</f>
        <v>Jan</v>
      </c>
      <c r="K6469" t="str">
        <f>_xlfn.XLOOKUP(Table6[[#This Row],[Loan Date]],$Q$5:$Q$152,$R$5:$R$152)</f>
        <v>Monday</v>
      </c>
      <c r="L6469" t="str">
        <f>_xlfn.XLOOKUP(Table6[[#This Row],[Loan Date]],$Q$5:$Q$152,$S$5:$S$152)</f>
        <v>Week 3</v>
      </c>
    </row>
    <row r="6470" spans="1:12" x14ac:dyDescent="0.2">
      <c r="A6470" s="1">
        <v>44949</v>
      </c>
      <c r="B6470" t="s">
        <v>7</v>
      </c>
      <c r="C6470" s="1">
        <v>44960</v>
      </c>
      <c r="D6470" t="s">
        <v>805</v>
      </c>
      <c r="E6470" t="s">
        <v>3</v>
      </c>
      <c r="F6470" t="s">
        <v>2</v>
      </c>
      <c r="G6470" t="s">
        <v>1</v>
      </c>
      <c r="H6470" t="s">
        <v>0</v>
      </c>
      <c r="I6470">
        <f>MONTH(Table6[[#This Row],[Loan Date]])</f>
        <v>1</v>
      </c>
      <c r="J6470" t="str">
        <f>_xlfn.XLOOKUP(Table6[[#This Row],[Numeric Month]],$N$5:$N$11,$O$5:$O$11)</f>
        <v>Jan</v>
      </c>
      <c r="K6470" t="str">
        <f>_xlfn.XLOOKUP(Table6[[#This Row],[Loan Date]],$Q$5:$Q$152,$R$5:$R$152)</f>
        <v>Monday</v>
      </c>
      <c r="L6470" t="str">
        <f>_xlfn.XLOOKUP(Table6[[#This Row],[Loan Date]],$Q$5:$Q$152,$S$5:$S$152)</f>
        <v>Week 3</v>
      </c>
    </row>
    <row r="6471" spans="1:12" x14ac:dyDescent="0.2">
      <c r="A6471" s="1">
        <v>44949</v>
      </c>
      <c r="B6471" t="s">
        <v>7</v>
      </c>
      <c r="C6471" s="1">
        <v>44956</v>
      </c>
      <c r="D6471" t="s">
        <v>93</v>
      </c>
      <c r="E6471" t="s">
        <v>15</v>
      </c>
      <c r="F6471" t="s">
        <v>14</v>
      </c>
      <c r="G6471" t="s">
        <v>1</v>
      </c>
      <c r="H6471" t="s">
        <v>0</v>
      </c>
      <c r="I6471">
        <f>MONTH(Table6[[#This Row],[Loan Date]])</f>
        <v>1</v>
      </c>
      <c r="J6471" t="str">
        <f>_xlfn.XLOOKUP(Table6[[#This Row],[Numeric Month]],$N$5:$N$11,$O$5:$O$11)</f>
        <v>Jan</v>
      </c>
      <c r="K6471" t="str">
        <f>_xlfn.XLOOKUP(Table6[[#This Row],[Loan Date]],$Q$5:$Q$152,$R$5:$R$152)</f>
        <v>Monday</v>
      </c>
      <c r="L6471" t="str">
        <f>_xlfn.XLOOKUP(Table6[[#This Row],[Loan Date]],$Q$5:$Q$152,$S$5:$S$152)</f>
        <v>Week 3</v>
      </c>
    </row>
    <row r="6472" spans="1:12" x14ac:dyDescent="0.2">
      <c r="A6472" s="1">
        <v>44949</v>
      </c>
      <c r="B6472" t="s">
        <v>7</v>
      </c>
      <c r="C6472" s="1">
        <v>44963</v>
      </c>
      <c r="D6472" t="s">
        <v>925</v>
      </c>
      <c r="E6472" t="s">
        <v>3</v>
      </c>
      <c r="F6472" t="s">
        <v>2</v>
      </c>
      <c r="G6472" t="s">
        <v>1</v>
      </c>
      <c r="H6472" t="s">
        <v>0</v>
      </c>
      <c r="I6472">
        <f>MONTH(Table6[[#This Row],[Loan Date]])</f>
        <v>1</v>
      </c>
      <c r="J6472" t="str">
        <f>_xlfn.XLOOKUP(Table6[[#This Row],[Numeric Month]],$N$5:$N$11,$O$5:$O$11)</f>
        <v>Jan</v>
      </c>
      <c r="K6472" t="str">
        <f>_xlfn.XLOOKUP(Table6[[#This Row],[Loan Date]],$Q$5:$Q$152,$R$5:$R$152)</f>
        <v>Monday</v>
      </c>
      <c r="L6472" t="str">
        <f>_xlfn.XLOOKUP(Table6[[#This Row],[Loan Date]],$Q$5:$Q$152,$S$5:$S$152)</f>
        <v>Week 3</v>
      </c>
    </row>
    <row r="6473" spans="1:12" x14ac:dyDescent="0.2">
      <c r="A6473" s="1">
        <v>44949</v>
      </c>
      <c r="B6473" t="s">
        <v>5</v>
      </c>
      <c r="C6473" s="1">
        <v>44956</v>
      </c>
      <c r="D6473" t="s">
        <v>1079</v>
      </c>
      <c r="E6473" t="s">
        <v>3</v>
      </c>
      <c r="F6473" t="s">
        <v>2</v>
      </c>
      <c r="G6473" t="s">
        <v>1</v>
      </c>
      <c r="H6473" t="s">
        <v>0</v>
      </c>
      <c r="I6473">
        <f>MONTH(Table6[[#This Row],[Loan Date]])</f>
        <v>1</v>
      </c>
      <c r="J6473" t="str">
        <f>_xlfn.XLOOKUP(Table6[[#This Row],[Numeric Month]],$N$5:$N$11,$O$5:$O$11)</f>
        <v>Jan</v>
      </c>
      <c r="K6473" t="str">
        <f>_xlfn.XLOOKUP(Table6[[#This Row],[Loan Date]],$Q$5:$Q$152,$R$5:$R$152)</f>
        <v>Monday</v>
      </c>
      <c r="L6473" t="str">
        <f>_xlfn.XLOOKUP(Table6[[#This Row],[Loan Date]],$Q$5:$Q$152,$S$5:$S$152)</f>
        <v>Week 3</v>
      </c>
    </row>
    <row r="6474" spans="1:12" x14ac:dyDescent="0.2">
      <c r="A6474" s="1">
        <v>44949</v>
      </c>
      <c r="B6474" t="s">
        <v>5</v>
      </c>
      <c r="C6474" s="1">
        <v>44949</v>
      </c>
      <c r="D6474" t="s">
        <v>383</v>
      </c>
      <c r="E6474" t="s">
        <v>21</v>
      </c>
      <c r="F6474" t="s">
        <v>21</v>
      </c>
      <c r="G6474" t="s">
        <v>20</v>
      </c>
      <c r="H6474" t="s">
        <v>0</v>
      </c>
      <c r="I6474">
        <f>MONTH(Table6[[#This Row],[Loan Date]])</f>
        <v>1</v>
      </c>
      <c r="J6474" t="str">
        <f>_xlfn.XLOOKUP(Table6[[#This Row],[Numeric Month]],$N$5:$N$11,$O$5:$O$11)</f>
        <v>Jan</v>
      </c>
      <c r="K6474" t="str">
        <f>_xlfn.XLOOKUP(Table6[[#This Row],[Loan Date]],$Q$5:$Q$152,$R$5:$R$152)</f>
        <v>Monday</v>
      </c>
      <c r="L6474" t="str">
        <f>_xlfn.XLOOKUP(Table6[[#This Row],[Loan Date]],$Q$5:$Q$152,$S$5:$S$152)</f>
        <v>Week 3</v>
      </c>
    </row>
    <row r="6475" spans="1:12" x14ac:dyDescent="0.2">
      <c r="A6475" s="1">
        <v>44949</v>
      </c>
      <c r="B6475" t="s">
        <v>5</v>
      </c>
      <c r="C6475" s="1">
        <v>44949</v>
      </c>
      <c r="D6475" t="s">
        <v>110</v>
      </c>
      <c r="E6475" t="s">
        <v>23</v>
      </c>
      <c r="F6475" t="s">
        <v>23</v>
      </c>
      <c r="G6475" t="s">
        <v>20</v>
      </c>
      <c r="H6475" t="s">
        <v>0</v>
      </c>
      <c r="I6475">
        <f>MONTH(Table6[[#This Row],[Loan Date]])</f>
        <v>1</v>
      </c>
      <c r="J6475" t="str">
        <f>_xlfn.XLOOKUP(Table6[[#This Row],[Numeric Month]],$N$5:$N$11,$O$5:$O$11)</f>
        <v>Jan</v>
      </c>
      <c r="K6475" t="str">
        <f>_xlfn.XLOOKUP(Table6[[#This Row],[Loan Date]],$Q$5:$Q$152,$R$5:$R$152)</f>
        <v>Monday</v>
      </c>
      <c r="L6475" t="str">
        <f>_xlfn.XLOOKUP(Table6[[#This Row],[Loan Date]],$Q$5:$Q$152,$S$5:$S$152)</f>
        <v>Week 3</v>
      </c>
    </row>
    <row r="6476" spans="1:12" x14ac:dyDescent="0.2">
      <c r="A6476" s="1">
        <v>44949</v>
      </c>
      <c r="B6476" t="s">
        <v>7</v>
      </c>
      <c r="C6476" s="1">
        <v>44949</v>
      </c>
      <c r="D6476" t="s">
        <v>172</v>
      </c>
      <c r="E6476" t="s">
        <v>21</v>
      </c>
      <c r="F6476" t="s">
        <v>21</v>
      </c>
      <c r="G6476" t="s">
        <v>20</v>
      </c>
      <c r="H6476" t="s">
        <v>0</v>
      </c>
      <c r="I6476">
        <f>MONTH(Table6[[#This Row],[Loan Date]])</f>
        <v>1</v>
      </c>
      <c r="J6476" t="str">
        <f>_xlfn.XLOOKUP(Table6[[#This Row],[Numeric Month]],$N$5:$N$11,$O$5:$O$11)</f>
        <v>Jan</v>
      </c>
      <c r="K6476" t="str">
        <f>_xlfn.XLOOKUP(Table6[[#This Row],[Loan Date]],$Q$5:$Q$152,$R$5:$R$152)</f>
        <v>Monday</v>
      </c>
      <c r="L6476" t="str">
        <f>_xlfn.XLOOKUP(Table6[[#This Row],[Loan Date]],$Q$5:$Q$152,$S$5:$S$152)</f>
        <v>Week 3</v>
      </c>
    </row>
    <row r="6477" spans="1:12" x14ac:dyDescent="0.2">
      <c r="A6477" s="1">
        <v>44949</v>
      </c>
      <c r="B6477" t="s">
        <v>7</v>
      </c>
      <c r="C6477" s="1">
        <v>44949</v>
      </c>
      <c r="D6477" t="s">
        <v>343</v>
      </c>
      <c r="E6477" t="s">
        <v>23</v>
      </c>
      <c r="F6477" t="s">
        <v>23</v>
      </c>
      <c r="G6477" t="s">
        <v>20</v>
      </c>
      <c r="H6477" t="s">
        <v>0</v>
      </c>
      <c r="I6477">
        <f>MONTH(Table6[[#This Row],[Loan Date]])</f>
        <v>1</v>
      </c>
      <c r="J6477" t="str">
        <f>_xlfn.XLOOKUP(Table6[[#This Row],[Numeric Month]],$N$5:$N$11,$O$5:$O$11)</f>
        <v>Jan</v>
      </c>
      <c r="K6477" t="str">
        <f>_xlfn.XLOOKUP(Table6[[#This Row],[Loan Date]],$Q$5:$Q$152,$R$5:$R$152)</f>
        <v>Monday</v>
      </c>
      <c r="L6477" t="str">
        <f>_xlfn.XLOOKUP(Table6[[#This Row],[Loan Date]],$Q$5:$Q$152,$S$5:$S$152)</f>
        <v>Week 3</v>
      </c>
    </row>
    <row r="6478" spans="1:12" x14ac:dyDescent="0.2">
      <c r="A6478" s="1">
        <v>44949</v>
      </c>
      <c r="B6478" t="s">
        <v>5</v>
      </c>
      <c r="C6478" s="1">
        <v>44949</v>
      </c>
      <c r="D6478" t="s">
        <v>336</v>
      </c>
      <c r="E6478" t="s">
        <v>168</v>
      </c>
      <c r="F6478" t="s">
        <v>168</v>
      </c>
      <c r="G6478" t="s">
        <v>20</v>
      </c>
      <c r="H6478" t="s">
        <v>0</v>
      </c>
      <c r="I6478">
        <f>MONTH(Table6[[#This Row],[Loan Date]])</f>
        <v>1</v>
      </c>
      <c r="J6478" t="str">
        <f>_xlfn.XLOOKUP(Table6[[#This Row],[Numeric Month]],$N$5:$N$11,$O$5:$O$11)</f>
        <v>Jan</v>
      </c>
      <c r="K6478" t="str">
        <f>_xlfn.XLOOKUP(Table6[[#This Row],[Loan Date]],$Q$5:$Q$152,$R$5:$R$152)</f>
        <v>Monday</v>
      </c>
      <c r="L6478" t="str">
        <f>_xlfn.XLOOKUP(Table6[[#This Row],[Loan Date]],$Q$5:$Q$152,$S$5:$S$152)</f>
        <v>Week 3</v>
      </c>
    </row>
    <row r="6479" spans="1:12" x14ac:dyDescent="0.2">
      <c r="A6479" s="1">
        <v>44949</v>
      </c>
      <c r="B6479" t="s">
        <v>5</v>
      </c>
      <c r="C6479" s="1">
        <v>44949</v>
      </c>
      <c r="D6479" t="s">
        <v>1078</v>
      </c>
      <c r="E6479" t="s">
        <v>41</v>
      </c>
      <c r="F6479" t="s">
        <v>40</v>
      </c>
      <c r="G6479" t="s">
        <v>39</v>
      </c>
      <c r="H6479" t="s">
        <v>0</v>
      </c>
      <c r="I6479">
        <f>MONTH(Table6[[#This Row],[Loan Date]])</f>
        <v>1</v>
      </c>
      <c r="J6479" t="str">
        <f>_xlfn.XLOOKUP(Table6[[#This Row],[Numeric Month]],$N$5:$N$11,$O$5:$O$11)</f>
        <v>Jan</v>
      </c>
      <c r="K6479" t="str">
        <f>_xlfn.XLOOKUP(Table6[[#This Row],[Loan Date]],$Q$5:$Q$152,$R$5:$R$152)</f>
        <v>Monday</v>
      </c>
      <c r="L6479" t="str">
        <f>_xlfn.XLOOKUP(Table6[[#This Row],[Loan Date]],$Q$5:$Q$152,$S$5:$S$152)</f>
        <v>Week 3</v>
      </c>
    </row>
    <row r="6480" spans="1:12" x14ac:dyDescent="0.2">
      <c r="A6480" s="1">
        <v>44949</v>
      </c>
      <c r="B6480" t="s">
        <v>7</v>
      </c>
      <c r="C6480" s="1">
        <v>44963</v>
      </c>
      <c r="D6480" t="s">
        <v>448</v>
      </c>
      <c r="E6480" t="s">
        <v>9</v>
      </c>
      <c r="F6480" t="s">
        <v>8</v>
      </c>
      <c r="G6480" t="s">
        <v>1</v>
      </c>
      <c r="H6480" t="s">
        <v>0</v>
      </c>
      <c r="I6480">
        <f>MONTH(Table6[[#This Row],[Loan Date]])</f>
        <v>1</v>
      </c>
      <c r="J6480" t="str">
        <f>_xlfn.XLOOKUP(Table6[[#This Row],[Numeric Month]],$N$5:$N$11,$O$5:$O$11)</f>
        <v>Jan</v>
      </c>
      <c r="K6480" t="str">
        <f>_xlfn.XLOOKUP(Table6[[#This Row],[Loan Date]],$Q$5:$Q$152,$R$5:$R$152)</f>
        <v>Monday</v>
      </c>
      <c r="L6480" t="str">
        <f>_xlfn.XLOOKUP(Table6[[#This Row],[Loan Date]],$Q$5:$Q$152,$S$5:$S$152)</f>
        <v>Week 3</v>
      </c>
    </row>
    <row r="6481" spans="1:12" x14ac:dyDescent="0.2">
      <c r="A6481" s="1">
        <v>44949</v>
      </c>
      <c r="B6481" t="s">
        <v>7</v>
      </c>
      <c r="C6481" s="1">
        <v>44949</v>
      </c>
      <c r="D6481" t="s">
        <v>119</v>
      </c>
      <c r="E6481" t="s">
        <v>21</v>
      </c>
      <c r="F6481" t="s">
        <v>21</v>
      </c>
      <c r="G6481" t="s">
        <v>20</v>
      </c>
      <c r="H6481" t="s">
        <v>0</v>
      </c>
      <c r="I6481">
        <f>MONTH(Table6[[#This Row],[Loan Date]])</f>
        <v>1</v>
      </c>
      <c r="J6481" t="str">
        <f>_xlfn.XLOOKUP(Table6[[#This Row],[Numeric Month]],$N$5:$N$11,$O$5:$O$11)</f>
        <v>Jan</v>
      </c>
      <c r="K6481" t="str">
        <f>_xlfn.XLOOKUP(Table6[[#This Row],[Loan Date]],$Q$5:$Q$152,$R$5:$R$152)</f>
        <v>Monday</v>
      </c>
      <c r="L6481" t="str">
        <f>_xlfn.XLOOKUP(Table6[[#This Row],[Loan Date]],$Q$5:$Q$152,$S$5:$S$152)</f>
        <v>Week 3</v>
      </c>
    </row>
    <row r="6482" spans="1:12" x14ac:dyDescent="0.2">
      <c r="A6482" s="1">
        <v>44949</v>
      </c>
      <c r="B6482" t="s">
        <v>7</v>
      </c>
      <c r="C6482" s="1">
        <v>44949</v>
      </c>
      <c r="D6482" t="s">
        <v>30</v>
      </c>
      <c r="E6482" t="s">
        <v>23</v>
      </c>
      <c r="F6482" t="s">
        <v>23</v>
      </c>
      <c r="G6482" t="s">
        <v>20</v>
      </c>
      <c r="H6482" t="s">
        <v>0</v>
      </c>
      <c r="I6482">
        <f>MONTH(Table6[[#This Row],[Loan Date]])</f>
        <v>1</v>
      </c>
      <c r="J6482" t="str">
        <f>_xlfn.XLOOKUP(Table6[[#This Row],[Numeric Month]],$N$5:$N$11,$O$5:$O$11)</f>
        <v>Jan</v>
      </c>
      <c r="K6482" t="str">
        <f>_xlfn.XLOOKUP(Table6[[#This Row],[Loan Date]],$Q$5:$Q$152,$R$5:$R$152)</f>
        <v>Monday</v>
      </c>
      <c r="L6482" t="str">
        <f>_xlfn.XLOOKUP(Table6[[#This Row],[Loan Date]],$Q$5:$Q$152,$S$5:$S$152)</f>
        <v>Week 3</v>
      </c>
    </row>
    <row r="6483" spans="1:12" x14ac:dyDescent="0.2">
      <c r="A6483" s="1">
        <v>44949</v>
      </c>
      <c r="B6483" t="s">
        <v>5</v>
      </c>
      <c r="C6483" s="1">
        <v>44949</v>
      </c>
      <c r="D6483" t="s">
        <v>26</v>
      </c>
      <c r="E6483" t="s">
        <v>23</v>
      </c>
      <c r="F6483" t="s">
        <v>23</v>
      </c>
      <c r="G6483" t="s">
        <v>20</v>
      </c>
      <c r="H6483" t="s">
        <v>0</v>
      </c>
      <c r="I6483">
        <f>MONTH(Table6[[#This Row],[Loan Date]])</f>
        <v>1</v>
      </c>
      <c r="J6483" t="str">
        <f>_xlfn.XLOOKUP(Table6[[#This Row],[Numeric Month]],$N$5:$N$11,$O$5:$O$11)</f>
        <v>Jan</v>
      </c>
      <c r="K6483" t="str">
        <f>_xlfn.XLOOKUP(Table6[[#This Row],[Loan Date]],$Q$5:$Q$152,$R$5:$R$152)</f>
        <v>Monday</v>
      </c>
      <c r="L6483" t="str">
        <f>_xlfn.XLOOKUP(Table6[[#This Row],[Loan Date]],$Q$5:$Q$152,$S$5:$S$152)</f>
        <v>Week 3</v>
      </c>
    </row>
    <row r="6484" spans="1:12" x14ac:dyDescent="0.2">
      <c r="A6484" s="1">
        <v>44949</v>
      </c>
      <c r="B6484" t="s">
        <v>35</v>
      </c>
      <c r="C6484" s="1">
        <v>44949</v>
      </c>
      <c r="D6484" t="s">
        <v>1033</v>
      </c>
      <c r="E6484" t="s">
        <v>41</v>
      </c>
      <c r="F6484" t="s">
        <v>40</v>
      </c>
      <c r="G6484" t="s">
        <v>39</v>
      </c>
      <c r="H6484" t="s">
        <v>0</v>
      </c>
      <c r="I6484">
        <f>MONTH(Table6[[#This Row],[Loan Date]])</f>
        <v>1</v>
      </c>
      <c r="J6484" t="str">
        <f>_xlfn.XLOOKUP(Table6[[#This Row],[Numeric Month]],$N$5:$N$11,$O$5:$O$11)</f>
        <v>Jan</v>
      </c>
      <c r="K6484" t="str">
        <f>_xlfn.XLOOKUP(Table6[[#This Row],[Loan Date]],$Q$5:$Q$152,$R$5:$R$152)</f>
        <v>Monday</v>
      </c>
      <c r="L6484" t="str">
        <f>_xlfn.XLOOKUP(Table6[[#This Row],[Loan Date]],$Q$5:$Q$152,$S$5:$S$152)</f>
        <v>Week 3</v>
      </c>
    </row>
    <row r="6485" spans="1:12" x14ac:dyDescent="0.2">
      <c r="A6485" s="1">
        <v>44949</v>
      </c>
      <c r="B6485" t="s">
        <v>7</v>
      </c>
      <c r="C6485" s="1">
        <v>44963</v>
      </c>
      <c r="D6485" t="s">
        <v>624</v>
      </c>
      <c r="E6485" t="s">
        <v>15</v>
      </c>
      <c r="F6485" t="s">
        <v>14</v>
      </c>
      <c r="G6485" t="s">
        <v>1</v>
      </c>
      <c r="H6485" t="s">
        <v>0</v>
      </c>
      <c r="I6485">
        <f>MONTH(Table6[[#This Row],[Loan Date]])</f>
        <v>1</v>
      </c>
      <c r="J6485" t="str">
        <f>_xlfn.XLOOKUP(Table6[[#This Row],[Numeric Month]],$N$5:$N$11,$O$5:$O$11)</f>
        <v>Jan</v>
      </c>
      <c r="K6485" t="str">
        <f>_xlfn.XLOOKUP(Table6[[#This Row],[Loan Date]],$Q$5:$Q$152,$R$5:$R$152)</f>
        <v>Monday</v>
      </c>
      <c r="L6485" t="str">
        <f>_xlfn.XLOOKUP(Table6[[#This Row],[Loan Date]],$Q$5:$Q$152,$S$5:$S$152)</f>
        <v>Week 3</v>
      </c>
    </row>
    <row r="6486" spans="1:12" x14ac:dyDescent="0.2">
      <c r="A6486" s="1">
        <v>44949</v>
      </c>
      <c r="B6486" t="s">
        <v>5</v>
      </c>
      <c r="C6486" s="1">
        <v>44949</v>
      </c>
      <c r="D6486" t="s">
        <v>314</v>
      </c>
      <c r="E6486" t="s">
        <v>49</v>
      </c>
      <c r="F6486" t="s">
        <v>49</v>
      </c>
      <c r="G6486" t="s">
        <v>20</v>
      </c>
      <c r="H6486" t="s">
        <v>0</v>
      </c>
      <c r="I6486">
        <f>MONTH(Table6[[#This Row],[Loan Date]])</f>
        <v>1</v>
      </c>
      <c r="J6486" t="str">
        <f>_xlfn.XLOOKUP(Table6[[#This Row],[Numeric Month]],$N$5:$N$11,$O$5:$O$11)</f>
        <v>Jan</v>
      </c>
      <c r="K6486" t="str">
        <f>_xlfn.XLOOKUP(Table6[[#This Row],[Loan Date]],$Q$5:$Q$152,$R$5:$R$152)</f>
        <v>Monday</v>
      </c>
      <c r="L6486" t="str">
        <f>_xlfn.XLOOKUP(Table6[[#This Row],[Loan Date]],$Q$5:$Q$152,$S$5:$S$152)</f>
        <v>Week 3</v>
      </c>
    </row>
    <row r="6487" spans="1:12" x14ac:dyDescent="0.2">
      <c r="A6487" s="1">
        <v>44949</v>
      </c>
      <c r="B6487" t="s">
        <v>7</v>
      </c>
      <c r="C6487" s="1">
        <v>44949</v>
      </c>
      <c r="D6487" t="s">
        <v>344</v>
      </c>
      <c r="E6487" t="s">
        <v>49</v>
      </c>
      <c r="F6487" t="s">
        <v>49</v>
      </c>
      <c r="G6487" t="s">
        <v>20</v>
      </c>
      <c r="H6487" t="s">
        <v>0</v>
      </c>
      <c r="I6487">
        <f>MONTH(Table6[[#This Row],[Loan Date]])</f>
        <v>1</v>
      </c>
      <c r="J6487" t="str">
        <f>_xlfn.XLOOKUP(Table6[[#This Row],[Numeric Month]],$N$5:$N$11,$O$5:$O$11)</f>
        <v>Jan</v>
      </c>
      <c r="K6487" t="str">
        <f>_xlfn.XLOOKUP(Table6[[#This Row],[Loan Date]],$Q$5:$Q$152,$R$5:$R$152)</f>
        <v>Monday</v>
      </c>
      <c r="L6487" t="str">
        <f>_xlfn.XLOOKUP(Table6[[#This Row],[Loan Date]],$Q$5:$Q$152,$S$5:$S$152)</f>
        <v>Week 3</v>
      </c>
    </row>
    <row r="6488" spans="1:12" x14ac:dyDescent="0.2">
      <c r="A6488" s="1">
        <v>44949</v>
      </c>
      <c r="B6488" t="s">
        <v>5</v>
      </c>
      <c r="C6488" s="1">
        <v>44956</v>
      </c>
      <c r="D6488" t="s">
        <v>246</v>
      </c>
      <c r="E6488" t="s">
        <v>52</v>
      </c>
      <c r="F6488" t="s">
        <v>51</v>
      </c>
      <c r="G6488" t="s">
        <v>1</v>
      </c>
      <c r="H6488" t="s">
        <v>0</v>
      </c>
      <c r="I6488">
        <f>MONTH(Table6[[#This Row],[Loan Date]])</f>
        <v>1</v>
      </c>
      <c r="J6488" t="str">
        <f>_xlfn.XLOOKUP(Table6[[#This Row],[Numeric Month]],$N$5:$N$11,$O$5:$O$11)</f>
        <v>Jan</v>
      </c>
      <c r="K6488" t="str">
        <f>_xlfn.XLOOKUP(Table6[[#This Row],[Loan Date]],$Q$5:$Q$152,$R$5:$R$152)</f>
        <v>Monday</v>
      </c>
      <c r="L6488" t="str">
        <f>_xlfn.XLOOKUP(Table6[[#This Row],[Loan Date]],$Q$5:$Q$152,$S$5:$S$152)</f>
        <v>Week 3</v>
      </c>
    </row>
    <row r="6489" spans="1:12" x14ac:dyDescent="0.2">
      <c r="A6489" s="1">
        <v>44949</v>
      </c>
      <c r="B6489" t="s">
        <v>7</v>
      </c>
      <c r="C6489" s="1">
        <v>44949</v>
      </c>
      <c r="D6489" t="s">
        <v>912</v>
      </c>
      <c r="E6489" t="s">
        <v>37</v>
      </c>
      <c r="F6489" t="s">
        <v>37</v>
      </c>
      <c r="G6489" t="s">
        <v>20</v>
      </c>
      <c r="H6489" t="s">
        <v>0</v>
      </c>
      <c r="I6489">
        <f>MONTH(Table6[[#This Row],[Loan Date]])</f>
        <v>1</v>
      </c>
      <c r="J6489" t="str">
        <f>_xlfn.XLOOKUP(Table6[[#This Row],[Numeric Month]],$N$5:$N$11,$O$5:$O$11)</f>
        <v>Jan</v>
      </c>
      <c r="K6489" t="str">
        <f>_xlfn.XLOOKUP(Table6[[#This Row],[Loan Date]],$Q$5:$Q$152,$R$5:$R$152)</f>
        <v>Monday</v>
      </c>
      <c r="L6489" t="str">
        <f>_xlfn.XLOOKUP(Table6[[#This Row],[Loan Date]],$Q$5:$Q$152,$S$5:$S$152)</f>
        <v>Week 3</v>
      </c>
    </row>
    <row r="6490" spans="1:12" x14ac:dyDescent="0.2">
      <c r="A6490" s="1">
        <v>44949</v>
      </c>
      <c r="B6490" t="s">
        <v>5</v>
      </c>
      <c r="C6490" s="1">
        <v>44949</v>
      </c>
      <c r="D6490" t="s">
        <v>1015</v>
      </c>
      <c r="E6490" t="s">
        <v>23</v>
      </c>
      <c r="F6490" t="s">
        <v>23</v>
      </c>
      <c r="G6490" t="s">
        <v>20</v>
      </c>
      <c r="H6490" t="s">
        <v>0</v>
      </c>
      <c r="I6490">
        <f>MONTH(Table6[[#This Row],[Loan Date]])</f>
        <v>1</v>
      </c>
      <c r="J6490" t="str">
        <f>_xlfn.XLOOKUP(Table6[[#This Row],[Numeric Month]],$N$5:$N$11,$O$5:$O$11)</f>
        <v>Jan</v>
      </c>
      <c r="K6490" t="str">
        <f>_xlfn.XLOOKUP(Table6[[#This Row],[Loan Date]],$Q$5:$Q$152,$R$5:$R$152)</f>
        <v>Monday</v>
      </c>
      <c r="L6490" t="str">
        <f>_xlfn.XLOOKUP(Table6[[#This Row],[Loan Date]],$Q$5:$Q$152,$S$5:$S$152)</f>
        <v>Week 3</v>
      </c>
    </row>
    <row r="6491" spans="1:12" x14ac:dyDescent="0.2">
      <c r="A6491" s="1">
        <v>44949</v>
      </c>
      <c r="B6491" t="s">
        <v>5</v>
      </c>
      <c r="C6491" s="1">
        <v>44949</v>
      </c>
      <c r="D6491" t="s">
        <v>474</v>
      </c>
      <c r="E6491" t="s">
        <v>21</v>
      </c>
      <c r="F6491" t="s">
        <v>21</v>
      </c>
      <c r="G6491" t="s">
        <v>20</v>
      </c>
      <c r="H6491" t="s">
        <v>0</v>
      </c>
      <c r="I6491">
        <f>MONTH(Table6[[#This Row],[Loan Date]])</f>
        <v>1</v>
      </c>
      <c r="J6491" t="str">
        <f>_xlfn.XLOOKUP(Table6[[#This Row],[Numeric Month]],$N$5:$N$11,$O$5:$O$11)</f>
        <v>Jan</v>
      </c>
      <c r="K6491" t="str">
        <f>_xlfn.XLOOKUP(Table6[[#This Row],[Loan Date]],$Q$5:$Q$152,$R$5:$R$152)</f>
        <v>Monday</v>
      </c>
      <c r="L6491" t="str">
        <f>_xlfn.XLOOKUP(Table6[[#This Row],[Loan Date]],$Q$5:$Q$152,$S$5:$S$152)</f>
        <v>Week 3</v>
      </c>
    </row>
    <row r="6492" spans="1:12" x14ac:dyDescent="0.2">
      <c r="A6492" s="1">
        <v>44949</v>
      </c>
      <c r="B6492" t="s">
        <v>7</v>
      </c>
      <c r="C6492" s="1">
        <v>44949</v>
      </c>
      <c r="D6492" t="s">
        <v>1077</v>
      </c>
      <c r="E6492" t="s">
        <v>655</v>
      </c>
      <c r="F6492" t="s">
        <v>58</v>
      </c>
      <c r="G6492" t="s">
        <v>39</v>
      </c>
      <c r="H6492" t="s">
        <v>0</v>
      </c>
      <c r="I6492">
        <f>MONTH(Table6[[#This Row],[Loan Date]])</f>
        <v>1</v>
      </c>
      <c r="J6492" t="str">
        <f>_xlfn.XLOOKUP(Table6[[#This Row],[Numeric Month]],$N$5:$N$11,$O$5:$O$11)</f>
        <v>Jan</v>
      </c>
      <c r="K6492" t="str">
        <f>_xlfn.XLOOKUP(Table6[[#This Row],[Loan Date]],$Q$5:$Q$152,$R$5:$R$152)</f>
        <v>Monday</v>
      </c>
      <c r="L6492" t="str">
        <f>_xlfn.XLOOKUP(Table6[[#This Row],[Loan Date]],$Q$5:$Q$152,$S$5:$S$152)</f>
        <v>Week 3</v>
      </c>
    </row>
    <row r="6493" spans="1:12" x14ac:dyDescent="0.2">
      <c r="A6493" s="1">
        <v>44949</v>
      </c>
      <c r="B6493" t="s">
        <v>7</v>
      </c>
      <c r="C6493" s="1">
        <v>44963</v>
      </c>
      <c r="D6493" t="s">
        <v>786</v>
      </c>
      <c r="E6493" t="s">
        <v>3</v>
      </c>
      <c r="F6493" t="s">
        <v>2</v>
      </c>
      <c r="G6493" t="s">
        <v>1</v>
      </c>
      <c r="H6493" t="s">
        <v>0</v>
      </c>
      <c r="I6493">
        <f>MONTH(Table6[[#This Row],[Loan Date]])</f>
        <v>1</v>
      </c>
      <c r="J6493" t="str">
        <f>_xlfn.XLOOKUP(Table6[[#This Row],[Numeric Month]],$N$5:$N$11,$O$5:$O$11)</f>
        <v>Jan</v>
      </c>
      <c r="K6493" t="str">
        <f>_xlfn.XLOOKUP(Table6[[#This Row],[Loan Date]],$Q$5:$Q$152,$R$5:$R$152)</f>
        <v>Monday</v>
      </c>
      <c r="L6493" t="str">
        <f>_xlfn.XLOOKUP(Table6[[#This Row],[Loan Date]],$Q$5:$Q$152,$S$5:$S$152)</f>
        <v>Week 3</v>
      </c>
    </row>
    <row r="6494" spans="1:12" x14ac:dyDescent="0.2">
      <c r="A6494" s="1">
        <v>44949</v>
      </c>
      <c r="B6494" t="s">
        <v>7</v>
      </c>
      <c r="C6494" s="1">
        <v>44949</v>
      </c>
      <c r="D6494" t="s">
        <v>285</v>
      </c>
      <c r="E6494" t="s">
        <v>44</v>
      </c>
      <c r="F6494" t="s">
        <v>44</v>
      </c>
      <c r="G6494" t="s">
        <v>39</v>
      </c>
      <c r="H6494" t="s">
        <v>0</v>
      </c>
      <c r="I6494">
        <f>MONTH(Table6[[#This Row],[Loan Date]])</f>
        <v>1</v>
      </c>
      <c r="J6494" t="str">
        <f>_xlfn.XLOOKUP(Table6[[#This Row],[Numeric Month]],$N$5:$N$11,$O$5:$O$11)</f>
        <v>Jan</v>
      </c>
      <c r="K6494" t="str">
        <f>_xlfn.XLOOKUP(Table6[[#This Row],[Loan Date]],$Q$5:$Q$152,$R$5:$R$152)</f>
        <v>Monday</v>
      </c>
      <c r="L6494" t="str">
        <f>_xlfn.XLOOKUP(Table6[[#This Row],[Loan Date]],$Q$5:$Q$152,$S$5:$S$152)</f>
        <v>Week 3</v>
      </c>
    </row>
    <row r="6495" spans="1:12" x14ac:dyDescent="0.2">
      <c r="A6495" s="1">
        <v>44949</v>
      </c>
      <c r="B6495" t="s">
        <v>7</v>
      </c>
      <c r="C6495" s="1">
        <v>44949</v>
      </c>
      <c r="D6495" t="s">
        <v>170</v>
      </c>
      <c r="E6495" t="s">
        <v>21</v>
      </c>
      <c r="F6495" t="s">
        <v>21</v>
      </c>
      <c r="G6495" t="s">
        <v>20</v>
      </c>
      <c r="H6495" t="s">
        <v>0</v>
      </c>
      <c r="I6495">
        <f>MONTH(Table6[[#This Row],[Loan Date]])</f>
        <v>1</v>
      </c>
      <c r="J6495" t="str">
        <f>_xlfn.XLOOKUP(Table6[[#This Row],[Numeric Month]],$N$5:$N$11,$O$5:$O$11)</f>
        <v>Jan</v>
      </c>
      <c r="K6495" t="str">
        <f>_xlfn.XLOOKUP(Table6[[#This Row],[Loan Date]],$Q$5:$Q$152,$R$5:$R$152)</f>
        <v>Monday</v>
      </c>
      <c r="L6495" t="str">
        <f>_xlfn.XLOOKUP(Table6[[#This Row],[Loan Date]],$Q$5:$Q$152,$S$5:$S$152)</f>
        <v>Week 3</v>
      </c>
    </row>
    <row r="6496" spans="1:12" x14ac:dyDescent="0.2">
      <c r="A6496" s="1">
        <v>44949</v>
      </c>
      <c r="B6496" t="s">
        <v>7</v>
      </c>
      <c r="C6496" s="1">
        <v>44949</v>
      </c>
      <c r="D6496" t="s">
        <v>29</v>
      </c>
      <c r="E6496" t="s">
        <v>23</v>
      </c>
      <c r="F6496" t="s">
        <v>23</v>
      </c>
      <c r="G6496" t="s">
        <v>20</v>
      </c>
      <c r="H6496" t="s">
        <v>0</v>
      </c>
      <c r="I6496">
        <f>MONTH(Table6[[#This Row],[Loan Date]])</f>
        <v>1</v>
      </c>
      <c r="J6496" t="str">
        <f>_xlfn.XLOOKUP(Table6[[#This Row],[Numeric Month]],$N$5:$N$11,$O$5:$O$11)</f>
        <v>Jan</v>
      </c>
      <c r="K6496" t="str">
        <f>_xlfn.XLOOKUP(Table6[[#This Row],[Loan Date]],$Q$5:$Q$152,$R$5:$R$152)</f>
        <v>Monday</v>
      </c>
      <c r="L6496" t="str">
        <f>_xlfn.XLOOKUP(Table6[[#This Row],[Loan Date]],$Q$5:$Q$152,$S$5:$S$152)</f>
        <v>Week 3</v>
      </c>
    </row>
    <row r="6497" spans="1:12" x14ac:dyDescent="0.2">
      <c r="A6497" s="1">
        <v>44950</v>
      </c>
      <c r="B6497" t="s">
        <v>5</v>
      </c>
      <c r="C6497" s="1">
        <v>44957</v>
      </c>
      <c r="D6497" t="s">
        <v>1076</v>
      </c>
      <c r="E6497" t="s">
        <v>9</v>
      </c>
      <c r="F6497" t="s">
        <v>8</v>
      </c>
      <c r="G6497" t="s">
        <v>1</v>
      </c>
      <c r="H6497" t="s">
        <v>0</v>
      </c>
      <c r="I6497">
        <f>MONTH(Table6[[#This Row],[Loan Date]])</f>
        <v>1</v>
      </c>
      <c r="J6497" t="str">
        <f>_xlfn.XLOOKUP(Table6[[#This Row],[Numeric Month]],$N$5:$N$11,$O$5:$O$11)</f>
        <v>Jan</v>
      </c>
      <c r="K6497" t="str">
        <f>_xlfn.XLOOKUP(Table6[[#This Row],[Loan Date]],$Q$5:$Q$152,$R$5:$R$152)</f>
        <v>Tuesday</v>
      </c>
      <c r="L6497" t="str">
        <f>_xlfn.XLOOKUP(Table6[[#This Row],[Loan Date]],$Q$5:$Q$152,$S$5:$S$152)</f>
        <v>Week 3</v>
      </c>
    </row>
    <row r="6498" spans="1:12" x14ac:dyDescent="0.2">
      <c r="A6498" s="1">
        <v>44950</v>
      </c>
      <c r="B6498" t="s">
        <v>7</v>
      </c>
      <c r="C6498" s="1">
        <v>44950</v>
      </c>
      <c r="D6498" t="s">
        <v>344</v>
      </c>
      <c r="E6498" t="s">
        <v>49</v>
      </c>
      <c r="F6498" t="s">
        <v>49</v>
      </c>
      <c r="G6498" t="s">
        <v>20</v>
      </c>
      <c r="H6498" t="s">
        <v>0</v>
      </c>
      <c r="I6498">
        <f>MONTH(Table6[[#This Row],[Loan Date]])</f>
        <v>1</v>
      </c>
      <c r="J6498" t="str">
        <f>_xlfn.XLOOKUP(Table6[[#This Row],[Numeric Month]],$N$5:$N$11,$O$5:$O$11)</f>
        <v>Jan</v>
      </c>
      <c r="K6498" t="str">
        <f>_xlfn.XLOOKUP(Table6[[#This Row],[Loan Date]],$Q$5:$Q$152,$R$5:$R$152)</f>
        <v>Tuesday</v>
      </c>
      <c r="L6498" t="str">
        <f>_xlfn.XLOOKUP(Table6[[#This Row],[Loan Date]],$Q$5:$Q$152,$S$5:$S$152)</f>
        <v>Week 3</v>
      </c>
    </row>
    <row r="6499" spans="1:12" x14ac:dyDescent="0.2">
      <c r="A6499" s="1">
        <v>44950</v>
      </c>
      <c r="B6499" t="s">
        <v>5</v>
      </c>
      <c r="C6499" s="1">
        <v>44950</v>
      </c>
      <c r="D6499" t="s">
        <v>923</v>
      </c>
      <c r="E6499" t="s">
        <v>37</v>
      </c>
      <c r="F6499" t="s">
        <v>37</v>
      </c>
      <c r="G6499" t="s">
        <v>20</v>
      </c>
      <c r="H6499" t="s">
        <v>0</v>
      </c>
      <c r="I6499">
        <f>MONTH(Table6[[#This Row],[Loan Date]])</f>
        <v>1</v>
      </c>
      <c r="J6499" t="str">
        <f>_xlfn.XLOOKUP(Table6[[#This Row],[Numeric Month]],$N$5:$N$11,$O$5:$O$11)</f>
        <v>Jan</v>
      </c>
      <c r="K6499" t="str">
        <f>_xlfn.XLOOKUP(Table6[[#This Row],[Loan Date]],$Q$5:$Q$152,$R$5:$R$152)</f>
        <v>Tuesday</v>
      </c>
      <c r="L6499" t="str">
        <f>_xlfn.XLOOKUP(Table6[[#This Row],[Loan Date]],$Q$5:$Q$152,$S$5:$S$152)</f>
        <v>Week 3</v>
      </c>
    </row>
    <row r="6500" spans="1:12" x14ac:dyDescent="0.2">
      <c r="A6500" s="1">
        <v>44950</v>
      </c>
      <c r="B6500" t="s">
        <v>7</v>
      </c>
      <c r="C6500" s="1">
        <v>44950</v>
      </c>
      <c r="D6500" t="s">
        <v>912</v>
      </c>
      <c r="E6500" t="s">
        <v>37</v>
      </c>
      <c r="F6500" t="s">
        <v>37</v>
      </c>
      <c r="G6500" t="s">
        <v>20</v>
      </c>
      <c r="H6500" t="s">
        <v>0</v>
      </c>
      <c r="I6500">
        <f>MONTH(Table6[[#This Row],[Loan Date]])</f>
        <v>1</v>
      </c>
      <c r="J6500" t="str">
        <f>_xlfn.XLOOKUP(Table6[[#This Row],[Numeric Month]],$N$5:$N$11,$O$5:$O$11)</f>
        <v>Jan</v>
      </c>
      <c r="K6500" t="str">
        <f>_xlfn.XLOOKUP(Table6[[#This Row],[Loan Date]],$Q$5:$Q$152,$R$5:$R$152)</f>
        <v>Tuesday</v>
      </c>
      <c r="L6500" t="str">
        <f>_xlfn.XLOOKUP(Table6[[#This Row],[Loan Date]],$Q$5:$Q$152,$S$5:$S$152)</f>
        <v>Week 3</v>
      </c>
    </row>
    <row r="6501" spans="1:12" x14ac:dyDescent="0.2">
      <c r="A6501" s="1">
        <v>44950</v>
      </c>
      <c r="B6501" t="s">
        <v>5</v>
      </c>
      <c r="C6501" s="1">
        <v>44964</v>
      </c>
      <c r="D6501" t="s">
        <v>1075</v>
      </c>
      <c r="E6501" t="s">
        <v>9</v>
      </c>
      <c r="F6501" t="s">
        <v>8</v>
      </c>
      <c r="G6501" t="s">
        <v>1</v>
      </c>
      <c r="H6501" t="s">
        <v>0</v>
      </c>
      <c r="I6501">
        <f>MONTH(Table6[[#This Row],[Loan Date]])</f>
        <v>1</v>
      </c>
      <c r="J6501" t="str">
        <f>_xlfn.XLOOKUP(Table6[[#This Row],[Numeric Month]],$N$5:$N$11,$O$5:$O$11)</f>
        <v>Jan</v>
      </c>
      <c r="K6501" t="str">
        <f>_xlfn.XLOOKUP(Table6[[#This Row],[Loan Date]],$Q$5:$Q$152,$R$5:$R$152)</f>
        <v>Tuesday</v>
      </c>
      <c r="L6501" t="str">
        <f>_xlfn.XLOOKUP(Table6[[#This Row],[Loan Date]],$Q$5:$Q$152,$S$5:$S$152)</f>
        <v>Week 3</v>
      </c>
    </row>
    <row r="6502" spans="1:12" x14ac:dyDescent="0.2">
      <c r="A6502" s="1">
        <v>44950</v>
      </c>
      <c r="B6502" t="s">
        <v>5</v>
      </c>
      <c r="C6502" s="1">
        <v>44964</v>
      </c>
      <c r="D6502" t="s">
        <v>437</v>
      </c>
      <c r="E6502" t="s">
        <v>9</v>
      </c>
      <c r="F6502" t="s">
        <v>8</v>
      </c>
      <c r="G6502" t="s">
        <v>1</v>
      </c>
      <c r="H6502" t="s">
        <v>0</v>
      </c>
      <c r="I6502">
        <f>MONTH(Table6[[#This Row],[Loan Date]])</f>
        <v>1</v>
      </c>
      <c r="J6502" t="str">
        <f>_xlfn.XLOOKUP(Table6[[#This Row],[Numeric Month]],$N$5:$N$11,$O$5:$O$11)</f>
        <v>Jan</v>
      </c>
      <c r="K6502" t="str">
        <f>_xlfn.XLOOKUP(Table6[[#This Row],[Loan Date]],$Q$5:$Q$152,$R$5:$R$152)</f>
        <v>Tuesday</v>
      </c>
      <c r="L6502" t="str">
        <f>_xlfn.XLOOKUP(Table6[[#This Row],[Loan Date]],$Q$5:$Q$152,$S$5:$S$152)</f>
        <v>Week 3</v>
      </c>
    </row>
    <row r="6503" spans="1:12" x14ac:dyDescent="0.2">
      <c r="A6503" s="1">
        <v>44950</v>
      </c>
      <c r="B6503" t="s">
        <v>7</v>
      </c>
      <c r="C6503" s="1">
        <v>44950</v>
      </c>
      <c r="D6503" t="s">
        <v>31</v>
      </c>
      <c r="E6503" t="s">
        <v>21</v>
      </c>
      <c r="F6503" t="s">
        <v>21</v>
      </c>
      <c r="G6503" t="s">
        <v>20</v>
      </c>
      <c r="H6503" t="s">
        <v>0</v>
      </c>
      <c r="I6503">
        <f>MONTH(Table6[[#This Row],[Loan Date]])</f>
        <v>1</v>
      </c>
      <c r="J6503" t="str">
        <f>_xlfn.XLOOKUP(Table6[[#This Row],[Numeric Month]],$N$5:$N$11,$O$5:$O$11)</f>
        <v>Jan</v>
      </c>
      <c r="K6503" t="str">
        <f>_xlfn.XLOOKUP(Table6[[#This Row],[Loan Date]],$Q$5:$Q$152,$R$5:$R$152)</f>
        <v>Tuesday</v>
      </c>
      <c r="L6503" t="str">
        <f>_xlfn.XLOOKUP(Table6[[#This Row],[Loan Date]],$Q$5:$Q$152,$S$5:$S$152)</f>
        <v>Week 3</v>
      </c>
    </row>
    <row r="6504" spans="1:12" x14ac:dyDescent="0.2">
      <c r="A6504" s="1">
        <v>44950</v>
      </c>
      <c r="B6504" t="s">
        <v>7</v>
      </c>
      <c r="C6504" s="1">
        <v>44950</v>
      </c>
      <c r="D6504" t="s">
        <v>408</v>
      </c>
      <c r="E6504" t="s">
        <v>23</v>
      </c>
      <c r="F6504" t="s">
        <v>23</v>
      </c>
      <c r="G6504" t="s">
        <v>20</v>
      </c>
      <c r="H6504" t="s">
        <v>0</v>
      </c>
      <c r="I6504">
        <f>MONTH(Table6[[#This Row],[Loan Date]])</f>
        <v>1</v>
      </c>
      <c r="J6504" t="str">
        <f>_xlfn.XLOOKUP(Table6[[#This Row],[Numeric Month]],$N$5:$N$11,$O$5:$O$11)</f>
        <v>Jan</v>
      </c>
      <c r="K6504" t="str">
        <f>_xlfn.XLOOKUP(Table6[[#This Row],[Loan Date]],$Q$5:$Q$152,$R$5:$R$152)</f>
        <v>Tuesday</v>
      </c>
      <c r="L6504" t="str">
        <f>_xlfn.XLOOKUP(Table6[[#This Row],[Loan Date]],$Q$5:$Q$152,$S$5:$S$152)</f>
        <v>Week 3</v>
      </c>
    </row>
    <row r="6505" spans="1:12" x14ac:dyDescent="0.2">
      <c r="A6505" s="1">
        <v>44950</v>
      </c>
      <c r="B6505" t="s">
        <v>7</v>
      </c>
      <c r="C6505" s="1">
        <v>44950</v>
      </c>
      <c r="D6505" t="s">
        <v>917</v>
      </c>
      <c r="E6505" t="s">
        <v>37</v>
      </c>
      <c r="F6505" t="s">
        <v>37</v>
      </c>
      <c r="G6505" t="s">
        <v>20</v>
      </c>
      <c r="H6505" t="s">
        <v>0</v>
      </c>
      <c r="I6505">
        <f>MONTH(Table6[[#This Row],[Loan Date]])</f>
        <v>1</v>
      </c>
      <c r="J6505" t="str">
        <f>_xlfn.XLOOKUP(Table6[[#This Row],[Numeric Month]],$N$5:$N$11,$O$5:$O$11)</f>
        <v>Jan</v>
      </c>
      <c r="K6505" t="str">
        <f>_xlfn.XLOOKUP(Table6[[#This Row],[Loan Date]],$Q$5:$Q$152,$R$5:$R$152)</f>
        <v>Tuesday</v>
      </c>
      <c r="L6505" t="str">
        <f>_xlfn.XLOOKUP(Table6[[#This Row],[Loan Date]],$Q$5:$Q$152,$S$5:$S$152)</f>
        <v>Week 3</v>
      </c>
    </row>
    <row r="6506" spans="1:12" x14ac:dyDescent="0.2">
      <c r="A6506" s="1">
        <v>44950</v>
      </c>
      <c r="B6506" t="s">
        <v>7</v>
      </c>
      <c r="C6506" s="1">
        <v>44964</v>
      </c>
      <c r="D6506" t="s">
        <v>334</v>
      </c>
      <c r="E6506" t="s">
        <v>9</v>
      </c>
      <c r="F6506" t="s">
        <v>8</v>
      </c>
      <c r="G6506" t="s">
        <v>1</v>
      </c>
      <c r="H6506" t="s">
        <v>0</v>
      </c>
      <c r="I6506">
        <f>MONTH(Table6[[#This Row],[Loan Date]])</f>
        <v>1</v>
      </c>
      <c r="J6506" t="str">
        <f>_xlfn.XLOOKUP(Table6[[#This Row],[Numeric Month]],$N$5:$N$11,$O$5:$O$11)</f>
        <v>Jan</v>
      </c>
      <c r="K6506" t="str">
        <f>_xlfn.XLOOKUP(Table6[[#This Row],[Loan Date]],$Q$5:$Q$152,$R$5:$R$152)</f>
        <v>Tuesday</v>
      </c>
      <c r="L6506" t="str">
        <f>_xlfn.XLOOKUP(Table6[[#This Row],[Loan Date]],$Q$5:$Q$152,$S$5:$S$152)</f>
        <v>Week 3</v>
      </c>
    </row>
    <row r="6507" spans="1:12" x14ac:dyDescent="0.2">
      <c r="A6507" s="1">
        <v>44950</v>
      </c>
      <c r="B6507" t="s">
        <v>7</v>
      </c>
      <c r="C6507" s="1">
        <v>44950</v>
      </c>
      <c r="D6507" t="s">
        <v>1030</v>
      </c>
      <c r="E6507" t="s">
        <v>49</v>
      </c>
      <c r="F6507" t="s">
        <v>49</v>
      </c>
      <c r="G6507" t="s">
        <v>20</v>
      </c>
      <c r="H6507" t="s">
        <v>0</v>
      </c>
      <c r="I6507">
        <f>MONTH(Table6[[#This Row],[Loan Date]])</f>
        <v>1</v>
      </c>
      <c r="J6507" t="str">
        <f>_xlfn.XLOOKUP(Table6[[#This Row],[Numeric Month]],$N$5:$N$11,$O$5:$O$11)</f>
        <v>Jan</v>
      </c>
      <c r="K6507" t="str">
        <f>_xlfn.XLOOKUP(Table6[[#This Row],[Loan Date]],$Q$5:$Q$152,$R$5:$R$152)</f>
        <v>Tuesday</v>
      </c>
      <c r="L6507" t="str">
        <f>_xlfn.XLOOKUP(Table6[[#This Row],[Loan Date]],$Q$5:$Q$152,$S$5:$S$152)</f>
        <v>Week 3</v>
      </c>
    </row>
    <row r="6508" spans="1:12" x14ac:dyDescent="0.2">
      <c r="A6508" s="1">
        <v>44950</v>
      </c>
      <c r="B6508" t="s">
        <v>5</v>
      </c>
      <c r="C6508" s="1">
        <v>44957</v>
      </c>
      <c r="D6508" t="s">
        <v>918</v>
      </c>
      <c r="E6508" t="s">
        <v>52</v>
      </c>
      <c r="F6508" t="s">
        <v>51</v>
      </c>
      <c r="G6508" t="s">
        <v>1</v>
      </c>
      <c r="H6508" t="s">
        <v>0</v>
      </c>
      <c r="I6508">
        <f>MONTH(Table6[[#This Row],[Loan Date]])</f>
        <v>1</v>
      </c>
      <c r="J6508" t="str">
        <f>_xlfn.XLOOKUP(Table6[[#This Row],[Numeric Month]],$N$5:$N$11,$O$5:$O$11)</f>
        <v>Jan</v>
      </c>
      <c r="K6508" t="str">
        <f>_xlfn.XLOOKUP(Table6[[#This Row],[Loan Date]],$Q$5:$Q$152,$R$5:$R$152)</f>
        <v>Tuesday</v>
      </c>
      <c r="L6508" t="str">
        <f>_xlfn.XLOOKUP(Table6[[#This Row],[Loan Date]],$Q$5:$Q$152,$S$5:$S$152)</f>
        <v>Week 3</v>
      </c>
    </row>
    <row r="6509" spans="1:12" x14ac:dyDescent="0.2">
      <c r="A6509" s="1">
        <v>44950</v>
      </c>
      <c r="B6509" t="s">
        <v>7</v>
      </c>
      <c r="C6509" s="1">
        <v>44957</v>
      </c>
      <c r="D6509" t="s">
        <v>608</v>
      </c>
      <c r="E6509" t="s">
        <v>9</v>
      </c>
      <c r="F6509" t="s">
        <v>8</v>
      </c>
      <c r="G6509" t="s">
        <v>1</v>
      </c>
      <c r="H6509" t="s">
        <v>0</v>
      </c>
      <c r="I6509">
        <f>MONTH(Table6[[#This Row],[Loan Date]])</f>
        <v>1</v>
      </c>
      <c r="J6509" t="str">
        <f>_xlfn.XLOOKUP(Table6[[#This Row],[Numeric Month]],$N$5:$N$11,$O$5:$O$11)</f>
        <v>Jan</v>
      </c>
      <c r="K6509" t="str">
        <f>_xlfn.XLOOKUP(Table6[[#This Row],[Loan Date]],$Q$5:$Q$152,$R$5:$R$152)</f>
        <v>Tuesday</v>
      </c>
      <c r="L6509" t="str">
        <f>_xlfn.XLOOKUP(Table6[[#This Row],[Loan Date]],$Q$5:$Q$152,$S$5:$S$152)</f>
        <v>Week 3</v>
      </c>
    </row>
    <row r="6510" spans="1:12" x14ac:dyDescent="0.2">
      <c r="A6510" s="1">
        <v>44950</v>
      </c>
      <c r="B6510" t="s">
        <v>7</v>
      </c>
      <c r="C6510" s="1">
        <v>44950</v>
      </c>
      <c r="D6510" t="s">
        <v>952</v>
      </c>
      <c r="E6510" t="s">
        <v>37</v>
      </c>
      <c r="F6510" t="s">
        <v>37</v>
      </c>
      <c r="G6510" t="s">
        <v>20</v>
      </c>
      <c r="H6510" t="s">
        <v>0</v>
      </c>
      <c r="I6510">
        <f>MONTH(Table6[[#This Row],[Loan Date]])</f>
        <v>1</v>
      </c>
      <c r="J6510" t="str">
        <f>_xlfn.XLOOKUP(Table6[[#This Row],[Numeric Month]],$N$5:$N$11,$O$5:$O$11)</f>
        <v>Jan</v>
      </c>
      <c r="K6510" t="str">
        <f>_xlfn.XLOOKUP(Table6[[#This Row],[Loan Date]],$Q$5:$Q$152,$R$5:$R$152)</f>
        <v>Tuesday</v>
      </c>
      <c r="L6510" t="str">
        <f>_xlfn.XLOOKUP(Table6[[#This Row],[Loan Date]],$Q$5:$Q$152,$S$5:$S$152)</f>
        <v>Week 3</v>
      </c>
    </row>
    <row r="6511" spans="1:12" x14ac:dyDescent="0.2">
      <c r="A6511" s="1">
        <v>44950</v>
      </c>
      <c r="B6511" t="s">
        <v>7</v>
      </c>
      <c r="C6511" s="1">
        <v>44950</v>
      </c>
      <c r="D6511" t="s">
        <v>915</v>
      </c>
      <c r="E6511" t="s">
        <v>37</v>
      </c>
      <c r="F6511" t="s">
        <v>37</v>
      </c>
      <c r="G6511" t="s">
        <v>20</v>
      </c>
      <c r="H6511" t="s">
        <v>0</v>
      </c>
      <c r="I6511">
        <f>MONTH(Table6[[#This Row],[Loan Date]])</f>
        <v>1</v>
      </c>
      <c r="J6511" t="str">
        <f>_xlfn.XLOOKUP(Table6[[#This Row],[Numeric Month]],$N$5:$N$11,$O$5:$O$11)</f>
        <v>Jan</v>
      </c>
      <c r="K6511" t="str">
        <f>_xlfn.XLOOKUP(Table6[[#This Row],[Loan Date]],$Q$5:$Q$152,$R$5:$R$152)</f>
        <v>Tuesday</v>
      </c>
      <c r="L6511" t="str">
        <f>_xlfn.XLOOKUP(Table6[[#This Row],[Loan Date]],$Q$5:$Q$152,$S$5:$S$152)</f>
        <v>Week 3</v>
      </c>
    </row>
    <row r="6512" spans="1:12" x14ac:dyDescent="0.2">
      <c r="A6512" s="1">
        <v>44950</v>
      </c>
      <c r="B6512" t="s">
        <v>5</v>
      </c>
      <c r="C6512" s="1">
        <v>44957</v>
      </c>
      <c r="D6512" t="s">
        <v>271</v>
      </c>
      <c r="E6512" t="s">
        <v>52</v>
      </c>
      <c r="F6512" t="s">
        <v>51</v>
      </c>
      <c r="G6512" t="s">
        <v>1</v>
      </c>
      <c r="H6512" t="s">
        <v>0</v>
      </c>
      <c r="I6512">
        <f>MONTH(Table6[[#This Row],[Loan Date]])</f>
        <v>1</v>
      </c>
      <c r="J6512" t="str">
        <f>_xlfn.XLOOKUP(Table6[[#This Row],[Numeric Month]],$N$5:$N$11,$O$5:$O$11)</f>
        <v>Jan</v>
      </c>
      <c r="K6512" t="str">
        <f>_xlfn.XLOOKUP(Table6[[#This Row],[Loan Date]],$Q$5:$Q$152,$R$5:$R$152)</f>
        <v>Tuesday</v>
      </c>
      <c r="L6512" t="str">
        <f>_xlfn.XLOOKUP(Table6[[#This Row],[Loan Date]],$Q$5:$Q$152,$S$5:$S$152)</f>
        <v>Week 3</v>
      </c>
    </row>
    <row r="6513" spans="1:12" x14ac:dyDescent="0.2">
      <c r="A6513" s="1">
        <v>44950</v>
      </c>
      <c r="B6513" t="s">
        <v>7</v>
      </c>
      <c r="C6513" s="1">
        <v>44950</v>
      </c>
      <c r="D6513" t="s">
        <v>913</v>
      </c>
      <c r="E6513" t="s">
        <v>37</v>
      </c>
      <c r="F6513" t="s">
        <v>37</v>
      </c>
      <c r="G6513" t="s">
        <v>20</v>
      </c>
      <c r="H6513" t="s">
        <v>0</v>
      </c>
      <c r="I6513">
        <f>MONTH(Table6[[#This Row],[Loan Date]])</f>
        <v>1</v>
      </c>
      <c r="J6513" t="str">
        <f>_xlfn.XLOOKUP(Table6[[#This Row],[Numeric Month]],$N$5:$N$11,$O$5:$O$11)</f>
        <v>Jan</v>
      </c>
      <c r="K6513" t="str">
        <f>_xlfn.XLOOKUP(Table6[[#This Row],[Loan Date]],$Q$5:$Q$152,$R$5:$R$152)</f>
        <v>Tuesday</v>
      </c>
      <c r="L6513" t="str">
        <f>_xlfn.XLOOKUP(Table6[[#This Row],[Loan Date]],$Q$5:$Q$152,$S$5:$S$152)</f>
        <v>Week 3</v>
      </c>
    </row>
    <row r="6514" spans="1:12" x14ac:dyDescent="0.2">
      <c r="A6514" s="1">
        <v>44950</v>
      </c>
      <c r="B6514" t="s">
        <v>5</v>
      </c>
      <c r="C6514" s="1">
        <v>45009</v>
      </c>
      <c r="D6514" t="s">
        <v>1074</v>
      </c>
      <c r="E6514" t="s">
        <v>9</v>
      </c>
      <c r="F6514" t="s">
        <v>8</v>
      </c>
      <c r="G6514" t="s">
        <v>1</v>
      </c>
      <c r="H6514" t="s">
        <v>0</v>
      </c>
      <c r="I6514">
        <f>MONTH(Table6[[#This Row],[Loan Date]])</f>
        <v>1</v>
      </c>
      <c r="J6514" t="str">
        <f>_xlfn.XLOOKUP(Table6[[#This Row],[Numeric Month]],$N$5:$N$11,$O$5:$O$11)</f>
        <v>Jan</v>
      </c>
      <c r="K6514" t="str">
        <f>_xlfn.XLOOKUP(Table6[[#This Row],[Loan Date]],$Q$5:$Q$152,$R$5:$R$152)</f>
        <v>Tuesday</v>
      </c>
      <c r="L6514" t="str">
        <f>_xlfn.XLOOKUP(Table6[[#This Row],[Loan Date]],$Q$5:$Q$152,$S$5:$S$152)</f>
        <v>Week 3</v>
      </c>
    </row>
    <row r="6515" spans="1:12" x14ac:dyDescent="0.2">
      <c r="A6515" s="1">
        <v>44950</v>
      </c>
      <c r="B6515" t="s">
        <v>7</v>
      </c>
      <c r="C6515" s="1">
        <v>44957</v>
      </c>
      <c r="D6515" t="s">
        <v>1073</v>
      </c>
      <c r="E6515" t="s">
        <v>52</v>
      </c>
      <c r="F6515" t="s">
        <v>51</v>
      </c>
      <c r="G6515" t="s">
        <v>1</v>
      </c>
      <c r="H6515" t="s">
        <v>0</v>
      </c>
      <c r="I6515">
        <f>MONTH(Table6[[#This Row],[Loan Date]])</f>
        <v>1</v>
      </c>
      <c r="J6515" t="str">
        <f>_xlfn.XLOOKUP(Table6[[#This Row],[Numeric Month]],$N$5:$N$11,$O$5:$O$11)</f>
        <v>Jan</v>
      </c>
      <c r="K6515" t="str">
        <f>_xlfn.XLOOKUP(Table6[[#This Row],[Loan Date]],$Q$5:$Q$152,$R$5:$R$152)</f>
        <v>Tuesday</v>
      </c>
      <c r="L6515" t="str">
        <f>_xlfn.XLOOKUP(Table6[[#This Row],[Loan Date]],$Q$5:$Q$152,$S$5:$S$152)</f>
        <v>Week 3</v>
      </c>
    </row>
    <row r="6516" spans="1:12" x14ac:dyDescent="0.2">
      <c r="A6516" s="1">
        <v>44950</v>
      </c>
      <c r="B6516" t="s">
        <v>7</v>
      </c>
      <c r="C6516" s="1">
        <v>44950</v>
      </c>
      <c r="D6516" t="s">
        <v>916</v>
      </c>
      <c r="E6516" t="s">
        <v>37</v>
      </c>
      <c r="F6516" t="s">
        <v>37</v>
      </c>
      <c r="G6516" t="s">
        <v>20</v>
      </c>
      <c r="H6516" t="s">
        <v>0</v>
      </c>
      <c r="I6516">
        <f>MONTH(Table6[[#This Row],[Loan Date]])</f>
        <v>1</v>
      </c>
      <c r="J6516" t="str">
        <f>_xlfn.XLOOKUP(Table6[[#This Row],[Numeric Month]],$N$5:$N$11,$O$5:$O$11)</f>
        <v>Jan</v>
      </c>
      <c r="K6516" t="str">
        <f>_xlfn.XLOOKUP(Table6[[#This Row],[Loan Date]],$Q$5:$Q$152,$R$5:$R$152)</f>
        <v>Tuesday</v>
      </c>
      <c r="L6516" t="str">
        <f>_xlfn.XLOOKUP(Table6[[#This Row],[Loan Date]],$Q$5:$Q$152,$S$5:$S$152)</f>
        <v>Week 3</v>
      </c>
    </row>
    <row r="6517" spans="1:12" x14ac:dyDescent="0.2">
      <c r="A6517" s="1">
        <v>44950</v>
      </c>
      <c r="B6517" t="s">
        <v>7</v>
      </c>
      <c r="C6517" s="1">
        <v>44964</v>
      </c>
      <c r="D6517" t="s">
        <v>317</v>
      </c>
      <c r="E6517" t="s">
        <v>9</v>
      </c>
      <c r="F6517" t="s">
        <v>8</v>
      </c>
      <c r="G6517" t="s">
        <v>1</v>
      </c>
      <c r="H6517" t="s">
        <v>0</v>
      </c>
      <c r="I6517">
        <f>MONTH(Table6[[#This Row],[Loan Date]])</f>
        <v>1</v>
      </c>
      <c r="J6517" t="str">
        <f>_xlfn.XLOOKUP(Table6[[#This Row],[Numeric Month]],$N$5:$N$11,$O$5:$O$11)</f>
        <v>Jan</v>
      </c>
      <c r="K6517" t="str">
        <f>_xlfn.XLOOKUP(Table6[[#This Row],[Loan Date]],$Q$5:$Q$152,$R$5:$R$152)</f>
        <v>Tuesday</v>
      </c>
      <c r="L6517" t="str">
        <f>_xlfn.XLOOKUP(Table6[[#This Row],[Loan Date]],$Q$5:$Q$152,$S$5:$S$152)</f>
        <v>Week 3</v>
      </c>
    </row>
    <row r="6518" spans="1:12" x14ac:dyDescent="0.2">
      <c r="A6518" s="1">
        <v>44950</v>
      </c>
      <c r="B6518" t="s">
        <v>7</v>
      </c>
      <c r="C6518" s="1">
        <v>44950</v>
      </c>
      <c r="D6518" t="s">
        <v>763</v>
      </c>
      <c r="E6518" t="s">
        <v>162</v>
      </c>
      <c r="F6518" t="s">
        <v>162</v>
      </c>
      <c r="G6518" t="s">
        <v>11</v>
      </c>
      <c r="H6518" t="s">
        <v>0</v>
      </c>
      <c r="I6518">
        <f>MONTH(Table6[[#This Row],[Loan Date]])</f>
        <v>1</v>
      </c>
      <c r="J6518" t="str">
        <f>_xlfn.XLOOKUP(Table6[[#This Row],[Numeric Month]],$N$5:$N$11,$O$5:$O$11)</f>
        <v>Jan</v>
      </c>
      <c r="K6518" t="str">
        <f>_xlfn.XLOOKUP(Table6[[#This Row],[Loan Date]],$Q$5:$Q$152,$R$5:$R$152)</f>
        <v>Tuesday</v>
      </c>
      <c r="L6518" t="str">
        <f>_xlfn.XLOOKUP(Table6[[#This Row],[Loan Date]],$Q$5:$Q$152,$S$5:$S$152)</f>
        <v>Week 3</v>
      </c>
    </row>
    <row r="6519" spans="1:12" x14ac:dyDescent="0.2">
      <c r="A6519" s="1">
        <v>44950</v>
      </c>
      <c r="B6519" t="s">
        <v>7</v>
      </c>
      <c r="C6519" s="1">
        <v>44950</v>
      </c>
      <c r="D6519" t="s">
        <v>915</v>
      </c>
      <c r="E6519" t="s">
        <v>37</v>
      </c>
      <c r="F6519" t="s">
        <v>37</v>
      </c>
      <c r="G6519" t="s">
        <v>20</v>
      </c>
      <c r="H6519" t="s">
        <v>0</v>
      </c>
      <c r="I6519">
        <f>MONTH(Table6[[#This Row],[Loan Date]])</f>
        <v>1</v>
      </c>
      <c r="J6519" t="str">
        <f>_xlfn.XLOOKUP(Table6[[#This Row],[Numeric Month]],$N$5:$N$11,$O$5:$O$11)</f>
        <v>Jan</v>
      </c>
      <c r="K6519" t="str">
        <f>_xlfn.XLOOKUP(Table6[[#This Row],[Loan Date]],$Q$5:$Q$152,$R$5:$R$152)</f>
        <v>Tuesday</v>
      </c>
      <c r="L6519" t="str">
        <f>_xlfn.XLOOKUP(Table6[[#This Row],[Loan Date]],$Q$5:$Q$152,$S$5:$S$152)</f>
        <v>Week 3</v>
      </c>
    </row>
    <row r="6520" spans="1:12" x14ac:dyDescent="0.2">
      <c r="A6520" s="1">
        <v>44950</v>
      </c>
      <c r="B6520" t="s">
        <v>7</v>
      </c>
      <c r="C6520" s="1">
        <v>44950</v>
      </c>
      <c r="D6520" t="s">
        <v>911</v>
      </c>
      <c r="E6520" t="s">
        <v>37</v>
      </c>
      <c r="F6520" t="s">
        <v>37</v>
      </c>
      <c r="G6520" t="s">
        <v>20</v>
      </c>
      <c r="H6520" t="s">
        <v>0</v>
      </c>
      <c r="I6520">
        <f>MONTH(Table6[[#This Row],[Loan Date]])</f>
        <v>1</v>
      </c>
      <c r="J6520" t="str">
        <f>_xlfn.XLOOKUP(Table6[[#This Row],[Numeric Month]],$N$5:$N$11,$O$5:$O$11)</f>
        <v>Jan</v>
      </c>
      <c r="K6520" t="str">
        <f>_xlfn.XLOOKUP(Table6[[#This Row],[Loan Date]],$Q$5:$Q$152,$R$5:$R$152)</f>
        <v>Tuesday</v>
      </c>
      <c r="L6520" t="str">
        <f>_xlfn.XLOOKUP(Table6[[#This Row],[Loan Date]],$Q$5:$Q$152,$S$5:$S$152)</f>
        <v>Week 3</v>
      </c>
    </row>
    <row r="6521" spans="1:12" x14ac:dyDescent="0.2">
      <c r="A6521" s="1">
        <v>44950</v>
      </c>
      <c r="B6521" t="s">
        <v>7</v>
      </c>
      <c r="C6521" s="1">
        <v>44964</v>
      </c>
      <c r="D6521" t="s">
        <v>941</v>
      </c>
      <c r="E6521" t="s">
        <v>15</v>
      </c>
      <c r="F6521" t="s">
        <v>14</v>
      </c>
      <c r="G6521" t="s">
        <v>1</v>
      </c>
      <c r="H6521" t="s">
        <v>0</v>
      </c>
      <c r="I6521">
        <f>MONTH(Table6[[#This Row],[Loan Date]])</f>
        <v>1</v>
      </c>
      <c r="J6521" t="str">
        <f>_xlfn.XLOOKUP(Table6[[#This Row],[Numeric Month]],$N$5:$N$11,$O$5:$O$11)</f>
        <v>Jan</v>
      </c>
      <c r="K6521" t="str">
        <f>_xlfn.XLOOKUP(Table6[[#This Row],[Loan Date]],$Q$5:$Q$152,$R$5:$R$152)</f>
        <v>Tuesday</v>
      </c>
      <c r="L6521" t="str">
        <f>_xlfn.XLOOKUP(Table6[[#This Row],[Loan Date]],$Q$5:$Q$152,$S$5:$S$152)</f>
        <v>Week 3</v>
      </c>
    </row>
    <row r="6522" spans="1:12" x14ac:dyDescent="0.2">
      <c r="A6522" s="1">
        <v>44950</v>
      </c>
      <c r="B6522" t="s">
        <v>5</v>
      </c>
      <c r="C6522" s="1">
        <v>44950</v>
      </c>
      <c r="D6522" t="s">
        <v>271</v>
      </c>
      <c r="E6522" t="s">
        <v>52</v>
      </c>
      <c r="F6522" t="s">
        <v>51</v>
      </c>
      <c r="G6522" t="s">
        <v>1</v>
      </c>
      <c r="H6522" t="s">
        <v>0</v>
      </c>
      <c r="I6522">
        <f>MONTH(Table6[[#This Row],[Loan Date]])</f>
        <v>1</v>
      </c>
      <c r="J6522" t="str">
        <f>_xlfn.XLOOKUP(Table6[[#This Row],[Numeric Month]],$N$5:$N$11,$O$5:$O$11)</f>
        <v>Jan</v>
      </c>
      <c r="K6522" t="str">
        <f>_xlfn.XLOOKUP(Table6[[#This Row],[Loan Date]],$Q$5:$Q$152,$R$5:$R$152)</f>
        <v>Tuesday</v>
      </c>
      <c r="L6522" t="str">
        <f>_xlfn.XLOOKUP(Table6[[#This Row],[Loan Date]],$Q$5:$Q$152,$S$5:$S$152)</f>
        <v>Week 3</v>
      </c>
    </row>
    <row r="6523" spans="1:12" x14ac:dyDescent="0.2">
      <c r="A6523" s="1">
        <v>44950</v>
      </c>
      <c r="B6523" t="s">
        <v>7</v>
      </c>
      <c r="C6523" s="1">
        <v>44964</v>
      </c>
      <c r="D6523" t="s">
        <v>242</v>
      </c>
      <c r="E6523" t="s">
        <v>9</v>
      </c>
      <c r="F6523" t="s">
        <v>8</v>
      </c>
      <c r="G6523" t="s">
        <v>1</v>
      </c>
      <c r="H6523" t="s">
        <v>0</v>
      </c>
      <c r="I6523">
        <f>MONTH(Table6[[#This Row],[Loan Date]])</f>
        <v>1</v>
      </c>
      <c r="J6523" t="str">
        <f>_xlfn.XLOOKUP(Table6[[#This Row],[Numeric Month]],$N$5:$N$11,$O$5:$O$11)</f>
        <v>Jan</v>
      </c>
      <c r="K6523" t="str">
        <f>_xlfn.XLOOKUP(Table6[[#This Row],[Loan Date]],$Q$5:$Q$152,$R$5:$R$152)</f>
        <v>Tuesday</v>
      </c>
      <c r="L6523" t="str">
        <f>_xlfn.XLOOKUP(Table6[[#This Row],[Loan Date]],$Q$5:$Q$152,$S$5:$S$152)</f>
        <v>Week 3</v>
      </c>
    </row>
    <row r="6524" spans="1:12" x14ac:dyDescent="0.2">
      <c r="A6524" s="1">
        <v>44950</v>
      </c>
      <c r="B6524" t="s">
        <v>7</v>
      </c>
      <c r="C6524" s="1">
        <v>44957</v>
      </c>
      <c r="D6524" t="s">
        <v>212</v>
      </c>
      <c r="E6524" t="s">
        <v>9</v>
      </c>
      <c r="F6524" t="s">
        <v>8</v>
      </c>
      <c r="G6524" t="s">
        <v>1</v>
      </c>
      <c r="H6524" t="s">
        <v>0</v>
      </c>
      <c r="I6524">
        <f>MONTH(Table6[[#This Row],[Loan Date]])</f>
        <v>1</v>
      </c>
      <c r="J6524" t="str">
        <f>_xlfn.XLOOKUP(Table6[[#This Row],[Numeric Month]],$N$5:$N$11,$O$5:$O$11)</f>
        <v>Jan</v>
      </c>
      <c r="K6524" t="str">
        <f>_xlfn.XLOOKUP(Table6[[#This Row],[Loan Date]],$Q$5:$Q$152,$R$5:$R$152)</f>
        <v>Tuesday</v>
      </c>
      <c r="L6524" t="str">
        <f>_xlfn.XLOOKUP(Table6[[#This Row],[Loan Date]],$Q$5:$Q$152,$S$5:$S$152)</f>
        <v>Week 3</v>
      </c>
    </row>
    <row r="6525" spans="1:12" x14ac:dyDescent="0.2">
      <c r="A6525" s="1">
        <v>44950</v>
      </c>
      <c r="B6525" t="s">
        <v>7</v>
      </c>
      <c r="C6525" s="1">
        <v>45040</v>
      </c>
      <c r="D6525" t="s">
        <v>1072</v>
      </c>
      <c r="E6525" t="s">
        <v>80</v>
      </c>
      <c r="F6525" t="s">
        <v>79</v>
      </c>
      <c r="G6525" t="s">
        <v>79</v>
      </c>
      <c r="H6525" t="s">
        <v>0</v>
      </c>
      <c r="I6525">
        <f>MONTH(Table6[[#This Row],[Loan Date]])</f>
        <v>1</v>
      </c>
      <c r="J6525" t="str">
        <f>_xlfn.XLOOKUP(Table6[[#This Row],[Numeric Month]],$N$5:$N$11,$O$5:$O$11)</f>
        <v>Jan</v>
      </c>
      <c r="K6525" t="str">
        <f>_xlfn.XLOOKUP(Table6[[#This Row],[Loan Date]],$Q$5:$Q$152,$R$5:$R$152)</f>
        <v>Tuesday</v>
      </c>
      <c r="L6525" t="str">
        <f>_xlfn.XLOOKUP(Table6[[#This Row],[Loan Date]],$Q$5:$Q$152,$S$5:$S$152)</f>
        <v>Week 3</v>
      </c>
    </row>
    <row r="6526" spans="1:12" x14ac:dyDescent="0.2">
      <c r="A6526" s="1">
        <v>44950</v>
      </c>
      <c r="B6526" t="s">
        <v>7</v>
      </c>
      <c r="C6526" s="1">
        <v>44950</v>
      </c>
      <c r="D6526" t="s">
        <v>408</v>
      </c>
      <c r="E6526" t="s">
        <v>23</v>
      </c>
      <c r="F6526" t="s">
        <v>23</v>
      </c>
      <c r="G6526" t="s">
        <v>20</v>
      </c>
      <c r="H6526" t="s">
        <v>0</v>
      </c>
      <c r="I6526">
        <f>MONTH(Table6[[#This Row],[Loan Date]])</f>
        <v>1</v>
      </c>
      <c r="J6526" t="str">
        <f>_xlfn.XLOOKUP(Table6[[#This Row],[Numeric Month]],$N$5:$N$11,$O$5:$O$11)</f>
        <v>Jan</v>
      </c>
      <c r="K6526" t="str">
        <f>_xlfn.XLOOKUP(Table6[[#This Row],[Loan Date]],$Q$5:$Q$152,$R$5:$R$152)</f>
        <v>Tuesday</v>
      </c>
      <c r="L6526" t="str">
        <f>_xlfn.XLOOKUP(Table6[[#This Row],[Loan Date]],$Q$5:$Q$152,$S$5:$S$152)</f>
        <v>Week 3</v>
      </c>
    </row>
    <row r="6527" spans="1:12" x14ac:dyDescent="0.2">
      <c r="A6527" s="1">
        <v>44950</v>
      </c>
      <c r="B6527" t="s">
        <v>7</v>
      </c>
      <c r="C6527" s="1">
        <v>44950</v>
      </c>
      <c r="D6527" t="s">
        <v>441</v>
      </c>
      <c r="E6527" t="s">
        <v>21</v>
      </c>
      <c r="F6527" t="s">
        <v>21</v>
      </c>
      <c r="G6527" t="s">
        <v>20</v>
      </c>
      <c r="H6527" t="s">
        <v>0</v>
      </c>
      <c r="I6527">
        <f>MONTH(Table6[[#This Row],[Loan Date]])</f>
        <v>1</v>
      </c>
      <c r="J6527" t="str">
        <f>_xlfn.XLOOKUP(Table6[[#This Row],[Numeric Month]],$N$5:$N$11,$O$5:$O$11)</f>
        <v>Jan</v>
      </c>
      <c r="K6527" t="str">
        <f>_xlfn.XLOOKUP(Table6[[#This Row],[Loan Date]],$Q$5:$Q$152,$R$5:$R$152)</f>
        <v>Tuesday</v>
      </c>
      <c r="L6527" t="str">
        <f>_xlfn.XLOOKUP(Table6[[#This Row],[Loan Date]],$Q$5:$Q$152,$S$5:$S$152)</f>
        <v>Week 3</v>
      </c>
    </row>
    <row r="6528" spans="1:12" x14ac:dyDescent="0.2">
      <c r="A6528" s="1">
        <v>44950</v>
      </c>
      <c r="B6528" t="s">
        <v>7</v>
      </c>
      <c r="C6528" s="1">
        <v>44957</v>
      </c>
      <c r="D6528" t="s">
        <v>157</v>
      </c>
      <c r="E6528" t="s">
        <v>9</v>
      </c>
      <c r="F6528" t="s">
        <v>8</v>
      </c>
      <c r="G6528" t="s">
        <v>1</v>
      </c>
      <c r="H6528" t="s">
        <v>0</v>
      </c>
      <c r="I6528">
        <f>MONTH(Table6[[#This Row],[Loan Date]])</f>
        <v>1</v>
      </c>
      <c r="J6528" t="str">
        <f>_xlfn.XLOOKUP(Table6[[#This Row],[Numeric Month]],$N$5:$N$11,$O$5:$O$11)</f>
        <v>Jan</v>
      </c>
      <c r="K6528" t="str">
        <f>_xlfn.XLOOKUP(Table6[[#This Row],[Loan Date]],$Q$5:$Q$152,$R$5:$R$152)</f>
        <v>Tuesday</v>
      </c>
      <c r="L6528" t="str">
        <f>_xlfn.XLOOKUP(Table6[[#This Row],[Loan Date]],$Q$5:$Q$152,$S$5:$S$152)</f>
        <v>Week 3</v>
      </c>
    </row>
    <row r="6529" spans="1:12" x14ac:dyDescent="0.2">
      <c r="A6529" s="1">
        <v>44950</v>
      </c>
      <c r="B6529" t="s">
        <v>7</v>
      </c>
      <c r="C6529" s="1">
        <v>44959</v>
      </c>
      <c r="D6529" t="s">
        <v>692</v>
      </c>
      <c r="E6529" t="s">
        <v>15</v>
      </c>
      <c r="F6529" t="s">
        <v>14</v>
      </c>
      <c r="G6529" t="s">
        <v>1</v>
      </c>
      <c r="H6529" t="s">
        <v>0</v>
      </c>
      <c r="I6529">
        <f>MONTH(Table6[[#This Row],[Loan Date]])</f>
        <v>1</v>
      </c>
      <c r="J6529" t="str">
        <f>_xlfn.XLOOKUP(Table6[[#This Row],[Numeric Month]],$N$5:$N$11,$O$5:$O$11)</f>
        <v>Jan</v>
      </c>
      <c r="K6529" t="str">
        <f>_xlfn.XLOOKUP(Table6[[#This Row],[Loan Date]],$Q$5:$Q$152,$R$5:$R$152)</f>
        <v>Tuesday</v>
      </c>
      <c r="L6529" t="str">
        <f>_xlfn.XLOOKUP(Table6[[#This Row],[Loan Date]],$Q$5:$Q$152,$S$5:$S$152)</f>
        <v>Week 3</v>
      </c>
    </row>
    <row r="6530" spans="1:12" x14ac:dyDescent="0.2">
      <c r="A6530" s="1">
        <v>44950</v>
      </c>
      <c r="B6530" t="s">
        <v>7</v>
      </c>
      <c r="C6530" s="1">
        <v>44950</v>
      </c>
      <c r="D6530" t="s">
        <v>103</v>
      </c>
      <c r="E6530" t="s">
        <v>23</v>
      </c>
      <c r="F6530" t="s">
        <v>23</v>
      </c>
      <c r="G6530" t="s">
        <v>20</v>
      </c>
      <c r="H6530" t="s">
        <v>0</v>
      </c>
      <c r="I6530">
        <f>MONTH(Table6[[#This Row],[Loan Date]])</f>
        <v>1</v>
      </c>
      <c r="J6530" t="str">
        <f>_xlfn.XLOOKUP(Table6[[#This Row],[Numeric Month]],$N$5:$N$11,$O$5:$O$11)</f>
        <v>Jan</v>
      </c>
      <c r="K6530" t="str">
        <f>_xlfn.XLOOKUP(Table6[[#This Row],[Loan Date]],$Q$5:$Q$152,$R$5:$R$152)</f>
        <v>Tuesday</v>
      </c>
      <c r="L6530" t="str">
        <f>_xlfn.XLOOKUP(Table6[[#This Row],[Loan Date]],$Q$5:$Q$152,$S$5:$S$152)</f>
        <v>Week 3</v>
      </c>
    </row>
    <row r="6531" spans="1:12" x14ac:dyDescent="0.2">
      <c r="A6531" s="1">
        <v>44950</v>
      </c>
      <c r="B6531" t="s">
        <v>7</v>
      </c>
      <c r="C6531" s="1">
        <v>44950</v>
      </c>
      <c r="D6531" t="s">
        <v>29</v>
      </c>
      <c r="E6531" t="s">
        <v>23</v>
      </c>
      <c r="F6531" t="s">
        <v>23</v>
      </c>
      <c r="G6531" t="s">
        <v>20</v>
      </c>
      <c r="H6531" t="s">
        <v>0</v>
      </c>
      <c r="I6531">
        <f>MONTH(Table6[[#This Row],[Loan Date]])</f>
        <v>1</v>
      </c>
      <c r="J6531" t="str">
        <f>_xlfn.XLOOKUP(Table6[[#This Row],[Numeric Month]],$N$5:$N$11,$O$5:$O$11)</f>
        <v>Jan</v>
      </c>
      <c r="K6531" t="str">
        <f>_xlfn.XLOOKUP(Table6[[#This Row],[Loan Date]],$Q$5:$Q$152,$R$5:$R$152)</f>
        <v>Tuesday</v>
      </c>
      <c r="L6531" t="str">
        <f>_xlfn.XLOOKUP(Table6[[#This Row],[Loan Date]],$Q$5:$Q$152,$S$5:$S$152)</f>
        <v>Week 3</v>
      </c>
    </row>
    <row r="6532" spans="1:12" x14ac:dyDescent="0.2">
      <c r="A6532" s="1">
        <v>44950</v>
      </c>
      <c r="B6532" t="s">
        <v>7</v>
      </c>
      <c r="C6532" s="1">
        <v>44950</v>
      </c>
      <c r="D6532" t="s">
        <v>170</v>
      </c>
      <c r="E6532" t="s">
        <v>21</v>
      </c>
      <c r="F6532" t="s">
        <v>21</v>
      </c>
      <c r="G6532" t="s">
        <v>20</v>
      </c>
      <c r="H6532" t="s">
        <v>0</v>
      </c>
      <c r="I6532">
        <f>MONTH(Table6[[#This Row],[Loan Date]])</f>
        <v>1</v>
      </c>
      <c r="J6532" t="str">
        <f>_xlfn.XLOOKUP(Table6[[#This Row],[Numeric Month]],$N$5:$N$11,$O$5:$O$11)</f>
        <v>Jan</v>
      </c>
      <c r="K6532" t="str">
        <f>_xlfn.XLOOKUP(Table6[[#This Row],[Loan Date]],$Q$5:$Q$152,$R$5:$R$152)</f>
        <v>Tuesday</v>
      </c>
      <c r="L6532" t="str">
        <f>_xlfn.XLOOKUP(Table6[[#This Row],[Loan Date]],$Q$5:$Q$152,$S$5:$S$152)</f>
        <v>Week 3</v>
      </c>
    </row>
    <row r="6533" spans="1:12" x14ac:dyDescent="0.2">
      <c r="A6533" s="1">
        <v>44950</v>
      </c>
      <c r="B6533" t="s">
        <v>7</v>
      </c>
      <c r="C6533" s="1">
        <v>44950</v>
      </c>
      <c r="D6533" t="s">
        <v>913</v>
      </c>
      <c r="E6533" t="s">
        <v>37</v>
      </c>
      <c r="F6533" t="s">
        <v>37</v>
      </c>
      <c r="G6533" t="s">
        <v>20</v>
      </c>
      <c r="H6533" t="s">
        <v>0</v>
      </c>
      <c r="I6533">
        <f>MONTH(Table6[[#This Row],[Loan Date]])</f>
        <v>1</v>
      </c>
      <c r="J6533" t="str">
        <f>_xlfn.XLOOKUP(Table6[[#This Row],[Numeric Month]],$N$5:$N$11,$O$5:$O$11)</f>
        <v>Jan</v>
      </c>
      <c r="K6533" t="str">
        <f>_xlfn.XLOOKUP(Table6[[#This Row],[Loan Date]],$Q$5:$Q$152,$R$5:$R$152)</f>
        <v>Tuesday</v>
      </c>
      <c r="L6533" t="str">
        <f>_xlfn.XLOOKUP(Table6[[#This Row],[Loan Date]],$Q$5:$Q$152,$S$5:$S$152)</f>
        <v>Week 3</v>
      </c>
    </row>
    <row r="6534" spans="1:12" x14ac:dyDescent="0.2">
      <c r="A6534" s="1">
        <v>44950</v>
      </c>
      <c r="B6534" t="s">
        <v>7</v>
      </c>
      <c r="C6534" s="1">
        <v>44971</v>
      </c>
      <c r="D6534" t="s">
        <v>1071</v>
      </c>
      <c r="E6534" t="s">
        <v>52</v>
      </c>
      <c r="F6534" t="s">
        <v>51</v>
      </c>
      <c r="G6534" t="s">
        <v>1</v>
      </c>
      <c r="H6534" t="s">
        <v>0</v>
      </c>
      <c r="I6534">
        <f>MONTH(Table6[[#This Row],[Loan Date]])</f>
        <v>1</v>
      </c>
      <c r="J6534" t="str">
        <f>_xlfn.XLOOKUP(Table6[[#This Row],[Numeric Month]],$N$5:$N$11,$O$5:$O$11)</f>
        <v>Jan</v>
      </c>
      <c r="K6534" t="str">
        <f>_xlfn.XLOOKUP(Table6[[#This Row],[Loan Date]],$Q$5:$Q$152,$R$5:$R$152)</f>
        <v>Tuesday</v>
      </c>
      <c r="L6534" t="str">
        <f>_xlfn.XLOOKUP(Table6[[#This Row],[Loan Date]],$Q$5:$Q$152,$S$5:$S$152)</f>
        <v>Week 3</v>
      </c>
    </row>
    <row r="6535" spans="1:12" x14ac:dyDescent="0.2">
      <c r="A6535" s="1">
        <v>44950</v>
      </c>
      <c r="B6535" t="s">
        <v>5</v>
      </c>
      <c r="C6535" s="1">
        <v>44950</v>
      </c>
      <c r="D6535" t="s">
        <v>1058</v>
      </c>
      <c r="E6535" t="s">
        <v>162</v>
      </c>
      <c r="F6535" t="s">
        <v>162</v>
      </c>
      <c r="G6535" t="s">
        <v>11</v>
      </c>
      <c r="H6535" t="s">
        <v>0</v>
      </c>
      <c r="I6535">
        <f>MONTH(Table6[[#This Row],[Loan Date]])</f>
        <v>1</v>
      </c>
      <c r="J6535" t="str">
        <f>_xlfn.XLOOKUP(Table6[[#This Row],[Numeric Month]],$N$5:$N$11,$O$5:$O$11)</f>
        <v>Jan</v>
      </c>
      <c r="K6535" t="str">
        <f>_xlfn.XLOOKUP(Table6[[#This Row],[Loan Date]],$Q$5:$Q$152,$R$5:$R$152)</f>
        <v>Tuesday</v>
      </c>
      <c r="L6535" t="str">
        <f>_xlfn.XLOOKUP(Table6[[#This Row],[Loan Date]],$Q$5:$Q$152,$S$5:$S$152)</f>
        <v>Week 3</v>
      </c>
    </row>
    <row r="6536" spans="1:12" x14ac:dyDescent="0.2">
      <c r="A6536" s="1">
        <v>44950</v>
      </c>
      <c r="B6536" t="s">
        <v>7</v>
      </c>
      <c r="C6536" s="1">
        <v>44964</v>
      </c>
      <c r="D6536" t="s">
        <v>234</v>
      </c>
      <c r="E6536" t="s">
        <v>9</v>
      </c>
      <c r="F6536" t="s">
        <v>8</v>
      </c>
      <c r="G6536" t="s">
        <v>1</v>
      </c>
      <c r="H6536" t="s">
        <v>0</v>
      </c>
      <c r="I6536">
        <f>MONTH(Table6[[#This Row],[Loan Date]])</f>
        <v>1</v>
      </c>
      <c r="J6536" t="str">
        <f>_xlfn.XLOOKUP(Table6[[#This Row],[Numeric Month]],$N$5:$N$11,$O$5:$O$11)</f>
        <v>Jan</v>
      </c>
      <c r="K6536" t="str">
        <f>_xlfn.XLOOKUP(Table6[[#This Row],[Loan Date]],$Q$5:$Q$152,$R$5:$R$152)</f>
        <v>Tuesday</v>
      </c>
      <c r="L6536" t="str">
        <f>_xlfn.XLOOKUP(Table6[[#This Row],[Loan Date]],$Q$5:$Q$152,$S$5:$S$152)</f>
        <v>Week 3</v>
      </c>
    </row>
    <row r="6537" spans="1:12" x14ac:dyDescent="0.2">
      <c r="A6537" s="1">
        <v>44950</v>
      </c>
      <c r="B6537" t="s">
        <v>7</v>
      </c>
      <c r="C6537" s="1">
        <v>44950</v>
      </c>
      <c r="D6537" t="s">
        <v>66</v>
      </c>
      <c r="E6537" t="s">
        <v>65</v>
      </c>
      <c r="F6537" t="s">
        <v>65</v>
      </c>
      <c r="G6537" t="s">
        <v>20</v>
      </c>
      <c r="H6537" t="s">
        <v>0</v>
      </c>
      <c r="I6537">
        <f>MONTH(Table6[[#This Row],[Loan Date]])</f>
        <v>1</v>
      </c>
      <c r="J6537" t="str">
        <f>_xlfn.XLOOKUP(Table6[[#This Row],[Numeric Month]],$N$5:$N$11,$O$5:$O$11)</f>
        <v>Jan</v>
      </c>
      <c r="K6537" t="str">
        <f>_xlfn.XLOOKUP(Table6[[#This Row],[Loan Date]],$Q$5:$Q$152,$R$5:$R$152)</f>
        <v>Tuesday</v>
      </c>
      <c r="L6537" t="str">
        <f>_xlfn.XLOOKUP(Table6[[#This Row],[Loan Date]],$Q$5:$Q$152,$S$5:$S$152)</f>
        <v>Week 3</v>
      </c>
    </row>
    <row r="6538" spans="1:12" x14ac:dyDescent="0.2">
      <c r="A6538" s="1">
        <v>44950</v>
      </c>
      <c r="B6538" t="s">
        <v>7</v>
      </c>
      <c r="C6538" s="1">
        <v>44950</v>
      </c>
      <c r="D6538" t="s">
        <v>179</v>
      </c>
      <c r="E6538" t="s">
        <v>23</v>
      </c>
      <c r="F6538" t="s">
        <v>23</v>
      </c>
      <c r="G6538" t="s">
        <v>20</v>
      </c>
      <c r="H6538" t="s">
        <v>0</v>
      </c>
      <c r="I6538">
        <f>MONTH(Table6[[#This Row],[Loan Date]])</f>
        <v>1</v>
      </c>
      <c r="J6538" t="str">
        <f>_xlfn.XLOOKUP(Table6[[#This Row],[Numeric Month]],$N$5:$N$11,$O$5:$O$11)</f>
        <v>Jan</v>
      </c>
      <c r="K6538" t="str">
        <f>_xlfn.XLOOKUP(Table6[[#This Row],[Loan Date]],$Q$5:$Q$152,$R$5:$R$152)</f>
        <v>Tuesday</v>
      </c>
      <c r="L6538" t="str">
        <f>_xlfn.XLOOKUP(Table6[[#This Row],[Loan Date]],$Q$5:$Q$152,$S$5:$S$152)</f>
        <v>Week 3</v>
      </c>
    </row>
    <row r="6539" spans="1:12" x14ac:dyDescent="0.2">
      <c r="A6539" s="1">
        <v>44950</v>
      </c>
      <c r="B6539" t="s">
        <v>5</v>
      </c>
      <c r="C6539" s="1">
        <v>44950</v>
      </c>
      <c r="D6539" t="s">
        <v>917</v>
      </c>
      <c r="E6539" t="s">
        <v>37</v>
      </c>
      <c r="F6539" t="s">
        <v>37</v>
      </c>
      <c r="G6539" t="s">
        <v>20</v>
      </c>
      <c r="H6539" t="s">
        <v>0</v>
      </c>
      <c r="I6539">
        <f>MONTH(Table6[[#This Row],[Loan Date]])</f>
        <v>1</v>
      </c>
      <c r="J6539" t="str">
        <f>_xlfn.XLOOKUP(Table6[[#This Row],[Numeric Month]],$N$5:$N$11,$O$5:$O$11)</f>
        <v>Jan</v>
      </c>
      <c r="K6539" t="str">
        <f>_xlfn.XLOOKUP(Table6[[#This Row],[Loan Date]],$Q$5:$Q$152,$R$5:$R$152)</f>
        <v>Tuesday</v>
      </c>
      <c r="L6539" t="str">
        <f>_xlfn.XLOOKUP(Table6[[#This Row],[Loan Date]],$Q$5:$Q$152,$S$5:$S$152)</f>
        <v>Week 3</v>
      </c>
    </row>
    <row r="6540" spans="1:12" x14ac:dyDescent="0.2">
      <c r="A6540" s="1">
        <v>44950</v>
      </c>
      <c r="B6540" t="s">
        <v>7</v>
      </c>
      <c r="C6540" s="1">
        <v>44950</v>
      </c>
      <c r="D6540" t="s">
        <v>119</v>
      </c>
      <c r="E6540" t="s">
        <v>21</v>
      </c>
      <c r="F6540" t="s">
        <v>21</v>
      </c>
      <c r="G6540" t="s">
        <v>20</v>
      </c>
      <c r="H6540" t="s">
        <v>0</v>
      </c>
      <c r="I6540">
        <f>MONTH(Table6[[#This Row],[Loan Date]])</f>
        <v>1</v>
      </c>
      <c r="J6540" t="str">
        <f>_xlfn.XLOOKUP(Table6[[#This Row],[Numeric Month]],$N$5:$N$11,$O$5:$O$11)</f>
        <v>Jan</v>
      </c>
      <c r="K6540" t="str">
        <f>_xlfn.XLOOKUP(Table6[[#This Row],[Loan Date]],$Q$5:$Q$152,$R$5:$R$152)</f>
        <v>Tuesday</v>
      </c>
      <c r="L6540" t="str">
        <f>_xlfn.XLOOKUP(Table6[[#This Row],[Loan Date]],$Q$5:$Q$152,$S$5:$S$152)</f>
        <v>Week 3</v>
      </c>
    </row>
    <row r="6541" spans="1:12" x14ac:dyDescent="0.2">
      <c r="A6541" s="1">
        <v>44950</v>
      </c>
      <c r="B6541" t="s">
        <v>7</v>
      </c>
      <c r="C6541" s="1">
        <v>44950</v>
      </c>
      <c r="D6541" t="s">
        <v>408</v>
      </c>
      <c r="E6541" t="s">
        <v>23</v>
      </c>
      <c r="F6541" t="s">
        <v>23</v>
      </c>
      <c r="G6541" t="s">
        <v>20</v>
      </c>
      <c r="H6541" t="s">
        <v>0</v>
      </c>
      <c r="I6541">
        <f>MONTH(Table6[[#This Row],[Loan Date]])</f>
        <v>1</v>
      </c>
      <c r="J6541" t="str">
        <f>_xlfn.XLOOKUP(Table6[[#This Row],[Numeric Month]],$N$5:$N$11,$O$5:$O$11)</f>
        <v>Jan</v>
      </c>
      <c r="K6541" t="str">
        <f>_xlfn.XLOOKUP(Table6[[#This Row],[Loan Date]],$Q$5:$Q$152,$R$5:$R$152)</f>
        <v>Tuesday</v>
      </c>
      <c r="L6541" t="str">
        <f>_xlfn.XLOOKUP(Table6[[#This Row],[Loan Date]],$Q$5:$Q$152,$S$5:$S$152)</f>
        <v>Week 3</v>
      </c>
    </row>
    <row r="6542" spans="1:12" x14ac:dyDescent="0.2">
      <c r="A6542" s="1">
        <v>44950</v>
      </c>
      <c r="B6542" t="s">
        <v>5</v>
      </c>
      <c r="C6542" s="1">
        <v>44950</v>
      </c>
      <c r="D6542" t="s">
        <v>110</v>
      </c>
      <c r="E6542" t="s">
        <v>23</v>
      </c>
      <c r="F6542" t="s">
        <v>23</v>
      </c>
      <c r="G6542" t="s">
        <v>20</v>
      </c>
      <c r="H6542" t="s">
        <v>0</v>
      </c>
      <c r="I6542">
        <f>MONTH(Table6[[#This Row],[Loan Date]])</f>
        <v>1</v>
      </c>
      <c r="J6542" t="str">
        <f>_xlfn.XLOOKUP(Table6[[#This Row],[Numeric Month]],$N$5:$N$11,$O$5:$O$11)</f>
        <v>Jan</v>
      </c>
      <c r="K6542" t="str">
        <f>_xlfn.XLOOKUP(Table6[[#This Row],[Loan Date]],$Q$5:$Q$152,$R$5:$R$152)</f>
        <v>Tuesday</v>
      </c>
      <c r="L6542" t="str">
        <f>_xlfn.XLOOKUP(Table6[[#This Row],[Loan Date]],$Q$5:$Q$152,$S$5:$S$152)</f>
        <v>Week 3</v>
      </c>
    </row>
    <row r="6543" spans="1:12" x14ac:dyDescent="0.2">
      <c r="A6543" s="1">
        <v>44950</v>
      </c>
      <c r="B6543" t="s">
        <v>5</v>
      </c>
      <c r="C6543" s="1">
        <v>44950</v>
      </c>
      <c r="D6543" t="s">
        <v>673</v>
      </c>
      <c r="E6543" t="s">
        <v>21</v>
      </c>
      <c r="F6543" t="s">
        <v>21</v>
      </c>
      <c r="G6543" t="s">
        <v>20</v>
      </c>
      <c r="H6543" t="s">
        <v>0</v>
      </c>
      <c r="I6543">
        <f>MONTH(Table6[[#This Row],[Loan Date]])</f>
        <v>1</v>
      </c>
      <c r="J6543" t="str">
        <f>_xlfn.XLOOKUP(Table6[[#This Row],[Numeric Month]],$N$5:$N$11,$O$5:$O$11)</f>
        <v>Jan</v>
      </c>
      <c r="K6543" t="str">
        <f>_xlfn.XLOOKUP(Table6[[#This Row],[Loan Date]],$Q$5:$Q$152,$R$5:$R$152)</f>
        <v>Tuesday</v>
      </c>
      <c r="L6543" t="str">
        <f>_xlfn.XLOOKUP(Table6[[#This Row],[Loan Date]],$Q$5:$Q$152,$S$5:$S$152)</f>
        <v>Week 3</v>
      </c>
    </row>
    <row r="6544" spans="1:12" x14ac:dyDescent="0.2">
      <c r="A6544" s="1">
        <v>44950</v>
      </c>
      <c r="B6544" t="s">
        <v>5</v>
      </c>
      <c r="C6544" s="1">
        <v>44957</v>
      </c>
      <c r="D6544" t="s">
        <v>367</v>
      </c>
      <c r="E6544" t="s">
        <v>15</v>
      </c>
      <c r="F6544" t="s">
        <v>14</v>
      </c>
      <c r="G6544" t="s">
        <v>1</v>
      </c>
      <c r="H6544" t="s">
        <v>0</v>
      </c>
      <c r="I6544">
        <f>MONTH(Table6[[#This Row],[Loan Date]])</f>
        <v>1</v>
      </c>
      <c r="J6544" t="str">
        <f>_xlfn.XLOOKUP(Table6[[#This Row],[Numeric Month]],$N$5:$N$11,$O$5:$O$11)</f>
        <v>Jan</v>
      </c>
      <c r="K6544" t="str">
        <f>_xlfn.XLOOKUP(Table6[[#This Row],[Loan Date]],$Q$5:$Q$152,$R$5:$R$152)</f>
        <v>Tuesday</v>
      </c>
      <c r="L6544" t="str">
        <f>_xlfn.XLOOKUP(Table6[[#This Row],[Loan Date]],$Q$5:$Q$152,$S$5:$S$152)</f>
        <v>Week 3</v>
      </c>
    </row>
    <row r="6545" spans="1:12" x14ac:dyDescent="0.2">
      <c r="A6545" s="1">
        <v>44950</v>
      </c>
      <c r="B6545" t="s">
        <v>5</v>
      </c>
      <c r="C6545" s="1">
        <v>44964</v>
      </c>
      <c r="D6545" t="s">
        <v>961</v>
      </c>
      <c r="E6545" t="s">
        <v>15</v>
      </c>
      <c r="F6545" t="s">
        <v>14</v>
      </c>
      <c r="G6545" t="s">
        <v>1</v>
      </c>
      <c r="H6545" t="s">
        <v>0</v>
      </c>
      <c r="I6545">
        <f>MONTH(Table6[[#This Row],[Loan Date]])</f>
        <v>1</v>
      </c>
      <c r="J6545" t="str">
        <f>_xlfn.XLOOKUP(Table6[[#This Row],[Numeric Month]],$N$5:$N$11,$O$5:$O$11)</f>
        <v>Jan</v>
      </c>
      <c r="K6545" t="str">
        <f>_xlfn.XLOOKUP(Table6[[#This Row],[Loan Date]],$Q$5:$Q$152,$R$5:$R$152)</f>
        <v>Tuesday</v>
      </c>
      <c r="L6545" t="str">
        <f>_xlfn.XLOOKUP(Table6[[#This Row],[Loan Date]],$Q$5:$Q$152,$S$5:$S$152)</f>
        <v>Week 3</v>
      </c>
    </row>
    <row r="6546" spans="1:12" x14ac:dyDescent="0.2">
      <c r="A6546" s="1">
        <v>44950</v>
      </c>
      <c r="B6546" t="s">
        <v>7</v>
      </c>
      <c r="C6546" s="1">
        <v>44950</v>
      </c>
      <c r="D6546" t="s">
        <v>969</v>
      </c>
      <c r="E6546" t="s">
        <v>37</v>
      </c>
      <c r="F6546" t="s">
        <v>37</v>
      </c>
      <c r="G6546" t="s">
        <v>20</v>
      </c>
      <c r="H6546" t="s">
        <v>0</v>
      </c>
      <c r="I6546">
        <f>MONTH(Table6[[#This Row],[Loan Date]])</f>
        <v>1</v>
      </c>
      <c r="J6546" t="str">
        <f>_xlfn.XLOOKUP(Table6[[#This Row],[Numeric Month]],$N$5:$N$11,$O$5:$O$11)</f>
        <v>Jan</v>
      </c>
      <c r="K6546" t="str">
        <f>_xlfn.XLOOKUP(Table6[[#This Row],[Loan Date]],$Q$5:$Q$152,$R$5:$R$152)</f>
        <v>Tuesday</v>
      </c>
      <c r="L6546" t="str">
        <f>_xlfn.XLOOKUP(Table6[[#This Row],[Loan Date]],$Q$5:$Q$152,$S$5:$S$152)</f>
        <v>Week 3</v>
      </c>
    </row>
    <row r="6547" spans="1:12" x14ac:dyDescent="0.2">
      <c r="A6547" s="1">
        <v>44950</v>
      </c>
      <c r="B6547" t="s">
        <v>7</v>
      </c>
      <c r="C6547" s="1">
        <v>44950</v>
      </c>
      <c r="D6547" t="s">
        <v>952</v>
      </c>
      <c r="E6547" t="s">
        <v>37</v>
      </c>
      <c r="F6547" t="s">
        <v>37</v>
      </c>
      <c r="G6547" t="s">
        <v>20</v>
      </c>
      <c r="H6547" t="s">
        <v>0</v>
      </c>
      <c r="I6547">
        <f>MONTH(Table6[[#This Row],[Loan Date]])</f>
        <v>1</v>
      </c>
      <c r="J6547" t="str">
        <f>_xlfn.XLOOKUP(Table6[[#This Row],[Numeric Month]],$N$5:$N$11,$O$5:$O$11)</f>
        <v>Jan</v>
      </c>
      <c r="K6547" t="str">
        <f>_xlfn.XLOOKUP(Table6[[#This Row],[Loan Date]],$Q$5:$Q$152,$R$5:$R$152)</f>
        <v>Tuesday</v>
      </c>
      <c r="L6547" t="str">
        <f>_xlfn.XLOOKUP(Table6[[#This Row],[Loan Date]],$Q$5:$Q$152,$S$5:$S$152)</f>
        <v>Week 3</v>
      </c>
    </row>
    <row r="6548" spans="1:12" x14ac:dyDescent="0.2">
      <c r="A6548" s="1">
        <v>44950</v>
      </c>
      <c r="B6548" t="s">
        <v>7</v>
      </c>
      <c r="C6548" s="1">
        <v>44950</v>
      </c>
      <c r="D6548" t="s">
        <v>915</v>
      </c>
      <c r="E6548" t="s">
        <v>37</v>
      </c>
      <c r="F6548" t="s">
        <v>37</v>
      </c>
      <c r="G6548" t="s">
        <v>20</v>
      </c>
      <c r="H6548" t="s">
        <v>0</v>
      </c>
      <c r="I6548">
        <f>MONTH(Table6[[#This Row],[Loan Date]])</f>
        <v>1</v>
      </c>
      <c r="J6548" t="str">
        <f>_xlfn.XLOOKUP(Table6[[#This Row],[Numeric Month]],$N$5:$N$11,$O$5:$O$11)</f>
        <v>Jan</v>
      </c>
      <c r="K6548" t="str">
        <f>_xlfn.XLOOKUP(Table6[[#This Row],[Loan Date]],$Q$5:$Q$152,$R$5:$R$152)</f>
        <v>Tuesday</v>
      </c>
      <c r="L6548" t="str">
        <f>_xlfn.XLOOKUP(Table6[[#This Row],[Loan Date]],$Q$5:$Q$152,$S$5:$S$152)</f>
        <v>Week 3</v>
      </c>
    </row>
    <row r="6549" spans="1:12" x14ac:dyDescent="0.2">
      <c r="A6549" s="1">
        <v>44950</v>
      </c>
      <c r="B6549" t="s">
        <v>5</v>
      </c>
      <c r="C6549" s="1">
        <v>44957</v>
      </c>
      <c r="D6549" t="s">
        <v>102</v>
      </c>
      <c r="E6549" t="s">
        <v>52</v>
      </c>
      <c r="F6549" t="s">
        <v>51</v>
      </c>
      <c r="G6549" t="s">
        <v>1</v>
      </c>
      <c r="H6549" t="s">
        <v>0</v>
      </c>
      <c r="I6549">
        <f>MONTH(Table6[[#This Row],[Loan Date]])</f>
        <v>1</v>
      </c>
      <c r="J6549" t="str">
        <f>_xlfn.XLOOKUP(Table6[[#This Row],[Numeric Month]],$N$5:$N$11,$O$5:$O$11)</f>
        <v>Jan</v>
      </c>
      <c r="K6549" t="str">
        <f>_xlfn.XLOOKUP(Table6[[#This Row],[Loan Date]],$Q$5:$Q$152,$R$5:$R$152)</f>
        <v>Tuesday</v>
      </c>
      <c r="L6549" t="str">
        <f>_xlfn.XLOOKUP(Table6[[#This Row],[Loan Date]],$Q$5:$Q$152,$S$5:$S$152)</f>
        <v>Week 3</v>
      </c>
    </row>
    <row r="6550" spans="1:12" x14ac:dyDescent="0.2">
      <c r="A6550" s="1">
        <v>44950</v>
      </c>
      <c r="B6550" t="s">
        <v>7</v>
      </c>
      <c r="C6550" s="1">
        <v>45009</v>
      </c>
      <c r="D6550" t="s">
        <v>1070</v>
      </c>
      <c r="E6550" t="s">
        <v>15</v>
      </c>
      <c r="F6550" t="s">
        <v>14</v>
      </c>
      <c r="G6550" t="s">
        <v>1</v>
      </c>
      <c r="H6550" t="s">
        <v>0</v>
      </c>
      <c r="I6550">
        <f>MONTH(Table6[[#This Row],[Loan Date]])</f>
        <v>1</v>
      </c>
      <c r="J6550" t="str">
        <f>_xlfn.XLOOKUP(Table6[[#This Row],[Numeric Month]],$N$5:$N$11,$O$5:$O$11)</f>
        <v>Jan</v>
      </c>
      <c r="K6550" t="str">
        <f>_xlfn.XLOOKUP(Table6[[#This Row],[Loan Date]],$Q$5:$Q$152,$R$5:$R$152)</f>
        <v>Tuesday</v>
      </c>
      <c r="L6550" t="str">
        <f>_xlfn.XLOOKUP(Table6[[#This Row],[Loan Date]],$Q$5:$Q$152,$S$5:$S$152)</f>
        <v>Week 3</v>
      </c>
    </row>
    <row r="6551" spans="1:12" x14ac:dyDescent="0.2">
      <c r="A6551" s="1">
        <v>44950</v>
      </c>
      <c r="B6551" t="s">
        <v>7</v>
      </c>
      <c r="C6551" s="1">
        <v>44957</v>
      </c>
      <c r="D6551" t="s">
        <v>398</v>
      </c>
      <c r="E6551" t="s">
        <v>52</v>
      </c>
      <c r="F6551" t="s">
        <v>51</v>
      </c>
      <c r="G6551" t="s">
        <v>1</v>
      </c>
      <c r="H6551" t="s">
        <v>0</v>
      </c>
      <c r="I6551">
        <f>MONTH(Table6[[#This Row],[Loan Date]])</f>
        <v>1</v>
      </c>
      <c r="J6551" t="str">
        <f>_xlfn.XLOOKUP(Table6[[#This Row],[Numeric Month]],$N$5:$N$11,$O$5:$O$11)</f>
        <v>Jan</v>
      </c>
      <c r="K6551" t="str">
        <f>_xlfn.XLOOKUP(Table6[[#This Row],[Loan Date]],$Q$5:$Q$152,$R$5:$R$152)</f>
        <v>Tuesday</v>
      </c>
      <c r="L6551" t="str">
        <f>_xlfn.XLOOKUP(Table6[[#This Row],[Loan Date]],$Q$5:$Q$152,$S$5:$S$152)</f>
        <v>Week 3</v>
      </c>
    </row>
    <row r="6552" spans="1:12" x14ac:dyDescent="0.2">
      <c r="A6552" s="1">
        <v>44950</v>
      </c>
      <c r="B6552" t="s">
        <v>7</v>
      </c>
      <c r="C6552" s="1">
        <v>44957</v>
      </c>
      <c r="D6552" t="s">
        <v>508</v>
      </c>
      <c r="E6552" t="s">
        <v>9</v>
      </c>
      <c r="F6552" t="s">
        <v>8</v>
      </c>
      <c r="G6552" t="s">
        <v>1</v>
      </c>
      <c r="H6552" t="s">
        <v>0</v>
      </c>
      <c r="I6552">
        <f>MONTH(Table6[[#This Row],[Loan Date]])</f>
        <v>1</v>
      </c>
      <c r="J6552" t="str">
        <f>_xlfn.XLOOKUP(Table6[[#This Row],[Numeric Month]],$N$5:$N$11,$O$5:$O$11)</f>
        <v>Jan</v>
      </c>
      <c r="K6552" t="str">
        <f>_xlfn.XLOOKUP(Table6[[#This Row],[Loan Date]],$Q$5:$Q$152,$R$5:$R$152)</f>
        <v>Tuesday</v>
      </c>
      <c r="L6552" t="str">
        <f>_xlfn.XLOOKUP(Table6[[#This Row],[Loan Date]],$Q$5:$Q$152,$S$5:$S$152)</f>
        <v>Week 3</v>
      </c>
    </row>
    <row r="6553" spans="1:12" x14ac:dyDescent="0.2">
      <c r="A6553" s="1">
        <v>44950</v>
      </c>
      <c r="B6553" t="s">
        <v>7</v>
      </c>
      <c r="C6553" s="1">
        <v>45009</v>
      </c>
      <c r="D6553" t="s">
        <v>33</v>
      </c>
      <c r="E6553" t="s">
        <v>15</v>
      </c>
      <c r="F6553" t="s">
        <v>14</v>
      </c>
      <c r="G6553" t="s">
        <v>1</v>
      </c>
      <c r="H6553" t="s">
        <v>0</v>
      </c>
      <c r="I6553">
        <f>MONTH(Table6[[#This Row],[Loan Date]])</f>
        <v>1</v>
      </c>
      <c r="J6553" t="str">
        <f>_xlfn.XLOOKUP(Table6[[#This Row],[Numeric Month]],$N$5:$N$11,$O$5:$O$11)</f>
        <v>Jan</v>
      </c>
      <c r="K6553" t="str">
        <f>_xlfn.XLOOKUP(Table6[[#This Row],[Loan Date]],$Q$5:$Q$152,$R$5:$R$152)</f>
        <v>Tuesday</v>
      </c>
      <c r="L6553" t="str">
        <f>_xlfn.XLOOKUP(Table6[[#This Row],[Loan Date]],$Q$5:$Q$152,$S$5:$S$152)</f>
        <v>Week 3</v>
      </c>
    </row>
    <row r="6554" spans="1:12" x14ac:dyDescent="0.2">
      <c r="A6554" s="1">
        <v>44950</v>
      </c>
      <c r="B6554" t="s">
        <v>7</v>
      </c>
      <c r="C6554" s="1">
        <v>44964</v>
      </c>
      <c r="D6554" t="s">
        <v>1069</v>
      </c>
      <c r="E6554" t="s">
        <v>9</v>
      </c>
      <c r="F6554" t="s">
        <v>8</v>
      </c>
      <c r="G6554" t="s">
        <v>1</v>
      </c>
      <c r="H6554" t="s">
        <v>0</v>
      </c>
      <c r="I6554">
        <f>MONTH(Table6[[#This Row],[Loan Date]])</f>
        <v>1</v>
      </c>
      <c r="J6554" t="str">
        <f>_xlfn.XLOOKUP(Table6[[#This Row],[Numeric Month]],$N$5:$N$11,$O$5:$O$11)</f>
        <v>Jan</v>
      </c>
      <c r="K6554" t="str">
        <f>_xlfn.XLOOKUP(Table6[[#This Row],[Loan Date]],$Q$5:$Q$152,$R$5:$R$152)</f>
        <v>Tuesday</v>
      </c>
      <c r="L6554" t="str">
        <f>_xlfn.XLOOKUP(Table6[[#This Row],[Loan Date]],$Q$5:$Q$152,$S$5:$S$152)</f>
        <v>Week 3</v>
      </c>
    </row>
    <row r="6555" spans="1:12" x14ac:dyDescent="0.2">
      <c r="A6555" s="1">
        <v>44950</v>
      </c>
      <c r="B6555" t="s">
        <v>7</v>
      </c>
      <c r="C6555" s="1">
        <v>44950</v>
      </c>
      <c r="D6555" t="s">
        <v>681</v>
      </c>
      <c r="E6555" t="s">
        <v>23</v>
      </c>
      <c r="F6555" t="s">
        <v>23</v>
      </c>
      <c r="G6555" t="s">
        <v>20</v>
      </c>
      <c r="H6555" t="s">
        <v>0</v>
      </c>
      <c r="I6555">
        <f>MONTH(Table6[[#This Row],[Loan Date]])</f>
        <v>1</v>
      </c>
      <c r="J6555" t="str">
        <f>_xlfn.XLOOKUP(Table6[[#This Row],[Numeric Month]],$N$5:$N$11,$O$5:$O$11)</f>
        <v>Jan</v>
      </c>
      <c r="K6555" t="str">
        <f>_xlfn.XLOOKUP(Table6[[#This Row],[Loan Date]],$Q$5:$Q$152,$R$5:$R$152)</f>
        <v>Tuesday</v>
      </c>
      <c r="L6555" t="str">
        <f>_xlfn.XLOOKUP(Table6[[#This Row],[Loan Date]],$Q$5:$Q$152,$S$5:$S$152)</f>
        <v>Week 3</v>
      </c>
    </row>
    <row r="6556" spans="1:12" x14ac:dyDescent="0.2">
      <c r="A6556" s="1">
        <v>44950</v>
      </c>
      <c r="B6556" t="s">
        <v>7</v>
      </c>
      <c r="C6556" s="1">
        <v>44950</v>
      </c>
      <c r="D6556" t="s">
        <v>738</v>
      </c>
      <c r="E6556" t="s">
        <v>21</v>
      </c>
      <c r="F6556" t="s">
        <v>21</v>
      </c>
      <c r="G6556" t="s">
        <v>20</v>
      </c>
      <c r="H6556" t="s">
        <v>0</v>
      </c>
      <c r="I6556">
        <f>MONTH(Table6[[#This Row],[Loan Date]])</f>
        <v>1</v>
      </c>
      <c r="J6556" t="str">
        <f>_xlfn.XLOOKUP(Table6[[#This Row],[Numeric Month]],$N$5:$N$11,$O$5:$O$11)</f>
        <v>Jan</v>
      </c>
      <c r="K6556" t="str">
        <f>_xlfn.XLOOKUP(Table6[[#This Row],[Loan Date]],$Q$5:$Q$152,$R$5:$R$152)</f>
        <v>Tuesday</v>
      </c>
      <c r="L6556" t="str">
        <f>_xlfn.XLOOKUP(Table6[[#This Row],[Loan Date]],$Q$5:$Q$152,$S$5:$S$152)</f>
        <v>Week 3</v>
      </c>
    </row>
    <row r="6557" spans="1:12" x14ac:dyDescent="0.2">
      <c r="A6557" s="1">
        <v>44950</v>
      </c>
      <c r="B6557" t="s">
        <v>7</v>
      </c>
      <c r="C6557" s="1">
        <v>44950</v>
      </c>
      <c r="D6557" t="s">
        <v>1041</v>
      </c>
      <c r="E6557" t="s">
        <v>23</v>
      </c>
      <c r="F6557" t="s">
        <v>23</v>
      </c>
      <c r="G6557" t="s">
        <v>20</v>
      </c>
      <c r="H6557" t="s">
        <v>0</v>
      </c>
      <c r="I6557">
        <f>MONTH(Table6[[#This Row],[Loan Date]])</f>
        <v>1</v>
      </c>
      <c r="J6557" t="str">
        <f>_xlfn.XLOOKUP(Table6[[#This Row],[Numeric Month]],$N$5:$N$11,$O$5:$O$11)</f>
        <v>Jan</v>
      </c>
      <c r="K6557" t="str">
        <f>_xlfn.XLOOKUP(Table6[[#This Row],[Loan Date]],$Q$5:$Q$152,$R$5:$R$152)</f>
        <v>Tuesday</v>
      </c>
      <c r="L6557" t="str">
        <f>_xlfn.XLOOKUP(Table6[[#This Row],[Loan Date]],$Q$5:$Q$152,$S$5:$S$152)</f>
        <v>Week 3</v>
      </c>
    </row>
    <row r="6558" spans="1:12" x14ac:dyDescent="0.2">
      <c r="A6558" s="1">
        <v>44950</v>
      </c>
      <c r="B6558" t="s">
        <v>7</v>
      </c>
      <c r="C6558" s="1">
        <v>44950</v>
      </c>
      <c r="D6558" t="s">
        <v>189</v>
      </c>
      <c r="E6558" t="s">
        <v>21</v>
      </c>
      <c r="F6558" t="s">
        <v>21</v>
      </c>
      <c r="G6558" t="s">
        <v>20</v>
      </c>
      <c r="H6558" t="s">
        <v>0</v>
      </c>
      <c r="I6558">
        <f>MONTH(Table6[[#This Row],[Loan Date]])</f>
        <v>1</v>
      </c>
      <c r="J6558" t="str">
        <f>_xlfn.XLOOKUP(Table6[[#This Row],[Numeric Month]],$N$5:$N$11,$O$5:$O$11)</f>
        <v>Jan</v>
      </c>
      <c r="K6558" t="str">
        <f>_xlfn.XLOOKUP(Table6[[#This Row],[Loan Date]],$Q$5:$Q$152,$R$5:$R$152)</f>
        <v>Tuesday</v>
      </c>
      <c r="L6558" t="str">
        <f>_xlfn.XLOOKUP(Table6[[#This Row],[Loan Date]],$Q$5:$Q$152,$S$5:$S$152)</f>
        <v>Week 3</v>
      </c>
    </row>
    <row r="6559" spans="1:12" x14ac:dyDescent="0.2">
      <c r="A6559" s="1">
        <v>44950</v>
      </c>
      <c r="B6559" t="s">
        <v>5</v>
      </c>
      <c r="C6559" s="1">
        <v>44957</v>
      </c>
      <c r="D6559" t="s">
        <v>112</v>
      </c>
      <c r="E6559" t="s">
        <v>9</v>
      </c>
      <c r="F6559" t="s">
        <v>8</v>
      </c>
      <c r="G6559" t="s">
        <v>1</v>
      </c>
      <c r="H6559" t="s">
        <v>0</v>
      </c>
      <c r="I6559">
        <f>MONTH(Table6[[#This Row],[Loan Date]])</f>
        <v>1</v>
      </c>
      <c r="J6559" t="str">
        <f>_xlfn.XLOOKUP(Table6[[#This Row],[Numeric Month]],$N$5:$N$11,$O$5:$O$11)</f>
        <v>Jan</v>
      </c>
      <c r="K6559" t="str">
        <f>_xlfn.XLOOKUP(Table6[[#This Row],[Loan Date]],$Q$5:$Q$152,$R$5:$R$152)</f>
        <v>Tuesday</v>
      </c>
      <c r="L6559" t="str">
        <f>_xlfn.XLOOKUP(Table6[[#This Row],[Loan Date]],$Q$5:$Q$152,$S$5:$S$152)</f>
        <v>Week 3</v>
      </c>
    </row>
    <row r="6560" spans="1:12" x14ac:dyDescent="0.2">
      <c r="A6560" s="1">
        <v>44950</v>
      </c>
      <c r="B6560" t="s">
        <v>107</v>
      </c>
      <c r="C6560" s="1">
        <v>44957</v>
      </c>
      <c r="D6560" t="s">
        <v>1050</v>
      </c>
      <c r="E6560" t="s">
        <v>52</v>
      </c>
      <c r="F6560" t="s">
        <v>51</v>
      </c>
      <c r="G6560" t="s">
        <v>1</v>
      </c>
      <c r="H6560" t="s">
        <v>0</v>
      </c>
      <c r="I6560">
        <f>MONTH(Table6[[#This Row],[Loan Date]])</f>
        <v>1</v>
      </c>
      <c r="J6560" t="str">
        <f>_xlfn.XLOOKUP(Table6[[#This Row],[Numeric Month]],$N$5:$N$11,$O$5:$O$11)</f>
        <v>Jan</v>
      </c>
      <c r="K6560" t="str">
        <f>_xlfn.XLOOKUP(Table6[[#This Row],[Loan Date]],$Q$5:$Q$152,$R$5:$R$152)</f>
        <v>Tuesday</v>
      </c>
      <c r="L6560" t="str">
        <f>_xlfn.XLOOKUP(Table6[[#This Row],[Loan Date]],$Q$5:$Q$152,$S$5:$S$152)</f>
        <v>Week 3</v>
      </c>
    </row>
    <row r="6561" spans="1:12" x14ac:dyDescent="0.2">
      <c r="A6561" s="1">
        <v>44950</v>
      </c>
      <c r="B6561" t="s">
        <v>7</v>
      </c>
      <c r="C6561" s="1">
        <v>44950</v>
      </c>
      <c r="D6561" t="s">
        <v>31</v>
      </c>
      <c r="E6561" t="s">
        <v>21</v>
      </c>
      <c r="F6561" t="s">
        <v>21</v>
      </c>
      <c r="G6561" t="s">
        <v>20</v>
      </c>
      <c r="H6561" t="s">
        <v>0</v>
      </c>
      <c r="I6561">
        <f>MONTH(Table6[[#This Row],[Loan Date]])</f>
        <v>1</v>
      </c>
      <c r="J6561" t="str">
        <f>_xlfn.XLOOKUP(Table6[[#This Row],[Numeric Month]],$N$5:$N$11,$O$5:$O$11)</f>
        <v>Jan</v>
      </c>
      <c r="K6561" t="str">
        <f>_xlfn.XLOOKUP(Table6[[#This Row],[Loan Date]],$Q$5:$Q$152,$R$5:$R$152)</f>
        <v>Tuesday</v>
      </c>
      <c r="L6561" t="str">
        <f>_xlfn.XLOOKUP(Table6[[#This Row],[Loan Date]],$Q$5:$Q$152,$S$5:$S$152)</f>
        <v>Week 3</v>
      </c>
    </row>
    <row r="6562" spans="1:12" x14ac:dyDescent="0.2">
      <c r="A6562" s="1">
        <v>44950</v>
      </c>
      <c r="B6562" t="s">
        <v>7</v>
      </c>
      <c r="C6562" s="1">
        <v>44950</v>
      </c>
      <c r="D6562" t="s">
        <v>171</v>
      </c>
      <c r="E6562" t="s">
        <v>23</v>
      </c>
      <c r="F6562" t="s">
        <v>23</v>
      </c>
      <c r="G6562" t="s">
        <v>20</v>
      </c>
      <c r="H6562" t="s">
        <v>0</v>
      </c>
      <c r="I6562">
        <f>MONTH(Table6[[#This Row],[Loan Date]])</f>
        <v>1</v>
      </c>
      <c r="J6562" t="str">
        <f>_xlfn.XLOOKUP(Table6[[#This Row],[Numeric Month]],$N$5:$N$11,$O$5:$O$11)</f>
        <v>Jan</v>
      </c>
      <c r="K6562" t="str">
        <f>_xlfn.XLOOKUP(Table6[[#This Row],[Loan Date]],$Q$5:$Q$152,$R$5:$R$152)</f>
        <v>Tuesday</v>
      </c>
      <c r="L6562" t="str">
        <f>_xlfn.XLOOKUP(Table6[[#This Row],[Loan Date]],$Q$5:$Q$152,$S$5:$S$152)</f>
        <v>Week 3</v>
      </c>
    </row>
    <row r="6563" spans="1:12" x14ac:dyDescent="0.2">
      <c r="A6563" s="1">
        <v>44950</v>
      </c>
      <c r="B6563" t="s">
        <v>7</v>
      </c>
      <c r="C6563" s="1">
        <v>44950</v>
      </c>
      <c r="D6563" t="s">
        <v>734</v>
      </c>
      <c r="E6563" t="s">
        <v>21</v>
      </c>
      <c r="F6563" t="s">
        <v>21</v>
      </c>
      <c r="G6563" t="s">
        <v>20</v>
      </c>
      <c r="H6563" t="s">
        <v>0</v>
      </c>
      <c r="I6563">
        <f>MONTH(Table6[[#This Row],[Loan Date]])</f>
        <v>1</v>
      </c>
      <c r="J6563" t="str">
        <f>_xlfn.XLOOKUP(Table6[[#This Row],[Numeric Month]],$N$5:$N$11,$O$5:$O$11)</f>
        <v>Jan</v>
      </c>
      <c r="K6563" t="str">
        <f>_xlfn.XLOOKUP(Table6[[#This Row],[Loan Date]],$Q$5:$Q$152,$R$5:$R$152)</f>
        <v>Tuesday</v>
      </c>
      <c r="L6563" t="str">
        <f>_xlfn.XLOOKUP(Table6[[#This Row],[Loan Date]],$Q$5:$Q$152,$S$5:$S$152)</f>
        <v>Week 3</v>
      </c>
    </row>
    <row r="6564" spans="1:12" x14ac:dyDescent="0.2">
      <c r="A6564" s="1">
        <v>44950</v>
      </c>
      <c r="B6564" t="s">
        <v>7</v>
      </c>
      <c r="C6564" s="1">
        <v>44950</v>
      </c>
      <c r="D6564" t="s">
        <v>214</v>
      </c>
      <c r="E6564" t="s">
        <v>23</v>
      </c>
      <c r="F6564" t="s">
        <v>23</v>
      </c>
      <c r="G6564" t="s">
        <v>20</v>
      </c>
      <c r="H6564" t="s">
        <v>0</v>
      </c>
      <c r="I6564">
        <f>MONTH(Table6[[#This Row],[Loan Date]])</f>
        <v>1</v>
      </c>
      <c r="J6564" t="str">
        <f>_xlfn.XLOOKUP(Table6[[#This Row],[Numeric Month]],$N$5:$N$11,$O$5:$O$11)</f>
        <v>Jan</v>
      </c>
      <c r="K6564" t="str">
        <f>_xlfn.XLOOKUP(Table6[[#This Row],[Loan Date]],$Q$5:$Q$152,$R$5:$R$152)</f>
        <v>Tuesday</v>
      </c>
      <c r="L6564" t="str">
        <f>_xlfn.XLOOKUP(Table6[[#This Row],[Loan Date]],$Q$5:$Q$152,$S$5:$S$152)</f>
        <v>Week 3</v>
      </c>
    </row>
    <row r="6565" spans="1:12" x14ac:dyDescent="0.2">
      <c r="A6565" s="1">
        <v>44950</v>
      </c>
      <c r="B6565" t="s">
        <v>7</v>
      </c>
      <c r="C6565" s="1">
        <v>44950</v>
      </c>
      <c r="D6565" t="s">
        <v>172</v>
      </c>
      <c r="E6565" t="s">
        <v>21</v>
      </c>
      <c r="F6565" t="s">
        <v>21</v>
      </c>
      <c r="G6565" t="s">
        <v>20</v>
      </c>
      <c r="H6565" t="s">
        <v>0</v>
      </c>
      <c r="I6565">
        <f>MONTH(Table6[[#This Row],[Loan Date]])</f>
        <v>1</v>
      </c>
      <c r="J6565" t="str">
        <f>_xlfn.XLOOKUP(Table6[[#This Row],[Numeric Month]],$N$5:$N$11,$O$5:$O$11)</f>
        <v>Jan</v>
      </c>
      <c r="K6565" t="str">
        <f>_xlfn.XLOOKUP(Table6[[#This Row],[Loan Date]],$Q$5:$Q$152,$R$5:$R$152)</f>
        <v>Tuesday</v>
      </c>
      <c r="L6565" t="str">
        <f>_xlfn.XLOOKUP(Table6[[#This Row],[Loan Date]],$Q$5:$Q$152,$S$5:$S$152)</f>
        <v>Week 3</v>
      </c>
    </row>
    <row r="6566" spans="1:12" x14ac:dyDescent="0.2">
      <c r="A6566" s="1">
        <v>44950</v>
      </c>
      <c r="B6566" t="s">
        <v>7</v>
      </c>
      <c r="C6566" s="1">
        <v>44950</v>
      </c>
      <c r="D6566" t="s">
        <v>30</v>
      </c>
      <c r="E6566" t="s">
        <v>23</v>
      </c>
      <c r="F6566" t="s">
        <v>23</v>
      </c>
      <c r="G6566" t="s">
        <v>20</v>
      </c>
      <c r="H6566" t="s">
        <v>0</v>
      </c>
      <c r="I6566">
        <f>MONTH(Table6[[#This Row],[Loan Date]])</f>
        <v>1</v>
      </c>
      <c r="J6566" t="str">
        <f>_xlfn.XLOOKUP(Table6[[#This Row],[Numeric Month]],$N$5:$N$11,$O$5:$O$11)</f>
        <v>Jan</v>
      </c>
      <c r="K6566" t="str">
        <f>_xlfn.XLOOKUP(Table6[[#This Row],[Loan Date]],$Q$5:$Q$152,$R$5:$R$152)</f>
        <v>Tuesday</v>
      </c>
      <c r="L6566" t="str">
        <f>_xlfn.XLOOKUP(Table6[[#This Row],[Loan Date]],$Q$5:$Q$152,$S$5:$S$152)</f>
        <v>Week 3</v>
      </c>
    </row>
    <row r="6567" spans="1:12" x14ac:dyDescent="0.2">
      <c r="A6567" s="1">
        <v>44950</v>
      </c>
      <c r="B6567" t="s">
        <v>5</v>
      </c>
      <c r="C6567" s="1">
        <v>44950</v>
      </c>
      <c r="D6567" t="s">
        <v>344</v>
      </c>
      <c r="E6567" t="s">
        <v>49</v>
      </c>
      <c r="F6567" t="s">
        <v>49</v>
      </c>
      <c r="G6567" t="s">
        <v>20</v>
      </c>
      <c r="H6567" t="s">
        <v>0</v>
      </c>
      <c r="I6567">
        <f>MONTH(Table6[[#This Row],[Loan Date]])</f>
        <v>1</v>
      </c>
      <c r="J6567" t="str">
        <f>_xlfn.XLOOKUP(Table6[[#This Row],[Numeric Month]],$N$5:$N$11,$O$5:$O$11)</f>
        <v>Jan</v>
      </c>
      <c r="K6567" t="str">
        <f>_xlfn.XLOOKUP(Table6[[#This Row],[Loan Date]],$Q$5:$Q$152,$R$5:$R$152)</f>
        <v>Tuesday</v>
      </c>
      <c r="L6567" t="str">
        <f>_xlfn.XLOOKUP(Table6[[#This Row],[Loan Date]],$Q$5:$Q$152,$S$5:$S$152)</f>
        <v>Week 3</v>
      </c>
    </row>
    <row r="6568" spans="1:12" x14ac:dyDescent="0.2">
      <c r="A6568" s="1">
        <v>44950</v>
      </c>
      <c r="B6568" t="s">
        <v>5</v>
      </c>
      <c r="C6568" s="1">
        <v>44950</v>
      </c>
      <c r="D6568" t="s">
        <v>310</v>
      </c>
      <c r="E6568" t="s">
        <v>21</v>
      </c>
      <c r="F6568" t="s">
        <v>21</v>
      </c>
      <c r="G6568" t="s">
        <v>20</v>
      </c>
      <c r="H6568" t="s">
        <v>0</v>
      </c>
      <c r="I6568">
        <f>MONTH(Table6[[#This Row],[Loan Date]])</f>
        <v>1</v>
      </c>
      <c r="J6568" t="str">
        <f>_xlfn.XLOOKUP(Table6[[#This Row],[Numeric Month]],$N$5:$N$11,$O$5:$O$11)</f>
        <v>Jan</v>
      </c>
      <c r="K6568" t="str">
        <f>_xlfn.XLOOKUP(Table6[[#This Row],[Loan Date]],$Q$5:$Q$152,$R$5:$R$152)</f>
        <v>Tuesday</v>
      </c>
      <c r="L6568" t="str">
        <f>_xlfn.XLOOKUP(Table6[[#This Row],[Loan Date]],$Q$5:$Q$152,$S$5:$S$152)</f>
        <v>Week 3</v>
      </c>
    </row>
    <row r="6569" spans="1:12" x14ac:dyDescent="0.2">
      <c r="A6569" s="1">
        <v>44950</v>
      </c>
      <c r="B6569" t="s">
        <v>5</v>
      </c>
      <c r="C6569" s="1">
        <v>44950</v>
      </c>
      <c r="D6569" t="s">
        <v>97</v>
      </c>
      <c r="E6569" t="s">
        <v>23</v>
      </c>
      <c r="F6569" t="s">
        <v>23</v>
      </c>
      <c r="G6569" t="s">
        <v>20</v>
      </c>
      <c r="H6569" t="s">
        <v>0</v>
      </c>
      <c r="I6569">
        <f>MONTH(Table6[[#This Row],[Loan Date]])</f>
        <v>1</v>
      </c>
      <c r="J6569" t="str">
        <f>_xlfn.XLOOKUP(Table6[[#This Row],[Numeric Month]],$N$5:$N$11,$O$5:$O$11)</f>
        <v>Jan</v>
      </c>
      <c r="K6569" t="str">
        <f>_xlfn.XLOOKUP(Table6[[#This Row],[Loan Date]],$Q$5:$Q$152,$R$5:$R$152)</f>
        <v>Tuesday</v>
      </c>
      <c r="L6569" t="str">
        <f>_xlfn.XLOOKUP(Table6[[#This Row],[Loan Date]],$Q$5:$Q$152,$S$5:$S$152)</f>
        <v>Week 3</v>
      </c>
    </row>
    <row r="6570" spans="1:12" x14ac:dyDescent="0.2">
      <c r="A6570" s="1">
        <v>44950</v>
      </c>
      <c r="B6570" t="s">
        <v>7</v>
      </c>
      <c r="C6570" s="1">
        <v>44950</v>
      </c>
      <c r="D6570" t="s">
        <v>189</v>
      </c>
      <c r="E6570" t="s">
        <v>21</v>
      </c>
      <c r="F6570" t="s">
        <v>21</v>
      </c>
      <c r="G6570" t="s">
        <v>20</v>
      </c>
      <c r="H6570" t="s">
        <v>0</v>
      </c>
      <c r="I6570">
        <f>MONTH(Table6[[#This Row],[Loan Date]])</f>
        <v>1</v>
      </c>
      <c r="J6570" t="str">
        <f>_xlfn.XLOOKUP(Table6[[#This Row],[Numeric Month]],$N$5:$N$11,$O$5:$O$11)</f>
        <v>Jan</v>
      </c>
      <c r="K6570" t="str">
        <f>_xlfn.XLOOKUP(Table6[[#This Row],[Loan Date]],$Q$5:$Q$152,$R$5:$R$152)</f>
        <v>Tuesday</v>
      </c>
      <c r="L6570" t="str">
        <f>_xlfn.XLOOKUP(Table6[[#This Row],[Loan Date]],$Q$5:$Q$152,$S$5:$S$152)</f>
        <v>Week 3</v>
      </c>
    </row>
    <row r="6571" spans="1:12" x14ac:dyDescent="0.2">
      <c r="A6571" s="1">
        <v>44950</v>
      </c>
      <c r="B6571" t="s">
        <v>7</v>
      </c>
      <c r="C6571" s="1">
        <v>44950</v>
      </c>
      <c r="D6571" t="s">
        <v>390</v>
      </c>
      <c r="E6571" t="s">
        <v>23</v>
      </c>
      <c r="F6571" t="s">
        <v>23</v>
      </c>
      <c r="G6571" t="s">
        <v>20</v>
      </c>
      <c r="H6571" t="s">
        <v>0</v>
      </c>
      <c r="I6571">
        <f>MONTH(Table6[[#This Row],[Loan Date]])</f>
        <v>1</v>
      </c>
      <c r="J6571" t="str">
        <f>_xlfn.XLOOKUP(Table6[[#This Row],[Numeric Month]],$N$5:$N$11,$O$5:$O$11)</f>
        <v>Jan</v>
      </c>
      <c r="K6571" t="str">
        <f>_xlfn.XLOOKUP(Table6[[#This Row],[Loan Date]],$Q$5:$Q$152,$R$5:$R$152)</f>
        <v>Tuesday</v>
      </c>
      <c r="L6571" t="str">
        <f>_xlfn.XLOOKUP(Table6[[#This Row],[Loan Date]],$Q$5:$Q$152,$S$5:$S$152)</f>
        <v>Week 3</v>
      </c>
    </row>
    <row r="6572" spans="1:12" x14ac:dyDescent="0.2">
      <c r="A6572" s="1">
        <v>44950</v>
      </c>
      <c r="B6572" t="s">
        <v>5</v>
      </c>
      <c r="C6572" s="1">
        <v>44950</v>
      </c>
      <c r="D6572" t="s">
        <v>436</v>
      </c>
      <c r="E6572" t="s">
        <v>168</v>
      </c>
      <c r="F6572" t="s">
        <v>168</v>
      </c>
      <c r="G6572" t="s">
        <v>20</v>
      </c>
      <c r="H6572" t="s">
        <v>0</v>
      </c>
      <c r="I6572">
        <f>MONTH(Table6[[#This Row],[Loan Date]])</f>
        <v>1</v>
      </c>
      <c r="J6572" t="str">
        <f>_xlfn.XLOOKUP(Table6[[#This Row],[Numeric Month]],$N$5:$N$11,$O$5:$O$11)</f>
        <v>Jan</v>
      </c>
      <c r="K6572" t="str">
        <f>_xlfn.XLOOKUP(Table6[[#This Row],[Loan Date]],$Q$5:$Q$152,$R$5:$R$152)</f>
        <v>Tuesday</v>
      </c>
      <c r="L6572" t="str">
        <f>_xlfn.XLOOKUP(Table6[[#This Row],[Loan Date]],$Q$5:$Q$152,$S$5:$S$152)</f>
        <v>Week 3</v>
      </c>
    </row>
    <row r="6573" spans="1:12" x14ac:dyDescent="0.2">
      <c r="A6573" s="1">
        <v>44950</v>
      </c>
      <c r="B6573" t="s">
        <v>7</v>
      </c>
      <c r="C6573" s="1">
        <v>44950</v>
      </c>
      <c r="D6573" t="s">
        <v>982</v>
      </c>
      <c r="E6573" t="s">
        <v>168</v>
      </c>
      <c r="F6573" t="s">
        <v>168</v>
      </c>
      <c r="G6573" t="s">
        <v>20</v>
      </c>
      <c r="H6573" t="s">
        <v>0</v>
      </c>
      <c r="I6573">
        <f>MONTH(Table6[[#This Row],[Loan Date]])</f>
        <v>1</v>
      </c>
      <c r="J6573" t="str">
        <f>_xlfn.XLOOKUP(Table6[[#This Row],[Numeric Month]],$N$5:$N$11,$O$5:$O$11)</f>
        <v>Jan</v>
      </c>
      <c r="K6573" t="str">
        <f>_xlfn.XLOOKUP(Table6[[#This Row],[Loan Date]],$Q$5:$Q$152,$R$5:$R$152)</f>
        <v>Tuesday</v>
      </c>
      <c r="L6573" t="str">
        <f>_xlfn.XLOOKUP(Table6[[#This Row],[Loan Date]],$Q$5:$Q$152,$S$5:$S$152)</f>
        <v>Week 3</v>
      </c>
    </row>
    <row r="6574" spans="1:12" x14ac:dyDescent="0.2">
      <c r="A6574" s="1">
        <v>44950</v>
      </c>
      <c r="B6574" t="s">
        <v>5</v>
      </c>
      <c r="C6574" s="1">
        <v>44963</v>
      </c>
      <c r="D6574" t="s">
        <v>986</v>
      </c>
      <c r="E6574" t="s">
        <v>52</v>
      </c>
      <c r="F6574" t="s">
        <v>51</v>
      </c>
      <c r="G6574" t="s">
        <v>1</v>
      </c>
      <c r="H6574" t="s">
        <v>0</v>
      </c>
      <c r="I6574">
        <f>MONTH(Table6[[#This Row],[Loan Date]])</f>
        <v>1</v>
      </c>
      <c r="J6574" t="str">
        <f>_xlfn.XLOOKUP(Table6[[#This Row],[Numeric Month]],$N$5:$N$11,$O$5:$O$11)</f>
        <v>Jan</v>
      </c>
      <c r="K6574" t="str">
        <f>_xlfn.XLOOKUP(Table6[[#This Row],[Loan Date]],$Q$5:$Q$152,$R$5:$R$152)</f>
        <v>Tuesday</v>
      </c>
      <c r="L6574" t="str">
        <f>_xlfn.XLOOKUP(Table6[[#This Row],[Loan Date]],$Q$5:$Q$152,$S$5:$S$152)</f>
        <v>Week 3</v>
      </c>
    </row>
    <row r="6575" spans="1:12" x14ac:dyDescent="0.2">
      <c r="A6575" s="1">
        <v>44950</v>
      </c>
      <c r="B6575" t="s">
        <v>7</v>
      </c>
      <c r="C6575" s="1">
        <v>44950</v>
      </c>
      <c r="D6575" t="s">
        <v>561</v>
      </c>
      <c r="E6575" t="s">
        <v>49</v>
      </c>
      <c r="F6575" t="s">
        <v>49</v>
      </c>
      <c r="G6575" t="s">
        <v>20</v>
      </c>
      <c r="H6575" t="s">
        <v>0</v>
      </c>
      <c r="I6575">
        <f>MONTH(Table6[[#This Row],[Loan Date]])</f>
        <v>1</v>
      </c>
      <c r="J6575" t="str">
        <f>_xlfn.XLOOKUP(Table6[[#This Row],[Numeric Month]],$N$5:$N$11,$O$5:$O$11)</f>
        <v>Jan</v>
      </c>
      <c r="K6575" t="str">
        <f>_xlfn.XLOOKUP(Table6[[#This Row],[Loan Date]],$Q$5:$Q$152,$R$5:$R$152)</f>
        <v>Tuesday</v>
      </c>
      <c r="L6575" t="str">
        <f>_xlfn.XLOOKUP(Table6[[#This Row],[Loan Date]],$Q$5:$Q$152,$S$5:$S$152)</f>
        <v>Week 3</v>
      </c>
    </row>
    <row r="6576" spans="1:12" x14ac:dyDescent="0.2">
      <c r="A6576" s="1">
        <v>44950</v>
      </c>
      <c r="B6576" t="s">
        <v>7</v>
      </c>
      <c r="C6576" s="1">
        <v>44950</v>
      </c>
      <c r="D6576" t="s">
        <v>362</v>
      </c>
      <c r="E6576" t="s">
        <v>122</v>
      </c>
      <c r="F6576" t="s">
        <v>122</v>
      </c>
      <c r="G6576" t="s">
        <v>11</v>
      </c>
      <c r="H6576" t="s">
        <v>0</v>
      </c>
      <c r="I6576">
        <f>MONTH(Table6[[#This Row],[Loan Date]])</f>
        <v>1</v>
      </c>
      <c r="J6576" t="str">
        <f>_xlfn.XLOOKUP(Table6[[#This Row],[Numeric Month]],$N$5:$N$11,$O$5:$O$11)</f>
        <v>Jan</v>
      </c>
      <c r="K6576" t="str">
        <f>_xlfn.XLOOKUP(Table6[[#This Row],[Loan Date]],$Q$5:$Q$152,$R$5:$R$152)</f>
        <v>Tuesday</v>
      </c>
      <c r="L6576" t="str">
        <f>_xlfn.XLOOKUP(Table6[[#This Row],[Loan Date]],$Q$5:$Q$152,$S$5:$S$152)</f>
        <v>Week 3</v>
      </c>
    </row>
    <row r="6577" spans="1:12" x14ac:dyDescent="0.2">
      <c r="A6577" s="1">
        <v>44950</v>
      </c>
      <c r="B6577" t="s">
        <v>7</v>
      </c>
      <c r="C6577" s="1">
        <v>44950</v>
      </c>
      <c r="D6577" t="s">
        <v>431</v>
      </c>
      <c r="E6577" t="s">
        <v>162</v>
      </c>
      <c r="F6577" t="s">
        <v>162</v>
      </c>
      <c r="G6577" t="s">
        <v>11</v>
      </c>
      <c r="H6577" t="s">
        <v>0</v>
      </c>
      <c r="I6577">
        <f>MONTH(Table6[[#This Row],[Loan Date]])</f>
        <v>1</v>
      </c>
      <c r="J6577" t="str">
        <f>_xlfn.XLOOKUP(Table6[[#This Row],[Numeric Month]],$N$5:$N$11,$O$5:$O$11)</f>
        <v>Jan</v>
      </c>
      <c r="K6577" t="str">
        <f>_xlfn.XLOOKUP(Table6[[#This Row],[Loan Date]],$Q$5:$Q$152,$R$5:$R$152)</f>
        <v>Tuesday</v>
      </c>
      <c r="L6577" t="str">
        <f>_xlfn.XLOOKUP(Table6[[#This Row],[Loan Date]],$Q$5:$Q$152,$S$5:$S$152)</f>
        <v>Week 3</v>
      </c>
    </row>
    <row r="6578" spans="1:12" x14ac:dyDescent="0.2">
      <c r="A6578" s="1">
        <v>44950</v>
      </c>
      <c r="B6578" t="s">
        <v>7</v>
      </c>
      <c r="C6578" s="1">
        <v>44950</v>
      </c>
      <c r="D6578" t="s">
        <v>1027</v>
      </c>
      <c r="E6578" t="s">
        <v>122</v>
      </c>
      <c r="F6578" t="s">
        <v>122</v>
      </c>
      <c r="G6578" t="s">
        <v>11</v>
      </c>
      <c r="H6578" t="s">
        <v>0</v>
      </c>
      <c r="I6578">
        <f>MONTH(Table6[[#This Row],[Loan Date]])</f>
        <v>1</v>
      </c>
      <c r="J6578" t="str">
        <f>_xlfn.XLOOKUP(Table6[[#This Row],[Numeric Month]],$N$5:$N$11,$O$5:$O$11)</f>
        <v>Jan</v>
      </c>
      <c r="K6578" t="str">
        <f>_xlfn.XLOOKUP(Table6[[#This Row],[Loan Date]],$Q$5:$Q$152,$R$5:$R$152)</f>
        <v>Tuesday</v>
      </c>
      <c r="L6578" t="str">
        <f>_xlfn.XLOOKUP(Table6[[#This Row],[Loan Date]],$Q$5:$Q$152,$S$5:$S$152)</f>
        <v>Week 3</v>
      </c>
    </row>
    <row r="6579" spans="1:12" x14ac:dyDescent="0.2">
      <c r="A6579" s="1">
        <v>44950</v>
      </c>
      <c r="B6579" t="s">
        <v>7</v>
      </c>
      <c r="C6579" s="1">
        <v>44950</v>
      </c>
      <c r="D6579" t="s">
        <v>145</v>
      </c>
      <c r="E6579" t="s">
        <v>12</v>
      </c>
      <c r="F6579" t="s">
        <v>12</v>
      </c>
      <c r="G6579" t="s">
        <v>11</v>
      </c>
      <c r="H6579" t="s">
        <v>0</v>
      </c>
      <c r="I6579">
        <f>MONTH(Table6[[#This Row],[Loan Date]])</f>
        <v>1</v>
      </c>
      <c r="J6579" t="str">
        <f>_xlfn.XLOOKUP(Table6[[#This Row],[Numeric Month]],$N$5:$N$11,$O$5:$O$11)</f>
        <v>Jan</v>
      </c>
      <c r="K6579" t="str">
        <f>_xlfn.XLOOKUP(Table6[[#This Row],[Loan Date]],$Q$5:$Q$152,$R$5:$R$152)</f>
        <v>Tuesday</v>
      </c>
      <c r="L6579" t="str">
        <f>_xlfn.XLOOKUP(Table6[[#This Row],[Loan Date]],$Q$5:$Q$152,$S$5:$S$152)</f>
        <v>Week 3</v>
      </c>
    </row>
    <row r="6580" spans="1:12" x14ac:dyDescent="0.2">
      <c r="A6580" s="1">
        <v>44950</v>
      </c>
      <c r="B6580" t="s">
        <v>7</v>
      </c>
      <c r="C6580" s="1">
        <v>44964</v>
      </c>
      <c r="D6580" t="s">
        <v>291</v>
      </c>
      <c r="E6580" t="s">
        <v>9</v>
      </c>
      <c r="F6580" t="s">
        <v>8</v>
      </c>
      <c r="G6580" t="s">
        <v>1</v>
      </c>
      <c r="H6580" t="s">
        <v>0</v>
      </c>
      <c r="I6580">
        <f>MONTH(Table6[[#This Row],[Loan Date]])</f>
        <v>1</v>
      </c>
      <c r="J6580" t="str">
        <f>_xlfn.XLOOKUP(Table6[[#This Row],[Numeric Month]],$N$5:$N$11,$O$5:$O$11)</f>
        <v>Jan</v>
      </c>
      <c r="K6580" t="str">
        <f>_xlfn.XLOOKUP(Table6[[#This Row],[Loan Date]],$Q$5:$Q$152,$R$5:$R$152)</f>
        <v>Tuesday</v>
      </c>
      <c r="L6580" t="str">
        <f>_xlfn.XLOOKUP(Table6[[#This Row],[Loan Date]],$Q$5:$Q$152,$S$5:$S$152)</f>
        <v>Week 3</v>
      </c>
    </row>
    <row r="6581" spans="1:12" x14ac:dyDescent="0.2">
      <c r="A6581" s="1">
        <v>44950</v>
      </c>
      <c r="B6581" t="s">
        <v>7</v>
      </c>
      <c r="C6581" s="1">
        <v>44950</v>
      </c>
      <c r="D6581" t="s">
        <v>111</v>
      </c>
      <c r="E6581" t="s">
        <v>21</v>
      </c>
      <c r="F6581" t="s">
        <v>21</v>
      </c>
      <c r="G6581" t="s">
        <v>20</v>
      </c>
      <c r="H6581" t="s">
        <v>0</v>
      </c>
      <c r="I6581">
        <f>MONTH(Table6[[#This Row],[Loan Date]])</f>
        <v>1</v>
      </c>
      <c r="J6581" t="str">
        <f>_xlfn.XLOOKUP(Table6[[#This Row],[Numeric Month]],$N$5:$N$11,$O$5:$O$11)</f>
        <v>Jan</v>
      </c>
      <c r="K6581" t="str">
        <f>_xlfn.XLOOKUP(Table6[[#This Row],[Loan Date]],$Q$5:$Q$152,$R$5:$R$152)</f>
        <v>Tuesday</v>
      </c>
      <c r="L6581" t="str">
        <f>_xlfn.XLOOKUP(Table6[[#This Row],[Loan Date]],$Q$5:$Q$152,$S$5:$S$152)</f>
        <v>Week 3</v>
      </c>
    </row>
    <row r="6582" spans="1:12" x14ac:dyDescent="0.2">
      <c r="A6582" s="1">
        <v>44950</v>
      </c>
      <c r="B6582" t="s">
        <v>7</v>
      </c>
      <c r="C6582" s="1">
        <v>44950</v>
      </c>
      <c r="D6582" t="s">
        <v>1015</v>
      </c>
      <c r="E6582" t="s">
        <v>23</v>
      </c>
      <c r="F6582" t="s">
        <v>23</v>
      </c>
      <c r="G6582" t="s">
        <v>20</v>
      </c>
      <c r="H6582" t="s">
        <v>0</v>
      </c>
      <c r="I6582">
        <f>MONTH(Table6[[#This Row],[Loan Date]])</f>
        <v>1</v>
      </c>
      <c r="J6582" t="str">
        <f>_xlfn.XLOOKUP(Table6[[#This Row],[Numeric Month]],$N$5:$N$11,$O$5:$O$11)</f>
        <v>Jan</v>
      </c>
      <c r="K6582" t="str">
        <f>_xlfn.XLOOKUP(Table6[[#This Row],[Loan Date]],$Q$5:$Q$152,$R$5:$R$152)</f>
        <v>Tuesday</v>
      </c>
      <c r="L6582" t="str">
        <f>_xlfn.XLOOKUP(Table6[[#This Row],[Loan Date]],$Q$5:$Q$152,$S$5:$S$152)</f>
        <v>Week 3</v>
      </c>
    </row>
    <row r="6583" spans="1:12" x14ac:dyDescent="0.2">
      <c r="A6583" s="1">
        <v>44950</v>
      </c>
      <c r="B6583" t="s">
        <v>5</v>
      </c>
      <c r="C6583" s="1">
        <v>44950</v>
      </c>
      <c r="D6583" t="s">
        <v>1058</v>
      </c>
      <c r="E6583" t="s">
        <v>162</v>
      </c>
      <c r="F6583" t="s">
        <v>162</v>
      </c>
      <c r="G6583" t="s">
        <v>11</v>
      </c>
      <c r="H6583" t="s">
        <v>0</v>
      </c>
      <c r="I6583">
        <f>MONTH(Table6[[#This Row],[Loan Date]])</f>
        <v>1</v>
      </c>
      <c r="J6583" t="str">
        <f>_xlfn.XLOOKUP(Table6[[#This Row],[Numeric Month]],$N$5:$N$11,$O$5:$O$11)</f>
        <v>Jan</v>
      </c>
      <c r="K6583" t="str">
        <f>_xlfn.XLOOKUP(Table6[[#This Row],[Loan Date]],$Q$5:$Q$152,$R$5:$R$152)</f>
        <v>Tuesday</v>
      </c>
      <c r="L6583" t="str">
        <f>_xlfn.XLOOKUP(Table6[[#This Row],[Loan Date]],$Q$5:$Q$152,$S$5:$S$152)</f>
        <v>Week 3</v>
      </c>
    </row>
    <row r="6584" spans="1:12" x14ac:dyDescent="0.2">
      <c r="A6584" s="1">
        <v>44950</v>
      </c>
      <c r="B6584" t="s">
        <v>7</v>
      </c>
      <c r="C6584" s="1">
        <v>44957</v>
      </c>
      <c r="D6584" t="s">
        <v>885</v>
      </c>
      <c r="E6584" t="s">
        <v>15</v>
      </c>
      <c r="F6584" t="s">
        <v>14</v>
      </c>
      <c r="G6584" t="s">
        <v>1</v>
      </c>
      <c r="H6584" t="s">
        <v>0</v>
      </c>
      <c r="I6584">
        <f>MONTH(Table6[[#This Row],[Loan Date]])</f>
        <v>1</v>
      </c>
      <c r="J6584" t="str">
        <f>_xlfn.XLOOKUP(Table6[[#This Row],[Numeric Month]],$N$5:$N$11,$O$5:$O$11)</f>
        <v>Jan</v>
      </c>
      <c r="K6584" t="str">
        <f>_xlfn.XLOOKUP(Table6[[#This Row],[Loan Date]],$Q$5:$Q$152,$R$5:$R$152)</f>
        <v>Tuesday</v>
      </c>
      <c r="L6584" t="str">
        <f>_xlfn.XLOOKUP(Table6[[#This Row],[Loan Date]],$Q$5:$Q$152,$S$5:$S$152)</f>
        <v>Week 3</v>
      </c>
    </row>
    <row r="6585" spans="1:12" x14ac:dyDescent="0.2">
      <c r="A6585" s="1">
        <v>44950</v>
      </c>
      <c r="B6585" t="s">
        <v>7</v>
      </c>
      <c r="C6585" s="1">
        <v>44950</v>
      </c>
      <c r="D6585" t="s">
        <v>119</v>
      </c>
      <c r="E6585" t="s">
        <v>21</v>
      </c>
      <c r="F6585" t="s">
        <v>21</v>
      </c>
      <c r="G6585" t="s">
        <v>20</v>
      </c>
      <c r="H6585" t="s">
        <v>0</v>
      </c>
      <c r="I6585">
        <f>MONTH(Table6[[#This Row],[Loan Date]])</f>
        <v>1</v>
      </c>
      <c r="J6585" t="str">
        <f>_xlfn.XLOOKUP(Table6[[#This Row],[Numeric Month]],$N$5:$N$11,$O$5:$O$11)</f>
        <v>Jan</v>
      </c>
      <c r="K6585" t="str">
        <f>_xlfn.XLOOKUP(Table6[[#This Row],[Loan Date]],$Q$5:$Q$152,$R$5:$R$152)</f>
        <v>Tuesday</v>
      </c>
      <c r="L6585" t="str">
        <f>_xlfn.XLOOKUP(Table6[[#This Row],[Loan Date]],$Q$5:$Q$152,$S$5:$S$152)</f>
        <v>Week 3</v>
      </c>
    </row>
    <row r="6586" spans="1:12" x14ac:dyDescent="0.2">
      <c r="A6586" s="1">
        <v>44950</v>
      </c>
      <c r="B6586" t="s">
        <v>7</v>
      </c>
      <c r="C6586" s="1">
        <v>44950</v>
      </c>
      <c r="D6586" t="s">
        <v>408</v>
      </c>
      <c r="E6586" t="s">
        <v>23</v>
      </c>
      <c r="F6586" t="s">
        <v>23</v>
      </c>
      <c r="G6586" t="s">
        <v>20</v>
      </c>
      <c r="H6586" t="s">
        <v>0</v>
      </c>
      <c r="I6586">
        <f>MONTH(Table6[[#This Row],[Loan Date]])</f>
        <v>1</v>
      </c>
      <c r="J6586" t="str">
        <f>_xlfn.XLOOKUP(Table6[[#This Row],[Numeric Month]],$N$5:$N$11,$O$5:$O$11)</f>
        <v>Jan</v>
      </c>
      <c r="K6586" t="str">
        <f>_xlfn.XLOOKUP(Table6[[#This Row],[Loan Date]],$Q$5:$Q$152,$R$5:$R$152)</f>
        <v>Tuesday</v>
      </c>
      <c r="L6586" t="str">
        <f>_xlfn.XLOOKUP(Table6[[#This Row],[Loan Date]],$Q$5:$Q$152,$S$5:$S$152)</f>
        <v>Week 3</v>
      </c>
    </row>
    <row r="6587" spans="1:12" x14ac:dyDescent="0.2">
      <c r="A6587" s="1">
        <v>44950</v>
      </c>
      <c r="B6587" t="s">
        <v>35</v>
      </c>
      <c r="C6587" s="1">
        <v>44950</v>
      </c>
      <c r="D6587" t="s">
        <v>1006</v>
      </c>
      <c r="E6587" t="s">
        <v>41</v>
      </c>
      <c r="F6587" t="s">
        <v>40</v>
      </c>
      <c r="G6587" t="s">
        <v>39</v>
      </c>
      <c r="H6587" t="s">
        <v>0</v>
      </c>
      <c r="I6587">
        <f>MONTH(Table6[[#This Row],[Loan Date]])</f>
        <v>1</v>
      </c>
      <c r="J6587" t="str">
        <f>_xlfn.XLOOKUP(Table6[[#This Row],[Numeric Month]],$N$5:$N$11,$O$5:$O$11)</f>
        <v>Jan</v>
      </c>
      <c r="K6587" t="str">
        <f>_xlfn.XLOOKUP(Table6[[#This Row],[Loan Date]],$Q$5:$Q$152,$R$5:$R$152)</f>
        <v>Tuesday</v>
      </c>
      <c r="L6587" t="str">
        <f>_xlfn.XLOOKUP(Table6[[#This Row],[Loan Date]],$Q$5:$Q$152,$S$5:$S$152)</f>
        <v>Week 3</v>
      </c>
    </row>
    <row r="6588" spans="1:12" x14ac:dyDescent="0.2">
      <c r="A6588" s="1">
        <v>44950</v>
      </c>
      <c r="B6588" t="s">
        <v>7</v>
      </c>
      <c r="C6588" s="1">
        <v>44964</v>
      </c>
      <c r="D6588" t="s">
        <v>855</v>
      </c>
      <c r="E6588" t="s">
        <v>3</v>
      </c>
      <c r="F6588" t="s">
        <v>2</v>
      </c>
      <c r="G6588" t="s">
        <v>1</v>
      </c>
      <c r="H6588" t="s">
        <v>0</v>
      </c>
      <c r="I6588">
        <f>MONTH(Table6[[#This Row],[Loan Date]])</f>
        <v>1</v>
      </c>
      <c r="J6588" t="str">
        <f>_xlfn.XLOOKUP(Table6[[#This Row],[Numeric Month]],$N$5:$N$11,$O$5:$O$11)</f>
        <v>Jan</v>
      </c>
      <c r="K6588" t="str">
        <f>_xlfn.XLOOKUP(Table6[[#This Row],[Loan Date]],$Q$5:$Q$152,$R$5:$R$152)</f>
        <v>Tuesday</v>
      </c>
      <c r="L6588" t="str">
        <f>_xlfn.XLOOKUP(Table6[[#This Row],[Loan Date]],$Q$5:$Q$152,$S$5:$S$152)</f>
        <v>Week 3</v>
      </c>
    </row>
    <row r="6589" spans="1:12" x14ac:dyDescent="0.2">
      <c r="A6589" s="1">
        <v>44950</v>
      </c>
      <c r="B6589" t="s">
        <v>7</v>
      </c>
      <c r="C6589" s="1">
        <v>44950</v>
      </c>
      <c r="D6589" t="s">
        <v>915</v>
      </c>
      <c r="E6589" t="s">
        <v>37</v>
      </c>
      <c r="F6589" t="s">
        <v>37</v>
      </c>
      <c r="G6589" t="s">
        <v>20</v>
      </c>
      <c r="H6589" t="s">
        <v>0</v>
      </c>
      <c r="I6589">
        <f>MONTH(Table6[[#This Row],[Loan Date]])</f>
        <v>1</v>
      </c>
      <c r="J6589" t="str">
        <f>_xlfn.XLOOKUP(Table6[[#This Row],[Numeric Month]],$N$5:$N$11,$O$5:$O$11)</f>
        <v>Jan</v>
      </c>
      <c r="K6589" t="str">
        <f>_xlfn.XLOOKUP(Table6[[#This Row],[Loan Date]],$Q$5:$Q$152,$R$5:$R$152)</f>
        <v>Tuesday</v>
      </c>
      <c r="L6589" t="str">
        <f>_xlfn.XLOOKUP(Table6[[#This Row],[Loan Date]],$Q$5:$Q$152,$S$5:$S$152)</f>
        <v>Week 3</v>
      </c>
    </row>
    <row r="6590" spans="1:12" x14ac:dyDescent="0.2">
      <c r="A6590" s="1">
        <v>44950</v>
      </c>
      <c r="B6590" t="s">
        <v>5</v>
      </c>
      <c r="C6590" s="1">
        <v>44950</v>
      </c>
      <c r="D6590" t="s">
        <v>97</v>
      </c>
      <c r="E6590" t="s">
        <v>23</v>
      </c>
      <c r="F6590" t="s">
        <v>23</v>
      </c>
      <c r="G6590" t="s">
        <v>20</v>
      </c>
      <c r="H6590" t="s">
        <v>0</v>
      </c>
      <c r="I6590">
        <f>MONTH(Table6[[#This Row],[Loan Date]])</f>
        <v>1</v>
      </c>
      <c r="J6590" t="str">
        <f>_xlfn.XLOOKUP(Table6[[#This Row],[Numeric Month]],$N$5:$N$11,$O$5:$O$11)</f>
        <v>Jan</v>
      </c>
      <c r="K6590" t="str">
        <f>_xlfn.XLOOKUP(Table6[[#This Row],[Loan Date]],$Q$5:$Q$152,$R$5:$R$152)</f>
        <v>Tuesday</v>
      </c>
      <c r="L6590" t="str">
        <f>_xlfn.XLOOKUP(Table6[[#This Row],[Loan Date]],$Q$5:$Q$152,$S$5:$S$152)</f>
        <v>Week 3</v>
      </c>
    </row>
    <row r="6591" spans="1:12" x14ac:dyDescent="0.2">
      <c r="A6591" s="1">
        <v>44950</v>
      </c>
      <c r="B6591" t="s">
        <v>5</v>
      </c>
      <c r="C6591" s="1">
        <v>44950</v>
      </c>
      <c r="D6591" t="s">
        <v>310</v>
      </c>
      <c r="E6591" t="s">
        <v>21</v>
      </c>
      <c r="F6591" t="s">
        <v>21</v>
      </c>
      <c r="G6591" t="s">
        <v>20</v>
      </c>
      <c r="H6591" t="s">
        <v>0</v>
      </c>
      <c r="I6591">
        <f>MONTH(Table6[[#This Row],[Loan Date]])</f>
        <v>1</v>
      </c>
      <c r="J6591" t="str">
        <f>_xlfn.XLOOKUP(Table6[[#This Row],[Numeric Month]],$N$5:$N$11,$O$5:$O$11)</f>
        <v>Jan</v>
      </c>
      <c r="K6591" t="str">
        <f>_xlfn.XLOOKUP(Table6[[#This Row],[Loan Date]],$Q$5:$Q$152,$R$5:$R$152)</f>
        <v>Tuesday</v>
      </c>
      <c r="L6591" t="str">
        <f>_xlfn.XLOOKUP(Table6[[#This Row],[Loan Date]],$Q$5:$Q$152,$S$5:$S$152)</f>
        <v>Week 3</v>
      </c>
    </row>
    <row r="6592" spans="1:12" x14ac:dyDescent="0.2">
      <c r="A6592" s="1">
        <v>44950</v>
      </c>
      <c r="B6592" t="s">
        <v>5</v>
      </c>
      <c r="C6592" s="1">
        <v>44957</v>
      </c>
      <c r="D6592" t="s">
        <v>452</v>
      </c>
      <c r="E6592" t="s">
        <v>9</v>
      </c>
      <c r="F6592" t="s">
        <v>8</v>
      </c>
      <c r="G6592" t="s">
        <v>1</v>
      </c>
      <c r="H6592" t="s">
        <v>0</v>
      </c>
      <c r="I6592">
        <f>MONTH(Table6[[#This Row],[Loan Date]])</f>
        <v>1</v>
      </c>
      <c r="J6592" t="str">
        <f>_xlfn.XLOOKUP(Table6[[#This Row],[Numeric Month]],$N$5:$N$11,$O$5:$O$11)</f>
        <v>Jan</v>
      </c>
      <c r="K6592" t="str">
        <f>_xlfn.XLOOKUP(Table6[[#This Row],[Loan Date]],$Q$5:$Q$152,$R$5:$R$152)</f>
        <v>Tuesday</v>
      </c>
      <c r="L6592" t="str">
        <f>_xlfn.XLOOKUP(Table6[[#This Row],[Loan Date]],$Q$5:$Q$152,$S$5:$S$152)</f>
        <v>Week 3</v>
      </c>
    </row>
    <row r="6593" spans="1:12" x14ac:dyDescent="0.2">
      <c r="A6593" s="1">
        <v>44950</v>
      </c>
      <c r="B6593" t="s">
        <v>5</v>
      </c>
      <c r="C6593" s="1">
        <v>44964</v>
      </c>
      <c r="D6593" t="s">
        <v>571</v>
      </c>
      <c r="E6593" t="s">
        <v>9</v>
      </c>
      <c r="F6593" t="s">
        <v>8</v>
      </c>
      <c r="G6593" t="s">
        <v>1</v>
      </c>
      <c r="H6593" t="s">
        <v>0</v>
      </c>
      <c r="I6593">
        <f>MONTH(Table6[[#This Row],[Loan Date]])</f>
        <v>1</v>
      </c>
      <c r="J6593" t="str">
        <f>_xlfn.XLOOKUP(Table6[[#This Row],[Numeric Month]],$N$5:$N$11,$O$5:$O$11)</f>
        <v>Jan</v>
      </c>
      <c r="K6593" t="str">
        <f>_xlfn.XLOOKUP(Table6[[#This Row],[Loan Date]],$Q$5:$Q$152,$R$5:$R$152)</f>
        <v>Tuesday</v>
      </c>
      <c r="L6593" t="str">
        <f>_xlfn.XLOOKUP(Table6[[#This Row],[Loan Date]],$Q$5:$Q$152,$S$5:$S$152)</f>
        <v>Week 3</v>
      </c>
    </row>
    <row r="6594" spans="1:12" x14ac:dyDescent="0.2">
      <c r="A6594" s="1">
        <v>44950</v>
      </c>
      <c r="B6594" t="s">
        <v>7</v>
      </c>
      <c r="C6594" s="1">
        <v>44950</v>
      </c>
      <c r="D6594" t="s">
        <v>197</v>
      </c>
      <c r="E6594" t="s">
        <v>41</v>
      </c>
      <c r="F6594" t="s">
        <v>40</v>
      </c>
      <c r="G6594" t="s">
        <v>39</v>
      </c>
      <c r="H6594" t="s">
        <v>0</v>
      </c>
      <c r="I6594">
        <f>MONTH(Table6[[#This Row],[Loan Date]])</f>
        <v>1</v>
      </c>
      <c r="J6594" t="str">
        <f>_xlfn.XLOOKUP(Table6[[#This Row],[Numeric Month]],$N$5:$N$11,$O$5:$O$11)</f>
        <v>Jan</v>
      </c>
      <c r="K6594" t="str">
        <f>_xlfn.XLOOKUP(Table6[[#This Row],[Loan Date]],$Q$5:$Q$152,$R$5:$R$152)</f>
        <v>Tuesday</v>
      </c>
      <c r="L6594" t="str">
        <f>_xlfn.XLOOKUP(Table6[[#This Row],[Loan Date]],$Q$5:$Q$152,$S$5:$S$152)</f>
        <v>Week 3</v>
      </c>
    </row>
    <row r="6595" spans="1:12" x14ac:dyDescent="0.2">
      <c r="A6595" s="1">
        <v>44950</v>
      </c>
      <c r="B6595" t="s">
        <v>7</v>
      </c>
      <c r="C6595" s="1">
        <v>44951</v>
      </c>
      <c r="D6595" t="s">
        <v>136</v>
      </c>
      <c r="E6595" t="s">
        <v>23</v>
      </c>
      <c r="F6595" t="s">
        <v>23</v>
      </c>
      <c r="G6595" t="s">
        <v>20</v>
      </c>
      <c r="H6595" t="s">
        <v>0</v>
      </c>
      <c r="I6595">
        <f>MONTH(Table6[[#This Row],[Loan Date]])</f>
        <v>1</v>
      </c>
      <c r="J6595" t="str">
        <f>_xlfn.XLOOKUP(Table6[[#This Row],[Numeric Month]],$N$5:$N$11,$O$5:$O$11)</f>
        <v>Jan</v>
      </c>
      <c r="K6595" t="str">
        <f>_xlfn.XLOOKUP(Table6[[#This Row],[Loan Date]],$Q$5:$Q$152,$R$5:$R$152)</f>
        <v>Tuesday</v>
      </c>
      <c r="L6595" t="str">
        <f>_xlfn.XLOOKUP(Table6[[#This Row],[Loan Date]],$Q$5:$Q$152,$S$5:$S$152)</f>
        <v>Week 3</v>
      </c>
    </row>
    <row r="6596" spans="1:12" x14ac:dyDescent="0.2">
      <c r="A6596" s="1">
        <v>44950</v>
      </c>
      <c r="B6596" t="s">
        <v>7</v>
      </c>
      <c r="C6596" s="1">
        <v>44950</v>
      </c>
      <c r="D6596" t="s">
        <v>175</v>
      </c>
      <c r="E6596" t="s">
        <v>21</v>
      </c>
      <c r="F6596" t="s">
        <v>21</v>
      </c>
      <c r="G6596" t="s">
        <v>20</v>
      </c>
      <c r="H6596" t="s">
        <v>0</v>
      </c>
      <c r="I6596">
        <f>MONTH(Table6[[#This Row],[Loan Date]])</f>
        <v>1</v>
      </c>
      <c r="J6596" t="str">
        <f>_xlfn.XLOOKUP(Table6[[#This Row],[Numeric Month]],$N$5:$N$11,$O$5:$O$11)</f>
        <v>Jan</v>
      </c>
      <c r="K6596" t="str">
        <f>_xlfn.XLOOKUP(Table6[[#This Row],[Loan Date]],$Q$5:$Q$152,$R$5:$R$152)</f>
        <v>Tuesday</v>
      </c>
      <c r="L6596" t="str">
        <f>_xlfn.XLOOKUP(Table6[[#This Row],[Loan Date]],$Q$5:$Q$152,$S$5:$S$152)</f>
        <v>Week 3</v>
      </c>
    </row>
    <row r="6597" spans="1:12" x14ac:dyDescent="0.2">
      <c r="A6597" s="1">
        <v>44950</v>
      </c>
      <c r="B6597" t="s">
        <v>7</v>
      </c>
      <c r="C6597" s="1">
        <v>44950</v>
      </c>
      <c r="D6597" t="s">
        <v>320</v>
      </c>
      <c r="E6597" t="s">
        <v>23</v>
      </c>
      <c r="F6597" t="s">
        <v>23</v>
      </c>
      <c r="G6597" t="s">
        <v>20</v>
      </c>
      <c r="H6597" t="s">
        <v>0</v>
      </c>
      <c r="I6597">
        <f>MONTH(Table6[[#This Row],[Loan Date]])</f>
        <v>1</v>
      </c>
      <c r="J6597" t="str">
        <f>_xlfn.XLOOKUP(Table6[[#This Row],[Numeric Month]],$N$5:$N$11,$O$5:$O$11)</f>
        <v>Jan</v>
      </c>
      <c r="K6597" t="str">
        <f>_xlfn.XLOOKUP(Table6[[#This Row],[Loan Date]],$Q$5:$Q$152,$R$5:$R$152)</f>
        <v>Tuesday</v>
      </c>
      <c r="L6597" t="str">
        <f>_xlfn.XLOOKUP(Table6[[#This Row],[Loan Date]],$Q$5:$Q$152,$S$5:$S$152)</f>
        <v>Week 3</v>
      </c>
    </row>
    <row r="6598" spans="1:12" x14ac:dyDescent="0.2">
      <c r="A6598" s="1">
        <v>44950</v>
      </c>
      <c r="B6598" t="s">
        <v>7</v>
      </c>
      <c r="C6598" s="1">
        <v>44950</v>
      </c>
      <c r="D6598" t="s">
        <v>344</v>
      </c>
      <c r="E6598" t="s">
        <v>49</v>
      </c>
      <c r="F6598" t="s">
        <v>49</v>
      </c>
      <c r="G6598" t="s">
        <v>20</v>
      </c>
      <c r="H6598" t="s">
        <v>0</v>
      </c>
      <c r="I6598">
        <f>MONTH(Table6[[#This Row],[Loan Date]])</f>
        <v>1</v>
      </c>
      <c r="J6598" t="str">
        <f>_xlfn.XLOOKUP(Table6[[#This Row],[Numeric Month]],$N$5:$N$11,$O$5:$O$11)</f>
        <v>Jan</v>
      </c>
      <c r="K6598" t="str">
        <f>_xlfn.XLOOKUP(Table6[[#This Row],[Loan Date]],$Q$5:$Q$152,$R$5:$R$152)</f>
        <v>Tuesday</v>
      </c>
      <c r="L6598" t="str">
        <f>_xlfn.XLOOKUP(Table6[[#This Row],[Loan Date]],$Q$5:$Q$152,$S$5:$S$152)</f>
        <v>Week 3</v>
      </c>
    </row>
    <row r="6599" spans="1:12" x14ac:dyDescent="0.2">
      <c r="A6599" s="1">
        <v>44950</v>
      </c>
      <c r="B6599" t="s">
        <v>7</v>
      </c>
      <c r="C6599" s="1">
        <v>44951</v>
      </c>
      <c r="D6599" t="s">
        <v>312</v>
      </c>
      <c r="E6599" t="s">
        <v>23</v>
      </c>
      <c r="F6599" t="s">
        <v>23</v>
      </c>
      <c r="G6599" t="s">
        <v>20</v>
      </c>
      <c r="H6599" t="s">
        <v>0</v>
      </c>
      <c r="I6599">
        <f>MONTH(Table6[[#This Row],[Loan Date]])</f>
        <v>1</v>
      </c>
      <c r="J6599" t="str">
        <f>_xlfn.XLOOKUP(Table6[[#This Row],[Numeric Month]],$N$5:$N$11,$O$5:$O$11)</f>
        <v>Jan</v>
      </c>
      <c r="K6599" t="str">
        <f>_xlfn.XLOOKUP(Table6[[#This Row],[Loan Date]],$Q$5:$Q$152,$R$5:$R$152)</f>
        <v>Tuesday</v>
      </c>
      <c r="L6599" t="str">
        <f>_xlfn.XLOOKUP(Table6[[#This Row],[Loan Date]],$Q$5:$Q$152,$S$5:$S$152)</f>
        <v>Week 3</v>
      </c>
    </row>
    <row r="6600" spans="1:12" x14ac:dyDescent="0.2">
      <c r="A6600" s="1">
        <v>44951</v>
      </c>
      <c r="B6600" t="s">
        <v>7</v>
      </c>
      <c r="C6600" s="1">
        <v>44951</v>
      </c>
      <c r="D6600" t="s">
        <v>533</v>
      </c>
      <c r="E6600" t="s">
        <v>162</v>
      </c>
      <c r="F6600" t="s">
        <v>162</v>
      </c>
      <c r="G6600" t="s">
        <v>11</v>
      </c>
      <c r="H6600" t="s">
        <v>0</v>
      </c>
      <c r="I6600">
        <f>MONTH(Table6[[#This Row],[Loan Date]])</f>
        <v>1</v>
      </c>
      <c r="J6600" t="str">
        <f>_xlfn.XLOOKUP(Table6[[#This Row],[Numeric Month]],$N$5:$N$11,$O$5:$O$11)</f>
        <v>Jan</v>
      </c>
      <c r="K6600" t="str">
        <f>_xlfn.XLOOKUP(Table6[[#This Row],[Loan Date]],$Q$5:$Q$152,$R$5:$R$152)</f>
        <v>Wednesday</v>
      </c>
      <c r="L6600" t="str">
        <f>_xlfn.XLOOKUP(Table6[[#This Row],[Loan Date]],$Q$5:$Q$152,$S$5:$S$152)</f>
        <v>Week 3</v>
      </c>
    </row>
    <row r="6601" spans="1:12" x14ac:dyDescent="0.2">
      <c r="A6601" s="1">
        <v>44951</v>
      </c>
      <c r="B6601" t="s">
        <v>5</v>
      </c>
      <c r="C6601" s="1">
        <v>44951</v>
      </c>
      <c r="D6601" t="s">
        <v>344</v>
      </c>
      <c r="E6601" t="s">
        <v>49</v>
      </c>
      <c r="F6601" t="s">
        <v>49</v>
      </c>
      <c r="G6601" t="s">
        <v>20</v>
      </c>
      <c r="H6601" t="s">
        <v>0</v>
      </c>
      <c r="I6601">
        <f>MONTH(Table6[[#This Row],[Loan Date]])</f>
        <v>1</v>
      </c>
      <c r="J6601" t="str">
        <f>_xlfn.XLOOKUP(Table6[[#This Row],[Numeric Month]],$N$5:$N$11,$O$5:$O$11)</f>
        <v>Jan</v>
      </c>
      <c r="K6601" t="str">
        <f>_xlfn.XLOOKUP(Table6[[#This Row],[Loan Date]],$Q$5:$Q$152,$R$5:$R$152)</f>
        <v>Wednesday</v>
      </c>
      <c r="L6601" t="str">
        <f>_xlfn.XLOOKUP(Table6[[#This Row],[Loan Date]],$Q$5:$Q$152,$S$5:$S$152)</f>
        <v>Week 3</v>
      </c>
    </row>
    <row r="6602" spans="1:12" x14ac:dyDescent="0.2">
      <c r="A6602" s="1">
        <v>44951</v>
      </c>
      <c r="B6602" t="s">
        <v>7</v>
      </c>
      <c r="C6602" s="1">
        <v>44964</v>
      </c>
      <c r="D6602" t="s">
        <v>199</v>
      </c>
      <c r="E6602" t="s">
        <v>9</v>
      </c>
      <c r="F6602" t="s">
        <v>8</v>
      </c>
      <c r="G6602" t="s">
        <v>1</v>
      </c>
      <c r="H6602" t="s">
        <v>0</v>
      </c>
      <c r="I6602">
        <f>MONTH(Table6[[#This Row],[Loan Date]])</f>
        <v>1</v>
      </c>
      <c r="J6602" t="str">
        <f>_xlfn.XLOOKUP(Table6[[#This Row],[Numeric Month]],$N$5:$N$11,$O$5:$O$11)</f>
        <v>Jan</v>
      </c>
      <c r="K6602" t="str">
        <f>_xlfn.XLOOKUP(Table6[[#This Row],[Loan Date]],$Q$5:$Q$152,$R$5:$R$152)</f>
        <v>Wednesday</v>
      </c>
      <c r="L6602" t="str">
        <f>_xlfn.XLOOKUP(Table6[[#This Row],[Loan Date]],$Q$5:$Q$152,$S$5:$S$152)</f>
        <v>Week 3</v>
      </c>
    </row>
    <row r="6603" spans="1:12" x14ac:dyDescent="0.2">
      <c r="A6603" s="1">
        <v>44951</v>
      </c>
      <c r="B6603" t="s">
        <v>7</v>
      </c>
      <c r="C6603" s="1">
        <v>44951</v>
      </c>
      <c r="D6603" t="s">
        <v>310</v>
      </c>
      <c r="E6603" t="s">
        <v>21</v>
      </c>
      <c r="F6603" t="s">
        <v>21</v>
      </c>
      <c r="G6603" t="s">
        <v>20</v>
      </c>
      <c r="H6603" t="s">
        <v>0</v>
      </c>
      <c r="I6603">
        <f>MONTH(Table6[[#This Row],[Loan Date]])</f>
        <v>1</v>
      </c>
      <c r="J6603" t="str">
        <f>_xlfn.XLOOKUP(Table6[[#This Row],[Numeric Month]],$N$5:$N$11,$O$5:$O$11)</f>
        <v>Jan</v>
      </c>
      <c r="K6603" t="str">
        <f>_xlfn.XLOOKUP(Table6[[#This Row],[Loan Date]],$Q$5:$Q$152,$R$5:$R$152)</f>
        <v>Wednesday</v>
      </c>
      <c r="L6603" t="str">
        <f>_xlfn.XLOOKUP(Table6[[#This Row],[Loan Date]],$Q$5:$Q$152,$S$5:$S$152)</f>
        <v>Week 3</v>
      </c>
    </row>
    <row r="6604" spans="1:12" x14ac:dyDescent="0.2">
      <c r="A6604" s="1">
        <v>44951</v>
      </c>
      <c r="B6604" t="s">
        <v>7</v>
      </c>
      <c r="C6604" s="1">
        <v>44951</v>
      </c>
      <c r="D6604" t="s">
        <v>97</v>
      </c>
      <c r="E6604" t="s">
        <v>23</v>
      </c>
      <c r="F6604" t="s">
        <v>23</v>
      </c>
      <c r="G6604" t="s">
        <v>20</v>
      </c>
      <c r="H6604" t="s">
        <v>0</v>
      </c>
      <c r="I6604">
        <f>MONTH(Table6[[#This Row],[Loan Date]])</f>
        <v>1</v>
      </c>
      <c r="J6604" t="str">
        <f>_xlfn.XLOOKUP(Table6[[#This Row],[Numeric Month]],$N$5:$N$11,$O$5:$O$11)</f>
        <v>Jan</v>
      </c>
      <c r="K6604" t="str">
        <f>_xlfn.XLOOKUP(Table6[[#This Row],[Loan Date]],$Q$5:$Q$152,$R$5:$R$152)</f>
        <v>Wednesday</v>
      </c>
      <c r="L6604" t="str">
        <f>_xlfn.XLOOKUP(Table6[[#This Row],[Loan Date]],$Q$5:$Q$152,$S$5:$S$152)</f>
        <v>Week 3</v>
      </c>
    </row>
    <row r="6605" spans="1:12" x14ac:dyDescent="0.2">
      <c r="A6605" s="1">
        <v>44951</v>
      </c>
      <c r="B6605" t="s">
        <v>7</v>
      </c>
      <c r="C6605" s="1">
        <v>44951</v>
      </c>
      <c r="D6605" t="s">
        <v>804</v>
      </c>
      <c r="E6605" t="s">
        <v>12</v>
      </c>
      <c r="F6605" t="s">
        <v>12</v>
      </c>
      <c r="G6605" t="s">
        <v>11</v>
      </c>
      <c r="H6605" t="s">
        <v>0</v>
      </c>
      <c r="I6605">
        <f>MONTH(Table6[[#This Row],[Loan Date]])</f>
        <v>1</v>
      </c>
      <c r="J6605" t="str">
        <f>_xlfn.XLOOKUP(Table6[[#This Row],[Numeric Month]],$N$5:$N$11,$O$5:$O$11)</f>
        <v>Jan</v>
      </c>
      <c r="K6605" t="str">
        <f>_xlfn.XLOOKUP(Table6[[#This Row],[Loan Date]],$Q$5:$Q$152,$R$5:$R$152)</f>
        <v>Wednesday</v>
      </c>
      <c r="L6605" t="str">
        <f>_xlfn.XLOOKUP(Table6[[#This Row],[Loan Date]],$Q$5:$Q$152,$S$5:$S$152)</f>
        <v>Week 3</v>
      </c>
    </row>
    <row r="6606" spans="1:12" x14ac:dyDescent="0.2">
      <c r="A6606" s="1">
        <v>44951</v>
      </c>
      <c r="B6606" t="s">
        <v>7</v>
      </c>
      <c r="C6606" s="1">
        <v>44964</v>
      </c>
      <c r="D6606" t="s">
        <v>371</v>
      </c>
      <c r="E6606" t="s">
        <v>15</v>
      </c>
      <c r="F6606" t="s">
        <v>14</v>
      </c>
      <c r="G6606" t="s">
        <v>1</v>
      </c>
      <c r="H6606" t="s">
        <v>0</v>
      </c>
      <c r="I6606">
        <f>MONTH(Table6[[#This Row],[Loan Date]])</f>
        <v>1</v>
      </c>
      <c r="J6606" t="str">
        <f>_xlfn.XLOOKUP(Table6[[#This Row],[Numeric Month]],$N$5:$N$11,$O$5:$O$11)</f>
        <v>Jan</v>
      </c>
      <c r="K6606" t="str">
        <f>_xlfn.XLOOKUP(Table6[[#This Row],[Loan Date]],$Q$5:$Q$152,$R$5:$R$152)</f>
        <v>Wednesday</v>
      </c>
      <c r="L6606" t="str">
        <f>_xlfn.XLOOKUP(Table6[[#This Row],[Loan Date]],$Q$5:$Q$152,$S$5:$S$152)</f>
        <v>Week 3</v>
      </c>
    </row>
    <row r="6607" spans="1:12" x14ac:dyDescent="0.2">
      <c r="A6607" s="1">
        <v>44951</v>
      </c>
      <c r="B6607" t="s">
        <v>5</v>
      </c>
      <c r="C6607" s="1">
        <v>44951</v>
      </c>
      <c r="D6607" t="s">
        <v>913</v>
      </c>
      <c r="E6607" t="s">
        <v>37</v>
      </c>
      <c r="F6607" t="s">
        <v>37</v>
      </c>
      <c r="G6607" t="s">
        <v>20</v>
      </c>
      <c r="H6607" t="s">
        <v>0</v>
      </c>
      <c r="I6607">
        <f>MONTH(Table6[[#This Row],[Loan Date]])</f>
        <v>1</v>
      </c>
      <c r="J6607" t="str">
        <f>_xlfn.XLOOKUP(Table6[[#This Row],[Numeric Month]],$N$5:$N$11,$O$5:$O$11)</f>
        <v>Jan</v>
      </c>
      <c r="K6607" t="str">
        <f>_xlfn.XLOOKUP(Table6[[#This Row],[Loan Date]],$Q$5:$Q$152,$R$5:$R$152)</f>
        <v>Wednesday</v>
      </c>
      <c r="L6607" t="str">
        <f>_xlfn.XLOOKUP(Table6[[#This Row],[Loan Date]],$Q$5:$Q$152,$S$5:$S$152)</f>
        <v>Week 3</v>
      </c>
    </row>
    <row r="6608" spans="1:12" x14ac:dyDescent="0.2">
      <c r="A6608" s="1">
        <v>44951</v>
      </c>
      <c r="B6608" t="s">
        <v>7</v>
      </c>
      <c r="C6608" s="1">
        <v>44951</v>
      </c>
      <c r="D6608" t="s">
        <v>923</v>
      </c>
      <c r="E6608" t="s">
        <v>37</v>
      </c>
      <c r="F6608" t="s">
        <v>37</v>
      </c>
      <c r="G6608" t="s">
        <v>20</v>
      </c>
      <c r="H6608" t="s">
        <v>0</v>
      </c>
      <c r="I6608">
        <f>MONTH(Table6[[#This Row],[Loan Date]])</f>
        <v>1</v>
      </c>
      <c r="J6608" t="str">
        <f>_xlfn.XLOOKUP(Table6[[#This Row],[Numeric Month]],$N$5:$N$11,$O$5:$O$11)</f>
        <v>Jan</v>
      </c>
      <c r="K6608" t="str">
        <f>_xlfn.XLOOKUP(Table6[[#This Row],[Loan Date]],$Q$5:$Q$152,$R$5:$R$152)</f>
        <v>Wednesday</v>
      </c>
      <c r="L6608" t="str">
        <f>_xlfn.XLOOKUP(Table6[[#This Row],[Loan Date]],$Q$5:$Q$152,$S$5:$S$152)</f>
        <v>Week 3</v>
      </c>
    </row>
    <row r="6609" spans="1:12" x14ac:dyDescent="0.2">
      <c r="A6609" s="1">
        <v>44951</v>
      </c>
      <c r="B6609" t="s">
        <v>7</v>
      </c>
      <c r="C6609" s="1">
        <v>44951</v>
      </c>
      <c r="D6609" t="s">
        <v>119</v>
      </c>
      <c r="E6609" t="s">
        <v>21</v>
      </c>
      <c r="F6609" t="s">
        <v>21</v>
      </c>
      <c r="G6609" t="s">
        <v>20</v>
      </c>
      <c r="H6609" t="s">
        <v>0</v>
      </c>
      <c r="I6609">
        <f>MONTH(Table6[[#This Row],[Loan Date]])</f>
        <v>1</v>
      </c>
      <c r="J6609" t="str">
        <f>_xlfn.XLOOKUP(Table6[[#This Row],[Numeric Month]],$N$5:$N$11,$O$5:$O$11)</f>
        <v>Jan</v>
      </c>
      <c r="K6609" t="str">
        <f>_xlfn.XLOOKUP(Table6[[#This Row],[Loan Date]],$Q$5:$Q$152,$R$5:$R$152)</f>
        <v>Wednesday</v>
      </c>
      <c r="L6609" t="str">
        <f>_xlfn.XLOOKUP(Table6[[#This Row],[Loan Date]],$Q$5:$Q$152,$S$5:$S$152)</f>
        <v>Week 3</v>
      </c>
    </row>
    <row r="6610" spans="1:12" x14ac:dyDescent="0.2">
      <c r="A6610" s="1">
        <v>44951</v>
      </c>
      <c r="B6610" t="s">
        <v>7</v>
      </c>
      <c r="C6610" s="1">
        <v>44951</v>
      </c>
      <c r="D6610" t="s">
        <v>408</v>
      </c>
      <c r="E6610" t="s">
        <v>23</v>
      </c>
      <c r="F6610" t="s">
        <v>23</v>
      </c>
      <c r="G6610" t="s">
        <v>20</v>
      </c>
      <c r="H6610" t="s">
        <v>0</v>
      </c>
      <c r="I6610">
        <f>MONTH(Table6[[#This Row],[Loan Date]])</f>
        <v>1</v>
      </c>
      <c r="J6610" t="str">
        <f>_xlfn.XLOOKUP(Table6[[#This Row],[Numeric Month]],$N$5:$N$11,$O$5:$O$11)</f>
        <v>Jan</v>
      </c>
      <c r="K6610" t="str">
        <f>_xlfn.XLOOKUP(Table6[[#This Row],[Loan Date]],$Q$5:$Q$152,$R$5:$R$152)</f>
        <v>Wednesday</v>
      </c>
      <c r="L6610" t="str">
        <f>_xlfn.XLOOKUP(Table6[[#This Row],[Loan Date]],$Q$5:$Q$152,$S$5:$S$152)</f>
        <v>Week 3</v>
      </c>
    </row>
    <row r="6611" spans="1:12" x14ac:dyDescent="0.2">
      <c r="A6611" s="1">
        <v>44951</v>
      </c>
      <c r="B6611" t="s">
        <v>5</v>
      </c>
      <c r="C6611" s="1">
        <v>44951</v>
      </c>
      <c r="D6611" t="s">
        <v>915</v>
      </c>
      <c r="E6611" t="s">
        <v>37</v>
      </c>
      <c r="F6611" t="s">
        <v>37</v>
      </c>
      <c r="G6611" t="s">
        <v>20</v>
      </c>
      <c r="H6611" t="s">
        <v>0</v>
      </c>
      <c r="I6611">
        <f>MONTH(Table6[[#This Row],[Loan Date]])</f>
        <v>1</v>
      </c>
      <c r="J6611" t="str">
        <f>_xlfn.XLOOKUP(Table6[[#This Row],[Numeric Month]],$N$5:$N$11,$O$5:$O$11)</f>
        <v>Jan</v>
      </c>
      <c r="K6611" t="str">
        <f>_xlfn.XLOOKUP(Table6[[#This Row],[Loan Date]],$Q$5:$Q$152,$R$5:$R$152)</f>
        <v>Wednesday</v>
      </c>
      <c r="L6611" t="str">
        <f>_xlfn.XLOOKUP(Table6[[#This Row],[Loan Date]],$Q$5:$Q$152,$S$5:$S$152)</f>
        <v>Week 3</v>
      </c>
    </row>
    <row r="6612" spans="1:12" x14ac:dyDescent="0.2">
      <c r="A6612" s="1">
        <v>44951</v>
      </c>
      <c r="B6612" t="s">
        <v>7</v>
      </c>
      <c r="C6612" s="1">
        <v>44951</v>
      </c>
      <c r="D6612" t="s">
        <v>1006</v>
      </c>
      <c r="E6612" t="s">
        <v>41</v>
      </c>
      <c r="F6612" t="s">
        <v>40</v>
      </c>
      <c r="G6612" t="s">
        <v>39</v>
      </c>
      <c r="H6612" t="s">
        <v>0</v>
      </c>
      <c r="I6612">
        <f>MONTH(Table6[[#This Row],[Loan Date]])</f>
        <v>1</v>
      </c>
      <c r="J6612" t="str">
        <f>_xlfn.XLOOKUP(Table6[[#This Row],[Numeric Month]],$N$5:$N$11,$O$5:$O$11)</f>
        <v>Jan</v>
      </c>
      <c r="K6612" t="str">
        <f>_xlfn.XLOOKUP(Table6[[#This Row],[Loan Date]],$Q$5:$Q$152,$R$5:$R$152)</f>
        <v>Wednesday</v>
      </c>
      <c r="L6612" t="str">
        <f>_xlfn.XLOOKUP(Table6[[#This Row],[Loan Date]],$Q$5:$Q$152,$S$5:$S$152)</f>
        <v>Week 3</v>
      </c>
    </row>
    <row r="6613" spans="1:12" x14ac:dyDescent="0.2">
      <c r="A6613" s="1">
        <v>44951</v>
      </c>
      <c r="B6613" t="s">
        <v>7</v>
      </c>
      <c r="C6613" s="1">
        <v>44951</v>
      </c>
      <c r="D6613" t="s">
        <v>344</v>
      </c>
      <c r="E6613" t="s">
        <v>49</v>
      </c>
      <c r="F6613" t="s">
        <v>49</v>
      </c>
      <c r="G6613" t="s">
        <v>20</v>
      </c>
      <c r="H6613" t="s">
        <v>0</v>
      </c>
      <c r="I6613">
        <f>MONTH(Table6[[#This Row],[Loan Date]])</f>
        <v>1</v>
      </c>
      <c r="J6613" t="str">
        <f>_xlfn.XLOOKUP(Table6[[#This Row],[Numeric Month]],$N$5:$N$11,$O$5:$O$11)</f>
        <v>Jan</v>
      </c>
      <c r="K6613" t="str">
        <f>_xlfn.XLOOKUP(Table6[[#This Row],[Loan Date]],$Q$5:$Q$152,$R$5:$R$152)</f>
        <v>Wednesday</v>
      </c>
      <c r="L6613" t="str">
        <f>_xlfn.XLOOKUP(Table6[[#This Row],[Loan Date]],$Q$5:$Q$152,$S$5:$S$152)</f>
        <v>Week 3</v>
      </c>
    </row>
    <row r="6614" spans="1:12" x14ac:dyDescent="0.2">
      <c r="A6614" s="1">
        <v>44951</v>
      </c>
      <c r="B6614" t="s">
        <v>7</v>
      </c>
      <c r="C6614" s="1">
        <v>45041</v>
      </c>
      <c r="D6614" t="s">
        <v>1068</v>
      </c>
      <c r="E6614" t="s">
        <v>80</v>
      </c>
      <c r="F6614" t="s">
        <v>79</v>
      </c>
      <c r="G6614" t="s">
        <v>79</v>
      </c>
      <c r="H6614" t="s">
        <v>0</v>
      </c>
      <c r="I6614">
        <f>MONTH(Table6[[#This Row],[Loan Date]])</f>
        <v>1</v>
      </c>
      <c r="J6614" t="str">
        <f>_xlfn.XLOOKUP(Table6[[#This Row],[Numeric Month]],$N$5:$N$11,$O$5:$O$11)</f>
        <v>Jan</v>
      </c>
      <c r="K6614" t="str">
        <f>_xlfn.XLOOKUP(Table6[[#This Row],[Loan Date]],$Q$5:$Q$152,$R$5:$R$152)</f>
        <v>Wednesday</v>
      </c>
      <c r="L6614" t="str">
        <f>_xlfn.XLOOKUP(Table6[[#This Row],[Loan Date]],$Q$5:$Q$152,$S$5:$S$152)</f>
        <v>Week 3</v>
      </c>
    </row>
    <row r="6615" spans="1:12" x14ac:dyDescent="0.2">
      <c r="A6615" s="1">
        <v>44951</v>
      </c>
      <c r="B6615" t="s">
        <v>7</v>
      </c>
      <c r="C6615" s="1">
        <v>44958</v>
      </c>
      <c r="D6615" t="s">
        <v>1067</v>
      </c>
      <c r="E6615" t="s">
        <v>3</v>
      </c>
      <c r="F6615" t="s">
        <v>2</v>
      </c>
      <c r="G6615" t="s">
        <v>1</v>
      </c>
      <c r="H6615" t="s">
        <v>0</v>
      </c>
      <c r="I6615">
        <f>MONTH(Table6[[#This Row],[Loan Date]])</f>
        <v>1</v>
      </c>
      <c r="J6615" t="str">
        <f>_xlfn.XLOOKUP(Table6[[#This Row],[Numeric Month]],$N$5:$N$11,$O$5:$O$11)</f>
        <v>Jan</v>
      </c>
      <c r="K6615" t="str">
        <f>_xlfn.XLOOKUP(Table6[[#This Row],[Loan Date]],$Q$5:$Q$152,$R$5:$R$152)</f>
        <v>Wednesday</v>
      </c>
      <c r="L6615" t="str">
        <f>_xlfn.XLOOKUP(Table6[[#This Row],[Loan Date]],$Q$5:$Q$152,$S$5:$S$152)</f>
        <v>Week 3</v>
      </c>
    </row>
    <row r="6616" spans="1:12" x14ac:dyDescent="0.2">
      <c r="A6616" s="1">
        <v>44951</v>
      </c>
      <c r="B6616" t="s">
        <v>7</v>
      </c>
      <c r="C6616" s="1">
        <v>44958</v>
      </c>
      <c r="D6616" t="s">
        <v>873</v>
      </c>
      <c r="E6616" t="s">
        <v>3</v>
      </c>
      <c r="F6616" t="s">
        <v>2</v>
      </c>
      <c r="G6616" t="s">
        <v>1</v>
      </c>
      <c r="H6616" t="s">
        <v>0</v>
      </c>
      <c r="I6616">
        <f>MONTH(Table6[[#This Row],[Loan Date]])</f>
        <v>1</v>
      </c>
      <c r="J6616" t="str">
        <f>_xlfn.XLOOKUP(Table6[[#This Row],[Numeric Month]],$N$5:$N$11,$O$5:$O$11)</f>
        <v>Jan</v>
      </c>
      <c r="K6616" t="str">
        <f>_xlfn.XLOOKUP(Table6[[#This Row],[Loan Date]],$Q$5:$Q$152,$R$5:$R$152)</f>
        <v>Wednesday</v>
      </c>
      <c r="L6616" t="str">
        <f>_xlfn.XLOOKUP(Table6[[#This Row],[Loan Date]],$Q$5:$Q$152,$S$5:$S$152)</f>
        <v>Week 3</v>
      </c>
    </row>
    <row r="6617" spans="1:12" x14ac:dyDescent="0.2">
      <c r="A6617" s="1">
        <v>44951</v>
      </c>
      <c r="B6617" t="s">
        <v>7</v>
      </c>
      <c r="C6617" s="1">
        <v>44958</v>
      </c>
      <c r="D6617" t="s">
        <v>806</v>
      </c>
      <c r="E6617" t="s">
        <v>3</v>
      </c>
      <c r="F6617" t="s">
        <v>2</v>
      </c>
      <c r="G6617" t="s">
        <v>1</v>
      </c>
      <c r="H6617" t="s">
        <v>0</v>
      </c>
      <c r="I6617">
        <f>MONTH(Table6[[#This Row],[Loan Date]])</f>
        <v>1</v>
      </c>
      <c r="J6617" t="str">
        <f>_xlfn.XLOOKUP(Table6[[#This Row],[Numeric Month]],$N$5:$N$11,$O$5:$O$11)</f>
        <v>Jan</v>
      </c>
      <c r="K6617" t="str">
        <f>_xlfn.XLOOKUP(Table6[[#This Row],[Loan Date]],$Q$5:$Q$152,$R$5:$R$152)</f>
        <v>Wednesday</v>
      </c>
      <c r="L6617" t="str">
        <f>_xlfn.XLOOKUP(Table6[[#This Row],[Loan Date]],$Q$5:$Q$152,$S$5:$S$152)</f>
        <v>Week 3</v>
      </c>
    </row>
    <row r="6618" spans="1:12" x14ac:dyDescent="0.2">
      <c r="A6618" s="1">
        <v>44951</v>
      </c>
      <c r="B6618" t="s">
        <v>5</v>
      </c>
      <c r="C6618" s="1">
        <v>44951</v>
      </c>
      <c r="D6618" t="s">
        <v>558</v>
      </c>
      <c r="E6618" t="s">
        <v>122</v>
      </c>
      <c r="F6618" t="s">
        <v>122</v>
      </c>
      <c r="G6618" t="s">
        <v>11</v>
      </c>
      <c r="H6618" t="s">
        <v>0</v>
      </c>
      <c r="I6618">
        <f>MONTH(Table6[[#This Row],[Loan Date]])</f>
        <v>1</v>
      </c>
      <c r="J6618" t="str">
        <f>_xlfn.XLOOKUP(Table6[[#This Row],[Numeric Month]],$N$5:$N$11,$O$5:$O$11)</f>
        <v>Jan</v>
      </c>
      <c r="K6618" t="str">
        <f>_xlfn.XLOOKUP(Table6[[#This Row],[Loan Date]],$Q$5:$Q$152,$R$5:$R$152)</f>
        <v>Wednesday</v>
      </c>
      <c r="L6618" t="str">
        <f>_xlfn.XLOOKUP(Table6[[#This Row],[Loan Date]],$Q$5:$Q$152,$S$5:$S$152)</f>
        <v>Week 3</v>
      </c>
    </row>
    <row r="6619" spans="1:12" x14ac:dyDescent="0.2">
      <c r="A6619" s="1">
        <v>44951</v>
      </c>
      <c r="B6619" t="s">
        <v>7</v>
      </c>
      <c r="C6619" s="1">
        <v>44958</v>
      </c>
      <c r="D6619" t="s">
        <v>1066</v>
      </c>
      <c r="E6619" t="s">
        <v>52</v>
      </c>
      <c r="F6619" t="s">
        <v>51</v>
      </c>
      <c r="G6619" t="s">
        <v>1</v>
      </c>
      <c r="H6619" t="s">
        <v>0</v>
      </c>
      <c r="I6619">
        <f>MONTH(Table6[[#This Row],[Loan Date]])</f>
        <v>1</v>
      </c>
      <c r="J6619" t="str">
        <f>_xlfn.XLOOKUP(Table6[[#This Row],[Numeric Month]],$N$5:$N$11,$O$5:$O$11)</f>
        <v>Jan</v>
      </c>
      <c r="K6619" t="str">
        <f>_xlfn.XLOOKUP(Table6[[#This Row],[Loan Date]],$Q$5:$Q$152,$R$5:$R$152)</f>
        <v>Wednesday</v>
      </c>
      <c r="L6619" t="str">
        <f>_xlfn.XLOOKUP(Table6[[#This Row],[Loan Date]],$Q$5:$Q$152,$S$5:$S$152)</f>
        <v>Week 3</v>
      </c>
    </row>
    <row r="6620" spans="1:12" x14ac:dyDescent="0.2">
      <c r="A6620" s="1">
        <v>44951</v>
      </c>
      <c r="B6620" t="s">
        <v>7</v>
      </c>
      <c r="C6620" s="1">
        <v>44965</v>
      </c>
      <c r="D6620" t="s">
        <v>73</v>
      </c>
      <c r="E6620" t="s">
        <v>9</v>
      </c>
      <c r="F6620" t="s">
        <v>8</v>
      </c>
      <c r="G6620" t="s">
        <v>1</v>
      </c>
      <c r="H6620" t="s">
        <v>0</v>
      </c>
      <c r="I6620">
        <f>MONTH(Table6[[#This Row],[Loan Date]])</f>
        <v>1</v>
      </c>
      <c r="J6620" t="str">
        <f>_xlfn.XLOOKUP(Table6[[#This Row],[Numeric Month]],$N$5:$N$11,$O$5:$O$11)</f>
        <v>Jan</v>
      </c>
      <c r="K6620" t="str">
        <f>_xlfn.XLOOKUP(Table6[[#This Row],[Loan Date]],$Q$5:$Q$152,$R$5:$R$152)</f>
        <v>Wednesday</v>
      </c>
      <c r="L6620" t="str">
        <f>_xlfn.XLOOKUP(Table6[[#This Row],[Loan Date]],$Q$5:$Q$152,$S$5:$S$152)</f>
        <v>Week 3</v>
      </c>
    </row>
    <row r="6621" spans="1:12" x14ac:dyDescent="0.2">
      <c r="A6621" s="1">
        <v>44951</v>
      </c>
      <c r="B6621" t="s">
        <v>35</v>
      </c>
      <c r="C6621" s="1">
        <v>44951</v>
      </c>
      <c r="D6621" t="s">
        <v>127</v>
      </c>
      <c r="E6621" t="s">
        <v>21</v>
      </c>
      <c r="F6621" t="s">
        <v>21</v>
      </c>
      <c r="G6621" t="s">
        <v>20</v>
      </c>
      <c r="H6621" t="s">
        <v>0</v>
      </c>
      <c r="I6621">
        <f>MONTH(Table6[[#This Row],[Loan Date]])</f>
        <v>1</v>
      </c>
      <c r="J6621" t="str">
        <f>_xlfn.XLOOKUP(Table6[[#This Row],[Numeric Month]],$N$5:$N$11,$O$5:$O$11)</f>
        <v>Jan</v>
      </c>
      <c r="K6621" t="str">
        <f>_xlfn.XLOOKUP(Table6[[#This Row],[Loan Date]],$Q$5:$Q$152,$R$5:$R$152)</f>
        <v>Wednesday</v>
      </c>
      <c r="L6621" t="str">
        <f>_xlfn.XLOOKUP(Table6[[#This Row],[Loan Date]],$Q$5:$Q$152,$S$5:$S$152)</f>
        <v>Week 3</v>
      </c>
    </row>
    <row r="6622" spans="1:12" x14ac:dyDescent="0.2">
      <c r="A6622" s="1">
        <v>44951</v>
      </c>
      <c r="B6622" t="s">
        <v>35</v>
      </c>
      <c r="C6622" s="1">
        <v>44951</v>
      </c>
      <c r="D6622" t="s">
        <v>77</v>
      </c>
      <c r="E6622" t="s">
        <v>23</v>
      </c>
      <c r="F6622" t="s">
        <v>23</v>
      </c>
      <c r="G6622" t="s">
        <v>20</v>
      </c>
      <c r="H6622" t="s">
        <v>0</v>
      </c>
      <c r="I6622">
        <f>MONTH(Table6[[#This Row],[Loan Date]])</f>
        <v>1</v>
      </c>
      <c r="J6622" t="str">
        <f>_xlfn.XLOOKUP(Table6[[#This Row],[Numeric Month]],$N$5:$N$11,$O$5:$O$11)</f>
        <v>Jan</v>
      </c>
      <c r="K6622" t="str">
        <f>_xlfn.XLOOKUP(Table6[[#This Row],[Loan Date]],$Q$5:$Q$152,$R$5:$R$152)</f>
        <v>Wednesday</v>
      </c>
      <c r="L6622" t="str">
        <f>_xlfn.XLOOKUP(Table6[[#This Row],[Loan Date]],$Q$5:$Q$152,$S$5:$S$152)</f>
        <v>Week 3</v>
      </c>
    </row>
    <row r="6623" spans="1:12" x14ac:dyDescent="0.2">
      <c r="A6623" s="1">
        <v>44951</v>
      </c>
      <c r="B6623" t="s">
        <v>7</v>
      </c>
      <c r="C6623" s="1">
        <v>44958</v>
      </c>
      <c r="D6623" t="s">
        <v>301</v>
      </c>
      <c r="E6623" t="s">
        <v>9</v>
      </c>
      <c r="F6623" t="s">
        <v>8</v>
      </c>
      <c r="G6623" t="s">
        <v>1</v>
      </c>
      <c r="H6623" t="s">
        <v>0</v>
      </c>
      <c r="I6623">
        <f>MONTH(Table6[[#This Row],[Loan Date]])</f>
        <v>1</v>
      </c>
      <c r="J6623" t="str">
        <f>_xlfn.XLOOKUP(Table6[[#This Row],[Numeric Month]],$N$5:$N$11,$O$5:$O$11)</f>
        <v>Jan</v>
      </c>
      <c r="K6623" t="str">
        <f>_xlfn.XLOOKUP(Table6[[#This Row],[Loan Date]],$Q$5:$Q$152,$R$5:$R$152)</f>
        <v>Wednesday</v>
      </c>
      <c r="L6623" t="str">
        <f>_xlfn.XLOOKUP(Table6[[#This Row],[Loan Date]],$Q$5:$Q$152,$S$5:$S$152)</f>
        <v>Week 3</v>
      </c>
    </row>
    <row r="6624" spans="1:12" x14ac:dyDescent="0.2">
      <c r="A6624" s="1">
        <v>44951</v>
      </c>
      <c r="B6624" t="s">
        <v>7</v>
      </c>
      <c r="C6624" s="1">
        <v>44951</v>
      </c>
      <c r="D6624" t="s">
        <v>923</v>
      </c>
      <c r="E6624" t="s">
        <v>37</v>
      </c>
      <c r="F6624" t="s">
        <v>37</v>
      </c>
      <c r="G6624" t="s">
        <v>20</v>
      </c>
      <c r="H6624" t="s">
        <v>0</v>
      </c>
      <c r="I6624">
        <f>MONTH(Table6[[#This Row],[Loan Date]])</f>
        <v>1</v>
      </c>
      <c r="J6624" t="str">
        <f>_xlfn.XLOOKUP(Table6[[#This Row],[Numeric Month]],$N$5:$N$11,$O$5:$O$11)</f>
        <v>Jan</v>
      </c>
      <c r="K6624" t="str">
        <f>_xlfn.XLOOKUP(Table6[[#This Row],[Loan Date]],$Q$5:$Q$152,$R$5:$R$152)</f>
        <v>Wednesday</v>
      </c>
      <c r="L6624" t="str">
        <f>_xlfn.XLOOKUP(Table6[[#This Row],[Loan Date]],$Q$5:$Q$152,$S$5:$S$152)</f>
        <v>Week 3</v>
      </c>
    </row>
    <row r="6625" spans="1:12" x14ac:dyDescent="0.2">
      <c r="A6625" s="1">
        <v>44951</v>
      </c>
      <c r="B6625" t="s">
        <v>7</v>
      </c>
      <c r="C6625" s="1">
        <v>44965</v>
      </c>
      <c r="D6625" t="s">
        <v>893</v>
      </c>
      <c r="E6625" t="s">
        <v>15</v>
      </c>
      <c r="F6625" t="s">
        <v>14</v>
      </c>
      <c r="G6625" t="s">
        <v>1</v>
      </c>
      <c r="H6625" t="s">
        <v>0</v>
      </c>
      <c r="I6625">
        <f>MONTH(Table6[[#This Row],[Loan Date]])</f>
        <v>1</v>
      </c>
      <c r="J6625" t="str">
        <f>_xlfn.XLOOKUP(Table6[[#This Row],[Numeric Month]],$N$5:$N$11,$O$5:$O$11)</f>
        <v>Jan</v>
      </c>
      <c r="K6625" t="str">
        <f>_xlfn.XLOOKUP(Table6[[#This Row],[Loan Date]],$Q$5:$Q$152,$R$5:$R$152)</f>
        <v>Wednesday</v>
      </c>
      <c r="L6625" t="str">
        <f>_xlfn.XLOOKUP(Table6[[#This Row],[Loan Date]],$Q$5:$Q$152,$S$5:$S$152)</f>
        <v>Week 3</v>
      </c>
    </row>
    <row r="6626" spans="1:12" x14ac:dyDescent="0.2">
      <c r="A6626" s="1">
        <v>44951</v>
      </c>
      <c r="B6626" t="s">
        <v>7</v>
      </c>
      <c r="C6626" s="1">
        <v>44951</v>
      </c>
      <c r="D6626" t="s">
        <v>408</v>
      </c>
      <c r="E6626" t="s">
        <v>23</v>
      </c>
      <c r="F6626" t="s">
        <v>23</v>
      </c>
      <c r="G6626" t="s">
        <v>20</v>
      </c>
      <c r="H6626" t="s">
        <v>0</v>
      </c>
      <c r="I6626">
        <f>MONTH(Table6[[#This Row],[Loan Date]])</f>
        <v>1</v>
      </c>
      <c r="J6626" t="str">
        <f>_xlfn.XLOOKUP(Table6[[#This Row],[Numeric Month]],$N$5:$N$11,$O$5:$O$11)</f>
        <v>Jan</v>
      </c>
      <c r="K6626" t="str">
        <f>_xlfn.XLOOKUP(Table6[[#This Row],[Loan Date]],$Q$5:$Q$152,$R$5:$R$152)</f>
        <v>Wednesday</v>
      </c>
      <c r="L6626" t="str">
        <f>_xlfn.XLOOKUP(Table6[[#This Row],[Loan Date]],$Q$5:$Q$152,$S$5:$S$152)</f>
        <v>Week 3</v>
      </c>
    </row>
    <row r="6627" spans="1:12" x14ac:dyDescent="0.2">
      <c r="A6627" s="1">
        <v>44951</v>
      </c>
      <c r="B6627" t="s">
        <v>7</v>
      </c>
      <c r="C6627" s="1">
        <v>44951</v>
      </c>
      <c r="D6627" t="s">
        <v>119</v>
      </c>
      <c r="E6627" t="s">
        <v>21</v>
      </c>
      <c r="F6627" t="s">
        <v>21</v>
      </c>
      <c r="G6627" t="s">
        <v>20</v>
      </c>
      <c r="H6627" t="s">
        <v>0</v>
      </c>
      <c r="I6627">
        <f>MONTH(Table6[[#This Row],[Loan Date]])</f>
        <v>1</v>
      </c>
      <c r="J6627" t="str">
        <f>_xlfn.XLOOKUP(Table6[[#This Row],[Numeric Month]],$N$5:$N$11,$O$5:$O$11)</f>
        <v>Jan</v>
      </c>
      <c r="K6627" t="str">
        <f>_xlfn.XLOOKUP(Table6[[#This Row],[Loan Date]],$Q$5:$Q$152,$R$5:$R$152)</f>
        <v>Wednesday</v>
      </c>
      <c r="L6627" t="str">
        <f>_xlfn.XLOOKUP(Table6[[#This Row],[Loan Date]],$Q$5:$Q$152,$S$5:$S$152)</f>
        <v>Week 3</v>
      </c>
    </row>
    <row r="6628" spans="1:12" x14ac:dyDescent="0.2">
      <c r="A6628" s="1">
        <v>44951</v>
      </c>
      <c r="B6628" t="s">
        <v>7</v>
      </c>
      <c r="C6628" s="1">
        <v>44951</v>
      </c>
      <c r="D6628" t="s">
        <v>913</v>
      </c>
      <c r="E6628" t="s">
        <v>37</v>
      </c>
      <c r="F6628" t="s">
        <v>37</v>
      </c>
      <c r="G6628" t="s">
        <v>20</v>
      </c>
      <c r="H6628" t="s">
        <v>0</v>
      </c>
      <c r="I6628">
        <f>MONTH(Table6[[#This Row],[Loan Date]])</f>
        <v>1</v>
      </c>
      <c r="J6628" t="str">
        <f>_xlfn.XLOOKUP(Table6[[#This Row],[Numeric Month]],$N$5:$N$11,$O$5:$O$11)</f>
        <v>Jan</v>
      </c>
      <c r="K6628" t="str">
        <f>_xlfn.XLOOKUP(Table6[[#This Row],[Loan Date]],$Q$5:$Q$152,$R$5:$R$152)</f>
        <v>Wednesday</v>
      </c>
      <c r="L6628" t="str">
        <f>_xlfn.XLOOKUP(Table6[[#This Row],[Loan Date]],$Q$5:$Q$152,$S$5:$S$152)</f>
        <v>Week 3</v>
      </c>
    </row>
    <row r="6629" spans="1:12" x14ac:dyDescent="0.2">
      <c r="A6629" s="1">
        <v>44951</v>
      </c>
      <c r="B6629" t="s">
        <v>5</v>
      </c>
      <c r="C6629" s="1">
        <v>44958</v>
      </c>
      <c r="D6629" t="s">
        <v>255</v>
      </c>
      <c r="E6629" t="s">
        <v>52</v>
      </c>
      <c r="F6629" t="s">
        <v>51</v>
      </c>
      <c r="G6629" t="s">
        <v>1</v>
      </c>
      <c r="H6629" t="s">
        <v>0</v>
      </c>
      <c r="I6629">
        <f>MONTH(Table6[[#This Row],[Loan Date]])</f>
        <v>1</v>
      </c>
      <c r="J6629" t="str">
        <f>_xlfn.XLOOKUP(Table6[[#This Row],[Numeric Month]],$N$5:$N$11,$O$5:$O$11)</f>
        <v>Jan</v>
      </c>
      <c r="K6629" t="str">
        <f>_xlfn.XLOOKUP(Table6[[#This Row],[Loan Date]],$Q$5:$Q$152,$R$5:$R$152)</f>
        <v>Wednesday</v>
      </c>
      <c r="L6629" t="str">
        <f>_xlfn.XLOOKUP(Table6[[#This Row],[Loan Date]],$Q$5:$Q$152,$S$5:$S$152)</f>
        <v>Week 3</v>
      </c>
    </row>
    <row r="6630" spans="1:12" x14ac:dyDescent="0.2">
      <c r="A6630" s="1">
        <v>44951</v>
      </c>
      <c r="B6630" t="s">
        <v>7</v>
      </c>
      <c r="C6630" s="1">
        <v>44951</v>
      </c>
      <c r="D6630" t="s">
        <v>441</v>
      </c>
      <c r="E6630" t="s">
        <v>21</v>
      </c>
      <c r="F6630" t="s">
        <v>21</v>
      </c>
      <c r="G6630" t="s">
        <v>20</v>
      </c>
      <c r="H6630" t="s">
        <v>0</v>
      </c>
      <c r="I6630">
        <f>MONTH(Table6[[#This Row],[Loan Date]])</f>
        <v>1</v>
      </c>
      <c r="J6630" t="str">
        <f>_xlfn.XLOOKUP(Table6[[#This Row],[Numeric Month]],$N$5:$N$11,$O$5:$O$11)</f>
        <v>Jan</v>
      </c>
      <c r="K6630" t="str">
        <f>_xlfn.XLOOKUP(Table6[[#This Row],[Loan Date]],$Q$5:$Q$152,$R$5:$R$152)</f>
        <v>Wednesday</v>
      </c>
      <c r="L6630" t="str">
        <f>_xlfn.XLOOKUP(Table6[[#This Row],[Loan Date]],$Q$5:$Q$152,$S$5:$S$152)</f>
        <v>Week 3</v>
      </c>
    </row>
    <row r="6631" spans="1:12" x14ac:dyDescent="0.2">
      <c r="A6631" s="1">
        <v>44951</v>
      </c>
      <c r="B6631" t="s">
        <v>7</v>
      </c>
      <c r="C6631" s="1">
        <v>44951</v>
      </c>
      <c r="D6631" t="s">
        <v>29</v>
      </c>
      <c r="E6631" t="s">
        <v>23</v>
      </c>
      <c r="F6631" t="s">
        <v>23</v>
      </c>
      <c r="G6631" t="s">
        <v>20</v>
      </c>
      <c r="H6631" t="s">
        <v>0</v>
      </c>
      <c r="I6631">
        <f>MONTH(Table6[[#This Row],[Loan Date]])</f>
        <v>1</v>
      </c>
      <c r="J6631" t="str">
        <f>_xlfn.XLOOKUP(Table6[[#This Row],[Numeric Month]],$N$5:$N$11,$O$5:$O$11)</f>
        <v>Jan</v>
      </c>
      <c r="K6631" t="str">
        <f>_xlfn.XLOOKUP(Table6[[#This Row],[Loan Date]],$Q$5:$Q$152,$R$5:$R$152)</f>
        <v>Wednesday</v>
      </c>
      <c r="L6631" t="str">
        <f>_xlfn.XLOOKUP(Table6[[#This Row],[Loan Date]],$Q$5:$Q$152,$S$5:$S$152)</f>
        <v>Week 3</v>
      </c>
    </row>
    <row r="6632" spans="1:12" x14ac:dyDescent="0.2">
      <c r="A6632" s="1">
        <v>44951</v>
      </c>
      <c r="B6632" t="s">
        <v>7</v>
      </c>
      <c r="C6632" s="1">
        <v>44951</v>
      </c>
      <c r="D6632" t="s">
        <v>916</v>
      </c>
      <c r="E6632" t="s">
        <v>37</v>
      </c>
      <c r="F6632" t="s">
        <v>37</v>
      </c>
      <c r="G6632" t="s">
        <v>20</v>
      </c>
      <c r="H6632" t="s">
        <v>0</v>
      </c>
      <c r="I6632">
        <f>MONTH(Table6[[#This Row],[Loan Date]])</f>
        <v>1</v>
      </c>
      <c r="J6632" t="str">
        <f>_xlfn.XLOOKUP(Table6[[#This Row],[Numeric Month]],$N$5:$N$11,$O$5:$O$11)</f>
        <v>Jan</v>
      </c>
      <c r="K6632" t="str">
        <f>_xlfn.XLOOKUP(Table6[[#This Row],[Loan Date]],$Q$5:$Q$152,$R$5:$R$152)</f>
        <v>Wednesday</v>
      </c>
      <c r="L6632" t="str">
        <f>_xlfn.XLOOKUP(Table6[[#This Row],[Loan Date]],$Q$5:$Q$152,$S$5:$S$152)</f>
        <v>Week 3</v>
      </c>
    </row>
    <row r="6633" spans="1:12" x14ac:dyDescent="0.2">
      <c r="A6633" s="1">
        <v>44951</v>
      </c>
      <c r="B6633" t="s">
        <v>7</v>
      </c>
      <c r="C6633" s="1">
        <v>44951</v>
      </c>
      <c r="D6633" t="s">
        <v>912</v>
      </c>
      <c r="E6633" t="s">
        <v>37</v>
      </c>
      <c r="F6633" t="s">
        <v>37</v>
      </c>
      <c r="G6633" t="s">
        <v>20</v>
      </c>
      <c r="H6633" t="s">
        <v>0</v>
      </c>
      <c r="I6633">
        <f>MONTH(Table6[[#This Row],[Loan Date]])</f>
        <v>1</v>
      </c>
      <c r="J6633" t="str">
        <f>_xlfn.XLOOKUP(Table6[[#This Row],[Numeric Month]],$N$5:$N$11,$O$5:$O$11)</f>
        <v>Jan</v>
      </c>
      <c r="K6633" t="str">
        <f>_xlfn.XLOOKUP(Table6[[#This Row],[Loan Date]],$Q$5:$Q$152,$R$5:$R$152)</f>
        <v>Wednesday</v>
      </c>
      <c r="L6633" t="str">
        <f>_xlfn.XLOOKUP(Table6[[#This Row],[Loan Date]],$Q$5:$Q$152,$S$5:$S$152)</f>
        <v>Week 3</v>
      </c>
    </row>
    <row r="6634" spans="1:12" x14ac:dyDescent="0.2">
      <c r="A6634" s="1">
        <v>44951</v>
      </c>
      <c r="B6634" t="s">
        <v>5</v>
      </c>
      <c r="C6634" s="1">
        <v>44951</v>
      </c>
      <c r="D6634" t="s">
        <v>705</v>
      </c>
      <c r="E6634" t="s">
        <v>21</v>
      </c>
      <c r="F6634" t="s">
        <v>21</v>
      </c>
      <c r="G6634" t="s">
        <v>20</v>
      </c>
      <c r="H6634" t="s">
        <v>0</v>
      </c>
      <c r="I6634">
        <f>MONTH(Table6[[#This Row],[Loan Date]])</f>
        <v>1</v>
      </c>
      <c r="J6634" t="str">
        <f>_xlfn.XLOOKUP(Table6[[#This Row],[Numeric Month]],$N$5:$N$11,$O$5:$O$11)</f>
        <v>Jan</v>
      </c>
      <c r="K6634" t="str">
        <f>_xlfn.XLOOKUP(Table6[[#This Row],[Loan Date]],$Q$5:$Q$152,$R$5:$R$152)</f>
        <v>Wednesday</v>
      </c>
      <c r="L6634" t="str">
        <f>_xlfn.XLOOKUP(Table6[[#This Row],[Loan Date]],$Q$5:$Q$152,$S$5:$S$152)</f>
        <v>Week 3</v>
      </c>
    </row>
    <row r="6635" spans="1:12" x14ac:dyDescent="0.2">
      <c r="A6635" s="1">
        <v>44951</v>
      </c>
      <c r="B6635" t="s">
        <v>5</v>
      </c>
      <c r="C6635" s="1">
        <v>44951</v>
      </c>
      <c r="D6635" t="s">
        <v>917</v>
      </c>
      <c r="E6635" t="s">
        <v>37</v>
      </c>
      <c r="F6635" t="s">
        <v>37</v>
      </c>
      <c r="G6635" t="s">
        <v>20</v>
      </c>
      <c r="H6635" t="s">
        <v>0</v>
      </c>
      <c r="I6635">
        <f>MONTH(Table6[[#This Row],[Loan Date]])</f>
        <v>1</v>
      </c>
      <c r="J6635" t="str">
        <f>_xlfn.XLOOKUP(Table6[[#This Row],[Numeric Month]],$N$5:$N$11,$O$5:$O$11)</f>
        <v>Jan</v>
      </c>
      <c r="K6635" t="str">
        <f>_xlfn.XLOOKUP(Table6[[#This Row],[Loan Date]],$Q$5:$Q$152,$R$5:$R$152)</f>
        <v>Wednesday</v>
      </c>
      <c r="L6635" t="str">
        <f>_xlfn.XLOOKUP(Table6[[#This Row],[Loan Date]],$Q$5:$Q$152,$S$5:$S$152)</f>
        <v>Week 3</v>
      </c>
    </row>
    <row r="6636" spans="1:12" x14ac:dyDescent="0.2">
      <c r="A6636" s="1">
        <v>44951</v>
      </c>
      <c r="B6636" t="s">
        <v>7</v>
      </c>
      <c r="C6636" s="1">
        <v>44951</v>
      </c>
      <c r="D6636" t="s">
        <v>757</v>
      </c>
      <c r="E6636" t="s">
        <v>65</v>
      </c>
      <c r="F6636" t="s">
        <v>65</v>
      </c>
      <c r="G6636" t="s">
        <v>20</v>
      </c>
      <c r="H6636" t="s">
        <v>0</v>
      </c>
      <c r="I6636">
        <f>MONTH(Table6[[#This Row],[Loan Date]])</f>
        <v>1</v>
      </c>
      <c r="J6636" t="str">
        <f>_xlfn.XLOOKUP(Table6[[#This Row],[Numeric Month]],$N$5:$N$11,$O$5:$O$11)</f>
        <v>Jan</v>
      </c>
      <c r="K6636" t="str">
        <f>_xlfn.XLOOKUP(Table6[[#This Row],[Loan Date]],$Q$5:$Q$152,$R$5:$R$152)</f>
        <v>Wednesday</v>
      </c>
      <c r="L6636" t="str">
        <f>_xlfn.XLOOKUP(Table6[[#This Row],[Loan Date]],$Q$5:$Q$152,$S$5:$S$152)</f>
        <v>Week 3</v>
      </c>
    </row>
    <row r="6637" spans="1:12" x14ac:dyDescent="0.2">
      <c r="A6637" s="1">
        <v>44951</v>
      </c>
      <c r="B6637" t="s">
        <v>5</v>
      </c>
      <c r="C6637" s="1">
        <v>44951</v>
      </c>
      <c r="D6637" t="s">
        <v>458</v>
      </c>
      <c r="E6637" t="s">
        <v>41</v>
      </c>
      <c r="F6637" t="s">
        <v>40</v>
      </c>
      <c r="G6637" t="s">
        <v>39</v>
      </c>
      <c r="H6637" t="s">
        <v>0</v>
      </c>
      <c r="I6637">
        <f>MONTH(Table6[[#This Row],[Loan Date]])</f>
        <v>1</v>
      </c>
      <c r="J6637" t="str">
        <f>_xlfn.XLOOKUP(Table6[[#This Row],[Numeric Month]],$N$5:$N$11,$O$5:$O$11)</f>
        <v>Jan</v>
      </c>
      <c r="K6637" t="str">
        <f>_xlfn.XLOOKUP(Table6[[#This Row],[Loan Date]],$Q$5:$Q$152,$R$5:$R$152)</f>
        <v>Wednesday</v>
      </c>
      <c r="L6637" t="str">
        <f>_xlfn.XLOOKUP(Table6[[#This Row],[Loan Date]],$Q$5:$Q$152,$S$5:$S$152)</f>
        <v>Week 3</v>
      </c>
    </row>
    <row r="6638" spans="1:12" x14ac:dyDescent="0.2">
      <c r="A6638" s="1">
        <v>44951</v>
      </c>
      <c r="B6638" t="s">
        <v>7</v>
      </c>
      <c r="C6638" s="1">
        <v>44951</v>
      </c>
      <c r="D6638" t="s">
        <v>926</v>
      </c>
      <c r="E6638" t="s">
        <v>37</v>
      </c>
      <c r="F6638" t="s">
        <v>37</v>
      </c>
      <c r="G6638" t="s">
        <v>20</v>
      </c>
      <c r="H6638" t="s">
        <v>0</v>
      </c>
      <c r="I6638">
        <f>MONTH(Table6[[#This Row],[Loan Date]])</f>
        <v>1</v>
      </c>
      <c r="J6638" t="str">
        <f>_xlfn.XLOOKUP(Table6[[#This Row],[Numeric Month]],$N$5:$N$11,$O$5:$O$11)</f>
        <v>Jan</v>
      </c>
      <c r="K6638" t="str">
        <f>_xlfn.XLOOKUP(Table6[[#This Row],[Loan Date]],$Q$5:$Q$152,$R$5:$R$152)</f>
        <v>Wednesday</v>
      </c>
      <c r="L6638" t="str">
        <f>_xlfn.XLOOKUP(Table6[[#This Row],[Loan Date]],$Q$5:$Q$152,$S$5:$S$152)</f>
        <v>Week 3</v>
      </c>
    </row>
    <row r="6639" spans="1:12" x14ac:dyDescent="0.2">
      <c r="A6639" s="1">
        <v>44951</v>
      </c>
      <c r="B6639" t="s">
        <v>7</v>
      </c>
      <c r="C6639" s="1">
        <v>44951</v>
      </c>
      <c r="D6639" t="s">
        <v>66</v>
      </c>
      <c r="E6639" t="s">
        <v>65</v>
      </c>
      <c r="F6639" t="s">
        <v>65</v>
      </c>
      <c r="G6639" t="s">
        <v>20</v>
      </c>
      <c r="H6639" t="s">
        <v>0</v>
      </c>
      <c r="I6639">
        <f>MONTH(Table6[[#This Row],[Loan Date]])</f>
        <v>1</v>
      </c>
      <c r="J6639" t="str">
        <f>_xlfn.XLOOKUP(Table6[[#This Row],[Numeric Month]],$N$5:$N$11,$O$5:$O$11)</f>
        <v>Jan</v>
      </c>
      <c r="K6639" t="str">
        <f>_xlfn.XLOOKUP(Table6[[#This Row],[Loan Date]],$Q$5:$Q$152,$R$5:$R$152)</f>
        <v>Wednesday</v>
      </c>
      <c r="L6639" t="str">
        <f>_xlfn.XLOOKUP(Table6[[#This Row],[Loan Date]],$Q$5:$Q$152,$S$5:$S$152)</f>
        <v>Week 3</v>
      </c>
    </row>
    <row r="6640" spans="1:12" x14ac:dyDescent="0.2">
      <c r="A6640" s="1">
        <v>44951</v>
      </c>
      <c r="B6640" t="s">
        <v>7</v>
      </c>
      <c r="C6640" s="1">
        <v>44951</v>
      </c>
      <c r="D6640" t="s">
        <v>746</v>
      </c>
      <c r="E6640" t="s">
        <v>65</v>
      </c>
      <c r="F6640" t="s">
        <v>65</v>
      </c>
      <c r="G6640" t="s">
        <v>20</v>
      </c>
      <c r="H6640" t="s">
        <v>0</v>
      </c>
      <c r="I6640">
        <f>MONTH(Table6[[#This Row],[Loan Date]])</f>
        <v>1</v>
      </c>
      <c r="J6640" t="str">
        <f>_xlfn.XLOOKUP(Table6[[#This Row],[Numeric Month]],$N$5:$N$11,$O$5:$O$11)</f>
        <v>Jan</v>
      </c>
      <c r="K6640" t="str">
        <f>_xlfn.XLOOKUP(Table6[[#This Row],[Loan Date]],$Q$5:$Q$152,$R$5:$R$152)</f>
        <v>Wednesday</v>
      </c>
      <c r="L6640" t="str">
        <f>_xlfn.XLOOKUP(Table6[[#This Row],[Loan Date]],$Q$5:$Q$152,$S$5:$S$152)</f>
        <v>Week 3</v>
      </c>
    </row>
    <row r="6641" spans="1:12" x14ac:dyDescent="0.2">
      <c r="A6641" s="1">
        <v>44951</v>
      </c>
      <c r="B6641" t="s">
        <v>7</v>
      </c>
      <c r="C6641" s="1">
        <v>44951</v>
      </c>
      <c r="D6641" t="s">
        <v>969</v>
      </c>
      <c r="E6641" t="s">
        <v>37</v>
      </c>
      <c r="F6641" t="s">
        <v>37</v>
      </c>
      <c r="G6641" t="s">
        <v>20</v>
      </c>
      <c r="H6641" t="s">
        <v>0</v>
      </c>
      <c r="I6641">
        <f>MONTH(Table6[[#This Row],[Loan Date]])</f>
        <v>1</v>
      </c>
      <c r="J6641" t="str">
        <f>_xlfn.XLOOKUP(Table6[[#This Row],[Numeric Month]],$N$5:$N$11,$O$5:$O$11)</f>
        <v>Jan</v>
      </c>
      <c r="K6641" t="str">
        <f>_xlfn.XLOOKUP(Table6[[#This Row],[Loan Date]],$Q$5:$Q$152,$R$5:$R$152)</f>
        <v>Wednesday</v>
      </c>
      <c r="L6641" t="str">
        <f>_xlfn.XLOOKUP(Table6[[#This Row],[Loan Date]],$Q$5:$Q$152,$S$5:$S$152)</f>
        <v>Week 3</v>
      </c>
    </row>
    <row r="6642" spans="1:12" x14ac:dyDescent="0.2">
      <c r="A6642" s="1">
        <v>44951</v>
      </c>
      <c r="B6642" t="s">
        <v>7</v>
      </c>
      <c r="C6642" s="1">
        <v>44951</v>
      </c>
      <c r="D6642" t="s">
        <v>379</v>
      </c>
      <c r="E6642" t="s">
        <v>65</v>
      </c>
      <c r="F6642" t="s">
        <v>65</v>
      </c>
      <c r="G6642" t="s">
        <v>20</v>
      </c>
      <c r="H6642" t="s">
        <v>0</v>
      </c>
      <c r="I6642">
        <f>MONTH(Table6[[#This Row],[Loan Date]])</f>
        <v>1</v>
      </c>
      <c r="J6642" t="str">
        <f>_xlfn.XLOOKUP(Table6[[#This Row],[Numeric Month]],$N$5:$N$11,$O$5:$O$11)</f>
        <v>Jan</v>
      </c>
      <c r="K6642" t="str">
        <f>_xlfn.XLOOKUP(Table6[[#This Row],[Loan Date]],$Q$5:$Q$152,$R$5:$R$152)</f>
        <v>Wednesday</v>
      </c>
      <c r="L6642" t="str">
        <f>_xlfn.XLOOKUP(Table6[[#This Row],[Loan Date]],$Q$5:$Q$152,$S$5:$S$152)</f>
        <v>Week 3</v>
      </c>
    </row>
    <row r="6643" spans="1:12" x14ac:dyDescent="0.2">
      <c r="A6643" s="1">
        <v>44951</v>
      </c>
      <c r="B6643" t="s">
        <v>7</v>
      </c>
      <c r="C6643" s="1">
        <v>44965</v>
      </c>
      <c r="D6643" t="s">
        <v>453</v>
      </c>
      <c r="E6643" t="s">
        <v>3</v>
      </c>
      <c r="F6643" t="s">
        <v>2</v>
      </c>
      <c r="G6643" t="s">
        <v>1</v>
      </c>
      <c r="H6643" t="s">
        <v>0</v>
      </c>
      <c r="I6643">
        <f>MONTH(Table6[[#This Row],[Loan Date]])</f>
        <v>1</v>
      </c>
      <c r="J6643" t="str">
        <f>_xlfn.XLOOKUP(Table6[[#This Row],[Numeric Month]],$N$5:$N$11,$O$5:$O$11)</f>
        <v>Jan</v>
      </c>
      <c r="K6643" t="str">
        <f>_xlfn.XLOOKUP(Table6[[#This Row],[Loan Date]],$Q$5:$Q$152,$R$5:$R$152)</f>
        <v>Wednesday</v>
      </c>
      <c r="L6643" t="str">
        <f>_xlfn.XLOOKUP(Table6[[#This Row],[Loan Date]],$Q$5:$Q$152,$S$5:$S$152)</f>
        <v>Week 3</v>
      </c>
    </row>
    <row r="6644" spans="1:12" x14ac:dyDescent="0.2">
      <c r="A6644" s="1">
        <v>44951</v>
      </c>
      <c r="B6644" t="s">
        <v>7</v>
      </c>
      <c r="C6644" s="1">
        <v>44951</v>
      </c>
      <c r="D6644" t="s">
        <v>990</v>
      </c>
      <c r="E6644" t="s">
        <v>23</v>
      </c>
      <c r="F6644" t="s">
        <v>23</v>
      </c>
      <c r="G6644" t="s">
        <v>20</v>
      </c>
      <c r="H6644" t="s">
        <v>0</v>
      </c>
      <c r="I6644">
        <f>MONTH(Table6[[#This Row],[Loan Date]])</f>
        <v>1</v>
      </c>
      <c r="J6644" t="str">
        <f>_xlfn.XLOOKUP(Table6[[#This Row],[Numeric Month]],$N$5:$N$11,$O$5:$O$11)</f>
        <v>Jan</v>
      </c>
      <c r="K6644" t="str">
        <f>_xlfn.XLOOKUP(Table6[[#This Row],[Loan Date]],$Q$5:$Q$152,$R$5:$R$152)</f>
        <v>Wednesday</v>
      </c>
      <c r="L6644" t="str">
        <f>_xlfn.XLOOKUP(Table6[[#This Row],[Loan Date]],$Q$5:$Q$152,$S$5:$S$152)</f>
        <v>Week 3</v>
      </c>
    </row>
    <row r="6645" spans="1:12" x14ac:dyDescent="0.2">
      <c r="A6645" s="1">
        <v>44951</v>
      </c>
      <c r="B6645" t="s">
        <v>7</v>
      </c>
      <c r="C6645" s="1">
        <v>44951</v>
      </c>
      <c r="D6645" t="s">
        <v>913</v>
      </c>
      <c r="E6645" t="s">
        <v>37</v>
      </c>
      <c r="F6645" t="s">
        <v>37</v>
      </c>
      <c r="G6645" t="s">
        <v>20</v>
      </c>
      <c r="H6645" t="s">
        <v>0</v>
      </c>
      <c r="I6645">
        <f>MONTH(Table6[[#This Row],[Loan Date]])</f>
        <v>1</v>
      </c>
      <c r="J6645" t="str">
        <f>_xlfn.XLOOKUP(Table6[[#This Row],[Numeric Month]],$N$5:$N$11,$O$5:$O$11)</f>
        <v>Jan</v>
      </c>
      <c r="K6645" t="str">
        <f>_xlfn.XLOOKUP(Table6[[#This Row],[Loan Date]],$Q$5:$Q$152,$R$5:$R$152)</f>
        <v>Wednesday</v>
      </c>
      <c r="L6645" t="str">
        <f>_xlfn.XLOOKUP(Table6[[#This Row],[Loan Date]],$Q$5:$Q$152,$S$5:$S$152)</f>
        <v>Week 3</v>
      </c>
    </row>
    <row r="6646" spans="1:12" x14ac:dyDescent="0.2">
      <c r="A6646" s="1">
        <v>44951</v>
      </c>
      <c r="B6646" t="s">
        <v>7</v>
      </c>
      <c r="C6646" s="1">
        <v>44958</v>
      </c>
      <c r="D6646" t="s">
        <v>669</v>
      </c>
      <c r="E6646" t="s">
        <v>15</v>
      </c>
      <c r="F6646" t="s">
        <v>14</v>
      </c>
      <c r="G6646" t="s">
        <v>1</v>
      </c>
      <c r="H6646" t="s">
        <v>0</v>
      </c>
      <c r="I6646">
        <f>MONTH(Table6[[#This Row],[Loan Date]])</f>
        <v>1</v>
      </c>
      <c r="J6646" t="str">
        <f>_xlfn.XLOOKUP(Table6[[#This Row],[Numeric Month]],$N$5:$N$11,$O$5:$O$11)</f>
        <v>Jan</v>
      </c>
      <c r="K6646" t="str">
        <f>_xlfn.XLOOKUP(Table6[[#This Row],[Loan Date]],$Q$5:$Q$152,$R$5:$R$152)</f>
        <v>Wednesday</v>
      </c>
      <c r="L6646" t="str">
        <f>_xlfn.XLOOKUP(Table6[[#This Row],[Loan Date]],$Q$5:$Q$152,$S$5:$S$152)</f>
        <v>Week 3</v>
      </c>
    </row>
    <row r="6647" spans="1:12" x14ac:dyDescent="0.2">
      <c r="A6647" s="1">
        <v>44951</v>
      </c>
      <c r="B6647" t="s">
        <v>7</v>
      </c>
      <c r="C6647" s="1">
        <v>44951</v>
      </c>
      <c r="D6647" t="s">
        <v>163</v>
      </c>
      <c r="E6647" t="s">
        <v>162</v>
      </c>
      <c r="F6647" t="s">
        <v>162</v>
      </c>
      <c r="G6647" t="s">
        <v>11</v>
      </c>
      <c r="H6647" t="s">
        <v>0</v>
      </c>
      <c r="I6647">
        <f>MONTH(Table6[[#This Row],[Loan Date]])</f>
        <v>1</v>
      </c>
      <c r="J6647" t="str">
        <f>_xlfn.XLOOKUP(Table6[[#This Row],[Numeric Month]],$N$5:$N$11,$O$5:$O$11)</f>
        <v>Jan</v>
      </c>
      <c r="K6647" t="str">
        <f>_xlfn.XLOOKUP(Table6[[#This Row],[Loan Date]],$Q$5:$Q$152,$R$5:$R$152)</f>
        <v>Wednesday</v>
      </c>
      <c r="L6647" t="str">
        <f>_xlfn.XLOOKUP(Table6[[#This Row],[Loan Date]],$Q$5:$Q$152,$S$5:$S$152)</f>
        <v>Week 3</v>
      </c>
    </row>
    <row r="6648" spans="1:12" x14ac:dyDescent="0.2">
      <c r="A6648" s="1">
        <v>44951</v>
      </c>
      <c r="B6648" t="s">
        <v>7</v>
      </c>
      <c r="C6648" s="1">
        <v>44958</v>
      </c>
      <c r="D6648" t="s">
        <v>452</v>
      </c>
      <c r="E6648" t="s">
        <v>9</v>
      </c>
      <c r="F6648" t="s">
        <v>8</v>
      </c>
      <c r="G6648" t="s">
        <v>1</v>
      </c>
      <c r="H6648" t="s">
        <v>0</v>
      </c>
      <c r="I6648">
        <f>MONTH(Table6[[#This Row],[Loan Date]])</f>
        <v>1</v>
      </c>
      <c r="J6648" t="str">
        <f>_xlfn.XLOOKUP(Table6[[#This Row],[Numeric Month]],$N$5:$N$11,$O$5:$O$11)</f>
        <v>Jan</v>
      </c>
      <c r="K6648" t="str">
        <f>_xlfn.XLOOKUP(Table6[[#This Row],[Loan Date]],$Q$5:$Q$152,$R$5:$R$152)</f>
        <v>Wednesday</v>
      </c>
      <c r="L6648" t="str">
        <f>_xlfn.XLOOKUP(Table6[[#This Row],[Loan Date]],$Q$5:$Q$152,$S$5:$S$152)</f>
        <v>Week 3</v>
      </c>
    </row>
    <row r="6649" spans="1:12" x14ac:dyDescent="0.2">
      <c r="A6649" s="1">
        <v>44951</v>
      </c>
      <c r="B6649" t="s">
        <v>7</v>
      </c>
      <c r="C6649" s="1">
        <v>44958</v>
      </c>
      <c r="D6649" t="s">
        <v>477</v>
      </c>
      <c r="E6649" t="s">
        <v>9</v>
      </c>
      <c r="F6649" t="s">
        <v>8</v>
      </c>
      <c r="G6649" t="s">
        <v>1</v>
      </c>
      <c r="H6649" t="s">
        <v>0</v>
      </c>
      <c r="I6649">
        <f>MONTH(Table6[[#This Row],[Loan Date]])</f>
        <v>1</v>
      </c>
      <c r="J6649" t="str">
        <f>_xlfn.XLOOKUP(Table6[[#This Row],[Numeric Month]],$N$5:$N$11,$O$5:$O$11)</f>
        <v>Jan</v>
      </c>
      <c r="K6649" t="str">
        <f>_xlfn.XLOOKUP(Table6[[#This Row],[Loan Date]],$Q$5:$Q$152,$R$5:$R$152)</f>
        <v>Wednesday</v>
      </c>
      <c r="L6649" t="str">
        <f>_xlfn.XLOOKUP(Table6[[#This Row],[Loan Date]],$Q$5:$Q$152,$S$5:$S$152)</f>
        <v>Week 3</v>
      </c>
    </row>
    <row r="6650" spans="1:12" x14ac:dyDescent="0.2">
      <c r="A6650" s="1">
        <v>44951</v>
      </c>
      <c r="B6650" t="s">
        <v>7</v>
      </c>
      <c r="C6650" s="1">
        <v>44951</v>
      </c>
      <c r="D6650" t="s">
        <v>538</v>
      </c>
      <c r="E6650" t="s">
        <v>122</v>
      </c>
      <c r="F6650" t="s">
        <v>122</v>
      </c>
      <c r="G6650" t="s">
        <v>11</v>
      </c>
      <c r="H6650" t="s">
        <v>0</v>
      </c>
      <c r="I6650">
        <f>MONTH(Table6[[#This Row],[Loan Date]])</f>
        <v>1</v>
      </c>
      <c r="J6650" t="str">
        <f>_xlfn.XLOOKUP(Table6[[#This Row],[Numeric Month]],$N$5:$N$11,$O$5:$O$11)</f>
        <v>Jan</v>
      </c>
      <c r="K6650" t="str">
        <f>_xlfn.XLOOKUP(Table6[[#This Row],[Loan Date]],$Q$5:$Q$152,$R$5:$R$152)</f>
        <v>Wednesday</v>
      </c>
      <c r="L6650" t="str">
        <f>_xlfn.XLOOKUP(Table6[[#This Row],[Loan Date]],$Q$5:$Q$152,$S$5:$S$152)</f>
        <v>Week 3</v>
      </c>
    </row>
    <row r="6651" spans="1:12" x14ac:dyDescent="0.2">
      <c r="A6651" s="1">
        <v>44951</v>
      </c>
      <c r="B6651" t="s">
        <v>7</v>
      </c>
      <c r="C6651" s="1">
        <v>44951</v>
      </c>
      <c r="D6651" t="s">
        <v>145</v>
      </c>
      <c r="E6651" t="s">
        <v>12</v>
      </c>
      <c r="F6651" t="s">
        <v>12</v>
      </c>
      <c r="G6651" t="s">
        <v>11</v>
      </c>
      <c r="H6651" t="s">
        <v>0</v>
      </c>
      <c r="I6651">
        <f>MONTH(Table6[[#This Row],[Loan Date]])</f>
        <v>1</v>
      </c>
      <c r="J6651" t="str">
        <f>_xlfn.XLOOKUP(Table6[[#This Row],[Numeric Month]],$N$5:$N$11,$O$5:$O$11)</f>
        <v>Jan</v>
      </c>
      <c r="K6651" t="str">
        <f>_xlfn.XLOOKUP(Table6[[#This Row],[Loan Date]],$Q$5:$Q$152,$R$5:$R$152)</f>
        <v>Wednesday</v>
      </c>
      <c r="L6651" t="str">
        <f>_xlfn.XLOOKUP(Table6[[#This Row],[Loan Date]],$Q$5:$Q$152,$S$5:$S$152)</f>
        <v>Week 3</v>
      </c>
    </row>
    <row r="6652" spans="1:12" x14ac:dyDescent="0.2">
      <c r="A6652" s="1">
        <v>44951</v>
      </c>
      <c r="B6652" t="s">
        <v>7</v>
      </c>
      <c r="C6652" s="1">
        <v>44951</v>
      </c>
      <c r="D6652" t="s">
        <v>193</v>
      </c>
      <c r="E6652" t="s">
        <v>122</v>
      </c>
      <c r="F6652" t="s">
        <v>122</v>
      </c>
      <c r="G6652" t="s">
        <v>11</v>
      </c>
      <c r="H6652" t="s">
        <v>0</v>
      </c>
      <c r="I6652">
        <f>MONTH(Table6[[#This Row],[Loan Date]])</f>
        <v>1</v>
      </c>
      <c r="J6652" t="str">
        <f>_xlfn.XLOOKUP(Table6[[#This Row],[Numeric Month]],$N$5:$N$11,$O$5:$O$11)</f>
        <v>Jan</v>
      </c>
      <c r="K6652" t="str">
        <f>_xlfn.XLOOKUP(Table6[[#This Row],[Loan Date]],$Q$5:$Q$152,$R$5:$R$152)</f>
        <v>Wednesday</v>
      </c>
      <c r="L6652" t="str">
        <f>_xlfn.XLOOKUP(Table6[[#This Row],[Loan Date]],$Q$5:$Q$152,$S$5:$S$152)</f>
        <v>Week 3</v>
      </c>
    </row>
    <row r="6653" spans="1:12" x14ac:dyDescent="0.2">
      <c r="A6653" s="1">
        <v>44951</v>
      </c>
      <c r="B6653" t="s">
        <v>7</v>
      </c>
      <c r="C6653" s="1">
        <v>44951</v>
      </c>
      <c r="D6653" t="s">
        <v>636</v>
      </c>
      <c r="E6653" t="s">
        <v>12</v>
      </c>
      <c r="F6653" t="s">
        <v>12</v>
      </c>
      <c r="G6653" t="s">
        <v>11</v>
      </c>
      <c r="H6653" t="s">
        <v>0</v>
      </c>
      <c r="I6653">
        <f>MONTH(Table6[[#This Row],[Loan Date]])</f>
        <v>1</v>
      </c>
      <c r="J6653" t="str">
        <f>_xlfn.XLOOKUP(Table6[[#This Row],[Numeric Month]],$N$5:$N$11,$O$5:$O$11)</f>
        <v>Jan</v>
      </c>
      <c r="K6653" t="str">
        <f>_xlfn.XLOOKUP(Table6[[#This Row],[Loan Date]],$Q$5:$Q$152,$R$5:$R$152)</f>
        <v>Wednesday</v>
      </c>
      <c r="L6653" t="str">
        <f>_xlfn.XLOOKUP(Table6[[#This Row],[Loan Date]],$Q$5:$Q$152,$S$5:$S$152)</f>
        <v>Week 3</v>
      </c>
    </row>
    <row r="6654" spans="1:12" x14ac:dyDescent="0.2">
      <c r="A6654" s="1">
        <v>44951</v>
      </c>
      <c r="B6654" t="s">
        <v>5</v>
      </c>
      <c r="C6654" s="1">
        <v>44951</v>
      </c>
      <c r="D6654" t="s">
        <v>479</v>
      </c>
      <c r="E6654" t="s">
        <v>65</v>
      </c>
      <c r="F6654" t="s">
        <v>65</v>
      </c>
      <c r="G6654" t="s">
        <v>20</v>
      </c>
      <c r="H6654" t="s">
        <v>0</v>
      </c>
      <c r="I6654">
        <f>MONTH(Table6[[#This Row],[Loan Date]])</f>
        <v>1</v>
      </c>
      <c r="J6654" t="str">
        <f>_xlfn.XLOOKUP(Table6[[#This Row],[Numeric Month]],$N$5:$N$11,$O$5:$O$11)</f>
        <v>Jan</v>
      </c>
      <c r="K6654" t="str">
        <f>_xlfn.XLOOKUP(Table6[[#This Row],[Loan Date]],$Q$5:$Q$152,$R$5:$R$152)</f>
        <v>Wednesday</v>
      </c>
      <c r="L6654" t="str">
        <f>_xlfn.XLOOKUP(Table6[[#This Row],[Loan Date]],$Q$5:$Q$152,$S$5:$S$152)</f>
        <v>Week 3</v>
      </c>
    </row>
    <row r="6655" spans="1:12" x14ac:dyDescent="0.2">
      <c r="A6655" s="1">
        <v>44951</v>
      </c>
      <c r="B6655" t="s">
        <v>5</v>
      </c>
      <c r="C6655" s="1">
        <v>44951</v>
      </c>
      <c r="D6655" t="s">
        <v>561</v>
      </c>
      <c r="E6655" t="s">
        <v>49</v>
      </c>
      <c r="F6655" t="s">
        <v>49</v>
      </c>
      <c r="G6655" t="s">
        <v>20</v>
      </c>
      <c r="H6655" t="s">
        <v>0</v>
      </c>
      <c r="I6655">
        <f>MONTH(Table6[[#This Row],[Loan Date]])</f>
        <v>1</v>
      </c>
      <c r="J6655" t="str">
        <f>_xlfn.XLOOKUP(Table6[[#This Row],[Numeric Month]],$N$5:$N$11,$O$5:$O$11)</f>
        <v>Jan</v>
      </c>
      <c r="K6655" t="str">
        <f>_xlfn.XLOOKUP(Table6[[#This Row],[Loan Date]],$Q$5:$Q$152,$R$5:$R$152)</f>
        <v>Wednesday</v>
      </c>
      <c r="L6655" t="str">
        <f>_xlfn.XLOOKUP(Table6[[#This Row],[Loan Date]],$Q$5:$Q$152,$S$5:$S$152)</f>
        <v>Week 3</v>
      </c>
    </row>
    <row r="6656" spans="1:12" x14ac:dyDescent="0.2">
      <c r="A6656" s="1">
        <v>44951</v>
      </c>
      <c r="B6656" t="s">
        <v>5</v>
      </c>
      <c r="C6656" s="1">
        <v>44951</v>
      </c>
      <c r="D6656" t="s">
        <v>31</v>
      </c>
      <c r="E6656" t="s">
        <v>21</v>
      </c>
      <c r="F6656" t="s">
        <v>21</v>
      </c>
      <c r="G6656" t="s">
        <v>20</v>
      </c>
      <c r="H6656" t="s">
        <v>0</v>
      </c>
      <c r="I6656">
        <f>MONTH(Table6[[#This Row],[Loan Date]])</f>
        <v>1</v>
      </c>
      <c r="J6656" t="str">
        <f>_xlfn.XLOOKUP(Table6[[#This Row],[Numeric Month]],$N$5:$N$11,$O$5:$O$11)</f>
        <v>Jan</v>
      </c>
      <c r="K6656" t="str">
        <f>_xlfn.XLOOKUP(Table6[[#This Row],[Loan Date]],$Q$5:$Q$152,$R$5:$R$152)</f>
        <v>Wednesday</v>
      </c>
      <c r="L6656" t="str">
        <f>_xlfn.XLOOKUP(Table6[[#This Row],[Loan Date]],$Q$5:$Q$152,$S$5:$S$152)</f>
        <v>Week 3</v>
      </c>
    </row>
    <row r="6657" spans="1:12" x14ac:dyDescent="0.2">
      <c r="A6657" s="1">
        <v>44951</v>
      </c>
      <c r="B6657" t="s">
        <v>5</v>
      </c>
      <c r="C6657" s="1">
        <v>44951</v>
      </c>
      <c r="D6657" t="s">
        <v>408</v>
      </c>
      <c r="E6657" t="s">
        <v>23</v>
      </c>
      <c r="F6657" t="s">
        <v>23</v>
      </c>
      <c r="G6657" t="s">
        <v>20</v>
      </c>
      <c r="H6657" t="s">
        <v>0</v>
      </c>
      <c r="I6657">
        <f>MONTH(Table6[[#This Row],[Loan Date]])</f>
        <v>1</v>
      </c>
      <c r="J6657" t="str">
        <f>_xlfn.XLOOKUP(Table6[[#This Row],[Numeric Month]],$N$5:$N$11,$O$5:$O$11)</f>
        <v>Jan</v>
      </c>
      <c r="K6657" t="str">
        <f>_xlfn.XLOOKUP(Table6[[#This Row],[Loan Date]],$Q$5:$Q$152,$R$5:$R$152)</f>
        <v>Wednesday</v>
      </c>
      <c r="L6657" t="str">
        <f>_xlfn.XLOOKUP(Table6[[#This Row],[Loan Date]],$Q$5:$Q$152,$S$5:$S$152)</f>
        <v>Week 3</v>
      </c>
    </row>
    <row r="6658" spans="1:12" x14ac:dyDescent="0.2">
      <c r="A6658" s="1">
        <v>44951</v>
      </c>
      <c r="B6658" t="s">
        <v>7</v>
      </c>
      <c r="C6658" s="1">
        <v>44951</v>
      </c>
      <c r="D6658" t="s">
        <v>923</v>
      </c>
      <c r="E6658" t="s">
        <v>37</v>
      </c>
      <c r="F6658" t="s">
        <v>37</v>
      </c>
      <c r="G6658" t="s">
        <v>20</v>
      </c>
      <c r="H6658" t="s">
        <v>0</v>
      </c>
      <c r="I6658">
        <f>MONTH(Table6[[#This Row],[Loan Date]])</f>
        <v>1</v>
      </c>
      <c r="J6658" t="str">
        <f>_xlfn.XLOOKUP(Table6[[#This Row],[Numeric Month]],$N$5:$N$11,$O$5:$O$11)</f>
        <v>Jan</v>
      </c>
      <c r="K6658" t="str">
        <f>_xlfn.XLOOKUP(Table6[[#This Row],[Loan Date]],$Q$5:$Q$152,$R$5:$R$152)</f>
        <v>Wednesday</v>
      </c>
      <c r="L6658" t="str">
        <f>_xlfn.XLOOKUP(Table6[[#This Row],[Loan Date]],$Q$5:$Q$152,$S$5:$S$152)</f>
        <v>Week 3</v>
      </c>
    </row>
    <row r="6659" spans="1:12" x14ac:dyDescent="0.2">
      <c r="A6659" s="1">
        <v>44951</v>
      </c>
      <c r="B6659" t="s">
        <v>7</v>
      </c>
      <c r="C6659" s="1">
        <v>44958</v>
      </c>
      <c r="D6659" t="s">
        <v>1024</v>
      </c>
      <c r="E6659" t="s">
        <v>52</v>
      </c>
      <c r="F6659" t="s">
        <v>51</v>
      </c>
      <c r="G6659" t="s">
        <v>1</v>
      </c>
      <c r="H6659" t="s">
        <v>0</v>
      </c>
      <c r="I6659">
        <f>MONTH(Table6[[#This Row],[Loan Date]])</f>
        <v>1</v>
      </c>
      <c r="J6659" t="str">
        <f>_xlfn.XLOOKUP(Table6[[#This Row],[Numeric Month]],$N$5:$N$11,$O$5:$O$11)</f>
        <v>Jan</v>
      </c>
      <c r="K6659" t="str">
        <f>_xlfn.XLOOKUP(Table6[[#This Row],[Loan Date]],$Q$5:$Q$152,$R$5:$R$152)</f>
        <v>Wednesday</v>
      </c>
      <c r="L6659" t="str">
        <f>_xlfn.XLOOKUP(Table6[[#This Row],[Loan Date]],$Q$5:$Q$152,$S$5:$S$152)</f>
        <v>Week 3</v>
      </c>
    </row>
    <row r="6660" spans="1:12" x14ac:dyDescent="0.2">
      <c r="A6660" s="1">
        <v>44951</v>
      </c>
      <c r="B6660" t="s">
        <v>7</v>
      </c>
      <c r="C6660" s="1">
        <v>44958</v>
      </c>
      <c r="D6660" t="s">
        <v>951</v>
      </c>
      <c r="E6660" t="s">
        <v>9</v>
      </c>
      <c r="F6660" t="s">
        <v>8</v>
      </c>
      <c r="G6660" t="s">
        <v>1</v>
      </c>
      <c r="H6660" t="s">
        <v>0</v>
      </c>
      <c r="I6660">
        <f>MONTH(Table6[[#This Row],[Loan Date]])</f>
        <v>1</v>
      </c>
      <c r="J6660" t="str">
        <f>_xlfn.XLOOKUP(Table6[[#This Row],[Numeric Month]],$N$5:$N$11,$O$5:$O$11)</f>
        <v>Jan</v>
      </c>
      <c r="K6660" t="str">
        <f>_xlfn.XLOOKUP(Table6[[#This Row],[Loan Date]],$Q$5:$Q$152,$R$5:$R$152)</f>
        <v>Wednesday</v>
      </c>
      <c r="L6660" t="str">
        <f>_xlfn.XLOOKUP(Table6[[#This Row],[Loan Date]],$Q$5:$Q$152,$S$5:$S$152)</f>
        <v>Week 3</v>
      </c>
    </row>
    <row r="6661" spans="1:12" x14ac:dyDescent="0.2">
      <c r="A6661" s="1">
        <v>44951</v>
      </c>
      <c r="B6661" t="s">
        <v>7</v>
      </c>
      <c r="C6661" s="1">
        <v>44958</v>
      </c>
      <c r="D6661" t="s">
        <v>783</v>
      </c>
      <c r="E6661" t="s">
        <v>3</v>
      </c>
      <c r="F6661" t="s">
        <v>2</v>
      </c>
      <c r="G6661" t="s">
        <v>1</v>
      </c>
      <c r="H6661" t="s">
        <v>0</v>
      </c>
      <c r="I6661">
        <f>MONTH(Table6[[#This Row],[Loan Date]])</f>
        <v>1</v>
      </c>
      <c r="J6661" t="str">
        <f>_xlfn.XLOOKUP(Table6[[#This Row],[Numeric Month]],$N$5:$N$11,$O$5:$O$11)</f>
        <v>Jan</v>
      </c>
      <c r="K6661" t="str">
        <f>_xlfn.XLOOKUP(Table6[[#This Row],[Loan Date]],$Q$5:$Q$152,$R$5:$R$152)</f>
        <v>Wednesday</v>
      </c>
      <c r="L6661" t="str">
        <f>_xlfn.XLOOKUP(Table6[[#This Row],[Loan Date]],$Q$5:$Q$152,$S$5:$S$152)</f>
        <v>Week 3</v>
      </c>
    </row>
    <row r="6662" spans="1:12" x14ac:dyDescent="0.2">
      <c r="A6662" s="1">
        <v>44951</v>
      </c>
      <c r="B6662" t="s">
        <v>7</v>
      </c>
      <c r="C6662" s="1">
        <v>44958</v>
      </c>
      <c r="D6662" t="s">
        <v>678</v>
      </c>
      <c r="E6662" t="s">
        <v>3</v>
      </c>
      <c r="F6662" t="s">
        <v>2</v>
      </c>
      <c r="G6662" t="s">
        <v>1</v>
      </c>
      <c r="H6662" t="s">
        <v>0</v>
      </c>
      <c r="I6662">
        <f>MONTH(Table6[[#This Row],[Loan Date]])</f>
        <v>1</v>
      </c>
      <c r="J6662" t="str">
        <f>_xlfn.XLOOKUP(Table6[[#This Row],[Numeric Month]],$N$5:$N$11,$O$5:$O$11)</f>
        <v>Jan</v>
      </c>
      <c r="K6662" t="str">
        <f>_xlfn.XLOOKUP(Table6[[#This Row],[Loan Date]],$Q$5:$Q$152,$R$5:$R$152)</f>
        <v>Wednesday</v>
      </c>
      <c r="L6662" t="str">
        <f>_xlfn.XLOOKUP(Table6[[#This Row],[Loan Date]],$Q$5:$Q$152,$S$5:$S$152)</f>
        <v>Week 3</v>
      </c>
    </row>
    <row r="6663" spans="1:12" x14ac:dyDescent="0.2">
      <c r="A6663" s="1">
        <v>44951</v>
      </c>
      <c r="B6663" t="s">
        <v>7</v>
      </c>
      <c r="C6663" s="1">
        <v>44951</v>
      </c>
      <c r="D6663" t="s">
        <v>172</v>
      </c>
      <c r="E6663" t="s">
        <v>21</v>
      </c>
      <c r="F6663" t="s">
        <v>21</v>
      </c>
      <c r="G6663" t="s">
        <v>20</v>
      </c>
      <c r="H6663" t="s">
        <v>0</v>
      </c>
      <c r="I6663">
        <f>MONTH(Table6[[#This Row],[Loan Date]])</f>
        <v>1</v>
      </c>
      <c r="J6663" t="str">
        <f>_xlfn.XLOOKUP(Table6[[#This Row],[Numeric Month]],$N$5:$N$11,$O$5:$O$11)</f>
        <v>Jan</v>
      </c>
      <c r="K6663" t="str">
        <f>_xlfn.XLOOKUP(Table6[[#This Row],[Loan Date]],$Q$5:$Q$152,$R$5:$R$152)</f>
        <v>Wednesday</v>
      </c>
      <c r="L6663" t="str">
        <f>_xlfn.XLOOKUP(Table6[[#This Row],[Loan Date]],$Q$5:$Q$152,$S$5:$S$152)</f>
        <v>Week 3</v>
      </c>
    </row>
    <row r="6664" spans="1:12" x14ac:dyDescent="0.2">
      <c r="A6664" s="1">
        <v>44951</v>
      </c>
      <c r="B6664" t="s">
        <v>7</v>
      </c>
      <c r="C6664" s="1">
        <v>44951</v>
      </c>
      <c r="D6664" t="s">
        <v>171</v>
      </c>
      <c r="E6664" t="s">
        <v>23</v>
      </c>
      <c r="F6664" t="s">
        <v>23</v>
      </c>
      <c r="G6664" t="s">
        <v>20</v>
      </c>
      <c r="H6664" t="s">
        <v>0</v>
      </c>
      <c r="I6664">
        <f>MONTH(Table6[[#This Row],[Loan Date]])</f>
        <v>1</v>
      </c>
      <c r="J6664" t="str">
        <f>_xlfn.XLOOKUP(Table6[[#This Row],[Numeric Month]],$N$5:$N$11,$O$5:$O$11)</f>
        <v>Jan</v>
      </c>
      <c r="K6664" t="str">
        <f>_xlfn.XLOOKUP(Table6[[#This Row],[Loan Date]],$Q$5:$Q$152,$R$5:$R$152)</f>
        <v>Wednesday</v>
      </c>
      <c r="L6664" t="str">
        <f>_xlfn.XLOOKUP(Table6[[#This Row],[Loan Date]],$Q$5:$Q$152,$S$5:$S$152)</f>
        <v>Week 3</v>
      </c>
    </row>
    <row r="6665" spans="1:12" x14ac:dyDescent="0.2">
      <c r="A6665" s="1">
        <v>44951</v>
      </c>
      <c r="B6665" t="s">
        <v>7</v>
      </c>
      <c r="C6665" s="1">
        <v>44958</v>
      </c>
      <c r="D6665" t="s">
        <v>1062</v>
      </c>
      <c r="E6665" t="s">
        <v>3</v>
      </c>
      <c r="F6665" t="s">
        <v>2</v>
      </c>
      <c r="G6665" t="s">
        <v>1</v>
      </c>
      <c r="H6665" t="s">
        <v>0</v>
      </c>
      <c r="I6665">
        <f>MONTH(Table6[[#This Row],[Loan Date]])</f>
        <v>1</v>
      </c>
      <c r="J6665" t="str">
        <f>_xlfn.XLOOKUP(Table6[[#This Row],[Numeric Month]],$N$5:$N$11,$O$5:$O$11)</f>
        <v>Jan</v>
      </c>
      <c r="K6665" t="str">
        <f>_xlfn.XLOOKUP(Table6[[#This Row],[Loan Date]],$Q$5:$Q$152,$R$5:$R$152)</f>
        <v>Wednesday</v>
      </c>
      <c r="L6665" t="str">
        <f>_xlfn.XLOOKUP(Table6[[#This Row],[Loan Date]],$Q$5:$Q$152,$S$5:$S$152)</f>
        <v>Week 3</v>
      </c>
    </row>
    <row r="6666" spans="1:12" x14ac:dyDescent="0.2">
      <c r="A6666" s="1">
        <v>44951</v>
      </c>
      <c r="B6666" t="s">
        <v>7</v>
      </c>
      <c r="C6666" s="1">
        <v>44965</v>
      </c>
      <c r="D6666" t="s">
        <v>731</v>
      </c>
      <c r="E6666" t="s">
        <v>3</v>
      </c>
      <c r="F6666" t="s">
        <v>2</v>
      </c>
      <c r="G6666" t="s">
        <v>1</v>
      </c>
      <c r="H6666" t="s">
        <v>0</v>
      </c>
      <c r="I6666">
        <f>MONTH(Table6[[#This Row],[Loan Date]])</f>
        <v>1</v>
      </c>
      <c r="J6666" t="str">
        <f>_xlfn.XLOOKUP(Table6[[#This Row],[Numeric Month]],$N$5:$N$11,$O$5:$O$11)</f>
        <v>Jan</v>
      </c>
      <c r="K6666" t="str">
        <f>_xlfn.XLOOKUP(Table6[[#This Row],[Loan Date]],$Q$5:$Q$152,$R$5:$R$152)</f>
        <v>Wednesday</v>
      </c>
      <c r="L6666" t="str">
        <f>_xlfn.XLOOKUP(Table6[[#This Row],[Loan Date]],$Q$5:$Q$152,$S$5:$S$152)</f>
        <v>Week 3</v>
      </c>
    </row>
    <row r="6667" spans="1:12" x14ac:dyDescent="0.2">
      <c r="A6667" s="1">
        <v>44951</v>
      </c>
      <c r="B6667" t="s">
        <v>5</v>
      </c>
      <c r="C6667" s="1">
        <v>44951</v>
      </c>
      <c r="D6667" t="s">
        <v>1058</v>
      </c>
      <c r="E6667" t="s">
        <v>162</v>
      </c>
      <c r="F6667" t="s">
        <v>162</v>
      </c>
      <c r="G6667" t="s">
        <v>11</v>
      </c>
      <c r="H6667" t="s">
        <v>0</v>
      </c>
      <c r="I6667">
        <f>MONTH(Table6[[#This Row],[Loan Date]])</f>
        <v>1</v>
      </c>
      <c r="J6667" t="str">
        <f>_xlfn.XLOOKUP(Table6[[#This Row],[Numeric Month]],$N$5:$N$11,$O$5:$O$11)</f>
        <v>Jan</v>
      </c>
      <c r="K6667" t="str">
        <f>_xlfn.XLOOKUP(Table6[[#This Row],[Loan Date]],$Q$5:$Q$152,$R$5:$R$152)</f>
        <v>Wednesday</v>
      </c>
      <c r="L6667" t="str">
        <f>_xlfn.XLOOKUP(Table6[[#This Row],[Loan Date]],$Q$5:$Q$152,$S$5:$S$152)</f>
        <v>Week 3</v>
      </c>
    </row>
    <row r="6668" spans="1:12" x14ac:dyDescent="0.2">
      <c r="A6668" s="1">
        <v>44951</v>
      </c>
      <c r="B6668" t="s">
        <v>5</v>
      </c>
      <c r="C6668" s="1">
        <v>45009</v>
      </c>
      <c r="D6668" t="s">
        <v>1065</v>
      </c>
      <c r="E6668" t="s">
        <v>3</v>
      </c>
      <c r="F6668" t="s">
        <v>2</v>
      </c>
      <c r="G6668" t="s">
        <v>1</v>
      </c>
      <c r="H6668" t="s">
        <v>0</v>
      </c>
      <c r="I6668">
        <f>MONTH(Table6[[#This Row],[Loan Date]])</f>
        <v>1</v>
      </c>
      <c r="J6668" t="str">
        <f>_xlfn.XLOOKUP(Table6[[#This Row],[Numeric Month]],$N$5:$N$11,$O$5:$O$11)</f>
        <v>Jan</v>
      </c>
      <c r="K6668" t="str">
        <f>_xlfn.XLOOKUP(Table6[[#This Row],[Loan Date]],$Q$5:$Q$152,$R$5:$R$152)</f>
        <v>Wednesday</v>
      </c>
      <c r="L6668" t="str">
        <f>_xlfn.XLOOKUP(Table6[[#This Row],[Loan Date]],$Q$5:$Q$152,$S$5:$S$152)</f>
        <v>Week 3</v>
      </c>
    </row>
    <row r="6669" spans="1:12" x14ac:dyDescent="0.2">
      <c r="A6669" s="1">
        <v>44951</v>
      </c>
      <c r="B6669" t="s">
        <v>7</v>
      </c>
      <c r="C6669" s="1">
        <v>44951</v>
      </c>
      <c r="D6669" t="s">
        <v>1064</v>
      </c>
      <c r="E6669" t="s">
        <v>12</v>
      </c>
      <c r="F6669" t="s">
        <v>12</v>
      </c>
      <c r="G6669" t="s">
        <v>11</v>
      </c>
      <c r="H6669" t="s">
        <v>0</v>
      </c>
      <c r="I6669">
        <f>MONTH(Table6[[#This Row],[Loan Date]])</f>
        <v>1</v>
      </c>
      <c r="J6669" t="str">
        <f>_xlfn.XLOOKUP(Table6[[#This Row],[Numeric Month]],$N$5:$N$11,$O$5:$O$11)</f>
        <v>Jan</v>
      </c>
      <c r="K6669" t="str">
        <f>_xlfn.XLOOKUP(Table6[[#This Row],[Loan Date]],$Q$5:$Q$152,$R$5:$R$152)</f>
        <v>Wednesday</v>
      </c>
      <c r="L6669" t="str">
        <f>_xlfn.XLOOKUP(Table6[[#This Row],[Loan Date]],$Q$5:$Q$152,$S$5:$S$152)</f>
        <v>Week 3</v>
      </c>
    </row>
    <row r="6670" spans="1:12" x14ac:dyDescent="0.2">
      <c r="A6670" s="1">
        <v>44951</v>
      </c>
      <c r="B6670" t="s">
        <v>7</v>
      </c>
      <c r="C6670" s="1">
        <v>44965</v>
      </c>
      <c r="D6670" t="s">
        <v>546</v>
      </c>
      <c r="E6670" t="s">
        <v>9</v>
      </c>
      <c r="F6670" t="s">
        <v>8</v>
      </c>
      <c r="G6670" t="s">
        <v>1</v>
      </c>
      <c r="H6670" t="s">
        <v>0</v>
      </c>
      <c r="I6670">
        <f>MONTH(Table6[[#This Row],[Loan Date]])</f>
        <v>1</v>
      </c>
      <c r="J6670" t="str">
        <f>_xlfn.XLOOKUP(Table6[[#This Row],[Numeric Month]],$N$5:$N$11,$O$5:$O$11)</f>
        <v>Jan</v>
      </c>
      <c r="K6670" t="str">
        <f>_xlfn.XLOOKUP(Table6[[#This Row],[Loan Date]],$Q$5:$Q$152,$R$5:$R$152)</f>
        <v>Wednesday</v>
      </c>
      <c r="L6670" t="str">
        <f>_xlfn.XLOOKUP(Table6[[#This Row],[Loan Date]],$Q$5:$Q$152,$S$5:$S$152)</f>
        <v>Week 3</v>
      </c>
    </row>
    <row r="6671" spans="1:12" x14ac:dyDescent="0.2">
      <c r="A6671" s="1">
        <v>44951</v>
      </c>
      <c r="B6671" t="s">
        <v>5</v>
      </c>
      <c r="C6671" s="1">
        <v>44951</v>
      </c>
      <c r="D6671" t="s">
        <v>1030</v>
      </c>
      <c r="E6671" t="s">
        <v>49</v>
      </c>
      <c r="F6671" t="s">
        <v>49</v>
      </c>
      <c r="G6671" t="s">
        <v>20</v>
      </c>
      <c r="H6671" t="s">
        <v>0</v>
      </c>
      <c r="I6671">
        <f>MONTH(Table6[[#This Row],[Loan Date]])</f>
        <v>1</v>
      </c>
      <c r="J6671" t="str">
        <f>_xlfn.XLOOKUP(Table6[[#This Row],[Numeric Month]],$N$5:$N$11,$O$5:$O$11)</f>
        <v>Jan</v>
      </c>
      <c r="K6671" t="str">
        <f>_xlfn.XLOOKUP(Table6[[#This Row],[Loan Date]],$Q$5:$Q$152,$R$5:$R$152)</f>
        <v>Wednesday</v>
      </c>
      <c r="L6671" t="str">
        <f>_xlfn.XLOOKUP(Table6[[#This Row],[Loan Date]],$Q$5:$Q$152,$S$5:$S$152)</f>
        <v>Week 3</v>
      </c>
    </row>
    <row r="6672" spans="1:12" x14ac:dyDescent="0.2">
      <c r="A6672" s="1">
        <v>44951</v>
      </c>
      <c r="B6672" t="s">
        <v>5</v>
      </c>
      <c r="C6672" s="1">
        <v>44951</v>
      </c>
      <c r="D6672" t="s">
        <v>952</v>
      </c>
      <c r="E6672" t="s">
        <v>37</v>
      </c>
      <c r="F6672" t="s">
        <v>37</v>
      </c>
      <c r="G6672" t="s">
        <v>20</v>
      </c>
      <c r="H6672" t="s">
        <v>0</v>
      </c>
      <c r="I6672">
        <f>MONTH(Table6[[#This Row],[Loan Date]])</f>
        <v>1</v>
      </c>
      <c r="J6672" t="str">
        <f>_xlfn.XLOOKUP(Table6[[#This Row],[Numeric Month]],$N$5:$N$11,$O$5:$O$11)</f>
        <v>Jan</v>
      </c>
      <c r="K6672" t="str">
        <f>_xlfn.XLOOKUP(Table6[[#This Row],[Loan Date]],$Q$5:$Q$152,$R$5:$R$152)</f>
        <v>Wednesday</v>
      </c>
      <c r="L6672" t="str">
        <f>_xlfn.XLOOKUP(Table6[[#This Row],[Loan Date]],$Q$5:$Q$152,$S$5:$S$152)</f>
        <v>Week 3</v>
      </c>
    </row>
    <row r="6673" spans="1:12" x14ac:dyDescent="0.2">
      <c r="A6673" s="1">
        <v>44951</v>
      </c>
      <c r="B6673" t="s">
        <v>5</v>
      </c>
      <c r="C6673" s="1">
        <v>44963</v>
      </c>
      <c r="D6673" t="s">
        <v>368</v>
      </c>
      <c r="E6673" t="s">
        <v>15</v>
      </c>
      <c r="F6673" t="s">
        <v>14</v>
      </c>
      <c r="G6673" t="s">
        <v>1</v>
      </c>
      <c r="H6673" t="s">
        <v>0</v>
      </c>
      <c r="I6673">
        <f>MONTH(Table6[[#This Row],[Loan Date]])</f>
        <v>1</v>
      </c>
      <c r="J6673" t="str">
        <f>_xlfn.XLOOKUP(Table6[[#This Row],[Numeric Month]],$N$5:$N$11,$O$5:$O$11)</f>
        <v>Jan</v>
      </c>
      <c r="K6673" t="str">
        <f>_xlfn.XLOOKUP(Table6[[#This Row],[Loan Date]],$Q$5:$Q$152,$R$5:$R$152)</f>
        <v>Wednesday</v>
      </c>
      <c r="L6673" t="str">
        <f>_xlfn.XLOOKUP(Table6[[#This Row],[Loan Date]],$Q$5:$Q$152,$S$5:$S$152)</f>
        <v>Week 3</v>
      </c>
    </row>
    <row r="6674" spans="1:12" x14ac:dyDescent="0.2">
      <c r="A6674" s="1">
        <v>44951</v>
      </c>
      <c r="B6674" t="s">
        <v>7</v>
      </c>
      <c r="C6674" s="1">
        <v>44958</v>
      </c>
      <c r="D6674" t="s">
        <v>867</v>
      </c>
      <c r="E6674" t="s">
        <v>52</v>
      </c>
      <c r="F6674" t="s">
        <v>51</v>
      </c>
      <c r="G6674" t="s">
        <v>1</v>
      </c>
      <c r="H6674" t="s">
        <v>0</v>
      </c>
      <c r="I6674">
        <f>MONTH(Table6[[#This Row],[Loan Date]])</f>
        <v>1</v>
      </c>
      <c r="J6674" t="str">
        <f>_xlfn.XLOOKUP(Table6[[#This Row],[Numeric Month]],$N$5:$N$11,$O$5:$O$11)</f>
        <v>Jan</v>
      </c>
      <c r="K6674" t="str">
        <f>_xlfn.XLOOKUP(Table6[[#This Row],[Loan Date]],$Q$5:$Q$152,$R$5:$R$152)</f>
        <v>Wednesday</v>
      </c>
      <c r="L6674" t="str">
        <f>_xlfn.XLOOKUP(Table6[[#This Row],[Loan Date]],$Q$5:$Q$152,$S$5:$S$152)</f>
        <v>Week 3</v>
      </c>
    </row>
    <row r="6675" spans="1:12" x14ac:dyDescent="0.2">
      <c r="A6675" s="1">
        <v>44951</v>
      </c>
      <c r="B6675" t="s">
        <v>5</v>
      </c>
      <c r="C6675" s="1">
        <v>44951</v>
      </c>
      <c r="D6675" t="s">
        <v>241</v>
      </c>
      <c r="E6675" t="s">
        <v>23</v>
      </c>
      <c r="F6675" t="s">
        <v>23</v>
      </c>
      <c r="G6675" t="s">
        <v>20</v>
      </c>
      <c r="H6675" t="s">
        <v>0</v>
      </c>
      <c r="I6675">
        <f>MONTH(Table6[[#This Row],[Loan Date]])</f>
        <v>1</v>
      </c>
      <c r="J6675" t="str">
        <f>_xlfn.XLOOKUP(Table6[[#This Row],[Numeric Month]],$N$5:$N$11,$O$5:$O$11)</f>
        <v>Jan</v>
      </c>
      <c r="K6675" t="str">
        <f>_xlfn.XLOOKUP(Table6[[#This Row],[Loan Date]],$Q$5:$Q$152,$R$5:$R$152)</f>
        <v>Wednesday</v>
      </c>
      <c r="L6675" t="str">
        <f>_xlfn.XLOOKUP(Table6[[#This Row],[Loan Date]],$Q$5:$Q$152,$S$5:$S$152)</f>
        <v>Week 3</v>
      </c>
    </row>
    <row r="6676" spans="1:12" x14ac:dyDescent="0.2">
      <c r="A6676" s="1">
        <v>44951</v>
      </c>
      <c r="B6676" t="s">
        <v>5</v>
      </c>
      <c r="C6676" s="1">
        <v>44951</v>
      </c>
      <c r="D6676" t="s">
        <v>1017</v>
      </c>
      <c r="E6676" t="s">
        <v>65</v>
      </c>
      <c r="F6676" t="s">
        <v>65</v>
      </c>
      <c r="G6676" t="s">
        <v>20</v>
      </c>
      <c r="H6676" t="s">
        <v>0</v>
      </c>
      <c r="I6676">
        <f>MONTH(Table6[[#This Row],[Loan Date]])</f>
        <v>1</v>
      </c>
      <c r="J6676" t="str">
        <f>_xlfn.XLOOKUP(Table6[[#This Row],[Numeric Month]],$N$5:$N$11,$O$5:$O$11)</f>
        <v>Jan</v>
      </c>
      <c r="K6676" t="str">
        <f>_xlfn.XLOOKUP(Table6[[#This Row],[Loan Date]],$Q$5:$Q$152,$R$5:$R$152)</f>
        <v>Wednesday</v>
      </c>
      <c r="L6676" t="str">
        <f>_xlfn.XLOOKUP(Table6[[#This Row],[Loan Date]],$Q$5:$Q$152,$S$5:$S$152)</f>
        <v>Week 3</v>
      </c>
    </row>
    <row r="6677" spans="1:12" x14ac:dyDescent="0.2">
      <c r="A6677" s="1">
        <v>44951</v>
      </c>
      <c r="B6677" t="s">
        <v>7</v>
      </c>
      <c r="C6677" s="1">
        <v>44951</v>
      </c>
      <c r="D6677" t="s">
        <v>409</v>
      </c>
      <c r="E6677" t="s">
        <v>21</v>
      </c>
      <c r="F6677" t="s">
        <v>21</v>
      </c>
      <c r="G6677" t="s">
        <v>20</v>
      </c>
      <c r="H6677" t="s">
        <v>0</v>
      </c>
      <c r="I6677">
        <f>MONTH(Table6[[#This Row],[Loan Date]])</f>
        <v>1</v>
      </c>
      <c r="J6677" t="str">
        <f>_xlfn.XLOOKUP(Table6[[#This Row],[Numeric Month]],$N$5:$N$11,$O$5:$O$11)</f>
        <v>Jan</v>
      </c>
      <c r="K6677" t="str">
        <f>_xlfn.XLOOKUP(Table6[[#This Row],[Loan Date]],$Q$5:$Q$152,$R$5:$R$152)</f>
        <v>Wednesday</v>
      </c>
      <c r="L6677" t="str">
        <f>_xlfn.XLOOKUP(Table6[[#This Row],[Loan Date]],$Q$5:$Q$152,$S$5:$S$152)</f>
        <v>Week 3</v>
      </c>
    </row>
    <row r="6678" spans="1:12" x14ac:dyDescent="0.2">
      <c r="A6678" s="1">
        <v>44951</v>
      </c>
      <c r="B6678" t="s">
        <v>7</v>
      </c>
      <c r="C6678" s="1">
        <v>44951</v>
      </c>
      <c r="D6678" t="s">
        <v>343</v>
      </c>
      <c r="E6678" t="s">
        <v>23</v>
      </c>
      <c r="F6678" t="s">
        <v>23</v>
      </c>
      <c r="G6678" t="s">
        <v>20</v>
      </c>
      <c r="H6678" t="s">
        <v>0</v>
      </c>
      <c r="I6678">
        <f>MONTH(Table6[[#This Row],[Loan Date]])</f>
        <v>1</v>
      </c>
      <c r="J6678" t="str">
        <f>_xlfn.XLOOKUP(Table6[[#This Row],[Numeric Month]],$N$5:$N$11,$O$5:$O$11)</f>
        <v>Jan</v>
      </c>
      <c r="K6678" t="str">
        <f>_xlfn.XLOOKUP(Table6[[#This Row],[Loan Date]],$Q$5:$Q$152,$R$5:$R$152)</f>
        <v>Wednesday</v>
      </c>
      <c r="L6678" t="str">
        <f>_xlfn.XLOOKUP(Table6[[#This Row],[Loan Date]],$Q$5:$Q$152,$S$5:$S$152)</f>
        <v>Week 3</v>
      </c>
    </row>
    <row r="6679" spans="1:12" x14ac:dyDescent="0.2">
      <c r="A6679" s="1">
        <v>44951</v>
      </c>
      <c r="B6679" t="s">
        <v>7</v>
      </c>
      <c r="C6679" s="1">
        <v>44958</v>
      </c>
      <c r="D6679" t="s">
        <v>54</v>
      </c>
      <c r="E6679" t="s">
        <v>52</v>
      </c>
      <c r="F6679" t="s">
        <v>51</v>
      </c>
      <c r="G6679" t="s">
        <v>1</v>
      </c>
      <c r="H6679" t="s">
        <v>0</v>
      </c>
      <c r="I6679">
        <f>MONTH(Table6[[#This Row],[Loan Date]])</f>
        <v>1</v>
      </c>
      <c r="J6679" t="str">
        <f>_xlfn.XLOOKUP(Table6[[#This Row],[Numeric Month]],$N$5:$N$11,$O$5:$O$11)</f>
        <v>Jan</v>
      </c>
      <c r="K6679" t="str">
        <f>_xlfn.XLOOKUP(Table6[[#This Row],[Loan Date]],$Q$5:$Q$152,$R$5:$R$152)</f>
        <v>Wednesday</v>
      </c>
      <c r="L6679" t="str">
        <f>_xlfn.XLOOKUP(Table6[[#This Row],[Loan Date]],$Q$5:$Q$152,$S$5:$S$152)</f>
        <v>Week 3</v>
      </c>
    </row>
    <row r="6680" spans="1:12" x14ac:dyDescent="0.2">
      <c r="A6680" s="1">
        <v>44951</v>
      </c>
      <c r="B6680" t="s">
        <v>7</v>
      </c>
      <c r="C6680" s="1">
        <v>44951</v>
      </c>
      <c r="D6680" t="s">
        <v>310</v>
      </c>
      <c r="E6680" t="s">
        <v>21</v>
      </c>
      <c r="F6680" t="s">
        <v>21</v>
      </c>
      <c r="G6680" t="s">
        <v>20</v>
      </c>
      <c r="H6680" t="s">
        <v>0</v>
      </c>
      <c r="I6680">
        <f>MONTH(Table6[[#This Row],[Loan Date]])</f>
        <v>1</v>
      </c>
      <c r="J6680" t="str">
        <f>_xlfn.XLOOKUP(Table6[[#This Row],[Numeric Month]],$N$5:$N$11,$O$5:$O$11)</f>
        <v>Jan</v>
      </c>
      <c r="K6680" t="str">
        <f>_xlfn.XLOOKUP(Table6[[#This Row],[Loan Date]],$Q$5:$Q$152,$R$5:$R$152)</f>
        <v>Wednesday</v>
      </c>
      <c r="L6680" t="str">
        <f>_xlfn.XLOOKUP(Table6[[#This Row],[Loan Date]],$Q$5:$Q$152,$S$5:$S$152)</f>
        <v>Week 3</v>
      </c>
    </row>
    <row r="6681" spans="1:12" x14ac:dyDescent="0.2">
      <c r="A6681" s="1">
        <v>44951</v>
      </c>
      <c r="B6681" t="s">
        <v>7</v>
      </c>
      <c r="C6681" s="1">
        <v>44951</v>
      </c>
      <c r="D6681" t="s">
        <v>97</v>
      </c>
      <c r="E6681" t="s">
        <v>23</v>
      </c>
      <c r="F6681" t="s">
        <v>23</v>
      </c>
      <c r="G6681" t="s">
        <v>20</v>
      </c>
      <c r="H6681" t="s">
        <v>0</v>
      </c>
      <c r="I6681">
        <f>MONTH(Table6[[#This Row],[Loan Date]])</f>
        <v>1</v>
      </c>
      <c r="J6681" t="str">
        <f>_xlfn.XLOOKUP(Table6[[#This Row],[Numeric Month]],$N$5:$N$11,$O$5:$O$11)</f>
        <v>Jan</v>
      </c>
      <c r="K6681" t="str">
        <f>_xlfn.XLOOKUP(Table6[[#This Row],[Loan Date]],$Q$5:$Q$152,$R$5:$R$152)</f>
        <v>Wednesday</v>
      </c>
      <c r="L6681" t="str">
        <f>_xlfn.XLOOKUP(Table6[[#This Row],[Loan Date]],$Q$5:$Q$152,$S$5:$S$152)</f>
        <v>Week 3</v>
      </c>
    </row>
    <row r="6682" spans="1:12" x14ac:dyDescent="0.2">
      <c r="A6682" s="1">
        <v>44951</v>
      </c>
      <c r="B6682" t="s">
        <v>7</v>
      </c>
      <c r="C6682" s="1">
        <v>44964</v>
      </c>
      <c r="D6682" t="s">
        <v>76</v>
      </c>
      <c r="E6682" t="s">
        <v>9</v>
      </c>
      <c r="F6682" t="s">
        <v>8</v>
      </c>
      <c r="G6682" t="s">
        <v>1</v>
      </c>
      <c r="H6682" t="s">
        <v>0</v>
      </c>
      <c r="I6682">
        <f>MONTH(Table6[[#This Row],[Loan Date]])</f>
        <v>1</v>
      </c>
      <c r="J6682" t="str">
        <f>_xlfn.XLOOKUP(Table6[[#This Row],[Numeric Month]],$N$5:$N$11,$O$5:$O$11)</f>
        <v>Jan</v>
      </c>
      <c r="K6682" t="str">
        <f>_xlfn.XLOOKUP(Table6[[#This Row],[Loan Date]],$Q$5:$Q$152,$R$5:$R$152)</f>
        <v>Wednesday</v>
      </c>
      <c r="L6682" t="str">
        <f>_xlfn.XLOOKUP(Table6[[#This Row],[Loan Date]],$Q$5:$Q$152,$S$5:$S$152)</f>
        <v>Week 3</v>
      </c>
    </row>
    <row r="6683" spans="1:12" x14ac:dyDescent="0.2">
      <c r="A6683" s="1">
        <v>44951</v>
      </c>
      <c r="B6683" t="s">
        <v>7</v>
      </c>
      <c r="C6683" s="1">
        <v>44958</v>
      </c>
      <c r="D6683" t="s">
        <v>140</v>
      </c>
      <c r="E6683" t="s">
        <v>9</v>
      </c>
      <c r="F6683" t="s">
        <v>8</v>
      </c>
      <c r="G6683" t="s">
        <v>1</v>
      </c>
      <c r="H6683" t="s">
        <v>0</v>
      </c>
      <c r="I6683">
        <f>MONTH(Table6[[#This Row],[Loan Date]])</f>
        <v>1</v>
      </c>
      <c r="J6683" t="str">
        <f>_xlfn.XLOOKUP(Table6[[#This Row],[Numeric Month]],$N$5:$N$11,$O$5:$O$11)</f>
        <v>Jan</v>
      </c>
      <c r="K6683" t="str">
        <f>_xlfn.XLOOKUP(Table6[[#This Row],[Loan Date]],$Q$5:$Q$152,$R$5:$R$152)</f>
        <v>Wednesday</v>
      </c>
      <c r="L6683" t="str">
        <f>_xlfn.XLOOKUP(Table6[[#This Row],[Loan Date]],$Q$5:$Q$152,$S$5:$S$152)</f>
        <v>Week 3</v>
      </c>
    </row>
    <row r="6684" spans="1:12" x14ac:dyDescent="0.2">
      <c r="A6684" s="1">
        <v>44951</v>
      </c>
      <c r="B6684" t="s">
        <v>7</v>
      </c>
      <c r="C6684" s="1">
        <v>44951</v>
      </c>
      <c r="D6684" t="s">
        <v>441</v>
      </c>
      <c r="E6684" t="s">
        <v>21</v>
      </c>
      <c r="F6684" t="s">
        <v>21</v>
      </c>
      <c r="G6684" t="s">
        <v>20</v>
      </c>
      <c r="H6684" t="s">
        <v>0</v>
      </c>
      <c r="I6684">
        <f>MONTH(Table6[[#This Row],[Loan Date]])</f>
        <v>1</v>
      </c>
      <c r="J6684" t="str">
        <f>_xlfn.XLOOKUP(Table6[[#This Row],[Numeric Month]],$N$5:$N$11,$O$5:$O$11)</f>
        <v>Jan</v>
      </c>
      <c r="K6684" t="str">
        <f>_xlfn.XLOOKUP(Table6[[#This Row],[Loan Date]],$Q$5:$Q$152,$R$5:$R$152)</f>
        <v>Wednesday</v>
      </c>
      <c r="L6684" t="str">
        <f>_xlfn.XLOOKUP(Table6[[#This Row],[Loan Date]],$Q$5:$Q$152,$S$5:$S$152)</f>
        <v>Week 3</v>
      </c>
    </row>
    <row r="6685" spans="1:12" x14ac:dyDescent="0.2">
      <c r="A6685" s="1">
        <v>44951</v>
      </c>
      <c r="B6685" t="s">
        <v>7</v>
      </c>
      <c r="C6685" s="1">
        <v>44951</v>
      </c>
      <c r="D6685" t="s">
        <v>29</v>
      </c>
      <c r="E6685" t="s">
        <v>23</v>
      </c>
      <c r="F6685" t="s">
        <v>23</v>
      </c>
      <c r="G6685" t="s">
        <v>20</v>
      </c>
      <c r="H6685" t="s">
        <v>0</v>
      </c>
      <c r="I6685">
        <f>MONTH(Table6[[#This Row],[Loan Date]])</f>
        <v>1</v>
      </c>
      <c r="J6685" t="str">
        <f>_xlfn.XLOOKUP(Table6[[#This Row],[Numeric Month]],$N$5:$N$11,$O$5:$O$11)</f>
        <v>Jan</v>
      </c>
      <c r="K6685" t="str">
        <f>_xlfn.XLOOKUP(Table6[[#This Row],[Loan Date]],$Q$5:$Q$152,$R$5:$R$152)</f>
        <v>Wednesday</v>
      </c>
      <c r="L6685" t="str">
        <f>_xlfn.XLOOKUP(Table6[[#This Row],[Loan Date]],$Q$5:$Q$152,$S$5:$S$152)</f>
        <v>Week 3</v>
      </c>
    </row>
    <row r="6686" spans="1:12" x14ac:dyDescent="0.2">
      <c r="A6686" s="1">
        <v>44951</v>
      </c>
      <c r="B6686" t="s">
        <v>5</v>
      </c>
      <c r="C6686" s="1">
        <v>44951</v>
      </c>
      <c r="D6686" t="s">
        <v>1030</v>
      </c>
      <c r="E6686" t="s">
        <v>49</v>
      </c>
      <c r="F6686" t="s">
        <v>49</v>
      </c>
      <c r="G6686" t="s">
        <v>20</v>
      </c>
      <c r="H6686" t="s">
        <v>0</v>
      </c>
      <c r="I6686">
        <f>MONTH(Table6[[#This Row],[Loan Date]])</f>
        <v>1</v>
      </c>
      <c r="J6686" t="str">
        <f>_xlfn.XLOOKUP(Table6[[#This Row],[Numeric Month]],$N$5:$N$11,$O$5:$O$11)</f>
        <v>Jan</v>
      </c>
      <c r="K6686" t="str">
        <f>_xlfn.XLOOKUP(Table6[[#This Row],[Loan Date]],$Q$5:$Q$152,$R$5:$R$152)</f>
        <v>Wednesday</v>
      </c>
      <c r="L6686" t="str">
        <f>_xlfn.XLOOKUP(Table6[[#This Row],[Loan Date]],$Q$5:$Q$152,$S$5:$S$152)</f>
        <v>Week 3</v>
      </c>
    </row>
    <row r="6687" spans="1:12" x14ac:dyDescent="0.2">
      <c r="A6687" s="1">
        <v>44951</v>
      </c>
      <c r="B6687" t="s">
        <v>7</v>
      </c>
      <c r="C6687" s="1">
        <v>44965</v>
      </c>
      <c r="D6687" t="s">
        <v>831</v>
      </c>
      <c r="E6687" t="s">
        <v>3</v>
      </c>
      <c r="F6687" t="s">
        <v>2</v>
      </c>
      <c r="G6687" t="s">
        <v>1</v>
      </c>
      <c r="H6687" t="s">
        <v>0</v>
      </c>
      <c r="I6687">
        <f>MONTH(Table6[[#This Row],[Loan Date]])</f>
        <v>1</v>
      </c>
      <c r="J6687" t="str">
        <f>_xlfn.XLOOKUP(Table6[[#This Row],[Numeric Month]],$N$5:$N$11,$O$5:$O$11)</f>
        <v>Jan</v>
      </c>
      <c r="K6687" t="str">
        <f>_xlfn.XLOOKUP(Table6[[#This Row],[Loan Date]],$Q$5:$Q$152,$R$5:$R$152)</f>
        <v>Wednesday</v>
      </c>
      <c r="L6687" t="str">
        <f>_xlfn.XLOOKUP(Table6[[#This Row],[Loan Date]],$Q$5:$Q$152,$S$5:$S$152)</f>
        <v>Week 3</v>
      </c>
    </row>
    <row r="6688" spans="1:12" x14ac:dyDescent="0.2">
      <c r="A6688" s="1">
        <v>44951</v>
      </c>
      <c r="B6688" t="s">
        <v>7</v>
      </c>
      <c r="C6688" s="1">
        <v>44951</v>
      </c>
      <c r="D6688" t="s">
        <v>86</v>
      </c>
      <c r="E6688" t="s">
        <v>44</v>
      </c>
      <c r="F6688" t="s">
        <v>44</v>
      </c>
      <c r="G6688" t="s">
        <v>39</v>
      </c>
      <c r="H6688" t="s">
        <v>0</v>
      </c>
      <c r="I6688">
        <f>MONTH(Table6[[#This Row],[Loan Date]])</f>
        <v>1</v>
      </c>
      <c r="J6688" t="str">
        <f>_xlfn.XLOOKUP(Table6[[#This Row],[Numeric Month]],$N$5:$N$11,$O$5:$O$11)</f>
        <v>Jan</v>
      </c>
      <c r="K6688" t="str">
        <f>_xlfn.XLOOKUP(Table6[[#This Row],[Loan Date]],$Q$5:$Q$152,$R$5:$R$152)</f>
        <v>Wednesday</v>
      </c>
      <c r="L6688" t="str">
        <f>_xlfn.XLOOKUP(Table6[[#This Row],[Loan Date]],$Q$5:$Q$152,$S$5:$S$152)</f>
        <v>Week 3</v>
      </c>
    </row>
    <row r="6689" spans="1:12" x14ac:dyDescent="0.2">
      <c r="A6689" s="1">
        <v>44951</v>
      </c>
      <c r="B6689" t="s">
        <v>7</v>
      </c>
      <c r="C6689" s="1">
        <v>44951</v>
      </c>
      <c r="D6689" t="s">
        <v>357</v>
      </c>
      <c r="E6689" t="s">
        <v>65</v>
      </c>
      <c r="F6689" t="s">
        <v>65</v>
      </c>
      <c r="G6689" t="s">
        <v>20</v>
      </c>
      <c r="H6689" t="s">
        <v>0</v>
      </c>
      <c r="I6689">
        <f>MONTH(Table6[[#This Row],[Loan Date]])</f>
        <v>1</v>
      </c>
      <c r="J6689" t="str">
        <f>_xlfn.XLOOKUP(Table6[[#This Row],[Numeric Month]],$N$5:$N$11,$O$5:$O$11)</f>
        <v>Jan</v>
      </c>
      <c r="K6689" t="str">
        <f>_xlfn.XLOOKUP(Table6[[#This Row],[Loan Date]],$Q$5:$Q$152,$R$5:$R$152)</f>
        <v>Wednesday</v>
      </c>
      <c r="L6689" t="str">
        <f>_xlfn.XLOOKUP(Table6[[#This Row],[Loan Date]],$Q$5:$Q$152,$S$5:$S$152)</f>
        <v>Week 3</v>
      </c>
    </row>
    <row r="6690" spans="1:12" x14ac:dyDescent="0.2">
      <c r="A6690" s="1">
        <v>44951</v>
      </c>
      <c r="B6690" t="s">
        <v>7</v>
      </c>
      <c r="C6690" s="1">
        <v>44951</v>
      </c>
      <c r="D6690" t="s">
        <v>1063</v>
      </c>
      <c r="E6690" t="s">
        <v>23</v>
      </c>
      <c r="F6690" t="s">
        <v>23</v>
      </c>
      <c r="G6690" t="s">
        <v>20</v>
      </c>
      <c r="H6690" t="s">
        <v>0</v>
      </c>
      <c r="I6690">
        <f>MONTH(Table6[[#This Row],[Loan Date]])</f>
        <v>1</v>
      </c>
      <c r="J6690" t="str">
        <f>_xlfn.XLOOKUP(Table6[[#This Row],[Numeric Month]],$N$5:$N$11,$O$5:$O$11)</f>
        <v>Jan</v>
      </c>
      <c r="K6690" t="str">
        <f>_xlfn.XLOOKUP(Table6[[#This Row],[Loan Date]],$Q$5:$Q$152,$R$5:$R$152)</f>
        <v>Wednesday</v>
      </c>
      <c r="L6690" t="str">
        <f>_xlfn.XLOOKUP(Table6[[#This Row],[Loan Date]],$Q$5:$Q$152,$S$5:$S$152)</f>
        <v>Week 3</v>
      </c>
    </row>
    <row r="6691" spans="1:12" x14ac:dyDescent="0.2">
      <c r="A6691" s="1">
        <v>44951</v>
      </c>
      <c r="B6691" t="s">
        <v>7</v>
      </c>
      <c r="C6691" s="1">
        <v>44951</v>
      </c>
      <c r="D6691" t="s">
        <v>913</v>
      </c>
      <c r="E6691" t="s">
        <v>37</v>
      </c>
      <c r="F6691" t="s">
        <v>37</v>
      </c>
      <c r="G6691" t="s">
        <v>20</v>
      </c>
      <c r="H6691" t="s">
        <v>0</v>
      </c>
      <c r="I6691">
        <f>MONTH(Table6[[#This Row],[Loan Date]])</f>
        <v>1</v>
      </c>
      <c r="J6691" t="str">
        <f>_xlfn.XLOOKUP(Table6[[#This Row],[Numeric Month]],$N$5:$N$11,$O$5:$O$11)</f>
        <v>Jan</v>
      </c>
      <c r="K6691" t="str">
        <f>_xlfn.XLOOKUP(Table6[[#This Row],[Loan Date]],$Q$5:$Q$152,$R$5:$R$152)</f>
        <v>Wednesday</v>
      </c>
      <c r="L6691" t="str">
        <f>_xlfn.XLOOKUP(Table6[[#This Row],[Loan Date]],$Q$5:$Q$152,$S$5:$S$152)</f>
        <v>Week 3</v>
      </c>
    </row>
    <row r="6692" spans="1:12" x14ac:dyDescent="0.2">
      <c r="A6692" s="1">
        <v>44951</v>
      </c>
      <c r="B6692" t="s">
        <v>7</v>
      </c>
      <c r="C6692" s="1">
        <v>44965</v>
      </c>
      <c r="D6692" t="s">
        <v>750</v>
      </c>
      <c r="E6692" t="s">
        <v>3</v>
      </c>
      <c r="F6692" t="s">
        <v>2</v>
      </c>
      <c r="G6692" t="s">
        <v>1</v>
      </c>
      <c r="H6692" t="s">
        <v>0</v>
      </c>
      <c r="I6692">
        <f>MONTH(Table6[[#This Row],[Loan Date]])</f>
        <v>1</v>
      </c>
      <c r="J6692" t="str">
        <f>_xlfn.XLOOKUP(Table6[[#This Row],[Numeric Month]],$N$5:$N$11,$O$5:$O$11)</f>
        <v>Jan</v>
      </c>
      <c r="K6692" t="str">
        <f>_xlfn.XLOOKUP(Table6[[#This Row],[Loan Date]],$Q$5:$Q$152,$R$5:$R$152)</f>
        <v>Wednesday</v>
      </c>
      <c r="L6692" t="str">
        <f>_xlfn.XLOOKUP(Table6[[#This Row],[Loan Date]],$Q$5:$Q$152,$S$5:$S$152)</f>
        <v>Week 3</v>
      </c>
    </row>
    <row r="6693" spans="1:12" x14ac:dyDescent="0.2">
      <c r="A6693" s="1">
        <v>44951</v>
      </c>
      <c r="B6693" t="s">
        <v>7</v>
      </c>
      <c r="C6693" s="1">
        <v>44951</v>
      </c>
      <c r="D6693" t="s">
        <v>171</v>
      </c>
      <c r="E6693" t="s">
        <v>23</v>
      </c>
      <c r="F6693" t="s">
        <v>23</v>
      </c>
      <c r="G6693" t="s">
        <v>20</v>
      </c>
      <c r="H6693" t="s">
        <v>0</v>
      </c>
      <c r="I6693">
        <f>MONTH(Table6[[#This Row],[Loan Date]])</f>
        <v>1</v>
      </c>
      <c r="J6693" t="str">
        <f>_xlfn.XLOOKUP(Table6[[#This Row],[Numeric Month]],$N$5:$N$11,$O$5:$O$11)</f>
        <v>Jan</v>
      </c>
      <c r="K6693" t="str">
        <f>_xlfn.XLOOKUP(Table6[[#This Row],[Loan Date]],$Q$5:$Q$152,$R$5:$R$152)</f>
        <v>Wednesday</v>
      </c>
      <c r="L6693" t="str">
        <f>_xlfn.XLOOKUP(Table6[[#This Row],[Loan Date]],$Q$5:$Q$152,$S$5:$S$152)</f>
        <v>Week 3</v>
      </c>
    </row>
    <row r="6694" spans="1:12" x14ac:dyDescent="0.2">
      <c r="A6694" s="1">
        <v>44951</v>
      </c>
      <c r="B6694" t="s">
        <v>7</v>
      </c>
      <c r="C6694" s="1">
        <v>44951</v>
      </c>
      <c r="D6694" t="s">
        <v>172</v>
      </c>
      <c r="E6694" t="s">
        <v>21</v>
      </c>
      <c r="F6694" t="s">
        <v>21</v>
      </c>
      <c r="G6694" t="s">
        <v>20</v>
      </c>
      <c r="H6694" t="s">
        <v>0</v>
      </c>
      <c r="I6694">
        <f>MONTH(Table6[[#This Row],[Loan Date]])</f>
        <v>1</v>
      </c>
      <c r="J6694" t="str">
        <f>_xlfn.XLOOKUP(Table6[[#This Row],[Numeric Month]],$N$5:$N$11,$O$5:$O$11)</f>
        <v>Jan</v>
      </c>
      <c r="K6694" t="str">
        <f>_xlfn.XLOOKUP(Table6[[#This Row],[Loan Date]],$Q$5:$Q$152,$R$5:$R$152)</f>
        <v>Wednesday</v>
      </c>
      <c r="L6694" t="str">
        <f>_xlfn.XLOOKUP(Table6[[#This Row],[Loan Date]],$Q$5:$Q$152,$S$5:$S$152)</f>
        <v>Week 3</v>
      </c>
    </row>
    <row r="6695" spans="1:12" x14ac:dyDescent="0.2">
      <c r="A6695" s="1">
        <v>44951</v>
      </c>
      <c r="B6695" t="s">
        <v>7</v>
      </c>
      <c r="C6695" s="1">
        <v>44951</v>
      </c>
      <c r="D6695" t="s">
        <v>391</v>
      </c>
      <c r="E6695" t="s">
        <v>65</v>
      </c>
      <c r="F6695" t="s">
        <v>65</v>
      </c>
      <c r="G6695" t="s">
        <v>20</v>
      </c>
      <c r="H6695" t="s">
        <v>0</v>
      </c>
      <c r="I6695">
        <f>MONTH(Table6[[#This Row],[Loan Date]])</f>
        <v>1</v>
      </c>
      <c r="J6695" t="str">
        <f>_xlfn.XLOOKUP(Table6[[#This Row],[Numeric Month]],$N$5:$N$11,$O$5:$O$11)</f>
        <v>Jan</v>
      </c>
      <c r="K6695" t="str">
        <f>_xlfn.XLOOKUP(Table6[[#This Row],[Loan Date]],$Q$5:$Q$152,$R$5:$R$152)</f>
        <v>Wednesday</v>
      </c>
      <c r="L6695" t="str">
        <f>_xlfn.XLOOKUP(Table6[[#This Row],[Loan Date]],$Q$5:$Q$152,$S$5:$S$152)</f>
        <v>Week 3</v>
      </c>
    </row>
    <row r="6696" spans="1:12" x14ac:dyDescent="0.2">
      <c r="A6696" s="1">
        <v>44951</v>
      </c>
      <c r="B6696" t="s">
        <v>5</v>
      </c>
      <c r="C6696" s="1">
        <v>44951</v>
      </c>
      <c r="D6696" t="s">
        <v>254</v>
      </c>
      <c r="E6696" t="s">
        <v>41</v>
      </c>
      <c r="F6696" t="s">
        <v>40</v>
      </c>
      <c r="G6696" t="s">
        <v>39</v>
      </c>
      <c r="H6696" t="s">
        <v>0</v>
      </c>
      <c r="I6696">
        <f>MONTH(Table6[[#This Row],[Loan Date]])</f>
        <v>1</v>
      </c>
      <c r="J6696" t="str">
        <f>_xlfn.XLOOKUP(Table6[[#This Row],[Numeric Month]],$N$5:$N$11,$O$5:$O$11)</f>
        <v>Jan</v>
      </c>
      <c r="K6696" t="str">
        <f>_xlfn.XLOOKUP(Table6[[#This Row],[Loan Date]],$Q$5:$Q$152,$R$5:$R$152)</f>
        <v>Wednesday</v>
      </c>
      <c r="L6696" t="str">
        <f>_xlfn.XLOOKUP(Table6[[#This Row],[Loan Date]],$Q$5:$Q$152,$S$5:$S$152)</f>
        <v>Week 3</v>
      </c>
    </row>
    <row r="6697" spans="1:12" x14ac:dyDescent="0.2">
      <c r="A6697" s="1">
        <v>44951</v>
      </c>
      <c r="B6697" t="s">
        <v>5</v>
      </c>
      <c r="C6697" s="1">
        <v>44958</v>
      </c>
      <c r="D6697" t="s">
        <v>508</v>
      </c>
      <c r="E6697" t="s">
        <v>9</v>
      </c>
      <c r="F6697" t="s">
        <v>8</v>
      </c>
      <c r="G6697" t="s">
        <v>1</v>
      </c>
      <c r="H6697" t="s">
        <v>0</v>
      </c>
      <c r="I6697">
        <f>MONTH(Table6[[#This Row],[Loan Date]])</f>
        <v>1</v>
      </c>
      <c r="J6697" t="str">
        <f>_xlfn.XLOOKUP(Table6[[#This Row],[Numeric Month]],$N$5:$N$11,$O$5:$O$11)</f>
        <v>Jan</v>
      </c>
      <c r="K6697" t="str">
        <f>_xlfn.XLOOKUP(Table6[[#This Row],[Loan Date]],$Q$5:$Q$152,$R$5:$R$152)</f>
        <v>Wednesday</v>
      </c>
      <c r="L6697" t="str">
        <f>_xlfn.XLOOKUP(Table6[[#This Row],[Loan Date]],$Q$5:$Q$152,$S$5:$S$152)</f>
        <v>Week 3</v>
      </c>
    </row>
    <row r="6698" spans="1:12" x14ac:dyDescent="0.2">
      <c r="A6698" s="1">
        <v>44951</v>
      </c>
      <c r="B6698" t="s">
        <v>7</v>
      </c>
      <c r="C6698" s="1">
        <v>44964</v>
      </c>
      <c r="D6698" t="s">
        <v>1062</v>
      </c>
      <c r="E6698" t="s">
        <v>3</v>
      </c>
      <c r="F6698" t="s">
        <v>2</v>
      </c>
      <c r="G6698" t="s">
        <v>1</v>
      </c>
      <c r="H6698" t="s">
        <v>0</v>
      </c>
      <c r="I6698">
        <f>MONTH(Table6[[#This Row],[Loan Date]])</f>
        <v>1</v>
      </c>
      <c r="J6698" t="str">
        <f>_xlfn.XLOOKUP(Table6[[#This Row],[Numeric Month]],$N$5:$N$11,$O$5:$O$11)</f>
        <v>Jan</v>
      </c>
      <c r="K6698" t="str">
        <f>_xlfn.XLOOKUP(Table6[[#This Row],[Loan Date]],$Q$5:$Q$152,$R$5:$R$152)</f>
        <v>Wednesday</v>
      </c>
      <c r="L6698" t="str">
        <f>_xlfn.XLOOKUP(Table6[[#This Row],[Loan Date]],$Q$5:$Q$152,$S$5:$S$152)</f>
        <v>Week 3</v>
      </c>
    </row>
    <row r="6699" spans="1:12" x14ac:dyDescent="0.2">
      <c r="A6699" s="1">
        <v>44951</v>
      </c>
      <c r="B6699" t="s">
        <v>7</v>
      </c>
      <c r="C6699" s="1">
        <v>44951</v>
      </c>
      <c r="D6699" t="s">
        <v>29</v>
      </c>
      <c r="E6699" t="s">
        <v>23</v>
      </c>
      <c r="F6699" t="s">
        <v>23</v>
      </c>
      <c r="G6699" t="s">
        <v>20</v>
      </c>
      <c r="H6699" t="s">
        <v>0</v>
      </c>
      <c r="I6699">
        <f>MONTH(Table6[[#This Row],[Loan Date]])</f>
        <v>1</v>
      </c>
      <c r="J6699" t="str">
        <f>_xlfn.XLOOKUP(Table6[[#This Row],[Numeric Month]],$N$5:$N$11,$O$5:$O$11)</f>
        <v>Jan</v>
      </c>
      <c r="K6699" t="str">
        <f>_xlfn.XLOOKUP(Table6[[#This Row],[Loan Date]],$Q$5:$Q$152,$R$5:$R$152)</f>
        <v>Wednesday</v>
      </c>
      <c r="L6699" t="str">
        <f>_xlfn.XLOOKUP(Table6[[#This Row],[Loan Date]],$Q$5:$Q$152,$S$5:$S$152)</f>
        <v>Week 3</v>
      </c>
    </row>
    <row r="6700" spans="1:12" x14ac:dyDescent="0.2">
      <c r="A6700" s="1">
        <v>44951</v>
      </c>
      <c r="B6700" t="s">
        <v>7</v>
      </c>
      <c r="C6700" s="1">
        <v>44951</v>
      </c>
      <c r="D6700" t="s">
        <v>26</v>
      </c>
      <c r="E6700" t="s">
        <v>23</v>
      </c>
      <c r="F6700" t="s">
        <v>23</v>
      </c>
      <c r="G6700" t="s">
        <v>20</v>
      </c>
      <c r="H6700" t="s">
        <v>0</v>
      </c>
      <c r="I6700">
        <f>MONTH(Table6[[#This Row],[Loan Date]])</f>
        <v>1</v>
      </c>
      <c r="J6700" t="str">
        <f>_xlfn.XLOOKUP(Table6[[#This Row],[Numeric Month]],$N$5:$N$11,$O$5:$O$11)</f>
        <v>Jan</v>
      </c>
      <c r="K6700" t="str">
        <f>_xlfn.XLOOKUP(Table6[[#This Row],[Loan Date]],$Q$5:$Q$152,$R$5:$R$152)</f>
        <v>Wednesday</v>
      </c>
      <c r="L6700" t="str">
        <f>_xlfn.XLOOKUP(Table6[[#This Row],[Loan Date]],$Q$5:$Q$152,$S$5:$S$152)</f>
        <v>Week 3</v>
      </c>
    </row>
    <row r="6701" spans="1:12" x14ac:dyDescent="0.2">
      <c r="A6701" s="1">
        <v>44952</v>
      </c>
      <c r="B6701" t="s">
        <v>5</v>
      </c>
      <c r="C6701" s="1">
        <v>44952</v>
      </c>
      <c r="D6701" t="s">
        <v>917</v>
      </c>
      <c r="E6701" t="s">
        <v>37</v>
      </c>
      <c r="F6701" t="s">
        <v>37</v>
      </c>
      <c r="G6701" t="s">
        <v>20</v>
      </c>
      <c r="H6701" t="s">
        <v>0</v>
      </c>
      <c r="I6701">
        <f>MONTH(Table6[[#This Row],[Loan Date]])</f>
        <v>1</v>
      </c>
      <c r="J6701" t="str">
        <f>_xlfn.XLOOKUP(Table6[[#This Row],[Numeric Month]],$N$5:$N$11,$O$5:$O$11)</f>
        <v>Jan</v>
      </c>
      <c r="K6701" t="str">
        <f>_xlfn.XLOOKUP(Table6[[#This Row],[Loan Date]],$Q$5:$Q$152,$R$5:$R$152)</f>
        <v>Thursday</v>
      </c>
      <c r="L6701" t="str">
        <f>_xlfn.XLOOKUP(Table6[[#This Row],[Loan Date]],$Q$5:$Q$152,$S$5:$S$152)</f>
        <v>Week 3</v>
      </c>
    </row>
    <row r="6702" spans="1:12" x14ac:dyDescent="0.2">
      <c r="A6702" s="1">
        <v>44952</v>
      </c>
      <c r="B6702" t="s">
        <v>5</v>
      </c>
      <c r="C6702" s="1">
        <v>44952</v>
      </c>
      <c r="D6702" t="s">
        <v>915</v>
      </c>
      <c r="E6702" t="s">
        <v>37</v>
      </c>
      <c r="F6702" t="s">
        <v>37</v>
      </c>
      <c r="G6702" t="s">
        <v>20</v>
      </c>
      <c r="H6702" t="s">
        <v>0</v>
      </c>
      <c r="I6702">
        <f>MONTH(Table6[[#This Row],[Loan Date]])</f>
        <v>1</v>
      </c>
      <c r="J6702" t="str">
        <f>_xlfn.XLOOKUP(Table6[[#This Row],[Numeric Month]],$N$5:$N$11,$O$5:$O$11)</f>
        <v>Jan</v>
      </c>
      <c r="K6702" t="str">
        <f>_xlfn.XLOOKUP(Table6[[#This Row],[Loan Date]],$Q$5:$Q$152,$R$5:$R$152)</f>
        <v>Thursday</v>
      </c>
      <c r="L6702" t="str">
        <f>_xlfn.XLOOKUP(Table6[[#This Row],[Loan Date]],$Q$5:$Q$152,$S$5:$S$152)</f>
        <v>Week 3</v>
      </c>
    </row>
    <row r="6703" spans="1:12" x14ac:dyDescent="0.2">
      <c r="A6703" s="1">
        <v>44952</v>
      </c>
      <c r="B6703" t="s">
        <v>5</v>
      </c>
      <c r="C6703" s="1">
        <v>44952</v>
      </c>
      <c r="D6703" t="s">
        <v>969</v>
      </c>
      <c r="E6703" t="s">
        <v>37</v>
      </c>
      <c r="F6703" t="s">
        <v>37</v>
      </c>
      <c r="G6703" t="s">
        <v>20</v>
      </c>
      <c r="H6703" t="s">
        <v>0</v>
      </c>
      <c r="I6703">
        <f>MONTH(Table6[[#This Row],[Loan Date]])</f>
        <v>1</v>
      </c>
      <c r="J6703" t="str">
        <f>_xlfn.XLOOKUP(Table6[[#This Row],[Numeric Month]],$N$5:$N$11,$O$5:$O$11)</f>
        <v>Jan</v>
      </c>
      <c r="K6703" t="str">
        <f>_xlfn.XLOOKUP(Table6[[#This Row],[Loan Date]],$Q$5:$Q$152,$R$5:$R$152)</f>
        <v>Thursday</v>
      </c>
      <c r="L6703" t="str">
        <f>_xlfn.XLOOKUP(Table6[[#This Row],[Loan Date]],$Q$5:$Q$152,$S$5:$S$152)</f>
        <v>Week 3</v>
      </c>
    </row>
    <row r="6704" spans="1:12" x14ac:dyDescent="0.2">
      <c r="A6704" s="1">
        <v>44952</v>
      </c>
      <c r="B6704" t="s">
        <v>5</v>
      </c>
      <c r="C6704" s="1">
        <v>44959</v>
      </c>
      <c r="D6704" t="s">
        <v>496</v>
      </c>
      <c r="E6704" t="s">
        <v>52</v>
      </c>
      <c r="F6704" t="s">
        <v>51</v>
      </c>
      <c r="G6704" t="s">
        <v>1</v>
      </c>
      <c r="H6704" t="s">
        <v>0</v>
      </c>
      <c r="I6704">
        <f>MONTH(Table6[[#This Row],[Loan Date]])</f>
        <v>1</v>
      </c>
      <c r="J6704" t="str">
        <f>_xlfn.XLOOKUP(Table6[[#This Row],[Numeric Month]],$N$5:$N$11,$O$5:$O$11)</f>
        <v>Jan</v>
      </c>
      <c r="K6704" t="str">
        <f>_xlfn.XLOOKUP(Table6[[#This Row],[Loan Date]],$Q$5:$Q$152,$R$5:$R$152)</f>
        <v>Thursday</v>
      </c>
      <c r="L6704" t="str">
        <f>_xlfn.XLOOKUP(Table6[[#This Row],[Loan Date]],$Q$5:$Q$152,$S$5:$S$152)</f>
        <v>Week 3</v>
      </c>
    </row>
    <row r="6705" spans="1:12" x14ac:dyDescent="0.2">
      <c r="A6705" s="1">
        <v>44952</v>
      </c>
      <c r="B6705" t="s">
        <v>7</v>
      </c>
      <c r="C6705" s="1">
        <v>44952</v>
      </c>
      <c r="D6705" t="s">
        <v>561</v>
      </c>
      <c r="E6705" t="s">
        <v>49</v>
      </c>
      <c r="F6705" t="s">
        <v>49</v>
      </c>
      <c r="G6705" t="s">
        <v>20</v>
      </c>
      <c r="H6705" t="s">
        <v>0</v>
      </c>
      <c r="I6705">
        <f>MONTH(Table6[[#This Row],[Loan Date]])</f>
        <v>1</v>
      </c>
      <c r="J6705" t="str">
        <f>_xlfn.XLOOKUP(Table6[[#This Row],[Numeric Month]],$N$5:$N$11,$O$5:$O$11)</f>
        <v>Jan</v>
      </c>
      <c r="K6705" t="str">
        <f>_xlfn.XLOOKUP(Table6[[#This Row],[Loan Date]],$Q$5:$Q$152,$R$5:$R$152)</f>
        <v>Thursday</v>
      </c>
      <c r="L6705" t="str">
        <f>_xlfn.XLOOKUP(Table6[[#This Row],[Loan Date]],$Q$5:$Q$152,$S$5:$S$152)</f>
        <v>Week 3</v>
      </c>
    </row>
    <row r="6706" spans="1:12" x14ac:dyDescent="0.2">
      <c r="A6706" s="1">
        <v>44952</v>
      </c>
      <c r="B6706" t="s">
        <v>7</v>
      </c>
      <c r="C6706" s="1">
        <v>44952</v>
      </c>
      <c r="D6706" t="s">
        <v>734</v>
      </c>
      <c r="E6706" t="s">
        <v>21</v>
      </c>
      <c r="F6706" t="s">
        <v>21</v>
      </c>
      <c r="G6706" t="s">
        <v>20</v>
      </c>
      <c r="H6706" t="s">
        <v>0</v>
      </c>
      <c r="I6706">
        <f>MONTH(Table6[[#This Row],[Loan Date]])</f>
        <v>1</v>
      </c>
      <c r="J6706" t="str">
        <f>_xlfn.XLOOKUP(Table6[[#This Row],[Numeric Month]],$N$5:$N$11,$O$5:$O$11)</f>
        <v>Jan</v>
      </c>
      <c r="K6706" t="str">
        <f>_xlfn.XLOOKUP(Table6[[#This Row],[Loan Date]],$Q$5:$Q$152,$R$5:$R$152)</f>
        <v>Thursday</v>
      </c>
      <c r="L6706" t="str">
        <f>_xlfn.XLOOKUP(Table6[[#This Row],[Loan Date]],$Q$5:$Q$152,$S$5:$S$152)</f>
        <v>Week 3</v>
      </c>
    </row>
    <row r="6707" spans="1:12" x14ac:dyDescent="0.2">
      <c r="A6707" s="1">
        <v>44952</v>
      </c>
      <c r="B6707" t="s">
        <v>7</v>
      </c>
      <c r="C6707" s="1">
        <v>44952</v>
      </c>
      <c r="D6707" t="s">
        <v>1015</v>
      </c>
      <c r="E6707" t="s">
        <v>23</v>
      </c>
      <c r="F6707" t="s">
        <v>23</v>
      </c>
      <c r="G6707" t="s">
        <v>20</v>
      </c>
      <c r="H6707" t="s">
        <v>0</v>
      </c>
      <c r="I6707">
        <f>MONTH(Table6[[#This Row],[Loan Date]])</f>
        <v>1</v>
      </c>
      <c r="J6707" t="str">
        <f>_xlfn.XLOOKUP(Table6[[#This Row],[Numeric Month]],$N$5:$N$11,$O$5:$O$11)</f>
        <v>Jan</v>
      </c>
      <c r="K6707" t="str">
        <f>_xlfn.XLOOKUP(Table6[[#This Row],[Loan Date]],$Q$5:$Q$152,$R$5:$R$152)</f>
        <v>Thursday</v>
      </c>
      <c r="L6707" t="str">
        <f>_xlfn.XLOOKUP(Table6[[#This Row],[Loan Date]],$Q$5:$Q$152,$S$5:$S$152)</f>
        <v>Week 3</v>
      </c>
    </row>
    <row r="6708" spans="1:12" x14ac:dyDescent="0.2">
      <c r="A6708" s="1">
        <v>44952</v>
      </c>
      <c r="B6708" t="s">
        <v>7</v>
      </c>
      <c r="C6708" s="1">
        <v>44952</v>
      </c>
      <c r="D6708" t="s">
        <v>923</v>
      </c>
      <c r="E6708" t="s">
        <v>37</v>
      </c>
      <c r="F6708" t="s">
        <v>37</v>
      </c>
      <c r="G6708" t="s">
        <v>20</v>
      </c>
      <c r="H6708" t="s">
        <v>0</v>
      </c>
      <c r="I6708">
        <f>MONTH(Table6[[#This Row],[Loan Date]])</f>
        <v>1</v>
      </c>
      <c r="J6708" t="str">
        <f>_xlfn.XLOOKUP(Table6[[#This Row],[Numeric Month]],$N$5:$N$11,$O$5:$O$11)</f>
        <v>Jan</v>
      </c>
      <c r="K6708" t="str">
        <f>_xlfn.XLOOKUP(Table6[[#This Row],[Loan Date]],$Q$5:$Q$152,$R$5:$R$152)</f>
        <v>Thursday</v>
      </c>
      <c r="L6708" t="str">
        <f>_xlfn.XLOOKUP(Table6[[#This Row],[Loan Date]],$Q$5:$Q$152,$S$5:$S$152)</f>
        <v>Week 3</v>
      </c>
    </row>
    <row r="6709" spans="1:12" x14ac:dyDescent="0.2">
      <c r="A6709" s="1">
        <v>44952</v>
      </c>
      <c r="B6709" t="s">
        <v>7</v>
      </c>
      <c r="C6709" s="1">
        <v>44952</v>
      </c>
      <c r="D6709" t="s">
        <v>969</v>
      </c>
      <c r="E6709" t="s">
        <v>37</v>
      </c>
      <c r="F6709" t="s">
        <v>37</v>
      </c>
      <c r="G6709" t="s">
        <v>20</v>
      </c>
      <c r="H6709" t="s">
        <v>0</v>
      </c>
      <c r="I6709">
        <f>MONTH(Table6[[#This Row],[Loan Date]])</f>
        <v>1</v>
      </c>
      <c r="J6709" t="str">
        <f>_xlfn.XLOOKUP(Table6[[#This Row],[Numeric Month]],$N$5:$N$11,$O$5:$O$11)</f>
        <v>Jan</v>
      </c>
      <c r="K6709" t="str">
        <f>_xlfn.XLOOKUP(Table6[[#This Row],[Loan Date]],$Q$5:$Q$152,$R$5:$R$152)</f>
        <v>Thursday</v>
      </c>
      <c r="L6709" t="str">
        <f>_xlfn.XLOOKUP(Table6[[#This Row],[Loan Date]],$Q$5:$Q$152,$S$5:$S$152)</f>
        <v>Week 3</v>
      </c>
    </row>
    <row r="6710" spans="1:12" x14ac:dyDescent="0.2">
      <c r="A6710" s="1">
        <v>44952</v>
      </c>
      <c r="B6710" t="s">
        <v>7</v>
      </c>
      <c r="C6710" s="1">
        <v>44952</v>
      </c>
      <c r="D6710" t="s">
        <v>86</v>
      </c>
      <c r="E6710" t="s">
        <v>44</v>
      </c>
      <c r="F6710" t="s">
        <v>44</v>
      </c>
      <c r="G6710" t="s">
        <v>39</v>
      </c>
      <c r="H6710" t="s">
        <v>0</v>
      </c>
      <c r="I6710">
        <f>MONTH(Table6[[#This Row],[Loan Date]])</f>
        <v>1</v>
      </c>
      <c r="J6710" t="str">
        <f>_xlfn.XLOOKUP(Table6[[#This Row],[Numeric Month]],$N$5:$N$11,$O$5:$O$11)</f>
        <v>Jan</v>
      </c>
      <c r="K6710" t="str">
        <f>_xlfn.XLOOKUP(Table6[[#This Row],[Loan Date]],$Q$5:$Q$152,$R$5:$R$152)</f>
        <v>Thursday</v>
      </c>
      <c r="L6710" t="str">
        <f>_xlfn.XLOOKUP(Table6[[#This Row],[Loan Date]],$Q$5:$Q$152,$S$5:$S$152)</f>
        <v>Week 3</v>
      </c>
    </row>
    <row r="6711" spans="1:12" x14ac:dyDescent="0.2">
      <c r="A6711" s="1">
        <v>44952</v>
      </c>
      <c r="B6711" t="s">
        <v>7</v>
      </c>
      <c r="C6711" s="1">
        <v>44952</v>
      </c>
      <c r="D6711" t="s">
        <v>952</v>
      </c>
      <c r="E6711" t="s">
        <v>37</v>
      </c>
      <c r="F6711" t="s">
        <v>37</v>
      </c>
      <c r="G6711" t="s">
        <v>20</v>
      </c>
      <c r="H6711" t="s">
        <v>0</v>
      </c>
      <c r="I6711">
        <f>MONTH(Table6[[#This Row],[Loan Date]])</f>
        <v>1</v>
      </c>
      <c r="J6711" t="str">
        <f>_xlfn.XLOOKUP(Table6[[#This Row],[Numeric Month]],$N$5:$N$11,$O$5:$O$11)</f>
        <v>Jan</v>
      </c>
      <c r="K6711" t="str">
        <f>_xlfn.XLOOKUP(Table6[[#This Row],[Loan Date]],$Q$5:$Q$152,$R$5:$R$152)</f>
        <v>Thursday</v>
      </c>
      <c r="L6711" t="str">
        <f>_xlfn.XLOOKUP(Table6[[#This Row],[Loan Date]],$Q$5:$Q$152,$S$5:$S$152)</f>
        <v>Week 3</v>
      </c>
    </row>
    <row r="6712" spans="1:12" x14ac:dyDescent="0.2">
      <c r="A6712" s="1">
        <v>44952</v>
      </c>
      <c r="B6712" t="s">
        <v>7</v>
      </c>
      <c r="C6712" s="1">
        <v>44952</v>
      </c>
      <c r="D6712" t="s">
        <v>916</v>
      </c>
      <c r="E6712" t="s">
        <v>37</v>
      </c>
      <c r="F6712" t="s">
        <v>37</v>
      </c>
      <c r="G6712" t="s">
        <v>20</v>
      </c>
      <c r="H6712" t="s">
        <v>0</v>
      </c>
      <c r="I6712">
        <f>MONTH(Table6[[#This Row],[Loan Date]])</f>
        <v>1</v>
      </c>
      <c r="J6712" t="str">
        <f>_xlfn.XLOOKUP(Table6[[#This Row],[Numeric Month]],$N$5:$N$11,$O$5:$O$11)</f>
        <v>Jan</v>
      </c>
      <c r="K6712" t="str">
        <f>_xlfn.XLOOKUP(Table6[[#This Row],[Loan Date]],$Q$5:$Q$152,$R$5:$R$152)</f>
        <v>Thursday</v>
      </c>
      <c r="L6712" t="str">
        <f>_xlfn.XLOOKUP(Table6[[#This Row],[Loan Date]],$Q$5:$Q$152,$S$5:$S$152)</f>
        <v>Week 3</v>
      </c>
    </row>
    <row r="6713" spans="1:12" x14ac:dyDescent="0.2">
      <c r="A6713" s="1">
        <v>44952</v>
      </c>
      <c r="B6713" t="s">
        <v>5</v>
      </c>
      <c r="C6713" s="1">
        <v>44959</v>
      </c>
      <c r="D6713" t="s">
        <v>551</v>
      </c>
      <c r="E6713" t="s">
        <v>9</v>
      </c>
      <c r="F6713" t="s">
        <v>8</v>
      </c>
      <c r="G6713" t="s">
        <v>1</v>
      </c>
      <c r="H6713" t="s">
        <v>0</v>
      </c>
      <c r="I6713">
        <f>MONTH(Table6[[#This Row],[Loan Date]])</f>
        <v>1</v>
      </c>
      <c r="J6713" t="str">
        <f>_xlfn.XLOOKUP(Table6[[#This Row],[Numeric Month]],$N$5:$N$11,$O$5:$O$11)</f>
        <v>Jan</v>
      </c>
      <c r="K6713" t="str">
        <f>_xlfn.XLOOKUP(Table6[[#This Row],[Loan Date]],$Q$5:$Q$152,$R$5:$R$152)</f>
        <v>Thursday</v>
      </c>
      <c r="L6713" t="str">
        <f>_xlfn.XLOOKUP(Table6[[#This Row],[Loan Date]],$Q$5:$Q$152,$S$5:$S$152)</f>
        <v>Week 3</v>
      </c>
    </row>
    <row r="6714" spans="1:12" x14ac:dyDescent="0.2">
      <c r="A6714" s="1">
        <v>44952</v>
      </c>
      <c r="B6714" t="s">
        <v>7</v>
      </c>
      <c r="C6714" s="1">
        <v>44952</v>
      </c>
      <c r="D6714" t="s">
        <v>912</v>
      </c>
      <c r="E6714" t="s">
        <v>37</v>
      </c>
      <c r="F6714" t="s">
        <v>37</v>
      </c>
      <c r="G6714" t="s">
        <v>20</v>
      </c>
      <c r="H6714" t="s">
        <v>0</v>
      </c>
      <c r="I6714">
        <f>MONTH(Table6[[#This Row],[Loan Date]])</f>
        <v>1</v>
      </c>
      <c r="J6714" t="str">
        <f>_xlfn.XLOOKUP(Table6[[#This Row],[Numeric Month]],$N$5:$N$11,$O$5:$O$11)</f>
        <v>Jan</v>
      </c>
      <c r="K6714" t="str">
        <f>_xlfn.XLOOKUP(Table6[[#This Row],[Loan Date]],$Q$5:$Q$152,$R$5:$R$152)</f>
        <v>Thursday</v>
      </c>
      <c r="L6714" t="str">
        <f>_xlfn.XLOOKUP(Table6[[#This Row],[Loan Date]],$Q$5:$Q$152,$S$5:$S$152)</f>
        <v>Week 3</v>
      </c>
    </row>
    <row r="6715" spans="1:12" x14ac:dyDescent="0.2">
      <c r="A6715" s="1">
        <v>44952</v>
      </c>
      <c r="B6715" t="s">
        <v>5</v>
      </c>
      <c r="C6715" s="1">
        <v>44959</v>
      </c>
      <c r="D6715" t="s">
        <v>333</v>
      </c>
      <c r="E6715" t="s">
        <v>3</v>
      </c>
      <c r="F6715" t="s">
        <v>2</v>
      </c>
      <c r="G6715" t="s">
        <v>1</v>
      </c>
      <c r="H6715" t="s">
        <v>0</v>
      </c>
      <c r="I6715">
        <f>MONTH(Table6[[#This Row],[Loan Date]])</f>
        <v>1</v>
      </c>
      <c r="J6715" t="str">
        <f>_xlfn.XLOOKUP(Table6[[#This Row],[Numeric Month]],$N$5:$N$11,$O$5:$O$11)</f>
        <v>Jan</v>
      </c>
      <c r="K6715" t="str">
        <f>_xlfn.XLOOKUP(Table6[[#This Row],[Loan Date]],$Q$5:$Q$152,$R$5:$R$152)</f>
        <v>Thursday</v>
      </c>
      <c r="L6715" t="str">
        <f>_xlfn.XLOOKUP(Table6[[#This Row],[Loan Date]],$Q$5:$Q$152,$S$5:$S$152)</f>
        <v>Week 3</v>
      </c>
    </row>
    <row r="6716" spans="1:12" x14ac:dyDescent="0.2">
      <c r="A6716" s="1">
        <v>44952</v>
      </c>
      <c r="B6716" t="s">
        <v>5</v>
      </c>
      <c r="C6716" s="1">
        <v>44959</v>
      </c>
      <c r="D6716" t="s">
        <v>255</v>
      </c>
      <c r="E6716" t="s">
        <v>52</v>
      </c>
      <c r="F6716" t="s">
        <v>51</v>
      </c>
      <c r="G6716" t="s">
        <v>1</v>
      </c>
      <c r="H6716" t="s">
        <v>0</v>
      </c>
      <c r="I6716">
        <f>MONTH(Table6[[#This Row],[Loan Date]])</f>
        <v>1</v>
      </c>
      <c r="J6716" t="str">
        <f>_xlfn.XLOOKUP(Table6[[#This Row],[Numeric Month]],$N$5:$N$11,$O$5:$O$11)</f>
        <v>Jan</v>
      </c>
      <c r="K6716" t="str">
        <f>_xlfn.XLOOKUP(Table6[[#This Row],[Loan Date]],$Q$5:$Q$152,$R$5:$R$152)</f>
        <v>Thursday</v>
      </c>
      <c r="L6716" t="str">
        <f>_xlfn.XLOOKUP(Table6[[#This Row],[Loan Date]],$Q$5:$Q$152,$S$5:$S$152)</f>
        <v>Week 3</v>
      </c>
    </row>
    <row r="6717" spans="1:12" x14ac:dyDescent="0.2">
      <c r="A6717" s="1">
        <v>44952</v>
      </c>
      <c r="B6717" t="s">
        <v>7</v>
      </c>
      <c r="C6717" s="1">
        <v>44952</v>
      </c>
      <c r="D6717" t="s">
        <v>103</v>
      </c>
      <c r="E6717" t="s">
        <v>23</v>
      </c>
      <c r="F6717" t="s">
        <v>23</v>
      </c>
      <c r="G6717" t="s">
        <v>20</v>
      </c>
      <c r="H6717" t="s">
        <v>0</v>
      </c>
      <c r="I6717">
        <f>MONTH(Table6[[#This Row],[Loan Date]])</f>
        <v>1</v>
      </c>
      <c r="J6717" t="str">
        <f>_xlfn.XLOOKUP(Table6[[#This Row],[Numeric Month]],$N$5:$N$11,$O$5:$O$11)</f>
        <v>Jan</v>
      </c>
      <c r="K6717" t="str">
        <f>_xlfn.XLOOKUP(Table6[[#This Row],[Loan Date]],$Q$5:$Q$152,$R$5:$R$152)</f>
        <v>Thursday</v>
      </c>
      <c r="L6717" t="str">
        <f>_xlfn.XLOOKUP(Table6[[#This Row],[Loan Date]],$Q$5:$Q$152,$S$5:$S$152)</f>
        <v>Week 3</v>
      </c>
    </row>
    <row r="6718" spans="1:12" x14ac:dyDescent="0.2">
      <c r="A6718" s="1">
        <v>44952</v>
      </c>
      <c r="B6718" t="s">
        <v>5</v>
      </c>
      <c r="C6718" s="1">
        <v>44952</v>
      </c>
      <c r="D6718" t="s">
        <v>218</v>
      </c>
      <c r="E6718" t="s">
        <v>23</v>
      </c>
      <c r="F6718" t="s">
        <v>23</v>
      </c>
      <c r="G6718" t="s">
        <v>20</v>
      </c>
      <c r="H6718" t="s">
        <v>0</v>
      </c>
      <c r="I6718">
        <f>MONTH(Table6[[#This Row],[Loan Date]])</f>
        <v>1</v>
      </c>
      <c r="J6718" t="str">
        <f>_xlfn.XLOOKUP(Table6[[#This Row],[Numeric Month]],$N$5:$N$11,$O$5:$O$11)</f>
        <v>Jan</v>
      </c>
      <c r="K6718" t="str">
        <f>_xlfn.XLOOKUP(Table6[[#This Row],[Loan Date]],$Q$5:$Q$152,$R$5:$R$152)</f>
        <v>Thursday</v>
      </c>
      <c r="L6718" t="str">
        <f>_xlfn.XLOOKUP(Table6[[#This Row],[Loan Date]],$Q$5:$Q$152,$S$5:$S$152)</f>
        <v>Week 3</v>
      </c>
    </row>
    <row r="6719" spans="1:12" x14ac:dyDescent="0.2">
      <c r="A6719" s="1">
        <v>44952</v>
      </c>
      <c r="B6719" t="s">
        <v>7</v>
      </c>
      <c r="C6719" s="1">
        <v>44952</v>
      </c>
      <c r="D6719" t="s">
        <v>344</v>
      </c>
      <c r="E6719" t="s">
        <v>49</v>
      </c>
      <c r="F6719" t="s">
        <v>49</v>
      </c>
      <c r="G6719" t="s">
        <v>20</v>
      </c>
      <c r="H6719" t="s">
        <v>0</v>
      </c>
      <c r="I6719">
        <f>MONTH(Table6[[#This Row],[Loan Date]])</f>
        <v>1</v>
      </c>
      <c r="J6719" t="str">
        <f>_xlfn.XLOOKUP(Table6[[#This Row],[Numeric Month]],$N$5:$N$11,$O$5:$O$11)</f>
        <v>Jan</v>
      </c>
      <c r="K6719" t="str">
        <f>_xlfn.XLOOKUP(Table6[[#This Row],[Loan Date]],$Q$5:$Q$152,$R$5:$R$152)</f>
        <v>Thursday</v>
      </c>
      <c r="L6719" t="str">
        <f>_xlfn.XLOOKUP(Table6[[#This Row],[Loan Date]],$Q$5:$Q$152,$S$5:$S$152)</f>
        <v>Week 3</v>
      </c>
    </row>
    <row r="6720" spans="1:12" x14ac:dyDescent="0.2">
      <c r="A6720" s="1">
        <v>44952</v>
      </c>
      <c r="B6720" t="s">
        <v>220</v>
      </c>
      <c r="C6720" s="1">
        <v>44952</v>
      </c>
      <c r="D6720" t="s">
        <v>926</v>
      </c>
      <c r="E6720" t="s">
        <v>37</v>
      </c>
      <c r="F6720" t="s">
        <v>37</v>
      </c>
      <c r="G6720" t="s">
        <v>20</v>
      </c>
      <c r="H6720" t="s">
        <v>0</v>
      </c>
      <c r="I6720">
        <f>MONTH(Table6[[#This Row],[Loan Date]])</f>
        <v>1</v>
      </c>
      <c r="J6720" t="str">
        <f>_xlfn.XLOOKUP(Table6[[#This Row],[Numeric Month]],$N$5:$N$11,$O$5:$O$11)</f>
        <v>Jan</v>
      </c>
      <c r="K6720" t="str">
        <f>_xlfn.XLOOKUP(Table6[[#This Row],[Loan Date]],$Q$5:$Q$152,$R$5:$R$152)</f>
        <v>Thursday</v>
      </c>
      <c r="L6720" t="str">
        <f>_xlfn.XLOOKUP(Table6[[#This Row],[Loan Date]],$Q$5:$Q$152,$S$5:$S$152)</f>
        <v>Week 3</v>
      </c>
    </row>
    <row r="6721" spans="1:12" x14ac:dyDescent="0.2">
      <c r="A6721" s="1">
        <v>44952</v>
      </c>
      <c r="B6721" t="s">
        <v>220</v>
      </c>
      <c r="C6721" s="1">
        <v>44952</v>
      </c>
      <c r="D6721" t="s">
        <v>979</v>
      </c>
      <c r="E6721" t="s">
        <v>113</v>
      </c>
      <c r="F6721" t="s">
        <v>113</v>
      </c>
      <c r="G6721" t="s">
        <v>20</v>
      </c>
      <c r="H6721" t="s">
        <v>0</v>
      </c>
      <c r="I6721">
        <f>MONTH(Table6[[#This Row],[Loan Date]])</f>
        <v>1</v>
      </c>
      <c r="J6721" t="str">
        <f>_xlfn.XLOOKUP(Table6[[#This Row],[Numeric Month]],$N$5:$N$11,$O$5:$O$11)</f>
        <v>Jan</v>
      </c>
      <c r="K6721" t="str">
        <f>_xlfn.XLOOKUP(Table6[[#This Row],[Loan Date]],$Q$5:$Q$152,$R$5:$R$152)</f>
        <v>Thursday</v>
      </c>
      <c r="L6721" t="str">
        <f>_xlfn.XLOOKUP(Table6[[#This Row],[Loan Date]],$Q$5:$Q$152,$S$5:$S$152)</f>
        <v>Week 3</v>
      </c>
    </row>
    <row r="6722" spans="1:12" x14ac:dyDescent="0.2">
      <c r="A6722" s="1">
        <v>44952</v>
      </c>
      <c r="B6722" t="s">
        <v>7</v>
      </c>
      <c r="C6722" s="1">
        <v>44952</v>
      </c>
      <c r="D6722" t="s">
        <v>917</v>
      </c>
      <c r="E6722" t="s">
        <v>37</v>
      </c>
      <c r="F6722" t="s">
        <v>37</v>
      </c>
      <c r="G6722" t="s">
        <v>20</v>
      </c>
      <c r="H6722" t="s">
        <v>0</v>
      </c>
      <c r="I6722">
        <f>MONTH(Table6[[#This Row],[Loan Date]])</f>
        <v>1</v>
      </c>
      <c r="J6722" t="str">
        <f>_xlfn.XLOOKUP(Table6[[#This Row],[Numeric Month]],$N$5:$N$11,$O$5:$O$11)</f>
        <v>Jan</v>
      </c>
      <c r="K6722" t="str">
        <f>_xlfn.XLOOKUP(Table6[[#This Row],[Loan Date]],$Q$5:$Q$152,$R$5:$R$152)</f>
        <v>Thursday</v>
      </c>
      <c r="L6722" t="str">
        <f>_xlfn.XLOOKUP(Table6[[#This Row],[Loan Date]],$Q$5:$Q$152,$S$5:$S$152)</f>
        <v>Week 3</v>
      </c>
    </row>
    <row r="6723" spans="1:12" x14ac:dyDescent="0.2">
      <c r="A6723" s="1">
        <v>44952</v>
      </c>
      <c r="B6723" t="s">
        <v>7</v>
      </c>
      <c r="C6723" s="1">
        <v>44952</v>
      </c>
      <c r="D6723" t="s">
        <v>1061</v>
      </c>
      <c r="E6723" t="s">
        <v>59</v>
      </c>
      <c r="F6723" t="s">
        <v>58</v>
      </c>
      <c r="G6723" t="s">
        <v>39</v>
      </c>
      <c r="H6723" t="s">
        <v>0</v>
      </c>
      <c r="I6723">
        <f>MONTH(Table6[[#This Row],[Loan Date]])</f>
        <v>1</v>
      </c>
      <c r="J6723" t="str">
        <f>_xlfn.XLOOKUP(Table6[[#This Row],[Numeric Month]],$N$5:$N$11,$O$5:$O$11)</f>
        <v>Jan</v>
      </c>
      <c r="K6723" t="str">
        <f>_xlfn.XLOOKUP(Table6[[#This Row],[Loan Date]],$Q$5:$Q$152,$R$5:$R$152)</f>
        <v>Thursday</v>
      </c>
      <c r="L6723" t="str">
        <f>_xlfn.XLOOKUP(Table6[[#This Row],[Loan Date]],$Q$5:$Q$152,$S$5:$S$152)</f>
        <v>Week 3</v>
      </c>
    </row>
    <row r="6724" spans="1:12" x14ac:dyDescent="0.2">
      <c r="A6724" s="1">
        <v>44952</v>
      </c>
      <c r="B6724" t="s">
        <v>5</v>
      </c>
      <c r="C6724" s="1">
        <v>44952</v>
      </c>
      <c r="D6724" t="s">
        <v>127</v>
      </c>
      <c r="E6724" t="s">
        <v>21</v>
      </c>
      <c r="F6724" t="s">
        <v>21</v>
      </c>
      <c r="G6724" t="s">
        <v>20</v>
      </c>
      <c r="H6724" t="s">
        <v>0</v>
      </c>
      <c r="I6724">
        <f>MONTH(Table6[[#This Row],[Loan Date]])</f>
        <v>1</v>
      </c>
      <c r="J6724" t="str">
        <f>_xlfn.XLOOKUP(Table6[[#This Row],[Numeric Month]],$N$5:$N$11,$O$5:$O$11)</f>
        <v>Jan</v>
      </c>
      <c r="K6724" t="str">
        <f>_xlfn.XLOOKUP(Table6[[#This Row],[Loan Date]],$Q$5:$Q$152,$R$5:$R$152)</f>
        <v>Thursday</v>
      </c>
      <c r="L6724" t="str">
        <f>_xlfn.XLOOKUP(Table6[[#This Row],[Loan Date]],$Q$5:$Q$152,$S$5:$S$152)</f>
        <v>Week 3</v>
      </c>
    </row>
    <row r="6725" spans="1:12" x14ac:dyDescent="0.2">
      <c r="A6725" s="1">
        <v>44952</v>
      </c>
      <c r="B6725" t="s">
        <v>5</v>
      </c>
      <c r="C6725" s="1">
        <v>44952</v>
      </c>
      <c r="D6725" t="s">
        <v>241</v>
      </c>
      <c r="E6725" t="s">
        <v>23</v>
      </c>
      <c r="F6725" t="s">
        <v>23</v>
      </c>
      <c r="G6725" t="s">
        <v>20</v>
      </c>
      <c r="H6725" t="s">
        <v>0</v>
      </c>
      <c r="I6725">
        <f>MONTH(Table6[[#This Row],[Loan Date]])</f>
        <v>1</v>
      </c>
      <c r="J6725" t="str">
        <f>_xlfn.XLOOKUP(Table6[[#This Row],[Numeric Month]],$N$5:$N$11,$O$5:$O$11)</f>
        <v>Jan</v>
      </c>
      <c r="K6725" t="str">
        <f>_xlfn.XLOOKUP(Table6[[#This Row],[Loan Date]],$Q$5:$Q$152,$R$5:$R$152)</f>
        <v>Thursday</v>
      </c>
      <c r="L6725" t="str">
        <f>_xlfn.XLOOKUP(Table6[[#This Row],[Loan Date]],$Q$5:$Q$152,$S$5:$S$152)</f>
        <v>Week 3</v>
      </c>
    </row>
    <row r="6726" spans="1:12" x14ac:dyDescent="0.2">
      <c r="A6726" s="1">
        <v>44952</v>
      </c>
      <c r="B6726" t="s">
        <v>7</v>
      </c>
      <c r="C6726" s="1">
        <v>44952</v>
      </c>
      <c r="D6726" t="s">
        <v>923</v>
      </c>
      <c r="E6726" t="s">
        <v>37</v>
      </c>
      <c r="F6726" t="s">
        <v>37</v>
      </c>
      <c r="G6726" t="s">
        <v>20</v>
      </c>
      <c r="H6726" t="s">
        <v>0</v>
      </c>
      <c r="I6726">
        <f>MONTH(Table6[[#This Row],[Loan Date]])</f>
        <v>1</v>
      </c>
      <c r="J6726" t="str">
        <f>_xlfn.XLOOKUP(Table6[[#This Row],[Numeric Month]],$N$5:$N$11,$O$5:$O$11)</f>
        <v>Jan</v>
      </c>
      <c r="K6726" t="str">
        <f>_xlfn.XLOOKUP(Table6[[#This Row],[Loan Date]],$Q$5:$Q$152,$R$5:$R$152)</f>
        <v>Thursday</v>
      </c>
      <c r="L6726" t="str">
        <f>_xlfn.XLOOKUP(Table6[[#This Row],[Loan Date]],$Q$5:$Q$152,$S$5:$S$152)</f>
        <v>Week 3</v>
      </c>
    </row>
    <row r="6727" spans="1:12" x14ac:dyDescent="0.2">
      <c r="A6727" s="1">
        <v>44952</v>
      </c>
      <c r="B6727" t="s">
        <v>7</v>
      </c>
      <c r="C6727" s="1">
        <v>44966</v>
      </c>
      <c r="D6727" t="s">
        <v>709</v>
      </c>
      <c r="E6727" t="s">
        <v>3</v>
      </c>
      <c r="F6727" t="s">
        <v>2</v>
      </c>
      <c r="G6727" t="s">
        <v>1</v>
      </c>
      <c r="H6727" t="s">
        <v>0</v>
      </c>
      <c r="I6727">
        <f>MONTH(Table6[[#This Row],[Loan Date]])</f>
        <v>1</v>
      </c>
      <c r="J6727" t="str">
        <f>_xlfn.XLOOKUP(Table6[[#This Row],[Numeric Month]],$N$5:$N$11,$O$5:$O$11)</f>
        <v>Jan</v>
      </c>
      <c r="K6727" t="str">
        <f>_xlfn.XLOOKUP(Table6[[#This Row],[Loan Date]],$Q$5:$Q$152,$R$5:$R$152)</f>
        <v>Thursday</v>
      </c>
      <c r="L6727" t="str">
        <f>_xlfn.XLOOKUP(Table6[[#This Row],[Loan Date]],$Q$5:$Q$152,$S$5:$S$152)</f>
        <v>Week 3</v>
      </c>
    </row>
    <row r="6728" spans="1:12" x14ac:dyDescent="0.2">
      <c r="A6728" s="1">
        <v>44952</v>
      </c>
      <c r="B6728" t="s">
        <v>5</v>
      </c>
      <c r="C6728" s="1">
        <v>44952</v>
      </c>
      <c r="D6728" t="s">
        <v>431</v>
      </c>
      <c r="E6728" t="s">
        <v>162</v>
      </c>
      <c r="F6728" t="s">
        <v>162</v>
      </c>
      <c r="G6728" t="s">
        <v>11</v>
      </c>
      <c r="H6728" t="s">
        <v>0</v>
      </c>
      <c r="I6728">
        <f>MONTH(Table6[[#This Row],[Loan Date]])</f>
        <v>1</v>
      </c>
      <c r="J6728" t="str">
        <f>_xlfn.XLOOKUP(Table6[[#This Row],[Numeric Month]],$N$5:$N$11,$O$5:$O$11)</f>
        <v>Jan</v>
      </c>
      <c r="K6728" t="str">
        <f>_xlfn.XLOOKUP(Table6[[#This Row],[Loan Date]],$Q$5:$Q$152,$R$5:$R$152)</f>
        <v>Thursday</v>
      </c>
      <c r="L6728" t="str">
        <f>_xlfn.XLOOKUP(Table6[[#This Row],[Loan Date]],$Q$5:$Q$152,$S$5:$S$152)</f>
        <v>Week 3</v>
      </c>
    </row>
    <row r="6729" spans="1:12" x14ac:dyDescent="0.2">
      <c r="A6729" s="1">
        <v>44952</v>
      </c>
      <c r="B6729" t="s">
        <v>7</v>
      </c>
      <c r="C6729" s="1">
        <v>44952</v>
      </c>
      <c r="D6729" t="s">
        <v>31</v>
      </c>
      <c r="E6729" t="s">
        <v>21</v>
      </c>
      <c r="F6729" t="s">
        <v>21</v>
      </c>
      <c r="G6729" t="s">
        <v>20</v>
      </c>
      <c r="H6729" t="s">
        <v>0</v>
      </c>
      <c r="I6729">
        <f>MONTH(Table6[[#This Row],[Loan Date]])</f>
        <v>1</v>
      </c>
      <c r="J6729" t="str">
        <f>_xlfn.XLOOKUP(Table6[[#This Row],[Numeric Month]],$N$5:$N$11,$O$5:$O$11)</f>
        <v>Jan</v>
      </c>
      <c r="K6729" t="str">
        <f>_xlfn.XLOOKUP(Table6[[#This Row],[Loan Date]],$Q$5:$Q$152,$R$5:$R$152)</f>
        <v>Thursday</v>
      </c>
      <c r="L6729" t="str">
        <f>_xlfn.XLOOKUP(Table6[[#This Row],[Loan Date]],$Q$5:$Q$152,$S$5:$S$152)</f>
        <v>Week 3</v>
      </c>
    </row>
    <row r="6730" spans="1:12" x14ac:dyDescent="0.2">
      <c r="A6730" s="1">
        <v>44952</v>
      </c>
      <c r="B6730" t="s">
        <v>7</v>
      </c>
      <c r="C6730" s="1">
        <v>44952</v>
      </c>
      <c r="D6730" t="s">
        <v>408</v>
      </c>
      <c r="E6730" t="s">
        <v>23</v>
      </c>
      <c r="F6730" t="s">
        <v>23</v>
      </c>
      <c r="G6730" t="s">
        <v>20</v>
      </c>
      <c r="H6730" t="s">
        <v>0</v>
      </c>
      <c r="I6730">
        <f>MONTH(Table6[[#This Row],[Loan Date]])</f>
        <v>1</v>
      </c>
      <c r="J6730" t="str">
        <f>_xlfn.XLOOKUP(Table6[[#This Row],[Numeric Month]],$N$5:$N$11,$O$5:$O$11)</f>
        <v>Jan</v>
      </c>
      <c r="K6730" t="str">
        <f>_xlfn.XLOOKUP(Table6[[#This Row],[Loan Date]],$Q$5:$Q$152,$R$5:$R$152)</f>
        <v>Thursday</v>
      </c>
      <c r="L6730" t="str">
        <f>_xlfn.XLOOKUP(Table6[[#This Row],[Loan Date]],$Q$5:$Q$152,$S$5:$S$152)</f>
        <v>Week 3</v>
      </c>
    </row>
    <row r="6731" spans="1:12" x14ac:dyDescent="0.2">
      <c r="A6731" s="1">
        <v>44952</v>
      </c>
      <c r="B6731" t="s">
        <v>7</v>
      </c>
      <c r="C6731" s="1">
        <v>44952</v>
      </c>
      <c r="D6731" t="s">
        <v>921</v>
      </c>
      <c r="E6731" t="s">
        <v>162</v>
      </c>
      <c r="F6731" t="s">
        <v>162</v>
      </c>
      <c r="G6731" t="s">
        <v>11</v>
      </c>
      <c r="H6731" t="s">
        <v>0</v>
      </c>
      <c r="I6731">
        <f>MONTH(Table6[[#This Row],[Loan Date]])</f>
        <v>1</v>
      </c>
      <c r="J6731" t="str">
        <f>_xlfn.XLOOKUP(Table6[[#This Row],[Numeric Month]],$N$5:$N$11,$O$5:$O$11)</f>
        <v>Jan</v>
      </c>
      <c r="K6731" t="str">
        <f>_xlfn.XLOOKUP(Table6[[#This Row],[Loan Date]],$Q$5:$Q$152,$R$5:$R$152)</f>
        <v>Thursday</v>
      </c>
      <c r="L6731" t="str">
        <f>_xlfn.XLOOKUP(Table6[[#This Row],[Loan Date]],$Q$5:$Q$152,$S$5:$S$152)</f>
        <v>Week 3</v>
      </c>
    </row>
    <row r="6732" spans="1:12" x14ac:dyDescent="0.2">
      <c r="A6732" s="1">
        <v>44952</v>
      </c>
      <c r="B6732" t="s">
        <v>7</v>
      </c>
      <c r="C6732" s="1">
        <v>44952</v>
      </c>
      <c r="D6732" t="s">
        <v>917</v>
      </c>
      <c r="E6732" t="s">
        <v>37</v>
      </c>
      <c r="F6732" t="s">
        <v>37</v>
      </c>
      <c r="G6732" t="s">
        <v>20</v>
      </c>
      <c r="H6732" t="s">
        <v>0</v>
      </c>
      <c r="I6732">
        <f>MONTH(Table6[[#This Row],[Loan Date]])</f>
        <v>1</v>
      </c>
      <c r="J6732" t="str">
        <f>_xlfn.XLOOKUP(Table6[[#This Row],[Numeric Month]],$N$5:$N$11,$O$5:$O$11)</f>
        <v>Jan</v>
      </c>
      <c r="K6732" t="str">
        <f>_xlfn.XLOOKUP(Table6[[#This Row],[Loan Date]],$Q$5:$Q$152,$R$5:$R$152)</f>
        <v>Thursday</v>
      </c>
      <c r="L6732" t="str">
        <f>_xlfn.XLOOKUP(Table6[[#This Row],[Loan Date]],$Q$5:$Q$152,$S$5:$S$152)</f>
        <v>Week 3</v>
      </c>
    </row>
    <row r="6733" spans="1:12" x14ac:dyDescent="0.2">
      <c r="A6733" s="1">
        <v>44952</v>
      </c>
      <c r="B6733" t="s">
        <v>5</v>
      </c>
      <c r="C6733" s="1">
        <v>44952</v>
      </c>
      <c r="D6733" t="s">
        <v>344</v>
      </c>
      <c r="E6733" t="s">
        <v>49</v>
      </c>
      <c r="F6733" t="s">
        <v>49</v>
      </c>
      <c r="G6733" t="s">
        <v>20</v>
      </c>
      <c r="H6733" t="s">
        <v>0</v>
      </c>
      <c r="I6733">
        <f>MONTH(Table6[[#This Row],[Loan Date]])</f>
        <v>1</v>
      </c>
      <c r="J6733" t="str">
        <f>_xlfn.XLOOKUP(Table6[[#This Row],[Numeric Month]],$N$5:$N$11,$O$5:$O$11)</f>
        <v>Jan</v>
      </c>
      <c r="K6733" t="str">
        <f>_xlfn.XLOOKUP(Table6[[#This Row],[Loan Date]],$Q$5:$Q$152,$R$5:$R$152)</f>
        <v>Thursday</v>
      </c>
      <c r="L6733" t="str">
        <f>_xlfn.XLOOKUP(Table6[[#This Row],[Loan Date]],$Q$5:$Q$152,$S$5:$S$152)</f>
        <v>Week 3</v>
      </c>
    </row>
    <row r="6734" spans="1:12" x14ac:dyDescent="0.2">
      <c r="A6734" s="1">
        <v>44952</v>
      </c>
      <c r="B6734" t="s">
        <v>5</v>
      </c>
      <c r="C6734" s="1">
        <v>44952</v>
      </c>
      <c r="D6734" t="s">
        <v>636</v>
      </c>
      <c r="E6734" t="s">
        <v>12</v>
      </c>
      <c r="F6734" t="s">
        <v>12</v>
      </c>
      <c r="G6734" t="s">
        <v>11</v>
      </c>
      <c r="H6734" t="s">
        <v>0</v>
      </c>
      <c r="I6734">
        <f>MONTH(Table6[[#This Row],[Loan Date]])</f>
        <v>1</v>
      </c>
      <c r="J6734" t="str">
        <f>_xlfn.XLOOKUP(Table6[[#This Row],[Numeric Month]],$N$5:$N$11,$O$5:$O$11)</f>
        <v>Jan</v>
      </c>
      <c r="K6734" t="str">
        <f>_xlfn.XLOOKUP(Table6[[#This Row],[Loan Date]],$Q$5:$Q$152,$R$5:$R$152)</f>
        <v>Thursday</v>
      </c>
      <c r="L6734" t="str">
        <f>_xlfn.XLOOKUP(Table6[[#This Row],[Loan Date]],$Q$5:$Q$152,$S$5:$S$152)</f>
        <v>Week 3</v>
      </c>
    </row>
    <row r="6735" spans="1:12" x14ac:dyDescent="0.2">
      <c r="A6735" s="1">
        <v>44952</v>
      </c>
      <c r="B6735" t="s">
        <v>7</v>
      </c>
      <c r="C6735" s="1">
        <v>44952</v>
      </c>
      <c r="D6735" t="s">
        <v>912</v>
      </c>
      <c r="E6735" t="s">
        <v>37</v>
      </c>
      <c r="F6735" t="s">
        <v>37</v>
      </c>
      <c r="G6735" t="s">
        <v>20</v>
      </c>
      <c r="H6735" t="s">
        <v>0</v>
      </c>
      <c r="I6735">
        <f>MONTH(Table6[[#This Row],[Loan Date]])</f>
        <v>1</v>
      </c>
      <c r="J6735" t="str">
        <f>_xlfn.XLOOKUP(Table6[[#This Row],[Numeric Month]],$N$5:$N$11,$O$5:$O$11)</f>
        <v>Jan</v>
      </c>
      <c r="K6735" t="str">
        <f>_xlfn.XLOOKUP(Table6[[#This Row],[Loan Date]],$Q$5:$Q$152,$R$5:$R$152)</f>
        <v>Thursday</v>
      </c>
      <c r="L6735" t="str">
        <f>_xlfn.XLOOKUP(Table6[[#This Row],[Loan Date]],$Q$5:$Q$152,$S$5:$S$152)</f>
        <v>Week 3</v>
      </c>
    </row>
    <row r="6736" spans="1:12" x14ac:dyDescent="0.2">
      <c r="A6736" s="1">
        <v>44952</v>
      </c>
      <c r="B6736" t="s">
        <v>5</v>
      </c>
      <c r="C6736" s="1">
        <v>44952</v>
      </c>
      <c r="D6736" t="s">
        <v>913</v>
      </c>
      <c r="E6736" t="s">
        <v>37</v>
      </c>
      <c r="F6736" t="s">
        <v>37</v>
      </c>
      <c r="G6736" t="s">
        <v>20</v>
      </c>
      <c r="H6736" t="s">
        <v>0</v>
      </c>
      <c r="I6736">
        <f>MONTH(Table6[[#This Row],[Loan Date]])</f>
        <v>1</v>
      </c>
      <c r="J6736" t="str">
        <f>_xlfn.XLOOKUP(Table6[[#This Row],[Numeric Month]],$N$5:$N$11,$O$5:$O$11)</f>
        <v>Jan</v>
      </c>
      <c r="K6736" t="str">
        <f>_xlfn.XLOOKUP(Table6[[#This Row],[Loan Date]],$Q$5:$Q$152,$R$5:$R$152)</f>
        <v>Thursday</v>
      </c>
      <c r="L6736" t="str">
        <f>_xlfn.XLOOKUP(Table6[[#This Row],[Loan Date]],$Q$5:$Q$152,$S$5:$S$152)</f>
        <v>Week 3</v>
      </c>
    </row>
    <row r="6737" spans="1:12" x14ac:dyDescent="0.2">
      <c r="A6737" s="1">
        <v>44952</v>
      </c>
      <c r="B6737" t="s">
        <v>7</v>
      </c>
      <c r="C6737" s="1">
        <v>44952</v>
      </c>
      <c r="D6737" t="s">
        <v>111</v>
      </c>
      <c r="E6737" t="s">
        <v>21</v>
      </c>
      <c r="F6737" t="s">
        <v>21</v>
      </c>
      <c r="G6737" t="s">
        <v>20</v>
      </c>
      <c r="H6737" t="s">
        <v>0</v>
      </c>
      <c r="I6737">
        <f>MONTH(Table6[[#This Row],[Loan Date]])</f>
        <v>1</v>
      </c>
      <c r="J6737" t="str">
        <f>_xlfn.XLOOKUP(Table6[[#This Row],[Numeric Month]],$N$5:$N$11,$O$5:$O$11)</f>
        <v>Jan</v>
      </c>
      <c r="K6737" t="str">
        <f>_xlfn.XLOOKUP(Table6[[#This Row],[Loan Date]],$Q$5:$Q$152,$R$5:$R$152)</f>
        <v>Thursday</v>
      </c>
      <c r="L6737" t="str">
        <f>_xlfn.XLOOKUP(Table6[[#This Row],[Loan Date]],$Q$5:$Q$152,$S$5:$S$152)</f>
        <v>Week 3</v>
      </c>
    </row>
    <row r="6738" spans="1:12" x14ac:dyDescent="0.2">
      <c r="A6738" s="1">
        <v>44952</v>
      </c>
      <c r="B6738" t="s">
        <v>7</v>
      </c>
      <c r="C6738" s="1">
        <v>44952</v>
      </c>
      <c r="D6738" t="s">
        <v>218</v>
      </c>
      <c r="E6738" t="s">
        <v>23</v>
      </c>
      <c r="F6738" t="s">
        <v>23</v>
      </c>
      <c r="G6738" t="s">
        <v>20</v>
      </c>
      <c r="H6738" t="s">
        <v>0</v>
      </c>
      <c r="I6738">
        <f>MONTH(Table6[[#This Row],[Loan Date]])</f>
        <v>1</v>
      </c>
      <c r="J6738" t="str">
        <f>_xlfn.XLOOKUP(Table6[[#This Row],[Numeric Month]],$N$5:$N$11,$O$5:$O$11)</f>
        <v>Jan</v>
      </c>
      <c r="K6738" t="str">
        <f>_xlfn.XLOOKUP(Table6[[#This Row],[Loan Date]],$Q$5:$Q$152,$R$5:$R$152)</f>
        <v>Thursday</v>
      </c>
      <c r="L6738" t="str">
        <f>_xlfn.XLOOKUP(Table6[[#This Row],[Loan Date]],$Q$5:$Q$152,$S$5:$S$152)</f>
        <v>Week 3</v>
      </c>
    </row>
    <row r="6739" spans="1:12" x14ac:dyDescent="0.2">
      <c r="A6739" s="1">
        <v>44952</v>
      </c>
      <c r="B6739" t="s">
        <v>7</v>
      </c>
      <c r="C6739" s="1">
        <v>44952</v>
      </c>
      <c r="D6739" t="s">
        <v>1060</v>
      </c>
      <c r="E6739" t="s">
        <v>162</v>
      </c>
      <c r="F6739" t="s">
        <v>162</v>
      </c>
      <c r="G6739" t="s">
        <v>11</v>
      </c>
      <c r="H6739" t="s">
        <v>0</v>
      </c>
      <c r="I6739">
        <f>MONTH(Table6[[#This Row],[Loan Date]])</f>
        <v>1</v>
      </c>
      <c r="J6739" t="str">
        <f>_xlfn.XLOOKUP(Table6[[#This Row],[Numeric Month]],$N$5:$N$11,$O$5:$O$11)</f>
        <v>Jan</v>
      </c>
      <c r="K6739" t="str">
        <f>_xlfn.XLOOKUP(Table6[[#This Row],[Loan Date]],$Q$5:$Q$152,$R$5:$R$152)</f>
        <v>Thursday</v>
      </c>
      <c r="L6739" t="str">
        <f>_xlfn.XLOOKUP(Table6[[#This Row],[Loan Date]],$Q$5:$Q$152,$S$5:$S$152)</f>
        <v>Week 3</v>
      </c>
    </row>
    <row r="6740" spans="1:12" x14ac:dyDescent="0.2">
      <c r="A6740" s="1">
        <v>44952</v>
      </c>
      <c r="B6740" t="s">
        <v>7</v>
      </c>
      <c r="C6740" s="1">
        <v>44952</v>
      </c>
      <c r="D6740" t="s">
        <v>911</v>
      </c>
      <c r="E6740" t="s">
        <v>37</v>
      </c>
      <c r="F6740" t="s">
        <v>37</v>
      </c>
      <c r="G6740" t="s">
        <v>20</v>
      </c>
      <c r="H6740" t="s">
        <v>0</v>
      </c>
      <c r="I6740">
        <f>MONTH(Table6[[#This Row],[Loan Date]])</f>
        <v>1</v>
      </c>
      <c r="J6740" t="str">
        <f>_xlfn.XLOOKUP(Table6[[#This Row],[Numeric Month]],$N$5:$N$11,$O$5:$O$11)</f>
        <v>Jan</v>
      </c>
      <c r="K6740" t="str">
        <f>_xlfn.XLOOKUP(Table6[[#This Row],[Loan Date]],$Q$5:$Q$152,$R$5:$R$152)</f>
        <v>Thursday</v>
      </c>
      <c r="L6740" t="str">
        <f>_xlfn.XLOOKUP(Table6[[#This Row],[Loan Date]],$Q$5:$Q$152,$S$5:$S$152)</f>
        <v>Week 3</v>
      </c>
    </row>
    <row r="6741" spans="1:12" x14ac:dyDescent="0.2">
      <c r="A6741" s="1">
        <v>44952</v>
      </c>
      <c r="B6741" t="s">
        <v>7</v>
      </c>
      <c r="C6741" s="1">
        <v>44952</v>
      </c>
      <c r="D6741" t="s">
        <v>441</v>
      </c>
      <c r="E6741" t="s">
        <v>21</v>
      </c>
      <c r="F6741" t="s">
        <v>21</v>
      </c>
      <c r="G6741" t="s">
        <v>20</v>
      </c>
      <c r="H6741" t="s">
        <v>0</v>
      </c>
      <c r="I6741">
        <f>MONTH(Table6[[#This Row],[Loan Date]])</f>
        <v>1</v>
      </c>
      <c r="J6741" t="str">
        <f>_xlfn.XLOOKUP(Table6[[#This Row],[Numeric Month]],$N$5:$N$11,$O$5:$O$11)</f>
        <v>Jan</v>
      </c>
      <c r="K6741" t="str">
        <f>_xlfn.XLOOKUP(Table6[[#This Row],[Loan Date]],$Q$5:$Q$152,$R$5:$R$152)</f>
        <v>Thursday</v>
      </c>
      <c r="L6741" t="str">
        <f>_xlfn.XLOOKUP(Table6[[#This Row],[Loan Date]],$Q$5:$Q$152,$S$5:$S$152)</f>
        <v>Week 3</v>
      </c>
    </row>
    <row r="6742" spans="1:12" x14ac:dyDescent="0.2">
      <c r="A6742" s="1">
        <v>44952</v>
      </c>
      <c r="B6742" t="s">
        <v>7</v>
      </c>
      <c r="C6742" s="1">
        <v>44952</v>
      </c>
      <c r="D6742" t="s">
        <v>116</v>
      </c>
      <c r="E6742" t="s">
        <v>23</v>
      </c>
      <c r="F6742" t="s">
        <v>23</v>
      </c>
      <c r="G6742" t="s">
        <v>20</v>
      </c>
      <c r="H6742" t="s">
        <v>0</v>
      </c>
      <c r="I6742">
        <f>MONTH(Table6[[#This Row],[Loan Date]])</f>
        <v>1</v>
      </c>
      <c r="J6742" t="str">
        <f>_xlfn.XLOOKUP(Table6[[#This Row],[Numeric Month]],$N$5:$N$11,$O$5:$O$11)</f>
        <v>Jan</v>
      </c>
      <c r="K6742" t="str">
        <f>_xlfn.XLOOKUP(Table6[[#This Row],[Loan Date]],$Q$5:$Q$152,$R$5:$R$152)</f>
        <v>Thursday</v>
      </c>
      <c r="L6742" t="str">
        <f>_xlfn.XLOOKUP(Table6[[#This Row],[Loan Date]],$Q$5:$Q$152,$S$5:$S$152)</f>
        <v>Week 3</v>
      </c>
    </row>
    <row r="6743" spans="1:12" x14ac:dyDescent="0.2">
      <c r="A6743" s="1">
        <v>44952</v>
      </c>
      <c r="B6743" t="s">
        <v>7</v>
      </c>
      <c r="C6743" s="1">
        <v>44959</v>
      </c>
      <c r="D6743" t="s">
        <v>1059</v>
      </c>
      <c r="E6743" t="s">
        <v>15</v>
      </c>
      <c r="F6743" t="s">
        <v>14</v>
      </c>
      <c r="G6743" t="s">
        <v>1</v>
      </c>
      <c r="H6743" t="s">
        <v>0</v>
      </c>
      <c r="I6743">
        <f>MONTH(Table6[[#This Row],[Loan Date]])</f>
        <v>1</v>
      </c>
      <c r="J6743" t="str">
        <f>_xlfn.XLOOKUP(Table6[[#This Row],[Numeric Month]],$N$5:$N$11,$O$5:$O$11)</f>
        <v>Jan</v>
      </c>
      <c r="K6743" t="str">
        <f>_xlfn.XLOOKUP(Table6[[#This Row],[Loan Date]],$Q$5:$Q$152,$R$5:$R$152)</f>
        <v>Thursday</v>
      </c>
      <c r="L6743" t="str">
        <f>_xlfn.XLOOKUP(Table6[[#This Row],[Loan Date]],$Q$5:$Q$152,$S$5:$S$152)</f>
        <v>Week 3</v>
      </c>
    </row>
    <row r="6744" spans="1:12" x14ac:dyDescent="0.2">
      <c r="A6744" s="1">
        <v>44952</v>
      </c>
      <c r="B6744" t="s">
        <v>7</v>
      </c>
      <c r="C6744" s="1">
        <v>44952</v>
      </c>
      <c r="D6744" t="s">
        <v>408</v>
      </c>
      <c r="E6744" t="s">
        <v>23</v>
      </c>
      <c r="F6744" t="s">
        <v>23</v>
      </c>
      <c r="G6744" t="s">
        <v>20</v>
      </c>
      <c r="H6744" t="s">
        <v>0</v>
      </c>
      <c r="I6744">
        <f>MONTH(Table6[[#This Row],[Loan Date]])</f>
        <v>1</v>
      </c>
      <c r="J6744" t="str">
        <f>_xlfn.XLOOKUP(Table6[[#This Row],[Numeric Month]],$N$5:$N$11,$O$5:$O$11)</f>
        <v>Jan</v>
      </c>
      <c r="K6744" t="str">
        <f>_xlfn.XLOOKUP(Table6[[#This Row],[Loan Date]],$Q$5:$Q$152,$R$5:$R$152)</f>
        <v>Thursday</v>
      </c>
      <c r="L6744" t="str">
        <f>_xlfn.XLOOKUP(Table6[[#This Row],[Loan Date]],$Q$5:$Q$152,$S$5:$S$152)</f>
        <v>Week 3</v>
      </c>
    </row>
    <row r="6745" spans="1:12" x14ac:dyDescent="0.2">
      <c r="A6745" s="1">
        <v>44952</v>
      </c>
      <c r="B6745" t="s">
        <v>7</v>
      </c>
      <c r="C6745" s="1">
        <v>44952</v>
      </c>
      <c r="D6745" t="s">
        <v>31</v>
      </c>
      <c r="E6745" t="s">
        <v>21</v>
      </c>
      <c r="F6745" t="s">
        <v>21</v>
      </c>
      <c r="G6745" t="s">
        <v>20</v>
      </c>
      <c r="H6745" t="s">
        <v>0</v>
      </c>
      <c r="I6745">
        <f>MONTH(Table6[[#This Row],[Loan Date]])</f>
        <v>1</v>
      </c>
      <c r="J6745" t="str">
        <f>_xlfn.XLOOKUP(Table6[[#This Row],[Numeric Month]],$N$5:$N$11,$O$5:$O$11)</f>
        <v>Jan</v>
      </c>
      <c r="K6745" t="str">
        <f>_xlfn.XLOOKUP(Table6[[#This Row],[Loan Date]],$Q$5:$Q$152,$R$5:$R$152)</f>
        <v>Thursday</v>
      </c>
      <c r="L6745" t="str">
        <f>_xlfn.XLOOKUP(Table6[[#This Row],[Loan Date]],$Q$5:$Q$152,$S$5:$S$152)</f>
        <v>Week 3</v>
      </c>
    </row>
    <row r="6746" spans="1:12" x14ac:dyDescent="0.2">
      <c r="A6746" s="1">
        <v>44952</v>
      </c>
      <c r="B6746" t="s">
        <v>7</v>
      </c>
      <c r="C6746" s="1">
        <v>44952</v>
      </c>
      <c r="D6746" t="s">
        <v>916</v>
      </c>
      <c r="E6746" t="s">
        <v>37</v>
      </c>
      <c r="F6746" t="s">
        <v>37</v>
      </c>
      <c r="G6746" t="s">
        <v>20</v>
      </c>
      <c r="H6746" t="s">
        <v>0</v>
      </c>
      <c r="I6746">
        <f>MONTH(Table6[[#This Row],[Loan Date]])</f>
        <v>1</v>
      </c>
      <c r="J6746" t="str">
        <f>_xlfn.XLOOKUP(Table6[[#This Row],[Numeric Month]],$N$5:$N$11,$O$5:$O$11)</f>
        <v>Jan</v>
      </c>
      <c r="K6746" t="str">
        <f>_xlfn.XLOOKUP(Table6[[#This Row],[Loan Date]],$Q$5:$Q$152,$R$5:$R$152)</f>
        <v>Thursday</v>
      </c>
      <c r="L6746" t="str">
        <f>_xlfn.XLOOKUP(Table6[[#This Row],[Loan Date]],$Q$5:$Q$152,$S$5:$S$152)</f>
        <v>Week 3</v>
      </c>
    </row>
    <row r="6747" spans="1:12" x14ac:dyDescent="0.2">
      <c r="A6747" s="1">
        <v>44952</v>
      </c>
      <c r="B6747" t="s">
        <v>5</v>
      </c>
      <c r="C6747" s="1">
        <v>44952</v>
      </c>
      <c r="D6747" t="s">
        <v>241</v>
      </c>
      <c r="E6747" t="s">
        <v>23</v>
      </c>
      <c r="F6747" t="s">
        <v>23</v>
      </c>
      <c r="G6747" t="s">
        <v>20</v>
      </c>
      <c r="H6747" t="s">
        <v>0</v>
      </c>
      <c r="I6747">
        <f>MONTH(Table6[[#This Row],[Loan Date]])</f>
        <v>1</v>
      </c>
      <c r="J6747" t="str">
        <f>_xlfn.XLOOKUP(Table6[[#This Row],[Numeric Month]],$N$5:$N$11,$O$5:$O$11)</f>
        <v>Jan</v>
      </c>
      <c r="K6747" t="str">
        <f>_xlfn.XLOOKUP(Table6[[#This Row],[Loan Date]],$Q$5:$Q$152,$R$5:$R$152)</f>
        <v>Thursday</v>
      </c>
      <c r="L6747" t="str">
        <f>_xlfn.XLOOKUP(Table6[[#This Row],[Loan Date]],$Q$5:$Q$152,$S$5:$S$152)</f>
        <v>Week 3</v>
      </c>
    </row>
    <row r="6748" spans="1:12" x14ac:dyDescent="0.2">
      <c r="A6748" s="1">
        <v>44952</v>
      </c>
      <c r="B6748" t="s">
        <v>5</v>
      </c>
      <c r="C6748" s="1">
        <v>44952</v>
      </c>
      <c r="D6748" t="s">
        <v>127</v>
      </c>
      <c r="E6748" t="s">
        <v>21</v>
      </c>
      <c r="F6748" t="s">
        <v>21</v>
      </c>
      <c r="G6748" t="s">
        <v>20</v>
      </c>
      <c r="H6748" t="s">
        <v>0</v>
      </c>
      <c r="I6748">
        <f>MONTH(Table6[[#This Row],[Loan Date]])</f>
        <v>1</v>
      </c>
      <c r="J6748" t="str">
        <f>_xlfn.XLOOKUP(Table6[[#This Row],[Numeric Month]],$N$5:$N$11,$O$5:$O$11)</f>
        <v>Jan</v>
      </c>
      <c r="K6748" t="str">
        <f>_xlfn.XLOOKUP(Table6[[#This Row],[Loan Date]],$Q$5:$Q$152,$R$5:$R$152)</f>
        <v>Thursday</v>
      </c>
      <c r="L6748" t="str">
        <f>_xlfn.XLOOKUP(Table6[[#This Row],[Loan Date]],$Q$5:$Q$152,$S$5:$S$152)</f>
        <v>Week 3</v>
      </c>
    </row>
    <row r="6749" spans="1:12" x14ac:dyDescent="0.2">
      <c r="A6749" s="1">
        <v>44952</v>
      </c>
      <c r="B6749" t="s">
        <v>5</v>
      </c>
      <c r="C6749" s="1">
        <v>44952</v>
      </c>
      <c r="D6749" t="s">
        <v>473</v>
      </c>
      <c r="E6749" t="s">
        <v>65</v>
      </c>
      <c r="F6749" t="s">
        <v>65</v>
      </c>
      <c r="G6749" t="s">
        <v>20</v>
      </c>
      <c r="H6749" t="s">
        <v>0</v>
      </c>
      <c r="I6749">
        <f>MONTH(Table6[[#This Row],[Loan Date]])</f>
        <v>1</v>
      </c>
      <c r="J6749" t="str">
        <f>_xlfn.XLOOKUP(Table6[[#This Row],[Numeric Month]],$N$5:$N$11,$O$5:$O$11)</f>
        <v>Jan</v>
      </c>
      <c r="K6749" t="str">
        <f>_xlfn.XLOOKUP(Table6[[#This Row],[Loan Date]],$Q$5:$Q$152,$R$5:$R$152)</f>
        <v>Thursday</v>
      </c>
      <c r="L6749" t="str">
        <f>_xlfn.XLOOKUP(Table6[[#This Row],[Loan Date]],$Q$5:$Q$152,$S$5:$S$152)</f>
        <v>Week 3</v>
      </c>
    </row>
    <row r="6750" spans="1:12" x14ac:dyDescent="0.2">
      <c r="A6750" s="1">
        <v>44952</v>
      </c>
      <c r="B6750" t="s">
        <v>7</v>
      </c>
      <c r="C6750" s="1">
        <v>44952</v>
      </c>
      <c r="D6750" t="s">
        <v>952</v>
      </c>
      <c r="E6750" t="s">
        <v>37</v>
      </c>
      <c r="F6750" t="s">
        <v>37</v>
      </c>
      <c r="G6750" t="s">
        <v>20</v>
      </c>
      <c r="H6750" t="s">
        <v>0</v>
      </c>
      <c r="I6750">
        <f>MONTH(Table6[[#This Row],[Loan Date]])</f>
        <v>1</v>
      </c>
      <c r="J6750" t="str">
        <f>_xlfn.XLOOKUP(Table6[[#This Row],[Numeric Month]],$N$5:$N$11,$O$5:$O$11)</f>
        <v>Jan</v>
      </c>
      <c r="K6750" t="str">
        <f>_xlfn.XLOOKUP(Table6[[#This Row],[Loan Date]],$Q$5:$Q$152,$R$5:$R$152)</f>
        <v>Thursday</v>
      </c>
      <c r="L6750" t="str">
        <f>_xlfn.XLOOKUP(Table6[[#This Row],[Loan Date]],$Q$5:$Q$152,$S$5:$S$152)</f>
        <v>Week 3</v>
      </c>
    </row>
    <row r="6751" spans="1:12" x14ac:dyDescent="0.2">
      <c r="A6751" s="1">
        <v>44952</v>
      </c>
      <c r="B6751" t="s">
        <v>7</v>
      </c>
      <c r="C6751" s="1">
        <v>44952</v>
      </c>
      <c r="D6751" t="s">
        <v>172</v>
      </c>
      <c r="E6751" t="s">
        <v>21</v>
      </c>
      <c r="F6751" t="s">
        <v>21</v>
      </c>
      <c r="G6751" t="s">
        <v>20</v>
      </c>
      <c r="H6751" t="s">
        <v>0</v>
      </c>
      <c r="I6751">
        <f>MONTH(Table6[[#This Row],[Loan Date]])</f>
        <v>1</v>
      </c>
      <c r="J6751" t="str">
        <f>_xlfn.XLOOKUP(Table6[[#This Row],[Numeric Month]],$N$5:$N$11,$O$5:$O$11)</f>
        <v>Jan</v>
      </c>
      <c r="K6751" t="str">
        <f>_xlfn.XLOOKUP(Table6[[#This Row],[Loan Date]],$Q$5:$Q$152,$R$5:$R$152)</f>
        <v>Thursday</v>
      </c>
      <c r="L6751" t="str">
        <f>_xlfn.XLOOKUP(Table6[[#This Row],[Loan Date]],$Q$5:$Q$152,$S$5:$S$152)</f>
        <v>Week 3</v>
      </c>
    </row>
    <row r="6752" spans="1:12" x14ac:dyDescent="0.2">
      <c r="A6752" s="1">
        <v>44952</v>
      </c>
      <c r="B6752" t="s">
        <v>7</v>
      </c>
      <c r="C6752" s="1">
        <v>44952</v>
      </c>
      <c r="D6752" t="s">
        <v>116</v>
      </c>
      <c r="E6752" t="s">
        <v>23</v>
      </c>
      <c r="F6752" t="s">
        <v>23</v>
      </c>
      <c r="G6752" t="s">
        <v>20</v>
      </c>
      <c r="H6752" t="s">
        <v>0</v>
      </c>
      <c r="I6752">
        <f>MONTH(Table6[[#This Row],[Loan Date]])</f>
        <v>1</v>
      </c>
      <c r="J6752" t="str">
        <f>_xlfn.XLOOKUP(Table6[[#This Row],[Numeric Month]],$N$5:$N$11,$O$5:$O$11)</f>
        <v>Jan</v>
      </c>
      <c r="K6752" t="str">
        <f>_xlfn.XLOOKUP(Table6[[#This Row],[Loan Date]],$Q$5:$Q$152,$R$5:$R$152)</f>
        <v>Thursday</v>
      </c>
      <c r="L6752" t="str">
        <f>_xlfn.XLOOKUP(Table6[[#This Row],[Loan Date]],$Q$5:$Q$152,$S$5:$S$152)</f>
        <v>Week 3</v>
      </c>
    </row>
    <row r="6753" spans="1:12" x14ac:dyDescent="0.2">
      <c r="A6753" s="1">
        <v>44952</v>
      </c>
      <c r="B6753" t="s">
        <v>7</v>
      </c>
      <c r="C6753" s="1">
        <v>44959</v>
      </c>
      <c r="D6753" t="s">
        <v>415</v>
      </c>
      <c r="E6753" t="s">
        <v>3</v>
      </c>
      <c r="F6753" t="s">
        <v>2</v>
      </c>
      <c r="G6753" t="s">
        <v>1</v>
      </c>
      <c r="H6753" t="s">
        <v>0</v>
      </c>
      <c r="I6753">
        <f>MONTH(Table6[[#This Row],[Loan Date]])</f>
        <v>1</v>
      </c>
      <c r="J6753" t="str">
        <f>_xlfn.XLOOKUP(Table6[[#This Row],[Numeric Month]],$N$5:$N$11,$O$5:$O$11)</f>
        <v>Jan</v>
      </c>
      <c r="K6753" t="str">
        <f>_xlfn.XLOOKUP(Table6[[#This Row],[Loan Date]],$Q$5:$Q$152,$R$5:$R$152)</f>
        <v>Thursday</v>
      </c>
      <c r="L6753" t="str">
        <f>_xlfn.XLOOKUP(Table6[[#This Row],[Loan Date]],$Q$5:$Q$152,$S$5:$S$152)</f>
        <v>Week 3</v>
      </c>
    </row>
    <row r="6754" spans="1:12" x14ac:dyDescent="0.2">
      <c r="A6754" s="1">
        <v>44952</v>
      </c>
      <c r="B6754" t="s">
        <v>7</v>
      </c>
      <c r="C6754" s="1">
        <v>44959</v>
      </c>
      <c r="D6754" t="s">
        <v>863</v>
      </c>
      <c r="E6754" t="s">
        <v>9</v>
      </c>
      <c r="F6754" t="s">
        <v>8</v>
      </c>
      <c r="G6754" t="s">
        <v>1</v>
      </c>
      <c r="H6754" t="s">
        <v>0</v>
      </c>
      <c r="I6754">
        <f>MONTH(Table6[[#This Row],[Loan Date]])</f>
        <v>1</v>
      </c>
      <c r="J6754" t="str">
        <f>_xlfn.XLOOKUP(Table6[[#This Row],[Numeric Month]],$N$5:$N$11,$O$5:$O$11)</f>
        <v>Jan</v>
      </c>
      <c r="K6754" t="str">
        <f>_xlfn.XLOOKUP(Table6[[#This Row],[Loan Date]],$Q$5:$Q$152,$R$5:$R$152)</f>
        <v>Thursday</v>
      </c>
      <c r="L6754" t="str">
        <f>_xlfn.XLOOKUP(Table6[[#This Row],[Loan Date]],$Q$5:$Q$152,$S$5:$S$152)</f>
        <v>Week 3</v>
      </c>
    </row>
    <row r="6755" spans="1:12" x14ac:dyDescent="0.2">
      <c r="A6755" s="1">
        <v>44952</v>
      </c>
      <c r="B6755" t="s">
        <v>7</v>
      </c>
      <c r="C6755" s="1">
        <v>44952</v>
      </c>
      <c r="D6755" t="s">
        <v>911</v>
      </c>
      <c r="E6755" t="s">
        <v>37</v>
      </c>
      <c r="F6755" t="s">
        <v>37</v>
      </c>
      <c r="G6755" t="s">
        <v>20</v>
      </c>
      <c r="H6755" t="s">
        <v>0</v>
      </c>
      <c r="I6755">
        <f>MONTH(Table6[[#This Row],[Loan Date]])</f>
        <v>1</v>
      </c>
      <c r="J6755" t="str">
        <f>_xlfn.XLOOKUP(Table6[[#This Row],[Numeric Month]],$N$5:$N$11,$O$5:$O$11)</f>
        <v>Jan</v>
      </c>
      <c r="K6755" t="str">
        <f>_xlfn.XLOOKUP(Table6[[#This Row],[Loan Date]],$Q$5:$Q$152,$R$5:$R$152)</f>
        <v>Thursday</v>
      </c>
      <c r="L6755" t="str">
        <f>_xlfn.XLOOKUP(Table6[[#This Row],[Loan Date]],$Q$5:$Q$152,$S$5:$S$152)</f>
        <v>Week 3</v>
      </c>
    </row>
    <row r="6756" spans="1:12" x14ac:dyDescent="0.2">
      <c r="A6756" s="1">
        <v>44952</v>
      </c>
      <c r="B6756" t="s">
        <v>7</v>
      </c>
      <c r="C6756" s="1">
        <v>44952</v>
      </c>
      <c r="D6756" t="s">
        <v>179</v>
      </c>
      <c r="E6756" t="s">
        <v>23</v>
      </c>
      <c r="F6756" t="s">
        <v>23</v>
      </c>
      <c r="G6756" t="s">
        <v>20</v>
      </c>
      <c r="H6756" t="s">
        <v>0</v>
      </c>
      <c r="I6756">
        <f>MONTH(Table6[[#This Row],[Loan Date]])</f>
        <v>1</v>
      </c>
      <c r="J6756" t="str">
        <f>_xlfn.XLOOKUP(Table6[[#This Row],[Numeric Month]],$N$5:$N$11,$O$5:$O$11)</f>
        <v>Jan</v>
      </c>
      <c r="K6756" t="str">
        <f>_xlfn.XLOOKUP(Table6[[#This Row],[Loan Date]],$Q$5:$Q$152,$R$5:$R$152)</f>
        <v>Thursday</v>
      </c>
      <c r="L6756" t="str">
        <f>_xlfn.XLOOKUP(Table6[[#This Row],[Loan Date]],$Q$5:$Q$152,$S$5:$S$152)</f>
        <v>Week 3</v>
      </c>
    </row>
    <row r="6757" spans="1:12" x14ac:dyDescent="0.2">
      <c r="A6757" s="1">
        <v>44952</v>
      </c>
      <c r="B6757" t="s">
        <v>7</v>
      </c>
      <c r="C6757" s="1">
        <v>44952</v>
      </c>
      <c r="D6757" t="s">
        <v>479</v>
      </c>
      <c r="E6757" t="s">
        <v>65</v>
      </c>
      <c r="F6757" t="s">
        <v>65</v>
      </c>
      <c r="G6757" t="s">
        <v>20</v>
      </c>
      <c r="H6757" t="s">
        <v>0</v>
      </c>
      <c r="I6757">
        <f>MONTH(Table6[[#This Row],[Loan Date]])</f>
        <v>1</v>
      </c>
      <c r="J6757" t="str">
        <f>_xlfn.XLOOKUP(Table6[[#This Row],[Numeric Month]],$N$5:$N$11,$O$5:$O$11)</f>
        <v>Jan</v>
      </c>
      <c r="K6757" t="str">
        <f>_xlfn.XLOOKUP(Table6[[#This Row],[Loan Date]],$Q$5:$Q$152,$R$5:$R$152)</f>
        <v>Thursday</v>
      </c>
      <c r="L6757" t="str">
        <f>_xlfn.XLOOKUP(Table6[[#This Row],[Loan Date]],$Q$5:$Q$152,$S$5:$S$152)</f>
        <v>Week 3</v>
      </c>
    </row>
    <row r="6758" spans="1:12" x14ac:dyDescent="0.2">
      <c r="A6758" s="1">
        <v>44952</v>
      </c>
      <c r="B6758" t="s">
        <v>7</v>
      </c>
      <c r="C6758" s="1">
        <v>44952</v>
      </c>
      <c r="D6758" t="s">
        <v>344</v>
      </c>
      <c r="E6758" t="s">
        <v>49</v>
      </c>
      <c r="F6758" t="s">
        <v>49</v>
      </c>
      <c r="G6758" t="s">
        <v>20</v>
      </c>
      <c r="H6758" t="s">
        <v>0</v>
      </c>
      <c r="I6758">
        <f>MONTH(Table6[[#This Row],[Loan Date]])</f>
        <v>1</v>
      </c>
      <c r="J6758" t="str">
        <f>_xlfn.XLOOKUP(Table6[[#This Row],[Numeric Month]],$N$5:$N$11,$O$5:$O$11)</f>
        <v>Jan</v>
      </c>
      <c r="K6758" t="str">
        <f>_xlfn.XLOOKUP(Table6[[#This Row],[Loan Date]],$Q$5:$Q$152,$R$5:$R$152)</f>
        <v>Thursday</v>
      </c>
      <c r="L6758" t="str">
        <f>_xlfn.XLOOKUP(Table6[[#This Row],[Loan Date]],$Q$5:$Q$152,$S$5:$S$152)</f>
        <v>Week 3</v>
      </c>
    </row>
    <row r="6759" spans="1:12" x14ac:dyDescent="0.2">
      <c r="A6759" s="1">
        <v>44952</v>
      </c>
      <c r="B6759" t="s">
        <v>7</v>
      </c>
      <c r="C6759" s="1">
        <v>44952</v>
      </c>
      <c r="D6759" t="s">
        <v>175</v>
      </c>
      <c r="E6759" t="s">
        <v>21</v>
      </c>
      <c r="F6759" t="s">
        <v>21</v>
      </c>
      <c r="G6759" t="s">
        <v>20</v>
      </c>
      <c r="H6759" t="s">
        <v>0</v>
      </c>
      <c r="I6759">
        <f>MONTH(Table6[[#This Row],[Loan Date]])</f>
        <v>1</v>
      </c>
      <c r="J6759" t="str">
        <f>_xlfn.XLOOKUP(Table6[[#This Row],[Numeric Month]],$N$5:$N$11,$O$5:$O$11)</f>
        <v>Jan</v>
      </c>
      <c r="K6759" t="str">
        <f>_xlfn.XLOOKUP(Table6[[#This Row],[Loan Date]],$Q$5:$Q$152,$R$5:$R$152)</f>
        <v>Thursday</v>
      </c>
      <c r="L6759" t="str">
        <f>_xlfn.XLOOKUP(Table6[[#This Row],[Loan Date]],$Q$5:$Q$152,$S$5:$S$152)</f>
        <v>Week 3</v>
      </c>
    </row>
    <row r="6760" spans="1:12" x14ac:dyDescent="0.2">
      <c r="A6760" s="1">
        <v>44952</v>
      </c>
      <c r="B6760" t="s">
        <v>7</v>
      </c>
      <c r="C6760" s="1">
        <v>44952</v>
      </c>
      <c r="D6760" t="s">
        <v>320</v>
      </c>
      <c r="E6760" t="s">
        <v>23</v>
      </c>
      <c r="F6760" t="s">
        <v>23</v>
      </c>
      <c r="G6760" t="s">
        <v>20</v>
      </c>
      <c r="H6760" t="s">
        <v>0</v>
      </c>
      <c r="I6760">
        <f>MONTH(Table6[[#This Row],[Loan Date]])</f>
        <v>1</v>
      </c>
      <c r="J6760" t="str">
        <f>_xlfn.XLOOKUP(Table6[[#This Row],[Numeric Month]],$N$5:$N$11,$O$5:$O$11)</f>
        <v>Jan</v>
      </c>
      <c r="K6760" t="str">
        <f>_xlfn.XLOOKUP(Table6[[#This Row],[Loan Date]],$Q$5:$Q$152,$R$5:$R$152)</f>
        <v>Thursday</v>
      </c>
      <c r="L6760" t="str">
        <f>_xlfn.XLOOKUP(Table6[[#This Row],[Loan Date]],$Q$5:$Q$152,$S$5:$S$152)</f>
        <v>Week 3</v>
      </c>
    </row>
    <row r="6761" spans="1:12" x14ac:dyDescent="0.2">
      <c r="A6761" s="1">
        <v>44952</v>
      </c>
      <c r="B6761" t="s">
        <v>7</v>
      </c>
      <c r="C6761" s="1">
        <v>44952</v>
      </c>
      <c r="D6761" t="s">
        <v>433</v>
      </c>
      <c r="E6761" t="s">
        <v>65</v>
      </c>
      <c r="F6761" t="s">
        <v>65</v>
      </c>
      <c r="G6761" t="s">
        <v>20</v>
      </c>
      <c r="H6761" t="s">
        <v>0</v>
      </c>
      <c r="I6761">
        <f>MONTH(Table6[[#This Row],[Loan Date]])</f>
        <v>1</v>
      </c>
      <c r="J6761" t="str">
        <f>_xlfn.XLOOKUP(Table6[[#This Row],[Numeric Month]],$N$5:$N$11,$O$5:$O$11)</f>
        <v>Jan</v>
      </c>
      <c r="K6761" t="str">
        <f>_xlfn.XLOOKUP(Table6[[#This Row],[Loan Date]],$Q$5:$Q$152,$R$5:$R$152)</f>
        <v>Thursday</v>
      </c>
      <c r="L6761" t="str">
        <f>_xlfn.XLOOKUP(Table6[[#This Row],[Loan Date]],$Q$5:$Q$152,$S$5:$S$152)</f>
        <v>Week 3</v>
      </c>
    </row>
    <row r="6762" spans="1:12" x14ac:dyDescent="0.2">
      <c r="A6762" s="1">
        <v>44952</v>
      </c>
      <c r="B6762" t="s">
        <v>7</v>
      </c>
      <c r="C6762" s="1">
        <v>44966</v>
      </c>
      <c r="D6762" t="s">
        <v>900</v>
      </c>
      <c r="E6762" t="s">
        <v>15</v>
      </c>
      <c r="F6762" t="s">
        <v>14</v>
      </c>
      <c r="G6762" t="s">
        <v>1</v>
      </c>
      <c r="H6762" t="s">
        <v>0</v>
      </c>
      <c r="I6762">
        <f>MONTH(Table6[[#This Row],[Loan Date]])</f>
        <v>1</v>
      </c>
      <c r="J6762" t="str">
        <f>_xlfn.XLOOKUP(Table6[[#This Row],[Numeric Month]],$N$5:$N$11,$O$5:$O$11)</f>
        <v>Jan</v>
      </c>
      <c r="K6762" t="str">
        <f>_xlfn.XLOOKUP(Table6[[#This Row],[Loan Date]],$Q$5:$Q$152,$R$5:$R$152)</f>
        <v>Thursday</v>
      </c>
      <c r="L6762" t="str">
        <f>_xlfn.XLOOKUP(Table6[[#This Row],[Loan Date]],$Q$5:$Q$152,$S$5:$S$152)</f>
        <v>Week 3</v>
      </c>
    </row>
    <row r="6763" spans="1:12" x14ac:dyDescent="0.2">
      <c r="A6763" s="1">
        <v>44952</v>
      </c>
      <c r="B6763" t="s">
        <v>5</v>
      </c>
      <c r="C6763" s="1">
        <v>44959</v>
      </c>
      <c r="D6763" t="s">
        <v>367</v>
      </c>
      <c r="E6763" t="s">
        <v>15</v>
      </c>
      <c r="F6763" t="s">
        <v>14</v>
      </c>
      <c r="G6763" t="s">
        <v>1</v>
      </c>
      <c r="H6763" t="s">
        <v>0</v>
      </c>
      <c r="I6763">
        <f>MONTH(Table6[[#This Row],[Loan Date]])</f>
        <v>1</v>
      </c>
      <c r="J6763" t="str">
        <f>_xlfn.XLOOKUP(Table6[[#This Row],[Numeric Month]],$N$5:$N$11,$O$5:$O$11)</f>
        <v>Jan</v>
      </c>
      <c r="K6763" t="str">
        <f>_xlfn.XLOOKUP(Table6[[#This Row],[Loan Date]],$Q$5:$Q$152,$R$5:$R$152)</f>
        <v>Thursday</v>
      </c>
      <c r="L6763" t="str">
        <f>_xlfn.XLOOKUP(Table6[[#This Row],[Loan Date]],$Q$5:$Q$152,$S$5:$S$152)</f>
        <v>Week 3</v>
      </c>
    </row>
    <row r="6764" spans="1:12" x14ac:dyDescent="0.2">
      <c r="A6764" s="1">
        <v>44952</v>
      </c>
      <c r="B6764" t="s">
        <v>7</v>
      </c>
      <c r="C6764" s="1">
        <v>44952</v>
      </c>
      <c r="D6764" t="s">
        <v>1058</v>
      </c>
      <c r="E6764" t="s">
        <v>162</v>
      </c>
      <c r="F6764" t="s">
        <v>162</v>
      </c>
      <c r="G6764" t="s">
        <v>11</v>
      </c>
      <c r="H6764" t="s">
        <v>0</v>
      </c>
      <c r="I6764">
        <f>MONTH(Table6[[#This Row],[Loan Date]])</f>
        <v>1</v>
      </c>
      <c r="J6764" t="str">
        <f>_xlfn.XLOOKUP(Table6[[#This Row],[Numeric Month]],$N$5:$N$11,$O$5:$O$11)</f>
        <v>Jan</v>
      </c>
      <c r="K6764" t="str">
        <f>_xlfn.XLOOKUP(Table6[[#This Row],[Loan Date]],$Q$5:$Q$152,$R$5:$R$152)</f>
        <v>Thursday</v>
      </c>
      <c r="L6764" t="str">
        <f>_xlfn.XLOOKUP(Table6[[#This Row],[Loan Date]],$Q$5:$Q$152,$S$5:$S$152)</f>
        <v>Week 3</v>
      </c>
    </row>
    <row r="6765" spans="1:12" x14ac:dyDescent="0.2">
      <c r="A6765" s="1">
        <v>44952</v>
      </c>
      <c r="B6765" t="s">
        <v>7</v>
      </c>
      <c r="C6765" s="1">
        <v>44952</v>
      </c>
      <c r="D6765" t="s">
        <v>99</v>
      </c>
      <c r="E6765" t="s">
        <v>21</v>
      </c>
      <c r="F6765" t="s">
        <v>21</v>
      </c>
      <c r="G6765" t="s">
        <v>20</v>
      </c>
      <c r="H6765" t="s">
        <v>0</v>
      </c>
      <c r="I6765">
        <f>MONTH(Table6[[#This Row],[Loan Date]])</f>
        <v>1</v>
      </c>
      <c r="J6765" t="str">
        <f>_xlfn.XLOOKUP(Table6[[#This Row],[Numeric Month]],$N$5:$N$11,$O$5:$O$11)</f>
        <v>Jan</v>
      </c>
      <c r="K6765" t="str">
        <f>_xlfn.XLOOKUP(Table6[[#This Row],[Loan Date]],$Q$5:$Q$152,$R$5:$R$152)</f>
        <v>Thursday</v>
      </c>
      <c r="L6765" t="str">
        <f>_xlfn.XLOOKUP(Table6[[#This Row],[Loan Date]],$Q$5:$Q$152,$S$5:$S$152)</f>
        <v>Week 3</v>
      </c>
    </row>
    <row r="6766" spans="1:12" x14ac:dyDescent="0.2">
      <c r="A6766" s="1">
        <v>44952</v>
      </c>
      <c r="B6766" t="s">
        <v>7</v>
      </c>
      <c r="C6766" s="1">
        <v>44952</v>
      </c>
      <c r="D6766" t="s">
        <v>309</v>
      </c>
      <c r="E6766" t="s">
        <v>23</v>
      </c>
      <c r="F6766" t="s">
        <v>23</v>
      </c>
      <c r="G6766" t="s">
        <v>20</v>
      </c>
      <c r="H6766" t="s">
        <v>0</v>
      </c>
      <c r="I6766">
        <f>MONTH(Table6[[#This Row],[Loan Date]])</f>
        <v>1</v>
      </c>
      <c r="J6766" t="str">
        <f>_xlfn.XLOOKUP(Table6[[#This Row],[Numeric Month]],$N$5:$N$11,$O$5:$O$11)</f>
        <v>Jan</v>
      </c>
      <c r="K6766" t="str">
        <f>_xlfn.XLOOKUP(Table6[[#This Row],[Loan Date]],$Q$5:$Q$152,$R$5:$R$152)</f>
        <v>Thursday</v>
      </c>
      <c r="L6766" t="str">
        <f>_xlfn.XLOOKUP(Table6[[#This Row],[Loan Date]],$Q$5:$Q$152,$S$5:$S$152)</f>
        <v>Week 3</v>
      </c>
    </row>
    <row r="6767" spans="1:12" x14ac:dyDescent="0.2">
      <c r="A6767" s="1">
        <v>44952</v>
      </c>
      <c r="B6767" t="s">
        <v>7</v>
      </c>
      <c r="C6767" s="1">
        <v>44952</v>
      </c>
      <c r="D6767" t="s">
        <v>189</v>
      </c>
      <c r="E6767" t="s">
        <v>21</v>
      </c>
      <c r="F6767" t="s">
        <v>21</v>
      </c>
      <c r="G6767" t="s">
        <v>20</v>
      </c>
      <c r="H6767" t="s">
        <v>0</v>
      </c>
      <c r="I6767">
        <f>MONTH(Table6[[#This Row],[Loan Date]])</f>
        <v>1</v>
      </c>
      <c r="J6767" t="str">
        <f>_xlfn.XLOOKUP(Table6[[#This Row],[Numeric Month]],$N$5:$N$11,$O$5:$O$11)</f>
        <v>Jan</v>
      </c>
      <c r="K6767" t="str">
        <f>_xlfn.XLOOKUP(Table6[[#This Row],[Loan Date]],$Q$5:$Q$152,$R$5:$R$152)</f>
        <v>Thursday</v>
      </c>
      <c r="L6767" t="str">
        <f>_xlfn.XLOOKUP(Table6[[#This Row],[Loan Date]],$Q$5:$Q$152,$S$5:$S$152)</f>
        <v>Week 3</v>
      </c>
    </row>
    <row r="6768" spans="1:12" x14ac:dyDescent="0.2">
      <c r="A6768" s="1">
        <v>44952</v>
      </c>
      <c r="B6768" t="s">
        <v>7</v>
      </c>
      <c r="C6768" s="1">
        <v>44952</v>
      </c>
      <c r="D6768" t="s">
        <v>218</v>
      </c>
      <c r="E6768" t="s">
        <v>23</v>
      </c>
      <c r="F6768" t="s">
        <v>23</v>
      </c>
      <c r="G6768" t="s">
        <v>20</v>
      </c>
      <c r="H6768" t="s">
        <v>0</v>
      </c>
      <c r="I6768">
        <f>MONTH(Table6[[#This Row],[Loan Date]])</f>
        <v>1</v>
      </c>
      <c r="J6768" t="str">
        <f>_xlfn.XLOOKUP(Table6[[#This Row],[Numeric Month]],$N$5:$N$11,$O$5:$O$11)</f>
        <v>Jan</v>
      </c>
      <c r="K6768" t="str">
        <f>_xlfn.XLOOKUP(Table6[[#This Row],[Loan Date]],$Q$5:$Q$152,$R$5:$R$152)</f>
        <v>Thursday</v>
      </c>
      <c r="L6768" t="str">
        <f>_xlfn.XLOOKUP(Table6[[#This Row],[Loan Date]],$Q$5:$Q$152,$S$5:$S$152)</f>
        <v>Week 3</v>
      </c>
    </row>
    <row r="6769" spans="1:12" x14ac:dyDescent="0.2">
      <c r="A6769" s="1">
        <v>44952</v>
      </c>
      <c r="B6769" t="s">
        <v>5</v>
      </c>
      <c r="C6769" s="1">
        <v>44952</v>
      </c>
      <c r="D6769" t="s">
        <v>915</v>
      </c>
      <c r="E6769" t="s">
        <v>37</v>
      </c>
      <c r="F6769" t="s">
        <v>37</v>
      </c>
      <c r="G6769" t="s">
        <v>20</v>
      </c>
      <c r="H6769" t="s">
        <v>0</v>
      </c>
      <c r="I6769">
        <f>MONTH(Table6[[#This Row],[Loan Date]])</f>
        <v>1</v>
      </c>
      <c r="J6769" t="str">
        <f>_xlfn.XLOOKUP(Table6[[#This Row],[Numeric Month]],$N$5:$N$11,$O$5:$O$11)</f>
        <v>Jan</v>
      </c>
      <c r="K6769" t="str">
        <f>_xlfn.XLOOKUP(Table6[[#This Row],[Loan Date]],$Q$5:$Q$152,$R$5:$R$152)</f>
        <v>Thursday</v>
      </c>
      <c r="L6769" t="str">
        <f>_xlfn.XLOOKUP(Table6[[#This Row],[Loan Date]],$Q$5:$Q$152,$S$5:$S$152)</f>
        <v>Week 3</v>
      </c>
    </row>
    <row r="6770" spans="1:12" x14ac:dyDescent="0.2">
      <c r="A6770" s="1">
        <v>44952</v>
      </c>
      <c r="B6770" t="s">
        <v>7</v>
      </c>
      <c r="C6770" s="1">
        <v>44952</v>
      </c>
      <c r="D6770" t="s">
        <v>116</v>
      </c>
      <c r="E6770" t="s">
        <v>23</v>
      </c>
      <c r="F6770" t="s">
        <v>23</v>
      </c>
      <c r="G6770" t="s">
        <v>20</v>
      </c>
      <c r="H6770" t="s">
        <v>0</v>
      </c>
      <c r="I6770">
        <f>MONTH(Table6[[#This Row],[Loan Date]])</f>
        <v>1</v>
      </c>
      <c r="J6770" t="str">
        <f>_xlfn.XLOOKUP(Table6[[#This Row],[Numeric Month]],$N$5:$N$11,$O$5:$O$11)</f>
        <v>Jan</v>
      </c>
      <c r="K6770" t="str">
        <f>_xlfn.XLOOKUP(Table6[[#This Row],[Loan Date]],$Q$5:$Q$152,$R$5:$R$152)</f>
        <v>Thursday</v>
      </c>
      <c r="L6770" t="str">
        <f>_xlfn.XLOOKUP(Table6[[#This Row],[Loan Date]],$Q$5:$Q$152,$S$5:$S$152)</f>
        <v>Week 3</v>
      </c>
    </row>
    <row r="6771" spans="1:12" x14ac:dyDescent="0.2">
      <c r="A6771" s="1">
        <v>44952</v>
      </c>
      <c r="B6771" t="s">
        <v>7</v>
      </c>
      <c r="C6771" s="1">
        <v>44952</v>
      </c>
      <c r="D6771" t="s">
        <v>753</v>
      </c>
      <c r="E6771" t="s">
        <v>113</v>
      </c>
      <c r="F6771" t="s">
        <v>113</v>
      </c>
      <c r="G6771" t="s">
        <v>20</v>
      </c>
      <c r="H6771" t="s">
        <v>0</v>
      </c>
      <c r="I6771">
        <f>MONTH(Table6[[#This Row],[Loan Date]])</f>
        <v>1</v>
      </c>
      <c r="J6771" t="str">
        <f>_xlfn.XLOOKUP(Table6[[#This Row],[Numeric Month]],$N$5:$N$11,$O$5:$O$11)</f>
        <v>Jan</v>
      </c>
      <c r="K6771" t="str">
        <f>_xlfn.XLOOKUP(Table6[[#This Row],[Loan Date]],$Q$5:$Q$152,$R$5:$R$152)</f>
        <v>Thursday</v>
      </c>
      <c r="L6771" t="str">
        <f>_xlfn.XLOOKUP(Table6[[#This Row],[Loan Date]],$Q$5:$Q$152,$S$5:$S$152)</f>
        <v>Week 3</v>
      </c>
    </row>
    <row r="6772" spans="1:12" x14ac:dyDescent="0.2">
      <c r="A6772" s="1">
        <v>44952</v>
      </c>
      <c r="B6772" t="s">
        <v>7</v>
      </c>
      <c r="C6772" s="1">
        <v>44952</v>
      </c>
      <c r="D6772" t="s">
        <v>136</v>
      </c>
      <c r="E6772" t="s">
        <v>23</v>
      </c>
      <c r="F6772" t="s">
        <v>23</v>
      </c>
      <c r="G6772" t="s">
        <v>20</v>
      </c>
      <c r="H6772" t="s">
        <v>0</v>
      </c>
      <c r="I6772">
        <f>MONTH(Table6[[#This Row],[Loan Date]])</f>
        <v>1</v>
      </c>
      <c r="J6772" t="str">
        <f>_xlfn.XLOOKUP(Table6[[#This Row],[Numeric Month]],$N$5:$N$11,$O$5:$O$11)</f>
        <v>Jan</v>
      </c>
      <c r="K6772" t="str">
        <f>_xlfn.XLOOKUP(Table6[[#This Row],[Loan Date]],$Q$5:$Q$152,$R$5:$R$152)</f>
        <v>Thursday</v>
      </c>
      <c r="L6772" t="str">
        <f>_xlfn.XLOOKUP(Table6[[#This Row],[Loan Date]],$Q$5:$Q$152,$S$5:$S$152)</f>
        <v>Week 3</v>
      </c>
    </row>
    <row r="6773" spans="1:12" x14ac:dyDescent="0.2">
      <c r="A6773" s="1">
        <v>44952</v>
      </c>
      <c r="B6773" t="s">
        <v>7</v>
      </c>
      <c r="C6773" s="1">
        <v>44952</v>
      </c>
      <c r="D6773" t="s">
        <v>312</v>
      </c>
      <c r="E6773" t="s">
        <v>23</v>
      </c>
      <c r="F6773" t="s">
        <v>23</v>
      </c>
      <c r="G6773" t="s">
        <v>20</v>
      </c>
      <c r="H6773" t="s">
        <v>0</v>
      </c>
      <c r="I6773">
        <f>MONTH(Table6[[#This Row],[Loan Date]])</f>
        <v>1</v>
      </c>
      <c r="J6773" t="str">
        <f>_xlfn.XLOOKUP(Table6[[#This Row],[Numeric Month]],$N$5:$N$11,$O$5:$O$11)</f>
        <v>Jan</v>
      </c>
      <c r="K6773" t="str">
        <f>_xlfn.XLOOKUP(Table6[[#This Row],[Loan Date]],$Q$5:$Q$152,$R$5:$R$152)</f>
        <v>Thursday</v>
      </c>
      <c r="L6773" t="str">
        <f>_xlfn.XLOOKUP(Table6[[#This Row],[Loan Date]],$Q$5:$Q$152,$S$5:$S$152)</f>
        <v>Week 3</v>
      </c>
    </row>
    <row r="6774" spans="1:12" x14ac:dyDescent="0.2">
      <c r="A6774" s="1">
        <v>44952</v>
      </c>
      <c r="B6774" t="s">
        <v>7</v>
      </c>
      <c r="C6774" s="1">
        <v>44965</v>
      </c>
      <c r="D6774" t="s">
        <v>588</v>
      </c>
      <c r="E6774" t="s">
        <v>3</v>
      </c>
      <c r="F6774" t="s">
        <v>2</v>
      </c>
      <c r="G6774" t="s">
        <v>1</v>
      </c>
      <c r="H6774" t="s">
        <v>0</v>
      </c>
      <c r="I6774">
        <f>MONTH(Table6[[#This Row],[Loan Date]])</f>
        <v>1</v>
      </c>
      <c r="J6774" t="str">
        <f>_xlfn.XLOOKUP(Table6[[#This Row],[Numeric Month]],$N$5:$N$11,$O$5:$O$11)</f>
        <v>Jan</v>
      </c>
      <c r="K6774" t="str">
        <f>_xlfn.XLOOKUP(Table6[[#This Row],[Loan Date]],$Q$5:$Q$152,$R$5:$R$152)</f>
        <v>Thursday</v>
      </c>
      <c r="L6774" t="str">
        <f>_xlfn.XLOOKUP(Table6[[#This Row],[Loan Date]],$Q$5:$Q$152,$S$5:$S$152)</f>
        <v>Week 3</v>
      </c>
    </row>
    <row r="6775" spans="1:12" x14ac:dyDescent="0.2">
      <c r="A6775" s="1">
        <v>44952</v>
      </c>
      <c r="B6775" t="s">
        <v>7</v>
      </c>
      <c r="C6775" s="1">
        <v>44952</v>
      </c>
      <c r="D6775" t="s">
        <v>734</v>
      </c>
      <c r="E6775" t="s">
        <v>21</v>
      </c>
      <c r="F6775" t="s">
        <v>21</v>
      </c>
      <c r="G6775" t="s">
        <v>20</v>
      </c>
      <c r="H6775" t="s">
        <v>0</v>
      </c>
      <c r="I6775">
        <f>MONTH(Table6[[#This Row],[Loan Date]])</f>
        <v>1</v>
      </c>
      <c r="J6775" t="str">
        <f>_xlfn.XLOOKUP(Table6[[#This Row],[Numeric Month]],$N$5:$N$11,$O$5:$O$11)</f>
        <v>Jan</v>
      </c>
      <c r="K6775" t="str">
        <f>_xlfn.XLOOKUP(Table6[[#This Row],[Loan Date]],$Q$5:$Q$152,$R$5:$R$152)</f>
        <v>Thursday</v>
      </c>
      <c r="L6775" t="str">
        <f>_xlfn.XLOOKUP(Table6[[#This Row],[Loan Date]],$Q$5:$Q$152,$S$5:$S$152)</f>
        <v>Week 3</v>
      </c>
    </row>
    <row r="6776" spans="1:12" x14ac:dyDescent="0.2">
      <c r="A6776" s="1">
        <v>44952</v>
      </c>
      <c r="B6776" t="s">
        <v>7</v>
      </c>
      <c r="C6776" s="1">
        <v>44952</v>
      </c>
      <c r="D6776" t="s">
        <v>1041</v>
      </c>
      <c r="E6776" t="s">
        <v>23</v>
      </c>
      <c r="F6776" t="s">
        <v>23</v>
      </c>
      <c r="G6776" t="s">
        <v>20</v>
      </c>
      <c r="H6776" t="s">
        <v>0</v>
      </c>
      <c r="I6776">
        <f>MONTH(Table6[[#This Row],[Loan Date]])</f>
        <v>1</v>
      </c>
      <c r="J6776" t="str">
        <f>_xlfn.XLOOKUP(Table6[[#This Row],[Numeric Month]],$N$5:$N$11,$O$5:$O$11)</f>
        <v>Jan</v>
      </c>
      <c r="K6776" t="str">
        <f>_xlfn.XLOOKUP(Table6[[#This Row],[Loan Date]],$Q$5:$Q$152,$R$5:$R$152)</f>
        <v>Thursday</v>
      </c>
      <c r="L6776" t="str">
        <f>_xlfn.XLOOKUP(Table6[[#This Row],[Loan Date]],$Q$5:$Q$152,$S$5:$S$152)</f>
        <v>Week 3</v>
      </c>
    </row>
    <row r="6777" spans="1:12" x14ac:dyDescent="0.2">
      <c r="A6777" s="1">
        <v>44952</v>
      </c>
      <c r="B6777" t="s">
        <v>5</v>
      </c>
      <c r="C6777" s="1">
        <v>44952</v>
      </c>
      <c r="D6777" t="s">
        <v>408</v>
      </c>
      <c r="E6777" t="s">
        <v>23</v>
      </c>
      <c r="F6777" t="s">
        <v>23</v>
      </c>
      <c r="G6777" t="s">
        <v>20</v>
      </c>
      <c r="H6777" t="s">
        <v>0</v>
      </c>
      <c r="I6777">
        <f>MONTH(Table6[[#This Row],[Loan Date]])</f>
        <v>1</v>
      </c>
      <c r="J6777" t="str">
        <f>_xlfn.XLOOKUP(Table6[[#This Row],[Numeric Month]],$N$5:$N$11,$O$5:$O$11)</f>
        <v>Jan</v>
      </c>
      <c r="K6777" t="str">
        <f>_xlfn.XLOOKUP(Table6[[#This Row],[Loan Date]],$Q$5:$Q$152,$R$5:$R$152)</f>
        <v>Thursday</v>
      </c>
      <c r="L6777" t="str">
        <f>_xlfn.XLOOKUP(Table6[[#This Row],[Loan Date]],$Q$5:$Q$152,$S$5:$S$152)</f>
        <v>Week 3</v>
      </c>
    </row>
    <row r="6778" spans="1:12" x14ac:dyDescent="0.2">
      <c r="A6778" s="1">
        <v>44952</v>
      </c>
      <c r="B6778" t="s">
        <v>5</v>
      </c>
      <c r="C6778" s="1">
        <v>44952</v>
      </c>
      <c r="D6778" t="s">
        <v>31</v>
      </c>
      <c r="E6778" t="s">
        <v>21</v>
      </c>
      <c r="F6778" t="s">
        <v>21</v>
      </c>
      <c r="G6778" t="s">
        <v>20</v>
      </c>
      <c r="H6778" t="s">
        <v>0</v>
      </c>
      <c r="I6778">
        <f>MONTH(Table6[[#This Row],[Loan Date]])</f>
        <v>1</v>
      </c>
      <c r="J6778" t="str">
        <f>_xlfn.XLOOKUP(Table6[[#This Row],[Numeric Month]],$N$5:$N$11,$O$5:$O$11)</f>
        <v>Jan</v>
      </c>
      <c r="K6778" t="str">
        <f>_xlfn.XLOOKUP(Table6[[#This Row],[Loan Date]],$Q$5:$Q$152,$R$5:$R$152)</f>
        <v>Thursday</v>
      </c>
      <c r="L6778" t="str">
        <f>_xlfn.XLOOKUP(Table6[[#This Row],[Loan Date]],$Q$5:$Q$152,$S$5:$S$152)</f>
        <v>Week 3</v>
      </c>
    </row>
    <row r="6779" spans="1:12" x14ac:dyDescent="0.2">
      <c r="A6779" s="1">
        <v>44952</v>
      </c>
      <c r="B6779" t="s">
        <v>5</v>
      </c>
      <c r="C6779" s="1">
        <v>44966</v>
      </c>
      <c r="D6779" t="s">
        <v>1057</v>
      </c>
      <c r="E6779" t="s">
        <v>3</v>
      </c>
      <c r="F6779" t="s">
        <v>2</v>
      </c>
      <c r="G6779" t="s">
        <v>1</v>
      </c>
      <c r="H6779" t="s">
        <v>0</v>
      </c>
      <c r="I6779">
        <f>MONTH(Table6[[#This Row],[Loan Date]])</f>
        <v>1</v>
      </c>
      <c r="J6779" t="str">
        <f>_xlfn.XLOOKUP(Table6[[#This Row],[Numeric Month]],$N$5:$N$11,$O$5:$O$11)</f>
        <v>Jan</v>
      </c>
      <c r="K6779" t="str">
        <f>_xlfn.XLOOKUP(Table6[[#This Row],[Loan Date]],$Q$5:$Q$152,$R$5:$R$152)</f>
        <v>Thursday</v>
      </c>
      <c r="L6779" t="str">
        <f>_xlfn.XLOOKUP(Table6[[#This Row],[Loan Date]],$Q$5:$Q$152,$S$5:$S$152)</f>
        <v>Week 3</v>
      </c>
    </row>
    <row r="6780" spans="1:12" x14ac:dyDescent="0.2">
      <c r="A6780" s="1">
        <v>44952</v>
      </c>
      <c r="B6780" t="s">
        <v>5</v>
      </c>
      <c r="C6780" s="1">
        <v>44966</v>
      </c>
      <c r="D6780" t="s">
        <v>328</v>
      </c>
      <c r="E6780" t="s">
        <v>3</v>
      </c>
      <c r="F6780" t="s">
        <v>2</v>
      </c>
      <c r="G6780" t="s">
        <v>1</v>
      </c>
      <c r="H6780" t="s">
        <v>0</v>
      </c>
      <c r="I6780">
        <f>MONTH(Table6[[#This Row],[Loan Date]])</f>
        <v>1</v>
      </c>
      <c r="J6780" t="str">
        <f>_xlfn.XLOOKUP(Table6[[#This Row],[Numeric Month]],$N$5:$N$11,$O$5:$O$11)</f>
        <v>Jan</v>
      </c>
      <c r="K6780" t="str">
        <f>_xlfn.XLOOKUP(Table6[[#This Row],[Loan Date]],$Q$5:$Q$152,$R$5:$R$152)</f>
        <v>Thursday</v>
      </c>
      <c r="L6780" t="str">
        <f>_xlfn.XLOOKUP(Table6[[#This Row],[Loan Date]],$Q$5:$Q$152,$S$5:$S$152)</f>
        <v>Week 3</v>
      </c>
    </row>
    <row r="6781" spans="1:12" x14ac:dyDescent="0.2">
      <c r="A6781" s="1">
        <v>44952</v>
      </c>
      <c r="B6781" t="s">
        <v>5</v>
      </c>
      <c r="C6781" s="1">
        <v>44966</v>
      </c>
      <c r="D6781" t="s">
        <v>886</v>
      </c>
      <c r="E6781" t="s">
        <v>3</v>
      </c>
      <c r="F6781" t="s">
        <v>2</v>
      </c>
      <c r="G6781" t="s">
        <v>1</v>
      </c>
      <c r="H6781" t="s">
        <v>0</v>
      </c>
      <c r="I6781">
        <f>MONTH(Table6[[#This Row],[Loan Date]])</f>
        <v>1</v>
      </c>
      <c r="J6781" t="str">
        <f>_xlfn.XLOOKUP(Table6[[#This Row],[Numeric Month]],$N$5:$N$11,$O$5:$O$11)</f>
        <v>Jan</v>
      </c>
      <c r="K6781" t="str">
        <f>_xlfn.XLOOKUP(Table6[[#This Row],[Loan Date]],$Q$5:$Q$152,$R$5:$R$152)</f>
        <v>Thursday</v>
      </c>
      <c r="L6781" t="str">
        <f>_xlfn.XLOOKUP(Table6[[#This Row],[Loan Date]],$Q$5:$Q$152,$S$5:$S$152)</f>
        <v>Week 3</v>
      </c>
    </row>
    <row r="6782" spans="1:12" x14ac:dyDescent="0.2">
      <c r="A6782" s="1">
        <v>44952</v>
      </c>
      <c r="B6782" t="s">
        <v>7</v>
      </c>
      <c r="C6782" s="1">
        <v>44952</v>
      </c>
      <c r="D6782" t="s">
        <v>913</v>
      </c>
      <c r="E6782" t="s">
        <v>37</v>
      </c>
      <c r="F6782" t="s">
        <v>37</v>
      </c>
      <c r="G6782" t="s">
        <v>20</v>
      </c>
      <c r="H6782" t="s">
        <v>0</v>
      </c>
      <c r="I6782">
        <f>MONTH(Table6[[#This Row],[Loan Date]])</f>
        <v>1</v>
      </c>
      <c r="J6782" t="str">
        <f>_xlfn.XLOOKUP(Table6[[#This Row],[Numeric Month]],$N$5:$N$11,$O$5:$O$11)</f>
        <v>Jan</v>
      </c>
      <c r="K6782" t="str">
        <f>_xlfn.XLOOKUP(Table6[[#This Row],[Loan Date]],$Q$5:$Q$152,$R$5:$R$152)</f>
        <v>Thursday</v>
      </c>
      <c r="L6782" t="str">
        <f>_xlfn.XLOOKUP(Table6[[#This Row],[Loan Date]],$Q$5:$Q$152,$S$5:$S$152)</f>
        <v>Week 3</v>
      </c>
    </row>
    <row r="6783" spans="1:12" x14ac:dyDescent="0.2">
      <c r="A6783" s="1">
        <v>44952</v>
      </c>
      <c r="B6783" t="s">
        <v>7</v>
      </c>
      <c r="C6783" s="1">
        <v>44952</v>
      </c>
      <c r="D6783" t="s">
        <v>390</v>
      </c>
      <c r="E6783" t="s">
        <v>23</v>
      </c>
      <c r="F6783" t="s">
        <v>23</v>
      </c>
      <c r="G6783" t="s">
        <v>20</v>
      </c>
      <c r="H6783" t="s">
        <v>0</v>
      </c>
      <c r="I6783">
        <f>MONTH(Table6[[#This Row],[Loan Date]])</f>
        <v>1</v>
      </c>
      <c r="J6783" t="str">
        <f>_xlfn.XLOOKUP(Table6[[#This Row],[Numeric Month]],$N$5:$N$11,$O$5:$O$11)</f>
        <v>Jan</v>
      </c>
      <c r="K6783" t="str">
        <f>_xlfn.XLOOKUP(Table6[[#This Row],[Loan Date]],$Q$5:$Q$152,$R$5:$R$152)</f>
        <v>Thursday</v>
      </c>
      <c r="L6783" t="str">
        <f>_xlfn.XLOOKUP(Table6[[#This Row],[Loan Date]],$Q$5:$Q$152,$S$5:$S$152)</f>
        <v>Week 3</v>
      </c>
    </row>
    <row r="6784" spans="1:12" x14ac:dyDescent="0.2">
      <c r="A6784" s="1">
        <v>44952</v>
      </c>
      <c r="B6784" t="s">
        <v>7</v>
      </c>
      <c r="C6784" s="1">
        <v>44952</v>
      </c>
      <c r="D6784" t="s">
        <v>165</v>
      </c>
      <c r="E6784" t="s">
        <v>21</v>
      </c>
      <c r="F6784" t="s">
        <v>21</v>
      </c>
      <c r="G6784" t="s">
        <v>20</v>
      </c>
      <c r="H6784" t="s">
        <v>0</v>
      </c>
      <c r="I6784">
        <f>MONTH(Table6[[#This Row],[Loan Date]])</f>
        <v>1</v>
      </c>
      <c r="J6784" t="str">
        <f>_xlfn.XLOOKUP(Table6[[#This Row],[Numeric Month]],$N$5:$N$11,$O$5:$O$11)</f>
        <v>Jan</v>
      </c>
      <c r="K6784" t="str">
        <f>_xlfn.XLOOKUP(Table6[[#This Row],[Loan Date]],$Q$5:$Q$152,$R$5:$R$152)</f>
        <v>Thursday</v>
      </c>
      <c r="L6784" t="str">
        <f>_xlfn.XLOOKUP(Table6[[#This Row],[Loan Date]],$Q$5:$Q$152,$S$5:$S$152)</f>
        <v>Week 3</v>
      </c>
    </row>
    <row r="6785" spans="1:12" x14ac:dyDescent="0.2">
      <c r="A6785" s="1">
        <v>44952</v>
      </c>
      <c r="B6785" t="s">
        <v>7</v>
      </c>
      <c r="C6785" s="1">
        <v>44959</v>
      </c>
      <c r="D6785" t="s">
        <v>276</v>
      </c>
      <c r="E6785" t="s">
        <v>52</v>
      </c>
      <c r="F6785" t="s">
        <v>51</v>
      </c>
      <c r="G6785" t="s">
        <v>1</v>
      </c>
      <c r="H6785" t="s">
        <v>0</v>
      </c>
      <c r="I6785">
        <f>MONTH(Table6[[#This Row],[Loan Date]])</f>
        <v>1</v>
      </c>
      <c r="J6785" t="str">
        <f>_xlfn.XLOOKUP(Table6[[#This Row],[Numeric Month]],$N$5:$N$11,$O$5:$O$11)</f>
        <v>Jan</v>
      </c>
      <c r="K6785" t="str">
        <f>_xlfn.XLOOKUP(Table6[[#This Row],[Loan Date]],$Q$5:$Q$152,$R$5:$R$152)</f>
        <v>Thursday</v>
      </c>
      <c r="L6785" t="str">
        <f>_xlfn.XLOOKUP(Table6[[#This Row],[Loan Date]],$Q$5:$Q$152,$S$5:$S$152)</f>
        <v>Week 3</v>
      </c>
    </row>
    <row r="6786" spans="1:12" x14ac:dyDescent="0.2">
      <c r="A6786" s="1">
        <v>44952</v>
      </c>
      <c r="B6786" t="s">
        <v>7</v>
      </c>
      <c r="C6786" s="1">
        <v>44959</v>
      </c>
      <c r="D6786" t="s">
        <v>1056</v>
      </c>
      <c r="E6786" t="s">
        <v>9</v>
      </c>
      <c r="F6786" t="s">
        <v>8</v>
      </c>
      <c r="G6786" t="s">
        <v>1</v>
      </c>
      <c r="H6786" t="s">
        <v>0</v>
      </c>
      <c r="I6786">
        <f>MONTH(Table6[[#This Row],[Loan Date]])</f>
        <v>1</v>
      </c>
      <c r="J6786" t="str">
        <f>_xlfn.XLOOKUP(Table6[[#This Row],[Numeric Month]],$N$5:$N$11,$O$5:$O$11)</f>
        <v>Jan</v>
      </c>
      <c r="K6786" t="str">
        <f>_xlfn.XLOOKUP(Table6[[#This Row],[Loan Date]],$Q$5:$Q$152,$R$5:$R$152)</f>
        <v>Thursday</v>
      </c>
      <c r="L6786" t="str">
        <f>_xlfn.XLOOKUP(Table6[[#This Row],[Loan Date]],$Q$5:$Q$152,$S$5:$S$152)</f>
        <v>Week 3</v>
      </c>
    </row>
    <row r="6787" spans="1:12" x14ac:dyDescent="0.2">
      <c r="A6787" s="1">
        <v>44952</v>
      </c>
      <c r="B6787" t="s">
        <v>7</v>
      </c>
      <c r="C6787" s="1">
        <v>44966</v>
      </c>
      <c r="D6787" t="s">
        <v>1055</v>
      </c>
      <c r="E6787" t="s">
        <v>9</v>
      </c>
      <c r="F6787" t="s">
        <v>8</v>
      </c>
      <c r="G6787" t="s">
        <v>1</v>
      </c>
      <c r="H6787" t="s">
        <v>0</v>
      </c>
      <c r="I6787">
        <f>MONTH(Table6[[#This Row],[Loan Date]])</f>
        <v>1</v>
      </c>
      <c r="J6787" t="str">
        <f>_xlfn.XLOOKUP(Table6[[#This Row],[Numeric Month]],$N$5:$N$11,$O$5:$O$11)</f>
        <v>Jan</v>
      </c>
      <c r="K6787" t="str">
        <f>_xlfn.XLOOKUP(Table6[[#This Row],[Loan Date]],$Q$5:$Q$152,$R$5:$R$152)</f>
        <v>Thursday</v>
      </c>
      <c r="L6787" t="str">
        <f>_xlfn.XLOOKUP(Table6[[#This Row],[Loan Date]],$Q$5:$Q$152,$S$5:$S$152)</f>
        <v>Week 3</v>
      </c>
    </row>
    <row r="6788" spans="1:12" x14ac:dyDescent="0.2">
      <c r="A6788" s="1">
        <v>44952</v>
      </c>
      <c r="B6788" t="s">
        <v>7</v>
      </c>
      <c r="C6788" s="1">
        <v>44952</v>
      </c>
      <c r="D6788" t="s">
        <v>969</v>
      </c>
      <c r="E6788" t="s">
        <v>37</v>
      </c>
      <c r="F6788" t="s">
        <v>37</v>
      </c>
      <c r="G6788" t="s">
        <v>20</v>
      </c>
      <c r="H6788" t="s">
        <v>0</v>
      </c>
      <c r="I6788">
        <f>MONTH(Table6[[#This Row],[Loan Date]])</f>
        <v>1</v>
      </c>
      <c r="J6788" t="str">
        <f>_xlfn.XLOOKUP(Table6[[#This Row],[Numeric Month]],$N$5:$N$11,$O$5:$O$11)</f>
        <v>Jan</v>
      </c>
      <c r="K6788" t="str">
        <f>_xlfn.XLOOKUP(Table6[[#This Row],[Loan Date]],$Q$5:$Q$152,$R$5:$R$152)</f>
        <v>Thursday</v>
      </c>
      <c r="L6788" t="str">
        <f>_xlfn.XLOOKUP(Table6[[#This Row],[Loan Date]],$Q$5:$Q$152,$S$5:$S$152)</f>
        <v>Week 3</v>
      </c>
    </row>
    <row r="6789" spans="1:12" x14ac:dyDescent="0.2">
      <c r="A6789" s="1">
        <v>44952</v>
      </c>
      <c r="B6789" t="s">
        <v>7</v>
      </c>
      <c r="C6789" s="1">
        <v>44952</v>
      </c>
      <c r="D6789" t="s">
        <v>952</v>
      </c>
      <c r="E6789" t="s">
        <v>37</v>
      </c>
      <c r="F6789" t="s">
        <v>37</v>
      </c>
      <c r="G6789" t="s">
        <v>20</v>
      </c>
      <c r="H6789" t="s">
        <v>0</v>
      </c>
      <c r="I6789">
        <f>MONTH(Table6[[#This Row],[Loan Date]])</f>
        <v>1</v>
      </c>
      <c r="J6789" t="str">
        <f>_xlfn.XLOOKUP(Table6[[#This Row],[Numeric Month]],$N$5:$N$11,$O$5:$O$11)</f>
        <v>Jan</v>
      </c>
      <c r="K6789" t="str">
        <f>_xlfn.XLOOKUP(Table6[[#This Row],[Loan Date]],$Q$5:$Q$152,$R$5:$R$152)</f>
        <v>Thursday</v>
      </c>
      <c r="L6789" t="str">
        <f>_xlfn.XLOOKUP(Table6[[#This Row],[Loan Date]],$Q$5:$Q$152,$S$5:$S$152)</f>
        <v>Week 3</v>
      </c>
    </row>
    <row r="6790" spans="1:12" x14ac:dyDescent="0.2">
      <c r="A6790" s="1">
        <v>44952</v>
      </c>
      <c r="B6790" t="s">
        <v>7</v>
      </c>
      <c r="C6790" s="1">
        <v>44966</v>
      </c>
      <c r="D6790" t="s">
        <v>903</v>
      </c>
      <c r="E6790" t="s">
        <v>204</v>
      </c>
      <c r="F6790" t="s">
        <v>2</v>
      </c>
      <c r="G6790" t="s">
        <v>1</v>
      </c>
      <c r="H6790" t="s">
        <v>0</v>
      </c>
      <c r="I6790">
        <f>MONTH(Table6[[#This Row],[Loan Date]])</f>
        <v>1</v>
      </c>
      <c r="J6790" t="str">
        <f>_xlfn.XLOOKUP(Table6[[#This Row],[Numeric Month]],$N$5:$N$11,$O$5:$O$11)</f>
        <v>Jan</v>
      </c>
      <c r="K6790" t="str">
        <f>_xlfn.XLOOKUP(Table6[[#This Row],[Loan Date]],$Q$5:$Q$152,$R$5:$R$152)</f>
        <v>Thursday</v>
      </c>
      <c r="L6790" t="str">
        <f>_xlfn.XLOOKUP(Table6[[#This Row],[Loan Date]],$Q$5:$Q$152,$S$5:$S$152)</f>
        <v>Week 3</v>
      </c>
    </row>
    <row r="6791" spans="1:12" x14ac:dyDescent="0.2">
      <c r="A6791" s="1">
        <v>44952</v>
      </c>
      <c r="B6791" t="s">
        <v>7</v>
      </c>
      <c r="C6791" s="1">
        <v>44952</v>
      </c>
      <c r="D6791" t="s">
        <v>915</v>
      </c>
      <c r="E6791" t="s">
        <v>37</v>
      </c>
      <c r="F6791" t="s">
        <v>37</v>
      </c>
      <c r="G6791" t="s">
        <v>20</v>
      </c>
      <c r="H6791" t="s">
        <v>0</v>
      </c>
      <c r="I6791">
        <f>MONTH(Table6[[#This Row],[Loan Date]])</f>
        <v>1</v>
      </c>
      <c r="J6791" t="str">
        <f>_xlfn.XLOOKUP(Table6[[#This Row],[Numeric Month]],$N$5:$N$11,$O$5:$O$11)</f>
        <v>Jan</v>
      </c>
      <c r="K6791" t="str">
        <f>_xlfn.XLOOKUP(Table6[[#This Row],[Loan Date]],$Q$5:$Q$152,$R$5:$R$152)</f>
        <v>Thursday</v>
      </c>
      <c r="L6791" t="str">
        <f>_xlfn.XLOOKUP(Table6[[#This Row],[Loan Date]],$Q$5:$Q$152,$S$5:$S$152)</f>
        <v>Week 3</v>
      </c>
    </row>
    <row r="6792" spans="1:12" x14ac:dyDescent="0.2">
      <c r="A6792" s="1">
        <v>44952</v>
      </c>
      <c r="B6792" t="s">
        <v>7</v>
      </c>
      <c r="C6792" s="1">
        <v>44952</v>
      </c>
      <c r="D6792" t="s">
        <v>29</v>
      </c>
      <c r="E6792" t="s">
        <v>23</v>
      </c>
      <c r="F6792" t="s">
        <v>23</v>
      </c>
      <c r="G6792" t="s">
        <v>20</v>
      </c>
      <c r="H6792" t="s">
        <v>0</v>
      </c>
      <c r="I6792">
        <f>MONTH(Table6[[#This Row],[Loan Date]])</f>
        <v>1</v>
      </c>
      <c r="J6792" t="str">
        <f>_xlfn.XLOOKUP(Table6[[#This Row],[Numeric Month]],$N$5:$N$11,$O$5:$O$11)</f>
        <v>Jan</v>
      </c>
      <c r="K6792" t="str">
        <f>_xlfn.XLOOKUP(Table6[[#This Row],[Loan Date]],$Q$5:$Q$152,$R$5:$R$152)</f>
        <v>Thursday</v>
      </c>
      <c r="L6792" t="str">
        <f>_xlfn.XLOOKUP(Table6[[#This Row],[Loan Date]],$Q$5:$Q$152,$S$5:$S$152)</f>
        <v>Week 3</v>
      </c>
    </row>
    <row r="6793" spans="1:12" x14ac:dyDescent="0.2">
      <c r="A6793" s="1">
        <v>44952</v>
      </c>
      <c r="B6793" t="s">
        <v>7</v>
      </c>
      <c r="C6793" s="1">
        <v>44952</v>
      </c>
      <c r="D6793" t="s">
        <v>172</v>
      </c>
      <c r="E6793" t="s">
        <v>21</v>
      </c>
      <c r="F6793" t="s">
        <v>21</v>
      </c>
      <c r="G6793" t="s">
        <v>20</v>
      </c>
      <c r="H6793" t="s">
        <v>0</v>
      </c>
      <c r="I6793">
        <f>MONTH(Table6[[#This Row],[Loan Date]])</f>
        <v>1</v>
      </c>
      <c r="J6793" t="str">
        <f>_xlfn.XLOOKUP(Table6[[#This Row],[Numeric Month]],$N$5:$N$11,$O$5:$O$11)</f>
        <v>Jan</v>
      </c>
      <c r="K6793" t="str">
        <f>_xlfn.XLOOKUP(Table6[[#This Row],[Loan Date]],$Q$5:$Q$152,$R$5:$R$152)</f>
        <v>Thursday</v>
      </c>
      <c r="L6793" t="str">
        <f>_xlfn.XLOOKUP(Table6[[#This Row],[Loan Date]],$Q$5:$Q$152,$S$5:$S$152)</f>
        <v>Week 3</v>
      </c>
    </row>
    <row r="6794" spans="1:12" x14ac:dyDescent="0.2">
      <c r="A6794" s="1">
        <v>44952</v>
      </c>
      <c r="B6794" t="s">
        <v>5</v>
      </c>
      <c r="C6794" s="1">
        <v>44952</v>
      </c>
      <c r="D6794" t="s">
        <v>1054</v>
      </c>
      <c r="E6794" t="s">
        <v>765</v>
      </c>
      <c r="F6794" t="s">
        <v>2</v>
      </c>
      <c r="G6794" t="s">
        <v>1</v>
      </c>
      <c r="H6794" t="s">
        <v>0</v>
      </c>
      <c r="I6794">
        <f>MONTH(Table6[[#This Row],[Loan Date]])</f>
        <v>1</v>
      </c>
      <c r="J6794" t="str">
        <f>_xlfn.XLOOKUP(Table6[[#This Row],[Numeric Month]],$N$5:$N$11,$O$5:$O$11)</f>
        <v>Jan</v>
      </c>
      <c r="K6794" t="str">
        <f>_xlfn.XLOOKUP(Table6[[#This Row],[Loan Date]],$Q$5:$Q$152,$R$5:$R$152)</f>
        <v>Thursday</v>
      </c>
      <c r="L6794" t="str">
        <f>_xlfn.XLOOKUP(Table6[[#This Row],[Loan Date]],$Q$5:$Q$152,$S$5:$S$152)</f>
        <v>Week 3</v>
      </c>
    </row>
    <row r="6795" spans="1:12" x14ac:dyDescent="0.2">
      <c r="A6795" s="1">
        <v>44952</v>
      </c>
      <c r="B6795" t="s">
        <v>7</v>
      </c>
      <c r="C6795" s="1">
        <v>44952</v>
      </c>
      <c r="D6795" t="s">
        <v>913</v>
      </c>
      <c r="E6795" t="s">
        <v>37</v>
      </c>
      <c r="F6795" t="s">
        <v>37</v>
      </c>
      <c r="G6795" t="s">
        <v>20</v>
      </c>
      <c r="H6795" t="s">
        <v>0</v>
      </c>
      <c r="I6795">
        <f>MONTH(Table6[[#This Row],[Loan Date]])</f>
        <v>1</v>
      </c>
      <c r="J6795" t="str">
        <f>_xlfn.XLOOKUP(Table6[[#This Row],[Numeric Month]],$N$5:$N$11,$O$5:$O$11)</f>
        <v>Jan</v>
      </c>
      <c r="K6795" t="str">
        <f>_xlfn.XLOOKUP(Table6[[#This Row],[Loan Date]],$Q$5:$Q$152,$R$5:$R$152)</f>
        <v>Thursday</v>
      </c>
      <c r="L6795" t="str">
        <f>_xlfn.XLOOKUP(Table6[[#This Row],[Loan Date]],$Q$5:$Q$152,$S$5:$S$152)</f>
        <v>Week 3</v>
      </c>
    </row>
    <row r="6796" spans="1:12" x14ac:dyDescent="0.2">
      <c r="A6796" s="1">
        <v>44952</v>
      </c>
      <c r="B6796" t="s">
        <v>5</v>
      </c>
      <c r="C6796" s="1">
        <v>44952</v>
      </c>
      <c r="D6796" t="s">
        <v>241</v>
      </c>
      <c r="E6796" t="s">
        <v>23</v>
      </c>
      <c r="F6796" t="s">
        <v>23</v>
      </c>
      <c r="G6796" t="s">
        <v>20</v>
      </c>
      <c r="H6796" t="s">
        <v>0</v>
      </c>
      <c r="I6796">
        <f>MONTH(Table6[[#This Row],[Loan Date]])</f>
        <v>1</v>
      </c>
      <c r="J6796" t="str">
        <f>_xlfn.XLOOKUP(Table6[[#This Row],[Numeric Month]],$N$5:$N$11,$O$5:$O$11)</f>
        <v>Jan</v>
      </c>
      <c r="K6796" t="str">
        <f>_xlfn.XLOOKUP(Table6[[#This Row],[Loan Date]],$Q$5:$Q$152,$R$5:$R$152)</f>
        <v>Thursday</v>
      </c>
      <c r="L6796" t="str">
        <f>_xlfn.XLOOKUP(Table6[[#This Row],[Loan Date]],$Q$5:$Q$152,$S$5:$S$152)</f>
        <v>Week 3</v>
      </c>
    </row>
    <row r="6797" spans="1:12" x14ac:dyDescent="0.2">
      <c r="A6797" s="1">
        <v>44952</v>
      </c>
      <c r="B6797" t="s">
        <v>5</v>
      </c>
      <c r="C6797" s="1">
        <v>44952</v>
      </c>
      <c r="D6797" t="s">
        <v>171</v>
      </c>
      <c r="E6797" t="s">
        <v>23</v>
      </c>
      <c r="F6797" t="s">
        <v>23</v>
      </c>
      <c r="G6797" t="s">
        <v>20</v>
      </c>
      <c r="H6797" t="s">
        <v>0</v>
      </c>
      <c r="I6797">
        <f>MONTH(Table6[[#This Row],[Loan Date]])</f>
        <v>1</v>
      </c>
      <c r="J6797" t="str">
        <f>_xlfn.XLOOKUP(Table6[[#This Row],[Numeric Month]],$N$5:$N$11,$O$5:$O$11)</f>
        <v>Jan</v>
      </c>
      <c r="K6797" t="str">
        <f>_xlfn.XLOOKUP(Table6[[#This Row],[Loan Date]],$Q$5:$Q$152,$R$5:$R$152)</f>
        <v>Thursday</v>
      </c>
      <c r="L6797" t="str">
        <f>_xlfn.XLOOKUP(Table6[[#This Row],[Loan Date]],$Q$5:$Q$152,$S$5:$S$152)</f>
        <v>Week 3</v>
      </c>
    </row>
    <row r="6798" spans="1:12" x14ac:dyDescent="0.2">
      <c r="A6798" s="1">
        <v>44952</v>
      </c>
      <c r="B6798" t="s">
        <v>5</v>
      </c>
      <c r="C6798" s="1">
        <v>44952</v>
      </c>
      <c r="D6798" t="s">
        <v>251</v>
      </c>
      <c r="E6798" t="s">
        <v>21</v>
      </c>
      <c r="F6798" t="s">
        <v>21</v>
      </c>
      <c r="G6798" t="s">
        <v>20</v>
      </c>
      <c r="H6798" t="s">
        <v>0</v>
      </c>
      <c r="I6798">
        <f>MONTH(Table6[[#This Row],[Loan Date]])</f>
        <v>1</v>
      </c>
      <c r="J6798" t="str">
        <f>_xlfn.XLOOKUP(Table6[[#This Row],[Numeric Month]],$N$5:$N$11,$O$5:$O$11)</f>
        <v>Jan</v>
      </c>
      <c r="K6798" t="str">
        <f>_xlfn.XLOOKUP(Table6[[#This Row],[Loan Date]],$Q$5:$Q$152,$R$5:$R$152)</f>
        <v>Thursday</v>
      </c>
      <c r="L6798" t="str">
        <f>_xlfn.XLOOKUP(Table6[[#This Row],[Loan Date]],$Q$5:$Q$152,$S$5:$S$152)</f>
        <v>Week 3</v>
      </c>
    </row>
    <row r="6799" spans="1:12" x14ac:dyDescent="0.2">
      <c r="A6799" s="1">
        <v>44952</v>
      </c>
      <c r="B6799" t="s">
        <v>7</v>
      </c>
      <c r="C6799" s="1">
        <v>44966</v>
      </c>
      <c r="D6799" t="s">
        <v>374</v>
      </c>
      <c r="E6799" t="s">
        <v>9</v>
      </c>
      <c r="F6799" t="s">
        <v>8</v>
      </c>
      <c r="G6799" t="s">
        <v>1</v>
      </c>
      <c r="H6799" t="s">
        <v>0</v>
      </c>
      <c r="I6799">
        <f>MONTH(Table6[[#This Row],[Loan Date]])</f>
        <v>1</v>
      </c>
      <c r="J6799" t="str">
        <f>_xlfn.XLOOKUP(Table6[[#This Row],[Numeric Month]],$N$5:$N$11,$O$5:$O$11)</f>
        <v>Jan</v>
      </c>
      <c r="K6799" t="str">
        <f>_xlfn.XLOOKUP(Table6[[#This Row],[Loan Date]],$Q$5:$Q$152,$R$5:$R$152)</f>
        <v>Thursday</v>
      </c>
      <c r="L6799" t="str">
        <f>_xlfn.XLOOKUP(Table6[[#This Row],[Loan Date]],$Q$5:$Q$152,$S$5:$S$152)</f>
        <v>Week 3</v>
      </c>
    </row>
    <row r="6800" spans="1:12" x14ac:dyDescent="0.2">
      <c r="A6800" s="1">
        <v>44952</v>
      </c>
      <c r="B6800" t="s">
        <v>7</v>
      </c>
      <c r="C6800" s="1">
        <v>44952</v>
      </c>
      <c r="D6800" t="s">
        <v>344</v>
      </c>
      <c r="E6800" t="s">
        <v>49</v>
      </c>
      <c r="F6800" t="s">
        <v>49</v>
      </c>
      <c r="G6800" t="s">
        <v>20</v>
      </c>
      <c r="H6800" t="s">
        <v>0</v>
      </c>
      <c r="I6800">
        <f>MONTH(Table6[[#This Row],[Loan Date]])</f>
        <v>1</v>
      </c>
      <c r="J6800" t="str">
        <f>_xlfn.XLOOKUP(Table6[[#This Row],[Numeric Month]],$N$5:$N$11,$O$5:$O$11)</f>
        <v>Jan</v>
      </c>
      <c r="K6800" t="str">
        <f>_xlfn.XLOOKUP(Table6[[#This Row],[Loan Date]],$Q$5:$Q$152,$R$5:$R$152)</f>
        <v>Thursday</v>
      </c>
      <c r="L6800" t="str">
        <f>_xlfn.XLOOKUP(Table6[[#This Row],[Loan Date]],$Q$5:$Q$152,$S$5:$S$152)</f>
        <v>Week 3</v>
      </c>
    </row>
    <row r="6801" spans="1:12" x14ac:dyDescent="0.2">
      <c r="A6801" s="1">
        <v>44952</v>
      </c>
      <c r="B6801" t="s">
        <v>5</v>
      </c>
      <c r="C6801" s="1">
        <v>44959</v>
      </c>
      <c r="D6801" t="s">
        <v>813</v>
      </c>
      <c r="E6801" t="s">
        <v>15</v>
      </c>
      <c r="F6801" t="s">
        <v>14</v>
      </c>
      <c r="G6801" t="s">
        <v>1</v>
      </c>
      <c r="H6801" t="s">
        <v>0</v>
      </c>
      <c r="I6801">
        <f>MONTH(Table6[[#This Row],[Loan Date]])</f>
        <v>1</v>
      </c>
      <c r="J6801" t="str">
        <f>_xlfn.XLOOKUP(Table6[[#This Row],[Numeric Month]],$N$5:$N$11,$O$5:$O$11)</f>
        <v>Jan</v>
      </c>
      <c r="K6801" t="str">
        <f>_xlfn.XLOOKUP(Table6[[#This Row],[Loan Date]],$Q$5:$Q$152,$R$5:$R$152)</f>
        <v>Thursday</v>
      </c>
      <c r="L6801" t="str">
        <f>_xlfn.XLOOKUP(Table6[[#This Row],[Loan Date]],$Q$5:$Q$152,$S$5:$S$152)</f>
        <v>Week 3</v>
      </c>
    </row>
    <row r="6802" spans="1:12" x14ac:dyDescent="0.2">
      <c r="A6802" s="1">
        <v>44952</v>
      </c>
      <c r="B6802" t="s">
        <v>7</v>
      </c>
      <c r="C6802" s="1">
        <v>44966</v>
      </c>
      <c r="D6802" t="s">
        <v>319</v>
      </c>
      <c r="E6802" t="s">
        <v>9</v>
      </c>
      <c r="F6802" t="s">
        <v>8</v>
      </c>
      <c r="G6802" t="s">
        <v>1</v>
      </c>
      <c r="H6802" t="s">
        <v>0</v>
      </c>
      <c r="I6802">
        <f>MONTH(Table6[[#This Row],[Loan Date]])</f>
        <v>1</v>
      </c>
      <c r="J6802" t="str">
        <f>_xlfn.XLOOKUP(Table6[[#This Row],[Numeric Month]],$N$5:$N$11,$O$5:$O$11)</f>
        <v>Jan</v>
      </c>
      <c r="K6802" t="str">
        <f>_xlfn.XLOOKUP(Table6[[#This Row],[Loan Date]],$Q$5:$Q$152,$R$5:$R$152)</f>
        <v>Thursday</v>
      </c>
      <c r="L6802" t="str">
        <f>_xlfn.XLOOKUP(Table6[[#This Row],[Loan Date]],$Q$5:$Q$152,$S$5:$S$152)</f>
        <v>Week 3</v>
      </c>
    </row>
    <row r="6803" spans="1:12" x14ac:dyDescent="0.2">
      <c r="A6803" s="1">
        <v>44952</v>
      </c>
      <c r="B6803" t="s">
        <v>5</v>
      </c>
      <c r="C6803" s="1">
        <v>44966</v>
      </c>
      <c r="D6803" t="s">
        <v>824</v>
      </c>
      <c r="E6803" t="s">
        <v>3</v>
      </c>
      <c r="F6803" t="s">
        <v>2</v>
      </c>
      <c r="G6803" t="s">
        <v>1</v>
      </c>
      <c r="H6803" t="s">
        <v>0</v>
      </c>
      <c r="I6803">
        <f>MONTH(Table6[[#This Row],[Loan Date]])</f>
        <v>1</v>
      </c>
      <c r="J6803" t="str">
        <f>_xlfn.XLOOKUP(Table6[[#This Row],[Numeric Month]],$N$5:$N$11,$O$5:$O$11)</f>
        <v>Jan</v>
      </c>
      <c r="K6803" t="str">
        <f>_xlfn.XLOOKUP(Table6[[#This Row],[Loan Date]],$Q$5:$Q$152,$R$5:$R$152)</f>
        <v>Thursday</v>
      </c>
      <c r="L6803" t="str">
        <f>_xlfn.XLOOKUP(Table6[[#This Row],[Loan Date]],$Q$5:$Q$152,$S$5:$S$152)</f>
        <v>Week 3</v>
      </c>
    </row>
    <row r="6804" spans="1:12" x14ac:dyDescent="0.2">
      <c r="A6804" s="1">
        <v>44952</v>
      </c>
      <c r="B6804" t="s">
        <v>5</v>
      </c>
      <c r="C6804" s="1">
        <v>44959</v>
      </c>
      <c r="D6804" t="s">
        <v>675</v>
      </c>
      <c r="E6804" t="s">
        <v>9</v>
      </c>
      <c r="F6804" t="s">
        <v>8</v>
      </c>
      <c r="G6804" t="s">
        <v>1</v>
      </c>
      <c r="H6804" t="s">
        <v>0</v>
      </c>
      <c r="I6804">
        <f>MONTH(Table6[[#This Row],[Loan Date]])</f>
        <v>1</v>
      </c>
      <c r="J6804" t="str">
        <f>_xlfn.XLOOKUP(Table6[[#This Row],[Numeric Month]],$N$5:$N$11,$O$5:$O$11)</f>
        <v>Jan</v>
      </c>
      <c r="K6804" t="str">
        <f>_xlfn.XLOOKUP(Table6[[#This Row],[Loan Date]],$Q$5:$Q$152,$R$5:$R$152)</f>
        <v>Thursday</v>
      </c>
      <c r="L6804" t="str">
        <f>_xlfn.XLOOKUP(Table6[[#This Row],[Loan Date]],$Q$5:$Q$152,$S$5:$S$152)</f>
        <v>Week 3</v>
      </c>
    </row>
    <row r="6805" spans="1:12" x14ac:dyDescent="0.2">
      <c r="A6805" s="1">
        <v>44952</v>
      </c>
      <c r="B6805" t="s">
        <v>7</v>
      </c>
      <c r="C6805" s="1">
        <v>44966</v>
      </c>
      <c r="D6805" t="s">
        <v>730</v>
      </c>
      <c r="E6805" t="s">
        <v>15</v>
      </c>
      <c r="F6805" t="s">
        <v>14</v>
      </c>
      <c r="G6805" t="s">
        <v>1</v>
      </c>
      <c r="H6805" t="s">
        <v>0</v>
      </c>
      <c r="I6805">
        <f>MONTH(Table6[[#This Row],[Loan Date]])</f>
        <v>1</v>
      </c>
      <c r="J6805" t="str">
        <f>_xlfn.XLOOKUP(Table6[[#This Row],[Numeric Month]],$N$5:$N$11,$O$5:$O$11)</f>
        <v>Jan</v>
      </c>
      <c r="K6805" t="str">
        <f>_xlfn.XLOOKUP(Table6[[#This Row],[Loan Date]],$Q$5:$Q$152,$R$5:$R$152)</f>
        <v>Thursday</v>
      </c>
      <c r="L6805" t="str">
        <f>_xlfn.XLOOKUP(Table6[[#This Row],[Loan Date]],$Q$5:$Q$152,$S$5:$S$152)</f>
        <v>Week 3</v>
      </c>
    </row>
    <row r="6806" spans="1:12" x14ac:dyDescent="0.2">
      <c r="A6806" s="1">
        <v>44952</v>
      </c>
      <c r="B6806" t="s">
        <v>7</v>
      </c>
      <c r="C6806" s="1">
        <v>44952</v>
      </c>
      <c r="D6806" t="s">
        <v>29</v>
      </c>
      <c r="E6806" t="s">
        <v>23</v>
      </c>
      <c r="F6806" t="s">
        <v>23</v>
      </c>
      <c r="G6806" t="s">
        <v>20</v>
      </c>
      <c r="H6806" t="s">
        <v>0</v>
      </c>
      <c r="I6806">
        <f>MONTH(Table6[[#This Row],[Loan Date]])</f>
        <v>1</v>
      </c>
      <c r="J6806" t="str">
        <f>_xlfn.XLOOKUP(Table6[[#This Row],[Numeric Month]],$N$5:$N$11,$O$5:$O$11)</f>
        <v>Jan</v>
      </c>
      <c r="K6806" t="str">
        <f>_xlfn.XLOOKUP(Table6[[#This Row],[Loan Date]],$Q$5:$Q$152,$R$5:$R$152)</f>
        <v>Thursday</v>
      </c>
      <c r="L6806" t="str">
        <f>_xlfn.XLOOKUP(Table6[[#This Row],[Loan Date]],$Q$5:$Q$152,$S$5:$S$152)</f>
        <v>Week 3</v>
      </c>
    </row>
    <row r="6807" spans="1:12" x14ac:dyDescent="0.2">
      <c r="A6807" s="1">
        <v>44952</v>
      </c>
      <c r="B6807" t="s">
        <v>7</v>
      </c>
      <c r="C6807" s="1">
        <v>44952</v>
      </c>
      <c r="D6807" t="s">
        <v>251</v>
      </c>
      <c r="E6807" t="s">
        <v>21</v>
      </c>
      <c r="F6807" t="s">
        <v>21</v>
      </c>
      <c r="G6807" t="s">
        <v>20</v>
      </c>
      <c r="H6807" t="s">
        <v>0</v>
      </c>
      <c r="I6807">
        <f>MONTH(Table6[[#This Row],[Loan Date]])</f>
        <v>1</v>
      </c>
      <c r="J6807" t="str">
        <f>_xlfn.XLOOKUP(Table6[[#This Row],[Numeric Month]],$N$5:$N$11,$O$5:$O$11)</f>
        <v>Jan</v>
      </c>
      <c r="K6807" t="str">
        <f>_xlfn.XLOOKUP(Table6[[#This Row],[Loan Date]],$Q$5:$Q$152,$R$5:$R$152)</f>
        <v>Thursday</v>
      </c>
      <c r="L6807" t="str">
        <f>_xlfn.XLOOKUP(Table6[[#This Row],[Loan Date]],$Q$5:$Q$152,$S$5:$S$152)</f>
        <v>Week 3</v>
      </c>
    </row>
    <row r="6808" spans="1:12" x14ac:dyDescent="0.2">
      <c r="A6808" s="1">
        <v>44952</v>
      </c>
      <c r="B6808" t="s">
        <v>7</v>
      </c>
      <c r="C6808" s="1">
        <v>44952</v>
      </c>
      <c r="D6808" t="s">
        <v>755</v>
      </c>
      <c r="E6808" t="s">
        <v>21</v>
      </c>
      <c r="F6808" t="s">
        <v>21</v>
      </c>
      <c r="G6808" t="s">
        <v>20</v>
      </c>
      <c r="H6808" t="s">
        <v>0</v>
      </c>
      <c r="I6808">
        <f>MONTH(Table6[[#This Row],[Loan Date]])</f>
        <v>1</v>
      </c>
      <c r="J6808" t="str">
        <f>_xlfn.XLOOKUP(Table6[[#This Row],[Numeric Month]],$N$5:$N$11,$O$5:$O$11)</f>
        <v>Jan</v>
      </c>
      <c r="K6808" t="str">
        <f>_xlfn.XLOOKUP(Table6[[#This Row],[Loan Date]],$Q$5:$Q$152,$R$5:$R$152)</f>
        <v>Thursday</v>
      </c>
      <c r="L6808" t="str">
        <f>_xlfn.XLOOKUP(Table6[[#This Row],[Loan Date]],$Q$5:$Q$152,$S$5:$S$152)</f>
        <v>Week 3</v>
      </c>
    </row>
    <row r="6809" spans="1:12" x14ac:dyDescent="0.2">
      <c r="A6809" s="1">
        <v>44952</v>
      </c>
      <c r="B6809" t="s">
        <v>7</v>
      </c>
      <c r="C6809" s="1">
        <v>44952</v>
      </c>
      <c r="D6809" t="s">
        <v>83</v>
      </c>
      <c r="E6809" t="s">
        <v>23</v>
      </c>
      <c r="F6809" t="s">
        <v>23</v>
      </c>
      <c r="G6809" t="s">
        <v>20</v>
      </c>
      <c r="H6809" t="s">
        <v>0</v>
      </c>
      <c r="I6809">
        <f>MONTH(Table6[[#This Row],[Loan Date]])</f>
        <v>1</v>
      </c>
      <c r="J6809" t="str">
        <f>_xlfn.XLOOKUP(Table6[[#This Row],[Numeric Month]],$N$5:$N$11,$O$5:$O$11)</f>
        <v>Jan</v>
      </c>
      <c r="K6809" t="str">
        <f>_xlfn.XLOOKUP(Table6[[#This Row],[Loan Date]],$Q$5:$Q$152,$R$5:$R$152)</f>
        <v>Thursday</v>
      </c>
      <c r="L6809" t="str">
        <f>_xlfn.XLOOKUP(Table6[[#This Row],[Loan Date]],$Q$5:$Q$152,$S$5:$S$152)</f>
        <v>Week 3</v>
      </c>
    </row>
    <row r="6810" spans="1:12" x14ac:dyDescent="0.2">
      <c r="A6810" s="1">
        <v>44952</v>
      </c>
      <c r="B6810" t="s">
        <v>7</v>
      </c>
      <c r="C6810" s="1">
        <v>44952</v>
      </c>
      <c r="D6810" t="s">
        <v>172</v>
      </c>
      <c r="E6810" t="s">
        <v>21</v>
      </c>
      <c r="F6810" t="s">
        <v>21</v>
      </c>
      <c r="G6810" t="s">
        <v>20</v>
      </c>
      <c r="H6810" t="s">
        <v>0</v>
      </c>
      <c r="I6810">
        <f>MONTH(Table6[[#This Row],[Loan Date]])</f>
        <v>1</v>
      </c>
      <c r="J6810" t="str">
        <f>_xlfn.XLOOKUP(Table6[[#This Row],[Numeric Month]],$N$5:$N$11,$O$5:$O$11)</f>
        <v>Jan</v>
      </c>
      <c r="K6810" t="str">
        <f>_xlfn.XLOOKUP(Table6[[#This Row],[Loan Date]],$Q$5:$Q$152,$R$5:$R$152)</f>
        <v>Thursday</v>
      </c>
      <c r="L6810" t="str">
        <f>_xlfn.XLOOKUP(Table6[[#This Row],[Loan Date]],$Q$5:$Q$152,$S$5:$S$152)</f>
        <v>Week 3</v>
      </c>
    </row>
    <row r="6811" spans="1:12" x14ac:dyDescent="0.2">
      <c r="A6811" s="1">
        <v>44952</v>
      </c>
      <c r="B6811" t="s">
        <v>7</v>
      </c>
      <c r="C6811" s="1">
        <v>44952</v>
      </c>
      <c r="D6811" t="s">
        <v>171</v>
      </c>
      <c r="E6811" t="s">
        <v>23</v>
      </c>
      <c r="F6811" t="s">
        <v>23</v>
      </c>
      <c r="G6811" t="s">
        <v>20</v>
      </c>
      <c r="H6811" t="s">
        <v>0</v>
      </c>
      <c r="I6811">
        <f>MONTH(Table6[[#This Row],[Loan Date]])</f>
        <v>1</v>
      </c>
      <c r="J6811" t="str">
        <f>_xlfn.XLOOKUP(Table6[[#This Row],[Numeric Month]],$N$5:$N$11,$O$5:$O$11)</f>
        <v>Jan</v>
      </c>
      <c r="K6811" t="str">
        <f>_xlfn.XLOOKUP(Table6[[#This Row],[Loan Date]],$Q$5:$Q$152,$R$5:$R$152)</f>
        <v>Thursday</v>
      </c>
      <c r="L6811" t="str">
        <f>_xlfn.XLOOKUP(Table6[[#This Row],[Loan Date]],$Q$5:$Q$152,$S$5:$S$152)</f>
        <v>Week 3</v>
      </c>
    </row>
    <row r="6812" spans="1:12" x14ac:dyDescent="0.2">
      <c r="A6812" s="1">
        <v>44952</v>
      </c>
      <c r="B6812" t="s">
        <v>7</v>
      </c>
      <c r="C6812" s="1">
        <v>44952</v>
      </c>
      <c r="D6812" t="s">
        <v>913</v>
      </c>
      <c r="E6812" t="s">
        <v>37</v>
      </c>
      <c r="F6812" t="s">
        <v>37</v>
      </c>
      <c r="G6812" t="s">
        <v>20</v>
      </c>
      <c r="H6812" t="s">
        <v>0</v>
      </c>
      <c r="I6812">
        <f>MONTH(Table6[[#This Row],[Loan Date]])</f>
        <v>1</v>
      </c>
      <c r="J6812" t="str">
        <f>_xlfn.XLOOKUP(Table6[[#This Row],[Numeric Month]],$N$5:$N$11,$O$5:$O$11)</f>
        <v>Jan</v>
      </c>
      <c r="K6812" t="str">
        <f>_xlfn.XLOOKUP(Table6[[#This Row],[Loan Date]],$Q$5:$Q$152,$R$5:$R$152)</f>
        <v>Thursday</v>
      </c>
      <c r="L6812" t="str">
        <f>_xlfn.XLOOKUP(Table6[[#This Row],[Loan Date]],$Q$5:$Q$152,$S$5:$S$152)</f>
        <v>Week 3</v>
      </c>
    </row>
    <row r="6813" spans="1:12" x14ac:dyDescent="0.2">
      <c r="A6813" s="1">
        <v>44953</v>
      </c>
      <c r="B6813" t="s">
        <v>5</v>
      </c>
      <c r="C6813" s="1">
        <v>44960</v>
      </c>
      <c r="D6813" t="s">
        <v>603</v>
      </c>
      <c r="E6813" t="s">
        <v>15</v>
      </c>
      <c r="F6813" t="s">
        <v>14</v>
      </c>
      <c r="G6813" t="s">
        <v>1</v>
      </c>
      <c r="H6813" t="s">
        <v>0</v>
      </c>
      <c r="I6813">
        <f>MONTH(Table6[[#This Row],[Loan Date]])</f>
        <v>1</v>
      </c>
      <c r="J6813" t="str">
        <f>_xlfn.XLOOKUP(Table6[[#This Row],[Numeric Month]],$N$5:$N$11,$O$5:$O$11)</f>
        <v>Jan</v>
      </c>
      <c r="K6813" t="str">
        <f>_xlfn.XLOOKUP(Table6[[#This Row],[Loan Date]],$Q$5:$Q$152,$R$5:$R$152)</f>
        <v>Friday</v>
      </c>
      <c r="L6813" t="str">
        <f>_xlfn.XLOOKUP(Table6[[#This Row],[Loan Date]],$Q$5:$Q$152,$S$5:$S$152)</f>
        <v>Week 3</v>
      </c>
    </row>
    <row r="6814" spans="1:12" x14ac:dyDescent="0.2">
      <c r="A6814" s="1">
        <v>44953</v>
      </c>
      <c r="B6814" t="s">
        <v>7</v>
      </c>
      <c r="C6814" s="1">
        <v>44960</v>
      </c>
      <c r="D6814" t="s">
        <v>704</v>
      </c>
      <c r="E6814" t="s">
        <v>52</v>
      </c>
      <c r="F6814" t="s">
        <v>51</v>
      </c>
      <c r="G6814" t="s">
        <v>1</v>
      </c>
      <c r="H6814" t="s">
        <v>0</v>
      </c>
      <c r="I6814">
        <f>MONTH(Table6[[#This Row],[Loan Date]])</f>
        <v>1</v>
      </c>
      <c r="J6814" t="str">
        <f>_xlfn.XLOOKUP(Table6[[#This Row],[Numeric Month]],$N$5:$N$11,$O$5:$O$11)</f>
        <v>Jan</v>
      </c>
      <c r="K6814" t="str">
        <f>_xlfn.XLOOKUP(Table6[[#This Row],[Loan Date]],$Q$5:$Q$152,$R$5:$R$152)</f>
        <v>Friday</v>
      </c>
      <c r="L6814" t="str">
        <f>_xlfn.XLOOKUP(Table6[[#This Row],[Loan Date]],$Q$5:$Q$152,$S$5:$S$152)</f>
        <v>Week 3</v>
      </c>
    </row>
    <row r="6815" spans="1:12" x14ac:dyDescent="0.2">
      <c r="A6815" s="1">
        <v>44953</v>
      </c>
      <c r="B6815" t="s">
        <v>7</v>
      </c>
      <c r="C6815" s="1">
        <v>44953</v>
      </c>
      <c r="D6815" t="s">
        <v>917</v>
      </c>
      <c r="E6815" t="s">
        <v>37</v>
      </c>
      <c r="F6815" t="s">
        <v>37</v>
      </c>
      <c r="G6815" t="s">
        <v>20</v>
      </c>
      <c r="H6815" t="s">
        <v>0</v>
      </c>
      <c r="I6815">
        <f>MONTH(Table6[[#This Row],[Loan Date]])</f>
        <v>1</v>
      </c>
      <c r="J6815" t="str">
        <f>_xlfn.XLOOKUP(Table6[[#This Row],[Numeric Month]],$N$5:$N$11,$O$5:$O$11)</f>
        <v>Jan</v>
      </c>
      <c r="K6815" t="str">
        <f>_xlfn.XLOOKUP(Table6[[#This Row],[Loan Date]],$Q$5:$Q$152,$R$5:$R$152)</f>
        <v>Friday</v>
      </c>
      <c r="L6815" t="str">
        <f>_xlfn.XLOOKUP(Table6[[#This Row],[Loan Date]],$Q$5:$Q$152,$S$5:$S$152)</f>
        <v>Week 3</v>
      </c>
    </row>
    <row r="6816" spans="1:12" x14ac:dyDescent="0.2">
      <c r="A6816" s="1">
        <v>44953</v>
      </c>
      <c r="B6816" t="s">
        <v>5</v>
      </c>
      <c r="C6816" s="1">
        <v>44966</v>
      </c>
      <c r="D6816" t="s">
        <v>108</v>
      </c>
      <c r="E6816" t="s">
        <v>52</v>
      </c>
      <c r="F6816" t="s">
        <v>51</v>
      </c>
      <c r="G6816" t="s">
        <v>1</v>
      </c>
      <c r="H6816" t="s">
        <v>0</v>
      </c>
      <c r="I6816">
        <f>MONTH(Table6[[#This Row],[Loan Date]])</f>
        <v>1</v>
      </c>
      <c r="J6816" t="str">
        <f>_xlfn.XLOOKUP(Table6[[#This Row],[Numeric Month]],$N$5:$N$11,$O$5:$O$11)</f>
        <v>Jan</v>
      </c>
      <c r="K6816" t="str">
        <f>_xlfn.XLOOKUP(Table6[[#This Row],[Loan Date]],$Q$5:$Q$152,$R$5:$R$152)</f>
        <v>Friday</v>
      </c>
      <c r="L6816" t="str">
        <f>_xlfn.XLOOKUP(Table6[[#This Row],[Loan Date]],$Q$5:$Q$152,$S$5:$S$152)</f>
        <v>Week 3</v>
      </c>
    </row>
    <row r="6817" spans="1:12" x14ac:dyDescent="0.2">
      <c r="A6817" s="1">
        <v>44953</v>
      </c>
      <c r="B6817" t="s">
        <v>7</v>
      </c>
      <c r="C6817" s="1">
        <v>44960</v>
      </c>
      <c r="D6817" t="s">
        <v>593</v>
      </c>
      <c r="E6817" t="s">
        <v>9</v>
      </c>
      <c r="F6817" t="s">
        <v>8</v>
      </c>
      <c r="G6817" t="s">
        <v>1</v>
      </c>
      <c r="H6817" t="s">
        <v>0</v>
      </c>
      <c r="I6817">
        <f>MONTH(Table6[[#This Row],[Loan Date]])</f>
        <v>1</v>
      </c>
      <c r="J6817" t="str">
        <f>_xlfn.XLOOKUP(Table6[[#This Row],[Numeric Month]],$N$5:$N$11,$O$5:$O$11)</f>
        <v>Jan</v>
      </c>
      <c r="K6817" t="str">
        <f>_xlfn.XLOOKUP(Table6[[#This Row],[Loan Date]],$Q$5:$Q$152,$R$5:$R$152)</f>
        <v>Friday</v>
      </c>
      <c r="L6817" t="str">
        <f>_xlfn.XLOOKUP(Table6[[#This Row],[Loan Date]],$Q$5:$Q$152,$S$5:$S$152)</f>
        <v>Week 3</v>
      </c>
    </row>
    <row r="6818" spans="1:12" x14ac:dyDescent="0.2">
      <c r="A6818" s="1">
        <v>44953</v>
      </c>
      <c r="B6818" t="s">
        <v>7</v>
      </c>
      <c r="C6818" s="1">
        <v>44953</v>
      </c>
      <c r="D6818" t="s">
        <v>310</v>
      </c>
      <c r="E6818" t="s">
        <v>21</v>
      </c>
      <c r="F6818" t="s">
        <v>21</v>
      </c>
      <c r="G6818" t="s">
        <v>20</v>
      </c>
      <c r="H6818" t="s">
        <v>0</v>
      </c>
      <c r="I6818">
        <f>MONTH(Table6[[#This Row],[Loan Date]])</f>
        <v>1</v>
      </c>
      <c r="J6818" t="str">
        <f>_xlfn.XLOOKUP(Table6[[#This Row],[Numeric Month]],$N$5:$N$11,$O$5:$O$11)</f>
        <v>Jan</v>
      </c>
      <c r="K6818" t="str">
        <f>_xlfn.XLOOKUP(Table6[[#This Row],[Loan Date]],$Q$5:$Q$152,$R$5:$R$152)</f>
        <v>Friday</v>
      </c>
      <c r="L6818" t="str">
        <f>_xlfn.XLOOKUP(Table6[[#This Row],[Loan Date]],$Q$5:$Q$152,$S$5:$S$152)</f>
        <v>Week 3</v>
      </c>
    </row>
    <row r="6819" spans="1:12" x14ac:dyDescent="0.2">
      <c r="A6819" s="1">
        <v>44953</v>
      </c>
      <c r="B6819" t="s">
        <v>7</v>
      </c>
      <c r="C6819" s="1">
        <v>44953</v>
      </c>
      <c r="D6819" t="s">
        <v>97</v>
      </c>
      <c r="E6819" t="s">
        <v>23</v>
      </c>
      <c r="F6819" t="s">
        <v>23</v>
      </c>
      <c r="G6819" t="s">
        <v>20</v>
      </c>
      <c r="H6819" t="s">
        <v>0</v>
      </c>
      <c r="I6819">
        <f>MONTH(Table6[[#This Row],[Loan Date]])</f>
        <v>1</v>
      </c>
      <c r="J6819" t="str">
        <f>_xlfn.XLOOKUP(Table6[[#This Row],[Numeric Month]],$N$5:$N$11,$O$5:$O$11)</f>
        <v>Jan</v>
      </c>
      <c r="K6819" t="str">
        <f>_xlfn.XLOOKUP(Table6[[#This Row],[Loan Date]],$Q$5:$Q$152,$R$5:$R$152)</f>
        <v>Friday</v>
      </c>
      <c r="L6819" t="str">
        <f>_xlfn.XLOOKUP(Table6[[#This Row],[Loan Date]],$Q$5:$Q$152,$S$5:$S$152)</f>
        <v>Week 3</v>
      </c>
    </row>
    <row r="6820" spans="1:12" x14ac:dyDescent="0.2">
      <c r="A6820" s="1">
        <v>44953</v>
      </c>
      <c r="B6820" t="s">
        <v>5</v>
      </c>
      <c r="C6820" s="1">
        <v>44967</v>
      </c>
      <c r="D6820" t="s">
        <v>933</v>
      </c>
      <c r="E6820" t="s">
        <v>15</v>
      </c>
      <c r="F6820" t="s">
        <v>14</v>
      </c>
      <c r="G6820" t="s">
        <v>1</v>
      </c>
      <c r="H6820" t="s">
        <v>0</v>
      </c>
      <c r="I6820">
        <f>MONTH(Table6[[#This Row],[Loan Date]])</f>
        <v>1</v>
      </c>
      <c r="J6820" t="str">
        <f>_xlfn.XLOOKUP(Table6[[#This Row],[Numeric Month]],$N$5:$N$11,$O$5:$O$11)</f>
        <v>Jan</v>
      </c>
      <c r="K6820" t="str">
        <f>_xlfn.XLOOKUP(Table6[[#This Row],[Loan Date]],$Q$5:$Q$152,$R$5:$R$152)</f>
        <v>Friday</v>
      </c>
      <c r="L6820" t="str">
        <f>_xlfn.XLOOKUP(Table6[[#This Row],[Loan Date]],$Q$5:$Q$152,$S$5:$S$152)</f>
        <v>Week 3</v>
      </c>
    </row>
    <row r="6821" spans="1:12" x14ac:dyDescent="0.2">
      <c r="A6821" s="1">
        <v>44953</v>
      </c>
      <c r="B6821" t="s">
        <v>5</v>
      </c>
      <c r="C6821" s="1">
        <v>44953</v>
      </c>
      <c r="D6821" t="s">
        <v>969</v>
      </c>
      <c r="E6821" t="s">
        <v>37</v>
      </c>
      <c r="F6821" t="s">
        <v>37</v>
      </c>
      <c r="G6821" t="s">
        <v>20</v>
      </c>
      <c r="H6821" t="s">
        <v>0</v>
      </c>
      <c r="I6821">
        <f>MONTH(Table6[[#This Row],[Loan Date]])</f>
        <v>1</v>
      </c>
      <c r="J6821" t="str">
        <f>_xlfn.XLOOKUP(Table6[[#This Row],[Numeric Month]],$N$5:$N$11,$O$5:$O$11)</f>
        <v>Jan</v>
      </c>
      <c r="K6821" t="str">
        <f>_xlfn.XLOOKUP(Table6[[#This Row],[Loan Date]],$Q$5:$Q$152,$R$5:$R$152)</f>
        <v>Friday</v>
      </c>
      <c r="L6821" t="str">
        <f>_xlfn.XLOOKUP(Table6[[#This Row],[Loan Date]],$Q$5:$Q$152,$S$5:$S$152)</f>
        <v>Week 3</v>
      </c>
    </row>
    <row r="6822" spans="1:12" x14ac:dyDescent="0.2">
      <c r="A6822" s="1">
        <v>44953</v>
      </c>
      <c r="B6822" t="s">
        <v>7</v>
      </c>
      <c r="C6822" s="1">
        <v>44966</v>
      </c>
      <c r="D6822" t="s">
        <v>92</v>
      </c>
      <c r="E6822" t="s">
        <v>9</v>
      </c>
      <c r="F6822" t="s">
        <v>8</v>
      </c>
      <c r="G6822" t="s">
        <v>1</v>
      </c>
      <c r="H6822" t="s">
        <v>0</v>
      </c>
      <c r="I6822">
        <f>MONTH(Table6[[#This Row],[Loan Date]])</f>
        <v>1</v>
      </c>
      <c r="J6822" t="str">
        <f>_xlfn.XLOOKUP(Table6[[#This Row],[Numeric Month]],$N$5:$N$11,$O$5:$O$11)</f>
        <v>Jan</v>
      </c>
      <c r="K6822" t="str">
        <f>_xlfn.XLOOKUP(Table6[[#This Row],[Loan Date]],$Q$5:$Q$152,$R$5:$R$152)</f>
        <v>Friday</v>
      </c>
      <c r="L6822" t="str">
        <f>_xlfn.XLOOKUP(Table6[[#This Row],[Loan Date]],$Q$5:$Q$152,$S$5:$S$152)</f>
        <v>Week 3</v>
      </c>
    </row>
    <row r="6823" spans="1:12" x14ac:dyDescent="0.2">
      <c r="A6823" s="1">
        <v>44953</v>
      </c>
      <c r="B6823" t="s">
        <v>7</v>
      </c>
      <c r="C6823" s="1">
        <v>44953</v>
      </c>
      <c r="D6823" t="s">
        <v>952</v>
      </c>
      <c r="E6823" t="s">
        <v>37</v>
      </c>
      <c r="F6823" t="s">
        <v>37</v>
      </c>
      <c r="G6823" t="s">
        <v>20</v>
      </c>
      <c r="H6823" t="s">
        <v>0</v>
      </c>
      <c r="I6823">
        <f>MONTH(Table6[[#This Row],[Loan Date]])</f>
        <v>1</v>
      </c>
      <c r="J6823" t="str">
        <f>_xlfn.XLOOKUP(Table6[[#This Row],[Numeric Month]],$N$5:$N$11,$O$5:$O$11)</f>
        <v>Jan</v>
      </c>
      <c r="K6823" t="str">
        <f>_xlfn.XLOOKUP(Table6[[#This Row],[Loan Date]],$Q$5:$Q$152,$R$5:$R$152)</f>
        <v>Friday</v>
      </c>
      <c r="L6823" t="str">
        <f>_xlfn.XLOOKUP(Table6[[#This Row],[Loan Date]],$Q$5:$Q$152,$S$5:$S$152)</f>
        <v>Week 3</v>
      </c>
    </row>
    <row r="6824" spans="1:12" x14ac:dyDescent="0.2">
      <c r="A6824" s="1">
        <v>44953</v>
      </c>
      <c r="B6824" t="s">
        <v>5</v>
      </c>
      <c r="C6824" s="1">
        <v>44953</v>
      </c>
      <c r="D6824" t="s">
        <v>344</v>
      </c>
      <c r="E6824" t="s">
        <v>49</v>
      </c>
      <c r="F6824" t="s">
        <v>49</v>
      </c>
      <c r="G6824" t="s">
        <v>20</v>
      </c>
      <c r="H6824" t="s">
        <v>0</v>
      </c>
      <c r="I6824">
        <f>MONTH(Table6[[#This Row],[Loan Date]])</f>
        <v>1</v>
      </c>
      <c r="J6824" t="str">
        <f>_xlfn.XLOOKUP(Table6[[#This Row],[Numeric Month]],$N$5:$N$11,$O$5:$O$11)</f>
        <v>Jan</v>
      </c>
      <c r="K6824" t="str">
        <f>_xlfn.XLOOKUP(Table6[[#This Row],[Loan Date]],$Q$5:$Q$152,$R$5:$R$152)</f>
        <v>Friday</v>
      </c>
      <c r="L6824" t="str">
        <f>_xlfn.XLOOKUP(Table6[[#This Row],[Loan Date]],$Q$5:$Q$152,$S$5:$S$152)</f>
        <v>Week 3</v>
      </c>
    </row>
    <row r="6825" spans="1:12" x14ac:dyDescent="0.2">
      <c r="A6825" s="1">
        <v>44953</v>
      </c>
      <c r="B6825" t="s">
        <v>5</v>
      </c>
      <c r="C6825" s="1">
        <v>44953</v>
      </c>
      <c r="D6825" t="s">
        <v>390</v>
      </c>
      <c r="E6825" t="s">
        <v>23</v>
      </c>
      <c r="F6825" t="s">
        <v>23</v>
      </c>
      <c r="G6825" t="s">
        <v>20</v>
      </c>
      <c r="H6825" t="s">
        <v>0</v>
      </c>
      <c r="I6825">
        <f>MONTH(Table6[[#This Row],[Loan Date]])</f>
        <v>1</v>
      </c>
      <c r="J6825" t="str">
        <f>_xlfn.XLOOKUP(Table6[[#This Row],[Numeric Month]],$N$5:$N$11,$O$5:$O$11)</f>
        <v>Jan</v>
      </c>
      <c r="K6825" t="str">
        <f>_xlfn.XLOOKUP(Table6[[#This Row],[Loan Date]],$Q$5:$Q$152,$R$5:$R$152)</f>
        <v>Friday</v>
      </c>
      <c r="L6825" t="str">
        <f>_xlfn.XLOOKUP(Table6[[#This Row],[Loan Date]],$Q$5:$Q$152,$S$5:$S$152)</f>
        <v>Week 3</v>
      </c>
    </row>
    <row r="6826" spans="1:12" x14ac:dyDescent="0.2">
      <c r="A6826" s="1">
        <v>44953</v>
      </c>
      <c r="B6826" t="s">
        <v>5</v>
      </c>
      <c r="C6826" s="1">
        <v>44953</v>
      </c>
      <c r="D6826" t="s">
        <v>734</v>
      </c>
      <c r="E6826" t="s">
        <v>21</v>
      </c>
      <c r="F6826" t="s">
        <v>21</v>
      </c>
      <c r="G6826" t="s">
        <v>20</v>
      </c>
      <c r="H6826" t="s">
        <v>0</v>
      </c>
      <c r="I6826">
        <f>MONTH(Table6[[#This Row],[Loan Date]])</f>
        <v>1</v>
      </c>
      <c r="J6826" t="str">
        <f>_xlfn.XLOOKUP(Table6[[#This Row],[Numeric Month]],$N$5:$N$11,$O$5:$O$11)</f>
        <v>Jan</v>
      </c>
      <c r="K6826" t="str">
        <f>_xlfn.XLOOKUP(Table6[[#This Row],[Loan Date]],$Q$5:$Q$152,$R$5:$R$152)</f>
        <v>Friday</v>
      </c>
      <c r="L6826" t="str">
        <f>_xlfn.XLOOKUP(Table6[[#This Row],[Loan Date]],$Q$5:$Q$152,$S$5:$S$152)</f>
        <v>Week 3</v>
      </c>
    </row>
    <row r="6827" spans="1:12" x14ac:dyDescent="0.2">
      <c r="A6827" s="1">
        <v>44953</v>
      </c>
      <c r="B6827" t="s">
        <v>7</v>
      </c>
      <c r="C6827" s="1">
        <v>44960</v>
      </c>
      <c r="D6827" t="s">
        <v>539</v>
      </c>
      <c r="E6827" t="s">
        <v>15</v>
      </c>
      <c r="F6827" t="s">
        <v>14</v>
      </c>
      <c r="G6827" t="s">
        <v>1</v>
      </c>
      <c r="H6827" t="s">
        <v>0</v>
      </c>
      <c r="I6827">
        <f>MONTH(Table6[[#This Row],[Loan Date]])</f>
        <v>1</v>
      </c>
      <c r="J6827" t="str">
        <f>_xlfn.XLOOKUP(Table6[[#This Row],[Numeric Month]],$N$5:$N$11,$O$5:$O$11)</f>
        <v>Jan</v>
      </c>
      <c r="K6827" t="str">
        <f>_xlfn.XLOOKUP(Table6[[#This Row],[Loan Date]],$Q$5:$Q$152,$R$5:$R$152)</f>
        <v>Friday</v>
      </c>
      <c r="L6827" t="str">
        <f>_xlfn.XLOOKUP(Table6[[#This Row],[Loan Date]],$Q$5:$Q$152,$S$5:$S$152)</f>
        <v>Week 3</v>
      </c>
    </row>
    <row r="6828" spans="1:12" x14ac:dyDescent="0.2">
      <c r="A6828" s="1">
        <v>44953</v>
      </c>
      <c r="B6828" t="s">
        <v>7</v>
      </c>
      <c r="C6828" s="1">
        <v>44953</v>
      </c>
      <c r="D6828" t="s">
        <v>197</v>
      </c>
      <c r="E6828" t="s">
        <v>41</v>
      </c>
      <c r="F6828" t="s">
        <v>40</v>
      </c>
      <c r="G6828" t="s">
        <v>39</v>
      </c>
      <c r="H6828" t="s">
        <v>0</v>
      </c>
      <c r="I6828">
        <f>MONTH(Table6[[#This Row],[Loan Date]])</f>
        <v>1</v>
      </c>
      <c r="J6828" t="str">
        <f>_xlfn.XLOOKUP(Table6[[#This Row],[Numeric Month]],$N$5:$N$11,$O$5:$O$11)</f>
        <v>Jan</v>
      </c>
      <c r="K6828" t="str">
        <f>_xlfn.XLOOKUP(Table6[[#This Row],[Loan Date]],$Q$5:$Q$152,$R$5:$R$152)</f>
        <v>Friday</v>
      </c>
      <c r="L6828" t="str">
        <f>_xlfn.XLOOKUP(Table6[[#This Row],[Loan Date]],$Q$5:$Q$152,$S$5:$S$152)</f>
        <v>Week 3</v>
      </c>
    </row>
    <row r="6829" spans="1:12" x14ac:dyDescent="0.2">
      <c r="A6829" s="1">
        <v>44953</v>
      </c>
      <c r="B6829" t="s">
        <v>5</v>
      </c>
      <c r="C6829" s="1">
        <v>44960</v>
      </c>
      <c r="D6829" t="s">
        <v>255</v>
      </c>
      <c r="E6829" t="s">
        <v>52</v>
      </c>
      <c r="F6829" t="s">
        <v>51</v>
      </c>
      <c r="G6829" t="s">
        <v>1</v>
      </c>
      <c r="H6829" t="s">
        <v>0</v>
      </c>
      <c r="I6829">
        <f>MONTH(Table6[[#This Row],[Loan Date]])</f>
        <v>1</v>
      </c>
      <c r="J6829" t="str">
        <f>_xlfn.XLOOKUP(Table6[[#This Row],[Numeric Month]],$N$5:$N$11,$O$5:$O$11)</f>
        <v>Jan</v>
      </c>
      <c r="K6829" t="str">
        <f>_xlfn.XLOOKUP(Table6[[#This Row],[Loan Date]],$Q$5:$Q$152,$R$5:$R$152)</f>
        <v>Friday</v>
      </c>
      <c r="L6829" t="str">
        <f>_xlfn.XLOOKUP(Table6[[#This Row],[Loan Date]],$Q$5:$Q$152,$S$5:$S$152)</f>
        <v>Week 3</v>
      </c>
    </row>
    <row r="6830" spans="1:12" x14ac:dyDescent="0.2">
      <c r="A6830" s="1">
        <v>44953</v>
      </c>
      <c r="B6830" t="s">
        <v>7</v>
      </c>
      <c r="C6830" s="1">
        <v>44960</v>
      </c>
      <c r="D6830" t="s">
        <v>593</v>
      </c>
      <c r="E6830" t="s">
        <v>9</v>
      </c>
      <c r="F6830" t="s">
        <v>8</v>
      </c>
      <c r="G6830" t="s">
        <v>1</v>
      </c>
      <c r="H6830" t="s">
        <v>0</v>
      </c>
      <c r="I6830">
        <f>MONTH(Table6[[#This Row],[Loan Date]])</f>
        <v>1</v>
      </c>
      <c r="J6830" t="str">
        <f>_xlfn.XLOOKUP(Table6[[#This Row],[Numeric Month]],$N$5:$N$11,$O$5:$O$11)</f>
        <v>Jan</v>
      </c>
      <c r="K6830" t="str">
        <f>_xlfn.XLOOKUP(Table6[[#This Row],[Loan Date]],$Q$5:$Q$152,$R$5:$R$152)</f>
        <v>Friday</v>
      </c>
      <c r="L6830" t="str">
        <f>_xlfn.XLOOKUP(Table6[[#This Row],[Loan Date]],$Q$5:$Q$152,$S$5:$S$152)</f>
        <v>Week 3</v>
      </c>
    </row>
    <row r="6831" spans="1:12" x14ac:dyDescent="0.2">
      <c r="A6831" s="1">
        <v>44953</v>
      </c>
      <c r="B6831" t="s">
        <v>7</v>
      </c>
      <c r="C6831" s="1">
        <v>44953</v>
      </c>
      <c r="D6831" t="s">
        <v>952</v>
      </c>
      <c r="E6831" t="s">
        <v>37</v>
      </c>
      <c r="F6831" t="s">
        <v>37</v>
      </c>
      <c r="G6831" t="s">
        <v>20</v>
      </c>
      <c r="H6831" t="s">
        <v>0</v>
      </c>
      <c r="I6831">
        <f>MONTH(Table6[[#This Row],[Loan Date]])</f>
        <v>1</v>
      </c>
      <c r="J6831" t="str">
        <f>_xlfn.XLOOKUP(Table6[[#This Row],[Numeric Month]],$N$5:$N$11,$O$5:$O$11)</f>
        <v>Jan</v>
      </c>
      <c r="K6831" t="str">
        <f>_xlfn.XLOOKUP(Table6[[#This Row],[Loan Date]],$Q$5:$Q$152,$R$5:$R$152)</f>
        <v>Friday</v>
      </c>
      <c r="L6831" t="str">
        <f>_xlfn.XLOOKUP(Table6[[#This Row],[Loan Date]],$Q$5:$Q$152,$S$5:$S$152)</f>
        <v>Week 3</v>
      </c>
    </row>
    <row r="6832" spans="1:12" x14ac:dyDescent="0.2">
      <c r="A6832" s="1">
        <v>44953</v>
      </c>
      <c r="B6832" t="s">
        <v>7</v>
      </c>
      <c r="C6832" s="1">
        <v>44953</v>
      </c>
      <c r="D6832" t="s">
        <v>261</v>
      </c>
      <c r="E6832" t="s">
        <v>44</v>
      </c>
      <c r="F6832" t="s">
        <v>44</v>
      </c>
      <c r="G6832" t="s">
        <v>39</v>
      </c>
      <c r="H6832" t="s">
        <v>0</v>
      </c>
      <c r="I6832">
        <f>MONTH(Table6[[#This Row],[Loan Date]])</f>
        <v>1</v>
      </c>
      <c r="J6832" t="str">
        <f>_xlfn.XLOOKUP(Table6[[#This Row],[Numeric Month]],$N$5:$N$11,$O$5:$O$11)</f>
        <v>Jan</v>
      </c>
      <c r="K6832" t="str">
        <f>_xlfn.XLOOKUP(Table6[[#This Row],[Loan Date]],$Q$5:$Q$152,$R$5:$R$152)</f>
        <v>Friday</v>
      </c>
      <c r="L6832" t="str">
        <f>_xlfn.XLOOKUP(Table6[[#This Row],[Loan Date]],$Q$5:$Q$152,$S$5:$S$152)</f>
        <v>Week 3</v>
      </c>
    </row>
    <row r="6833" spans="1:12" x14ac:dyDescent="0.2">
      <c r="A6833" s="1">
        <v>44953</v>
      </c>
      <c r="B6833" t="s">
        <v>7</v>
      </c>
      <c r="C6833" s="1">
        <v>44960</v>
      </c>
      <c r="D6833" t="s">
        <v>476</v>
      </c>
      <c r="E6833" t="s">
        <v>15</v>
      </c>
      <c r="F6833" t="s">
        <v>14</v>
      </c>
      <c r="G6833" t="s">
        <v>1</v>
      </c>
      <c r="H6833" t="s">
        <v>0</v>
      </c>
      <c r="I6833">
        <f>MONTH(Table6[[#This Row],[Loan Date]])</f>
        <v>1</v>
      </c>
      <c r="J6833" t="str">
        <f>_xlfn.XLOOKUP(Table6[[#This Row],[Numeric Month]],$N$5:$N$11,$O$5:$O$11)</f>
        <v>Jan</v>
      </c>
      <c r="K6833" t="str">
        <f>_xlfn.XLOOKUP(Table6[[#This Row],[Loan Date]],$Q$5:$Q$152,$R$5:$R$152)</f>
        <v>Friday</v>
      </c>
      <c r="L6833" t="str">
        <f>_xlfn.XLOOKUP(Table6[[#This Row],[Loan Date]],$Q$5:$Q$152,$S$5:$S$152)</f>
        <v>Week 3</v>
      </c>
    </row>
    <row r="6834" spans="1:12" x14ac:dyDescent="0.2">
      <c r="A6834" s="1">
        <v>44953</v>
      </c>
      <c r="B6834" t="s">
        <v>7</v>
      </c>
      <c r="C6834" s="1">
        <v>44953</v>
      </c>
      <c r="D6834" t="s">
        <v>913</v>
      </c>
      <c r="E6834" t="s">
        <v>37</v>
      </c>
      <c r="F6834" t="s">
        <v>37</v>
      </c>
      <c r="G6834" t="s">
        <v>20</v>
      </c>
      <c r="H6834" t="s">
        <v>0</v>
      </c>
      <c r="I6834">
        <f>MONTH(Table6[[#This Row],[Loan Date]])</f>
        <v>1</v>
      </c>
      <c r="J6834" t="str">
        <f>_xlfn.XLOOKUP(Table6[[#This Row],[Numeric Month]],$N$5:$N$11,$O$5:$O$11)</f>
        <v>Jan</v>
      </c>
      <c r="K6834" t="str">
        <f>_xlfn.XLOOKUP(Table6[[#This Row],[Loan Date]],$Q$5:$Q$152,$R$5:$R$152)</f>
        <v>Friday</v>
      </c>
      <c r="L6834" t="str">
        <f>_xlfn.XLOOKUP(Table6[[#This Row],[Loan Date]],$Q$5:$Q$152,$S$5:$S$152)</f>
        <v>Week 3</v>
      </c>
    </row>
    <row r="6835" spans="1:12" x14ac:dyDescent="0.2">
      <c r="A6835" s="1">
        <v>44953</v>
      </c>
      <c r="B6835" t="s">
        <v>7</v>
      </c>
      <c r="C6835" s="1">
        <v>44960</v>
      </c>
      <c r="D6835" t="s">
        <v>298</v>
      </c>
      <c r="E6835" t="s">
        <v>52</v>
      </c>
      <c r="F6835" t="s">
        <v>51</v>
      </c>
      <c r="G6835" t="s">
        <v>1</v>
      </c>
      <c r="H6835" t="s">
        <v>0</v>
      </c>
      <c r="I6835">
        <f>MONTH(Table6[[#This Row],[Loan Date]])</f>
        <v>1</v>
      </c>
      <c r="J6835" t="str">
        <f>_xlfn.XLOOKUP(Table6[[#This Row],[Numeric Month]],$N$5:$N$11,$O$5:$O$11)</f>
        <v>Jan</v>
      </c>
      <c r="K6835" t="str">
        <f>_xlfn.XLOOKUP(Table6[[#This Row],[Loan Date]],$Q$5:$Q$152,$R$5:$R$152)</f>
        <v>Friday</v>
      </c>
      <c r="L6835" t="str">
        <f>_xlfn.XLOOKUP(Table6[[#This Row],[Loan Date]],$Q$5:$Q$152,$S$5:$S$152)</f>
        <v>Week 3</v>
      </c>
    </row>
    <row r="6836" spans="1:12" x14ac:dyDescent="0.2">
      <c r="A6836" s="1">
        <v>44953</v>
      </c>
      <c r="B6836" t="s">
        <v>7</v>
      </c>
      <c r="C6836" s="1">
        <v>44953</v>
      </c>
      <c r="D6836" t="s">
        <v>111</v>
      </c>
      <c r="E6836" t="s">
        <v>21</v>
      </c>
      <c r="F6836" t="s">
        <v>21</v>
      </c>
      <c r="G6836" t="s">
        <v>20</v>
      </c>
      <c r="H6836" t="s">
        <v>0</v>
      </c>
      <c r="I6836">
        <f>MONTH(Table6[[#This Row],[Loan Date]])</f>
        <v>1</v>
      </c>
      <c r="J6836" t="str">
        <f>_xlfn.XLOOKUP(Table6[[#This Row],[Numeric Month]],$N$5:$N$11,$O$5:$O$11)</f>
        <v>Jan</v>
      </c>
      <c r="K6836" t="str">
        <f>_xlfn.XLOOKUP(Table6[[#This Row],[Loan Date]],$Q$5:$Q$152,$R$5:$R$152)</f>
        <v>Friday</v>
      </c>
      <c r="L6836" t="str">
        <f>_xlfn.XLOOKUP(Table6[[#This Row],[Loan Date]],$Q$5:$Q$152,$S$5:$S$152)</f>
        <v>Week 3</v>
      </c>
    </row>
    <row r="6837" spans="1:12" x14ac:dyDescent="0.2">
      <c r="A6837" s="1">
        <v>44953</v>
      </c>
      <c r="B6837" t="s">
        <v>7</v>
      </c>
      <c r="C6837" s="1">
        <v>44953</v>
      </c>
      <c r="D6837" t="s">
        <v>214</v>
      </c>
      <c r="E6837" t="s">
        <v>23</v>
      </c>
      <c r="F6837" t="s">
        <v>23</v>
      </c>
      <c r="G6837" t="s">
        <v>20</v>
      </c>
      <c r="H6837" t="s">
        <v>0</v>
      </c>
      <c r="I6837">
        <f>MONTH(Table6[[#This Row],[Loan Date]])</f>
        <v>1</v>
      </c>
      <c r="J6837" t="str">
        <f>_xlfn.XLOOKUP(Table6[[#This Row],[Numeric Month]],$N$5:$N$11,$O$5:$O$11)</f>
        <v>Jan</v>
      </c>
      <c r="K6837" t="str">
        <f>_xlfn.XLOOKUP(Table6[[#This Row],[Loan Date]],$Q$5:$Q$152,$R$5:$R$152)</f>
        <v>Friday</v>
      </c>
      <c r="L6837" t="str">
        <f>_xlfn.XLOOKUP(Table6[[#This Row],[Loan Date]],$Q$5:$Q$152,$S$5:$S$152)</f>
        <v>Week 3</v>
      </c>
    </row>
    <row r="6838" spans="1:12" x14ac:dyDescent="0.2">
      <c r="A6838" s="1">
        <v>44953</v>
      </c>
      <c r="B6838" t="s">
        <v>5</v>
      </c>
      <c r="C6838" s="1">
        <v>44953</v>
      </c>
      <c r="D6838" t="s">
        <v>175</v>
      </c>
      <c r="E6838" t="s">
        <v>21</v>
      </c>
      <c r="F6838" t="s">
        <v>21</v>
      </c>
      <c r="G6838" t="s">
        <v>20</v>
      </c>
      <c r="H6838" t="s">
        <v>0</v>
      </c>
      <c r="I6838">
        <f>MONTH(Table6[[#This Row],[Loan Date]])</f>
        <v>1</v>
      </c>
      <c r="J6838" t="str">
        <f>_xlfn.XLOOKUP(Table6[[#This Row],[Numeric Month]],$N$5:$N$11,$O$5:$O$11)</f>
        <v>Jan</v>
      </c>
      <c r="K6838" t="str">
        <f>_xlfn.XLOOKUP(Table6[[#This Row],[Loan Date]],$Q$5:$Q$152,$R$5:$R$152)</f>
        <v>Friday</v>
      </c>
      <c r="L6838" t="str">
        <f>_xlfn.XLOOKUP(Table6[[#This Row],[Loan Date]],$Q$5:$Q$152,$S$5:$S$152)</f>
        <v>Week 3</v>
      </c>
    </row>
    <row r="6839" spans="1:12" x14ac:dyDescent="0.2">
      <c r="A6839" s="1">
        <v>44953</v>
      </c>
      <c r="B6839" t="s">
        <v>5</v>
      </c>
      <c r="C6839" s="1">
        <v>44953</v>
      </c>
      <c r="D6839" t="s">
        <v>320</v>
      </c>
      <c r="E6839" t="s">
        <v>23</v>
      </c>
      <c r="F6839" t="s">
        <v>23</v>
      </c>
      <c r="G6839" t="s">
        <v>20</v>
      </c>
      <c r="H6839" t="s">
        <v>0</v>
      </c>
      <c r="I6839">
        <f>MONTH(Table6[[#This Row],[Loan Date]])</f>
        <v>1</v>
      </c>
      <c r="J6839" t="str">
        <f>_xlfn.XLOOKUP(Table6[[#This Row],[Numeric Month]],$N$5:$N$11,$O$5:$O$11)</f>
        <v>Jan</v>
      </c>
      <c r="K6839" t="str">
        <f>_xlfn.XLOOKUP(Table6[[#This Row],[Loan Date]],$Q$5:$Q$152,$R$5:$R$152)</f>
        <v>Friday</v>
      </c>
      <c r="L6839" t="str">
        <f>_xlfn.XLOOKUP(Table6[[#This Row],[Loan Date]],$Q$5:$Q$152,$S$5:$S$152)</f>
        <v>Week 3</v>
      </c>
    </row>
    <row r="6840" spans="1:12" x14ac:dyDescent="0.2">
      <c r="A6840" s="1">
        <v>44953</v>
      </c>
      <c r="B6840" t="s">
        <v>7</v>
      </c>
      <c r="C6840" s="1">
        <v>44966</v>
      </c>
      <c r="D6840" t="s">
        <v>91</v>
      </c>
      <c r="E6840" t="s">
        <v>15</v>
      </c>
      <c r="F6840" t="s">
        <v>14</v>
      </c>
      <c r="G6840" t="s">
        <v>1</v>
      </c>
      <c r="H6840" t="s">
        <v>0</v>
      </c>
      <c r="I6840">
        <f>MONTH(Table6[[#This Row],[Loan Date]])</f>
        <v>1</v>
      </c>
      <c r="J6840" t="str">
        <f>_xlfn.XLOOKUP(Table6[[#This Row],[Numeric Month]],$N$5:$N$11,$O$5:$O$11)</f>
        <v>Jan</v>
      </c>
      <c r="K6840" t="str">
        <f>_xlfn.XLOOKUP(Table6[[#This Row],[Loan Date]],$Q$5:$Q$152,$R$5:$R$152)</f>
        <v>Friday</v>
      </c>
      <c r="L6840" t="str">
        <f>_xlfn.XLOOKUP(Table6[[#This Row],[Loan Date]],$Q$5:$Q$152,$S$5:$S$152)</f>
        <v>Week 3</v>
      </c>
    </row>
    <row r="6841" spans="1:12" x14ac:dyDescent="0.2">
      <c r="A6841" s="1">
        <v>44953</v>
      </c>
      <c r="B6841" t="s">
        <v>5</v>
      </c>
      <c r="C6841" s="1">
        <v>44967</v>
      </c>
      <c r="D6841" t="s">
        <v>195</v>
      </c>
      <c r="E6841" t="s">
        <v>9</v>
      </c>
      <c r="F6841" t="s">
        <v>8</v>
      </c>
      <c r="G6841" t="s">
        <v>1</v>
      </c>
      <c r="H6841" t="s">
        <v>0</v>
      </c>
      <c r="I6841">
        <f>MONTH(Table6[[#This Row],[Loan Date]])</f>
        <v>1</v>
      </c>
      <c r="J6841" t="str">
        <f>_xlfn.XLOOKUP(Table6[[#This Row],[Numeric Month]],$N$5:$N$11,$O$5:$O$11)</f>
        <v>Jan</v>
      </c>
      <c r="K6841" t="str">
        <f>_xlfn.XLOOKUP(Table6[[#This Row],[Loan Date]],$Q$5:$Q$152,$R$5:$R$152)</f>
        <v>Friday</v>
      </c>
      <c r="L6841" t="str">
        <f>_xlfn.XLOOKUP(Table6[[#This Row],[Loan Date]],$Q$5:$Q$152,$S$5:$S$152)</f>
        <v>Week 3</v>
      </c>
    </row>
    <row r="6842" spans="1:12" x14ac:dyDescent="0.2">
      <c r="A6842" s="1">
        <v>44953</v>
      </c>
      <c r="B6842" t="s">
        <v>7</v>
      </c>
      <c r="C6842" s="1">
        <v>44953</v>
      </c>
      <c r="D6842" t="s">
        <v>115</v>
      </c>
      <c r="E6842" t="s">
        <v>23</v>
      </c>
      <c r="F6842" t="s">
        <v>23</v>
      </c>
      <c r="G6842" t="s">
        <v>20</v>
      </c>
      <c r="H6842" t="s">
        <v>0</v>
      </c>
      <c r="I6842">
        <f>MONTH(Table6[[#This Row],[Loan Date]])</f>
        <v>1</v>
      </c>
      <c r="J6842" t="str">
        <f>_xlfn.XLOOKUP(Table6[[#This Row],[Numeric Month]],$N$5:$N$11,$O$5:$O$11)</f>
        <v>Jan</v>
      </c>
      <c r="K6842" t="str">
        <f>_xlfn.XLOOKUP(Table6[[#This Row],[Loan Date]],$Q$5:$Q$152,$R$5:$R$152)</f>
        <v>Friday</v>
      </c>
      <c r="L6842" t="str">
        <f>_xlfn.XLOOKUP(Table6[[#This Row],[Loan Date]],$Q$5:$Q$152,$S$5:$S$152)</f>
        <v>Week 3</v>
      </c>
    </row>
    <row r="6843" spans="1:12" x14ac:dyDescent="0.2">
      <c r="A6843" s="1">
        <v>44953</v>
      </c>
      <c r="B6843" t="s">
        <v>5</v>
      </c>
      <c r="C6843" s="1">
        <v>44960</v>
      </c>
      <c r="D6843" t="s">
        <v>1053</v>
      </c>
      <c r="E6843" t="s">
        <v>52</v>
      </c>
      <c r="F6843" t="s">
        <v>51</v>
      </c>
      <c r="G6843" t="s">
        <v>1</v>
      </c>
      <c r="H6843" t="s">
        <v>0</v>
      </c>
      <c r="I6843">
        <f>MONTH(Table6[[#This Row],[Loan Date]])</f>
        <v>1</v>
      </c>
      <c r="J6843" t="str">
        <f>_xlfn.XLOOKUP(Table6[[#This Row],[Numeric Month]],$N$5:$N$11,$O$5:$O$11)</f>
        <v>Jan</v>
      </c>
      <c r="K6843" t="str">
        <f>_xlfn.XLOOKUP(Table6[[#This Row],[Loan Date]],$Q$5:$Q$152,$R$5:$R$152)</f>
        <v>Friday</v>
      </c>
      <c r="L6843" t="str">
        <f>_xlfn.XLOOKUP(Table6[[#This Row],[Loan Date]],$Q$5:$Q$152,$S$5:$S$152)</f>
        <v>Week 3</v>
      </c>
    </row>
    <row r="6844" spans="1:12" x14ac:dyDescent="0.2">
      <c r="A6844" s="1">
        <v>44953</v>
      </c>
      <c r="B6844" t="s">
        <v>7</v>
      </c>
      <c r="C6844" s="1">
        <v>44953</v>
      </c>
      <c r="D6844" t="s">
        <v>757</v>
      </c>
      <c r="E6844" t="s">
        <v>65</v>
      </c>
      <c r="F6844" t="s">
        <v>65</v>
      </c>
      <c r="G6844" t="s">
        <v>20</v>
      </c>
      <c r="H6844" t="s">
        <v>0</v>
      </c>
      <c r="I6844">
        <f>MONTH(Table6[[#This Row],[Loan Date]])</f>
        <v>1</v>
      </c>
      <c r="J6844" t="str">
        <f>_xlfn.XLOOKUP(Table6[[#This Row],[Numeric Month]],$N$5:$N$11,$O$5:$O$11)</f>
        <v>Jan</v>
      </c>
      <c r="K6844" t="str">
        <f>_xlfn.XLOOKUP(Table6[[#This Row],[Loan Date]],$Q$5:$Q$152,$R$5:$R$152)</f>
        <v>Friday</v>
      </c>
      <c r="L6844" t="str">
        <f>_xlfn.XLOOKUP(Table6[[#This Row],[Loan Date]],$Q$5:$Q$152,$S$5:$S$152)</f>
        <v>Week 3</v>
      </c>
    </row>
    <row r="6845" spans="1:12" x14ac:dyDescent="0.2">
      <c r="A6845" s="1">
        <v>44953</v>
      </c>
      <c r="B6845" t="s">
        <v>7</v>
      </c>
      <c r="C6845" s="1">
        <v>44960</v>
      </c>
      <c r="D6845" t="s">
        <v>279</v>
      </c>
      <c r="E6845" t="s">
        <v>52</v>
      </c>
      <c r="F6845" t="s">
        <v>51</v>
      </c>
      <c r="G6845" t="s">
        <v>1</v>
      </c>
      <c r="H6845" t="s">
        <v>0</v>
      </c>
      <c r="I6845">
        <f>MONTH(Table6[[#This Row],[Loan Date]])</f>
        <v>1</v>
      </c>
      <c r="J6845" t="str">
        <f>_xlfn.XLOOKUP(Table6[[#This Row],[Numeric Month]],$N$5:$N$11,$O$5:$O$11)</f>
        <v>Jan</v>
      </c>
      <c r="K6845" t="str">
        <f>_xlfn.XLOOKUP(Table6[[#This Row],[Loan Date]],$Q$5:$Q$152,$R$5:$R$152)</f>
        <v>Friday</v>
      </c>
      <c r="L6845" t="str">
        <f>_xlfn.XLOOKUP(Table6[[#This Row],[Loan Date]],$Q$5:$Q$152,$S$5:$S$152)</f>
        <v>Week 3</v>
      </c>
    </row>
    <row r="6846" spans="1:12" x14ac:dyDescent="0.2">
      <c r="A6846" s="1">
        <v>44953</v>
      </c>
      <c r="B6846" t="s">
        <v>7</v>
      </c>
      <c r="C6846" s="1">
        <v>44960</v>
      </c>
      <c r="D6846" t="s">
        <v>1052</v>
      </c>
      <c r="E6846" t="s">
        <v>52</v>
      </c>
      <c r="F6846" t="s">
        <v>51</v>
      </c>
      <c r="G6846" t="s">
        <v>1</v>
      </c>
      <c r="H6846" t="s">
        <v>0</v>
      </c>
      <c r="I6846">
        <f>MONTH(Table6[[#This Row],[Loan Date]])</f>
        <v>1</v>
      </c>
      <c r="J6846" t="str">
        <f>_xlfn.XLOOKUP(Table6[[#This Row],[Numeric Month]],$N$5:$N$11,$O$5:$O$11)</f>
        <v>Jan</v>
      </c>
      <c r="K6846" t="str">
        <f>_xlfn.XLOOKUP(Table6[[#This Row],[Loan Date]],$Q$5:$Q$152,$R$5:$R$152)</f>
        <v>Friday</v>
      </c>
      <c r="L6846" t="str">
        <f>_xlfn.XLOOKUP(Table6[[#This Row],[Loan Date]],$Q$5:$Q$152,$S$5:$S$152)</f>
        <v>Week 3</v>
      </c>
    </row>
    <row r="6847" spans="1:12" x14ac:dyDescent="0.2">
      <c r="A6847" s="1">
        <v>44953</v>
      </c>
      <c r="B6847" t="s">
        <v>7</v>
      </c>
      <c r="C6847" s="1">
        <v>44953</v>
      </c>
      <c r="D6847" t="s">
        <v>241</v>
      </c>
      <c r="E6847" t="s">
        <v>23</v>
      </c>
      <c r="F6847" t="s">
        <v>23</v>
      </c>
      <c r="G6847" t="s">
        <v>20</v>
      </c>
      <c r="H6847" t="s">
        <v>0</v>
      </c>
      <c r="I6847">
        <f>MONTH(Table6[[#This Row],[Loan Date]])</f>
        <v>1</v>
      </c>
      <c r="J6847" t="str">
        <f>_xlfn.XLOOKUP(Table6[[#This Row],[Numeric Month]],$N$5:$N$11,$O$5:$O$11)</f>
        <v>Jan</v>
      </c>
      <c r="K6847" t="str">
        <f>_xlfn.XLOOKUP(Table6[[#This Row],[Loan Date]],$Q$5:$Q$152,$R$5:$R$152)</f>
        <v>Friday</v>
      </c>
      <c r="L6847" t="str">
        <f>_xlfn.XLOOKUP(Table6[[#This Row],[Loan Date]],$Q$5:$Q$152,$S$5:$S$152)</f>
        <v>Week 3</v>
      </c>
    </row>
    <row r="6848" spans="1:12" x14ac:dyDescent="0.2">
      <c r="A6848" s="1">
        <v>44953</v>
      </c>
      <c r="B6848" t="s">
        <v>5</v>
      </c>
      <c r="C6848" s="1">
        <v>44960</v>
      </c>
      <c r="D6848" t="s">
        <v>146</v>
      </c>
      <c r="E6848" t="s">
        <v>52</v>
      </c>
      <c r="F6848" t="s">
        <v>51</v>
      </c>
      <c r="G6848" t="s">
        <v>1</v>
      </c>
      <c r="H6848" t="s">
        <v>0</v>
      </c>
      <c r="I6848">
        <f>MONTH(Table6[[#This Row],[Loan Date]])</f>
        <v>1</v>
      </c>
      <c r="J6848" t="str">
        <f>_xlfn.XLOOKUP(Table6[[#This Row],[Numeric Month]],$N$5:$N$11,$O$5:$O$11)</f>
        <v>Jan</v>
      </c>
      <c r="K6848" t="str">
        <f>_xlfn.XLOOKUP(Table6[[#This Row],[Loan Date]],$Q$5:$Q$152,$R$5:$R$152)</f>
        <v>Friday</v>
      </c>
      <c r="L6848" t="str">
        <f>_xlfn.XLOOKUP(Table6[[#This Row],[Loan Date]],$Q$5:$Q$152,$S$5:$S$152)</f>
        <v>Week 3</v>
      </c>
    </row>
    <row r="6849" spans="1:12" x14ac:dyDescent="0.2">
      <c r="A6849" s="1">
        <v>44953</v>
      </c>
      <c r="B6849" t="s">
        <v>7</v>
      </c>
      <c r="C6849" s="1">
        <v>44960</v>
      </c>
      <c r="D6849" t="s">
        <v>112</v>
      </c>
      <c r="E6849" t="s">
        <v>9</v>
      </c>
      <c r="F6849" t="s">
        <v>8</v>
      </c>
      <c r="G6849" t="s">
        <v>1</v>
      </c>
      <c r="H6849" t="s">
        <v>0</v>
      </c>
      <c r="I6849">
        <f>MONTH(Table6[[#This Row],[Loan Date]])</f>
        <v>1</v>
      </c>
      <c r="J6849" t="str">
        <f>_xlfn.XLOOKUP(Table6[[#This Row],[Numeric Month]],$N$5:$N$11,$O$5:$O$11)</f>
        <v>Jan</v>
      </c>
      <c r="K6849" t="str">
        <f>_xlfn.XLOOKUP(Table6[[#This Row],[Loan Date]],$Q$5:$Q$152,$R$5:$R$152)</f>
        <v>Friday</v>
      </c>
      <c r="L6849" t="str">
        <f>_xlfn.XLOOKUP(Table6[[#This Row],[Loan Date]],$Q$5:$Q$152,$S$5:$S$152)</f>
        <v>Week 3</v>
      </c>
    </row>
    <row r="6850" spans="1:12" x14ac:dyDescent="0.2">
      <c r="A6850" s="1">
        <v>44953</v>
      </c>
      <c r="B6850" t="s">
        <v>5</v>
      </c>
      <c r="C6850" s="1">
        <v>44953</v>
      </c>
      <c r="D6850" t="s">
        <v>952</v>
      </c>
      <c r="E6850" t="s">
        <v>37</v>
      </c>
      <c r="F6850" t="s">
        <v>37</v>
      </c>
      <c r="G6850" t="s">
        <v>20</v>
      </c>
      <c r="H6850" t="s">
        <v>0</v>
      </c>
      <c r="I6850">
        <f>MONTH(Table6[[#This Row],[Loan Date]])</f>
        <v>1</v>
      </c>
      <c r="J6850" t="str">
        <f>_xlfn.XLOOKUP(Table6[[#This Row],[Numeric Month]],$N$5:$N$11,$O$5:$O$11)</f>
        <v>Jan</v>
      </c>
      <c r="K6850" t="str">
        <f>_xlfn.XLOOKUP(Table6[[#This Row],[Loan Date]],$Q$5:$Q$152,$R$5:$R$152)</f>
        <v>Friday</v>
      </c>
      <c r="L6850" t="str">
        <f>_xlfn.XLOOKUP(Table6[[#This Row],[Loan Date]],$Q$5:$Q$152,$S$5:$S$152)</f>
        <v>Week 3</v>
      </c>
    </row>
    <row r="6851" spans="1:12" x14ac:dyDescent="0.2">
      <c r="A6851" s="1">
        <v>44953</v>
      </c>
      <c r="B6851" t="s">
        <v>7</v>
      </c>
      <c r="C6851" s="1">
        <v>44960</v>
      </c>
      <c r="D6851" t="s">
        <v>879</v>
      </c>
      <c r="E6851" t="s">
        <v>15</v>
      </c>
      <c r="F6851" t="s">
        <v>14</v>
      </c>
      <c r="G6851" t="s">
        <v>1</v>
      </c>
      <c r="H6851" t="s">
        <v>0</v>
      </c>
      <c r="I6851">
        <f>MONTH(Table6[[#This Row],[Loan Date]])</f>
        <v>1</v>
      </c>
      <c r="J6851" t="str">
        <f>_xlfn.XLOOKUP(Table6[[#This Row],[Numeric Month]],$N$5:$N$11,$O$5:$O$11)</f>
        <v>Jan</v>
      </c>
      <c r="K6851" t="str">
        <f>_xlfn.XLOOKUP(Table6[[#This Row],[Loan Date]],$Q$5:$Q$152,$R$5:$R$152)</f>
        <v>Friday</v>
      </c>
      <c r="L6851" t="str">
        <f>_xlfn.XLOOKUP(Table6[[#This Row],[Loan Date]],$Q$5:$Q$152,$S$5:$S$152)</f>
        <v>Week 3</v>
      </c>
    </row>
    <row r="6852" spans="1:12" x14ac:dyDescent="0.2">
      <c r="A6852" s="1">
        <v>44953</v>
      </c>
      <c r="B6852" t="s">
        <v>5</v>
      </c>
      <c r="C6852" s="1">
        <v>44960</v>
      </c>
      <c r="D6852" t="s">
        <v>713</v>
      </c>
      <c r="E6852" t="s">
        <v>15</v>
      </c>
      <c r="F6852" t="s">
        <v>14</v>
      </c>
      <c r="G6852" t="s">
        <v>1</v>
      </c>
      <c r="H6852" t="s">
        <v>0</v>
      </c>
      <c r="I6852">
        <f>MONTH(Table6[[#This Row],[Loan Date]])</f>
        <v>1</v>
      </c>
      <c r="J6852" t="str">
        <f>_xlfn.XLOOKUP(Table6[[#This Row],[Numeric Month]],$N$5:$N$11,$O$5:$O$11)</f>
        <v>Jan</v>
      </c>
      <c r="K6852" t="str">
        <f>_xlfn.XLOOKUP(Table6[[#This Row],[Loan Date]],$Q$5:$Q$152,$R$5:$R$152)</f>
        <v>Friday</v>
      </c>
      <c r="L6852" t="str">
        <f>_xlfn.XLOOKUP(Table6[[#This Row],[Loan Date]],$Q$5:$Q$152,$S$5:$S$152)</f>
        <v>Week 3</v>
      </c>
    </row>
    <row r="6853" spans="1:12" x14ac:dyDescent="0.2">
      <c r="A6853" s="1">
        <v>44953</v>
      </c>
      <c r="B6853" t="s">
        <v>5</v>
      </c>
      <c r="C6853" s="1">
        <v>44967</v>
      </c>
      <c r="D6853" t="s">
        <v>585</v>
      </c>
      <c r="E6853" t="s">
        <v>3</v>
      </c>
      <c r="F6853" t="s">
        <v>2</v>
      </c>
      <c r="G6853" t="s">
        <v>1</v>
      </c>
      <c r="H6853" t="s">
        <v>0</v>
      </c>
      <c r="I6853">
        <f>MONTH(Table6[[#This Row],[Loan Date]])</f>
        <v>1</v>
      </c>
      <c r="J6853" t="str">
        <f>_xlfn.XLOOKUP(Table6[[#This Row],[Numeric Month]],$N$5:$N$11,$O$5:$O$11)</f>
        <v>Jan</v>
      </c>
      <c r="K6853" t="str">
        <f>_xlfn.XLOOKUP(Table6[[#This Row],[Loan Date]],$Q$5:$Q$152,$R$5:$R$152)</f>
        <v>Friday</v>
      </c>
      <c r="L6853" t="str">
        <f>_xlfn.XLOOKUP(Table6[[#This Row],[Loan Date]],$Q$5:$Q$152,$S$5:$S$152)</f>
        <v>Week 3</v>
      </c>
    </row>
    <row r="6854" spans="1:12" x14ac:dyDescent="0.2">
      <c r="A6854" s="1">
        <v>44953</v>
      </c>
      <c r="B6854" t="s">
        <v>7</v>
      </c>
      <c r="C6854" s="1">
        <v>44967</v>
      </c>
      <c r="D6854" t="s">
        <v>904</v>
      </c>
      <c r="E6854" t="s">
        <v>204</v>
      </c>
      <c r="F6854" t="s">
        <v>2</v>
      </c>
      <c r="G6854" t="s">
        <v>1</v>
      </c>
      <c r="H6854" t="s">
        <v>0</v>
      </c>
      <c r="I6854">
        <f>MONTH(Table6[[#This Row],[Loan Date]])</f>
        <v>1</v>
      </c>
      <c r="J6854" t="str">
        <f>_xlfn.XLOOKUP(Table6[[#This Row],[Numeric Month]],$N$5:$N$11,$O$5:$O$11)</f>
        <v>Jan</v>
      </c>
      <c r="K6854" t="str">
        <f>_xlfn.XLOOKUP(Table6[[#This Row],[Loan Date]],$Q$5:$Q$152,$R$5:$R$152)</f>
        <v>Friday</v>
      </c>
      <c r="L6854" t="str">
        <f>_xlfn.XLOOKUP(Table6[[#This Row],[Loan Date]],$Q$5:$Q$152,$S$5:$S$152)</f>
        <v>Week 3</v>
      </c>
    </row>
    <row r="6855" spans="1:12" x14ac:dyDescent="0.2">
      <c r="A6855" s="1">
        <v>44953</v>
      </c>
      <c r="B6855" t="s">
        <v>7</v>
      </c>
      <c r="C6855" s="1">
        <v>44953</v>
      </c>
      <c r="D6855" t="s">
        <v>115</v>
      </c>
      <c r="E6855" t="s">
        <v>23</v>
      </c>
      <c r="F6855" t="s">
        <v>23</v>
      </c>
      <c r="G6855" t="s">
        <v>20</v>
      </c>
      <c r="H6855" t="s">
        <v>0</v>
      </c>
      <c r="I6855">
        <f>MONTH(Table6[[#This Row],[Loan Date]])</f>
        <v>1</v>
      </c>
      <c r="J6855" t="str">
        <f>_xlfn.XLOOKUP(Table6[[#This Row],[Numeric Month]],$N$5:$N$11,$O$5:$O$11)</f>
        <v>Jan</v>
      </c>
      <c r="K6855" t="str">
        <f>_xlfn.XLOOKUP(Table6[[#This Row],[Loan Date]],$Q$5:$Q$152,$R$5:$R$152)</f>
        <v>Friday</v>
      </c>
      <c r="L6855" t="str">
        <f>_xlfn.XLOOKUP(Table6[[#This Row],[Loan Date]],$Q$5:$Q$152,$S$5:$S$152)</f>
        <v>Week 3</v>
      </c>
    </row>
    <row r="6856" spans="1:12" x14ac:dyDescent="0.2">
      <c r="A6856" s="1">
        <v>44953</v>
      </c>
      <c r="B6856" t="s">
        <v>7</v>
      </c>
      <c r="C6856" s="1">
        <v>44953</v>
      </c>
      <c r="D6856" t="s">
        <v>911</v>
      </c>
      <c r="E6856" t="s">
        <v>37</v>
      </c>
      <c r="F6856" t="s">
        <v>37</v>
      </c>
      <c r="G6856" t="s">
        <v>20</v>
      </c>
      <c r="H6856" t="s">
        <v>0</v>
      </c>
      <c r="I6856">
        <f>MONTH(Table6[[#This Row],[Loan Date]])</f>
        <v>1</v>
      </c>
      <c r="J6856" t="str">
        <f>_xlfn.XLOOKUP(Table6[[#This Row],[Numeric Month]],$N$5:$N$11,$O$5:$O$11)</f>
        <v>Jan</v>
      </c>
      <c r="K6856" t="str">
        <f>_xlfn.XLOOKUP(Table6[[#This Row],[Loan Date]],$Q$5:$Q$152,$R$5:$R$152)</f>
        <v>Friday</v>
      </c>
      <c r="L6856" t="str">
        <f>_xlfn.XLOOKUP(Table6[[#This Row],[Loan Date]],$Q$5:$Q$152,$S$5:$S$152)</f>
        <v>Week 3</v>
      </c>
    </row>
    <row r="6857" spans="1:12" x14ac:dyDescent="0.2">
      <c r="A6857" s="1">
        <v>44953</v>
      </c>
      <c r="B6857" t="s">
        <v>7</v>
      </c>
      <c r="C6857" s="1">
        <v>44953</v>
      </c>
      <c r="D6857" t="s">
        <v>338</v>
      </c>
      <c r="E6857" t="s">
        <v>23</v>
      </c>
      <c r="F6857" t="s">
        <v>23</v>
      </c>
      <c r="G6857" t="s">
        <v>20</v>
      </c>
      <c r="H6857" t="s">
        <v>0</v>
      </c>
      <c r="I6857">
        <f>MONTH(Table6[[#This Row],[Loan Date]])</f>
        <v>1</v>
      </c>
      <c r="J6857" t="str">
        <f>_xlfn.XLOOKUP(Table6[[#This Row],[Numeric Month]],$N$5:$N$11,$O$5:$O$11)</f>
        <v>Jan</v>
      </c>
      <c r="K6857" t="str">
        <f>_xlfn.XLOOKUP(Table6[[#This Row],[Loan Date]],$Q$5:$Q$152,$R$5:$R$152)</f>
        <v>Friday</v>
      </c>
      <c r="L6857" t="str">
        <f>_xlfn.XLOOKUP(Table6[[#This Row],[Loan Date]],$Q$5:$Q$152,$S$5:$S$152)</f>
        <v>Week 3</v>
      </c>
    </row>
    <row r="6858" spans="1:12" x14ac:dyDescent="0.2">
      <c r="A6858" s="1">
        <v>44953</v>
      </c>
      <c r="B6858" t="s">
        <v>7</v>
      </c>
      <c r="C6858" s="1">
        <v>44953</v>
      </c>
      <c r="D6858" t="s">
        <v>66</v>
      </c>
      <c r="E6858" t="s">
        <v>65</v>
      </c>
      <c r="F6858" t="s">
        <v>65</v>
      </c>
      <c r="G6858" t="s">
        <v>20</v>
      </c>
      <c r="H6858" t="s">
        <v>0</v>
      </c>
      <c r="I6858">
        <f>MONTH(Table6[[#This Row],[Loan Date]])</f>
        <v>1</v>
      </c>
      <c r="J6858" t="str">
        <f>_xlfn.XLOOKUP(Table6[[#This Row],[Numeric Month]],$N$5:$N$11,$O$5:$O$11)</f>
        <v>Jan</v>
      </c>
      <c r="K6858" t="str">
        <f>_xlfn.XLOOKUP(Table6[[#This Row],[Loan Date]],$Q$5:$Q$152,$R$5:$R$152)</f>
        <v>Friday</v>
      </c>
      <c r="L6858" t="str">
        <f>_xlfn.XLOOKUP(Table6[[#This Row],[Loan Date]],$Q$5:$Q$152,$S$5:$S$152)</f>
        <v>Week 3</v>
      </c>
    </row>
    <row r="6859" spans="1:12" x14ac:dyDescent="0.2">
      <c r="A6859" s="1">
        <v>44953</v>
      </c>
      <c r="B6859" t="s">
        <v>7</v>
      </c>
      <c r="C6859" s="1">
        <v>44953</v>
      </c>
      <c r="D6859" t="s">
        <v>175</v>
      </c>
      <c r="E6859" t="s">
        <v>21</v>
      </c>
      <c r="F6859" t="s">
        <v>21</v>
      </c>
      <c r="G6859" t="s">
        <v>20</v>
      </c>
      <c r="H6859" t="s">
        <v>0</v>
      </c>
      <c r="I6859">
        <f>MONTH(Table6[[#This Row],[Loan Date]])</f>
        <v>1</v>
      </c>
      <c r="J6859" t="str">
        <f>_xlfn.XLOOKUP(Table6[[#This Row],[Numeric Month]],$N$5:$N$11,$O$5:$O$11)</f>
        <v>Jan</v>
      </c>
      <c r="K6859" t="str">
        <f>_xlfn.XLOOKUP(Table6[[#This Row],[Loan Date]],$Q$5:$Q$152,$R$5:$R$152)</f>
        <v>Friday</v>
      </c>
      <c r="L6859" t="str">
        <f>_xlfn.XLOOKUP(Table6[[#This Row],[Loan Date]],$Q$5:$Q$152,$S$5:$S$152)</f>
        <v>Week 3</v>
      </c>
    </row>
    <row r="6860" spans="1:12" x14ac:dyDescent="0.2">
      <c r="A6860" s="1">
        <v>44953</v>
      </c>
      <c r="B6860" t="s">
        <v>7</v>
      </c>
      <c r="C6860" s="1">
        <v>44953</v>
      </c>
      <c r="D6860" t="s">
        <v>320</v>
      </c>
      <c r="E6860" t="s">
        <v>23</v>
      </c>
      <c r="F6860" t="s">
        <v>23</v>
      </c>
      <c r="G6860" t="s">
        <v>20</v>
      </c>
      <c r="H6860" t="s">
        <v>0</v>
      </c>
      <c r="I6860">
        <f>MONTH(Table6[[#This Row],[Loan Date]])</f>
        <v>1</v>
      </c>
      <c r="J6860" t="str">
        <f>_xlfn.XLOOKUP(Table6[[#This Row],[Numeric Month]],$N$5:$N$11,$O$5:$O$11)</f>
        <v>Jan</v>
      </c>
      <c r="K6860" t="str">
        <f>_xlfn.XLOOKUP(Table6[[#This Row],[Loan Date]],$Q$5:$Q$152,$R$5:$R$152)</f>
        <v>Friday</v>
      </c>
      <c r="L6860" t="str">
        <f>_xlfn.XLOOKUP(Table6[[#This Row],[Loan Date]],$Q$5:$Q$152,$S$5:$S$152)</f>
        <v>Week 3</v>
      </c>
    </row>
    <row r="6861" spans="1:12" x14ac:dyDescent="0.2">
      <c r="A6861" s="1">
        <v>44953</v>
      </c>
      <c r="B6861" t="s">
        <v>7</v>
      </c>
      <c r="C6861" s="1">
        <v>44953</v>
      </c>
      <c r="D6861" t="s">
        <v>927</v>
      </c>
      <c r="E6861" t="s">
        <v>37</v>
      </c>
      <c r="F6861" t="s">
        <v>37</v>
      </c>
      <c r="G6861" t="s">
        <v>20</v>
      </c>
      <c r="H6861" t="s">
        <v>0</v>
      </c>
      <c r="I6861">
        <f>MONTH(Table6[[#This Row],[Loan Date]])</f>
        <v>1</v>
      </c>
      <c r="J6861" t="str">
        <f>_xlfn.XLOOKUP(Table6[[#This Row],[Numeric Month]],$N$5:$N$11,$O$5:$O$11)</f>
        <v>Jan</v>
      </c>
      <c r="K6861" t="str">
        <f>_xlfn.XLOOKUP(Table6[[#This Row],[Loan Date]],$Q$5:$Q$152,$R$5:$R$152)</f>
        <v>Friday</v>
      </c>
      <c r="L6861" t="str">
        <f>_xlfn.XLOOKUP(Table6[[#This Row],[Loan Date]],$Q$5:$Q$152,$S$5:$S$152)</f>
        <v>Week 3</v>
      </c>
    </row>
    <row r="6862" spans="1:12" x14ac:dyDescent="0.2">
      <c r="A6862" s="1">
        <v>44953</v>
      </c>
      <c r="B6862" t="s">
        <v>7</v>
      </c>
      <c r="C6862" s="1">
        <v>44966</v>
      </c>
      <c r="D6862" t="s">
        <v>143</v>
      </c>
      <c r="E6862" t="s">
        <v>9</v>
      </c>
      <c r="F6862" t="s">
        <v>8</v>
      </c>
      <c r="G6862" t="s">
        <v>1</v>
      </c>
      <c r="H6862" t="s">
        <v>0</v>
      </c>
      <c r="I6862">
        <f>MONTH(Table6[[#This Row],[Loan Date]])</f>
        <v>1</v>
      </c>
      <c r="J6862" t="str">
        <f>_xlfn.XLOOKUP(Table6[[#This Row],[Numeric Month]],$N$5:$N$11,$O$5:$O$11)</f>
        <v>Jan</v>
      </c>
      <c r="K6862" t="str">
        <f>_xlfn.XLOOKUP(Table6[[#This Row],[Loan Date]],$Q$5:$Q$152,$R$5:$R$152)</f>
        <v>Friday</v>
      </c>
      <c r="L6862" t="str">
        <f>_xlfn.XLOOKUP(Table6[[#This Row],[Loan Date]],$Q$5:$Q$152,$S$5:$S$152)</f>
        <v>Week 3</v>
      </c>
    </row>
    <row r="6863" spans="1:12" x14ac:dyDescent="0.2">
      <c r="A6863" s="1">
        <v>44953</v>
      </c>
      <c r="B6863" t="s">
        <v>7</v>
      </c>
      <c r="C6863" s="1">
        <v>44953</v>
      </c>
      <c r="D6863" t="s">
        <v>1041</v>
      </c>
      <c r="E6863" t="s">
        <v>23</v>
      </c>
      <c r="F6863" t="s">
        <v>23</v>
      </c>
      <c r="G6863" t="s">
        <v>20</v>
      </c>
      <c r="H6863" t="s">
        <v>0</v>
      </c>
      <c r="I6863">
        <f>MONTH(Table6[[#This Row],[Loan Date]])</f>
        <v>1</v>
      </c>
      <c r="J6863" t="str">
        <f>_xlfn.XLOOKUP(Table6[[#This Row],[Numeric Month]],$N$5:$N$11,$O$5:$O$11)</f>
        <v>Jan</v>
      </c>
      <c r="K6863" t="str">
        <f>_xlfn.XLOOKUP(Table6[[#This Row],[Loan Date]],$Q$5:$Q$152,$R$5:$R$152)</f>
        <v>Friday</v>
      </c>
      <c r="L6863" t="str">
        <f>_xlfn.XLOOKUP(Table6[[#This Row],[Loan Date]],$Q$5:$Q$152,$S$5:$S$152)</f>
        <v>Week 3</v>
      </c>
    </row>
    <row r="6864" spans="1:12" x14ac:dyDescent="0.2">
      <c r="A6864" s="1">
        <v>44953</v>
      </c>
      <c r="B6864" t="s">
        <v>7</v>
      </c>
      <c r="C6864" s="1">
        <v>44953</v>
      </c>
      <c r="D6864" t="s">
        <v>474</v>
      </c>
      <c r="E6864" t="s">
        <v>21</v>
      </c>
      <c r="F6864" t="s">
        <v>21</v>
      </c>
      <c r="G6864" t="s">
        <v>20</v>
      </c>
      <c r="H6864" t="s">
        <v>0</v>
      </c>
      <c r="I6864">
        <f>MONTH(Table6[[#This Row],[Loan Date]])</f>
        <v>1</v>
      </c>
      <c r="J6864" t="str">
        <f>_xlfn.XLOOKUP(Table6[[#This Row],[Numeric Month]],$N$5:$N$11,$O$5:$O$11)</f>
        <v>Jan</v>
      </c>
      <c r="K6864" t="str">
        <f>_xlfn.XLOOKUP(Table6[[#This Row],[Loan Date]],$Q$5:$Q$152,$R$5:$R$152)</f>
        <v>Friday</v>
      </c>
      <c r="L6864" t="str">
        <f>_xlfn.XLOOKUP(Table6[[#This Row],[Loan Date]],$Q$5:$Q$152,$S$5:$S$152)</f>
        <v>Week 3</v>
      </c>
    </row>
    <row r="6865" spans="1:12" x14ac:dyDescent="0.2">
      <c r="A6865" s="1">
        <v>44953</v>
      </c>
      <c r="B6865" t="s">
        <v>7</v>
      </c>
      <c r="C6865" s="1">
        <v>44953</v>
      </c>
      <c r="D6865" t="s">
        <v>915</v>
      </c>
      <c r="E6865" t="s">
        <v>37</v>
      </c>
      <c r="F6865" t="s">
        <v>37</v>
      </c>
      <c r="G6865" t="s">
        <v>20</v>
      </c>
      <c r="H6865" t="s">
        <v>0</v>
      </c>
      <c r="I6865">
        <f>MONTH(Table6[[#This Row],[Loan Date]])</f>
        <v>1</v>
      </c>
      <c r="J6865" t="str">
        <f>_xlfn.XLOOKUP(Table6[[#This Row],[Numeric Month]],$N$5:$N$11,$O$5:$O$11)</f>
        <v>Jan</v>
      </c>
      <c r="K6865" t="str">
        <f>_xlfn.XLOOKUP(Table6[[#This Row],[Loan Date]],$Q$5:$Q$152,$R$5:$R$152)</f>
        <v>Friday</v>
      </c>
      <c r="L6865" t="str">
        <f>_xlfn.XLOOKUP(Table6[[#This Row],[Loan Date]],$Q$5:$Q$152,$S$5:$S$152)</f>
        <v>Week 3</v>
      </c>
    </row>
    <row r="6866" spans="1:12" x14ac:dyDescent="0.2">
      <c r="A6866" s="1">
        <v>44953</v>
      </c>
      <c r="B6866" t="s">
        <v>7</v>
      </c>
      <c r="C6866" s="1">
        <v>44953</v>
      </c>
      <c r="D6866" t="s">
        <v>29</v>
      </c>
      <c r="E6866" t="s">
        <v>23</v>
      </c>
      <c r="F6866" t="s">
        <v>23</v>
      </c>
      <c r="G6866" t="s">
        <v>20</v>
      </c>
      <c r="H6866" t="s">
        <v>0</v>
      </c>
      <c r="I6866">
        <f>MONTH(Table6[[#This Row],[Loan Date]])</f>
        <v>1</v>
      </c>
      <c r="J6866" t="str">
        <f>_xlfn.XLOOKUP(Table6[[#This Row],[Numeric Month]],$N$5:$N$11,$O$5:$O$11)</f>
        <v>Jan</v>
      </c>
      <c r="K6866" t="str">
        <f>_xlfn.XLOOKUP(Table6[[#This Row],[Loan Date]],$Q$5:$Q$152,$R$5:$R$152)</f>
        <v>Friday</v>
      </c>
      <c r="L6866" t="str">
        <f>_xlfn.XLOOKUP(Table6[[#This Row],[Loan Date]],$Q$5:$Q$152,$S$5:$S$152)</f>
        <v>Week 3</v>
      </c>
    </row>
    <row r="6867" spans="1:12" x14ac:dyDescent="0.2">
      <c r="A6867" s="1">
        <v>44953</v>
      </c>
      <c r="B6867" t="s">
        <v>7</v>
      </c>
      <c r="C6867" s="1">
        <v>44953</v>
      </c>
      <c r="D6867" t="s">
        <v>251</v>
      </c>
      <c r="E6867" t="s">
        <v>21</v>
      </c>
      <c r="F6867" t="s">
        <v>21</v>
      </c>
      <c r="G6867" t="s">
        <v>20</v>
      </c>
      <c r="H6867" t="s">
        <v>0</v>
      </c>
      <c r="I6867">
        <f>MONTH(Table6[[#This Row],[Loan Date]])</f>
        <v>1</v>
      </c>
      <c r="J6867" t="str">
        <f>_xlfn.XLOOKUP(Table6[[#This Row],[Numeric Month]],$N$5:$N$11,$O$5:$O$11)</f>
        <v>Jan</v>
      </c>
      <c r="K6867" t="str">
        <f>_xlfn.XLOOKUP(Table6[[#This Row],[Loan Date]],$Q$5:$Q$152,$R$5:$R$152)</f>
        <v>Friday</v>
      </c>
      <c r="L6867" t="str">
        <f>_xlfn.XLOOKUP(Table6[[#This Row],[Loan Date]],$Q$5:$Q$152,$S$5:$S$152)</f>
        <v>Week 3</v>
      </c>
    </row>
    <row r="6868" spans="1:12" x14ac:dyDescent="0.2">
      <c r="A6868" s="1">
        <v>44953</v>
      </c>
      <c r="B6868" t="s">
        <v>7</v>
      </c>
      <c r="C6868" s="1">
        <v>44953</v>
      </c>
      <c r="D6868" t="s">
        <v>391</v>
      </c>
      <c r="E6868" t="s">
        <v>65</v>
      </c>
      <c r="F6868" t="s">
        <v>65</v>
      </c>
      <c r="G6868" t="s">
        <v>20</v>
      </c>
      <c r="H6868" t="s">
        <v>0</v>
      </c>
      <c r="I6868">
        <f>MONTH(Table6[[#This Row],[Loan Date]])</f>
        <v>1</v>
      </c>
      <c r="J6868" t="str">
        <f>_xlfn.XLOOKUP(Table6[[#This Row],[Numeric Month]],$N$5:$N$11,$O$5:$O$11)</f>
        <v>Jan</v>
      </c>
      <c r="K6868" t="str">
        <f>_xlfn.XLOOKUP(Table6[[#This Row],[Loan Date]],$Q$5:$Q$152,$R$5:$R$152)</f>
        <v>Friday</v>
      </c>
      <c r="L6868" t="str">
        <f>_xlfn.XLOOKUP(Table6[[#This Row],[Loan Date]],$Q$5:$Q$152,$S$5:$S$152)</f>
        <v>Week 3</v>
      </c>
    </row>
    <row r="6869" spans="1:12" x14ac:dyDescent="0.2">
      <c r="A6869" s="1">
        <v>44953</v>
      </c>
      <c r="B6869" t="s">
        <v>7</v>
      </c>
      <c r="C6869" s="1">
        <v>44960</v>
      </c>
      <c r="D6869" t="s">
        <v>330</v>
      </c>
      <c r="E6869" t="s">
        <v>9</v>
      </c>
      <c r="F6869" t="s">
        <v>8</v>
      </c>
      <c r="G6869" t="s">
        <v>1</v>
      </c>
      <c r="H6869" t="s">
        <v>0</v>
      </c>
      <c r="I6869">
        <f>MONTH(Table6[[#This Row],[Loan Date]])</f>
        <v>1</v>
      </c>
      <c r="J6869" t="str">
        <f>_xlfn.XLOOKUP(Table6[[#This Row],[Numeric Month]],$N$5:$N$11,$O$5:$O$11)</f>
        <v>Jan</v>
      </c>
      <c r="K6869" t="str">
        <f>_xlfn.XLOOKUP(Table6[[#This Row],[Loan Date]],$Q$5:$Q$152,$R$5:$R$152)</f>
        <v>Friday</v>
      </c>
      <c r="L6869" t="str">
        <f>_xlfn.XLOOKUP(Table6[[#This Row],[Loan Date]],$Q$5:$Q$152,$S$5:$S$152)</f>
        <v>Week 3</v>
      </c>
    </row>
    <row r="6870" spans="1:12" x14ac:dyDescent="0.2">
      <c r="A6870" s="1">
        <v>44953</v>
      </c>
      <c r="B6870" t="s">
        <v>7</v>
      </c>
      <c r="C6870" s="1">
        <v>44967</v>
      </c>
      <c r="D6870" t="s">
        <v>772</v>
      </c>
      <c r="E6870" t="s">
        <v>9</v>
      </c>
      <c r="F6870" t="s">
        <v>8</v>
      </c>
      <c r="G6870" t="s">
        <v>1</v>
      </c>
      <c r="H6870" t="s">
        <v>0</v>
      </c>
      <c r="I6870">
        <f>MONTH(Table6[[#This Row],[Loan Date]])</f>
        <v>1</v>
      </c>
      <c r="J6870" t="str">
        <f>_xlfn.XLOOKUP(Table6[[#This Row],[Numeric Month]],$N$5:$N$11,$O$5:$O$11)</f>
        <v>Jan</v>
      </c>
      <c r="K6870" t="str">
        <f>_xlfn.XLOOKUP(Table6[[#This Row],[Loan Date]],$Q$5:$Q$152,$R$5:$R$152)</f>
        <v>Friday</v>
      </c>
      <c r="L6870" t="str">
        <f>_xlfn.XLOOKUP(Table6[[#This Row],[Loan Date]],$Q$5:$Q$152,$S$5:$S$152)</f>
        <v>Week 3</v>
      </c>
    </row>
    <row r="6871" spans="1:12" x14ac:dyDescent="0.2">
      <c r="A6871" s="1">
        <v>44953</v>
      </c>
      <c r="B6871" t="s">
        <v>7</v>
      </c>
      <c r="C6871" s="1">
        <v>44953</v>
      </c>
      <c r="D6871" t="s">
        <v>31</v>
      </c>
      <c r="E6871" t="s">
        <v>21</v>
      </c>
      <c r="F6871" t="s">
        <v>21</v>
      </c>
      <c r="G6871" t="s">
        <v>20</v>
      </c>
      <c r="H6871" t="s">
        <v>0</v>
      </c>
      <c r="I6871">
        <f>MONTH(Table6[[#This Row],[Loan Date]])</f>
        <v>1</v>
      </c>
      <c r="J6871" t="str">
        <f>_xlfn.XLOOKUP(Table6[[#This Row],[Numeric Month]],$N$5:$N$11,$O$5:$O$11)</f>
        <v>Jan</v>
      </c>
      <c r="K6871" t="str">
        <f>_xlfn.XLOOKUP(Table6[[#This Row],[Loan Date]],$Q$5:$Q$152,$R$5:$R$152)</f>
        <v>Friday</v>
      </c>
      <c r="L6871" t="str">
        <f>_xlfn.XLOOKUP(Table6[[#This Row],[Loan Date]],$Q$5:$Q$152,$S$5:$S$152)</f>
        <v>Week 3</v>
      </c>
    </row>
    <row r="6872" spans="1:12" x14ac:dyDescent="0.2">
      <c r="A6872" s="1">
        <v>44953</v>
      </c>
      <c r="B6872" t="s">
        <v>7</v>
      </c>
      <c r="C6872" s="1">
        <v>44953</v>
      </c>
      <c r="D6872" t="s">
        <v>408</v>
      </c>
      <c r="E6872" t="s">
        <v>23</v>
      </c>
      <c r="F6872" t="s">
        <v>23</v>
      </c>
      <c r="G6872" t="s">
        <v>20</v>
      </c>
      <c r="H6872" t="s">
        <v>0</v>
      </c>
      <c r="I6872">
        <f>MONTH(Table6[[#This Row],[Loan Date]])</f>
        <v>1</v>
      </c>
      <c r="J6872" t="str">
        <f>_xlfn.XLOOKUP(Table6[[#This Row],[Numeric Month]],$N$5:$N$11,$O$5:$O$11)</f>
        <v>Jan</v>
      </c>
      <c r="K6872" t="str">
        <f>_xlfn.XLOOKUP(Table6[[#This Row],[Loan Date]],$Q$5:$Q$152,$R$5:$R$152)</f>
        <v>Friday</v>
      </c>
      <c r="L6872" t="str">
        <f>_xlfn.XLOOKUP(Table6[[#This Row],[Loan Date]],$Q$5:$Q$152,$S$5:$S$152)</f>
        <v>Week 3</v>
      </c>
    </row>
    <row r="6873" spans="1:12" x14ac:dyDescent="0.2">
      <c r="A6873" s="1">
        <v>44953</v>
      </c>
      <c r="B6873" t="s">
        <v>7</v>
      </c>
      <c r="C6873" s="1">
        <v>44953</v>
      </c>
      <c r="D6873" t="s">
        <v>254</v>
      </c>
      <c r="E6873" t="s">
        <v>41</v>
      </c>
      <c r="F6873" t="s">
        <v>40</v>
      </c>
      <c r="G6873" t="s">
        <v>39</v>
      </c>
      <c r="H6873" t="s">
        <v>0</v>
      </c>
      <c r="I6873">
        <f>MONTH(Table6[[#This Row],[Loan Date]])</f>
        <v>1</v>
      </c>
      <c r="J6873" t="str">
        <f>_xlfn.XLOOKUP(Table6[[#This Row],[Numeric Month]],$N$5:$N$11,$O$5:$O$11)</f>
        <v>Jan</v>
      </c>
      <c r="K6873" t="str">
        <f>_xlfn.XLOOKUP(Table6[[#This Row],[Loan Date]],$Q$5:$Q$152,$R$5:$R$152)</f>
        <v>Friday</v>
      </c>
      <c r="L6873" t="str">
        <f>_xlfn.XLOOKUP(Table6[[#This Row],[Loan Date]],$Q$5:$Q$152,$S$5:$S$152)</f>
        <v>Week 3</v>
      </c>
    </row>
    <row r="6874" spans="1:12" x14ac:dyDescent="0.2">
      <c r="A6874" s="1">
        <v>44953</v>
      </c>
      <c r="B6874" t="s">
        <v>107</v>
      </c>
      <c r="C6874" s="1">
        <v>44960</v>
      </c>
      <c r="D6874" t="s">
        <v>1051</v>
      </c>
      <c r="E6874" t="s">
        <v>52</v>
      </c>
      <c r="F6874" t="s">
        <v>51</v>
      </c>
      <c r="G6874" t="s">
        <v>1</v>
      </c>
      <c r="H6874" t="s">
        <v>0</v>
      </c>
      <c r="I6874">
        <f>MONTH(Table6[[#This Row],[Loan Date]])</f>
        <v>1</v>
      </c>
      <c r="J6874" t="str">
        <f>_xlfn.XLOOKUP(Table6[[#This Row],[Numeric Month]],$N$5:$N$11,$O$5:$O$11)</f>
        <v>Jan</v>
      </c>
      <c r="K6874" t="str">
        <f>_xlfn.XLOOKUP(Table6[[#This Row],[Loan Date]],$Q$5:$Q$152,$R$5:$R$152)</f>
        <v>Friday</v>
      </c>
      <c r="L6874" t="str">
        <f>_xlfn.XLOOKUP(Table6[[#This Row],[Loan Date]],$Q$5:$Q$152,$S$5:$S$152)</f>
        <v>Week 3</v>
      </c>
    </row>
    <row r="6875" spans="1:12" x14ac:dyDescent="0.2">
      <c r="A6875" s="1">
        <v>44953</v>
      </c>
      <c r="B6875" t="s">
        <v>107</v>
      </c>
      <c r="C6875" s="1">
        <v>44960</v>
      </c>
      <c r="D6875" t="s">
        <v>1050</v>
      </c>
      <c r="E6875" t="s">
        <v>52</v>
      </c>
      <c r="F6875" t="s">
        <v>51</v>
      </c>
      <c r="G6875" t="s">
        <v>1</v>
      </c>
      <c r="H6875" t="s">
        <v>0</v>
      </c>
      <c r="I6875">
        <f>MONTH(Table6[[#This Row],[Loan Date]])</f>
        <v>1</v>
      </c>
      <c r="J6875" t="str">
        <f>_xlfn.XLOOKUP(Table6[[#This Row],[Numeric Month]],$N$5:$N$11,$O$5:$O$11)</f>
        <v>Jan</v>
      </c>
      <c r="K6875" t="str">
        <f>_xlfn.XLOOKUP(Table6[[#This Row],[Loan Date]],$Q$5:$Q$152,$R$5:$R$152)</f>
        <v>Friday</v>
      </c>
      <c r="L6875" t="str">
        <f>_xlfn.XLOOKUP(Table6[[#This Row],[Loan Date]],$Q$5:$Q$152,$S$5:$S$152)</f>
        <v>Week 3</v>
      </c>
    </row>
    <row r="6876" spans="1:12" x14ac:dyDescent="0.2">
      <c r="A6876" s="1">
        <v>44953</v>
      </c>
      <c r="B6876" t="s">
        <v>107</v>
      </c>
      <c r="C6876" s="1">
        <v>44960</v>
      </c>
      <c r="D6876" t="s">
        <v>1049</v>
      </c>
      <c r="E6876" t="s">
        <v>52</v>
      </c>
      <c r="F6876" t="s">
        <v>51</v>
      </c>
      <c r="G6876" t="s">
        <v>1</v>
      </c>
      <c r="H6876" t="s">
        <v>0</v>
      </c>
      <c r="I6876">
        <f>MONTH(Table6[[#This Row],[Loan Date]])</f>
        <v>1</v>
      </c>
      <c r="J6876" t="str">
        <f>_xlfn.XLOOKUP(Table6[[#This Row],[Numeric Month]],$N$5:$N$11,$O$5:$O$11)</f>
        <v>Jan</v>
      </c>
      <c r="K6876" t="str">
        <f>_xlfn.XLOOKUP(Table6[[#This Row],[Loan Date]],$Q$5:$Q$152,$R$5:$R$152)</f>
        <v>Friday</v>
      </c>
      <c r="L6876" t="str">
        <f>_xlfn.XLOOKUP(Table6[[#This Row],[Loan Date]],$Q$5:$Q$152,$S$5:$S$152)</f>
        <v>Week 3</v>
      </c>
    </row>
    <row r="6877" spans="1:12" x14ac:dyDescent="0.2">
      <c r="A6877" s="1">
        <v>44953</v>
      </c>
      <c r="B6877" t="s">
        <v>107</v>
      </c>
      <c r="C6877" s="1">
        <v>44960</v>
      </c>
      <c r="D6877" t="s">
        <v>1048</v>
      </c>
      <c r="E6877" t="s">
        <v>52</v>
      </c>
      <c r="F6877" t="s">
        <v>51</v>
      </c>
      <c r="G6877" t="s">
        <v>1</v>
      </c>
      <c r="H6877" t="s">
        <v>0</v>
      </c>
      <c r="I6877">
        <f>MONTH(Table6[[#This Row],[Loan Date]])</f>
        <v>1</v>
      </c>
      <c r="J6877" t="str">
        <f>_xlfn.XLOOKUP(Table6[[#This Row],[Numeric Month]],$N$5:$N$11,$O$5:$O$11)</f>
        <v>Jan</v>
      </c>
      <c r="K6877" t="str">
        <f>_xlfn.XLOOKUP(Table6[[#This Row],[Loan Date]],$Q$5:$Q$152,$R$5:$R$152)</f>
        <v>Friday</v>
      </c>
      <c r="L6877" t="str">
        <f>_xlfn.XLOOKUP(Table6[[#This Row],[Loan Date]],$Q$5:$Q$152,$S$5:$S$152)</f>
        <v>Week 3</v>
      </c>
    </row>
    <row r="6878" spans="1:12" x14ac:dyDescent="0.2">
      <c r="A6878" s="1">
        <v>44953</v>
      </c>
      <c r="B6878" t="s">
        <v>7</v>
      </c>
      <c r="C6878" s="1">
        <v>44953</v>
      </c>
      <c r="D6878" t="s">
        <v>458</v>
      </c>
      <c r="E6878" t="s">
        <v>41</v>
      </c>
      <c r="F6878" t="s">
        <v>40</v>
      </c>
      <c r="G6878" t="s">
        <v>39</v>
      </c>
      <c r="H6878" t="s">
        <v>0</v>
      </c>
      <c r="I6878">
        <f>MONTH(Table6[[#This Row],[Loan Date]])</f>
        <v>1</v>
      </c>
      <c r="J6878" t="str">
        <f>_xlfn.XLOOKUP(Table6[[#This Row],[Numeric Month]],$N$5:$N$11,$O$5:$O$11)</f>
        <v>Jan</v>
      </c>
      <c r="K6878" t="str">
        <f>_xlfn.XLOOKUP(Table6[[#This Row],[Loan Date]],$Q$5:$Q$152,$R$5:$R$152)</f>
        <v>Friday</v>
      </c>
      <c r="L6878" t="str">
        <f>_xlfn.XLOOKUP(Table6[[#This Row],[Loan Date]],$Q$5:$Q$152,$S$5:$S$152)</f>
        <v>Week 3</v>
      </c>
    </row>
    <row r="6879" spans="1:12" x14ac:dyDescent="0.2">
      <c r="A6879" s="1">
        <v>44953</v>
      </c>
      <c r="B6879" t="s">
        <v>7</v>
      </c>
      <c r="C6879" s="1">
        <v>44953</v>
      </c>
      <c r="D6879" t="s">
        <v>98</v>
      </c>
      <c r="E6879" t="s">
        <v>65</v>
      </c>
      <c r="F6879" t="s">
        <v>65</v>
      </c>
      <c r="G6879" t="s">
        <v>20</v>
      </c>
      <c r="H6879" t="s">
        <v>0</v>
      </c>
      <c r="I6879">
        <f>MONTH(Table6[[#This Row],[Loan Date]])</f>
        <v>1</v>
      </c>
      <c r="J6879" t="str">
        <f>_xlfn.XLOOKUP(Table6[[#This Row],[Numeric Month]],$N$5:$N$11,$O$5:$O$11)</f>
        <v>Jan</v>
      </c>
      <c r="K6879" t="str">
        <f>_xlfn.XLOOKUP(Table6[[#This Row],[Loan Date]],$Q$5:$Q$152,$R$5:$R$152)</f>
        <v>Friday</v>
      </c>
      <c r="L6879" t="str">
        <f>_xlfn.XLOOKUP(Table6[[#This Row],[Loan Date]],$Q$5:$Q$152,$S$5:$S$152)</f>
        <v>Week 3</v>
      </c>
    </row>
    <row r="6880" spans="1:12" x14ac:dyDescent="0.2">
      <c r="A6880" s="1">
        <v>44953</v>
      </c>
      <c r="B6880" t="s">
        <v>5</v>
      </c>
      <c r="C6880" s="1">
        <v>44953</v>
      </c>
      <c r="D6880" t="s">
        <v>197</v>
      </c>
      <c r="E6880" t="s">
        <v>41</v>
      </c>
      <c r="F6880" t="s">
        <v>40</v>
      </c>
      <c r="G6880" t="s">
        <v>39</v>
      </c>
      <c r="H6880" t="s">
        <v>0</v>
      </c>
      <c r="I6880">
        <f>MONTH(Table6[[#This Row],[Loan Date]])</f>
        <v>1</v>
      </c>
      <c r="J6880" t="str">
        <f>_xlfn.XLOOKUP(Table6[[#This Row],[Numeric Month]],$N$5:$N$11,$O$5:$O$11)</f>
        <v>Jan</v>
      </c>
      <c r="K6880" t="str">
        <f>_xlfn.XLOOKUP(Table6[[#This Row],[Loan Date]],$Q$5:$Q$152,$R$5:$R$152)</f>
        <v>Friday</v>
      </c>
      <c r="L6880" t="str">
        <f>_xlfn.XLOOKUP(Table6[[#This Row],[Loan Date]],$Q$5:$Q$152,$S$5:$S$152)</f>
        <v>Week 3</v>
      </c>
    </row>
    <row r="6881" spans="1:12" x14ac:dyDescent="0.2">
      <c r="A6881" s="1">
        <v>44953</v>
      </c>
      <c r="B6881" t="s">
        <v>7</v>
      </c>
      <c r="C6881" s="1">
        <v>44967</v>
      </c>
      <c r="D6881" t="s">
        <v>644</v>
      </c>
      <c r="E6881" t="s">
        <v>9</v>
      </c>
      <c r="F6881" t="s">
        <v>8</v>
      </c>
      <c r="G6881" t="s">
        <v>1</v>
      </c>
      <c r="H6881" t="s">
        <v>0</v>
      </c>
      <c r="I6881">
        <f>MONTH(Table6[[#This Row],[Loan Date]])</f>
        <v>1</v>
      </c>
      <c r="J6881" t="str">
        <f>_xlfn.XLOOKUP(Table6[[#This Row],[Numeric Month]],$N$5:$N$11,$O$5:$O$11)</f>
        <v>Jan</v>
      </c>
      <c r="K6881" t="str">
        <f>_xlfn.XLOOKUP(Table6[[#This Row],[Loan Date]],$Q$5:$Q$152,$R$5:$R$152)</f>
        <v>Friday</v>
      </c>
      <c r="L6881" t="str">
        <f>_xlfn.XLOOKUP(Table6[[#This Row],[Loan Date]],$Q$5:$Q$152,$S$5:$S$152)</f>
        <v>Week 3</v>
      </c>
    </row>
    <row r="6882" spans="1:12" x14ac:dyDescent="0.2">
      <c r="A6882" s="1">
        <v>44953</v>
      </c>
      <c r="B6882" t="s">
        <v>7</v>
      </c>
      <c r="C6882" s="1">
        <v>44953</v>
      </c>
      <c r="D6882" t="s">
        <v>917</v>
      </c>
      <c r="E6882" t="s">
        <v>37</v>
      </c>
      <c r="F6882" t="s">
        <v>37</v>
      </c>
      <c r="G6882" t="s">
        <v>20</v>
      </c>
      <c r="H6882" t="s">
        <v>0</v>
      </c>
      <c r="I6882">
        <f>MONTH(Table6[[#This Row],[Loan Date]])</f>
        <v>1</v>
      </c>
      <c r="J6882" t="str">
        <f>_xlfn.XLOOKUP(Table6[[#This Row],[Numeric Month]],$N$5:$N$11,$O$5:$O$11)</f>
        <v>Jan</v>
      </c>
      <c r="K6882" t="str">
        <f>_xlfn.XLOOKUP(Table6[[#This Row],[Loan Date]],$Q$5:$Q$152,$R$5:$R$152)</f>
        <v>Friday</v>
      </c>
      <c r="L6882" t="str">
        <f>_xlfn.XLOOKUP(Table6[[#This Row],[Loan Date]],$Q$5:$Q$152,$S$5:$S$152)</f>
        <v>Week 3</v>
      </c>
    </row>
    <row r="6883" spans="1:12" x14ac:dyDescent="0.2">
      <c r="A6883" s="1">
        <v>44953</v>
      </c>
      <c r="B6883" t="s">
        <v>7</v>
      </c>
      <c r="C6883" s="1">
        <v>44960</v>
      </c>
      <c r="D6883" t="s">
        <v>1047</v>
      </c>
      <c r="E6883" t="s">
        <v>9</v>
      </c>
      <c r="F6883" t="s">
        <v>8</v>
      </c>
      <c r="G6883" t="s">
        <v>1</v>
      </c>
      <c r="H6883" t="s">
        <v>0</v>
      </c>
      <c r="I6883">
        <f>MONTH(Table6[[#This Row],[Loan Date]])</f>
        <v>1</v>
      </c>
      <c r="J6883" t="str">
        <f>_xlfn.XLOOKUP(Table6[[#This Row],[Numeric Month]],$N$5:$N$11,$O$5:$O$11)</f>
        <v>Jan</v>
      </c>
      <c r="K6883" t="str">
        <f>_xlfn.XLOOKUP(Table6[[#This Row],[Loan Date]],$Q$5:$Q$152,$R$5:$R$152)</f>
        <v>Friday</v>
      </c>
      <c r="L6883" t="str">
        <f>_xlfn.XLOOKUP(Table6[[#This Row],[Loan Date]],$Q$5:$Q$152,$S$5:$S$152)</f>
        <v>Week 3</v>
      </c>
    </row>
    <row r="6884" spans="1:12" x14ac:dyDescent="0.2">
      <c r="A6884" s="1">
        <v>44953</v>
      </c>
      <c r="B6884" t="s">
        <v>7</v>
      </c>
      <c r="C6884" s="1">
        <v>44953</v>
      </c>
      <c r="D6884" t="s">
        <v>913</v>
      </c>
      <c r="E6884" t="s">
        <v>37</v>
      </c>
      <c r="F6884" t="s">
        <v>37</v>
      </c>
      <c r="G6884" t="s">
        <v>20</v>
      </c>
      <c r="H6884" t="s">
        <v>0</v>
      </c>
      <c r="I6884">
        <f>MONTH(Table6[[#This Row],[Loan Date]])</f>
        <v>1</v>
      </c>
      <c r="J6884" t="str">
        <f>_xlfn.XLOOKUP(Table6[[#This Row],[Numeric Month]],$N$5:$N$11,$O$5:$O$11)</f>
        <v>Jan</v>
      </c>
      <c r="K6884" t="str">
        <f>_xlfn.XLOOKUP(Table6[[#This Row],[Loan Date]],$Q$5:$Q$152,$R$5:$R$152)</f>
        <v>Friday</v>
      </c>
      <c r="L6884" t="str">
        <f>_xlfn.XLOOKUP(Table6[[#This Row],[Loan Date]],$Q$5:$Q$152,$S$5:$S$152)</f>
        <v>Week 3</v>
      </c>
    </row>
    <row r="6885" spans="1:12" x14ac:dyDescent="0.2">
      <c r="A6885" s="1">
        <v>44953</v>
      </c>
      <c r="B6885" t="s">
        <v>7</v>
      </c>
      <c r="C6885" s="1">
        <v>44953</v>
      </c>
      <c r="D6885" t="s">
        <v>172</v>
      </c>
      <c r="E6885" t="s">
        <v>21</v>
      </c>
      <c r="F6885" t="s">
        <v>21</v>
      </c>
      <c r="G6885" t="s">
        <v>20</v>
      </c>
      <c r="H6885" t="s">
        <v>0</v>
      </c>
      <c r="I6885">
        <f>MONTH(Table6[[#This Row],[Loan Date]])</f>
        <v>1</v>
      </c>
      <c r="J6885" t="str">
        <f>_xlfn.XLOOKUP(Table6[[#This Row],[Numeric Month]],$N$5:$N$11,$O$5:$O$11)</f>
        <v>Jan</v>
      </c>
      <c r="K6885" t="str">
        <f>_xlfn.XLOOKUP(Table6[[#This Row],[Loan Date]],$Q$5:$Q$152,$R$5:$R$152)</f>
        <v>Friday</v>
      </c>
      <c r="L6885" t="str">
        <f>_xlfn.XLOOKUP(Table6[[#This Row],[Loan Date]],$Q$5:$Q$152,$S$5:$S$152)</f>
        <v>Week 3</v>
      </c>
    </row>
    <row r="6886" spans="1:12" x14ac:dyDescent="0.2">
      <c r="A6886" s="1">
        <v>44953</v>
      </c>
      <c r="B6886" t="s">
        <v>7</v>
      </c>
      <c r="C6886" s="1">
        <v>44953</v>
      </c>
      <c r="D6886" t="s">
        <v>408</v>
      </c>
      <c r="E6886" t="s">
        <v>23</v>
      </c>
      <c r="F6886" t="s">
        <v>23</v>
      </c>
      <c r="G6886" t="s">
        <v>20</v>
      </c>
      <c r="H6886" t="s">
        <v>0</v>
      </c>
      <c r="I6886">
        <f>MONTH(Table6[[#This Row],[Loan Date]])</f>
        <v>1</v>
      </c>
      <c r="J6886" t="str">
        <f>_xlfn.XLOOKUP(Table6[[#This Row],[Numeric Month]],$N$5:$N$11,$O$5:$O$11)</f>
        <v>Jan</v>
      </c>
      <c r="K6886" t="str">
        <f>_xlfn.XLOOKUP(Table6[[#This Row],[Loan Date]],$Q$5:$Q$152,$R$5:$R$152)</f>
        <v>Friday</v>
      </c>
      <c r="L6886" t="str">
        <f>_xlfn.XLOOKUP(Table6[[#This Row],[Loan Date]],$Q$5:$Q$152,$S$5:$S$152)</f>
        <v>Week 3</v>
      </c>
    </row>
    <row r="6887" spans="1:12" x14ac:dyDescent="0.2">
      <c r="A6887" s="1">
        <v>44953</v>
      </c>
      <c r="B6887" t="s">
        <v>7</v>
      </c>
      <c r="C6887" s="1">
        <v>44953</v>
      </c>
      <c r="D6887" t="s">
        <v>241</v>
      </c>
      <c r="E6887" t="s">
        <v>23</v>
      </c>
      <c r="F6887" t="s">
        <v>23</v>
      </c>
      <c r="G6887" t="s">
        <v>20</v>
      </c>
      <c r="H6887" t="s">
        <v>0</v>
      </c>
      <c r="I6887">
        <f>MONTH(Table6[[#This Row],[Loan Date]])</f>
        <v>1</v>
      </c>
      <c r="J6887" t="str">
        <f>_xlfn.XLOOKUP(Table6[[#This Row],[Numeric Month]],$N$5:$N$11,$O$5:$O$11)</f>
        <v>Jan</v>
      </c>
      <c r="K6887" t="str">
        <f>_xlfn.XLOOKUP(Table6[[#This Row],[Loan Date]],$Q$5:$Q$152,$R$5:$R$152)</f>
        <v>Friday</v>
      </c>
      <c r="L6887" t="str">
        <f>_xlfn.XLOOKUP(Table6[[#This Row],[Loan Date]],$Q$5:$Q$152,$S$5:$S$152)</f>
        <v>Week 3</v>
      </c>
    </row>
    <row r="6888" spans="1:12" x14ac:dyDescent="0.2">
      <c r="A6888" s="1">
        <v>44953</v>
      </c>
      <c r="B6888" t="s">
        <v>7</v>
      </c>
      <c r="C6888" s="1">
        <v>44953</v>
      </c>
      <c r="D6888" t="s">
        <v>251</v>
      </c>
      <c r="E6888" t="s">
        <v>21</v>
      </c>
      <c r="F6888" t="s">
        <v>21</v>
      </c>
      <c r="G6888" t="s">
        <v>20</v>
      </c>
      <c r="H6888" t="s">
        <v>0</v>
      </c>
      <c r="I6888">
        <f>MONTH(Table6[[#This Row],[Loan Date]])</f>
        <v>1</v>
      </c>
      <c r="J6888" t="str">
        <f>_xlfn.XLOOKUP(Table6[[#This Row],[Numeric Month]],$N$5:$N$11,$O$5:$O$11)</f>
        <v>Jan</v>
      </c>
      <c r="K6888" t="str">
        <f>_xlfn.XLOOKUP(Table6[[#This Row],[Loan Date]],$Q$5:$Q$152,$R$5:$R$152)</f>
        <v>Friday</v>
      </c>
      <c r="L6888" t="str">
        <f>_xlfn.XLOOKUP(Table6[[#This Row],[Loan Date]],$Q$5:$Q$152,$S$5:$S$152)</f>
        <v>Week 3</v>
      </c>
    </row>
    <row r="6889" spans="1:12" x14ac:dyDescent="0.2">
      <c r="A6889" s="1">
        <v>44953</v>
      </c>
      <c r="B6889" t="s">
        <v>7</v>
      </c>
      <c r="C6889" s="1">
        <v>44953</v>
      </c>
      <c r="D6889" t="s">
        <v>29</v>
      </c>
      <c r="E6889" t="s">
        <v>23</v>
      </c>
      <c r="F6889" t="s">
        <v>23</v>
      </c>
      <c r="G6889" t="s">
        <v>20</v>
      </c>
      <c r="H6889" t="s">
        <v>0</v>
      </c>
      <c r="I6889">
        <f>MONTH(Table6[[#This Row],[Loan Date]])</f>
        <v>1</v>
      </c>
      <c r="J6889" t="str">
        <f>_xlfn.XLOOKUP(Table6[[#This Row],[Numeric Month]],$N$5:$N$11,$O$5:$O$11)</f>
        <v>Jan</v>
      </c>
      <c r="K6889" t="str">
        <f>_xlfn.XLOOKUP(Table6[[#This Row],[Loan Date]],$Q$5:$Q$152,$R$5:$R$152)</f>
        <v>Friday</v>
      </c>
      <c r="L6889" t="str">
        <f>_xlfn.XLOOKUP(Table6[[#This Row],[Loan Date]],$Q$5:$Q$152,$S$5:$S$152)</f>
        <v>Week 3</v>
      </c>
    </row>
    <row r="6890" spans="1:12" x14ac:dyDescent="0.2">
      <c r="A6890" s="1">
        <v>44953</v>
      </c>
      <c r="B6890" t="s">
        <v>5</v>
      </c>
      <c r="C6890" s="1">
        <v>44953</v>
      </c>
      <c r="D6890" t="s">
        <v>911</v>
      </c>
      <c r="E6890" t="s">
        <v>37</v>
      </c>
      <c r="F6890" t="s">
        <v>37</v>
      </c>
      <c r="G6890" t="s">
        <v>20</v>
      </c>
      <c r="H6890" t="s">
        <v>0</v>
      </c>
      <c r="I6890">
        <f>MONTH(Table6[[#This Row],[Loan Date]])</f>
        <v>1</v>
      </c>
      <c r="J6890" t="str">
        <f>_xlfn.XLOOKUP(Table6[[#This Row],[Numeric Month]],$N$5:$N$11,$O$5:$O$11)</f>
        <v>Jan</v>
      </c>
      <c r="K6890" t="str">
        <f>_xlfn.XLOOKUP(Table6[[#This Row],[Loan Date]],$Q$5:$Q$152,$R$5:$R$152)</f>
        <v>Friday</v>
      </c>
      <c r="L6890" t="str">
        <f>_xlfn.XLOOKUP(Table6[[#This Row],[Loan Date]],$Q$5:$Q$152,$S$5:$S$152)</f>
        <v>Week 3</v>
      </c>
    </row>
    <row r="6891" spans="1:12" x14ac:dyDescent="0.2">
      <c r="A6891" s="1">
        <v>44953</v>
      </c>
      <c r="B6891" t="s">
        <v>5</v>
      </c>
      <c r="C6891" s="1">
        <v>44953</v>
      </c>
      <c r="D6891" t="s">
        <v>1041</v>
      </c>
      <c r="E6891" t="s">
        <v>23</v>
      </c>
      <c r="F6891" t="s">
        <v>23</v>
      </c>
      <c r="G6891" t="s">
        <v>20</v>
      </c>
      <c r="H6891" t="s">
        <v>0</v>
      </c>
      <c r="I6891">
        <f>MONTH(Table6[[#This Row],[Loan Date]])</f>
        <v>1</v>
      </c>
      <c r="J6891" t="str">
        <f>_xlfn.XLOOKUP(Table6[[#This Row],[Numeric Month]],$N$5:$N$11,$O$5:$O$11)</f>
        <v>Jan</v>
      </c>
      <c r="K6891" t="str">
        <f>_xlfn.XLOOKUP(Table6[[#This Row],[Loan Date]],$Q$5:$Q$152,$R$5:$R$152)</f>
        <v>Friday</v>
      </c>
      <c r="L6891" t="str">
        <f>_xlfn.XLOOKUP(Table6[[#This Row],[Loan Date]],$Q$5:$Q$152,$S$5:$S$152)</f>
        <v>Week 3</v>
      </c>
    </row>
    <row r="6892" spans="1:12" x14ac:dyDescent="0.2">
      <c r="A6892" s="1">
        <v>44953</v>
      </c>
      <c r="B6892" t="s">
        <v>5</v>
      </c>
      <c r="C6892" s="1">
        <v>44953</v>
      </c>
      <c r="D6892" t="s">
        <v>135</v>
      </c>
      <c r="E6892" t="s">
        <v>21</v>
      </c>
      <c r="F6892" t="s">
        <v>21</v>
      </c>
      <c r="G6892" t="s">
        <v>20</v>
      </c>
      <c r="H6892" t="s">
        <v>0</v>
      </c>
      <c r="I6892">
        <f>MONTH(Table6[[#This Row],[Loan Date]])</f>
        <v>1</v>
      </c>
      <c r="J6892" t="str">
        <f>_xlfn.XLOOKUP(Table6[[#This Row],[Numeric Month]],$N$5:$N$11,$O$5:$O$11)</f>
        <v>Jan</v>
      </c>
      <c r="K6892" t="str">
        <f>_xlfn.XLOOKUP(Table6[[#This Row],[Loan Date]],$Q$5:$Q$152,$R$5:$R$152)</f>
        <v>Friday</v>
      </c>
      <c r="L6892" t="str">
        <f>_xlfn.XLOOKUP(Table6[[#This Row],[Loan Date]],$Q$5:$Q$152,$S$5:$S$152)</f>
        <v>Week 3</v>
      </c>
    </row>
    <row r="6893" spans="1:12" x14ac:dyDescent="0.2">
      <c r="A6893" s="1">
        <v>44953</v>
      </c>
      <c r="B6893" t="s">
        <v>7</v>
      </c>
      <c r="C6893" s="1">
        <v>44953</v>
      </c>
      <c r="D6893" t="s">
        <v>171</v>
      </c>
      <c r="E6893" t="s">
        <v>23</v>
      </c>
      <c r="F6893" t="s">
        <v>23</v>
      </c>
      <c r="G6893" t="s">
        <v>20</v>
      </c>
      <c r="H6893" t="s">
        <v>0</v>
      </c>
      <c r="I6893">
        <f>MONTH(Table6[[#This Row],[Loan Date]])</f>
        <v>1</v>
      </c>
      <c r="J6893" t="str">
        <f>_xlfn.XLOOKUP(Table6[[#This Row],[Numeric Month]],$N$5:$N$11,$O$5:$O$11)</f>
        <v>Jan</v>
      </c>
      <c r="K6893" t="str">
        <f>_xlfn.XLOOKUP(Table6[[#This Row],[Loan Date]],$Q$5:$Q$152,$R$5:$R$152)</f>
        <v>Friday</v>
      </c>
      <c r="L6893" t="str">
        <f>_xlfn.XLOOKUP(Table6[[#This Row],[Loan Date]],$Q$5:$Q$152,$S$5:$S$152)</f>
        <v>Week 3</v>
      </c>
    </row>
    <row r="6894" spans="1:12" x14ac:dyDescent="0.2">
      <c r="A6894" s="1">
        <v>44953</v>
      </c>
      <c r="B6894" t="s">
        <v>7</v>
      </c>
      <c r="C6894" s="1">
        <v>44953</v>
      </c>
      <c r="D6894" t="s">
        <v>618</v>
      </c>
      <c r="E6894" t="s">
        <v>168</v>
      </c>
      <c r="F6894" t="s">
        <v>168</v>
      </c>
      <c r="G6894" t="s">
        <v>20</v>
      </c>
      <c r="H6894" t="s">
        <v>0</v>
      </c>
      <c r="I6894">
        <f>MONTH(Table6[[#This Row],[Loan Date]])</f>
        <v>1</v>
      </c>
      <c r="J6894" t="str">
        <f>_xlfn.XLOOKUP(Table6[[#This Row],[Numeric Month]],$N$5:$N$11,$O$5:$O$11)</f>
        <v>Jan</v>
      </c>
      <c r="K6894" t="str">
        <f>_xlfn.XLOOKUP(Table6[[#This Row],[Loan Date]],$Q$5:$Q$152,$R$5:$R$152)</f>
        <v>Friday</v>
      </c>
      <c r="L6894" t="str">
        <f>_xlfn.XLOOKUP(Table6[[#This Row],[Loan Date]],$Q$5:$Q$152,$S$5:$S$152)</f>
        <v>Week 3</v>
      </c>
    </row>
    <row r="6895" spans="1:12" x14ac:dyDescent="0.2">
      <c r="A6895" s="1">
        <v>44953</v>
      </c>
      <c r="B6895" t="s">
        <v>5</v>
      </c>
      <c r="C6895" s="1">
        <v>44974</v>
      </c>
      <c r="D6895" t="s">
        <v>678</v>
      </c>
      <c r="E6895" t="s">
        <v>3</v>
      </c>
      <c r="F6895" t="s">
        <v>2</v>
      </c>
      <c r="G6895" t="s">
        <v>1</v>
      </c>
      <c r="H6895" t="s">
        <v>0</v>
      </c>
      <c r="I6895">
        <f>MONTH(Table6[[#This Row],[Loan Date]])</f>
        <v>1</v>
      </c>
      <c r="J6895" t="str">
        <f>_xlfn.XLOOKUP(Table6[[#This Row],[Numeric Month]],$N$5:$N$11,$O$5:$O$11)</f>
        <v>Jan</v>
      </c>
      <c r="K6895" t="str">
        <f>_xlfn.XLOOKUP(Table6[[#This Row],[Loan Date]],$Q$5:$Q$152,$R$5:$R$152)</f>
        <v>Friday</v>
      </c>
      <c r="L6895" t="str">
        <f>_xlfn.XLOOKUP(Table6[[#This Row],[Loan Date]],$Q$5:$Q$152,$S$5:$S$152)</f>
        <v>Week 3</v>
      </c>
    </row>
    <row r="6896" spans="1:12" x14ac:dyDescent="0.2">
      <c r="A6896" s="1">
        <v>44953</v>
      </c>
      <c r="B6896" t="s">
        <v>7</v>
      </c>
      <c r="C6896" s="1">
        <v>44960</v>
      </c>
      <c r="D6896" t="s">
        <v>271</v>
      </c>
      <c r="E6896" t="s">
        <v>52</v>
      </c>
      <c r="F6896" t="s">
        <v>51</v>
      </c>
      <c r="G6896" t="s">
        <v>1</v>
      </c>
      <c r="H6896" t="s">
        <v>0</v>
      </c>
      <c r="I6896">
        <f>MONTH(Table6[[#This Row],[Loan Date]])</f>
        <v>1</v>
      </c>
      <c r="J6896" t="str">
        <f>_xlfn.XLOOKUP(Table6[[#This Row],[Numeric Month]],$N$5:$N$11,$O$5:$O$11)</f>
        <v>Jan</v>
      </c>
      <c r="K6896" t="str">
        <f>_xlfn.XLOOKUP(Table6[[#This Row],[Loan Date]],$Q$5:$Q$152,$R$5:$R$152)</f>
        <v>Friday</v>
      </c>
      <c r="L6896" t="str">
        <f>_xlfn.XLOOKUP(Table6[[#This Row],[Loan Date]],$Q$5:$Q$152,$S$5:$S$152)</f>
        <v>Week 3</v>
      </c>
    </row>
    <row r="6897" spans="1:12" x14ac:dyDescent="0.2">
      <c r="A6897" s="1">
        <v>44953</v>
      </c>
      <c r="B6897" t="s">
        <v>5</v>
      </c>
      <c r="C6897" s="1">
        <v>45009</v>
      </c>
      <c r="D6897" t="s">
        <v>1046</v>
      </c>
      <c r="E6897" t="s">
        <v>3</v>
      </c>
      <c r="F6897" t="s">
        <v>2</v>
      </c>
      <c r="G6897" t="s">
        <v>1</v>
      </c>
      <c r="H6897" t="s">
        <v>0</v>
      </c>
      <c r="I6897">
        <f>MONTH(Table6[[#This Row],[Loan Date]])</f>
        <v>1</v>
      </c>
      <c r="J6897" t="str">
        <f>_xlfn.XLOOKUP(Table6[[#This Row],[Numeric Month]],$N$5:$N$11,$O$5:$O$11)</f>
        <v>Jan</v>
      </c>
      <c r="K6897" t="str">
        <f>_xlfn.XLOOKUP(Table6[[#This Row],[Loan Date]],$Q$5:$Q$152,$R$5:$R$152)</f>
        <v>Friday</v>
      </c>
      <c r="L6897" t="str">
        <f>_xlfn.XLOOKUP(Table6[[#This Row],[Loan Date]],$Q$5:$Q$152,$S$5:$S$152)</f>
        <v>Week 3</v>
      </c>
    </row>
    <row r="6898" spans="1:12" x14ac:dyDescent="0.2">
      <c r="A6898" s="1">
        <v>44953</v>
      </c>
      <c r="B6898" t="s">
        <v>5</v>
      </c>
      <c r="C6898" s="1">
        <v>44967</v>
      </c>
      <c r="D6898" t="s">
        <v>873</v>
      </c>
      <c r="E6898" t="s">
        <v>3</v>
      </c>
      <c r="F6898" t="s">
        <v>2</v>
      </c>
      <c r="G6898" t="s">
        <v>1</v>
      </c>
      <c r="H6898" t="s">
        <v>0</v>
      </c>
      <c r="I6898">
        <f>MONTH(Table6[[#This Row],[Loan Date]])</f>
        <v>1</v>
      </c>
      <c r="J6898" t="str">
        <f>_xlfn.XLOOKUP(Table6[[#This Row],[Numeric Month]],$N$5:$N$11,$O$5:$O$11)</f>
        <v>Jan</v>
      </c>
      <c r="K6898" t="str">
        <f>_xlfn.XLOOKUP(Table6[[#This Row],[Loan Date]],$Q$5:$Q$152,$R$5:$R$152)</f>
        <v>Friday</v>
      </c>
      <c r="L6898" t="str">
        <f>_xlfn.XLOOKUP(Table6[[#This Row],[Loan Date]],$Q$5:$Q$152,$S$5:$S$152)</f>
        <v>Week 3</v>
      </c>
    </row>
    <row r="6899" spans="1:12" x14ac:dyDescent="0.2">
      <c r="A6899" s="1">
        <v>44954</v>
      </c>
      <c r="B6899" t="s">
        <v>5</v>
      </c>
      <c r="C6899" s="1">
        <v>44954</v>
      </c>
      <c r="D6899" t="s">
        <v>473</v>
      </c>
      <c r="E6899" t="s">
        <v>65</v>
      </c>
      <c r="F6899" t="s">
        <v>65</v>
      </c>
      <c r="G6899" t="s">
        <v>20</v>
      </c>
      <c r="H6899" t="s">
        <v>0</v>
      </c>
      <c r="I6899">
        <f>MONTH(Table6[[#This Row],[Loan Date]])</f>
        <v>1</v>
      </c>
      <c r="J6899" t="str">
        <f>_xlfn.XLOOKUP(Table6[[#This Row],[Numeric Month]],$N$5:$N$11,$O$5:$O$11)</f>
        <v>Jan</v>
      </c>
      <c r="K6899" t="str">
        <f>_xlfn.XLOOKUP(Table6[[#This Row],[Loan Date]],$Q$5:$Q$152,$R$5:$R$152)</f>
        <v>Saturday</v>
      </c>
      <c r="L6899" t="str">
        <f>_xlfn.XLOOKUP(Table6[[#This Row],[Loan Date]],$Q$5:$Q$152,$S$5:$S$152)</f>
        <v>Week 3</v>
      </c>
    </row>
    <row r="6900" spans="1:12" x14ac:dyDescent="0.2">
      <c r="A6900" s="1">
        <v>44955</v>
      </c>
      <c r="B6900" t="s">
        <v>7</v>
      </c>
      <c r="C6900" s="1">
        <v>44955</v>
      </c>
      <c r="D6900" t="s">
        <v>924</v>
      </c>
      <c r="E6900" t="s">
        <v>37</v>
      </c>
      <c r="F6900" t="s">
        <v>37</v>
      </c>
      <c r="G6900" t="s">
        <v>20</v>
      </c>
      <c r="H6900" t="s">
        <v>0</v>
      </c>
      <c r="I6900">
        <f>MONTH(Table6[[#This Row],[Loan Date]])</f>
        <v>1</v>
      </c>
      <c r="J6900" t="str">
        <f>_xlfn.XLOOKUP(Table6[[#This Row],[Numeric Month]],$N$5:$N$11,$O$5:$O$11)</f>
        <v>Jan</v>
      </c>
      <c r="K6900" t="str">
        <f>_xlfn.XLOOKUP(Table6[[#This Row],[Loan Date]],$Q$5:$Q$152,$R$5:$R$152)</f>
        <v>Sunday</v>
      </c>
      <c r="L6900" t="str">
        <f>_xlfn.XLOOKUP(Table6[[#This Row],[Loan Date]],$Q$5:$Q$152,$S$5:$S$152)</f>
        <v>Week 3</v>
      </c>
    </row>
    <row r="6901" spans="1:12" x14ac:dyDescent="0.2">
      <c r="A6901" s="1">
        <v>44955</v>
      </c>
      <c r="B6901" t="s">
        <v>7</v>
      </c>
      <c r="C6901" s="1">
        <v>44962</v>
      </c>
      <c r="D6901" t="s">
        <v>625</v>
      </c>
      <c r="E6901" t="s">
        <v>52</v>
      </c>
      <c r="F6901" t="s">
        <v>51</v>
      </c>
      <c r="G6901" t="s">
        <v>1</v>
      </c>
      <c r="H6901" t="s">
        <v>0</v>
      </c>
      <c r="I6901">
        <f>MONTH(Table6[[#This Row],[Loan Date]])</f>
        <v>1</v>
      </c>
      <c r="J6901" t="str">
        <f>_xlfn.XLOOKUP(Table6[[#This Row],[Numeric Month]],$N$5:$N$11,$O$5:$O$11)</f>
        <v>Jan</v>
      </c>
      <c r="K6901" t="str">
        <f>_xlfn.XLOOKUP(Table6[[#This Row],[Loan Date]],$Q$5:$Q$152,$R$5:$R$152)</f>
        <v>Sunday</v>
      </c>
      <c r="L6901" t="str">
        <f>_xlfn.XLOOKUP(Table6[[#This Row],[Loan Date]],$Q$5:$Q$152,$S$5:$S$152)</f>
        <v>Week 3</v>
      </c>
    </row>
    <row r="6902" spans="1:12" x14ac:dyDescent="0.2">
      <c r="A6902" s="1">
        <v>44955</v>
      </c>
      <c r="B6902" t="s">
        <v>7</v>
      </c>
      <c r="C6902" s="1">
        <v>44969</v>
      </c>
      <c r="D6902" t="s">
        <v>255</v>
      </c>
      <c r="E6902" t="s">
        <v>52</v>
      </c>
      <c r="F6902" t="s">
        <v>51</v>
      </c>
      <c r="G6902" t="s">
        <v>1</v>
      </c>
      <c r="H6902" t="s">
        <v>0</v>
      </c>
      <c r="I6902">
        <f>MONTH(Table6[[#This Row],[Loan Date]])</f>
        <v>1</v>
      </c>
      <c r="J6902" t="str">
        <f>_xlfn.XLOOKUP(Table6[[#This Row],[Numeric Month]],$N$5:$N$11,$O$5:$O$11)</f>
        <v>Jan</v>
      </c>
      <c r="K6902" t="str">
        <f>_xlfn.XLOOKUP(Table6[[#This Row],[Loan Date]],$Q$5:$Q$152,$R$5:$R$152)</f>
        <v>Sunday</v>
      </c>
      <c r="L6902" t="str">
        <f>_xlfn.XLOOKUP(Table6[[#This Row],[Loan Date]],$Q$5:$Q$152,$S$5:$S$152)</f>
        <v>Week 3</v>
      </c>
    </row>
    <row r="6903" spans="1:12" x14ac:dyDescent="0.2">
      <c r="A6903" s="1">
        <v>44955</v>
      </c>
      <c r="B6903" t="s">
        <v>7</v>
      </c>
      <c r="C6903" s="1">
        <v>44962</v>
      </c>
      <c r="D6903" t="s">
        <v>848</v>
      </c>
      <c r="E6903" t="s">
        <v>52</v>
      </c>
      <c r="F6903" t="s">
        <v>51</v>
      </c>
      <c r="G6903" t="s">
        <v>1</v>
      </c>
      <c r="H6903" t="s">
        <v>0</v>
      </c>
      <c r="I6903">
        <f>MONTH(Table6[[#This Row],[Loan Date]])</f>
        <v>1</v>
      </c>
      <c r="J6903" t="str">
        <f>_xlfn.XLOOKUP(Table6[[#This Row],[Numeric Month]],$N$5:$N$11,$O$5:$O$11)</f>
        <v>Jan</v>
      </c>
      <c r="K6903" t="str">
        <f>_xlfn.XLOOKUP(Table6[[#This Row],[Loan Date]],$Q$5:$Q$152,$R$5:$R$152)</f>
        <v>Sunday</v>
      </c>
      <c r="L6903" t="str">
        <f>_xlfn.XLOOKUP(Table6[[#This Row],[Loan Date]],$Q$5:$Q$152,$S$5:$S$152)</f>
        <v>Week 3</v>
      </c>
    </row>
    <row r="6904" spans="1:12" x14ac:dyDescent="0.2">
      <c r="A6904" s="1">
        <v>44955</v>
      </c>
      <c r="B6904" t="s">
        <v>7</v>
      </c>
      <c r="C6904" s="1">
        <v>44962</v>
      </c>
      <c r="D6904" t="s">
        <v>622</v>
      </c>
      <c r="E6904" t="s">
        <v>52</v>
      </c>
      <c r="F6904" t="s">
        <v>51</v>
      </c>
      <c r="G6904" t="s">
        <v>1</v>
      </c>
      <c r="H6904" t="s">
        <v>0</v>
      </c>
      <c r="I6904">
        <f>MONTH(Table6[[#This Row],[Loan Date]])</f>
        <v>1</v>
      </c>
      <c r="J6904" t="str">
        <f>_xlfn.XLOOKUP(Table6[[#This Row],[Numeric Month]],$N$5:$N$11,$O$5:$O$11)</f>
        <v>Jan</v>
      </c>
      <c r="K6904" t="str">
        <f>_xlfn.XLOOKUP(Table6[[#This Row],[Loan Date]],$Q$5:$Q$152,$R$5:$R$152)</f>
        <v>Sunday</v>
      </c>
      <c r="L6904" t="str">
        <f>_xlfn.XLOOKUP(Table6[[#This Row],[Loan Date]],$Q$5:$Q$152,$S$5:$S$152)</f>
        <v>Week 3</v>
      </c>
    </row>
    <row r="6905" spans="1:12" x14ac:dyDescent="0.2">
      <c r="A6905" s="1">
        <v>44955</v>
      </c>
      <c r="B6905" t="s">
        <v>7</v>
      </c>
      <c r="C6905" s="1">
        <v>44955</v>
      </c>
      <c r="D6905" t="s">
        <v>592</v>
      </c>
      <c r="E6905" t="s">
        <v>23</v>
      </c>
      <c r="F6905" t="s">
        <v>23</v>
      </c>
      <c r="G6905" t="s">
        <v>20</v>
      </c>
      <c r="H6905" t="s">
        <v>0</v>
      </c>
      <c r="I6905">
        <f>MONTH(Table6[[#This Row],[Loan Date]])</f>
        <v>1</v>
      </c>
      <c r="J6905" t="str">
        <f>_xlfn.XLOOKUP(Table6[[#This Row],[Numeric Month]],$N$5:$N$11,$O$5:$O$11)</f>
        <v>Jan</v>
      </c>
      <c r="K6905" t="str">
        <f>_xlfn.XLOOKUP(Table6[[#This Row],[Loan Date]],$Q$5:$Q$152,$R$5:$R$152)</f>
        <v>Sunday</v>
      </c>
      <c r="L6905" t="str">
        <f>_xlfn.XLOOKUP(Table6[[#This Row],[Loan Date]],$Q$5:$Q$152,$S$5:$S$152)</f>
        <v>Week 3</v>
      </c>
    </row>
    <row r="6906" spans="1:12" x14ac:dyDescent="0.2">
      <c r="A6906" s="1">
        <v>44956</v>
      </c>
      <c r="B6906" t="s">
        <v>5</v>
      </c>
      <c r="C6906" s="1">
        <v>44963</v>
      </c>
      <c r="D6906" t="s">
        <v>146</v>
      </c>
      <c r="E6906" t="s">
        <v>52</v>
      </c>
      <c r="F6906" t="s">
        <v>51</v>
      </c>
      <c r="G6906" t="s">
        <v>1</v>
      </c>
      <c r="H6906" t="s">
        <v>0</v>
      </c>
      <c r="I6906">
        <f>MONTH(Table6[[#This Row],[Loan Date]])</f>
        <v>1</v>
      </c>
      <c r="J6906" t="str">
        <f>_xlfn.XLOOKUP(Table6[[#This Row],[Numeric Month]],$N$5:$N$11,$O$5:$O$11)</f>
        <v>Jan</v>
      </c>
      <c r="K6906" t="str">
        <f>_xlfn.XLOOKUP(Table6[[#This Row],[Loan Date]],$Q$5:$Q$152,$R$5:$R$152)</f>
        <v>Monday</v>
      </c>
      <c r="L6906" t="str">
        <f>_xlfn.XLOOKUP(Table6[[#This Row],[Loan Date]],$Q$5:$Q$152,$S$5:$S$152)</f>
        <v>Week 4</v>
      </c>
    </row>
    <row r="6907" spans="1:12" x14ac:dyDescent="0.2">
      <c r="A6907" s="1">
        <v>44956</v>
      </c>
      <c r="B6907" t="s">
        <v>7</v>
      </c>
      <c r="C6907" s="1">
        <v>44956</v>
      </c>
      <c r="D6907" t="s">
        <v>306</v>
      </c>
      <c r="E6907" t="s">
        <v>162</v>
      </c>
      <c r="F6907" t="s">
        <v>162</v>
      </c>
      <c r="G6907" t="s">
        <v>11</v>
      </c>
      <c r="H6907" t="s">
        <v>0</v>
      </c>
      <c r="I6907">
        <f>MONTH(Table6[[#This Row],[Loan Date]])</f>
        <v>1</v>
      </c>
      <c r="J6907" t="str">
        <f>_xlfn.XLOOKUP(Table6[[#This Row],[Numeric Month]],$N$5:$N$11,$O$5:$O$11)</f>
        <v>Jan</v>
      </c>
      <c r="K6907" t="str">
        <f>_xlfn.XLOOKUP(Table6[[#This Row],[Loan Date]],$Q$5:$Q$152,$R$5:$R$152)</f>
        <v>Monday</v>
      </c>
      <c r="L6907" t="str">
        <f>_xlfn.XLOOKUP(Table6[[#This Row],[Loan Date]],$Q$5:$Q$152,$S$5:$S$152)</f>
        <v>Week 4</v>
      </c>
    </row>
    <row r="6908" spans="1:12" x14ac:dyDescent="0.2">
      <c r="A6908" s="1">
        <v>44956</v>
      </c>
      <c r="B6908" t="s">
        <v>7</v>
      </c>
      <c r="C6908" s="1">
        <v>44956</v>
      </c>
      <c r="D6908" t="s">
        <v>85</v>
      </c>
      <c r="E6908" t="s">
        <v>44</v>
      </c>
      <c r="F6908" t="s">
        <v>44</v>
      </c>
      <c r="G6908" t="s">
        <v>39</v>
      </c>
      <c r="H6908" t="s">
        <v>0</v>
      </c>
      <c r="I6908">
        <f>MONTH(Table6[[#This Row],[Loan Date]])</f>
        <v>1</v>
      </c>
      <c r="J6908" t="str">
        <f>_xlfn.XLOOKUP(Table6[[#This Row],[Numeric Month]],$N$5:$N$11,$O$5:$O$11)</f>
        <v>Jan</v>
      </c>
      <c r="K6908" t="str">
        <f>_xlfn.XLOOKUP(Table6[[#This Row],[Loan Date]],$Q$5:$Q$152,$R$5:$R$152)</f>
        <v>Monday</v>
      </c>
      <c r="L6908" t="str">
        <f>_xlfn.XLOOKUP(Table6[[#This Row],[Loan Date]],$Q$5:$Q$152,$S$5:$S$152)</f>
        <v>Week 4</v>
      </c>
    </row>
    <row r="6909" spans="1:12" x14ac:dyDescent="0.2">
      <c r="A6909" s="1">
        <v>44956</v>
      </c>
      <c r="B6909" t="s">
        <v>7</v>
      </c>
      <c r="C6909" s="1">
        <v>44956</v>
      </c>
      <c r="D6909" t="s">
        <v>1006</v>
      </c>
      <c r="E6909" t="s">
        <v>41</v>
      </c>
      <c r="F6909" t="s">
        <v>40</v>
      </c>
      <c r="G6909" t="s">
        <v>39</v>
      </c>
      <c r="H6909" t="s">
        <v>0</v>
      </c>
      <c r="I6909">
        <f>MONTH(Table6[[#This Row],[Loan Date]])</f>
        <v>1</v>
      </c>
      <c r="J6909" t="str">
        <f>_xlfn.XLOOKUP(Table6[[#This Row],[Numeric Month]],$N$5:$N$11,$O$5:$O$11)</f>
        <v>Jan</v>
      </c>
      <c r="K6909" t="str">
        <f>_xlfn.XLOOKUP(Table6[[#This Row],[Loan Date]],$Q$5:$Q$152,$R$5:$R$152)</f>
        <v>Monday</v>
      </c>
      <c r="L6909" t="str">
        <f>_xlfn.XLOOKUP(Table6[[#This Row],[Loan Date]],$Q$5:$Q$152,$S$5:$S$152)</f>
        <v>Week 4</v>
      </c>
    </row>
    <row r="6910" spans="1:12" x14ac:dyDescent="0.2">
      <c r="A6910" s="1">
        <v>44956</v>
      </c>
      <c r="B6910" t="s">
        <v>7</v>
      </c>
      <c r="C6910" s="1">
        <v>44956</v>
      </c>
      <c r="D6910" t="s">
        <v>915</v>
      </c>
      <c r="E6910" t="s">
        <v>37</v>
      </c>
      <c r="F6910" t="s">
        <v>37</v>
      </c>
      <c r="G6910" t="s">
        <v>20</v>
      </c>
      <c r="H6910" t="s">
        <v>0</v>
      </c>
      <c r="I6910">
        <f>MONTH(Table6[[#This Row],[Loan Date]])</f>
        <v>1</v>
      </c>
      <c r="J6910" t="str">
        <f>_xlfn.XLOOKUP(Table6[[#This Row],[Numeric Month]],$N$5:$N$11,$O$5:$O$11)</f>
        <v>Jan</v>
      </c>
      <c r="K6910" t="str">
        <f>_xlfn.XLOOKUP(Table6[[#This Row],[Loan Date]],$Q$5:$Q$152,$R$5:$R$152)</f>
        <v>Monday</v>
      </c>
      <c r="L6910" t="str">
        <f>_xlfn.XLOOKUP(Table6[[#This Row],[Loan Date]],$Q$5:$Q$152,$S$5:$S$152)</f>
        <v>Week 4</v>
      </c>
    </row>
    <row r="6911" spans="1:12" x14ac:dyDescent="0.2">
      <c r="A6911" s="1">
        <v>44956</v>
      </c>
      <c r="B6911" t="s">
        <v>7</v>
      </c>
      <c r="C6911" s="1">
        <v>44956</v>
      </c>
      <c r="D6911" t="s">
        <v>285</v>
      </c>
      <c r="E6911" t="s">
        <v>44</v>
      </c>
      <c r="F6911" t="s">
        <v>44</v>
      </c>
      <c r="G6911" t="s">
        <v>39</v>
      </c>
      <c r="H6911" t="s">
        <v>0</v>
      </c>
      <c r="I6911">
        <f>MONTH(Table6[[#This Row],[Loan Date]])</f>
        <v>1</v>
      </c>
      <c r="J6911" t="str">
        <f>_xlfn.XLOOKUP(Table6[[#This Row],[Numeric Month]],$N$5:$N$11,$O$5:$O$11)</f>
        <v>Jan</v>
      </c>
      <c r="K6911" t="str">
        <f>_xlfn.XLOOKUP(Table6[[#This Row],[Loan Date]],$Q$5:$Q$152,$R$5:$R$152)</f>
        <v>Monday</v>
      </c>
      <c r="L6911" t="str">
        <f>_xlfn.XLOOKUP(Table6[[#This Row],[Loan Date]],$Q$5:$Q$152,$S$5:$S$152)</f>
        <v>Week 4</v>
      </c>
    </row>
    <row r="6912" spans="1:12" x14ac:dyDescent="0.2">
      <c r="A6912" s="1">
        <v>44956</v>
      </c>
      <c r="B6912" t="s">
        <v>7</v>
      </c>
      <c r="C6912" s="1">
        <v>44967</v>
      </c>
      <c r="D6912" t="s">
        <v>908</v>
      </c>
      <c r="E6912" t="s">
        <v>204</v>
      </c>
      <c r="F6912" t="s">
        <v>2</v>
      </c>
      <c r="G6912" t="s">
        <v>1</v>
      </c>
      <c r="H6912" t="s">
        <v>0</v>
      </c>
      <c r="I6912">
        <f>MONTH(Table6[[#This Row],[Loan Date]])</f>
        <v>1</v>
      </c>
      <c r="J6912" t="str">
        <f>_xlfn.XLOOKUP(Table6[[#This Row],[Numeric Month]],$N$5:$N$11,$O$5:$O$11)</f>
        <v>Jan</v>
      </c>
      <c r="K6912" t="str">
        <f>_xlfn.XLOOKUP(Table6[[#This Row],[Loan Date]],$Q$5:$Q$152,$R$5:$R$152)</f>
        <v>Monday</v>
      </c>
      <c r="L6912" t="str">
        <f>_xlfn.XLOOKUP(Table6[[#This Row],[Loan Date]],$Q$5:$Q$152,$S$5:$S$152)</f>
        <v>Week 4</v>
      </c>
    </row>
    <row r="6913" spans="1:12" x14ac:dyDescent="0.2">
      <c r="A6913" s="1">
        <v>44956</v>
      </c>
      <c r="B6913" t="s">
        <v>7</v>
      </c>
      <c r="C6913" s="1">
        <v>44956</v>
      </c>
      <c r="D6913" t="s">
        <v>911</v>
      </c>
      <c r="E6913" t="s">
        <v>37</v>
      </c>
      <c r="F6913" t="s">
        <v>37</v>
      </c>
      <c r="G6913" t="s">
        <v>20</v>
      </c>
      <c r="H6913" t="s">
        <v>0</v>
      </c>
      <c r="I6913">
        <f>MONTH(Table6[[#This Row],[Loan Date]])</f>
        <v>1</v>
      </c>
      <c r="J6913" t="str">
        <f>_xlfn.XLOOKUP(Table6[[#This Row],[Numeric Month]],$N$5:$N$11,$O$5:$O$11)</f>
        <v>Jan</v>
      </c>
      <c r="K6913" t="str">
        <f>_xlfn.XLOOKUP(Table6[[#This Row],[Loan Date]],$Q$5:$Q$152,$R$5:$R$152)</f>
        <v>Monday</v>
      </c>
      <c r="L6913" t="str">
        <f>_xlfn.XLOOKUP(Table6[[#This Row],[Loan Date]],$Q$5:$Q$152,$S$5:$S$152)</f>
        <v>Week 4</v>
      </c>
    </row>
    <row r="6914" spans="1:12" x14ac:dyDescent="0.2">
      <c r="A6914" s="1">
        <v>44956</v>
      </c>
      <c r="B6914" t="s">
        <v>5</v>
      </c>
      <c r="C6914" s="1">
        <v>44956</v>
      </c>
      <c r="D6914" t="s">
        <v>969</v>
      </c>
      <c r="E6914" t="s">
        <v>37</v>
      </c>
      <c r="F6914" t="s">
        <v>37</v>
      </c>
      <c r="G6914" t="s">
        <v>20</v>
      </c>
      <c r="H6914" t="s">
        <v>0</v>
      </c>
      <c r="I6914">
        <f>MONTH(Table6[[#This Row],[Loan Date]])</f>
        <v>1</v>
      </c>
      <c r="J6914" t="str">
        <f>_xlfn.XLOOKUP(Table6[[#This Row],[Numeric Month]],$N$5:$N$11,$O$5:$O$11)</f>
        <v>Jan</v>
      </c>
      <c r="K6914" t="str">
        <f>_xlfn.XLOOKUP(Table6[[#This Row],[Loan Date]],$Q$5:$Q$152,$R$5:$R$152)</f>
        <v>Monday</v>
      </c>
      <c r="L6914" t="str">
        <f>_xlfn.XLOOKUP(Table6[[#This Row],[Loan Date]],$Q$5:$Q$152,$S$5:$S$152)</f>
        <v>Week 4</v>
      </c>
    </row>
    <row r="6915" spans="1:12" x14ac:dyDescent="0.2">
      <c r="A6915" s="1">
        <v>44956</v>
      </c>
      <c r="B6915" t="s">
        <v>5</v>
      </c>
      <c r="C6915" s="1">
        <v>44956</v>
      </c>
      <c r="D6915" t="s">
        <v>198</v>
      </c>
      <c r="E6915" t="s">
        <v>168</v>
      </c>
      <c r="F6915" t="s">
        <v>168</v>
      </c>
      <c r="G6915" t="s">
        <v>20</v>
      </c>
      <c r="H6915" t="s">
        <v>0</v>
      </c>
      <c r="I6915">
        <f>MONTH(Table6[[#This Row],[Loan Date]])</f>
        <v>1</v>
      </c>
      <c r="J6915" t="str">
        <f>_xlfn.XLOOKUP(Table6[[#This Row],[Numeric Month]],$N$5:$N$11,$O$5:$O$11)</f>
        <v>Jan</v>
      </c>
      <c r="K6915" t="str">
        <f>_xlfn.XLOOKUP(Table6[[#This Row],[Loan Date]],$Q$5:$Q$152,$R$5:$R$152)</f>
        <v>Monday</v>
      </c>
      <c r="L6915" t="str">
        <f>_xlfn.XLOOKUP(Table6[[#This Row],[Loan Date]],$Q$5:$Q$152,$S$5:$S$152)</f>
        <v>Week 4</v>
      </c>
    </row>
    <row r="6916" spans="1:12" x14ac:dyDescent="0.2">
      <c r="A6916" s="1">
        <v>44956</v>
      </c>
      <c r="B6916" t="s">
        <v>7</v>
      </c>
      <c r="C6916" s="1">
        <v>44956</v>
      </c>
      <c r="D6916" t="s">
        <v>952</v>
      </c>
      <c r="E6916" t="s">
        <v>37</v>
      </c>
      <c r="F6916" t="s">
        <v>37</v>
      </c>
      <c r="G6916" t="s">
        <v>20</v>
      </c>
      <c r="H6916" t="s">
        <v>0</v>
      </c>
      <c r="I6916">
        <f>MONTH(Table6[[#This Row],[Loan Date]])</f>
        <v>1</v>
      </c>
      <c r="J6916" t="str">
        <f>_xlfn.XLOOKUP(Table6[[#This Row],[Numeric Month]],$N$5:$N$11,$O$5:$O$11)</f>
        <v>Jan</v>
      </c>
      <c r="K6916" t="str">
        <f>_xlfn.XLOOKUP(Table6[[#This Row],[Loan Date]],$Q$5:$Q$152,$R$5:$R$152)</f>
        <v>Monday</v>
      </c>
      <c r="L6916" t="str">
        <f>_xlfn.XLOOKUP(Table6[[#This Row],[Loan Date]],$Q$5:$Q$152,$S$5:$S$152)</f>
        <v>Week 4</v>
      </c>
    </row>
    <row r="6917" spans="1:12" x14ac:dyDescent="0.2">
      <c r="A6917" s="1">
        <v>44956</v>
      </c>
      <c r="B6917" t="s">
        <v>5</v>
      </c>
      <c r="C6917" s="1">
        <v>44963</v>
      </c>
      <c r="D6917" t="s">
        <v>899</v>
      </c>
      <c r="E6917" t="s">
        <v>15</v>
      </c>
      <c r="F6917" t="s">
        <v>14</v>
      </c>
      <c r="G6917" t="s">
        <v>1</v>
      </c>
      <c r="H6917" t="s">
        <v>0</v>
      </c>
      <c r="I6917">
        <f>MONTH(Table6[[#This Row],[Loan Date]])</f>
        <v>1</v>
      </c>
      <c r="J6917" t="str">
        <f>_xlfn.XLOOKUP(Table6[[#This Row],[Numeric Month]],$N$5:$N$11,$O$5:$O$11)</f>
        <v>Jan</v>
      </c>
      <c r="K6917" t="str">
        <f>_xlfn.XLOOKUP(Table6[[#This Row],[Loan Date]],$Q$5:$Q$152,$R$5:$R$152)</f>
        <v>Monday</v>
      </c>
      <c r="L6917" t="str">
        <f>_xlfn.XLOOKUP(Table6[[#This Row],[Loan Date]],$Q$5:$Q$152,$S$5:$S$152)</f>
        <v>Week 4</v>
      </c>
    </row>
    <row r="6918" spans="1:12" x14ac:dyDescent="0.2">
      <c r="A6918" s="1">
        <v>44956</v>
      </c>
      <c r="B6918" t="s">
        <v>7</v>
      </c>
      <c r="C6918" s="1">
        <v>44956</v>
      </c>
      <c r="D6918" t="s">
        <v>408</v>
      </c>
      <c r="E6918" t="s">
        <v>23</v>
      </c>
      <c r="F6918" t="s">
        <v>23</v>
      </c>
      <c r="G6918" t="s">
        <v>20</v>
      </c>
      <c r="H6918" t="s">
        <v>0</v>
      </c>
      <c r="I6918">
        <f>MONTH(Table6[[#This Row],[Loan Date]])</f>
        <v>1</v>
      </c>
      <c r="J6918" t="str">
        <f>_xlfn.XLOOKUP(Table6[[#This Row],[Numeric Month]],$N$5:$N$11,$O$5:$O$11)</f>
        <v>Jan</v>
      </c>
      <c r="K6918" t="str">
        <f>_xlfn.XLOOKUP(Table6[[#This Row],[Loan Date]],$Q$5:$Q$152,$R$5:$R$152)</f>
        <v>Monday</v>
      </c>
      <c r="L6918" t="str">
        <f>_xlfn.XLOOKUP(Table6[[#This Row],[Loan Date]],$Q$5:$Q$152,$S$5:$S$152)</f>
        <v>Week 4</v>
      </c>
    </row>
    <row r="6919" spans="1:12" x14ac:dyDescent="0.2">
      <c r="A6919" s="1">
        <v>44956</v>
      </c>
      <c r="B6919" t="s">
        <v>7</v>
      </c>
      <c r="C6919" s="1">
        <v>44956</v>
      </c>
      <c r="D6919" t="s">
        <v>172</v>
      </c>
      <c r="E6919" t="s">
        <v>21</v>
      </c>
      <c r="F6919" t="s">
        <v>21</v>
      </c>
      <c r="G6919" t="s">
        <v>20</v>
      </c>
      <c r="H6919" t="s">
        <v>0</v>
      </c>
      <c r="I6919">
        <f>MONTH(Table6[[#This Row],[Loan Date]])</f>
        <v>1</v>
      </c>
      <c r="J6919" t="str">
        <f>_xlfn.XLOOKUP(Table6[[#This Row],[Numeric Month]],$N$5:$N$11,$O$5:$O$11)</f>
        <v>Jan</v>
      </c>
      <c r="K6919" t="str">
        <f>_xlfn.XLOOKUP(Table6[[#This Row],[Loan Date]],$Q$5:$Q$152,$R$5:$R$152)</f>
        <v>Monday</v>
      </c>
      <c r="L6919" t="str">
        <f>_xlfn.XLOOKUP(Table6[[#This Row],[Loan Date]],$Q$5:$Q$152,$S$5:$S$152)</f>
        <v>Week 4</v>
      </c>
    </row>
    <row r="6920" spans="1:12" x14ac:dyDescent="0.2">
      <c r="A6920" s="1">
        <v>44956</v>
      </c>
      <c r="B6920" t="s">
        <v>5</v>
      </c>
      <c r="C6920" s="1">
        <v>44956</v>
      </c>
      <c r="D6920" t="s">
        <v>344</v>
      </c>
      <c r="E6920" t="s">
        <v>49</v>
      </c>
      <c r="F6920" t="s">
        <v>49</v>
      </c>
      <c r="G6920" t="s">
        <v>20</v>
      </c>
      <c r="H6920" t="s">
        <v>0</v>
      </c>
      <c r="I6920">
        <f>MONTH(Table6[[#This Row],[Loan Date]])</f>
        <v>1</v>
      </c>
      <c r="J6920" t="str">
        <f>_xlfn.XLOOKUP(Table6[[#This Row],[Numeric Month]],$N$5:$N$11,$O$5:$O$11)</f>
        <v>Jan</v>
      </c>
      <c r="K6920" t="str">
        <f>_xlfn.XLOOKUP(Table6[[#This Row],[Loan Date]],$Q$5:$Q$152,$R$5:$R$152)</f>
        <v>Monday</v>
      </c>
      <c r="L6920" t="str">
        <f>_xlfn.XLOOKUP(Table6[[#This Row],[Loan Date]],$Q$5:$Q$152,$S$5:$S$152)</f>
        <v>Week 4</v>
      </c>
    </row>
    <row r="6921" spans="1:12" x14ac:dyDescent="0.2">
      <c r="A6921" s="1">
        <v>44956</v>
      </c>
      <c r="B6921" t="s">
        <v>7</v>
      </c>
      <c r="C6921" s="1">
        <v>44963</v>
      </c>
      <c r="D6921" t="s">
        <v>1045</v>
      </c>
      <c r="E6921" t="s">
        <v>9</v>
      </c>
      <c r="F6921" t="s">
        <v>8</v>
      </c>
      <c r="G6921" t="s">
        <v>1</v>
      </c>
      <c r="H6921" t="s">
        <v>0</v>
      </c>
      <c r="I6921">
        <f>MONTH(Table6[[#This Row],[Loan Date]])</f>
        <v>1</v>
      </c>
      <c r="J6921" t="str">
        <f>_xlfn.XLOOKUP(Table6[[#This Row],[Numeric Month]],$N$5:$N$11,$O$5:$O$11)</f>
        <v>Jan</v>
      </c>
      <c r="K6921" t="str">
        <f>_xlfn.XLOOKUP(Table6[[#This Row],[Loan Date]],$Q$5:$Q$152,$R$5:$R$152)</f>
        <v>Monday</v>
      </c>
      <c r="L6921" t="str">
        <f>_xlfn.XLOOKUP(Table6[[#This Row],[Loan Date]],$Q$5:$Q$152,$S$5:$S$152)</f>
        <v>Week 4</v>
      </c>
    </row>
    <row r="6922" spans="1:12" x14ac:dyDescent="0.2">
      <c r="A6922" s="1">
        <v>44956</v>
      </c>
      <c r="B6922" t="s">
        <v>7</v>
      </c>
      <c r="C6922" s="1">
        <v>44970</v>
      </c>
      <c r="D6922" t="s">
        <v>598</v>
      </c>
      <c r="E6922" t="s">
        <v>15</v>
      </c>
      <c r="F6922" t="s">
        <v>14</v>
      </c>
      <c r="G6922" t="s">
        <v>1</v>
      </c>
      <c r="H6922" t="s">
        <v>0</v>
      </c>
      <c r="I6922">
        <f>MONTH(Table6[[#This Row],[Loan Date]])</f>
        <v>1</v>
      </c>
      <c r="J6922" t="str">
        <f>_xlfn.XLOOKUP(Table6[[#This Row],[Numeric Month]],$N$5:$N$11,$O$5:$O$11)</f>
        <v>Jan</v>
      </c>
      <c r="K6922" t="str">
        <f>_xlfn.XLOOKUP(Table6[[#This Row],[Loan Date]],$Q$5:$Q$152,$R$5:$R$152)</f>
        <v>Monday</v>
      </c>
      <c r="L6922" t="str">
        <f>_xlfn.XLOOKUP(Table6[[#This Row],[Loan Date]],$Q$5:$Q$152,$S$5:$S$152)</f>
        <v>Week 4</v>
      </c>
    </row>
    <row r="6923" spans="1:12" x14ac:dyDescent="0.2">
      <c r="A6923" s="1">
        <v>44956</v>
      </c>
      <c r="B6923" t="s">
        <v>35</v>
      </c>
      <c r="C6923" s="1">
        <v>44963</v>
      </c>
      <c r="D6923" t="s">
        <v>1044</v>
      </c>
      <c r="E6923" t="s">
        <v>52</v>
      </c>
      <c r="F6923" t="s">
        <v>51</v>
      </c>
      <c r="G6923" t="s">
        <v>1</v>
      </c>
      <c r="H6923" t="s">
        <v>0</v>
      </c>
      <c r="I6923">
        <f>MONTH(Table6[[#This Row],[Loan Date]])</f>
        <v>1</v>
      </c>
      <c r="J6923" t="str">
        <f>_xlfn.XLOOKUP(Table6[[#This Row],[Numeric Month]],$N$5:$N$11,$O$5:$O$11)</f>
        <v>Jan</v>
      </c>
      <c r="K6923" t="str">
        <f>_xlfn.XLOOKUP(Table6[[#This Row],[Loan Date]],$Q$5:$Q$152,$R$5:$R$152)</f>
        <v>Monday</v>
      </c>
      <c r="L6923" t="str">
        <f>_xlfn.XLOOKUP(Table6[[#This Row],[Loan Date]],$Q$5:$Q$152,$S$5:$S$152)</f>
        <v>Week 4</v>
      </c>
    </row>
    <row r="6924" spans="1:12" x14ac:dyDescent="0.2">
      <c r="A6924" s="1">
        <v>44956</v>
      </c>
      <c r="B6924" t="s">
        <v>5</v>
      </c>
      <c r="C6924" s="1">
        <v>44956</v>
      </c>
      <c r="D6924" t="s">
        <v>912</v>
      </c>
      <c r="E6924" t="s">
        <v>37</v>
      </c>
      <c r="F6924" t="s">
        <v>37</v>
      </c>
      <c r="G6924" t="s">
        <v>20</v>
      </c>
      <c r="H6924" t="s">
        <v>0</v>
      </c>
      <c r="I6924">
        <f>MONTH(Table6[[#This Row],[Loan Date]])</f>
        <v>1</v>
      </c>
      <c r="J6924" t="str">
        <f>_xlfn.XLOOKUP(Table6[[#This Row],[Numeric Month]],$N$5:$N$11,$O$5:$O$11)</f>
        <v>Jan</v>
      </c>
      <c r="K6924" t="str">
        <f>_xlfn.XLOOKUP(Table6[[#This Row],[Loan Date]],$Q$5:$Q$152,$R$5:$R$152)</f>
        <v>Monday</v>
      </c>
      <c r="L6924" t="str">
        <f>_xlfn.XLOOKUP(Table6[[#This Row],[Loan Date]],$Q$5:$Q$152,$S$5:$S$152)</f>
        <v>Week 4</v>
      </c>
    </row>
    <row r="6925" spans="1:12" x14ac:dyDescent="0.2">
      <c r="A6925" s="1">
        <v>44956</v>
      </c>
      <c r="B6925" t="s">
        <v>7</v>
      </c>
      <c r="C6925" s="1">
        <v>44963</v>
      </c>
      <c r="D6925" t="s">
        <v>914</v>
      </c>
      <c r="E6925" t="s">
        <v>15</v>
      </c>
      <c r="F6925" t="s">
        <v>14</v>
      </c>
      <c r="G6925" t="s">
        <v>1</v>
      </c>
      <c r="H6925" t="s">
        <v>0</v>
      </c>
      <c r="I6925">
        <f>MONTH(Table6[[#This Row],[Loan Date]])</f>
        <v>1</v>
      </c>
      <c r="J6925" t="str">
        <f>_xlfn.XLOOKUP(Table6[[#This Row],[Numeric Month]],$N$5:$N$11,$O$5:$O$11)</f>
        <v>Jan</v>
      </c>
      <c r="K6925" t="str">
        <f>_xlfn.XLOOKUP(Table6[[#This Row],[Loan Date]],$Q$5:$Q$152,$R$5:$R$152)</f>
        <v>Monday</v>
      </c>
      <c r="L6925" t="str">
        <f>_xlfn.XLOOKUP(Table6[[#This Row],[Loan Date]],$Q$5:$Q$152,$S$5:$S$152)</f>
        <v>Week 4</v>
      </c>
    </row>
    <row r="6926" spans="1:12" x14ac:dyDescent="0.2">
      <c r="A6926" s="1">
        <v>44956</v>
      </c>
      <c r="B6926" t="s">
        <v>7</v>
      </c>
      <c r="C6926" s="1">
        <v>44956</v>
      </c>
      <c r="D6926" t="s">
        <v>1043</v>
      </c>
      <c r="E6926" t="s">
        <v>44</v>
      </c>
      <c r="F6926" t="s">
        <v>44</v>
      </c>
      <c r="G6926" t="s">
        <v>39</v>
      </c>
      <c r="H6926" t="s">
        <v>0</v>
      </c>
      <c r="I6926">
        <f>MONTH(Table6[[#This Row],[Loan Date]])</f>
        <v>1</v>
      </c>
      <c r="J6926" t="str">
        <f>_xlfn.XLOOKUP(Table6[[#This Row],[Numeric Month]],$N$5:$N$11,$O$5:$O$11)</f>
        <v>Jan</v>
      </c>
      <c r="K6926" t="str">
        <f>_xlfn.XLOOKUP(Table6[[#This Row],[Loan Date]],$Q$5:$Q$152,$R$5:$R$152)</f>
        <v>Monday</v>
      </c>
      <c r="L6926" t="str">
        <f>_xlfn.XLOOKUP(Table6[[#This Row],[Loan Date]],$Q$5:$Q$152,$S$5:$S$152)</f>
        <v>Week 4</v>
      </c>
    </row>
    <row r="6927" spans="1:12" x14ac:dyDescent="0.2">
      <c r="A6927" s="1">
        <v>44956</v>
      </c>
      <c r="B6927" t="s">
        <v>5</v>
      </c>
      <c r="C6927" s="1">
        <v>44956</v>
      </c>
      <c r="D6927" t="s">
        <v>921</v>
      </c>
      <c r="E6927" t="s">
        <v>162</v>
      </c>
      <c r="F6927" t="s">
        <v>162</v>
      </c>
      <c r="G6927" t="s">
        <v>11</v>
      </c>
      <c r="H6927" t="s">
        <v>0</v>
      </c>
      <c r="I6927">
        <f>MONTH(Table6[[#This Row],[Loan Date]])</f>
        <v>1</v>
      </c>
      <c r="J6927" t="str">
        <f>_xlfn.XLOOKUP(Table6[[#This Row],[Numeric Month]],$N$5:$N$11,$O$5:$O$11)</f>
        <v>Jan</v>
      </c>
      <c r="K6927" t="str">
        <f>_xlfn.XLOOKUP(Table6[[#This Row],[Loan Date]],$Q$5:$Q$152,$R$5:$R$152)</f>
        <v>Monday</v>
      </c>
      <c r="L6927" t="str">
        <f>_xlfn.XLOOKUP(Table6[[#This Row],[Loan Date]],$Q$5:$Q$152,$S$5:$S$152)</f>
        <v>Week 4</v>
      </c>
    </row>
    <row r="6928" spans="1:12" x14ac:dyDescent="0.2">
      <c r="A6928" s="1">
        <v>44956</v>
      </c>
      <c r="B6928" t="s">
        <v>7</v>
      </c>
      <c r="C6928" s="1">
        <v>44956</v>
      </c>
      <c r="D6928" t="s">
        <v>910</v>
      </c>
      <c r="E6928" t="s">
        <v>37</v>
      </c>
      <c r="F6928" t="s">
        <v>37</v>
      </c>
      <c r="G6928" t="s">
        <v>20</v>
      </c>
      <c r="H6928" t="s">
        <v>0</v>
      </c>
      <c r="I6928">
        <f>MONTH(Table6[[#This Row],[Loan Date]])</f>
        <v>1</v>
      </c>
      <c r="J6928" t="str">
        <f>_xlfn.XLOOKUP(Table6[[#This Row],[Numeric Month]],$N$5:$N$11,$O$5:$O$11)</f>
        <v>Jan</v>
      </c>
      <c r="K6928" t="str">
        <f>_xlfn.XLOOKUP(Table6[[#This Row],[Loan Date]],$Q$5:$Q$152,$R$5:$R$152)</f>
        <v>Monday</v>
      </c>
      <c r="L6928" t="str">
        <f>_xlfn.XLOOKUP(Table6[[#This Row],[Loan Date]],$Q$5:$Q$152,$S$5:$S$152)</f>
        <v>Week 4</v>
      </c>
    </row>
    <row r="6929" spans="1:12" x14ac:dyDescent="0.2">
      <c r="A6929" s="1">
        <v>44956</v>
      </c>
      <c r="B6929" t="s">
        <v>7</v>
      </c>
      <c r="C6929" s="1">
        <v>44956</v>
      </c>
      <c r="D6929" t="s">
        <v>31</v>
      </c>
      <c r="E6929" t="s">
        <v>21</v>
      </c>
      <c r="F6929" t="s">
        <v>21</v>
      </c>
      <c r="G6929" t="s">
        <v>20</v>
      </c>
      <c r="H6929" t="s">
        <v>0</v>
      </c>
      <c r="I6929">
        <f>MONTH(Table6[[#This Row],[Loan Date]])</f>
        <v>1</v>
      </c>
      <c r="J6929" t="str">
        <f>_xlfn.XLOOKUP(Table6[[#This Row],[Numeric Month]],$N$5:$N$11,$O$5:$O$11)</f>
        <v>Jan</v>
      </c>
      <c r="K6929" t="str">
        <f>_xlfn.XLOOKUP(Table6[[#This Row],[Loan Date]],$Q$5:$Q$152,$R$5:$R$152)</f>
        <v>Monday</v>
      </c>
      <c r="L6929" t="str">
        <f>_xlfn.XLOOKUP(Table6[[#This Row],[Loan Date]],$Q$5:$Q$152,$S$5:$S$152)</f>
        <v>Week 4</v>
      </c>
    </row>
    <row r="6930" spans="1:12" x14ac:dyDescent="0.2">
      <c r="A6930" s="1">
        <v>44956</v>
      </c>
      <c r="B6930" t="s">
        <v>7</v>
      </c>
      <c r="C6930" s="1">
        <v>44956</v>
      </c>
      <c r="D6930" t="s">
        <v>171</v>
      </c>
      <c r="E6930" t="s">
        <v>23</v>
      </c>
      <c r="F6930" t="s">
        <v>23</v>
      </c>
      <c r="G6930" t="s">
        <v>20</v>
      </c>
      <c r="H6930" t="s">
        <v>0</v>
      </c>
      <c r="I6930">
        <f>MONTH(Table6[[#This Row],[Loan Date]])</f>
        <v>1</v>
      </c>
      <c r="J6930" t="str">
        <f>_xlfn.XLOOKUP(Table6[[#This Row],[Numeric Month]],$N$5:$N$11,$O$5:$O$11)</f>
        <v>Jan</v>
      </c>
      <c r="K6930" t="str">
        <f>_xlfn.XLOOKUP(Table6[[#This Row],[Loan Date]],$Q$5:$Q$152,$R$5:$R$152)</f>
        <v>Monday</v>
      </c>
      <c r="L6930" t="str">
        <f>_xlfn.XLOOKUP(Table6[[#This Row],[Loan Date]],$Q$5:$Q$152,$S$5:$S$152)</f>
        <v>Week 4</v>
      </c>
    </row>
    <row r="6931" spans="1:12" x14ac:dyDescent="0.2">
      <c r="A6931" s="1">
        <v>44956</v>
      </c>
      <c r="B6931" t="s">
        <v>5</v>
      </c>
      <c r="C6931" s="1">
        <v>44963</v>
      </c>
      <c r="D6931" t="s">
        <v>477</v>
      </c>
      <c r="E6931" t="s">
        <v>9</v>
      </c>
      <c r="F6931" t="s">
        <v>8</v>
      </c>
      <c r="G6931" t="s">
        <v>1</v>
      </c>
      <c r="H6931" t="s">
        <v>0</v>
      </c>
      <c r="I6931">
        <f>MONTH(Table6[[#This Row],[Loan Date]])</f>
        <v>1</v>
      </c>
      <c r="J6931" t="str">
        <f>_xlfn.XLOOKUP(Table6[[#This Row],[Numeric Month]],$N$5:$N$11,$O$5:$O$11)</f>
        <v>Jan</v>
      </c>
      <c r="K6931" t="str">
        <f>_xlfn.XLOOKUP(Table6[[#This Row],[Loan Date]],$Q$5:$Q$152,$R$5:$R$152)</f>
        <v>Monday</v>
      </c>
      <c r="L6931" t="str">
        <f>_xlfn.XLOOKUP(Table6[[#This Row],[Loan Date]],$Q$5:$Q$152,$S$5:$S$152)</f>
        <v>Week 4</v>
      </c>
    </row>
    <row r="6932" spans="1:12" x14ac:dyDescent="0.2">
      <c r="A6932" s="1">
        <v>44956</v>
      </c>
      <c r="B6932" t="s">
        <v>7</v>
      </c>
      <c r="C6932" s="1">
        <v>44970</v>
      </c>
      <c r="D6932" t="s">
        <v>1042</v>
      </c>
      <c r="E6932" t="s">
        <v>9</v>
      </c>
      <c r="F6932" t="s">
        <v>8</v>
      </c>
      <c r="G6932" t="s">
        <v>1</v>
      </c>
      <c r="H6932" t="s">
        <v>0</v>
      </c>
      <c r="I6932">
        <f>MONTH(Table6[[#This Row],[Loan Date]])</f>
        <v>1</v>
      </c>
      <c r="J6932" t="str">
        <f>_xlfn.XLOOKUP(Table6[[#This Row],[Numeric Month]],$N$5:$N$11,$O$5:$O$11)</f>
        <v>Jan</v>
      </c>
      <c r="K6932" t="str">
        <f>_xlfn.XLOOKUP(Table6[[#This Row],[Loan Date]],$Q$5:$Q$152,$R$5:$R$152)</f>
        <v>Monday</v>
      </c>
      <c r="L6932" t="str">
        <f>_xlfn.XLOOKUP(Table6[[#This Row],[Loan Date]],$Q$5:$Q$152,$S$5:$S$152)</f>
        <v>Week 4</v>
      </c>
    </row>
    <row r="6933" spans="1:12" x14ac:dyDescent="0.2">
      <c r="A6933" s="1">
        <v>44956</v>
      </c>
      <c r="B6933" t="s">
        <v>7</v>
      </c>
      <c r="C6933" s="1">
        <v>44956</v>
      </c>
      <c r="D6933" t="s">
        <v>979</v>
      </c>
      <c r="E6933" t="s">
        <v>113</v>
      </c>
      <c r="F6933" t="s">
        <v>113</v>
      </c>
      <c r="G6933" t="s">
        <v>20</v>
      </c>
      <c r="H6933" t="s">
        <v>0</v>
      </c>
      <c r="I6933">
        <f>MONTH(Table6[[#This Row],[Loan Date]])</f>
        <v>1</v>
      </c>
      <c r="J6933" t="str">
        <f>_xlfn.XLOOKUP(Table6[[#This Row],[Numeric Month]],$N$5:$N$11,$O$5:$O$11)</f>
        <v>Jan</v>
      </c>
      <c r="K6933" t="str">
        <f>_xlfn.XLOOKUP(Table6[[#This Row],[Loan Date]],$Q$5:$Q$152,$R$5:$R$152)</f>
        <v>Monday</v>
      </c>
      <c r="L6933" t="str">
        <f>_xlfn.XLOOKUP(Table6[[#This Row],[Loan Date]],$Q$5:$Q$152,$S$5:$S$152)</f>
        <v>Week 4</v>
      </c>
    </row>
    <row r="6934" spans="1:12" x14ac:dyDescent="0.2">
      <c r="A6934" s="1">
        <v>44956</v>
      </c>
      <c r="B6934" t="s">
        <v>7</v>
      </c>
      <c r="C6934" s="1">
        <v>44956</v>
      </c>
      <c r="D6934" t="s">
        <v>1041</v>
      </c>
      <c r="E6934" t="s">
        <v>23</v>
      </c>
      <c r="F6934" t="s">
        <v>23</v>
      </c>
      <c r="G6934" t="s">
        <v>20</v>
      </c>
      <c r="H6934" t="s">
        <v>0</v>
      </c>
      <c r="I6934">
        <f>MONTH(Table6[[#This Row],[Loan Date]])</f>
        <v>1</v>
      </c>
      <c r="J6934" t="str">
        <f>_xlfn.XLOOKUP(Table6[[#This Row],[Numeric Month]],$N$5:$N$11,$O$5:$O$11)</f>
        <v>Jan</v>
      </c>
      <c r="K6934" t="str">
        <f>_xlfn.XLOOKUP(Table6[[#This Row],[Loan Date]],$Q$5:$Q$152,$R$5:$R$152)</f>
        <v>Monday</v>
      </c>
      <c r="L6934" t="str">
        <f>_xlfn.XLOOKUP(Table6[[#This Row],[Loan Date]],$Q$5:$Q$152,$S$5:$S$152)</f>
        <v>Week 4</v>
      </c>
    </row>
    <row r="6935" spans="1:12" x14ac:dyDescent="0.2">
      <c r="A6935" s="1">
        <v>44956</v>
      </c>
      <c r="B6935" t="s">
        <v>5</v>
      </c>
      <c r="C6935" s="1">
        <v>44963</v>
      </c>
      <c r="D6935" t="s">
        <v>273</v>
      </c>
      <c r="E6935" t="s">
        <v>52</v>
      </c>
      <c r="F6935" t="s">
        <v>51</v>
      </c>
      <c r="G6935" t="s">
        <v>1</v>
      </c>
      <c r="H6935" t="s">
        <v>0</v>
      </c>
      <c r="I6935">
        <f>MONTH(Table6[[#This Row],[Loan Date]])</f>
        <v>1</v>
      </c>
      <c r="J6935" t="str">
        <f>_xlfn.XLOOKUP(Table6[[#This Row],[Numeric Month]],$N$5:$N$11,$O$5:$O$11)</f>
        <v>Jan</v>
      </c>
      <c r="K6935" t="str">
        <f>_xlfn.XLOOKUP(Table6[[#This Row],[Loan Date]],$Q$5:$Q$152,$R$5:$R$152)</f>
        <v>Monday</v>
      </c>
      <c r="L6935" t="str">
        <f>_xlfn.XLOOKUP(Table6[[#This Row],[Loan Date]],$Q$5:$Q$152,$S$5:$S$152)</f>
        <v>Week 4</v>
      </c>
    </row>
    <row r="6936" spans="1:12" x14ac:dyDescent="0.2">
      <c r="A6936" s="1">
        <v>44956</v>
      </c>
      <c r="B6936" t="s">
        <v>5</v>
      </c>
      <c r="C6936" s="1">
        <v>44956</v>
      </c>
      <c r="D6936" t="s">
        <v>175</v>
      </c>
      <c r="E6936" t="s">
        <v>21</v>
      </c>
      <c r="F6936" t="s">
        <v>21</v>
      </c>
      <c r="G6936" t="s">
        <v>20</v>
      </c>
      <c r="H6936" t="s">
        <v>0</v>
      </c>
      <c r="I6936">
        <f>MONTH(Table6[[#This Row],[Loan Date]])</f>
        <v>1</v>
      </c>
      <c r="J6936" t="str">
        <f>_xlfn.XLOOKUP(Table6[[#This Row],[Numeric Month]],$N$5:$N$11,$O$5:$O$11)</f>
        <v>Jan</v>
      </c>
      <c r="K6936" t="str">
        <f>_xlfn.XLOOKUP(Table6[[#This Row],[Loan Date]],$Q$5:$Q$152,$R$5:$R$152)</f>
        <v>Monday</v>
      </c>
      <c r="L6936" t="str">
        <f>_xlfn.XLOOKUP(Table6[[#This Row],[Loan Date]],$Q$5:$Q$152,$S$5:$S$152)</f>
        <v>Week 4</v>
      </c>
    </row>
    <row r="6937" spans="1:12" x14ac:dyDescent="0.2">
      <c r="A6937" s="1">
        <v>44956</v>
      </c>
      <c r="B6937" t="s">
        <v>5</v>
      </c>
      <c r="C6937" s="1">
        <v>44956</v>
      </c>
      <c r="D6937" t="s">
        <v>320</v>
      </c>
      <c r="E6937" t="s">
        <v>23</v>
      </c>
      <c r="F6937" t="s">
        <v>23</v>
      </c>
      <c r="G6937" t="s">
        <v>20</v>
      </c>
      <c r="H6937" t="s">
        <v>0</v>
      </c>
      <c r="I6937">
        <f>MONTH(Table6[[#This Row],[Loan Date]])</f>
        <v>1</v>
      </c>
      <c r="J6937" t="str">
        <f>_xlfn.XLOOKUP(Table6[[#This Row],[Numeric Month]],$N$5:$N$11,$O$5:$O$11)</f>
        <v>Jan</v>
      </c>
      <c r="K6937" t="str">
        <f>_xlfn.XLOOKUP(Table6[[#This Row],[Loan Date]],$Q$5:$Q$152,$R$5:$R$152)</f>
        <v>Monday</v>
      </c>
      <c r="L6937" t="str">
        <f>_xlfn.XLOOKUP(Table6[[#This Row],[Loan Date]],$Q$5:$Q$152,$S$5:$S$152)</f>
        <v>Week 4</v>
      </c>
    </row>
    <row r="6938" spans="1:12" x14ac:dyDescent="0.2">
      <c r="A6938" s="1">
        <v>44956</v>
      </c>
      <c r="B6938" t="s">
        <v>5</v>
      </c>
      <c r="C6938" s="1">
        <v>44970</v>
      </c>
      <c r="D6938" t="s">
        <v>359</v>
      </c>
      <c r="E6938" t="s">
        <v>52</v>
      </c>
      <c r="F6938" t="s">
        <v>51</v>
      </c>
      <c r="G6938" t="s">
        <v>1</v>
      </c>
      <c r="H6938" t="s">
        <v>0</v>
      </c>
      <c r="I6938">
        <f>MONTH(Table6[[#This Row],[Loan Date]])</f>
        <v>1</v>
      </c>
      <c r="J6938" t="str">
        <f>_xlfn.XLOOKUP(Table6[[#This Row],[Numeric Month]],$N$5:$N$11,$O$5:$O$11)</f>
        <v>Jan</v>
      </c>
      <c r="K6938" t="str">
        <f>_xlfn.XLOOKUP(Table6[[#This Row],[Loan Date]],$Q$5:$Q$152,$R$5:$R$152)</f>
        <v>Monday</v>
      </c>
      <c r="L6938" t="str">
        <f>_xlfn.XLOOKUP(Table6[[#This Row],[Loan Date]],$Q$5:$Q$152,$S$5:$S$152)</f>
        <v>Week 4</v>
      </c>
    </row>
    <row r="6939" spans="1:12" x14ac:dyDescent="0.2">
      <c r="A6939" s="1">
        <v>44956</v>
      </c>
      <c r="B6939" t="s">
        <v>7</v>
      </c>
      <c r="C6939" s="1">
        <v>44956</v>
      </c>
      <c r="D6939" t="s">
        <v>613</v>
      </c>
      <c r="E6939" t="s">
        <v>21</v>
      </c>
      <c r="F6939" t="s">
        <v>21</v>
      </c>
      <c r="G6939" t="s">
        <v>20</v>
      </c>
      <c r="H6939" t="s">
        <v>0</v>
      </c>
      <c r="I6939">
        <f>MONTH(Table6[[#This Row],[Loan Date]])</f>
        <v>1</v>
      </c>
      <c r="J6939" t="str">
        <f>_xlfn.XLOOKUP(Table6[[#This Row],[Numeric Month]],$N$5:$N$11,$O$5:$O$11)</f>
        <v>Jan</v>
      </c>
      <c r="K6939" t="str">
        <f>_xlfn.XLOOKUP(Table6[[#This Row],[Loan Date]],$Q$5:$Q$152,$R$5:$R$152)</f>
        <v>Monday</v>
      </c>
      <c r="L6939" t="str">
        <f>_xlfn.XLOOKUP(Table6[[#This Row],[Loan Date]],$Q$5:$Q$152,$S$5:$S$152)</f>
        <v>Week 4</v>
      </c>
    </row>
    <row r="6940" spans="1:12" x14ac:dyDescent="0.2">
      <c r="A6940" s="1">
        <v>44956</v>
      </c>
      <c r="B6940" t="s">
        <v>7</v>
      </c>
      <c r="C6940" s="1">
        <v>44956</v>
      </c>
      <c r="D6940" t="s">
        <v>390</v>
      </c>
      <c r="E6940" t="s">
        <v>23</v>
      </c>
      <c r="F6940" t="s">
        <v>23</v>
      </c>
      <c r="G6940" t="s">
        <v>20</v>
      </c>
      <c r="H6940" t="s">
        <v>0</v>
      </c>
      <c r="I6940">
        <f>MONTH(Table6[[#This Row],[Loan Date]])</f>
        <v>1</v>
      </c>
      <c r="J6940" t="str">
        <f>_xlfn.XLOOKUP(Table6[[#This Row],[Numeric Month]],$N$5:$N$11,$O$5:$O$11)</f>
        <v>Jan</v>
      </c>
      <c r="K6940" t="str">
        <f>_xlfn.XLOOKUP(Table6[[#This Row],[Loan Date]],$Q$5:$Q$152,$R$5:$R$152)</f>
        <v>Monday</v>
      </c>
      <c r="L6940" t="str">
        <f>_xlfn.XLOOKUP(Table6[[#This Row],[Loan Date]],$Q$5:$Q$152,$S$5:$S$152)</f>
        <v>Week 4</v>
      </c>
    </row>
    <row r="6941" spans="1:12" x14ac:dyDescent="0.2">
      <c r="A6941" s="1">
        <v>44956</v>
      </c>
      <c r="B6941" t="s">
        <v>107</v>
      </c>
      <c r="C6941" s="1">
        <v>44967</v>
      </c>
      <c r="D6941" t="s">
        <v>929</v>
      </c>
      <c r="E6941" t="s">
        <v>15</v>
      </c>
      <c r="F6941" t="s">
        <v>14</v>
      </c>
      <c r="G6941" t="s">
        <v>1</v>
      </c>
      <c r="H6941" t="s">
        <v>0</v>
      </c>
      <c r="I6941">
        <f>MONTH(Table6[[#This Row],[Loan Date]])</f>
        <v>1</v>
      </c>
      <c r="J6941" t="str">
        <f>_xlfn.XLOOKUP(Table6[[#This Row],[Numeric Month]],$N$5:$N$11,$O$5:$O$11)</f>
        <v>Jan</v>
      </c>
      <c r="K6941" t="str">
        <f>_xlfn.XLOOKUP(Table6[[#This Row],[Loan Date]],$Q$5:$Q$152,$R$5:$R$152)</f>
        <v>Monday</v>
      </c>
      <c r="L6941" t="str">
        <f>_xlfn.XLOOKUP(Table6[[#This Row],[Loan Date]],$Q$5:$Q$152,$S$5:$S$152)</f>
        <v>Week 4</v>
      </c>
    </row>
    <row r="6942" spans="1:12" x14ac:dyDescent="0.2">
      <c r="A6942" s="1">
        <v>44956</v>
      </c>
      <c r="B6942" t="s">
        <v>107</v>
      </c>
      <c r="C6942" s="1">
        <v>44963</v>
      </c>
      <c r="D6942" t="s">
        <v>281</v>
      </c>
      <c r="E6942" t="s">
        <v>52</v>
      </c>
      <c r="F6942" t="s">
        <v>51</v>
      </c>
      <c r="G6942" t="s">
        <v>1</v>
      </c>
      <c r="H6942" t="s">
        <v>0</v>
      </c>
      <c r="I6942">
        <f>MONTH(Table6[[#This Row],[Loan Date]])</f>
        <v>1</v>
      </c>
      <c r="J6942" t="str">
        <f>_xlfn.XLOOKUP(Table6[[#This Row],[Numeric Month]],$N$5:$N$11,$O$5:$O$11)</f>
        <v>Jan</v>
      </c>
      <c r="K6942" t="str">
        <f>_xlfn.XLOOKUP(Table6[[#This Row],[Loan Date]],$Q$5:$Q$152,$R$5:$R$152)</f>
        <v>Monday</v>
      </c>
      <c r="L6942" t="str">
        <f>_xlfn.XLOOKUP(Table6[[#This Row],[Loan Date]],$Q$5:$Q$152,$S$5:$S$152)</f>
        <v>Week 4</v>
      </c>
    </row>
    <row r="6943" spans="1:12" x14ac:dyDescent="0.2">
      <c r="A6943" s="1">
        <v>44956</v>
      </c>
      <c r="B6943" t="s">
        <v>7</v>
      </c>
      <c r="C6943" s="1">
        <v>44970</v>
      </c>
      <c r="D6943" t="s">
        <v>1040</v>
      </c>
      <c r="E6943" t="s">
        <v>3</v>
      </c>
      <c r="F6943" t="s">
        <v>2</v>
      </c>
      <c r="G6943" t="s">
        <v>1</v>
      </c>
      <c r="H6943" t="s">
        <v>0</v>
      </c>
      <c r="I6943">
        <f>MONTH(Table6[[#This Row],[Loan Date]])</f>
        <v>1</v>
      </c>
      <c r="J6943" t="str">
        <f>_xlfn.XLOOKUP(Table6[[#This Row],[Numeric Month]],$N$5:$N$11,$O$5:$O$11)</f>
        <v>Jan</v>
      </c>
      <c r="K6943" t="str">
        <f>_xlfn.XLOOKUP(Table6[[#This Row],[Loan Date]],$Q$5:$Q$152,$R$5:$R$152)</f>
        <v>Monday</v>
      </c>
      <c r="L6943" t="str">
        <f>_xlfn.XLOOKUP(Table6[[#This Row],[Loan Date]],$Q$5:$Q$152,$S$5:$S$152)</f>
        <v>Week 4</v>
      </c>
    </row>
    <row r="6944" spans="1:12" x14ac:dyDescent="0.2">
      <c r="A6944" s="1">
        <v>44956</v>
      </c>
      <c r="B6944" t="s">
        <v>7</v>
      </c>
      <c r="C6944" s="1">
        <v>44956</v>
      </c>
      <c r="D6944" t="s">
        <v>811</v>
      </c>
      <c r="E6944" t="s">
        <v>65</v>
      </c>
      <c r="F6944" t="s">
        <v>65</v>
      </c>
      <c r="G6944" t="s">
        <v>20</v>
      </c>
      <c r="H6944" t="s">
        <v>0</v>
      </c>
      <c r="I6944">
        <f>MONTH(Table6[[#This Row],[Loan Date]])</f>
        <v>1</v>
      </c>
      <c r="J6944" t="str">
        <f>_xlfn.XLOOKUP(Table6[[#This Row],[Numeric Month]],$N$5:$N$11,$O$5:$O$11)</f>
        <v>Jan</v>
      </c>
      <c r="K6944" t="str">
        <f>_xlfn.XLOOKUP(Table6[[#This Row],[Loan Date]],$Q$5:$Q$152,$R$5:$R$152)</f>
        <v>Monday</v>
      </c>
      <c r="L6944" t="str">
        <f>_xlfn.XLOOKUP(Table6[[#This Row],[Loan Date]],$Q$5:$Q$152,$S$5:$S$152)</f>
        <v>Week 4</v>
      </c>
    </row>
    <row r="6945" spans="1:12" x14ac:dyDescent="0.2">
      <c r="A6945" s="1">
        <v>44956</v>
      </c>
      <c r="B6945" t="s">
        <v>7</v>
      </c>
      <c r="C6945" s="1">
        <v>44970</v>
      </c>
      <c r="D6945" t="s">
        <v>858</v>
      </c>
      <c r="E6945" t="s">
        <v>3</v>
      </c>
      <c r="F6945" t="s">
        <v>2</v>
      </c>
      <c r="G6945" t="s">
        <v>1</v>
      </c>
      <c r="H6945" t="s">
        <v>0</v>
      </c>
      <c r="I6945">
        <f>MONTH(Table6[[#This Row],[Loan Date]])</f>
        <v>1</v>
      </c>
      <c r="J6945" t="str">
        <f>_xlfn.XLOOKUP(Table6[[#This Row],[Numeric Month]],$N$5:$N$11,$O$5:$O$11)</f>
        <v>Jan</v>
      </c>
      <c r="K6945" t="str">
        <f>_xlfn.XLOOKUP(Table6[[#This Row],[Loan Date]],$Q$5:$Q$152,$R$5:$R$152)</f>
        <v>Monday</v>
      </c>
      <c r="L6945" t="str">
        <f>_xlfn.XLOOKUP(Table6[[#This Row],[Loan Date]],$Q$5:$Q$152,$S$5:$S$152)</f>
        <v>Week 4</v>
      </c>
    </row>
    <row r="6946" spans="1:12" x14ac:dyDescent="0.2">
      <c r="A6946" s="1">
        <v>44956</v>
      </c>
      <c r="B6946" t="s">
        <v>7</v>
      </c>
      <c r="C6946" s="1">
        <v>44956</v>
      </c>
      <c r="D6946" t="s">
        <v>911</v>
      </c>
      <c r="E6946" t="s">
        <v>37</v>
      </c>
      <c r="F6946" t="s">
        <v>37</v>
      </c>
      <c r="G6946" t="s">
        <v>20</v>
      </c>
      <c r="H6946" t="s">
        <v>0</v>
      </c>
      <c r="I6946">
        <f>MONTH(Table6[[#This Row],[Loan Date]])</f>
        <v>1</v>
      </c>
      <c r="J6946" t="str">
        <f>_xlfn.XLOOKUP(Table6[[#This Row],[Numeric Month]],$N$5:$N$11,$O$5:$O$11)</f>
        <v>Jan</v>
      </c>
      <c r="K6946" t="str">
        <f>_xlfn.XLOOKUP(Table6[[#This Row],[Loan Date]],$Q$5:$Q$152,$R$5:$R$152)</f>
        <v>Monday</v>
      </c>
      <c r="L6946" t="str">
        <f>_xlfn.XLOOKUP(Table6[[#This Row],[Loan Date]],$Q$5:$Q$152,$S$5:$S$152)</f>
        <v>Week 4</v>
      </c>
    </row>
    <row r="6947" spans="1:12" x14ac:dyDescent="0.2">
      <c r="A6947" s="1">
        <v>44956</v>
      </c>
      <c r="B6947" t="s">
        <v>7</v>
      </c>
      <c r="C6947" s="1">
        <v>44970</v>
      </c>
      <c r="D6947" t="s">
        <v>638</v>
      </c>
      <c r="E6947" t="s">
        <v>9</v>
      </c>
      <c r="F6947" t="s">
        <v>8</v>
      </c>
      <c r="G6947" t="s">
        <v>1</v>
      </c>
      <c r="H6947" t="s">
        <v>0</v>
      </c>
      <c r="I6947">
        <f>MONTH(Table6[[#This Row],[Loan Date]])</f>
        <v>1</v>
      </c>
      <c r="J6947" t="str">
        <f>_xlfn.XLOOKUP(Table6[[#This Row],[Numeric Month]],$N$5:$N$11,$O$5:$O$11)</f>
        <v>Jan</v>
      </c>
      <c r="K6947" t="str">
        <f>_xlfn.XLOOKUP(Table6[[#This Row],[Loan Date]],$Q$5:$Q$152,$R$5:$R$152)</f>
        <v>Monday</v>
      </c>
      <c r="L6947" t="str">
        <f>_xlfn.XLOOKUP(Table6[[#This Row],[Loan Date]],$Q$5:$Q$152,$S$5:$S$152)</f>
        <v>Week 4</v>
      </c>
    </row>
    <row r="6948" spans="1:12" x14ac:dyDescent="0.2">
      <c r="A6948" s="1">
        <v>44956</v>
      </c>
      <c r="B6948" t="s">
        <v>5</v>
      </c>
      <c r="C6948" s="1">
        <v>44956</v>
      </c>
      <c r="D6948" t="s">
        <v>458</v>
      </c>
      <c r="E6948" t="s">
        <v>41</v>
      </c>
      <c r="F6948" t="s">
        <v>40</v>
      </c>
      <c r="G6948" t="s">
        <v>39</v>
      </c>
      <c r="H6948" t="s">
        <v>0</v>
      </c>
      <c r="I6948">
        <f>MONTH(Table6[[#This Row],[Loan Date]])</f>
        <v>1</v>
      </c>
      <c r="J6948" t="str">
        <f>_xlfn.XLOOKUP(Table6[[#This Row],[Numeric Month]],$N$5:$N$11,$O$5:$O$11)</f>
        <v>Jan</v>
      </c>
      <c r="K6948" t="str">
        <f>_xlfn.XLOOKUP(Table6[[#This Row],[Loan Date]],$Q$5:$Q$152,$R$5:$R$152)</f>
        <v>Monday</v>
      </c>
      <c r="L6948" t="str">
        <f>_xlfn.XLOOKUP(Table6[[#This Row],[Loan Date]],$Q$5:$Q$152,$S$5:$S$152)</f>
        <v>Week 4</v>
      </c>
    </row>
    <row r="6949" spans="1:12" x14ac:dyDescent="0.2">
      <c r="A6949" s="1">
        <v>44956</v>
      </c>
      <c r="B6949" t="s">
        <v>7</v>
      </c>
      <c r="C6949" s="1">
        <v>44956</v>
      </c>
      <c r="D6949" t="s">
        <v>915</v>
      </c>
      <c r="E6949" t="s">
        <v>37</v>
      </c>
      <c r="F6949" t="s">
        <v>37</v>
      </c>
      <c r="G6949" t="s">
        <v>20</v>
      </c>
      <c r="H6949" t="s">
        <v>0</v>
      </c>
      <c r="I6949">
        <f>MONTH(Table6[[#This Row],[Loan Date]])</f>
        <v>1</v>
      </c>
      <c r="J6949" t="str">
        <f>_xlfn.XLOOKUP(Table6[[#This Row],[Numeric Month]],$N$5:$N$11,$O$5:$O$11)</f>
        <v>Jan</v>
      </c>
      <c r="K6949" t="str">
        <f>_xlfn.XLOOKUP(Table6[[#This Row],[Loan Date]],$Q$5:$Q$152,$R$5:$R$152)</f>
        <v>Monday</v>
      </c>
      <c r="L6949" t="str">
        <f>_xlfn.XLOOKUP(Table6[[#This Row],[Loan Date]],$Q$5:$Q$152,$S$5:$S$152)</f>
        <v>Week 4</v>
      </c>
    </row>
    <row r="6950" spans="1:12" x14ac:dyDescent="0.2">
      <c r="A6950" s="1">
        <v>44956</v>
      </c>
      <c r="B6950" t="s">
        <v>5</v>
      </c>
      <c r="C6950" s="1">
        <v>44956</v>
      </c>
      <c r="D6950" t="s">
        <v>344</v>
      </c>
      <c r="E6950" t="s">
        <v>49</v>
      </c>
      <c r="F6950" t="s">
        <v>49</v>
      </c>
      <c r="G6950" t="s">
        <v>20</v>
      </c>
      <c r="H6950" t="s">
        <v>0</v>
      </c>
      <c r="I6950">
        <f>MONTH(Table6[[#This Row],[Loan Date]])</f>
        <v>1</v>
      </c>
      <c r="J6950" t="str">
        <f>_xlfn.XLOOKUP(Table6[[#This Row],[Numeric Month]],$N$5:$N$11,$O$5:$O$11)</f>
        <v>Jan</v>
      </c>
      <c r="K6950" t="str">
        <f>_xlfn.XLOOKUP(Table6[[#This Row],[Loan Date]],$Q$5:$Q$152,$R$5:$R$152)</f>
        <v>Monday</v>
      </c>
      <c r="L6950" t="str">
        <f>_xlfn.XLOOKUP(Table6[[#This Row],[Loan Date]],$Q$5:$Q$152,$S$5:$S$152)</f>
        <v>Week 4</v>
      </c>
    </row>
    <row r="6951" spans="1:12" x14ac:dyDescent="0.2">
      <c r="A6951" s="1">
        <v>44956</v>
      </c>
      <c r="B6951" t="s">
        <v>7</v>
      </c>
      <c r="C6951" s="1">
        <v>44956</v>
      </c>
      <c r="D6951" t="s">
        <v>172</v>
      </c>
      <c r="E6951" t="s">
        <v>21</v>
      </c>
      <c r="F6951" t="s">
        <v>21</v>
      </c>
      <c r="G6951" t="s">
        <v>20</v>
      </c>
      <c r="H6951" t="s">
        <v>0</v>
      </c>
      <c r="I6951">
        <f>MONTH(Table6[[#This Row],[Loan Date]])</f>
        <v>1</v>
      </c>
      <c r="J6951" t="str">
        <f>_xlfn.XLOOKUP(Table6[[#This Row],[Numeric Month]],$N$5:$N$11,$O$5:$O$11)</f>
        <v>Jan</v>
      </c>
      <c r="K6951" t="str">
        <f>_xlfn.XLOOKUP(Table6[[#This Row],[Loan Date]],$Q$5:$Q$152,$R$5:$R$152)</f>
        <v>Monday</v>
      </c>
      <c r="L6951" t="str">
        <f>_xlfn.XLOOKUP(Table6[[#This Row],[Loan Date]],$Q$5:$Q$152,$S$5:$S$152)</f>
        <v>Week 4</v>
      </c>
    </row>
    <row r="6952" spans="1:12" x14ac:dyDescent="0.2">
      <c r="A6952" s="1">
        <v>44956</v>
      </c>
      <c r="B6952" t="s">
        <v>7</v>
      </c>
      <c r="C6952" s="1">
        <v>44956</v>
      </c>
      <c r="D6952" t="s">
        <v>30</v>
      </c>
      <c r="E6952" t="s">
        <v>23</v>
      </c>
      <c r="F6952" t="s">
        <v>23</v>
      </c>
      <c r="G6952" t="s">
        <v>20</v>
      </c>
      <c r="H6952" t="s">
        <v>0</v>
      </c>
      <c r="I6952">
        <f>MONTH(Table6[[#This Row],[Loan Date]])</f>
        <v>1</v>
      </c>
      <c r="J6952" t="str">
        <f>_xlfn.XLOOKUP(Table6[[#This Row],[Numeric Month]],$N$5:$N$11,$O$5:$O$11)</f>
        <v>Jan</v>
      </c>
      <c r="K6952" t="str">
        <f>_xlfn.XLOOKUP(Table6[[#This Row],[Loan Date]],$Q$5:$Q$152,$R$5:$R$152)</f>
        <v>Monday</v>
      </c>
      <c r="L6952" t="str">
        <f>_xlfn.XLOOKUP(Table6[[#This Row],[Loan Date]],$Q$5:$Q$152,$S$5:$S$152)</f>
        <v>Week 4</v>
      </c>
    </row>
    <row r="6953" spans="1:12" x14ac:dyDescent="0.2">
      <c r="A6953" s="1">
        <v>44956</v>
      </c>
      <c r="B6953" t="s">
        <v>5</v>
      </c>
      <c r="C6953" s="1">
        <v>44963</v>
      </c>
      <c r="D6953" t="s">
        <v>1007</v>
      </c>
      <c r="E6953" t="s">
        <v>9</v>
      </c>
      <c r="F6953" t="s">
        <v>8</v>
      </c>
      <c r="G6953" t="s">
        <v>1</v>
      </c>
      <c r="H6953" t="s">
        <v>0</v>
      </c>
      <c r="I6953">
        <f>MONTH(Table6[[#This Row],[Loan Date]])</f>
        <v>1</v>
      </c>
      <c r="J6953" t="str">
        <f>_xlfn.XLOOKUP(Table6[[#This Row],[Numeric Month]],$N$5:$N$11,$O$5:$O$11)</f>
        <v>Jan</v>
      </c>
      <c r="K6953" t="str">
        <f>_xlfn.XLOOKUP(Table6[[#This Row],[Loan Date]],$Q$5:$Q$152,$R$5:$R$152)</f>
        <v>Monday</v>
      </c>
      <c r="L6953" t="str">
        <f>_xlfn.XLOOKUP(Table6[[#This Row],[Loan Date]],$Q$5:$Q$152,$S$5:$S$152)</f>
        <v>Week 4</v>
      </c>
    </row>
    <row r="6954" spans="1:12" x14ac:dyDescent="0.2">
      <c r="A6954" s="1">
        <v>44956</v>
      </c>
      <c r="B6954" t="s">
        <v>7</v>
      </c>
      <c r="C6954" s="1">
        <v>44970</v>
      </c>
      <c r="D6954" t="s">
        <v>795</v>
      </c>
      <c r="E6954" t="s">
        <v>15</v>
      </c>
      <c r="F6954" t="s">
        <v>14</v>
      </c>
      <c r="G6954" t="s">
        <v>1</v>
      </c>
      <c r="H6954" t="s">
        <v>0</v>
      </c>
      <c r="I6954">
        <f>MONTH(Table6[[#This Row],[Loan Date]])</f>
        <v>1</v>
      </c>
      <c r="J6954" t="str">
        <f>_xlfn.XLOOKUP(Table6[[#This Row],[Numeric Month]],$N$5:$N$11,$O$5:$O$11)</f>
        <v>Jan</v>
      </c>
      <c r="K6954" t="str">
        <f>_xlfn.XLOOKUP(Table6[[#This Row],[Loan Date]],$Q$5:$Q$152,$R$5:$R$152)</f>
        <v>Monday</v>
      </c>
      <c r="L6954" t="str">
        <f>_xlfn.XLOOKUP(Table6[[#This Row],[Loan Date]],$Q$5:$Q$152,$S$5:$S$152)</f>
        <v>Week 4</v>
      </c>
    </row>
    <row r="6955" spans="1:12" x14ac:dyDescent="0.2">
      <c r="A6955" s="1">
        <v>44956</v>
      </c>
      <c r="B6955" t="s">
        <v>5</v>
      </c>
      <c r="C6955" s="1">
        <v>44970</v>
      </c>
      <c r="D6955" t="s">
        <v>652</v>
      </c>
      <c r="E6955" t="s">
        <v>15</v>
      </c>
      <c r="F6955" t="s">
        <v>14</v>
      </c>
      <c r="G6955" t="s">
        <v>1</v>
      </c>
      <c r="H6955" t="s">
        <v>0</v>
      </c>
      <c r="I6955">
        <f>MONTH(Table6[[#This Row],[Loan Date]])</f>
        <v>1</v>
      </c>
      <c r="J6955" t="str">
        <f>_xlfn.XLOOKUP(Table6[[#This Row],[Numeric Month]],$N$5:$N$11,$O$5:$O$11)</f>
        <v>Jan</v>
      </c>
      <c r="K6955" t="str">
        <f>_xlfn.XLOOKUP(Table6[[#This Row],[Loan Date]],$Q$5:$Q$152,$R$5:$R$152)</f>
        <v>Monday</v>
      </c>
      <c r="L6955" t="str">
        <f>_xlfn.XLOOKUP(Table6[[#This Row],[Loan Date]],$Q$5:$Q$152,$S$5:$S$152)</f>
        <v>Week 4</v>
      </c>
    </row>
    <row r="6956" spans="1:12" x14ac:dyDescent="0.2">
      <c r="A6956" s="1">
        <v>44956</v>
      </c>
      <c r="B6956" t="s">
        <v>7</v>
      </c>
      <c r="C6956" s="1">
        <v>44956</v>
      </c>
      <c r="D6956" t="s">
        <v>952</v>
      </c>
      <c r="E6956" t="s">
        <v>37</v>
      </c>
      <c r="F6956" t="s">
        <v>37</v>
      </c>
      <c r="G6956" t="s">
        <v>20</v>
      </c>
      <c r="H6956" t="s">
        <v>0</v>
      </c>
      <c r="I6956">
        <f>MONTH(Table6[[#This Row],[Loan Date]])</f>
        <v>1</v>
      </c>
      <c r="J6956" t="str">
        <f>_xlfn.XLOOKUP(Table6[[#This Row],[Numeric Month]],$N$5:$N$11,$O$5:$O$11)</f>
        <v>Jan</v>
      </c>
      <c r="K6956" t="str">
        <f>_xlfn.XLOOKUP(Table6[[#This Row],[Loan Date]],$Q$5:$Q$152,$R$5:$R$152)</f>
        <v>Monday</v>
      </c>
      <c r="L6956" t="str">
        <f>_xlfn.XLOOKUP(Table6[[#This Row],[Loan Date]],$Q$5:$Q$152,$S$5:$S$152)</f>
        <v>Week 4</v>
      </c>
    </row>
    <row r="6957" spans="1:12" x14ac:dyDescent="0.2">
      <c r="A6957" s="1">
        <v>44956</v>
      </c>
      <c r="B6957" t="s">
        <v>7</v>
      </c>
      <c r="C6957" s="1">
        <v>44970</v>
      </c>
      <c r="D6957" t="s">
        <v>1039</v>
      </c>
      <c r="E6957" t="s">
        <v>3</v>
      </c>
      <c r="F6957" t="s">
        <v>2</v>
      </c>
      <c r="G6957" t="s">
        <v>1</v>
      </c>
      <c r="H6957" t="s">
        <v>0</v>
      </c>
      <c r="I6957">
        <f>MONTH(Table6[[#This Row],[Loan Date]])</f>
        <v>1</v>
      </c>
      <c r="J6957" t="str">
        <f>_xlfn.XLOOKUP(Table6[[#This Row],[Numeric Month]],$N$5:$N$11,$O$5:$O$11)</f>
        <v>Jan</v>
      </c>
      <c r="K6957" t="str">
        <f>_xlfn.XLOOKUP(Table6[[#This Row],[Loan Date]],$Q$5:$Q$152,$R$5:$R$152)</f>
        <v>Monday</v>
      </c>
      <c r="L6957" t="str">
        <f>_xlfn.XLOOKUP(Table6[[#This Row],[Loan Date]],$Q$5:$Q$152,$S$5:$S$152)</f>
        <v>Week 4</v>
      </c>
    </row>
    <row r="6958" spans="1:12" x14ac:dyDescent="0.2">
      <c r="A6958" s="1">
        <v>44956</v>
      </c>
      <c r="B6958" t="s">
        <v>7</v>
      </c>
      <c r="C6958" s="1">
        <v>44970</v>
      </c>
      <c r="D6958" t="s">
        <v>668</v>
      </c>
      <c r="E6958" t="s">
        <v>9</v>
      </c>
      <c r="F6958" t="s">
        <v>8</v>
      </c>
      <c r="G6958" t="s">
        <v>1</v>
      </c>
      <c r="H6958" t="s">
        <v>0</v>
      </c>
      <c r="I6958">
        <f>MONTH(Table6[[#This Row],[Loan Date]])</f>
        <v>1</v>
      </c>
      <c r="J6958" t="str">
        <f>_xlfn.XLOOKUP(Table6[[#This Row],[Numeric Month]],$N$5:$N$11,$O$5:$O$11)</f>
        <v>Jan</v>
      </c>
      <c r="K6958" t="str">
        <f>_xlfn.XLOOKUP(Table6[[#This Row],[Loan Date]],$Q$5:$Q$152,$R$5:$R$152)</f>
        <v>Monday</v>
      </c>
      <c r="L6958" t="str">
        <f>_xlfn.XLOOKUP(Table6[[#This Row],[Loan Date]],$Q$5:$Q$152,$S$5:$S$152)</f>
        <v>Week 4</v>
      </c>
    </row>
    <row r="6959" spans="1:12" x14ac:dyDescent="0.2">
      <c r="A6959" s="1">
        <v>44956</v>
      </c>
      <c r="B6959" t="s">
        <v>7</v>
      </c>
      <c r="C6959" s="1">
        <v>44963</v>
      </c>
      <c r="D6959" t="s">
        <v>1022</v>
      </c>
      <c r="E6959" t="s">
        <v>52</v>
      </c>
      <c r="F6959" t="s">
        <v>51</v>
      </c>
      <c r="G6959" t="s">
        <v>1</v>
      </c>
      <c r="H6959" t="s">
        <v>0</v>
      </c>
      <c r="I6959">
        <f>MONTH(Table6[[#This Row],[Loan Date]])</f>
        <v>1</v>
      </c>
      <c r="J6959" t="str">
        <f>_xlfn.XLOOKUP(Table6[[#This Row],[Numeric Month]],$N$5:$N$11,$O$5:$O$11)</f>
        <v>Jan</v>
      </c>
      <c r="K6959" t="str">
        <f>_xlfn.XLOOKUP(Table6[[#This Row],[Loan Date]],$Q$5:$Q$152,$R$5:$R$152)</f>
        <v>Monday</v>
      </c>
      <c r="L6959" t="str">
        <f>_xlfn.XLOOKUP(Table6[[#This Row],[Loan Date]],$Q$5:$Q$152,$S$5:$S$152)</f>
        <v>Week 4</v>
      </c>
    </row>
    <row r="6960" spans="1:12" x14ac:dyDescent="0.2">
      <c r="A6960" s="1">
        <v>44956</v>
      </c>
      <c r="B6960" t="s">
        <v>7</v>
      </c>
      <c r="C6960" s="1">
        <v>44956</v>
      </c>
      <c r="D6960" t="s">
        <v>915</v>
      </c>
      <c r="E6960" t="s">
        <v>37</v>
      </c>
      <c r="F6960" t="s">
        <v>37</v>
      </c>
      <c r="G6960" t="s">
        <v>20</v>
      </c>
      <c r="H6960" t="s">
        <v>0</v>
      </c>
      <c r="I6960">
        <f>MONTH(Table6[[#This Row],[Loan Date]])</f>
        <v>1</v>
      </c>
      <c r="J6960" t="str">
        <f>_xlfn.XLOOKUP(Table6[[#This Row],[Numeric Month]],$N$5:$N$11,$O$5:$O$11)</f>
        <v>Jan</v>
      </c>
      <c r="K6960" t="str">
        <f>_xlfn.XLOOKUP(Table6[[#This Row],[Loan Date]],$Q$5:$Q$152,$R$5:$R$152)</f>
        <v>Monday</v>
      </c>
      <c r="L6960" t="str">
        <f>_xlfn.XLOOKUP(Table6[[#This Row],[Loan Date]],$Q$5:$Q$152,$S$5:$S$152)</f>
        <v>Week 4</v>
      </c>
    </row>
    <row r="6961" spans="1:12" x14ac:dyDescent="0.2">
      <c r="A6961" s="1">
        <v>44956</v>
      </c>
      <c r="B6961" t="s">
        <v>7</v>
      </c>
      <c r="C6961" s="1">
        <v>44970</v>
      </c>
      <c r="D6961" t="s">
        <v>714</v>
      </c>
      <c r="E6961" t="s">
        <v>3</v>
      </c>
      <c r="F6961" t="s">
        <v>2</v>
      </c>
      <c r="G6961" t="s">
        <v>1</v>
      </c>
      <c r="H6961" t="s">
        <v>0</v>
      </c>
      <c r="I6961">
        <f>MONTH(Table6[[#This Row],[Loan Date]])</f>
        <v>1</v>
      </c>
      <c r="J6961" t="str">
        <f>_xlfn.XLOOKUP(Table6[[#This Row],[Numeric Month]],$N$5:$N$11,$O$5:$O$11)</f>
        <v>Jan</v>
      </c>
      <c r="K6961" t="str">
        <f>_xlfn.XLOOKUP(Table6[[#This Row],[Loan Date]],$Q$5:$Q$152,$R$5:$R$152)</f>
        <v>Monday</v>
      </c>
      <c r="L6961" t="str">
        <f>_xlfn.XLOOKUP(Table6[[#This Row],[Loan Date]],$Q$5:$Q$152,$S$5:$S$152)</f>
        <v>Week 4</v>
      </c>
    </row>
    <row r="6962" spans="1:12" x14ac:dyDescent="0.2">
      <c r="A6962" s="1">
        <v>44956</v>
      </c>
      <c r="B6962" t="s">
        <v>7</v>
      </c>
      <c r="C6962" s="1">
        <v>44956</v>
      </c>
      <c r="D6962" t="s">
        <v>115</v>
      </c>
      <c r="E6962" t="s">
        <v>23</v>
      </c>
      <c r="F6962" t="s">
        <v>23</v>
      </c>
      <c r="G6962" t="s">
        <v>20</v>
      </c>
      <c r="H6962" t="s">
        <v>0</v>
      </c>
      <c r="I6962">
        <f>MONTH(Table6[[#This Row],[Loan Date]])</f>
        <v>1</v>
      </c>
      <c r="J6962" t="str">
        <f>_xlfn.XLOOKUP(Table6[[#This Row],[Numeric Month]],$N$5:$N$11,$O$5:$O$11)</f>
        <v>Jan</v>
      </c>
      <c r="K6962" t="str">
        <f>_xlfn.XLOOKUP(Table6[[#This Row],[Loan Date]],$Q$5:$Q$152,$R$5:$R$152)</f>
        <v>Monday</v>
      </c>
      <c r="L6962" t="str">
        <f>_xlfn.XLOOKUP(Table6[[#This Row],[Loan Date]],$Q$5:$Q$152,$S$5:$S$152)</f>
        <v>Week 4</v>
      </c>
    </row>
    <row r="6963" spans="1:12" x14ac:dyDescent="0.2">
      <c r="A6963" s="1">
        <v>44956</v>
      </c>
      <c r="B6963" t="s">
        <v>5</v>
      </c>
      <c r="C6963" s="1">
        <v>45009</v>
      </c>
      <c r="D6963" t="s">
        <v>212</v>
      </c>
      <c r="E6963" t="s">
        <v>9</v>
      </c>
      <c r="F6963" t="s">
        <v>8</v>
      </c>
      <c r="G6963" t="s">
        <v>1</v>
      </c>
      <c r="H6963" t="s">
        <v>0</v>
      </c>
      <c r="I6963">
        <f>MONTH(Table6[[#This Row],[Loan Date]])</f>
        <v>1</v>
      </c>
      <c r="J6963" t="str">
        <f>_xlfn.XLOOKUP(Table6[[#This Row],[Numeric Month]],$N$5:$N$11,$O$5:$O$11)</f>
        <v>Jan</v>
      </c>
      <c r="K6963" t="str">
        <f>_xlfn.XLOOKUP(Table6[[#This Row],[Loan Date]],$Q$5:$Q$152,$R$5:$R$152)</f>
        <v>Monday</v>
      </c>
      <c r="L6963" t="str">
        <f>_xlfn.XLOOKUP(Table6[[#This Row],[Loan Date]],$Q$5:$Q$152,$S$5:$S$152)</f>
        <v>Week 4</v>
      </c>
    </row>
    <row r="6964" spans="1:12" x14ac:dyDescent="0.2">
      <c r="A6964" s="1">
        <v>44956</v>
      </c>
      <c r="B6964" t="s">
        <v>7</v>
      </c>
      <c r="C6964" s="1">
        <v>44963</v>
      </c>
      <c r="D6964" t="s">
        <v>161</v>
      </c>
      <c r="E6964" t="s">
        <v>9</v>
      </c>
      <c r="F6964" t="s">
        <v>8</v>
      </c>
      <c r="G6964" t="s">
        <v>1</v>
      </c>
      <c r="H6964" t="s">
        <v>0</v>
      </c>
      <c r="I6964">
        <f>MONTH(Table6[[#This Row],[Loan Date]])</f>
        <v>1</v>
      </c>
      <c r="J6964" t="str">
        <f>_xlfn.XLOOKUP(Table6[[#This Row],[Numeric Month]],$N$5:$N$11,$O$5:$O$11)</f>
        <v>Jan</v>
      </c>
      <c r="K6964" t="str">
        <f>_xlfn.XLOOKUP(Table6[[#This Row],[Loan Date]],$Q$5:$Q$152,$R$5:$R$152)</f>
        <v>Monday</v>
      </c>
      <c r="L6964" t="str">
        <f>_xlfn.XLOOKUP(Table6[[#This Row],[Loan Date]],$Q$5:$Q$152,$S$5:$S$152)</f>
        <v>Week 4</v>
      </c>
    </row>
    <row r="6965" spans="1:12" x14ac:dyDescent="0.2">
      <c r="A6965" s="1">
        <v>44956</v>
      </c>
      <c r="B6965" t="s">
        <v>7</v>
      </c>
      <c r="C6965" s="1">
        <v>44956</v>
      </c>
      <c r="D6965" t="s">
        <v>1030</v>
      </c>
      <c r="E6965" t="s">
        <v>49</v>
      </c>
      <c r="F6965" t="s">
        <v>49</v>
      </c>
      <c r="G6965" t="s">
        <v>20</v>
      </c>
      <c r="H6965" t="s">
        <v>0</v>
      </c>
      <c r="I6965">
        <f>MONTH(Table6[[#This Row],[Loan Date]])</f>
        <v>1</v>
      </c>
      <c r="J6965" t="str">
        <f>_xlfn.XLOOKUP(Table6[[#This Row],[Numeric Month]],$N$5:$N$11,$O$5:$O$11)</f>
        <v>Jan</v>
      </c>
      <c r="K6965" t="str">
        <f>_xlfn.XLOOKUP(Table6[[#This Row],[Loan Date]],$Q$5:$Q$152,$R$5:$R$152)</f>
        <v>Monday</v>
      </c>
      <c r="L6965" t="str">
        <f>_xlfn.XLOOKUP(Table6[[#This Row],[Loan Date]],$Q$5:$Q$152,$S$5:$S$152)</f>
        <v>Week 4</v>
      </c>
    </row>
    <row r="6966" spans="1:12" x14ac:dyDescent="0.2">
      <c r="A6966" s="1">
        <v>44956</v>
      </c>
      <c r="B6966" t="s">
        <v>7</v>
      </c>
      <c r="C6966" s="1">
        <v>44956</v>
      </c>
      <c r="D6966" t="s">
        <v>127</v>
      </c>
      <c r="E6966" t="s">
        <v>21</v>
      </c>
      <c r="F6966" t="s">
        <v>21</v>
      </c>
      <c r="G6966" t="s">
        <v>20</v>
      </c>
      <c r="H6966" t="s">
        <v>0</v>
      </c>
      <c r="I6966">
        <f>MONTH(Table6[[#This Row],[Loan Date]])</f>
        <v>1</v>
      </c>
      <c r="J6966" t="str">
        <f>_xlfn.XLOOKUP(Table6[[#This Row],[Numeric Month]],$N$5:$N$11,$O$5:$O$11)</f>
        <v>Jan</v>
      </c>
      <c r="K6966" t="str">
        <f>_xlfn.XLOOKUP(Table6[[#This Row],[Loan Date]],$Q$5:$Q$152,$R$5:$R$152)</f>
        <v>Monday</v>
      </c>
      <c r="L6966" t="str">
        <f>_xlfn.XLOOKUP(Table6[[#This Row],[Loan Date]],$Q$5:$Q$152,$S$5:$S$152)</f>
        <v>Week 4</v>
      </c>
    </row>
    <row r="6967" spans="1:12" x14ac:dyDescent="0.2">
      <c r="A6967" s="1">
        <v>44956</v>
      </c>
      <c r="B6967" t="s">
        <v>7</v>
      </c>
      <c r="C6967" s="1">
        <v>44956</v>
      </c>
      <c r="D6967" t="s">
        <v>26</v>
      </c>
      <c r="E6967" t="s">
        <v>23</v>
      </c>
      <c r="F6967" t="s">
        <v>23</v>
      </c>
      <c r="G6967" t="s">
        <v>20</v>
      </c>
      <c r="H6967" t="s">
        <v>0</v>
      </c>
      <c r="I6967">
        <f>MONTH(Table6[[#This Row],[Loan Date]])</f>
        <v>1</v>
      </c>
      <c r="J6967" t="str">
        <f>_xlfn.XLOOKUP(Table6[[#This Row],[Numeric Month]],$N$5:$N$11,$O$5:$O$11)</f>
        <v>Jan</v>
      </c>
      <c r="K6967" t="str">
        <f>_xlfn.XLOOKUP(Table6[[#This Row],[Loan Date]],$Q$5:$Q$152,$R$5:$R$152)</f>
        <v>Monday</v>
      </c>
      <c r="L6967" t="str">
        <f>_xlfn.XLOOKUP(Table6[[#This Row],[Loan Date]],$Q$5:$Q$152,$S$5:$S$152)</f>
        <v>Week 4</v>
      </c>
    </row>
    <row r="6968" spans="1:12" x14ac:dyDescent="0.2">
      <c r="A6968" s="1">
        <v>44956</v>
      </c>
      <c r="B6968" t="s">
        <v>7</v>
      </c>
      <c r="C6968" s="1">
        <v>44956</v>
      </c>
      <c r="D6968" t="s">
        <v>926</v>
      </c>
      <c r="E6968" t="s">
        <v>37</v>
      </c>
      <c r="F6968" t="s">
        <v>37</v>
      </c>
      <c r="G6968" t="s">
        <v>20</v>
      </c>
      <c r="H6968" t="s">
        <v>0</v>
      </c>
      <c r="I6968">
        <f>MONTH(Table6[[#This Row],[Loan Date]])</f>
        <v>1</v>
      </c>
      <c r="J6968" t="str">
        <f>_xlfn.XLOOKUP(Table6[[#This Row],[Numeric Month]],$N$5:$N$11,$O$5:$O$11)</f>
        <v>Jan</v>
      </c>
      <c r="K6968" t="str">
        <f>_xlfn.XLOOKUP(Table6[[#This Row],[Loan Date]],$Q$5:$Q$152,$R$5:$R$152)</f>
        <v>Monday</v>
      </c>
      <c r="L6968" t="str">
        <f>_xlfn.XLOOKUP(Table6[[#This Row],[Loan Date]],$Q$5:$Q$152,$S$5:$S$152)</f>
        <v>Week 4</v>
      </c>
    </row>
    <row r="6969" spans="1:12" x14ac:dyDescent="0.2">
      <c r="A6969" s="1">
        <v>44956</v>
      </c>
      <c r="B6969" t="s">
        <v>7</v>
      </c>
      <c r="C6969" s="1">
        <v>44956</v>
      </c>
      <c r="D6969" t="s">
        <v>165</v>
      </c>
      <c r="E6969" t="s">
        <v>21</v>
      </c>
      <c r="F6969" t="s">
        <v>21</v>
      </c>
      <c r="G6969" t="s">
        <v>20</v>
      </c>
      <c r="H6969" t="s">
        <v>0</v>
      </c>
      <c r="I6969">
        <f>MONTH(Table6[[#This Row],[Loan Date]])</f>
        <v>1</v>
      </c>
      <c r="J6969" t="str">
        <f>_xlfn.XLOOKUP(Table6[[#This Row],[Numeric Month]],$N$5:$N$11,$O$5:$O$11)</f>
        <v>Jan</v>
      </c>
      <c r="K6969" t="str">
        <f>_xlfn.XLOOKUP(Table6[[#This Row],[Loan Date]],$Q$5:$Q$152,$R$5:$R$152)</f>
        <v>Monday</v>
      </c>
      <c r="L6969" t="str">
        <f>_xlfn.XLOOKUP(Table6[[#This Row],[Loan Date]],$Q$5:$Q$152,$S$5:$S$152)</f>
        <v>Week 4</v>
      </c>
    </row>
    <row r="6970" spans="1:12" x14ac:dyDescent="0.2">
      <c r="A6970" s="1">
        <v>44956</v>
      </c>
      <c r="B6970" t="s">
        <v>5</v>
      </c>
      <c r="C6970" s="1">
        <v>44956</v>
      </c>
      <c r="D6970" t="s">
        <v>1038</v>
      </c>
      <c r="E6970" t="s">
        <v>168</v>
      </c>
      <c r="F6970" t="s">
        <v>168</v>
      </c>
      <c r="G6970" t="s">
        <v>20</v>
      </c>
      <c r="H6970" t="s">
        <v>0</v>
      </c>
      <c r="I6970">
        <f>MONTH(Table6[[#This Row],[Loan Date]])</f>
        <v>1</v>
      </c>
      <c r="J6970" t="str">
        <f>_xlfn.XLOOKUP(Table6[[#This Row],[Numeric Month]],$N$5:$N$11,$O$5:$O$11)</f>
        <v>Jan</v>
      </c>
      <c r="K6970" t="str">
        <f>_xlfn.XLOOKUP(Table6[[#This Row],[Loan Date]],$Q$5:$Q$152,$R$5:$R$152)</f>
        <v>Monday</v>
      </c>
      <c r="L6970" t="str">
        <f>_xlfn.XLOOKUP(Table6[[#This Row],[Loan Date]],$Q$5:$Q$152,$S$5:$S$152)</f>
        <v>Week 4</v>
      </c>
    </row>
    <row r="6971" spans="1:12" x14ac:dyDescent="0.2">
      <c r="A6971" s="1">
        <v>44956</v>
      </c>
      <c r="B6971" t="s">
        <v>7</v>
      </c>
      <c r="C6971" s="1">
        <v>44956</v>
      </c>
      <c r="D6971" t="s">
        <v>179</v>
      </c>
      <c r="E6971" t="s">
        <v>23</v>
      </c>
      <c r="F6971" t="s">
        <v>23</v>
      </c>
      <c r="G6971" t="s">
        <v>20</v>
      </c>
      <c r="H6971" t="s">
        <v>0</v>
      </c>
      <c r="I6971">
        <f>MONTH(Table6[[#This Row],[Loan Date]])</f>
        <v>1</v>
      </c>
      <c r="J6971" t="str">
        <f>_xlfn.XLOOKUP(Table6[[#This Row],[Numeric Month]],$N$5:$N$11,$O$5:$O$11)</f>
        <v>Jan</v>
      </c>
      <c r="K6971" t="str">
        <f>_xlfn.XLOOKUP(Table6[[#This Row],[Loan Date]],$Q$5:$Q$152,$R$5:$R$152)</f>
        <v>Monday</v>
      </c>
      <c r="L6971" t="str">
        <f>_xlfn.XLOOKUP(Table6[[#This Row],[Loan Date]],$Q$5:$Q$152,$S$5:$S$152)</f>
        <v>Week 4</v>
      </c>
    </row>
    <row r="6972" spans="1:12" x14ac:dyDescent="0.2">
      <c r="A6972" s="1">
        <v>44956</v>
      </c>
      <c r="B6972" t="s">
        <v>7</v>
      </c>
      <c r="C6972" s="1">
        <v>44956</v>
      </c>
      <c r="D6972" t="s">
        <v>344</v>
      </c>
      <c r="E6972" t="s">
        <v>49</v>
      </c>
      <c r="F6972" t="s">
        <v>49</v>
      </c>
      <c r="G6972" t="s">
        <v>20</v>
      </c>
      <c r="H6972" t="s">
        <v>0</v>
      </c>
      <c r="I6972">
        <f>MONTH(Table6[[#This Row],[Loan Date]])</f>
        <v>1</v>
      </c>
      <c r="J6972" t="str">
        <f>_xlfn.XLOOKUP(Table6[[#This Row],[Numeric Month]],$N$5:$N$11,$O$5:$O$11)</f>
        <v>Jan</v>
      </c>
      <c r="K6972" t="str">
        <f>_xlfn.XLOOKUP(Table6[[#This Row],[Loan Date]],$Q$5:$Q$152,$R$5:$R$152)</f>
        <v>Monday</v>
      </c>
      <c r="L6972" t="str">
        <f>_xlfn.XLOOKUP(Table6[[#This Row],[Loan Date]],$Q$5:$Q$152,$S$5:$S$152)</f>
        <v>Week 4</v>
      </c>
    </row>
    <row r="6973" spans="1:12" x14ac:dyDescent="0.2">
      <c r="A6973" s="1">
        <v>44956</v>
      </c>
      <c r="B6973" t="s">
        <v>7</v>
      </c>
      <c r="C6973" s="1">
        <v>44956</v>
      </c>
      <c r="D6973" t="s">
        <v>99</v>
      </c>
      <c r="E6973" t="s">
        <v>21</v>
      </c>
      <c r="F6973" t="s">
        <v>21</v>
      </c>
      <c r="G6973" t="s">
        <v>20</v>
      </c>
      <c r="H6973" t="s">
        <v>0</v>
      </c>
      <c r="I6973">
        <f>MONTH(Table6[[#This Row],[Loan Date]])</f>
        <v>1</v>
      </c>
      <c r="J6973" t="str">
        <f>_xlfn.XLOOKUP(Table6[[#This Row],[Numeric Month]],$N$5:$N$11,$O$5:$O$11)</f>
        <v>Jan</v>
      </c>
      <c r="K6973" t="str">
        <f>_xlfn.XLOOKUP(Table6[[#This Row],[Loan Date]],$Q$5:$Q$152,$R$5:$R$152)</f>
        <v>Monday</v>
      </c>
      <c r="L6973" t="str">
        <f>_xlfn.XLOOKUP(Table6[[#This Row],[Loan Date]],$Q$5:$Q$152,$S$5:$S$152)</f>
        <v>Week 4</v>
      </c>
    </row>
    <row r="6974" spans="1:12" x14ac:dyDescent="0.2">
      <c r="A6974" s="1">
        <v>44956</v>
      </c>
      <c r="B6974" t="s">
        <v>7</v>
      </c>
      <c r="C6974" s="1">
        <v>44956</v>
      </c>
      <c r="D6974" t="s">
        <v>309</v>
      </c>
      <c r="E6974" t="s">
        <v>23</v>
      </c>
      <c r="F6974" t="s">
        <v>23</v>
      </c>
      <c r="G6974" t="s">
        <v>20</v>
      </c>
      <c r="H6974" t="s">
        <v>0</v>
      </c>
      <c r="I6974">
        <f>MONTH(Table6[[#This Row],[Loan Date]])</f>
        <v>1</v>
      </c>
      <c r="J6974" t="str">
        <f>_xlfn.XLOOKUP(Table6[[#This Row],[Numeric Month]],$N$5:$N$11,$O$5:$O$11)</f>
        <v>Jan</v>
      </c>
      <c r="K6974" t="str">
        <f>_xlfn.XLOOKUP(Table6[[#This Row],[Loan Date]],$Q$5:$Q$152,$R$5:$R$152)</f>
        <v>Monday</v>
      </c>
      <c r="L6974" t="str">
        <f>_xlfn.XLOOKUP(Table6[[#This Row],[Loan Date]],$Q$5:$Q$152,$S$5:$S$152)</f>
        <v>Week 4</v>
      </c>
    </row>
    <row r="6975" spans="1:12" x14ac:dyDescent="0.2">
      <c r="A6975" s="1">
        <v>44956</v>
      </c>
      <c r="B6975" t="s">
        <v>7</v>
      </c>
      <c r="C6975" s="1">
        <v>44963</v>
      </c>
      <c r="D6975" t="s">
        <v>852</v>
      </c>
      <c r="E6975" t="s">
        <v>52</v>
      </c>
      <c r="F6975" t="s">
        <v>51</v>
      </c>
      <c r="G6975" t="s">
        <v>1</v>
      </c>
      <c r="H6975" t="s">
        <v>0</v>
      </c>
      <c r="I6975">
        <f>MONTH(Table6[[#This Row],[Loan Date]])</f>
        <v>1</v>
      </c>
      <c r="J6975" t="str">
        <f>_xlfn.XLOOKUP(Table6[[#This Row],[Numeric Month]],$N$5:$N$11,$O$5:$O$11)</f>
        <v>Jan</v>
      </c>
      <c r="K6975" t="str">
        <f>_xlfn.XLOOKUP(Table6[[#This Row],[Loan Date]],$Q$5:$Q$152,$R$5:$R$152)</f>
        <v>Monday</v>
      </c>
      <c r="L6975" t="str">
        <f>_xlfn.XLOOKUP(Table6[[#This Row],[Loan Date]],$Q$5:$Q$152,$S$5:$S$152)</f>
        <v>Week 4</v>
      </c>
    </row>
    <row r="6976" spans="1:12" x14ac:dyDescent="0.2">
      <c r="A6976" s="1">
        <v>44956</v>
      </c>
      <c r="B6976" t="s">
        <v>7</v>
      </c>
      <c r="C6976" s="1">
        <v>44956</v>
      </c>
      <c r="D6976" t="s">
        <v>175</v>
      </c>
      <c r="E6976" t="s">
        <v>21</v>
      </c>
      <c r="F6976" t="s">
        <v>21</v>
      </c>
      <c r="G6976" t="s">
        <v>20</v>
      </c>
      <c r="H6976" t="s">
        <v>0</v>
      </c>
      <c r="I6976">
        <f>MONTH(Table6[[#This Row],[Loan Date]])</f>
        <v>1</v>
      </c>
      <c r="J6976" t="str">
        <f>_xlfn.XLOOKUP(Table6[[#This Row],[Numeric Month]],$N$5:$N$11,$O$5:$O$11)</f>
        <v>Jan</v>
      </c>
      <c r="K6976" t="str">
        <f>_xlfn.XLOOKUP(Table6[[#This Row],[Loan Date]],$Q$5:$Q$152,$R$5:$R$152)</f>
        <v>Monday</v>
      </c>
      <c r="L6976" t="str">
        <f>_xlfn.XLOOKUP(Table6[[#This Row],[Loan Date]],$Q$5:$Q$152,$S$5:$S$152)</f>
        <v>Week 4</v>
      </c>
    </row>
    <row r="6977" spans="1:12" x14ac:dyDescent="0.2">
      <c r="A6977" s="1">
        <v>44956</v>
      </c>
      <c r="B6977" t="s">
        <v>7</v>
      </c>
      <c r="C6977" s="1">
        <v>44956</v>
      </c>
      <c r="D6977" t="s">
        <v>320</v>
      </c>
      <c r="E6977" t="s">
        <v>23</v>
      </c>
      <c r="F6977" t="s">
        <v>23</v>
      </c>
      <c r="G6977" t="s">
        <v>20</v>
      </c>
      <c r="H6977" t="s">
        <v>0</v>
      </c>
      <c r="I6977">
        <f>MONTH(Table6[[#This Row],[Loan Date]])</f>
        <v>1</v>
      </c>
      <c r="J6977" t="str">
        <f>_xlfn.XLOOKUP(Table6[[#This Row],[Numeric Month]],$N$5:$N$11,$O$5:$O$11)</f>
        <v>Jan</v>
      </c>
      <c r="K6977" t="str">
        <f>_xlfn.XLOOKUP(Table6[[#This Row],[Loan Date]],$Q$5:$Q$152,$R$5:$R$152)</f>
        <v>Monday</v>
      </c>
      <c r="L6977" t="str">
        <f>_xlfn.XLOOKUP(Table6[[#This Row],[Loan Date]],$Q$5:$Q$152,$S$5:$S$152)</f>
        <v>Week 4</v>
      </c>
    </row>
    <row r="6978" spans="1:12" x14ac:dyDescent="0.2">
      <c r="A6978" s="1">
        <v>44956</v>
      </c>
      <c r="B6978" t="s">
        <v>7</v>
      </c>
      <c r="C6978" s="1">
        <v>44956</v>
      </c>
      <c r="D6978" t="s">
        <v>344</v>
      </c>
      <c r="E6978" t="s">
        <v>49</v>
      </c>
      <c r="F6978" t="s">
        <v>49</v>
      </c>
      <c r="G6978" t="s">
        <v>20</v>
      </c>
      <c r="H6978" t="s">
        <v>0</v>
      </c>
      <c r="I6978">
        <f>MONTH(Table6[[#This Row],[Loan Date]])</f>
        <v>1</v>
      </c>
      <c r="J6978" t="str">
        <f>_xlfn.XLOOKUP(Table6[[#This Row],[Numeric Month]],$N$5:$N$11,$O$5:$O$11)</f>
        <v>Jan</v>
      </c>
      <c r="K6978" t="str">
        <f>_xlfn.XLOOKUP(Table6[[#This Row],[Loan Date]],$Q$5:$Q$152,$R$5:$R$152)</f>
        <v>Monday</v>
      </c>
      <c r="L6978" t="str">
        <f>_xlfn.XLOOKUP(Table6[[#This Row],[Loan Date]],$Q$5:$Q$152,$S$5:$S$152)</f>
        <v>Week 4</v>
      </c>
    </row>
    <row r="6979" spans="1:12" x14ac:dyDescent="0.2">
      <c r="A6979" s="1">
        <v>44956</v>
      </c>
      <c r="B6979" t="s">
        <v>7</v>
      </c>
      <c r="C6979" s="1">
        <v>44956</v>
      </c>
      <c r="D6979" t="s">
        <v>408</v>
      </c>
      <c r="E6979" t="s">
        <v>23</v>
      </c>
      <c r="F6979" t="s">
        <v>23</v>
      </c>
      <c r="G6979" t="s">
        <v>20</v>
      </c>
      <c r="H6979" t="s">
        <v>0</v>
      </c>
      <c r="I6979">
        <f>MONTH(Table6[[#This Row],[Loan Date]])</f>
        <v>1</v>
      </c>
      <c r="J6979" t="str">
        <f>_xlfn.XLOOKUP(Table6[[#This Row],[Numeric Month]],$N$5:$N$11,$O$5:$O$11)</f>
        <v>Jan</v>
      </c>
      <c r="K6979" t="str">
        <f>_xlfn.XLOOKUP(Table6[[#This Row],[Loan Date]],$Q$5:$Q$152,$R$5:$R$152)</f>
        <v>Monday</v>
      </c>
      <c r="L6979" t="str">
        <f>_xlfn.XLOOKUP(Table6[[#This Row],[Loan Date]],$Q$5:$Q$152,$S$5:$S$152)</f>
        <v>Week 4</v>
      </c>
    </row>
    <row r="6980" spans="1:12" x14ac:dyDescent="0.2">
      <c r="A6980" s="1">
        <v>44956</v>
      </c>
      <c r="B6980" t="s">
        <v>7</v>
      </c>
      <c r="C6980" s="1">
        <v>44956</v>
      </c>
      <c r="D6980" t="s">
        <v>170</v>
      </c>
      <c r="E6980" t="s">
        <v>21</v>
      </c>
      <c r="F6980" t="s">
        <v>21</v>
      </c>
      <c r="G6980" t="s">
        <v>20</v>
      </c>
      <c r="H6980" t="s">
        <v>0</v>
      </c>
      <c r="I6980">
        <f>MONTH(Table6[[#This Row],[Loan Date]])</f>
        <v>1</v>
      </c>
      <c r="J6980" t="str">
        <f>_xlfn.XLOOKUP(Table6[[#This Row],[Numeric Month]],$N$5:$N$11,$O$5:$O$11)</f>
        <v>Jan</v>
      </c>
      <c r="K6980" t="str">
        <f>_xlfn.XLOOKUP(Table6[[#This Row],[Loan Date]],$Q$5:$Q$152,$R$5:$R$152)</f>
        <v>Monday</v>
      </c>
      <c r="L6980" t="str">
        <f>_xlfn.XLOOKUP(Table6[[#This Row],[Loan Date]],$Q$5:$Q$152,$S$5:$S$152)</f>
        <v>Week 4</v>
      </c>
    </row>
    <row r="6981" spans="1:12" x14ac:dyDescent="0.2">
      <c r="A6981" s="1">
        <v>44956</v>
      </c>
      <c r="B6981" t="s">
        <v>7</v>
      </c>
      <c r="C6981" s="1">
        <v>44956</v>
      </c>
      <c r="D6981" t="s">
        <v>466</v>
      </c>
      <c r="E6981" t="s">
        <v>65</v>
      </c>
      <c r="F6981" t="s">
        <v>65</v>
      </c>
      <c r="G6981" t="s">
        <v>20</v>
      </c>
      <c r="H6981" t="s">
        <v>0</v>
      </c>
      <c r="I6981">
        <f>MONTH(Table6[[#This Row],[Loan Date]])</f>
        <v>1</v>
      </c>
      <c r="J6981" t="str">
        <f>_xlfn.XLOOKUP(Table6[[#This Row],[Numeric Month]],$N$5:$N$11,$O$5:$O$11)</f>
        <v>Jan</v>
      </c>
      <c r="K6981" t="str">
        <f>_xlfn.XLOOKUP(Table6[[#This Row],[Loan Date]],$Q$5:$Q$152,$R$5:$R$152)</f>
        <v>Monday</v>
      </c>
      <c r="L6981" t="str">
        <f>_xlfn.XLOOKUP(Table6[[#This Row],[Loan Date]],$Q$5:$Q$152,$S$5:$S$152)</f>
        <v>Week 4</v>
      </c>
    </row>
    <row r="6982" spans="1:12" x14ac:dyDescent="0.2">
      <c r="A6982" s="1">
        <v>44956</v>
      </c>
      <c r="B6982" t="s">
        <v>7</v>
      </c>
      <c r="C6982" s="1">
        <v>44956</v>
      </c>
      <c r="D6982" t="s">
        <v>917</v>
      </c>
      <c r="E6982" t="s">
        <v>37</v>
      </c>
      <c r="F6982" t="s">
        <v>37</v>
      </c>
      <c r="G6982" t="s">
        <v>20</v>
      </c>
      <c r="H6982" t="s">
        <v>0</v>
      </c>
      <c r="I6982">
        <f>MONTH(Table6[[#This Row],[Loan Date]])</f>
        <v>1</v>
      </c>
      <c r="J6982" t="str">
        <f>_xlfn.XLOOKUP(Table6[[#This Row],[Numeric Month]],$N$5:$N$11,$O$5:$O$11)</f>
        <v>Jan</v>
      </c>
      <c r="K6982" t="str">
        <f>_xlfn.XLOOKUP(Table6[[#This Row],[Loan Date]],$Q$5:$Q$152,$R$5:$R$152)</f>
        <v>Monday</v>
      </c>
      <c r="L6982" t="str">
        <f>_xlfn.XLOOKUP(Table6[[#This Row],[Loan Date]],$Q$5:$Q$152,$S$5:$S$152)</f>
        <v>Week 4</v>
      </c>
    </row>
    <row r="6983" spans="1:12" x14ac:dyDescent="0.2">
      <c r="A6983" s="1">
        <v>44956</v>
      </c>
      <c r="B6983" t="s">
        <v>7</v>
      </c>
      <c r="C6983" s="1">
        <v>44956</v>
      </c>
      <c r="D6983" t="s">
        <v>31</v>
      </c>
      <c r="E6983" t="s">
        <v>21</v>
      </c>
      <c r="F6983" t="s">
        <v>21</v>
      </c>
      <c r="G6983" t="s">
        <v>20</v>
      </c>
      <c r="H6983" t="s">
        <v>0</v>
      </c>
      <c r="I6983">
        <f>MONTH(Table6[[#This Row],[Loan Date]])</f>
        <v>1</v>
      </c>
      <c r="J6983" t="str">
        <f>_xlfn.XLOOKUP(Table6[[#This Row],[Numeric Month]],$N$5:$N$11,$O$5:$O$11)</f>
        <v>Jan</v>
      </c>
      <c r="K6983" t="str">
        <f>_xlfn.XLOOKUP(Table6[[#This Row],[Loan Date]],$Q$5:$Q$152,$R$5:$R$152)</f>
        <v>Monday</v>
      </c>
      <c r="L6983" t="str">
        <f>_xlfn.XLOOKUP(Table6[[#This Row],[Loan Date]],$Q$5:$Q$152,$S$5:$S$152)</f>
        <v>Week 4</v>
      </c>
    </row>
    <row r="6984" spans="1:12" x14ac:dyDescent="0.2">
      <c r="A6984" s="1">
        <v>44956</v>
      </c>
      <c r="B6984" t="s">
        <v>7</v>
      </c>
      <c r="C6984" s="1">
        <v>44956</v>
      </c>
      <c r="D6984" t="s">
        <v>171</v>
      </c>
      <c r="E6984" t="s">
        <v>23</v>
      </c>
      <c r="F6984" t="s">
        <v>23</v>
      </c>
      <c r="G6984" t="s">
        <v>20</v>
      </c>
      <c r="H6984" t="s">
        <v>0</v>
      </c>
      <c r="I6984">
        <f>MONTH(Table6[[#This Row],[Loan Date]])</f>
        <v>1</v>
      </c>
      <c r="J6984" t="str">
        <f>_xlfn.XLOOKUP(Table6[[#This Row],[Numeric Month]],$N$5:$N$11,$O$5:$O$11)</f>
        <v>Jan</v>
      </c>
      <c r="K6984" t="str">
        <f>_xlfn.XLOOKUP(Table6[[#This Row],[Loan Date]],$Q$5:$Q$152,$R$5:$R$152)</f>
        <v>Monday</v>
      </c>
      <c r="L6984" t="str">
        <f>_xlfn.XLOOKUP(Table6[[#This Row],[Loan Date]],$Q$5:$Q$152,$S$5:$S$152)</f>
        <v>Week 4</v>
      </c>
    </row>
    <row r="6985" spans="1:12" x14ac:dyDescent="0.2">
      <c r="A6985" s="1">
        <v>44956</v>
      </c>
      <c r="B6985" t="s">
        <v>7</v>
      </c>
      <c r="C6985" s="1">
        <v>44956</v>
      </c>
      <c r="D6985" t="s">
        <v>910</v>
      </c>
      <c r="E6985" t="s">
        <v>37</v>
      </c>
      <c r="F6985" t="s">
        <v>37</v>
      </c>
      <c r="G6985" t="s">
        <v>20</v>
      </c>
      <c r="H6985" t="s">
        <v>0</v>
      </c>
      <c r="I6985">
        <f>MONTH(Table6[[#This Row],[Loan Date]])</f>
        <v>1</v>
      </c>
      <c r="J6985" t="str">
        <f>_xlfn.XLOOKUP(Table6[[#This Row],[Numeric Month]],$N$5:$N$11,$O$5:$O$11)</f>
        <v>Jan</v>
      </c>
      <c r="K6985" t="str">
        <f>_xlfn.XLOOKUP(Table6[[#This Row],[Loan Date]],$Q$5:$Q$152,$R$5:$R$152)</f>
        <v>Monday</v>
      </c>
      <c r="L6985" t="str">
        <f>_xlfn.XLOOKUP(Table6[[#This Row],[Loan Date]],$Q$5:$Q$152,$S$5:$S$152)</f>
        <v>Week 4</v>
      </c>
    </row>
    <row r="6986" spans="1:12" x14ac:dyDescent="0.2">
      <c r="A6986" s="1">
        <v>44956</v>
      </c>
      <c r="B6986" t="s">
        <v>7</v>
      </c>
      <c r="C6986" s="1">
        <v>44956</v>
      </c>
      <c r="D6986" t="s">
        <v>258</v>
      </c>
      <c r="E6986" t="s">
        <v>21</v>
      </c>
      <c r="F6986" t="s">
        <v>21</v>
      </c>
      <c r="G6986" t="s">
        <v>20</v>
      </c>
      <c r="H6986" t="s">
        <v>0</v>
      </c>
      <c r="I6986">
        <f>MONTH(Table6[[#This Row],[Loan Date]])</f>
        <v>1</v>
      </c>
      <c r="J6986" t="str">
        <f>_xlfn.XLOOKUP(Table6[[#This Row],[Numeric Month]],$N$5:$N$11,$O$5:$O$11)</f>
        <v>Jan</v>
      </c>
      <c r="K6986" t="str">
        <f>_xlfn.XLOOKUP(Table6[[#This Row],[Loan Date]],$Q$5:$Q$152,$R$5:$R$152)</f>
        <v>Monday</v>
      </c>
      <c r="L6986" t="str">
        <f>_xlfn.XLOOKUP(Table6[[#This Row],[Loan Date]],$Q$5:$Q$152,$S$5:$S$152)</f>
        <v>Week 4</v>
      </c>
    </row>
    <row r="6987" spans="1:12" x14ac:dyDescent="0.2">
      <c r="A6987" s="1">
        <v>44956</v>
      </c>
      <c r="B6987" t="s">
        <v>7</v>
      </c>
      <c r="C6987" s="1">
        <v>44956</v>
      </c>
      <c r="D6987" t="s">
        <v>241</v>
      </c>
      <c r="E6987" t="s">
        <v>23</v>
      </c>
      <c r="F6987" t="s">
        <v>23</v>
      </c>
      <c r="G6987" t="s">
        <v>20</v>
      </c>
      <c r="H6987" t="s">
        <v>0</v>
      </c>
      <c r="I6987">
        <f>MONTH(Table6[[#This Row],[Loan Date]])</f>
        <v>1</v>
      </c>
      <c r="J6987" t="str">
        <f>_xlfn.XLOOKUP(Table6[[#This Row],[Numeric Month]],$N$5:$N$11,$O$5:$O$11)</f>
        <v>Jan</v>
      </c>
      <c r="K6987" t="str">
        <f>_xlfn.XLOOKUP(Table6[[#This Row],[Loan Date]],$Q$5:$Q$152,$R$5:$R$152)</f>
        <v>Monday</v>
      </c>
      <c r="L6987" t="str">
        <f>_xlfn.XLOOKUP(Table6[[#This Row],[Loan Date]],$Q$5:$Q$152,$S$5:$S$152)</f>
        <v>Week 4</v>
      </c>
    </row>
    <row r="6988" spans="1:12" x14ac:dyDescent="0.2">
      <c r="A6988" s="1">
        <v>44956</v>
      </c>
      <c r="B6988" t="s">
        <v>7</v>
      </c>
      <c r="C6988" s="1">
        <v>44956</v>
      </c>
      <c r="D6988" t="s">
        <v>913</v>
      </c>
      <c r="E6988" t="s">
        <v>37</v>
      </c>
      <c r="F6988" t="s">
        <v>37</v>
      </c>
      <c r="G6988" t="s">
        <v>20</v>
      </c>
      <c r="H6988" t="s">
        <v>0</v>
      </c>
      <c r="I6988">
        <f>MONTH(Table6[[#This Row],[Loan Date]])</f>
        <v>1</v>
      </c>
      <c r="J6988" t="str">
        <f>_xlfn.XLOOKUP(Table6[[#This Row],[Numeric Month]],$N$5:$N$11,$O$5:$O$11)</f>
        <v>Jan</v>
      </c>
      <c r="K6988" t="str">
        <f>_xlfn.XLOOKUP(Table6[[#This Row],[Loan Date]],$Q$5:$Q$152,$R$5:$R$152)</f>
        <v>Monday</v>
      </c>
      <c r="L6988" t="str">
        <f>_xlfn.XLOOKUP(Table6[[#This Row],[Loan Date]],$Q$5:$Q$152,$S$5:$S$152)</f>
        <v>Week 4</v>
      </c>
    </row>
    <row r="6989" spans="1:12" x14ac:dyDescent="0.2">
      <c r="A6989" s="1">
        <v>44956</v>
      </c>
      <c r="B6989" t="s">
        <v>5</v>
      </c>
      <c r="C6989" s="1">
        <v>44956</v>
      </c>
      <c r="D6989" t="s">
        <v>97</v>
      </c>
      <c r="E6989" t="s">
        <v>23</v>
      </c>
      <c r="F6989" t="s">
        <v>23</v>
      </c>
      <c r="G6989" t="s">
        <v>20</v>
      </c>
      <c r="H6989" t="s">
        <v>0</v>
      </c>
      <c r="I6989">
        <f>MONTH(Table6[[#This Row],[Loan Date]])</f>
        <v>1</v>
      </c>
      <c r="J6989" t="str">
        <f>_xlfn.XLOOKUP(Table6[[#This Row],[Numeric Month]],$N$5:$N$11,$O$5:$O$11)</f>
        <v>Jan</v>
      </c>
      <c r="K6989" t="str">
        <f>_xlfn.XLOOKUP(Table6[[#This Row],[Loan Date]],$Q$5:$Q$152,$R$5:$R$152)</f>
        <v>Monday</v>
      </c>
      <c r="L6989" t="str">
        <f>_xlfn.XLOOKUP(Table6[[#This Row],[Loan Date]],$Q$5:$Q$152,$S$5:$S$152)</f>
        <v>Week 4</v>
      </c>
    </row>
    <row r="6990" spans="1:12" x14ac:dyDescent="0.2">
      <c r="A6990" s="1">
        <v>44956</v>
      </c>
      <c r="B6990" t="s">
        <v>5</v>
      </c>
      <c r="C6990" s="1">
        <v>44956</v>
      </c>
      <c r="D6990" t="s">
        <v>310</v>
      </c>
      <c r="E6990" t="s">
        <v>21</v>
      </c>
      <c r="F6990" t="s">
        <v>21</v>
      </c>
      <c r="G6990" t="s">
        <v>20</v>
      </c>
      <c r="H6990" t="s">
        <v>0</v>
      </c>
      <c r="I6990">
        <f>MONTH(Table6[[#This Row],[Loan Date]])</f>
        <v>1</v>
      </c>
      <c r="J6990" t="str">
        <f>_xlfn.XLOOKUP(Table6[[#This Row],[Numeric Month]],$N$5:$N$11,$O$5:$O$11)</f>
        <v>Jan</v>
      </c>
      <c r="K6990" t="str">
        <f>_xlfn.XLOOKUP(Table6[[#This Row],[Loan Date]],$Q$5:$Q$152,$R$5:$R$152)</f>
        <v>Monday</v>
      </c>
      <c r="L6990" t="str">
        <f>_xlfn.XLOOKUP(Table6[[#This Row],[Loan Date]],$Q$5:$Q$152,$S$5:$S$152)</f>
        <v>Week 4</v>
      </c>
    </row>
    <row r="6991" spans="1:12" x14ac:dyDescent="0.2">
      <c r="A6991" s="1">
        <v>44956</v>
      </c>
      <c r="B6991" t="s">
        <v>7</v>
      </c>
      <c r="C6991" s="1">
        <v>44956</v>
      </c>
      <c r="D6991" t="s">
        <v>285</v>
      </c>
      <c r="E6991" t="s">
        <v>44</v>
      </c>
      <c r="F6991" t="s">
        <v>44</v>
      </c>
      <c r="G6991" t="s">
        <v>39</v>
      </c>
      <c r="H6991" t="s">
        <v>0</v>
      </c>
      <c r="I6991">
        <f>MONTH(Table6[[#This Row],[Loan Date]])</f>
        <v>1</v>
      </c>
      <c r="J6991" t="str">
        <f>_xlfn.XLOOKUP(Table6[[#This Row],[Numeric Month]],$N$5:$N$11,$O$5:$O$11)</f>
        <v>Jan</v>
      </c>
      <c r="K6991" t="str">
        <f>_xlfn.XLOOKUP(Table6[[#This Row],[Loan Date]],$Q$5:$Q$152,$R$5:$R$152)</f>
        <v>Monday</v>
      </c>
      <c r="L6991" t="str">
        <f>_xlfn.XLOOKUP(Table6[[#This Row],[Loan Date]],$Q$5:$Q$152,$S$5:$S$152)</f>
        <v>Week 4</v>
      </c>
    </row>
    <row r="6992" spans="1:12" x14ac:dyDescent="0.2">
      <c r="A6992" s="1">
        <v>44956</v>
      </c>
      <c r="B6992" t="s">
        <v>7</v>
      </c>
      <c r="C6992" s="1">
        <v>44963</v>
      </c>
      <c r="D6992" t="s">
        <v>398</v>
      </c>
      <c r="E6992" t="s">
        <v>52</v>
      </c>
      <c r="F6992" t="s">
        <v>51</v>
      </c>
      <c r="G6992" t="s">
        <v>1</v>
      </c>
      <c r="H6992" t="s">
        <v>0</v>
      </c>
      <c r="I6992">
        <f>MONTH(Table6[[#This Row],[Loan Date]])</f>
        <v>1</v>
      </c>
      <c r="J6992" t="str">
        <f>_xlfn.XLOOKUP(Table6[[#This Row],[Numeric Month]],$N$5:$N$11,$O$5:$O$11)</f>
        <v>Jan</v>
      </c>
      <c r="K6992" t="str">
        <f>_xlfn.XLOOKUP(Table6[[#This Row],[Loan Date]],$Q$5:$Q$152,$R$5:$R$152)</f>
        <v>Monday</v>
      </c>
      <c r="L6992" t="str">
        <f>_xlfn.XLOOKUP(Table6[[#This Row],[Loan Date]],$Q$5:$Q$152,$S$5:$S$152)</f>
        <v>Week 4</v>
      </c>
    </row>
    <row r="6993" spans="1:12" x14ac:dyDescent="0.2">
      <c r="A6993" s="1">
        <v>44956</v>
      </c>
      <c r="B6993" t="s">
        <v>7</v>
      </c>
      <c r="C6993" s="1">
        <v>44963</v>
      </c>
      <c r="D6993" t="s">
        <v>1037</v>
      </c>
      <c r="E6993" t="s">
        <v>15</v>
      </c>
      <c r="F6993" t="s">
        <v>14</v>
      </c>
      <c r="G6993" t="s">
        <v>1</v>
      </c>
      <c r="H6993" t="s">
        <v>0</v>
      </c>
      <c r="I6993">
        <f>MONTH(Table6[[#This Row],[Loan Date]])</f>
        <v>1</v>
      </c>
      <c r="J6993" t="str">
        <f>_xlfn.XLOOKUP(Table6[[#This Row],[Numeric Month]],$N$5:$N$11,$O$5:$O$11)</f>
        <v>Jan</v>
      </c>
      <c r="K6993" t="str">
        <f>_xlfn.XLOOKUP(Table6[[#This Row],[Loan Date]],$Q$5:$Q$152,$R$5:$R$152)</f>
        <v>Monday</v>
      </c>
      <c r="L6993" t="str">
        <f>_xlfn.XLOOKUP(Table6[[#This Row],[Loan Date]],$Q$5:$Q$152,$S$5:$S$152)</f>
        <v>Week 4</v>
      </c>
    </row>
    <row r="6994" spans="1:12" x14ac:dyDescent="0.2">
      <c r="A6994" s="1">
        <v>44956</v>
      </c>
      <c r="B6994" t="s">
        <v>5</v>
      </c>
      <c r="C6994" s="1">
        <v>44956</v>
      </c>
      <c r="D6994" t="s">
        <v>910</v>
      </c>
      <c r="E6994" t="s">
        <v>37</v>
      </c>
      <c r="F6994" t="s">
        <v>37</v>
      </c>
      <c r="G6994" t="s">
        <v>20</v>
      </c>
      <c r="H6994" t="s">
        <v>0</v>
      </c>
      <c r="I6994">
        <f>MONTH(Table6[[#This Row],[Loan Date]])</f>
        <v>1</v>
      </c>
      <c r="J6994" t="str">
        <f>_xlfn.XLOOKUP(Table6[[#This Row],[Numeric Month]],$N$5:$N$11,$O$5:$O$11)</f>
        <v>Jan</v>
      </c>
      <c r="K6994" t="str">
        <f>_xlfn.XLOOKUP(Table6[[#This Row],[Loan Date]],$Q$5:$Q$152,$R$5:$R$152)</f>
        <v>Monday</v>
      </c>
      <c r="L6994" t="str">
        <f>_xlfn.XLOOKUP(Table6[[#This Row],[Loan Date]],$Q$5:$Q$152,$S$5:$S$152)</f>
        <v>Week 4</v>
      </c>
    </row>
    <row r="6995" spans="1:12" x14ac:dyDescent="0.2">
      <c r="A6995" s="1">
        <v>44956</v>
      </c>
      <c r="B6995" t="s">
        <v>7</v>
      </c>
      <c r="C6995" s="1">
        <v>44963</v>
      </c>
      <c r="D6995" t="s">
        <v>930</v>
      </c>
      <c r="E6995" t="s">
        <v>15</v>
      </c>
      <c r="F6995" t="s">
        <v>14</v>
      </c>
      <c r="G6995" t="s">
        <v>1</v>
      </c>
      <c r="H6995" t="s">
        <v>0</v>
      </c>
      <c r="I6995">
        <f>MONTH(Table6[[#This Row],[Loan Date]])</f>
        <v>1</v>
      </c>
      <c r="J6995" t="str">
        <f>_xlfn.XLOOKUP(Table6[[#This Row],[Numeric Month]],$N$5:$N$11,$O$5:$O$11)</f>
        <v>Jan</v>
      </c>
      <c r="K6995" t="str">
        <f>_xlfn.XLOOKUP(Table6[[#This Row],[Loan Date]],$Q$5:$Q$152,$R$5:$R$152)</f>
        <v>Monday</v>
      </c>
      <c r="L6995" t="str">
        <f>_xlfn.XLOOKUP(Table6[[#This Row],[Loan Date]],$Q$5:$Q$152,$S$5:$S$152)</f>
        <v>Week 4</v>
      </c>
    </row>
    <row r="6996" spans="1:12" x14ac:dyDescent="0.2">
      <c r="A6996" s="1">
        <v>44956</v>
      </c>
      <c r="B6996" t="s">
        <v>7</v>
      </c>
      <c r="C6996" s="1">
        <v>44956</v>
      </c>
      <c r="D6996" t="s">
        <v>497</v>
      </c>
      <c r="E6996" t="s">
        <v>21</v>
      </c>
      <c r="F6996" t="s">
        <v>21</v>
      </c>
      <c r="G6996" t="s">
        <v>20</v>
      </c>
      <c r="H6996" t="s">
        <v>0</v>
      </c>
      <c r="I6996">
        <f>MONTH(Table6[[#This Row],[Loan Date]])</f>
        <v>1</v>
      </c>
      <c r="J6996" t="str">
        <f>_xlfn.XLOOKUP(Table6[[#This Row],[Numeric Month]],$N$5:$N$11,$O$5:$O$11)</f>
        <v>Jan</v>
      </c>
      <c r="K6996" t="str">
        <f>_xlfn.XLOOKUP(Table6[[#This Row],[Loan Date]],$Q$5:$Q$152,$R$5:$R$152)</f>
        <v>Monday</v>
      </c>
      <c r="L6996" t="str">
        <f>_xlfn.XLOOKUP(Table6[[#This Row],[Loan Date]],$Q$5:$Q$152,$S$5:$S$152)</f>
        <v>Week 4</v>
      </c>
    </row>
    <row r="6997" spans="1:12" x14ac:dyDescent="0.2">
      <c r="A6997" s="1">
        <v>44956</v>
      </c>
      <c r="B6997" t="s">
        <v>7</v>
      </c>
      <c r="C6997" s="1">
        <v>44956</v>
      </c>
      <c r="D6997" t="s">
        <v>30</v>
      </c>
      <c r="E6997" t="s">
        <v>23</v>
      </c>
      <c r="F6997" t="s">
        <v>23</v>
      </c>
      <c r="G6997" t="s">
        <v>20</v>
      </c>
      <c r="H6997" t="s">
        <v>0</v>
      </c>
      <c r="I6997">
        <f>MONTH(Table6[[#This Row],[Loan Date]])</f>
        <v>1</v>
      </c>
      <c r="J6997" t="str">
        <f>_xlfn.XLOOKUP(Table6[[#This Row],[Numeric Month]],$N$5:$N$11,$O$5:$O$11)</f>
        <v>Jan</v>
      </c>
      <c r="K6997" t="str">
        <f>_xlfn.XLOOKUP(Table6[[#This Row],[Loan Date]],$Q$5:$Q$152,$R$5:$R$152)</f>
        <v>Monday</v>
      </c>
      <c r="L6997" t="str">
        <f>_xlfn.XLOOKUP(Table6[[#This Row],[Loan Date]],$Q$5:$Q$152,$S$5:$S$152)</f>
        <v>Week 4</v>
      </c>
    </row>
    <row r="6998" spans="1:12" x14ac:dyDescent="0.2">
      <c r="A6998" s="1">
        <v>44956</v>
      </c>
      <c r="B6998" t="s">
        <v>7</v>
      </c>
      <c r="C6998" s="1">
        <v>44956</v>
      </c>
      <c r="D6998" t="s">
        <v>1027</v>
      </c>
      <c r="E6998" t="s">
        <v>122</v>
      </c>
      <c r="F6998" t="s">
        <v>122</v>
      </c>
      <c r="G6998" t="s">
        <v>11</v>
      </c>
      <c r="H6998" t="s">
        <v>0</v>
      </c>
      <c r="I6998">
        <f>MONTH(Table6[[#This Row],[Loan Date]])</f>
        <v>1</v>
      </c>
      <c r="J6998" t="str">
        <f>_xlfn.XLOOKUP(Table6[[#This Row],[Numeric Month]],$N$5:$N$11,$O$5:$O$11)</f>
        <v>Jan</v>
      </c>
      <c r="K6998" t="str">
        <f>_xlfn.XLOOKUP(Table6[[#This Row],[Loan Date]],$Q$5:$Q$152,$R$5:$R$152)</f>
        <v>Monday</v>
      </c>
      <c r="L6998" t="str">
        <f>_xlfn.XLOOKUP(Table6[[#This Row],[Loan Date]],$Q$5:$Q$152,$S$5:$S$152)</f>
        <v>Week 4</v>
      </c>
    </row>
    <row r="6999" spans="1:12" x14ac:dyDescent="0.2">
      <c r="A6999" s="1">
        <v>44956</v>
      </c>
      <c r="B6999" t="s">
        <v>7</v>
      </c>
      <c r="C6999" s="1">
        <v>44956</v>
      </c>
      <c r="D6999" t="s">
        <v>1036</v>
      </c>
      <c r="E6999" t="s">
        <v>12</v>
      </c>
      <c r="F6999" t="s">
        <v>12</v>
      </c>
      <c r="G6999" t="s">
        <v>11</v>
      </c>
      <c r="H6999" t="s">
        <v>0</v>
      </c>
      <c r="I6999">
        <f>MONTH(Table6[[#This Row],[Loan Date]])</f>
        <v>1</v>
      </c>
      <c r="J6999" t="str">
        <f>_xlfn.XLOOKUP(Table6[[#This Row],[Numeric Month]],$N$5:$N$11,$O$5:$O$11)</f>
        <v>Jan</v>
      </c>
      <c r="K6999" t="str">
        <f>_xlfn.XLOOKUP(Table6[[#This Row],[Loan Date]],$Q$5:$Q$152,$R$5:$R$152)</f>
        <v>Monday</v>
      </c>
      <c r="L6999" t="str">
        <f>_xlfn.XLOOKUP(Table6[[#This Row],[Loan Date]],$Q$5:$Q$152,$S$5:$S$152)</f>
        <v>Week 4</v>
      </c>
    </row>
    <row r="7000" spans="1:12" x14ac:dyDescent="0.2">
      <c r="A7000" s="1">
        <v>44956</v>
      </c>
      <c r="B7000" t="s">
        <v>7</v>
      </c>
      <c r="C7000" s="1">
        <v>44956</v>
      </c>
      <c r="D7000" t="s">
        <v>172</v>
      </c>
      <c r="E7000" t="s">
        <v>21</v>
      </c>
      <c r="F7000" t="s">
        <v>21</v>
      </c>
      <c r="G7000" t="s">
        <v>20</v>
      </c>
      <c r="H7000" t="s">
        <v>0</v>
      </c>
      <c r="I7000">
        <f>MONTH(Table6[[#This Row],[Loan Date]])</f>
        <v>1</v>
      </c>
      <c r="J7000" t="str">
        <f>_xlfn.XLOOKUP(Table6[[#This Row],[Numeric Month]],$N$5:$N$11,$O$5:$O$11)</f>
        <v>Jan</v>
      </c>
      <c r="K7000" t="str">
        <f>_xlfn.XLOOKUP(Table6[[#This Row],[Loan Date]],$Q$5:$Q$152,$R$5:$R$152)</f>
        <v>Monday</v>
      </c>
      <c r="L7000" t="str">
        <f>_xlfn.XLOOKUP(Table6[[#This Row],[Loan Date]],$Q$5:$Q$152,$S$5:$S$152)</f>
        <v>Week 4</v>
      </c>
    </row>
    <row r="7001" spans="1:12" x14ac:dyDescent="0.2">
      <c r="A7001" s="1">
        <v>44956</v>
      </c>
      <c r="B7001" t="s">
        <v>7</v>
      </c>
      <c r="C7001" s="1">
        <v>44956</v>
      </c>
      <c r="D7001" t="s">
        <v>29</v>
      </c>
      <c r="E7001" t="s">
        <v>23</v>
      </c>
      <c r="F7001" t="s">
        <v>23</v>
      </c>
      <c r="G7001" t="s">
        <v>20</v>
      </c>
      <c r="H7001" t="s">
        <v>0</v>
      </c>
      <c r="I7001">
        <f>MONTH(Table6[[#This Row],[Loan Date]])</f>
        <v>1</v>
      </c>
      <c r="J7001" t="str">
        <f>_xlfn.XLOOKUP(Table6[[#This Row],[Numeric Month]],$N$5:$N$11,$O$5:$O$11)</f>
        <v>Jan</v>
      </c>
      <c r="K7001" t="str">
        <f>_xlfn.XLOOKUP(Table6[[#This Row],[Loan Date]],$Q$5:$Q$152,$R$5:$R$152)</f>
        <v>Monday</v>
      </c>
      <c r="L7001" t="str">
        <f>_xlfn.XLOOKUP(Table6[[#This Row],[Loan Date]],$Q$5:$Q$152,$S$5:$S$152)</f>
        <v>Week 4</v>
      </c>
    </row>
    <row r="7002" spans="1:12" x14ac:dyDescent="0.2">
      <c r="A7002" s="1">
        <v>44956</v>
      </c>
      <c r="B7002" t="s">
        <v>7</v>
      </c>
      <c r="C7002" s="1">
        <v>44963</v>
      </c>
      <c r="D7002" t="s">
        <v>878</v>
      </c>
      <c r="E7002" t="s">
        <v>15</v>
      </c>
      <c r="F7002" t="s">
        <v>14</v>
      </c>
      <c r="G7002" t="s">
        <v>1</v>
      </c>
      <c r="H7002" t="s">
        <v>0</v>
      </c>
      <c r="I7002">
        <f>MONTH(Table6[[#This Row],[Loan Date]])</f>
        <v>1</v>
      </c>
      <c r="J7002" t="str">
        <f>_xlfn.XLOOKUP(Table6[[#This Row],[Numeric Month]],$N$5:$N$11,$O$5:$O$11)</f>
        <v>Jan</v>
      </c>
      <c r="K7002" t="str">
        <f>_xlfn.XLOOKUP(Table6[[#This Row],[Loan Date]],$Q$5:$Q$152,$R$5:$R$152)</f>
        <v>Monday</v>
      </c>
      <c r="L7002" t="str">
        <f>_xlfn.XLOOKUP(Table6[[#This Row],[Loan Date]],$Q$5:$Q$152,$S$5:$S$152)</f>
        <v>Week 4</v>
      </c>
    </row>
    <row r="7003" spans="1:12" x14ac:dyDescent="0.2">
      <c r="A7003" s="1">
        <v>44956</v>
      </c>
      <c r="B7003" t="s">
        <v>7</v>
      </c>
      <c r="C7003" s="1">
        <v>44956</v>
      </c>
      <c r="D7003" t="s">
        <v>189</v>
      </c>
      <c r="E7003" t="s">
        <v>21</v>
      </c>
      <c r="F7003" t="s">
        <v>21</v>
      </c>
      <c r="G7003" t="s">
        <v>20</v>
      </c>
      <c r="H7003" t="s">
        <v>0</v>
      </c>
      <c r="I7003">
        <f>MONTH(Table6[[#This Row],[Loan Date]])</f>
        <v>1</v>
      </c>
      <c r="J7003" t="str">
        <f>_xlfn.XLOOKUP(Table6[[#This Row],[Numeric Month]],$N$5:$N$11,$O$5:$O$11)</f>
        <v>Jan</v>
      </c>
      <c r="K7003" t="str">
        <f>_xlfn.XLOOKUP(Table6[[#This Row],[Loan Date]],$Q$5:$Q$152,$R$5:$R$152)</f>
        <v>Monday</v>
      </c>
      <c r="L7003" t="str">
        <f>_xlfn.XLOOKUP(Table6[[#This Row],[Loan Date]],$Q$5:$Q$152,$S$5:$S$152)</f>
        <v>Week 4</v>
      </c>
    </row>
    <row r="7004" spans="1:12" x14ac:dyDescent="0.2">
      <c r="A7004" s="1">
        <v>44956</v>
      </c>
      <c r="B7004" t="s">
        <v>7</v>
      </c>
      <c r="C7004" s="1">
        <v>44956</v>
      </c>
      <c r="D7004" t="s">
        <v>302</v>
      </c>
      <c r="E7004" t="s">
        <v>23</v>
      </c>
      <c r="F7004" t="s">
        <v>23</v>
      </c>
      <c r="G7004" t="s">
        <v>20</v>
      </c>
      <c r="H7004" t="s">
        <v>0</v>
      </c>
      <c r="I7004">
        <f>MONTH(Table6[[#This Row],[Loan Date]])</f>
        <v>1</v>
      </c>
      <c r="J7004" t="str">
        <f>_xlfn.XLOOKUP(Table6[[#This Row],[Numeric Month]],$N$5:$N$11,$O$5:$O$11)</f>
        <v>Jan</v>
      </c>
      <c r="K7004" t="str">
        <f>_xlfn.XLOOKUP(Table6[[#This Row],[Loan Date]],$Q$5:$Q$152,$R$5:$R$152)</f>
        <v>Monday</v>
      </c>
      <c r="L7004" t="str">
        <f>_xlfn.XLOOKUP(Table6[[#This Row],[Loan Date]],$Q$5:$Q$152,$S$5:$S$152)</f>
        <v>Week 4</v>
      </c>
    </row>
    <row r="7005" spans="1:12" x14ac:dyDescent="0.2">
      <c r="A7005" s="1">
        <v>44956</v>
      </c>
      <c r="B7005" t="s">
        <v>7</v>
      </c>
      <c r="C7005" s="1">
        <v>44956</v>
      </c>
      <c r="D7005" t="s">
        <v>473</v>
      </c>
      <c r="E7005" t="s">
        <v>65</v>
      </c>
      <c r="F7005" t="s">
        <v>65</v>
      </c>
      <c r="G7005" t="s">
        <v>20</v>
      </c>
      <c r="H7005" t="s">
        <v>0</v>
      </c>
      <c r="I7005">
        <f>MONTH(Table6[[#This Row],[Loan Date]])</f>
        <v>1</v>
      </c>
      <c r="J7005" t="str">
        <f>_xlfn.XLOOKUP(Table6[[#This Row],[Numeric Month]],$N$5:$N$11,$O$5:$O$11)</f>
        <v>Jan</v>
      </c>
      <c r="K7005" t="str">
        <f>_xlfn.XLOOKUP(Table6[[#This Row],[Loan Date]],$Q$5:$Q$152,$R$5:$R$152)</f>
        <v>Monday</v>
      </c>
      <c r="L7005" t="str">
        <f>_xlfn.XLOOKUP(Table6[[#This Row],[Loan Date]],$Q$5:$Q$152,$S$5:$S$152)</f>
        <v>Week 4</v>
      </c>
    </row>
    <row r="7006" spans="1:12" x14ac:dyDescent="0.2">
      <c r="A7006" s="1">
        <v>44956</v>
      </c>
      <c r="B7006" t="s">
        <v>7</v>
      </c>
      <c r="C7006" s="1">
        <v>44956</v>
      </c>
      <c r="D7006" t="s">
        <v>738</v>
      </c>
      <c r="E7006" t="s">
        <v>21</v>
      </c>
      <c r="F7006" t="s">
        <v>21</v>
      </c>
      <c r="G7006" t="s">
        <v>20</v>
      </c>
      <c r="H7006" t="s">
        <v>0</v>
      </c>
      <c r="I7006">
        <f>MONTH(Table6[[#This Row],[Loan Date]])</f>
        <v>1</v>
      </c>
      <c r="J7006" t="str">
        <f>_xlfn.XLOOKUP(Table6[[#This Row],[Numeric Month]],$N$5:$N$11,$O$5:$O$11)</f>
        <v>Jan</v>
      </c>
      <c r="K7006" t="str">
        <f>_xlfn.XLOOKUP(Table6[[#This Row],[Loan Date]],$Q$5:$Q$152,$R$5:$R$152)</f>
        <v>Monday</v>
      </c>
      <c r="L7006" t="str">
        <f>_xlfn.XLOOKUP(Table6[[#This Row],[Loan Date]],$Q$5:$Q$152,$S$5:$S$152)</f>
        <v>Week 4</v>
      </c>
    </row>
    <row r="7007" spans="1:12" x14ac:dyDescent="0.2">
      <c r="A7007" s="1">
        <v>44956</v>
      </c>
      <c r="B7007" t="s">
        <v>7</v>
      </c>
      <c r="C7007" s="1">
        <v>44956</v>
      </c>
      <c r="D7007" t="s">
        <v>681</v>
      </c>
      <c r="E7007" t="s">
        <v>23</v>
      </c>
      <c r="F7007" t="s">
        <v>23</v>
      </c>
      <c r="G7007" t="s">
        <v>20</v>
      </c>
      <c r="H7007" t="s">
        <v>0</v>
      </c>
      <c r="I7007">
        <f>MONTH(Table6[[#This Row],[Loan Date]])</f>
        <v>1</v>
      </c>
      <c r="J7007" t="str">
        <f>_xlfn.XLOOKUP(Table6[[#This Row],[Numeric Month]],$N$5:$N$11,$O$5:$O$11)</f>
        <v>Jan</v>
      </c>
      <c r="K7007" t="str">
        <f>_xlfn.XLOOKUP(Table6[[#This Row],[Loan Date]],$Q$5:$Q$152,$R$5:$R$152)</f>
        <v>Monday</v>
      </c>
      <c r="L7007" t="str">
        <f>_xlfn.XLOOKUP(Table6[[#This Row],[Loan Date]],$Q$5:$Q$152,$S$5:$S$152)</f>
        <v>Week 4</v>
      </c>
    </row>
    <row r="7008" spans="1:12" x14ac:dyDescent="0.2">
      <c r="A7008" s="1">
        <v>44956</v>
      </c>
      <c r="B7008" t="s">
        <v>7</v>
      </c>
      <c r="C7008" s="1">
        <v>44970</v>
      </c>
      <c r="D7008" t="s">
        <v>1035</v>
      </c>
      <c r="E7008" t="s">
        <v>3</v>
      </c>
      <c r="F7008" t="s">
        <v>2</v>
      </c>
      <c r="G7008" t="s">
        <v>1</v>
      </c>
      <c r="H7008" t="s">
        <v>0</v>
      </c>
      <c r="I7008">
        <f>MONTH(Table6[[#This Row],[Loan Date]])</f>
        <v>1</v>
      </c>
      <c r="J7008" t="str">
        <f>_xlfn.XLOOKUP(Table6[[#This Row],[Numeric Month]],$N$5:$N$11,$O$5:$O$11)</f>
        <v>Jan</v>
      </c>
      <c r="K7008" t="str">
        <f>_xlfn.XLOOKUP(Table6[[#This Row],[Loan Date]],$Q$5:$Q$152,$R$5:$R$152)</f>
        <v>Monday</v>
      </c>
      <c r="L7008" t="str">
        <f>_xlfn.XLOOKUP(Table6[[#This Row],[Loan Date]],$Q$5:$Q$152,$S$5:$S$152)</f>
        <v>Week 4</v>
      </c>
    </row>
    <row r="7009" spans="1:12" x14ac:dyDescent="0.2">
      <c r="A7009" s="1">
        <v>44956</v>
      </c>
      <c r="B7009" t="s">
        <v>7</v>
      </c>
      <c r="C7009" s="1">
        <v>44956</v>
      </c>
      <c r="D7009" t="s">
        <v>408</v>
      </c>
      <c r="E7009" t="s">
        <v>23</v>
      </c>
      <c r="F7009" t="s">
        <v>23</v>
      </c>
      <c r="G7009" t="s">
        <v>20</v>
      </c>
      <c r="H7009" t="s">
        <v>0</v>
      </c>
      <c r="I7009">
        <f>MONTH(Table6[[#This Row],[Loan Date]])</f>
        <v>1</v>
      </c>
      <c r="J7009" t="str">
        <f>_xlfn.XLOOKUP(Table6[[#This Row],[Numeric Month]],$N$5:$N$11,$O$5:$O$11)</f>
        <v>Jan</v>
      </c>
      <c r="K7009" t="str">
        <f>_xlfn.XLOOKUP(Table6[[#This Row],[Loan Date]],$Q$5:$Q$152,$R$5:$R$152)</f>
        <v>Monday</v>
      </c>
      <c r="L7009" t="str">
        <f>_xlfn.XLOOKUP(Table6[[#This Row],[Loan Date]],$Q$5:$Q$152,$S$5:$S$152)</f>
        <v>Week 4</v>
      </c>
    </row>
    <row r="7010" spans="1:12" x14ac:dyDescent="0.2">
      <c r="A7010" s="1">
        <v>44956</v>
      </c>
      <c r="B7010" t="s">
        <v>7</v>
      </c>
      <c r="C7010" s="1">
        <v>44956</v>
      </c>
      <c r="D7010" t="s">
        <v>170</v>
      </c>
      <c r="E7010" t="s">
        <v>21</v>
      </c>
      <c r="F7010" t="s">
        <v>21</v>
      </c>
      <c r="G7010" t="s">
        <v>20</v>
      </c>
      <c r="H7010" t="s">
        <v>0</v>
      </c>
      <c r="I7010">
        <f>MONTH(Table6[[#This Row],[Loan Date]])</f>
        <v>1</v>
      </c>
      <c r="J7010" t="str">
        <f>_xlfn.XLOOKUP(Table6[[#This Row],[Numeric Month]],$N$5:$N$11,$O$5:$O$11)</f>
        <v>Jan</v>
      </c>
      <c r="K7010" t="str">
        <f>_xlfn.XLOOKUP(Table6[[#This Row],[Loan Date]],$Q$5:$Q$152,$R$5:$R$152)</f>
        <v>Monday</v>
      </c>
      <c r="L7010" t="str">
        <f>_xlfn.XLOOKUP(Table6[[#This Row],[Loan Date]],$Q$5:$Q$152,$S$5:$S$152)</f>
        <v>Week 4</v>
      </c>
    </row>
    <row r="7011" spans="1:12" x14ac:dyDescent="0.2">
      <c r="A7011" s="1">
        <v>44956</v>
      </c>
      <c r="B7011" t="s">
        <v>7</v>
      </c>
      <c r="C7011" s="1">
        <v>44956</v>
      </c>
      <c r="D7011" t="s">
        <v>1034</v>
      </c>
      <c r="E7011" t="s">
        <v>168</v>
      </c>
      <c r="F7011" t="s">
        <v>168</v>
      </c>
      <c r="G7011" t="s">
        <v>20</v>
      </c>
      <c r="H7011" t="s">
        <v>0</v>
      </c>
      <c r="I7011">
        <f>MONTH(Table6[[#This Row],[Loan Date]])</f>
        <v>1</v>
      </c>
      <c r="J7011" t="str">
        <f>_xlfn.XLOOKUP(Table6[[#This Row],[Numeric Month]],$N$5:$N$11,$O$5:$O$11)</f>
        <v>Jan</v>
      </c>
      <c r="K7011" t="str">
        <f>_xlfn.XLOOKUP(Table6[[#This Row],[Loan Date]],$Q$5:$Q$152,$R$5:$R$152)</f>
        <v>Monday</v>
      </c>
      <c r="L7011" t="str">
        <f>_xlfn.XLOOKUP(Table6[[#This Row],[Loan Date]],$Q$5:$Q$152,$S$5:$S$152)</f>
        <v>Week 4</v>
      </c>
    </row>
    <row r="7012" spans="1:12" x14ac:dyDescent="0.2">
      <c r="A7012" s="1">
        <v>44956</v>
      </c>
      <c r="B7012" t="s">
        <v>7</v>
      </c>
      <c r="C7012" s="1">
        <v>44970</v>
      </c>
      <c r="D7012" t="s">
        <v>557</v>
      </c>
      <c r="E7012" t="s">
        <v>15</v>
      </c>
      <c r="F7012" t="s">
        <v>14</v>
      </c>
      <c r="G7012" t="s">
        <v>1</v>
      </c>
      <c r="H7012" t="s">
        <v>0</v>
      </c>
      <c r="I7012">
        <f>MONTH(Table6[[#This Row],[Loan Date]])</f>
        <v>1</v>
      </c>
      <c r="J7012" t="str">
        <f>_xlfn.XLOOKUP(Table6[[#This Row],[Numeric Month]],$N$5:$N$11,$O$5:$O$11)</f>
        <v>Jan</v>
      </c>
      <c r="K7012" t="str">
        <f>_xlfn.XLOOKUP(Table6[[#This Row],[Loan Date]],$Q$5:$Q$152,$R$5:$R$152)</f>
        <v>Monday</v>
      </c>
      <c r="L7012" t="str">
        <f>_xlfn.XLOOKUP(Table6[[#This Row],[Loan Date]],$Q$5:$Q$152,$S$5:$S$152)</f>
        <v>Week 4</v>
      </c>
    </row>
    <row r="7013" spans="1:12" x14ac:dyDescent="0.2">
      <c r="A7013" s="1">
        <v>44956</v>
      </c>
      <c r="B7013" t="s">
        <v>7</v>
      </c>
      <c r="C7013" s="1">
        <v>44963</v>
      </c>
      <c r="D7013" t="s">
        <v>607</v>
      </c>
      <c r="E7013" t="s">
        <v>52</v>
      </c>
      <c r="F7013" t="s">
        <v>51</v>
      </c>
      <c r="G7013" t="s">
        <v>1</v>
      </c>
      <c r="H7013" t="s">
        <v>0</v>
      </c>
      <c r="I7013">
        <f>MONTH(Table6[[#This Row],[Loan Date]])</f>
        <v>1</v>
      </c>
      <c r="J7013" t="str">
        <f>_xlfn.XLOOKUP(Table6[[#This Row],[Numeric Month]],$N$5:$N$11,$O$5:$O$11)</f>
        <v>Jan</v>
      </c>
      <c r="K7013" t="str">
        <f>_xlfn.XLOOKUP(Table6[[#This Row],[Loan Date]],$Q$5:$Q$152,$R$5:$R$152)</f>
        <v>Monday</v>
      </c>
      <c r="L7013" t="str">
        <f>_xlfn.XLOOKUP(Table6[[#This Row],[Loan Date]],$Q$5:$Q$152,$S$5:$S$152)</f>
        <v>Week 4</v>
      </c>
    </row>
    <row r="7014" spans="1:12" x14ac:dyDescent="0.2">
      <c r="A7014" s="1">
        <v>44956</v>
      </c>
      <c r="B7014" t="s">
        <v>7</v>
      </c>
      <c r="C7014" s="1">
        <v>44956</v>
      </c>
      <c r="D7014" t="s">
        <v>416</v>
      </c>
      <c r="E7014" t="s">
        <v>65</v>
      </c>
      <c r="F7014" t="s">
        <v>65</v>
      </c>
      <c r="G7014" t="s">
        <v>20</v>
      </c>
      <c r="H7014" t="s">
        <v>0</v>
      </c>
      <c r="I7014">
        <f>MONTH(Table6[[#This Row],[Loan Date]])</f>
        <v>1</v>
      </c>
      <c r="J7014" t="str">
        <f>_xlfn.XLOOKUP(Table6[[#This Row],[Numeric Month]],$N$5:$N$11,$O$5:$O$11)</f>
        <v>Jan</v>
      </c>
      <c r="K7014" t="str">
        <f>_xlfn.XLOOKUP(Table6[[#This Row],[Loan Date]],$Q$5:$Q$152,$R$5:$R$152)</f>
        <v>Monday</v>
      </c>
      <c r="L7014" t="str">
        <f>_xlfn.XLOOKUP(Table6[[#This Row],[Loan Date]],$Q$5:$Q$152,$S$5:$S$152)</f>
        <v>Week 4</v>
      </c>
    </row>
    <row r="7015" spans="1:12" x14ac:dyDescent="0.2">
      <c r="A7015" s="1">
        <v>44956</v>
      </c>
      <c r="B7015" t="s">
        <v>7</v>
      </c>
      <c r="C7015" s="1">
        <v>44970</v>
      </c>
      <c r="D7015" t="s">
        <v>551</v>
      </c>
      <c r="E7015" t="s">
        <v>9</v>
      </c>
      <c r="F7015" t="s">
        <v>8</v>
      </c>
      <c r="G7015" t="s">
        <v>1</v>
      </c>
      <c r="H7015" t="s">
        <v>0</v>
      </c>
      <c r="I7015">
        <f>MONTH(Table6[[#This Row],[Loan Date]])</f>
        <v>1</v>
      </c>
      <c r="J7015" t="str">
        <f>_xlfn.XLOOKUP(Table6[[#This Row],[Numeric Month]],$N$5:$N$11,$O$5:$O$11)</f>
        <v>Jan</v>
      </c>
      <c r="K7015" t="str">
        <f>_xlfn.XLOOKUP(Table6[[#This Row],[Loan Date]],$Q$5:$Q$152,$R$5:$R$152)</f>
        <v>Monday</v>
      </c>
      <c r="L7015" t="str">
        <f>_xlfn.XLOOKUP(Table6[[#This Row],[Loan Date]],$Q$5:$Q$152,$S$5:$S$152)</f>
        <v>Week 4</v>
      </c>
    </row>
    <row r="7016" spans="1:12" x14ac:dyDescent="0.2">
      <c r="A7016" s="1">
        <v>44956</v>
      </c>
      <c r="B7016" t="s">
        <v>5</v>
      </c>
      <c r="C7016" s="1">
        <v>44956</v>
      </c>
      <c r="D7016" t="s">
        <v>441</v>
      </c>
      <c r="E7016" t="s">
        <v>21</v>
      </c>
      <c r="F7016" t="s">
        <v>21</v>
      </c>
      <c r="G7016" t="s">
        <v>20</v>
      </c>
      <c r="H7016" t="s">
        <v>0</v>
      </c>
      <c r="I7016">
        <f>MONTH(Table6[[#This Row],[Loan Date]])</f>
        <v>1</v>
      </c>
      <c r="J7016" t="str">
        <f>_xlfn.XLOOKUP(Table6[[#This Row],[Numeric Month]],$N$5:$N$11,$O$5:$O$11)</f>
        <v>Jan</v>
      </c>
      <c r="K7016" t="str">
        <f>_xlfn.XLOOKUP(Table6[[#This Row],[Loan Date]],$Q$5:$Q$152,$R$5:$R$152)</f>
        <v>Monday</v>
      </c>
      <c r="L7016" t="str">
        <f>_xlfn.XLOOKUP(Table6[[#This Row],[Loan Date]],$Q$5:$Q$152,$S$5:$S$152)</f>
        <v>Week 4</v>
      </c>
    </row>
    <row r="7017" spans="1:12" x14ac:dyDescent="0.2">
      <c r="A7017" s="1">
        <v>44956</v>
      </c>
      <c r="B7017" t="s">
        <v>7</v>
      </c>
      <c r="C7017" s="1">
        <v>44956</v>
      </c>
      <c r="D7017" t="s">
        <v>926</v>
      </c>
      <c r="E7017" t="s">
        <v>37</v>
      </c>
      <c r="F7017" t="s">
        <v>37</v>
      </c>
      <c r="G7017" t="s">
        <v>20</v>
      </c>
      <c r="H7017" t="s">
        <v>0</v>
      </c>
      <c r="I7017">
        <f>MONTH(Table6[[#This Row],[Loan Date]])</f>
        <v>1</v>
      </c>
      <c r="J7017" t="str">
        <f>_xlfn.XLOOKUP(Table6[[#This Row],[Numeric Month]],$N$5:$N$11,$O$5:$O$11)</f>
        <v>Jan</v>
      </c>
      <c r="K7017" t="str">
        <f>_xlfn.XLOOKUP(Table6[[#This Row],[Loan Date]],$Q$5:$Q$152,$R$5:$R$152)</f>
        <v>Monday</v>
      </c>
      <c r="L7017" t="str">
        <f>_xlfn.XLOOKUP(Table6[[#This Row],[Loan Date]],$Q$5:$Q$152,$S$5:$S$152)</f>
        <v>Week 4</v>
      </c>
    </row>
    <row r="7018" spans="1:12" x14ac:dyDescent="0.2">
      <c r="A7018" s="1">
        <v>44956</v>
      </c>
      <c r="B7018" t="s">
        <v>7</v>
      </c>
      <c r="C7018" s="1">
        <v>44956</v>
      </c>
      <c r="D7018" t="s">
        <v>913</v>
      </c>
      <c r="E7018" t="s">
        <v>37</v>
      </c>
      <c r="F7018" t="s">
        <v>37</v>
      </c>
      <c r="G7018" t="s">
        <v>20</v>
      </c>
      <c r="H7018" t="s">
        <v>0</v>
      </c>
      <c r="I7018">
        <f>MONTH(Table6[[#This Row],[Loan Date]])</f>
        <v>1</v>
      </c>
      <c r="J7018" t="str">
        <f>_xlfn.XLOOKUP(Table6[[#This Row],[Numeric Month]],$N$5:$N$11,$O$5:$O$11)</f>
        <v>Jan</v>
      </c>
      <c r="K7018" t="str">
        <f>_xlfn.XLOOKUP(Table6[[#This Row],[Loan Date]],$Q$5:$Q$152,$R$5:$R$152)</f>
        <v>Monday</v>
      </c>
      <c r="L7018" t="str">
        <f>_xlfn.XLOOKUP(Table6[[#This Row],[Loan Date]],$Q$5:$Q$152,$S$5:$S$152)</f>
        <v>Week 4</v>
      </c>
    </row>
    <row r="7019" spans="1:12" x14ac:dyDescent="0.2">
      <c r="A7019" s="1">
        <v>44956</v>
      </c>
      <c r="B7019" t="s">
        <v>7</v>
      </c>
      <c r="C7019" s="1">
        <v>44963</v>
      </c>
      <c r="D7019" t="s">
        <v>273</v>
      </c>
      <c r="E7019" t="s">
        <v>52</v>
      </c>
      <c r="F7019" t="s">
        <v>51</v>
      </c>
      <c r="G7019" t="s">
        <v>1</v>
      </c>
      <c r="H7019" t="s">
        <v>0</v>
      </c>
      <c r="I7019">
        <f>MONTH(Table6[[#This Row],[Loan Date]])</f>
        <v>1</v>
      </c>
      <c r="J7019" t="str">
        <f>_xlfn.XLOOKUP(Table6[[#This Row],[Numeric Month]],$N$5:$N$11,$O$5:$O$11)</f>
        <v>Jan</v>
      </c>
      <c r="K7019" t="str">
        <f>_xlfn.XLOOKUP(Table6[[#This Row],[Loan Date]],$Q$5:$Q$152,$R$5:$R$152)</f>
        <v>Monday</v>
      </c>
      <c r="L7019" t="str">
        <f>_xlfn.XLOOKUP(Table6[[#This Row],[Loan Date]],$Q$5:$Q$152,$S$5:$S$152)</f>
        <v>Week 4</v>
      </c>
    </row>
    <row r="7020" spans="1:12" x14ac:dyDescent="0.2">
      <c r="A7020" s="1">
        <v>44956</v>
      </c>
      <c r="B7020" t="s">
        <v>7</v>
      </c>
      <c r="C7020" s="1">
        <v>44956</v>
      </c>
      <c r="D7020" t="s">
        <v>1033</v>
      </c>
      <c r="E7020" t="s">
        <v>41</v>
      </c>
      <c r="F7020" t="s">
        <v>40</v>
      </c>
      <c r="G7020" t="s">
        <v>39</v>
      </c>
      <c r="H7020" t="s">
        <v>0</v>
      </c>
      <c r="I7020">
        <f>MONTH(Table6[[#This Row],[Loan Date]])</f>
        <v>1</v>
      </c>
      <c r="J7020" t="str">
        <f>_xlfn.XLOOKUP(Table6[[#This Row],[Numeric Month]],$N$5:$N$11,$O$5:$O$11)</f>
        <v>Jan</v>
      </c>
      <c r="K7020" t="str">
        <f>_xlfn.XLOOKUP(Table6[[#This Row],[Loan Date]],$Q$5:$Q$152,$R$5:$R$152)</f>
        <v>Monday</v>
      </c>
      <c r="L7020" t="str">
        <f>_xlfn.XLOOKUP(Table6[[#This Row],[Loan Date]],$Q$5:$Q$152,$S$5:$S$152)</f>
        <v>Week 4</v>
      </c>
    </row>
    <row r="7021" spans="1:12" x14ac:dyDescent="0.2">
      <c r="A7021" s="1">
        <v>44956</v>
      </c>
      <c r="B7021" t="s">
        <v>5</v>
      </c>
      <c r="C7021" s="1">
        <v>44956</v>
      </c>
      <c r="D7021" t="s">
        <v>915</v>
      </c>
      <c r="E7021" t="s">
        <v>37</v>
      </c>
      <c r="F7021" t="s">
        <v>37</v>
      </c>
      <c r="G7021" t="s">
        <v>20</v>
      </c>
      <c r="H7021" t="s">
        <v>0</v>
      </c>
      <c r="I7021">
        <f>MONTH(Table6[[#This Row],[Loan Date]])</f>
        <v>1</v>
      </c>
      <c r="J7021" t="str">
        <f>_xlfn.XLOOKUP(Table6[[#This Row],[Numeric Month]],$N$5:$N$11,$O$5:$O$11)</f>
        <v>Jan</v>
      </c>
      <c r="K7021" t="str">
        <f>_xlfn.XLOOKUP(Table6[[#This Row],[Loan Date]],$Q$5:$Q$152,$R$5:$R$152)</f>
        <v>Monday</v>
      </c>
      <c r="L7021" t="str">
        <f>_xlfn.XLOOKUP(Table6[[#This Row],[Loan Date]],$Q$5:$Q$152,$S$5:$S$152)</f>
        <v>Week 4</v>
      </c>
    </row>
    <row r="7022" spans="1:12" x14ac:dyDescent="0.2">
      <c r="A7022" s="1">
        <v>44956</v>
      </c>
      <c r="B7022" t="s">
        <v>7</v>
      </c>
      <c r="C7022" s="1">
        <v>44956</v>
      </c>
      <c r="D7022" t="s">
        <v>1030</v>
      </c>
      <c r="E7022" t="s">
        <v>49</v>
      </c>
      <c r="F7022" t="s">
        <v>49</v>
      </c>
      <c r="G7022" t="s">
        <v>20</v>
      </c>
      <c r="H7022" t="s">
        <v>0</v>
      </c>
      <c r="I7022">
        <f>MONTH(Table6[[#This Row],[Loan Date]])</f>
        <v>1</v>
      </c>
      <c r="J7022" t="str">
        <f>_xlfn.XLOOKUP(Table6[[#This Row],[Numeric Month]],$N$5:$N$11,$O$5:$O$11)</f>
        <v>Jan</v>
      </c>
      <c r="K7022" t="str">
        <f>_xlfn.XLOOKUP(Table6[[#This Row],[Loan Date]],$Q$5:$Q$152,$R$5:$R$152)</f>
        <v>Monday</v>
      </c>
      <c r="L7022" t="str">
        <f>_xlfn.XLOOKUP(Table6[[#This Row],[Loan Date]],$Q$5:$Q$152,$S$5:$S$152)</f>
        <v>Week 4</v>
      </c>
    </row>
    <row r="7023" spans="1:12" x14ac:dyDescent="0.2">
      <c r="A7023" s="1">
        <v>44956</v>
      </c>
      <c r="B7023" t="s">
        <v>5</v>
      </c>
      <c r="C7023" s="1">
        <v>44970</v>
      </c>
      <c r="D7023" t="s">
        <v>860</v>
      </c>
      <c r="E7023" t="s">
        <v>15</v>
      </c>
      <c r="F7023" t="s">
        <v>14</v>
      </c>
      <c r="G7023" t="s">
        <v>1</v>
      </c>
      <c r="H7023" t="s">
        <v>0</v>
      </c>
      <c r="I7023">
        <f>MONTH(Table6[[#This Row],[Loan Date]])</f>
        <v>1</v>
      </c>
      <c r="J7023" t="str">
        <f>_xlfn.XLOOKUP(Table6[[#This Row],[Numeric Month]],$N$5:$N$11,$O$5:$O$11)</f>
        <v>Jan</v>
      </c>
      <c r="K7023" t="str">
        <f>_xlfn.XLOOKUP(Table6[[#This Row],[Loan Date]],$Q$5:$Q$152,$R$5:$R$152)</f>
        <v>Monday</v>
      </c>
      <c r="L7023" t="str">
        <f>_xlfn.XLOOKUP(Table6[[#This Row],[Loan Date]],$Q$5:$Q$152,$S$5:$S$152)</f>
        <v>Week 4</v>
      </c>
    </row>
    <row r="7024" spans="1:12" x14ac:dyDescent="0.2">
      <c r="A7024" s="1">
        <v>44956</v>
      </c>
      <c r="B7024" t="s">
        <v>5</v>
      </c>
      <c r="C7024" s="1">
        <v>44956</v>
      </c>
      <c r="D7024" t="s">
        <v>338</v>
      </c>
      <c r="E7024" t="s">
        <v>23</v>
      </c>
      <c r="F7024" t="s">
        <v>23</v>
      </c>
      <c r="G7024" t="s">
        <v>20</v>
      </c>
      <c r="H7024" t="s">
        <v>0</v>
      </c>
      <c r="I7024">
        <f>MONTH(Table6[[#This Row],[Loan Date]])</f>
        <v>1</v>
      </c>
      <c r="J7024" t="str">
        <f>_xlfn.XLOOKUP(Table6[[#This Row],[Numeric Month]],$N$5:$N$11,$O$5:$O$11)</f>
        <v>Jan</v>
      </c>
      <c r="K7024" t="str">
        <f>_xlfn.XLOOKUP(Table6[[#This Row],[Loan Date]],$Q$5:$Q$152,$R$5:$R$152)</f>
        <v>Monday</v>
      </c>
      <c r="L7024" t="str">
        <f>_xlfn.XLOOKUP(Table6[[#This Row],[Loan Date]],$Q$5:$Q$152,$S$5:$S$152)</f>
        <v>Week 4</v>
      </c>
    </row>
    <row r="7025" spans="1:12" x14ac:dyDescent="0.2">
      <c r="A7025" s="1">
        <v>44956</v>
      </c>
      <c r="B7025" t="s">
        <v>5</v>
      </c>
      <c r="C7025" s="1">
        <v>44956</v>
      </c>
      <c r="D7025" t="s">
        <v>473</v>
      </c>
      <c r="E7025" t="s">
        <v>65</v>
      </c>
      <c r="F7025" t="s">
        <v>65</v>
      </c>
      <c r="G7025" t="s">
        <v>20</v>
      </c>
      <c r="H7025" t="s">
        <v>0</v>
      </c>
      <c r="I7025">
        <f>MONTH(Table6[[#This Row],[Loan Date]])</f>
        <v>1</v>
      </c>
      <c r="J7025" t="str">
        <f>_xlfn.XLOOKUP(Table6[[#This Row],[Numeric Month]],$N$5:$N$11,$O$5:$O$11)</f>
        <v>Jan</v>
      </c>
      <c r="K7025" t="str">
        <f>_xlfn.XLOOKUP(Table6[[#This Row],[Loan Date]],$Q$5:$Q$152,$R$5:$R$152)</f>
        <v>Monday</v>
      </c>
      <c r="L7025" t="str">
        <f>_xlfn.XLOOKUP(Table6[[#This Row],[Loan Date]],$Q$5:$Q$152,$S$5:$S$152)</f>
        <v>Week 4</v>
      </c>
    </row>
    <row r="7026" spans="1:12" x14ac:dyDescent="0.2">
      <c r="A7026" s="1">
        <v>44956</v>
      </c>
      <c r="B7026" t="s">
        <v>7</v>
      </c>
      <c r="C7026" s="1">
        <v>44956</v>
      </c>
      <c r="D7026" t="s">
        <v>441</v>
      </c>
      <c r="E7026" t="s">
        <v>21</v>
      </c>
      <c r="F7026" t="s">
        <v>21</v>
      </c>
      <c r="G7026" t="s">
        <v>20</v>
      </c>
      <c r="H7026" t="s">
        <v>0</v>
      </c>
      <c r="I7026">
        <f>MONTH(Table6[[#This Row],[Loan Date]])</f>
        <v>1</v>
      </c>
      <c r="J7026" t="str">
        <f>_xlfn.XLOOKUP(Table6[[#This Row],[Numeric Month]],$N$5:$N$11,$O$5:$O$11)</f>
        <v>Jan</v>
      </c>
      <c r="K7026" t="str">
        <f>_xlfn.XLOOKUP(Table6[[#This Row],[Loan Date]],$Q$5:$Q$152,$R$5:$R$152)</f>
        <v>Monday</v>
      </c>
      <c r="L7026" t="str">
        <f>_xlfn.XLOOKUP(Table6[[#This Row],[Loan Date]],$Q$5:$Q$152,$S$5:$S$152)</f>
        <v>Week 4</v>
      </c>
    </row>
    <row r="7027" spans="1:12" x14ac:dyDescent="0.2">
      <c r="A7027" s="1">
        <v>44956</v>
      </c>
      <c r="B7027" t="s">
        <v>7</v>
      </c>
      <c r="C7027" s="1">
        <v>44956</v>
      </c>
      <c r="D7027" t="s">
        <v>343</v>
      </c>
      <c r="E7027" t="s">
        <v>23</v>
      </c>
      <c r="F7027" t="s">
        <v>23</v>
      </c>
      <c r="G7027" t="s">
        <v>20</v>
      </c>
      <c r="H7027" t="s">
        <v>0</v>
      </c>
      <c r="I7027">
        <f>MONTH(Table6[[#This Row],[Loan Date]])</f>
        <v>1</v>
      </c>
      <c r="J7027" t="str">
        <f>_xlfn.XLOOKUP(Table6[[#This Row],[Numeric Month]],$N$5:$N$11,$O$5:$O$11)</f>
        <v>Jan</v>
      </c>
      <c r="K7027" t="str">
        <f>_xlfn.XLOOKUP(Table6[[#This Row],[Loan Date]],$Q$5:$Q$152,$R$5:$R$152)</f>
        <v>Monday</v>
      </c>
      <c r="L7027" t="str">
        <f>_xlfn.XLOOKUP(Table6[[#This Row],[Loan Date]],$Q$5:$Q$152,$S$5:$S$152)</f>
        <v>Week 4</v>
      </c>
    </row>
    <row r="7028" spans="1:12" x14ac:dyDescent="0.2">
      <c r="A7028" s="1">
        <v>44956</v>
      </c>
      <c r="B7028" t="s">
        <v>7</v>
      </c>
      <c r="C7028" s="1">
        <v>44957</v>
      </c>
      <c r="D7028" t="s">
        <v>560</v>
      </c>
      <c r="E7028" t="s">
        <v>122</v>
      </c>
      <c r="F7028" t="s">
        <v>122</v>
      </c>
      <c r="G7028" t="s">
        <v>11</v>
      </c>
      <c r="H7028" t="s">
        <v>0</v>
      </c>
      <c r="I7028">
        <f>MONTH(Table6[[#This Row],[Loan Date]])</f>
        <v>1</v>
      </c>
      <c r="J7028" t="str">
        <f>_xlfn.XLOOKUP(Table6[[#This Row],[Numeric Month]],$N$5:$N$11,$O$5:$O$11)</f>
        <v>Jan</v>
      </c>
      <c r="K7028" t="str">
        <f>_xlfn.XLOOKUP(Table6[[#This Row],[Loan Date]],$Q$5:$Q$152,$R$5:$R$152)</f>
        <v>Monday</v>
      </c>
      <c r="L7028" t="str">
        <f>_xlfn.XLOOKUP(Table6[[#This Row],[Loan Date]],$Q$5:$Q$152,$S$5:$S$152)</f>
        <v>Week 4</v>
      </c>
    </row>
    <row r="7029" spans="1:12" x14ac:dyDescent="0.2">
      <c r="A7029" s="1">
        <v>44957</v>
      </c>
      <c r="B7029" t="s">
        <v>5</v>
      </c>
      <c r="C7029" s="1">
        <v>44957</v>
      </c>
      <c r="D7029" t="s">
        <v>458</v>
      </c>
      <c r="E7029" t="s">
        <v>41</v>
      </c>
      <c r="F7029" t="s">
        <v>40</v>
      </c>
      <c r="G7029" t="s">
        <v>39</v>
      </c>
      <c r="H7029" t="s">
        <v>0</v>
      </c>
      <c r="I7029">
        <f>MONTH(Table6[[#This Row],[Loan Date]])</f>
        <v>1</v>
      </c>
      <c r="J7029" t="str">
        <f>_xlfn.XLOOKUP(Table6[[#This Row],[Numeric Month]],$N$5:$N$11,$O$5:$O$11)</f>
        <v>Jan</v>
      </c>
      <c r="K7029" t="str">
        <f>_xlfn.XLOOKUP(Table6[[#This Row],[Loan Date]],$Q$5:$Q$152,$R$5:$R$152)</f>
        <v>Tuesday</v>
      </c>
      <c r="L7029" t="str">
        <f>_xlfn.XLOOKUP(Table6[[#This Row],[Loan Date]],$Q$5:$Q$152,$S$5:$S$152)</f>
        <v>Week 4</v>
      </c>
    </row>
    <row r="7030" spans="1:12" x14ac:dyDescent="0.2">
      <c r="A7030" s="1">
        <v>44957</v>
      </c>
      <c r="B7030" t="s">
        <v>5</v>
      </c>
      <c r="C7030" s="1">
        <v>44964</v>
      </c>
      <c r="D7030" t="s">
        <v>281</v>
      </c>
      <c r="E7030" t="s">
        <v>52</v>
      </c>
      <c r="F7030" t="s">
        <v>51</v>
      </c>
      <c r="G7030" t="s">
        <v>1</v>
      </c>
      <c r="H7030" t="s">
        <v>0</v>
      </c>
      <c r="I7030">
        <f>MONTH(Table6[[#This Row],[Loan Date]])</f>
        <v>1</v>
      </c>
      <c r="J7030" t="str">
        <f>_xlfn.XLOOKUP(Table6[[#This Row],[Numeric Month]],$N$5:$N$11,$O$5:$O$11)</f>
        <v>Jan</v>
      </c>
      <c r="K7030" t="str">
        <f>_xlfn.XLOOKUP(Table6[[#This Row],[Loan Date]],$Q$5:$Q$152,$R$5:$R$152)</f>
        <v>Tuesday</v>
      </c>
      <c r="L7030" t="str">
        <f>_xlfn.XLOOKUP(Table6[[#This Row],[Loan Date]],$Q$5:$Q$152,$S$5:$S$152)</f>
        <v>Week 4</v>
      </c>
    </row>
    <row r="7031" spans="1:12" x14ac:dyDescent="0.2">
      <c r="A7031" s="1">
        <v>44957</v>
      </c>
      <c r="B7031" t="s">
        <v>5</v>
      </c>
      <c r="C7031" s="1">
        <v>44971</v>
      </c>
      <c r="D7031" t="s">
        <v>1032</v>
      </c>
      <c r="E7031" t="s">
        <v>15</v>
      </c>
      <c r="F7031" t="s">
        <v>14</v>
      </c>
      <c r="G7031" t="s">
        <v>1</v>
      </c>
      <c r="H7031" t="s">
        <v>0</v>
      </c>
      <c r="I7031">
        <f>MONTH(Table6[[#This Row],[Loan Date]])</f>
        <v>1</v>
      </c>
      <c r="J7031" t="str">
        <f>_xlfn.XLOOKUP(Table6[[#This Row],[Numeric Month]],$N$5:$N$11,$O$5:$O$11)</f>
        <v>Jan</v>
      </c>
      <c r="K7031" t="str">
        <f>_xlfn.XLOOKUP(Table6[[#This Row],[Loan Date]],$Q$5:$Q$152,$R$5:$R$152)</f>
        <v>Tuesday</v>
      </c>
      <c r="L7031" t="str">
        <f>_xlfn.XLOOKUP(Table6[[#This Row],[Loan Date]],$Q$5:$Q$152,$S$5:$S$152)</f>
        <v>Week 4</v>
      </c>
    </row>
    <row r="7032" spans="1:12" x14ac:dyDescent="0.2">
      <c r="A7032" s="1">
        <v>44957</v>
      </c>
      <c r="B7032" t="s">
        <v>7</v>
      </c>
      <c r="C7032" s="1">
        <v>44957</v>
      </c>
      <c r="D7032" t="s">
        <v>738</v>
      </c>
      <c r="E7032" t="s">
        <v>21</v>
      </c>
      <c r="F7032" t="s">
        <v>21</v>
      </c>
      <c r="G7032" t="s">
        <v>20</v>
      </c>
      <c r="H7032" t="s">
        <v>0</v>
      </c>
      <c r="I7032">
        <f>MONTH(Table6[[#This Row],[Loan Date]])</f>
        <v>1</v>
      </c>
      <c r="J7032" t="str">
        <f>_xlfn.XLOOKUP(Table6[[#This Row],[Numeric Month]],$N$5:$N$11,$O$5:$O$11)</f>
        <v>Jan</v>
      </c>
      <c r="K7032" t="str">
        <f>_xlfn.XLOOKUP(Table6[[#This Row],[Loan Date]],$Q$5:$Q$152,$R$5:$R$152)</f>
        <v>Tuesday</v>
      </c>
      <c r="L7032" t="str">
        <f>_xlfn.XLOOKUP(Table6[[#This Row],[Loan Date]],$Q$5:$Q$152,$S$5:$S$152)</f>
        <v>Week 4</v>
      </c>
    </row>
    <row r="7033" spans="1:12" x14ac:dyDescent="0.2">
      <c r="A7033" s="1">
        <v>44957</v>
      </c>
      <c r="B7033" t="s">
        <v>7</v>
      </c>
      <c r="C7033" s="1">
        <v>44957</v>
      </c>
      <c r="D7033" t="s">
        <v>681</v>
      </c>
      <c r="E7033" t="s">
        <v>23</v>
      </c>
      <c r="F7033" t="s">
        <v>23</v>
      </c>
      <c r="G7033" t="s">
        <v>20</v>
      </c>
      <c r="H7033" t="s">
        <v>0</v>
      </c>
      <c r="I7033">
        <f>MONTH(Table6[[#This Row],[Loan Date]])</f>
        <v>1</v>
      </c>
      <c r="J7033" t="str">
        <f>_xlfn.XLOOKUP(Table6[[#This Row],[Numeric Month]],$N$5:$N$11,$O$5:$O$11)</f>
        <v>Jan</v>
      </c>
      <c r="K7033" t="str">
        <f>_xlfn.XLOOKUP(Table6[[#This Row],[Loan Date]],$Q$5:$Q$152,$R$5:$R$152)</f>
        <v>Tuesday</v>
      </c>
      <c r="L7033" t="str">
        <f>_xlfn.XLOOKUP(Table6[[#This Row],[Loan Date]],$Q$5:$Q$152,$S$5:$S$152)</f>
        <v>Week 4</v>
      </c>
    </row>
    <row r="7034" spans="1:12" x14ac:dyDescent="0.2">
      <c r="A7034" s="1">
        <v>44957</v>
      </c>
      <c r="B7034" t="s">
        <v>7</v>
      </c>
      <c r="C7034" s="1">
        <v>44957</v>
      </c>
      <c r="D7034" t="s">
        <v>344</v>
      </c>
      <c r="E7034" t="s">
        <v>49</v>
      </c>
      <c r="F7034" t="s">
        <v>49</v>
      </c>
      <c r="G7034" t="s">
        <v>20</v>
      </c>
      <c r="H7034" t="s">
        <v>0</v>
      </c>
      <c r="I7034">
        <f>MONTH(Table6[[#This Row],[Loan Date]])</f>
        <v>1</v>
      </c>
      <c r="J7034" t="str">
        <f>_xlfn.XLOOKUP(Table6[[#This Row],[Numeric Month]],$N$5:$N$11,$O$5:$O$11)</f>
        <v>Jan</v>
      </c>
      <c r="K7034" t="str">
        <f>_xlfn.XLOOKUP(Table6[[#This Row],[Loan Date]],$Q$5:$Q$152,$R$5:$R$152)</f>
        <v>Tuesday</v>
      </c>
      <c r="L7034" t="str">
        <f>_xlfn.XLOOKUP(Table6[[#This Row],[Loan Date]],$Q$5:$Q$152,$S$5:$S$152)</f>
        <v>Week 4</v>
      </c>
    </row>
    <row r="7035" spans="1:12" x14ac:dyDescent="0.2">
      <c r="A7035" s="1">
        <v>44957</v>
      </c>
      <c r="B7035" t="s">
        <v>7</v>
      </c>
      <c r="C7035" s="1">
        <v>44970</v>
      </c>
      <c r="D7035" t="s">
        <v>657</v>
      </c>
      <c r="E7035" t="s">
        <v>9</v>
      </c>
      <c r="F7035" t="s">
        <v>8</v>
      </c>
      <c r="G7035" t="s">
        <v>1</v>
      </c>
      <c r="H7035" t="s">
        <v>0</v>
      </c>
      <c r="I7035">
        <f>MONTH(Table6[[#This Row],[Loan Date]])</f>
        <v>1</v>
      </c>
      <c r="J7035" t="str">
        <f>_xlfn.XLOOKUP(Table6[[#This Row],[Numeric Month]],$N$5:$N$11,$O$5:$O$11)</f>
        <v>Jan</v>
      </c>
      <c r="K7035" t="str">
        <f>_xlfn.XLOOKUP(Table6[[#This Row],[Loan Date]],$Q$5:$Q$152,$R$5:$R$152)</f>
        <v>Tuesday</v>
      </c>
      <c r="L7035" t="str">
        <f>_xlfn.XLOOKUP(Table6[[#This Row],[Loan Date]],$Q$5:$Q$152,$S$5:$S$152)</f>
        <v>Week 4</v>
      </c>
    </row>
    <row r="7036" spans="1:12" x14ac:dyDescent="0.2">
      <c r="A7036" s="1">
        <v>44957</v>
      </c>
      <c r="B7036" t="s">
        <v>5</v>
      </c>
      <c r="C7036" s="1">
        <v>44957</v>
      </c>
      <c r="D7036" t="s">
        <v>913</v>
      </c>
      <c r="E7036" t="s">
        <v>37</v>
      </c>
      <c r="F7036" t="s">
        <v>37</v>
      </c>
      <c r="G7036" t="s">
        <v>20</v>
      </c>
      <c r="H7036" t="s">
        <v>0</v>
      </c>
      <c r="I7036">
        <f>MONTH(Table6[[#This Row],[Loan Date]])</f>
        <v>1</v>
      </c>
      <c r="J7036" t="str">
        <f>_xlfn.XLOOKUP(Table6[[#This Row],[Numeric Month]],$N$5:$N$11,$O$5:$O$11)</f>
        <v>Jan</v>
      </c>
      <c r="K7036" t="str">
        <f>_xlfn.XLOOKUP(Table6[[#This Row],[Loan Date]],$Q$5:$Q$152,$R$5:$R$152)</f>
        <v>Tuesday</v>
      </c>
      <c r="L7036" t="str">
        <f>_xlfn.XLOOKUP(Table6[[#This Row],[Loan Date]],$Q$5:$Q$152,$S$5:$S$152)</f>
        <v>Week 4</v>
      </c>
    </row>
    <row r="7037" spans="1:12" x14ac:dyDescent="0.2">
      <c r="A7037" s="1">
        <v>44957</v>
      </c>
      <c r="B7037" t="s">
        <v>7</v>
      </c>
      <c r="C7037" s="1">
        <v>44971</v>
      </c>
      <c r="D7037" t="s">
        <v>857</v>
      </c>
      <c r="E7037" t="s">
        <v>15</v>
      </c>
      <c r="F7037" t="s">
        <v>14</v>
      </c>
      <c r="G7037" t="s">
        <v>1</v>
      </c>
      <c r="H7037" t="s">
        <v>0</v>
      </c>
      <c r="I7037">
        <f>MONTH(Table6[[#This Row],[Loan Date]])</f>
        <v>1</v>
      </c>
      <c r="J7037" t="str">
        <f>_xlfn.XLOOKUP(Table6[[#This Row],[Numeric Month]],$N$5:$N$11,$O$5:$O$11)</f>
        <v>Jan</v>
      </c>
      <c r="K7037" t="str">
        <f>_xlfn.XLOOKUP(Table6[[#This Row],[Loan Date]],$Q$5:$Q$152,$R$5:$R$152)</f>
        <v>Tuesday</v>
      </c>
      <c r="L7037" t="str">
        <f>_xlfn.XLOOKUP(Table6[[#This Row],[Loan Date]],$Q$5:$Q$152,$S$5:$S$152)</f>
        <v>Week 4</v>
      </c>
    </row>
    <row r="7038" spans="1:12" x14ac:dyDescent="0.2">
      <c r="A7038" s="1">
        <v>44957</v>
      </c>
      <c r="B7038" t="s">
        <v>7</v>
      </c>
      <c r="C7038" s="1">
        <v>44957</v>
      </c>
      <c r="D7038" t="s">
        <v>917</v>
      </c>
      <c r="E7038" t="s">
        <v>37</v>
      </c>
      <c r="F7038" t="s">
        <v>37</v>
      </c>
      <c r="G7038" t="s">
        <v>20</v>
      </c>
      <c r="H7038" t="s">
        <v>0</v>
      </c>
      <c r="I7038">
        <f>MONTH(Table6[[#This Row],[Loan Date]])</f>
        <v>1</v>
      </c>
      <c r="J7038" t="str">
        <f>_xlfn.XLOOKUP(Table6[[#This Row],[Numeric Month]],$N$5:$N$11,$O$5:$O$11)</f>
        <v>Jan</v>
      </c>
      <c r="K7038" t="str">
        <f>_xlfn.XLOOKUP(Table6[[#This Row],[Loan Date]],$Q$5:$Q$152,$R$5:$R$152)</f>
        <v>Tuesday</v>
      </c>
      <c r="L7038" t="str">
        <f>_xlfn.XLOOKUP(Table6[[#This Row],[Loan Date]],$Q$5:$Q$152,$S$5:$S$152)</f>
        <v>Week 4</v>
      </c>
    </row>
    <row r="7039" spans="1:12" x14ac:dyDescent="0.2">
      <c r="A7039" s="1">
        <v>44957</v>
      </c>
      <c r="B7039" t="s">
        <v>5</v>
      </c>
      <c r="C7039" s="1">
        <v>44964</v>
      </c>
      <c r="D7039" t="s">
        <v>102</v>
      </c>
      <c r="E7039" t="s">
        <v>52</v>
      </c>
      <c r="F7039" t="s">
        <v>51</v>
      </c>
      <c r="G7039" t="s">
        <v>1</v>
      </c>
      <c r="H7039" t="s">
        <v>0</v>
      </c>
      <c r="I7039">
        <f>MONTH(Table6[[#This Row],[Loan Date]])</f>
        <v>1</v>
      </c>
      <c r="J7039" t="str">
        <f>_xlfn.XLOOKUP(Table6[[#This Row],[Numeric Month]],$N$5:$N$11,$O$5:$O$11)</f>
        <v>Jan</v>
      </c>
      <c r="K7039" t="str">
        <f>_xlfn.XLOOKUP(Table6[[#This Row],[Loan Date]],$Q$5:$Q$152,$R$5:$R$152)</f>
        <v>Tuesday</v>
      </c>
      <c r="L7039" t="str">
        <f>_xlfn.XLOOKUP(Table6[[#This Row],[Loan Date]],$Q$5:$Q$152,$S$5:$S$152)</f>
        <v>Week 4</v>
      </c>
    </row>
    <row r="7040" spans="1:12" x14ac:dyDescent="0.2">
      <c r="A7040" s="1">
        <v>44957</v>
      </c>
      <c r="B7040" t="s">
        <v>7</v>
      </c>
      <c r="C7040" s="1">
        <v>44970</v>
      </c>
      <c r="D7040" t="s">
        <v>447</v>
      </c>
      <c r="E7040" t="s">
        <v>9</v>
      </c>
      <c r="F7040" t="s">
        <v>8</v>
      </c>
      <c r="G7040" t="s">
        <v>1</v>
      </c>
      <c r="H7040" t="s">
        <v>0</v>
      </c>
      <c r="I7040">
        <f>MONTH(Table6[[#This Row],[Loan Date]])</f>
        <v>1</v>
      </c>
      <c r="J7040" t="str">
        <f>_xlfn.XLOOKUP(Table6[[#This Row],[Numeric Month]],$N$5:$N$11,$O$5:$O$11)</f>
        <v>Jan</v>
      </c>
      <c r="K7040" t="str">
        <f>_xlfn.XLOOKUP(Table6[[#This Row],[Loan Date]],$Q$5:$Q$152,$R$5:$R$152)</f>
        <v>Tuesday</v>
      </c>
      <c r="L7040" t="str">
        <f>_xlfn.XLOOKUP(Table6[[#This Row],[Loan Date]],$Q$5:$Q$152,$S$5:$S$152)</f>
        <v>Week 4</v>
      </c>
    </row>
    <row r="7041" spans="1:12" x14ac:dyDescent="0.2">
      <c r="A7041" s="1">
        <v>44957</v>
      </c>
      <c r="B7041" t="s">
        <v>7</v>
      </c>
      <c r="C7041" s="1">
        <v>44971</v>
      </c>
      <c r="D7041" t="s">
        <v>645</v>
      </c>
      <c r="E7041" t="s">
        <v>9</v>
      </c>
      <c r="F7041" t="s">
        <v>8</v>
      </c>
      <c r="G7041" t="s">
        <v>1</v>
      </c>
      <c r="H7041" t="s">
        <v>0</v>
      </c>
      <c r="I7041">
        <f>MONTH(Table6[[#This Row],[Loan Date]])</f>
        <v>1</v>
      </c>
      <c r="J7041" t="str">
        <f>_xlfn.XLOOKUP(Table6[[#This Row],[Numeric Month]],$N$5:$N$11,$O$5:$O$11)</f>
        <v>Jan</v>
      </c>
      <c r="K7041" t="str">
        <f>_xlfn.XLOOKUP(Table6[[#This Row],[Loan Date]],$Q$5:$Q$152,$R$5:$R$152)</f>
        <v>Tuesday</v>
      </c>
      <c r="L7041" t="str">
        <f>_xlfn.XLOOKUP(Table6[[#This Row],[Loan Date]],$Q$5:$Q$152,$S$5:$S$152)</f>
        <v>Week 4</v>
      </c>
    </row>
    <row r="7042" spans="1:12" x14ac:dyDescent="0.2">
      <c r="A7042" s="1">
        <v>44957</v>
      </c>
      <c r="B7042" t="s">
        <v>7</v>
      </c>
      <c r="C7042" s="1">
        <v>44957</v>
      </c>
      <c r="D7042" t="s">
        <v>952</v>
      </c>
      <c r="E7042" t="s">
        <v>37</v>
      </c>
      <c r="F7042" t="s">
        <v>37</v>
      </c>
      <c r="G7042" t="s">
        <v>20</v>
      </c>
      <c r="H7042" t="s">
        <v>0</v>
      </c>
      <c r="I7042">
        <f>MONTH(Table6[[#This Row],[Loan Date]])</f>
        <v>1</v>
      </c>
      <c r="J7042" t="str">
        <f>_xlfn.XLOOKUP(Table6[[#This Row],[Numeric Month]],$N$5:$N$11,$O$5:$O$11)</f>
        <v>Jan</v>
      </c>
      <c r="K7042" t="str">
        <f>_xlfn.XLOOKUP(Table6[[#This Row],[Loan Date]],$Q$5:$Q$152,$R$5:$R$152)</f>
        <v>Tuesday</v>
      </c>
      <c r="L7042" t="str">
        <f>_xlfn.XLOOKUP(Table6[[#This Row],[Loan Date]],$Q$5:$Q$152,$S$5:$S$152)</f>
        <v>Week 4</v>
      </c>
    </row>
    <row r="7043" spans="1:12" x14ac:dyDescent="0.2">
      <c r="A7043" s="1">
        <v>44957</v>
      </c>
      <c r="B7043" t="s">
        <v>7</v>
      </c>
      <c r="C7043" s="1">
        <v>44957</v>
      </c>
      <c r="D7043" t="s">
        <v>336</v>
      </c>
      <c r="E7043" t="s">
        <v>168</v>
      </c>
      <c r="F7043" t="s">
        <v>168</v>
      </c>
      <c r="G7043" t="s">
        <v>20</v>
      </c>
      <c r="H7043" t="s">
        <v>0</v>
      </c>
      <c r="I7043">
        <f>MONTH(Table6[[#This Row],[Loan Date]])</f>
        <v>1</v>
      </c>
      <c r="J7043" t="str">
        <f>_xlfn.XLOOKUP(Table6[[#This Row],[Numeric Month]],$N$5:$N$11,$O$5:$O$11)</f>
        <v>Jan</v>
      </c>
      <c r="K7043" t="str">
        <f>_xlfn.XLOOKUP(Table6[[#This Row],[Loan Date]],$Q$5:$Q$152,$R$5:$R$152)</f>
        <v>Tuesday</v>
      </c>
      <c r="L7043" t="str">
        <f>_xlfn.XLOOKUP(Table6[[#This Row],[Loan Date]],$Q$5:$Q$152,$S$5:$S$152)</f>
        <v>Week 4</v>
      </c>
    </row>
    <row r="7044" spans="1:12" x14ac:dyDescent="0.2">
      <c r="A7044" s="1">
        <v>44957</v>
      </c>
      <c r="B7044" t="s">
        <v>7</v>
      </c>
      <c r="C7044" s="1">
        <v>44957</v>
      </c>
      <c r="D7044" t="s">
        <v>189</v>
      </c>
      <c r="E7044" t="s">
        <v>21</v>
      </c>
      <c r="F7044" t="s">
        <v>21</v>
      </c>
      <c r="G7044" t="s">
        <v>20</v>
      </c>
      <c r="H7044" t="s">
        <v>0</v>
      </c>
      <c r="I7044">
        <f>MONTH(Table6[[#This Row],[Loan Date]])</f>
        <v>1</v>
      </c>
      <c r="J7044" t="str">
        <f>_xlfn.XLOOKUP(Table6[[#This Row],[Numeric Month]],$N$5:$N$11,$O$5:$O$11)</f>
        <v>Jan</v>
      </c>
      <c r="K7044" t="str">
        <f>_xlfn.XLOOKUP(Table6[[#This Row],[Loan Date]],$Q$5:$Q$152,$R$5:$R$152)</f>
        <v>Tuesday</v>
      </c>
      <c r="L7044" t="str">
        <f>_xlfn.XLOOKUP(Table6[[#This Row],[Loan Date]],$Q$5:$Q$152,$S$5:$S$152)</f>
        <v>Week 4</v>
      </c>
    </row>
    <row r="7045" spans="1:12" x14ac:dyDescent="0.2">
      <c r="A7045" s="1">
        <v>44957</v>
      </c>
      <c r="B7045" t="s">
        <v>7</v>
      </c>
      <c r="C7045" s="1">
        <v>44957</v>
      </c>
      <c r="D7045" t="s">
        <v>894</v>
      </c>
      <c r="E7045" t="s">
        <v>148</v>
      </c>
      <c r="F7045" t="s">
        <v>147</v>
      </c>
      <c r="G7045" t="s">
        <v>20</v>
      </c>
      <c r="H7045" t="s">
        <v>0</v>
      </c>
      <c r="I7045">
        <f>MONTH(Table6[[#This Row],[Loan Date]])</f>
        <v>1</v>
      </c>
      <c r="J7045" t="str">
        <f>_xlfn.XLOOKUP(Table6[[#This Row],[Numeric Month]],$N$5:$N$11,$O$5:$O$11)</f>
        <v>Jan</v>
      </c>
      <c r="K7045" t="str">
        <f>_xlfn.XLOOKUP(Table6[[#This Row],[Loan Date]],$Q$5:$Q$152,$R$5:$R$152)</f>
        <v>Tuesday</v>
      </c>
      <c r="L7045" t="str">
        <f>_xlfn.XLOOKUP(Table6[[#This Row],[Loan Date]],$Q$5:$Q$152,$S$5:$S$152)</f>
        <v>Week 4</v>
      </c>
    </row>
    <row r="7046" spans="1:12" x14ac:dyDescent="0.2">
      <c r="A7046" s="1">
        <v>44957</v>
      </c>
      <c r="B7046" t="s">
        <v>7</v>
      </c>
      <c r="C7046" s="1">
        <v>44957</v>
      </c>
      <c r="D7046" t="s">
        <v>910</v>
      </c>
      <c r="E7046" t="s">
        <v>37</v>
      </c>
      <c r="F7046" t="s">
        <v>37</v>
      </c>
      <c r="G7046" t="s">
        <v>20</v>
      </c>
      <c r="H7046" t="s">
        <v>0</v>
      </c>
      <c r="I7046">
        <f>MONTH(Table6[[#This Row],[Loan Date]])</f>
        <v>1</v>
      </c>
      <c r="J7046" t="str">
        <f>_xlfn.XLOOKUP(Table6[[#This Row],[Numeric Month]],$N$5:$N$11,$O$5:$O$11)</f>
        <v>Jan</v>
      </c>
      <c r="K7046" t="str">
        <f>_xlfn.XLOOKUP(Table6[[#This Row],[Loan Date]],$Q$5:$Q$152,$R$5:$R$152)</f>
        <v>Tuesday</v>
      </c>
      <c r="L7046" t="str">
        <f>_xlfn.XLOOKUP(Table6[[#This Row],[Loan Date]],$Q$5:$Q$152,$S$5:$S$152)</f>
        <v>Week 4</v>
      </c>
    </row>
    <row r="7047" spans="1:12" x14ac:dyDescent="0.2">
      <c r="A7047" s="1">
        <v>44957</v>
      </c>
      <c r="B7047" t="s">
        <v>7</v>
      </c>
      <c r="C7047" s="1">
        <v>44957</v>
      </c>
      <c r="D7047" t="s">
        <v>530</v>
      </c>
      <c r="E7047" t="s">
        <v>113</v>
      </c>
      <c r="F7047" t="s">
        <v>113</v>
      </c>
      <c r="G7047" t="s">
        <v>20</v>
      </c>
      <c r="H7047" t="s">
        <v>0</v>
      </c>
      <c r="I7047">
        <f>MONTH(Table6[[#This Row],[Loan Date]])</f>
        <v>1</v>
      </c>
      <c r="J7047" t="str">
        <f>_xlfn.XLOOKUP(Table6[[#This Row],[Numeric Month]],$N$5:$N$11,$O$5:$O$11)</f>
        <v>Jan</v>
      </c>
      <c r="K7047" t="str">
        <f>_xlfn.XLOOKUP(Table6[[#This Row],[Loan Date]],$Q$5:$Q$152,$R$5:$R$152)</f>
        <v>Tuesday</v>
      </c>
      <c r="L7047" t="str">
        <f>_xlfn.XLOOKUP(Table6[[#This Row],[Loan Date]],$Q$5:$Q$152,$S$5:$S$152)</f>
        <v>Week 4</v>
      </c>
    </row>
    <row r="7048" spans="1:12" x14ac:dyDescent="0.2">
      <c r="A7048" s="1">
        <v>44957</v>
      </c>
      <c r="B7048" t="s">
        <v>5</v>
      </c>
      <c r="C7048" s="1">
        <v>44973</v>
      </c>
      <c r="D7048" t="s">
        <v>606</v>
      </c>
      <c r="E7048" t="s">
        <v>9</v>
      </c>
      <c r="F7048" t="s">
        <v>8</v>
      </c>
      <c r="G7048" t="s">
        <v>1</v>
      </c>
      <c r="H7048" t="s">
        <v>0</v>
      </c>
      <c r="I7048">
        <f>MONTH(Table6[[#This Row],[Loan Date]])</f>
        <v>1</v>
      </c>
      <c r="J7048" t="str">
        <f>_xlfn.XLOOKUP(Table6[[#This Row],[Numeric Month]],$N$5:$N$11,$O$5:$O$11)</f>
        <v>Jan</v>
      </c>
      <c r="K7048" t="str">
        <f>_xlfn.XLOOKUP(Table6[[#This Row],[Loan Date]],$Q$5:$Q$152,$R$5:$R$152)</f>
        <v>Tuesday</v>
      </c>
      <c r="L7048" t="str">
        <f>_xlfn.XLOOKUP(Table6[[#This Row],[Loan Date]],$Q$5:$Q$152,$S$5:$S$152)</f>
        <v>Week 4</v>
      </c>
    </row>
    <row r="7049" spans="1:12" x14ac:dyDescent="0.2">
      <c r="A7049" s="1">
        <v>44957</v>
      </c>
      <c r="B7049" t="s">
        <v>7</v>
      </c>
      <c r="C7049" s="1">
        <v>44957</v>
      </c>
      <c r="D7049" t="s">
        <v>915</v>
      </c>
      <c r="E7049" t="s">
        <v>37</v>
      </c>
      <c r="F7049" t="s">
        <v>37</v>
      </c>
      <c r="G7049" t="s">
        <v>20</v>
      </c>
      <c r="H7049" t="s">
        <v>0</v>
      </c>
      <c r="I7049">
        <f>MONTH(Table6[[#This Row],[Loan Date]])</f>
        <v>1</v>
      </c>
      <c r="J7049" t="str">
        <f>_xlfn.XLOOKUP(Table6[[#This Row],[Numeric Month]],$N$5:$N$11,$O$5:$O$11)</f>
        <v>Jan</v>
      </c>
      <c r="K7049" t="str">
        <f>_xlfn.XLOOKUP(Table6[[#This Row],[Loan Date]],$Q$5:$Q$152,$R$5:$R$152)</f>
        <v>Tuesday</v>
      </c>
      <c r="L7049" t="str">
        <f>_xlfn.XLOOKUP(Table6[[#This Row],[Loan Date]],$Q$5:$Q$152,$S$5:$S$152)</f>
        <v>Week 4</v>
      </c>
    </row>
    <row r="7050" spans="1:12" x14ac:dyDescent="0.2">
      <c r="A7050" s="1">
        <v>44957</v>
      </c>
      <c r="B7050" t="s">
        <v>7</v>
      </c>
      <c r="C7050" s="1">
        <v>44964</v>
      </c>
      <c r="D7050" t="s">
        <v>867</v>
      </c>
      <c r="E7050" t="s">
        <v>52</v>
      </c>
      <c r="F7050" t="s">
        <v>51</v>
      </c>
      <c r="G7050" t="s">
        <v>1</v>
      </c>
      <c r="H7050" t="s">
        <v>0</v>
      </c>
      <c r="I7050">
        <f>MONTH(Table6[[#This Row],[Loan Date]])</f>
        <v>1</v>
      </c>
      <c r="J7050" t="str">
        <f>_xlfn.XLOOKUP(Table6[[#This Row],[Numeric Month]],$N$5:$N$11,$O$5:$O$11)</f>
        <v>Jan</v>
      </c>
      <c r="K7050" t="str">
        <f>_xlfn.XLOOKUP(Table6[[#This Row],[Loan Date]],$Q$5:$Q$152,$R$5:$R$152)</f>
        <v>Tuesday</v>
      </c>
      <c r="L7050" t="str">
        <f>_xlfn.XLOOKUP(Table6[[#This Row],[Loan Date]],$Q$5:$Q$152,$S$5:$S$152)</f>
        <v>Week 4</v>
      </c>
    </row>
    <row r="7051" spans="1:12" x14ac:dyDescent="0.2">
      <c r="A7051" s="1">
        <v>44957</v>
      </c>
      <c r="B7051" t="s">
        <v>7</v>
      </c>
      <c r="C7051" s="1">
        <v>44957</v>
      </c>
      <c r="D7051" t="s">
        <v>473</v>
      </c>
      <c r="E7051" t="s">
        <v>65</v>
      </c>
      <c r="F7051" t="s">
        <v>65</v>
      </c>
      <c r="G7051" t="s">
        <v>20</v>
      </c>
      <c r="H7051" t="s">
        <v>0</v>
      </c>
      <c r="I7051">
        <f>MONTH(Table6[[#This Row],[Loan Date]])</f>
        <v>1</v>
      </c>
      <c r="J7051" t="str">
        <f>_xlfn.XLOOKUP(Table6[[#This Row],[Numeric Month]],$N$5:$N$11,$O$5:$O$11)</f>
        <v>Jan</v>
      </c>
      <c r="K7051" t="str">
        <f>_xlfn.XLOOKUP(Table6[[#This Row],[Loan Date]],$Q$5:$Q$152,$R$5:$R$152)</f>
        <v>Tuesday</v>
      </c>
      <c r="L7051" t="str">
        <f>_xlfn.XLOOKUP(Table6[[#This Row],[Loan Date]],$Q$5:$Q$152,$S$5:$S$152)</f>
        <v>Week 4</v>
      </c>
    </row>
    <row r="7052" spans="1:12" x14ac:dyDescent="0.2">
      <c r="A7052" s="1">
        <v>44957</v>
      </c>
      <c r="B7052" t="s">
        <v>7</v>
      </c>
      <c r="C7052" s="1">
        <v>44964</v>
      </c>
      <c r="D7052" t="s">
        <v>6</v>
      </c>
      <c r="E7052" t="s">
        <v>3</v>
      </c>
      <c r="F7052" t="s">
        <v>2</v>
      </c>
      <c r="G7052" t="s">
        <v>1</v>
      </c>
      <c r="H7052" t="s">
        <v>0</v>
      </c>
      <c r="I7052">
        <f>MONTH(Table6[[#This Row],[Loan Date]])</f>
        <v>1</v>
      </c>
      <c r="J7052" t="str">
        <f>_xlfn.XLOOKUP(Table6[[#This Row],[Numeric Month]],$N$5:$N$11,$O$5:$O$11)</f>
        <v>Jan</v>
      </c>
      <c r="K7052" t="str">
        <f>_xlfn.XLOOKUP(Table6[[#This Row],[Loan Date]],$Q$5:$Q$152,$R$5:$R$152)</f>
        <v>Tuesday</v>
      </c>
      <c r="L7052" t="str">
        <f>_xlfn.XLOOKUP(Table6[[#This Row],[Loan Date]],$Q$5:$Q$152,$S$5:$S$152)</f>
        <v>Week 4</v>
      </c>
    </row>
    <row r="7053" spans="1:12" x14ac:dyDescent="0.2">
      <c r="A7053" s="1">
        <v>44957</v>
      </c>
      <c r="B7053" t="s">
        <v>7</v>
      </c>
      <c r="C7053" s="1">
        <v>44957</v>
      </c>
      <c r="D7053" t="s">
        <v>969</v>
      </c>
      <c r="E7053" t="s">
        <v>37</v>
      </c>
      <c r="F7053" t="s">
        <v>37</v>
      </c>
      <c r="G7053" t="s">
        <v>20</v>
      </c>
      <c r="H7053" t="s">
        <v>0</v>
      </c>
      <c r="I7053">
        <f>MONTH(Table6[[#This Row],[Loan Date]])</f>
        <v>1</v>
      </c>
      <c r="J7053" t="str">
        <f>_xlfn.XLOOKUP(Table6[[#This Row],[Numeric Month]],$N$5:$N$11,$O$5:$O$11)</f>
        <v>Jan</v>
      </c>
      <c r="K7053" t="str">
        <f>_xlfn.XLOOKUP(Table6[[#This Row],[Loan Date]],$Q$5:$Q$152,$R$5:$R$152)</f>
        <v>Tuesday</v>
      </c>
      <c r="L7053" t="str">
        <f>_xlfn.XLOOKUP(Table6[[#This Row],[Loan Date]],$Q$5:$Q$152,$S$5:$S$152)</f>
        <v>Week 4</v>
      </c>
    </row>
    <row r="7054" spans="1:12" x14ac:dyDescent="0.2">
      <c r="A7054" s="1">
        <v>44957</v>
      </c>
      <c r="B7054" t="s">
        <v>7</v>
      </c>
      <c r="C7054" s="1">
        <v>44971</v>
      </c>
      <c r="D7054" t="s">
        <v>820</v>
      </c>
      <c r="E7054" t="s">
        <v>15</v>
      </c>
      <c r="F7054" t="s">
        <v>14</v>
      </c>
      <c r="G7054" t="s">
        <v>1</v>
      </c>
      <c r="H7054" t="s">
        <v>0</v>
      </c>
      <c r="I7054">
        <f>MONTH(Table6[[#This Row],[Loan Date]])</f>
        <v>1</v>
      </c>
      <c r="J7054" t="str">
        <f>_xlfn.XLOOKUP(Table6[[#This Row],[Numeric Month]],$N$5:$N$11,$O$5:$O$11)</f>
        <v>Jan</v>
      </c>
      <c r="K7054" t="str">
        <f>_xlfn.XLOOKUP(Table6[[#This Row],[Loan Date]],$Q$5:$Q$152,$R$5:$R$152)</f>
        <v>Tuesday</v>
      </c>
      <c r="L7054" t="str">
        <f>_xlfn.XLOOKUP(Table6[[#This Row],[Loan Date]],$Q$5:$Q$152,$S$5:$S$152)</f>
        <v>Week 4</v>
      </c>
    </row>
    <row r="7055" spans="1:12" x14ac:dyDescent="0.2">
      <c r="A7055" s="1">
        <v>44957</v>
      </c>
      <c r="B7055" t="s">
        <v>7</v>
      </c>
      <c r="C7055" s="1">
        <v>44964</v>
      </c>
      <c r="D7055" t="s">
        <v>909</v>
      </c>
      <c r="E7055" t="s">
        <v>204</v>
      </c>
      <c r="F7055" t="s">
        <v>2</v>
      </c>
      <c r="G7055" t="s">
        <v>1</v>
      </c>
      <c r="H7055" t="s">
        <v>0</v>
      </c>
      <c r="I7055">
        <f>MONTH(Table6[[#This Row],[Loan Date]])</f>
        <v>1</v>
      </c>
      <c r="J7055" t="str">
        <f>_xlfn.XLOOKUP(Table6[[#This Row],[Numeric Month]],$N$5:$N$11,$O$5:$O$11)</f>
        <v>Jan</v>
      </c>
      <c r="K7055" t="str">
        <f>_xlfn.XLOOKUP(Table6[[#This Row],[Loan Date]],$Q$5:$Q$152,$R$5:$R$152)</f>
        <v>Tuesday</v>
      </c>
      <c r="L7055" t="str">
        <f>_xlfn.XLOOKUP(Table6[[#This Row],[Loan Date]],$Q$5:$Q$152,$S$5:$S$152)</f>
        <v>Week 4</v>
      </c>
    </row>
    <row r="7056" spans="1:12" x14ac:dyDescent="0.2">
      <c r="A7056" s="1">
        <v>44957</v>
      </c>
      <c r="B7056" t="s">
        <v>7</v>
      </c>
      <c r="C7056" s="1">
        <v>44964</v>
      </c>
      <c r="D7056" t="s">
        <v>276</v>
      </c>
      <c r="E7056" t="s">
        <v>52</v>
      </c>
      <c r="F7056" t="s">
        <v>51</v>
      </c>
      <c r="G7056" t="s">
        <v>1</v>
      </c>
      <c r="H7056" t="s">
        <v>0</v>
      </c>
      <c r="I7056">
        <f>MONTH(Table6[[#This Row],[Loan Date]])</f>
        <v>1</v>
      </c>
      <c r="J7056" t="str">
        <f>_xlfn.XLOOKUP(Table6[[#This Row],[Numeric Month]],$N$5:$N$11,$O$5:$O$11)</f>
        <v>Jan</v>
      </c>
      <c r="K7056" t="str">
        <f>_xlfn.XLOOKUP(Table6[[#This Row],[Loan Date]],$Q$5:$Q$152,$R$5:$R$152)</f>
        <v>Tuesday</v>
      </c>
      <c r="L7056" t="str">
        <f>_xlfn.XLOOKUP(Table6[[#This Row],[Loan Date]],$Q$5:$Q$152,$S$5:$S$152)</f>
        <v>Week 4</v>
      </c>
    </row>
    <row r="7057" spans="1:12" x14ac:dyDescent="0.2">
      <c r="A7057" s="1">
        <v>44957</v>
      </c>
      <c r="B7057" t="s">
        <v>7</v>
      </c>
      <c r="C7057" s="1">
        <v>44971</v>
      </c>
      <c r="D7057" t="s">
        <v>863</v>
      </c>
      <c r="E7057" t="s">
        <v>9</v>
      </c>
      <c r="F7057" t="s">
        <v>8</v>
      </c>
      <c r="G7057" t="s">
        <v>1</v>
      </c>
      <c r="H7057" t="s">
        <v>0</v>
      </c>
      <c r="I7057">
        <f>MONTH(Table6[[#This Row],[Loan Date]])</f>
        <v>1</v>
      </c>
      <c r="J7057" t="str">
        <f>_xlfn.XLOOKUP(Table6[[#This Row],[Numeric Month]],$N$5:$N$11,$O$5:$O$11)</f>
        <v>Jan</v>
      </c>
      <c r="K7057" t="str">
        <f>_xlfn.XLOOKUP(Table6[[#This Row],[Loan Date]],$Q$5:$Q$152,$R$5:$R$152)</f>
        <v>Tuesday</v>
      </c>
      <c r="L7057" t="str">
        <f>_xlfn.XLOOKUP(Table6[[#This Row],[Loan Date]],$Q$5:$Q$152,$S$5:$S$152)</f>
        <v>Week 4</v>
      </c>
    </row>
    <row r="7058" spans="1:12" x14ac:dyDescent="0.2">
      <c r="A7058" s="1">
        <v>44957</v>
      </c>
      <c r="B7058" t="s">
        <v>7</v>
      </c>
      <c r="C7058" s="1">
        <v>44970</v>
      </c>
      <c r="D7058" t="s">
        <v>834</v>
      </c>
      <c r="E7058" t="s">
        <v>3</v>
      </c>
      <c r="F7058" t="s">
        <v>2</v>
      </c>
      <c r="G7058" t="s">
        <v>1</v>
      </c>
      <c r="H7058" t="s">
        <v>0</v>
      </c>
      <c r="I7058">
        <f>MONTH(Table6[[#This Row],[Loan Date]])</f>
        <v>1</v>
      </c>
      <c r="J7058" t="str">
        <f>_xlfn.XLOOKUP(Table6[[#This Row],[Numeric Month]],$N$5:$N$11,$O$5:$O$11)</f>
        <v>Jan</v>
      </c>
      <c r="K7058" t="str">
        <f>_xlfn.XLOOKUP(Table6[[#This Row],[Loan Date]],$Q$5:$Q$152,$R$5:$R$152)</f>
        <v>Tuesday</v>
      </c>
      <c r="L7058" t="str">
        <f>_xlfn.XLOOKUP(Table6[[#This Row],[Loan Date]],$Q$5:$Q$152,$S$5:$S$152)</f>
        <v>Week 4</v>
      </c>
    </row>
    <row r="7059" spans="1:12" x14ac:dyDescent="0.2">
      <c r="A7059" s="1">
        <v>44957</v>
      </c>
      <c r="B7059" t="s">
        <v>7</v>
      </c>
      <c r="C7059" s="1">
        <v>44971</v>
      </c>
      <c r="D7059" t="s">
        <v>395</v>
      </c>
      <c r="E7059" t="s">
        <v>9</v>
      </c>
      <c r="F7059" t="s">
        <v>8</v>
      </c>
      <c r="G7059" t="s">
        <v>1</v>
      </c>
      <c r="H7059" t="s">
        <v>0</v>
      </c>
      <c r="I7059">
        <f>MONTH(Table6[[#This Row],[Loan Date]])</f>
        <v>1</v>
      </c>
      <c r="J7059" t="str">
        <f>_xlfn.XLOOKUP(Table6[[#This Row],[Numeric Month]],$N$5:$N$11,$O$5:$O$11)</f>
        <v>Jan</v>
      </c>
      <c r="K7059" t="str">
        <f>_xlfn.XLOOKUP(Table6[[#This Row],[Loan Date]],$Q$5:$Q$152,$R$5:$R$152)</f>
        <v>Tuesday</v>
      </c>
      <c r="L7059" t="str">
        <f>_xlfn.XLOOKUP(Table6[[#This Row],[Loan Date]],$Q$5:$Q$152,$S$5:$S$152)</f>
        <v>Week 4</v>
      </c>
    </row>
    <row r="7060" spans="1:12" x14ac:dyDescent="0.2">
      <c r="A7060" s="1">
        <v>44957</v>
      </c>
      <c r="B7060" t="s">
        <v>7</v>
      </c>
      <c r="C7060" s="1">
        <v>44971</v>
      </c>
      <c r="D7060" t="s">
        <v>397</v>
      </c>
      <c r="E7060" t="s">
        <v>9</v>
      </c>
      <c r="F7060" t="s">
        <v>8</v>
      </c>
      <c r="G7060" t="s">
        <v>1</v>
      </c>
      <c r="H7060" t="s">
        <v>0</v>
      </c>
      <c r="I7060">
        <f>MONTH(Table6[[#This Row],[Loan Date]])</f>
        <v>1</v>
      </c>
      <c r="J7060" t="str">
        <f>_xlfn.XLOOKUP(Table6[[#This Row],[Numeric Month]],$N$5:$N$11,$O$5:$O$11)</f>
        <v>Jan</v>
      </c>
      <c r="K7060" t="str">
        <f>_xlfn.XLOOKUP(Table6[[#This Row],[Loan Date]],$Q$5:$Q$152,$R$5:$R$152)</f>
        <v>Tuesday</v>
      </c>
      <c r="L7060" t="str">
        <f>_xlfn.XLOOKUP(Table6[[#This Row],[Loan Date]],$Q$5:$Q$152,$S$5:$S$152)</f>
        <v>Week 4</v>
      </c>
    </row>
    <row r="7061" spans="1:12" x14ac:dyDescent="0.2">
      <c r="A7061" s="1">
        <v>44957</v>
      </c>
      <c r="B7061" t="s">
        <v>5</v>
      </c>
      <c r="C7061" s="1">
        <v>44957</v>
      </c>
      <c r="D7061" t="s">
        <v>344</v>
      </c>
      <c r="E7061" t="s">
        <v>49</v>
      </c>
      <c r="F7061" t="s">
        <v>49</v>
      </c>
      <c r="G7061" t="s">
        <v>20</v>
      </c>
      <c r="H7061" t="s">
        <v>0</v>
      </c>
      <c r="I7061">
        <f>MONTH(Table6[[#This Row],[Loan Date]])</f>
        <v>1</v>
      </c>
      <c r="J7061" t="str">
        <f>_xlfn.XLOOKUP(Table6[[#This Row],[Numeric Month]],$N$5:$N$11,$O$5:$O$11)</f>
        <v>Jan</v>
      </c>
      <c r="K7061" t="str">
        <f>_xlfn.XLOOKUP(Table6[[#This Row],[Loan Date]],$Q$5:$Q$152,$R$5:$R$152)</f>
        <v>Tuesday</v>
      </c>
      <c r="L7061" t="str">
        <f>_xlfn.XLOOKUP(Table6[[#This Row],[Loan Date]],$Q$5:$Q$152,$S$5:$S$152)</f>
        <v>Week 4</v>
      </c>
    </row>
    <row r="7062" spans="1:12" x14ac:dyDescent="0.2">
      <c r="A7062" s="1">
        <v>44957</v>
      </c>
      <c r="B7062" t="s">
        <v>7</v>
      </c>
      <c r="C7062" s="1">
        <v>44957</v>
      </c>
      <c r="D7062" t="s">
        <v>306</v>
      </c>
      <c r="E7062" t="s">
        <v>162</v>
      </c>
      <c r="F7062" t="s">
        <v>162</v>
      </c>
      <c r="G7062" t="s">
        <v>11</v>
      </c>
      <c r="H7062" t="s">
        <v>0</v>
      </c>
      <c r="I7062">
        <f>MONTH(Table6[[#This Row],[Loan Date]])</f>
        <v>1</v>
      </c>
      <c r="J7062" t="str">
        <f>_xlfn.XLOOKUP(Table6[[#This Row],[Numeric Month]],$N$5:$N$11,$O$5:$O$11)</f>
        <v>Jan</v>
      </c>
      <c r="K7062" t="str">
        <f>_xlfn.XLOOKUP(Table6[[#This Row],[Loan Date]],$Q$5:$Q$152,$R$5:$R$152)</f>
        <v>Tuesday</v>
      </c>
      <c r="L7062" t="str">
        <f>_xlfn.XLOOKUP(Table6[[#This Row],[Loan Date]],$Q$5:$Q$152,$S$5:$S$152)</f>
        <v>Week 4</v>
      </c>
    </row>
    <row r="7063" spans="1:12" x14ac:dyDescent="0.2">
      <c r="A7063" s="1">
        <v>44957</v>
      </c>
      <c r="B7063" t="s">
        <v>7</v>
      </c>
      <c r="C7063" s="1">
        <v>44970</v>
      </c>
      <c r="D7063" t="s">
        <v>682</v>
      </c>
      <c r="E7063" t="s">
        <v>15</v>
      </c>
      <c r="F7063" t="s">
        <v>14</v>
      </c>
      <c r="G7063" t="s">
        <v>1</v>
      </c>
      <c r="H7063" t="s">
        <v>0</v>
      </c>
      <c r="I7063">
        <f>MONTH(Table6[[#This Row],[Loan Date]])</f>
        <v>1</v>
      </c>
      <c r="J7063" t="str">
        <f>_xlfn.XLOOKUP(Table6[[#This Row],[Numeric Month]],$N$5:$N$11,$O$5:$O$11)</f>
        <v>Jan</v>
      </c>
      <c r="K7063" t="str">
        <f>_xlfn.XLOOKUP(Table6[[#This Row],[Loan Date]],$Q$5:$Q$152,$R$5:$R$152)</f>
        <v>Tuesday</v>
      </c>
      <c r="L7063" t="str">
        <f>_xlfn.XLOOKUP(Table6[[#This Row],[Loan Date]],$Q$5:$Q$152,$S$5:$S$152)</f>
        <v>Week 4</v>
      </c>
    </row>
    <row r="7064" spans="1:12" x14ac:dyDescent="0.2">
      <c r="A7064" s="1">
        <v>44957</v>
      </c>
      <c r="B7064" t="s">
        <v>7</v>
      </c>
      <c r="C7064" s="1">
        <v>44957</v>
      </c>
      <c r="D7064" t="s">
        <v>1031</v>
      </c>
      <c r="E7064" t="s">
        <v>37</v>
      </c>
      <c r="F7064" t="s">
        <v>37</v>
      </c>
      <c r="G7064" t="s">
        <v>20</v>
      </c>
      <c r="H7064" t="s">
        <v>0</v>
      </c>
      <c r="I7064">
        <f>MONTH(Table6[[#This Row],[Loan Date]])</f>
        <v>1</v>
      </c>
      <c r="J7064" t="str">
        <f>_xlfn.XLOOKUP(Table6[[#This Row],[Numeric Month]],$N$5:$N$11,$O$5:$O$11)</f>
        <v>Jan</v>
      </c>
      <c r="K7064" t="str">
        <f>_xlfn.XLOOKUP(Table6[[#This Row],[Loan Date]],$Q$5:$Q$152,$R$5:$R$152)</f>
        <v>Tuesday</v>
      </c>
      <c r="L7064" t="str">
        <f>_xlfn.XLOOKUP(Table6[[#This Row],[Loan Date]],$Q$5:$Q$152,$S$5:$S$152)</f>
        <v>Week 4</v>
      </c>
    </row>
    <row r="7065" spans="1:12" x14ac:dyDescent="0.2">
      <c r="A7065" s="1">
        <v>44957</v>
      </c>
      <c r="B7065" t="s">
        <v>5</v>
      </c>
      <c r="C7065" s="1">
        <v>44957</v>
      </c>
      <c r="D7065" t="s">
        <v>912</v>
      </c>
      <c r="E7065" t="s">
        <v>37</v>
      </c>
      <c r="F7065" t="s">
        <v>37</v>
      </c>
      <c r="G7065" t="s">
        <v>20</v>
      </c>
      <c r="H7065" t="s">
        <v>0</v>
      </c>
      <c r="I7065">
        <f>MONTH(Table6[[#This Row],[Loan Date]])</f>
        <v>1</v>
      </c>
      <c r="J7065" t="str">
        <f>_xlfn.XLOOKUP(Table6[[#This Row],[Numeric Month]],$N$5:$N$11,$O$5:$O$11)</f>
        <v>Jan</v>
      </c>
      <c r="K7065" t="str">
        <f>_xlfn.XLOOKUP(Table6[[#This Row],[Loan Date]],$Q$5:$Q$152,$R$5:$R$152)</f>
        <v>Tuesday</v>
      </c>
      <c r="L7065" t="str">
        <f>_xlfn.XLOOKUP(Table6[[#This Row],[Loan Date]],$Q$5:$Q$152,$S$5:$S$152)</f>
        <v>Week 4</v>
      </c>
    </row>
    <row r="7066" spans="1:12" x14ac:dyDescent="0.2">
      <c r="A7066" s="1">
        <v>44957</v>
      </c>
      <c r="B7066" t="s">
        <v>7</v>
      </c>
      <c r="C7066" s="1">
        <v>44970</v>
      </c>
      <c r="D7066" t="s">
        <v>611</v>
      </c>
      <c r="E7066" t="s">
        <v>9</v>
      </c>
      <c r="F7066" t="s">
        <v>8</v>
      </c>
      <c r="G7066" t="s">
        <v>1</v>
      </c>
      <c r="H7066" t="s">
        <v>0</v>
      </c>
      <c r="I7066">
        <f>MONTH(Table6[[#This Row],[Loan Date]])</f>
        <v>1</v>
      </c>
      <c r="J7066" t="str">
        <f>_xlfn.XLOOKUP(Table6[[#This Row],[Numeric Month]],$N$5:$N$11,$O$5:$O$11)</f>
        <v>Jan</v>
      </c>
      <c r="K7066" t="str">
        <f>_xlfn.XLOOKUP(Table6[[#This Row],[Loan Date]],$Q$5:$Q$152,$R$5:$R$152)</f>
        <v>Tuesday</v>
      </c>
      <c r="L7066" t="str">
        <f>_xlfn.XLOOKUP(Table6[[#This Row],[Loan Date]],$Q$5:$Q$152,$S$5:$S$152)</f>
        <v>Week 4</v>
      </c>
    </row>
    <row r="7067" spans="1:12" x14ac:dyDescent="0.2">
      <c r="A7067" s="1">
        <v>44957</v>
      </c>
      <c r="B7067" t="s">
        <v>7</v>
      </c>
      <c r="C7067" s="1">
        <v>44957</v>
      </c>
      <c r="D7067" t="s">
        <v>926</v>
      </c>
      <c r="E7067" t="s">
        <v>37</v>
      </c>
      <c r="F7067" t="s">
        <v>37</v>
      </c>
      <c r="G7067" t="s">
        <v>20</v>
      </c>
      <c r="H7067" t="s">
        <v>0</v>
      </c>
      <c r="I7067">
        <f>MONTH(Table6[[#This Row],[Loan Date]])</f>
        <v>1</v>
      </c>
      <c r="J7067" t="str">
        <f>_xlfn.XLOOKUP(Table6[[#This Row],[Numeric Month]],$N$5:$N$11,$O$5:$O$11)</f>
        <v>Jan</v>
      </c>
      <c r="K7067" t="str">
        <f>_xlfn.XLOOKUP(Table6[[#This Row],[Loan Date]],$Q$5:$Q$152,$R$5:$R$152)</f>
        <v>Tuesday</v>
      </c>
      <c r="L7067" t="str">
        <f>_xlfn.XLOOKUP(Table6[[#This Row],[Loan Date]],$Q$5:$Q$152,$S$5:$S$152)</f>
        <v>Week 4</v>
      </c>
    </row>
    <row r="7068" spans="1:12" x14ac:dyDescent="0.2">
      <c r="A7068" s="1">
        <v>44957</v>
      </c>
      <c r="B7068" t="s">
        <v>7</v>
      </c>
      <c r="C7068" s="1">
        <v>44957</v>
      </c>
      <c r="D7068" t="s">
        <v>390</v>
      </c>
      <c r="E7068" t="s">
        <v>23</v>
      </c>
      <c r="F7068" t="s">
        <v>23</v>
      </c>
      <c r="G7068" t="s">
        <v>20</v>
      </c>
      <c r="H7068" t="s">
        <v>0</v>
      </c>
      <c r="I7068">
        <f>MONTH(Table6[[#This Row],[Loan Date]])</f>
        <v>1</v>
      </c>
      <c r="J7068" t="str">
        <f>_xlfn.XLOOKUP(Table6[[#This Row],[Numeric Month]],$N$5:$N$11,$O$5:$O$11)</f>
        <v>Jan</v>
      </c>
      <c r="K7068" t="str">
        <f>_xlfn.XLOOKUP(Table6[[#This Row],[Loan Date]],$Q$5:$Q$152,$R$5:$R$152)</f>
        <v>Tuesday</v>
      </c>
      <c r="L7068" t="str">
        <f>_xlfn.XLOOKUP(Table6[[#This Row],[Loan Date]],$Q$5:$Q$152,$S$5:$S$152)</f>
        <v>Week 4</v>
      </c>
    </row>
    <row r="7069" spans="1:12" x14ac:dyDescent="0.2">
      <c r="A7069" s="1">
        <v>44957</v>
      </c>
      <c r="B7069" t="s">
        <v>5</v>
      </c>
      <c r="C7069" s="1">
        <v>44971</v>
      </c>
      <c r="D7069" t="s">
        <v>838</v>
      </c>
      <c r="E7069" t="s">
        <v>15</v>
      </c>
      <c r="F7069" t="s">
        <v>14</v>
      </c>
      <c r="G7069" t="s">
        <v>1</v>
      </c>
      <c r="H7069" t="s">
        <v>0</v>
      </c>
      <c r="I7069">
        <f>MONTH(Table6[[#This Row],[Loan Date]])</f>
        <v>1</v>
      </c>
      <c r="J7069" t="str">
        <f>_xlfn.XLOOKUP(Table6[[#This Row],[Numeric Month]],$N$5:$N$11,$O$5:$O$11)</f>
        <v>Jan</v>
      </c>
      <c r="K7069" t="str">
        <f>_xlfn.XLOOKUP(Table6[[#This Row],[Loan Date]],$Q$5:$Q$152,$R$5:$R$152)</f>
        <v>Tuesday</v>
      </c>
      <c r="L7069" t="str">
        <f>_xlfn.XLOOKUP(Table6[[#This Row],[Loan Date]],$Q$5:$Q$152,$S$5:$S$152)</f>
        <v>Week 4</v>
      </c>
    </row>
    <row r="7070" spans="1:12" x14ac:dyDescent="0.2">
      <c r="A7070" s="1">
        <v>44957</v>
      </c>
      <c r="B7070" t="s">
        <v>7</v>
      </c>
      <c r="C7070" s="1">
        <v>44957</v>
      </c>
      <c r="D7070" t="s">
        <v>910</v>
      </c>
      <c r="E7070" t="s">
        <v>37</v>
      </c>
      <c r="F7070" t="s">
        <v>37</v>
      </c>
      <c r="G7070" t="s">
        <v>20</v>
      </c>
      <c r="H7070" t="s">
        <v>0</v>
      </c>
      <c r="I7070">
        <f>MONTH(Table6[[#This Row],[Loan Date]])</f>
        <v>1</v>
      </c>
      <c r="J7070" t="str">
        <f>_xlfn.XLOOKUP(Table6[[#This Row],[Numeric Month]],$N$5:$N$11,$O$5:$O$11)</f>
        <v>Jan</v>
      </c>
      <c r="K7070" t="str">
        <f>_xlfn.XLOOKUP(Table6[[#This Row],[Loan Date]],$Q$5:$Q$152,$R$5:$R$152)</f>
        <v>Tuesday</v>
      </c>
      <c r="L7070" t="str">
        <f>_xlfn.XLOOKUP(Table6[[#This Row],[Loan Date]],$Q$5:$Q$152,$S$5:$S$152)</f>
        <v>Week 4</v>
      </c>
    </row>
    <row r="7071" spans="1:12" x14ac:dyDescent="0.2">
      <c r="A7071" s="1">
        <v>44957</v>
      </c>
      <c r="B7071" t="s">
        <v>5</v>
      </c>
      <c r="C7071" s="1">
        <v>44957</v>
      </c>
      <c r="D7071" t="s">
        <v>1030</v>
      </c>
      <c r="E7071" t="s">
        <v>49</v>
      </c>
      <c r="F7071" t="s">
        <v>49</v>
      </c>
      <c r="G7071" t="s">
        <v>20</v>
      </c>
      <c r="H7071" t="s">
        <v>0</v>
      </c>
      <c r="I7071">
        <f>MONTH(Table6[[#This Row],[Loan Date]])</f>
        <v>1</v>
      </c>
      <c r="J7071" t="str">
        <f>_xlfn.XLOOKUP(Table6[[#This Row],[Numeric Month]],$N$5:$N$11,$O$5:$O$11)</f>
        <v>Jan</v>
      </c>
      <c r="K7071" t="str">
        <f>_xlfn.XLOOKUP(Table6[[#This Row],[Loan Date]],$Q$5:$Q$152,$R$5:$R$152)</f>
        <v>Tuesday</v>
      </c>
      <c r="L7071" t="str">
        <f>_xlfn.XLOOKUP(Table6[[#This Row],[Loan Date]],$Q$5:$Q$152,$S$5:$S$152)</f>
        <v>Week 4</v>
      </c>
    </row>
    <row r="7072" spans="1:12" x14ac:dyDescent="0.2">
      <c r="A7072" s="1">
        <v>44957</v>
      </c>
      <c r="B7072" t="s">
        <v>7</v>
      </c>
      <c r="C7072" s="1">
        <v>44957</v>
      </c>
      <c r="D7072" t="s">
        <v>916</v>
      </c>
      <c r="E7072" t="s">
        <v>37</v>
      </c>
      <c r="F7072" t="s">
        <v>37</v>
      </c>
      <c r="G7072" t="s">
        <v>20</v>
      </c>
      <c r="H7072" t="s">
        <v>0</v>
      </c>
      <c r="I7072">
        <f>MONTH(Table6[[#This Row],[Loan Date]])</f>
        <v>1</v>
      </c>
      <c r="J7072" t="str">
        <f>_xlfn.XLOOKUP(Table6[[#This Row],[Numeric Month]],$N$5:$N$11,$O$5:$O$11)</f>
        <v>Jan</v>
      </c>
      <c r="K7072" t="str">
        <f>_xlfn.XLOOKUP(Table6[[#This Row],[Loan Date]],$Q$5:$Q$152,$R$5:$R$152)</f>
        <v>Tuesday</v>
      </c>
      <c r="L7072" t="str">
        <f>_xlfn.XLOOKUP(Table6[[#This Row],[Loan Date]],$Q$5:$Q$152,$S$5:$S$152)</f>
        <v>Week 4</v>
      </c>
    </row>
    <row r="7073" spans="1:12" x14ac:dyDescent="0.2">
      <c r="A7073" s="1">
        <v>44957</v>
      </c>
      <c r="B7073" t="s">
        <v>7</v>
      </c>
      <c r="C7073" s="1">
        <v>44957</v>
      </c>
      <c r="D7073" t="s">
        <v>911</v>
      </c>
      <c r="E7073" t="s">
        <v>37</v>
      </c>
      <c r="F7073" t="s">
        <v>37</v>
      </c>
      <c r="G7073" t="s">
        <v>20</v>
      </c>
      <c r="H7073" t="s">
        <v>0</v>
      </c>
      <c r="I7073">
        <f>MONTH(Table6[[#This Row],[Loan Date]])</f>
        <v>1</v>
      </c>
      <c r="J7073" t="str">
        <f>_xlfn.XLOOKUP(Table6[[#This Row],[Numeric Month]],$N$5:$N$11,$O$5:$O$11)</f>
        <v>Jan</v>
      </c>
      <c r="K7073" t="str">
        <f>_xlfn.XLOOKUP(Table6[[#This Row],[Loan Date]],$Q$5:$Q$152,$R$5:$R$152)</f>
        <v>Tuesday</v>
      </c>
      <c r="L7073" t="str">
        <f>_xlfn.XLOOKUP(Table6[[#This Row],[Loan Date]],$Q$5:$Q$152,$S$5:$S$152)</f>
        <v>Week 4</v>
      </c>
    </row>
    <row r="7074" spans="1:12" x14ac:dyDescent="0.2">
      <c r="A7074" s="1">
        <v>44957</v>
      </c>
      <c r="B7074" t="s">
        <v>7</v>
      </c>
      <c r="C7074" s="1">
        <v>44957</v>
      </c>
      <c r="D7074" t="s">
        <v>214</v>
      </c>
      <c r="E7074" t="s">
        <v>23</v>
      </c>
      <c r="F7074" t="s">
        <v>23</v>
      </c>
      <c r="G7074" t="s">
        <v>20</v>
      </c>
      <c r="H7074" t="s">
        <v>0</v>
      </c>
      <c r="I7074">
        <f>MONTH(Table6[[#This Row],[Loan Date]])</f>
        <v>1</v>
      </c>
      <c r="J7074" t="str">
        <f>_xlfn.XLOOKUP(Table6[[#This Row],[Numeric Month]],$N$5:$N$11,$O$5:$O$11)</f>
        <v>Jan</v>
      </c>
      <c r="K7074" t="str">
        <f>_xlfn.XLOOKUP(Table6[[#This Row],[Loan Date]],$Q$5:$Q$152,$R$5:$R$152)</f>
        <v>Tuesday</v>
      </c>
      <c r="L7074" t="str">
        <f>_xlfn.XLOOKUP(Table6[[#This Row],[Loan Date]],$Q$5:$Q$152,$S$5:$S$152)</f>
        <v>Week 4</v>
      </c>
    </row>
    <row r="7075" spans="1:12" x14ac:dyDescent="0.2">
      <c r="A7075" s="1">
        <v>44957</v>
      </c>
      <c r="B7075" t="s">
        <v>7</v>
      </c>
      <c r="C7075" s="1">
        <v>44957</v>
      </c>
      <c r="D7075" t="s">
        <v>115</v>
      </c>
      <c r="E7075" t="s">
        <v>23</v>
      </c>
      <c r="F7075" t="s">
        <v>23</v>
      </c>
      <c r="G7075" t="s">
        <v>20</v>
      </c>
      <c r="H7075" t="s">
        <v>0</v>
      </c>
      <c r="I7075">
        <f>MONTH(Table6[[#This Row],[Loan Date]])</f>
        <v>1</v>
      </c>
      <c r="J7075" t="str">
        <f>_xlfn.XLOOKUP(Table6[[#This Row],[Numeric Month]],$N$5:$N$11,$O$5:$O$11)</f>
        <v>Jan</v>
      </c>
      <c r="K7075" t="str">
        <f>_xlfn.XLOOKUP(Table6[[#This Row],[Loan Date]],$Q$5:$Q$152,$R$5:$R$152)</f>
        <v>Tuesday</v>
      </c>
      <c r="L7075" t="str">
        <f>_xlfn.XLOOKUP(Table6[[#This Row],[Loan Date]],$Q$5:$Q$152,$S$5:$S$152)</f>
        <v>Week 4</v>
      </c>
    </row>
    <row r="7076" spans="1:12" x14ac:dyDescent="0.2">
      <c r="A7076" s="1">
        <v>44957</v>
      </c>
      <c r="B7076" t="s">
        <v>7</v>
      </c>
      <c r="C7076" s="1">
        <v>44957</v>
      </c>
      <c r="D7076" t="s">
        <v>310</v>
      </c>
      <c r="E7076" t="s">
        <v>21</v>
      </c>
      <c r="F7076" t="s">
        <v>21</v>
      </c>
      <c r="G7076" t="s">
        <v>20</v>
      </c>
      <c r="H7076" t="s">
        <v>0</v>
      </c>
      <c r="I7076">
        <f>MONTH(Table6[[#This Row],[Loan Date]])</f>
        <v>1</v>
      </c>
      <c r="J7076" t="str">
        <f>_xlfn.XLOOKUP(Table6[[#This Row],[Numeric Month]],$N$5:$N$11,$O$5:$O$11)</f>
        <v>Jan</v>
      </c>
      <c r="K7076" t="str">
        <f>_xlfn.XLOOKUP(Table6[[#This Row],[Loan Date]],$Q$5:$Q$152,$R$5:$R$152)</f>
        <v>Tuesday</v>
      </c>
      <c r="L7076" t="str">
        <f>_xlfn.XLOOKUP(Table6[[#This Row],[Loan Date]],$Q$5:$Q$152,$S$5:$S$152)</f>
        <v>Week 4</v>
      </c>
    </row>
    <row r="7077" spans="1:12" x14ac:dyDescent="0.2">
      <c r="A7077" s="1">
        <v>44957</v>
      </c>
      <c r="B7077" t="s">
        <v>7</v>
      </c>
      <c r="C7077" s="1">
        <v>44957</v>
      </c>
      <c r="D7077" t="s">
        <v>97</v>
      </c>
      <c r="E7077" t="s">
        <v>23</v>
      </c>
      <c r="F7077" t="s">
        <v>23</v>
      </c>
      <c r="G7077" t="s">
        <v>20</v>
      </c>
      <c r="H7077" t="s">
        <v>0</v>
      </c>
      <c r="I7077">
        <f>MONTH(Table6[[#This Row],[Loan Date]])</f>
        <v>1</v>
      </c>
      <c r="J7077" t="str">
        <f>_xlfn.XLOOKUP(Table6[[#This Row],[Numeric Month]],$N$5:$N$11,$O$5:$O$11)</f>
        <v>Jan</v>
      </c>
      <c r="K7077" t="str">
        <f>_xlfn.XLOOKUP(Table6[[#This Row],[Loan Date]],$Q$5:$Q$152,$R$5:$R$152)</f>
        <v>Tuesday</v>
      </c>
      <c r="L7077" t="str">
        <f>_xlfn.XLOOKUP(Table6[[#This Row],[Loan Date]],$Q$5:$Q$152,$S$5:$S$152)</f>
        <v>Week 4</v>
      </c>
    </row>
    <row r="7078" spans="1:12" x14ac:dyDescent="0.2">
      <c r="A7078" s="1">
        <v>44957</v>
      </c>
      <c r="B7078" t="s">
        <v>7</v>
      </c>
      <c r="C7078" s="1">
        <v>44957</v>
      </c>
      <c r="D7078" t="s">
        <v>78</v>
      </c>
      <c r="E7078" t="s">
        <v>44</v>
      </c>
      <c r="F7078" t="s">
        <v>44</v>
      </c>
      <c r="G7078" t="s">
        <v>39</v>
      </c>
      <c r="H7078" t="s">
        <v>0</v>
      </c>
      <c r="I7078">
        <f>MONTH(Table6[[#This Row],[Loan Date]])</f>
        <v>1</v>
      </c>
      <c r="J7078" t="str">
        <f>_xlfn.XLOOKUP(Table6[[#This Row],[Numeric Month]],$N$5:$N$11,$O$5:$O$11)</f>
        <v>Jan</v>
      </c>
      <c r="K7078" t="str">
        <f>_xlfn.XLOOKUP(Table6[[#This Row],[Loan Date]],$Q$5:$Q$152,$R$5:$R$152)</f>
        <v>Tuesday</v>
      </c>
      <c r="L7078" t="str">
        <f>_xlfn.XLOOKUP(Table6[[#This Row],[Loan Date]],$Q$5:$Q$152,$S$5:$S$152)</f>
        <v>Week 4</v>
      </c>
    </row>
    <row r="7079" spans="1:12" x14ac:dyDescent="0.2">
      <c r="A7079" s="1">
        <v>44957</v>
      </c>
      <c r="B7079" t="s">
        <v>7</v>
      </c>
      <c r="C7079" s="1">
        <v>44957</v>
      </c>
      <c r="D7079" t="s">
        <v>29</v>
      </c>
      <c r="E7079" t="s">
        <v>23</v>
      </c>
      <c r="F7079" t="s">
        <v>23</v>
      </c>
      <c r="G7079" t="s">
        <v>20</v>
      </c>
      <c r="H7079" t="s">
        <v>0</v>
      </c>
      <c r="I7079">
        <f>MONTH(Table6[[#This Row],[Loan Date]])</f>
        <v>1</v>
      </c>
      <c r="J7079" t="str">
        <f>_xlfn.XLOOKUP(Table6[[#This Row],[Numeric Month]],$N$5:$N$11,$O$5:$O$11)</f>
        <v>Jan</v>
      </c>
      <c r="K7079" t="str">
        <f>_xlfn.XLOOKUP(Table6[[#This Row],[Loan Date]],$Q$5:$Q$152,$R$5:$R$152)</f>
        <v>Tuesday</v>
      </c>
      <c r="L7079" t="str">
        <f>_xlfn.XLOOKUP(Table6[[#This Row],[Loan Date]],$Q$5:$Q$152,$S$5:$S$152)</f>
        <v>Week 4</v>
      </c>
    </row>
    <row r="7080" spans="1:12" x14ac:dyDescent="0.2">
      <c r="A7080" s="1">
        <v>44957</v>
      </c>
      <c r="B7080" t="s">
        <v>7</v>
      </c>
      <c r="C7080" s="1">
        <v>44957</v>
      </c>
      <c r="D7080" t="s">
        <v>214</v>
      </c>
      <c r="E7080" t="s">
        <v>23</v>
      </c>
      <c r="F7080" t="s">
        <v>23</v>
      </c>
      <c r="G7080" t="s">
        <v>20</v>
      </c>
      <c r="H7080" t="s">
        <v>0</v>
      </c>
      <c r="I7080">
        <f>MONTH(Table6[[#This Row],[Loan Date]])</f>
        <v>1</v>
      </c>
      <c r="J7080" t="str">
        <f>_xlfn.XLOOKUP(Table6[[#This Row],[Numeric Month]],$N$5:$N$11,$O$5:$O$11)</f>
        <v>Jan</v>
      </c>
      <c r="K7080" t="str">
        <f>_xlfn.XLOOKUP(Table6[[#This Row],[Loan Date]],$Q$5:$Q$152,$R$5:$R$152)</f>
        <v>Tuesday</v>
      </c>
      <c r="L7080" t="str">
        <f>_xlfn.XLOOKUP(Table6[[#This Row],[Loan Date]],$Q$5:$Q$152,$S$5:$S$152)</f>
        <v>Week 4</v>
      </c>
    </row>
    <row r="7081" spans="1:12" x14ac:dyDescent="0.2">
      <c r="A7081" s="1">
        <v>44957</v>
      </c>
      <c r="B7081" t="s">
        <v>7</v>
      </c>
      <c r="C7081" s="1">
        <v>44957</v>
      </c>
      <c r="D7081" t="s">
        <v>336</v>
      </c>
      <c r="E7081" t="s">
        <v>168</v>
      </c>
      <c r="F7081" t="s">
        <v>168</v>
      </c>
      <c r="G7081" t="s">
        <v>20</v>
      </c>
      <c r="H7081" t="s">
        <v>0</v>
      </c>
      <c r="I7081">
        <f>MONTH(Table6[[#This Row],[Loan Date]])</f>
        <v>1</v>
      </c>
      <c r="J7081" t="str">
        <f>_xlfn.XLOOKUP(Table6[[#This Row],[Numeric Month]],$N$5:$N$11,$O$5:$O$11)</f>
        <v>Jan</v>
      </c>
      <c r="K7081" t="str">
        <f>_xlfn.XLOOKUP(Table6[[#This Row],[Loan Date]],$Q$5:$Q$152,$R$5:$R$152)</f>
        <v>Tuesday</v>
      </c>
      <c r="L7081" t="str">
        <f>_xlfn.XLOOKUP(Table6[[#This Row],[Loan Date]],$Q$5:$Q$152,$S$5:$S$152)</f>
        <v>Week 4</v>
      </c>
    </row>
    <row r="7082" spans="1:12" x14ac:dyDescent="0.2">
      <c r="A7082" s="1">
        <v>44957</v>
      </c>
      <c r="B7082" t="s">
        <v>7</v>
      </c>
      <c r="C7082" s="1">
        <v>44957</v>
      </c>
      <c r="D7082" t="s">
        <v>1029</v>
      </c>
      <c r="E7082" t="s">
        <v>148</v>
      </c>
      <c r="F7082" t="s">
        <v>147</v>
      </c>
      <c r="G7082" t="s">
        <v>20</v>
      </c>
      <c r="H7082" t="s">
        <v>0</v>
      </c>
      <c r="I7082">
        <f>MONTH(Table6[[#This Row],[Loan Date]])</f>
        <v>1</v>
      </c>
      <c r="J7082" t="str">
        <f>_xlfn.XLOOKUP(Table6[[#This Row],[Numeric Month]],$N$5:$N$11,$O$5:$O$11)</f>
        <v>Jan</v>
      </c>
      <c r="K7082" t="str">
        <f>_xlfn.XLOOKUP(Table6[[#This Row],[Loan Date]],$Q$5:$Q$152,$R$5:$R$152)</f>
        <v>Tuesday</v>
      </c>
      <c r="L7082" t="str">
        <f>_xlfn.XLOOKUP(Table6[[#This Row],[Loan Date]],$Q$5:$Q$152,$S$5:$S$152)</f>
        <v>Week 4</v>
      </c>
    </row>
    <row r="7083" spans="1:12" x14ac:dyDescent="0.2">
      <c r="A7083" s="1">
        <v>44957</v>
      </c>
      <c r="B7083" t="s">
        <v>7</v>
      </c>
      <c r="C7083" s="1">
        <v>44957</v>
      </c>
      <c r="D7083" t="s">
        <v>913</v>
      </c>
      <c r="E7083" t="s">
        <v>37</v>
      </c>
      <c r="F7083" t="s">
        <v>37</v>
      </c>
      <c r="G7083" t="s">
        <v>20</v>
      </c>
      <c r="H7083" t="s">
        <v>0</v>
      </c>
      <c r="I7083">
        <f>MONTH(Table6[[#This Row],[Loan Date]])</f>
        <v>1</v>
      </c>
      <c r="J7083" t="str">
        <f>_xlfn.XLOOKUP(Table6[[#This Row],[Numeric Month]],$N$5:$N$11,$O$5:$O$11)</f>
        <v>Jan</v>
      </c>
      <c r="K7083" t="str">
        <f>_xlfn.XLOOKUP(Table6[[#This Row],[Loan Date]],$Q$5:$Q$152,$R$5:$R$152)</f>
        <v>Tuesday</v>
      </c>
      <c r="L7083" t="str">
        <f>_xlfn.XLOOKUP(Table6[[#This Row],[Loan Date]],$Q$5:$Q$152,$S$5:$S$152)</f>
        <v>Week 4</v>
      </c>
    </row>
    <row r="7084" spans="1:12" x14ac:dyDescent="0.2">
      <c r="A7084" s="1">
        <v>44957</v>
      </c>
      <c r="B7084" t="s">
        <v>7</v>
      </c>
      <c r="C7084" s="1">
        <v>44957</v>
      </c>
      <c r="D7084" t="s">
        <v>261</v>
      </c>
      <c r="E7084" t="s">
        <v>44</v>
      </c>
      <c r="F7084" t="s">
        <v>44</v>
      </c>
      <c r="G7084" t="s">
        <v>39</v>
      </c>
      <c r="H7084" t="s">
        <v>0</v>
      </c>
      <c r="I7084">
        <f>MONTH(Table6[[#This Row],[Loan Date]])</f>
        <v>1</v>
      </c>
      <c r="J7084" t="str">
        <f>_xlfn.XLOOKUP(Table6[[#This Row],[Numeric Month]],$N$5:$N$11,$O$5:$O$11)</f>
        <v>Jan</v>
      </c>
      <c r="K7084" t="str">
        <f>_xlfn.XLOOKUP(Table6[[#This Row],[Loan Date]],$Q$5:$Q$152,$R$5:$R$152)</f>
        <v>Tuesday</v>
      </c>
      <c r="L7084" t="str">
        <f>_xlfn.XLOOKUP(Table6[[#This Row],[Loan Date]],$Q$5:$Q$152,$S$5:$S$152)</f>
        <v>Week 4</v>
      </c>
    </row>
    <row r="7085" spans="1:12" x14ac:dyDescent="0.2">
      <c r="A7085" s="1">
        <v>44957</v>
      </c>
      <c r="B7085" t="s">
        <v>7</v>
      </c>
      <c r="C7085" s="1">
        <v>44971</v>
      </c>
      <c r="D7085" t="s">
        <v>905</v>
      </c>
      <c r="E7085" t="s">
        <v>15</v>
      </c>
      <c r="F7085" t="s">
        <v>14</v>
      </c>
      <c r="G7085" t="s">
        <v>1</v>
      </c>
      <c r="H7085" t="s">
        <v>0</v>
      </c>
      <c r="I7085">
        <f>MONTH(Table6[[#This Row],[Loan Date]])</f>
        <v>1</v>
      </c>
      <c r="J7085" t="str">
        <f>_xlfn.XLOOKUP(Table6[[#This Row],[Numeric Month]],$N$5:$N$11,$O$5:$O$11)</f>
        <v>Jan</v>
      </c>
      <c r="K7085" t="str">
        <f>_xlfn.XLOOKUP(Table6[[#This Row],[Loan Date]],$Q$5:$Q$152,$R$5:$R$152)</f>
        <v>Tuesday</v>
      </c>
      <c r="L7085" t="str">
        <f>_xlfn.XLOOKUP(Table6[[#This Row],[Loan Date]],$Q$5:$Q$152,$S$5:$S$152)</f>
        <v>Week 4</v>
      </c>
    </row>
    <row r="7086" spans="1:12" x14ac:dyDescent="0.2">
      <c r="A7086" s="1">
        <v>44957</v>
      </c>
      <c r="B7086" t="s">
        <v>7</v>
      </c>
      <c r="C7086" s="1">
        <v>44971</v>
      </c>
      <c r="D7086" t="s">
        <v>326</v>
      </c>
      <c r="E7086" t="s">
        <v>3</v>
      </c>
      <c r="F7086" t="s">
        <v>2</v>
      </c>
      <c r="G7086" t="s">
        <v>1</v>
      </c>
      <c r="H7086" t="s">
        <v>0</v>
      </c>
      <c r="I7086">
        <f>MONTH(Table6[[#This Row],[Loan Date]])</f>
        <v>1</v>
      </c>
      <c r="J7086" t="str">
        <f>_xlfn.XLOOKUP(Table6[[#This Row],[Numeric Month]],$N$5:$N$11,$O$5:$O$11)</f>
        <v>Jan</v>
      </c>
      <c r="K7086" t="str">
        <f>_xlfn.XLOOKUP(Table6[[#This Row],[Loan Date]],$Q$5:$Q$152,$R$5:$R$152)</f>
        <v>Tuesday</v>
      </c>
      <c r="L7086" t="str">
        <f>_xlfn.XLOOKUP(Table6[[#This Row],[Loan Date]],$Q$5:$Q$152,$S$5:$S$152)</f>
        <v>Week 4</v>
      </c>
    </row>
    <row r="7087" spans="1:12" x14ac:dyDescent="0.2">
      <c r="A7087" s="1">
        <v>44957</v>
      </c>
      <c r="B7087" t="s">
        <v>7</v>
      </c>
      <c r="C7087" s="1">
        <v>44957</v>
      </c>
      <c r="D7087" t="s">
        <v>66</v>
      </c>
      <c r="E7087" t="s">
        <v>65</v>
      </c>
      <c r="F7087" t="s">
        <v>65</v>
      </c>
      <c r="G7087" t="s">
        <v>20</v>
      </c>
      <c r="H7087" t="s">
        <v>0</v>
      </c>
      <c r="I7087">
        <f>MONTH(Table6[[#This Row],[Loan Date]])</f>
        <v>1</v>
      </c>
      <c r="J7087" t="str">
        <f>_xlfn.XLOOKUP(Table6[[#This Row],[Numeric Month]],$N$5:$N$11,$O$5:$O$11)</f>
        <v>Jan</v>
      </c>
      <c r="K7087" t="str">
        <f>_xlfn.XLOOKUP(Table6[[#This Row],[Loan Date]],$Q$5:$Q$152,$R$5:$R$152)</f>
        <v>Tuesday</v>
      </c>
      <c r="L7087" t="str">
        <f>_xlfn.XLOOKUP(Table6[[#This Row],[Loan Date]],$Q$5:$Q$152,$S$5:$S$152)</f>
        <v>Week 4</v>
      </c>
    </row>
    <row r="7088" spans="1:12" x14ac:dyDescent="0.2">
      <c r="A7088" s="1">
        <v>44957</v>
      </c>
      <c r="B7088" t="s">
        <v>7</v>
      </c>
      <c r="C7088" s="1">
        <v>44957</v>
      </c>
      <c r="D7088" t="s">
        <v>338</v>
      </c>
      <c r="E7088" t="s">
        <v>23</v>
      </c>
      <c r="F7088" t="s">
        <v>23</v>
      </c>
      <c r="G7088" t="s">
        <v>20</v>
      </c>
      <c r="H7088" t="s">
        <v>0</v>
      </c>
      <c r="I7088">
        <f>MONTH(Table6[[#This Row],[Loan Date]])</f>
        <v>1</v>
      </c>
      <c r="J7088" t="str">
        <f>_xlfn.XLOOKUP(Table6[[#This Row],[Numeric Month]],$N$5:$N$11,$O$5:$O$11)</f>
        <v>Jan</v>
      </c>
      <c r="K7088" t="str">
        <f>_xlfn.XLOOKUP(Table6[[#This Row],[Loan Date]],$Q$5:$Q$152,$R$5:$R$152)</f>
        <v>Tuesday</v>
      </c>
      <c r="L7088" t="str">
        <f>_xlfn.XLOOKUP(Table6[[#This Row],[Loan Date]],$Q$5:$Q$152,$S$5:$S$152)</f>
        <v>Week 4</v>
      </c>
    </row>
    <row r="7089" spans="1:12" x14ac:dyDescent="0.2">
      <c r="A7089" s="1">
        <v>44957</v>
      </c>
      <c r="B7089" t="s">
        <v>107</v>
      </c>
      <c r="C7089" s="1">
        <v>44971</v>
      </c>
      <c r="D7089" t="s">
        <v>333</v>
      </c>
      <c r="E7089" t="s">
        <v>3</v>
      </c>
      <c r="F7089" t="s">
        <v>2</v>
      </c>
      <c r="G7089" t="s">
        <v>1</v>
      </c>
      <c r="H7089" t="s">
        <v>0</v>
      </c>
      <c r="I7089">
        <f>MONTH(Table6[[#This Row],[Loan Date]])</f>
        <v>1</v>
      </c>
      <c r="J7089" t="str">
        <f>_xlfn.XLOOKUP(Table6[[#This Row],[Numeric Month]],$N$5:$N$11,$O$5:$O$11)</f>
        <v>Jan</v>
      </c>
      <c r="K7089" t="str">
        <f>_xlfn.XLOOKUP(Table6[[#This Row],[Loan Date]],$Q$5:$Q$152,$R$5:$R$152)</f>
        <v>Tuesday</v>
      </c>
      <c r="L7089" t="str">
        <f>_xlfn.XLOOKUP(Table6[[#This Row],[Loan Date]],$Q$5:$Q$152,$S$5:$S$152)</f>
        <v>Week 4</v>
      </c>
    </row>
    <row r="7090" spans="1:12" x14ac:dyDescent="0.2">
      <c r="A7090" s="1">
        <v>44957</v>
      </c>
      <c r="B7090" t="s">
        <v>7</v>
      </c>
      <c r="C7090" s="1">
        <v>44957</v>
      </c>
      <c r="D7090" t="s">
        <v>916</v>
      </c>
      <c r="E7090" t="s">
        <v>37</v>
      </c>
      <c r="F7090" t="s">
        <v>37</v>
      </c>
      <c r="G7090" t="s">
        <v>20</v>
      </c>
      <c r="H7090" t="s">
        <v>0</v>
      </c>
      <c r="I7090">
        <f>MONTH(Table6[[#This Row],[Loan Date]])</f>
        <v>1</v>
      </c>
      <c r="J7090" t="str">
        <f>_xlfn.XLOOKUP(Table6[[#This Row],[Numeric Month]],$N$5:$N$11,$O$5:$O$11)</f>
        <v>Jan</v>
      </c>
      <c r="K7090" t="str">
        <f>_xlfn.XLOOKUP(Table6[[#This Row],[Loan Date]],$Q$5:$Q$152,$R$5:$R$152)</f>
        <v>Tuesday</v>
      </c>
      <c r="L7090" t="str">
        <f>_xlfn.XLOOKUP(Table6[[#This Row],[Loan Date]],$Q$5:$Q$152,$S$5:$S$152)</f>
        <v>Week 4</v>
      </c>
    </row>
    <row r="7091" spans="1:12" x14ac:dyDescent="0.2">
      <c r="A7091" s="1">
        <v>44957</v>
      </c>
      <c r="B7091" t="s">
        <v>7</v>
      </c>
      <c r="C7091" s="1">
        <v>44957</v>
      </c>
      <c r="D7091" t="s">
        <v>115</v>
      </c>
      <c r="E7091" t="s">
        <v>23</v>
      </c>
      <c r="F7091" t="s">
        <v>23</v>
      </c>
      <c r="G7091" t="s">
        <v>20</v>
      </c>
      <c r="H7091" t="s">
        <v>0</v>
      </c>
      <c r="I7091">
        <f>MONTH(Table6[[#This Row],[Loan Date]])</f>
        <v>1</v>
      </c>
      <c r="J7091" t="str">
        <f>_xlfn.XLOOKUP(Table6[[#This Row],[Numeric Month]],$N$5:$N$11,$O$5:$O$11)</f>
        <v>Jan</v>
      </c>
      <c r="K7091" t="str">
        <f>_xlfn.XLOOKUP(Table6[[#This Row],[Loan Date]],$Q$5:$Q$152,$R$5:$R$152)</f>
        <v>Tuesday</v>
      </c>
      <c r="L7091" t="str">
        <f>_xlfn.XLOOKUP(Table6[[#This Row],[Loan Date]],$Q$5:$Q$152,$S$5:$S$152)</f>
        <v>Week 4</v>
      </c>
    </row>
    <row r="7092" spans="1:12" x14ac:dyDescent="0.2">
      <c r="A7092" s="1">
        <v>44957</v>
      </c>
      <c r="B7092" t="s">
        <v>7</v>
      </c>
      <c r="C7092" s="1">
        <v>44957</v>
      </c>
      <c r="D7092" t="s">
        <v>171</v>
      </c>
      <c r="E7092" t="s">
        <v>23</v>
      </c>
      <c r="F7092" t="s">
        <v>23</v>
      </c>
      <c r="G7092" t="s">
        <v>20</v>
      </c>
      <c r="H7092" t="s">
        <v>0</v>
      </c>
      <c r="I7092">
        <f>MONTH(Table6[[#This Row],[Loan Date]])</f>
        <v>1</v>
      </c>
      <c r="J7092" t="str">
        <f>_xlfn.XLOOKUP(Table6[[#This Row],[Numeric Month]],$N$5:$N$11,$O$5:$O$11)</f>
        <v>Jan</v>
      </c>
      <c r="K7092" t="str">
        <f>_xlfn.XLOOKUP(Table6[[#This Row],[Loan Date]],$Q$5:$Q$152,$R$5:$R$152)</f>
        <v>Tuesday</v>
      </c>
      <c r="L7092" t="str">
        <f>_xlfn.XLOOKUP(Table6[[#This Row],[Loan Date]],$Q$5:$Q$152,$S$5:$S$152)</f>
        <v>Week 4</v>
      </c>
    </row>
    <row r="7093" spans="1:12" x14ac:dyDescent="0.2">
      <c r="A7093" s="1">
        <v>44957</v>
      </c>
      <c r="B7093" t="s">
        <v>7</v>
      </c>
      <c r="C7093" s="1">
        <v>44957</v>
      </c>
      <c r="D7093" t="s">
        <v>226</v>
      </c>
      <c r="E7093" t="s">
        <v>113</v>
      </c>
      <c r="F7093" t="s">
        <v>113</v>
      </c>
      <c r="G7093" t="s">
        <v>20</v>
      </c>
      <c r="H7093" t="s">
        <v>0</v>
      </c>
      <c r="I7093">
        <f>MONTH(Table6[[#This Row],[Loan Date]])</f>
        <v>1</v>
      </c>
      <c r="J7093" t="str">
        <f>_xlfn.XLOOKUP(Table6[[#This Row],[Numeric Month]],$N$5:$N$11,$O$5:$O$11)</f>
        <v>Jan</v>
      </c>
      <c r="K7093" t="str">
        <f>_xlfn.XLOOKUP(Table6[[#This Row],[Loan Date]],$Q$5:$Q$152,$R$5:$R$152)</f>
        <v>Tuesday</v>
      </c>
      <c r="L7093" t="str">
        <f>_xlfn.XLOOKUP(Table6[[#This Row],[Loan Date]],$Q$5:$Q$152,$S$5:$S$152)</f>
        <v>Week 4</v>
      </c>
    </row>
    <row r="7094" spans="1:12" x14ac:dyDescent="0.2">
      <c r="A7094" s="1">
        <v>44957</v>
      </c>
      <c r="B7094" t="s">
        <v>7</v>
      </c>
      <c r="C7094" s="1">
        <v>44957</v>
      </c>
      <c r="D7094" t="s">
        <v>911</v>
      </c>
      <c r="E7094" t="s">
        <v>37</v>
      </c>
      <c r="F7094" t="s">
        <v>37</v>
      </c>
      <c r="G7094" t="s">
        <v>20</v>
      </c>
      <c r="H7094" t="s">
        <v>0</v>
      </c>
      <c r="I7094">
        <f>MONTH(Table6[[#This Row],[Loan Date]])</f>
        <v>1</v>
      </c>
      <c r="J7094" t="str">
        <f>_xlfn.XLOOKUP(Table6[[#This Row],[Numeric Month]],$N$5:$N$11,$O$5:$O$11)</f>
        <v>Jan</v>
      </c>
      <c r="K7094" t="str">
        <f>_xlfn.XLOOKUP(Table6[[#This Row],[Loan Date]],$Q$5:$Q$152,$R$5:$R$152)</f>
        <v>Tuesday</v>
      </c>
      <c r="L7094" t="str">
        <f>_xlfn.XLOOKUP(Table6[[#This Row],[Loan Date]],$Q$5:$Q$152,$S$5:$S$152)</f>
        <v>Week 4</v>
      </c>
    </row>
    <row r="7095" spans="1:12" x14ac:dyDescent="0.2">
      <c r="A7095" s="1">
        <v>44957</v>
      </c>
      <c r="B7095" t="s">
        <v>7</v>
      </c>
      <c r="C7095" s="1">
        <v>44957</v>
      </c>
      <c r="D7095" t="s">
        <v>753</v>
      </c>
      <c r="E7095" t="s">
        <v>113</v>
      </c>
      <c r="F7095" t="s">
        <v>113</v>
      </c>
      <c r="G7095" t="s">
        <v>20</v>
      </c>
      <c r="H7095" t="s">
        <v>0</v>
      </c>
      <c r="I7095">
        <f>MONTH(Table6[[#This Row],[Loan Date]])</f>
        <v>1</v>
      </c>
      <c r="J7095" t="str">
        <f>_xlfn.XLOOKUP(Table6[[#This Row],[Numeric Month]],$N$5:$N$11,$O$5:$O$11)</f>
        <v>Jan</v>
      </c>
      <c r="K7095" t="str">
        <f>_xlfn.XLOOKUP(Table6[[#This Row],[Loan Date]],$Q$5:$Q$152,$R$5:$R$152)</f>
        <v>Tuesday</v>
      </c>
      <c r="L7095" t="str">
        <f>_xlfn.XLOOKUP(Table6[[#This Row],[Loan Date]],$Q$5:$Q$152,$S$5:$S$152)</f>
        <v>Week 4</v>
      </c>
    </row>
    <row r="7096" spans="1:12" x14ac:dyDescent="0.2">
      <c r="A7096" s="1">
        <v>44957</v>
      </c>
      <c r="B7096" t="s">
        <v>7</v>
      </c>
      <c r="C7096" s="1">
        <v>44957</v>
      </c>
      <c r="D7096" t="s">
        <v>458</v>
      </c>
      <c r="E7096" t="s">
        <v>41</v>
      </c>
      <c r="F7096" t="s">
        <v>40</v>
      </c>
      <c r="G7096" t="s">
        <v>39</v>
      </c>
      <c r="H7096" t="s">
        <v>0</v>
      </c>
      <c r="I7096">
        <f>MONTH(Table6[[#This Row],[Loan Date]])</f>
        <v>1</v>
      </c>
      <c r="J7096" t="str">
        <f>_xlfn.XLOOKUP(Table6[[#This Row],[Numeric Month]],$N$5:$N$11,$O$5:$O$11)</f>
        <v>Jan</v>
      </c>
      <c r="K7096" t="str">
        <f>_xlfn.XLOOKUP(Table6[[#This Row],[Loan Date]],$Q$5:$Q$152,$R$5:$R$152)</f>
        <v>Tuesday</v>
      </c>
      <c r="L7096" t="str">
        <f>_xlfn.XLOOKUP(Table6[[#This Row],[Loan Date]],$Q$5:$Q$152,$S$5:$S$152)</f>
        <v>Week 4</v>
      </c>
    </row>
    <row r="7097" spans="1:12" x14ac:dyDescent="0.2">
      <c r="A7097" s="1">
        <v>44957</v>
      </c>
      <c r="B7097" t="s">
        <v>7</v>
      </c>
      <c r="C7097" s="1">
        <v>44971</v>
      </c>
      <c r="D7097" t="s">
        <v>554</v>
      </c>
      <c r="E7097" t="s">
        <v>9</v>
      </c>
      <c r="F7097" t="s">
        <v>8</v>
      </c>
      <c r="G7097" t="s">
        <v>1</v>
      </c>
      <c r="H7097" t="s">
        <v>0</v>
      </c>
      <c r="I7097">
        <f>MONTH(Table6[[#This Row],[Loan Date]])</f>
        <v>1</v>
      </c>
      <c r="J7097" t="str">
        <f>_xlfn.XLOOKUP(Table6[[#This Row],[Numeric Month]],$N$5:$N$11,$O$5:$O$11)</f>
        <v>Jan</v>
      </c>
      <c r="K7097" t="str">
        <f>_xlfn.XLOOKUP(Table6[[#This Row],[Loan Date]],$Q$5:$Q$152,$R$5:$R$152)</f>
        <v>Tuesday</v>
      </c>
      <c r="L7097" t="str">
        <f>_xlfn.XLOOKUP(Table6[[#This Row],[Loan Date]],$Q$5:$Q$152,$S$5:$S$152)</f>
        <v>Week 4</v>
      </c>
    </row>
    <row r="7098" spans="1:12" x14ac:dyDescent="0.2">
      <c r="A7098" s="1">
        <v>44957</v>
      </c>
      <c r="B7098" t="s">
        <v>7</v>
      </c>
      <c r="C7098" s="1">
        <v>44971</v>
      </c>
      <c r="D7098" t="s">
        <v>793</v>
      </c>
      <c r="E7098" t="s">
        <v>9</v>
      </c>
      <c r="F7098" t="s">
        <v>8</v>
      </c>
      <c r="G7098" t="s">
        <v>1</v>
      </c>
      <c r="H7098" t="s">
        <v>0</v>
      </c>
      <c r="I7098">
        <f>MONTH(Table6[[#This Row],[Loan Date]])</f>
        <v>1</v>
      </c>
      <c r="J7098" t="str">
        <f>_xlfn.XLOOKUP(Table6[[#This Row],[Numeric Month]],$N$5:$N$11,$O$5:$O$11)</f>
        <v>Jan</v>
      </c>
      <c r="K7098" t="str">
        <f>_xlfn.XLOOKUP(Table6[[#This Row],[Loan Date]],$Q$5:$Q$152,$R$5:$R$152)</f>
        <v>Tuesday</v>
      </c>
      <c r="L7098" t="str">
        <f>_xlfn.XLOOKUP(Table6[[#This Row],[Loan Date]],$Q$5:$Q$152,$S$5:$S$152)</f>
        <v>Week 4</v>
      </c>
    </row>
    <row r="7099" spans="1:12" x14ac:dyDescent="0.2">
      <c r="A7099" s="1">
        <v>44957</v>
      </c>
      <c r="B7099" t="s">
        <v>7</v>
      </c>
      <c r="C7099" s="1">
        <v>44957</v>
      </c>
      <c r="D7099" t="s">
        <v>479</v>
      </c>
      <c r="E7099" t="s">
        <v>65</v>
      </c>
      <c r="F7099" t="s">
        <v>65</v>
      </c>
      <c r="G7099" t="s">
        <v>20</v>
      </c>
      <c r="H7099" t="s">
        <v>0</v>
      </c>
      <c r="I7099">
        <f>MONTH(Table6[[#This Row],[Loan Date]])</f>
        <v>1</v>
      </c>
      <c r="J7099" t="str">
        <f>_xlfn.XLOOKUP(Table6[[#This Row],[Numeric Month]],$N$5:$N$11,$O$5:$O$11)</f>
        <v>Jan</v>
      </c>
      <c r="K7099" t="str">
        <f>_xlfn.XLOOKUP(Table6[[#This Row],[Loan Date]],$Q$5:$Q$152,$R$5:$R$152)</f>
        <v>Tuesday</v>
      </c>
      <c r="L7099" t="str">
        <f>_xlfn.XLOOKUP(Table6[[#This Row],[Loan Date]],$Q$5:$Q$152,$S$5:$S$152)</f>
        <v>Week 4</v>
      </c>
    </row>
    <row r="7100" spans="1:12" x14ac:dyDescent="0.2">
      <c r="A7100" s="1">
        <v>44957</v>
      </c>
      <c r="B7100" t="s">
        <v>7</v>
      </c>
      <c r="C7100" s="1">
        <v>44957</v>
      </c>
      <c r="D7100" t="s">
        <v>1027</v>
      </c>
      <c r="E7100" t="s">
        <v>122</v>
      </c>
      <c r="F7100" t="s">
        <v>122</v>
      </c>
      <c r="G7100" t="s">
        <v>11</v>
      </c>
      <c r="H7100" t="s">
        <v>0</v>
      </c>
      <c r="I7100">
        <f>MONTH(Table6[[#This Row],[Loan Date]])</f>
        <v>1</v>
      </c>
      <c r="J7100" t="str">
        <f>_xlfn.XLOOKUP(Table6[[#This Row],[Numeric Month]],$N$5:$N$11,$O$5:$O$11)</f>
        <v>Jan</v>
      </c>
      <c r="K7100" t="str">
        <f>_xlfn.XLOOKUP(Table6[[#This Row],[Loan Date]],$Q$5:$Q$152,$R$5:$R$152)</f>
        <v>Tuesday</v>
      </c>
      <c r="L7100" t="str">
        <f>_xlfn.XLOOKUP(Table6[[#This Row],[Loan Date]],$Q$5:$Q$152,$S$5:$S$152)</f>
        <v>Week 4</v>
      </c>
    </row>
    <row r="7101" spans="1:12" x14ac:dyDescent="0.2">
      <c r="A7101" s="1">
        <v>44957</v>
      </c>
      <c r="B7101" t="s">
        <v>7</v>
      </c>
      <c r="C7101" s="1">
        <v>44957</v>
      </c>
      <c r="D7101" t="s">
        <v>965</v>
      </c>
      <c r="E7101" t="s">
        <v>12</v>
      </c>
      <c r="F7101" t="s">
        <v>12</v>
      </c>
      <c r="G7101" t="s">
        <v>11</v>
      </c>
      <c r="H7101" t="s">
        <v>0</v>
      </c>
      <c r="I7101">
        <f>MONTH(Table6[[#This Row],[Loan Date]])</f>
        <v>1</v>
      </c>
      <c r="J7101" t="str">
        <f>_xlfn.XLOOKUP(Table6[[#This Row],[Numeric Month]],$N$5:$N$11,$O$5:$O$11)</f>
        <v>Jan</v>
      </c>
      <c r="K7101" t="str">
        <f>_xlfn.XLOOKUP(Table6[[#This Row],[Loan Date]],$Q$5:$Q$152,$R$5:$R$152)</f>
        <v>Tuesday</v>
      </c>
      <c r="L7101" t="str">
        <f>_xlfn.XLOOKUP(Table6[[#This Row],[Loan Date]],$Q$5:$Q$152,$S$5:$S$152)</f>
        <v>Week 4</v>
      </c>
    </row>
    <row r="7102" spans="1:12" x14ac:dyDescent="0.2">
      <c r="A7102" s="1">
        <v>44957</v>
      </c>
      <c r="B7102" t="s">
        <v>7</v>
      </c>
      <c r="C7102" s="1">
        <v>44957</v>
      </c>
      <c r="D7102" t="s">
        <v>916</v>
      </c>
      <c r="E7102" t="s">
        <v>37</v>
      </c>
      <c r="F7102" t="s">
        <v>37</v>
      </c>
      <c r="G7102" t="s">
        <v>20</v>
      </c>
      <c r="H7102" t="s">
        <v>0</v>
      </c>
      <c r="I7102">
        <f>MONTH(Table6[[#This Row],[Loan Date]])</f>
        <v>1</v>
      </c>
      <c r="J7102" t="str">
        <f>_xlfn.XLOOKUP(Table6[[#This Row],[Numeric Month]],$N$5:$N$11,$O$5:$O$11)</f>
        <v>Jan</v>
      </c>
      <c r="K7102" t="str">
        <f>_xlfn.XLOOKUP(Table6[[#This Row],[Loan Date]],$Q$5:$Q$152,$R$5:$R$152)</f>
        <v>Tuesday</v>
      </c>
      <c r="L7102" t="str">
        <f>_xlfn.XLOOKUP(Table6[[#This Row],[Loan Date]],$Q$5:$Q$152,$S$5:$S$152)</f>
        <v>Week 4</v>
      </c>
    </row>
    <row r="7103" spans="1:12" x14ac:dyDescent="0.2">
      <c r="A7103" s="1">
        <v>44957</v>
      </c>
      <c r="B7103" t="s">
        <v>7</v>
      </c>
      <c r="C7103" s="1">
        <v>44957</v>
      </c>
      <c r="D7103" t="s">
        <v>192</v>
      </c>
      <c r="E7103" t="s">
        <v>49</v>
      </c>
      <c r="F7103" t="s">
        <v>49</v>
      </c>
      <c r="G7103" t="s">
        <v>20</v>
      </c>
      <c r="H7103" t="s">
        <v>0</v>
      </c>
      <c r="I7103">
        <f>MONTH(Table6[[#This Row],[Loan Date]])</f>
        <v>1</v>
      </c>
      <c r="J7103" t="str">
        <f>_xlfn.XLOOKUP(Table6[[#This Row],[Numeric Month]],$N$5:$N$11,$O$5:$O$11)</f>
        <v>Jan</v>
      </c>
      <c r="K7103" t="str">
        <f>_xlfn.XLOOKUP(Table6[[#This Row],[Loan Date]],$Q$5:$Q$152,$R$5:$R$152)</f>
        <v>Tuesday</v>
      </c>
      <c r="L7103" t="str">
        <f>_xlfn.XLOOKUP(Table6[[#This Row],[Loan Date]],$Q$5:$Q$152,$S$5:$S$152)</f>
        <v>Week 4</v>
      </c>
    </row>
    <row r="7104" spans="1:12" x14ac:dyDescent="0.2">
      <c r="A7104" s="1">
        <v>44957</v>
      </c>
      <c r="B7104" t="s">
        <v>7</v>
      </c>
      <c r="C7104" s="1">
        <v>44957</v>
      </c>
      <c r="D7104" t="s">
        <v>917</v>
      </c>
      <c r="E7104" t="s">
        <v>37</v>
      </c>
      <c r="F7104" t="s">
        <v>37</v>
      </c>
      <c r="G7104" t="s">
        <v>20</v>
      </c>
      <c r="H7104" t="s">
        <v>0</v>
      </c>
      <c r="I7104">
        <f>MONTH(Table6[[#This Row],[Loan Date]])</f>
        <v>1</v>
      </c>
      <c r="J7104" t="str">
        <f>_xlfn.XLOOKUP(Table6[[#This Row],[Numeric Month]],$N$5:$N$11,$O$5:$O$11)</f>
        <v>Jan</v>
      </c>
      <c r="K7104" t="str">
        <f>_xlfn.XLOOKUP(Table6[[#This Row],[Loan Date]],$Q$5:$Q$152,$R$5:$R$152)</f>
        <v>Tuesday</v>
      </c>
      <c r="L7104" t="str">
        <f>_xlfn.XLOOKUP(Table6[[#This Row],[Loan Date]],$Q$5:$Q$152,$S$5:$S$152)</f>
        <v>Week 4</v>
      </c>
    </row>
    <row r="7105" spans="1:12" x14ac:dyDescent="0.2">
      <c r="A7105" s="1">
        <v>44957</v>
      </c>
      <c r="B7105" t="s">
        <v>7</v>
      </c>
      <c r="C7105" s="1">
        <v>44957</v>
      </c>
      <c r="D7105" t="s">
        <v>97</v>
      </c>
      <c r="E7105" t="s">
        <v>23</v>
      </c>
      <c r="F7105" t="s">
        <v>23</v>
      </c>
      <c r="G7105" t="s">
        <v>20</v>
      </c>
      <c r="H7105" t="s">
        <v>0</v>
      </c>
      <c r="I7105">
        <f>MONTH(Table6[[#This Row],[Loan Date]])</f>
        <v>1</v>
      </c>
      <c r="J7105" t="str">
        <f>_xlfn.XLOOKUP(Table6[[#This Row],[Numeric Month]],$N$5:$N$11,$O$5:$O$11)</f>
        <v>Jan</v>
      </c>
      <c r="K7105" t="str">
        <f>_xlfn.XLOOKUP(Table6[[#This Row],[Loan Date]],$Q$5:$Q$152,$R$5:$R$152)</f>
        <v>Tuesday</v>
      </c>
      <c r="L7105" t="str">
        <f>_xlfn.XLOOKUP(Table6[[#This Row],[Loan Date]],$Q$5:$Q$152,$S$5:$S$152)</f>
        <v>Week 4</v>
      </c>
    </row>
    <row r="7106" spans="1:12" x14ac:dyDescent="0.2">
      <c r="A7106" s="1">
        <v>44957</v>
      </c>
      <c r="B7106" t="s">
        <v>7</v>
      </c>
      <c r="C7106" s="1">
        <v>44957</v>
      </c>
      <c r="D7106" t="s">
        <v>310</v>
      </c>
      <c r="E7106" t="s">
        <v>21</v>
      </c>
      <c r="F7106" t="s">
        <v>21</v>
      </c>
      <c r="G7106" t="s">
        <v>20</v>
      </c>
      <c r="H7106" t="s">
        <v>0</v>
      </c>
      <c r="I7106">
        <f>MONTH(Table6[[#This Row],[Loan Date]])</f>
        <v>1</v>
      </c>
      <c r="J7106" t="str">
        <f>_xlfn.XLOOKUP(Table6[[#This Row],[Numeric Month]],$N$5:$N$11,$O$5:$O$11)</f>
        <v>Jan</v>
      </c>
      <c r="K7106" t="str">
        <f>_xlfn.XLOOKUP(Table6[[#This Row],[Loan Date]],$Q$5:$Q$152,$R$5:$R$152)</f>
        <v>Tuesday</v>
      </c>
      <c r="L7106" t="str">
        <f>_xlfn.XLOOKUP(Table6[[#This Row],[Loan Date]],$Q$5:$Q$152,$S$5:$S$152)</f>
        <v>Week 4</v>
      </c>
    </row>
    <row r="7107" spans="1:12" x14ac:dyDescent="0.2">
      <c r="A7107" s="1">
        <v>44957</v>
      </c>
      <c r="B7107" t="s">
        <v>7</v>
      </c>
      <c r="C7107" s="1">
        <v>44957</v>
      </c>
      <c r="D7107" t="s">
        <v>910</v>
      </c>
      <c r="E7107" t="s">
        <v>37</v>
      </c>
      <c r="F7107" t="s">
        <v>37</v>
      </c>
      <c r="G7107" t="s">
        <v>20</v>
      </c>
      <c r="H7107" t="s">
        <v>0</v>
      </c>
      <c r="I7107">
        <f>MONTH(Table6[[#This Row],[Loan Date]])</f>
        <v>1</v>
      </c>
      <c r="J7107" t="str">
        <f>_xlfn.XLOOKUP(Table6[[#This Row],[Numeric Month]],$N$5:$N$11,$O$5:$O$11)</f>
        <v>Jan</v>
      </c>
      <c r="K7107" t="str">
        <f>_xlfn.XLOOKUP(Table6[[#This Row],[Loan Date]],$Q$5:$Q$152,$R$5:$R$152)</f>
        <v>Tuesday</v>
      </c>
      <c r="L7107" t="str">
        <f>_xlfn.XLOOKUP(Table6[[#This Row],[Loan Date]],$Q$5:$Q$152,$S$5:$S$152)</f>
        <v>Week 4</v>
      </c>
    </row>
    <row r="7108" spans="1:12" x14ac:dyDescent="0.2">
      <c r="A7108" s="1">
        <v>44957</v>
      </c>
      <c r="B7108" t="s">
        <v>7</v>
      </c>
      <c r="C7108" s="1">
        <v>44957</v>
      </c>
      <c r="D7108" t="s">
        <v>156</v>
      </c>
      <c r="E7108" t="s">
        <v>41</v>
      </c>
      <c r="F7108" t="s">
        <v>40</v>
      </c>
      <c r="G7108" t="s">
        <v>39</v>
      </c>
      <c r="H7108" t="s">
        <v>0</v>
      </c>
      <c r="I7108">
        <f>MONTH(Table6[[#This Row],[Loan Date]])</f>
        <v>1</v>
      </c>
      <c r="J7108" t="str">
        <f>_xlfn.XLOOKUP(Table6[[#This Row],[Numeric Month]],$N$5:$N$11,$O$5:$O$11)</f>
        <v>Jan</v>
      </c>
      <c r="K7108" t="str">
        <f>_xlfn.XLOOKUP(Table6[[#This Row],[Loan Date]],$Q$5:$Q$152,$R$5:$R$152)</f>
        <v>Tuesday</v>
      </c>
      <c r="L7108" t="str">
        <f>_xlfn.XLOOKUP(Table6[[#This Row],[Loan Date]],$Q$5:$Q$152,$S$5:$S$152)</f>
        <v>Week 4</v>
      </c>
    </row>
    <row r="7109" spans="1:12" x14ac:dyDescent="0.2">
      <c r="A7109" s="1">
        <v>44957</v>
      </c>
      <c r="B7109" t="s">
        <v>7</v>
      </c>
      <c r="C7109" s="1">
        <v>44957</v>
      </c>
      <c r="D7109" t="s">
        <v>912</v>
      </c>
      <c r="E7109" t="s">
        <v>37</v>
      </c>
      <c r="F7109" t="s">
        <v>37</v>
      </c>
      <c r="G7109" t="s">
        <v>20</v>
      </c>
      <c r="H7109" t="s">
        <v>0</v>
      </c>
      <c r="I7109">
        <f>MONTH(Table6[[#This Row],[Loan Date]])</f>
        <v>1</v>
      </c>
      <c r="J7109" t="str">
        <f>_xlfn.XLOOKUP(Table6[[#This Row],[Numeric Month]],$N$5:$N$11,$O$5:$O$11)</f>
        <v>Jan</v>
      </c>
      <c r="K7109" t="str">
        <f>_xlfn.XLOOKUP(Table6[[#This Row],[Loan Date]],$Q$5:$Q$152,$R$5:$R$152)</f>
        <v>Tuesday</v>
      </c>
      <c r="L7109" t="str">
        <f>_xlfn.XLOOKUP(Table6[[#This Row],[Loan Date]],$Q$5:$Q$152,$S$5:$S$152)</f>
        <v>Week 4</v>
      </c>
    </row>
    <row r="7110" spans="1:12" x14ac:dyDescent="0.2">
      <c r="A7110" s="1">
        <v>44957</v>
      </c>
      <c r="B7110" t="s">
        <v>5</v>
      </c>
      <c r="C7110" s="1">
        <v>44957</v>
      </c>
      <c r="D7110" t="s">
        <v>262</v>
      </c>
      <c r="E7110" t="s">
        <v>162</v>
      </c>
      <c r="F7110" t="s">
        <v>162</v>
      </c>
      <c r="G7110" t="s">
        <v>11</v>
      </c>
      <c r="H7110" t="s">
        <v>0</v>
      </c>
      <c r="I7110">
        <f>MONTH(Table6[[#This Row],[Loan Date]])</f>
        <v>1</v>
      </c>
      <c r="J7110" t="str">
        <f>_xlfn.XLOOKUP(Table6[[#This Row],[Numeric Month]],$N$5:$N$11,$O$5:$O$11)</f>
        <v>Jan</v>
      </c>
      <c r="K7110" t="str">
        <f>_xlfn.XLOOKUP(Table6[[#This Row],[Loan Date]],$Q$5:$Q$152,$R$5:$R$152)</f>
        <v>Tuesday</v>
      </c>
      <c r="L7110" t="str">
        <f>_xlfn.XLOOKUP(Table6[[#This Row],[Loan Date]],$Q$5:$Q$152,$S$5:$S$152)</f>
        <v>Week 4</v>
      </c>
    </row>
    <row r="7111" spans="1:12" x14ac:dyDescent="0.2">
      <c r="A7111" s="1">
        <v>44957</v>
      </c>
      <c r="B7111" t="s">
        <v>5</v>
      </c>
      <c r="C7111" s="1">
        <v>44957</v>
      </c>
      <c r="D7111" t="s">
        <v>254</v>
      </c>
      <c r="E7111" t="s">
        <v>41</v>
      </c>
      <c r="F7111" t="s">
        <v>40</v>
      </c>
      <c r="G7111" t="s">
        <v>39</v>
      </c>
      <c r="H7111" t="s">
        <v>0</v>
      </c>
      <c r="I7111">
        <f>MONTH(Table6[[#This Row],[Loan Date]])</f>
        <v>1</v>
      </c>
      <c r="J7111" t="str">
        <f>_xlfn.XLOOKUP(Table6[[#This Row],[Numeric Month]],$N$5:$N$11,$O$5:$O$11)</f>
        <v>Jan</v>
      </c>
      <c r="K7111" t="str">
        <f>_xlfn.XLOOKUP(Table6[[#This Row],[Loan Date]],$Q$5:$Q$152,$R$5:$R$152)</f>
        <v>Tuesday</v>
      </c>
      <c r="L7111" t="str">
        <f>_xlfn.XLOOKUP(Table6[[#This Row],[Loan Date]],$Q$5:$Q$152,$S$5:$S$152)</f>
        <v>Week 4</v>
      </c>
    </row>
    <row r="7112" spans="1:12" x14ac:dyDescent="0.2">
      <c r="A7112" s="1">
        <v>44957</v>
      </c>
      <c r="B7112" t="s">
        <v>7</v>
      </c>
      <c r="C7112" s="1">
        <v>44957</v>
      </c>
      <c r="D7112" t="s">
        <v>787</v>
      </c>
      <c r="E7112" t="s">
        <v>49</v>
      </c>
      <c r="F7112" t="s">
        <v>49</v>
      </c>
      <c r="G7112" t="s">
        <v>20</v>
      </c>
      <c r="H7112" t="s">
        <v>0</v>
      </c>
      <c r="I7112">
        <f>MONTH(Table6[[#This Row],[Loan Date]])</f>
        <v>1</v>
      </c>
      <c r="J7112" t="str">
        <f>_xlfn.XLOOKUP(Table6[[#This Row],[Numeric Month]],$N$5:$N$11,$O$5:$O$11)</f>
        <v>Jan</v>
      </c>
      <c r="K7112" t="str">
        <f>_xlfn.XLOOKUP(Table6[[#This Row],[Loan Date]],$Q$5:$Q$152,$R$5:$R$152)</f>
        <v>Tuesday</v>
      </c>
      <c r="L7112" t="str">
        <f>_xlfn.XLOOKUP(Table6[[#This Row],[Loan Date]],$Q$5:$Q$152,$S$5:$S$152)</f>
        <v>Week 4</v>
      </c>
    </row>
    <row r="7113" spans="1:12" x14ac:dyDescent="0.2">
      <c r="A7113" s="1">
        <v>44957</v>
      </c>
      <c r="B7113" t="s">
        <v>7</v>
      </c>
      <c r="C7113" s="1">
        <v>44957</v>
      </c>
      <c r="D7113" t="s">
        <v>30</v>
      </c>
      <c r="E7113" t="s">
        <v>23</v>
      </c>
      <c r="F7113" t="s">
        <v>23</v>
      </c>
      <c r="G7113" t="s">
        <v>20</v>
      </c>
      <c r="H7113" t="s">
        <v>0</v>
      </c>
      <c r="I7113">
        <f>MONTH(Table6[[#This Row],[Loan Date]])</f>
        <v>1</v>
      </c>
      <c r="J7113" t="str">
        <f>_xlfn.XLOOKUP(Table6[[#This Row],[Numeric Month]],$N$5:$N$11,$O$5:$O$11)</f>
        <v>Jan</v>
      </c>
      <c r="K7113" t="str">
        <f>_xlfn.XLOOKUP(Table6[[#This Row],[Loan Date]],$Q$5:$Q$152,$R$5:$R$152)</f>
        <v>Tuesday</v>
      </c>
      <c r="L7113" t="str">
        <f>_xlfn.XLOOKUP(Table6[[#This Row],[Loan Date]],$Q$5:$Q$152,$S$5:$S$152)</f>
        <v>Week 4</v>
      </c>
    </row>
    <row r="7114" spans="1:12" x14ac:dyDescent="0.2">
      <c r="A7114" s="1">
        <v>44957</v>
      </c>
      <c r="B7114" t="s">
        <v>7</v>
      </c>
      <c r="C7114" s="1">
        <v>44957</v>
      </c>
      <c r="D7114" t="s">
        <v>497</v>
      </c>
      <c r="E7114" t="s">
        <v>21</v>
      </c>
      <c r="F7114" t="s">
        <v>21</v>
      </c>
      <c r="G7114" t="s">
        <v>20</v>
      </c>
      <c r="H7114" t="s">
        <v>0</v>
      </c>
      <c r="I7114">
        <f>MONTH(Table6[[#This Row],[Loan Date]])</f>
        <v>1</v>
      </c>
      <c r="J7114" t="str">
        <f>_xlfn.XLOOKUP(Table6[[#This Row],[Numeric Month]],$N$5:$N$11,$O$5:$O$11)</f>
        <v>Jan</v>
      </c>
      <c r="K7114" t="str">
        <f>_xlfn.XLOOKUP(Table6[[#This Row],[Loan Date]],$Q$5:$Q$152,$R$5:$R$152)</f>
        <v>Tuesday</v>
      </c>
      <c r="L7114" t="str">
        <f>_xlfn.XLOOKUP(Table6[[#This Row],[Loan Date]],$Q$5:$Q$152,$S$5:$S$152)</f>
        <v>Week 4</v>
      </c>
    </row>
    <row r="7115" spans="1:12" x14ac:dyDescent="0.2">
      <c r="A7115" s="1">
        <v>44957</v>
      </c>
      <c r="B7115" t="s">
        <v>7</v>
      </c>
      <c r="C7115" s="1">
        <v>44957</v>
      </c>
      <c r="D7115" t="s">
        <v>214</v>
      </c>
      <c r="E7115" t="s">
        <v>23</v>
      </c>
      <c r="F7115" t="s">
        <v>23</v>
      </c>
      <c r="G7115" t="s">
        <v>20</v>
      </c>
      <c r="H7115" t="s">
        <v>0</v>
      </c>
      <c r="I7115">
        <f>MONTH(Table6[[#This Row],[Loan Date]])</f>
        <v>1</v>
      </c>
      <c r="J7115" t="str">
        <f>_xlfn.XLOOKUP(Table6[[#This Row],[Numeric Month]],$N$5:$N$11,$O$5:$O$11)</f>
        <v>Jan</v>
      </c>
      <c r="K7115" t="str">
        <f>_xlfn.XLOOKUP(Table6[[#This Row],[Loan Date]],$Q$5:$Q$152,$R$5:$R$152)</f>
        <v>Tuesday</v>
      </c>
      <c r="L7115" t="str">
        <f>_xlfn.XLOOKUP(Table6[[#This Row],[Loan Date]],$Q$5:$Q$152,$S$5:$S$152)</f>
        <v>Week 4</v>
      </c>
    </row>
    <row r="7116" spans="1:12" x14ac:dyDescent="0.2">
      <c r="A7116" s="1">
        <v>44957</v>
      </c>
      <c r="B7116" t="s">
        <v>5</v>
      </c>
      <c r="C7116" s="1">
        <v>44964</v>
      </c>
      <c r="D7116" t="s">
        <v>281</v>
      </c>
      <c r="E7116" t="s">
        <v>52</v>
      </c>
      <c r="F7116" t="s">
        <v>51</v>
      </c>
      <c r="G7116" t="s">
        <v>1</v>
      </c>
      <c r="H7116" t="s">
        <v>0</v>
      </c>
      <c r="I7116">
        <f>MONTH(Table6[[#This Row],[Loan Date]])</f>
        <v>1</v>
      </c>
      <c r="J7116" t="str">
        <f>_xlfn.XLOOKUP(Table6[[#This Row],[Numeric Month]],$N$5:$N$11,$O$5:$O$11)</f>
        <v>Jan</v>
      </c>
      <c r="K7116" t="str">
        <f>_xlfn.XLOOKUP(Table6[[#This Row],[Loan Date]],$Q$5:$Q$152,$R$5:$R$152)</f>
        <v>Tuesday</v>
      </c>
      <c r="L7116" t="str">
        <f>_xlfn.XLOOKUP(Table6[[#This Row],[Loan Date]],$Q$5:$Q$152,$S$5:$S$152)</f>
        <v>Week 4</v>
      </c>
    </row>
    <row r="7117" spans="1:12" x14ac:dyDescent="0.2">
      <c r="A7117" s="1">
        <v>44957</v>
      </c>
      <c r="B7117" t="s">
        <v>7</v>
      </c>
      <c r="C7117" s="1">
        <v>44964</v>
      </c>
      <c r="D7117" t="s">
        <v>271</v>
      </c>
      <c r="E7117" t="s">
        <v>52</v>
      </c>
      <c r="F7117" t="s">
        <v>51</v>
      </c>
      <c r="G7117" t="s">
        <v>1</v>
      </c>
      <c r="H7117" t="s">
        <v>0</v>
      </c>
      <c r="I7117">
        <f>MONTH(Table6[[#This Row],[Loan Date]])</f>
        <v>1</v>
      </c>
      <c r="J7117" t="str">
        <f>_xlfn.XLOOKUP(Table6[[#This Row],[Numeric Month]],$N$5:$N$11,$O$5:$O$11)</f>
        <v>Jan</v>
      </c>
      <c r="K7117" t="str">
        <f>_xlfn.XLOOKUP(Table6[[#This Row],[Loan Date]],$Q$5:$Q$152,$R$5:$R$152)</f>
        <v>Tuesday</v>
      </c>
      <c r="L7117" t="str">
        <f>_xlfn.XLOOKUP(Table6[[#This Row],[Loan Date]],$Q$5:$Q$152,$S$5:$S$152)</f>
        <v>Week 4</v>
      </c>
    </row>
    <row r="7118" spans="1:12" x14ac:dyDescent="0.2">
      <c r="A7118" s="1">
        <v>44957</v>
      </c>
      <c r="B7118" t="s">
        <v>7</v>
      </c>
      <c r="C7118" s="1">
        <v>44957</v>
      </c>
      <c r="D7118" t="s">
        <v>1028</v>
      </c>
      <c r="E7118" t="s">
        <v>113</v>
      </c>
      <c r="F7118" t="s">
        <v>113</v>
      </c>
      <c r="G7118" t="s">
        <v>20</v>
      </c>
      <c r="H7118" t="s">
        <v>0</v>
      </c>
      <c r="I7118">
        <f>MONTH(Table6[[#This Row],[Loan Date]])</f>
        <v>1</v>
      </c>
      <c r="J7118" t="str">
        <f>_xlfn.XLOOKUP(Table6[[#This Row],[Numeric Month]],$N$5:$N$11,$O$5:$O$11)</f>
        <v>Jan</v>
      </c>
      <c r="K7118" t="str">
        <f>_xlfn.XLOOKUP(Table6[[#This Row],[Loan Date]],$Q$5:$Q$152,$R$5:$R$152)</f>
        <v>Tuesday</v>
      </c>
      <c r="L7118" t="str">
        <f>_xlfn.XLOOKUP(Table6[[#This Row],[Loan Date]],$Q$5:$Q$152,$S$5:$S$152)</f>
        <v>Week 4</v>
      </c>
    </row>
    <row r="7119" spans="1:12" x14ac:dyDescent="0.2">
      <c r="A7119" s="1">
        <v>44957</v>
      </c>
      <c r="B7119" t="s">
        <v>7</v>
      </c>
      <c r="C7119" s="1">
        <v>44957</v>
      </c>
      <c r="D7119" t="s">
        <v>474</v>
      </c>
      <c r="E7119" t="s">
        <v>21</v>
      </c>
      <c r="F7119" t="s">
        <v>21</v>
      </c>
      <c r="G7119" t="s">
        <v>20</v>
      </c>
      <c r="H7119" t="s">
        <v>0</v>
      </c>
      <c r="I7119">
        <f>MONTH(Table6[[#This Row],[Loan Date]])</f>
        <v>1</v>
      </c>
      <c r="J7119" t="str">
        <f>_xlfn.XLOOKUP(Table6[[#This Row],[Numeric Month]],$N$5:$N$11,$O$5:$O$11)</f>
        <v>Jan</v>
      </c>
      <c r="K7119" t="str">
        <f>_xlfn.XLOOKUP(Table6[[#This Row],[Loan Date]],$Q$5:$Q$152,$R$5:$R$152)</f>
        <v>Tuesday</v>
      </c>
      <c r="L7119" t="str">
        <f>_xlfn.XLOOKUP(Table6[[#This Row],[Loan Date]],$Q$5:$Q$152,$S$5:$S$152)</f>
        <v>Week 4</v>
      </c>
    </row>
    <row r="7120" spans="1:12" x14ac:dyDescent="0.2">
      <c r="A7120" s="1">
        <v>44957</v>
      </c>
      <c r="B7120" t="s">
        <v>7</v>
      </c>
      <c r="C7120" s="1">
        <v>44957</v>
      </c>
      <c r="D7120" t="s">
        <v>188</v>
      </c>
      <c r="E7120" t="s">
        <v>23</v>
      </c>
      <c r="F7120" t="s">
        <v>23</v>
      </c>
      <c r="G7120" t="s">
        <v>20</v>
      </c>
      <c r="H7120" t="s">
        <v>0</v>
      </c>
      <c r="I7120">
        <f>MONTH(Table6[[#This Row],[Loan Date]])</f>
        <v>1</v>
      </c>
      <c r="J7120" t="str">
        <f>_xlfn.XLOOKUP(Table6[[#This Row],[Numeric Month]],$N$5:$N$11,$O$5:$O$11)</f>
        <v>Jan</v>
      </c>
      <c r="K7120" t="str">
        <f>_xlfn.XLOOKUP(Table6[[#This Row],[Loan Date]],$Q$5:$Q$152,$R$5:$R$152)</f>
        <v>Tuesday</v>
      </c>
      <c r="L7120" t="str">
        <f>_xlfn.XLOOKUP(Table6[[#This Row],[Loan Date]],$Q$5:$Q$152,$S$5:$S$152)</f>
        <v>Week 4</v>
      </c>
    </row>
    <row r="7121" spans="1:12" x14ac:dyDescent="0.2">
      <c r="A7121" s="1">
        <v>44957</v>
      </c>
      <c r="B7121" t="s">
        <v>7</v>
      </c>
      <c r="C7121" s="1">
        <v>44957</v>
      </c>
      <c r="D7121" t="s">
        <v>1027</v>
      </c>
      <c r="E7121" t="s">
        <v>122</v>
      </c>
      <c r="F7121" t="s">
        <v>122</v>
      </c>
      <c r="G7121" t="s">
        <v>11</v>
      </c>
      <c r="H7121" t="s">
        <v>0</v>
      </c>
      <c r="I7121">
        <f>MONTH(Table6[[#This Row],[Loan Date]])</f>
        <v>1</v>
      </c>
      <c r="J7121" t="str">
        <f>_xlfn.XLOOKUP(Table6[[#This Row],[Numeric Month]],$N$5:$N$11,$O$5:$O$11)</f>
        <v>Jan</v>
      </c>
      <c r="K7121" t="str">
        <f>_xlfn.XLOOKUP(Table6[[#This Row],[Loan Date]],$Q$5:$Q$152,$R$5:$R$152)</f>
        <v>Tuesday</v>
      </c>
      <c r="L7121" t="str">
        <f>_xlfn.XLOOKUP(Table6[[#This Row],[Loan Date]],$Q$5:$Q$152,$S$5:$S$152)</f>
        <v>Week 4</v>
      </c>
    </row>
    <row r="7122" spans="1:12" x14ac:dyDescent="0.2">
      <c r="A7122" s="1">
        <v>44957</v>
      </c>
      <c r="B7122" t="s">
        <v>7</v>
      </c>
      <c r="C7122" s="1">
        <v>44957</v>
      </c>
      <c r="D7122" t="s">
        <v>523</v>
      </c>
      <c r="E7122" t="s">
        <v>168</v>
      </c>
      <c r="F7122" t="s">
        <v>168</v>
      </c>
      <c r="G7122" t="s">
        <v>20</v>
      </c>
      <c r="H7122" t="s">
        <v>0</v>
      </c>
      <c r="I7122">
        <f>MONTH(Table6[[#This Row],[Loan Date]])</f>
        <v>1</v>
      </c>
      <c r="J7122" t="str">
        <f>_xlfn.XLOOKUP(Table6[[#This Row],[Numeric Month]],$N$5:$N$11,$O$5:$O$11)</f>
        <v>Jan</v>
      </c>
      <c r="K7122" t="str">
        <f>_xlfn.XLOOKUP(Table6[[#This Row],[Loan Date]],$Q$5:$Q$152,$R$5:$R$152)</f>
        <v>Tuesday</v>
      </c>
      <c r="L7122" t="str">
        <f>_xlfn.XLOOKUP(Table6[[#This Row],[Loan Date]],$Q$5:$Q$152,$S$5:$S$152)</f>
        <v>Week 4</v>
      </c>
    </row>
    <row r="7123" spans="1:12" x14ac:dyDescent="0.2">
      <c r="A7123" s="1">
        <v>44957</v>
      </c>
      <c r="B7123" t="s">
        <v>7</v>
      </c>
      <c r="C7123" s="1">
        <v>44957</v>
      </c>
      <c r="D7123" t="s">
        <v>115</v>
      </c>
      <c r="E7123" t="s">
        <v>23</v>
      </c>
      <c r="F7123" t="s">
        <v>23</v>
      </c>
      <c r="G7123" t="s">
        <v>20</v>
      </c>
      <c r="H7123" t="s">
        <v>0</v>
      </c>
      <c r="I7123">
        <f>MONTH(Table6[[#This Row],[Loan Date]])</f>
        <v>1</v>
      </c>
      <c r="J7123" t="str">
        <f>_xlfn.XLOOKUP(Table6[[#This Row],[Numeric Month]],$N$5:$N$11,$O$5:$O$11)</f>
        <v>Jan</v>
      </c>
      <c r="K7123" t="str">
        <f>_xlfn.XLOOKUP(Table6[[#This Row],[Loan Date]],$Q$5:$Q$152,$R$5:$R$152)</f>
        <v>Tuesday</v>
      </c>
      <c r="L7123" t="str">
        <f>_xlfn.XLOOKUP(Table6[[#This Row],[Loan Date]],$Q$5:$Q$152,$S$5:$S$152)</f>
        <v>Week 4</v>
      </c>
    </row>
    <row r="7124" spans="1:12" x14ac:dyDescent="0.2">
      <c r="A7124" s="1">
        <v>44957</v>
      </c>
      <c r="B7124" t="s">
        <v>7</v>
      </c>
      <c r="C7124" s="1">
        <v>44957</v>
      </c>
      <c r="D7124" t="s">
        <v>165</v>
      </c>
      <c r="E7124" t="s">
        <v>21</v>
      </c>
      <c r="F7124" t="s">
        <v>21</v>
      </c>
      <c r="G7124" t="s">
        <v>20</v>
      </c>
      <c r="H7124" t="s">
        <v>0</v>
      </c>
      <c r="I7124">
        <f>MONTH(Table6[[#This Row],[Loan Date]])</f>
        <v>1</v>
      </c>
      <c r="J7124" t="str">
        <f>_xlfn.XLOOKUP(Table6[[#This Row],[Numeric Month]],$N$5:$N$11,$O$5:$O$11)</f>
        <v>Jan</v>
      </c>
      <c r="K7124" t="str">
        <f>_xlfn.XLOOKUP(Table6[[#This Row],[Loan Date]],$Q$5:$Q$152,$R$5:$R$152)</f>
        <v>Tuesday</v>
      </c>
      <c r="L7124" t="str">
        <f>_xlfn.XLOOKUP(Table6[[#This Row],[Loan Date]],$Q$5:$Q$152,$S$5:$S$152)</f>
        <v>Week 4</v>
      </c>
    </row>
    <row r="7125" spans="1:12" x14ac:dyDescent="0.2">
      <c r="A7125" s="1">
        <v>44957</v>
      </c>
      <c r="B7125" t="s">
        <v>7</v>
      </c>
      <c r="C7125" s="1">
        <v>44970</v>
      </c>
      <c r="D7125" t="s">
        <v>288</v>
      </c>
      <c r="E7125" t="s">
        <v>9</v>
      </c>
      <c r="F7125" t="s">
        <v>8</v>
      </c>
      <c r="G7125" t="s">
        <v>1</v>
      </c>
      <c r="H7125" t="s">
        <v>0</v>
      </c>
      <c r="I7125">
        <f>MONTH(Table6[[#This Row],[Loan Date]])</f>
        <v>1</v>
      </c>
      <c r="J7125" t="str">
        <f>_xlfn.XLOOKUP(Table6[[#This Row],[Numeric Month]],$N$5:$N$11,$O$5:$O$11)</f>
        <v>Jan</v>
      </c>
      <c r="K7125" t="str">
        <f>_xlfn.XLOOKUP(Table6[[#This Row],[Loan Date]],$Q$5:$Q$152,$R$5:$R$152)</f>
        <v>Tuesday</v>
      </c>
      <c r="L7125" t="str">
        <f>_xlfn.XLOOKUP(Table6[[#This Row],[Loan Date]],$Q$5:$Q$152,$S$5:$S$152)</f>
        <v>Week 4</v>
      </c>
    </row>
    <row r="7126" spans="1:12" x14ac:dyDescent="0.2">
      <c r="A7126" s="1">
        <v>44957</v>
      </c>
      <c r="B7126" t="s">
        <v>35</v>
      </c>
      <c r="C7126" s="1">
        <v>44957</v>
      </c>
      <c r="D7126" t="s">
        <v>1006</v>
      </c>
      <c r="E7126" t="s">
        <v>41</v>
      </c>
      <c r="F7126" t="s">
        <v>40</v>
      </c>
      <c r="G7126" t="s">
        <v>39</v>
      </c>
      <c r="H7126" t="s">
        <v>0</v>
      </c>
      <c r="I7126">
        <f>MONTH(Table6[[#This Row],[Loan Date]])</f>
        <v>1</v>
      </c>
      <c r="J7126" t="str">
        <f>_xlfn.XLOOKUP(Table6[[#This Row],[Numeric Month]],$N$5:$N$11,$O$5:$O$11)</f>
        <v>Jan</v>
      </c>
      <c r="K7126" t="str">
        <f>_xlfn.XLOOKUP(Table6[[#This Row],[Loan Date]],$Q$5:$Q$152,$R$5:$R$152)</f>
        <v>Tuesday</v>
      </c>
      <c r="L7126" t="str">
        <f>_xlfn.XLOOKUP(Table6[[#This Row],[Loan Date]],$Q$5:$Q$152,$S$5:$S$152)</f>
        <v>Week 4</v>
      </c>
    </row>
    <row r="7127" spans="1:12" x14ac:dyDescent="0.2">
      <c r="A7127" s="1">
        <v>44957</v>
      </c>
      <c r="B7127" t="s">
        <v>7</v>
      </c>
      <c r="C7127" s="1">
        <v>44957</v>
      </c>
      <c r="D7127" t="s">
        <v>172</v>
      </c>
      <c r="E7127" t="s">
        <v>21</v>
      </c>
      <c r="F7127" t="s">
        <v>21</v>
      </c>
      <c r="G7127" t="s">
        <v>20</v>
      </c>
      <c r="H7127" t="s">
        <v>0</v>
      </c>
      <c r="I7127">
        <f>MONTH(Table6[[#This Row],[Loan Date]])</f>
        <v>1</v>
      </c>
      <c r="J7127" t="str">
        <f>_xlfn.XLOOKUP(Table6[[#This Row],[Numeric Month]],$N$5:$N$11,$O$5:$O$11)</f>
        <v>Jan</v>
      </c>
      <c r="K7127" t="str">
        <f>_xlfn.XLOOKUP(Table6[[#This Row],[Loan Date]],$Q$5:$Q$152,$R$5:$R$152)</f>
        <v>Tuesday</v>
      </c>
      <c r="L7127" t="str">
        <f>_xlfn.XLOOKUP(Table6[[#This Row],[Loan Date]],$Q$5:$Q$152,$S$5:$S$152)</f>
        <v>Week 4</v>
      </c>
    </row>
    <row r="7128" spans="1:12" x14ac:dyDescent="0.2">
      <c r="A7128" s="1">
        <v>44957</v>
      </c>
      <c r="B7128" t="s">
        <v>7</v>
      </c>
      <c r="C7128" s="1">
        <v>44957</v>
      </c>
      <c r="D7128" t="s">
        <v>171</v>
      </c>
      <c r="E7128" t="s">
        <v>23</v>
      </c>
      <c r="F7128" t="s">
        <v>23</v>
      </c>
      <c r="G7128" t="s">
        <v>20</v>
      </c>
      <c r="H7128" t="s">
        <v>0</v>
      </c>
      <c r="I7128">
        <f>MONTH(Table6[[#This Row],[Loan Date]])</f>
        <v>1</v>
      </c>
      <c r="J7128" t="str">
        <f>_xlfn.XLOOKUP(Table6[[#This Row],[Numeric Month]],$N$5:$N$11,$O$5:$O$11)</f>
        <v>Jan</v>
      </c>
      <c r="K7128" t="str">
        <f>_xlfn.XLOOKUP(Table6[[#This Row],[Loan Date]],$Q$5:$Q$152,$R$5:$R$152)</f>
        <v>Tuesday</v>
      </c>
      <c r="L7128" t="str">
        <f>_xlfn.XLOOKUP(Table6[[#This Row],[Loan Date]],$Q$5:$Q$152,$S$5:$S$152)</f>
        <v>Week 4</v>
      </c>
    </row>
    <row r="7129" spans="1:12" x14ac:dyDescent="0.2">
      <c r="A7129" s="1">
        <v>44957</v>
      </c>
      <c r="B7129" t="s">
        <v>5</v>
      </c>
      <c r="C7129" s="1">
        <v>44957</v>
      </c>
      <c r="D7129" t="s">
        <v>341</v>
      </c>
      <c r="E7129" t="s">
        <v>49</v>
      </c>
      <c r="F7129" t="s">
        <v>49</v>
      </c>
      <c r="G7129" t="s">
        <v>20</v>
      </c>
      <c r="H7129" t="s">
        <v>0</v>
      </c>
      <c r="I7129">
        <f>MONTH(Table6[[#This Row],[Loan Date]])</f>
        <v>1</v>
      </c>
      <c r="J7129" t="str">
        <f>_xlfn.XLOOKUP(Table6[[#This Row],[Numeric Month]],$N$5:$N$11,$O$5:$O$11)</f>
        <v>Jan</v>
      </c>
      <c r="K7129" t="str">
        <f>_xlfn.XLOOKUP(Table6[[#This Row],[Loan Date]],$Q$5:$Q$152,$R$5:$R$152)</f>
        <v>Tuesday</v>
      </c>
      <c r="L7129" t="str">
        <f>_xlfn.XLOOKUP(Table6[[#This Row],[Loan Date]],$Q$5:$Q$152,$S$5:$S$152)</f>
        <v>Week 4</v>
      </c>
    </row>
    <row r="7130" spans="1:12" x14ac:dyDescent="0.2">
      <c r="A7130" s="1">
        <v>44957</v>
      </c>
      <c r="B7130" t="s">
        <v>5</v>
      </c>
      <c r="C7130" s="1">
        <v>44965</v>
      </c>
      <c r="D7130" t="s">
        <v>295</v>
      </c>
      <c r="E7130" t="s">
        <v>52</v>
      </c>
      <c r="F7130" t="s">
        <v>51</v>
      </c>
      <c r="G7130" t="s">
        <v>1</v>
      </c>
      <c r="H7130" t="s">
        <v>0</v>
      </c>
      <c r="I7130">
        <f>MONTH(Table6[[#This Row],[Loan Date]])</f>
        <v>1</v>
      </c>
      <c r="J7130" t="str">
        <f>_xlfn.XLOOKUP(Table6[[#This Row],[Numeric Month]],$N$5:$N$11,$O$5:$O$11)</f>
        <v>Jan</v>
      </c>
      <c r="K7130" t="str">
        <f>_xlfn.XLOOKUP(Table6[[#This Row],[Loan Date]],$Q$5:$Q$152,$R$5:$R$152)</f>
        <v>Tuesday</v>
      </c>
      <c r="L7130" t="str">
        <f>_xlfn.XLOOKUP(Table6[[#This Row],[Loan Date]],$Q$5:$Q$152,$S$5:$S$152)</f>
        <v>Week 4</v>
      </c>
    </row>
    <row r="7131" spans="1:12" x14ac:dyDescent="0.2">
      <c r="A7131" s="1">
        <v>44957</v>
      </c>
      <c r="B7131" t="s">
        <v>5</v>
      </c>
      <c r="C7131" s="1">
        <v>44957</v>
      </c>
      <c r="D7131" t="s">
        <v>952</v>
      </c>
      <c r="E7131" t="s">
        <v>37</v>
      </c>
      <c r="F7131" t="s">
        <v>37</v>
      </c>
      <c r="G7131" t="s">
        <v>20</v>
      </c>
      <c r="H7131" t="s">
        <v>0</v>
      </c>
      <c r="I7131">
        <f>MONTH(Table6[[#This Row],[Loan Date]])</f>
        <v>1</v>
      </c>
      <c r="J7131" t="str">
        <f>_xlfn.XLOOKUP(Table6[[#This Row],[Numeric Month]],$N$5:$N$11,$O$5:$O$11)</f>
        <v>Jan</v>
      </c>
      <c r="K7131" t="str">
        <f>_xlfn.XLOOKUP(Table6[[#This Row],[Loan Date]],$Q$5:$Q$152,$R$5:$R$152)</f>
        <v>Tuesday</v>
      </c>
      <c r="L7131" t="str">
        <f>_xlfn.XLOOKUP(Table6[[#This Row],[Loan Date]],$Q$5:$Q$152,$S$5:$S$152)</f>
        <v>Week 4</v>
      </c>
    </row>
    <row r="7132" spans="1:12" x14ac:dyDescent="0.2">
      <c r="A7132" s="1">
        <v>44957</v>
      </c>
      <c r="B7132" t="s">
        <v>7</v>
      </c>
      <c r="C7132" s="1">
        <v>44957</v>
      </c>
      <c r="D7132" t="s">
        <v>969</v>
      </c>
      <c r="E7132" t="s">
        <v>37</v>
      </c>
      <c r="F7132" t="s">
        <v>37</v>
      </c>
      <c r="G7132" t="s">
        <v>20</v>
      </c>
      <c r="H7132" t="s">
        <v>0</v>
      </c>
      <c r="I7132">
        <f>MONTH(Table6[[#This Row],[Loan Date]])</f>
        <v>1</v>
      </c>
      <c r="J7132" t="str">
        <f>_xlfn.XLOOKUP(Table6[[#This Row],[Numeric Month]],$N$5:$N$11,$O$5:$O$11)</f>
        <v>Jan</v>
      </c>
      <c r="K7132" t="str">
        <f>_xlfn.XLOOKUP(Table6[[#This Row],[Loan Date]],$Q$5:$Q$152,$R$5:$R$152)</f>
        <v>Tuesday</v>
      </c>
      <c r="L7132" t="str">
        <f>_xlfn.XLOOKUP(Table6[[#This Row],[Loan Date]],$Q$5:$Q$152,$S$5:$S$152)</f>
        <v>Week 4</v>
      </c>
    </row>
    <row r="7133" spans="1:12" x14ac:dyDescent="0.2">
      <c r="A7133" s="1">
        <v>44957</v>
      </c>
      <c r="B7133" t="s">
        <v>7</v>
      </c>
      <c r="C7133" s="1">
        <v>44957</v>
      </c>
      <c r="D7133" t="s">
        <v>171</v>
      </c>
      <c r="E7133" t="s">
        <v>23</v>
      </c>
      <c r="F7133" t="s">
        <v>23</v>
      </c>
      <c r="G7133" t="s">
        <v>20</v>
      </c>
      <c r="H7133" t="s">
        <v>0</v>
      </c>
      <c r="I7133">
        <f>MONTH(Table6[[#This Row],[Loan Date]])</f>
        <v>1</v>
      </c>
      <c r="J7133" t="str">
        <f>_xlfn.XLOOKUP(Table6[[#This Row],[Numeric Month]],$N$5:$N$11,$O$5:$O$11)</f>
        <v>Jan</v>
      </c>
      <c r="K7133" t="str">
        <f>_xlfn.XLOOKUP(Table6[[#This Row],[Loan Date]],$Q$5:$Q$152,$R$5:$R$152)</f>
        <v>Tuesday</v>
      </c>
      <c r="L7133" t="str">
        <f>_xlfn.XLOOKUP(Table6[[#This Row],[Loan Date]],$Q$5:$Q$152,$S$5:$S$152)</f>
        <v>Week 4</v>
      </c>
    </row>
    <row r="7134" spans="1:12" x14ac:dyDescent="0.2">
      <c r="A7134" s="1">
        <v>44957</v>
      </c>
      <c r="B7134" t="s">
        <v>7</v>
      </c>
      <c r="C7134" s="1">
        <v>44957</v>
      </c>
      <c r="D7134" t="s">
        <v>497</v>
      </c>
      <c r="E7134" t="s">
        <v>21</v>
      </c>
      <c r="F7134" t="s">
        <v>21</v>
      </c>
      <c r="G7134" t="s">
        <v>20</v>
      </c>
      <c r="H7134" t="s">
        <v>0</v>
      </c>
      <c r="I7134">
        <f>MONTH(Table6[[#This Row],[Loan Date]])</f>
        <v>1</v>
      </c>
      <c r="J7134" t="str">
        <f>_xlfn.XLOOKUP(Table6[[#This Row],[Numeric Month]],$N$5:$N$11,$O$5:$O$11)</f>
        <v>Jan</v>
      </c>
      <c r="K7134" t="str">
        <f>_xlfn.XLOOKUP(Table6[[#This Row],[Loan Date]],$Q$5:$Q$152,$R$5:$R$152)</f>
        <v>Tuesday</v>
      </c>
      <c r="L7134" t="str">
        <f>_xlfn.XLOOKUP(Table6[[#This Row],[Loan Date]],$Q$5:$Q$152,$S$5:$S$152)</f>
        <v>Week 4</v>
      </c>
    </row>
    <row r="7135" spans="1:12" x14ac:dyDescent="0.2">
      <c r="A7135" s="1">
        <v>44957</v>
      </c>
      <c r="B7135" t="s">
        <v>7</v>
      </c>
      <c r="C7135" s="1">
        <v>44957</v>
      </c>
      <c r="D7135" t="s">
        <v>30</v>
      </c>
      <c r="E7135" t="s">
        <v>23</v>
      </c>
      <c r="F7135" t="s">
        <v>23</v>
      </c>
      <c r="G7135" t="s">
        <v>20</v>
      </c>
      <c r="H7135" t="s">
        <v>0</v>
      </c>
      <c r="I7135">
        <f>MONTH(Table6[[#This Row],[Loan Date]])</f>
        <v>1</v>
      </c>
      <c r="J7135" t="str">
        <f>_xlfn.XLOOKUP(Table6[[#This Row],[Numeric Month]],$N$5:$N$11,$O$5:$O$11)</f>
        <v>Jan</v>
      </c>
      <c r="K7135" t="str">
        <f>_xlfn.XLOOKUP(Table6[[#This Row],[Loan Date]],$Q$5:$Q$152,$R$5:$R$152)</f>
        <v>Tuesday</v>
      </c>
      <c r="L7135" t="str">
        <f>_xlfn.XLOOKUP(Table6[[#This Row],[Loan Date]],$Q$5:$Q$152,$S$5:$S$152)</f>
        <v>Week 4</v>
      </c>
    </row>
    <row r="7136" spans="1:12" x14ac:dyDescent="0.2">
      <c r="A7136" s="1">
        <v>44957</v>
      </c>
      <c r="B7136" t="s">
        <v>7</v>
      </c>
      <c r="C7136" s="1">
        <v>44957</v>
      </c>
      <c r="D7136" t="s">
        <v>441</v>
      </c>
      <c r="E7136" t="s">
        <v>21</v>
      </c>
      <c r="F7136" t="s">
        <v>21</v>
      </c>
      <c r="G7136" t="s">
        <v>20</v>
      </c>
      <c r="H7136" t="s">
        <v>0</v>
      </c>
      <c r="I7136">
        <f>MONTH(Table6[[#This Row],[Loan Date]])</f>
        <v>1</v>
      </c>
      <c r="J7136" t="str">
        <f>_xlfn.XLOOKUP(Table6[[#This Row],[Numeric Month]],$N$5:$N$11,$O$5:$O$11)</f>
        <v>Jan</v>
      </c>
      <c r="K7136" t="str">
        <f>_xlfn.XLOOKUP(Table6[[#This Row],[Loan Date]],$Q$5:$Q$152,$R$5:$R$152)</f>
        <v>Tuesday</v>
      </c>
      <c r="L7136" t="str">
        <f>_xlfn.XLOOKUP(Table6[[#This Row],[Loan Date]],$Q$5:$Q$152,$S$5:$S$152)</f>
        <v>Week 4</v>
      </c>
    </row>
    <row r="7137" spans="1:12" x14ac:dyDescent="0.2">
      <c r="A7137" s="1">
        <v>44957</v>
      </c>
      <c r="B7137" t="s">
        <v>7</v>
      </c>
      <c r="C7137" s="1">
        <v>44957</v>
      </c>
      <c r="D7137" t="s">
        <v>1026</v>
      </c>
      <c r="E7137" t="s">
        <v>221</v>
      </c>
      <c r="F7137" t="s">
        <v>221</v>
      </c>
      <c r="G7137" t="s">
        <v>20</v>
      </c>
      <c r="H7137" t="s">
        <v>0</v>
      </c>
      <c r="I7137">
        <f>MONTH(Table6[[#This Row],[Loan Date]])</f>
        <v>1</v>
      </c>
      <c r="J7137" t="str">
        <f>_xlfn.XLOOKUP(Table6[[#This Row],[Numeric Month]],$N$5:$N$11,$O$5:$O$11)</f>
        <v>Jan</v>
      </c>
      <c r="K7137" t="str">
        <f>_xlfn.XLOOKUP(Table6[[#This Row],[Loan Date]],$Q$5:$Q$152,$R$5:$R$152)</f>
        <v>Tuesday</v>
      </c>
      <c r="L7137" t="str">
        <f>_xlfn.XLOOKUP(Table6[[#This Row],[Loan Date]],$Q$5:$Q$152,$S$5:$S$152)</f>
        <v>Week 4</v>
      </c>
    </row>
    <row r="7138" spans="1:12" x14ac:dyDescent="0.2">
      <c r="A7138" s="1">
        <v>44957</v>
      </c>
      <c r="B7138" t="s">
        <v>7</v>
      </c>
      <c r="C7138" s="1">
        <v>44957</v>
      </c>
      <c r="D7138" t="s">
        <v>98</v>
      </c>
      <c r="E7138" t="s">
        <v>65</v>
      </c>
      <c r="F7138" t="s">
        <v>65</v>
      </c>
      <c r="G7138" t="s">
        <v>20</v>
      </c>
      <c r="H7138" t="s">
        <v>0</v>
      </c>
      <c r="I7138">
        <f>MONTH(Table6[[#This Row],[Loan Date]])</f>
        <v>1</v>
      </c>
      <c r="J7138" t="str">
        <f>_xlfn.XLOOKUP(Table6[[#This Row],[Numeric Month]],$N$5:$N$11,$O$5:$O$11)</f>
        <v>Jan</v>
      </c>
      <c r="K7138" t="str">
        <f>_xlfn.XLOOKUP(Table6[[#This Row],[Loan Date]],$Q$5:$Q$152,$R$5:$R$152)</f>
        <v>Tuesday</v>
      </c>
      <c r="L7138" t="str">
        <f>_xlfn.XLOOKUP(Table6[[#This Row],[Loan Date]],$Q$5:$Q$152,$S$5:$S$152)</f>
        <v>Week 4</v>
      </c>
    </row>
    <row r="7139" spans="1:12" x14ac:dyDescent="0.2">
      <c r="A7139" s="1">
        <v>44957</v>
      </c>
      <c r="B7139" t="s">
        <v>7</v>
      </c>
      <c r="C7139" s="1">
        <v>44957</v>
      </c>
      <c r="D7139" t="s">
        <v>466</v>
      </c>
      <c r="E7139" t="s">
        <v>65</v>
      </c>
      <c r="F7139" t="s">
        <v>65</v>
      </c>
      <c r="G7139" t="s">
        <v>20</v>
      </c>
      <c r="H7139" t="s">
        <v>0</v>
      </c>
      <c r="I7139">
        <f>MONTH(Table6[[#This Row],[Loan Date]])</f>
        <v>1</v>
      </c>
      <c r="J7139" t="str">
        <f>_xlfn.XLOOKUP(Table6[[#This Row],[Numeric Month]],$N$5:$N$11,$O$5:$O$11)</f>
        <v>Jan</v>
      </c>
      <c r="K7139" t="str">
        <f>_xlfn.XLOOKUP(Table6[[#This Row],[Loan Date]],$Q$5:$Q$152,$R$5:$R$152)</f>
        <v>Tuesday</v>
      </c>
      <c r="L7139" t="str">
        <f>_xlfn.XLOOKUP(Table6[[#This Row],[Loan Date]],$Q$5:$Q$152,$S$5:$S$152)</f>
        <v>Week 4</v>
      </c>
    </row>
    <row r="7140" spans="1:12" x14ac:dyDescent="0.2">
      <c r="A7140" s="1">
        <v>44958</v>
      </c>
      <c r="B7140" t="s">
        <v>7</v>
      </c>
      <c r="C7140" s="1">
        <v>44965</v>
      </c>
      <c r="D7140" t="s">
        <v>1025</v>
      </c>
      <c r="E7140" t="s">
        <v>52</v>
      </c>
      <c r="F7140" t="s">
        <v>51</v>
      </c>
      <c r="G7140" t="s">
        <v>1</v>
      </c>
      <c r="H7140" t="s">
        <v>0</v>
      </c>
      <c r="I7140">
        <f>MONTH(Table6[[#This Row],[Loan Date]])</f>
        <v>2</v>
      </c>
      <c r="J7140" t="str">
        <f>_xlfn.XLOOKUP(Table6[[#This Row],[Numeric Month]],$N$5:$N$11,$O$5:$O$11)</f>
        <v>Feb</v>
      </c>
      <c r="K7140" t="str">
        <f>_xlfn.XLOOKUP(Table6[[#This Row],[Loan Date]],$Q$5:$Q$152,$R$5:$R$152)</f>
        <v>Wednesday</v>
      </c>
      <c r="L7140" t="str">
        <f>_xlfn.XLOOKUP(Table6[[#This Row],[Loan Date]],$Q$5:$Q$152,$S$5:$S$152)</f>
        <v>Week 4</v>
      </c>
    </row>
    <row r="7141" spans="1:12" x14ac:dyDescent="0.2">
      <c r="A7141" s="1">
        <v>44958</v>
      </c>
      <c r="B7141" t="s">
        <v>35</v>
      </c>
      <c r="C7141" s="1">
        <v>44965</v>
      </c>
      <c r="D7141" t="s">
        <v>569</v>
      </c>
      <c r="E7141" t="s">
        <v>52</v>
      </c>
      <c r="F7141" t="s">
        <v>51</v>
      </c>
      <c r="G7141" t="s">
        <v>1</v>
      </c>
      <c r="H7141" t="s">
        <v>0</v>
      </c>
      <c r="I7141">
        <f>MONTH(Table6[[#This Row],[Loan Date]])</f>
        <v>2</v>
      </c>
      <c r="J7141" t="str">
        <f>_xlfn.XLOOKUP(Table6[[#This Row],[Numeric Month]],$N$5:$N$11,$O$5:$O$11)</f>
        <v>Feb</v>
      </c>
      <c r="K7141" t="str">
        <f>_xlfn.XLOOKUP(Table6[[#This Row],[Loan Date]],$Q$5:$Q$152,$R$5:$R$152)</f>
        <v>Wednesday</v>
      </c>
      <c r="L7141" t="str">
        <f>_xlfn.XLOOKUP(Table6[[#This Row],[Loan Date]],$Q$5:$Q$152,$S$5:$S$152)</f>
        <v>Week 4</v>
      </c>
    </row>
    <row r="7142" spans="1:12" x14ac:dyDescent="0.2">
      <c r="A7142" s="1">
        <v>44958</v>
      </c>
      <c r="B7142" t="s">
        <v>7</v>
      </c>
      <c r="C7142" s="1">
        <v>44958</v>
      </c>
      <c r="D7142" t="s">
        <v>763</v>
      </c>
      <c r="E7142" t="s">
        <v>162</v>
      </c>
      <c r="F7142" t="s">
        <v>162</v>
      </c>
      <c r="G7142" t="s">
        <v>11</v>
      </c>
      <c r="H7142" t="s">
        <v>0</v>
      </c>
      <c r="I7142">
        <f>MONTH(Table6[[#This Row],[Loan Date]])</f>
        <v>2</v>
      </c>
      <c r="J7142" t="str">
        <f>_xlfn.XLOOKUP(Table6[[#This Row],[Numeric Month]],$N$5:$N$11,$O$5:$O$11)</f>
        <v>Feb</v>
      </c>
      <c r="K7142" t="str">
        <f>_xlfn.XLOOKUP(Table6[[#This Row],[Loan Date]],$Q$5:$Q$152,$R$5:$R$152)</f>
        <v>Wednesday</v>
      </c>
      <c r="L7142" t="str">
        <f>_xlfn.XLOOKUP(Table6[[#This Row],[Loan Date]],$Q$5:$Q$152,$S$5:$S$152)</f>
        <v>Week 4</v>
      </c>
    </row>
    <row r="7143" spans="1:12" x14ac:dyDescent="0.2">
      <c r="A7143" s="1">
        <v>44958</v>
      </c>
      <c r="B7143" t="s">
        <v>7</v>
      </c>
      <c r="C7143" s="1">
        <v>44972</v>
      </c>
      <c r="D7143" t="s">
        <v>467</v>
      </c>
      <c r="E7143" t="s">
        <v>9</v>
      </c>
      <c r="F7143" t="s">
        <v>8</v>
      </c>
      <c r="G7143" t="s">
        <v>1</v>
      </c>
      <c r="H7143" t="s">
        <v>0</v>
      </c>
      <c r="I7143">
        <f>MONTH(Table6[[#This Row],[Loan Date]])</f>
        <v>2</v>
      </c>
      <c r="J7143" t="str">
        <f>_xlfn.XLOOKUP(Table6[[#This Row],[Numeric Month]],$N$5:$N$11,$O$5:$O$11)</f>
        <v>Feb</v>
      </c>
      <c r="K7143" t="str">
        <f>_xlfn.XLOOKUP(Table6[[#This Row],[Loan Date]],$Q$5:$Q$152,$R$5:$R$152)</f>
        <v>Wednesday</v>
      </c>
      <c r="L7143" t="str">
        <f>_xlfn.XLOOKUP(Table6[[#This Row],[Loan Date]],$Q$5:$Q$152,$S$5:$S$152)</f>
        <v>Week 4</v>
      </c>
    </row>
    <row r="7144" spans="1:12" x14ac:dyDescent="0.2">
      <c r="A7144" s="1">
        <v>44958</v>
      </c>
      <c r="B7144" t="s">
        <v>5</v>
      </c>
      <c r="C7144" s="1">
        <v>44965</v>
      </c>
      <c r="D7144" t="s">
        <v>269</v>
      </c>
      <c r="E7144" t="s">
        <v>52</v>
      </c>
      <c r="F7144" t="s">
        <v>51</v>
      </c>
      <c r="G7144" t="s">
        <v>1</v>
      </c>
      <c r="H7144" t="s">
        <v>0</v>
      </c>
      <c r="I7144">
        <f>MONTH(Table6[[#This Row],[Loan Date]])</f>
        <v>2</v>
      </c>
      <c r="J7144" t="str">
        <f>_xlfn.XLOOKUP(Table6[[#This Row],[Numeric Month]],$N$5:$N$11,$O$5:$O$11)</f>
        <v>Feb</v>
      </c>
      <c r="K7144" t="str">
        <f>_xlfn.XLOOKUP(Table6[[#This Row],[Loan Date]],$Q$5:$Q$152,$R$5:$R$152)</f>
        <v>Wednesday</v>
      </c>
      <c r="L7144" t="str">
        <f>_xlfn.XLOOKUP(Table6[[#This Row],[Loan Date]],$Q$5:$Q$152,$S$5:$S$152)</f>
        <v>Week 4</v>
      </c>
    </row>
    <row r="7145" spans="1:12" x14ac:dyDescent="0.2">
      <c r="A7145" s="1">
        <v>44958</v>
      </c>
      <c r="B7145" t="s">
        <v>7</v>
      </c>
      <c r="C7145" s="1">
        <v>44965</v>
      </c>
      <c r="D7145" t="s">
        <v>896</v>
      </c>
      <c r="E7145" t="s">
        <v>3</v>
      </c>
      <c r="F7145" t="s">
        <v>2</v>
      </c>
      <c r="G7145" t="s">
        <v>1</v>
      </c>
      <c r="H7145" t="s">
        <v>0</v>
      </c>
      <c r="I7145">
        <f>MONTH(Table6[[#This Row],[Loan Date]])</f>
        <v>2</v>
      </c>
      <c r="J7145" t="str">
        <f>_xlfn.XLOOKUP(Table6[[#This Row],[Numeric Month]],$N$5:$N$11,$O$5:$O$11)</f>
        <v>Feb</v>
      </c>
      <c r="K7145" t="str">
        <f>_xlfn.XLOOKUP(Table6[[#This Row],[Loan Date]],$Q$5:$Q$152,$R$5:$R$152)</f>
        <v>Wednesday</v>
      </c>
      <c r="L7145" t="str">
        <f>_xlfn.XLOOKUP(Table6[[#This Row],[Loan Date]],$Q$5:$Q$152,$S$5:$S$152)</f>
        <v>Week 4</v>
      </c>
    </row>
    <row r="7146" spans="1:12" x14ac:dyDescent="0.2">
      <c r="A7146" s="1">
        <v>44958</v>
      </c>
      <c r="B7146" t="s">
        <v>7</v>
      </c>
      <c r="C7146" s="1">
        <v>44965</v>
      </c>
      <c r="D7146" t="s">
        <v>150</v>
      </c>
      <c r="E7146" t="s">
        <v>52</v>
      </c>
      <c r="F7146" t="s">
        <v>51</v>
      </c>
      <c r="G7146" t="s">
        <v>1</v>
      </c>
      <c r="H7146" t="s">
        <v>0</v>
      </c>
      <c r="I7146">
        <f>MONTH(Table6[[#This Row],[Loan Date]])</f>
        <v>2</v>
      </c>
      <c r="J7146" t="str">
        <f>_xlfn.XLOOKUP(Table6[[#This Row],[Numeric Month]],$N$5:$N$11,$O$5:$O$11)</f>
        <v>Feb</v>
      </c>
      <c r="K7146" t="str">
        <f>_xlfn.XLOOKUP(Table6[[#This Row],[Loan Date]],$Q$5:$Q$152,$R$5:$R$152)</f>
        <v>Wednesday</v>
      </c>
      <c r="L7146" t="str">
        <f>_xlfn.XLOOKUP(Table6[[#This Row],[Loan Date]],$Q$5:$Q$152,$S$5:$S$152)</f>
        <v>Week 4</v>
      </c>
    </row>
    <row r="7147" spans="1:12" x14ac:dyDescent="0.2">
      <c r="A7147" s="1">
        <v>44958</v>
      </c>
      <c r="B7147" t="s">
        <v>7</v>
      </c>
      <c r="C7147" s="1">
        <v>44958</v>
      </c>
      <c r="D7147" t="s">
        <v>897</v>
      </c>
      <c r="E7147" t="s">
        <v>44</v>
      </c>
      <c r="F7147" t="s">
        <v>44</v>
      </c>
      <c r="G7147" t="s">
        <v>39</v>
      </c>
      <c r="H7147" t="s">
        <v>0</v>
      </c>
      <c r="I7147">
        <f>MONTH(Table6[[#This Row],[Loan Date]])</f>
        <v>2</v>
      </c>
      <c r="J7147" t="str">
        <f>_xlfn.XLOOKUP(Table6[[#This Row],[Numeric Month]],$N$5:$N$11,$O$5:$O$11)</f>
        <v>Feb</v>
      </c>
      <c r="K7147" t="str">
        <f>_xlfn.XLOOKUP(Table6[[#This Row],[Loan Date]],$Q$5:$Q$152,$R$5:$R$152)</f>
        <v>Wednesday</v>
      </c>
      <c r="L7147" t="str">
        <f>_xlfn.XLOOKUP(Table6[[#This Row],[Loan Date]],$Q$5:$Q$152,$S$5:$S$152)</f>
        <v>Week 4</v>
      </c>
    </row>
    <row r="7148" spans="1:12" x14ac:dyDescent="0.2">
      <c r="A7148" s="1">
        <v>44958</v>
      </c>
      <c r="B7148" t="s">
        <v>7</v>
      </c>
      <c r="C7148" s="1">
        <v>44958</v>
      </c>
      <c r="D7148" t="s">
        <v>913</v>
      </c>
      <c r="E7148" t="s">
        <v>37</v>
      </c>
      <c r="F7148" t="s">
        <v>37</v>
      </c>
      <c r="G7148" t="s">
        <v>20</v>
      </c>
      <c r="H7148" t="s">
        <v>0</v>
      </c>
      <c r="I7148">
        <f>MONTH(Table6[[#This Row],[Loan Date]])</f>
        <v>2</v>
      </c>
      <c r="J7148" t="str">
        <f>_xlfn.XLOOKUP(Table6[[#This Row],[Numeric Month]],$N$5:$N$11,$O$5:$O$11)</f>
        <v>Feb</v>
      </c>
      <c r="K7148" t="str">
        <f>_xlfn.XLOOKUP(Table6[[#This Row],[Loan Date]],$Q$5:$Q$152,$R$5:$R$152)</f>
        <v>Wednesday</v>
      </c>
      <c r="L7148" t="str">
        <f>_xlfn.XLOOKUP(Table6[[#This Row],[Loan Date]],$Q$5:$Q$152,$S$5:$S$152)</f>
        <v>Week 4</v>
      </c>
    </row>
    <row r="7149" spans="1:12" x14ac:dyDescent="0.2">
      <c r="A7149" s="1">
        <v>44958</v>
      </c>
      <c r="B7149" t="s">
        <v>7</v>
      </c>
      <c r="C7149" s="1">
        <v>44958</v>
      </c>
      <c r="D7149" t="s">
        <v>290</v>
      </c>
      <c r="E7149" t="s">
        <v>44</v>
      </c>
      <c r="F7149" t="s">
        <v>44</v>
      </c>
      <c r="G7149" t="s">
        <v>39</v>
      </c>
      <c r="H7149" t="s">
        <v>0</v>
      </c>
      <c r="I7149">
        <f>MONTH(Table6[[#This Row],[Loan Date]])</f>
        <v>2</v>
      </c>
      <c r="J7149" t="str">
        <f>_xlfn.XLOOKUP(Table6[[#This Row],[Numeric Month]],$N$5:$N$11,$O$5:$O$11)</f>
        <v>Feb</v>
      </c>
      <c r="K7149" t="str">
        <f>_xlfn.XLOOKUP(Table6[[#This Row],[Loan Date]],$Q$5:$Q$152,$R$5:$R$152)</f>
        <v>Wednesday</v>
      </c>
      <c r="L7149" t="str">
        <f>_xlfn.XLOOKUP(Table6[[#This Row],[Loan Date]],$Q$5:$Q$152,$S$5:$S$152)</f>
        <v>Week 4</v>
      </c>
    </row>
    <row r="7150" spans="1:12" x14ac:dyDescent="0.2">
      <c r="A7150" s="1">
        <v>44958</v>
      </c>
      <c r="B7150" t="s">
        <v>7</v>
      </c>
      <c r="C7150" s="1">
        <v>44958</v>
      </c>
      <c r="D7150" t="s">
        <v>952</v>
      </c>
      <c r="E7150" t="s">
        <v>37</v>
      </c>
      <c r="F7150" t="s">
        <v>37</v>
      </c>
      <c r="G7150" t="s">
        <v>20</v>
      </c>
      <c r="H7150" t="s">
        <v>0</v>
      </c>
      <c r="I7150">
        <f>MONTH(Table6[[#This Row],[Loan Date]])</f>
        <v>2</v>
      </c>
      <c r="J7150" t="str">
        <f>_xlfn.XLOOKUP(Table6[[#This Row],[Numeric Month]],$N$5:$N$11,$O$5:$O$11)</f>
        <v>Feb</v>
      </c>
      <c r="K7150" t="str">
        <f>_xlfn.XLOOKUP(Table6[[#This Row],[Loan Date]],$Q$5:$Q$152,$R$5:$R$152)</f>
        <v>Wednesday</v>
      </c>
      <c r="L7150" t="str">
        <f>_xlfn.XLOOKUP(Table6[[#This Row],[Loan Date]],$Q$5:$Q$152,$S$5:$S$152)</f>
        <v>Week 4</v>
      </c>
    </row>
    <row r="7151" spans="1:12" x14ac:dyDescent="0.2">
      <c r="A7151" s="1">
        <v>44958</v>
      </c>
      <c r="B7151" t="s">
        <v>5</v>
      </c>
      <c r="C7151" s="1">
        <v>44958</v>
      </c>
      <c r="D7151" t="s">
        <v>969</v>
      </c>
      <c r="E7151" t="s">
        <v>37</v>
      </c>
      <c r="F7151" t="s">
        <v>37</v>
      </c>
      <c r="G7151" t="s">
        <v>20</v>
      </c>
      <c r="H7151" t="s">
        <v>0</v>
      </c>
      <c r="I7151">
        <f>MONTH(Table6[[#This Row],[Loan Date]])</f>
        <v>2</v>
      </c>
      <c r="J7151" t="str">
        <f>_xlfn.XLOOKUP(Table6[[#This Row],[Numeric Month]],$N$5:$N$11,$O$5:$O$11)</f>
        <v>Feb</v>
      </c>
      <c r="K7151" t="str">
        <f>_xlfn.XLOOKUP(Table6[[#This Row],[Loan Date]],$Q$5:$Q$152,$R$5:$R$152)</f>
        <v>Wednesday</v>
      </c>
      <c r="L7151" t="str">
        <f>_xlfn.XLOOKUP(Table6[[#This Row],[Loan Date]],$Q$5:$Q$152,$S$5:$S$152)</f>
        <v>Week 4</v>
      </c>
    </row>
    <row r="7152" spans="1:12" x14ac:dyDescent="0.2">
      <c r="A7152" s="1">
        <v>44958</v>
      </c>
      <c r="B7152" t="s">
        <v>7</v>
      </c>
      <c r="C7152" s="1">
        <v>44958</v>
      </c>
      <c r="D7152" t="s">
        <v>787</v>
      </c>
      <c r="E7152" t="s">
        <v>49</v>
      </c>
      <c r="F7152" t="s">
        <v>49</v>
      </c>
      <c r="G7152" t="s">
        <v>20</v>
      </c>
      <c r="H7152" t="s">
        <v>0</v>
      </c>
      <c r="I7152">
        <f>MONTH(Table6[[#This Row],[Loan Date]])</f>
        <v>2</v>
      </c>
      <c r="J7152" t="str">
        <f>_xlfn.XLOOKUP(Table6[[#This Row],[Numeric Month]],$N$5:$N$11,$O$5:$O$11)</f>
        <v>Feb</v>
      </c>
      <c r="K7152" t="str">
        <f>_xlfn.XLOOKUP(Table6[[#This Row],[Loan Date]],$Q$5:$Q$152,$R$5:$R$152)</f>
        <v>Wednesday</v>
      </c>
      <c r="L7152" t="str">
        <f>_xlfn.XLOOKUP(Table6[[#This Row],[Loan Date]],$Q$5:$Q$152,$S$5:$S$152)</f>
        <v>Week 4</v>
      </c>
    </row>
    <row r="7153" spans="1:12" x14ac:dyDescent="0.2">
      <c r="A7153" s="1">
        <v>44958</v>
      </c>
      <c r="B7153" t="s">
        <v>7</v>
      </c>
      <c r="C7153" s="1">
        <v>44958</v>
      </c>
      <c r="D7153" t="s">
        <v>497</v>
      </c>
      <c r="E7153" t="s">
        <v>21</v>
      </c>
      <c r="F7153" t="s">
        <v>21</v>
      </c>
      <c r="G7153" t="s">
        <v>20</v>
      </c>
      <c r="H7153" t="s">
        <v>0</v>
      </c>
      <c r="I7153">
        <f>MONTH(Table6[[#This Row],[Loan Date]])</f>
        <v>2</v>
      </c>
      <c r="J7153" t="str">
        <f>_xlfn.XLOOKUP(Table6[[#This Row],[Numeric Month]],$N$5:$N$11,$O$5:$O$11)</f>
        <v>Feb</v>
      </c>
      <c r="K7153" t="str">
        <f>_xlfn.XLOOKUP(Table6[[#This Row],[Loan Date]],$Q$5:$Q$152,$R$5:$R$152)</f>
        <v>Wednesday</v>
      </c>
      <c r="L7153" t="str">
        <f>_xlfn.XLOOKUP(Table6[[#This Row],[Loan Date]],$Q$5:$Q$152,$S$5:$S$152)</f>
        <v>Week 4</v>
      </c>
    </row>
    <row r="7154" spans="1:12" x14ac:dyDescent="0.2">
      <c r="A7154" s="1">
        <v>44958</v>
      </c>
      <c r="B7154" t="s">
        <v>7</v>
      </c>
      <c r="C7154" s="1">
        <v>44958</v>
      </c>
      <c r="D7154" t="s">
        <v>343</v>
      </c>
      <c r="E7154" t="s">
        <v>23</v>
      </c>
      <c r="F7154" t="s">
        <v>23</v>
      </c>
      <c r="G7154" t="s">
        <v>20</v>
      </c>
      <c r="H7154" t="s">
        <v>0</v>
      </c>
      <c r="I7154">
        <f>MONTH(Table6[[#This Row],[Loan Date]])</f>
        <v>2</v>
      </c>
      <c r="J7154" t="str">
        <f>_xlfn.XLOOKUP(Table6[[#This Row],[Numeric Month]],$N$5:$N$11,$O$5:$O$11)</f>
        <v>Feb</v>
      </c>
      <c r="K7154" t="str">
        <f>_xlfn.XLOOKUP(Table6[[#This Row],[Loan Date]],$Q$5:$Q$152,$R$5:$R$152)</f>
        <v>Wednesday</v>
      </c>
      <c r="L7154" t="str">
        <f>_xlfn.XLOOKUP(Table6[[#This Row],[Loan Date]],$Q$5:$Q$152,$S$5:$S$152)</f>
        <v>Week 4</v>
      </c>
    </row>
    <row r="7155" spans="1:12" x14ac:dyDescent="0.2">
      <c r="A7155" s="1">
        <v>44958</v>
      </c>
      <c r="B7155" t="s">
        <v>7</v>
      </c>
      <c r="C7155" s="1">
        <v>44958</v>
      </c>
      <c r="D7155" t="s">
        <v>915</v>
      </c>
      <c r="E7155" t="s">
        <v>37</v>
      </c>
      <c r="F7155" t="s">
        <v>37</v>
      </c>
      <c r="G7155" t="s">
        <v>20</v>
      </c>
      <c r="H7155" t="s">
        <v>0</v>
      </c>
      <c r="I7155">
        <f>MONTH(Table6[[#This Row],[Loan Date]])</f>
        <v>2</v>
      </c>
      <c r="J7155" t="str">
        <f>_xlfn.XLOOKUP(Table6[[#This Row],[Numeric Month]],$N$5:$N$11,$O$5:$O$11)</f>
        <v>Feb</v>
      </c>
      <c r="K7155" t="str">
        <f>_xlfn.XLOOKUP(Table6[[#This Row],[Loan Date]],$Q$5:$Q$152,$R$5:$R$152)</f>
        <v>Wednesday</v>
      </c>
      <c r="L7155" t="str">
        <f>_xlfn.XLOOKUP(Table6[[#This Row],[Loan Date]],$Q$5:$Q$152,$S$5:$S$152)</f>
        <v>Week 4</v>
      </c>
    </row>
    <row r="7156" spans="1:12" x14ac:dyDescent="0.2">
      <c r="A7156" s="1">
        <v>44958</v>
      </c>
      <c r="B7156" t="s">
        <v>7</v>
      </c>
      <c r="C7156" s="1">
        <v>44972</v>
      </c>
      <c r="D7156" t="s">
        <v>501</v>
      </c>
      <c r="E7156" t="s">
        <v>9</v>
      </c>
      <c r="F7156" t="s">
        <v>8</v>
      </c>
      <c r="G7156" t="s">
        <v>1</v>
      </c>
      <c r="H7156" t="s">
        <v>0</v>
      </c>
      <c r="I7156">
        <f>MONTH(Table6[[#This Row],[Loan Date]])</f>
        <v>2</v>
      </c>
      <c r="J7156" t="str">
        <f>_xlfn.XLOOKUP(Table6[[#This Row],[Numeric Month]],$N$5:$N$11,$O$5:$O$11)</f>
        <v>Feb</v>
      </c>
      <c r="K7156" t="str">
        <f>_xlfn.XLOOKUP(Table6[[#This Row],[Loan Date]],$Q$5:$Q$152,$R$5:$R$152)</f>
        <v>Wednesday</v>
      </c>
      <c r="L7156" t="str">
        <f>_xlfn.XLOOKUP(Table6[[#This Row],[Loan Date]],$Q$5:$Q$152,$S$5:$S$152)</f>
        <v>Week 4</v>
      </c>
    </row>
    <row r="7157" spans="1:12" x14ac:dyDescent="0.2">
      <c r="A7157" s="1">
        <v>44958</v>
      </c>
      <c r="B7157" t="s">
        <v>7</v>
      </c>
      <c r="C7157" s="1">
        <v>44958</v>
      </c>
      <c r="D7157" t="s">
        <v>491</v>
      </c>
      <c r="E7157" t="s">
        <v>122</v>
      </c>
      <c r="F7157" t="s">
        <v>122</v>
      </c>
      <c r="G7157" t="s">
        <v>11</v>
      </c>
      <c r="H7157" t="s">
        <v>0</v>
      </c>
      <c r="I7157">
        <f>MONTH(Table6[[#This Row],[Loan Date]])</f>
        <v>2</v>
      </c>
      <c r="J7157" t="str">
        <f>_xlfn.XLOOKUP(Table6[[#This Row],[Numeric Month]],$N$5:$N$11,$O$5:$O$11)</f>
        <v>Feb</v>
      </c>
      <c r="K7157" t="str">
        <f>_xlfn.XLOOKUP(Table6[[#This Row],[Loan Date]],$Q$5:$Q$152,$R$5:$R$152)</f>
        <v>Wednesday</v>
      </c>
      <c r="L7157" t="str">
        <f>_xlfn.XLOOKUP(Table6[[#This Row],[Loan Date]],$Q$5:$Q$152,$S$5:$S$152)</f>
        <v>Week 4</v>
      </c>
    </row>
    <row r="7158" spans="1:12" x14ac:dyDescent="0.2">
      <c r="A7158" s="1">
        <v>44958</v>
      </c>
      <c r="B7158" t="s">
        <v>107</v>
      </c>
      <c r="C7158" s="1">
        <v>44958</v>
      </c>
      <c r="D7158" t="s">
        <v>916</v>
      </c>
      <c r="E7158" t="s">
        <v>37</v>
      </c>
      <c r="F7158" t="s">
        <v>37</v>
      </c>
      <c r="G7158" t="s">
        <v>20</v>
      </c>
      <c r="H7158" t="s">
        <v>0</v>
      </c>
      <c r="I7158">
        <f>MONTH(Table6[[#This Row],[Loan Date]])</f>
        <v>2</v>
      </c>
      <c r="J7158" t="str">
        <f>_xlfn.XLOOKUP(Table6[[#This Row],[Numeric Month]],$N$5:$N$11,$O$5:$O$11)</f>
        <v>Feb</v>
      </c>
      <c r="K7158" t="str">
        <f>_xlfn.XLOOKUP(Table6[[#This Row],[Loan Date]],$Q$5:$Q$152,$R$5:$R$152)</f>
        <v>Wednesday</v>
      </c>
      <c r="L7158" t="str">
        <f>_xlfn.XLOOKUP(Table6[[#This Row],[Loan Date]],$Q$5:$Q$152,$S$5:$S$152)</f>
        <v>Week 4</v>
      </c>
    </row>
    <row r="7159" spans="1:12" x14ac:dyDescent="0.2">
      <c r="A7159" s="1">
        <v>44958</v>
      </c>
      <c r="B7159" t="s">
        <v>7</v>
      </c>
      <c r="C7159" s="1">
        <v>44972</v>
      </c>
      <c r="D7159" t="s">
        <v>101</v>
      </c>
      <c r="E7159" t="s">
        <v>9</v>
      </c>
      <c r="F7159" t="s">
        <v>8</v>
      </c>
      <c r="G7159" t="s">
        <v>1</v>
      </c>
      <c r="H7159" t="s">
        <v>0</v>
      </c>
      <c r="I7159">
        <f>MONTH(Table6[[#This Row],[Loan Date]])</f>
        <v>2</v>
      </c>
      <c r="J7159" t="str">
        <f>_xlfn.XLOOKUP(Table6[[#This Row],[Numeric Month]],$N$5:$N$11,$O$5:$O$11)</f>
        <v>Feb</v>
      </c>
      <c r="K7159" t="str">
        <f>_xlfn.XLOOKUP(Table6[[#This Row],[Loan Date]],$Q$5:$Q$152,$R$5:$R$152)</f>
        <v>Wednesday</v>
      </c>
      <c r="L7159" t="str">
        <f>_xlfn.XLOOKUP(Table6[[#This Row],[Loan Date]],$Q$5:$Q$152,$S$5:$S$152)</f>
        <v>Week 4</v>
      </c>
    </row>
    <row r="7160" spans="1:12" x14ac:dyDescent="0.2">
      <c r="A7160" s="1">
        <v>44958</v>
      </c>
      <c r="B7160" t="s">
        <v>7</v>
      </c>
      <c r="C7160" s="1">
        <v>44958</v>
      </c>
      <c r="D7160" t="s">
        <v>45</v>
      </c>
      <c r="E7160" t="s">
        <v>44</v>
      </c>
      <c r="F7160" t="s">
        <v>44</v>
      </c>
      <c r="G7160" t="s">
        <v>39</v>
      </c>
      <c r="H7160" t="s">
        <v>0</v>
      </c>
      <c r="I7160">
        <f>MONTH(Table6[[#This Row],[Loan Date]])</f>
        <v>2</v>
      </c>
      <c r="J7160" t="str">
        <f>_xlfn.XLOOKUP(Table6[[#This Row],[Numeric Month]],$N$5:$N$11,$O$5:$O$11)</f>
        <v>Feb</v>
      </c>
      <c r="K7160" t="str">
        <f>_xlfn.XLOOKUP(Table6[[#This Row],[Loan Date]],$Q$5:$Q$152,$R$5:$R$152)</f>
        <v>Wednesday</v>
      </c>
      <c r="L7160" t="str">
        <f>_xlfn.XLOOKUP(Table6[[#This Row],[Loan Date]],$Q$5:$Q$152,$S$5:$S$152)</f>
        <v>Week 4</v>
      </c>
    </row>
    <row r="7161" spans="1:12" x14ac:dyDescent="0.2">
      <c r="A7161" s="1">
        <v>44958</v>
      </c>
      <c r="B7161" t="s">
        <v>7</v>
      </c>
      <c r="C7161" s="1">
        <v>44958</v>
      </c>
      <c r="D7161" t="s">
        <v>191</v>
      </c>
      <c r="E7161" t="s">
        <v>44</v>
      </c>
      <c r="F7161" t="s">
        <v>44</v>
      </c>
      <c r="G7161" t="s">
        <v>39</v>
      </c>
      <c r="H7161" t="s">
        <v>0</v>
      </c>
      <c r="I7161">
        <f>MONTH(Table6[[#This Row],[Loan Date]])</f>
        <v>2</v>
      </c>
      <c r="J7161" t="str">
        <f>_xlfn.XLOOKUP(Table6[[#This Row],[Numeric Month]],$N$5:$N$11,$O$5:$O$11)</f>
        <v>Feb</v>
      </c>
      <c r="K7161" t="str">
        <f>_xlfn.XLOOKUP(Table6[[#This Row],[Loan Date]],$Q$5:$Q$152,$R$5:$R$152)</f>
        <v>Wednesday</v>
      </c>
      <c r="L7161" t="str">
        <f>_xlfn.XLOOKUP(Table6[[#This Row],[Loan Date]],$Q$5:$Q$152,$S$5:$S$152)</f>
        <v>Week 4</v>
      </c>
    </row>
    <row r="7162" spans="1:12" x14ac:dyDescent="0.2">
      <c r="A7162" s="1">
        <v>44958</v>
      </c>
      <c r="B7162" t="s">
        <v>7</v>
      </c>
      <c r="C7162" s="1">
        <v>44958</v>
      </c>
      <c r="D7162" t="s">
        <v>290</v>
      </c>
      <c r="E7162" t="s">
        <v>44</v>
      </c>
      <c r="F7162" t="s">
        <v>44</v>
      </c>
      <c r="G7162" t="s">
        <v>39</v>
      </c>
      <c r="H7162" t="s">
        <v>0</v>
      </c>
      <c r="I7162">
        <f>MONTH(Table6[[#This Row],[Loan Date]])</f>
        <v>2</v>
      </c>
      <c r="J7162" t="str">
        <f>_xlfn.XLOOKUP(Table6[[#This Row],[Numeric Month]],$N$5:$N$11,$O$5:$O$11)</f>
        <v>Feb</v>
      </c>
      <c r="K7162" t="str">
        <f>_xlfn.XLOOKUP(Table6[[#This Row],[Loan Date]],$Q$5:$Q$152,$R$5:$R$152)</f>
        <v>Wednesday</v>
      </c>
      <c r="L7162" t="str">
        <f>_xlfn.XLOOKUP(Table6[[#This Row],[Loan Date]],$Q$5:$Q$152,$S$5:$S$152)</f>
        <v>Week 4</v>
      </c>
    </row>
    <row r="7163" spans="1:12" x14ac:dyDescent="0.2">
      <c r="A7163" s="1">
        <v>44958</v>
      </c>
      <c r="B7163" t="s">
        <v>7</v>
      </c>
      <c r="C7163" s="1">
        <v>44958</v>
      </c>
      <c r="D7163" t="s">
        <v>380</v>
      </c>
      <c r="E7163" t="s">
        <v>21</v>
      </c>
      <c r="F7163" t="s">
        <v>21</v>
      </c>
      <c r="G7163" t="s">
        <v>20</v>
      </c>
      <c r="H7163" t="s">
        <v>0</v>
      </c>
      <c r="I7163">
        <f>MONTH(Table6[[#This Row],[Loan Date]])</f>
        <v>2</v>
      </c>
      <c r="J7163" t="str">
        <f>_xlfn.XLOOKUP(Table6[[#This Row],[Numeric Month]],$N$5:$N$11,$O$5:$O$11)</f>
        <v>Feb</v>
      </c>
      <c r="K7163" t="str">
        <f>_xlfn.XLOOKUP(Table6[[#This Row],[Loan Date]],$Q$5:$Q$152,$R$5:$R$152)</f>
        <v>Wednesday</v>
      </c>
      <c r="L7163" t="str">
        <f>_xlfn.XLOOKUP(Table6[[#This Row],[Loan Date]],$Q$5:$Q$152,$S$5:$S$152)</f>
        <v>Week 4</v>
      </c>
    </row>
    <row r="7164" spans="1:12" x14ac:dyDescent="0.2">
      <c r="A7164" s="1">
        <v>44958</v>
      </c>
      <c r="B7164" t="s">
        <v>7</v>
      </c>
      <c r="C7164" s="1">
        <v>44958</v>
      </c>
      <c r="D7164" t="s">
        <v>1015</v>
      </c>
      <c r="E7164" t="s">
        <v>23</v>
      </c>
      <c r="F7164" t="s">
        <v>23</v>
      </c>
      <c r="G7164" t="s">
        <v>20</v>
      </c>
      <c r="H7164" t="s">
        <v>0</v>
      </c>
      <c r="I7164">
        <f>MONTH(Table6[[#This Row],[Loan Date]])</f>
        <v>2</v>
      </c>
      <c r="J7164" t="str">
        <f>_xlfn.XLOOKUP(Table6[[#This Row],[Numeric Month]],$N$5:$N$11,$O$5:$O$11)</f>
        <v>Feb</v>
      </c>
      <c r="K7164" t="str">
        <f>_xlfn.XLOOKUP(Table6[[#This Row],[Loan Date]],$Q$5:$Q$152,$R$5:$R$152)</f>
        <v>Wednesday</v>
      </c>
      <c r="L7164" t="str">
        <f>_xlfn.XLOOKUP(Table6[[#This Row],[Loan Date]],$Q$5:$Q$152,$S$5:$S$152)</f>
        <v>Week 4</v>
      </c>
    </row>
    <row r="7165" spans="1:12" x14ac:dyDescent="0.2">
      <c r="A7165" s="1">
        <v>44958</v>
      </c>
      <c r="B7165" t="s">
        <v>5</v>
      </c>
      <c r="C7165" s="1">
        <v>44958</v>
      </c>
      <c r="D7165" t="s">
        <v>913</v>
      </c>
      <c r="E7165" t="s">
        <v>37</v>
      </c>
      <c r="F7165" t="s">
        <v>37</v>
      </c>
      <c r="G7165" t="s">
        <v>20</v>
      </c>
      <c r="H7165" t="s">
        <v>0</v>
      </c>
      <c r="I7165">
        <f>MONTH(Table6[[#This Row],[Loan Date]])</f>
        <v>2</v>
      </c>
      <c r="J7165" t="str">
        <f>_xlfn.XLOOKUP(Table6[[#This Row],[Numeric Month]],$N$5:$N$11,$O$5:$O$11)</f>
        <v>Feb</v>
      </c>
      <c r="K7165" t="str">
        <f>_xlfn.XLOOKUP(Table6[[#This Row],[Loan Date]],$Q$5:$Q$152,$R$5:$R$152)</f>
        <v>Wednesday</v>
      </c>
      <c r="L7165" t="str">
        <f>_xlfn.XLOOKUP(Table6[[#This Row],[Loan Date]],$Q$5:$Q$152,$S$5:$S$152)</f>
        <v>Week 4</v>
      </c>
    </row>
    <row r="7166" spans="1:12" x14ac:dyDescent="0.2">
      <c r="A7166" s="1">
        <v>44958</v>
      </c>
      <c r="B7166" t="s">
        <v>35</v>
      </c>
      <c r="C7166" s="1">
        <v>44965</v>
      </c>
      <c r="D7166" t="s">
        <v>1024</v>
      </c>
      <c r="E7166" t="s">
        <v>52</v>
      </c>
      <c r="F7166" t="s">
        <v>51</v>
      </c>
      <c r="G7166" t="s">
        <v>1</v>
      </c>
      <c r="H7166" t="s">
        <v>0</v>
      </c>
      <c r="I7166">
        <f>MONTH(Table6[[#This Row],[Loan Date]])</f>
        <v>2</v>
      </c>
      <c r="J7166" t="str">
        <f>_xlfn.XLOOKUP(Table6[[#This Row],[Numeric Month]],$N$5:$N$11,$O$5:$O$11)</f>
        <v>Feb</v>
      </c>
      <c r="K7166" t="str">
        <f>_xlfn.XLOOKUP(Table6[[#This Row],[Loan Date]],$Q$5:$Q$152,$R$5:$R$152)</f>
        <v>Wednesday</v>
      </c>
      <c r="L7166" t="str">
        <f>_xlfn.XLOOKUP(Table6[[#This Row],[Loan Date]],$Q$5:$Q$152,$S$5:$S$152)</f>
        <v>Week 4</v>
      </c>
    </row>
    <row r="7167" spans="1:12" x14ac:dyDescent="0.2">
      <c r="A7167" s="1">
        <v>44958</v>
      </c>
      <c r="B7167" t="s">
        <v>35</v>
      </c>
      <c r="C7167" s="1">
        <v>44958</v>
      </c>
      <c r="D7167" t="s">
        <v>1023</v>
      </c>
      <c r="E7167" t="s">
        <v>162</v>
      </c>
      <c r="F7167" t="s">
        <v>162</v>
      </c>
      <c r="G7167" t="s">
        <v>11</v>
      </c>
      <c r="H7167" t="s">
        <v>0</v>
      </c>
      <c r="I7167">
        <f>MONTH(Table6[[#This Row],[Loan Date]])</f>
        <v>2</v>
      </c>
      <c r="J7167" t="str">
        <f>_xlfn.XLOOKUP(Table6[[#This Row],[Numeric Month]],$N$5:$N$11,$O$5:$O$11)</f>
        <v>Feb</v>
      </c>
      <c r="K7167" t="str">
        <f>_xlfn.XLOOKUP(Table6[[#This Row],[Loan Date]],$Q$5:$Q$152,$R$5:$R$152)</f>
        <v>Wednesday</v>
      </c>
      <c r="L7167" t="str">
        <f>_xlfn.XLOOKUP(Table6[[#This Row],[Loan Date]],$Q$5:$Q$152,$S$5:$S$152)</f>
        <v>Week 4</v>
      </c>
    </row>
    <row r="7168" spans="1:12" x14ac:dyDescent="0.2">
      <c r="A7168" s="1">
        <v>44958</v>
      </c>
      <c r="B7168" t="s">
        <v>7</v>
      </c>
      <c r="C7168" s="1">
        <v>44971</v>
      </c>
      <c r="D7168" t="s">
        <v>16</v>
      </c>
      <c r="E7168" t="s">
        <v>15</v>
      </c>
      <c r="F7168" t="s">
        <v>14</v>
      </c>
      <c r="G7168" t="s">
        <v>1</v>
      </c>
      <c r="H7168" t="s">
        <v>0</v>
      </c>
      <c r="I7168">
        <f>MONTH(Table6[[#This Row],[Loan Date]])</f>
        <v>2</v>
      </c>
      <c r="J7168" t="str">
        <f>_xlfn.XLOOKUP(Table6[[#This Row],[Numeric Month]],$N$5:$N$11,$O$5:$O$11)</f>
        <v>Feb</v>
      </c>
      <c r="K7168" t="str">
        <f>_xlfn.XLOOKUP(Table6[[#This Row],[Loan Date]],$Q$5:$Q$152,$R$5:$R$152)</f>
        <v>Wednesday</v>
      </c>
      <c r="L7168" t="str">
        <f>_xlfn.XLOOKUP(Table6[[#This Row],[Loan Date]],$Q$5:$Q$152,$S$5:$S$152)</f>
        <v>Week 4</v>
      </c>
    </row>
    <row r="7169" spans="1:12" x14ac:dyDescent="0.2">
      <c r="A7169" s="1">
        <v>44958</v>
      </c>
      <c r="B7169" t="s">
        <v>5</v>
      </c>
      <c r="C7169" s="1">
        <v>44958</v>
      </c>
      <c r="D7169" t="s">
        <v>910</v>
      </c>
      <c r="E7169" t="s">
        <v>37</v>
      </c>
      <c r="F7169" t="s">
        <v>37</v>
      </c>
      <c r="G7169" t="s">
        <v>20</v>
      </c>
      <c r="H7169" t="s">
        <v>0</v>
      </c>
      <c r="I7169">
        <f>MONTH(Table6[[#This Row],[Loan Date]])</f>
        <v>2</v>
      </c>
      <c r="J7169" t="str">
        <f>_xlfn.XLOOKUP(Table6[[#This Row],[Numeric Month]],$N$5:$N$11,$O$5:$O$11)</f>
        <v>Feb</v>
      </c>
      <c r="K7169" t="str">
        <f>_xlfn.XLOOKUP(Table6[[#This Row],[Loan Date]],$Q$5:$Q$152,$R$5:$R$152)</f>
        <v>Wednesday</v>
      </c>
      <c r="L7169" t="str">
        <f>_xlfn.XLOOKUP(Table6[[#This Row],[Loan Date]],$Q$5:$Q$152,$S$5:$S$152)</f>
        <v>Week 4</v>
      </c>
    </row>
    <row r="7170" spans="1:12" x14ac:dyDescent="0.2">
      <c r="A7170" s="1">
        <v>44958</v>
      </c>
      <c r="B7170" t="s">
        <v>7</v>
      </c>
      <c r="C7170" s="1">
        <v>44971</v>
      </c>
      <c r="D7170" t="s">
        <v>443</v>
      </c>
      <c r="E7170" t="s">
        <v>9</v>
      </c>
      <c r="F7170" t="s">
        <v>8</v>
      </c>
      <c r="G7170" t="s">
        <v>1</v>
      </c>
      <c r="H7170" t="s">
        <v>0</v>
      </c>
      <c r="I7170">
        <f>MONTH(Table6[[#This Row],[Loan Date]])</f>
        <v>2</v>
      </c>
      <c r="J7170" t="str">
        <f>_xlfn.XLOOKUP(Table6[[#This Row],[Numeric Month]],$N$5:$N$11,$O$5:$O$11)</f>
        <v>Feb</v>
      </c>
      <c r="K7170" t="str">
        <f>_xlfn.XLOOKUP(Table6[[#This Row],[Loan Date]],$Q$5:$Q$152,$R$5:$R$152)</f>
        <v>Wednesday</v>
      </c>
      <c r="L7170" t="str">
        <f>_xlfn.XLOOKUP(Table6[[#This Row],[Loan Date]],$Q$5:$Q$152,$S$5:$S$152)</f>
        <v>Week 4</v>
      </c>
    </row>
    <row r="7171" spans="1:12" x14ac:dyDescent="0.2">
      <c r="A7171" s="1">
        <v>44958</v>
      </c>
      <c r="B7171" t="s">
        <v>5</v>
      </c>
      <c r="C7171" s="1">
        <v>44965</v>
      </c>
      <c r="D7171" t="s">
        <v>273</v>
      </c>
      <c r="E7171" t="s">
        <v>52</v>
      </c>
      <c r="F7171" t="s">
        <v>51</v>
      </c>
      <c r="G7171" t="s">
        <v>1</v>
      </c>
      <c r="H7171" t="s">
        <v>0</v>
      </c>
      <c r="I7171">
        <f>MONTH(Table6[[#This Row],[Loan Date]])</f>
        <v>2</v>
      </c>
      <c r="J7171" t="str">
        <f>_xlfn.XLOOKUP(Table6[[#This Row],[Numeric Month]],$N$5:$N$11,$O$5:$O$11)</f>
        <v>Feb</v>
      </c>
      <c r="K7171" t="str">
        <f>_xlfn.XLOOKUP(Table6[[#This Row],[Loan Date]],$Q$5:$Q$152,$R$5:$R$152)</f>
        <v>Wednesday</v>
      </c>
      <c r="L7171" t="str">
        <f>_xlfn.XLOOKUP(Table6[[#This Row],[Loan Date]],$Q$5:$Q$152,$S$5:$S$152)</f>
        <v>Week 4</v>
      </c>
    </row>
    <row r="7172" spans="1:12" x14ac:dyDescent="0.2">
      <c r="A7172" s="1">
        <v>44958</v>
      </c>
      <c r="B7172" t="s">
        <v>7</v>
      </c>
      <c r="C7172" s="1">
        <v>44965</v>
      </c>
      <c r="D7172" t="s">
        <v>298</v>
      </c>
      <c r="E7172" t="s">
        <v>52</v>
      </c>
      <c r="F7172" t="s">
        <v>51</v>
      </c>
      <c r="G7172" t="s">
        <v>1</v>
      </c>
      <c r="H7172" t="s">
        <v>0</v>
      </c>
      <c r="I7172">
        <f>MONTH(Table6[[#This Row],[Loan Date]])</f>
        <v>2</v>
      </c>
      <c r="J7172" t="str">
        <f>_xlfn.XLOOKUP(Table6[[#This Row],[Numeric Month]],$N$5:$N$11,$O$5:$O$11)</f>
        <v>Feb</v>
      </c>
      <c r="K7172" t="str">
        <f>_xlfn.XLOOKUP(Table6[[#This Row],[Loan Date]],$Q$5:$Q$152,$R$5:$R$152)</f>
        <v>Wednesday</v>
      </c>
      <c r="L7172" t="str">
        <f>_xlfn.XLOOKUP(Table6[[#This Row],[Loan Date]],$Q$5:$Q$152,$S$5:$S$152)</f>
        <v>Week 4</v>
      </c>
    </row>
    <row r="7173" spans="1:12" x14ac:dyDescent="0.2">
      <c r="A7173" s="1">
        <v>44958</v>
      </c>
      <c r="B7173" t="s">
        <v>7</v>
      </c>
      <c r="C7173" s="1">
        <v>44965</v>
      </c>
      <c r="D7173" t="s">
        <v>540</v>
      </c>
      <c r="E7173" t="s">
        <v>52</v>
      </c>
      <c r="F7173" t="s">
        <v>51</v>
      </c>
      <c r="G7173" t="s">
        <v>1</v>
      </c>
      <c r="H7173" t="s">
        <v>0</v>
      </c>
      <c r="I7173">
        <f>MONTH(Table6[[#This Row],[Loan Date]])</f>
        <v>2</v>
      </c>
      <c r="J7173" t="str">
        <f>_xlfn.XLOOKUP(Table6[[#This Row],[Numeric Month]],$N$5:$N$11,$O$5:$O$11)</f>
        <v>Feb</v>
      </c>
      <c r="K7173" t="str">
        <f>_xlfn.XLOOKUP(Table6[[#This Row],[Loan Date]],$Q$5:$Q$152,$R$5:$R$152)</f>
        <v>Wednesday</v>
      </c>
      <c r="L7173" t="str">
        <f>_xlfn.XLOOKUP(Table6[[#This Row],[Loan Date]],$Q$5:$Q$152,$S$5:$S$152)</f>
        <v>Week 4</v>
      </c>
    </row>
    <row r="7174" spans="1:12" x14ac:dyDescent="0.2">
      <c r="A7174" s="1">
        <v>44958</v>
      </c>
      <c r="B7174" t="s">
        <v>7</v>
      </c>
      <c r="C7174" s="1">
        <v>44958</v>
      </c>
      <c r="D7174" t="s">
        <v>952</v>
      </c>
      <c r="E7174" t="s">
        <v>37</v>
      </c>
      <c r="F7174" t="s">
        <v>37</v>
      </c>
      <c r="G7174" t="s">
        <v>20</v>
      </c>
      <c r="H7174" t="s">
        <v>0</v>
      </c>
      <c r="I7174">
        <f>MONTH(Table6[[#This Row],[Loan Date]])</f>
        <v>2</v>
      </c>
      <c r="J7174" t="str">
        <f>_xlfn.XLOOKUP(Table6[[#This Row],[Numeric Month]],$N$5:$N$11,$O$5:$O$11)</f>
        <v>Feb</v>
      </c>
      <c r="K7174" t="str">
        <f>_xlfn.XLOOKUP(Table6[[#This Row],[Loan Date]],$Q$5:$Q$152,$R$5:$R$152)</f>
        <v>Wednesday</v>
      </c>
      <c r="L7174" t="str">
        <f>_xlfn.XLOOKUP(Table6[[#This Row],[Loan Date]],$Q$5:$Q$152,$S$5:$S$152)</f>
        <v>Week 4</v>
      </c>
    </row>
    <row r="7175" spans="1:12" x14ac:dyDescent="0.2">
      <c r="A7175" s="1">
        <v>44958</v>
      </c>
      <c r="B7175" t="s">
        <v>5</v>
      </c>
      <c r="C7175" s="1">
        <v>44958</v>
      </c>
      <c r="D7175" t="s">
        <v>912</v>
      </c>
      <c r="E7175" t="s">
        <v>37</v>
      </c>
      <c r="F7175" t="s">
        <v>37</v>
      </c>
      <c r="G7175" t="s">
        <v>20</v>
      </c>
      <c r="H7175" t="s">
        <v>0</v>
      </c>
      <c r="I7175">
        <f>MONTH(Table6[[#This Row],[Loan Date]])</f>
        <v>2</v>
      </c>
      <c r="J7175" t="str">
        <f>_xlfn.XLOOKUP(Table6[[#This Row],[Numeric Month]],$N$5:$N$11,$O$5:$O$11)</f>
        <v>Feb</v>
      </c>
      <c r="K7175" t="str">
        <f>_xlfn.XLOOKUP(Table6[[#This Row],[Loan Date]],$Q$5:$Q$152,$R$5:$R$152)</f>
        <v>Wednesday</v>
      </c>
      <c r="L7175" t="str">
        <f>_xlfn.XLOOKUP(Table6[[#This Row],[Loan Date]],$Q$5:$Q$152,$S$5:$S$152)</f>
        <v>Week 4</v>
      </c>
    </row>
    <row r="7176" spans="1:12" x14ac:dyDescent="0.2">
      <c r="A7176" s="1">
        <v>44958</v>
      </c>
      <c r="B7176" t="s">
        <v>5</v>
      </c>
      <c r="C7176" s="1">
        <v>44958</v>
      </c>
      <c r="D7176" t="s">
        <v>965</v>
      </c>
      <c r="E7176" t="s">
        <v>12</v>
      </c>
      <c r="F7176" t="s">
        <v>12</v>
      </c>
      <c r="G7176" t="s">
        <v>11</v>
      </c>
      <c r="H7176" t="s">
        <v>0</v>
      </c>
      <c r="I7176">
        <f>MONTH(Table6[[#This Row],[Loan Date]])</f>
        <v>2</v>
      </c>
      <c r="J7176" t="str">
        <f>_xlfn.XLOOKUP(Table6[[#This Row],[Numeric Month]],$N$5:$N$11,$O$5:$O$11)</f>
        <v>Feb</v>
      </c>
      <c r="K7176" t="str">
        <f>_xlfn.XLOOKUP(Table6[[#This Row],[Loan Date]],$Q$5:$Q$152,$R$5:$R$152)</f>
        <v>Wednesday</v>
      </c>
      <c r="L7176" t="str">
        <f>_xlfn.XLOOKUP(Table6[[#This Row],[Loan Date]],$Q$5:$Q$152,$S$5:$S$152)</f>
        <v>Week 4</v>
      </c>
    </row>
    <row r="7177" spans="1:12" x14ac:dyDescent="0.2">
      <c r="A7177" s="1">
        <v>44958</v>
      </c>
      <c r="B7177" t="s">
        <v>7</v>
      </c>
      <c r="C7177" s="1">
        <v>44958</v>
      </c>
      <c r="D7177" t="s">
        <v>390</v>
      </c>
      <c r="E7177" t="s">
        <v>23</v>
      </c>
      <c r="F7177" t="s">
        <v>23</v>
      </c>
      <c r="G7177" t="s">
        <v>20</v>
      </c>
      <c r="H7177" t="s">
        <v>0</v>
      </c>
      <c r="I7177">
        <f>MONTH(Table6[[#This Row],[Loan Date]])</f>
        <v>2</v>
      </c>
      <c r="J7177" t="str">
        <f>_xlfn.XLOOKUP(Table6[[#This Row],[Numeric Month]],$N$5:$N$11,$O$5:$O$11)</f>
        <v>Feb</v>
      </c>
      <c r="K7177" t="str">
        <f>_xlfn.XLOOKUP(Table6[[#This Row],[Loan Date]],$Q$5:$Q$152,$R$5:$R$152)</f>
        <v>Wednesday</v>
      </c>
      <c r="L7177" t="str">
        <f>_xlfn.XLOOKUP(Table6[[#This Row],[Loan Date]],$Q$5:$Q$152,$S$5:$S$152)</f>
        <v>Week 4</v>
      </c>
    </row>
    <row r="7178" spans="1:12" x14ac:dyDescent="0.2">
      <c r="A7178" s="1">
        <v>44958</v>
      </c>
      <c r="B7178" t="s">
        <v>7</v>
      </c>
      <c r="C7178" s="1">
        <v>44958</v>
      </c>
      <c r="D7178" t="s">
        <v>165</v>
      </c>
      <c r="E7178" t="s">
        <v>21</v>
      </c>
      <c r="F7178" t="s">
        <v>21</v>
      </c>
      <c r="G7178" t="s">
        <v>20</v>
      </c>
      <c r="H7178" t="s">
        <v>0</v>
      </c>
      <c r="I7178">
        <f>MONTH(Table6[[#This Row],[Loan Date]])</f>
        <v>2</v>
      </c>
      <c r="J7178" t="str">
        <f>_xlfn.XLOOKUP(Table6[[#This Row],[Numeric Month]],$N$5:$N$11,$O$5:$O$11)</f>
        <v>Feb</v>
      </c>
      <c r="K7178" t="str">
        <f>_xlfn.XLOOKUP(Table6[[#This Row],[Loan Date]],$Q$5:$Q$152,$R$5:$R$152)</f>
        <v>Wednesday</v>
      </c>
      <c r="L7178" t="str">
        <f>_xlfn.XLOOKUP(Table6[[#This Row],[Loan Date]],$Q$5:$Q$152,$S$5:$S$152)</f>
        <v>Week 4</v>
      </c>
    </row>
    <row r="7179" spans="1:12" x14ac:dyDescent="0.2">
      <c r="A7179" s="1">
        <v>44958</v>
      </c>
      <c r="B7179" t="s">
        <v>7</v>
      </c>
      <c r="C7179" s="1">
        <v>44958</v>
      </c>
      <c r="D7179" t="s">
        <v>911</v>
      </c>
      <c r="E7179" t="s">
        <v>37</v>
      </c>
      <c r="F7179" t="s">
        <v>37</v>
      </c>
      <c r="G7179" t="s">
        <v>20</v>
      </c>
      <c r="H7179" t="s">
        <v>0</v>
      </c>
      <c r="I7179">
        <f>MONTH(Table6[[#This Row],[Loan Date]])</f>
        <v>2</v>
      </c>
      <c r="J7179" t="str">
        <f>_xlfn.XLOOKUP(Table6[[#This Row],[Numeric Month]],$N$5:$N$11,$O$5:$O$11)</f>
        <v>Feb</v>
      </c>
      <c r="K7179" t="str">
        <f>_xlfn.XLOOKUP(Table6[[#This Row],[Loan Date]],$Q$5:$Q$152,$R$5:$R$152)</f>
        <v>Wednesday</v>
      </c>
      <c r="L7179" t="str">
        <f>_xlfn.XLOOKUP(Table6[[#This Row],[Loan Date]],$Q$5:$Q$152,$S$5:$S$152)</f>
        <v>Week 4</v>
      </c>
    </row>
    <row r="7180" spans="1:12" x14ac:dyDescent="0.2">
      <c r="A7180" s="1">
        <v>44958</v>
      </c>
      <c r="B7180" t="s">
        <v>7</v>
      </c>
      <c r="C7180" s="1">
        <v>44958</v>
      </c>
      <c r="D7180" t="s">
        <v>781</v>
      </c>
      <c r="E7180" t="s">
        <v>41</v>
      </c>
      <c r="F7180" t="s">
        <v>40</v>
      </c>
      <c r="G7180" t="s">
        <v>39</v>
      </c>
      <c r="H7180" t="s">
        <v>0</v>
      </c>
      <c r="I7180">
        <f>MONTH(Table6[[#This Row],[Loan Date]])</f>
        <v>2</v>
      </c>
      <c r="J7180" t="str">
        <f>_xlfn.XLOOKUP(Table6[[#This Row],[Numeric Month]],$N$5:$N$11,$O$5:$O$11)</f>
        <v>Feb</v>
      </c>
      <c r="K7180" t="str">
        <f>_xlfn.XLOOKUP(Table6[[#This Row],[Loan Date]],$Q$5:$Q$152,$R$5:$R$152)</f>
        <v>Wednesday</v>
      </c>
      <c r="L7180" t="str">
        <f>_xlfn.XLOOKUP(Table6[[#This Row],[Loan Date]],$Q$5:$Q$152,$S$5:$S$152)</f>
        <v>Week 4</v>
      </c>
    </row>
    <row r="7181" spans="1:12" x14ac:dyDescent="0.2">
      <c r="A7181" s="1">
        <v>44958</v>
      </c>
      <c r="B7181" t="s">
        <v>7</v>
      </c>
      <c r="C7181" s="1">
        <v>44958</v>
      </c>
      <c r="D7181" t="s">
        <v>338</v>
      </c>
      <c r="E7181" t="s">
        <v>23</v>
      </c>
      <c r="F7181" t="s">
        <v>23</v>
      </c>
      <c r="G7181" t="s">
        <v>20</v>
      </c>
      <c r="H7181" t="s">
        <v>0</v>
      </c>
      <c r="I7181">
        <f>MONTH(Table6[[#This Row],[Loan Date]])</f>
        <v>2</v>
      </c>
      <c r="J7181" t="str">
        <f>_xlfn.XLOOKUP(Table6[[#This Row],[Numeric Month]],$N$5:$N$11,$O$5:$O$11)</f>
        <v>Feb</v>
      </c>
      <c r="K7181" t="str">
        <f>_xlfn.XLOOKUP(Table6[[#This Row],[Loan Date]],$Q$5:$Q$152,$R$5:$R$152)</f>
        <v>Wednesday</v>
      </c>
      <c r="L7181" t="str">
        <f>_xlfn.XLOOKUP(Table6[[#This Row],[Loan Date]],$Q$5:$Q$152,$S$5:$S$152)</f>
        <v>Week 4</v>
      </c>
    </row>
    <row r="7182" spans="1:12" x14ac:dyDescent="0.2">
      <c r="A7182" s="1">
        <v>44958</v>
      </c>
      <c r="B7182" t="s">
        <v>7</v>
      </c>
      <c r="C7182" s="1">
        <v>44958</v>
      </c>
      <c r="D7182" t="s">
        <v>479</v>
      </c>
      <c r="E7182" t="s">
        <v>65</v>
      </c>
      <c r="F7182" t="s">
        <v>65</v>
      </c>
      <c r="G7182" t="s">
        <v>20</v>
      </c>
      <c r="H7182" t="s">
        <v>0</v>
      </c>
      <c r="I7182">
        <f>MONTH(Table6[[#This Row],[Loan Date]])</f>
        <v>2</v>
      </c>
      <c r="J7182" t="str">
        <f>_xlfn.XLOOKUP(Table6[[#This Row],[Numeric Month]],$N$5:$N$11,$O$5:$O$11)</f>
        <v>Feb</v>
      </c>
      <c r="K7182" t="str">
        <f>_xlfn.XLOOKUP(Table6[[#This Row],[Loan Date]],$Q$5:$Q$152,$R$5:$R$152)</f>
        <v>Wednesday</v>
      </c>
      <c r="L7182" t="str">
        <f>_xlfn.XLOOKUP(Table6[[#This Row],[Loan Date]],$Q$5:$Q$152,$S$5:$S$152)</f>
        <v>Week 4</v>
      </c>
    </row>
    <row r="7183" spans="1:12" x14ac:dyDescent="0.2">
      <c r="A7183" s="1">
        <v>44958</v>
      </c>
      <c r="B7183" t="s">
        <v>7</v>
      </c>
      <c r="C7183" s="1">
        <v>44965</v>
      </c>
      <c r="D7183" t="s">
        <v>508</v>
      </c>
      <c r="E7183" t="s">
        <v>9</v>
      </c>
      <c r="F7183" t="s">
        <v>8</v>
      </c>
      <c r="G7183" t="s">
        <v>1</v>
      </c>
      <c r="H7183" t="s">
        <v>0</v>
      </c>
      <c r="I7183">
        <f>MONTH(Table6[[#This Row],[Loan Date]])</f>
        <v>2</v>
      </c>
      <c r="J7183" t="str">
        <f>_xlfn.XLOOKUP(Table6[[#This Row],[Numeric Month]],$N$5:$N$11,$O$5:$O$11)</f>
        <v>Feb</v>
      </c>
      <c r="K7183" t="str">
        <f>_xlfn.XLOOKUP(Table6[[#This Row],[Loan Date]],$Q$5:$Q$152,$R$5:$R$152)</f>
        <v>Wednesday</v>
      </c>
      <c r="L7183" t="str">
        <f>_xlfn.XLOOKUP(Table6[[#This Row],[Loan Date]],$Q$5:$Q$152,$S$5:$S$152)</f>
        <v>Week 4</v>
      </c>
    </row>
    <row r="7184" spans="1:12" x14ac:dyDescent="0.2">
      <c r="A7184" s="1">
        <v>44958</v>
      </c>
      <c r="B7184" t="s">
        <v>7</v>
      </c>
      <c r="C7184" s="1">
        <v>44958</v>
      </c>
      <c r="D7184" t="s">
        <v>474</v>
      </c>
      <c r="E7184" t="s">
        <v>21</v>
      </c>
      <c r="F7184" t="s">
        <v>21</v>
      </c>
      <c r="G7184" t="s">
        <v>20</v>
      </c>
      <c r="H7184" t="s">
        <v>0</v>
      </c>
      <c r="I7184">
        <f>MONTH(Table6[[#This Row],[Loan Date]])</f>
        <v>2</v>
      </c>
      <c r="J7184" t="str">
        <f>_xlfn.XLOOKUP(Table6[[#This Row],[Numeric Month]],$N$5:$N$11,$O$5:$O$11)</f>
        <v>Feb</v>
      </c>
      <c r="K7184" t="str">
        <f>_xlfn.XLOOKUP(Table6[[#This Row],[Loan Date]],$Q$5:$Q$152,$R$5:$R$152)</f>
        <v>Wednesday</v>
      </c>
      <c r="L7184" t="str">
        <f>_xlfn.XLOOKUP(Table6[[#This Row],[Loan Date]],$Q$5:$Q$152,$S$5:$S$152)</f>
        <v>Week 4</v>
      </c>
    </row>
    <row r="7185" spans="1:12" x14ac:dyDescent="0.2">
      <c r="A7185" s="1">
        <v>44958</v>
      </c>
      <c r="B7185" t="s">
        <v>7</v>
      </c>
      <c r="C7185" s="1">
        <v>44958</v>
      </c>
      <c r="D7185" t="s">
        <v>214</v>
      </c>
      <c r="E7185" t="s">
        <v>23</v>
      </c>
      <c r="F7185" t="s">
        <v>23</v>
      </c>
      <c r="G7185" t="s">
        <v>20</v>
      </c>
      <c r="H7185" t="s">
        <v>0</v>
      </c>
      <c r="I7185">
        <f>MONTH(Table6[[#This Row],[Loan Date]])</f>
        <v>2</v>
      </c>
      <c r="J7185" t="str">
        <f>_xlfn.XLOOKUP(Table6[[#This Row],[Numeric Month]],$N$5:$N$11,$O$5:$O$11)</f>
        <v>Feb</v>
      </c>
      <c r="K7185" t="str">
        <f>_xlfn.XLOOKUP(Table6[[#This Row],[Loan Date]],$Q$5:$Q$152,$R$5:$R$152)</f>
        <v>Wednesday</v>
      </c>
      <c r="L7185" t="str">
        <f>_xlfn.XLOOKUP(Table6[[#This Row],[Loan Date]],$Q$5:$Q$152,$S$5:$S$152)</f>
        <v>Week 4</v>
      </c>
    </row>
    <row r="7186" spans="1:12" x14ac:dyDescent="0.2">
      <c r="A7186" s="1">
        <v>44958</v>
      </c>
      <c r="B7186" t="s">
        <v>7</v>
      </c>
      <c r="C7186" s="1">
        <v>44958</v>
      </c>
      <c r="D7186" t="s">
        <v>917</v>
      </c>
      <c r="E7186" t="s">
        <v>37</v>
      </c>
      <c r="F7186" t="s">
        <v>37</v>
      </c>
      <c r="G7186" t="s">
        <v>20</v>
      </c>
      <c r="H7186" t="s">
        <v>0</v>
      </c>
      <c r="I7186">
        <f>MONTH(Table6[[#This Row],[Loan Date]])</f>
        <v>2</v>
      </c>
      <c r="J7186" t="str">
        <f>_xlfn.XLOOKUP(Table6[[#This Row],[Numeric Month]],$N$5:$N$11,$O$5:$O$11)</f>
        <v>Feb</v>
      </c>
      <c r="K7186" t="str">
        <f>_xlfn.XLOOKUP(Table6[[#This Row],[Loan Date]],$Q$5:$Q$152,$R$5:$R$152)</f>
        <v>Wednesday</v>
      </c>
      <c r="L7186" t="str">
        <f>_xlfn.XLOOKUP(Table6[[#This Row],[Loan Date]],$Q$5:$Q$152,$S$5:$S$152)</f>
        <v>Week 4</v>
      </c>
    </row>
    <row r="7187" spans="1:12" x14ac:dyDescent="0.2">
      <c r="A7187" s="1">
        <v>44958</v>
      </c>
      <c r="B7187" t="s">
        <v>7</v>
      </c>
      <c r="C7187" s="1">
        <v>44972</v>
      </c>
      <c r="D7187" t="s">
        <v>839</v>
      </c>
      <c r="E7187" t="s">
        <v>3</v>
      </c>
      <c r="F7187" t="s">
        <v>2</v>
      </c>
      <c r="G7187" t="s">
        <v>1</v>
      </c>
      <c r="H7187" t="s">
        <v>0</v>
      </c>
      <c r="I7187">
        <f>MONTH(Table6[[#This Row],[Loan Date]])</f>
        <v>2</v>
      </c>
      <c r="J7187" t="str">
        <f>_xlfn.XLOOKUP(Table6[[#This Row],[Numeric Month]],$N$5:$N$11,$O$5:$O$11)</f>
        <v>Feb</v>
      </c>
      <c r="K7187" t="str">
        <f>_xlfn.XLOOKUP(Table6[[#This Row],[Loan Date]],$Q$5:$Q$152,$R$5:$R$152)</f>
        <v>Wednesday</v>
      </c>
      <c r="L7187" t="str">
        <f>_xlfn.XLOOKUP(Table6[[#This Row],[Loan Date]],$Q$5:$Q$152,$S$5:$S$152)</f>
        <v>Week 4</v>
      </c>
    </row>
    <row r="7188" spans="1:12" x14ac:dyDescent="0.2">
      <c r="A7188" s="1">
        <v>44958</v>
      </c>
      <c r="B7188" t="s">
        <v>5</v>
      </c>
      <c r="C7188" s="1">
        <v>44958</v>
      </c>
      <c r="D7188" t="s">
        <v>380</v>
      </c>
      <c r="E7188" t="s">
        <v>21</v>
      </c>
      <c r="F7188" t="s">
        <v>21</v>
      </c>
      <c r="G7188" t="s">
        <v>20</v>
      </c>
      <c r="H7188" t="s">
        <v>0</v>
      </c>
      <c r="I7188">
        <f>MONTH(Table6[[#This Row],[Loan Date]])</f>
        <v>2</v>
      </c>
      <c r="J7188" t="str">
        <f>_xlfn.XLOOKUP(Table6[[#This Row],[Numeric Month]],$N$5:$N$11,$O$5:$O$11)</f>
        <v>Feb</v>
      </c>
      <c r="K7188" t="str">
        <f>_xlfn.XLOOKUP(Table6[[#This Row],[Loan Date]],$Q$5:$Q$152,$R$5:$R$152)</f>
        <v>Wednesday</v>
      </c>
      <c r="L7188" t="str">
        <f>_xlfn.XLOOKUP(Table6[[#This Row],[Loan Date]],$Q$5:$Q$152,$S$5:$S$152)</f>
        <v>Week 4</v>
      </c>
    </row>
    <row r="7189" spans="1:12" x14ac:dyDescent="0.2">
      <c r="A7189" s="1">
        <v>44958</v>
      </c>
      <c r="B7189" t="s">
        <v>5</v>
      </c>
      <c r="C7189" s="1">
        <v>44958</v>
      </c>
      <c r="D7189" t="s">
        <v>1015</v>
      </c>
      <c r="E7189" t="s">
        <v>23</v>
      </c>
      <c r="F7189" t="s">
        <v>23</v>
      </c>
      <c r="G7189" t="s">
        <v>20</v>
      </c>
      <c r="H7189" t="s">
        <v>0</v>
      </c>
      <c r="I7189">
        <f>MONTH(Table6[[#This Row],[Loan Date]])</f>
        <v>2</v>
      </c>
      <c r="J7189" t="str">
        <f>_xlfn.XLOOKUP(Table6[[#This Row],[Numeric Month]],$N$5:$N$11,$O$5:$O$11)</f>
        <v>Feb</v>
      </c>
      <c r="K7189" t="str">
        <f>_xlfn.XLOOKUP(Table6[[#This Row],[Loan Date]],$Q$5:$Q$152,$R$5:$R$152)</f>
        <v>Wednesday</v>
      </c>
      <c r="L7189" t="str">
        <f>_xlfn.XLOOKUP(Table6[[#This Row],[Loan Date]],$Q$5:$Q$152,$S$5:$S$152)</f>
        <v>Week 4</v>
      </c>
    </row>
    <row r="7190" spans="1:12" x14ac:dyDescent="0.2">
      <c r="A7190" s="1">
        <v>44958</v>
      </c>
      <c r="B7190" t="s">
        <v>7</v>
      </c>
      <c r="C7190" s="1">
        <v>44958</v>
      </c>
      <c r="D7190" t="s">
        <v>218</v>
      </c>
      <c r="E7190" t="s">
        <v>23</v>
      </c>
      <c r="F7190" t="s">
        <v>23</v>
      </c>
      <c r="G7190" t="s">
        <v>20</v>
      </c>
      <c r="H7190" t="s">
        <v>0</v>
      </c>
      <c r="I7190">
        <f>MONTH(Table6[[#This Row],[Loan Date]])</f>
        <v>2</v>
      </c>
      <c r="J7190" t="str">
        <f>_xlfn.XLOOKUP(Table6[[#This Row],[Numeric Month]],$N$5:$N$11,$O$5:$O$11)</f>
        <v>Feb</v>
      </c>
      <c r="K7190" t="str">
        <f>_xlfn.XLOOKUP(Table6[[#This Row],[Loan Date]],$Q$5:$Q$152,$R$5:$R$152)</f>
        <v>Wednesday</v>
      </c>
      <c r="L7190" t="str">
        <f>_xlfn.XLOOKUP(Table6[[#This Row],[Loan Date]],$Q$5:$Q$152,$S$5:$S$152)</f>
        <v>Week 4</v>
      </c>
    </row>
    <row r="7191" spans="1:12" x14ac:dyDescent="0.2">
      <c r="A7191" s="1">
        <v>44958</v>
      </c>
      <c r="B7191" t="s">
        <v>7</v>
      </c>
      <c r="C7191" s="1">
        <v>44958</v>
      </c>
      <c r="D7191" t="s">
        <v>613</v>
      </c>
      <c r="E7191" t="s">
        <v>21</v>
      </c>
      <c r="F7191" t="s">
        <v>21</v>
      </c>
      <c r="G7191" t="s">
        <v>20</v>
      </c>
      <c r="H7191" t="s">
        <v>0</v>
      </c>
      <c r="I7191">
        <f>MONTH(Table6[[#This Row],[Loan Date]])</f>
        <v>2</v>
      </c>
      <c r="J7191" t="str">
        <f>_xlfn.XLOOKUP(Table6[[#This Row],[Numeric Month]],$N$5:$N$11,$O$5:$O$11)</f>
        <v>Feb</v>
      </c>
      <c r="K7191" t="str">
        <f>_xlfn.XLOOKUP(Table6[[#This Row],[Loan Date]],$Q$5:$Q$152,$R$5:$R$152)</f>
        <v>Wednesday</v>
      </c>
      <c r="L7191" t="str">
        <f>_xlfn.XLOOKUP(Table6[[#This Row],[Loan Date]],$Q$5:$Q$152,$S$5:$S$152)</f>
        <v>Week 4</v>
      </c>
    </row>
    <row r="7192" spans="1:12" x14ac:dyDescent="0.2">
      <c r="A7192" s="1">
        <v>44958</v>
      </c>
      <c r="B7192" t="s">
        <v>7</v>
      </c>
      <c r="C7192" s="1">
        <v>44965</v>
      </c>
      <c r="D7192" t="s">
        <v>1022</v>
      </c>
      <c r="E7192" t="s">
        <v>52</v>
      </c>
      <c r="F7192" t="s">
        <v>51</v>
      </c>
      <c r="G7192" t="s">
        <v>1</v>
      </c>
      <c r="H7192" t="s">
        <v>0</v>
      </c>
      <c r="I7192">
        <f>MONTH(Table6[[#This Row],[Loan Date]])</f>
        <v>2</v>
      </c>
      <c r="J7192" t="str">
        <f>_xlfn.XLOOKUP(Table6[[#This Row],[Numeric Month]],$N$5:$N$11,$O$5:$O$11)</f>
        <v>Feb</v>
      </c>
      <c r="K7192" t="str">
        <f>_xlfn.XLOOKUP(Table6[[#This Row],[Loan Date]],$Q$5:$Q$152,$R$5:$R$152)</f>
        <v>Wednesday</v>
      </c>
      <c r="L7192" t="str">
        <f>_xlfn.XLOOKUP(Table6[[#This Row],[Loan Date]],$Q$5:$Q$152,$S$5:$S$152)</f>
        <v>Week 4</v>
      </c>
    </row>
    <row r="7193" spans="1:12" x14ac:dyDescent="0.2">
      <c r="A7193" s="1">
        <v>44958</v>
      </c>
      <c r="B7193" t="s">
        <v>107</v>
      </c>
      <c r="C7193" s="1">
        <v>44965</v>
      </c>
      <c r="D7193" t="s">
        <v>421</v>
      </c>
      <c r="E7193" t="s">
        <v>52</v>
      </c>
      <c r="F7193" t="s">
        <v>51</v>
      </c>
      <c r="G7193" t="s">
        <v>1</v>
      </c>
      <c r="H7193" t="s">
        <v>0</v>
      </c>
      <c r="I7193">
        <f>MONTH(Table6[[#This Row],[Loan Date]])</f>
        <v>2</v>
      </c>
      <c r="J7193" t="str">
        <f>_xlfn.XLOOKUP(Table6[[#This Row],[Numeric Month]],$N$5:$N$11,$O$5:$O$11)</f>
        <v>Feb</v>
      </c>
      <c r="K7193" t="str">
        <f>_xlfn.XLOOKUP(Table6[[#This Row],[Loan Date]],$Q$5:$Q$152,$R$5:$R$152)</f>
        <v>Wednesday</v>
      </c>
      <c r="L7193" t="str">
        <f>_xlfn.XLOOKUP(Table6[[#This Row],[Loan Date]],$Q$5:$Q$152,$S$5:$S$152)</f>
        <v>Week 4</v>
      </c>
    </row>
    <row r="7194" spans="1:12" x14ac:dyDescent="0.2">
      <c r="A7194" s="1">
        <v>44958</v>
      </c>
      <c r="B7194" t="s">
        <v>7</v>
      </c>
      <c r="C7194" s="1">
        <v>44958</v>
      </c>
      <c r="D7194" t="s">
        <v>910</v>
      </c>
      <c r="E7194" t="s">
        <v>37</v>
      </c>
      <c r="F7194" t="s">
        <v>37</v>
      </c>
      <c r="G7194" t="s">
        <v>20</v>
      </c>
      <c r="H7194" t="s">
        <v>0</v>
      </c>
      <c r="I7194">
        <f>MONTH(Table6[[#This Row],[Loan Date]])</f>
        <v>2</v>
      </c>
      <c r="J7194" t="str">
        <f>_xlfn.XLOOKUP(Table6[[#This Row],[Numeric Month]],$N$5:$N$11,$O$5:$O$11)</f>
        <v>Feb</v>
      </c>
      <c r="K7194" t="str">
        <f>_xlfn.XLOOKUP(Table6[[#This Row],[Loan Date]],$Q$5:$Q$152,$R$5:$R$152)</f>
        <v>Wednesday</v>
      </c>
      <c r="L7194" t="str">
        <f>_xlfn.XLOOKUP(Table6[[#This Row],[Loan Date]],$Q$5:$Q$152,$S$5:$S$152)</f>
        <v>Week 4</v>
      </c>
    </row>
    <row r="7195" spans="1:12" x14ac:dyDescent="0.2">
      <c r="A7195" s="1">
        <v>44958</v>
      </c>
      <c r="B7195" t="s">
        <v>7</v>
      </c>
      <c r="C7195" s="1">
        <v>44958</v>
      </c>
      <c r="D7195" t="s">
        <v>441</v>
      </c>
      <c r="E7195" t="s">
        <v>21</v>
      </c>
      <c r="F7195" t="s">
        <v>21</v>
      </c>
      <c r="G7195" t="s">
        <v>20</v>
      </c>
      <c r="H7195" t="s">
        <v>0</v>
      </c>
      <c r="I7195">
        <f>MONTH(Table6[[#This Row],[Loan Date]])</f>
        <v>2</v>
      </c>
      <c r="J7195" t="str">
        <f>_xlfn.XLOOKUP(Table6[[#This Row],[Numeric Month]],$N$5:$N$11,$O$5:$O$11)</f>
        <v>Feb</v>
      </c>
      <c r="K7195" t="str">
        <f>_xlfn.XLOOKUP(Table6[[#This Row],[Loan Date]],$Q$5:$Q$152,$R$5:$R$152)</f>
        <v>Wednesday</v>
      </c>
      <c r="L7195" t="str">
        <f>_xlfn.XLOOKUP(Table6[[#This Row],[Loan Date]],$Q$5:$Q$152,$S$5:$S$152)</f>
        <v>Week 4</v>
      </c>
    </row>
    <row r="7196" spans="1:12" x14ac:dyDescent="0.2">
      <c r="A7196" s="1">
        <v>44958</v>
      </c>
      <c r="B7196" t="s">
        <v>7</v>
      </c>
      <c r="C7196" s="1">
        <v>44958</v>
      </c>
      <c r="D7196" t="s">
        <v>171</v>
      </c>
      <c r="E7196" t="s">
        <v>23</v>
      </c>
      <c r="F7196" t="s">
        <v>23</v>
      </c>
      <c r="G7196" t="s">
        <v>20</v>
      </c>
      <c r="H7196" t="s">
        <v>0</v>
      </c>
      <c r="I7196">
        <f>MONTH(Table6[[#This Row],[Loan Date]])</f>
        <v>2</v>
      </c>
      <c r="J7196" t="str">
        <f>_xlfn.XLOOKUP(Table6[[#This Row],[Numeric Month]],$N$5:$N$11,$O$5:$O$11)</f>
        <v>Feb</v>
      </c>
      <c r="K7196" t="str">
        <f>_xlfn.XLOOKUP(Table6[[#This Row],[Loan Date]],$Q$5:$Q$152,$R$5:$R$152)</f>
        <v>Wednesday</v>
      </c>
      <c r="L7196" t="str">
        <f>_xlfn.XLOOKUP(Table6[[#This Row],[Loan Date]],$Q$5:$Q$152,$S$5:$S$152)</f>
        <v>Week 4</v>
      </c>
    </row>
    <row r="7197" spans="1:12" x14ac:dyDescent="0.2">
      <c r="A7197" s="1">
        <v>44958</v>
      </c>
      <c r="B7197" t="s">
        <v>107</v>
      </c>
      <c r="C7197" s="1">
        <v>45016</v>
      </c>
      <c r="D7197" t="s">
        <v>1021</v>
      </c>
      <c r="E7197" t="s">
        <v>52</v>
      </c>
      <c r="F7197" t="s">
        <v>51</v>
      </c>
      <c r="G7197" t="s">
        <v>1</v>
      </c>
      <c r="H7197" t="s">
        <v>0</v>
      </c>
      <c r="I7197">
        <f>MONTH(Table6[[#This Row],[Loan Date]])</f>
        <v>2</v>
      </c>
      <c r="J7197" t="str">
        <f>_xlfn.XLOOKUP(Table6[[#This Row],[Numeric Month]],$N$5:$N$11,$O$5:$O$11)</f>
        <v>Feb</v>
      </c>
      <c r="K7197" t="str">
        <f>_xlfn.XLOOKUP(Table6[[#This Row],[Loan Date]],$Q$5:$Q$152,$R$5:$R$152)</f>
        <v>Wednesday</v>
      </c>
      <c r="L7197" t="str">
        <f>_xlfn.XLOOKUP(Table6[[#This Row],[Loan Date]],$Q$5:$Q$152,$S$5:$S$152)</f>
        <v>Week 4</v>
      </c>
    </row>
    <row r="7198" spans="1:12" x14ac:dyDescent="0.2">
      <c r="A7198" s="1">
        <v>44958</v>
      </c>
      <c r="B7198" t="s">
        <v>7</v>
      </c>
      <c r="C7198" s="1">
        <v>44958</v>
      </c>
      <c r="D7198" t="s">
        <v>952</v>
      </c>
      <c r="E7198" t="s">
        <v>37</v>
      </c>
      <c r="F7198" t="s">
        <v>37</v>
      </c>
      <c r="G7198" t="s">
        <v>20</v>
      </c>
      <c r="H7198" t="s">
        <v>0</v>
      </c>
      <c r="I7198">
        <f>MONTH(Table6[[#This Row],[Loan Date]])</f>
        <v>2</v>
      </c>
      <c r="J7198" t="str">
        <f>_xlfn.XLOOKUP(Table6[[#This Row],[Numeric Month]],$N$5:$N$11,$O$5:$O$11)</f>
        <v>Feb</v>
      </c>
      <c r="K7198" t="str">
        <f>_xlfn.XLOOKUP(Table6[[#This Row],[Loan Date]],$Q$5:$Q$152,$R$5:$R$152)</f>
        <v>Wednesday</v>
      </c>
      <c r="L7198" t="str">
        <f>_xlfn.XLOOKUP(Table6[[#This Row],[Loan Date]],$Q$5:$Q$152,$S$5:$S$152)</f>
        <v>Week 4</v>
      </c>
    </row>
    <row r="7199" spans="1:12" x14ac:dyDescent="0.2">
      <c r="A7199" s="1">
        <v>44958</v>
      </c>
      <c r="B7199" t="s">
        <v>7</v>
      </c>
      <c r="C7199" s="1">
        <v>44958</v>
      </c>
      <c r="D7199" t="s">
        <v>610</v>
      </c>
      <c r="E7199" t="s">
        <v>21</v>
      </c>
      <c r="F7199" t="s">
        <v>21</v>
      </c>
      <c r="G7199" t="s">
        <v>20</v>
      </c>
      <c r="H7199" t="s">
        <v>0</v>
      </c>
      <c r="I7199">
        <f>MONTH(Table6[[#This Row],[Loan Date]])</f>
        <v>2</v>
      </c>
      <c r="J7199" t="str">
        <f>_xlfn.XLOOKUP(Table6[[#This Row],[Numeric Month]],$N$5:$N$11,$O$5:$O$11)</f>
        <v>Feb</v>
      </c>
      <c r="K7199" t="str">
        <f>_xlfn.XLOOKUP(Table6[[#This Row],[Loan Date]],$Q$5:$Q$152,$R$5:$R$152)</f>
        <v>Wednesday</v>
      </c>
      <c r="L7199" t="str">
        <f>_xlfn.XLOOKUP(Table6[[#This Row],[Loan Date]],$Q$5:$Q$152,$S$5:$S$152)</f>
        <v>Week 4</v>
      </c>
    </row>
    <row r="7200" spans="1:12" x14ac:dyDescent="0.2">
      <c r="A7200" s="1">
        <v>44958</v>
      </c>
      <c r="B7200" t="s">
        <v>7</v>
      </c>
      <c r="C7200" s="1">
        <v>44958</v>
      </c>
      <c r="D7200" t="s">
        <v>116</v>
      </c>
      <c r="E7200" t="s">
        <v>23</v>
      </c>
      <c r="F7200" t="s">
        <v>23</v>
      </c>
      <c r="G7200" t="s">
        <v>20</v>
      </c>
      <c r="H7200" t="s">
        <v>0</v>
      </c>
      <c r="I7200">
        <f>MONTH(Table6[[#This Row],[Loan Date]])</f>
        <v>2</v>
      </c>
      <c r="J7200" t="str">
        <f>_xlfn.XLOOKUP(Table6[[#This Row],[Numeric Month]],$N$5:$N$11,$O$5:$O$11)</f>
        <v>Feb</v>
      </c>
      <c r="K7200" t="str">
        <f>_xlfn.XLOOKUP(Table6[[#This Row],[Loan Date]],$Q$5:$Q$152,$R$5:$R$152)</f>
        <v>Wednesday</v>
      </c>
      <c r="L7200" t="str">
        <f>_xlfn.XLOOKUP(Table6[[#This Row],[Loan Date]],$Q$5:$Q$152,$S$5:$S$152)</f>
        <v>Week 4</v>
      </c>
    </row>
    <row r="7201" spans="1:12" x14ac:dyDescent="0.2">
      <c r="A7201" s="1">
        <v>44958</v>
      </c>
      <c r="B7201" t="s">
        <v>5</v>
      </c>
      <c r="C7201" s="1">
        <v>44965</v>
      </c>
      <c r="D7201" t="s">
        <v>150</v>
      </c>
      <c r="E7201" t="s">
        <v>52</v>
      </c>
      <c r="F7201" t="s">
        <v>51</v>
      </c>
      <c r="G7201" t="s">
        <v>1</v>
      </c>
      <c r="H7201" t="s">
        <v>0</v>
      </c>
      <c r="I7201">
        <f>MONTH(Table6[[#This Row],[Loan Date]])</f>
        <v>2</v>
      </c>
      <c r="J7201" t="str">
        <f>_xlfn.XLOOKUP(Table6[[#This Row],[Numeric Month]],$N$5:$N$11,$O$5:$O$11)</f>
        <v>Feb</v>
      </c>
      <c r="K7201" t="str">
        <f>_xlfn.XLOOKUP(Table6[[#This Row],[Loan Date]],$Q$5:$Q$152,$R$5:$R$152)</f>
        <v>Wednesday</v>
      </c>
      <c r="L7201" t="str">
        <f>_xlfn.XLOOKUP(Table6[[#This Row],[Loan Date]],$Q$5:$Q$152,$S$5:$S$152)</f>
        <v>Week 4</v>
      </c>
    </row>
    <row r="7202" spans="1:12" x14ac:dyDescent="0.2">
      <c r="A7202" s="1">
        <v>44958</v>
      </c>
      <c r="B7202" t="s">
        <v>7</v>
      </c>
      <c r="C7202" s="1">
        <v>44972</v>
      </c>
      <c r="D7202" t="s">
        <v>1020</v>
      </c>
      <c r="E7202" t="s">
        <v>15</v>
      </c>
      <c r="F7202" t="s">
        <v>14</v>
      </c>
      <c r="G7202" t="s">
        <v>1</v>
      </c>
      <c r="H7202" t="s">
        <v>0</v>
      </c>
      <c r="I7202">
        <f>MONTH(Table6[[#This Row],[Loan Date]])</f>
        <v>2</v>
      </c>
      <c r="J7202" t="str">
        <f>_xlfn.XLOOKUP(Table6[[#This Row],[Numeric Month]],$N$5:$N$11,$O$5:$O$11)</f>
        <v>Feb</v>
      </c>
      <c r="K7202" t="str">
        <f>_xlfn.XLOOKUP(Table6[[#This Row],[Loan Date]],$Q$5:$Q$152,$R$5:$R$152)</f>
        <v>Wednesday</v>
      </c>
      <c r="L7202" t="str">
        <f>_xlfn.XLOOKUP(Table6[[#This Row],[Loan Date]],$Q$5:$Q$152,$S$5:$S$152)</f>
        <v>Week 4</v>
      </c>
    </row>
    <row r="7203" spans="1:12" x14ac:dyDescent="0.2">
      <c r="A7203" s="1">
        <v>44958</v>
      </c>
      <c r="B7203" t="s">
        <v>7</v>
      </c>
      <c r="C7203" s="1">
        <v>44958</v>
      </c>
      <c r="D7203" t="s">
        <v>1019</v>
      </c>
      <c r="E7203" t="s">
        <v>168</v>
      </c>
      <c r="F7203" t="s">
        <v>168</v>
      </c>
      <c r="G7203" t="s">
        <v>20</v>
      </c>
      <c r="H7203" t="s">
        <v>0</v>
      </c>
      <c r="I7203">
        <f>MONTH(Table6[[#This Row],[Loan Date]])</f>
        <v>2</v>
      </c>
      <c r="J7203" t="str">
        <f>_xlfn.XLOOKUP(Table6[[#This Row],[Numeric Month]],$N$5:$N$11,$O$5:$O$11)</f>
        <v>Feb</v>
      </c>
      <c r="K7203" t="str">
        <f>_xlfn.XLOOKUP(Table6[[#This Row],[Loan Date]],$Q$5:$Q$152,$R$5:$R$152)</f>
        <v>Wednesday</v>
      </c>
      <c r="L7203" t="str">
        <f>_xlfn.XLOOKUP(Table6[[#This Row],[Loan Date]],$Q$5:$Q$152,$S$5:$S$152)</f>
        <v>Week 4</v>
      </c>
    </row>
    <row r="7204" spans="1:12" x14ac:dyDescent="0.2">
      <c r="A7204" s="1">
        <v>44958</v>
      </c>
      <c r="B7204" t="s">
        <v>7</v>
      </c>
      <c r="C7204" s="1">
        <v>44965</v>
      </c>
      <c r="D7204" t="s">
        <v>1018</v>
      </c>
      <c r="E7204" t="s">
        <v>52</v>
      </c>
      <c r="F7204" t="s">
        <v>51</v>
      </c>
      <c r="G7204" t="s">
        <v>1</v>
      </c>
      <c r="H7204" t="s">
        <v>0</v>
      </c>
      <c r="I7204">
        <f>MONTH(Table6[[#This Row],[Loan Date]])</f>
        <v>2</v>
      </c>
      <c r="J7204" t="str">
        <f>_xlfn.XLOOKUP(Table6[[#This Row],[Numeric Month]],$N$5:$N$11,$O$5:$O$11)</f>
        <v>Feb</v>
      </c>
      <c r="K7204" t="str">
        <f>_xlfn.XLOOKUP(Table6[[#This Row],[Loan Date]],$Q$5:$Q$152,$R$5:$R$152)</f>
        <v>Wednesday</v>
      </c>
      <c r="L7204" t="str">
        <f>_xlfn.XLOOKUP(Table6[[#This Row],[Loan Date]],$Q$5:$Q$152,$S$5:$S$152)</f>
        <v>Week 4</v>
      </c>
    </row>
    <row r="7205" spans="1:12" x14ac:dyDescent="0.2">
      <c r="A7205" s="1">
        <v>44958</v>
      </c>
      <c r="B7205" t="s">
        <v>7</v>
      </c>
      <c r="C7205" s="1">
        <v>44958</v>
      </c>
      <c r="D7205" t="s">
        <v>236</v>
      </c>
      <c r="E7205" t="s">
        <v>23</v>
      </c>
      <c r="F7205" t="s">
        <v>23</v>
      </c>
      <c r="G7205" t="s">
        <v>20</v>
      </c>
      <c r="H7205" t="s">
        <v>0</v>
      </c>
      <c r="I7205">
        <f>MONTH(Table6[[#This Row],[Loan Date]])</f>
        <v>2</v>
      </c>
      <c r="J7205" t="str">
        <f>_xlfn.XLOOKUP(Table6[[#This Row],[Numeric Month]],$N$5:$N$11,$O$5:$O$11)</f>
        <v>Feb</v>
      </c>
      <c r="K7205" t="str">
        <f>_xlfn.XLOOKUP(Table6[[#This Row],[Loan Date]],$Q$5:$Q$152,$R$5:$R$152)</f>
        <v>Wednesday</v>
      </c>
      <c r="L7205" t="str">
        <f>_xlfn.XLOOKUP(Table6[[#This Row],[Loan Date]],$Q$5:$Q$152,$S$5:$S$152)</f>
        <v>Week 4</v>
      </c>
    </row>
    <row r="7206" spans="1:12" x14ac:dyDescent="0.2">
      <c r="A7206" s="1">
        <v>44958</v>
      </c>
      <c r="B7206" t="s">
        <v>7</v>
      </c>
      <c r="C7206" s="1">
        <v>44958</v>
      </c>
      <c r="D7206" t="s">
        <v>660</v>
      </c>
      <c r="E7206" t="s">
        <v>21</v>
      </c>
      <c r="F7206" t="s">
        <v>21</v>
      </c>
      <c r="G7206" t="s">
        <v>20</v>
      </c>
      <c r="H7206" t="s">
        <v>0</v>
      </c>
      <c r="I7206">
        <f>MONTH(Table6[[#This Row],[Loan Date]])</f>
        <v>2</v>
      </c>
      <c r="J7206" t="str">
        <f>_xlfn.XLOOKUP(Table6[[#This Row],[Numeric Month]],$N$5:$N$11,$O$5:$O$11)</f>
        <v>Feb</v>
      </c>
      <c r="K7206" t="str">
        <f>_xlfn.XLOOKUP(Table6[[#This Row],[Loan Date]],$Q$5:$Q$152,$R$5:$R$152)</f>
        <v>Wednesday</v>
      </c>
      <c r="L7206" t="str">
        <f>_xlfn.XLOOKUP(Table6[[#This Row],[Loan Date]],$Q$5:$Q$152,$S$5:$S$152)</f>
        <v>Week 4</v>
      </c>
    </row>
    <row r="7207" spans="1:12" x14ac:dyDescent="0.2">
      <c r="A7207" s="1">
        <v>44958</v>
      </c>
      <c r="B7207" t="s">
        <v>5</v>
      </c>
      <c r="C7207" s="1">
        <v>44958</v>
      </c>
      <c r="D7207" t="s">
        <v>1017</v>
      </c>
      <c r="E7207" t="s">
        <v>65</v>
      </c>
      <c r="F7207" t="s">
        <v>65</v>
      </c>
      <c r="G7207" t="s">
        <v>20</v>
      </c>
      <c r="H7207" t="s">
        <v>0</v>
      </c>
      <c r="I7207">
        <f>MONTH(Table6[[#This Row],[Loan Date]])</f>
        <v>2</v>
      </c>
      <c r="J7207" t="str">
        <f>_xlfn.XLOOKUP(Table6[[#This Row],[Numeric Month]],$N$5:$N$11,$O$5:$O$11)</f>
        <v>Feb</v>
      </c>
      <c r="K7207" t="str">
        <f>_xlfn.XLOOKUP(Table6[[#This Row],[Loan Date]],$Q$5:$Q$152,$R$5:$R$152)</f>
        <v>Wednesday</v>
      </c>
      <c r="L7207" t="str">
        <f>_xlfn.XLOOKUP(Table6[[#This Row],[Loan Date]],$Q$5:$Q$152,$S$5:$S$152)</f>
        <v>Week 4</v>
      </c>
    </row>
    <row r="7208" spans="1:12" x14ac:dyDescent="0.2">
      <c r="A7208" s="1">
        <v>44958</v>
      </c>
      <c r="B7208" t="s">
        <v>5</v>
      </c>
      <c r="C7208" s="1">
        <v>44958</v>
      </c>
      <c r="D7208" t="s">
        <v>262</v>
      </c>
      <c r="E7208" t="s">
        <v>162</v>
      </c>
      <c r="F7208" t="s">
        <v>162</v>
      </c>
      <c r="G7208" t="s">
        <v>11</v>
      </c>
      <c r="H7208" t="s">
        <v>0</v>
      </c>
      <c r="I7208">
        <f>MONTH(Table6[[#This Row],[Loan Date]])</f>
        <v>2</v>
      </c>
      <c r="J7208" t="str">
        <f>_xlfn.XLOOKUP(Table6[[#This Row],[Numeric Month]],$N$5:$N$11,$O$5:$O$11)</f>
        <v>Feb</v>
      </c>
      <c r="K7208" t="str">
        <f>_xlfn.XLOOKUP(Table6[[#This Row],[Loan Date]],$Q$5:$Q$152,$R$5:$R$152)</f>
        <v>Wednesday</v>
      </c>
      <c r="L7208" t="str">
        <f>_xlfn.XLOOKUP(Table6[[#This Row],[Loan Date]],$Q$5:$Q$152,$S$5:$S$152)</f>
        <v>Week 4</v>
      </c>
    </row>
    <row r="7209" spans="1:12" x14ac:dyDescent="0.2">
      <c r="A7209" s="1">
        <v>44958</v>
      </c>
      <c r="B7209" t="s">
        <v>5</v>
      </c>
      <c r="C7209" s="1">
        <v>44958</v>
      </c>
      <c r="D7209" t="s">
        <v>1002</v>
      </c>
      <c r="E7209" t="s">
        <v>224</v>
      </c>
      <c r="F7209" t="s">
        <v>223</v>
      </c>
      <c r="G7209" t="s">
        <v>11</v>
      </c>
      <c r="H7209" t="s">
        <v>0</v>
      </c>
      <c r="I7209">
        <f>MONTH(Table6[[#This Row],[Loan Date]])</f>
        <v>2</v>
      </c>
      <c r="J7209" t="str">
        <f>_xlfn.XLOOKUP(Table6[[#This Row],[Numeric Month]],$N$5:$N$11,$O$5:$O$11)</f>
        <v>Feb</v>
      </c>
      <c r="K7209" t="str">
        <f>_xlfn.XLOOKUP(Table6[[#This Row],[Loan Date]],$Q$5:$Q$152,$R$5:$R$152)</f>
        <v>Wednesday</v>
      </c>
      <c r="L7209" t="str">
        <f>_xlfn.XLOOKUP(Table6[[#This Row],[Loan Date]],$Q$5:$Q$152,$S$5:$S$152)</f>
        <v>Week 4</v>
      </c>
    </row>
    <row r="7210" spans="1:12" x14ac:dyDescent="0.2">
      <c r="A7210" s="1">
        <v>44958</v>
      </c>
      <c r="B7210" t="s">
        <v>7</v>
      </c>
      <c r="C7210" s="1">
        <v>44958</v>
      </c>
      <c r="D7210" t="s">
        <v>380</v>
      </c>
      <c r="E7210" t="s">
        <v>21</v>
      </c>
      <c r="F7210" t="s">
        <v>21</v>
      </c>
      <c r="G7210" t="s">
        <v>20</v>
      </c>
      <c r="H7210" t="s">
        <v>0</v>
      </c>
      <c r="I7210">
        <f>MONTH(Table6[[#This Row],[Loan Date]])</f>
        <v>2</v>
      </c>
      <c r="J7210" t="str">
        <f>_xlfn.XLOOKUP(Table6[[#This Row],[Numeric Month]],$N$5:$N$11,$O$5:$O$11)</f>
        <v>Feb</v>
      </c>
      <c r="K7210" t="str">
        <f>_xlfn.XLOOKUP(Table6[[#This Row],[Loan Date]],$Q$5:$Q$152,$R$5:$R$152)</f>
        <v>Wednesday</v>
      </c>
      <c r="L7210" t="str">
        <f>_xlfn.XLOOKUP(Table6[[#This Row],[Loan Date]],$Q$5:$Q$152,$S$5:$S$152)</f>
        <v>Week 4</v>
      </c>
    </row>
    <row r="7211" spans="1:12" x14ac:dyDescent="0.2">
      <c r="A7211" s="1">
        <v>44958</v>
      </c>
      <c r="B7211" t="s">
        <v>7</v>
      </c>
      <c r="C7211" s="1">
        <v>44958</v>
      </c>
      <c r="D7211" t="s">
        <v>214</v>
      </c>
      <c r="E7211" t="s">
        <v>23</v>
      </c>
      <c r="F7211" t="s">
        <v>23</v>
      </c>
      <c r="G7211" t="s">
        <v>20</v>
      </c>
      <c r="H7211" t="s">
        <v>0</v>
      </c>
      <c r="I7211">
        <f>MONTH(Table6[[#This Row],[Loan Date]])</f>
        <v>2</v>
      </c>
      <c r="J7211" t="str">
        <f>_xlfn.XLOOKUP(Table6[[#This Row],[Numeric Month]],$N$5:$N$11,$O$5:$O$11)</f>
        <v>Feb</v>
      </c>
      <c r="K7211" t="str">
        <f>_xlfn.XLOOKUP(Table6[[#This Row],[Loan Date]],$Q$5:$Q$152,$R$5:$R$152)</f>
        <v>Wednesday</v>
      </c>
      <c r="L7211" t="str">
        <f>_xlfn.XLOOKUP(Table6[[#This Row],[Loan Date]],$Q$5:$Q$152,$S$5:$S$152)</f>
        <v>Week 4</v>
      </c>
    </row>
    <row r="7212" spans="1:12" x14ac:dyDescent="0.2">
      <c r="A7212" s="1">
        <v>44958</v>
      </c>
      <c r="B7212" t="s">
        <v>7</v>
      </c>
      <c r="C7212" s="1">
        <v>44958</v>
      </c>
      <c r="D7212" t="s">
        <v>270</v>
      </c>
      <c r="E7212" t="s">
        <v>168</v>
      </c>
      <c r="F7212" t="s">
        <v>168</v>
      </c>
      <c r="G7212" t="s">
        <v>20</v>
      </c>
      <c r="H7212" t="s">
        <v>0</v>
      </c>
      <c r="I7212">
        <f>MONTH(Table6[[#This Row],[Loan Date]])</f>
        <v>2</v>
      </c>
      <c r="J7212" t="str">
        <f>_xlfn.XLOOKUP(Table6[[#This Row],[Numeric Month]],$N$5:$N$11,$O$5:$O$11)</f>
        <v>Feb</v>
      </c>
      <c r="K7212" t="str">
        <f>_xlfn.XLOOKUP(Table6[[#This Row],[Loan Date]],$Q$5:$Q$152,$R$5:$R$152)</f>
        <v>Wednesday</v>
      </c>
      <c r="L7212" t="str">
        <f>_xlfn.XLOOKUP(Table6[[#This Row],[Loan Date]],$Q$5:$Q$152,$S$5:$S$152)</f>
        <v>Week 4</v>
      </c>
    </row>
    <row r="7213" spans="1:12" x14ac:dyDescent="0.2">
      <c r="A7213" s="1">
        <v>44958</v>
      </c>
      <c r="B7213" t="s">
        <v>7</v>
      </c>
      <c r="C7213" s="1">
        <v>44958</v>
      </c>
      <c r="D7213" t="s">
        <v>1016</v>
      </c>
      <c r="E7213" t="s">
        <v>148</v>
      </c>
      <c r="F7213" t="s">
        <v>147</v>
      </c>
      <c r="G7213" t="s">
        <v>20</v>
      </c>
      <c r="H7213" t="s">
        <v>0</v>
      </c>
      <c r="I7213">
        <f>MONTH(Table6[[#This Row],[Loan Date]])</f>
        <v>2</v>
      </c>
      <c r="J7213" t="str">
        <f>_xlfn.XLOOKUP(Table6[[#This Row],[Numeric Month]],$N$5:$N$11,$O$5:$O$11)</f>
        <v>Feb</v>
      </c>
      <c r="K7213" t="str">
        <f>_xlfn.XLOOKUP(Table6[[#This Row],[Loan Date]],$Q$5:$Q$152,$R$5:$R$152)</f>
        <v>Wednesday</v>
      </c>
      <c r="L7213" t="str">
        <f>_xlfn.XLOOKUP(Table6[[#This Row],[Loan Date]],$Q$5:$Q$152,$S$5:$S$152)</f>
        <v>Week 4</v>
      </c>
    </row>
    <row r="7214" spans="1:12" x14ac:dyDescent="0.2">
      <c r="A7214" s="1">
        <v>44958</v>
      </c>
      <c r="B7214" t="s">
        <v>7</v>
      </c>
      <c r="C7214" s="1">
        <v>44958</v>
      </c>
      <c r="D7214" t="s">
        <v>310</v>
      </c>
      <c r="E7214" t="s">
        <v>21</v>
      </c>
      <c r="F7214" t="s">
        <v>21</v>
      </c>
      <c r="G7214" t="s">
        <v>20</v>
      </c>
      <c r="H7214" t="s">
        <v>0</v>
      </c>
      <c r="I7214">
        <f>MONTH(Table6[[#This Row],[Loan Date]])</f>
        <v>2</v>
      </c>
      <c r="J7214" t="str">
        <f>_xlfn.XLOOKUP(Table6[[#This Row],[Numeric Month]],$N$5:$N$11,$O$5:$O$11)</f>
        <v>Feb</v>
      </c>
      <c r="K7214" t="str">
        <f>_xlfn.XLOOKUP(Table6[[#This Row],[Loan Date]],$Q$5:$Q$152,$R$5:$R$152)</f>
        <v>Wednesday</v>
      </c>
      <c r="L7214" t="str">
        <f>_xlfn.XLOOKUP(Table6[[#This Row],[Loan Date]],$Q$5:$Q$152,$S$5:$S$152)</f>
        <v>Week 4</v>
      </c>
    </row>
    <row r="7215" spans="1:12" x14ac:dyDescent="0.2">
      <c r="A7215" s="1">
        <v>44958</v>
      </c>
      <c r="B7215" t="s">
        <v>7</v>
      </c>
      <c r="C7215" s="1">
        <v>44958</v>
      </c>
      <c r="D7215" t="s">
        <v>441</v>
      </c>
      <c r="E7215" t="s">
        <v>21</v>
      </c>
      <c r="F7215" t="s">
        <v>21</v>
      </c>
      <c r="G7215" t="s">
        <v>20</v>
      </c>
      <c r="H7215" t="s">
        <v>0</v>
      </c>
      <c r="I7215">
        <f>MONTH(Table6[[#This Row],[Loan Date]])</f>
        <v>2</v>
      </c>
      <c r="J7215" t="str">
        <f>_xlfn.XLOOKUP(Table6[[#This Row],[Numeric Month]],$N$5:$N$11,$O$5:$O$11)</f>
        <v>Feb</v>
      </c>
      <c r="K7215" t="str">
        <f>_xlfn.XLOOKUP(Table6[[#This Row],[Loan Date]],$Q$5:$Q$152,$R$5:$R$152)</f>
        <v>Wednesday</v>
      </c>
      <c r="L7215" t="str">
        <f>_xlfn.XLOOKUP(Table6[[#This Row],[Loan Date]],$Q$5:$Q$152,$S$5:$S$152)</f>
        <v>Week 4</v>
      </c>
    </row>
    <row r="7216" spans="1:12" x14ac:dyDescent="0.2">
      <c r="A7216" s="1">
        <v>44958</v>
      </c>
      <c r="B7216" t="s">
        <v>7</v>
      </c>
      <c r="C7216" s="1">
        <v>44958</v>
      </c>
      <c r="D7216" t="s">
        <v>171</v>
      </c>
      <c r="E7216" t="s">
        <v>23</v>
      </c>
      <c r="F7216" t="s">
        <v>23</v>
      </c>
      <c r="G7216" t="s">
        <v>20</v>
      </c>
      <c r="H7216" t="s">
        <v>0</v>
      </c>
      <c r="I7216">
        <f>MONTH(Table6[[#This Row],[Loan Date]])</f>
        <v>2</v>
      </c>
      <c r="J7216" t="str">
        <f>_xlfn.XLOOKUP(Table6[[#This Row],[Numeric Month]],$N$5:$N$11,$O$5:$O$11)</f>
        <v>Feb</v>
      </c>
      <c r="K7216" t="str">
        <f>_xlfn.XLOOKUP(Table6[[#This Row],[Loan Date]],$Q$5:$Q$152,$R$5:$R$152)</f>
        <v>Wednesday</v>
      </c>
      <c r="L7216" t="str">
        <f>_xlfn.XLOOKUP(Table6[[#This Row],[Loan Date]],$Q$5:$Q$152,$S$5:$S$152)</f>
        <v>Week 4</v>
      </c>
    </row>
    <row r="7217" spans="1:12" x14ac:dyDescent="0.2">
      <c r="A7217" s="1">
        <v>44958</v>
      </c>
      <c r="B7217" t="s">
        <v>107</v>
      </c>
      <c r="C7217" s="1">
        <v>44958</v>
      </c>
      <c r="D7217" t="s">
        <v>254</v>
      </c>
      <c r="E7217" t="s">
        <v>41</v>
      </c>
      <c r="F7217" t="s">
        <v>40</v>
      </c>
      <c r="G7217" t="s">
        <v>39</v>
      </c>
      <c r="H7217" t="s">
        <v>0</v>
      </c>
      <c r="I7217">
        <f>MONTH(Table6[[#This Row],[Loan Date]])</f>
        <v>2</v>
      </c>
      <c r="J7217" t="str">
        <f>_xlfn.XLOOKUP(Table6[[#This Row],[Numeric Month]],$N$5:$N$11,$O$5:$O$11)</f>
        <v>Feb</v>
      </c>
      <c r="K7217" t="str">
        <f>_xlfn.XLOOKUP(Table6[[#This Row],[Loan Date]],$Q$5:$Q$152,$R$5:$R$152)</f>
        <v>Wednesday</v>
      </c>
      <c r="L7217" t="str">
        <f>_xlfn.XLOOKUP(Table6[[#This Row],[Loan Date]],$Q$5:$Q$152,$S$5:$S$152)</f>
        <v>Week 4</v>
      </c>
    </row>
    <row r="7218" spans="1:12" x14ac:dyDescent="0.2">
      <c r="A7218" s="1">
        <v>44958</v>
      </c>
      <c r="B7218" t="s">
        <v>7</v>
      </c>
      <c r="C7218" s="1">
        <v>44972</v>
      </c>
      <c r="D7218" t="s">
        <v>527</v>
      </c>
      <c r="E7218" t="s">
        <v>15</v>
      </c>
      <c r="F7218" t="s">
        <v>14</v>
      </c>
      <c r="G7218" t="s">
        <v>1</v>
      </c>
      <c r="H7218" t="s">
        <v>0</v>
      </c>
      <c r="I7218">
        <f>MONTH(Table6[[#This Row],[Loan Date]])</f>
        <v>2</v>
      </c>
      <c r="J7218" t="str">
        <f>_xlfn.XLOOKUP(Table6[[#This Row],[Numeric Month]],$N$5:$N$11,$O$5:$O$11)</f>
        <v>Feb</v>
      </c>
      <c r="K7218" t="str">
        <f>_xlfn.XLOOKUP(Table6[[#This Row],[Loan Date]],$Q$5:$Q$152,$R$5:$R$152)</f>
        <v>Wednesday</v>
      </c>
      <c r="L7218" t="str">
        <f>_xlfn.XLOOKUP(Table6[[#This Row],[Loan Date]],$Q$5:$Q$152,$S$5:$S$152)</f>
        <v>Week 4</v>
      </c>
    </row>
    <row r="7219" spans="1:12" x14ac:dyDescent="0.2">
      <c r="A7219" s="1">
        <v>44958</v>
      </c>
      <c r="B7219" t="s">
        <v>7</v>
      </c>
      <c r="C7219" s="1">
        <v>44958</v>
      </c>
      <c r="D7219" t="s">
        <v>170</v>
      </c>
      <c r="E7219" t="s">
        <v>21</v>
      </c>
      <c r="F7219" t="s">
        <v>21</v>
      </c>
      <c r="G7219" t="s">
        <v>20</v>
      </c>
      <c r="H7219" t="s">
        <v>0</v>
      </c>
      <c r="I7219">
        <f>MONTH(Table6[[#This Row],[Loan Date]])</f>
        <v>2</v>
      </c>
      <c r="J7219" t="str">
        <f>_xlfn.XLOOKUP(Table6[[#This Row],[Numeric Month]],$N$5:$N$11,$O$5:$O$11)</f>
        <v>Feb</v>
      </c>
      <c r="K7219" t="str">
        <f>_xlfn.XLOOKUP(Table6[[#This Row],[Loan Date]],$Q$5:$Q$152,$R$5:$R$152)</f>
        <v>Wednesday</v>
      </c>
      <c r="L7219" t="str">
        <f>_xlfn.XLOOKUP(Table6[[#This Row],[Loan Date]],$Q$5:$Q$152,$S$5:$S$152)</f>
        <v>Week 4</v>
      </c>
    </row>
    <row r="7220" spans="1:12" x14ac:dyDescent="0.2">
      <c r="A7220" s="1">
        <v>44958</v>
      </c>
      <c r="B7220" t="s">
        <v>7</v>
      </c>
      <c r="C7220" s="1">
        <v>44958</v>
      </c>
      <c r="D7220" t="s">
        <v>29</v>
      </c>
      <c r="E7220" t="s">
        <v>23</v>
      </c>
      <c r="F7220" t="s">
        <v>23</v>
      </c>
      <c r="G7220" t="s">
        <v>20</v>
      </c>
      <c r="H7220" t="s">
        <v>0</v>
      </c>
      <c r="I7220">
        <f>MONTH(Table6[[#This Row],[Loan Date]])</f>
        <v>2</v>
      </c>
      <c r="J7220" t="str">
        <f>_xlfn.XLOOKUP(Table6[[#This Row],[Numeric Month]],$N$5:$N$11,$O$5:$O$11)</f>
        <v>Feb</v>
      </c>
      <c r="K7220" t="str">
        <f>_xlfn.XLOOKUP(Table6[[#This Row],[Loan Date]],$Q$5:$Q$152,$R$5:$R$152)</f>
        <v>Wednesday</v>
      </c>
      <c r="L7220" t="str">
        <f>_xlfn.XLOOKUP(Table6[[#This Row],[Loan Date]],$Q$5:$Q$152,$S$5:$S$152)</f>
        <v>Week 4</v>
      </c>
    </row>
    <row r="7221" spans="1:12" x14ac:dyDescent="0.2">
      <c r="A7221" s="1">
        <v>44958</v>
      </c>
      <c r="B7221" t="s">
        <v>7</v>
      </c>
      <c r="C7221" s="1">
        <v>44971</v>
      </c>
      <c r="D7221" t="s">
        <v>330</v>
      </c>
      <c r="E7221" t="s">
        <v>9</v>
      </c>
      <c r="F7221" t="s">
        <v>8</v>
      </c>
      <c r="G7221" t="s">
        <v>1</v>
      </c>
      <c r="H7221" t="s">
        <v>0</v>
      </c>
      <c r="I7221">
        <f>MONTH(Table6[[#This Row],[Loan Date]])</f>
        <v>2</v>
      </c>
      <c r="J7221" t="str">
        <f>_xlfn.XLOOKUP(Table6[[#This Row],[Numeric Month]],$N$5:$N$11,$O$5:$O$11)</f>
        <v>Feb</v>
      </c>
      <c r="K7221" t="str">
        <f>_xlfn.XLOOKUP(Table6[[#This Row],[Loan Date]],$Q$5:$Q$152,$R$5:$R$152)</f>
        <v>Wednesday</v>
      </c>
      <c r="L7221" t="str">
        <f>_xlfn.XLOOKUP(Table6[[#This Row],[Loan Date]],$Q$5:$Q$152,$S$5:$S$152)</f>
        <v>Week 4</v>
      </c>
    </row>
    <row r="7222" spans="1:12" x14ac:dyDescent="0.2">
      <c r="A7222" s="1">
        <v>44958</v>
      </c>
      <c r="B7222" t="s">
        <v>107</v>
      </c>
      <c r="C7222" s="1">
        <v>44958</v>
      </c>
      <c r="D7222" t="s">
        <v>165</v>
      </c>
      <c r="E7222" t="s">
        <v>21</v>
      </c>
      <c r="F7222" t="s">
        <v>21</v>
      </c>
      <c r="G7222" t="s">
        <v>20</v>
      </c>
      <c r="H7222" t="s">
        <v>0</v>
      </c>
      <c r="I7222">
        <f>MONTH(Table6[[#This Row],[Loan Date]])</f>
        <v>2</v>
      </c>
      <c r="J7222" t="str">
        <f>_xlfn.XLOOKUP(Table6[[#This Row],[Numeric Month]],$N$5:$N$11,$O$5:$O$11)</f>
        <v>Feb</v>
      </c>
      <c r="K7222" t="str">
        <f>_xlfn.XLOOKUP(Table6[[#This Row],[Loan Date]],$Q$5:$Q$152,$R$5:$R$152)</f>
        <v>Wednesday</v>
      </c>
      <c r="L7222" t="str">
        <f>_xlfn.XLOOKUP(Table6[[#This Row],[Loan Date]],$Q$5:$Q$152,$S$5:$S$152)</f>
        <v>Week 4</v>
      </c>
    </row>
    <row r="7223" spans="1:12" x14ac:dyDescent="0.2">
      <c r="A7223" s="1">
        <v>44958</v>
      </c>
      <c r="B7223" t="s">
        <v>107</v>
      </c>
      <c r="C7223" s="1">
        <v>45016</v>
      </c>
      <c r="D7223" t="s">
        <v>1015</v>
      </c>
      <c r="E7223" t="s">
        <v>23</v>
      </c>
      <c r="F7223" t="s">
        <v>23</v>
      </c>
      <c r="G7223" t="s">
        <v>20</v>
      </c>
      <c r="H7223" t="s">
        <v>0</v>
      </c>
      <c r="I7223">
        <f>MONTH(Table6[[#This Row],[Loan Date]])</f>
        <v>2</v>
      </c>
      <c r="J7223" t="str">
        <f>_xlfn.XLOOKUP(Table6[[#This Row],[Numeric Month]],$N$5:$N$11,$O$5:$O$11)</f>
        <v>Feb</v>
      </c>
      <c r="K7223" t="str">
        <f>_xlfn.XLOOKUP(Table6[[#This Row],[Loan Date]],$Q$5:$Q$152,$R$5:$R$152)</f>
        <v>Wednesday</v>
      </c>
      <c r="L7223" t="str">
        <f>_xlfn.XLOOKUP(Table6[[#This Row],[Loan Date]],$Q$5:$Q$152,$S$5:$S$152)</f>
        <v>Week 4</v>
      </c>
    </row>
    <row r="7224" spans="1:12" x14ac:dyDescent="0.2">
      <c r="A7224" s="1">
        <v>44958</v>
      </c>
      <c r="B7224" t="s">
        <v>7</v>
      </c>
      <c r="C7224" s="1">
        <v>44972</v>
      </c>
      <c r="D7224" t="s">
        <v>840</v>
      </c>
      <c r="E7224" t="s">
        <v>15</v>
      </c>
      <c r="F7224" t="s">
        <v>14</v>
      </c>
      <c r="G7224" t="s">
        <v>1</v>
      </c>
      <c r="H7224" t="s">
        <v>0</v>
      </c>
      <c r="I7224">
        <f>MONTH(Table6[[#This Row],[Loan Date]])</f>
        <v>2</v>
      </c>
      <c r="J7224" t="str">
        <f>_xlfn.XLOOKUP(Table6[[#This Row],[Numeric Month]],$N$5:$N$11,$O$5:$O$11)</f>
        <v>Feb</v>
      </c>
      <c r="K7224" t="str">
        <f>_xlfn.XLOOKUP(Table6[[#This Row],[Loan Date]],$Q$5:$Q$152,$R$5:$R$152)</f>
        <v>Wednesday</v>
      </c>
      <c r="L7224" t="str">
        <f>_xlfn.XLOOKUP(Table6[[#This Row],[Loan Date]],$Q$5:$Q$152,$S$5:$S$152)</f>
        <v>Week 4</v>
      </c>
    </row>
    <row r="7225" spans="1:12" x14ac:dyDescent="0.2">
      <c r="A7225" s="1">
        <v>44958</v>
      </c>
      <c r="B7225" t="s">
        <v>7</v>
      </c>
      <c r="C7225" s="1">
        <v>44965</v>
      </c>
      <c r="D7225" t="s">
        <v>1014</v>
      </c>
      <c r="E7225" t="s">
        <v>52</v>
      </c>
      <c r="F7225" t="s">
        <v>51</v>
      </c>
      <c r="G7225" t="s">
        <v>1</v>
      </c>
      <c r="H7225" t="s">
        <v>0</v>
      </c>
      <c r="I7225">
        <f>MONTH(Table6[[#This Row],[Loan Date]])</f>
        <v>2</v>
      </c>
      <c r="J7225" t="str">
        <f>_xlfn.XLOOKUP(Table6[[#This Row],[Numeric Month]],$N$5:$N$11,$O$5:$O$11)</f>
        <v>Feb</v>
      </c>
      <c r="K7225" t="str">
        <f>_xlfn.XLOOKUP(Table6[[#This Row],[Loan Date]],$Q$5:$Q$152,$R$5:$R$152)</f>
        <v>Wednesday</v>
      </c>
      <c r="L7225" t="str">
        <f>_xlfn.XLOOKUP(Table6[[#This Row],[Loan Date]],$Q$5:$Q$152,$S$5:$S$152)</f>
        <v>Week 4</v>
      </c>
    </row>
    <row r="7226" spans="1:12" x14ac:dyDescent="0.2">
      <c r="A7226" s="1">
        <v>44958</v>
      </c>
      <c r="B7226" t="s">
        <v>7</v>
      </c>
      <c r="C7226" s="1">
        <v>44958</v>
      </c>
      <c r="D7226" t="s">
        <v>390</v>
      </c>
      <c r="E7226" t="s">
        <v>23</v>
      </c>
      <c r="F7226" t="s">
        <v>23</v>
      </c>
      <c r="G7226" t="s">
        <v>20</v>
      </c>
      <c r="H7226" t="s">
        <v>0</v>
      </c>
      <c r="I7226">
        <f>MONTH(Table6[[#This Row],[Loan Date]])</f>
        <v>2</v>
      </c>
      <c r="J7226" t="str">
        <f>_xlfn.XLOOKUP(Table6[[#This Row],[Numeric Month]],$N$5:$N$11,$O$5:$O$11)</f>
        <v>Feb</v>
      </c>
      <c r="K7226" t="str">
        <f>_xlfn.XLOOKUP(Table6[[#This Row],[Loan Date]],$Q$5:$Q$152,$R$5:$R$152)</f>
        <v>Wednesday</v>
      </c>
      <c r="L7226" t="str">
        <f>_xlfn.XLOOKUP(Table6[[#This Row],[Loan Date]],$Q$5:$Q$152,$S$5:$S$152)</f>
        <v>Week 4</v>
      </c>
    </row>
    <row r="7227" spans="1:12" x14ac:dyDescent="0.2">
      <c r="A7227" s="1">
        <v>44958</v>
      </c>
      <c r="B7227" t="s">
        <v>7</v>
      </c>
      <c r="C7227" s="1">
        <v>44958</v>
      </c>
      <c r="D7227" t="s">
        <v>165</v>
      </c>
      <c r="E7227" t="s">
        <v>21</v>
      </c>
      <c r="F7227" t="s">
        <v>21</v>
      </c>
      <c r="G7227" t="s">
        <v>20</v>
      </c>
      <c r="H7227" t="s">
        <v>0</v>
      </c>
      <c r="I7227">
        <f>MONTH(Table6[[#This Row],[Loan Date]])</f>
        <v>2</v>
      </c>
      <c r="J7227" t="str">
        <f>_xlfn.XLOOKUP(Table6[[#This Row],[Numeric Month]],$N$5:$N$11,$O$5:$O$11)</f>
        <v>Feb</v>
      </c>
      <c r="K7227" t="str">
        <f>_xlfn.XLOOKUP(Table6[[#This Row],[Loan Date]],$Q$5:$Q$152,$R$5:$R$152)</f>
        <v>Wednesday</v>
      </c>
      <c r="L7227" t="str">
        <f>_xlfn.XLOOKUP(Table6[[#This Row],[Loan Date]],$Q$5:$Q$152,$S$5:$S$152)</f>
        <v>Week 4</v>
      </c>
    </row>
    <row r="7228" spans="1:12" x14ac:dyDescent="0.2">
      <c r="A7228" s="1">
        <v>44958</v>
      </c>
      <c r="B7228" t="s">
        <v>7</v>
      </c>
      <c r="C7228" s="1">
        <v>44958</v>
      </c>
      <c r="D7228" t="s">
        <v>916</v>
      </c>
      <c r="E7228" t="s">
        <v>37</v>
      </c>
      <c r="F7228" t="s">
        <v>37</v>
      </c>
      <c r="G7228" t="s">
        <v>20</v>
      </c>
      <c r="H7228" t="s">
        <v>0</v>
      </c>
      <c r="I7228">
        <f>MONTH(Table6[[#This Row],[Loan Date]])</f>
        <v>2</v>
      </c>
      <c r="J7228" t="str">
        <f>_xlfn.XLOOKUP(Table6[[#This Row],[Numeric Month]],$N$5:$N$11,$O$5:$O$11)</f>
        <v>Feb</v>
      </c>
      <c r="K7228" t="str">
        <f>_xlfn.XLOOKUP(Table6[[#This Row],[Loan Date]],$Q$5:$Q$152,$R$5:$R$152)</f>
        <v>Wednesday</v>
      </c>
      <c r="L7228" t="str">
        <f>_xlfn.XLOOKUP(Table6[[#This Row],[Loan Date]],$Q$5:$Q$152,$S$5:$S$152)</f>
        <v>Week 4</v>
      </c>
    </row>
    <row r="7229" spans="1:12" x14ac:dyDescent="0.2">
      <c r="A7229" s="1">
        <v>44958</v>
      </c>
      <c r="B7229" t="s">
        <v>7</v>
      </c>
      <c r="C7229" s="1">
        <v>44958</v>
      </c>
      <c r="D7229" t="s">
        <v>531</v>
      </c>
      <c r="E7229" t="s">
        <v>148</v>
      </c>
      <c r="F7229" t="s">
        <v>147</v>
      </c>
      <c r="G7229" t="s">
        <v>20</v>
      </c>
      <c r="H7229" t="s">
        <v>0</v>
      </c>
      <c r="I7229">
        <f>MONTH(Table6[[#This Row],[Loan Date]])</f>
        <v>2</v>
      </c>
      <c r="J7229" t="str">
        <f>_xlfn.XLOOKUP(Table6[[#This Row],[Numeric Month]],$N$5:$N$11,$O$5:$O$11)</f>
        <v>Feb</v>
      </c>
      <c r="K7229" t="str">
        <f>_xlfn.XLOOKUP(Table6[[#This Row],[Loan Date]],$Q$5:$Q$152,$R$5:$R$152)</f>
        <v>Wednesday</v>
      </c>
      <c r="L7229" t="str">
        <f>_xlfn.XLOOKUP(Table6[[#This Row],[Loan Date]],$Q$5:$Q$152,$S$5:$S$152)</f>
        <v>Week 4</v>
      </c>
    </row>
    <row r="7230" spans="1:12" x14ac:dyDescent="0.2">
      <c r="A7230" s="1">
        <v>44958</v>
      </c>
      <c r="B7230" t="s">
        <v>7</v>
      </c>
      <c r="C7230" s="1">
        <v>44972</v>
      </c>
      <c r="D7230" t="s">
        <v>536</v>
      </c>
      <c r="E7230" t="s">
        <v>15</v>
      </c>
      <c r="F7230" t="s">
        <v>14</v>
      </c>
      <c r="G7230" t="s">
        <v>1</v>
      </c>
      <c r="H7230" t="s">
        <v>0</v>
      </c>
      <c r="I7230">
        <f>MONTH(Table6[[#This Row],[Loan Date]])</f>
        <v>2</v>
      </c>
      <c r="J7230" t="str">
        <f>_xlfn.XLOOKUP(Table6[[#This Row],[Numeric Month]],$N$5:$N$11,$O$5:$O$11)</f>
        <v>Feb</v>
      </c>
      <c r="K7230" t="str">
        <f>_xlfn.XLOOKUP(Table6[[#This Row],[Loan Date]],$Q$5:$Q$152,$R$5:$R$152)</f>
        <v>Wednesday</v>
      </c>
      <c r="L7230" t="str">
        <f>_xlfn.XLOOKUP(Table6[[#This Row],[Loan Date]],$Q$5:$Q$152,$S$5:$S$152)</f>
        <v>Week 4</v>
      </c>
    </row>
    <row r="7231" spans="1:12" x14ac:dyDescent="0.2">
      <c r="A7231" s="1">
        <v>44958</v>
      </c>
      <c r="B7231" t="s">
        <v>7</v>
      </c>
      <c r="C7231" s="1">
        <v>44958</v>
      </c>
      <c r="D7231" t="s">
        <v>926</v>
      </c>
      <c r="E7231" t="s">
        <v>37</v>
      </c>
      <c r="F7231" t="s">
        <v>37</v>
      </c>
      <c r="G7231" t="s">
        <v>20</v>
      </c>
      <c r="H7231" t="s">
        <v>0</v>
      </c>
      <c r="I7231">
        <f>MONTH(Table6[[#This Row],[Loan Date]])</f>
        <v>2</v>
      </c>
      <c r="J7231" t="str">
        <f>_xlfn.XLOOKUP(Table6[[#This Row],[Numeric Month]],$N$5:$N$11,$O$5:$O$11)</f>
        <v>Feb</v>
      </c>
      <c r="K7231" t="str">
        <f>_xlfn.XLOOKUP(Table6[[#This Row],[Loan Date]],$Q$5:$Q$152,$R$5:$R$152)</f>
        <v>Wednesday</v>
      </c>
      <c r="L7231" t="str">
        <f>_xlfn.XLOOKUP(Table6[[#This Row],[Loan Date]],$Q$5:$Q$152,$S$5:$S$152)</f>
        <v>Week 4</v>
      </c>
    </row>
    <row r="7232" spans="1:12" x14ac:dyDescent="0.2">
      <c r="A7232" s="1">
        <v>44958</v>
      </c>
      <c r="B7232" t="s">
        <v>7</v>
      </c>
      <c r="C7232" s="1">
        <v>44958</v>
      </c>
      <c r="D7232" t="s">
        <v>781</v>
      </c>
      <c r="E7232" t="s">
        <v>41</v>
      </c>
      <c r="F7232" t="s">
        <v>40</v>
      </c>
      <c r="G7232" t="s">
        <v>39</v>
      </c>
      <c r="H7232" t="s">
        <v>0</v>
      </c>
      <c r="I7232">
        <f>MONTH(Table6[[#This Row],[Loan Date]])</f>
        <v>2</v>
      </c>
      <c r="J7232" t="str">
        <f>_xlfn.XLOOKUP(Table6[[#This Row],[Numeric Month]],$N$5:$N$11,$O$5:$O$11)</f>
        <v>Feb</v>
      </c>
      <c r="K7232" t="str">
        <f>_xlfn.XLOOKUP(Table6[[#This Row],[Loan Date]],$Q$5:$Q$152,$R$5:$R$152)</f>
        <v>Wednesday</v>
      </c>
      <c r="L7232" t="str">
        <f>_xlfn.XLOOKUP(Table6[[#This Row],[Loan Date]],$Q$5:$Q$152,$S$5:$S$152)</f>
        <v>Week 4</v>
      </c>
    </row>
    <row r="7233" spans="1:12" x14ac:dyDescent="0.2">
      <c r="A7233" s="1">
        <v>44958</v>
      </c>
      <c r="B7233" t="s">
        <v>5</v>
      </c>
      <c r="C7233" s="1">
        <v>44965</v>
      </c>
      <c r="D7233" t="s">
        <v>102</v>
      </c>
      <c r="E7233" t="s">
        <v>52</v>
      </c>
      <c r="F7233" t="s">
        <v>51</v>
      </c>
      <c r="G7233" t="s">
        <v>1</v>
      </c>
      <c r="H7233" t="s">
        <v>0</v>
      </c>
      <c r="I7233">
        <f>MONTH(Table6[[#This Row],[Loan Date]])</f>
        <v>2</v>
      </c>
      <c r="J7233" t="str">
        <f>_xlfn.XLOOKUP(Table6[[#This Row],[Numeric Month]],$N$5:$N$11,$O$5:$O$11)</f>
        <v>Feb</v>
      </c>
      <c r="K7233" t="str">
        <f>_xlfn.XLOOKUP(Table6[[#This Row],[Loan Date]],$Q$5:$Q$152,$R$5:$R$152)</f>
        <v>Wednesday</v>
      </c>
      <c r="L7233" t="str">
        <f>_xlfn.XLOOKUP(Table6[[#This Row],[Loan Date]],$Q$5:$Q$152,$S$5:$S$152)</f>
        <v>Week 4</v>
      </c>
    </row>
    <row r="7234" spans="1:12" x14ac:dyDescent="0.2">
      <c r="A7234" s="1">
        <v>44958</v>
      </c>
      <c r="B7234" t="s">
        <v>7</v>
      </c>
      <c r="C7234" s="1">
        <v>44958</v>
      </c>
      <c r="D7234" t="s">
        <v>910</v>
      </c>
      <c r="E7234" t="s">
        <v>37</v>
      </c>
      <c r="F7234" t="s">
        <v>37</v>
      </c>
      <c r="G7234" t="s">
        <v>20</v>
      </c>
      <c r="H7234" t="s">
        <v>0</v>
      </c>
      <c r="I7234">
        <f>MONTH(Table6[[#This Row],[Loan Date]])</f>
        <v>2</v>
      </c>
      <c r="J7234" t="str">
        <f>_xlfn.XLOOKUP(Table6[[#This Row],[Numeric Month]],$N$5:$N$11,$O$5:$O$11)</f>
        <v>Feb</v>
      </c>
      <c r="K7234" t="str">
        <f>_xlfn.XLOOKUP(Table6[[#This Row],[Loan Date]],$Q$5:$Q$152,$R$5:$R$152)</f>
        <v>Wednesday</v>
      </c>
      <c r="L7234" t="str">
        <f>_xlfn.XLOOKUP(Table6[[#This Row],[Loan Date]],$Q$5:$Q$152,$S$5:$S$152)</f>
        <v>Week 4</v>
      </c>
    </row>
    <row r="7235" spans="1:12" x14ac:dyDescent="0.2">
      <c r="A7235" s="1">
        <v>44958</v>
      </c>
      <c r="B7235" t="s">
        <v>7</v>
      </c>
      <c r="C7235" s="1">
        <v>44958</v>
      </c>
      <c r="D7235" t="s">
        <v>27</v>
      </c>
      <c r="E7235" t="s">
        <v>21</v>
      </c>
      <c r="F7235" t="s">
        <v>21</v>
      </c>
      <c r="G7235" t="s">
        <v>20</v>
      </c>
      <c r="H7235" t="s">
        <v>0</v>
      </c>
      <c r="I7235">
        <f>MONTH(Table6[[#This Row],[Loan Date]])</f>
        <v>2</v>
      </c>
      <c r="J7235" t="str">
        <f>_xlfn.XLOOKUP(Table6[[#This Row],[Numeric Month]],$N$5:$N$11,$O$5:$O$11)</f>
        <v>Feb</v>
      </c>
      <c r="K7235" t="str">
        <f>_xlfn.XLOOKUP(Table6[[#This Row],[Loan Date]],$Q$5:$Q$152,$R$5:$R$152)</f>
        <v>Wednesday</v>
      </c>
      <c r="L7235" t="str">
        <f>_xlfn.XLOOKUP(Table6[[#This Row],[Loan Date]],$Q$5:$Q$152,$S$5:$S$152)</f>
        <v>Week 4</v>
      </c>
    </row>
    <row r="7236" spans="1:12" x14ac:dyDescent="0.2">
      <c r="A7236" s="1">
        <v>44958</v>
      </c>
      <c r="B7236" t="s">
        <v>7</v>
      </c>
      <c r="C7236" s="1">
        <v>44958</v>
      </c>
      <c r="D7236" t="s">
        <v>408</v>
      </c>
      <c r="E7236" t="s">
        <v>23</v>
      </c>
      <c r="F7236" t="s">
        <v>23</v>
      </c>
      <c r="G7236" t="s">
        <v>20</v>
      </c>
      <c r="H7236" t="s">
        <v>0</v>
      </c>
      <c r="I7236">
        <f>MONTH(Table6[[#This Row],[Loan Date]])</f>
        <v>2</v>
      </c>
      <c r="J7236" t="str">
        <f>_xlfn.XLOOKUP(Table6[[#This Row],[Numeric Month]],$N$5:$N$11,$O$5:$O$11)</f>
        <v>Feb</v>
      </c>
      <c r="K7236" t="str">
        <f>_xlfn.XLOOKUP(Table6[[#This Row],[Loan Date]],$Q$5:$Q$152,$R$5:$R$152)</f>
        <v>Wednesday</v>
      </c>
      <c r="L7236" t="str">
        <f>_xlfn.XLOOKUP(Table6[[#This Row],[Loan Date]],$Q$5:$Q$152,$S$5:$S$152)</f>
        <v>Week 4</v>
      </c>
    </row>
    <row r="7237" spans="1:12" x14ac:dyDescent="0.2">
      <c r="A7237" s="1">
        <v>44958</v>
      </c>
      <c r="B7237" t="s">
        <v>5</v>
      </c>
      <c r="C7237" s="1">
        <v>44972</v>
      </c>
      <c r="D7237" t="s">
        <v>1013</v>
      </c>
      <c r="E7237" t="s">
        <v>3</v>
      </c>
      <c r="F7237" t="s">
        <v>2</v>
      </c>
      <c r="G7237" t="s">
        <v>1</v>
      </c>
      <c r="H7237" t="s">
        <v>0</v>
      </c>
      <c r="I7237">
        <f>MONTH(Table6[[#This Row],[Loan Date]])</f>
        <v>2</v>
      </c>
      <c r="J7237" t="str">
        <f>_xlfn.XLOOKUP(Table6[[#This Row],[Numeric Month]],$N$5:$N$11,$O$5:$O$11)</f>
        <v>Feb</v>
      </c>
      <c r="K7237" t="str">
        <f>_xlfn.XLOOKUP(Table6[[#This Row],[Loan Date]],$Q$5:$Q$152,$R$5:$R$152)</f>
        <v>Wednesday</v>
      </c>
      <c r="L7237" t="str">
        <f>_xlfn.XLOOKUP(Table6[[#This Row],[Loan Date]],$Q$5:$Q$152,$S$5:$S$152)</f>
        <v>Week 4</v>
      </c>
    </row>
    <row r="7238" spans="1:12" x14ac:dyDescent="0.2">
      <c r="A7238" s="1">
        <v>44958</v>
      </c>
      <c r="B7238" t="s">
        <v>7</v>
      </c>
      <c r="C7238" s="1">
        <v>44958</v>
      </c>
      <c r="D7238" t="s">
        <v>172</v>
      </c>
      <c r="E7238" t="s">
        <v>21</v>
      </c>
      <c r="F7238" t="s">
        <v>21</v>
      </c>
      <c r="G7238" t="s">
        <v>20</v>
      </c>
      <c r="H7238" t="s">
        <v>0</v>
      </c>
      <c r="I7238">
        <f>MONTH(Table6[[#This Row],[Loan Date]])</f>
        <v>2</v>
      </c>
      <c r="J7238" t="str">
        <f>_xlfn.XLOOKUP(Table6[[#This Row],[Numeric Month]],$N$5:$N$11,$O$5:$O$11)</f>
        <v>Feb</v>
      </c>
      <c r="K7238" t="str">
        <f>_xlfn.XLOOKUP(Table6[[#This Row],[Loan Date]],$Q$5:$Q$152,$R$5:$R$152)</f>
        <v>Wednesday</v>
      </c>
      <c r="L7238" t="str">
        <f>_xlfn.XLOOKUP(Table6[[#This Row],[Loan Date]],$Q$5:$Q$152,$S$5:$S$152)</f>
        <v>Week 4</v>
      </c>
    </row>
    <row r="7239" spans="1:12" x14ac:dyDescent="0.2">
      <c r="A7239" s="1">
        <v>44958</v>
      </c>
      <c r="B7239" t="s">
        <v>7</v>
      </c>
      <c r="C7239" s="1">
        <v>44958</v>
      </c>
      <c r="D7239" t="s">
        <v>30</v>
      </c>
      <c r="E7239" t="s">
        <v>23</v>
      </c>
      <c r="F7239" t="s">
        <v>23</v>
      </c>
      <c r="G7239" t="s">
        <v>20</v>
      </c>
      <c r="H7239" t="s">
        <v>0</v>
      </c>
      <c r="I7239">
        <f>MONTH(Table6[[#This Row],[Loan Date]])</f>
        <v>2</v>
      </c>
      <c r="J7239" t="str">
        <f>_xlfn.XLOOKUP(Table6[[#This Row],[Numeric Month]],$N$5:$N$11,$O$5:$O$11)</f>
        <v>Feb</v>
      </c>
      <c r="K7239" t="str">
        <f>_xlfn.XLOOKUP(Table6[[#This Row],[Loan Date]],$Q$5:$Q$152,$R$5:$R$152)</f>
        <v>Wednesday</v>
      </c>
      <c r="L7239" t="str">
        <f>_xlfn.XLOOKUP(Table6[[#This Row],[Loan Date]],$Q$5:$Q$152,$S$5:$S$152)</f>
        <v>Week 4</v>
      </c>
    </row>
    <row r="7240" spans="1:12" x14ac:dyDescent="0.2">
      <c r="A7240" s="1">
        <v>44958</v>
      </c>
      <c r="B7240" t="s">
        <v>7</v>
      </c>
      <c r="C7240" s="1">
        <v>44958</v>
      </c>
      <c r="D7240" t="s">
        <v>970</v>
      </c>
      <c r="E7240" t="s">
        <v>168</v>
      </c>
      <c r="F7240" t="s">
        <v>168</v>
      </c>
      <c r="G7240" t="s">
        <v>20</v>
      </c>
      <c r="H7240" t="s">
        <v>0</v>
      </c>
      <c r="I7240">
        <f>MONTH(Table6[[#This Row],[Loan Date]])</f>
        <v>2</v>
      </c>
      <c r="J7240" t="str">
        <f>_xlfn.XLOOKUP(Table6[[#This Row],[Numeric Month]],$N$5:$N$11,$O$5:$O$11)</f>
        <v>Feb</v>
      </c>
      <c r="K7240" t="str">
        <f>_xlfn.XLOOKUP(Table6[[#This Row],[Loan Date]],$Q$5:$Q$152,$R$5:$R$152)</f>
        <v>Wednesday</v>
      </c>
      <c r="L7240" t="str">
        <f>_xlfn.XLOOKUP(Table6[[#This Row],[Loan Date]],$Q$5:$Q$152,$S$5:$S$152)</f>
        <v>Week 4</v>
      </c>
    </row>
    <row r="7241" spans="1:12" x14ac:dyDescent="0.2">
      <c r="A7241" s="1">
        <v>44958</v>
      </c>
      <c r="B7241" t="s">
        <v>7</v>
      </c>
      <c r="C7241" s="1">
        <v>44965</v>
      </c>
      <c r="D7241" t="s">
        <v>1012</v>
      </c>
      <c r="E7241" t="s">
        <v>15</v>
      </c>
      <c r="F7241" t="s">
        <v>14</v>
      </c>
      <c r="G7241" t="s">
        <v>1</v>
      </c>
      <c r="H7241" t="s">
        <v>0</v>
      </c>
      <c r="I7241">
        <f>MONTH(Table6[[#This Row],[Loan Date]])</f>
        <v>2</v>
      </c>
      <c r="J7241" t="str">
        <f>_xlfn.XLOOKUP(Table6[[#This Row],[Numeric Month]],$N$5:$N$11,$O$5:$O$11)</f>
        <v>Feb</v>
      </c>
      <c r="K7241" t="str">
        <f>_xlfn.XLOOKUP(Table6[[#This Row],[Loan Date]],$Q$5:$Q$152,$R$5:$R$152)</f>
        <v>Wednesday</v>
      </c>
      <c r="L7241" t="str">
        <f>_xlfn.XLOOKUP(Table6[[#This Row],[Loan Date]],$Q$5:$Q$152,$S$5:$S$152)</f>
        <v>Week 4</v>
      </c>
    </row>
    <row r="7242" spans="1:12" x14ac:dyDescent="0.2">
      <c r="A7242" s="1">
        <v>44958</v>
      </c>
      <c r="B7242" t="s">
        <v>7</v>
      </c>
      <c r="C7242" s="1">
        <v>44972</v>
      </c>
      <c r="D7242" t="s">
        <v>1011</v>
      </c>
      <c r="E7242" t="s">
        <v>15</v>
      </c>
      <c r="F7242" t="s">
        <v>14</v>
      </c>
      <c r="G7242" t="s">
        <v>1</v>
      </c>
      <c r="H7242" t="s">
        <v>0</v>
      </c>
      <c r="I7242">
        <f>MONTH(Table6[[#This Row],[Loan Date]])</f>
        <v>2</v>
      </c>
      <c r="J7242" t="str">
        <f>_xlfn.XLOOKUP(Table6[[#This Row],[Numeric Month]],$N$5:$N$11,$O$5:$O$11)</f>
        <v>Feb</v>
      </c>
      <c r="K7242" t="str">
        <f>_xlfn.XLOOKUP(Table6[[#This Row],[Loan Date]],$Q$5:$Q$152,$R$5:$R$152)</f>
        <v>Wednesday</v>
      </c>
      <c r="L7242" t="str">
        <f>_xlfn.XLOOKUP(Table6[[#This Row],[Loan Date]],$Q$5:$Q$152,$S$5:$S$152)</f>
        <v>Week 4</v>
      </c>
    </row>
    <row r="7243" spans="1:12" x14ac:dyDescent="0.2">
      <c r="A7243" s="1">
        <v>44958</v>
      </c>
      <c r="B7243" t="s">
        <v>7</v>
      </c>
      <c r="C7243" s="1">
        <v>44958</v>
      </c>
      <c r="D7243" t="s">
        <v>343</v>
      </c>
      <c r="E7243" t="s">
        <v>23</v>
      </c>
      <c r="F7243" t="s">
        <v>23</v>
      </c>
      <c r="G7243" t="s">
        <v>20</v>
      </c>
      <c r="H7243" t="s">
        <v>0</v>
      </c>
      <c r="I7243">
        <f>MONTH(Table6[[#This Row],[Loan Date]])</f>
        <v>2</v>
      </c>
      <c r="J7243" t="str">
        <f>_xlfn.XLOOKUP(Table6[[#This Row],[Numeric Month]],$N$5:$N$11,$O$5:$O$11)</f>
        <v>Feb</v>
      </c>
      <c r="K7243" t="str">
        <f>_xlfn.XLOOKUP(Table6[[#This Row],[Loan Date]],$Q$5:$Q$152,$R$5:$R$152)</f>
        <v>Wednesday</v>
      </c>
      <c r="L7243" t="str">
        <f>_xlfn.XLOOKUP(Table6[[#This Row],[Loan Date]],$Q$5:$Q$152,$S$5:$S$152)</f>
        <v>Week 4</v>
      </c>
    </row>
    <row r="7244" spans="1:12" x14ac:dyDescent="0.2">
      <c r="A7244" s="1">
        <v>44958</v>
      </c>
      <c r="B7244" t="s">
        <v>7</v>
      </c>
      <c r="C7244" s="1">
        <v>44958</v>
      </c>
      <c r="D7244" t="s">
        <v>409</v>
      </c>
      <c r="E7244" t="s">
        <v>21</v>
      </c>
      <c r="F7244" t="s">
        <v>21</v>
      </c>
      <c r="G7244" t="s">
        <v>20</v>
      </c>
      <c r="H7244" t="s">
        <v>0</v>
      </c>
      <c r="I7244">
        <f>MONTH(Table6[[#This Row],[Loan Date]])</f>
        <v>2</v>
      </c>
      <c r="J7244" t="str">
        <f>_xlfn.XLOOKUP(Table6[[#This Row],[Numeric Month]],$N$5:$N$11,$O$5:$O$11)</f>
        <v>Feb</v>
      </c>
      <c r="K7244" t="str">
        <f>_xlfn.XLOOKUP(Table6[[#This Row],[Loan Date]],$Q$5:$Q$152,$R$5:$R$152)</f>
        <v>Wednesday</v>
      </c>
      <c r="L7244" t="str">
        <f>_xlfn.XLOOKUP(Table6[[#This Row],[Loan Date]],$Q$5:$Q$152,$S$5:$S$152)</f>
        <v>Week 4</v>
      </c>
    </row>
    <row r="7245" spans="1:12" x14ac:dyDescent="0.2">
      <c r="A7245" s="1">
        <v>44958</v>
      </c>
      <c r="B7245" t="s">
        <v>7</v>
      </c>
      <c r="C7245" s="1">
        <v>44958</v>
      </c>
      <c r="D7245" t="s">
        <v>194</v>
      </c>
      <c r="E7245" t="s">
        <v>12</v>
      </c>
      <c r="F7245" t="s">
        <v>12</v>
      </c>
      <c r="G7245" t="s">
        <v>11</v>
      </c>
      <c r="H7245" t="s">
        <v>0</v>
      </c>
      <c r="I7245">
        <f>MONTH(Table6[[#This Row],[Loan Date]])</f>
        <v>2</v>
      </c>
      <c r="J7245" t="str">
        <f>_xlfn.XLOOKUP(Table6[[#This Row],[Numeric Month]],$N$5:$N$11,$O$5:$O$11)</f>
        <v>Feb</v>
      </c>
      <c r="K7245" t="str">
        <f>_xlfn.XLOOKUP(Table6[[#This Row],[Loan Date]],$Q$5:$Q$152,$R$5:$R$152)</f>
        <v>Wednesday</v>
      </c>
      <c r="L7245" t="str">
        <f>_xlfn.XLOOKUP(Table6[[#This Row],[Loan Date]],$Q$5:$Q$152,$S$5:$S$152)</f>
        <v>Week 4</v>
      </c>
    </row>
    <row r="7246" spans="1:12" x14ac:dyDescent="0.2">
      <c r="A7246" s="1">
        <v>44958</v>
      </c>
      <c r="B7246" t="s">
        <v>7</v>
      </c>
      <c r="C7246" s="1">
        <v>44958</v>
      </c>
      <c r="D7246" t="s">
        <v>915</v>
      </c>
      <c r="E7246" t="s">
        <v>37</v>
      </c>
      <c r="F7246" t="s">
        <v>37</v>
      </c>
      <c r="G7246" t="s">
        <v>20</v>
      </c>
      <c r="H7246" t="s">
        <v>0</v>
      </c>
      <c r="I7246">
        <f>MONTH(Table6[[#This Row],[Loan Date]])</f>
        <v>2</v>
      </c>
      <c r="J7246" t="str">
        <f>_xlfn.XLOOKUP(Table6[[#This Row],[Numeric Month]],$N$5:$N$11,$O$5:$O$11)</f>
        <v>Feb</v>
      </c>
      <c r="K7246" t="str">
        <f>_xlfn.XLOOKUP(Table6[[#This Row],[Loan Date]],$Q$5:$Q$152,$R$5:$R$152)</f>
        <v>Wednesday</v>
      </c>
      <c r="L7246" t="str">
        <f>_xlfn.XLOOKUP(Table6[[#This Row],[Loan Date]],$Q$5:$Q$152,$S$5:$S$152)</f>
        <v>Week 4</v>
      </c>
    </row>
    <row r="7247" spans="1:12" x14ac:dyDescent="0.2">
      <c r="A7247" s="1">
        <v>44958</v>
      </c>
      <c r="B7247" t="s">
        <v>7</v>
      </c>
      <c r="C7247" s="1">
        <v>44958</v>
      </c>
      <c r="D7247" t="s">
        <v>85</v>
      </c>
      <c r="E7247" t="s">
        <v>44</v>
      </c>
      <c r="F7247" t="s">
        <v>44</v>
      </c>
      <c r="G7247" t="s">
        <v>39</v>
      </c>
      <c r="H7247" t="s">
        <v>0</v>
      </c>
      <c r="I7247">
        <f>MONTH(Table6[[#This Row],[Loan Date]])</f>
        <v>2</v>
      </c>
      <c r="J7247" t="str">
        <f>_xlfn.XLOOKUP(Table6[[#This Row],[Numeric Month]],$N$5:$N$11,$O$5:$O$11)</f>
        <v>Feb</v>
      </c>
      <c r="K7247" t="str">
        <f>_xlfn.XLOOKUP(Table6[[#This Row],[Loan Date]],$Q$5:$Q$152,$R$5:$R$152)</f>
        <v>Wednesday</v>
      </c>
      <c r="L7247" t="str">
        <f>_xlfn.XLOOKUP(Table6[[#This Row],[Loan Date]],$Q$5:$Q$152,$S$5:$S$152)</f>
        <v>Week 4</v>
      </c>
    </row>
    <row r="7248" spans="1:12" x14ac:dyDescent="0.2">
      <c r="A7248" s="1">
        <v>44958</v>
      </c>
      <c r="B7248" t="s">
        <v>7</v>
      </c>
      <c r="C7248" s="1">
        <v>44958</v>
      </c>
      <c r="D7248" t="s">
        <v>248</v>
      </c>
      <c r="E7248" t="s">
        <v>44</v>
      </c>
      <c r="F7248" t="s">
        <v>44</v>
      </c>
      <c r="G7248" t="s">
        <v>39</v>
      </c>
      <c r="H7248" t="s">
        <v>0</v>
      </c>
      <c r="I7248">
        <f>MONTH(Table6[[#This Row],[Loan Date]])</f>
        <v>2</v>
      </c>
      <c r="J7248" t="str">
        <f>_xlfn.XLOOKUP(Table6[[#This Row],[Numeric Month]],$N$5:$N$11,$O$5:$O$11)</f>
        <v>Feb</v>
      </c>
      <c r="K7248" t="str">
        <f>_xlfn.XLOOKUP(Table6[[#This Row],[Loan Date]],$Q$5:$Q$152,$R$5:$R$152)</f>
        <v>Wednesday</v>
      </c>
      <c r="L7248" t="str">
        <f>_xlfn.XLOOKUP(Table6[[#This Row],[Loan Date]],$Q$5:$Q$152,$S$5:$S$152)</f>
        <v>Week 4</v>
      </c>
    </row>
    <row r="7249" spans="1:12" x14ac:dyDescent="0.2">
      <c r="A7249" s="1">
        <v>44958</v>
      </c>
      <c r="B7249" t="s">
        <v>7</v>
      </c>
      <c r="C7249" s="1">
        <v>44958</v>
      </c>
      <c r="D7249" t="s">
        <v>474</v>
      </c>
      <c r="E7249" t="s">
        <v>21</v>
      </c>
      <c r="F7249" t="s">
        <v>21</v>
      </c>
      <c r="G7249" t="s">
        <v>20</v>
      </c>
      <c r="H7249" t="s">
        <v>0</v>
      </c>
      <c r="I7249">
        <f>MONTH(Table6[[#This Row],[Loan Date]])</f>
        <v>2</v>
      </c>
      <c r="J7249" t="str">
        <f>_xlfn.XLOOKUP(Table6[[#This Row],[Numeric Month]],$N$5:$N$11,$O$5:$O$11)</f>
        <v>Feb</v>
      </c>
      <c r="K7249" t="str">
        <f>_xlfn.XLOOKUP(Table6[[#This Row],[Loan Date]],$Q$5:$Q$152,$R$5:$R$152)</f>
        <v>Wednesday</v>
      </c>
      <c r="L7249" t="str">
        <f>_xlfn.XLOOKUP(Table6[[#This Row],[Loan Date]],$Q$5:$Q$152,$S$5:$S$152)</f>
        <v>Week 4</v>
      </c>
    </row>
    <row r="7250" spans="1:12" x14ac:dyDescent="0.2">
      <c r="A7250" s="1">
        <v>44958</v>
      </c>
      <c r="B7250" t="s">
        <v>7</v>
      </c>
      <c r="C7250" s="1">
        <v>44958</v>
      </c>
      <c r="D7250" t="s">
        <v>302</v>
      </c>
      <c r="E7250" t="s">
        <v>23</v>
      </c>
      <c r="F7250" t="s">
        <v>23</v>
      </c>
      <c r="G7250" t="s">
        <v>20</v>
      </c>
      <c r="H7250" t="s">
        <v>0</v>
      </c>
      <c r="I7250">
        <f>MONTH(Table6[[#This Row],[Loan Date]])</f>
        <v>2</v>
      </c>
      <c r="J7250" t="str">
        <f>_xlfn.XLOOKUP(Table6[[#This Row],[Numeric Month]],$N$5:$N$11,$O$5:$O$11)</f>
        <v>Feb</v>
      </c>
      <c r="K7250" t="str">
        <f>_xlfn.XLOOKUP(Table6[[#This Row],[Loan Date]],$Q$5:$Q$152,$R$5:$R$152)</f>
        <v>Wednesday</v>
      </c>
      <c r="L7250" t="str">
        <f>_xlfn.XLOOKUP(Table6[[#This Row],[Loan Date]],$Q$5:$Q$152,$S$5:$S$152)</f>
        <v>Week 4</v>
      </c>
    </row>
    <row r="7251" spans="1:12" x14ac:dyDescent="0.2">
      <c r="A7251" s="1">
        <v>44958</v>
      </c>
      <c r="B7251" t="s">
        <v>7</v>
      </c>
      <c r="C7251" s="1">
        <v>44958</v>
      </c>
      <c r="D7251" t="s">
        <v>310</v>
      </c>
      <c r="E7251" t="s">
        <v>21</v>
      </c>
      <c r="F7251" t="s">
        <v>21</v>
      </c>
      <c r="G7251" t="s">
        <v>20</v>
      </c>
      <c r="H7251" t="s">
        <v>0</v>
      </c>
      <c r="I7251">
        <f>MONTH(Table6[[#This Row],[Loan Date]])</f>
        <v>2</v>
      </c>
      <c r="J7251" t="str">
        <f>_xlfn.XLOOKUP(Table6[[#This Row],[Numeric Month]],$N$5:$N$11,$O$5:$O$11)</f>
        <v>Feb</v>
      </c>
      <c r="K7251" t="str">
        <f>_xlfn.XLOOKUP(Table6[[#This Row],[Loan Date]],$Q$5:$Q$152,$R$5:$R$152)</f>
        <v>Wednesday</v>
      </c>
      <c r="L7251" t="str">
        <f>_xlfn.XLOOKUP(Table6[[#This Row],[Loan Date]],$Q$5:$Q$152,$S$5:$S$152)</f>
        <v>Week 4</v>
      </c>
    </row>
    <row r="7252" spans="1:12" x14ac:dyDescent="0.2">
      <c r="A7252" s="1">
        <v>44958</v>
      </c>
      <c r="B7252" t="s">
        <v>7</v>
      </c>
      <c r="C7252" s="1">
        <v>44958</v>
      </c>
      <c r="D7252" t="s">
        <v>164</v>
      </c>
      <c r="E7252" t="s">
        <v>65</v>
      </c>
      <c r="F7252" t="s">
        <v>65</v>
      </c>
      <c r="G7252" t="s">
        <v>20</v>
      </c>
      <c r="H7252" t="s">
        <v>0</v>
      </c>
      <c r="I7252">
        <f>MONTH(Table6[[#This Row],[Loan Date]])</f>
        <v>2</v>
      </c>
      <c r="J7252" t="str">
        <f>_xlfn.XLOOKUP(Table6[[#This Row],[Numeric Month]],$N$5:$N$11,$O$5:$O$11)</f>
        <v>Feb</v>
      </c>
      <c r="K7252" t="str">
        <f>_xlfn.XLOOKUP(Table6[[#This Row],[Loan Date]],$Q$5:$Q$152,$R$5:$R$152)</f>
        <v>Wednesday</v>
      </c>
      <c r="L7252" t="str">
        <f>_xlfn.XLOOKUP(Table6[[#This Row],[Loan Date]],$Q$5:$Q$152,$S$5:$S$152)</f>
        <v>Week 4</v>
      </c>
    </row>
    <row r="7253" spans="1:12" x14ac:dyDescent="0.2">
      <c r="A7253" s="1">
        <v>44958</v>
      </c>
      <c r="B7253" t="s">
        <v>7</v>
      </c>
      <c r="C7253" s="1">
        <v>44958</v>
      </c>
      <c r="D7253" t="s">
        <v>98</v>
      </c>
      <c r="E7253" t="s">
        <v>65</v>
      </c>
      <c r="F7253" t="s">
        <v>65</v>
      </c>
      <c r="G7253" t="s">
        <v>20</v>
      </c>
      <c r="H7253" t="s">
        <v>0</v>
      </c>
      <c r="I7253">
        <f>MONTH(Table6[[#This Row],[Loan Date]])</f>
        <v>2</v>
      </c>
      <c r="J7253" t="str">
        <f>_xlfn.XLOOKUP(Table6[[#This Row],[Numeric Month]],$N$5:$N$11,$O$5:$O$11)</f>
        <v>Feb</v>
      </c>
      <c r="K7253" t="str">
        <f>_xlfn.XLOOKUP(Table6[[#This Row],[Loan Date]],$Q$5:$Q$152,$R$5:$R$152)</f>
        <v>Wednesday</v>
      </c>
      <c r="L7253" t="str">
        <f>_xlfn.XLOOKUP(Table6[[#This Row],[Loan Date]],$Q$5:$Q$152,$S$5:$S$152)</f>
        <v>Week 4</v>
      </c>
    </row>
    <row r="7254" spans="1:12" x14ac:dyDescent="0.2">
      <c r="A7254" s="1">
        <v>44958</v>
      </c>
      <c r="B7254" t="s">
        <v>5</v>
      </c>
      <c r="C7254" s="1">
        <v>44958</v>
      </c>
      <c r="D7254" t="s">
        <v>497</v>
      </c>
      <c r="E7254" t="s">
        <v>21</v>
      </c>
      <c r="F7254" t="s">
        <v>21</v>
      </c>
      <c r="G7254" t="s">
        <v>20</v>
      </c>
      <c r="H7254" t="s">
        <v>0</v>
      </c>
      <c r="I7254">
        <f>MONTH(Table6[[#This Row],[Loan Date]])</f>
        <v>2</v>
      </c>
      <c r="J7254" t="str">
        <f>_xlfn.XLOOKUP(Table6[[#This Row],[Numeric Month]],$N$5:$N$11,$O$5:$O$11)</f>
        <v>Feb</v>
      </c>
      <c r="K7254" t="str">
        <f>_xlfn.XLOOKUP(Table6[[#This Row],[Loan Date]],$Q$5:$Q$152,$R$5:$R$152)</f>
        <v>Wednesday</v>
      </c>
      <c r="L7254" t="str">
        <f>_xlfn.XLOOKUP(Table6[[#This Row],[Loan Date]],$Q$5:$Q$152,$S$5:$S$152)</f>
        <v>Week 4</v>
      </c>
    </row>
    <row r="7255" spans="1:12" x14ac:dyDescent="0.2">
      <c r="A7255" s="1">
        <v>44958</v>
      </c>
      <c r="B7255" t="s">
        <v>5</v>
      </c>
      <c r="C7255" s="1">
        <v>44958</v>
      </c>
      <c r="D7255" t="s">
        <v>30</v>
      </c>
      <c r="E7255" t="s">
        <v>23</v>
      </c>
      <c r="F7255" t="s">
        <v>23</v>
      </c>
      <c r="G7255" t="s">
        <v>20</v>
      </c>
      <c r="H7255" t="s">
        <v>0</v>
      </c>
      <c r="I7255">
        <f>MONTH(Table6[[#This Row],[Loan Date]])</f>
        <v>2</v>
      </c>
      <c r="J7255" t="str">
        <f>_xlfn.XLOOKUP(Table6[[#This Row],[Numeric Month]],$N$5:$N$11,$O$5:$O$11)</f>
        <v>Feb</v>
      </c>
      <c r="K7255" t="str">
        <f>_xlfn.XLOOKUP(Table6[[#This Row],[Loan Date]],$Q$5:$Q$152,$R$5:$R$152)</f>
        <v>Wednesday</v>
      </c>
      <c r="L7255" t="str">
        <f>_xlfn.XLOOKUP(Table6[[#This Row],[Loan Date]],$Q$5:$Q$152,$S$5:$S$152)</f>
        <v>Week 4</v>
      </c>
    </row>
    <row r="7256" spans="1:12" x14ac:dyDescent="0.2">
      <c r="A7256" s="1">
        <v>44958</v>
      </c>
      <c r="B7256" t="s">
        <v>7</v>
      </c>
      <c r="C7256" s="1">
        <v>44965</v>
      </c>
      <c r="D7256" t="s">
        <v>56</v>
      </c>
      <c r="E7256" t="s">
        <v>52</v>
      </c>
      <c r="F7256" t="s">
        <v>51</v>
      </c>
      <c r="G7256" t="s">
        <v>1</v>
      </c>
      <c r="H7256" t="s">
        <v>0</v>
      </c>
      <c r="I7256">
        <f>MONTH(Table6[[#This Row],[Loan Date]])</f>
        <v>2</v>
      </c>
      <c r="J7256" t="str">
        <f>_xlfn.XLOOKUP(Table6[[#This Row],[Numeric Month]],$N$5:$N$11,$O$5:$O$11)</f>
        <v>Feb</v>
      </c>
      <c r="K7256" t="str">
        <f>_xlfn.XLOOKUP(Table6[[#This Row],[Loan Date]],$Q$5:$Q$152,$R$5:$R$152)</f>
        <v>Wednesday</v>
      </c>
      <c r="L7256" t="str">
        <f>_xlfn.XLOOKUP(Table6[[#This Row],[Loan Date]],$Q$5:$Q$152,$S$5:$S$152)</f>
        <v>Week 4</v>
      </c>
    </row>
    <row r="7257" spans="1:12" x14ac:dyDescent="0.2">
      <c r="A7257" s="1">
        <v>44958</v>
      </c>
      <c r="B7257" t="s">
        <v>5</v>
      </c>
      <c r="C7257" s="1">
        <v>44958</v>
      </c>
      <c r="D7257" t="s">
        <v>254</v>
      </c>
      <c r="E7257" t="s">
        <v>41</v>
      </c>
      <c r="F7257" t="s">
        <v>40</v>
      </c>
      <c r="G7257" t="s">
        <v>39</v>
      </c>
      <c r="H7257" t="s">
        <v>0</v>
      </c>
      <c r="I7257">
        <f>MONTH(Table6[[#This Row],[Loan Date]])</f>
        <v>2</v>
      </c>
      <c r="J7257" t="str">
        <f>_xlfn.XLOOKUP(Table6[[#This Row],[Numeric Month]],$N$5:$N$11,$O$5:$O$11)</f>
        <v>Feb</v>
      </c>
      <c r="K7257" t="str">
        <f>_xlfn.XLOOKUP(Table6[[#This Row],[Loan Date]],$Q$5:$Q$152,$R$5:$R$152)</f>
        <v>Wednesday</v>
      </c>
      <c r="L7257" t="str">
        <f>_xlfn.XLOOKUP(Table6[[#This Row],[Loan Date]],$Q$5:$Q$152,$S$5:$S$152)</f>
        <v>Week 4</v>
      </c>
    </row>
    <row r="7258" spans="1:12" x14ac:dyDescent="0.2">
      <c r="A7258" s="1">
        <v>44958</v>
      </c>
      <c r="B7258" t="s">
        <v>7</v>
      </c>
      <c r="C7258" s="1">
        <v>44958</v>
      </c>
      <c r="D7258" t="s">
        <v>915</v>
      </c>
      <c r="E7258" t="s">
        <v>37</v>
      </c>
      <c r="F7258" t="s">
        <v>37</v>
      </c>
      <c r="G7258" t="s">
        <v>20</v>
      </c>
      <c r="H7258" t="s">
        <v>0</v>
      </c>
      <c r="I7258">
        <f>MONTH(Table6[[#This Row],[Loan Date]])</f>
        <v>2</v>
      </c>
      <c r="J7258" t="str">
        <f>_xlfn.XLOOKUP(Table6[[#This Row],[Numeric Month]],$N$5:$N$11,$O$5:$O$11)</f>
        <v>Feb</v>
      </c>
      <c r="K7258" t="str">
        <f>_xlfn.XLOOKUP(Table6[[#This Row],[Loan Date]],$Q$5:$Q$152,$R$5:$R$152)</f>
        <v>Wednesday</v>
      </c>
      <c r="L7258" t="str">
        <f>_xlfn.XLOOKUP(Table6[[#This Row],[Loan Date]],$Q$5:$Q$152,$S$5:$S$152)</f>
        <v>Week 4</v>
      </c>
    </row>
    <row r="7259" spans="1:12" x14ac:dyDescent="0.2">
      <c r="A7259" s="1">
        <v>44958</v>
      </c>
      <c r="B7259" t="s">
        <v>7</v>
      </c>
      <c r="C7259" s="1">
        <v>44958</v>
      </c>
      <c r="D7259" t="s">
        <v>82</v>
      </c>
      <c r="E7259" t="s">
        <v>21</v>
      </c>
      <c r="F7259" t="s">
        <v>21</v>
      </c>
      <c r="G7259" t="s">
        <v>20</v>
      </c>
      <c r="H7259" t="s">
        <v>0</v>
      </c>
      <c r="I7259">
        <f>MONTH(Table6[[#This Row],[Loan Date]])</f>
        <v>2</v>
      </c>
      <c r="J7259" t="str">
        <f>_xlfn.XLOOKUP(Table6[[#This Row],[Numeric Month]],$N$5:$N$11,$O$5:$O$11)</f>
        <v>Feb</v>
      </c>
      <c r="K7259" t="str">
        <f>_xlfn.XLOOKUP(Table6[[#This Row],[Loan Date]],$Q$5:$Q$152,$R$5:$R$152)</f>
        <v>Wednesday</v>
      </c>
      <c r="L7259" t="str">
        <f>_xlfn.XLOOKUP(Table6[[#This Row],[Loan Date]],$Q$5:$Q$152,$S$5:$S$152)</f>
        <v>Week 4</v>
      </c>
    </row>
    <row r="7260" spans="1:12" x14ac:dyDescent="0.2">
      <c r="A7260" s="1">
        <v>44958</v>
      </c>
      <c r="B7260" t="s">
        <v>7</v>
      </c>
      <c r="C7260" s="1">
        <v>44958</v>
      </c>
      <c r="D7260" t="s">
        <v>487</v>
      </c>
      <c r="E7260" t="s">
        <v>23</v>
      </c>
      <c r="F7260" t="s">
        <v>23</v>
      </c>
      <c r="G7260" t="s">
        <v>20</v>
      </c>
      <c r="H7260" t="s">
        <v>0</v>
      </c>
      <c r="I7260">
        <f>MONTH(Table6[[#This Row],[Loan Date]])</f>
        <v>2</v>
      </c>
      <c r="J7260" t="str">
        <f>_xlfn.XLOOKUP(Table6[[#This Row],[Numeric Month]],$N$5:$N$11,$O$5:$O$11)</f>
        <v>Feb</v>
      </c>
      <c r="K7260" t="str">
        <f>_xlfn.XLOOKUP(Table6[[#This Row],[Loan Date]],$Q$5:$Q$152,$R$5:$R$152)</f>
        <v>Wednesday</v>
      </c>
      <c r="L7260" t="str">
        <f>_xlfn.XLOOKUP(Table6[[#This Row],[Loan Date]],$Q$5:$Q$152,$S$5:$S$152)</f>
        <v>Week 4</v>
      </c>
    </row>
    <row r="7261" spans="1:12" x14ac:dyDescent="0.2">
      <c r="A7261" s="1">
        <v>44958</v>
      </c>
      <c r="B7261" t="s">
        <v>5</v>
      </c>
      <c r="C7261" s="1">
        <v>44972</v>
      </c>
      <c r="D7261" t="s">
        <v>827</v>
      </c>
      <c r="E7261" t="s">
        <v>15</v>
      </c>
      <c r="F7261" t="s">
        <v>14</v>
      </c>
      <c r="G7261" t="s">
        <v>1</v>
      </c>
      <c r="H7261" t="s">
        <v>0</v>
      </c>
      <c r="I7261">
        <f>MONTH(Table6[[#This Row],[Loan Date]])</f>
        <v>2</v>
      </c>
      <c r="J7261" t="str">
        <f>_xlfn.XLOOKUP(Table6[[#This Row],[Numeric Month]],$N$5:$N$11,$O$5:$O$11)</f>
        <v>Feb</v>
      </c>
      <c r="K7261" t="str">
        <f>_xlfn.XLOOKUP(Table6[[#This Row],[Loan Date]],$Q$5:$Q$152,$R$5:$R$152)</f>
        <v>Wednesday</v>
      </c>
      <c r="L7261" t="str">
        <f>_xlfn.XLOOKUP(Table6[[#This Row],[Loan Date]],$Q$5:$Q$152,$S$5:$S$152)</f>
        <v>Week 4</v>
      </c>
    </row>
    <row r="7262" spans="1:12" x14ac:dyDescent="0.2">
      <c r="A7262" s="1">
        <v>44958</v>
      </c>
      <c r="B7262" t="s">
        <v>7</v>
      </c>
      <c r="C7262" s="1">
        <v>44958</v>
      </c>
      <c r="D7262" t="s">
        <v>610</v>
      </c>
      <c r="E7262" t="s">
        <v>21</v>
      </c>
      <c r="F7262" t="s">
        <v>21</v>
      </c>
      <c r="G7262" t="s">
        <v>20</v>
      </c>
      <c r="H7262" t="s">
        <v>0</v>
      </c>
      <c r="I7262">
        <f>MONTH(Table6[[#This Row],[Loan Date]])</f>
        <v>2</v>
      </c>
      <c r="J7262" t="str">
        <f>_xlfn.XLOOKUP(Table6[[#This Row],[Numeric Month]],$N$5:$N$11,$O$5:$O$11)</f>
        <v>Feb</v>
      </c>
      <c r="K7262" t="str">
        <f>_xlfn.XLOOKUP(Table6[[#This Row],[Loan Date]],$Q$5:$Q$152,$R$5:$R$152)</f>
        <v>Wednesday</v>
      </c>
      <c r="L7262" t="str">
        <f>_xlfn.XLOOKUP(Table6[[#This Row],[Loan Date]],$Q$5:$Q$152,$S$5:$S$152)</f>
        <v>Week 4</v>
      </c>
    </row>
    <row r="7263" spans="1:12" x14ac:dyDescent="0.2">
      <c r="A7263" s="1">
        <v>44958</v>
      </c>
      <c r="B7263" t="s">
        <v>7</v>
      </c>
      <c r="C7263" s="1">
        <v>44958</v>
      </c>
      <c r="D7263" t="s">
        <v>171</v>
      </c>
      <c r="E7263" t="s">
        <v>23</v>
      </c>
      <c r="F7263" t="s">
        <v>23</v>
      </c>
      <c r="G7263" t="s">
        <v>20</v>
      </c>
      <c r="H7263" t="s">
        <v>0</v>
      </c>
      <c r="I7263">
        <f>MONTH(Table6[[#This Row],[Loan Date]])</f>
        <v>2</v>
      </c>
      <c r="J7263" t="str">
        <f>_xlfn.XLOOKUP(Table6[[#This Row],[Numeric Month]],$N$5:$N$11,$O$5:$O$11)</f>
        <v>Feb</v>
      </c>
      <c r="K7263" t="str">
        <f>_xlfn.XLOOKUP(Table6[[#This Row],[Loan Date]],$Q$5:$Q$152,$R$5:$R$152)</f>
        <v>Wednesday</v>
      </c>
      <c r="L7263" t="str">
        <f>_xlfn.XLOOKUP(Table6[[#This Row],[Loan Date]],$Q$5:$Q$152,$S$5:$S$152)</f>
        <v>Week 4</v>
      </c>
    </row>
    <row r="7264" spans="1:12" x14ac:dyDescent="0.2">
      <c r="A7264" s="1">
        <v>44958</v>
      </c>
      <c r="B7264" t="s">
        <v>7</v>
      </c>
      <c r="C7264" s="1">
        <v>44958</v>
      </c>
      <c r="D7264" t="s">
        <v>45</v>
      </c>
      <c r="E7264" t="s">
        <v>44</v>
      </c>
      <c r="F7264" t="s">
        <v>44</v>
      </c>
      <c r="G7264" t="s">
        <v>39</v>
      </c>
      <c r="H7264" t="s">
        <v>0</v>
      </c>
      <c r="I7264">
        <f>MONTH(Table6[[#This Row],[Loan Date]])</f>
        <v>2</v>
      </c>
      <c r="J7264" t="str">
        <f>_xlfn.XLOOKUP(Table6[[#This Row],[Numeric Month]],$N$5:$N$11,$O$5:$O$11)</f>
        <v>Feb</v>
      </c>
      <c r="K7264" t="str">
        <f>_xlfn.XLOOKUP(Table6[[#This Row],[Loan Date]],$Q$5:$Q$152,$R$5:$R$152)</f>
        <v>Wednesday</v>
      </c>
      <c r="L7264" t="str">
        <f>_xlfn.XLOOKUP(Table6[[#This Row],[Loan Date]],$Q$5:$Q$152,$S$5:$S$152)</f>
        <v>Week 4</v>
      </c>
    </row>
    <row r="7265" spans="1:12" x14ac:dyDescent="0.2">
      <c r="A7265" s="1">
        <v>44958</v>
      </c>
      <c r="B7265" t="s">
        <v>5</v>
      </c>
      <c r="C7265" s="1">
        <v>44958</v>
      </c>
      <c r="D7265" t="s">
        <v>916</v>
      </c>
      <c r="E7265" t="s">
        <v>37</v>
      </c>
      <c r="F7265" t="s">
        <v>37</v>
      </c>
      <c r="G7265" t="s">
        <v>20</v>
      </c>
      <c r="H7265" t="s">
        <v>0</v>
      </c>
      <c r="I7265">
        <f>MONTH(Table6[[#This Row],[Loan Date]])</f>
        <v>2</v>
      </c>
      <c r="J7265" t="str">
        <f>_xlfn.XLOOKUP(Table6[[#This Row],[Numeric Month]],$N$5:$N$11,$O$5:$O$11)</f>
        <v>Feb</v>
      </c>
      <c r="K7265" t="str">
        <f>_xlfn.XLOOKUP(Table6[[#This Row],[Loan Date]],$Q$5:$Q$152,$R$5:$R$152)</f>
        <v>Wednesday</v>
      </c>
      <c r="L7265" t="str">
        <f>_xlfn.XLOOKUP(Table6[[#This Row],[Loan Date]],$Q$5:$Q$152,$S$5:$S$152)</f>
        <v>Week 4</v>
      </c>
    </row>
    <row r="7266" spans="1:12" x14ac:dyDescent="0.2">
      <c r="A7266" s="1">
        <v>44958</v>
      </c>
      <c r="B7266" t="s">
        <v>7</v>
      </c>
      <c r="C7266" s="1">
        <v>44958</v>
      </c>
      <c r="D7266" t="s">
        <v>912</v>
      </c>
      <c r="E7266" t="s">
        <v>37</v>
      </c>
      <c r="F7266" t="s">
        <v>37</v>
      </c>
      <c r="G7266" t="s">
        <v>20</v>
      </c>
      <c r="H7266" t="s">
        <v>0</v>
      </c>
      <c r="I7266">
        <f>MONTH(Table6[[#This Row],[Loan Date]])</f>
        <v>2</v>
      </c>
      <c r="J7266" t="str">
        <f>_xlfn.XLOOKUP(Table6[[#This Row],[Numeric Month]],$N$5:$N$11,$O$5:$O$11)</f>
        <v>Feb</v>
      </c>
      <c r="K7266" t="str">
        <f>_xlfn.XLOOKUP(Table6[[#This Row],[Loan Date]],$Q$5:$Q$152,$R$5:$R$152)</f>
        <v>Wednesday</v>
      </c>
      <c r="L7266" t="str">
        <f>_xlfn.XLOOKUP(Table6[[#This Row],[Loan Date]],$Q$5:$Q$152,$S$5:$S$152)</f>
        <v>Week 4</v>
      </c>
    </row>
    <row r="7267" spans="1:12" x14ac:dyDescent="0.2">
      <c r="A7267" s="1">
        <v>44958</v>
      </c>
      <c r="B7267" t="s">
        <v>5</v>
      </c>
      <c r="C7267" s="1">
        <v>44958</v>
      </c>
      <c r="D7267" t="s">
        <v>787</v>
      </c>
      <c r="E7267" t="s">
        <v>49</v>
      </c>
      <c r="F7267" t="s">
        <v>49</v>
      </c>
      <c r="G7267" t="s">
        <v>20</v>
      </c>
      <c r="H7267" t="s">
        <v>0</v>
      </c>
      <c r="I7267">
        <f>MONTH(Table6[[#This Row],[Loan Date]])</f>
        <v>2</v>
      </c>
      <c r="J7267" t="str">
        <f>_xlfn.XLOOKUP(Table6[[#This Row],[Numeric Month]],$N$5:$N$11,$O$5:$O$11)</f>
        <v>Feb</v>
      </c>
      <c r="K7267" t="str">
        <f>_xlfn.XLOOKUP(Table6[[#This Row],[Loan Date]],$Q$5:$Q$152,$R$5:$R$152)</f>
        <v>Wednesday</v>
      </c>
      <c r="L7267" t="str">
        <f>_xlfn.XLOOKUP(Table6[[#This Row],[Loan Date]],$Q$5:$Q$152,$S$5:$S$152)</f>
        <v>Week 4</v>
      </c>
    </row>
    <row r="7268" spans="1:12" x14ac:dyDescent="0.2">
      <c r="A7268" s="1">
        <v>44958</v>
      </c>
      <c r="B7268" t="s">
        <v>5</v>
      </c>
      <c r="C7268" s="1">
        <v>44958</v>
      </c>
      <c r="D7268" t="s">
        <v>408</v>
      </c>
      <c r="E7268" t="s">
        <v>23</v>
      </c>
      <c r="F7268" t="s">
        <v>23</v>
      </c>
      <c r="G7268" t="s">
        <v>20</v>
      </c>
      <c r="H7268" t="s">
        <v>0</v>
      </c>
      <c r="I7268">
        <f>MONTH(Table6[[#This Row],[Loan Date]])</f>
        <v>2</v>
      </c>
      <c r="J7268" t="str">
        <f>_xlfn.XLOOKUP(Table6[[#This Row],[Numeric Month]],$N$5:$N$11,$O$5:$O$11)</f>
        <v>Feb</v>
      </c>
      <c r="K7268" t="str">
        <f>_xlfn.XLOOKUP(Table6[[#This Row],[Loan Date]],$Q$5:$Q$152,$R$5:$R$152)</f>
        <v>Wednesday</v>
      </c>
      <c r="L7268" t="str">
        <f>_xlfn.XLOOKUP(Table6[[#This Row],[Loan Date]],$Q$5:$Q$152,$S$5:$S$152)</f>
        <v>Week 4</v>
      </c>
    </row>
    <row r="7269" spans="1:12" x14ac:dyDescent="0.2">
      <c r="A7269" s="1">
        <v>44958</v>
      </c>
      <c r="B7269" t="s">
        <v>5</v>
      </c>
      <c r="C7269" s="1">
        <v>44958</v>
      </c>
      <c r="D7269" t="s">
        <v>27</v>
      </c>
      <c r="E7269" t="s">
        <v>21</v>
      </c>
      <c r="F7269" t="s">
        <v>21</v>
      </c>
      <c r="G7269" t="s">
        <v>20</v>
      </c>
      <c r="H7269" t="s">
        <v>0</v>
      </c>
      <c r="I7269">
        <f>MONTH(Table6[[#This Row],[Loan Date]])</f>
        <v>2</v>
      </c>
      <c r="J7269" t="str">
        <f>_xlfn.XLOOKUP(Table6[[#This Row],[Numeric Month]],$N$5:$N$11,$O$5:$O$11)</f>
        <v>Feb</v>
      </c>
      <c r="K7269" t="str">
        <f>_xlfn.XLOOKUP(Table6[[#This Row],[Loan Date]],$Q$5:$Q$152,$R$5:$R$152)</f>
        <v>Wednesday</v>
      </c>
      <c r="L7269" t="str">
        <f>_xlfn.XLOOKUP(Table6[[#This Row],[Loan Date]],$Q$5:$Q$152,$S$5:$S$152)</f>
        <v>Week 4</v>
      </c>
    </row>
    <row r="7270" spans="1:12" x14ac:dyDescent="0.2">
      <c r="A7270" s="1">
        <v>44958</v>
      </c>
      <c r="B7270" t="s">
        <v>7</v>
      </c>
      <c r="C7270" s="1">
        <v>44958</v>
      </c>
      <c r="D7270" t="s">
        <v>474</v>
      </c>
      <c r="E7270" t="s">
        <v>21</v>
      </c>
      <c r="F7270" t="s">
        <v>21</v>
      </c>
      <c r="G7270" t="s">
        <v>20</v>
      </c>
      <c r="H7270" t="s">
        <v>0</v>
      </c>
      <c r="I7270">
        <f>MONTH(Table6[[#This Row],[Loan Date]])</f>
        <v>2</v>
      </c>
      <c r="J7270" t="str">
        <f>_xlfn.XLOOKUP(Table6[[#This Row],[Numeric Month]],$N$5:$N$11,$O$5:$O$11)</f>
        <v>Feb</v>
      </c>
      <c r="K7270" t="str">
        <f>_xlfn.XLOOKUP(Table6[[#This Row],[Loan Date]],$Q$5:$Q$152,$R$5:$R$152)</f>
        <v>Wednesday</v>
      </c>
      <c r="L7270" t="str">
        <f>_xlfn.XLOOKUP(Table6[[#This Row],[Loan Date]],$Q$5:$Q$152,$S$5:$S$152)</f>
        <v>Week 4</v>
      </c>
    </row>
    <row r="7271" spans="1:12" x14ac:dyDescent="0.2">
      <c r="A7271" s="1">
        <v>44958</v>
      </c>
      <c r="B7271" t="s">
        <v>7</v>
      </c>
      <c r="C7271" s="1">
        <v>44958</v>
      </c>
      <c r="D7271" t="s">
        <v>302</v>
      </c>
      <c r="E7271" t="s">
        <v>23</v>
      </c>
      <c r="F7271" t="s">
        <v>23</v>
      </c>
      <c r="G7271" t="s">
        <v>20</v>
      </c>
      <c r="H7271" t="s">
        <v>0</v>
      </c>
      <c r="I7271">
        <f>MONTH(Table6[[#This Row],[Loan Date]])</f>
        <v>2</v>
      </c>
      <c r="J7271" t="str">
        <f>_xlfn.XLOOKUP(Table6[[#This Row],[Numeric Month]],$N$5:$N$11,$O$5:$O$11)</f>
        <v>Feb</v>
      </c>
      <c r="K7271" t="str">
        <f>_xlfn.XLOOKUP(Table6[[#This Row],[Loan Date]],$Q$5:$Q$152,$R$5:$R$152)</f>
        <v>Wednesday</v>
      </c>
      <c r="L7271" t="str">
        <f>_xlfn.XLOOKUP(Table6[[#This Row],[Loan Date]],$Q$5:$Q$152,$S$5:$S$152)</f>
        <v>Week 4</v>
      </c>
    </row>
    <row r="7272" spans="1:12" x14ac:dyDescent="0.2">
      <c r="A7272" s="1">
        <v>44958</v>
      </c>
      <c r="B7272" t="s">
        <v>7</v>
      </c>
      <c r="C7272" s="1">
        <v>44958</v>
      </c>
      <c r="D7272" t="s">
        <v>897</v>
      </c>
      <c r="E7272" t="s">
        <v>44</v>
      </c>
      <c r="F7272" t="s">
        <v>44</v>
      </c>
      <c r="G7272" t="s">
        <v>39</v>
      </c>
      <c r="H7272" t="s">
        <v>0</v>
      </c>
      <c r="I7272">
        <f>MONTH(Table6[[#This Row],[Loan Date]])</f>
        <v>2</v>
      </c>
      <c r="J7272" t="str">
        <f>_xlfn.XLOOKUP(Table6[[#This Row],[Numeric Month]],$N$5:$N$11,$O$5:$O$11)</f>
        <v>Feb</v>
      </c>
      <c r="K7272" t="str">
        <f>_xlfn.XLOOKUP(Table6[[#This Row],[Loan Date]],$Q$5:$Q$152,$R$5:$R$152)</f>
        <v>Wednesday</v>
      </c>
      <c r="L7272" t="str">
        <f>_xlfn.XLOOKUP(Table6[[#This Row],[Loan Date]],$Q$5:$Q$152,$S$5:$S$152)</f>
        <v>Week 4</v>
      </c>
    </row>
    <row r="7273" spans="1:12" x14ac:dyDescent="0.2">
      <c r="A7273" s="1">
        <v>44958</v>
      </c>
      <c r="B7273" t="s">
        <v>7</v>
      </c>
      <c r="C7273" s="1">
        <v>44958</v>
      </c>
      <c r="D7273" t="s">
        <v>192</v>
      </c>
      <c r="E7273" t="s">
        <v>49</v>
      </c>
      <c r="F7273" t="s">
        <v>49</v>
      </c>
      <c r="G7273" t="s">
        <v>20</v>
      </c>
      <c r="H7273" t="s">
        <v>0</v>
      </c>
      <c r="I7273">
        <f>MONTH(Table6[[#This Row],[Loan Date]])</f>
        <v>2</v>
      </c>
      <c r="J7273" t="str">
        <f>_xlfn.XLOOKUP(Table6[[#This Row],[Numeric Month]],$N$5:$N$11,$O$5:$O$11)</f>
        <v>Feb</v>
      </c>
      <c r="K7273" t="str">
        <f>_xlfn.XLOOKUP(Table6[[#This Row],[Loan Date]],$Q$5:$Q$152,$R$5:$R$152)</f>
        <v>Wednesday</v>
      </c>
      <c r="L7273" t="str">
        <f>_xlfn.XLOOKUP(Table6[[#This Row],[Loan Date]],$Q$5:$Q$152,$S$5:$S$152)</f>
        <v>Week 4</v>
      </c>
    </row>
    <row r="7274" spans="1:12" x14ac:dyDescent="0.2">
      <c r="A7274" s="1">
        <v>44958</v>
      </c>
      <c r="B7274" t="s">
        <v>7</v>
      </c>
      <c r="C7274" s="1">
        <v>44971</v>
      </c>
      <c r="D7274" t="s">
        <v>1010</v>
      </c>
      <c r="E7274" t="s">
        <v>9</v>
      </c>
      <c r="F7274" t="s">
        <v>8</v>
      </c>
      <c r="G7274" t="s">
        <v>1</v>
      </c>
      <c r="H7274" t="s">
        <v>0</v>
      </c>
      <c r="I7274">
        <f>MONTH(Table6[[#This Row],[Loan Date]])</f>
        <v>2</v>
      </c>
      <c r="J7274" t="str">
        <f>_xlfn.XLOOKUP(Table6[[#This Row],[Numeric Month]],$N$5:$N$11,$O$5:$O$11)</f>
        <v>Feb</v>
      </c>
      <c r="K7274" t="str">
        <f>_xlfn.XLOOKUP(Table6[[#This Row],[Loan Date]],$Q$5:$Q$152,$R$5:$R$152)</f>
        <v>Wednesday</v>
      </c>
      <c r="L7274" t="str">
        <f>_xlfn.XLOOKUP(Table6[[#This Row],[Loan Date]],$Q$5:$Q$152,$S$5:$S$152)</f>
        <v>Week 4</v>
      </c>
    </row>
    <row r="7275" spans="1:12" x14ac:dyDescent="0.2">
      <c r="A7275" s="1">
        <v>44958</v>
      </c>
      <c r="B7275" t="s">
        <v>7</v>
      </c>
      <c r="C7275" s="1">
        <v>44965</v>
      </c>
      <c r="D7275" t="s">
        <v>1009</v>
      </c>
      <c r="E7275" t="s">
        <v>52</v>
      </c>
      <c r="F7275" t="s">
        <v>51</v>
      </c>
      <c r="G7275" t="s">
        <v>1</v>
      </c>
      <c r="H7275" t="s">
        <v>0</v>
      </c>
      <c r="I7275">
        <f>MONTH(Table6[[#This Row],[Loan Date]])</f>
        <v>2</v>
      </c>
      <c r="J7275" t="str">
        <f>_xlfn.XLOOKUP(Table6[[#This Row],[Numeric Month]],$N$5:$N$11,$O$5:$O$11)</f>
        <v>Feb</v>
      </c>
      <c r="K7275" t="str">
        <f>_xlfn.XLOOKUP(Table6[[#This Row],[Loan Date]],$Q$5:$Q$152,$R$5:$R$152)</f>
        <v>Wednesday</v>
      </c>
      <c r="L7275" t="str">
        <f>_xlfn.XLOOKUP(Table6[[#This Row],[Loan Date]],$Q$5:$Q$152,$S$5:$S$152)</f>
        <v>Week 4</v>
      </c>
    </row>
    <row r="7276" spans="1:12" x14ac:dyDescent="0.2">
      <c r="A7276" s="1">
        <v>44958</v>
      </c>
      <c r="B7276" t="s">
        <v>7</v>
      </c>
      <c r="C7276" s="1">
        <v>44958</v>
      </c>
      <c r="D7276" t="s">
        <v>913</v>
      </c>
      <c r="E7276" t="s">
        <v>37</v>
      </c>
      <c r="F7276" t="s">
        <v>37</v>
      </c>
      <c r="G7276" t="s">
        <v>20</v>
      </c>
      <c r="H7276" t="s">
        <v>0</v>
      </c>
      <c r="I7276">
        <f>MONTH(Table6[[#This Row],[Loan Date]])</f>
        <v>2</v>
      </c>
      <c r="J7276" t="str">
        <f>_xlfn.XLOOKUP(Table6[[#This Row],[Numeric Month]],$N$5:$N$11,$O$5:$O$11)</f>
        <v>Feb</v>
      </c>
      <c r="K7276" t="str">
        <f>_xlfn.XLOOKUP(Table6[[#This Row],[Loan Date]],$Q$5:$Q$152,$R$5:$R$152)</f>
        <v>Wednesday</v>
      </c>
      <c r="L7276" t="str">
        <f>_xlfn.XLOOKUP(Table6[[#This Row],[Loan Date]],$Q$5:$Q$152,$S$5:$S$152)</f>
        <v>Week 4</v>
      </c>
    </row>
    <row r="7277" spans="1:12" x14ac:dyDescent="0.2">
      <c r="A7277" s="1">
        <v>44958</v>
      </c>
      <c r="B7277" t="s">
        <v>7</v>
      </c>
      <c r="C7277" s="1">
        <v>44958</v>
      </c>
      <c r="D7277" t="s">
        <v>236</v>
      </c>
      <c r="E7277" t="s">
        <v>23</v>
      </c>
      <c r="F7277" t="s">
        <v>23</v>
      </c>
      <c r="G7277" t="s">
        <v>20</v>
      </c>
      <c r="H7277" t="s">
        <v>0</v>
      </c>
      <c r="I7277">
        <f>MONTH(Table6[[#This Row],[Loan Date]])</f>
        <v>2</v>
      </c>
      <c r="J7277" t="str">
        <f>_xlfn.XLOOKUP(Table6[[#This Row],[Numeric Month]],$N$5:$N$11,$O$5:$O$11)</f>
        <v>Feb</v>
      </c>
      <c r="K7277" t="str">
        <f>_xlfn.XLOOKUP(Table6[[#This Row],[Loan Date]],$Q$5:$Q$152,$R$5:$R$152)</f>
        <v>Wednesday</v>
      </c>
      <c r="L7277" t="str">
        <f>_xlfn.XLOOKUP(Table6[[#This Row],[Loan Date]],$Q$5:$Q$152,$S$5:$S$152)</f>
        <v>Week 4</v>
      </c>
    </row>
    <row r="7278" spans="1:12" x14ac:dyDescent="0.2">
      <c r="A7278" s="1">
        <v>44958</v>
      </c>
      <c r="B7278" t="s">
        <v>7</v>
      </c>
      <c r="C7278" s="1">
        <v>44958</v>
      </c>
      <c r="D7278" t="s">
        <v>660</v>
      </c>
      <c r="E7278" t="s">
        <v>21</v>
      </c>
      <c r="F7278" t="s">
        <v>21</v>
      </c>
      <c r="G7278" t="s">
        <v>20</v>
      </c>
      <c r="H7278" t="s">
        <v>0</v>
      </c>
      <c r="I7278">
        <f>MONTH(Table6[[#This Row],[Loan Date]])</f>
        <v>2</v>
      </c>
      <c r="J7278" t="str">
        <f>_xlfn.XLOOKUP(Table6[[#This Row],[Numeric Month]],$N$5:$N$11,$O$5:$O$11)</f>
        <v>Feb</v>
      </c>
      <c r="K7278" t="str">
        <f>_xlfn.XLOOKUP(Table6[[#This Row],[Loan Date]],$Q$5:$Q$152,$R$5:$R$152)</f>
        <v>Wednesday</v>
      </c>
      <c r="L7278" t="str">
        <f>_xlfn.XLOOKUP(Table6[[#This Row],[Loan Date]],$Q$5:$Q$152,$S$5:$S$152)</f>
        <v>Week 4</v>
      </c>
    </row>
    <row r="7279" spans="1:12" x14ac:dyDescent="0.2">
      <c r="A7279" s="1">
        <v>44958</v>
      </c>
      <c r="B7279" t="s">
        <v>5</v>
      </c>
      <c r="C7279" s="1">
        <v>44958</v>
      </c>
      <c r="D7279" t="s">
        <v>523</v>
      </c>
      <c r="E7279" t="s">
        <v>168</v>
      </c>
      <c r="F7279" t="s">
        <v>168</v>
      </c>
      <c r="G7279" t="s">
        <v>20</v>
      </c>
      <c r="H7279" t="s">
        <v>0</v>
      </c>
      <c r="I7279">
        <f>MONTH(Table6[[#This Row],[Loan Date]])</f>
        <v>2</v>
      </c>
      <c r="J7279" t="str">
        <f>_xlfn.XLOOKUP(Table6[[#This Row],[Numeric Month]],$N$5:$N$11,$O$5:$O$11)</f>
        <v>Feb</v>
      </c>
      <c r="K7279" t="str">
        <f>_xlfn.XLOOKUP(Table6[[#This Row],[Loan Date]],$Q$5:$Q$152,$R$5:$R$152)</f>
        <v>Wednesday</v>
      </c>
      <c r="L7279" t="str">
        <f>_xlfn.XLOOKUP(Table6[[#This Row],[Loan Date]],$Q$5:$Q$152,$S$5:$S$152)</f>
        <v>Week 4</v>
      </c>
    </row>
    <row r="7280" spans="1:12" x14ac:dyDescent="0.2">
      <c r="A7280" s="1">
        <v>44958</v>
      </c>
      <c r="B7280" t="s">
        <v>7</v>
      </c>
      <c r="C7280" s="1">
        <v>44958</v>
      </c>
      <c r="D7280" t="s">
        <v>362</v>
      </c>
      <c r="E7280" t="s">
        <v>122</v>
      </c>
      <c r="F7280" t="s">
        <v>122</v>
      </c>
      <c r="G7280" t="s">
        <v>11</v>
      </c>
      <c r="H7280" t="s">
        <v>0</v>
      </c>
      <c r="I7280">
        <f>MONTH(Table6[[#This Row],[Loan Date]])</f>
        <v>2</v>
      </c>
      <c r="J7280" t="str">
        <f>_xlfn.XLOOKUP(Table6[[#This Row],[Numeric Month]],$N$5:$N$11,$O$5:$O$11)</f>
        <v>Feb</v>
      </c>
      <c r="K7280" t="str">
        <f>_xlfn.XLOOKUP(Table6[[#This Row],[Loan Date]],$Q$5:$Q$152,$R$5:$R$152)</f>
        <v>Wednesday</v>
      </c>
      <c r="L7280" t="str">
        <f>_xlfn.XLOOKUP(Table6[[#This Row],[Loan Date]],$Q$5:$Q$152,$S$5:$S$152)</f>
        <v>Week 4</v>
      </c>
    </row>
    <row r="7281" spans="1:12" x14ac:dyDescent="0.2">
      <c r="A7281" s="1">
        <v>44958</v>
      </c>
      <c r="B7281" t="s">
        <v>7</v>
      </c>
      <c r="C7281" s="1">
        <v>44958</v>
      </c>
      <c r="D7281" t="s">
        <v>471</v>
      </c>
      <c r="E7281" t="s">
        <v>12</v>
      </c>
      <c r="F7281" t="s">
        <v>12</v>
      </c>
      <c r="G7281" t="s">
        <v>11</v>
      </c>
      <c r="H7281" t="s">
        <v>0</v>
      </c>
      <c r="I7281">
        <f>MONTH(Table6[[#This Row],[Loan Date]])</f>
        <v>2</v>
      </c>
      <c r="J7281" t="str">
        <f>_xlfn.XLOOKUP(Table6[[#This Row],[Numeric Month]],$N$5:$N$11,$O$5:$O$11)</f>
        <v>Feb</v>
      </c>
      <c r="K7281" t="str">
        <f>_xlfn.XLOOKUP(Table6[[#This Row],[Loan Date]],$Q$5:$Q$152,$R$5:$R$152)</f>
        <v>Wednesday</v>
      </c>
      <c r="L7281" t="str">
        <f>_xlfn.XLOOKUP(Table6[[#This Row],[Loan Date]],$Q$5:$Q$152,$S$5:$S$152)</f>
        <v>Week 4</v>
      </c>
    </row>
    <row r="7282" spans="1:12" x14ac:dyDescent="0.2">
      <c r="A7282" s="1">
        <v>44958</v>
      </c>
      <c r="B7282" t="s">
        <v>7</v>
      </c>
      <c r="C7282" s="1">
        <v>44958</v>
      </c>
      <c r="D7282" t="s">
        <v>312</v>
      </c>
      <c r="E7282" t="s">
        <v>23</v>
      </c>
      <c r="F7282" t="s">
        <v>23</v>
      </c>
      <c r="G7282" t="s">
        <v>20</v>
      </c>
      <c r="H7282" t="s">
        <v>0</v>
      </c>
      <c r="I7282">
        <f>MONTH(Table6[[#This Row],[Loan Date]])</f>
        <v>2</v>
      </c>
      <c r="J7282" t="str">
        <f>_xlfn.XLOOKUP(Table6[[#This Row],[Numeric Month]],$N$5:$N$11,$O$5:$O$11)</f>
        <v>Feb</v>
      </c>
      <c r="K7282" t="str">
        <f>_xlfn.XLOOKUP(Table6[[#This Row],[Loan Date]],$Q$5:$Q$152,$R$5:$R$152)</f>
        <v>Wednesday</v>
      </c>
      <c r="L7282" t="str">
        <f>_xlfn.XLOOKUP(Table6[[#This Row],[Loan Date]],$Q$5:$Q$152,$S$5:$S$152)</f>
        <v>Week 4</v>
      </c>
    </row>
    <row r="7283" spans="1:12" x14ac:dyDescent="0.2">
      <c r="A7283" s="1">
        <v>44958</v>
      </c>
      <c r="B7283" t="s">
        <v>7</v>
      </c>
      <c r="C7283" s="1">
        <v>44958</v>
      </c>
      <c r="D7283" t="s">
        <v>970</v>
      </c>
      <c r="E7283" t="s">
        <v>168</v>
      </c>
      <c r="F7283" t="s">
        <v>168</v>
      </c>
      <c r="G7283" t="s">
        <v>20</v>
      </c>
      <c r="H7283" t="s">
        <v>0</v>
      </c>
      <c r="I7283">
        <f>MONTH(Table6[[#This Row],[Loan Date]])</f>
        <v>2</v>
      </c>
      <c r="J7283" t="str">
        <f>_xlfn.XLOOKUP(Table6[[#This Row],[Numeric Month]],$N$5:$N$11,$O$5:$O$11)</f>
        <v>Feb</v>
      </c>
      <c r="K7283" t="str">
        <f>_xlfn.XLOOKUP(Table6[[#This Row],[Loan Date]],$Q$5:$Q$152,$R$5:$R$152)</f>
        <v>Wednesday</v>
      </c>
      <c r="L7283" t="str">
        <f>_xlfn.XLOOKUP(Table6[[#This Row],[Loan Date]],$Q$5:$Q$152,$S$5:$S$152)</f>
        <v>Week 4</v>
      </c>
    </row>
    <row r="7284" spans="1:12" x14ac:dyDescent="0.2">
      <c r="A7284" s="1">
        <v>44958</v>
      </c>
      <c r="B7284" t="s">
        <v>7</v>
      </c>
      <c r="C7284" s="1">
        <v>44958</v>
      </c>
      <c r="D7284" t="s">
        <v>952</v>
      </c>
      <c r="E7284" t="s">
        <v>37</v>
      </c>
      <c r="F7284" t="s">
        <v>37</v>
      </c>
      <c r="G7284" t="s">
        <v>20</v>
      </c>
      <c r="H7284" t="s">
        <v>0</v>
      </c>
      <c r="I7284">
        <f>MONTH(Table6[[#This Row],[Loan Date]])</f>
        <v>2</v>
      </c>
      <c r="J7284" t="str">
        <f>_xlfn.XLOOKUP(Table6[[#This Row],[Numeric Month]],$N$5:$N$11,$O$5:$O$11)</f>
        <v>Feb</v>
      </c>
      <c r="K7284" t="str">
        <f>_xlfn.XLOOKUP(Table6[[#This Row],[Loan Date]],$Q$5:$Q$152,$R$5:$R$152)</f>
        <v>Wednesday</v>
      </c>
      <c r="L7284" t="str">
        <f>_xlfn.XLOOKUP(Table6[[#This Row],[Loan Date]],$Q$5:$Q$152,$S$5:$S$152)</f>
        <v>Week 4</v>
      </c>
    </row>
    <row r="7285" spans="1:12" x14ac:dyDescent="0.2">
      <c r="A7285" s="1">
        <v>44958</v>
      </c>
      <c r="B7285" t="s">
        <v>7</v>
      </c>
      <c r="C7285" s="1">
        <v>44972</v>
      </c>
      <c r="D7285" t="s">
        <v>556</v>
      </c>
      <c r="E7285" t="s">
        <v>9</v>
      </c>
      <c r="F7285" t="s">
        <v>8</v>
      </c>
      <c r="G7285" t="s">
        <v>1</v>
      </c>
      <c r="H7285" t="s">
        <v>0</v>
      </c>
      <c r="I7285">
        <f>MONTH(Table6[[#This Row],[Loan Date]])</f>
        <v>2</v>
      </c>
      <c r="J7285" t="str">
        <f>_xlfn.XLOOKUP(Table6[[#This Row],[Numeric Month]],$N$5:$N$11,$O$5:$O$11)</f>
        <v>Feb</v>
      </c>
      <c r="K7285" t="str">
        <f>_xlfn.XLOOKUP(Table6[[#This Row],[Loan Date]],$Q$5:$Q$152,$R$5:$R$152)</f>
        <v>Wednesday</v>
      </c>
      <c r="L7285" t="str">
        <f>_xlfn.XLOOKUP(Table6[[#This Row],[Loan Date]],$Q$5:$Q$152,$S$5:$S$152)</f>
        <v>Week 4</v>
      </c>
    </row>
    <row r="7286" spans="1:12" x14ac:dyDescent="0.2">
      <c r="A7286" s="1">
        <v>44958</v>
      </c>
      <c r="B7286" t="s">
        <v>7</v>
      </c>
      <c r="C7286" s="1">
        <v>44958</v>
      </c>
      <c r="D7286" t="s">
        <v>1005</v>
      </c>
      <c r="E7286" t="s">
        <v>122</v>
      </c>
      <c r="F7286" t="s">
        <v>122</v>
      </c>
      <c r="G7286" t="s">
        <v>11</v>
      </c>
      <c r="H7286" t="s">
        <v>0</v>
      </c>
      <c r="I7286">
        <f>MONTH(Table6[[#This Row],[Loan Date]])</f>
        <v>2</v>
      </c>
      <c r="J7286" t="str">
        <f>_xlfn.XLOOKUP(Table6[[#This Row],[Numeric Month]],$N$5:$N$11,$O$5:$O$11)</f>
        <v>Feb</v>
      </c>
      <c r="K7286" t="str">
        <f>_xlfn.XLOOKUP(Table6[[#This Row],[Loan Date]],$Q$5:$Q$152,$R$5:$R$152)</f>
        <v>Wednesday</v>
      </c>
      <c r="L7286" t="str">
        <f>_xlfn.XLOOKUP(Table6[[#This Row],[Loan Date]],$Q$5:$Q$152,$S$5:$S$152)</f>
        <v>Week 4</v>
      </c>
    </row>
    <row r="7287" spans="1:12" x14ac:dyDescent="0.2">
      <c r="A7287" s="1">
        <v>44958</v>
      </c>
      <c r="B7287" t="s">
        <v>7</v>
      </c>
      <c r="C7287" s="1">
        <v>44958</v>
      </c>
      <c r="D7287" t="s">
        <v>172</v>
      </c>
      <c r="E7287" t="s">
        <v>21</v>
      </c>
      <c r="F7287" t="s">
        <v>21</v>
      </c>
      <c r="G7287" t="s">
        <v>20</v>
      </c>
      <c r="H7287" t="s">
        <v>0</v>
      </c>
      <c r="I7287">
        <f>MONTH(Table6[[#This Row],[Loan Date]])</f>
        <v>2</v>
      </c>
      <c r="J7287" t="str">
        <f>_xlfn.XLOOKUP(Table6[[#This Row],[Numeric Month]],$N$5:$N$11,$O$5:$O$11)</f>
        <v>Feb</v>
      </c>
      <c r="K7287" t="str">
        <f>_xlfn.XLOOKUP(Table6[[#This Row],[Loan Date]],$Q$5:$Q$152,$R$5:$R$152)</f>
        <v>Wednesday</v>
      </c>
      <c r="L7287" t="str">
        <f>_xlfn.XLOOKUP(Table6[[#This Row],[Loan Date]],$Q$5:$Q$152,$S$5:$S$152)</f>
        <v>Week 4</v>
      </c>
    </row>
    <row r="7288" spans="1:12" x14ac:dyDescent="0.2">
      <c r="A7288" s="1">
        <v>44958</v>
      </c>
      <c r="B7288" t="s">
        <v>7</v>
      </c>
      <c r="C7288" s="1">
        <v>44958</v>
      </c>
      <c r="D7288" t="s">
        <v>343</v>
      </c>
      <c r="E7288" t="s">
        <v>23</v>
      </c>
      <c r="F7288" t="s">
        <v>23</v>
      </c>
      <c r="G7288" t="s">
        <v>20</v>
      </c>
      <c r="H7288" t="s">
        <v>0</v>
      </c>
      <c r="I7288">
        <f>MONTH(Table6[[#This Row],[Loan Date]])</f>
        <v>2</v>
      </c>
      <c r="J7288" t="str">
        <f>_xlfn.XLOOKUP(Table6[[#This Row],[Numeric Month]],$N$5:$N$11,$O$5:$O$11)</f>
        <v>Feb</v>
      </c>
      <c r="K7288" t="str">
        <f>_xlfn.XLOOKUP(Table6[[#This Row],[Loan Date]],$Q$5:$Q$152,$R$5:$R$152)</f>
        <v>Wednesday</v>
      </c>
      <c r="L7288" t="str">
        <f>_xlfn.XLOOKUP(Table6[[#This Row],[Loan Date]],$Q$5:$Q$152,$S$5:$S$152)</f>
        <v>Week 4</v>
      </c>
    </row>
    <row r="7289" spans="1:12" x14ac:dyDescent="0.2">
      <c r="A7289" s="1">
        <v>44958</v>
      </c>
      <c r="B7289" t="s">
        <v>7</v>
      </c>
      <c r="C7289" s="1">
        <v>44958</v>
      </c>
      <c r="D7289" t="s">
        <v>66</v>
      </c>
      <c r="E7289" t="s">
        <v>65</v>
      </c>
      <c r="F7289" t="s">
        <v>65</v>
      </c>
      <c r="G7289" t="s">
        <v>20</v>
      </c>
      <c r="H7289" t="s">
        <v>0</v>
      </c>
      <c r="I7289">
        <f>MONTH(Table6[[#This Row],[Loan Date]])</f>
        <v>2</v>
      </c>
      <c r="J7289" t="str">
        <f>_xlfn.XLOOKUP(Table6[[#This Row],[Numeric Month]],$N$5:$N$11,$O$5:$O$11)</f>
        <v>Feb</v>
      </c>
      <c r="K7289" t="str">
        <f>_xlfn.XLOOKUP(Table6[[#This Row],[Loan Date]],$Q$5:$Q$152,$R$5:$R$152)</f>
        <v>Wednesday</v>
      </c>
      <c r="L7289" t="str">
        <f>_xlfn.XLOOKUP(Table6[[#This Row],[Loan Date]],$Q$5:$Q$152,$S$5:$S$152)</f>
        <v>Week 4</v>
      </c>
    </row>
    <row r="7290" spans="1:12" x14ac:dyDescent="0.2">
      <c r="A7290" s="1">
        <v>44958</v>
      </c>
      <c r="B7290" t="s">
        <v>7</v>
      </c>
      <c r="C7290" s="1">
        <v>44958</v>
      </c>
      <c r="D7290" t="s">
        <v>64</v>
      </c>
      <c r="E7290" t="s">
        <v>23</v>
      </c>
      <c r="F7290" t="s">
        <v>23</v>
      </c>
      <c r="G7290" t="s">
        <v>20</v>
      </c>
      <c r="H7290" t="s">
        <v>0</v>
      </c>
      <c r="I7290">
        <f>MONTH(Table6[[#This Row],[Loan Date]])</f>
        <v>2</v>
      </c>
      <c r="J7290" t="str">
        <f>_xlfn.XLOOKUP(Table6[[#This Row],[Numeric Month]],$N$5:$N$11,$O$5:$O$11)</f>
        <v>Feb</v>
      </c>
      <c r="K7290" t="str">
        <f>_xlfn.XLOOKUP(Table6[[#This Row],[Loan Date]],$Q$5:$Q$152,$R$5:$R$152)</f>
        <v>Wednesday</v>
      </c>
      <c r="L7290" t="str">
        <f>_xlfn.XLOOKUP(Table6[[#This Row],[Loan Date]],$Q$5:$Q$152,$S$5:$S$152)</f>
        <v>Week 4</v>
      </c>
    </row>
    <row r="7291" spans="1:12" x14ac:dyDescent="0.2">
      <c r="A7291" s="1">
        <v>44958</v>
      </c>
      <c r="B7291" t="s">
        <v>7</v>
      </c>
      <c r="C7291" s="1">
        <v>44958</v>
      </c>
      <c r="D7291" t="s">
        <v>833</v>
      </c>
      <c r="E7291" t="s">
        <v>168</v>
      </c>
      <c r="F7291" t="s">
        <v>168</v>
      </c>
      <c r="G7291" t="s">
        <v>20</v>
      </c>
      <c r="H7291" t="s">
        <v>0</v>
      </c>
      <c r="I7291">
        <f>MONTH(Table6[[#This Row],[Loan Date]])</f>
        <v>2</v>
      </c>
      <c r="J7291" t="str">
        <f>_xlfn.XLOOKUP(Table6[[#This Row],[Numeric Month]],$N$5:$N$11,$O$5:$O$11)</f>
        <v>Feb</v>
      </c>
      <c r="K7291" t="str">
        <f>_xlfn.XLOOKUP(Table6[[#This Row],[Loan Date]],$Q$5:$Q$152,$R$5:$R$152)</f>
        <v>Wednesday</v>
      </c>
      <c r="L7291" t="str">
        <f>_xlfn.XLOOKUP(Table6[[#This Row],[Loan Date]],$Q$5:$Q$152,$S$5:$S$152)</f>
        <v>Week 4</v>
      </c>
    </row>
    <row r="7292" spans="1:12" x14ac:dyDescent="0.2">
      <c r="A7292" s="1">
        <v>44958</v>
      </c>
      <c r="B7292" t="s">
        <v>7</v>
      </c>
      <c r="C7292" s="1">
        <v>44958</v>
      </c>
      <c r="D7292" t="s">
        <v>474</v>
      </c>
      <c r="E7292" t="s">
        <v>21</v>
      </c>
      <c r="F7292" t="s">
        <v>21</v>
      </c>
      <c r="G7292" t="s">
        <v>20</v>
      </c>
      <c r="H7292" t="s">
        <v>0</v>
      </c>
      <c r="I7292">
        <f>MONTH(Table6[[#This Row],[Loan Date]])</f>
        <v>2</v>
      </c>
      <c r="J7292" t="str">
        <f>_xlfn.XLOOKUP(Table6[[#This Row],[Numeric Month]],$N$5:$N$11,$O$5:$O$11)</f>
        <v>Feb</v>
      </c>
      <c r="K7292" t="str">
        <f>_xlfn.XLOOKUP(Table6[[#This Row],[Loan Date]],$Q$5:$Q$152,$R$5:$R$152)</f>
        <v>Wednesday</v>
      </c>
      <c r="L7292" t="str">
        <f>_xlfn.XLOOKUP(Table6[[#This Row],[Loan Date]],$Q$5:$Q$152,$S$5:$S$152)</f>
        <v>Week 4</v>
      </c>
    </row>
    <row r="7293" spans="1:12" x14ac:dyDescent="0.2">
      <c r="A7293" s="1">
        <v>44958</v>
      </c>
      <c r="B7293" t="s">
        <v>7</v>
      </c>
      <c r="C7293" s="1">
        <v>44958</v>
      </c>
      <c r="D7293" t="s">
        <v>214</v>
      </c>
      <c r="E7293" t="s">
        <v>23</v>
      </c>
      <c r="F7293" t="s">
        <v>23</v>
      </c>
      <c r="G7293" t="s">
        <v>20</v>
      </c>
      <c r="H7293" t="s">
        <v>0</v>
      </c>
      <c r="I7293">
        <f>MONTH(Table6[[#This Row],[Loan Date]])</f>
        <v>2</v>
      </c>
      <c r="J7293" t="str">
        <f>_xlfn.XLOOKUP(Table6[[#This Row],[Numeric Month]],$N$5:$N$11,$O$5:$O$11)</f>
        <v>Feb</v>
      </c>
      <c r="K7293" t="str">
        <f>_xlfn.XLOOKUP(Table6[[#This Row],[Loan Date]],$Q$5:$Q$152,$R$5:$R$152)</f>
        <v>Wednesday</v>
      </c>
      <c r="L7293" t="str">
        <f>_xlfn.XLOOKUP(Table6[[#This Row],[Loan Date]],$Q$5:$Q$152,$S$5:$S$152)</f>
        <v>Week 4</v>
      </c>
    </row>
    <row r="7294" spans="1:12" x14ac:dyDescent="0.2">
      <c r="A7294" s="1">
        <v>44958</v>
      </c>
      <c r="B7294" t="s">
        <v>7</v>
      </c>
      <c r="C7294" s="1">
        <v>44958</v>
      </c>
      <c r="D7294" t="s">
        <v>916</v>
      </c>
      <c r="E7294" t="s">
        <v>37</v>
      </c>
      <c r="F7294" t="s">
        <v>37</v>
      </c>
      <c r="G7294" t="s">
        <v>20</v>
      </c>
      <c r="H7294" t="s">
        <v>0</v>
      </c>
      <c r="I7294">
        <f>MONTH(Table6[[#This Row],[Loan Date]])</f>
        <v>2</v>
      </c>
      <c r="J7294" t="str">
        <f>_xlfn.XLOOKUP(Table6[[#This Row],[Numeric Month]],$N$5:$N$11,$O$5:$O$11)</f>
        <v>Feb</v>
      </c>
      <c r="K7294" t="str">
        <f>_xlfn.XLOOKUP(Table6[[#This Row],[Loan Date]],$Q$5:$Q$152,$R$5:$R$152)</f>
        <v>Wednesday</v>
      </c>
      <c r="L7294" t="str">
        <f>_xlfn.XLOOKUP(Table6[[#This Row],[Loan Date]],$Q$5:$Q$152,$S$5:$S$152)</f>
        <v>Week 4</v>
      </c>
    </row>
    <row r="7295" spans="1:12" x14ac:dyDescent="0.2">
      <c r="A7295" s="1">
        <v>44958</v>
      </c>
      <c r="B7295" t="s">
        <v>7</v>
      </c>
      <c r="C7295" s="1">
        <v>44958</v>
      </c>
      <c r="D7295" t="s">
        <v>915</v>
      </c>
      <c r="E7295" t="s">
        <v>37</v>
      </c>
      <c r="F7295" t="s">
        <v>37</v>
      </c>
      <c r="G7295" t="s">
        <v>20</v>
      </c>
      <c r="H7295" t="s">
        <v>0</v>
      </c>
      <c r="I7295">
        <f>MONTH(Table6[[#This Row],[Loan Date]])</f>
        <v>2</v>
      </c>
      <c r="J7295" t="str">
        <f>_xlfn.XLOOKUP(Table6[[#This Row],[Numeric Month]],$N$5:$N$11,$O$5:$O$11)</f>
        <v>Feb</v>
      </c>
      <c r="K7295" t="str">
        <f>_xlfn.XLOOKUP(Table6[[#This Row],[Loan Date]],$Q$5:$Q$152,$R$5:$R$152)</f>
        <v>Wednesday</v>
      </c>
      <c r="L7295" t="str">
        <f>_xlfn.XLOOKUP(Table6[[#This Row],[Loan Date]],$Q$5:$Q$152,$S$5:$S$152)</f>
        <v>Week 4</v>
      </c>
    </row>
    <row r="7296" spans="1:12" x14ac:dyDescent="0.2">
      <c r="A7296" s="1">
        <v>44958</v>
      </c>
      <c r="B7296" t="s">
        <v>7</v>
      </c>
      <c r="C7296" s="1">
        <v>44958</v>
      </c>
      <c r="D7296" t="s">
        <v>952</v>
      </c>
      <c r="E7296" t="s">
        <v>37</v>
      </c>
      <c r="F7296" t="s">
        <v>37</v>
      </c>
      <c r="G7296" t="s">
        <v>20</v>
      </c>
      <c r="H7296" t="s">
        <v>0</v>
      </c>
      <c r="I7296">
        <f>MONTH(Table6[[#This Row],[Loan Date]])</f>
        <v>2</v>
      </c>
      <c r="J7296" t="str">
        <f>_xlfn.XLOOKUP(Table6[[#This Row],[Numeric Month]],$N$5:$N$11,$O$5:$O$11)</f>
        <v>Feb</v>
      </c>
      <c r="K7296" t="str">
        <f>_xlfn.XLOOKUP(Table6[[#This Row],[Loan Date]],$Q$5:$Q$152,$R$5:$R$152)</f>
        <v>Wednesday</v>
      </c>
      <c r="L7296" t="str">
        <f>_xlfn.XLOOKUP(Table6[[#This Row],[Loan Date]],$Q$5:$Q$152,$S$5:$S$152)</f>
        <v>Week 4</v>
      </c>
    </row>
    <row r="7297" spans="1:12" x14ac:dyDescent="0.2">
      <c r="A7297" s="1">
        <v>44959</v>
      </c>
      <c r="B7297" t="s">
        <v>7</v>
      </c>
      <c r="C7297" s="1">
        <v>44959</v>
      </c>
      <c r="D7297" t="s">
        <v>969</v>
      </c>
      <c r="E7297" t="s">
        <v>37</v>
      </c>
      <c r="F7297" t="s">
        <v>37</v>
      </c>
      <c r="G7297" t="s">
        <v>20</v>
      </c>
      <c r="H7297" t="s">
        <v>0</v>
      </c>
      <c r="I7297">
        <f>MONTH(Table6[[#This Row],[Loan Date]])</f>
        <v>2</v>
      </c>
      <c r="J7297" t="str">
        <f>_xlfn.XLOOKUP(Table6[[#This Row],[Numeric Month]],$N$5:$N$11,$O$5:$O$11)</f>
        <v>Feb</v>
      </c>
      <c r="K7297" t="str">
        <f>_xlfn.XLOOKUP(Table6[[#This Row],[Loan Date]],$Q$5:$Q$152,$R$5:$R$152)</f>
        <v>Thursday</v>
      </c>
      <c r="L7297" t="str">
        <f>_xlfn.XLOOKUP(Table6[[#This Row],[Loan Date]],$Q$5:$Q$152,$S$5:$S$152)</f>
        <v>Week 4</v>
      </c>
    </row>
    <row r="7298" spans="1:12" x14ac:dyDescent="0.2">
      <c r="A7298" s="1">
        <v>44959</v>
      </c>
      <c r="B7298" t="s">
        <v>7</v>
      </c>
      <c r="C7298" s="1">
        <v>44959</v>
      </c>
      <c r="D7298" t="s">
        <v>897</v>
      </c>
      <c r="E7298" t="s">
        <v>44</v>
      </c>
      <c r="F7298" t="s">
        <v>44</v>
      </c>
      <c r="G7298" t="s">
        <v>39</v>
      </c>
      <c r="H7298" t="s">
        <v>0</v>
      </c>
      <c r="I7298">
        <f>MONTH(Table6[[#This Row],[Loan Date]])</f>
        <v>2</v>
      </c>
      <c r="J7298" t="str">
        <f>_xlfn.XLOOKUP(Table6[[#This Row],[Numeric Month]],$N$5:$N$11,$O$5:$O$11)</f>
        <v>Feb</v>
      </c>
      <c r="K7298" t="str">
        <f>_xlfn.XLOOKUP(Table6[[#This Row],[Loan Date]],$Q$5:$Q$152,$R$5:$R$152)</f>
        <v>Thursday</v>
      </c>
      <c r="L7298" t="str">
        <f>_xlfn.XLOOKUP(Table6[[#This Row],[Loan Date]],$Q$5:$Q$152,$S$5:$S$152)</f>
        <v>Week 4</v>
      </c>
    </row>
    <row r="7299" spans="1:12" x14ac:dyDescent="0.2">
      <c r="A7299" s="1">
        <v>44959</v>
      </c>
      <c r="B7299" t="s">
        <v>7</v>
      </c>
      <c r="C7299" s="1">
        <v>44966</v>
      </c>
      <c r="D7299" t="s">
        <v>991</v>
      </c>
      <c r="E7299" t="s">
        <v>52</v>
      </c>
      <c r="F7299" t="s">
        <v>51</v>
      </c>
      <c r="G7299" t="s">
        <v>1</v>
      </c>
      <c r="H7299" t="s">
        <v>0</v>
      </c>
      <c r="I7299">
        <f>MONTH(Table6[[#This Row],[Loan Date]])</f>
        <v>2</v>
      </c>
      <c r="J7299" t="str">
        <f>_xlfn.XLOOKUP(Table6[[#This Row],[Numeric Month]],$N$5:$N$11,$O$5:$O$11)</f>
        <v>Feb</v>
      </c>
      <c r="K7299" t="str">
        <f>_xlfn.XLOOKUP(Table6[[#This Row],[Loan Date]],$Q$5:$Q$152,$R$5:$R$152)</f>
        <v>Thursday</v>
      </c>
      <c r="L7299" t="str">
        <f>_xlfn.XLOOKUP(Table6[[#This Row],[Loan Date]],$Q$5:$Q$152,$S$5:$S$152)</f>
        <v>Week 4</v>
      </c>
    </row>
    <row r="7300" spans="1:12" x14ac:dyDescent="0.2">
      <c r="A7300" s="1">
        <v>44959</v>
      </c>
      <c r="B7300" t="s">
        <v>7</v>
      </c>
      <c r="C7300" s="1">
        <v>44966</v>
      </c>
      <c r="D7300" t="s">
        <v>1008</v>
      </c>
      <c r="E7300" t="s">
        <v>52</v>
      </c>
      <c r="F7300" t="s">
        <v>51</v>
      </c>
      <c r="G7300" t="s">
        <v>1</v>
      </c>
      <c r="H7300" t="s">
        <v>0</v>
      </c>
      <c r="I7300">
        <f>MONTH(Table6[[#This Row],[Loan Date]])</f>
        <v>2</v>
      </c>
      <c r="J7300" t="str">
        <f>_xlfn.XLOOKUP(Table6[[#This Row],[Numeric Month]],$N$5:$N$11,$O$5:$O$11)</f>
        <v>Feb</v>
      </c>
      <c r="K7300" t="str">
        <f>_xlfn.XLOOKUP(Table6[[#This Row],[Loan Date]],$Q$5:$Q$152,$R$5:$R$152)</f>
        <v>Thursday</v>
      </c>
      <c r="L7300" t="str">
        <f>_xlfn.XLOOKUP(Table6[[#This Row],[Loan Date]],$Q$5:$Q$152,$S$5:$S$152)</f>
        <v>Week 4</v>
      </c>
    </row>
    <row r="7301" spans="1:12" x14ac:dyDescent="0.2">
      <c r="A7301" s="1">
        <v>44959</v>
      </c>
      <c r="B7301" t="s">
        <v>7</v>
      </c>
      <c r="C7301" s="1">
        <v>44959</v>
      </c>
      <c r="D7301" t="s">
        <v>408</v>
      </c>
      <c r="E7301" t="s">
        <v>23</v>
      </c>
      <c r="F7301" t="s">
        <v>23</v>
      </c>
      <c r="G7301" t="s">
        <v>20</v>
      </c>
      <c r="H7301" t="s">
        <v>0</v>
      </c>
      <c r="I7301">
        <f>MONTH(Table6[[#This Row],[Loan Date]])</f>
        <v>2</v>
      </c>
      <c r="J7301" t="str">
        <f>_xlfn.XLOOKUP(Table6[[#This Row],[Numeric Month]],$N$5:$N$11,$O$5:$O$11)</f>
        <v>Feb</v>
      </c>
      <c r="K7301" t="str">
        <f>_xlfn.XLOOKUP(Table6[[#This Row],[Loan Date]],$Q$5:$Q$152,$R$5:$R$152)</f>
        <v>Thursday</v>
      </c>
      <c r="L7301" t="str">
        <f>_xlfn.XLOOKUP(Table6[[#This Row],[Loan Date]],$Q$5:$Q$152,$S$5:$S$152)</f>
        <v>Week 4</v>
      </c>
    </row>
    <row r="7302" spans="1:12" x14ac:dyDescent="0.2">
      <c r="A7302" s="1">
        <v>44959</v>
      </c>
      <c r="B7302" t="s">
        <v>7</v>
      </c>
      <c r="C7302" s="1">
        <v>44959</v>
      </c>
      <c r="D7302" t="s">
        <v>497</v>
      </c>
      <c r="E7302" t="s">
        <v>21</v>
      </c>
      <c r="F7302" t="s">
        <v>21</v>
      </c>
      <c r="G7302" t="s">
        <v>20</v>
      </c>
      <c r="H7302" t="s">
        <v>0</v>
      </c>
      <c r="I7302">
        <f>MONTH(Table6[[#This Row],[Loan Date]])</f>
        <v>2</v>
      </c>
      <c r="J7302" t="str">
        <f>_xlfn.XLOOKUP(Table6[[#This Row],[Numeric Month]],$N$5:$N$11,$O$5:$O$11)</f>
        <v>Feb</v>
      </c>
      <c r="K7302" t="str">
        <f>_xlfn.XLOOKUP(Table6[[#This Row],[Loan Date]],$Q$5:$Q$152,$R$5:$R$152)</f>
        <v>Thursday</v>
      </c>
      <c r="L7302" t="str">
        <f>_xlfn.XLOOKUP(Table6[[#This Row],[Loan Date]],$Q$5:$Q$152,$S$5:$S$152)</f>
        <v>Week 4</v>
      </c>
    </row>
    <row r="7303" spans="1:12" x14ac:dyDescent="0.2">
      <c r="A7303" s="1">
        <v>44959</v>
      </c>
      <c r="B7303" t="s">
        <v>5</v>
      </c>
      <c r="C7303" s="1">
        <v>44966</v>
      </c>
      <c r="D7303" t="s">
        <v>569</v>
      </c>
      <c r="E7303" t="s">
        <v>52</v>
      </c>
      <c r="F7303" t="s">
        <v>51</v>
      </c>
      <c r="G7303" t="s">
        <v>1</v>
      </c>
      <c r="H7303" t="s">
        <v>0</v>
      </c>
      <c r="I7303">
        <f>MONTH(Table6[[#This Row],[Loan Date]])</f>
        <v>2</v>
      </c>
      <c r="J7303" t="str">
        <f>_xlfn.XLOOKUP(Table6[[#This Row],[Numeric Month]],$N$5:$N$11,$O$5:$O$11)</f>
        <v>Feb</v>
      </c>
      <c r="K7303" t="str">
        <f>_xlfn.XLOOKUP(Table6[[#This Row],[Loan Date]],$Q$5:$Q$152,$R$5:$R$152)</f>
        <v>Thursday</v>
      </c>
      <c r="L7303" t="str">
        <f>_xlfn.XLOOKUP(Table6[[#This Row],[Loan Date]],$Q$5:$Q$152,$S$5:$S$152)</f>
        <v>Week 4</v>
      </c>
    </row>
    <row r="7304" spans="1:12" x14ac:dyDescent="0.2">
      <c r="A7304" s="1">
        <v>44959</v>
      </c>
      <c r="B7304" t="s">
        <v>5</v>
      </c>
      <c r="C7304" s="1">
        <v>44966</v>
      </c>
      <c r="D7304" t="s">
        <v>452</v>
      </c>
      <c r="E7304" t="s">
        <v>9</v>
      </c>
      <c r="F7304" t="s">
        <v>8</v>
      </c>
      <c r="G7304" t="s">
        <v>1</v>
      </c>
      <c r="H7304" t="s">
        <v>0</v>
      </c>
      <c r="I7304">
        <f>MONTH(Table6[[#This Row],[Loan Date]])</f>
        <v>2</v>
      </c>
      <c r="J7304" t="str">
        <f>_xlfn.XLOOKUP(Table6[[#This Row],[Numeric Month]],$N$5:$N$11,$O$5:$O$11)</f>
        <v>Feb</v>
      </c>
      <c r="K7304" t="str">
        <f>_xlfn.XLOOKUP(Table6[[#This Row],[Loan Date]],$Q$5:$Q$152,$R$5:$R$152)</f>
        <v>Thursday</v>
      </c>
      <c r="L7304" t="str">
        <f>_xlfn.XLOOKUP(Table6[[#This Row],[Loan Date]],$Q$5:$Q$152,$S$5:$S$152)</f>
        <v>Week 4</v>
      </c>
    </row>
    <row r="7305" spans="1:12" x14ac:dyDescent="0.2">
      <c r="A7305" s="1">
        <v>44959</v>
      </c>
      <c r="B7305" t="s">
        <v>5</v>
      </c>
      <c r="C7305" s="1">
        <v>44959</v>
      </c>
      <c r="D7305" t="s">
        <v>99</v>
      </c>
      <c r="E7305" t="s">
        <v>21</v>
      </c>
      <c r="F7305" t="s">
        <v>21</v>
      </c>
      <c r="G7305" t="s">
        <v>20</v>
      </c>
      <c r="H7305" t="s">
        <v>0</v>
      </c>
      <c r="I7305">
        <f>MONTH(Table6[[#This Row],[Loan Date]])</f>
        <v>2</v>
      </c>
      <c r="J7305" t="str">
        <f>_xlfn.XLOOKUP(Table6[[#This Row],[Numeric Month]],$N$5:$N$11,$O$5:$O$11)</f>
        <v>Feb</v>
      </c>
      <c r="K7305" t="str">
        <f>_xlfn.XLOOKUP(Table6[[#This Row],[Loan Date]],$Q$5:$Q$152,$R$5:$R$152)</f>
        <v>Thursday</v>
      </c>
      <c r="L7305" t="str">
        <f>_xlfn.XLOOKUP(Table6[[#This Row],[Loan Date]],$Q$5:$Q$152,$S$5:$S$152)</f>
        <v>Week 4</v>
      </c>
    </row>
    <row r="7306" spans="1:12" x14ac:dyDescent="0.2">
      <c r="A7306" s="1">
        <v>44959</v>
      </c>
      <c r="B7306" t="s">
        <v>5</v>
      </c>
      <c r="C7306" s="1">
        <v>44959</v>
      </c>
      <c r="D7306" t="s">
        <v>97</v>
      </c>
      <c r="E7306" t="s">
        <v>23</v>
      </c>
      <c r="F7306" t="s">
        <v>23</v>
      </c>
      <c r="G7306" t="s">
        <v>20</v>
      </c>
      <c r="H7306" t="s">
        <v>0</v>
      </c>
      <c r="I7306">
        <f>MONTH(Table6[[#This Row],[Loan Date]])</f>
        <v>2</v>
      </c>
      <c r="J7306" t="str">
        <f>_xlfn.XLOOKUP(Table6[[#This Row],[Numeric Month]],$N$5:$N$11,$O$5:$O$11)</f>
        <v>Feb</v>
      </c>
      <c r="K7306" t="str">
        <f>_xlfn.XLOOKUP(Table6[[#This Row],[Loan Date]],$Q$5:$Q$152,$R$5:$R$152)</f>
        <v>Thursday</v>
      </c>
      <c r="L7306" t="str">
        <f>_xlfn.XLOOKUP(Table6[[#This Row],[Loan Date]],$Q$5:$Q$152,$S$5:$S$152)</f>
        <v>Week 4</v>
      </c>
    </row>
    <row r="7307" spans="1:12" x14ac:dyDescent="0.2">
      <c r="A7307" s="1">
        <v>44959</v>
      </c>
      <c r="B7307" t="s">
        <v>7</v>
      </c>
      <c r="C7307" s="1">
        <v>44959</v>
      </c>
      <c r="D7307" t="s">
        <v>302</v>
      </c>
      <c r="E7307" t="s">
        <v>23</v>
      </c>
      <c r="F7307" t="s">
        <v>23</v>
      </c>
      <c r="G7307" t="s">
        <v>20</v>
      </c>
      <c r="H7307" t="s">
        <v>0</v>
      </c>
      <c r="I7307">
        <f>MONTH(Table6[[#This Row],[Loan Date]])</f>
        <v>2</v>
      </c>
      <c r="J7307" t="str">
        <f>_xlfn.XLOOKUP(Table6[[#This Row],[Numeric Month]],$N$5:$N$11,$O$5:$O$11)</f>
        <v>Feb</v>
      </c>
      <c r="K7307" t="str">
        <f>_xlfn.XLOOKUP(Table6[[#This Row],[Loan Date]],$Q$5:$Q$152,$R$5:$R$152)</f>
        <v>Thursday</v>
      </c>
      <c r="L7307" t="str">
        <f>_xlfn.XLOOKUP(Table6[[#This Row],[Loan Date]],$Q$5:$Q$152,$S$5:$S$152)</f>
        <v>Week 4</v>
      </c>
    </row>
    <row r="7308" spans="1:12" x14ac:dyDescent="0.2">
      <c r="A7308" s="1">
        <v>44959</v>
      </c>
      <c r="B7308" t="s">
        <v>7</v>
      </c>
      <c r="C7308" s="1">
        <v>44959</v>
      </c>
      <c r="D7308" t="s">
        <v>474</v>
      </c>
      <c r="E7308" t="s">
        <v>21</v>
      </c>
      <c r="F7308" t="s">
        <v>21</v>
      </c>
      <c r="G7308" t="s">
        <v>20</v>
      </c>
      <c r="H7308" t="s">
        <v>0</v>
      </c>
      <c r="I7308">
        <f>MONTH(Table6[[#This Row],[Loan Date]])</f>
        <v>2</v>
      </c>
      <c r="J7308" t="str">
        <f>_xlfn.XLOOKUP(Table6[[#This Row],[Numeric Month]],$N$5:$N$11,$O$5:$O$11)</f>
        <v>Feb</v>
      </c>
      <c r="K7308" t="str">
        <f>_xlfn.XLOOKUP(Table6[[#This Row],[Loan Date]],$Q$5:$Q$152,$R$5:$R$152)</f>
        <v>Thursday</v>
      </c>
      <c r="L7308" t="str">
        <f>_xlfn.XLOOKUP(Table6[[#This Row],[Loan Date]],$Q$5:$Q$152,$S$5:$S$152)</f>
        <v>Week 4</v>
      </c>
    </row>
    <row r="7309" spans="1:12" x14ac:dyDescent="0.2">
      <c r="A7309" s="1">
        <v>44959</v>
      </c>
      <c r="B7309" t="s">
        <v>7</v>
      </c>
      <c r="C7309" s="1">
        <v>44959</v>
      </c>
      <c r="D7309" t="s">
        <v>913</v>
      </c>
      <c r="E7309" t="s">
        <v>37</v>
      </c>
      <c r="F7309" t="s">
        <v>37</v>
      </c>
      <c r="G7309" t="s">
        <v>20</v>
      </c>
      <c r="H7309" t="s">
        <v>0</v>
      </c>
      <c r="I7309">
        <f>MONTH(Table6[[#This Row],[Loan Date]])</f>
        <v>2</v>
      </c>
      <c r="J7309" t="str">
        <f>_xlfn.XLOOKUP(Table6[[#This Row],[Numeric Month]],$N$5:$N$11,$O$5:$O$11)</f>
        <v>Feb</v>
      </c>
      <c r="K7309" t="str">
        <f>_xlfn.XLOOKUP(Table6[[#This Row],[Loan Date]],$Q$5:$Q$152,$R$5:$R$152)</f>
        <v>Thursday</v>
      </c>
      <c r="L7309" t="str">
        <f>_xlfn.XLOOKUP(Table6[[#This Row],[Loan Date]],$Q$5:$Q$152,$S$5:$S$152)</f>
        <v>Week 4</v>
      </c>
    </row>
    <row r="7310" spans="1:12" x14ac:dyDescent="0.2">
      <c r="A7310" s="1">
        <v>44959</v>
      </c>
      <c r="B7310" t="s">
        <v>7</v>
      </c>
      <c r="C7310" s="1">
        <v>44959</v>
      </c>
      <c r="D7310" t="s">
        <v>952</v>
      </c>
      <c r="E7310" t="s">
        <v>37</v>
      </c>
      <c r="F7310" t="s">
        <v>37</v>
      </c>
      <c r="G7310" t="s">
        <v>20</v>
      </c>
      <c r="H7310" t="s">
        <v>0</v>
      </c>
      <c r="I7310">
        <f>MONTH(Table6[[#This Row],[Loan Date]])</f>
        <v>2</v>
      </c>
      <c r="J7310" t="str">
        <f>_xlfn.XLOOKUP(Table6[[#This Row],[Numeric Month]],$N$5:$N$11,$O$5:$O$11)</f>
        <v>Feb</v>
      </c>
      <c r="K7310" t="str">
        <f>_xlfn.XLOOKUP(Table6[[#This Row],[Loan Date]],$Q$5:$Q$152,$R$5:$R$152)</f>
        <v>Thursday</v>
      </c>
      <c r="L7310" t="str">
        <f>_xlfn.XLOOKUP(Table6[[#This Row],[Loan Date]],$Q$5:$Q$152,$S$5:$S$152)</f>
        <v>Week 4</v>
      </c>
    </row>
    <row r="7311" spans="1:12" x14ac:dyDescent="0.2">
      <c r="A7311" s="1">
        <v>44959</v>
      </c>
      <c r="B7311" t="s">
        <v>7</v>
      </c>
      <c r="C7311" s="1">
        <v>44959</v>
      </c>
      <c r="D7311" t="s">
        <v>915</v>
      </c>
      <c r="E7311" t="s">
        <v>37</v>
      </c>
      <c r="F7311" t="s">
        <v>37</v>
      </c>
      <c r="G7311" t="s">
        <v>20</v>
      </c>
      <c r="H7311" t="s">
        <v>0</v>
      </c>
      <c r="I7311">
        <f>MONTH(Table6[[#This Row],[Loan Date]])</f>
        <v>2</v>
      </c>
      <c r="J7311" t="str">
        <f>_xlfn.XLOOKUP(Table6[[#This Row],[Numeric Month]],$N$5:$N$11,$O$5:$O$11)</f>
        <v>Feb</v>
      </c>
      <c r="K7311" t="str">
        <f>_xlfn.XLOOKUP(Table6[[#This Row],[Loan Date]],$Q$5:$Q$152,$R$5:$R$152)</f>
        <v>Thursday</v>
      </c>
      <c r="L7311" t="str">
        <f>_xlfn.XLOOKUP(Table6[[#This Row],[Loan Date]],$Q$5:$Q$152,$S$5:$S$152)</f>
        <v>Week 4</v>
      </c>
    </row>
    <row r="7312" spans="1:12" x14ac:dyDescent="0.2">
      <c r="A7312" s="1">
        <v>44959</v>
      </c>
      <c r="B7312" t="s">
        <v>7</v>
      </c>
      <c r="C7312" s="1">
        <v>44959</v>
      </c>
      <c r="D7312" t="s">
        <v>915</v>
      </c>
      <c r="E7312" t="s">
        <v>37</v>
      </c>
      <c r="F7312" t="s">
        <v>37</v>
      </c>
      <c r="G7312" t="s">
        <v>20</v>
      </c>
      <c r="H7312" t="s">
        <v>0</v>
      </c>
      <c r="I7312">
        <f>MONTH(Table6[[#This Row],[Loan Date]])</f>
        <v>2</v>
      </c>
      <c r="J7312" t="str">
        <f>_xlfn.XLOOKUP(Table6[[#This Row],[Numeric Month]],$N$5:$N$11,$O$5:$O$11)</f>
        <v>Feb</v>
      </c>
      <c r="K7312" t="str">
        <f>_xlfn.XLOOKUP(Table6[[#This Row],[Loan Date]],$Q$5:$Q$152,$R$5:$R$152)</f>
        <v>Thursday</v>
      </c>
      <c r="L7312" t="str">
        <f>_xlfn.XLOOKUP(Table6[[#This Row],[Loan Date]],$Q$5:$Q$152,$S$5:$S$152)</f>
        <v>Week 4</v>
      </c>
    </row>
    <row r="7313" spans="1:12" x14ac:dyDescent="0.2">
      <c r="A7313" s="1">
        <v>44959</v>
      </c>
      <c r="B7313" t="s">
        <v>5</v>
      </c>
      <c r="C7313" s="1">
        <v>44959</v>
      </c>
      <c r="D7313" t="s">
        <v>915</v>
      </c>
      <c r="E7313" t="s">
        <v>37</v>
      </c>
      <c r="F7313" t="s">
        <v>37</v>
      </c>
      <c r="G7313" t="s">
        <v>20</v>
      </c>
      <c r="H7313" t="s">
        <v>0</v>
      </c>
      <c r="I7313">
        <f>MONTH(Table6[[#This Row],[Loan Date]])</f>
        <v>2</v>
      </c>
      <c r="J7313" t="str">
        <f>_xlfn.XLOOKUP(Table6[[#This Row],[Numeric Month]],$N$5:$N$11,$O$5:$O$11)</f>
        <v>Feb</v>
      </c>
      <c r="K7313" t="str">
        <f>_xlfn.XLOOKUP(Table6[[#This Row],[Loan Date]],$Q$5:$Q$152,$R$5:$R$152)</f>
        <v>Thursday</v>
      </c>
      <c r="L7313" t="str">
        <f>_xlfn.XLOOKUP(Table6[[#This Row],[Loan Date]],$Q$5:$Q$152,$S$5:$S$152)</f>
        <v>Week 4</v>
      </c>
    </row>
    <row r="7314" spans="1:12" x14ac:dyDescent="0.2">
      <c r="A7314" s="1">
        <v>44959</v>
      </c>
      <c r="B7314" t="s">
        <v>7</v>
      </c>
      <c r="C7314" s="1">
        <v>44959</v>
      </c>
      <c r="D7314" t="s">
        <v>457</v>
      </c>
      <c r="E7314" t="s">
        <v>41</v>
      </c>
      <c r="F7314" t="s">
        <v>40</v>
      </c>
      <c r="G7314" t="s">
        <v>39</v>
      </c>
      <c r="H7314" t="s">
        <v>0</v>
      </c>
      <c r="I7314">
        <f>MONTH(Table6[[#This Row],[Loan Date]])</f>
        <v>2</v>
      </c>
      <c r="J7314" t="str">
        <f>_xlfn.XLOOKUP(Table6[[#This Row],[Numeric Month]],$N$5:$N$11,$O$5:$O$11)</f>
        <v>Feb</v>
      </c>
      <c r="K7314" t="str">
        <f>_xlfn.XLOOKUP(Table6[[#This Row],[Loan Date]],$Q$5:$Q$152,$R$5:$R$152)</f>
        <v>Thursday</v>
      </c>
      <c r="L7314" t="str">
        <f>_xlfn.XLOOKUP(Table6[[#This Row],[Loan Date]],$Q$5:$Q$152,$S$5:$S$152)</f>
        <v>Week 4</v>
      </c>
    </row>
    <row r="7315" spans="1:12" x14ac:dyDescent="0.2">
      <c r="A7315" s="1">
        <v>44959</v>
      </c>
      <c r="B7315" t="s">
        <v>7</v>
      </c>
      <c r="C7315" s="1">
        <v>44959</v>
      </c>
      <c r="D7315" t="s">
        <v>116</v>
      </c>
      <c r="E7315" t="s">
        <v>23</v>
      </c>
      <c r="F7315" t="s">
        <v>23</v>
      </c>
      <c r="G7315" t="s">
        <v>20</v>
      </c>
      <c r="H7315" t="s">
        <v>0</v>
      </c>
      <c r="I7315">
        <f>MONTH(Table6[[#This Row],[Loan Date]])</f>
        <v>2</v>
      </c>
      <c r="J7315" t="str">
        <f>_xlfn.XLOOKUP(Table6[[#This Row],[Numeric Month]],$N$5:$N$11,$O$5:$O$11)</f>
        <v>Feb</v>
      </c>
      <c r="K7315" t="str">
        <f>_xlfn.XLOOKUP(Table6[[#This Row],[Loan Date]],$Q$5:$Q$152,$R$5:$R$152)</f>
        <v>Thursday</v>
      </c>
      <c r="L7315" t="str">
        <f>_xlfn.XLOOKUP(Table6[[#This Row],[Loan Date]],$Q$5:$Q$152,$S$5:$S$152)</f>
        <v>Week 4</v>
      </c>
    </row>
    <row r="7316" spans="1:12" x14ac:dyDescent="0.2">
      <c r="A7316" s="1">
        <v>44959</v>
      </c>
      <c r="B7316" t="s">
        <v>7</v>
      </c>
      <c r="C7316" s="1">
        <v>44959</v>
      </c>
      <c r="D7316" t="s">
        <v>499</v>
      </c>
      <c r="E7316" t="s">
        <v>21</v>
      </c>
      <c r="F7316" t="s">
        <v>21</v>
      </c>
      <c r="G7316" t="s">
        <v>20</v>
      </c>
      <c r="H7316" t="s">
        <v>0</v>
      </c>
      <c r="I7316">
        <f>MONTH(Table6[[#This Row],[Loan Date]])</f>
        <v>2</v>
      </c>
      <c r="J7316" t="str">
        <f>_xlfn.XLOOKUP(Table6[[#This Row],[Numeric Month]],$N$5:$N$11,$O$5:$O$11)</f>
        <v>Feb</v>
      </c>
      <c r="K7316" t="str">
        <f>_xlfn.XLOOKUP(Table6[[#This Row],[Loan Date]],$Q$5:$Q$152,$R$5:$R$152)</f>
        <v>Thursday</v>
      </c>
      <c r="L7316" t="str">
        <f>_xlfn.XLOOKUP(Table6[[#This Row],[Loan Date]],$Q$5:$Q$152,$S$5:$S$152)</f>
        <v>Week 4</v>
      </c>
    </row>
    <row r="7317" spans="1:12" x14ac:dyDescent="0.2">
      <c r="A7317" s="1">
        <v>44959</v>
      </c>
      <c r="B7317" t="s">
        <v>7</v>
      </c>
      <c r="C7317" s="1">
        <v>44959</v>
      </c>
      <c r="D7317" t="s">
        <v>1004</v>
      </c>
      <c r="E7317" t="s">
        <v>44</v>
      </c>
      <c r="F7317" t="s">
        <v>44</v>
      </c>
      <c r="G7317" t="s">
        <v>39</v>
      </c>
      <c r="H7317" t="s">
        <v>0</v>
      </c>
      <c r="I7317">
        <f>MONTH(Table6[[#This Row],[Loan Date]])</f>
        <v>2</v>
      </c>
      <c r="J7317" t="str">
        <f>_xlfn.XLOOKUP(Table6[[#This Row],[Numeric Month]],$N$5:$N$11,$O$5:$O$11)</f>
        <v>Feb</v>
      </c>
      <c r="K7317" t="str">
        <f>_xlfn.XLOOKUP(Table6[[#This Row],[Loan Date]],$Q$5:$Q$152,$R$5:$R$152)</f>
        <v>Thursday</v>
      </c>
      <c r="L7317" t="str">
        <f>_xlfn.XLOOKUP(Table6[[#This Row],[Loan Date]],$Q$5:$Q$152,$S$5:$S$152)</f>
        <v>Week 4</v>
      </c>
    </row>
    <row r="7318" spans="1:12" x14ac:dyDescent="0.2">
      <c r="A7318" s="1">
        <v>44959</v>
      </c>
      <c r="B7318" t="s">
        <v>7</v>
      </c>
      <c r="C7318" s="1">
        <v>44973</v>
      </c>
      <c r="D7318" t="s">
        <v>783</v>
      </c>
      <c r="E7318" t="s">
        <v>3</v>
      </c>
      <c r="F7318" t="s">
        <v>2</v>
      </c>
      <c r="G7318" t="s">
        <v>1</v>
      </c>
      <c r="H7318" t="s">
        <v>0</v>
      </c>
      <c r="I7318">
        <f>MONTH(Table6[[#This Row],[Loan Date]])</f>
        <v>2</v>
      </c>
      <c r="J7318" t="str">
        <f>_xlfn.XLOOKUP(Table6[[#This Row],[Numeric Month]],$N$5:$N$11,$O$5:$O$11)</f>
        <v>Feb</v>
      </c>
      <c r="K7318" t="str">
        <f>_xlfn.XLOOKUP(Table6[[#This Row],[Loan Date]],$Q$5:$Q$152,$R$5:$R$152)</f>
        <v>Thursday</v>
      </c>
      <c r="L7318" t="str">
        <f>_xlfn.XLOOKUP(Table6[[#This Row],[Loan Date]],$Q$5:$Q$152,$S$5:$S$152)</f>
        <v>Week 4</v>
      </c>
    </row>
    <row r="7319" spans="1:12" x14ac:dyDescent="0.2">
      <c r="A7319" s="1">
        <v>44959</v>
      </c>
      <c r="B7319" t="s">
        <v>7</v>
      </c>
      <c r="C7319" s="1">
        <v>44972</v>
      </c>
      <c r="D7319" t="s">
        <v>569</v>
      </c>
      <c r="E7319" t="s">
        <v>52</v>
      </c>
      <c r="F7319" t="s">
        <v>51</v>
      </c>
      <c r="G7319" t="s">
        <v>1</v>
      </c>
      <c r="H7319" t="s">
        <v>0</v>
      </c>
      <c r="I7319">
        <f>MONTH(Table6[[#This Row],[Loan Date]])</f>
        <v>2</v>
      </c>
      <c r="J7319" t="str">
        <f>_xlfn.XLOOKUP(Table6[[#This Row],[Numeric Month]],$N$5:$N$11,$O$5:$O$11)</f>
        <v>Feb</v>
      </c>
      <c r="K7319" t="str">
        <f>_xlfn.XLOOKUP(Table6[[#This Row],[Loan Date]],$Q$5:$Q$152,$R$5:$R$152)</f>
        <v>Thursday</v>
      </c>
      <c r="L7319" t="str">
        <f>_xlfn.XLOOKUP(Table6[[#This Row],[Loan Date]],$Q$5:$Q$152,$S$5:$S$152)</f>
        <v>Week 4</v>
      </c>
    </row>
    <row r="7320" spans="1:12" x14ac:dyDescent="0.2">
      <c r="A7320" s="1">
        <v>44959</v>
      </c>
      <c r="B7320" t="s">
        <v>5</v>
      </c>
      <c r="C7320" s="1">
        <v>44959</v>
      </c>
      <c r="D7320" t="s">
        <v>913</v>
      </c>
      <c r="E7320" t="s">
        <v>37</v>
      </c>
      <c r="F7320" t="s">
        <v>37</v>
      </c>
      <c r="G7320" t="s">
        <v>20</v>
      </c>
      <c r="H7320" t="s">
        <v>0</v>
      </c>
      <c r="I7320">
        <f>MONTH(Table6[[#This Row],[Loan Date]])</f>
        <v>2</v>
      </c>
      <c r="J7320" t="str">
        <f>_xlfn.XLOOKUP(Table6[[#This Row],[Numeric Month]],$N$5:$N$11,$O$5:$O$11)</f>
        <v>Feb</v>
      </c>
      <c r="K7320" t="str">
        <f>_xlfn.XLOOKUP(Table6[[#This Row],[Loan Date]],$Q$5:$Q$152,$R$5:$R$152)</f>
        <v>Thursday</v>
      </c>
      <c r="L7320" t="str">
        <f>_xlfn.XLOOKUP(Table6[[#This Row],[Loan Date]],$Q$5:$Q$152,$S$5:$S$152)</f>
        <v>Week 4</v>
      </c>
    </row>
    <row r="7321" spans="1:12" x14ac:dyDescent="0.2">
      <c r="A7321" s="1">
        <v>44959</v>
      </c>
      <c r="B7321" t="s">
        <v>7</v>
      </c>
      <c r="C7321" s="1">
        <v>44959</v>
      </c>
      <c r="D7321" t="s">
        <v>409</v>
      </c>
      <c r="E7321" t="s">
        <v>21</v>
      </c>
      <c r="F7321" t="s">
        <v>21</v>
      </c>
      <c r="G7321" t="s">
        <v>20</v>
      </c>
      <c r="H7321" t="s">
        <v>0</v>
      </c>
      <c r="I7321">
        <f>MONTH(Table6[[#This Row],[Loan Date]])</f>
        <v>2</v>
      </c>
      <c r="J7321" t="str">
        <f>_xlfn.XLOOKUP(Table6[[#This Row],[Numeric Month]],$N$5:$N$11,$O$5:$O$11)</f>
        <v>Feb</v>
      </c>
      <c r="K7321" t="str">
        <f>_xlfn.XLOOKUP(Table6[[#This Row],[Loan Date]],$Q$5:$Q$152,$R$5:$R$152)</f>
        <v>Thursday</v>
      </c>
      <c r="L7321" t="str">
        <f>_xlfn.XLOOKUP(Table6[[#This Row],[Loan Date]],$Q$5:$Q$152,$S$5:$S$152)</f>
        <v>Week 4</v>
      </c>
    </row>
    <row r="7322" spans="1:12" x14ac:dyDescent="0.2">
      <c r="A7322" s="1">
        <v>44959</v>
      </c>
      <c r="B7322" t="s">
        <v>7</v>
      </c>
      <c r="C7322" s="1">
        <v>44959</v>
      </c>
      <c r="D7322" t="s">
        <v>29</v>
      </c>
      <c r="E7322" t="s">
        <v>23</v>
      </c>
      <c r="F7322" t="s">
        <v>23</v>
      </c>
      <c r="G7322" t="s">
        <v>20</v>
      </c>
      <c r="H7322" t="s">
        <v>0</v>
      </c>
      <c r="I7322">
        <f>MONTH(Table6[[#This Row],[Loan Date]])</f>
        <v>2</v>
      </c>
      <c r="J7322" t="str">
        <f>_xlfn.XLOOKUP(Table6[[#This Row],[Numeric Month]],$N$5:$N$11,$O$5:$O$11)</f>
        <v>Feb</v>
      </c>
      <c r="K7322" t="str">
        <f>_xlfn.XLOOKUP(Table6[[#This Row],[Loan Date]],$Q$5:$Q$152,$R$5:$R$152)</f>
        <v>Thursday</v>
      </c>
      <c r="L7322" t="str">
        <f>_xlfn.XLOOKUP(Table6[[#This Row],[Loan Date]],$Q$5:$Q$152,$S$5:$S$152)</f>
        <v>Week 4</v>
      </c>
    </row>
    <row r="7323" spans="1:12" x14ac:dyDescent="0.2">
      <c r="A7323" s="1">
        <v>44959</v>
      </c>
      <c r="B7323" t="s">
        <v>7</v>
      </c>
      <c r="C7323" s="1">
        <v>44966</v>
      </c>
      <c r="D7323" t="s">
        <v>524</v>
      </c>
      <c r="E7323" t="s">
        <v>9</v>
      </c>
      <c r="F7323" t="s">
        <v>8</v>
      </c>
      <c r="G7323" t="s">
        <v>1</v>
      </c>
      <c r="H7323" t="s">
        <v>0</v>
      </c>
      <c r="I7323">
        <f>MONTH(Table6[[#This Row],[Loan Date]])</f>
        <v>2</v>
      </c>
      <c r="J7323" t="str">
        <f>_xlfn.XLOOKUP(Table6[[#This Row],[Numeric Month]],$N$5:$N$11,$O$5:$O$11)</f>
        <v>Feb</v>
      </c>
      <c r="K7323" t="str">
        <f>_xlfn.XLOOKUP(Table6[[#This Row],[Loan Date]],$Q$5:$Q$152,$R$5:$R$152)</f>
        <v>Thursday</v>
      </c>
      <c r="L7323" t="str">
        <f>_xlfn.XLOOKUP(Table6[[#This Row],[Loan Date]],$Q$5:$Q$152,$S$5:$S$152)</f>
        <v>Week 4</v>
      </c>
    </row>
    <row r="7324" spans="1:12" x14ac:dyDescent="0.2">
      <c r="A7324" s="1">
        <v>44959</v>
      </c>
      <c r="B7324" t="s">
        <v>5</v>
      </c>
      <c r="C7324" s="1">
        <v>44966</v>
      </c>
      <c r="D7324" t="s">
        <v>594</v>
      </c>
      <c r="E7324" t="s">
        <v>52</v>
      </c>
      <c r="F7324" t="s">
        <v>51</v>
      </c>
      <c r="G7324" t="s">
        <v>1</v>
      </c>
      <c r="H7324" t="s">
        <v>0</v>
      </c>
      <c r="I7324">
        <f>MONTH(Table6[[#This Row],[Loan Date]])</f>
        <v>2</v>
      </c>
      <c r="J7324" t="str">
        <f>_xlfn.XLOOKUP(Table6[[#This Row],[Numeric Month]],$N$5:$N$11,$O$5:$O$11)</f>
        <v>Feb</v>
      </c>
      <c r="K7324" t="str">
        <f>_xlfn.XLOOKUP(Table6[[#This Row],[Loan Date]],$Q$5:$Q$152,$R$5:$R$152)</f>
        <v>Thursday</v>
      </c>
      <c r="L7324" t="str">
        <f>_xlfn.XLOOKUP(Table6[[#This Row],[Loan Date]],$Q$5:$Q$152,$S$5:$S$152)</f>
        <v>Week 4</v>
      </c>
    </row>
    <row r="7325" spans="1:12" x14ac:dyDescent="0.2">
      <c r="A7325" s="1">
        <v>44959</v>
      </c>
      <c r="B7325" t="s">
        <v>5</v>
      </c>
      <c r="C7325" s="1">
        <v>44972</v>
      </c>
      <c r="D7325" t="s">
        <v>836</v>
      </c>
      <c r="E7325" t="s">
        <v>3</v>
      </c>
      <c r="F7325" t="s">
        <v>2</v>
      </c>
      <c r="G7325" t="s">
        <v>1</v>
      </c>
      <c r="H7325" t="s">
        <v>0</v>
      </c>
      <c r="I7325">
        <f>MONTH(Table6[[#This Row],[Loan Date]])</f>
        <v>2</v>
      </c>
      <c r="J7325" t="str">
        <f>_xlfn.XLOOKUP(Table6[[#This Row],[Numeric Month]],$N$5:$N$11,$O$5:$O$11)</f>
        <v>Feb</v>
      </c>
      <c r="K7325" t="str">
        <f>_xlfn.XLOOKUP(Table6[[#This Row],[Loan Date]],$Q$5:$Q$152,$R$5:$R$152)</f>
        <v>Thursday</v>
      </c>
      <c r="L7325" t="str">
        <f>_xlfn.XLOOKUP(Table6[[#This Row],[Loan Date]],$Q$5:$Q$152,$S$5:$S$152)</f>
        <v>Week 4</v>
      </c>
    </row>
    <row r="7326" spans="1:12" x14ac:dyDescent="0.2">
      <c r="A7326" s="1">
        <v>44959</v>
      </c>
      <c r="B7326" t="s">
        <v>7</v>
      </c>
      <c r="C7326" s="1">
        <v>44966</v>
      </c>
      <c r="D7326" t="s">
        <v>841</v>
      </c>
      <c r="E7326" t="s">
        <v>15</v>
      </c>
      <c r="F7326" t="s">
        <v>14</v>
      </c>
      <c r="G7326" t="s">
        <v>1</v>
      </c>
      <c r="H7326" t="s">
        <v>0</v>
      </c>
      <c r="I7326">
        <f>MONTH(Table6[[#This Row],[Loan Date]])</f>
        <v>2</v>
      </c>
      <c r="J7326" t="str">
        <f>_xlfn.XLOOKUP(Table6[[#This Row],[Numeric Month]],$N$5:$N$11,$O$5:$O$11)</f>
        <v>Feb</v>
      </c>
      <c r="K7326" t="str">
        <f>_xlfn.XLOOKUP(Table6[[#This Row],[Loan Date]],$Q$5:$Q$152,$R$5:$R$152)</f>
        <v>Thursday</v>
      </c>
      <c r="L7326" t="str">
        <f>_xlfn.XLOOKUP(Table6[[#This Row],[Loan Date]],$Q$5:$Q$152,$S$5:$S$152)</f>
        <v>Week 4</v>
      </c>
    </row>
    <row r="7327" spans="1:12" x14ac:dyDescent="0.2">
      <c r="A7327" s="1">
        <v>44959</v>
      </c>
      <c r="B7327" t="s">
        <v>5</v>
      </c>
      <c r="C7327" s="1">
        <v>44972</v>
      </c>
      <c r="D7327" t="s">
        <v>1007</v>
      </c>
      <c r="E7327" t="s">
        <v>9</v>
      </c>
      <c r="F7327" t="s">
        <v>8</v>
      </c>
      <c r="G7327" t="s">
        <v>1</v>
      </c>
      <c r="H7327" t="s">
        <v>0</v>
      </c>
      <c r="I7327">
        <f>MONTH(Table6[[#This Row],[Loan Date]])</f>
        <v>2</v>
      </c>
      <c r="J7327" t="str">
        <f>_xlfn.XLOOKUP(Table6[[#This Row],[Numeric Month]],$N$5:$N$11,$O$5:$O$11)</f>
        <v>Feb</v>
      </c>
      <c r="K7327" t="str">
        <f>_xlfn.XLOOKUP(Table6[[#This Row],[Loan Date]],$Q$5:$Q$152,$R$5:$R$152)</f>
        <v>Thursday</v>
      </c>
      <c r="L7327" t="str">
        <f>_xlfn.XLOOKUP(Table6[[#This Row],[Loan Date]],$Q$5:$Q$152,$S$5:$S$152)</f>
        <v>Week 4</v>
      </c>
    </row>
    <row r="7328" spans="1:12" x14ac:dyDescent="0.2">
      <c r="A7328" s="1">
        <v>44959</v>
      </c>
      <c r="B7328" t="s">
        <v>5</v>
      </c>
      <c r="C7328" s="1">
        <v>44966</v>
      </c>
      <c r="D7328" t="s">
        <v>56</v>
      </c>
      <c r="E7328" t="s">
        <v>52</v>
      </c>
      <c r="F7328" t="s">
        <v>51</v>
      </c>
      <c r="G7328" t="s">
        <v>1</v>
      </c>
      <c r="H7328" t="s">
        <v>0</v>
      </c>
      <c r="I7328">
        <f>MONTH(Table6[[#This Row],[Loan Date]])</f>
        <v>2</v>
      </c>
      <c r="J7328" t="str">
        <f>_xlfn.XLOOKUP(Table6[[#This Row],[Numeric Month]],$N$5:$N$11,$O$5:$O$11)</f>
        <v>Feb</v>
      </c>
      <c r="K7328" t="str">
        <f>_xlfn.XLOOKUP(Table6[[#This Row],[Loan Date]],$Q$5:$Q$152,$R$5:$R$152)</f>
        <v>Thursday</v>
      </c>
      <c r="L7328" t="str">
        <f>_xlfn.XLOOKUP(Table6[[#This Row],[Loan Date]],$Q$5:$Q$152,$S$5:$S$152)</f>
        <v>Week 4</v>
      </c>
    </row>
    <row r="7329" spans="1:12" x14ac:dyDescent="0.2">
      <c r="A7329" s="1">
        <v>44959</v>
      </c>
      <c r="B7329" t="s">
        <v>7</v>
      </c>
      <c r="C7329" s="1">
        <v>44959</v>
      </c>
      <c r="D7329" t="s">
        <v>85</v>
      </c>
      <c r="E7329" t="s">
        <v>44</v>
      </c>
      <c r="F7329" t="s">
        <v>44</v>
      </c>
      <c r="G7329" t="s">
        <v>39</v>
      </c>
      <c r="H7329" t="s">
        <v>0</v>
      </c>
      <c r="I7329">
        <f>MONTH(Table6[[#This Row],[Loan Date]])</f>
        <v>2</v>
      </c>
      <c r="J7329" t="str">
        <f>_xlfn.XLOOKUP(Table6[[#This Row],[Numeric Month]],$N$5:$N$11,$O$5:$O$11)</f>
        <v>Feb</v>
      </c>
      <c r="K7329" t="str">
        <f>_xlfn.XLOOKUP(Table6[[#This Row],[Loan Date]],$Q$5:$Q$152,$R$5:$R$152)</f>
        <v>Thursday</v>
      </c>
      <c r="L7329" t="str">
        <f>_xlfn.XLOOKUP(Table6[[#This Row],[Loan Date]],$Q$5:$Q$152,$S$5:$S$152)</f>
        <v>Week 4</v>
      </c>
    </row>
    <row r="7330" spans="1:12" x14ac:dyDescent="0.2">
      <c r="A7330" s="1">
        <v>44959</v>
      </c>
      <c r="B7330" t="s">
        <v>7</v>
      </c>
      <c r="C7330" s="1">
        <v>44959</v>
      </c>
      <c r="D7330" t="s">
        <v>499</v>
      </c>
      <c r="E7330" t="s">
        <v>21</v>
      </c>
      <c r="F7330" t="s">
        <v>21</v>
      </c>
      <c r="G7330" t="s">
        <v>20</v>
      </c>
      <c r="H7330" t="s">
        <v>0</v>
      </c>
      <c r="I7330">
        <f>MONTH(Table6[[#This Row],[Loan Date]])</f>
        <v>2</v>
      </c>
      <c r="J7330" t="str">
        <f>_xlfn.XLOOKUP(Table6[[#This Row],[Numeric Month]],$N$5:$N$11,$O$5:$O$11)</f>
        <v>Feb</v>
      </c>
      <c r="K7330" t="str">
        <f>_xlfn.XLOOKUP(Table6[[#This Row],[Loan Date]],$Q$5:$Q$152,$R$5:$R$152)</f>
        <v>Thursday</v>
      </c>
      <c r="L7330" t="str">
        <f>_xlfn.XLOOKUP(Table6[[#This Row],[Loan Date]],$Q$5:$Q$152,$S$5:$S$152)</f>
        <v>Week 4</v>
      </c>
    </row>
    <row r="7331" spans="1:12" x14ac:dyDescent="0.2">
      <c r="A7331" s="1">
        <v>44959</v>
      </c>
      <c r="B7331" t="s">
        <v>7</v>
      </c>
      <c r="C7331" s="1">
        <v>44959</v>
      </c>
      <c r="D7331" t="s">
        <v>408</v>
      </c>
      <c r="E7331" t="s">
        <v>23</v>
      </c>
      <c r="F7331" t="s">
        <v>23</v>
      </c>
      <c r="G7331" t="s">
        <v>20</v>
      </c>
      <c r="H7331" t="s">
        <v>0</v>
      </c>
      <c r="I7331">
        <f>MONTH(Table6[[#This Row],[Loan Date]])</f>
        <v>2</v>
      </c>
      <c r="J7331" t="str">
        <f>_xlfn.XLOOKUP(Table6[[#This Row],[Numeric Month]],$N$5:$N$11,$O$5:$O$11)</f>
        <v>Feb</v>
      </c>
      <c r="K7331" t="str">
        <f>_xlfn.XLOOKUP(Table6[[#This Row],[Loan Date]],$Q$5:$Q$152,$R$5:$R$152)</f>
        <v>Thursday</v>
      </c>
      <c r="L7331" t="str">
        <f>_xlfn.XLOOKUP(Table6[[#This Row],[Loan Date]],$Q$5:$Q$152,$S$5:$S$152)</f>
        <v>Week 4</v>
      </c>
    </row>
    <row r="7332" spans="1:12" x14ac:dyDescent="0.2">
      <c r="A7332" s="1">
        <v>44959</v>
      </c>
      <c r="B7332" t="s">
        <v>7</v>
      </c>
      <c r="C7332" s="1">
        <v>44973</v>
      </c>
      <c r="D7332" t="s">
        <v>509</v>
      </c>
      <c r="E7332" t="s">
        <v>15</v>
      </c>
      <c r="F7332" t="s">
        <v>14</v>
      </c>
      <c r="G7332" t="s">
        <v>1</v>
      </c>
      <c r="H7332" t="s">
        <v>0</v>
      </c>
      <c r="I7332">
        <f>MONTH(Table6[[#This Row],[Loan Date]])</f>
        <v>2</v>
      </c>
      <c r="J7332" t="str">
        <f>_xlfn.XLOOKUP(Table6[[#This Row],[Numeric Month]],$N$5:$N$11,$O$5:$O$11)</f>
        <v>Feb</v>
      </c>
      <c r="K7332" t="str">
        <f>_xlfn.XLOOKUP(Table6[[#This Row],[Loan Date]],$Q$5:$Q$152,$R$5:$R$152)</f>
        <v>Thursday</v>
      </c>
      <c r="L7332" t="str">
        <f>_xlfn.XLOOKUP(Table6[[#This Row],[Loan Date]],$Q$5:$Q$152,$S$5:$S$152)</f>
        <v>Week 4</v>
      </c>
    </row>
    <row r="7333" spans="1:12" x14ac:dyDescent="0.2">
      <c r="A7333" s="1">
        <v>44959</v>
      </c>
      <c r="B7333" t="s">
        <v>7</v>
      </c>
      <c r="C7333" s="1">
        <v>44959</v>
      </c>
      <c r="D7333" t="s">
        <v>474</v>
      </c>
      <c r="E7333" t="s">
        <v>21</v>
      </c>
      <c r="F7333" t="s">
        <v>21</v>
      </c>
      <c r="G7333" t="s">
        <v>20</v>
      </c>
      <c r="H7333" t="s">
        <v>0</v>
      </c>
      <c r="I7333">
        <f>MONTH(Table6[[#This Row],[Loan Date]])</f>
        <v>2</v>
      </c>
      <c r="J7333" t="str">
        <f>_xlfn.XLOOKUP(Table6[[#This Row],[Numeric Month]],$N$5:$N$11,$O$5:$O$11)</f>
        <v>Feb</v>
      </c>
      <c r="K7333" t="str">
        <f>_xlfn.XLOOKUP(Table6[[#This Row],[Loan Date]],$Q$5:$Q$152,$R$5:$R$152)</f>
        <v>Thursday</v>
      </c>
      <c r="L7333" t="str">
        <f>_xlfn.XLOOKUP(Table6[[#This Row],[Loan Date]],$Q$5:$Q$152,$S$5:$S$152)</f>
        <v>Week 4</v>
      </c>
    </row>
    <row r="7334" spans="1:12" x14ac:dyDescent="0.2">
      <c r="A7334" s="1">
        <v>44959</v>
      </c>
      <c r="B7334" t="s">
        <v>7</v>
      </c>
      <c r="C7334" s="1">
        <v>44959</v>
      </c>
      <c r="D7334" t="s">
        <v>911</v>
      </c>
      <c r="E7334" t="s">
        <v>37</v>
      </c>
      <c r="F7334" t="s">
        <v>37</v>
      </c>
      <c r="G7334" t="s">
        <v>20</v>
      </c>
      <c r="H7334" t="s">
        <v>0</v>
      </c>
      <c r="I7334">
        <f>MONTH(Table6[[#This Row],[Loan Date]])</f>
        <v>2</v>
      </c>
      <c r="J7334" t="str">
        <f>_xlfn.XLOOKUP(Table6[[#This Row],[Numeric Month]],$N$5:$N$11,$O$5:$O$11)</f>
        <v>Feb</v>
      </c>
      <c r="K7334" t="str">
        <f>_xlfn.XLOOKUP(Table6[[#This Row],[Loan Date]],$Q$5:$Q$152,$R$5:$R$152)</f>
        <v>Thursday</v>
      </c>
      <c r="L7334" t="str">
        <f>_xlfn.XLOOKUP(Table6[[#This Row],[Loan Date]],$Q$5:$Q$152,$S$5:$S$152)</f>
        <v>Week 4</v>
      </c>
    </row>
    <row r="7335" spans="1:12" x14ac:dyDescent="0.2">
      <c r="A7335" s="1">
        <v>44959</v>
      </c>
      <c r="B7335" t="s">
        <v>107</v>
      </c>
      <c r="C7335" s="1">
        <v>44973</v>
      </c>
      <c r="D7335" t="s">
        <v>576</v>
      </c>
      <c r="E7335" t="s">
        <v>15</v>
      </c>
      <c r="F7335" t="s">
        <v>14</v>
      </c>
      <c r="G7335" t="s">
        <v>1</v>
      </c>
      <c r="H7335" t="s">
        <v>0</v>
      </c>
      <c r="I7335">
        <f>MONTH(Table6[[#This Row],[Loan Date]])</f>
        <v>2</v>
      </c>
      <c r="J7335" t="str">
        <f>_xlfn.XLOOKUP(Table6[[#This Row],[Numeric Month]],$N$5:$N$11,$O$5:$O$11)</f>
        <v>Feb</v>
      </c>
      <c r="K7335" t="str">
        <f>_xlfn.XLOOKUP(Table6[[#This Row],[Loan Date]],$Q$5:$Q$152,$R$5:$R$152)</f>
        <v>Thursday</v>
      </c>
      <c r="L7335" t="str">
        <f>_xlfn.XLOOKUP(Table6[[#This Row],[Loan Date]],$Q$5:$Q$152,$S$5:$S$152)</f>
        <v>Week 4</v>
      </c>
    </row>
    <row r="7336" spans="1:12" x14ac:dyDescent="0.2">
      <c r="A7336" s="1">
        <v>44959</v>
      </c>
      <c r="B7336" t="s">
        <v>5</v>
      </c>
      <c r="C7336" s="1">
        <v>44959</v>
      </c>
      <c r="D7336" t="s">
        <v>910</v>
      </c>
      <c r="E7336" t="s">
        <v>37</v>
      </c>
      <c r="F7336" t="s">
        <v>37</v>
      </c>
      <c r="G7336" t="s">
        <v>20</v>
      </c>
      <c r="H7336" t="s">
        <v>0</v>
      </c>
      <c r="I7336">
        <f>MONTH(Table6[[#This Row],[Loan Date]])</f>
        <v>2</v>
      </c>
      <c r="J7336" t="str">
        <f>_xlfn.XLOOKUP(Table6[[#This Row],[Numeric Month]],$N$5:$N$11,$O$5:$O$11)</f>
        <v>Feb</v>
      </c>
      <c r="K7336" t="str">
        <f>_xlfn.XLOOKUP(Table6[[#This Row],[Loan Date]],$Q$5:$Q$152,$R$5:$R$152)</f>
        <v>Thursday</v>
      </c>
      <c r="L7336" t="str">
        <f>_xlfn.XLOOKUP(Table6[[#This Row],[Loan Date]],$Q$5:$Q$152,$S$5:$S$152)</f>
        <v>Week 4</v>
      </c>
    </row>
    <row r="7337" spans="1:12" x14ac:dyDescent="0.2">
      <c r="A7337" s="1">
        <v>44959</v>
      </c>
      <c r="B7337" t="s">
        <v>7</v>
      </c>
      <c r="C7337" s="1">
        <v>44959</v>
      </c>
      <c r="D7337" t="s">
        <v>1006</v>
      </c>
      <c r="E7337" t="s">
        <v>41</v>
      </c>
      <c r="F7337" t="s">
        <v>40</v>
      </c>
      <c r="G7337" t="s">
        <v>39</v>
      </c>
      <c r="H7337" t="s">
        <v>0</v>
      </c>
      <c r="I7337">
        <f>MONTH(Table6[[#This Row],[Loan Date]])</f>
        <v>2</v>
      </c>
      <c r="J7337" t="str">
        <f>_xlfn.XLOOKUP(Table6[[#This Row],[Numeric Month]],$N$5:$N$11,$O$5:$O$11)</f>
        <v>Feb</v>
      </c>
      <c r="K7337" t="str">
        <f>_xlfn.XLOOKUP(Table6[[#This Row],[Loan Date]],$Q$5:$Q$152,$R$5:$R$152)</f>
        <v>Thursday</v>
      </c>
      <c r="L7337" t="str">
        <f>_xlfn.XLOOKUP(Table6[[#This Row],[Loan Date]],$Q$5:$Q$152,$S$5:$S$152)</f>
        <v>Week 4</v>
      </c>
    </row>
    <row r="7338" spans="1:12" x14ac:dyDescent="0.2">
      <c r="A7338" s="1">
        <v>44959</v>
      </c>
      <c r="B7338" t="s">
        <v>7</v>
      </c>
      <c r="C7338" s="1">
        <v>44959</v>
      </c>
      <c r="D7338" t="s">
        <v>380</v>
      </c>
      <c r="E7338" t="s">
        <v>21</v>
      </c>
      <c r="F7338" t="s">
        <v>21</v>
      </c>
      <c r="G7338" t="s">
        <v>20</v>
      </c>
      <c r="H7338" t="s">
        <v>0</v>
      </c>
      <c r="I7338">
        <f>MONTH(Table6[[#This Row],[Loan Date]])</f>
        <v>2</v>
      </c>
      <c r="J7338" t="str">
        <f>_xlfn.XLOOKUP(Table6[[#This Row],[Numeric Month]],$N$5:$N$11,$O$5:$O$11)</f>
        <v>Feb</v>
      </c>
      <c r="K7338" t="str">
        <f>_xlfn.XLOOKUP(Table6[[#This Row],[Loan Date]],$Q$5:$Q$152,$R$5:$R$152)</f>
        <v>Thursday</v>
      </c>
      <c r="L7338" t="str">
        <f>_xlfn.XLOOKUP(Table6[[#This Row],[Loan Date]],$Q$5:$Q$152,$S$5:$S$152)</f>
        <v>Week 4</v>
      </c>
    </row>
    <row r="7339" spans="1:12" x14ac:dyDescent="0.2">
      <c r="A7339" s="1">
        <v>44959</v>
      </c>
      <c r="B7339" t="s">
        <v>7</v>
      </c>
      <c r="C7339" s="1">
        <v>44959</v>
      </c>
      <c r="D7339" t="s">
        <v>218</v>
      </c>
      <c r="E7339" t="s">
        <v>23</v>
      </c>
      <c r="F7339" t="s">
        <v>23</v>
      </c>
      <c r="G7339" t="s">
        <v>20</v>
      </c>
      <c r="H7339" t="s">
        <v>0</v>
      </c>
      <c r="I7339">
        <f>MONTH(Table6[[#This Row],[Loan Date]])</f>
        <v>2</v>
      </c>
      <c r="J7339" t="str">
        <f>_xlfn.XLOOKUP(Table6[[#This Row],[Numeric Month]],$N$5:$N$11,$O$5:$O$11)</f>
        <v>Feb</v>
      </c>
      <c r="K7339" t="str">
        <f>_xlfn.XLOOKUP(Table6[[#This Row],[Loan Date]],$Q$5:$Q$152,$R$5:$R$152)</f>
        <v>Thursday</v>
      </c>
      <c r="L7339" t="str">
        <f>_xlfn.XLOOKUP(Table6[[#This Row],[Loan Date]],$Q$5:$Q$152,$S$5:$S$152)</f>
        <v>Week 4</v>
      </c>
    </row>
    <row r="7340" spans="1:12" x14ac:dyDescent="0.2">
      <c r="A7340" s="1">
        <v>44959</v>
      </c>
      <c r="B7340" t="s">
        <v>7</v>
      </c>
      <c r="C7340" s="1">
        <v>44959</v>
      </c>
      <c r="D7340" t="s">
        <v>926</v>
      </c>
      <c r="E7340" t="s">
        <v>37</v>
      </c>
      <c r="F7340" t="s">
        <v>37</v>
      </c>
      <c r="G7340" t="s">
        <v>20</v>
      </c>
      <c r="H7340" t="s">
        <v>0</v>
      </c>
      <c r="I7340">
        <f>MONTH(Table6[[#This Row],[Loan Date]])</f>
        <v>2</v>
      </c>
      <c r="J7340" t="str">
        <f>_xlfn.XLOOKUP(Table6[[#This Row],[Numeric Month]],$N$5:$N$11,$O$5:$O$11)</f>
        <v>Feb</v>
      </c>
      <c r="K7340" t="str">
        <f>_xlfn.XLOOKUP(Table6[[#This Row],[Loan Date]],$Q$5:$Q$152,$R$5:$R$152)</f>
        <v>Thursday</v>
      </c>
      <c r="L7340" t="str">
        <f>_xlfn.XLOOKUP(Table6[[#This Row],[Loan Date]],$Q$5:$Q$152,$S$5:$S$152)</f>
        <v>Week 4</v>
      </c>
    </row>
    <row r="7341" spans="1:12" x14ac:dyDescent="0.2">
      <c r="A7341" s="1">
        <v>44959</v>
      </c>
      <c r="B7341" t="s">
        <v>7</v>
      </c>
      <c r="C7341" s="1">
        <v>44959</v>
      </c>
      <c r="D7341" t="s">
        <v>1005</v>
      </c>
      <c r="E7341" t="s">
        <v>122</v>
      </c>
      <c r="F7341" t="s">
        <v>122</v>
      </c>
      <c r="G7341" t="s">
        <v>11</v>
      </c>
      <c r="H7341" t="s">
        <v>0</v>
      </c>
      <c r="I7341">
        <f>MONTH(Table6[[#This Row],[Loan Date]])</f>
        <v>2</v>
      </c>
      <c r="J7341" t="str">
        <f>_xlfn.XLOOKUP(Table6[[#This Row],[Numeric Month]],$N$5:$N$11,$O$5:$O$11)</f>
        <v>Feb</v>
      </c>
      <c r="K7341" t="str">
        <f>_xlfn.XLOOKUP(Table6[[#This Row],[Loan Date]],$Q$5:$Q$152,$R$5:$R$152)</f>
        <v>Thursday</v>
      </c>
      <c r="L7341" t="str">
        <f>_xlfn.XLOOKUP(Table6[[#This Row],[Loan Date]],$Q$5:$Q$152,$S$5:$S$152)</f>
        <v>Week 4</v>
      </c>
    </row>
    <row r="7342" spans="1:12" x14ac:dyDescent="0.2">
      <c r="A7342" s="1">
        <v>44959</v>
      </c>
      <c r="B7342" t="s">
        <v>7</v>
      </c>
      <c r="C7342" s="1">
        <v>44959</v>
      </c>
      <c r="D7342" t="s">
        <v>833</v>
      </c>
      <c r="E7342" t="s">
        <v>168</v>
      </c>
      <c r="F7342" t="s">
        <v>168</v>
      </c>
      <c r="G7342" t="s">
        <v>20</v>
      </c>
      <c r="H7342" t="s">
        <v>0</v>
      </c>
      <c r="I7342">
        <f>MONTH(Table6[[#This Row],[Loan Date]])</f>
        <v>2</v>
      </c>
      <c r="J7342" t="str">
        <f>_xlfn.XLOOKUP(Table6[[#This Row],[Numeric Month]],$N$5:$N$11,$O$5:$O$11)</f>
        <v>Feb</v>
      </c>
      <c r="K7342" t="str">
        <f>_xlfn.XLOOKUP(Table6[[#This Row],[Loan Date]],$Q$5:$Q$152,$R$5:$R$152)</f>
        <v>Thursday</v>
      </c>
      <c r="L7342" t="str">
        <f>_xlfn.XLOOKUP(Table6[[#This Row],[Loan Date]],$Q$5:$Q$152,$S$5:$S$152)</f>
        <v>Week 4</v>
      </c>
    </row>
    <row r="7343" spans="1:12" x14ac:dyDescent="0.2">
      <c r="A7343" s="1">
        <v>44959</v>
      </c>
      <c r="B7343" t="s">
        <v>5</v>
      </c>
      <c r="C7343" s="1">
        <v>44966</v>
      </c>
      <c r="D7343" t="s">
        <v>352</v>
      </c>
      <c r="E7343" t="s">
        <v>9</v>
      </c>
      <c r="F7343" t="s">
        <v>8</v>
      </c>
      <c r="G7343" t="s">
        <v>1</v>
      </c>
      <c r="H7343" t="s">
        <v>0</v>
      </c>
      <c r="I7343">
        <f>MONTH(Table6[[#This Row],[Loan Date]])</f>
        <v>2</v>
      </c>
      <c r="J7343" t="str">
        <f>_xlfn.XLOOKUP(Table6[[#This Row],[Numeric Month]],$N$5:$N$11,$O$5:$O$11)</f>
        <v>Feb</v>
      </c>
      <c r="K7343" t="str">
        <f>_xlfn.XLOOKUP(Table6[[#This Row],[Loan Date]],$Q$5:$Q$152,$R$5:$R$152)</f>
        <v>Thursday</v>
      </c>
      <c r="L7343" t="str">
        <f>_xlfn.XLOOKUP(Table6[[#This Row],[Loan Date]],$Q$5:$Q$152,$S$5:$S$152)</f>
        <v>Week 4</v>
      </c>
    </row>
    <row r="7344" spans="1:12" x14ac:dyDescent="0.2">
      <c r="A7344" s="1">
        <v>44959</v>
      </c>
      <c r="B7344" t="s">
        <v>7</v>
      </c>
      <c r="C7344" s="1">
        <v>44959</v>
      </c>
      <c r="D7344" t="s">
        <v>921</v>
      </c>
      <c r="E7344" t="s">
        <v>162</v>
      </c>
      <c r="F7344" t="s">
        <v>162</v>
      </c>
      <c r="G7344" t="s">
        <v>11</v>
      </c>
      <c r="H7344" t="s">
        <v>0</v>
      </c>
      <c r="I7344">
        <f>MONTH(Table6[[#This Row],[Loan Date]])</f>
        <v>2</v>
      </c>
      <c r="J7344" t="str">
        <f>_xlfn.XLOOKUP(Table6[[#This Row],[Numeric Month]],$N$5:$N$11,$O$5:$O$11)</f>
        <v>Feb</v>
      </c>
      <c r="K7344" t="str">
        <f>_xlfn.XLOOKUP(Table6[[#This Row],[Loan Date]],$Q$5:$Q$152,$R$5:$R$152)</f>
        <v>Thursday</v>
      </c>
      <c r="L7344" t="str">
        <f>_xlfn.XLOOKUP(Table6[[#This Row],[Loan Date]],$Q$5:$Q$152,$S$5:$S$152)</f>
        <v>Week 4</v>
      </c>
    </row>
    <row r="7345" spans="1:12" x14ac:dyDescent="0.2">
      <c r="A7345" s="1">
        <v>44959</v>
      </c>
      <c r="B7345" t="s">
        <v>5</v>
      </c>
      <c r="C7345" s="1">
        <v>44959</v>
      </c>
      <c r="D7345" t="s">
        <v>912</v>
      </c>
      <c r="E7345" t="s">
        <v>37</v>
      </c>
      <c r="F7345" t="s">
        <v>37</v>
      </c>
      <c r="G7345" t="s">
        <v>20</v>
      </c>
      <c r="H7345" t="s">
        <v>0</v>
      </c>
      <c r="I7345">
        <f>MONTH(Table6[[#This Row],[Loan Date]])</f>
        <v>2</v>
      </c>
      <c r="J7345" t="str">
        <f>_xlfn.XLOOKUP(Table6[[#This Row],[Numeric Month]],$N$5:$N$11,$O$5:$O$11)</f>
        <v>Feb</v>
      </c>
      <c r="K7345" t="str">
        <f>_xlfn.XLOOKUP(Table6[[#This Row],[Loan Date]],$Q$5:$Q$152,$R$5:$R$152)</f>
        <v>Thursday</v>
      </c>
      <c r="L7345" t="str">
        <f>_xlfn.XLOOKUP(Table6[[#This Row],[Loan Date]],$Q$5:$Q$152,$S$5:$S$152)</f>
        <v>Week 4</v>
      </c>
    </row>
    <row r="7346" spans="1:12" x14ac:dyDescent="0.2">
      <c r="A7346" s="1">
        <v>44959</v>
      </c>
      <c r="B7346" t="s">
        <v>7</v>
      </c>
      <c r="C7346" s="1">
        <v>44959</v>
      </c>
      <c r="D7346" t="s">
        <v>1004</v>
      </c>
      <c r="E7346" t="s">
        <v>44</v>
      </c>
      <c r="F7346" t="s">
        <v>44</v>
      </c>
      <c r="G7346" t="s">
        <v>39</v>
      </c>
      <c r="H7346" t="s">
        <v>0</v>
      </c>
      <c r="I7346">
        <f>MONTH(Table6[[#This Row],[Loan Date]])</f>
        <v>2</v>
      </c>
      <c r="J7346" t="str">
        <f>_xlfn.XLOOKUP(Table6[[#This Row],[Numeric Month]],$N$5:$N$11,$O$5:$O$11)</f>
        <v>Feb</v>
      </c>
      <c r="K7346" t="str">
        <f>_xlfn.XLOOKUP(Table6[[#This Row],[Loan Date]],$Q$5:$Q$152,$R$5:$R$152)</f>
        <v>Thursday</v>
      </c>
      <c r="L7346" t="str">
        <f>_xlfn.XLOOKUP(Table6[[#This Row],[Loan Date]],$Q$5:$Q$152,$S$5:$S$152)</f>
        <v>Week 4</v>
      </c>
    </row>
    <row r="7347" spans="1:12" x14ac:dyDescent="0.2">
      <c r="A7347" s="1">
        <v>44959</v>
      </c>
      <c r="B7347" t="s">
        <v>7</v>
      </c>
      <c r="C7347" s="1">
        <v>44959</v>
      </c>
      <c r="D7347" t="s">
        <v>78</v>
      </c>
      <c r="E7347" t="s">
        <v>44</v>
      </c>
      <c r="F7347" t="s">
        <v>44</v>
      </c>
      <c r="G7347" t="s">
        <v>39</v>
      </c>
      <c r="H7347" t="s">
        <v>0</v>
      </c>
      <c r="I7347">
        <f>MONTH(Table6[[#This Row],[Loan Date]])</f>
        <v>2</v>
      </c>
      <c r="J7347" t="str">
        <f>_xlfn.XLOOKUP(Table6[[#This Row],[Numeric Month]],$N$5:$N$11,$O$5:$O$11)</f>
        <v>Feb</v>
      </c>
      <c r="K7347" t="str">
        <f>_xlfn.XLOOKUP(Table6[[#This Row],[Loan Date]],$Q$5:$Q$152,$R$5:$R$152)</f>
        <v>Thursday</v>
      </c>
      <c r="L7347" t="str">
        <f>_xlfn.XLOOKUP(Table6[[#This Row],[Loan Date]],$Q$5:$Q$152,$S$5:$S$152)</f>
        <v>Week 4</v>
      </c>
    </row>
    <row r="7348" spans="1:12" x14ac:dyDescent="0.2">
      <c r="A7348" s="1">
        <v>44959</v>
      </c>
      <c r="B7348" t="s">
        <v>7</v>
      </c>
      <c r="C7348" s="1">
        <v>44966</v>
      </c>
      <c r="D7348" t="s">
        <v>748</v>
      </c>
      <c r="E7348" t="s">
        <v>9</v>
      </c>
      <c r="F7348" t="s">
        <v>8</v>
      </c>
      <c r="G7348" t="s">
        <v>1</v>
      </c>
      <c r="H7348" t="s">
        <v>0</v>
      </c>
      <c r="I7348">
        <f>MONTH(Table6[[#This Row],[Loan Date]])</f>
        <v>2</v>
      </c>
      <c r="J7348" t="str">
        <f>_xlfn.XLOOKUP(Table6[[#This Row],[Numeric Month]],$N$5:$N$11,$O$5:$O$11)</f>
        <v>Feb</v>
      </c>
      <c r="K7348" t="str">
        <f>_xlfn.XLOOKUP(Table6[[#This Row],[Loan Date]],$Q$5:$Q$152,$R$5:$R$152)</f>
        <v>Thursday</v>
      </c>
      <c r="L7348" t="str">
        <f>_xlfn.XLOOKUP(Table6[[#This Row],[Loan Date]],$Q$5:$Q$152,$S$5:$S$152)</f>
        <v>Week 4</v>
      </c>
    </row>
    <row r="7349" spans="1:12" x14ac:dyDescent="0.2">
      <c r="A7349" s="1">
        <v>44959</v>
      </c>
      <c r="B7349" t="s">
        <v>7</v>
      </c>
      <c r="C7349" s="1">
        <v>44959</v>
      </c>
      <c r="D7349" t="s">
        <v>738</v>
      </c>
      <c r="E7349" t="s">
        <v>21</v>
      </c>
      <c r="F7349" t="s">
        <v>21</v>
      </c>
      <c r="G7349" t="s">
        <v>20</v>
      </c>
      <c r="H7349" t="s">
        <v>0</v>
      </c>
      <c r="I7349">
        <f>MONTH(Table6[[#This Row],[Loan Date]])</f>
        <v>2</v>
      </c>
      <c r="J7349" t="str">
        <f>_xlfn.XLOOKUP(Table6[[#This Row],[Numeric Month]],$N$5:$N$11,$O$5:$O$11)</f>
        <v>Feb</v>
      </c>
      <c r="K7349" t="str">
        <f>_xlfn.XLOOKUP(Table6[[#This Row],[Loan Date]],$Q$5:$Q$152,$R$5:$R$152)</f>
        <v>Thursday</v>
      </c>
      <c r="L7349" t="str">
        <f>_xlfn.XLOOKUP(Table6[[#This Row],[Loan Date]],$Q$5:$Q$152,$S$5:$S$152)</f>
        <v>Week 4</v>
      </c>
    </row>
    <row r="7350" spans="1:12" x14ac:dyDescent="0.2">
      <c r="A7350" s="1">
        <v>44959</v>
      </c>
      <c r="B7350" t="s">
        <v>7</v>
      </c>
      <c r="C7350" s="1">
        <v>44959</v>
      </c>
      <c r="D7350" t="s">
        <v>589</v>
      </c>
      <c r="E7350" t="s">
        <v>21</v>
      </c>
      <c r="F7350" t="s">
        <v>21</v>
      </c>
      <c r="G7350" t="s">
        <v>20</v>
      </c>
      <c r="H7350" t="s">
        <v>0</v>
      </c>
      <c r="I7350">
        <f>MONTH(Table6[[#This Row],[Loan Date]])</f>
        <v>2</v>
      </c>
      <c r="J7350" t="str">
        <f>_xlfn.XLOOKUP(Table6[[#This Row],[Numeric Month]],$N$5:$N$11,$O$5:$O$11)</f>
        <v>Feb</v>
      </c>
      <c r="K7350" t="str">
        <f>_xlfn.XLOOKUP(Table6[[#This Row],[Loan Date]],$Q$5:$Q$152,$R$5:$R$152)</f>
        <v>Thursday</v>
      </c>
      <c r="L7350" t="str">
        <f>_xlfn.XLOOKUP(Table6[[#This Row],[Loan Date]],$Q$5:$Q$152,$S$5:$S$152)</f>
        <v>Week 4</v>
      </c>
    </row>
    <row r="7351" spans="1:12" x14ac:dyDescent="0.2">
      <c r="A7351" s="1">
        <v>44959</v>
      </c>
      <c r="B7351" t="s">
        <v>7</v>
      </c>
      <c r="C7351" s="1">
        <v>44959</v>
      </c>
      <c r="D7351" t="s">
        <v>165</v>
      </c>
      <c r="E7351" t="s">
        <v>21</v>
      </c>
      <c r="F7351" t="s">
        <v>21</v>
      </c>
      <c r="G7351" t="s">
        <v>20</v>
      </c>
      <c r="H7351" t="s">
        <v>0</v>
      </c>
      <c r="I7351">
        <f>MONTH(Table6[[#This Row],[Loan Date]])</f>
        <v>2</v>
      </c>
      <c r="J7351" t="str">
        <f>_xlfn.XLOOKUP(Table6[[#This Row],[Numeric Month]],$N$5:$N$11,$O$5:$O$11)</f>
        <v>Feb</v>
      </c>
      <c r="K7351" t="str">
        <f>_xlfn.XLOOKUP(Table6[[#This Row],[Loan Date]],$Q$5:$Q$152,$R$5:$R$152)</f>
        <v>Thursday</v>
      </c>
      <c r="L7351" t="str">
        <f>_xlfn.XLOOKUP(Table6[[#This Row],[Loan Date]],$Q$5:$Q$152,$S$5:$S$152)</f>
        <v>Week 4</v>
      </c>
    </row>
    <row r="7352" spans="1:12" x14ac:dyDescent="0.2">
      <c r="A7352" s="1">
        <v>44959</v>
      </c>
      <c r="B7352" t="s">
        <v>7</v>
      </c>
      <c r="C7352" s="1">
        <v>44959</v>
      </c>
      <c r="D7352" t="s">
        <v>302</v>
      </c>
      <c r="E7352" t="s">
        <v>23</v>
      </c>
      <c r="F7352" t="s">
        <v>23</v>
      </c>
      <c r="G7352" t="s">
        <v>20</v>
      </c>
      <c r="H7352" t="s">
        <v>0</v>
      </c>
      <c r="I7352">
        <f>MONTH(Table6[[#This Row],[Loan Date]])</f>
        <v>2</v>
      </c>
      <c r="J7352" t="str">
        <f>_xlfn.XLOOKUP(Table6[[#This Row],[Numeric Month]],$N$5:$N$11,$O$5:$O$11)</f>
        <v>Feb</v>
      </c>
      <c r="K7352" t="str">
        <f>_xlfn.XLOOKUP(Table6[[#This Row],[Loan Date]],$Q$5:$Q$152,$R$5:$R$152)</f>
        <v>Thursday</v>
      </c>
      <c r="L7352" t="str">
        <f>_xlfn.XLOOKUP(Table6[[#This Row],[Loan Date]],$Q$5:$Q$152,$S$5:$S$152)</f>
        <v>Week 4</v>
      </c>
    </row>
    <row r="7353" spans="1:12" x14ac:dyDescent="0.2">
      <c r="A7353" s="1">
        <v>44959</v>
      </c>
      <c r="B7353" t="s">
        <v>5</v>
      </c>
      <c r="C7353" s="1">
        <v>45009</v>
      </c>
      <c r="D7353" t="s">
        <v>1003</v>
      </c>
      <c r="E7353" t="s">
        <v>3</v>
      </c>
      <c r="F7353" t="s">
        <v>2</v>
      </c>
      <c r="G7353" t="s">
        <v>1</v>
      </c>
      <c r="H7353" t="s">
        <v>0</v>
      </c>
      <c r="I7353">
        <f>MONTH(Table6[[#This Row],[Loan Date]])</f>
        <v>2</v>
      </c>
      <c r="J7353" t="str">
        <f>_xlfn.XLOOKUP(Table6[[#This Row],[Numeric Month]],$N$5:$N$11,$O$5:$O$11)</f>
        <v>Feb</v>
      </c>
      <c r="K7353" t="str">
        <f>_xlfn.XLOOKUP(Table6[[#This Row],[Loan Date]],$Q$5:$Q$152,$R$5:$R$152)</f>
        <v>Thursday</v>
      </c>
      <c r="L7353" t="str">
        <f>_xlfn.XLOOKUP(Table6[[#This Row],[Loan Date]],$Q$5:$Q$152,$S$5:$S$152)</f>
        <v>Week 4</v>
      </c>
    </row>
    <row r="7354" spans="1:12" x14ac:dyDescent="0.2">
      <c r="A7354" s="1">
        <v>44959</v>
      </c>
      <c r="B7354" t="s">
        <v>7</v>
      </c>
      <c r="C7354" s="1">
        <v>44966</v>
      </c>
      <c r="D7354" t="s">
        <v>199</v>
      </c>
      <c r="E7354" t="s">
        <v>9</v>
      </c>
      <c r="F7354" t="s">
        <v>8</v>
      </c>
      <c r="G7354" t="s">
        <v>1</v>
      </c>
      <c r="H7354" t="s">
        <v>0</v>
      </c>
      <c r="I7354">
        <f>MONTH(Table6[[#This Row],[Loan Date]])</f>
        <v>2</v>
      </c>
      <c r="J7354" t="str">
        <f>_xlfn.XLOOKUP(Table6[[#This Row],[Numeric Month]],$N$5:$N$11,$O$5:$O$11)</f>
        <v>Feb</v>
      </c>
      <c r="K7354" t="str">
        <f>_xlfn.XLOOKUP(Table6[[#This Row],[Loan Date]],$Q$5:$Q$152,$R$5:$R$152)</f>
        <v>Thursday</v>
      </c>
      <c r="L7354" t="str">
        <f>_xlfn.XLOOKUP(Table6[[#This Row],[Loan Date]],$Q$5:$Q$152,$S$5:$S$152)</f>
        <v>Week 4</v>
      </c>
    </row>
    <row r="7355" spans="1:12" x14ac:dyDescent="0.2">
      <c r="A7355" s="1">
        <v>44959</v>
      </c>
      <c r="B7355" t="s">
        <v>7</v>
      </c>
      <c r="C7355" s="1">
        <v>44973</v>
      </c>
      <c r="D7355" t="s">
        <v>10</v>
      </c>
      <c r="E7355" t="s">
        <v>9</v>
      </c>
      <c r="F7355" t="s">
        <v>8</v>
      </c>
      <c r="G7355" t="s">
        <v>1</v>
      </c>
      <c r="H7355" t="s">
        <v>0</v>
      </c>
      <c r="I7355">
        <f>MONTH(Table6[[#This Row],[Loan Date]])</f>
        <v>2</v>
      </c>
      <c r="J7355" t="str">
        <f>_xlfn.XLOOKUP(Table6[[#This Row],[Numeric Month]],$N$5:$N$11,$O$5:$O$11)</f>
        <v>Feb</v>
      </c>
      <c r="K7355" t="str">
        <f>_xlfn.XLOOKUP(Table6[[#This Row],[Loan Date]],$Q$5:$Q$152,$R$5:$R$152)</f>
        <v>Thursday</v>
      </c>
      <c r="L7355" t="str">
        <f>_xlfn.XLOOKUP(Table6[[#This Row],[Loan Date]],$Q$5:$Q$152,$S$5:$S$152)</f>
        <v>Week 4</v>
      </c>
    </row>
    <row r="7356" spans="1:12" x14ac:dyDescent="0.2">
      <c r="A7356" s="1">
        <v>44959</v>
      </c>
      <c r="B7356" t="s">
        <v>7</v>
      </c>
      <c r="C7356" s="1">
        <v>44973</v>
      </c>
      <c r="D7356" t="s">
        <v>548</v>
      </c>
      <c r="E7356" t="s">
        <v>52</v>
      </c>
      <c r="F7356" t="s">
        <v>51</v>
      </c>
      <c r="G7356" t="s">
        <v>1</v>
      </c>
      <c r="H7356" t="s">
        <v>0</v>
      </c>
      <c r="I7356">
        <f>MONTH(Table6[[#This Row],[Loan Date]])</f>
        <v>2</v>
      </c>
      <c r="J7356" t="str">
        <f>_xlfn.XLOOKUP(Table6[[#This Row],[Numeric Month]],$N$5:$N$11,$O$5:$O$11)</f>
        <v>Feb</v>
      </c>
      <c r="K7356" t="str">
        <f>_xlfn.XLOOKUP(Table6[[#This Row],[Loan Date]],$Q$5:$Q$152,$R$5:$R$152)</f>
        <v>Thursday</v>
      </c>
      <c r="L7356" t="str">
        <f>_xlfn.XLOOKUP(Table6[[#This Row],[Loan Date]],$Q$5:$Q$152,$S$5:$S$152)</f>
        <v>Week 4</v>
      </c>
    </row>
    <row r="7357" spans="1:12" x14ac:dyDescent="0.2">
      <c r="A7357" s="1">
        <v>44959</v>
      </c>
      <c r="B7357" t="s">
        <v>7</v>
      </c>
      <c r="C7357" s="1">
        <v>44959</v>
      </c>
      <c r="D7357" t="s">
        <v>197</v>
      </c>
      <c r="E7357" t="s">
        <v>41</v>
      </c>
      <c r="F7357" t="s">
        <v>40</v>
      </c>
      <c r="G7357" t="s">
        <v>39</v>
      </c>
      <c r="H7357" t="s">
        <v>0</v>
      </c>
      <c r="I7357">
        <f>MONTH(Table6[[#This Row],[Loan Date]])</f>
        <v>2</v>
      </c>
      <c r="J7357" t="str">
        <f>_xlfn.XLOOKUP(Table6[[#This Row],[Numeric Month]],$N$5:$N$11,$O$5:$O$11)</f>
        <v>Feb</v>
      </c>
      <c r="K7357" t="str">
        <f>_xlfn.XLOOKUP(Table6[[#This Row],[Loan Date]],$Q$5:$Q$152,$R$5:$R$152)</f>
        <v>Thursday</v>
      </c>
      <c r="L7357" t="str">
        <f>_xlfn.XLOOKUP(Table6[[#This Row],[Loan Date]],$Q$5:$Q$152,$S$5:$S$152)</f>
        <v>Week 4</v>
      </c>
    </row>
    <row r="7358" spans="1:12" x14ac:dyDescent="0.2">
      <c r="A7358" s="1">
        <v>44959</v>
      </c>
      <c r="B7358" t="s">
        <v>7</v>
      </c>
      <c r="C7358" s="1">
        <v>44959</v>
      </c>
      <c r="D7358" t="s">
        <v>787</v>
      </c>
      <c r="E7358" t="s">
        <v>49</v>
      </c>
      <c r="F7358" t="s">
        <v>49</v>
      </c>
      <c r="G7358" t="s">
        <v>20</v>
      </c>
      <c r="H7358" t="s">
        <v>0</v>
      </c>
      <c r="I7358">
        <f>MONTH(Table6[[#This Row],[Loan Date]])</f>
        <v>2</v>
      </c>
      <c r="J7358" t="str">
        <f>_xlfn.XLOOKUP(Table6[[#This Row],[Numeric Month]],$N$5:$N$11,$O$5:$O$11)</f>
        <v>Feb</v>
      </c>
      <c r="K7358" t="str">
        <f>_xlfn.XLOOKUP(Table6[[#This Row],[Loan Date]],$Q$5:$Q$152,$R$5:$R$152)</f>
        <v>Thursday</v>
      </c>
      <c r="L7358" t="str">
        <f>_xlfn.XLOOKUP(Table6[[#This Row],[Loan Date]],$Q$5:$Q$152,$S$5:$S$152)</f>
        <v>Week 4</v>
      </c>
    </row>
    <row r="7359" spans="1:12" x14ac:dyDescent="0.2">
      <c r="A7359" s="1">
        <v>44959</v>
      </c>
      <c r="B7359" t="s">
        <v>7</v>
      </c>
      <c r="C7359" s="1">
        <v>44959</v>
      </c>
      <c r="D7359" t="s">
        <v>408</v>
      </c>
      <c r="E7359" t="s">
        <v>23</v>
      </c>
      <c r="F7359" t="s">
        <v>23</v>
      </c>
      <c r="G7359" t="s">
        <v>20</v>
      </c>
      <c r="H7359" t="s">
        <v>0</v>
      </c>
      <c r="I7359">
        <f>MONTH(Table6[[#This Row],[Loan Date]])</f>
        <v>2</v>
      </c>
      <c r="J7359" t="str">
        <f>_xlfn.XLOOKUP(Table6[[#This Row],[Numeric Month]],$N$5:$N$11,$O$5:$O$11)</f>
        <v>Feb</v>
      </c>
      <c r="K7359" t="str">
        <f>_xlfn.XLOOKUP(Table6[[#This Row],[Loan Date]],$Q$5:$Q$152,$R$5:$R$152)</f>
        <v>Thursday</v>
      </c>
      <c r="L7359" t="str">
        <f>_xlfn.XLOOKUP(Table6[[#This Row],[Loan Date]],$Q$5:$Q$152,$S$5:$S$152)</f>
        <v>Week 4</v>
      </c>
    </row>
    <row r="7360" spans="1:12" x14ac:dyDescent="0.2">
      <c r="A7360" s="1">
        <v>44959</v>
      </c>
      <c r="B7360" t="s">
        <v>7</v>
      </c>
      <c r="C7360" s="1">
        <v>44959</v>
      </c>
      <c r="D7360" t="s">
        <v>499</v>
      </c>
      <c r="E7360" t="s">
        <v>21</v>
      </c>
      <c r="F7360" t="s">
        <v>21</v>
      </c>
      <c r="G7360" t="s">
        <v>20</v>
      </c>
      <c r="H7360" t="s">
        <v>0</v>
      </c>
      <c r="I7360">
        <f>MONTH(Table6[[#This Row],[Loan Date]])</f>
        <v>2</v>
      </c>
      <c r="J7360" t="str">
        <f>_xlfn.XLOOKUP(Table6[[#This Row],[Numeric Month]],$N$5:$N$11,$O$5:$O$11)</f>
        <v>Feb</v>
      </c>
      <c r="K7360" t="str">
        <f>_xlfn.XLOOKUP(Table6[[#This Row],[Loan Date]],$Q$5:$Q$152,$R$5:$R$152)</f>
        <v>Thursday</v>
      </c>
      <c r="L7360" t="str">
        <f>_xlfn.XLOOKUP(Table6[[#This Row],[Loan Date]],$Q$5:$Q$152,$S$5:$S$152)</f>
        <v>Week 4</v>
      </c>
    </row>
    <row r="7361" spans="1:12" x14ac:dyDescent="0.2">
      <c r="A7361" s="1">
        <v>44959</v>
      </c>
      <c r="B7361" t="s">
        <v>5</v>
      </c>
      <c r="C7361" s="1">
        <v>44959</v>
      </c>
      <c r="D7361" t="s">
        <v>911</v>
      </c>
      <c r="E7361" t="s">
        <v>37</v>
      </c>
      <c r="F7361" t="s">
        <v>37</v>
      </c>
      <c r="G7361" t="s">
        <v>20</v>
      </c>
      <c r="H7361" t="s">
        <v>0</v>
      </c>
      <c r="I7361">
        <f>MONTH(Table6[[#This Row],[Loan Date]])</f>
        <v>2</v>
      </c>
      <c r="J7361" t="str">
        <f>_xlfn.XLOOKUP(Table6[[#This Row],[Numeric Month]],$N$5:$N$11,$O$5:$O$11)</f>
        <v>Feb</v>
      </c>
      <c r="K7361" t="str">
        <f>_xlfn.XLOOKUP(Table6[[#This Row],[Loan Date]],$Q$5:$Q$152,$R$5:$R$152)</f>
        <v>Thursday</v>
      </c>
      <c r="L7361" t="str">
        <f>_xlfn.XLOOKUP(Table6[[#This Row],[Loan Date]],$Q$5:$Q$152,$S$5:$S$152)</f>
        <v>Week 4</v>
      </c>
    </row>
    <row r="7362" spans="1:12" x14ac:dyDescent="0.2">
      <c r="A7362" s="1">
        <v>44959</v>
      </c>
      <c r="B7362" t="s">
        <v>5</v>
      </c>
      <c r="C7362" s="1">
        <v>44959</v>
      </c>
      <c r="D7362" t="s">
        <v>409</v>
      </c>
      <c r="E7362" t="s">
        <v>21</v>
      </c>
      <c r="F7362" t="s">
        <v>21</v>
      </c>
      <c r="G7362" t="s">
        <v>20</v>
      </c>
      <c r="H7362" t="s">
        <v>0</v>
      </c>
      <c r="I7362">
        <f>MONTH(Table6[[#This Row],[Loan Date]])</f>
        <v>2</v>
      </c>
      <c r="J7362" t="str">
        <f>_xlfn.XLOOKUP(Table6[[#This Row],[Numeric Month]],$N$5:$N$11,$O$5:$O$11)</f>
        <v>Feb</v>
      </c>
      <c r="K7362" t="str">
        <f>_xlfn.XLOOKUP(Table6[[#This Row],[Loan Date]],$Q$5:$Q$152,$R$5:$R$152)</f>
        <v>Thursday</v>
      </c>
      <c r="L7362" t="str">
        <f>_xlfn.XLOOKUP(Table6[[#This Row],[Loan Date]],$Q$5:$Q$152,$S$5:$S$152)</f>
        <v>Week 4</v>
      </c>
    </row>
    <row r="7363" spans="1:12" x14ac:dyDescent="0.2">
      <c r="A7363" s="1">
        <v>44959</v>
      </c>
      <c r="B7363" t="s">
        <v>5</v>
      </c>
      <c r="C7363" s="1">
        <v>44959</v>
      </c>
      <c r="D7363" t="s">
        <v>29</v>
      </c>
      <c r="E7363" t="s">
        <v>23</v>
      </c>
      <c r="F7363" t="s">
        <v>23</v>
      </c>
      <c r="G7363" t="s">
        <v>20</v>
      </c>
      <c r="H7363" t="s">
        <v>0</v>
      </c>
      <c r="I7363">
        <f>MONTH(Table6[[#This Row],[Loan Date]])</f>
        <v>2</v>
      </c>
      <c r="J7363" t="str">
        <f>_xlfn.XLOOKUP(Table6[[#This Row],[Numeric Month]],$N$5:$N$11,$O$5:$O$11)</f>
        <v>Feb</v>
      </c>
      <c r="K7363" t="str">
        <f>_xlfn.XLOOKUP(Table6[[#This Row],[Loan Date]],$Q$5:$Q$152,$R$5:$R$152)</f>
        <v>Thursday</v>
      </c>
      <c r="L7363" t="str">
        <f>_xlfn.XLOOKUP(Table6[[#This Row],[Loan Date]],$Q$5:$Q$152,$S$5:$S$152)</f>
        <v>Week 4</v>
      </c>
    </row>
    <row r="7364" spans="1:12" x14ac:dyDescent="0.2">
      <c r="A7364" s="1">
        <v>44959</v>
      </c>
      <c r="B7364" t="s">
        <v>7</v>
      </c>
      <c r="C7364" s="1">
        <v>44959</v>
      </c>
      <c r="D7364" t="s">
        <v>589</v>
      </c>
      <c r="E7364" t="s">
        <v>21</v>
      </c>
      <c r="F7364" t="s">
        <v>21</v>
      </c>
      <c r="G7364" t="s">
        <v>20</v>
      </c>
      <c r="H7364" t="s">
        <v>0</v>
      </c>
      <c r="I7364">
        <f>MONTH(Table6[[#This Row],[Loan Date]])</f>
        <v>2</v>
      </c>
      <c r="J7364" t="str">
        <f>_xlfn.XLOOKUP(Table6[[#This Row],[Numeric Month]],$N$5:$N$11,$O$5:$O$11)</f>
        <v>Feb</v>
      </c>
      <c r="K7364" t="str">
        <f>_xlfn.XLOOKUP(Table6[[#This Row],[Loan Date]],$Q$5:$Q$152,$R$5:$R$152)</f>
        <v>Thursday</v>
      </c>
      <c r="L7364" t="str">
        <f>_xlfn.XLOOKUP(Table6[[#This Row],[Loan Date]],$Q$5:$Q$152,$S$5:$S$152)</f>
        <v>Week 4</v>
      </c>
    </row>
    <row r="7365" spans="1:12" x14ac:dyDescent="0.2">
      <c r="A7365" s="1">
        <v>44959</v>
      </c>
      <c r="B7365" t="s">
        <v>7</v>
      </c>
      <c r="C7365" s="1">
        <v>44959</v>
      </c>
      <c r="D7365" t="s">
        <v>380</v>
      </c>
      <c r="E7365" t="s">
        <v>21</v>
      </c>
      <c r="F7365" t="s">
        <v>21</v>
      </c>
      <c r="G7365" t="s">
        <v>20</v>
      </c>
      <c r="H7365" t="s">
        <v>0</v>
      </c>
      <c r="I7365">
        <f>MONTH(Table6[[#This Row],[Loan Date]])</f>
        <v>2</v>
      </c>
      <c r="J7365" t="str">
        <f>_xlfn.XLOOKUP(Table6[[#This Row],[Numeric Month]],$N$5:$N$11,$O$5:$O$11)</f>
        <v>Feb</v>
      </c>
      <c r="K7365" t="str">
        <f>_xlfn.XLOOKUP(Table6[[#This Row],[Loan Date]],$Q$5:$Q$152,$R$5:$R$152)</f>
        <v>Thursday</v>
      </c>
      <c r="L7365" t="str">
        <f>_xlfn.XLOOKUP(Table6[[#This Row],[Loan Date]],$Q$5:$Q$152,$S$5:$S$152)</f>
        <v>Week 4</v>
      </c>
    </row>
    <row r="7366" spans="1:12" x14ac:dyDescent="0.2">
      <c r="A7366" s="1">
        <v>44959</v>
      </c>
      <c r="B7366" t="s">
        <v>7</v>
      </c>
      <c r="C7366" s="1">
        <v>44959</v>
      </c>
      <c r="D7366" t="s">
        <v>218</v>
      </c>
      <c r="E7366" t="s">
        <v>23</v>
      </c>
      <c r="F7366" t="s">
        <v>23</v>
      </c>
      <c r="G7366" t="s">
        <v>20</v>
      </c>
      <c r="H7366" t="s">
        <v>0</v>
      </c>
      <c r="I7366">
        <f>MONTH(Table6[[#This Row],[Loan Date]])</f>
        <v>2</v>
      </c>
      <c r="J7366" t="str">
        <f>_xlfn.XLOOKUP(Table6[[#This Row],[Numeric Month]],$N$5:$N$11,$O$5:$O$11)</f>
        <v>Feb</v>
      </c>
      <c r="K7366" t="str">
        <f>_xlfn.XLOOKUP(Table6[[#This Row],[Loan Date]],$Q$5:$Q$152,$R$5:$R$152)</f>
        <v>Thursday</v>
      </c>
      <c r="L7366" t="str">
        <f>_xlfn.XLOOKUP(Table6[[#This Row],[Loan Date]],$Q$5:$Q$152,$S$5:$S$152)</f>
        <v>Week 4</v>
      </c>
    </row>
    <row r="7367" spans="1:12" x14ac:dyDescent="0.2">
      <c r="A7367" s="1">
        <v>44959</v>
      </c>
      <c r="B7367" t="s">
        <v>5</v>
      </c>
      <c r="C7367" s="1">
        <v>44959</v>
      </c>
      <c r="D7367" t="s">
        <v>336</v>
      </c>
      <c r="E7367" t="s">
        <v>168</v>
      </c>
      <c r="F7367" t="s">
        <v>168</v>
      </c>
      <c r="G7367" t="s">
        <v>20</v>
      </c>
      <c r="H7367" t="s">
        <v>0</v>
      </c>
      <c r="I7367">
        <f>MONTH(Table6[[#This Row],[Loan Date]])</f>
        <v>2</v>
      </c>
      <c r="J7367" t="str">
        <f>_xlfn.XLOOKUP(Table6[[#This Row],[Numeric Month]],$N$5:$N$11,$O$5:$O$11)</f>
        <v>Feb</v>
      </c>
      <c r="K7367" t="str">
        <f>_xlfn.XLOOKUP(Table6[[#This Row],[Loan Date]],$Q$5:$Q$152,$R$5:$R$152)</f>
        <v>Thursday</v>
      </c>
      <c r="L7367" t="str">
        <f>_xlfn.XLOOKUP(Table6[[#This Row],[Loan Date]],$Q$5:$Q$152,$S$5:$S$152)</f>
        <v>Week 4</v>
      </c>
    </row>
    <row r="7368" spans="1:12" x14ac:dyDescent="0.2">
      <c r="A7368" s="1">
        <v>44959</v>
      </c>
      <c r="B7368" t="s">
        <v>5</v>
      </c>
      <c r="C7368" s="1">
        <v>44973</v>
      </c>
      <c r="D7368" t="s">
        <v>807</v>
      </c>
      <c r="E7368" t="s">
        <v>9</v>
      </c>
      <c r="F7368" t="s">
        <v>8</v>
      </c>
      <c r="G7368" t="s">
        <v>1</v>
      </c>
      <c r="H7368" t="s">
        <v>0</v>
      </c>
      <c r="I7368">
        <f>MONTH(Table6[[#This Row],[Loan Date]])</f>
        <v>2</v>
      </c>
      <c r="J7368" t="str">
        <f>_xlfn.XLOOKUP(Table6[[#This Row],[Numeric Month]],$N$5:$N$11,$O$5:$O$11)</f>
        <v>Feb</v>
      </c>
      <c r="K7368" t="str">
        <f>_xlfn.XLOOKUP(Table6[[#This Row],[Loan Date]],$Q$5:$Q$152,$R$5:$R$152)</f>
        <v>Thursday</v>
      </c>
      <c r="L7368" t="str">
        <f>_xlfn.XLOOKUP(Table6[[#This Row],[Loan Date]],$Q$5:$Q$152,$S$5:$S$152)</f>
        <v>Week 4</v>
      </c>
    </row>
    <row r="7369" spans="1:12" x14ac:dyDescent="0.2">
      <c r="A7369" s="1">
        <v>44959</v>
      </c>
      <c r="B7369" t="s">
        <v>7</v>
      </c>
      <c r="C7369" s="1">
        <v>44959</v>
      </c>
      <c r="D7369" t="s">
        <v>341</v>
      </c>
      <c r="E7369" t="s">
        <v>49</v>
      </c>
      <c r="F7369" t="s">
        <v>49</v>
      </c>
      <c r="G7369" t="s">
        <v>20</v>
      </c>
      <c r="H7369" t="s">
        <v>0</v>
      </c>
      <c r="I7369">
        <f>MONTH(Table6[[#This Row],[Loan Date]])</f>
        <v>2</v>
      </c>
      <c r="J7369" t="str">
        <f>_xlfn.XLOOKUP(Table6[[#This Row],[Numeric Month]],$N$5:$N$11,$O$5:$O$11)</f>
        <v>Feb</v>
      </c>
      <c r="K7369" t="str">
        <f>_xlfn.XLOOKUP(Table6[[#This Row],[Loan Date]],$Q$5:$Q$152,$R$5:$R$152)</f>
        <v>Thursday</v>
      </c>
      <c r="L7369" t="str">
        <f>_xlfn.XLOOKUP(Table6[[#This Row],[Loan Date]],$Q$5:$Q$152,$S$5:$S$152)</f>
        <v>Week 4</v>
      </c>
    </row>
    <row r="7370" spans="1:12" x14ac:dyDescent="0.2">
      <c r="A7370" s="1">
        <v>44959</v>
      </c>
      <c r="B7370" t="s">
        <v>7</v>
      </c>
      <c r="C7370" s="1">
        <v>44959</v>
      </c>
      <c r="D7370" t="s">
        <v>314</v>
      </c>
      <c r="E7370" t="s">
        <v>49</v>
      </c>
      <c r="F7370" t="s">
        <v>49</v>
      </c>
      <c r="G7370" t="s">
        <v>20</v>
      </c>
      <c r="H7370" t="s">
        <v>0</v>
      </c>
      <c r="I7370">
        <f>MONTH(Table6[[#This Row],[Loan Date]])</f>
        <v>2</v>
      </c>
      <c r="J7370" t="str">
        <f>_xlfn.XLOOKUP(Table6[[#This Row],[Numeric Month]],$N$5:$N$11,$O$5:$O$11)</f>
        <v>Feb</v>
      </c>
      <c r="K7370" t="str">
        <f>_xlfn.XLOOKUP(Table6[[#This Row],[Loan Date]],$Q$5:$Q$152,$R$5:$R$152)</f>
        <v>Thursday</v>
      </c>
      <c r="L7370" t="str">
        <f>_xlfn.XLOOKUP(Table6[[#This Row],[Loan Date]],$Q$5:$Q$152,$S$5:$S$152)</f>
        <v>Week 4</v>
      </c>
    </row>
    <row r="7371" spans="1:12" x14ac:dyDescent="0.2">
      <c r="A7371" s="1">
        <v>44959</v>
      </c>
      <c r="B7371" t="s">
        <v>7</v>
      </c>
      <c r="C7371" s="1">
        <v>44973</v>
      </c>
      <c r="D7371" t="s">
        <v>599</v>
      </c>
      <c r="E7371" t="s">
        <v>9</v>
      </c>
      <c r="F7371" t="s">
        <v>8</v>
      </c>
      <c r="G7371" t="s">
        <v>1</v>
      </c>
      <c r="H7371" t="s">
        <v>0</v>
      </c>
      <c r="I7371">
        <f>MONTH(Table6[[#This Row],[Loan Date]])</f>
        <v>2</v>
      </c>
      <c r="J7371" t="str">
        <f>_xlfn.XLOOKUP(Table6[[#This Row],[Numeric Month]],$N$5:$N$11,$O$5:$O$11)</f>
        <v>Feb</v>
      </c>
      <c r="K7371" t="str">
        <f>_xlfn.XLOOKUP(Table6[[#This Row],[Loan Date]],$Q$5:$Q$152,$R$5:$R$152)</f>
        <v>Thursday</v>
      </c>
      <c r="L7371" t="str">
        <f>_xlfn.XLOOKUP(Table6[[#This Row],[Loan Date]],$Q$5:$Q$152,$S$5:$S$152)</f>
        <v>Week 4</v>
      </c>
    </row>
    <row r="7372" spans="1:12" x14ac:dyDescent="0.2">
      <c r="A7372" s="1">
        <v>44959</v>
      </c>
      <c r="B7372" t="s">
        <v>7</v>
      </c>
      <c r="C7372" s="1">
        <v>44959</v>
      </c>
      <c r="D7372" t="s">
        <v>497</v>
      </c>
      <c r="E7372" t="s">
        <v>21</v>
      </c>
      <c r="F7372" t="s">
        <v>21</v>
      </c>
      <c r="G7372" t="s">
        <v>20</v>
      </c>
      <c r="H7372" t="s">
        <v>0</v>
      </c>
      <c r="I7372">
        <f>MONTH(Table6[[#This Row],[Loan Date]])</f>
        <v>2</v>
      </c>
      <c r="J7372" t="str">
        <f>_xlfn.XLOOKUP(Table6[[#This Row],[Numeric Month]],$N$5:$N$11,$O$5:$O$11)</f>
        <v>Feb</v>
      </c>
      <c r="K7372" t="str">
        <f>_xlfn.XLOOKUP(Table6[[#This Row],[Loan Date]],$Q$5:$Q$152,$R$5:$R$152)</f>
        <v>Thursday</v>
      </c>
      <c r="L7372" t="str">
        <f>_xlfn.XLOOKUP(Table6[[#This Row],[Loan Date]],$Q$5:$Q$152,$S$5:$S$152)</f>
        <v>Week 4</v>
      </c>
    </row>
    <row r="7373" spans="1:12" x14ac:dyDescent="0.2">
      <c r="A7373" s="1">
        <v>44959</v>
      </c>
      <c r="B7373" t="s">
        <v>7</v>
      </c>
      <c r="C7373" s="1">
        <v>44959</v>
      </c>
      <c r="D7373" t="s">
        <v>116</v>
      </c>
      <c r="E7373" t="s">
        <v>23</v>
      </c>
      <c r="F7373" t="s">
        <v>23</v>
      </c>
      <c r="G7373" t="s">
        <v>20</v>
      </c>
      <c r="H7373" t="s">
        <v>0</v>
      </c>
      <c r="I7373">
        <f>MONTH(Table6[[#This Row],[Loan Date]])</f>
        <v>2</v>
      </c>
      <c r="J7373" t="str">
        <f>_xlfn.XLOOKUP(Table6[[#This Row],[Numeric Month]],$N$5:$N$11,$O$5:$O$11)</f>
        <v>Feb</v>
      </c>
      <c r="K7373" t="str">
        <f>_xlfn.XLOOKUP(Table6[[#This Row],[Loan Date]],$Q$5:$Q$152,$R$5:$R$152)</f>
        <v>Thursday</v>
      </c>
      <c r="L7373" t="str">
        <f>_xlfn.XLOOKUP(Table6[[#This Row],[Loan Date]],$Q$5:$Q$152,$S$5:$S$152)</f>
        <v>Week 4</v>
      </c>
    </row>
    <row r="7374" spans="1:12" x14ac:dyDescent="0.2">
      <c r="A7374" s="1">
        <v>44959</v>
      </c>
      <c r="B7374" t="s">
        <v>7</v>
      </c>
      <c r="C7374" s="1">
        <v>44959</v>
      </c>
      <c r="D7374" t="s">
        <v>97</v>
      </c>
      <c r="E7374" t="s">
        <v>23</v>
      </c>
      <c r="F7374" t="s">
        <v>23</v>
      </c>
      <c r="G7374" t="s">
        <v>20</v>
      </c>
      <c r="H7374" t="s">
        <v>0</v>
      </c>
      <c r="I7374">
        <f>MONTH(Table6[[#This Row],[Loan Date]])</f>
        <v>2</v>
      </c>
      <c r="J7374" t="str">
        <f>_xlfn.XLOOKUP(Table6[[#This Row],[Numeric Month]],$N$5:$N$11,$O$5:$O$11)</f>
        <v>Feb</v>
      </c>
      <c r="K7374" t="str">
        <f>_xlfn.XLOOKUP(Table6[[#This Row],[Loan Date]],$Q$5:$Q$152,$R$5:$R$152)</f>
        <v>Thursday</v>
      </c>
      <c r="L7374" t="str">
        <f>_xlfn.XLOOKUP(Table6[[#This Row],[Loan Date]],$Q$5:$Q$152,$S$5:$S$152)</f>
        <v>Week 4</v>
      </c>
    </row>
    <row r="7375" spans="1:12" x14ac:dyDescent="0.2">
      <c r="A7375" s="1">
        <v>44959</v>
      </c>
      <c r="B7375" t="s">
        <v>7</v>
      </c>
      <c r="C7375" s="1">
        <v>44959</v>
      </c>
      <c r="D7375" t="s">
        <v>738</v>
      </c>
      <c r="E7375" t="s">
        <v>21</v>
      </c>
      <c r="F7375" t="s">
        <v>21</v>
      </c>
      <c r="G7375" t="s">
        <v>20</v>
      </c>
      <c r="H7375" t="s">
        <v>0</v>
      </c>
      <c r="I7375">
        <f>MONTH(Table6[[#This Row],[Loan Date]])</f>
        <v>2</v>
      </c>
      <c r="J7375" t="str">
        <f>_xlfn.XLOOKUP(Table6[[#This Row],[Numeric Month]],$N$5:$N$11,$O$5:$O$11)</f>
        <v>Feb</v>
      </c>
      <c r="K7375" t="str">
        <f>_xlfn.XLOOKUP(Table6[[#This Row],[Loan Date]],$Q$5:$Q$152,$R$5:$R$152)</f>
        <v>Thursday</v>
      </c>
      <c r="L7375" t="str">
        <f>_xlfn.XLOOKUP(Table6[[#This Row],[Loan Date]],$Q$5:$Q$152,$S$5:$S$152)</f>
        <v>Week 4</v>
      </c>
    </row>
    <row r="7376" spans="1:12" x14ac:dyDescent="0.2">
      <c r="A7376" s="1">
        <v>44959</v>
      </c>
      <c r="B7376" t="s">
        <v>7</v>
      </c>
      <c r="C7376" s="1">
        <v>44973</v>
      </c>
      <c r="D7376" t="s">
        <v>240</v>
      </c>
      <c r="E7376" t="s">
        <v>15</v>
      </c>
      <c r="F7376" t="s">
        <v>14</v>
      </c>
      <c r="G7376" t="s">
        <v>1</v>
      </c>
      <c r="H7376" t="s">
        <v>0</v>
      </c>
      <c r="I7376">
        <f>MONTH(Table6[[#This Row],[Loan Date]])</f>
        <v>2</v>
      </c>
      <c r="J7376" t="str">
        <f>_xlfn.XLOOKUP(Table6[[#This Row],[Numeric Month]],$N$5:$N$11,$O$5:$O$11)</f>
        <v>Feb</v>
      </c>
      <c r="K7376" t="str">
        <f>_xlfn.XLOOKUP(Table6[[#This Row],[Loan Date]],$Q$5:$Q$152,$R$5:$R$152)</f>
        <v>Thursday</v>
      </c>
      <c r="L7376" t="str">
        <f>_xlfn.XLOOKUP(Table6[[#This Row],[Loan Date]],$Q$5:$Q$152,$S$5:$S$152)</f>
        <v>Week 4</v>
      </c>
    </row>
    <row r="7377" spans="1:12" x14ac:dyDescent="0.2">
      <c r="A7377" s="1">
        <v>44959</v>
      </c>
      <c r="B7377" t="s">
        <v>7</v>
      </c>
      <c r="C7377" s="1">
        <v>44959</v>
      </c>
      <c r="D7377" t="s">
        <v>380</v>
      </c>
      <c r="E7377" t="s">
        <v>21</v>
      </c>
      <c r="F7377" t="s">
        <v>21</v>
      </c>
      <c r="G7377" t="s">
        <v>20</v>
      </c>
      <c r="H7377" t="s">
        <v>0</v>
      </c>
      <c r="I7377">
        <f>MONTH(Table6[[#This Row],[Loan Date]])</f>
        <v>2</v>
      </c>
      <c r="J7377" t="str">
        <f>_xlfn.XLOOKUP(Table6[[#This Row],[Numeric Month]],$N$5:$N$11,$O$5:$O$11)</f>
        <v>Feb</v>
      </c>
      <c r="K7377" t="str">
        <f>_xlfn.XLOOKUP(Table6[[#This Row],[Loan Date]],$Q$5:$Q$152,$R$5:$R$152)</f>
        <v>Thursday</v>
      </c>
      <c r="L7377" t="str">
        <f>_xlfn.XLOOKUP(Table6[[#This Row],[Loan Date]],$Q$5:$Q$152,$S$5:$S$152)</f>
        <v>Week 4</v>
      </c>
    </row>
    <row r="7378" spans="1:12" x14ac:dyDescent="0.2">
      <c r="A7378" s="1">
        <v>44959</v>
      </c>
      <c r="B7378" t="s">
        <v>7</v>
      </c>
      <c r="C7378" s="1">
        <v>44959</v>
      </c>
      <c r="D7378" t="s">
        <v>218</v>
      </c>
      <c r="E7378" t="s">
        <v>23</v>
      </c>
      <c r="F7378" t="s">
        <v>23</v>
      </c>
      <c r="G7378" t="s">
        <v>20</v>
      </c>
      <c r="H7378" t="s">
        <v>0</v>
      </c>
      <c r="I7378">
        <f>MONTH(Table6[[#This Row],[Loan Date]])</f>
        <v>2</v>
      </c>
      <c r="J7378" t="str">
        <f>_xlfn.XLOOKUP(Table6[[#This Row],[Numeric Month]],$N$5:$N$11,$O$5:$O$11)</f>
        <v>Feb</v>
      </c>
      <c r="K7378" t="str">
        <f>_xlfn.XLOOKUP(Table6[[#This Row],[Loan Date]],$Q$5:$Q$152,$R$5:$R$152)</f>
        <v>Thursday</v>
      </c>
      <c r="L7378" t="str">
        <f>_xlfn.XLOOKUP(Table6[[#This Row],[Loan Date]],$Q$5:$Q$152,$S$5:$S$152)</f>
        <v>Week 4</v>
      </c>
    </row>
    <row r="7379" spans="1:12" x14ac:dyDescent="0.2">
      <c r="A7379" s="1">
        <v>44959</v>
      </c>
      <c r="B7379" t="s">
        <v>5</v>
      </c>
      <c r="C7379" s="1">
        <v>44973</v>
      </c>
      <c r="D7379" t="s">
        <v>659</v>
      </c>
      <c r="E7379" t="s">
        <v>15</v>
      </c>
      <c r="F7379" t="s">
        <v>14</v>
      </c>
      <c r="G7379" t="s">
        <v>1</v>
      </c>
      <c r="H7379" t="s">
        <v>0</v>
      </c>
      <c r="I7379">
        <f>MONTH(Table6[[#This Row],[Loan Date]])</f>
        <v>2</v>
      </c>
      <c r="J7379" t="str">
        <f>_xlfn.XLOOKUP(Table6[[#This Row],[Numeric Month]],$N$5:$N$11,$O$5:$O$11)</f>
        <v>Feb</v>
      </c>
      <c r="K7379" t="str">
        <f>_xlfn.XLOOKUP(Table6[[#This Row],[Loan Date]],$Q$5:$Q$152,$R$5:$R$152)</f>
        <v>Thursday</v>
      </c>
      <c r="L7379" t="str">
        <f>_xlfn.XLOOKUP(Table6[[#This Row],[Loan Date]],$Q$5:$Q$152,$S$5:$S$152)</f>
        <v>Week 4</v>
      </c>
    </row>
    <row r="7380" spans="1:12" x14ac:dyDescent="0.2">
      <c r="A7380" s="1">
        <v>44959</v>
      </c>
      <c r="B7380" t="s">
        <v>7</v>
      </c>
      <c r="C7380" s="1">
        <v>44959</v>
      </c>
      <c r="D7380" t="s">
        <v>913</v>
      </c>
      <c r="E7380" t="s">
        <v>37</v>
      </c>
      <c r="F7380" t="s">
        <v>37</v>
      </c>
      <c r="G7380" t="s">
        <v>20</v>
      </c>
      <c r="H7380" t="s">
        <v>0</v>
      </c>
      <c r="I7380">
        <f>MONTH(Table6[[#This Row],[Loan Date]])</f>
        <v>2</v>
      </c>
      <c r="J7380" t="str">
        <f>_xlfn.XLOOKUP(Table6[[#This Row],[Numeric Month]],$N$5:$N$11,$O$5:$O$11)</f>
        <v>Feb</v>
      </c>
      <c r="K7380" t="str">
        <f>_xlfn.XLOOKUP(Table6[[#This Row],[Loan Date]],$Q$5:$Q$152,$R$5:$R$152)</f>
        <v>Thursday</v>
      </c>
      <c r="L7380" t="str">
        <f>_xlfn.XLOOKUP(Table6[[#This Row],[Loan Date]],$Q$5:$Q$152,$S$5:$S$152)</f>
        <v>Week 4</v>
      </c>
    </row>
    <row r="7381" spans="1:12" x14ac:dyDescent="0.2">
      <c r="A7381" s="1">
        <v>44959</v>
      </c>
      <c r="B7381" t="s">
        <v>7</v>
      </c>
      <c r="C7381" s="1">
        <v>44959</v>
      </c>
      <c r="D7381" t="s">
        <v>338</v>
      </c>
      <c r="E7381" t="s">
        <v>23</v>
      </c>
      <c r="F7381" t="s">
        <v>23</v>
      </c>
      <c r="G7381" t="s">
        <v>20</v>
      </c>
      <c r="H7381" t="s">
        <v>0</v>
      </c>
      <c r="I7381">
        <f>MONTH(Table6[[#This Row],[Loan Date]])</f>
        <v>2</v>
      </c>
      <c r="J7381" t="str">
        <f>_xlfn.XLOOKUP(Table6[[#This Row],[Numeric Month]],$N$5:$N$11,$O$5:$O$11)</f>
        <v>Feb</v>
      </c>
      <c r="K7381" t="str">
        <f>_xlfn.XLOOKUP(Table6[[#This Row],[Loan Date]],$Q$5:$Q$152,$R$5:$R$152)</f>
        <v>Thursday</v>
      </c>
      <c r="L7381" t="str">
        <f>_xlfn.XLOOKUP(Table6[[#This Row],[Loan Date]],$Q$5:$Q$152,$S$5:$S$152)</f>
        <v>Week 4</v>
      </c>
    </row>
    <row r="7382" spans="1:12" x14ac:dyDescent="0.2">
      <c r="A7382" s="1">
        <v>44959</v>
      </c>
      <c r="B7382" t="s">
        <v>7</v>
      </c>
      <c r="C7382" s="1">
        <v>44959</v>
      </c>
      <c r="D7382" t="s">
        <v>379</v>
      </c>
      <c r="E7382" t="s">
        <v>65</v>
      </c>
      <c r="F7382" t="s">
        <v>65</v>
      </c>
      <c r="G7382" t="s">
        <v>20</v>
      </c>
      <c r="H7382" t="s">
        <v>0</v>
      </c>
      <c r="I7382">
        <f>MONTH(Table6[[#This Row],[Loan Date]])</f>
        <v>2</v>
      </c>
      <c r="J7382" t="str">
        <f>_xlfn.XLOOKUP(Table6[[#This Row],[Numeric Month]],$N$5:$N$11,$O$5:$O$11)</f>
        <v>Feb</v>
      </c>
      <c r="K7382" t="str">
        <f>_xlfn.XLOOKUP(Table6[[#This Row],[Loan Date]],$Q$5:$Q$152,$R$5:$R$152)</f>
        <v>Thursday</v>
      </c>
      <c r="L7382" t="str">
        <f>_xlfn.XLOOKUP(Table6[[#This Row],[Loan Date]],$Q$5:$Q$152,$S$5:$S$152)</f>
        <v>Week 4</v>
      </c>
    </row>
    <row r="7383" spans="1:12" x14ac:dyDescent="0.2">
      <c r="A7383" s="1">
        <v>44959</v>
      </c>
      <c r="B7383" t="s">
        <v>7</v>
      </c>
      <c r="C7383" s="1">
        <v>44959</v>
      </c>
      <c r="D7383" t="s">
        <v>431</v>
      </c>
      <c r="E7383" t="s">
        <v>162</v>
      </c>
      <c r="F7383" t="s">
        <v>162</v>
      </c>
      <c r="G7383" t="s">
        <v>11</v>
      </c>
      <c r="H7383" t="s">
        <v>0</v>
      </c>
      <c r="I7383">
        <f>MONTH(Table6[[#This Row],[Loan Date]])</f>
        <v>2</v>
      </c>
      <c r="J7383" t="str">
        <f>_xlfn.XLOOKUP(Table6[[#This Row],[Numeric Month]],$N$5:$N$11,$O$5:$O$11)</f>
        <v>Feb</v>
      </c>
      <c r="K7383" t="str">
        <f>_xlfn.XLOOKUP(Table6[[#This Row],[Loan Date]],$Q$5:$Q$152,$R$5:$R$152)</f>
        <v>Thursday</v>
      </c>
      <c r="L7383" t="str">
        <f>_xlfn.XLOOKUP(Table6[[#This Row],[Loan Date]],$Q$5:$Q$152,$S$5:$S$152)</f>
        <v>Week 4</v>
      </c>
    </row>
    <row r="7384" spans="1:12" x14ac:dyDescent="0.2">
      <c r="A7384" s="1">
        <v>44959</v>
      </c>
      <c r="B7384" t="s">
        <v>7</v>
      </c>
      <c r="C7384" s="1">
        <v>44959</v>
      </c>
      <c r="D7384" t="s">
        <v>1002</v>
      </c>
      <c r="E7384" t="s">
        <v>224</v>
      </c>
      <c r="F7384" t="s">
        <v>223</v>
      </c>
      <c r="G7384" t="s">
        <v>11</v>
      </c>
      <c r="H7384" t="s">
        <v>0</v>
      </c>
      <c r="I7384">
        <f>MONTH(Table6[[#This Row],[Loan Date]])</f>
        <v>2</v>
      </c>
      <c r="J7384" t="str">
        <f>_xlfn.XLOOKUP(Table6[[#This Row],[Numeric Month]],$N$5:$N$11,$O$5:$O$11)</f>
        <v>Feb</v>
      </c>
      <c r="K7384" t="str">
        <f>_xlfn.XLOOKUP(Table6[[#This Row],[Loan Date]],$Q$5:$Q$152,$R$5:$R$152)</f>
        <v>Thursday</v>
      </c>
      <c r="L7384" t="str">
        <f>_xlfn.XLOOKUP(Table6[[#This Row],[Loan Date]],$Q$5:$Q$152,$S$5:$S$152)</f>
        <v>Week 4</v>
      </c>
    </row>
    <row r="7385" spans="1:12" x14ac:dyDescent="0.2">
      <c r="A7385" s="1">
        <v>44959</v>
      </c>
      <c r="B7385" t="s">
        <v>7</v>
      </c>
      <c r="C7385" s="1">
        <v>44959</v>
      </c>
      <c r="D7385" t="s">
        <v>194</v>
      </c>
      <c r="E7385" t="s">
        <v>12</v>
      </c>
      <c r="F7385" t="s">
        <v>12</v>
      </c>
      <c r="G7385" t="s">
        <v>11</v>
      </c>
      <c r="H7385" t="s">
        <v>0</v>
      </c>
      <c r="I7385">
        <f>MONTH(Table6[[#This Row],[Loan Date]])</f>
        <v>2</v>
      </c>
      <c r="J7385" t="str">
        <f>_xlfn.XLOOKUP(Table6[[#This Row],[Numeric Month]],$N$5:$N$11,$O$5:$O$11)</f>
        <v>Feb</v>
      </c>
      <c r="K7385" t="str">
        <f>_xlfn.XLOOKUP(Table6[[#This Row],[Loan Date]],$Q$5:$Q$152,$R$5:$R$152)</f>
        <v>Thursday</v>
      </c>
      <c r="L7385" t="str">
        <f>_xlfn.XLOOKUP(Table6[[#This Row],[Loan Date]],$Q$5:$Q$152,$S$5:$S$152)</f>
        <v>Week 4</v>
      </c>
    </row>
    <row r="7386" spans="1:12" x14ac:dyDescent="0.2">
      <c r="A7386" s="1">
        <v>44959</v>
      </c>
      <c r="B7386" t="s">
        <v>7</v>
      </c>
      <c r="C7386" s="1">
        <v>44959</v>
      </c>
      <c r="D7386" t="s">
        <v>538</v>
      </c>
      <c r="E7386" t="s">
        <v>122</v>
      </c>
      <c r="F7386" t="s">
        <v>122</v>
      </c>
      <c r="G7386" t="s">
        <v>11</v>
      </c>
      <c r="H7386" t="s">
        <v>0</v>
      </c>
      <c r="I7386">
        <f>MONTH(Table6[[#This Row],[Loan Date]])</f>
        <v>2</v>
      </c>
      <c r="J7386" t="str">
        <f>_xlfn.XLOOKUP(Table6[[#This Row],[Numeric Month]],$N$5:$N$11,$O$5:$O$11)</f>
        <v>Feb</v>
      </c>
      <c r="K7386" t="str">
        <f>_xlfn.XLOOKUP(Table6[[#This Row],[Loan Date]],$Q$5:$Q$152,$R$5:$R$152)</f>
        <v>Thursday</v>
      </c>
      <c r="L7386" t="str">
        <f>_xlfn.XLOOKUP(Table6[[#This Row],[Loan Date]],$Q$5:$Q$152,$S$5:$S$152)</f>
        <v>Week 4</v>
      </c>
    </row>
    <row r="7387" spans="1:12" x14ac:dyDescent="0.2">
      <c r="A7387" s="1">
        <v>44959</v>
      </c>
      <c r="B7387" t="s">
        <v>7</v>
      </c>
      <c r="C7387" s="1">
        <v>44959</v>
      </c>
      <c r="D7387" t="s">
        <v>471</v>
      </c>
      <c r="E7387" t="s">
        <v>12</v>
      </c>
      <c r="F7387" t="s">
        <v>12</v>
      </c>
      <c r="G7387" t="s">
        <v>11</v>
      </c>
      <c r="H7387" t="s">
        <v>0</v>
      </c>
      <c r="I7387">
        <f>MONTH(Table6[[#This Row],[Loan Date]])</f>
        <v>2</v>
      </c>
      <c r="J7387" t="str">
        <f>_xlfn.XLOOKUP(Table6[[#This Row],[Numeric Month]],$N$5:$N$11,$O$5:$O$11)</f>
        <v>Feb</v>
      </c>
      <c r="K7387" t="str">
        <f>_xlfn.XLOOKUP(Table6[[#This Row],[Loan Date]],$Q$5:$Q$152,$R$5:$R$152)</f>
        <v>Thursday</v>
      </c>
      <c r="L7387" t="str">
        <f>_xlfn.XLOOKUP(Table6[[#This Row],[Loan Date]],$Q$5:$Q$152,$S$5:$S$152)</f>
        <v>Week 4</v>
      </c>
    </row>
    <row r="7388" spans="1:12" x14ac:dyDescent="0.2">
      <c r="A7388" s="1">
        <v>44959</v>
      </c>
      <c r="B7388" t="s">
        <v>7</v>
      </c>
      <c r="C7388" s="1">
        <v>44966</v>
      </c>
      <c r="D7388" t="s">
        <v>695</v>
      </c>
      <c r="E7388" t="s">
        <v>15</v>
      </c>
      <c r="F7388" t="s">
        <v>14</v>
      </c>
      <c r="G7388" t="s">
        <v>1</v>
      </c>
      <c r="H7388" t="s">
        <v>0</v>
      </c>
      <c r="I7388">
        <f>MONTH(Table6[[#This Row],[Loan Date]])</f>
        <v>2</v>
      </c>
      <c r="J7388" t="str">
        <f>_xlfn.XLOOKUP(Table6[[#This Row],[Numeric Month]],$N$5:$N$11,$O$5:$O$11)</f>
        <v>Feb</v>
      </c>
      <c r="K7388" t="str">
        <f>_xlfn.XLOOKUP(Table6[[#This Row],[Loan Date]],$Q$5:$Q$152,$R$5:$R$152)</f>
        <v>Thursday</v>
      </c>
      <c r="L7388" t="str">
        <f>_xlfn.XLOOKUP(Table6[[#This Row],[Loan Date]],$Q$5:$Q$152,$S$5:$S$152)</f>
        <v>Week 4</v>
      </c>
    </row>
    <row r="7389" spans="1:12" x14ac:dyDescent="0.2">
      <c r="A7389" s="1">
        <v>44959</v>
      </c>
      <c r="B7389" t="s">
        <v>7</v>
      </c>
      <c r="C7389" s="1">
        <v>44959</v>
      </c>
      <c r="D7389" t="s">
        <v>499</v>
      </c>
      <c r="E7389" t="s">
        <v>21</v>
      </c>
      <c r="F7389" t="s">
        <v>21</v>
      </c>
      <c r="G7389" t="s">
        <v>20</v>
      </c>
      <c r="H7389" t="s">
        <v>0</v>
      </c>
      <c r="I7389">
        <f>MONTH(Table6[[#This Row],[Loan Date]])</f>
        <v>2</v>
      </c>
      <c r="J7389" t="str">
        <f>_xlfn.XLOOKUP(Table6[[#This Row],[Numeric Month]],$N$5:$N$11,$O$5:$O$11)</f>
        <v>Feb</v>
      </c>
      <c r="K7389" t="str">
        <f>_xlfn.XLOOKUP(Table6[[#This Row],[Loan Date]],$Q$5:$Q$152,$R$5:$R$152)</f>
        <v>Thursday</v>
      </c>
      <c r="L7389" t="str">
        <f>_xlfn.XLOOKUP(Table6[[#This Row],[Loan Date]],$Q$5:$Q$152,$S$5:$S$152)</f>
        <v>Week 4</v>
      </c>
    </row>
    <row r="7390" spans="1:12" x14ac:dyDescent="0.2">
      <c r="A7390" s="1">
        <v>44959</v>
      </c>
      <c r="B7390" t="s">
        <v>7</v>
      </c>
      <c r="C7390" s="1">
        <v>44959</v>
      </c>
      <c r="D7390" t="s">
        <v>408</v>
      </c>
      <c r="E7390" t="s">
        <v>23</v>
      </c>
      <c r="F7390" t="s">
        <v>23</v>
      </c>
      <c r="G7390" t="s">
        <v>20</v>
      </c>
      <c r="H7390" t="s">
        <v>0</v>
      </c>
      <c r="I7390">
        <f>MONTH(Table6[[#This Row],[Loan Date]])</f>
        <v>2</v>
      </c>
      <c r="J7390" t="str">
        <f>_xlfn.XLOOKUP(Table6[[#This Row],[Numeric Month]],$N$5:$N$11,$O$5:$O$11)</f>
        <v>Feb</v>
      </c>
      <c r="K7390" t="str">
        <f>_xlfn.XLOOKUP(Table6[[#This Row],[Loan Date]],$Q$5:$Q$152,$R$5:$R$152)</f>
        <v>Thursday</v>
      </c>
      <c r="L7390" t="str">
        <f>_xlfn.XLOOKUP(Table6[[#This Row],[Loan Date]],$Q$5:$Q$152,$S$5:$S$152)</f>
        <v>Week 4</v>
      </c>
    </row>
    <row r="7391" spans="1:12" x14ac:dyDescent="0.2">
      <c r="A7391" s="1">
        <v>44959</v>
      </c>
      <c r="B7391" t="s">
        <v>7</v>
      </c>
      <c r="C7391" s="1">
        <v>44959</v>
      </c>
      <c r="D7391" t="s">
        <v>923</v>
      </c>
      <c r="E7391" t="s">
        <v>37</v>
      </c>
      <c r="F7391" t="s">
        <v>37</v>
      </c>
      <c r="G7391" t="s">
        <v>20</v>
      </c>
      <c r="H7391" t="s">
        <v>0</v>
      </c>
      <c r="I7391">
        <f>MONTH(Table6[[#This Row],[Loan Date]])</f>
        <v>2</v>
      </c>
      <c r="J7391" t="str">
        <f>_xlfn.XLOOKUP(Table6[[#This Row],[Numeric Month]],$N$5:$N$11,$O$5:$O$11)</f>
        <v>Feb</v>
      </c>
      <c r="K7391" t="str">
        <f>_xlfn.XLOOKUP(Table6[[#This Row],[Loan Date]],$Q$5:$Q$152,$R$5:$R$152)</f>
        <v>Thursday</v>
      </c>
      <c r="L7391" t="str">
        <f>_xlfn.XLOOKUP(Table6[[#This Row],[Loan Date]],$Q$5:$Q$152,$S$5:$S$152)</f>
        <v>Week 4</v>
      </c>
    </row>
    <row r="7392" spans="1:12" x14ac:dyDescent="0.2">
      <c r="A7392" s="1">
        <v>44959</v>
      </c>
      <c r="B7392" t="s">
        <v>5</v>
      </c>
      <c r="C7392" s="1">
        <v>44959</v>
      </c>
      <c r="D7392" t="s">
        <v>25</v>
      </c>
      <c r="E7392" t="s">
        <v>21</v>
      </c>
      <c r="F7392" t="s">
        <v>21</v>
      </c>
      <c r="G7392" t="s">
        <v>20</v>
      </c>
      <c r="H7392" t="s">
        <v>0</v>
      </c>
      <c r="I7392">
        <f>MONTH(Table6[[#This Row],[Loan Date]])</f>
        <v>2</v>
      </c>
      <c r="J7392" t="str">
        <f>_xlfn.XLOOKUP(Table6[[#This Row],[Numeric Month]],$N$5:$N$11,$O$5:$O$11)</f>
        <v>Feb</v>
      </c>
      <c r="K7392" t="str">
        <f>_xlfn.XLOOKUP(Table6[[#This Row],[Loan Date]],$Q$5:$Q$152,$R$5:$R$152)</f>
        <v>Thursday</v>
      </c>
      <c r="L7392" t="str">
        <f>_xlfn.XLOOKUP(Table6[[#This Row],[Loan Date]],$Q$5:$Q$152,$S$5:$S$152)</f>
        <v>Week 4</v>
      </c>
    </row>
    <row r="7393" spans="1:12" x14ac:dyDescent="0.2">
      <c r="A7393" s="1">
        <v>44959</v>
      </c>
      <c r="B7393" t="s">
        <v>5</v>
      </c>
      <c r="C7393" s="1">
        <v>44959</v>
      </c>
      <c r="D7393" t="s">
        <v>26</v>
      </c>
      <c r="E7393" t="s">
        <v>23</v>
      </c>
      <c r="F7393" t="s">
        <v>23</v>
      </c>
      <c r="G7393" t="s">
        <v>20</v>
      </c>
      <c r="H7393" t="s">
        <v>0</v>
      </c>
      <c r="I7393">
        <f>MONTH(Table6[[#This Row],[Loan Date]])</f>
        <v>2</v>
      </c>
      <c r="J7393" t="str">
        <f>_xlfn.XLOOKUP(Table6[[#This Row],[Numeric Month]],$N$5:$N$11,$O$5:$O$11)</f>
        <v>Feb</v>
      </c>
      <c r="K7393" t="str">
        <f>_xlfn.XLOOKUP(Table6[[#This Row],[Loan Date]],$Q$5:$Q$152,$R$5:$R$152)</f>
        <v>Thursday</v>
      </c>
      <c r="L7393" t="str">
        <f>_xlfn.XLOOKUP(Table6[[#This Row],[Loan Date]],$Q$5:$Q$152,$S$5:$S$152)</f>
        <v>Week 4</v>
      </c>
    </row>
    <row r="7394" spans="1:12" x14ac:dyDescent="0.2">
      <c r="A7394" s="1">
        <v>44959</v>
      </c>
      <c r="B7394" t="s">
        <v>7</v>
      </c>
      <c r="C7394" s="1">
        <v>44959</v>
      </c>
      <c r="D7394" t="s">
        <v>497</v>
      </c>
      <c r="E7394" t="s">
        <v>21</v>
      </c>
      <c r="F7394" t="s">
        <v>21</v>
      </c>
      <c r="G7394" t="s">
        <v>20</v>
      </c>
      <c r="H7394" t="s">
        <v>0</v>
      </c>
      <c r="I7394">
        <f>MONTH(Table6[[#This Row],[Loan Date]])</f>
        <v>2</v>
      </c>
      <c r="J7394" t="str">
        <f>_xlfn.XLOOKUP(Table6[[#This Row],[Numeric Month]],$N$5:$N$11,$O$5:$O$11)</f>
        <v>Feb</v>
      </c>
      <c r="K7394" t="str">
        <f>_xlfn.XLOOKUP(Table6[[#This Row],[Loan Date]],$Q$5:$Q$152,$R$5:$R$152)</f>
        <v>Thursday</v>
      </c>
      <c r="L7394" t="str">
        <f>_xlfn.XLOOKUP(Table6[[#This Row],[Loan Date]],$Q$5:$Q$152,$S$5:$S$152)</f>
        <v>Week 4</v>
      </c>
    </row>
    <row r="7395" spans="1:12" x14ac:dyDescent="0.2">
      <c r="A7395" s="1">
        <v>44959</v>
      </c>
      <c r="B7395" t="s">
        <v>7</v>
      </c>
      <c r="C7395" s="1">
        <v>44959</v>
      </c>
      <c r="D7395" t="s">
        <v>116</v>
      </c>
      <c r="E7395" t="s">
        <v>23</v>
      </c>
      <c r="F7395" t="s">
        <v>23</v>
      </c>
      <c r="G7395" t="s">
        <v>20</v>
      </c>
      <c r="H7395" t="s">
        <v>0</v>
      </c>
      <c r="I7395">
        <f>MONTH(Table6[[#This Row],[Loan Date]])</f>
        <v>2</v>
      </c>
      <c r="J7395" t="str">
        <f>_xlfn.XLOOKUP(Table6[[#This Row],[Numeric Month]],$N$5:$N$11,$O$5:$O$11)</f>
        <v>Feb</v>
      </c>
      <c r="K7395" t="str">
        <f>_xlfn.XLOOKUP(Table6[[#This Row],[Loan Date]],$Q$5:$Q$152,$R$5:$R$152)</f>
        <v>Thursday</v>
      </c>
      <c r="L7395" t="str">
        <f>_xlfn.XLOOKUP(Table6[[#This Row],[Loan Date]],$Q$5:$Q$152,$S$5:$S$152)</f>
        <v>Week 4</v>
      </c>
    </row>
    <row r="7396" spans="1:12" x14ac:dyDescent="0.2">
      <c r="A7396" s="1">
        <v>44959</v>
      </c>
      <c r="B7396" t="s">
        <v>7</v>
      </c>
      <c r="C7396" s="1">
        <v>44966</v>
      </c>
      <c r="D7396" t="s">
        <v>629</v>
      </c>
      <c r="E7396" t="s">
        <v>9</v>
      </c>
      <c r="F7396" t="s">
        <v>8</v>
      </c>
      <c r="G7396" t="s">
        <v>1</v>
      </c>
      <c r="H7396" t="s">
        <v>0</v>
      </c>
      <c r="I7396">
        <f>MONTH(Table6[[#This Row],[Loan Date]])</f>
        <v>2</v>
      </c>
      <c r="J7396" t="str">
        <f>_xlfn.XLOOKUP(Table6[[#This Row],[Numeric Month]],$N$5:$N$11,$O$5:$O$11)</f>
        <v>Feb</v>
      </c>
      <c r="K7396" t="str">
        <f>_xlfn.XLOOKUP(Table6[[#This Row],[Loan Date]],$Q$5:$Q$152,$R$5:$R$152)</f>
        <v>Thursday</v>
      </c>
      <c r="L7396" t="str">
        <f>_xlfn.XLOOKUP(Table6[[#This Row],[Loan Date]],$Q$5:$Q$152,$S$5:$S$152)</f>
        <v>Week 4</v>
      </c>
    </row>
    <row r="7397" spans="1:12" x14ac:dyDescent="0.2">
      <c r="A7397" s="1">
        <v>44959</v>
      </c>
      <c r="B7397" t="s">
        <v>7</v>
      </c>
      <c r="C7397" s="1">
        <v>44959</v>
      </c>
      <c r="D7397" t="s">
        <v>441</v>
      </c>
      <c r="E7397" t="s">
        <v>21</v>
      </c>
      <c r="F7397" t="s">
        <v>21</v>
      </c>
      <c r="G7397" t="s">
        <v>20</v>
      </c>
      <c r="H7397" t="s">
        <v>0</v>
      </c>
      <c r="I7397">
        <f>MONTH(Table6[[#This Row],[Loan Date]])</f>
        <v>2</v>
      </c>
      <c r="J7397" t="str">
        <f>_xlfn.XLOOKUP(Table6[[#This Row],[Numeric Month]],$N$5:$N$11,$O$5:$O$11)</f>
        <v>Feb</v>
      </c>
      <c r="K7397" t="str">
        <f>_xlfn.XLOOKUP(Table6[[#This Row],[Loan Date]],$Q$5:$Q$152,$R$5:$R$152)</f>
        <v>Thursday</v>
      </c>
      <c r="L7397" t="str">
        <f>_xlfn.XLOOKUP(Table6[[#This Row],[Loan Date]],$Q$5:$Q$152,$S$5:$S$152)</f>
        <v>Week 4</v>
      </c>
    </row>
    <row r="7398" spans="1:12" x14ac:dyDescent="0.2">
      <c r="A7398" s="1">
        <v>44959</v>
      </c>
      <c r="B7398" t="s">
        <v>7</v>
      </c>
      <c r="C7398" s="1">
        <v>44959</v>
      </c>
      <c r="D7398" t="s">
        <v>171</v>
      </c>
      <c r="E7398" t="s">
        <v>23</v>
      </c>
      <c r="F7398" t="s">
        <v>23</v>
      </c>
      <c r="G7398" t="s">
        <v>20</v>
      </c>
      <c r="H7398" t="s">
        <v>0</v>
      </c>
      <c r="I7398">
        <f>MONTH(Table6[[#This Row],[Loan Date]])</f>
        <v>2</v>
      </c>
      <c r="J7398" t="str">
        <f>_xlfn.XLOOKUP(Table6[[#This Row],[Numeric Month]],$N$5:$N$11,$O$5:$O$11)</f>
        <v>Feb</v>
      </c>
      <c r="K7398" t="str">
        <f>_xlfn.XLOOKUP(Table6[[#This Row],[Loan Date]],$Q$5:$Q$152,$R$5:$R$152)</f>
        <v>Thursday</v>
      </c>
      <c r="L7398" t="str">
        <f>_xlfn.XLOOKUP(Table6[[#This Row],[Loan Date]],$Q$5:$Q$152,$S$5:$S$152)</f>
        <v>Week 4</v>
      </c>
    </row>
    <row r="7399" spans="1:12" x14ac:dyDescent="0.2">
      <c r="A7399" s="1">
        <v>44959</v>
      </c>
      <c r="B7399" t="s">
        <v>7</v>
      </c>
      <c r="C7399" s="1">
        <v>44973</v>
      </c>
      <c r="D7399" t="s">
        <v>203</v>
      </c>
      <c r="E7399" t="s">
        <v>9</v>
      </c>
      <c r="F7399" t="s">
        <v>8</v>
      </c>
      <c r="G7399" t="s">
        <v>1</v>
      </c>
      <c r="H7399" t="s">
        <v>0</v>
      </c>
      <c r="I7399">
        <f>MONTH(Table6[[#This Row],[Loan Date]])</f>
        <v>2</v>
      </c>
      <c r="J7399" t="str">
        <f>_xlfn.XLOOKUP(Table6[[#This Row],[Numeric Month]],$N$5:$N$11,$O$5:$O$11)</f>
        <v>Feb</v>
      </c>
      <c r="K7399" t="str">
        <f>_xlfn.XLOOKUP(Table6[[#This Row],[Loan Date]],$Q$5:$Q$152,$R$5:$R$152)</f>
        <v>Thursday</v>
      </c>
      <c r="L7399" t="str">
        <f>_xlfn.XLOOKUP(Table6[[#This Row],[Loan Date]],$Q$5:$Q$152,$S$5:$S$152)</f>
        <v>Week 4</v>
      </c>
    </row>
    <row r="7400" spans="1:12" x14ac:dyDescent="0.2">
      <c r="A7400" s="1">
        <v>44959</v>
      </c>
      <c r="B7400" t="s">
        <v>7</v>
      </c>
      <c r="C7400" s="1">
        <v>44959</v>
      </c>
      <c r="D7400" t="s">
        <v>911</v>
      </c>
      <c r="E7400" t="s">
        <v>37</v>
      </c>
      <c r="F7400" t="s">
        <v>37</v>
      </c>
      <c r="G7400" t="s">
        <v>20</v>
      </c>
      <c r="H7400" t="s">
        <v>0</v>
      </c>
      <c r="I7400">
        <f>MONTH(Table6[[#This Row],[Loan Date]])</f>
        <v>2</v>
      </c>
      <c r="J7400" t="str">
        <f>_xlfn.XLOOKUP(Table6[[#This Row],[Numeric Month]],$N$5:$N$11,$O$5:$O$11)</f>
        <v>Feb</v>
      </c>
      <c r="K7400" t="str">
        <f>_xlfn.XLOOKUP(Table6[[#This Row],[Loan Date]],$Q$5:$Q$152,$R$5:$R$152)</f>
        <v>Thursday</v>
      </c>
      <c r="L7400" t="str">
        <f>_xlfn.XLOOKUP(Table6[[#This Row],[Loan Date]],$Q$5:$Q$152,$S$5:$S$152)</f>
        <v>Week 4</v>
      </c>
    </row>
    <row r="7401" spans="1:12" x14ac:dyDescent="0.2">
      <c r="A7401" s="1">
        <v>44959</v>
      </c>
      <c r="B7401" t="s">
        <v>107</v>
      </c>
      <c r="C7401" s="1">
        <v>44973</v>
      </c>
      <c r="D7401" t="s">
        <v>622</v>
      </c>
      <c r="E7401" t="s">
        <v>52</v>
      </c>
      <c r="F7401" t="s">
        <v>51</v>
      </c>
      <c r="G7401" t="s">
        <v>1</v>
      </c>
      <c r="H7401" t="s">
        <v>0</v>
      </c>
      <c r="I7401">
        <f>MONTH(Table6[[#This Row],[Loan Date]])</f>
        <v>2</v>
      </c>
      <c r="J7401" t="str">
        <f>_xlfn.XLOOKUP(Table6[[#This Row],[Numeric Month]],$N$5:$N$11,$O$5:$O$11)</f>
        <v>Feb</v>
      </c>
      <c r="K7401" t="str">
        <f>_xlfn.XLOOKUP(Table6[[#This Row],[Loan Date]],$Q$5:$Q$152,$R$5:$R$152)</f>
        <v>Thursday</v>
      </c>
      <c r="L7401" t="str">
        <f>_xlfn.XLOOKUP(Table6[[#This Row],[Loan Date]],$Q$5:$Q$152,$S$5:$S$152)</f>
        <v>Week 4</v>
      </c>
    </row>
    <row r="7402" spans="1:12" x14ac:dyDescent="0.2">
      <c r="A7402" s="1">
        <v>44959</v>
      </c>
      <c r="B7402" t="s">
        <v>7</v>
      </c>
      <c r="C7402" s="1">
        <v>44966</v>
      </c>
      <c r="D7402" t="s">
        <v>918</v>
      </c>
      <c r="E7402" t="s">
        <v>52</v>
      </c>
      <c r="F7402" t="s">
        <v>51</v>
      </c>
      <c r="G7402" t="s">
        <v>1</v>
      </c>
      <c r="H7402" t="s">
        <v>0</v>
      </c>
      <c r="I7402">
        <f>MONTH(Table6[[#This Row],[Loan Date]])</f>
        <v>2</v>
      </c>
      <c r="J7402" t="str">
        <f>_xlfn.XLOOKUP(Table6[[#This Row],[Numeric Month]],$N$5:$N$11,$O$5:$O$11)</f>
        <v>Feb</v>
      </c>
      <c r="K7402" t="str">
        <f>_xlfn.XLOOKUP(Table6[[#This Row],[Loan Date]],$Q$5:$Q$152,$R$5:$R$152)</f>
        <v>Thursday</v>
      </c>
      <c r="L7402" t="str">
        <f>_xlfn.XLOOKUP(Table6[[#This Row],[Loan Date]],$Q$5:$Q$152,$S$5:$S$152)</f>
        <v>Week 4</v>
      </c>
    </row>
    <row r="7403" spans="1:12" x14ac:dyDescent="0.2">
      <c r="A7403" s="1">
        <v>44959</v>
      </c>
      <c r="B7403" t="s">
        <v>7</v>
      </c>
      <c r="C7403" s="1">
        <v>44959</v>
      </c>
      <c r="D7403" t="s">
        <v>738</v>
      </c>
      <c r="E7403" t="s">
        <v>21</v>
      </c>
      <c r="F7403" t="s">
        <v>21</v>
      </c>
      <c r="G7403" t="s">
        <v>20</v>
      </c>
      <c r="H7403" t="s">
        <v>0</v>
      </c>
      <c r="I7403">
        <f>MONTH(Table6[[#This Row],[Loan Date]])</f>
        <v>2</v>
      </c>
      <c r="J7403" t="str">
        <f>_xlfn.XLOOKUP(Table6[[#This Row],[Numeric Month]],$N$5:$N$11,$O$5:$O$11)</f>
        <v>Feb</v>
      </c>
      <c r="K7403" t="str">
        <f>_xlfn.XLOOKUP(Table6[[#This Row],[Loan Date]],$Q$5:$Q$152,$R$5:$R$152)</f>
        <v>Thursday</v>
      </c>
      <c r="L7403" t="str">
        <f>_xlfn.XLOOKUP(Table6[[#This Row],[Loan Date]],$Q$5:$Q$152,$S$5:$S$152)</f>
        <v>Week 4</v>
      </c>
    </row>
    <row r="7404" spans="1:12" x14ac:dyDescent="0.2">
      <c r="A7404" s="1">
        <v>44959</v>
      </c>
      <c r="B7404" t="s">
        <v>7</v>
      </c>
      <c r="C7404" s="1">
        <v>44959</v>
      </c>
      <c r="D7404" t="s">
        <v>97</v>
      </c>
      <c r="E7404" t="s">
        <v>23</v>
      </c>
      <c r="F7404" t="s">
        <v>23</v>
      </c>
      <c r="G7404" t="s">
        <v>20</v>
      </c>
      <c r="H7404" t="s">
        <v>0</v>
      </c>
      <c r="I7404">
        <f>MONTH(Table6[[#This Row],[Loan Date]])</f>
        <v>2</v>
      </c>
      <c r="J7404" t="str">
        <f>_xlfn.XLOOKUP(Table6[[#This Row],[Numeric Month]],$N$5:$N$11,$O$5:$O$11)</f>
        <v>Feb</v>
      </c>
      <c r="K7404" t="str">
        <f>_xlfn.XLOOKUP(Table6[[#This Row],[Loan Date]],$Q$5:$Q$152,$R$5:$R$152)</f>
        <v>Thursday</v>
      </c>
      <c r="L7404" t="str">
        <f>_xlfn.XLOOKUP(Table6[[#This Row],[Loan Date]],$Q$5:$Q$152,$S$5:$S$152)</f>
        <v>Week 4</v>
      </c>
    </row>
    <row r="7405" spans="1:12" x14ac:dyDescent="0.2">
      <c r="A7405" s="1">
        <v>44959</v>
      </c>
      <c r="B7405" t="s">
        <v>7</v>
      </c>
      <c r="C7405" s="1">
        <v>44959</v>
      </c>
      <c r="D7405" t="s">
        <v>409</v>
      </c>
      <c r="E7405" t="s">
        <v>21</v>
      </c>
      <c r="F7405" t="s">
        <v>21</v>
      </c>
      <c r="G7405" t="s">
        <v>20</v>
      </c>
      <c r="H7405" t="s">
        <v>0</v>
      </c>
      <c r="I7405">
        <f>MONTH(Table6[[#This Row],[Loan Date]])</f>
        <v>2</v>
      </c>
      <c r="J7405" t="str">
        <f>_xlfn.XLOOKUP(Table6[[#This Row],[Numeric Month]],$N$5:$N$11,$O$5:$O$11)</f>
        <v>Feb</v>
      </c>
      <c r="K7405" t="str">
        <f>_xlfn.XLOOKUP(Table6[[#This Row],[Loan Date]],$Q$5:$Q$152,$R$5:$R$152)</f>
        <v>Thursday</v>
      </c>
      <c r="L7405" t="str">
        <f>_xlfn.XLOOKUP(Table6[[#This Row],[Loan Date]],$Q$5:$Q$152,$S$5:$S$152)</f>
        <v>Week 4</v>
      </c>
    </row>
    <row r="7406" spans="1:12" x14ac:dyDescent="0.2">
      <c r="A7406" s="1">
        <v>44959</v>
      </c>
      <c r="B7406" t="s">
        <v>7</v>
      </c>
      <c r="C7406" s="1">
        <v>44959</v>
      </c>
      <c r="D7406" t="s">
        <v>116</v>
      </c>
      <c r="E7406" t="s">
        <v>23</v>
      </c>
      <c r="F7406" t="s">
        <v>23</v>
      </c>
      <c r="G7406" t="s">
        <v>20</v>
      </c>
      <c r="H7406" t="s">
        <v>0</v>
      </c>
      <c r="I7406">
        <f>MONTH(Table6[[#This Row],[Loan Date]])</f>
        <v>2</v>
      </c>
      <c r="J7406" t="str">
        <f>_xlfn.XLOOKUP(Table6[[#This Row],[Numeric Month]],$N$5:$N$11,$O$5:$O$11)</f>
        <v>Feb</v>
      </c>
      <c r="K7406" t="str">
        <f>_xlfn.XLOOKUP(Table6[[#This Row],[Loan Date]],$Q$5:$Q$152,$R$5:$R$152)</f>
        <v>Thursday</v>
      </c>
      <c r="L7406" t="str">
        <f>_xlfn.XLOOKUP(Table6[[#This Row],[Loan Date]],$Q$5:$Q$152,$S$5:$S$152)</f>
        <v>Week 4</v>
      </c>
    </row>
    <row r="7407" spans="1:12" x14ac:dyDescent="0.2">
      <c r="A7407" s="1">
        <v>44959</v>
      </c>
      <c r="B7407" t="s">
        <v>7</v>
      </c>
      <c r="C7407" s="1">
        <v>44959</v>
      </c>
      <c r="D7407" t="s">
        <v>97</v>
      </c>
      <c r="E7407" t="s">
        <v>23</v>
      </c>
      <c r="F7407" t="s">
        <v>23</v>
      </c>
      <c r="G7407" t="s">
        <v>20</v>
      </c>
      <c r="H7407" t="s">
        <v>0</v>
      </c>
      <c r="I7407">
        <f>MONTH(Table6[[#This Row],[Loan Date]])</f>
        <v>2</v>
      </c>
      <c r="J7407" t="str">
        <f>_xlfn.XLOOKUP(Table6[[#This Row],[Numeric Month]],$N$5:$N$11,$O$5:$O$11)</f>
        <v>Feb</v>
      </c>
      <c r="K7407" t="str">
        <f>_xlfn.XLOOKUP(Table6[[#This Row],[Loan Date]],$Q$5:$Q$152,$R$5:$R$152)</f>
        <v>Thursday</v>
      </c>
      <c r="L7407" t="str">
        <f>_xlfn.XLOOKUP(Table6[[#This Row],[Loan Date]],$Q$5:$Q$152,$S$5:$S$152)</f>
        <v>Week 4</v>
      </c>
    </row>
    <row r="7408" spans="1:12" x14ac:dyDescent="0.2">
      <c r="A7408" s="1">
        <v>44959</v>
      </c>
      <c r="B7408" t="s">
        <v>7</v>
      </c>
      <c r="C7408" s="1">
        <v>44959</v>
      </c>
      <c r="D7408" t="s">
        <v>738</v>
      </c>
      <c r="E7408" t="s">
        <v>21</v>
      </c>
      <c r="F7408" t="s">
        <v>21</v>
      </c>
      <c r="G7408" t="s">
        <v>20</v>
      </c>
      <c r="H7408" t="s">
        <v>0</v>
      </c>
      <c r="I7408">
        <f>MONTH(Table6[[#This Row],[Loan Date]])</f>
        <v>2</v>
      </c>
      <c r="J7408" t="str">
        <f>_xlfn.XLOOKUP(Table6[[#This Row],[Numeric Month]],$N$5:$N$11,$O$5:$O$11)</f>
        <v>Feb</v>
      </c>
      <c r="K7408" t="str">
        <f>_xlfn.XLOOKUP(Table6[[#This Row],[Loan Date]],$Q$5:$Q$152,$R$5:$R$152)</f>
        <v>Thursday</v>
      </c>
      <c r="L7408" t="str">
        <f>_xlfn.XLOOKUP(Table6[[#This Row],[Loan Date]],$Q$5:$Q$152,$S$5:$S$152)</f>
        <v>Week 4</v>
      </c>
    </row>
    <row r="7409" spans="1:12" x14ac:dyDescent="0.2">
      <c r="A7409" s="1">
        <v>44960</v>
      </c>
      <c r="B7409" t="s">
        <v>7</v>
      </c>
      <c r="C7409" s="1">
        <v>44960</v>
      </c>
      <c r="D7409" t="s">
        <v>969</v>
      </c>
      <c r="E7409" t="s">
        <v>37</v>
      </c>
      <c r="F7409" t="s">
        <v>37</v>
      </c>
      <c r="G7409" t="s">
        <v>20</v>
      </c>
      <c r="H7409" t="s">
        <v>0</v>
      </c>
      <c r="I7409">
        <f>MONTH(Table6[[#This Row],[Loan Date]])</f>
        <v>2</v>
      </c>
      <c r="J7409" t="str">
        <f>_xlfn.XLOOKUP(Table6[[#This Row],[Numeric Month]],$N$5:$N$11,$O$5:$O$11)</f>
        <v>Feb</v>
      </c>
      <c r="K7409" t="str">
        <f>_xlfn.XLOOKUP(Table6[[#This Row],[Loan Date]],$Q$5:$Q$152,$R$5:$R$152)</f>
        <v>Friday</v>
      </c>
      <c r="L7409" t="str">
        <f>_xlfn.XLOOKUP(Table6[[#This Row],[Loan Date]],$Q$5:$Q$152,$S$5:$S$152)</f>
        <v>Week 4</v>
      </c>
    </row>
    <row r="7410" spans="1:12" x14ac:dyDescent="0.2">
      <c r="A7410" s="1">
        <v>44960</v>
      </c>
      <c r="B7410" t="s">
        <v>5</v>
      </c>
      <c r="C7410" s="1">
        <v>44974</v>
      </c>
      <c r="D7410" t="s">
        <v>885</v>
      </c>
      <c r="E7410" t="s">
        <v>15</v>
      </c>
      <c r="F7410" t="s">
        <v>14</v>
      </c>
      <c r="G7410" t="s">
        <v>1</v>
      </c>
      <c r="H7410" t="s">
        <v>0</v>
      </c>
      <c r="I7410">
        <f>MONTH(Table6[[#This Row],[Loan Date]])</f>
        <v>2</v>
      </c>
      <c r="J7410" t="str">
        <f>_xlfn.XLOOKUP(Table6[[#This Row],[Numeric Month]],$N$5:$N$11,$O$5:$O$11)</f>
        <v>Feb</v>
      </c>
      <c r="K7410" t="str">
        <f>_xlfn.XLOOKUP(Table6[[#This Row],[Loan Date]],$Q$5:$Q$152,$R$5:$R$152)</f>
        <v>Friday</v>
      </c>
      <c r="L7410" t="str">
        <f>_xlfn.XLOOKUP(Table6[[#This Row],[Loan Date]],$Q$5:$Q$152,$S$5:$S$152)</f>
        <v>Week 4</v>
      </c>
    </row>
    <row r="7411" spans="1:12" x14ac:dyDescent="0.2">
      <c r="A7411" s="1">
        <v>44960</v>
      </c>
      <c r="B7411" t="s">
        <v>7</v>
      </c>
      <c r="C7411" s="1">
        <v>44967</v>
      </c>
      <c r="D7411" t="s">
        <v>928</v>
      </c>
      <c r="E7411" t="s">
        <v>52</v>
      </c>
      <c r="F7411" t="s">
        <v>51</v>
      </c>
      <c r="G7411" t="s">
        <v>1</v>
      </c>
      <c r="H7411" t="s">
        <v>0</v>
      </c>
      <c r="I7411">
        <f>MONTH(Table6[[#This Row],[Loan Date]])</f>
        <v>2</v>
      </c>
      <c r="J7411" t="str">
        <f>_xlfn.XLOOKUP(Table6[[#This Row],[Numeric Month]],$N$5:$N$11,$O$5:$O$11)</f>
        <v>Feb</v>
      </c>
      <c r="K7411" t="str">
        <f>_xlfn.XLOOKUP(Table6[[#This Row],[Loan Date]],$Q$5:$Q$152,$R$5:$R$152)</f>
        <v>Friday</v>
      </c>
      <c r="L7411" t="str">
        <f>_xlfn.XLOOKUP(Table6[[#This Row],[Loan Date]],$Q$5:$Q$152,$S$5:$S$152)</f>
        <v>Week 4</v>
      </c>
    </row>
    <row r="7412" spans="1:12" x14ac:dyDescent="0.2">
      <c r="A7412" s="1">
        <v>44960</v>
      </c>
      <c r="B7412" t="s">
        <v>7</v>
      </c>
      <c r="C7412" s="1">
        <v>44960</v>
      </c>
      <c r="D7412" t="s">
        <v>191</v>
      </c>
      <c r="E7412" t="s">
        <v>44</v>
      </c>
      <c r="F7412" t="s">
        <v>44</v>
      </c>
      <c r="G7412" t="s">
        <v>39</v>
      </c>
      <c r="H7412" t="s">
        <v>0</v>
      </c>
      <c r="I7412">
        <f>MONTH(Table6[[#This Row],[Loan Date]])</f>
        <v>2</v>
      </c>
      <c r="J7412" t="str">
        <f>_xlfn.XLOOKUP(Table6[[#This Row],[Numeric Month]],$N$5:$N$11,$O$5:$O$11)</f>
        <v>Feb</v>
      </c>
      <c r="K7412" t="str">
        <f>_xlfn.XLOOKUP(Table6[[#This Row],[Loan Date]],$Q$5:$Q$152,$R$5:$R$152)</f>
        <v>Friday</v>
      </c>
      <c r="L7412" t="str">
        <f>_xlfn.XLOOKUP(Table6[[#This Row],[Loan Date]],$Q$5:$Q$152,$S$5:$S$152)</f>
        <v>Week 4</v>
      </c>
    </row>
    <row r="7413" spans="1:12" x14ac:dyDescent="0.2">
      <c r="A7413" s="1">
        <v>44960</v>
      </c>
      <c r="B7413" t="s">
        <v>7</v>
      </c>
      <c r="C7413" s="1">
        <v>44967</v>
      </c>
      <c r="D7413" t="s">
        <v>1001</v>
      </c>
      <c r="E7413" t="s">
        <v>52</v>
      </c>
      <c r="F7413" t="s">
        <v>51</v>
      </c>
      <c r="G7413" t="s">
        <v>1</v>
      </c>
      <c r="H7413" t="s">
        <v>0</v>
      </c>
      <c r="I7413">
        <f>MONTH(Table6[[#This Row],[Loan Date]])</f>
        <v>2</v>
      </c>
      <c r="J7413" t="str">
        <f>_xlfn.XLOOKUP(Table6[[#This Row],[Numeric Month]],$N$5:$N$11,$O$5:$O$11)</f>
        <v>Feb</v>
      </c>
      <c r="K7413" t="str">
        <f>_xlfn.XLOOKUP(Table6[[#This Row],[Loan Date]],$Q$5:$Q$152,$R$5:$R$152)</f>
        <v>Friday</v>
      </c>
      <c r="L7413" t="str">
        <f>_xlfn.XLOOKUP(Table6[[#This Row],[Loan Date]],$Q$5:$Q$152,$S$5:$S$152)</f>
        <v>Week 4</v>
      </c>
    </row>
    <row r="7414" spans="1:12" x14ac:dyDescent="0.2">
      <c r="A7414" s="1">
        <v>44960</v>
      </c>
      <c r="B7414" t="s">
        <v>5</v>
      </c>
      <c r="C7414" s="1">
        <v>44960</v>
      </c>
      <c r="D7414" t="s">
        <v>491</v>
      </c>
      <c r="E7414" t="s">
        <v>122</v>
      </c>
      <c r="F7414" t="s">
        <v>122</v>
      </c>
      <c r="G7414" t="s">
        <v>11</v>
      </c>
      <c r="H7414" t="s">
        <v>0</v>
      </c>
      <c r="I7414">
        <f>MONTH(Table6[[#This Row],[Loan Date]])</f>
        <v>2</v>
      </c>
      <c r="J7414" t="str">
        <f>_xlfn.XLOOKUP(Table6[[#This Row],[Numeric Month]],$N$5:$N$11,$O$5:$O$11)</f>
        <v>Feb</v>
      </c>
      <c r="K7414" t="str">
        <f>_xlfn.XLOOKUP(Table6[[#This Row],[Loan Date]],$Q$5:$Q$152,$R$5:$R$152)</f>
        <v>Friday</v>
      </c>
      <c r="L7414" t="str">
        <f>_xlfn.XLOOKUP(Table6[[#This Row],[Loan Date]],$Q$5:$Q$152,$S$5:$S$152)</f>
        <v>Week 4</v>
      </c>
    </row>
    <row r="7415" spans="1:12" x14ac:dyDescent="0.2">
      <c r="A7415" s="1">
        <v>44960</v>
      </c>
      <c r="B7415" t="s">
        <v>7</v>
      </c>
      <c r="C7415" s="1">
        <v>44960</v>
      </c>
      <c r="D7415" t="s">
        <v>923</v>
      </c>
      <c r="E7415" t="s">
        <v>37</v>
      </c>
      <c r="F7415" t="s">
        <v>37</v>
      </c>
      <c r="G7415" t="s">
        <v>20</v>
      </c>
      <c r="H7415" t="s">
        <v>0</v>
      </c>
      <c r="I7415">
        <f>MONTH(Table6[[#This Row],[Loan Date]])</f>
        <v>2</v>
      </c>
      <c r="J7415" t="str">
        <f>_xlfn.XLOOKUP(Table6[[#This Row],[Numeric Month]],$N$5:$N$11,$O$5:$O$11)</f>
        <v>Feb</v>
      </c>
      <c r="K7415" t="str">
        <f>_xlfn.XLOOKUP(Table6[[#This Row],[Loan Date]],$Q$5:$Q$152,$R$5:$R$152)</f>
        <v>Friday</v>
      </c>
      <c r="L7415" t="str">
        <f>_xlfn.XLOOKUP(Table6[[#This Row],[Loan Date]],$Q$5:$Q$152,$S$5:$S$152)</f>
        <v>Week 4</v>
      </c>
    </row>
    <row r="7416" spans="1:12" x14ac:dyDescent="0.2">
      <c r="A7416" s="1">
        <v>44960</v>
      </c>
      <c r="B7416" t="s">
        <v>5</v>
      </c>
      <c r="C7416" s="1">
        <v>44960</v>
      </c>
      <c r="D7416" t="s">
        <v>409</v>
      </c>
      <c r="E7416" t="s">
        <v>21</v>
      </c>
      <c r="F7416" t="s">
        <v>21</v>
      </c>
      <c r="G7416" t="s">
        <v>20</v>
      </c>
      <c r="H7416" t="s">
        <v>0</v>
      </c>
      <c r="I7416">
        <f>MONTH(Table6[[#This Row],[Loan Date]])</f>
        <v>2</v>
      </c>
      <c r="J7416" t="str">
        <f>_xlfn.XLOOKUP(Table6[[#This Row],[Numeric Month]],$N$5:$N$11,$O$5:$O$11)</f>
        <v>Feb</v>
      </c>
      <c r="K7416" t="str">
        <f>_xlfn.XLOOKUP(Table6[[#This Row],[Loan Date]],$Q$5:$Q$152,$R$5:$R$152)</f>
        <v>Friday</v>
      </c>
      <c r="L7416" t="str">
        <f>_xlfn.XLOOKUP(Table6[[#This Row],[Loan Date]],$Q$5:$Q$152,$S$5:$S$152)</f>
        <v>Week 4</v>
      </c>
    </row>
    <row r="7417" spans="1:12" x14ac:dyDescent="0.2">
      <c r="A7417" s="1">
        <v>44960</v>
      </c>
      <c r="B7417" t="s">
        <v>5</v>
      </c>
      <c r="C7417" s="1">
        <v>44960</v>
      </c>
      <c r="D7417" t="s">
        <v>116</v>
      </c>
      <c r="E7417" t="s">
        <v>23</v>
      </c>
      <c r="F7417" t="s">
        <v>23</v>
      </c>
      <c r="G7417" t="s">
        <v>20</v>
      </c>
      <c r="H7417" t="s">
        <v>0</v>
      </c>
      <c r="I7417">
        <f>MONTH(Table6[[#This Row],[Loan Date]])</f>
        <v>2</v>
      </c>
      <c r="J7417" t="str">
        <f>_xlfn.XLOOKUP(Table6[[#This Row],[Numeric Month]],$N$5:$N$11,$O$5:$O$11)</f>
        <v>Feb</v>
      </c>
      <c r="K7417" t="str">
        <f>_xlfn.XLOOKUP(Table6[[#This Row],[Loan Date]],$Q$5:$Q$152,$R$5:$R$152)</f>
        <v>Friday</v>
      </c>
      <c r="L7417" t="str">
        <f>_xlfn.XLOOKUP(Table6[[#This Row],[Loan Date]],$Q$5:$Q$152,$S$5:$S$152)</f>
        <v>Week 4</v>
      </c>
    </row>
    <row r="7418" spans="1:12" x14ac:dyDescent="0.2">
      <c r="A7418" s="1">
        <v>44960</v>
      </c>
      <c r="B7418" t="s">
        <v>5</v>
      </c>
      <c r="C7418" s="1">
        <v>44960</v>
      </c>
      <c r="D7418" t="s">
        <v>915</v>
      </c>
      <c r="E7418" t="s">
        <v>37</v>
      </c>
      <c r="F7418" t="s">
        <v>37</v>
      </c>
      <c r="G7418" t="s">
        <v>20</v>
      </c>
      <c r="H7418" t="s">
        <v>0</v>
      </c>
      <c r="I7418">
        <f>MONTH(Table6[[#This Row],[Loan Date]])</f>
        <v>2</v>
      </c>
      <c r="J7418" t="str">
        <f>_xlfn.XLOOKUP(Table6[[#This Row],[Numeric Month]],$N$5:$N$11,$O$5:$O$11)</f>
        <v>Feb</v>
      </c>
      <c r="K7418" t="str">
        <f>_xlfn.XLOOKUP(Table6[[#This Row],[Loan Date]],$Q$5:$Q$152,$R$5:$R$152)</f>
        <v>Friday</v>
      </c>
      <c r="L7418" t="str">
        <f>_xlfn.XLOOKUP(Table6[[#This Row],[Loan Date]],$Q$5:$Q$152,$S$5:$S$152)</f>
        <v>Week 4</v>
      </c>
    </row>
    <row r="7419" spans="1:12" x14ac:dyDescent="0.2">
      <c r="A7419" s="1">
        <v>44960</v>
      </c>
      <c r="B7419" t="s">
        <v>5</v>
      </c>
      <c r="C7419" s="1">
        <v>44960</v>
      </c>
      <c r="D7419" t="s">
        <v>26</v>
      </c>
      <c r="E7419" t="s">
        <v>23</v>
      </c>
      <c r="F7419" t="s">
        <v>23</v>
      </c>
      <c r="G7419" t="s">
        <v>20</v>
      </c>
      <c r="H7419" t="s">
        <v>0</v>
      </c>
      <c r="I7419">
        <f>MONTH(Table6[[#This Row],[Loan Date]])</f>
        <v>2</v>
      </c>
      <c r="J7419" t="str">
        <f>_xlfn.XLOOKUP(Table6[[#This Row],[Numeric Month]],$N$5:$N$11,$O$5:$O$11)</f>
        <v>Feb</v>
      </c>
      <c r="K7419" t="str">
        <f>_xlfn.XLOOKUP(Table6[[#This Row],[Loan Date]],$Q$5:$Q$152,$R$5:$R$152)</f>
        <v>Friday</v>
      </c>
      <c r="L7419" t="str">
        <f>_xlfn.XLOOKUP(Table6[[#This Row],[Loan Date]],$Q$5:$Q$152,$S$5:$S$152)</f>
        <v>Week 4</v>
      </c>
    </row>
    <row r="7420" spans="1:12" x14ac:dyDescent="0.2">
      <c r="A7420" s="1">
        <v>44960</v>
      </c>
      <c r="B7420" t="s">
        <v>7</v>
      </c>
      <c r="C7420" s="1">
        <v>44960</v>
      </c>
      <c r="D7420" t="s">
        <v>357</v>
      </c>
      <c r="E7420" t="s">
        <v>65</v>
      </c>
      <c r="F7420" t="s">
        <v>65</v>
      </c>
      <c r="G7420" t="s">
        <v>20</v>
      </c>
      <c r="H7420" t="s">
        <v>0</v>
      </c>
      <c r="I7420">
        <f>MONTH(Table6[[#This Row],[Loan Date]])</f>
        <v>2</v>
      </c>
      <c r="J7420" t="str">
        <f>_xlfn.XLOOKUP(Table6[[#This Row],[Numeric Month]],$N$5:$N$11,$O$5:$O$11)</f>
        <v>Feb</v>
      </c>
      <c r="K7420" t="str">
        <f>_xlfn.XLOOKUP(Table6[[#This Row],[Loan Date]],$Q$5:$Q$152,$R$5:$R$152)</f>
        <v>Friday</v>
      </c>
      <c r="L7420" t="str">
        <f>_xlfn.XLOOKUP(Table6[[#This Row],[Loan Date]],$Q$5:$Q$152,$S$5:$S$152)</f>
        <v>Week 4</v>
      </c>
    </row>
    <row r="7421" spans="1:12" x14ac:dyDescent="0.2">
      <c r="A7421" s="1">
        <v>44960</v>
      </c>
      <c r="B7421" t="s">
        <v>7</v>
      </c>
      <c r="C7421" s="1">
        <v>44960</v>
      </c>
      <c r="D7421" t="s">
        <v>897</v>
      </c>
      <c r="E7421" t="s">
        <v>44</v>
      </c>
      <c r="F7421" t="s">
        <v>44</v>
      </c>
      <c r="G7421" t="s">
        <v>39</v>
      </c>
      <c r="H7421" t="s">
        <v>0</v>
      </c>
      <c r="I7421">
        <f>MONTH(Table6[[#This Row],[Loan Date]])</f>
        <v>2</v>
      </c>
      <c r="J7421" t="str">
        <f>_xlfn.XLOOKUP(Table6[[#This Row],[Numeric Month]],$N$5:$N$11,$O$5:$O$11)</f>
        <v>Feb</v>
      </c>
      <c r="K7421" t="str">
        <f>_xlfn.XLOOKUP(Table6[[#This Row],[Loan Date]],$Q$5:$Q$152,$R$5:$R$152)</f>
        <v>Friday</v>
      </c>
      <c r="L7421" t="str">
        <f>_xlfn.XLOOKUP(Table6[[#This Row],[Loan Date]],$Q$5:$Q$152,$S$5:$S$152)</f>
        <v>Week 4</v>
      </c>
    </row>
    <row r="7422" spans="1:12" x14ac:dyDescent="0.2">
      <c r="A7422" s="1">
        <v>44960</v>
      </c>
      <c r="B7422" t="s">
        <v>7</v>
      </c>
      <c r="C7422" s="1">
        <v>44960</v>
      </c>
      <c r="D7422" t="s">
        <v>194</v>
      </c>
      <c r="E7422" t="s">
        <v>12</v>
      </c>
      <c r="F7422" t="s">
        <v>12</v>
      </c>
      <c r="G7422" t="s">
        <v>11</v>
      </c>
      <c r="H7422" t="s">
        <v>0</v>
      </c>
      <c r="I7422">
        <f>MONTH(Table6[[#This Row],[Loan Date]])</f>
        <v>2</v>
      </c>
      <c r="J7422" t="str">
        <f>_xlfn.XLOOKUP(Table6[[#This Row],[Numeric Month]],$N$5:$N$11,$O$5:$O$11)</f>
        <v>Feb</v>
      </c>
      <c r="K7422" t="str">
        <f>_xlfn.XLOOKUP(Table6[[#This Row],[Loan Date]],$Q$5:$Q$152,$R$5:$R$152)</f>
        <v>Friday</v>
      </c>
      <c r="L7422" t="str">
        <f>_xlfn.XLOOKUP(Table6[[#This Row],[Loan Date]],$Q$5:$Q$152,$S$5:$S$152)</f>
        <v>Week 4</v>
      </c>
    </row>
    <row r="7423" spans="1:12" x14ac:dyDescent="0.2">
      <c r="A7423" s="1">
        <v>44960</v>
      </c>
      <c r="B7423" t="s">
        <v>5</v>
      </c>
      <c r="C7423" s="1">
        <v>44960</v>
      </c>
      <c r="D7423" t="s">
        <v>192</v>
      </c>
      <c r="E7423" t="s">
        <v>49</v>
      </c>
      <c r="F7423" t="s">
        <v>49</v>
      </c>
      <c r="G7423" t="s">
        <v>20</v>
      </c>
      <c r="H7423" t="s">
        <v>0</v>
      </c>
      <c r="I7423">
        <f>MONTH(Table6[[#This Row],[Loan Date]])</f>
        <v>2</v>
      </c>
      <c r="J7423" t="str">
        <f>_xlfn.XLOOKUP(Table6[[#This Row],[Numeric Month]],$N$5:$N$11,$O$5:$O$11)</f>
        <v>Feb</v>
      </c>
      <c r="K7423" t="str">
        <f>_xlfn.XLOOKUP(Table6[[#This Row],[Loan Date]],$Q$5:$Q$152,$R$5:$R$152)</f>
        <v>Friday</v>
      </c>
      <c r="L7423" t="str">
        <f>_xlfn.XLOOKUP(Table6[[#This Row],[Loan Date]],$Q$5:$Q$152,$S$5:$S$152)</f>
        <v>Week 4</v>
      </c>
    </row>
    <row r="7424" spans="1:12" x14ac:dyDescent="0.2">
      <c r="A7424" s="1">
        <v>44960</v>
      </c>
      <c r="B7424" t="s">
        <v>5</v>
      </c>
      <c r="C7424" s="1">
        <v>44960</v>
      </c>
      <c r="D7424" t="s">
        <v>912</v>
      </c>
      <c r="E7424" t="s">
        <v>37</v>
      </c>
      <c r="F7424" t="s">
        <v>37</v>
      </c>
      <c r="G7424" t="s">
        <v>20</v>
      </c>
      <c r="H7424" t="s">
        <v>0</v>
      </c>
      <c r="I7424">
        <f>MONTH(Table6[[#This Row],[Loan Date]])</f>
        <v>2</v>
      </c>
      <c r="J7424" t="str">
        <f>_xlfn.XLOOKUP(Table6[[#This Row],[Numeric Month]],$N$5:$N$11,$O$5:$O$11)</f>
        <v>Feb</v>
      </c>
      <c r="K7424" t="str">
        <f>_xlfn.XLOOKUP(Table6[[#This Row],[Loan Date]],$Q$5:$Q$152,$R$5:$R$152)</f>
        <v>Friday</v>
      </c>
      <c r="L7424" t="str">
        <f>_xlfn.XLOOKUP(Table6[[#This Row],[Loan Date]],$Q$5:$Q$152,$S$5:$S$152)</f>
        <v>Week 4</v>
      </c>
    </row>
    <row r="7425" spans="1:12" x14ac:dyDescent="0.2">
      <c r="A7425" s="1">
        <v>44960</v>
      </c>
      <c r="B7425" t="s">
        <v>5</v>
      </c>
      <c r="C7425" s="1">
        <v>44960</v>
      </c>
      <c r="D7425" t="s">
        <v>511</v>
      </c>
      <c r="E7425" t="s">
        <v>3</v>
      </c>
      <c r="F7425" t="s">
        <v>2</v>
      </c>
      <c r="G7425" t="s">
        <v>1</v>
      </c>
      <c r="H7425" t="s">
        <v>0</v>
      </c>
      <c r="I7425">
        <f>MONTH(Table6[[#This Row],[Loan Date]])</f>
        <v>2</v>
      </c>
      <c r="J7425" t="str">
        <f>_xlfn.XLOOKUP(Table6[[#This Row],[Numeric Month]],$N$5:$N$11,$O$5:$O$11)</f>
        <v>Feb</v>
      </c>
      <c r="K7425" t="str">
        <f>_xlfn.XLOOKUP(Table6[[#This Row],[Loan Date]],$Q$5:$Q$152,$R$5:$R$152)</f>
        <v>Friday</v>
      </c>
      <c r="L7425" t="str">
        <f>_xlfn.XLOOKUP(Table6[[#This Row],[Loan Date]],$Q$5:$Q$152,$S$5:$S$152)</f>
        <v>Week 4</v>
      </c>
    </row>
    <row r="7426" spans="1:12" x14ac:dyDescent="0.2">
      <c r="A7426" s="1">
        <v>44960</v>
      </c>
      <c r="B7426" t="s">
        <v>7</v>
      </c>
      <c r="C7426" s="1">
        <v>44960</v>
      </c>
      <c r="D7426" t="s">
        <v>197</v>
      </c>
      <c r="E7426" t="s">
        <v>41</v>
      </c>
      <c r="F7426" t="s">
        <v>40</v>
      </c>
      <c r="G7426" t="s">
        <v>39</v>
      </c>
      <c r="H7426" t="s">
        <v>0</v>
      </c>
      <c r="I7426">
        <f>MONTH(Table6[[#This Row],[Loan Date]])</f>
        <v>2</v>
      </c>
      <c r="J7426" t="str">
        <f>_xlfn.XLOOKUP(Table6[[#This Row],[Numeric Month]],$N$5:$N$11,$O$5:$O$11)</f>
        <v>Feb</v>
      </c>
      <c r="K7426" t="str">
        <f>_xlfn.XLOOKUP(Table6[[#This Row],[Loan Date]],$Q$5:$Q$152,$R$5:$R$152)</f>
        <v>Friday</v>
      </c>
      <c r="L7426" t="str">
        <f>_xlfn.XLOOKUP(Table6[[#This Row],[Loan Date]],$Q$5:$Q$152,$S$5:$S$152)</f>
        <v>Week 4</v>
      </c>
    </row>
    <row r="7427" spans="1:12" x14ac:dyDescent="0.2">
      <c r="A7427" s="1">
        <v>44960</v>
      </c>
      <c r="B7427" t="s">
        <v>7</v>
      </c>
      <c r="C7427" s="1">
        <v>44967</v>
      </c>
      <c r="D7427" t="s">
        <v>1000</v>
      </c>
      <c r="E7427" t="s">
        <v>52</v>
      </c>
      <c r="F7427" t="s">
        <v>51</v>
      </c>
      <c r="G7427" t="s">
        <v>1</v>
      </c>
      <c r="H7427" t="s">
        <v>0</v>
      </c>
      <c r="I7427">
        <f>MONTH(Table6[[#This Row],[Loan Date]])</f>
        <v>2</v>
      </c>
      <c r="J7427" t="str">
        <f>_xlfn.XLOOKUP(Table6[[#This Row],[Numeric Month]],$N$5:$N$11,$O$5:$O$11)</f>
        <v>Feb</v>
      </c>
      <c r="K7427" t="str">
        <f>_xlfn.XLOOKUP(Table6[[#This Row],[Loan Date]],$Q$5:$Q$152,$R$5:$R$152)</f>
        <v>Friday</v>
      </c>
      <c r="L7427" t="str">
        <f>_xlfn.XLOOKUP(Table6[[#This Row],[Loan Date]],$Q$5:$Q$152,$S$5:$S$152)</f>
        <v>Week 4</v>
      </c>
    </row>
    <row r="7428" spans="1:12" x14ac:dyDescent="0.2">
      <c r="A7428" s="1">
        <v>44960</v>
      </c>
      <c r="B7428" t="s">
        <v>7</v>
      </c>
      <c r="C7428" s="1">
        <v>44967</v>
      </c>
      <c r="D7428" t="s">
        <v>1000</v>
      </c>
      <c r="E7428" t="s">
        <v>52</v>
      </c>
      <c r="F7428" t="s">
        <v>51</v>
      </c>
      <c r="G7428" t="s">
        <v>1</v>
      </c>
      <c r="H7428" t="s">
        <v>0</v>
      </c>
      <c r="I7428">
        <f>MONTH(Table6[[#This Row],[Loan Date]])</f>
        <v>2</v>
      </c>
      <c r="J7428" t="str">
        <f>_xlfn.XLOOKUP(Table6[[#This Row],[Numeric Month]],$N$5:$N$11,$O$5:$O$11)</f>
        <v>Feb</v>
      </c>
      <c r="K7428" t="str">
        <f>_xlfn.XLOOKUP(Table6[[#This Row],[Loan Date]],$Q$5:$Q$152,$R$5:$R$152)</f>
        <v>Friday</v>
      </c>
      <c r="L7428" t="str">
        <f>_xlfn.XLOOKUP(Table6[[#This Row],[Loan Date]],$Q$5:$Q$152,$S$5:$S$152)</f>
        <v>Week 4</v>
      </c>
    </row>
    <row r="7429" spans="1:12" x14ac:dyDescent="0.2">
      <c r="A7429" s="1">
        <v>44960</v>
      </c>
      <c r="B7429" t="s">
        <v>7</v>
      </c>
      <c r="C7429" s="1">
        <v>44960</v>
      </c>
      <c r="D7429" t="s">
        <v>923</v>
      </c>
      <c r="E7429" t="s">
        <v>37</v>
      </c>
      <c r="F7429" t="s">
        <v>37</v>
      </c>
      <c r="G7429" t="s">
        <v>20</v>
      </c>
      <c r="H7429" t="s">
        <v>0</v>
      </c>
      <c r="I7429">
        <f>MONTH(Table6[[#This Row],[Loan Date]])</f>
        <v>2</v>
      </c>
      <c r="J7429" t="str">
        <f>_xlfn.XLOOKUP(Table6[[#This Row],[Numeric Month]],$N$5:$N$11,$O$5:$O$11)</f>
        <v>Feb</v>
      </c>
      <c r="K7429" t="str">
        <f>_xlfn.XLOOKUP(Table6[[#This Row],[Loan Date]],$Q$5:$Q$152,$R$5:$R$152)</f>
        <v>Friday</v>
      </c>
      <c r="L7429" t="str">
        <f>_xlfn.XLOOKUP(Table6[[#This Row],[Loan Date]],$Q$5:$Q$152,$S$5:$S$152)</f>
        <v>Week 4</v>
      </c>
    </row>
    <row r="7430" spans="1:12" x14ac:dyDescent="0.2">
      <c r="A7430" s="1">
        <v>44960</v>
      </c>
      <c r="B7430" t="s">
        <v>7</v>
      </c>
      <c r="C7430" s="1">
        <v>44974</v>
      </c>
      <c r="D7430" t="s">
        <v>999</v>
      </c>
      <c r="E7430" t="s">
        <v>3</v>
      </c>
      <c r="F7430" t="s">
        <v>2</v>
      </c>
      <c r="G7430" t="s">
        <v>1</v>
      </c>
      <c r="H7430" t="s">
        <v>0</v>
      </c>
      <c r="I7430">
        <f>MONTH(Table6[[#This Row],[Loan Date]])</f>
        <v>2</v>
      </c>
      <c r="J7430" t="str">
        <f>_xlfn.XLOOKUP(Table6[[#This Row],[Numeric Month]],$N$5:$N$11,$O$5:$O$11)</f>
        <v>Feb</v>
      </c>
      <c r="K7430" t="str">
        <f>_xlfn.XLOOKUP(Table6[[#This Row],[Loan Date]],$Q$5:$Q$152,$R$5:$R$152)</f>
        <v>Friday</v>
      </c>
      <c r="L7430" t="str">
        <f>_xlfn.XLOOKUP(Table6[[#This Row],[Loan Date]],$Q$5:$Q$152,$S$5:$S$152)</f>
        <v>Week 4</v>
      </c>
    </row>
    <row r="7431" spans="1:12" x14ac:dyDescent="0.2">
      <c r="A7431" s="1">
        <v>44960</v>
      </c>
      <c r="B7431" t="s">
        <v>5</v>
      </c>
      <c r="C7431" s="1">
        <v>44967</v>
      </c>
      <c r="D7431" t="s">
        <v>150</v>
      </c>
      <c r="E7431" t="s">
        <v>52</v>
      </c>
      <c r="F7431" t="s">
        <v>51</v>
      </c>
      <c r="G7431" t="s">
        <v>1</v>
      </c>
      <c r="H7431" t="s">
        <v>0</v>
      </c>
      <c r="I7431">
        <f>MONTH(Table6[[#This Row],[Loan Date]])</f>
        <v>2</v>
      </c>
      <c r="J7431" t="str">
        <f>_xlfn.XLOOKUP(Table6[[#This Row],[Numeric Month]],$N$5:$N$11,$O$5:$O$11)</f>
        <v>Feb</v>
      </c>
      <c r="K7431" t="str">
        <f>_xlfn.XLOOKUP(Table6[[#This Row],[Loan Date]],$Q$5:$Q$152,$R$5:$R$152)</f>
        <v>Friday</v>
      </c>
      <c r="L7431" t="str">
        <f>_xlfn.XLOOKUP(Table6[[#This Row],[Loan Date]],$Q$5:$Q$152,$S$5:$S$152)</f>
        <v>Week 4</v>
      </c>
    </row>
    <row r="7432" spans="1:12" x14ac:dyDescent="0.2">
      <c r="A7432" s="1">
        <v>44960</v>
      </c>
      <c r="B7432" t="s">
        <v>7</v>
      </c>
      <c r="C7432" s="1">
        <v>44960</v>
      </c>
      <c r="D7432" t="s">
        <v>917</v>
      </c>
      <c r="E7432" t="s">
        <v>37</v>
      </c>
      <c r="F7432" t="s">
        <v>37</v>
      </c>
      <c r="G7432" t="s">
        <v>20</v>
      </c>
      <c r="H7432" t="s">
        <v>0</v>
      </c>
      <c r="I7432">
        <f>MONTH(Table6[[#This Row],[Loan Date]])</f>
        <v>2</v>
      </c>
      <c r="J7432" t="str">
        <f>_xlfn.XLOOKUP(Table6[[#This Row],[Numeric Month]],$N$5:$N$11,$O$5:$O$11)</f>
        <v>Feb</v>
      </c>
      <c r="K7432" t="str">
        <f>_xlfn.XLOOKUP(Table6[[#This Row],[Loan Date]],$Q$5:$Q$152,$R$5:$R$152)</f>
        <v>Friday</v>
      </c>
      <c r="L7432" t="str">
        <f>_xlfn.XLOOKUP(Table6[[#This Row],[Loan Date]],$Q$5:$Q$152,$S$5:$S$152)</f>
        <v>Week 4</v>
      </c>
    </row>
    <row r="7433" spans="1:12" x14ac:dyDescent="0.2">
      <c r="A7433" s="1">
        <v>44960</v>
      </c>
      <c r="B7433" t="s">
        <v>107</v>
      </c>
      <c r="C7433" s="1">
        <v>44967</v>
      </c>
      <c r="D7433" t="s">
        <v>998</v>
      </c>
      <c r="E7433" t="s">
        <v>52</v>
      </c>
      <c r="F7433" t="s">
        <v>51</v>
      </c>
      <c r="G7433" t="s">
        <v>1</v>
      </c>
      <c r="H7433" t="s">
        <v>0</v>
      </c>
      <c r="I7433">
        <f>MONTH(Table6[[#This Row],[Loan Date]])</f>
        <v>2</v>
      </c>
      <c r="J7433" t="str">
        <f>_xlfn.XLOOKUP(Table6[[#This Row],[Numeric Month]],$N$5:$N$11,$O$5:$O$11)</f>
        <v>Feb</v>
      </c>
      <c r="K7433" t="str">
        <f>_xlfn.XLOOKUP(Table6[[#This Row],[Loan Date]],$Q$5:$Q$152,$R$5:$R$152)</f>
        <v>Friday</v>
      </c>
      <c r="L7433" t="str">
        <f>_xlfn.XLOOKUP(Table6[[#This Row],[Loan Date]],$Q$5:$Q$152,$S$5:$S$152)</f>
        <v>Week 4</v>
      </c>
    </row>
    <row r="7434" spans="1:12" x14ac:dyDescent="0.2">
      <c r="A7434" s="1">
        <v>44960</v>
      </c>
      <c r="B7434" t="s">
        <v>7</v>
      </c>
      <c r="C7434" s="1">
        <v>44960</v>
      </c>
      <c r="D7434" t="s">
        <v>241</v>
      </c>
      <c r="E7434" t="s">
        <v>23</v>
      </c>
      <c r="F7434" t="s">
        <v>23</v>
      </c>
      <c r="G7434" t="s">
        <v>20</v>
      </c>
      <c r="H7434" t="s">
        <v>0</v>
      </c>
      <c r="I7434">
        <f>MONTH(Table6[[#This Row],[Loan Date]])</f>
        <v>2</v>
      </c>
      <c r="J7434" t="str">
        <f>_xlfn.XLOOKUP(Table6[[#This Row],[Numeric Month]],$N$5:$N$11,$O$5:$O$11)</f>
        <v>Feb</v>
      </c>
      <c r="K7434" t="str">
        <f>_xlfn.XLOOKUP(Table6[[#This Row],[Loan Date]],$Q$5:$Q$152,$R$5:$R$152)</f>
        <v>Friday</v>
      </c>
      <c r="L7434" t="str">
        <f>_xlfn.XLOOKUP(Table6[[#This Row],[Loan Date]],$Q$5:$Q$152,$S$5:$S$152)</f>
        <v>Week 4</v>
      </c>
    </row>
    <row r="7435" spans="1:12" x14ac:dyDescent="0.2">
      <c r="A7435" s="1">
        <v>44960</v>
      </c>
      <c r="B7435" t="s">
        <v>7</v>
      </c>
      <c r="C7435" s="1">
        <v>44960</v>
      </c>
      <c r="D7435" t="s">
        <v>25</v>
      </c>
      <c r="E7435" t="s">
        <v>21</v>
      </c>
      <c r="F7435" t="s">
        <v>21</v>
      </c>
      <c r="G7435" t="s">
        <v>20</v>
      </c>
      <c r="H7435" t="s">
        <v>0</v>
      </c>
      <c r="I7435">
        <f>MONTH(Table6[[#This Row],[Loan Date]])</f>
        <v>2</v>
      </c>
      <c r="J7435" t="str">
        <f>_xlfn.XLOOKUP(Table6[[#This Row],[Numeric Month]],$N$5:$N$11,$O$5:$O$11)</f>
        <v>Feb</v>
      </c>
      <c r="K7435" t="str">
        <f>_xlfn.XLOOKUP(Table6[[#This Row],[Loan Date]],$Q$5:$Q$152,$R$5:$R$152)</f>
        <v>Friday</v>
      </c>
      <c r="L7435" t="str">
        <f>_xlfn.XLOOKUP(Table6[[#This Row],[Loan Date]],$Q$5:$Q$152,$S$5:$S$152)</f>
        <v>Week 4</v>
      </c>
    </row>
    <row r="7436" spans="1:12" x14ac:dyDescent="0.2">
      <c r="A7436" s="1">
        <v>44960</v>
      </c>
      <c r="B7436" t="s">
        <v>5</v>
      </c>
      <c r="C7436" s="1">
        <v>44960</v>
      </c>
      <c r="D7436" t="s">
        <v>336</v>
      </c>
      <c r="E7436" t="s">
        <v>168</v>
      </c>
      <c r="F7436" t="s">
        <v>168</v>
      </c>
      <c r="G7436" t="s">
        <v>20</v>
      </c>
      <c r="H7436" t="s">
        <v>0</v>
      </c>
      <c r="I7436">
        <f>MONTH(Table6[[#This Row],[Loan Date]])</f>
        <v>2</v>
      </c>
      <c r="J7436" t="str">
        <f>_xlfn.XLOOKUP(Table6[[#This Row],[Numeric Month]],$N$5:$N$11,$O$5:$O$11)</f>
        <v>Feb</v>
      </c>
      <c r="K7436" t="str">
        <f>_xlfn.XLOOKUP(Table6[[#This Row],[Loan Date]],$Q$5:$Q$152,$R$5:$R$152)</f>
        <v>Friday</v>
      </c>
      <c r="L7436" t="str">
        <f>_xlfn.XLOOKUP(Table6[[#This Row],[Loan Date]],$Q$5:$Q$152,$S$5:$S$152)</f>
        <v>Week 4</v>
      </c>
    </row>
    <row r="7437" spans="1:12" x14ac:dyDescent="0.2">
      <c r="A7437" s="1">
        <v>44960</v>
      </c>
      <c r="B7437" t="s">
        <v>5</v>
      </c>
      <c r="C7437" s="1">
        <v>44960</v>
      </c>
      <c r="D7437" t="s">
        <v>127</v>
      </c>
      <c r="E7437" t="s">
        <v>21</v>
      </c>
      <c r="F7437" t="s">
        <v>21</v>
      </c>
      <c r="G7437" t="s">
        <v>20</v>
      </c>
      <c r="H7437" t="s">
        <v>0</v>
      </c>
      <c r="I7437">
        <f>MONTH(Table6[[#This Row],[Loan Date]])</f>
        <v>2</v>
      </c>
      <c r="J7437" t="str">
        <f>_xlfn.XLOOKUP(Table6[[#This Row],[Numeric Month]],$N$5:$N$11,$O$5:$O$11)</f>
        <v>Feb</v>
      </c>
      <c r="K7437" t="str">
        <f>_xlfn.XLOOKUP(Table6[[#This Row],[Loan Date]],$Q$5:$Q$152,$R$5:$R$152)</f>
        <v>Friday</v>
      </c>
      <c r="L7437" t="str">
        <f>_xlfn.XLOOKUP(Table6[[#This Row],[Loan Date]],$Q$5:$Q$152,$S$5:$S$152)</f>
        <v>Week 4</v>
      </c>
    </row>
    <row r="7438" spans="1:12" x14ac:dyDescent="0.2">
      <c r="A7438" s="1">
        <v>44960</v>
      </c>
      <c r="B7438" t="s">
        <v>5</v>
      </c>
      <c r="C7438" s="1">
        <v>44960</v>
      </c>
      <c r="D7438" t="s">
        <v>77</v>
      </c>
      <c r="E7438" t="s">
        <v>23</v>
      </c>
      <c r="F7438" t="s">
        <v>23</v>
      </c>
      <c r="G7438" t="s">
        <v>20</v>
      </c>
      <c r="H7438" t="s">
        <v>0</v>
      </c>
      <c r="I7438">
        <f>MONTH(Table6[[#This Row],[Loan Date]])</f>
        <v>2</v>
      </c>
      <c r="J7438" t="str">
        <f>_xlfn.XLOOKUP(Table6[[#This Row],[Numeric Month]],$N$5:$N$11,$O$5:$O$11)</f>
        <v>Feb</v>
      </c>
      <c r="K7438" t="str">
        <f>_xlfn.XLOOKUP(Table6[[#This Row],[Loan Date]],$Q$5:$Q$152,$R$5:$R$152)</f>
        <v>Friday</v>
      </c>
      <c r="L7438" t="str">
        <f>_xlfn.XLOOKUP(Table6[[#This Row],[Loan Date]],$Q$5:$Q$152,$S$5:$S$152)</f>
        <v>Week 4</v>
      </c>
    </row>
    <row r="7439" spans="1:12" x14ac:dyDescent="0.2">
      <c r="A7439" s="1">
        <v>44960</v>
      </c>
      <c r="B7439" t="s">
        <v>7</v>
      </c>
      <c r="C7439" s="1">
        <v>44967</v>
      </c>
      <c r="D7439" t="s">
        <v>424</v>
      </c>
      <c r="E7439" t="s">
        <v>9</v>
      </c>
      <c r="F7439" t="s">
        <v>8</v>
      </c>
      <c r="G7439" t="s">
        <v>1</v>
      </c>
      <c r="H7439" t="s">
        <v>0</v>
      </c>
      <c r="I7439">
        <f>MONTH(Table6[[#This Row],[Loan Date]])</f>
        <v>2</v>
      </c>
      <c r="J7439" t="str">
        <f>_xlfn.XLOOKUP(Table6[[#This Row],[Numeric Month]],$N$5:$N$11,$O$5:$O$11)</f>
        <v>Feb</v>
      </c>
      <c r="K7439" t="str">
        <f>_xlfn.XLOOKUP(Table6[[#This Row],[Loan Date]],$Q$5:$Q$152,$R$5:$R$152)</f>
        <v>Friday</v>
      </c>
      <c r="L7439" t="str">
        <f>_xlfn.XLOOKUP(Table6[[#This Row],[Loan Date]],$Q$5:$Q$152,$S$5:$S$152)</f>
        <v>Week 4</v>
      </c>
    </row>
    <row r="7440" spans="1:12" x14ac:dyDescent="0.2">
      <c r="A7440" s="1">
        <v>44960</v>
      </c>
      <c r="B7440" t="s">
        <v>7</v>
      </c>
      <c r="C7440" s="1">
        <v>44960</v>
      </c>
      <c r="D7440" t="s">
        <v>926</v>
      </c>
      <c r="E7440" t="s">
        <v>37</v>
      </c>
      <c r="F7440" t="s">
        <v>37</v>
      </c>
      <c r="G7440" t="s">
        <v>20</v>
      </c>
      <c r="H7440" t="s">
        <v>0</v>
      </c>
      <c r="I7440">
        <f>MONTH(Table6[[#This Row],[Loan Date]])</f>
        <v>2</v>
      </c>
      <c r="J7440" t="str">
        <f>_xlfn.XLOOKUP(Table6[[#This Row],[Numeric Month]],$N$5:$N$11,$O$5:$O$11)</f>
        <v>Feb</v>
      </c>
      <c r="K7440" t="str">
        <f>_xlfn.XLOOKUP(Table6[[#This Row],[Loan Date]],$Q$5:$Q$152,$R$5:$R$152)</f>
        <v>Friday</v>
      </c>
      <c r="L7440" t="str">
        <f>_xlfn.XLOOKUP(Table6[[#This Row],[Loan Date]],$Q$5:$Q$152,$S$5:$S$152)</f>
        <v>Week 4</v>
      </c>
    </row>
    <row r="7441" spans="1:12" x14ac:dyDescent="0.2">
      <c r="A7441" s="1">
        <v>44960</v>
      </c>
      <c r="B7441" t="s">
        <v>5</v>
      </c>
      <c r="C7441" s="1">
        <v>44967</v>
      </c>
      <c r="D7441" t="s">
        <v>997</v>
      </c>
      <c r="E7441" t="s">
        <v>52</v>
      </c>
      <c r="F7441" t="s">
        <v>51</v>
      </c>
      <c r="G7441" t="s">
        <v>1</v>
      </c>
      <c r="H7441" t="s">
        <v>0</v>
      </c>
      <c r="I7441">
        <f>MONTH(Table6[[#This Row],[Loan Date]])</f>
        <v>2</v>
      </c>
      <c r="J7441" t="str">
        <f>_xlfn.XLOOKUP(Table6[[#This Row],[Numeric Month]],$N$5:$N$11,$O$5:$O$11)</f>
        <v>Feb</v>
      </c>
      <c r="K7441" t="str">
        <f>_xlfn.XLOOKUP(Table6[[#This Row],[Loan Date]],$Q$5:$Q$152,$R$5:$R$152)</f>
        <v>Friday</v>
      </c>
      <c r="L7441" t="str">
        <f>_xlfn.XLOOKUP(Table6[[#This Row],[Loan Date]],$Q$5:$Q$152,$S$5:$S$152)</f>
        <v>Week 4</v>
      </c>
    </row>
    <row r="7442" spans="1:12" x14ac:dyDescent="0.2">
      <c r="A7442" s="1">
        <v>44960</v>
      </c>
      <c r="B7442" t="s">
        <v>7</v>
      </c>
      <c r="C7442" s="1">
        <v>44960</v>
      </c>
      <c r="D7442" t="s">
        <v>917</v>
      </c>
      <c r="E7442" t="s">
        <v>37</v>
      </c>
      <c r="F7442" t="s">
        <v>37</v>
      </c>
      <c r="G7442" t="s">
        <v>20</v>
      </c>
      <c r="H7442" t="s">
        <v>0</v>
      </c>
      <c r="I7442">
        <f>MONTH(Table6[[#This Row],[Loan Date]])</f>
        <v>2</v>
      </c>
      <c r="J7442" t="str">
        <f>_xlfn.XLOOKUP(Table6[[#This Row],[Numeric Month]],$N$5:$N$11,$O$5:$O$11)</f>
        <v>Feb</v>
      </c>
      <c r="K7442" t="str">
        <f>_xlfn.XLOOKUP(Table6[[#This Row],[Loan Date]],$Q$5:$Q$152,$R$5:$R$152)</f>
        <v>Friday</v>
      </c>
      <c r="L7442" t="str">
        <f>_xlfn.XLOOKUP(Table6[[#This Row],[Loan Date]],$Q$5:$Q$152,$S$5:$S$152)</f>
        <v>Week 4</v>
      </c>
    </row>
    <row r="7443" spans="1:12" x14ac:dyDescent="0.2">
      <c r="A7443" s="1">
        <v>44960</v>
      </c>
      <c r="B7443" t="s">
        <v>7</v>
      </c>
      <c r="C7443" s="1">
        <v>44960</v>
      </c>
      <c r="D7443" t="s">
        <v>917</v>
      </c>
      <c r="E7443" t="s">
        <v>37</v>
      </c>
      <c r="F7443" t="s">
        <v>37</v>
      </c>
      <c r="G7443" t="s">
        <v>20</v>
      </c>
      <c r="H7443" t="s">
        <v>0</v>
      </c>
      <c r="I7443">
        <f>MONTH(Table6[[#This Row],[Loan Date]])</f>
        <v>2</v>
      </c>
      <c r="J7443" t="str">
        <f>_xlfn.XLOOKUP(Table6[[#This Row],[Numeric Month]],$N$5:$N$11,$O$5:$O$11)</f>
        <v>Feb</v>
      </c>
      <c r="K7443" t="str">
        <f>_xlfn.XLOOKUP(Table6[[#This Row],[Loan Date]],$Q$5:$Q$152,$R$5:$R$152)</f>
        <v>Friday</v>
      </c>
      <c r="L7443" t="str">
        <f>_xlfn.XLOOKUP(Table6[[#This Row],[Loan Date]],$Q$5:$Q$152,$S$5:$S$152)</f>
        <v>Week 4</v>
      </c>
    </row>
    <row r="7444" spans="1:12" x14ac:dyDescent="0.2">
      <c r="A7444" s="1">
        <v>44960</v>
      </c>
      <c r="B7444" t="s">
        <v>107</v>
      </c>
      <c r="C7444" s="1">
        <v>44970</v>
      </c>
      <c r="D7444" t="s">
        <v>997</v>
      </c>
      <c r="E7444" t="s">
        <v>52</v>
      </c>
      <c r="F7444" t="s">
        <v>51</v>
      </c>
      <c r="G7444" t="s">
        <v>1</v>
      </c>
      <c r="H7444" t="s">
        <v>0</v>
      </c>
      <c r="I7444">
        <f>MONTH(Table6[[#This Row],[Loan Date]])</f>
        <v>2</v>
      </c>
      <c r="J7444" t="str">
        <f>_xlfn.XLOOKUP(Table6[[#This Row],[Numeric Month]],$N$5:$N$11,$O$5:$O$11)</f>
        <v>Feb</v>
      </c>
      <c r="K7444" t="str">
        <f>_xlfn.XLOOKUP(Table6[[#This Row],[Loan Date]],$Q$5:$Q$152,$R$5:$R$152)</f>
        <v>Friday</v>
      </c>
      <c r="L7444" t="str">
        <f>_xlfn.XLOOKUP(Table6[[#This Row],[Loan Date]],$Q$5:$Q$152,$S$5:$S$152)</f>
        <v>Week 4</v>
      </c>
    </row>
    <row r="7445" spans="1:12" x14ac:dyDescent="0.2">
      <c r="A7445" s="1">
        <v>44960</v>
      </c>
      <c r="B7445" t="s">
        <v>7</v>
      </c>
      <c r="C7445" s="1">
        <v>44960</v>
      </c>
      <c r="D7445" t="s">
        <v>64</v>
      </c>
      <c r="E7445" t="s">
        <v>23</v>
      </c>
      <c r="F7445" t="s">
        <v>23</v>
      </c>
      <c r="G7445" t="s">
        <v>20</v>
      </c>
      <c r="H7445" t="s">
        <v>0</v>
      </c>
      <c r="I7445">
        <f>MONTH(Table6[[#This Row],[Loan Date]])</f>
        <v>2</v>
      </c>
      <c r="J7445" t="str">
        <f>_xlfn.XLOOKUP(Table6[[#This Row],[Numeric Month]],$N$5:$N$11,$O$5:$O$11)</f>
        <v>Feb</v>
      </c>
      <c r="K7445" t="str">
        <f>_xlfn.XLOOKUP(Table6[[#This Row],[Loan Date]],$Q$5:$Q$152,$R$5:$R$152)</f>
        <v>Friday</v>
      </c>
      <c r="L7445" t="str">
        <f>_xlfn.XLOOKUP(Table6[[#This Row],[Loan Date]],$Q$5:$Q$152,$S$5:$S$152)</f>
        <v>Week 4</v>
      </c>
    </row>
    <row r="7446" spans="1:12" x14ac:dyDescent="0.2">
      <c r="A7446" s="1">
        <v>44960</v>
      </c>
      <c r="B7446" t="s">
        <v>7</v>
      </c>
      <c r="C7446" s="1">
        <v>44960</v>
      </c>
      <c r="D7446" t="s">
        <v>66</v>
      </c>
      <c r="E7446" t="s">
        <v>65</v>
      </c>
      <c r="F7446" t="s">
        <v>65</v>
      </c>
      <c r="G7446" t="s">
        <v>20</v>
      </c>
      <c r="H7446" t="s">
        <v>0</v>
      </c>
      <c r="I7446">
        <f>MONTH(Table6[[#This Row],[Loan Date]])</f>
        <v>2</v>
      </c>
      <c r="J7446" t="str">
        <f>_xlfn.XLOOKUP(Table6[[#This Row],[Numeric Month]],$N$5:$N$11,$O$5:$O$11)</f>
        <v>Feb</v>
      </c>
      <c r="K7446" t="str">
        <f>_xlfn.XLOOKUP(Table6[[#This Row],[Loan Date]],$Q$5:$Q$152,$R$5:$R$152)</f>
        <v>Friday</v>
      </c>
      <c r="L7446" t="str">
        <f>_xlfn.XLOOKUP(Table6[[#This Row],[Loan Date]],$Q$5:$Q$152,$S$5:$S$152)</f>
        <v>Week 4</v>
      </c>
    </row>
    <row r="7447" spans="1:12" x14ac:dyDescent="0.2">
      <c r="A7447" s="1">
        <v>44960</v>
      </c>
      <c r="B7447" t="s">
        <v>7</v>
      </c>
      <c r="C7447" s="1">
        <v>44967</v>
      </c>
      <c r="D7447" t="s">
        <v>244</v>
      </c>
      <c r="E7447" t="s">
        <v>9</v>
      </c>
      <c r="F7447" t="s">
        <v>8</v>
      </c>
      <c r="G7447" t="s">
        <v>1</v>
      </c>
      <c r="H7447" t="s">
        <v>0</v>
      </c>
      <c r="I7447">
        <f>MONTH(Table6[[#This Row],[Loan Date]])</f>
        <v>2</v>
      </c>
      <c r="J7447" t="str">
        <f>_xlfn.XLOOKUP(Table6[[#This Row],[Numeric Month]],$N$5:$N$11,$O$5:$O$11)</f>
        <v>Feb</v>
      </c>
      <c r="K7447" t="str">
        <f>_xlfn.XLOOKUP(Table6[[#This Row],[Loan Date]],$Q$5:$Q$152,$R$5:$R$152)</f>
        <v>Friday</v>
      </c>
      <c r="L7447" t="str">
        <f>_xlfn.XLOOKUP(Table6[[#This Row],[Loan Date]],$Q$5:$Q$152,$S$5:$S$152)</f>
        <v>Week 4</v>
      </c>
    </row>
    <row r="7448" spans="1:12" x14ac:dyDescent="0.2">
      <c r="A7448" s="1">
        <v>44960</v>
      </c>
      <c r="B7448" t="s">
        <v>107</v>
      </c>
      <c r="C7448" s="1">
        <v>44967</v>
      </c>
      <c r="D7448" t="s">
        <v>997</v>
      </c>
      <c r="E7448" t="s">
        <v>52</v>
      </c>
      <c r="F7448" t="s">
        <v>51</v>
      </c>
      <c r="G7448" t="s">
        <v>1</v>
      </c>
      <c r="H7448" t="s">
        <v>0</v>
      </c>
      <c r="I7448">
        <f>MONTH(Table6[[#This Row],[Loan Date]])</f>
        <v>2</v>
      </c>
      <c r="J7448" t="str">
        <f>_xlfn.XLOOKUP(Table6[[#This Row],[Numeric Month]],$N$5:$N$11,$O$5:$O$11)</f>
        <v>Feb</v>
      </c>
      <c r="K7448" t="str">
        <f>_xlfn.XLOOKUP(Table6[[#This Row],[Loan Date]],$Q$5:$Q$152,$R$5:$R$152)</f>
        <v>Friday</v>
      </c>
      <c r="L7448" t="str">
        <f>_xlfn.XLOOKUP(Table6[[#This Row],[Loan Date]],$Q$5:$Q$152,$S$5:$S$152)</f>
        <v>Week 4</v>
      </c>
    </row>
    <row r="7449" spans="1:12" x14ac:dyDescent="0.2">
      <c r="A7449" s="1">
        <v>44960</v>
      </c>
      <c r="B7449" t="s">
        <v>7</v>
      </c>
      <c r="C7449" s="1">
        <v>44960</v>
      </c>
      <c r="D7449" t="s">
        <v>926</v>
      </c>
      <c r="E7449" t="s">
        <v>37</v>
      </c>
      <c r="F7449" t="s">
        <v>37</v>
      </c>
      <c r="G7449" t="s">
        <v>20</v>
      </c>
      <c r="H7449" t="s">
        <v>0</v>
      </c>
      <c r="I7449">
        <f>MONTH(Table6[[#This Row],[Loan Date]])</f>
        <v>2</v>
      </c>
      <c r="J7449" t="str">
        <f>_xlfn.XLOOKUP(Table6[[#This Row],[Numeric Month]],$N$5:$N$11,$O$5:$O$11)</f>
        <v>Feb</v>
      </c>
      <c r="K7449" t="str">
        <f>_xlfn.XLOOKUP(Table6[[#This Row],[Loan Date]],$Q$5:$Q$152,$R$5:$R$152)</f>
        <v>Friday</v>
      </c>
      <c r="L7449" t="str">
        <f>_xlfn.XLOOKUP(Table6[[#This Row],[Loan Date]],$Q$5:$Q$152,$S$5:$S$152)</f>
        <v>Week 4</v>
      </c>
    </row>
    <row r="7450" spans="1:12" x14ac:dyDescent="0.2">
      <c r="A7450" s="1">
        <v>44960</v>
      </c>
      <c r="B7450" t="s">
        <v>7</v>
      </c>
      <c r="C7450" s="1">
        <v>44960</v>
      </c>
      <c r="D7450" t="s">
        <v>327</v>
      </c>
      <c r="E7450" t="s">
        <v>49</v>
      </c>
      <c r="F7450" t="s">
        <v>49</v>
      </c>
      <c r="G7450" t="s">
        <v>20</v>
      </c>
      <c r="H7450" t="s">
        <v>0</v>
      </c>
      <c r="I7450">
        <f>MONTH(Table6[[#This Row],[Loan Date]])</f>
        <v>2</v>
      </c>
      <c r="J7450" t="str">
        <f>_xlfn.XLOOKUP(Table6[[#This Row],[Numeric Month]],$N$5:$N$11,$O$5:$O$11)</f>
        <v>Feb</v>
      </c>
      <c r="K7450" t="str">
        <f>_xlfn.XLOOKUP(Table6[[#This Row],[Loan Date]],$Q$5:$Q$152,$R$5:$R$152)</f>
        <v>Friday</v>
      </c>
      <c r="L7450" t="str">
        <f>_xlfn.XLOOKUP(Table6[[#This Row],[Loan Date]],$Q$5:$Q$152,$S$5:$S$152)</f>
        <v>Week 4</v>
      </c>
    </row>
    <row r="7451" spans="1:12" x14ac:dyDescent="0.2">
      <c r="A7451" s="1">
        <v>44960</v>
      </c>
      <c r="B7451" t="s">
        <v>7</v>
      </c>
      <c r="C7451" s="1">
        <v>44973</v>
      </c>
      <c r="D7451" t="s">
        <v>199</v>
      </c>
      <c r="E7451" t="s">
        <v>9</v>
      </c>
      <c r="F7451" t="s">
        <v>8</v>
      </c>
      <c r="G7451" t="s">
        <v>1</v>
      </c>
      <c r="H7451" t="s">
        <v>0</v>
      </c>
      <c r="I7451">
        <f>MONTH(Table6[[#This Row],[Loan Date]])</f>
        <v>2</v>
      </c>
      <c r="J7451" t="str">
        <f>_xlfn.XLOOKUP(Table6[[#This Row],[Numeric Month]],$N$5:$N$11,$O$5:$O$11)</f>
        <v>Feb</v>
      </c>
      <c r="K7451" t="str">
        <f>_xlfn.XLOOKUP(Table6[[#This Row],[Loan Date]],$Q$5:$Q$152,$R$5:$R$152)</f>
        <v>Friday</v>
      </c>
      <c r="L7451" t="str">
        <f>_xlfn.XLOOKUP(Table6[[#This Row],[Loan Date]],$Q$5:$Q$152,$S$5:$S$152)</f>
        <v>Week 4</v>
      </c>
    </row>
    <row r="7452" spans="1:12" x14ac:dyDescent="0.2">
      <c r="A7452" s="1">
        <v>44960</v>
      </c>
      <c r="B7452" t="s">
        <v>5</v>
      </c>
      <c r="C7452" s="1">
        <v>44960</v>
      </c>
      <c r="D7452" t="s">
        <v>912</v>
      </c>
      <c r="E7452" t="s">
        <v>37</v>
      </c>
      <c r="F7452" t="s">
        <v>37</v>
      </c>
      <c r="G7452" t="s">
        <v>20</v>
      </c>
      <c r="H7452" t="s">
        <v>0</v>
      </c>
      <c r="I7452">
        <f>MONTH(Table6[[#This Row],[Loan Date]])</f>
        <v>2</v>
      </c>
      <c r="J7452" t="str">
        <f>_xlfn.XLOOKUP(Table6[[#This Row],[Numeric Month]],$N$5:$N$11,$O$5:$O$11)</f>
        <v>Feb</v>
      </c>
      <c r="K7452" t="str">
        <f>_xlfn.XLOOKUP(Table6[[#This Row],[Loan Date]],$Q$5:$Q$152,$R$5:$R$152)</f>
        <v>Friday</v>
      </c>
      <c r="L7452" t="str">
        <f>_xlfn.XLOOKUP(Table6[[#This Row],[Loan Date]],$Q$5:$Q$152,$S$5:$S$152)</f>
        <v>Week 4</v>
      </c>
    </row>
    <row r="7453" spans="1:12" x14ac:dyDescent="0.2">
      <c r="A7453" s="1">
        <v>44960</v>
      </c>
      <c r="B7453" t="s">
        <v>7</v>
      </c>
      <c r="C7453" s="1">
        <v>44960</v>
      </c>
      <c r="D7453" t="s">
        <v>894</v>
      </c>
      <c r="E7453" t="s">
        <v>148</v>
      </c>
      <c r="F7453" t="s">
        <v>147</v>
      </c>
      <c r="G7453" t="s">
        <v>20</v>
      </c>
      <c r="H7453" t="s">
        <v>0</v>
      </c>
      <c r="I7453">
        <f>MONTH(Table6[[#This Row],[Loan Date]])</f>
        <v>2</v>
      </c>
      <c r="J7453" t="str">
        <f>_xlfn.XLOOKUP(Table6[[#This Row],[Numeric Month]],$N$5:$N$11,$O$5:$O$11)</f>
        <v>Feb</v>
      </c>
      <c r="K7453" t="str">
        <f>_xlfn.XLOOKUP(Table6[[#This Row],[Loan Date]],$Q$5:$Q$152,$R$5:$R$152)</f>
        <v>Friday</v>
      </c>
      <c r="L7453" t="str">
        <f>_xlfn.XLOOKUP(Table6[[#This Row],[Loan Date]],$Q$5:$Q$152,$S$5:$S$152)</f>
        <v>Week 4</v>
      </c>
    </row>
    <row r="7454" spans="1:12" x14ac:dyDescent="0.2">
      <c r="A7454" s="1">
        <v>44960</v>
      </c>
      <c r="B7454" t="s">
        <v>7</v>
      </c>
      <c r="C7454" s="1">
        <v>44960</v>
      </c>
      <c r="D7454" t="s">
        <v>673</v>
      </c>
      <c r="E7454" t="s">
        <v>21</v>
      </c>
      <c r="F7454" t="s">
        <v>21</v>
      </c>
      <c r="G7454" t="s">
        <v>20</v>
      </c>
      <c r="H7454" t="s">
        <v>0</v>
      </c>
      <c r="I7454">
        <f>MONTH(Table6[[#This Row],[Loan Date]])</f>
        <v>2</v>
      </c>
      <c r="J7454" t="str">
        <f>_xlfn.XLOOKUP(Table6[[#This Row],[Numeric Month]],$N$5:$N$11,$O$5:$O$11)</f>
        <v>Feb</v>
      </c>
      <c r="K7454" t="str">
        <f>_xlfn.XLOOKUP(Table6[[#This Row],[Loan Date]],$Q$5:$Q$152,$R$5:$R$152)</f>
        <v>Friday</v>
      </c>
      <c r="L7454" t="str">
        <f>_xlfn.XLOOKUP(Table6[[#This Row],[Loan Date]],$Q$5:$Q$152,$S$5:$S$152)</f>
        <v>Week 4</v>
      </c>
    </row>
    <row r="7455" spans="1:12" x14ac:dyDescent="0.2">
      <c r="A7455" s="1">
        <v>44960</v>
      </c>
      <c r="B7455" t="s">
        <v>7</v>
      </c>
      <c r="C7455" s="1">
        <v>44973</v>
      </c>
      <c r="D7455" t="s">
        <v>47</v>
      </c>
      <c r="E7455" t="s">
        <v>15</v>
      </c>
      <c r="F7455" t="s">
        <v>14</v>
      </c>
      <c r="G7455" t="s">
        <v>1</v>
      </c>
      <c r="H7455" t="s">
        <v>0</v>
      </c>
      <c r="I7455">
        <f>MONTH(Table6[[#This Row],[Loan Date]])</f>
        <v>2</v>
      </c>
      <c r="J7455" t="str">
        <f>_xlfn.XLOOKUP(Table6[[#This Row],[Numeric Month]],$N$5:$N$11,$O$5:$O$11)</f>
        <v>Feb</v>
      </c>
      <c r="K7455" t="str">
        <f>_xlfn.XLOOKUP(Table6[[#This Row],[Loan Date]],$Q$5:$Q$152,$R$5:$R$152)</f>
        <v>Friday</v>
      </c>
      <c r="L7455" t="str">
        <f>_xlfn.XLOOKUP(Table6[[#This Row],[Loan Date]],$Q$5:$Q$152,$S$5:$S$152)</f>
        <v>Week 4</v>
      </c>
    </row>
    <row r="7456" spans="1:12" x14ac:dyDescent="0.2">
      <c r="A7456" s="1">
        <v>44960</v>
      </c>
      <c r="B7456" t="s">
        <v>7</v>
      </c>
      <c r="C7456" s="1">
        <v>44967</v>
      </c>
      <c r="D7456" t="s">
        <v>540</v>
      </c>
      <c r="E7456" t="s">
        <v>52</v>
      </c>
      <c r="F7456" t="s">
        <v>51</v>
      </c>
      <c r="G7456" t="s">
        <v>1</v>
      </c>
      <c r="H7456" t="s">
        <v>0</v>
      </c>
      <c r="I7456">
        <f>MONTH(Table6[[#This Row],[Loan Date]])</f>
        <v>2</v>
      </c>
      <c r="J7456" t="str">
        <f>_xlfn.XLOOKUP(Table6[[#This Row],[Numeric Month]],$N$5:$N$11,$O$5:$O$11)</f>
        <v>Feb</v>
      </c>
      <c r="K7456" t="str">
        <f>_xlfn.XLOOKUP(Table6[[#This Row],[Loan Date]],$Q$5:$Q$152,$R$5:$R$152)</f>
        <v>Friday</v>
      </c>
      <c r="L7456" t="str">
        <f>_xlfn.XLOOKUP(Table6[[#This Row],[Loan Date]],$Q$5:$Q$152,$S$5:$S$152)</f>
        <v>Week 4</v>
      </c>
    </row>
    <row r="7457" spans="1:12" x14ac:dyDescent="0.2">
      <c r="A7457" s="1">
        <v>44960</v>
      </c>
      <c r="B7457" t="s">
        <v>5</v>
      </c>
      <c r="C7457" s="1">
        <v>44960</v>
      </c>
      <c r="D7457" t="s">
        <v>445</v>
      </c>
      <c r="E7457" t="s">
        <v>12</v>
      </c>
      <c r="F7457" t="s">
        <v>12</v>
      </c>
      <c r="G7457" t="s">
        <v>11</v>
      </c>
      <c r="H7457" t="s">
        <v>0</v>
      </c>
      <c r="I7457">
        <f>MONTH(Table6[[#This Row],[Loan Date]])</f>
        <v>2</v>
      </c>
      <c r="J7457" t="str">
        <f>_xlfn.XLOOKUP(Table6[[#This Row],[Numeric Month]],$N$5:$N$11,$O$5:$O$11)</f>
        <v>Feb</v>
      </c>
      <c r="K7457" t="str">
        <f>_xlfn.XLOOKUP(Table6[[#This Row],[Loan Date]],$Q$5:$Q$152,$R$5:$R$152)</f>
        <v>Friday</v>
      </c>
      <c r="L7457" t="str">
        <f>_xlfn.XLOOKUP(Table6[[#This Row],[Loan Date]],$Q$5:$Q$152,$S$5:$S$152)</f>
        <v>Week 4</v>
      </c>
    </row>
    <row r="7458" spans="1:12" x14ac:dyDescent="0.2">
      <c r="A7458" s="1">
        <v>44960</v>
      </c>
      <c r="B7458" t="s">
        <v>5</v>
      </c>
      <c r="C7458" s="1">
        <v>44974</v>
      </c>
      <c r="D7458" t="s">
        <v>360</v>
      </c>
      <c r="E7458" t="s">
        <v>52</v>
      </c>
      <c r="F7458" t="s">
        <v>51</v>
      </c>
      <c r="G7458" t="s">
        <v>1</v>
      </c>
      <c r="H7458" t="s">
        <v>0</v>
      </c>
      <c r="I7458">
        <f>MONTH(Table6[[#This Row],[Loan Date]])</f>
        <v>2</v>
      </c>
      <c r="J7458" t="str">
        <f>_xlfn.XLOOKUP(Table6[[#This Row],[Numeric Month]],$N$5:$N$11,$O$5:$O$11)</f>
        <v>Feb</v>
      </c>
      <c r="K7458" t="str">
        <f>_xlfn.XLOOKUP(Table6[[#This Row],[Loan Date]],$Q$5:$Q$152,$R$5:$R$152)</f>
        <v>Friday</v>
      </c>
      <c r="L7458" t="str">
        <f>_xlfn.XLOOKUP(Table6[[#This Row],[Loan Date]],$Q$5:$Q$152,$S$5:$S$152)</f>
        <v>Week 4</v>
      </c>
    </row>
    <row r="7459" spans="1:12" x14ac:dyDescent="0.2">
      <c r="A7459" s="1">
        <v>44960</v>
      </c>
      <c r="B7459" t="s">
        <v>107</v>
      </c>
      <c r="C7459" s="1">
        <v>44974</v>
      </c>
      <c r="D7459" t="s">
        <v>455</v>
      </c>
      <c r="E7459" t="s">
        <v>9</v>
      </c>
      <c r="F7459" t="s">
        <v>8</v>
      </c>
      <c r="G7459" t="s">
        <v>1</v>
      </c>
      <c r="H7459" t="s">
        <v>0</v>
      </c>
      <c r="I7459">
        <f>MONTH(Table6[[#This Row],[Loan Date]])</f>
        <v>2</v>
      </c>
      <c r="J7459" t="str">
        <f>_xlfn.XLOOKUP(Table6[[#This Row],[Numeric Month]],$N$5:$N$11,$O$5:$O$11)</f>
        <v>Feb</v>
      </c>
      <c r="K7459" t="str">
        <f>_xlfn.XLOOKUP(Table6[[#This Row],[Loan Date]],$Q$5:$Q$152,$R$5:$R$152)</f>
        <v>Friday</v>
      </c>
      <c r="L7459" t="str">
        <f>_xlfn.XLOOKUP(Table6[[#This Row],[Loan Date]],$Q$5:$Q$152,$S$5:$S$152)</f>
        <v>Week 4</v>
      </c>
    </row>
    <row r="7460" spans="1:12" x14ac:dyDescent="0.2">
      <c r="A7460" s="1">
        <v>44960</v>
      </c>
      <c r="B7460" t="s">
        <v>7</v>
      </c>
      <c r="C7460" s="1">
        <v>44960</v>
      </c>
      <c r="D7460" t="s">
        <v>969</v>
      </c>
      <c r="E7460" t="s">
        <v>37</v>
      </c>
      <c r="F7460" t="s">
        <v>37</v>
      </c>
      <c r="G7460" t="s">
        <v>20</v>
      </c>
      <c r="H7460" t="s">
        <v>0</v>
      </c>
      <c r="I7460">
        <f>MONTH(Table6[[#This Row],[Loan Date]])</f>
        <v>2</v>
      </c>
      <c r="J7460" t="str">
        <f>_xlfn.XLOOKUP(Table6[[#This Row],[Numeric Month]],$N$5:$N$11,$O$5:$O$11)</f>
        <v>Feb</v>
      </c>
      <c r="K7460" t="str">
        <f>_xlfn.XLOOKUP(Table6[[#This Row],[Loan Date]],$Q$5:$Q$152,$R$5:$R$152)</f>
        <v>Friday</v>
      </c>
      <c r="L7460" t="str">
        <f>_xlfn.XLOOKUP(Table6[[#This Row],[Loan Date]],$Q$5:$Q$152,$S$5:$S$152)</f>
        <v>Week 4</v>
      </c>
    </row>
    <row r="7461" spans="1:12" x14ac:dyDescent="0.2">
      <c r="A7461" s="1">
        <v>44960</v>
      </c>
      <c r="B7461" t="s">
        <v>7</v>
      </c>
      <c r="C7461" s="1">
        <v>44967</v>
      </c>
      <c r="D7461" t="s">
        <v>346</v>
      </c>
      <c r="E7461" t="s">
        <v>9</v>
      </c>
      <c r="F7461" t="s">
        <v>8</v>
      </c>
      <c r="G7461" t="s">
        <v>1</v>
      </c>
      <c r="H7461" t="s">
        <v>0</v>
      </c>
      <c r="I7461">
        <f>MONTH(Table6[[#This Row],[Loan Date]])</f>
        <v>2</v>
      </c>
      <c r="J7461" t="str">
        <f>_xlfn.XLOOKUP(Table6[[#This Row],[Numeric Month]],$N$5:$N$11,$O$5:$O$11)</f>
        <v>Feb</v>
      </c>
      <c r="K7461" t="str">
        <f>_xlfn.XLOOKUP(Table6[[#This Row],[Loan Date]],$Q$5:$Q$152,$R$5:$R$152)</f>
        <v>Friday</v>
      </c>
      <c r="L7461" t="str">
        <f>_xlfn.XLOOKUP(Table6[[#This Row],[Loan Date]],$Q$5:$Q$152,$S$5:$S$152)</f>
        <v>Week 4</v>
      </c>
    </row>
    <row r="7462" spans="1:12" x14ac:dyDescent="0.2">
      <c r="A7462" s="1">
        <v>44960</v>
      </c>
      <c r="B7462" t="s">
        <v>7</v>
      </c>
      <c r="C7462" s="1">
        <v>44960</v>
      </c>
      <c r="D7462" t="s">
        <v>912</v>
      </c>
      <c r="E7462" t="s">
        <v>37</v>
      </c>
      <c r="F7462" t="s">
        <v>37</v>
      </c>
      <c r="G7462" t="s">
        <v>20</v>
      </c>
      <c r="H7462" t="s">
        <v>0</v>
      </c>
      <c r="I7462">
        <f>MONTH(Table6[[#This Row],[Loan Date]])</f>
        <v>2</v>
      </c>
      <c r="J7462" t="str">
        <f>_xlfn.XLOOKUP(Table6[[#This Row],[Numeric Month]],$N$5:$N$11,$O$5:$O$11)</f>
        <v>Feb</v>
      </c>
      <c r="K7462" t="str">
        <f>_xlfn.XLOOKUP(Table6[[#This Row],[Loan Date]],$Q$5:$Q$152,$R$5:$R$152)</f>
        <v>Friday</v>
      </c>
      <c r="L7462" t="str">
        <f>_xlfn.XLOOKUP(Table6[[#This Row],[Loan Date]],$Q$5:$Q$152,$S$5:$S$152)</f>
        <v>Week 4</v>
      </c>
    </row>
    <row r="7463" spans="1:12" x14ac:dyDescent="0.2">
      <c r="A7463" s="1">
        <v>44960</v>
      </c>
      <c r="B7463" t="s">
        <v>7</v>
      </c>
      <c r="C7463" s="1">
        <v>44960</v>
      </c>
      <c r="D7463" t="s">
        <v>116</v>
      </c>
      <c r="E7463" t="s">
        <v>23</v>
      </c>
      <c r="F7463" t="s">
        <v>23</v>
      </c>
      <c r="G7463" t="s">
        <v>20</v>
      </c>
      <c r="H7463" t="s">
        <v>0</v>
      </c>
      <c r="I7463">
        <f>MONTH(Table6[[#This Row],[Loan Date]])</f>
        <v>2</v>
      </c>
      <c r="J7463" t="str">
        <f>_xlfn.XLOOKUP(Table6[[#This Row],[Numeric Month]],$N$5:$N$11,$O$5:$O$11)</f>
        <v>Feb</v>
      </c>
      <c r="K7463" t="str">
        <f>_xlfn.XLOOKUP(Table6[[#This Row],[Loan Date]],$Q$5:$Q$152,$R$5:$R$152)</f>
        <v>Friday</v>
      </c>
      <c r="L7463" t="str">
        <f>_xlfn.XLOOKUP(Table6[[#This Row],[Loan Date]],$Q$5:$Q$152,$S$5:$S$152)</f>
        <v>Week 4</v>
      </c>
    </row>
    <row r="7464" spans="1:12" x14ac:dyDescent="0.2">
      <c r="A7464" s="1">
        <v>44960</v>
      </c>
      <c r="B7464" t="s">
        <v>7</v>
      </c>
      <c r="C7464" s="1">
        <v>44960</v>
      </c>
      <c r="D7464" t="s">
        <v>499</v>
      </c>
      <c r="E7464" t="s">
        <v>21</v>
      </c>
      <c r="F7464" t="s">
        <v>21</v>
      </c>
      <c r="G7464" t="s">
        <v>20</v>
      </c>
      <c r="H7464" t="s">
        <v>0</v>
      </c>
      <c r="I7464">
        <f>MONTH(Table6[[#This Row],[Loan Date]])</f>
        <v>2</v>
      </c>
      <c r="J7464" t="str">
        <f>_xlfn.XLOOKUP(Table6[[#This Row],[Numeric Month]],$N$5:$N$11,$O$5:$O$11)</f>
        <v>Feb</v>
      </c>
      <c r="K7464" t="str">
        <f>_xlfn.XLOOKUP(Table6[[#This Row],[Loan Date]],$Q$5:$Q$152,$R$5:$R$152)</f>
        <v>Friday</v>
      </c>
      <c r="L7464" t="str">
        <f>_xlfn.XLOOKUP(Table6[[#This Row],[Loan Date]],$Q$5:$Q$152,$S$5:$S$152)</f>
        <v>Week 4</v>
      </c>
    </row>
    <row r="7465" spans="1:12" x14ac:dyDescent="0.2">
      <c r="A7465" s="1">
        <v>44960</v>
      </c>
      <c r="B7465" t="s">
        <v>7</v>
      </c>
      <c r="C7465" s="1">
        <v>44960</v>
      </c>
      <c r="D7465" t="s">
        <v>915</v>
      </c>
      <c r="E7465" t="s">
        <v>37</v>
      </c>
      <c r="F7465" t="s">
        <v>37</v>
      </c>
      <c r="G7465" t="s">
        <v>20</v>
      </c>
      <c r="H7465" t="s">
        <v>0</v>
      </c>
      <c r="I7465">
        <f>MONTH(Table6[[#This Row],[Loan Date]])</f>
        <v>2</v>
      </c>
      <c r="J7465" t="str">
        <f>_xlfn.XLOOKUP(Table6[[#This Row],[Numeric Month]],$N$5:$N$11,$O$5:$O$11)</f>
        <v>Feb</v>
      </c>
      <c r="K7465" t="str">
        <f>_xlfn.XLOOKUP(Table6[[#This Row],[Loan Date]],$Q$5:$Q$152,$R$5:$R$152)</f>
        <v>Friday</v>
      </c>
      <c r="L7465" t="str">
        <f>_xlfn.XLOOKUP(Table6[[#This Row],[Loan Date]],$Q$5:$Q$152,$S$5:$S$152)</f>
        <v>Week 4</v>
      </c>
    </row>
    <row r="7466" spans="1:12" x14ac:dyDescent="0.2">
      <c r="A7466" s="1">
        <v>44960</v>
      </c>
      <c r="B7466" t="s">
        <v>5</v>
      </c>
      <c r="C7466" s="1">
        <v>44960</v>
      </c>
      <c r="D7466" t="s">
        <v>192</v>
      </c>
      <c r="E7466" t="s">
        <v>49</v>
      </c>
      <c r="F7466" t="s">
        <v>49</v>
      </c>
      <c r="G7466" t="s">
        <v>20</v>
      </c>
      <c r="H7466" t="s">
        <v>0</v>
      </c>
      <c r="I7466">
        <f>MONTH(Table6[[#This Row],[Loan Date]])</f>
        <v>2</v>
      </c>
      <c r="J7466" t="str">
        <f>_xlfn.XLOOKUP(Table6[[#This Row],[Numeric Month]],$N$5:$N$11,$O$5:$O$11)</f>
        <v>Feb</v>
      </c>
      <c r="K7466" t="str">
        <f>_xlfn.XLOOKUP(Table6[[#This Row],[Loan Date]],$Q$5:$Q$152,$R$5:$R$152)</f>
        <v>Friday</v>
      </c>
      <c r="L7466" t="str">
        <f>_xlfn.XLOOKUP(Table6[[#This Row],[Loan Date]],$Q$5:$Q$152,$S$5:$S$152)</f>
        <v>Week 4</v>
      </c>
    </row>
    <row r="7467" spans="1:12" x14ac:dyDescent="0.2">
      <c r="A7467" s="1">
        <v>44960</v>
      </c>
      <c r="B7467" t="s">
        <v>7</v>
      </c>
      <c r="C7467" s="1">
        <v>44960</v>
      </c>
      <c r="D7467" t="s">
        <v>911</v>
      </c>
      <c r="E7467" t="s">
        <v>37</v>
      </c>
      <c r="F7467" t="s">
        <v>37</v>
      </c>
      <c r="G7467" t="s">
        <v>20</v>
      </c>
      <c r="H7467" t="s">
        <v>0</v>
      </c>
      <c r="I7467">
        <f>MONTH(Table6[[#This Row],[Loan Date]])</f>
        <v>2</v>
      </c>
      <c r="J7467" t="str">
        <f>_xlfn.XLOOKUP(Table6[[#This Row],[Numeric Month]],$N$5:$N$11,$O$5:$O$11)</f>
        <v>Feb</v>
      </c>
      <c r="K7467" t="str">
        <f>_xlfn.XLOOKUP(Table6[[#This Row],[Loan Date]],$Q$5:$Q$152,$R$5:$R$152)</f>
        <v>Friday</v>
      </c>
      <c r="L7467" t="str">
        <f>_xlfn.XLOOKUP(Table6[[#This Row],[Loan Date]],$Q$5:$Q$152,$S$5:$S$152)</f>
        <v>Week 4</v>
      </c>
    </row>
    <row r="7468" spans="1:12" x14ac:dyDescent="0.2">
      <c r="A7468" s="1">
        <v>44960</v>
      </c>
      <c r="B7468" t="s">
        <v>5</v>
      </c>
      <c r="C7468" s="1">
        <v>44967</v>
      </c>
      <c r="D7468" t="s">
        <v>301</v>
      </c>
      <c r="E7468" t="s">
        <v>9</v>
      </c>
      <c r="F7468" t="s">
        <v>8</v>
      </c>
      <c r="G7468" t="s">
        <v>1</v>
      </c>
      <c r="H7468" t="s">
        <v>0</v>
      </c>
      <c r="I7468">
        <f>MONTH(Table6[[#This Row],[Loan Date]])</f>
        <v>2</v>
      </c>
      <c r="J7468" t="str">
        <f>_xlfn.XLOOKUP(Table6[[#This Row],[Numeric Month]],$N$5:$N$11,$O$5:$O$11)</f>
        <v>Feb</v>
      </c>
      <c r="K7468" t="str">
        <f>_xlfn.XLOOKUP(Table6[[#This Row],[Loan Date]],$Q$5:$Q$152,$R$5:$R$152)</f>
        <v>Friday</v>
      </c>
      <c r="L7468" t="str">
        <f>_xlfn.XLOOKUP(Table6[[#This Row],[Loan Date]],$Q$5:$Q$152,$S$5:$S$152)</f>
        <v>Week 4</v>
      </c>
    </row>
    <row r="7469" spans="1:12" x14ac:dyDescent="0.2">
      <c r="A7469" s="1">
        <v>44960</v>
      </c>
      <c r="B7469" t="s">
        <v>5</v>
      </c>
      <c r="C7469" s="1">
        <v>44960</v>
      </c>
      <c r="D7469" t="s">
        <v>604</v>
      </c>
      <c r="E7469" t="s">
        <v>21</v>
      </c>
      <c r="F7469" t="s">
        <v>21</v>
      </c>
      <c r="G7469" t="s">
        <v>20</v>
      </c>
      <c r="H7469" t="s">
        <v>0</v>
      </c>
      <c r="I7469">
        <f>MONTH(Table6[[#This Row],[Loan Date]])</f>
        <v>2</v>
      </c>
      <c r="J7469" t="str">
        <f>_xlfn.XLOOKUP(Table6[[#This Row],[Numeric Month]],$N$5:$N$11,$O$5:$O$11)</f>
        <v>Feb</v>
      </c>
      <c r="K7469" t="str">
        <f>_xlfn.XLOOKUP(Table6[[#This Row],[Loan Date]],$Q$5:$Q$152,$R$5:$R$152)</f>
        <v>Friday</v>
      </c>
      <c r="L7469" t="str">
        <f>_xlfn.XLOOKUP(Table6[[#This Row],[Loan Date]],$Q$5:$Q$152,$S$5:$S$152)</f>
        <v>Week 4</v>
      </c>
    </row>
    <row r="7470" spans="1:12" x14ac:dyDescent="0.2">
      <c r="A7470" s="1">
        <v>44960</v>
      </c>
      <c r="B7470" t="s">
        <v>5</v>
      </c>
      <c r="C7470" s="1">
        <v>44960</v>
      </c>
      <c r="D7470" t="s">
        <v>320</v>
      </c>
      <c r="E7470" t="s">
        <v>23</v>
      </c>
      <c r="F7470" t="s">
        <v>23</v>
      </c>
      <c r="G7470" t="s">
        <v>20</v>
      </c>
      <c r="H7470" t="s">
        <v>0</v>
      </c>
      <c r="I7470">
        <f>MONTH(Table6[[#This Row],[Loan Date]])</f>
        <v>2</v>
      </c>
      <c r="J7470" t="str">
        <f>_xlfn.XLOOKUP(Table6[[#This Row],[Numeric Month]],$N$5:$N$11,$O$5:$O$11)</f>
        <v>Feb</v>
      </c>
      <c r="K7470" t="str">
        <f>_xlfn.XLOOKUP(Table6[[#This Row],[Loan Date]],$Q$5:$Q$152,$R$5:$R$152)</f>
        <v>Friday</v>
      </c>
      <c r="L7470" t="str">
        <f>_xlfn.XLOOKUP(Table6[[#This Row],[Loan Date]],$Q$5:$Q$152,$S$5:$S$152)</f>
        <v>Week 4</v>
      </c>
    </row>
    <row r="7471" spans="1:12" x14ac:dyDescent="0.2">
      <c r="A7471" s="1">
        <v>44960</v>
      </c>
      <c r="B7471" t="s">
        <v>7</v>
      </c>
      <c r="C7471" s="1">
        <v>44960</v>
      </c>
      <c r="D7471" t="s">
        <v>996</v>
      </c>
      <c r="E7471" t="s">
        <v>168</v>
      </c>
      <c r="F7471" t="s">
        <v>168</v>
      </c>
      <c r="G7471" t="s">
        <v>20</v>
      </c>
      <c r="H7471" t="s">
        <v>0</v>
      </c>
      <c r="I7471">
        <f>MONTH(Table6[[#This Row],[Loan Date]])</f>
        <v>2</v>
      </c>
      <c r="J7471" t="str">
        <f>_xlfn.XLOOKUP(Table6[[#This Row],[Numeric Month]],$N$5:$N$11,$O$5:$O$11)</f>
        <v>Feb</v>
      </c>
      <c r="K7471" t="str">
        <f>_xlfn.XLOOKUP(Table6[[#This Row],[Loan Date]],$Q$5:$Q$152,$R$5:$R$152)</f>
        <v>Friday</v>
      </c>
      <c r="L7471" t="str">
        <f>_xlfn.XLOOKUP(Table6[[#This Row],[Loan Date]],$Q$5:$Q$152,$S$5:$S$152)</f>
        <v>Week 4</v>
      </c>
    </row>
    <row r="7472" spans="1:12" x14ac:dyDescent="0.2">
      <c r="A7472" s="1">
        <v>44960</v>
      </c>
      <c r="B7472" t="s">
        <v>5</v>
      </c>
      <c r="C7472" s="1">
        <v>44974</v>
      </c>
      <c r="D7472" t="s">
        <v>995</v>
      </c>
      <c r="E7472" t="s">
        <v>3</v>
      </c>
      <c r="F7472" t="s">
        <v>2</v>
      </c>
      <c r="G7472" t="s">
        <v>1</v>
      </c>
      <c r="H7472" t="s">
        <v>0</v>
      </c>
      <c r="I7472">
        <f>MONTH(Table6[[#This Row],[Loan Date]])</f>
        <v>2</v>
      </c>
      <c r="J7472" t="str">
        <f>_xlfn.XLOOKUP(Table6[[#This Row],[Numeric Month]],$N$5:$N$11,$O$5:$O$11)</f>
        <v>Feb</v>
      </c>
      <c r="K7472" t="str">
        <f>_xlfn.XLOOKUP(Table6[[#This Row],[Loan Date]],$Q$5:$Q$152,$R$5:$R$152)</f>
        <v>Friday</v>
      </c>
      <c r="L7472" t="str">
        <f>_xlfn.XLOOKUP(Table6[[#This Row],[Loan Date]],$Q$5:$Q$152,$S$5:$S$152)</f>
        <v>Week 4</v>
      </c>
    </row>
    <row r="7473" spans="1:12" x14ac:dyDescent="0.2">
      <c r="A7473" s="1">
        <v>44960</v>
      </c>
      <c r="B7473" t="s">
        <v>5</v>
      </c>
      <c r="C7473" s="1">
        <v>44960</v>
      </c>
      <c r="D7473" t="s">
        <v>314</v>
      </c>
      <c r="E7473" t="s">
        <v>49</v>
      </c>
      <c r="F7473" t="s">
        <v>49</v>
      </c>
      <c r="G7473" t="s">
        <v>20</v>
      </c>
      <c r="H7473" t="s">
        <v>0</v>
      </c>
      <c r="I7473">
        <f>MONTH(Table6[[#This Row],[Loan Date]])</f>
        <v>2</v>
      </c>
      <c r="J7473" t="str">
        <f>_xlfn.XLOOKUP(Table6[[#This Row],[Numeric Month]],$N$5:$N$11,$O$5:$O$11)</f>
        <v>Feb</v>
      </c>
      <c r="K7473" t="str">
        <f>_xlfn.XLOOKUP(Table6[[#This Row],[Loan Date]],$Q$5:$Q$152,$R$5:$R$152)</f>
        <v>Friday</v>
      </c>
      <c r="L7473" t="str">
        <f>_xlfn.XLOOKUP(Table6[[#This Row],[Loan Date]],$Q$5:$Q$152,$S$5:$S$152)</f>
        <v>Week 4</v>
      </c>
    </row>
    <row r="7474" spans="1:12" x14ac:dyDescent="0.2">
      <c r="A7474" s="1">
        <v>44960</v>
      </c>
      <c r="B7474" t="s">
        <v>7</v>
      </c>
      <c r="C7474" s="1">
        <v>44967</v>
      </c>
      <c r="D7474" t="s">
        <v>845</v>
      </c>
      <c r="E7474" t="s">
        <v>15</v>
      </c>
      <c r="F7474" t="s">
        <v>14</v>
      </c>
      <c r="G7474" t="s">
        <v>1</v>
      </c>
      <c r="H7474" t="s">
        <v>0</v>
      </c>
      <c r="I7474">
        <f>MONTH(Table6[[#This Row],[Loan Date]])</f>
        <v>2</v>
      </c>
      <c r="J7474" t="str">
        <f>_xlfn.XLOOKUP(Table6[[#This Row],[Numeric Month]],$N$5:$N$11,$O$5:$O$11)</f>
        <v>Feb</v>
      </c>
      <c r="K7474" t="str">
        <f>_xlfn.XLOOKUP(Table6[[#This Row],[Loan Date]],$Q$5:$Q$152,$R$5:$R$152)</f>
        <v>Friday</v>
      </c>
      <c r="L7474" t="str">
        <f>_xlfn.XLOOKUP(Table6[[#This Row],[Loan Date]],$Q$5:$Q$152,$S$5:$S$152)</f>
        <v>Week 4</v>
      </c>
    </row>
    <row r="7475" spans="1:12" x14ac:dyDescent="0.2">
      <c r="A7475" s="1">
        <v>44960</v>
      </c>
      <c r="B7475" t="s">
        <v>7</v>
      </c>
      <c r="C7475" s="1">
        <v>44960</v>
      </c>
      <c r="D7475" t="s">
        <v>923</v>
      </c>
      <c r="E7475" t="s">
        <v>37</v>
      </c>
      <c r="F7475" t="s">
        <v>37</v>
      </c>
      <c r="G7475" t="s">
        <v>20</v>
      </c>
      <c r="H7475" t="s">
        <v>0</v>
      </c>
      <c r="I7475">
        <f>MONTH(Table6[[#This Row],[Loan Date]])</f>
        <v>2</v>
      </c>
      <c r="J7475" t="str">
        <f>_xlfn.XLOOKUP(Table6[[#This Row],[Numeric Month]],$N$5:$N$11,$O$5:$O$11)</f>
        <v>Feb</v>
      </c>
      <c r="K7475" t="str">
        <f>_xlfn.XLOOKUP(Table6[[#This Row],[Loan Date]],$Q$5:$Q$152,$R$5:$R$152)</f>
        <v>Friday</v>
      </c>
      <c r="L7475" t="str">
        <f>_xlfn.XLOOKUP(Table6[[#This Row],[Loan Date]],$Q$5:$Q$152,$S$5:$S$152)</f>
        <v>Week 4</v>
      </c>
    </row>
    <row r="7476" spans="1:12" x14ac:dyDescent="0.2">
      <c r="A7476" s="1">
        <v>44960</v>
      </c>
      <c r="B7476" t="s">
        <v>7</v>
      </c>
      <c r="C7476" s="1">
        <v>44960</v>
      </c>
      <c r="D7476" t="s">
        <v>327</v>
      </c>
      <c r="E7476" t="s">
        <v>49</v>
      </c>
      <c r="F7476" t="s">
        <v>49</v>
      </c>
      <c r="G7476" t="s">
        <v>20</v>
      </c>
      <c r="H7476" t="s">
        <v>0</v>
      </c>
      <c r="I7476">
        <f>MONTH(Table6[[#This Row],[Loan Date]])</f>
        <v>2</v>
      </c>
      <c r="J7476" t="str">
        <f>_xlfn.XLOOKUP(Table6[[#This Row],[Numeric Month]],$N$5:$N$11,$O$5:$O$11)</f>
        <v>Feb</v>
      </c>
      <c r="K7476" t="str">
        <f>_xlfn.XLOOKUP(Table6[[#This Row],[Loan Date]],$Q$5:$Q$152,$R$5:$R$152)</f>
        <v>Friday</v>
      </c>
      <c r="L7476" t="str">
        <f>_xlfn.XLOOKUP(Table6[[#This Row],[Loan Date]],$Q$5:$Q$152,$S$5:$S$152)</f>
        <v>Week 4</v>
      </c>
    </row>
    <row r="7477" spans="1:12" x14ac:dyDescent="0.2">
      <c r="A7477" s="1">
        <v>44960</v>
      </c>
      <c r="B7477" t="s">
        <v>7</v>
      </c>
      <c r="C7477" s="1">
        <v>44960</v>
      </c>
      <c r="D7477" t="s">
        <v>409</v>
      </c>
      <c r="E7477" t="s">
        <v>21</v>
      </c>
      <c r="F7477" t="s">
        <v>21</v>
      </c>
      <c r="G7477" t="s">
        <v>20</v>
      </c>
      <c r="H7477" t="s">
        <v>0</v>
      </c>
      <c r="I7477">
        <f>MONTH(Table6[[#This Row],[Loan Date]])</f>
        <v>2</v>
      </c>
      <c r="J7477" t="str">
        <f>_xlfn.XLOOKUP(Table6[[#This Row],[Numeric Month]],$N$5:$N$11,$O$5:$O$11)</f>
        <v>Feb</v>
      </c>
      <c r="K7477" t="str">
        <f>_xlfn.XLOOKUP(Table6[[#This Row],[Loan Date]],$Q$5:$Q$152,$R$5:$R$152)</f>
        <v>Friday</v>
      </c>
      <c r="L7477" t="str">
        <f>_xlfn.XLOOKUP(Table6[[#This Row],[Loan Date]],$Q$5:$Q$152,$S$5:$S$152)</f>
        <v>Week 4</v>
      </c>
    </row>
    <row r="7478" spans="1:12" x14ac:dyDescent="0.2">
      <c r="A7478" s="1">
        <v>44960</v>
      </c>
      <c r="B7478" t="s">
        <v>7</v>
      </c>
      <c r="C7478" s="1">
        <v>44960</v>
      </c>
      <c r="D7478" t="s">
        <v>171</v>
      </c>
      <c r="E7478" t="s">
        <v>23</v>
      </c>
      <c r="F7478" t="s">
        <v>23</v>
      </c>
      <c r="G7478" t="s">
        <v>20</v>
      </c>
      <c r="H7478" t="s">
        <v>0</v>
      </c>
      <c r="I7478">
        <f>MONTH(Table6[[#This Row],[Loan Date]])</f>
        <v>2</v>
      </c>
      <c r="J7478" t="str">
        <f>_xlfn.XLOOKUP(Table6[[#This Row],[Numeric Month]],$N$5:$N$11,$O$5:$O$11)</f>
        <v>Feb</v>
      </c>
      <c r="K7478" t="str">
        <f>_xlfn.XLOOKUP(Table6[[#This Row],[Loan Date]],$Q$5:$Q$152,$R$5:$R$152)</f>
        <v>Friday</v>
      </c>
      <c r="L7478" t="str">
        <f>_xlfn.XLOOKUP(Table6[[#This Row],[Loan Date]],$Q$5:$Q$152,$S$5:$S$152)</f>
        <v>Week 4</v>
      </c>
    </row>
    <row r="7479" spans="1:12" x14ac:dyDescent="0.2">
      <c r="A7479" s="1">
        <v>44960</v>
      </c>
      <c r="B7479" t="s">
        <v>7</v>
      </c>
      <c r="C7479" s="1">
        <v>45009</v>
      </c>
      <c r="D7479" t="s">
        <v>994</v>
      </c>
      <c r="E7479" t="s">
        <v>15</v>
      </c>
      <c r="F7479" t="s">
        <v>14</v>
      </c>
      <c r="G7479" t="s">
        <v>1</v>
      </c>
      <c r="H7479" t="s">
        <v>0</v>
      </c>
      <c r="I7479">
        <f>MONTH(Table6[[#This Row],[Loan Date]])</f>
        <v>2</v>
      </c>
      <c r="J7479" t="str">
        <f>_xlfn.XLOOKUP(Table6[[#This Row],[Numeric Month]],$N$5:$N$11,$O$5:$O$11)</f>
        <v>Feb</v>
      </c>
      <c r="K7479" t="str">
        <f>_xlfn.XLOOKUP(Table6[[#This Row],[Loan Date]],$Q$5:$Q$152,$R$5:$R$152)</f>
        <v>Friday</v>
      </c>
      <c r="L7479" t="str">
        <f>_xlfn.XLOOKUP(Table6[[#This Row],[Loan Date]],$Q$5:$Q$152,$S$5:$S$152)</f>
        <v>Week 4</v>
      </c>
    </row>
    <row r="7480" spans="1:12" x14ac:dyDescent="0.2">
      <c r="A7480" s="1">
        <v>44960</v>
      </c>
      <c r="B7480" t="s">
        <v>5</v>
      </c>
      <c r="C7480" s="1">
        <v>44967</v>
      </c>
      <c r="D7480" t="s">
        <v>435</v>
      </c>
      <c r="E7480" t="s">
        <v>3</v>
      </c>
      <c r="F7480" t="s">
        <v>2</v>
      </c>
      <c r="G7480" t="s">
        <v>1</v>
      </c>
      <c r="H7480" t="s">
        <v>0</v>
      </c>
      <c r="I7480">
        <f>MONTH(Table6[[#This Row],[Loan Date]])</f>
        <v>2</v>
      </c>
      <c r="J7480" t="str">
        <f>_xlfn.XLOOKUP(Table6[[#This Row],[Numeric Month]],$N$5:$N$11,$O$5:$O$11)</f>
        <v>Feb</v>
      </c>
      <c r="K7480" t="str">
        <f>_xlfn.XLOOKUP(Table6[[#This Row],[Loan Date]],$Q$5:$Q$152,$R$5:$R$152)</f>
        <v>Friday</v>
      </c>
      <c r="L7480" t="str">
        <f>_xlfn.XLOOKUP(Table6[[#This Row],[Loan Date]],$Q$5:$Q$152,$S$5:$S$152)</f>
        <v>Week 4</v>
      </c>
    </row>
    <row r="7481" spans="1:12" x14ac:dyDescent="0.2">
      <c r="A7481" s="1">
        <v>44960</v>
      </c>
      <c r="B7481" t="s">
        <v>5</v>
      </c>
      <c r="C7481" s="1">
        <v>44960</v>
      </c>
      <c r="D7481" t="s">
        <v>197</v>
      </c>
      <c r="E7481" t="s">
        <v>41</v>
      </c>
      <c r="F7481" t="s">
        <v>40</v>
      </c>
      <c r="G7481" t="s">
        <v>39</v>
      </c>
      <c r="H7481" t="s">
        <v>0</v>
      </c>
      <c r="I7481">
        <f>MONTH(Table6[[#This Row],[Loan Date]])</f>
        <v>2</v>
      </c>
      <c r="J7481" t="str">
        <f>_xlfn.XLOOKUP(Table6[[#This Row],[Numeric Month]],$N$5:$N$11,$O$5:$O$11)</f>
        <v>Feb</v>
      </c>
      <c r="K7481" t="str">
        <f>_xlfn.XLOOKUP(Table6[[#This Row],[Loan Date]],$Q$5:$Q$152,$R$5:$R$152)</f>
        <v>Friday</v>
      </c>
      <c r="L7481" t="str">
        <f>_xlfn.XLOOKUP(Table6[[#This Row],[Loan Date]],$Q$5:$Q$152,$S$5:$S$152)</f>
        <v>Week 4</v>
      </c>
    </row>
    <row r="7482" spans="1:12" x14ac:dyDescent="0.2">
      <c r="A7482" s="1">
        <v>44960</v>
      </c>
      <c r="B7482" t="s">
        <v>7</v>
      </c>
      <c r="C7482" s="1">
        <v>44960</v>
      </c>
      <c r="D7482" t="s">
        <v>344</v>
      </c>
      <c r="E7482" t="s">
        <v>49</v>
      </c>
      <c r="F7482" t="s">
        <v>49</v>
      </c>
      <c r="G7482" t="s">
        <v>20</v>
      </c>
      <c r="H7482" t="s">
        <v>0</v>
      </c>
      <c r="I7482">
        <f>MONTH(Table6[[#This Row],[Loan Date]])</f>
        <v>2</v>
      </c>
      <c r="J7482" t="str">
        <f>_xlfn.XLOOKUP(Table6[[#This Row],[Numeric Month]],$N$5:$N$11,$O$5:$O$11)</f>
        <v>Feb</v>
      </c>
      <c r="K7482" t="str">
        <f>_xlfn.XLOOKUP(Table6[[#This Row],[Loan Date]],$Q$5:$Q$152,$R$5:$R$152)</f>
        <v>Friday</v>
      </c>
      <c r="L7482" t="str">
        <f>_xlfn.XLOOKUP(Table6[[#This Row],[Loan Date]],$Q$5:$Q$152,$S$5:$S$152)</f>
        <v>Week 4</v>
      </c>
    </row>
    <row r="7483" spans="1:12" x14ac:dyDescent="0.2">
      <c r="A7483" s="1">
        <v>44960</v>
      </c>
      <c r="B7483" t="s">
        <v>7</v>
      </c>
      <c r="C7483" s="1">
        <v>44960</v>
      </c>
      <c r="D7483" t="s">
        <v>983</v>
      </c>
      <c r="E7483" t="s">
        <v>49</v>
      </c>
      <c r="F7483" t="s">
        <v>49</v>
      </c>
      <c r="G7483" t="s">
        <v>20</v>
      </c>
      <c r="H7483" t="s">
        <v>0</v>
      </c>
      <c r="I7483">
        <f>MONTH(Table6[[#This Row],[Loan Date]])</f>
        <v>2</v>
      </c>
      <c r="J7483" t="str">
        <f>_xlfn.XLOOKUP(Table6[[#This Row],[Numeric Month]],$N$5:$N$11,$O$5:$O$11)</f>
        <v>Feb</v>
      </c>
      <c r="K7483" t="str">
        <f>_xlfn.XLOOKUP(Table6[[#This Row],[Loan Date]],$Q$5:$Q$152,$R$5:$R$152)</f>
        <v>Friday</v>
      </c>
      <c r="L7483" t="str">
        <f>_xlfn.XLOOKUP(Table6[[#This Row],[Loan Date]],$Q$5:$Q$152,$S$5:$S$152)</f>
        <v>Week 4</v>
      </c>
    </row>
    <row r="7484" spans="1:12" x14ac:dyDescent="0.2">
      <c r="A7484" s="1">
        <v>44960</v>
      </c>
      <c r="B7484" t="s">
        <v>7</v>
      </c>
      <c r="C7484" s="1">
        <v>44967</v>
      </c>
      <c r="D7484" t="s">
        <v>993</v>
      </c>
      <c r="E7484" t="s">
        <v>15</v>
      </c>
      <c r="F7484" t="s">
        <v>14</v>
      </c>
      <c r="G7484" t="s">
        <v>1</v>
      </c>
      <c r="H7484" t="s">
        <v>0</v>
      </c>
      <c r="I7484">
        <f>MONTH(Table6[[#This Row],[Loan Date]])</f>
        <v>2</v>
      </c>
      <c r="J7484" t="str">
        <f>_xlfn.XLOOKUP(Table6[[#This Row],[Numeric Month]],$N$5:$N$11,$O$5:$O$11)</f>
        <v>Feb</v>
      </c>
      <c r="K7484" t="str">
        <f>_xlfn.XLOOKUP(Table6[[#This Row],[Loan Date]],$Q$5:$Q$152,$R$5:$R$152)</f>
        <v>Friday</v>
      </c>
      <c r="L7484" t="str">
        <f>_xlfn.XLOOKUP(Table6[[#This Row],[Loan Date]],$Q$5:$Q$152,$S$5:$S$152)</f>
        <v>Week 4</v>
      </c>
    </row>
    <row r="7485" spans="1:12" x14ac:dyDescent="0.2">
      <c r="A7485" s="1">
        <v>44960</v>
      </c>
      <c r="B7485" t="s">
        <v>5</v>
      </c>
      <c r="C7485" s="1">
        <v>44960</v>
      </c>
      <c r="D7485" t="s">
        <v>912</v>
      </c>
      <c r="E7485" t="s">
        <v>37</v>
      </c>
      <c r="F7485" t="s">
        <v>37</v>
      </c>
      <c r="G7485" t="s">
        <v>20</v>
      </c>
      <c r="H7485" t="s">
        <v>0</v>
      </c>
      <c r="I7485">
        <f>MONTH(Table6[[#This Row],[Loan Date]])</f>
        <v>2</v>
      </c>
      <c r="J7485" t="str">
        <f>_xlfn.XLOOKUP(Table6[[#This Row],[Numeric Month]],$N$5:$N$11,$O$5:$O$11)</f>
        <v>Feb</v>
      </c>
      <c r="K7485" t="str">
        <f>_xlfn.XLOOKUP(Table6[[#This Row],[Loan Date]],$Q$5:$Q$152,$R$5:$R$152)</f>
        <v>Friday</v>
      </c>
      <c r="L7485" t="str">
        <f>_xlfn.XLOOKUP(Table6[[#This Row],[Loan Date]],$Q$5:$Q$152,$S$5:$S$152)</f>
        <v>Week 4</v>
      </c>
    </row>
    <row r="7486" spans="1:12" x14ac:dyDescent="0.2">
      <c r="A7486" s="1">
        <v>44960</v>
      </c>
      <c r="B7486" t="s">
        <v>7</v>
      </c>
      <c r="C7486" s="1">
        <v>44960</v>
      </c>
      <c r="D7486" t="s">
        <v>85</v>
      </c>
      <c r="E7486" t="s">
        <v>44</v>
      </c>
      <c r="F7486" t="s">
        <v>44</v>
      </c>
      <c r="G7486" t="s">
        <v>39</v>
      </c>
      <c r="H7486" t="s">
        <v>0</v>
      </c>
      <c r="I7486">
        <f>MONTH(Table6[[#This Row],[Loan Date]])</f>
        <v>2</v>
      </c>
      <c r="J7486" t="str">
        <f>_xlfn.XLOOKUP(Table6[[#This Row],[Numeric Month]],$N$5:$N$11,$O$5:$O$11)</f>
        <v>Feb</v>
      </c>
      <c r="K7486" t="str">
        <f>_xlfn.XLOOKUP(Table6[[#This Row],[Loan Date]],$Q$5:$Q$152,$R$5:$R$152)</f>
        <v>Friday</v>
      </c>
      <c r="L7486" t="str">
        <f>_xlfn.XLOOKUP(Table6[[#This Row],[Loan Date]],$Q$5:$Q$152,$S$5:$S$152)</f>
        <v>Week 4</v>
      </c>
    </row>
    <row r="7487" spans="1:12" x14ac:dyDescent="0.2">
      <c r="A7487" s="1">
        <v>44960</v>
      </c>
      <c r="B7487" t="s">
        <v>7</v>
      </c>
      <c r="C7487" s="1">
        <v>44973</v>
      </c>
      <c r="D7487" t="s">
        <v>663</v>
      </c>
      <c r="E7487" t="s">
        <v>9</v>
      </c>
      <c r="F7487" t="s">
        <v>8</v>
      </c>
      <c r="G7487" t="s">
        <v>1</v>
      </c>
      <c r="H7487" t="s">
        <v>0</v>
      </c>
      <c r="I7487">
        <f>MONTH(Table6[[#This Row],[Loan Date]])</f>
        <v>2</v>
      </c>
      <c r="J7487" t="str">
        <f>_xlfn.XLOOKUP(Table6[[#This Row],[Numeric Month]],$N$5:$N$11,$O$5:$O$11)</f>
        <v>Feb</v>
      </c>
      <c r="K7487" t="str">
        <f>_xlfn.XLOOKUP(Table6[[#This Row],[Loan Date]],$Q$5:$Q$152,$R$5:$R$152)</f>
        <v>Friday</v>
      </c>
      <c r="L7487" t="str">
        <f>_xlfn.XLOOKUP(Table6[[#This Row],[Loan Date]],$Q$5:$Q$152,$S$5:$S$152)</f>
        <v>Week 4</v>
      </c>
    </row>
    <row r="7488" spans="1:12" x14ac:dyDescent="0.2">
      <c r="A7488" s="1">
        <v>44960</v>
      </c>
      <c r="B7488" t="s">
        <v>5</v>
      </c>
      <c r="C7488" s="1">
        <v>44974</v>
      </c>
      <c r="D7488" t="s">
        <v>992</v>
      </c>
      <c r="E7488" t="s">
        <v>204</v>
      </c>
      <c r="F7488" t="s">
        <v>2</v>
      </c>
      <c r="G7488" t="s">
        <v>1</v>
      </c>
      <c r="H7488" t="s">
        <v>0</v>
      </c>
      <c r="I7488">
        <f>MONTH(Table6[[#This Row],[Loan Date]])</f>
        <v>2</v>
      </c>
      <c r="J7488" t="str">
        <f>_xlfn.XLOOKUP(Table6[[#This Row],[Numeric Month]],$N$5:$N$11,$O$5:$O$11)</f>
        <v>Feb</v>
      </c>
      <c r="K7488" t="str">
        <f>_xlfn.XLOOKUP(Table6[[#This Row],[Loan Date]],$Q$5:$Q$152,$R$5:$R$152)</f>
        <v>Friday</v>
      </c>
      <c r="L7488" t="str">
        <f>_xlfn.XLOOKUP(Table6[[#This Row],[Loan Date]],$Q$5:$Q$152,$S$5:$S$152)</f>
        <v>Week 4</v>
      </c>
    </row>
    <row r="7489" spans="1:12" x14ac:dyDescent="0.2">
      <c r="A7489" s="1">
        <v>44960</v>
      </c>
      <c r="B7489" t="s">
        <v>7</v>
      </c>
      <c r="C7489" s="1">
        <v>44967</v>
      </c>
      <c r="D7489" t="s">
        <v>991</v>
      </c>
      <c r="E7489" t="s">
        <v>52</v>
      </c>
      <c r="F7489" t="s">
        <v>51</v>
      </c>
      <c r="G7489" t="s">
        <v>1</v>
      </c>
      <c r="H7489" t="s">
        <v>0</v>
      </c>
      <c r="I7489">
        <f>MONTH(Table6[[#This Row],[Loan Date]])</f>
        <v>2</v>
      </c>
      <c r="J7489" t="str">
        <f>_xlfn.XLOOKUP(Table6[[#This Row],[Numeric Month]],$N$5:$N$11,$O$5:$O$11)</f>
        <v>Feb</v>
      </c>
      <c r="K7489" t="str">
        <f>_xlfn.XLOOKUP(Table6[[#This Row],[Loan Date]],$Q$5:$Q$152,$R$5:$R$152)</f>
        <v>Friday</v>
      </c>
      <c r="L7489" t="str">
        <f>_xlfn.XLOOKUP(Table6[[#This Row],[Loan Date]],$Q$5:$Q$152,$S$5:$S$152)</f>
        <v>Week 4</v>
      </c>
    </row>
    <row r="7490" spans="1:12" x14ac:dyDescent="0.2">
      <c r="A7490" s="1">
        <v>44960</v>
      </c>
      <c r="B7490" t="s">
        <v>7</v>
      </c>
      <c r="C7490" s="1">
        <v>44967</v>
      </c>
      <c r="D7490" t="s">
        <v>54</v>
      </c>
      <c r="E7490" t="s">
        <v>52</v>
      </c>
      <c r="F7490" t="s">
        <v>51</v>
      </c>
      <c r="G7490" t="s">
        <v>1</v>
      </c>
      <c r="H7490" t="s">
        <v>0</v>
      </c>
      <c r="I7490">
        <f>MONTH(Table6[[#This Row],[Loan Date]])</f>
        <v>2</v>
      </c>
      <c r="J7490" t="str">
        <f>_xlfn.XLOOKUP(Table6[[#This Row],[Numeric Month]],$N$5:$N$11,$O$5:$O$11)</f>
        <v>Feb</v>
      </c>
      <c r="K7490" t="str">
        <f>_xlfn.XLOOKUP(Table6[[#This Row],[Loan Date]],$Q$5:$Q$152,$R$5:$R$152)</f>
        <v>Friday</v>
      </c>
      <c r="L7490" t="str">
        <f>_xlfn.XLOOKUP(Table6[[#This Row],[Loan Date]],$Q$5:$Q$152,$S$5:$S$152)</f>
        <v>Week 4</v>
      </c>
    </row>
    <row r="7491" spans="1:12" x14ac:dyDescent="0.2">
      <c r="A7491" s="1">
        <v>44960</v>
      </c>
      <c r="B7491" t="s">
        <v>7</v>
      </c>
      <c r="C7491" s="1">
        <v>44974</v>
      </c>
      <c r="D7491" t="s">
        <v>805</v>
      </c>
      <c r="E7491" t="s">
        <v>3</v>
      </c>
      <c r="F7491" t="s">
        <v>2</v>
      </c>
      <c r="G7491" t="s">
        <v>1</v>
      </c>
      <c r="H7491" t="s">
        <v>0</v>
      </c>
      <c r="I7491">
        <f>MONTH(Table6[[#This Row],[Loan Date]])</f>
        <v>2</v>
      </c>
      <c r="J7491" t="str">
        <f>_xlfn.XLOOKUP(Table6[[#This Row],[Numeric Month]],$N$5:$N$11,$O$5:$O$11)</f>
        <v>Feb</v>
      </c>
      <c r="K7491" t="str">
        <f>_xlfn.XLOOKUP(Table6[[#This Row],[Loan Date]],$Q$5:$Q$152,$R$5:$R$152)</f>
        <v>Friday</v>
      </c>
      <c r="L7491" t="str">
        <f>_xlfn.XLOOKUP(Table6[[#This Row],[Loan Date]],$Q$5:$Q$152,$S$5:$S$152)</f>
        <v>Week 4</v>
      </c>
    </row>
    <row r="7492" spans="1:12" x14ac:dyDescent="0.2">
      <c r="A7492" s="1">
        <v>44960</v>
      </c>
      <c r="B7492" t="s">
        <v>7</v>
      </c>
      <c r="C7492" s="1">
        <v>44960</v>
      </c>
      <c r="D7492" t="s">
        <v>192</v>
      </c>
      <c r="E7492" t="s">
        <v>49</v>
      </c>
      <c r="F7492" t="s">
        <v>49</v>
      </c>
      <c r="G7492" t="s">
        <v>20</v>
      </c>
      <c r="H7492" t="s">
        <v>0</v>
      </c>
      <c r="I7492">
        <f>MONTH(Table6[[#This Row],[Loan Date]])</f>
        <v>2</v>
      </c>
      <c r="J7492" t="str">
        <f>_xlfn.XLOOKUP(Table6[[#This Row],[Numeric Month]],$N$5:$N$11,$O$5:$O$11)</f>
        <v>Feb</v>
      </c>
      <c r="K7492" t="str">
        <f>_xlfn.XLOOKUP(Table6[[#This Row],[Loan Date]],$Q$5:$Q$152,$R$5:$R$152)</f>
        <v>Friday</v>
      </c>
      <c r="L7492" t="str">
        <f>_xlfn.XLOOKUP(Table6[[#This Row],[Loan Date]],$Q$5:$Q$152,$S$5:$S$152)</f>
        <v>Week 4</v>
      </c>
    </row>
    <row r="7493" spans="1:12" x14ac:dyDescent="0.2">
      <c r="A7493" s="1">
        <v>44960</v>
      </c>
      <c r="B7493" t="s">
        <v>7</v>
      </c>
      <c r="C7493" s="1">
        <v>44960</v>
      </c>
      <c r="D7493" t="s">
        <v>194</v>
      </c>
      <c r="E7493" t="s">
        <v>12</v>
      </c>
      <c r="F7493" t="s">
        <v>12</v>
      </c>
      <c r="G7493" t="s">
        <v>11</v>
      </c>
      <c r="H7493" t="s">
        <v>0</v>
      </c>
      <c r="I7493">
        <f>MONTH(Table6[[#This Row],[Loan Date]])</f>
        <v>2</v>
      </c>
      <c r="J7493" t="str">
        <f>_xlfn.XLOOKUP(Table6[[#This Row],[Numeric Month]],$N$5:$N$11,$O$5:$O$11)</f>
        <v>Feb</v>
      </c>
      <c r="K7493" t="str">
        <f>_xlfn.XLOOKUP(Table6[[#This Row],[Loan Date]],$Q$5:$Q$152,$R$5:$R$152)</f>
        <v>Friday</v>
      </c>
      <c r="L7493" t="str">
        <f>_xlfn.XLOOKUP(Table6[[#This Row],[Loan Date]],$Q$5:$Q$152,$S$5:$S$152)</f>
        <v>Week 4</v>
      </c>
    </row>
    <row r="7494" spans="1:12" x14ac:dyDescent="0.2">
      <c r="A7494" s="1">
        <v>44960</v>
      </c>
      <c r="B7494" t="s">
        <v>7</v>
      </c>
      <c r="C7494" s="1">
        <v>44960</v>
      </c>
      <c r="D7494" t="s">
        <v>479</v>
      </c>
      <c r="E7494" t="s">
        <v>65</v>
      </c>
      <c r="F7494" t="s">
        <v>65</v>
      </c>
      <c r="G7494" t="s">
        <v>20</v>
      </c>
      <c r="H7494" t="s">
        <v>0</v>
      </c>
      <c r="I7494">
        <f>MONTH(Table6[[#This Row],[Loan Date]])</f>
        <v>2</v>
      </c>
      <c r="J7494" t="str">
        <f>_xlfn.XLOOKUP(Table6[[#This Row],[Numeric Month]],$N$5:$N$11,$O$5:$O$11)</f>
        <v>Feb</v>
      </c>
      <c r="K7494" t="str">
        <f>_xlfn.XLOOKUP(Table6[[#This Row],[Loan Date]],$Q$5:$Q$152,$R$5:$R$152)</f>
        <v>Friday</v>
      </c>
      <c r="L7494" t="str">
        <f>_xlfn.XLOOKUP(Table6[[#This Row],[Loan Date]],$Q$5:$Q$152,$S$5:$S$152)</f>
        <v>Week 4</v>
      </c>
    </row>
    <row r="7495" spans="1:12" x14ac:dyDescent="0.2">
      <c r="A7495" s="1">
        <v>44960</v>
      </c>
      <c r="B7495" t="s">
        <v>7</v>
      </c>
      <c r="C7495" s="1">
        <v>44960</v>
      </c>
      <c r="D7495" t="s">
        <v>990</v>
      </c>
      <c r="E7495" t="s">
        <v>23</v>
      </c>
      <c r="F7495" t="s">
        <v>23</v>
      </c>
      <c r="G7495" t="s">
        <v>20</v>
      </c>
      <c r="H7495" t="s">
        <v>0</v>
      </c>
      <c r="I7495">
        <f>MONTH(Table6[[#This Row],[Loan Date]])</f>
        <v>2</v>
      </c>
      <c r="J7495" t="str">
        <f>_xlfn.XLOOKUP(Table6[[#This Row],[Numeric Month]],$N$5:$N$11,$O$5:$O$11)</f>
        <v>Feb</v>
      </c>
      <c r="K7495" t="str">
        <f>_xlfn.XLOOKUP(Table6[[#This Row],[Loan Date]],$Q$5:$Q$152,$R$5:$R$152)</f>
        <v>Friday</v>
      </c>
      <c r="L7495" t="str">
        <f>_xlfn.XLOOKUP(Table6[[#This Row],[Loan Date]],$Q$5:$Q$152,$S$5:$S$152)</f>
        <v>Week 4</v>
      </c>
    </row>
    <row r="7496" spans="1:12" x14ac:dyDescent="0.2">
      <c r="A7496" s="1">
        <v>44960</v>
      </c>
      <c r="B7496" t="s">
        <v>7</v>
      </c>
      <c r="C7496" s="1">
        <v>44960</v>
      </c>
      <c r="D7496" t="s">
        <v>226</v>
      </c>
      <c r="E7496" t="s">
        <v>113</v>
      </c>
      <c r="F7496" t="s">
        <v>113</v>
      </c>
      <c r="G7496" t="s">
        <v>20</v>
      </c>
      <c r="H7496" t="s">
        <v>0</v>
      </c>
      <c r="I7496">
        <f>MONTH(Table6[[#This Row],[Loan Date]])</f>
        <v>2</v>
      </c>
      <c r="J7496" t="str">
        <f>_xlfn.XLOOKUP(Table6[[#This Row],[Numeric Month]],$N$5:$N$11,$O$5:$O$11)</f>
        <v>Feb</v>
      </c>
      <c r="K7496" t="str">
        <f>_xlfn.XLOOKUP(Table6[[#This Row],[Loan Date]],$Q$5:$Q$152,$R$5:$R$152)</f>
        <v>Friday</v>
      </c>
      <c r="L7496" t="str">
        <f>_xlfn.XLOOKUP(Table6[[#This Row],[Loan Date]],$Q$5:$Q$152,$S$5:$S$152)</f>
        <v>Week 4</v>
      </c>
    </row>
    <row r="7497" spans="1:12" x14ac:dyDescent="0.2">
      <c r="A7497" s="1">
        <v>44960</v>
      </c>
      <c r="B7497" t="s">
        <v>7</v>
      </c>
      <c r="C7497" s="1">
        <v>44960</v>
      </c>
      <c r="D7497" t="s">
        <v>499</v>
      </c>
      <c r="E7497" t="s">
        <v>21</v>
      </c>
      <c r="F7497" t="s">
        <v>21</v>
      </c>
      <c r="G7497" t="s">
        <v>20</v>
      </c>
      <c r="H7497" t="s">
        <v>0</v>
      </c>
      <c r="I7497">
        <f>MONTH(Table6[[#This Row],[Loan Date]])</f>
        <v>2</v>
      </c>
      <c r="J7497" t="str">
        <f>_xlfn.XLOOKUP(Table6[[#This Row],[Numeric Month]],$N$5:$N$11,$O$5:$O$11)</f>
        <v>Feb</v>
      </c>
      <c r="K7497" t="str">
        <f>_xlfn.XLOOKUP(Table6[[#This Row],[Loan Date]],$Q$5:$Q$152,$R$5:$R$152)</f>
        <v>Friday</v>
      </c>
      <c r="L7497" t="str">
        <f>_xlfn.XLOOKUP(Table6[[#This Row],[Loan Date]],$Q$5:$Q$152,$S$5:$S$152)</f>
        <v>Week 4</v>
      </c>
    </row>
    <row r="7498" spans="1:12" x14ac:dyDescent="0.2">
      <c r="A7498" s="1">
        <v>44960</v>
      </c>
      <c r="B7498" t="s">
        <v>7</v>
      </c>
      <c r="C7498" s="1">
        <v>44960</v>
      </c>
      <c r="D7498" t="s">
        <v>116</v>
      </c>
      <c r="E7498" t="s">
        <v>23</v>
      </c>
      <c r="F7498" t="s">
        <v>23</v>
      </c>
      <c r="G7498" t="s">
        <v>20</v>
      </c>
      <c r="H7498" t="s">
        <v>0</v>
      </c>
      <c r="I7498">
        <f>MONTH(Table6[[#This Row],[Loan Date]])</f>
        <v>2</v>
      </c>
      <c r="J7498" t="str">
        <f>_xlfn.XLOOKUP(Table6[[#This Row],[Numeric Month]],$N$5:$N$11,$O$5:$O$11)</f>
        <v>Feb</v>
      </c>
      <c r="K7498" t="str">
        <f>_xlfn.XLOOKUP(Table6[[#This Row],[Loan Date]],$Q$5:$Q$152,$R$5:$R$152)</f>
        <v>Friday</v>
      </c>
      <c r="L7498" t="str">
        <f>_xlfn.XLOOKUP(Table6[[#This Row],[Loan Date]],$Q$5:$Q$152,$S$5:$S$152)</f>
        <v>Week 4</v>
      </c>
    </row>
    <row r="7499" spans="1:12" x14ac:dyDescent="0.2">
      <c r="A7499" s="1">
        <v>44960</v>
      </c>
      <c r="B7499" t="s">
        <v>5</v>
      </c>
      <c r="C7499" s="1">
        <v>44960</v>
      </c>
      <c r="D7499" t="s">
        <v>911</v>
      </c>
      <c r="E7499" t="s">
        <v>37</v>
      </c>
      <c r="F7499" t="s">
        <v>37</v>
      </c>
      <c r="G7499" t="s">
        <v>20</v>
      </c>
      <c r="H7499" t="s">
        <v>0</v>
      </c>
      <c r="I7499">
        <f>MONTH(Table6[[#This Row],[Loan Date]])</f>
        <v>2</v>
      </c>
      <c r="J7499" t="str">
        <f>_xlfn.XLOOKUP(Table6[[#This Row],[Numeric Month]],$N$5:$N$11,$O$5:$O$11)</f>
        <v>Feb</v>
      </c>
      <c r="K7499" t="str">
        <f>_xlfn.XLOOKUP(Table6[[#This Row],[Loan Date]],$Q$5:$Q$152,$R$5:$R$152)</f>
        <v>Friday</v>
      </c>
      <c r="L7499" t="str">
        <f>_xlfn.XLOOKUP(Table6[[#This Row],[Loan Date]],$Q$5:$Q$152,$S$5:$S$152)</f>
        <v>Week 4</v>
      </c>
    </row>
    <row r="7500" spans="1:12" x14ac:dyDescent="0.2">
      <c r="A7500" s="1">
        <v>44960</v>
      </c>
      <c r="B7500" t="s">
        <v>7</v>
      </c>
      <c r="C7500" s="1">
        <v>44960</v>
      </c>
      <c r="D7500" t="s">
        <v>923</v>
      </c>
      <c r="E7500" t="s">
        <v>37</v>
      </c>
      <c r="F7500" t="s">
        <v>37</v>
      </c>
      <c r="G7500" t="s">
        <v>20</v>
      </c>
      <c r="H7500" t="s">
        <v>0</v>
      </c>
      <c r="I7500">
        <f>MONTH(Table6[[#This Row],[Loan Date]])</f>
        <v>2</v>
      </c>
      <c r="J7500" t="str">
        <f>_xlfn.XLOOKUP(Table6[[#This Row],[Numeric Month]],$N$5:$N$11,$O$5:$O$11)</f>
        <v>Feb</v>
      </c>
      <c r="K7500" t="str">
        <f>_xlfn.XLOOKUP(Table6[[#This Row],[Loan Date]],$Q$5:$Q$152,$R$5:$R$152)</f>
        <v>Friday</v>
      </c>
      <c r="L7500" t="str">
        <f>_xlfn.XLOOKUP(Table6[[#This Row],[Loan Date]],$Q$5:$Q$152,$S$5:$S$152)</f>
        <v>Week 4</v>
      </c>
    </row>
    <row r="7501" spans="1:12" x14ac:dyDescent="0.2">
      <c r="A7501" s="1">
        <v>44960</v>
      </c>
      <c r="B7501" t="s">
        <v>7</v>
      </c>
      <c r="C7501" s="1">
        <v>44960</v>
      </c>
      <c r="D7501" t="s">
        <v>969</v>
      </c>
      <c r="E7501" t="s">
        <v>37</v>
      </c>
      <c r="F7501" t="s">
        <v>37</v>
      </c>
      <c r="G7501" t="s">
        <v>20</v>
      </c>
      <c r="H7501" t="s">
        <v>0</v>
      </c>
      <c r="I7501">
        <f>MONTH(Table6[[#This Row],[Loan Date]])</f>
        <v>2</v>
      </c>
      <c r="J7501" t="str">
        <f>_xlfn.XLOOKUP(Table6[[#This Row],[Numeric Month]],$N$5:$N$11,$O$5:$O$11)</f>
        <v>Feb</v>
      </c>
      <c r="K7501" t="str">
        <f>_xlfn.XLOOKUP(Table6[[#This Row],[Loan Date]],$Q$5:$Q$152,$R$5:$R$152)</f>
        <v>Friday</v>
      </c>
      <c r="L7501" t="str">
        <f>_xlfn.XLOOKUP(Table6[[#This Row],[Loan Date]],$Q$5:$Q$152,$S$5:$S$152)</f>
        <v>Week 4</v>
      </c>
    </row>
    <row r="7502" spans="1:12" x14ac:dyDescent="0.2">
      <c r="A7502" s="1">
        <v>44960</v>
      </c>
      <c r="B7502" t="s">
        <v>7</v>
      </c>
      <c r="C7502" s="1">
        <v>44960</v>
      </c>
      <c r="D7502" t="s">
        <v>409</v>
      </c>
      <c r="E7502" t="s">
        <v>21</v>
      </c>
      <c r="F7502" t="s">
        <v>21</v>
      </c>
      <c r="G7502" t="s">
        <v>20</v>
      </c>
      <c r="H7502" t="s">
        <v>0</v>
      </c>
      <c r="I7502">
        <f>MONTH(Table6[[#This Row],[Loan Date]])</f>
        <v>2</v>
      </c>
      <c r="J7502" t="str">
        <f>_xlfn.XLOOKUP(Table6[[#This Row],[Numeric Month]],$N$5:$N$11,$O$5:$O$11)</f>
        <v>Feb</v>
      </c>
      <c r="K7502" t="str">
        <f>_xlfn.XLOOKUP(Table6[[#This Row],[Loan Date]],$Q$5:$Q$152,$R$5:$R$152)</f>
        <v>Friday</v>
      </c>
      <c r="L7502" t="str">
        <f>_xlfn.XLOOKUP(Table6[[#This Row],[Loan Date]],$Q$5:$Q$152,$S$5:$S$152)</f>
        <v>Week 4</v>
      </c>
    </row>
    <row r="7503" spans="1:12" x14ac:dyDescent="0.2">
      <c r="A7503" s="1">
        <v>44960</v>
      </c>
      <c r="B7503" t="s">
        <v>7</v>
      </c>
      <c r="C7503" s="1">
        <v>44960</v>
      </c>
      <c r="D7503" t="s">
        <v>171</v>
      </c>
      <c r="E7503" t="s">
        <v>23</v>
      </c>
      <c r="F7503" t="s">
        <v>23</v>
      </c>
      <c r="G7503" t="s">
        <v>20</v>
      </c>
      <c r="H7503" t="s">
        <v>0</v>
      </c>
      <c r="I7503">
        <f>MONTH(Table6[[#This Row],[Loan Date]])</f>
        <v>2</v>
      </c>
      <c r="J7503" t="str">
        <f>_xlfn.XLOOKUP(Table6[[#This Row],[Numeric Month]],$N$5:$N$11,$O$5:$O$11)</f>
        <v>Feb</v>
      </c>
      <c r="K7503" t="str">
        <f>_xlfn.XLOOKUP(Table6[[#This Row],[Loan Date]],$Q$5:$Q$152,$R$5:$R$152)</f>
        <v>Friday</v>
      </c>
      <c r="L7503" t="str">
        <f>_xlfn.XLOOKUP(Table6[[#This Row],[Loan Date]],$Q$5:$Q$152,$S$5:$S$152)</f>
        <v>Week 4</v>
      </c>
    </row>
    <row r="7504" spans="1:12" x14ac:dyDescent="0.2">
      <c r="A7504" s="1">
        <v>44960</v>
      </c>
      <c r="B7504" t="s">
        <v>7</v>
      </c>
      <c r="C7504" s="1">
        <v>44960</v>
      </c>
      <c r="D7504" t="s">
        <v>254</v>
      </c>
      <c r="E7504" t="s">
        <v>41</v>
      </c>
      <c r="F7504" t="s">
        <v>40</v>
      </c>
      <c r="G7504" t="s">
        <v>39</v>
      </c>
      <c r="H7504" t="s">
        <v>0</v>
      </c>
      <c r="I7504">
        <f>MONTH(Table6[[#This Row],[Loan Date]])</f>
        <v>2</v>
      </c>
      <c r="J7504" t="str">
        <f>_xlfn.XLOOKUP(Table6[[#This Row],[Numeric Month]],$N$5:$N$11,$O$5:$O$11)</f>
        <v>Feb</v>
      </c>
      <c r="K7504" t="str">
        <f>_xlfn.XLOOKUP(Table6[[#This Row],[Loan Date]],$Q$5:$Q$152,$R$5:$R$152)</f>
        <v>Friday</v>
      </c>
      <c r="L7504" t="str">
        <f>_xlfn.XLOOKUP(Table6[[#This Row],[Loan Date]],$Q$5:$Q$152,$S$5:$S$152)</f>
        <v>Week 4</v>
      </c>
    </row>
    <row r="7505" spans="1:12" x14ac:dyDescent="0.2">
      <c r="A7505" s="1">
        <v>44960</v>
      </c>
      <c r="B7505" t="s">
        <v>5</v>
      </c>
      <c r="C7505" s="1">
        <v>44967</v>
      </c>
      <c r="D7505" t="s">
        <v>989</v>
      </c>
      <c r="E7505" t="s">
        <v>52</v>
      </c>
      <c r="F7505" t="s">
        <v>51</v>
      </c>
      <c r="G7505" t="s">
        <v>1</v>
      </c>
      <c r="H7505" t="s">
        <v>0</v>
      </c>
      <c r="I7505">
        <f>MONTH(Table6[[#This Row],[Loan Date]])</f>
        <v>2</v>
      </c>
      <c r="J7505" t="str">
        <f>_xlfn.XLOOKUP(Table6[[#This Row],[Numeric Month]],$N$5:$N$11,$O$5:$O$11)</f>
        <v>Feb</v>
      </c>
      <c r="K7505" t="str">
        <f>_xlfn.XLOOKUP(Table6[[#This Row],[Loan Date]],$Q$5:$Q$152,$R$5:$R$152)</f>
        <v>Friday</v>
      </c>
      <c r="L7505" t="str">
        <f>_xlfn.XLOOKUP(Table6[[#This Row],[Loan Date]],$Q$5:$Q$152,$S$5:$S$152)</f>
        <v>Week 4</v>
      </c>
    </row>
    <row r="7506" spans="1:12" x14ac:dyDescent="0.2">
      <c r="A7506" s="1">
        <v>44960</v>
      </c>
      <c r="B7506" t="s">
        <v>7</v>
      </c>
      <c r="C7506" s="1">
        <v>44967</v>
      </c>
      <c r="D7506" t="s">
        <v>739</v>
      </c>
      <c r="E7506" t="s">
        <v>52</v>
      </c>
      <c r="F7506" t="s">
        <v>51</v>
      </c>
      <c r="G7506" t="s">
        <v>1</v>
      </c>
      <c r="H7506" t="s">
        <v>0</v>
      </c>
      <c r="I7506">
        <f>MONTH(Table6[[#This Row],[Loan Date]])</f>
        <v>2</v>
      </c>
      <c r="J7506" t="str">
        <f>_xlfn.XLOOKUP(Table6[[#This Row],[Numeric Month]],$N$5:$N$11,$O$5:$O$11)</f>
        <v>Feb</v>
      </c>
      <c r="K7506" t="str">
        <f>_xlfn.XLOOKUP(Table6[[#This Row],[Loan Date]],$Q$5:$Q$152,$R$5:$R$152)</f>
        <v>Friday</v>
      </c>
      <c r="L7506" t="str">
        <f>_xlfn.XLOOKUP(Table6[[#This Row],[Loan Date]],$Q$5:$Q$152,$S$5:$S$152)</f>
        <v>Week 4</v>
      </c>
    </row>
    <row r="7507" spans="1:12" x14ac:dyDescent="0.2">
      <c r="A7507" s="1">
        <v>44960</v>
      </c>
      <c r="B7507" t="s">
        <v>5</v>
      </c>
      <c r="C7507" s="1">
        <v>44967</v>
      </c>
      <c r="D7507" t="s">
        <v>690</v>
      </c>
      <c r="E7507" t="s">
        <v>15</v>
      </c>
      <c r="F7507" t="s">
        <v>14</v>
      </c>
      <c r="G7507" t="s">
        <v>1</v>
      </c>
      <c r="H7507" t="s">
        <v>0</v>
      </c>
      <c r="I7507">
        <f>MONTH(Table6[[#This Row],[Loan Date]])</f>
        <v>2</v>
      </c>
      <c r="J7507" t="str">
        <f>_xlfn.XLOOKUP(Table6[[#This Row],[Numeric Month]],$N$5:$N$11,$O$5:$O$11)</f>
        <v>Feb</v>
      </c>
      <c r="K7507" t="str">
        <f>_xlfn.XLOOKUP(Table6[[#This Row],[Loan Date]],$Q$5:$Q$152,$R$5:$R$152)</f>
        <v>Friday</v>
      </c>
      <c r="L7507" t="str">
        <f>_xlfn.XLOOKUP(Table6[[#This Row],[Loan Date]],$Q$5:$Q$152,$S$5:$S$152)</f>
        <v>Week 4</v>
      </c>
    </row>
    <row r="7508" spans="1:12" x14ac:dyDescent="0.2">
      <c r="A7508" s="1">
        <v>44960</v>
      </c>
      <c r="B7508" t="s">
        <v>7</v>
      </c>
      <c r="C7508" s="1">
        <v>44960</v>
      </c>
      <c r="D7508" t="s">
        <v>31</v>
      </c>
      <c r="E7508" t="s">
        <v>21</v>
      </c>
      <c r="F7508" t="s">
        <v>21</v>
      </c>
      <c r="G7508" t="s">
        <v>20</v>
      </c>
      <c r="H7508" t="s">
        <v>0</v>
      </c>
      <c r="I7508">
        <f>MONTH(Table6[[#This Row],[Loan Date]])</f>
        <v>2</v>
      </c>
      <c r="J7508" t="str">
        <f>_xlfn.XLOOKUP(Table6[[#This Row],[Numeric Month]],$N$5:$N$11,$O$5:$O$11)</f>
        <v>Feb</v>
      </c>
      <c r="K7508" t="str">
        <f>_xlfn.XLOOKUP(Table6[[#This Row],[Loan Date]],$Q$5:$Q$152,$R$5:$R$152)</f>
        <v>Friday</v>
      </c>
      <c r="L7508" t="str">
        <f>_xlfn.XLOOKUP(Table6[[#This Row],[Loan Date]],$Q$5:$Q$152,$S$5:$S$152)</f>
        <v>Week 4</v>
      </c>
    </row>
    <row r="7509" spans="1:12" x14ac:dyDescent="0.2">
      <c r="A7509" s="1">
        <v>44960</v>
      </c>
      <c r="B7509" t="s">
        <v>7</v>
      </c>
      <c r="C7509" s="1">
        <v>44960</v>
      </c>
      <c r="D7509" t="s">
        <v>116</v>
      </c>
      <c r="E7509" t="s">
        <v>23</v>
      </c>
      <c r="F7509" t="s">
        <v>23</v>
      </c>
      <c r="G7509" t="s">
        <v>20</v>
      </c>
      <c r="H7509" t="s">
        <v>0</v>
      </c>
      <c r="I7509">
        <f>MONTH(Table6[[#This Row],[Loan Date]])</f>
        <v>2</v>
      </c>
      <c r="J7509" t="str">
        <f>_xlfn.XLOOKUP(Table6[[#This Row],[Numeric Month]],$N$5:$N$11,$O$5:$O$11)</f>
        <v>Feb</v>
      </c>
      <c r="K7509" t="str">
        <f>_xlfn.XLOOKUP(Table6[[#This Row],[Loan Date]],$Q$5:$Q$152,$R$5:$R$152)</f>
        <v>Friday</v>
      </c>
      <c r="L7509" t="str">
        <f>_xlfn.XLOOKUP(Table6[[#This Row],[Loan Date]],$Q$5:$Q$152,$S$5:$S$152)</f>
        <v>Week 4</v>
      </c>
    </row>
    <row r="7510" spans="1:12" x14ac:dyDescent="0.2">
      <c r="A7510" s="1">
        <v>44961</v>
      </c>
      <c r="B7510" t="s">
        <v>7</v>
      </c>
      <c r="C7510" s="1">
        <v>44961</v>
      </c>
      <c r="D7510" t="s">
        <v>180</v>
      </c>
      <c r="E7510" t="s">
        <v>113</v>
      </c>
      <c r="F7510" t="s">
        <v>113</v>
      </c>
      <c r="G7510" t="s">
        <v>20</v>
      </c>
      <c r="H7510" t="s">
        <v>0</v>
      </c>
      <c r="I7510">
        <f>MONTH(Table6[[#This Row],[Loan Date]])</f>
        <v>2</v>
      </c>
      <c r="J7510" t="str">
        <f>_xlfn.XLOOKUP(Table6[[#This Row],[Numeric Month]],$N$5:$N$11,$O$5:$O$11)</f>
        <v>Feb</v>
      </c>
      <c r="K7510" t="str">
        <f>_xlfn.XLOOKUP(Table6[[#This Row],[Loan Date]],$Q$5:$Q$152,$R$5:$R$152)</f>
        <v>Saturday</v>
      </c>
      <c r="L7510" t="str">
        <f>_xlfn.XLOOKUP(Table6[[#This Row],[Loan Date]],$Q$5:$Q$152,$S$5:$S$152)</f>
        <v>Week 4</v>
      </c>
    </row>
    <row r="7511" spans="1:12" x14ac:dyDescent="0.2">
      <c r="A7511" s="1">
        <v>44961</v>
      </c>
      <c r="B7511" t="s">
        <v>5</v>
      </c>
      <c r="C7511" s="1">
        <v>44975</v>
      </c>
      <c r="D7511" t="s">
        <v>988</v>
      </c>
      <c r="E7511" t="s">
        <v>15</v>
      </c>
      <c r="F7511" t="s">
        <v>14</v>
      </c>
      <c r="G7511" t="s">
        <v>1</v>
      </c>
      <c r="H7511" t="s">
        <v>0</v>
      </c>
      <c r="I7511">
        <f>MONTH(Table6[[#This Row],[Loan Date]])</f>
        <v>2</v>
      </c>
      <c r="J7511" t="str">
        <f>_xlfn.XLOOKUP(Table6[[#This Row],[Numeric Month]],$N$5:$N$11,$O$5:$O$11)</f>
        <v>Feb</v>
      </c>
      <c r="K7511" t="str">
        <f>_xlfn.XLOOKUP(Table6[[#This Row],[Loan Date]],$Q$5:$Q$152,$R$5:$R$152)</f>
        <v>Saturday</v>
      </c>
      <c r="L7511" t="str">
        <f>_xlfn.XLOOKUP(Table6[[#This Row],[Loan Date]],$Q$5:$Q$152,$S$5:$S$152)</f>
        <v>Week 4</v>
      </c>
    </row>
    <row r="7512" spans="1:12" x14ac:dyDescent="0.2">
      <c r="A7512" s="1">
        <v>44962</v>
      </c>
      <c r="B7512" t="s">
        <v>7</v>
      </c>
      <c r="C7512" s="1">
        <v>44962</v>
      </c>
      <c r="D7512" t="s">
        <v>491</v>
      </c>
      <c r="E7512" t="s">
        <v>122</v>
      </c>
      <c r="F7512" t="s">
        <v>122</v>
      </c>
      <c r="G7512" t="s">
        <v>11</v>
      </c>
      <c r="H7512" t="s">
        <v>0</v>
      </c>
      <c r="I7512">
        <f>MONTH(Table6[[#This Row],[Loan Date]])</f>
        <v>2</v>
      </c>
      <c r="J7512" t="str">
        <f>_xlfn.XLOOKUP(Table6[[#This Row],[Numeric Month]],$N$5:$N$11,$O$5:$O$11)</f>
        <v>Feb</v>
      </c>
      <c r="K7512" t="str">
        <f>_xlfn.XLOOKUP(Table6[[#This Row],[Loan Date]],$Q$5:$Q$152,$R$5:$R$152)</f>
        <v>Sunday</v>
      </c>
      <c r="L7512" t="str">
        <f>_xlfn.XLOOKUP(Table6[[#This Row],[Loan Date]],$Q$5:$Q$152,$S$5:$S$152)</f>
        <v>Week 4</v>
      </c>
    </row>
    <row r="7513" spans="1:12" x14ac:dyDescent="0.2">
      <c r="A7513" s="1">
        <v>44962</v>
      </c>
      <c r="B7513" t="s">
        <v>7</v>
      </c>
      <c r="C7513" s="1">
        <v>44969</v>
      </c>
      <c r="D7513" t="s">
        <v>987</v>
      </c>
      <c r="E7513" t="s">
        <v>52</v>
      </c>
      <c r="F7513" t="s">
        <v>51</v>
      </c>
      <c r="G7513" t="s">
        <v>1</v>
      </c>
      <c r="H7513" t="s">
        <v>0</v>
      </c>
      <c r="I7513">
        <f>MONTH(Table6[[#This Row],[Loan Date]])</f>
        <v>2</v>
      </c>
      <c r="J7513" t="str">
        <f>_xlfn.XLOOKUP(Table6[[#This Row],[Numeric Month]],$N$5:$N$11,$O$5:$O$11)</f>
        <v>Feb</v>
      </c>
      <c r="K7513" t="str">
        <f>_xlfn.XLOOKUP(Table6[[#This Row],[Loan Date]],$Q$5:$Q$152,$R$5:$R$152)</f>
        <v>Sunday</v>
      </c>
      <c r="L7513" t="str">
        <f>_xlfn.XLOOKUP(Table6[[#This Row],[Loan Date]],$Q$5:$Q$152,$S$5:$S$152)</f>
        <v>Week 4</v>
      </c>
    </row>
    <row r="7514" spans="1:12" x14ac:dyDescent="0.2">
      <c r="A7514" s="1">
        <v>44962</v>
      </c>
      <c r="B7514" t="s">
        <v>7</v>
      </c>
      <c r="C7514" s="1">
        <v>44962</v>
      </c>
      <c r="D7514" t="s">
        <v>479</v>
      </c>
      <c r="E7514" t="s">
        <v>65</v>
      </c>
      <c r="F7514" t="s">
        <v>65</v>
      </c>
      <c r="G7514" t="s">
        <v>20</v>
      </c>
      <c r="H7514" t="s">
        <v>0</v>
      </c>
      <c r="I7514">
        <f>MONTH(Table6[[#This Row],[Loan Date]])</f>
        <v>2</v>
      </c>
      <c r="J7514" t="str">
        <f>_xlfn.XLOOKUP(Table6[[#This Row],[Numeric Month]],$N$5:$N$11,$O$5:$O$11)</f>
        <v>Feb</v>
      </c>
      <c r="K7514" t="str">
        <f>_xlfn.XLOOKUP(Table6[[#This Row],[Loan Date]],$Q$5:$Q$152,$R$5:$R$152)</f>
        <v>Sunday</v>
      </c>
      <c r="L7514" t="str">
        <f>_xlfn.XLOOKUP(Table6[[#This Row],[Loan Date]],$Q$5:$Q$152,$S$5:$S$152)</f>
        <v>Week 4</v>
      </c>
    </row>
    <row r="7515" spans="1:12" x14ac:dyDescent="0.2">
      <c r="A7515" s="1">
        <v>44962</v>
      </c>
      <c r="B7515" t="s">
        <v>5</v>
      </c>
      <c r="C7515" s="1">
        <v>44962</v>
      </c>
      <c r="D7515" t="s">
        <v>299</v>
      </c>
      <c r="E7515" t="s">
        <v>23</v>
      </c>
      <c r="F7515" t="s">
        <v>23</v>
      </c>
      <c r="G7515" t="s">
        <v>20</v>
      </c>
      <c r="H7515" t="s">
        <v>0</v>
      </c>
      <c r="I7515">
        <f>MONTH(Table6[[#This Row],[Loan Date]])</f>
        <v>2</v>
      </c>
      <c r="J7515" t="str">
        <f>_xlfn.XLOOKUP(Table6[[#This Row],[Numeric Month]],$N$5:$N$11,$O$5:$O$11)</f>
        <v>Feb</v>
      </c>
      <c r="K7515" t="str">
        <f>_xlfn.XLOOKUP(Table6[[#This Row],[Loan Date]],$Q$5:$Q$152,$R$5:$R$152)</f>
        <v>Sunday</v>
      </c>
      <c r="L7515" t="str">
        <f>_xlfn.XLOOKUP(Table6[[#This Row],[Loan Date]],$Q$5:$Q$152,$S$5:$S$152)</f>
        <v>Week 4</v>
      </c>
    </row>
    <row r="7516" spans="1:12" x14ac:dyDescent="0.2">
      <c r="A7516" s="1">
        <v>44962</v>
      </c>
      <c r="B7516" t="s">
        <v>7</v>
      </c>
      <c r="C7516" s="1">
        <v>44962</v>
      </c>
      <c r="D7516" t="s">
        <v>85</v>
      </c>
      <c r="E7516" t="s">
        <v>44</v>
      </c>
      <c r="F7516" t="s">
        <v>44</v>
      </c>
      <c r="G7516" t="s">
        <v>39</v>
      </c>
      <c r="H7516" t="s">
        <v>0</v>
      </c>
      <c r="I7516">
        <f>MONTH(Table6[[#This Row],[Loan Date]])</f>
        <v>2</v>
      </c>
      <c r="J7516" t="str">
        <f>_xlfn.XLOOKUP(Table6[[#This Row],[Numeric Month]],$N$5:$N$11,$O$5:$O$11)</f>
        <v>Feb</v>
      </c>
      <c r="K7516" t="str">
        <f>_xlfn.XLOOKUP(Table6[[#This Row],[Loan Date]],$Q$5:$Q$152,$R$5:$R$152)</f>
        <v>Sunday</v>
      </c>
      <c r="L7516" t="str">
        <f>_xlfn.XLOOKUP(Table6[[#This Row],[Loan Date]],$Q$5:$Q$152,$S$5:$S$152)</f>
        <v>Week 4</v>
      </c>
    </row>
    <row r="7517" spans="1:12" x14ac:dyDescent="0.2">
      <c r="A7517" s="1">
        <v>44963</v>
      </c>
      <c r="B7517" t="s">
        <v>7</v>
      </c>
      <c r="C7517" s="1">
        <v>44970</v>
      </c>
      <c r="D7517" t="s">
        <v>249</v>
      </c>
      <c r="E7517" t="s">
        <v>52</v>
      </c>
      <c r="F7517" t="s">
        <v>51</v>
      </c>
      <c r="G7517" t="s">
        <v>1</v>
      </c>
      <c r="H7517" t="s">
        <v>0</v>
      </c>
      <c r="I7517">
        <f>MONTH(Table6[[#This Row],[Loan Date]])</f>
        <v>2</v>
      </c>
      <c r="J7517" t="str">
        <f>_xlfn.XLOOKUP(Table6[[#This Row],[Numeric Month]],$N$5:$N$11,$O$5:$O$11)</f>
        <v>Feb</v>
      </c>
      <c r="K7517" t="str">
        <f>_xlfn.XLOOKUP(Table6[[#This Row],[Loan Date]],$Q$5:$Q$152,$R$5:$R$152)</f>
        <v>Monday</v>
      </c>
      <c r="L7517" t="str">
        <f>_xlfn.XLOOKUP(Table6[[#This Row],[Loan Date]],$Q$5:$Q$152,$S$5:$S$152)</f>
        <v>Week 5</v>
      </c>
    </row>
    <row r="7518" spans="1:12" x14ac:dyDescent="0.2">
      <c r="A7518" s="1">
        <v>44963</v>
      </c>
      <c r="B7518" t="s">
        <v>7</v>
      </c>
      <c r="C7518" s="1">
        <v>44963</v>
      </c>
      <c r="D7518" t="s">
        <v>923</v>
      </c>
      <c r="E7518" t="s">
        <v>37</v>
      </c>
      <c r="F7518" t="s">
        <v>37</v>
      </c>
      <c r="G7518" t="s">
        <v>20</v>
      </c>
      <c r="H7518" t="s">
        <v>0</v>
      </c>
      <c r="I7518">
        <f>MONTH(Table6[[#This Row],[Loan Date]])</f>
        <v>2</v>
      </c>
      <c r="J7518" t="str">
        <f>_xlfn.XLOOKUP(Table6[[#This Row],[Numeric Month]],$N$5:$N$11,$O$5:$O$11)</f>
        <v>Feb</v>
      </c>
      <c r="K7518" t="str">
        <f>_xlfn.XLOOKUP(Table6[[#This Row],[Loan Date]],$Q$5:$Q$152,$R$5:$R$152)</f>
        <v>Monday</v>
      </c>
      <c r="L7518" t="str">
        <f>_xlfn.XLOOKUP(Table6[[#This Row],[Loan Date]],$Q$5:$Q$152,$S$5:$S$152)</f>
        <v>Week 5</v>
      </c>
    </row>
    <row r="7519" spans="1:12" x14ac:dyDescent="0.2">
      <c r="A7519" s="1">
        <v>44963</v>
      </c>
      <c r="B7519" t="s">
        <v>5</v>
      </c>
      <c r="C7519" s="1">
        <v>44963</v>
      </c>
      <c r="D7519" t="s">
        <v>261</v>
      </c>
      <c r="E7519" t="s">
        <v>44</v>
      </c>
      <c r="F7519" t="s">
        <v>44</v>
      </c>
      <c r="G7519" t="s">
        <v>39</v>
      </c>
      <c r="H7519" t="s">
        <v>0</v>
      </c>
      <c r="I7519">
        <f>MONTH(Table6[[#This Row],[Loan Date]])</f>
        <v>2</v>
      </c>
      <c r="J7519" t="str">
        <f>_xlfn.XLOOKUP(Table6[[#This Row],[Numeric Month]],$N$5:$N$11,$O$5:$O$11)</f>
        <v>Feb</v>
      </c>
      <c r="K7519" t="str">
        <f>_xlfn.XLOOKUP(Table6[[#This Row],[Loan Date]],$Q$5:$Q$152,$R$5:$R$152)</f>
        <v>Monday</v>
      </c>
      <c r="L7519" t="str">
        <f>_xlfn.XLOOKUP(Table6[[#This Row],[Loan Date]],$Q$5:$Q$152,$S$5:$S$152)</f>
        <v>Week 5</v>
      </c>
    </row>
    <row r="7520" spans="1:12" x14ac:dyDescent="0.2">
      <c r="A7520" s="1">
        <v>44963</v>
      </c>
      <c r="B7520" t="s">
        <v>5</v>
      </c>
      <c r="C7520" s="1">
        <v>44970</v>
      </c>
      <c r="D7520" t="s">
        <v>269</v>
      </c>
      <c r="E7520" t="s">
        <v>52</v>
      </c>
      <c r="F7520" t="s">
        <v>51</v>
      </c>
      <c r="G7520" t="s">
        <v>1</v>
      </c>
      <c r="H7520" t="s">
        <v>0</v>
      </c>
      <c r="I7520">
        <f>MONTH(Table6[[#This Row],[Loan Date]])</f>
        <v>2</v>
      </c>
      <c r="J7520" t="str">
        <f>_xlfn.XLOOKUP(Table6[[#This Row],[Numeric Month]],$N$5:$N$11,$O$5:$O$11)</f>
        <v>Feb</v>
      </c>
      <c r="K7520" t="str">
        <f>_xlfn.XLOOKUP(Table6[[#This Row],[Loan Date]],$Q$5:$Q$152,$R$5:$R$152)</f>
        <v>Monday</v>
      </c>
      <c r="L7520" t="str">
        <f>_xlfn.XLOOKUP(Table6[[#This Row],[Loan Date]],$Q$5:$Q$152,$S$5:$S$152)</f>
        <v>Week 5</v>
      </c>
    </row>
    <row r="7521" spans="1:12" x14ac:dyDescent="0.2">
      <c r="A7521" s="1">
        <v>44963</v>
      </c>
      <c r="B7521" t="s">
        <v>7</v>
      </c>
      <c r="C7521" s="1">
        <v>44963</v>
      </c>
      <c r="D7521" t="s">
        <v>763</v>
      </c>
      <c r="E7521" t="s">
        <v>162</v>
      </c>
      <c r="F7521" t="s">
        <v>162</v>
      </c>
      <c r="G7521" t="s">
        <v>11</v>
      </c>
      <c r="H7521" t="s">
        <v>0</v>
      </c>
      <c r="I7521">
        <f>MONTH(Table6[[#This Row],[Loan Date]])</f>
        <v>2</v>
      </c>
      <c r="J7521" t="str">
        <f>_xlfn.XLOOKUP(Table6[[#This Row],[Numeric Month]],$N$5:$N$11,$O$5:$O$11)</f>
        <v>Feb</v>
      </c>
      <c r="K7521" t="str">
        <f>_xlfn.XLOOKUP(Table6[[#This Row],[Loan Date]],$Q$5:$Q$152,$R$5:$R$152)</f>
        <v>Monday</v>
      </c>
      <c r="L7521" t="str">
        <f>_xlfn.XLOOKUP(Table6[[#This Row],[Loan Date]],$Q$5:$Q$152,$S$5:$S$152)</f>
        <v>Week 5</v>
      </c>
    </row>
    <row r="7522" spans="1:12" x14ac:dyDescent="0.2">
      <c r="A7522" s="1">
        <v>44963</v>
      </c>
      <c r="B7522" t="s">
        <v>7</v>
      </c>
      <c r="C7522" s="1">
        <v>44970</v>
      </c>
      <c r="D7522" t="s">
        <v>878</v>
      </c>
      <c r="E7522" t="s">
        <v>15</v>
      </c>
      <c r="F7522" t="s">
        <v>14</v>
      </c>
      <c r="G7522" t="s">
        <v>1</v>
      </c>
      <c r="H7522" t="s">
        <v>0</v>
      </c>
      <c r="I7522">
        <f>MONTH(Table6[[#This Row],[Loan Date]])</f>
        <v>2</v>
      </c>
      <c r="J7522" t="str">
        <f>_xlfn.XLOOKUP(Table6[[#This Row],[Numeric Month]],$N$5:$N$11,$O$5:$O$11)</f>
        <v>Feb</v>
      </c>
      <c r="K7522" t="str">
        <f>_xlfn.XLOOKUP(Table6[[#This Row],[Loan Date]],$Q$5:$Q$152,$R$5:$R$152)</f>
        <v>Monday</v>
      </c>
      <c r="L7522" t="str">
        <f>_xlfn.XLOOKUP(Table6[[#This Row],[Loan Date]],$Q$5:$Q$152,$S$5:$S$152)</f>
        <v>Week 5</v>
      </c>
    </row>
    <row r="7523" spans="1:12" x14ac:dyDescent="0.2">
      <c r="A7523" s="1">
        <v>44963</v>
      </c>
      <c r="B7523" t="s">
        <v>7</v>
      </c>
      <c r="C7523" s="1">
        <v>44963</v>
      </c>
      <c r="D7523" t="s">
        <v>380</v>
      </c>
      <c r="E7523" t="s">
        <v>21</v>
      </c>
      <c r="F7523" t="s">
        <v>21</v>
      </c>
      <c r="G7523" t="s">
        <v>20</v>
      </c>
      <c r="H7523" t="s">
        <v>0</v>
      </c>
      <c r="I7523">
        <f>MONTH(Table6[[#This Row],[Loan Date]])</f>
        <v>2</v>
      </c>
      <c r="J7523" t="str">
        <f>_xlfn.XLOOKUP(Table6[[#This Row],[Numeric Month]],$N$5:$N$11,$O$5:$O$11)</f>
        <v>Feb</v>
      </c>
      <c r="K7523" t="str">
        <f>_xlfn.XLOOKUP(Table6[[#This Row],[Loan Date]],$Q$5:$Q$152,$R$5:$R$152)</f>
        <v>Monday</v>
      </c>
      <c r="L7523" t="str">
        <f>_xlfn.XLOOKUP(Table6[[#This Row],[Loan Date]],$Q$5:$Q$152,$S$5:$S$152)</f>
        <v>Week 5</v>
      </c>
    </row>
    <row r="7524" spans="1:12" x14ac:dyDescent="0.2">
      <c r="A7524" s="1">
        <v>44963</v>
      </c>
      <c r="B7524" t="s">
        <v>7</v>
      </c>
      <c r="C7524" s="1">
        <v>44963</v>
      </c>
      <c r="D7524" t="s">
        <v>110</v>
      </c>
      <c r="E7524" t="s">
        <v>23</v>
      </c>
      <c r="F7524" t="s">
        <v>23</v>
      </c>
      <c r="G7524" t="s">
        <v>20</v>
      </c>
      <c r="H7524" t="s">
        <v>0</v>
      </c>
      <c r="I7524">
        <f>MONTH(Table6[[#This Row],[Loan Date]])</f>
        <v>2</v>
      </c>
      <c r="J7524" t="str">
        <f>_xlfn.XLOOKUP(Table6[[#This Row],[Numeric Month]],$N$5:$N$11,$O$5:$O$11)</f>
        <v>Feb</v>
      </c>
      <c r="K7524" t="str">
        <f>_xlfn.XLOOKUP(Table6[[#This Row],[Loan Date]],$Q$5:$Q$152,$R$5:$R$152)</f>
        <v>Monday</v>
      </c>
      <c r="L7524" t="str">
        <f>_xlfn.XLOOKUP(Table6[[#This Row],[Loan Date]],$Q$5:$Q$152,$S$5:$S$152)</f>
        <v>Week 5</v>
      </c>
    </row>
    <row r="7525" spans="1:12" x14ac:dyDescent="0.2">
      <c r="A7525" s="1">
        <v>44963</v>
      </c>
      <c r="B7525" t="s">
        <v>7</v>
      </c>
      <c r="C7525" s="1">
        <v>44963</v>
      </c>
      <c r="D7525" t="s">
        <v>290</v>
      </c>
      <c r="E7525" t="s">
        <v>44</v>
      </c>
      <c r="F7525" t="s">
        <v>44</v>
      </c>
      <c r="G7525" t="s">
        <v>39</v>
      </c>
      <c r="H7525" t="s">
        <v>0</v>
      </c>
      <c r="I7525">
        <f>MONTH(Table6[[#This Row],[Loan Date]])</f>
        <v>2</v>
      </c>
      <c r="J7525" t="str">
        <f>_xlfn.XLOOKUP(Table6[[#This Row],[Numeric Month]],$N$5:$N$11,$O$5:$O$11)</f>
        <v>Feb</v>
      </c>
      <c r="K7525" t="str">
        <f>_xlfn.XLOOKUP(Table6[[#This Row],[Loan Date]],$Q$5:$Q$152,$R$5:$R$152)</f>
        <v>Monday</v>
      </c>
      <c r="L7525" t="str">
        <f>_xlfn.XLOOKUP(Table6[[#This Row],[Loan Date]],$Q$5:$Q$152,$S$5:$S$152)</f>
        <v>Week 5</v>
      </c>
    </row>
    <row r="7526" spans="1:12" x14ac:dyDescent="0.2">
      <c r="A7526" s="1">
        <v>44963</v>
      </c>
      <c r="B7526" t="s">
        <v>5</v>
      </c>
      <c r="C7526" s="1">
        <v>44975</v>
      </c>
      <c r="D7526" t="s">
        <v>301</v>
      </c>
      <c r="E7526" t="s">
        <v>9</v>
      </c>
      <c r="F7526" t="s">
        <v>8</v>
      </c>
      <c r="G7526" t="s">
        <v>1</v>
      </c>
      <c r="H7526" t="s">
        <v>0</v>
      </c>
      <c r="I7526">
        <f>MONTH(Table6[[#This Row],[Loan Date]])</f>
        <v>2</v>
      </c>
      <c r="J7526" t="str">
        <f>_xlfn.XLOOKUP(Table6[[#This Row],[Numeric Month]],$N$5:$N$11,$O$5:$O$11)</f>
        <v>Feb</v>
      </c>
      <c r="K7526" t="str">
        <f>_xlfn.XLOOKUP(Table6[[#This Row],[Loan Date]],$Q$5:$Q$152,$R$5:$R$152)</f>
        <v>Monday</v>
      </c>
      <c r="L7526" t="str">
        <f>_xlfn.XLOOKUP(Table6[[#This Row],[Loan Date]],$Q$5:$Q$152,$S$5:$S$152)</f>
        <v>Week 5</v>
      </c>
    </row>
    <row r="7527" spans="1:12" x14ac:dyDescent="0.2">
      <c r="A7527" s="1">
        <v>44963</v>
      </c>
      <c r="B7527" t="s">
        <v>7</v>
      </c>
      <c r="C7527" s="1">
        <v>44977</v>
      </c>
      <c r="D7527" t="s">
        <v>986</v>
      </c>
      <c r="E7527" t="s">
        <v>52</v>
      </c>
      <c r="F7527" t="s">
        <v>51</v>
      </c>
      <c r="G7527" t="s">
        <v>1</v>
      </c>
      <c r="H7527" t="s">
        <v>0</v>
      </c>
      <c r="I7527">
        <f>MONTH(Table6[[#This Row],[Loan Date]])</f>
        <v>2</v>
      </c>
      <c r="J7527" t="str">
        <f>_xlfn.XLOOKUP(Table6[[#This Row],[Numeric Month]],$N$5:$N$11,$O$5:$O$11)</f>
        <v>Feb</v>
      </c>
      <c r="K7527" t="str">
        <f>_xlfn.XLOOKUP(Table6[[#This Row],[Loan Date]],$Q$5:$Q$152,$R$5:$R$152)</f>
        <v>Monday</v>
      </c>
      <c r="L7527" t="str">
        <f>_xlfn.XLOOKUP(Table6[[#This Row],[Loan Date]],$Q$5:$Q$152,$S$5:$S$152)</f>
        <v>Week 5</v>
      </c>
    </row>
    <row r="7528" spans="1:12" x14ac:dyDescent="0.2">
      <c r="A7528" s="1">
        <v>44963</v>
      </c>
      <c r="B7528" t="s">
        <v>7</v>
      </c>
      <c r="C7528" s="1">
        <v>44977</v>
      </c>
      <c r="D7528" t="s">
        <v>308</v>
      </c>
      <c r="E7528" t="s">
        <v>52</v>
      </c>
      <c r="F7528" t="s">
        <v>51</v>
      </c>
      <c r="G7528" t="s">
        <v>1</v>
      </c>
      <c r="H7528" t="s">
        <v>0</v>
      </c>
      <c r="I7528">
        <f>MONTH(Table6[[#This Row],[Loan Date]])</f>
        <v>2</v>
      </c>
      <c r="J7528" t="str">
        <f>_xlfn.XLOOKUP(Table6[[#This Row],[Numeric Month]],$N$5:$N$11,$O$5:$O$11)</f>
        <v>Feb</v>
      </c>
      <c r="K7528" t="str">
        <f>_xlfn.XLOOKUP(Table6[[#This Row],[Loan Date]],$Q$5:$Q$152,$R$5:$R$152)</f>
        <v>Monday</v>
      </c>
      <c r="L7528" t="str">
        <f>_xlfn.XLOOKUP(Table6[[#This Row],[Loan Date]],$Q$5:$Q$152,$S$5:$S$152)</f>
        <v>Week 5</v>
      </c>
    </row>
    <row r="7529" spans="1:12" x14ac:dyDescent="0.2">
      <c r="A7529" s="1">
        <v>44963</v>
      </c>
      <c r="B7529" t="s">
        <v>35</v>
      </c>
      <c r="C7529" s="1">
        <v>44970</v>
      </c>
      <c r="D7529" t="s">
        <v>190</v>
      </c>
      <c r="E7529" t="s">
        <v>9</v>
      </c>
      <c r="F7529" t="s">
        <v>8</v>
      </c>
      <c r="G7529" t="s">
        <v>1</v>
      </c>
      <c r="H7529" t="s">
        <v>0</v>
      </c>
      <c r="I7529">
        <f>MONTH(Table6[[#This Row],[Loan Date]])</f>
        <v>2</v>
      </c>
      <c r="J7529" t="str">
        <f>_xlfn.XLOOKUP(Table6[[#This Row],[Numeric Month]],$N$5:$N$11,$O$5:$O$11)</f>
        <v>Feb</v>
      </c>
      <c r="K7529" t="str">
        <f>_xlfn.XLOOKUP(Table6[[#This Row],[Loan Date]],$Q$5:$Q$152,$R$5:$R$152)</f>
        <v>Monday</v>
      </c>
      <c r="L7529" t="str">
        <f>_xlfn.XLOOKUP(Table6[[#This Row],[Loan Date]],$Q$5:$Q$152,$S$5:$S$152)</f>
        <v>Week 5</v>
      </c>
    </row>
    <row r="7530" spans="1:12" x14ac:dyDescent="0.2">
      <c r="A7530" s="1">
        <v>44963</v>
      </c>
      <c r="B7530" t="s">
        <v>7</v>
      </c>
      <c r="C7530" s="1">
        <v>44974</v>
      </c>
      <c r="D7530" t="s">
        <v>803</v>
      </c>
      <c r="E7530" t="s">
        <v>52</v>
      </c>
      <c r="F7530" t="s">
        <v>51</v>
      </c>
      <c r="G7530" t="s">
        <v>1</v>
      </c>
      <c r="H7530" t="s">
        <v>0</v>
      </c>
      <c r="I7530">
        <f>MONTH(Table6[[#This Row],[Loan Date]])</f>
        <v>2</v>
      </c>
      <c r="J7530" t="str">
        <f>_xlfn.XLOOKUP(Table6[[#This Row],[Numeric Month]],$N$5:$N$11,$O$5:$O$11)</f>
        <v>Feb</v>
      </c>
      <c r="K7530" t="str">
        <f>_xlfn.XLOOKUP(Table6[[#This Row],[Loan Date]],$Q$5:$Q$152,$R$5:$R$152)</f>
        <v>Monday</v>
      </c>
      <c r="L7530" t="str">
        <f>_xlfn.XLOOKUP(Table6[[#This Row],[Loan Date]],$Q$5:$Q$152,$S$5:$S$152)</f>
        <v>Week 5</v>
      </c>
    </row>
    <row r="7531" spans="1:12" x14ac:dyDescent="0.2">
      <c r="A7531" s="1">
        <v>44963</v>
      </c>
      <c r="B7531" t="s">
        <v>7</v>
      </c>
      <c r="C7531" s="1">
        <v>44963</v>
      </c>
      <c r="D7531" t="s">
        <v>314</v>
      </c>
      <c r="E7531" t="s">
        <v>49</v>
      </c>
      <c r="F7531" t="s">
        <v>49</v>
      </c>
      <c r="G7531" t="s">
        <v>20</v>
      </c>
      <c r="H7531" t="s">
        <v>0</v>
      </c>
      <c r="I7531">
        <f>MONTH(Table6[[#This Row],[Loan Date]])</f>
        <v>2</v>
      </c>
      <c r="J7531" t="str">
        <f>_xlfn.XLOOKUP(Table6[[#This Row],[Numeric Month]],$N$5:$N$11,$O$5:$O$11)</f>
        <v>Feb</v>
      </c>
      <c r="K7531" t="str">
        <f>_xlfn.XLOOKUP(Table6[[#This Row],[Loan Date]],$Q$5:$Q$152,$R$5:$R$152)</f>
        <v>Monday</v>
      </c>
      <c r="L7531" t="str">
        <f>_xlfn.XLOOKUP(Table6[[#This Row],[Loan Date]],$Q$5:$Q$152,$S$5:$S$152)</f>
        <v>Week 5</v>
      </c>
    </row>
    <row r="7532" spans="1:12" x14ac:dyDescent="0.2">
      <c r="A7532" s="1">
        <v>44963</v>
      </c>
      <c r="B7532" t="s">
        <v>7</v>
      </c>
      <c r="C7532" s="1">
        <v>44963</v>
      </c>
      <c r="D7532" t="s">
        <v>31</v>
      </c>
      <c r="E7532" t="s">
        <v>21</v>
      </c>
      <c r="F7532" t="s">
        <v>21</v>
      </c>
      <c r="G7532" t="s">
        <v>20</v>
      </c>
      <c r="H7532" t="s">
        <v>0</v>
      </c>
      <c r="I7532">
        <f>MONTH(Table6[[#This Row],[Loan Date]])</f>
        <v>2</v>
      </c>
      <c r="J7532" t="str">
        <f>_xlfn.XLOOKUP(Table6[[#This Row],[Numeric Month]],$N$5:$N$11,$O$5:$O$11)</f>
        <v>Feb</v>
      </c>
      <c r="K7532" t="str">
        <f>_xlfn.XLOOKUP(Table6[[#This Row],[Loan Date]],$Q$5:$Q$152,$R$5:$R$152)</f>
        <v>Monday</v>
      </c>
      <c r="L7532" t="str">
        <f>_xlfn.XLOOKUP(Table6[[#This Row],[Loan Date]],$Q$5:$Q$152,$S$5:$S$152)</f>
        <v>Week 5</v>
      </c>
    </row>
    <row r="7533" spans="1:12" x14ac:dyDescent="0.2">
      <c r="A7533" s="1">
        <v>44963</v>
      </c>
      <c r="B7533" t="s">
        <v>7</v>
      </c>
      <c r="C7533" s="1">
        <v>44963</v>
      </c>
      <c r="D7533" t="s">
        <v>116</v>
      </c>
      <c r="E7533" t="s">
        <v>23</v>
      </c>
      <c r="F7533" t="s">
        <v>23</v>
      </c>
      <c r="G7533" t="s">
        <v>20</v>
      </c>
      <c r="H7533" t="s">
        <v>0</v>
      </c>
      <c r="I7533">
        <f>MONTH(Table6[[#This Row],[Loan Date]])</f>
        <v>2</v>
      </c>
      <c r="J7533" t="str">
        <f>_xlfn.XLOOKUP(Table6[[#This Row],[Numeric Month]],$N$5:$N$11,$O$5:$O$11)</f>
        <v>Feb</v>
      </c>
      <c r="K7533" t="str">
        <f>_xlfn.XLOOKUP(Table6[[#This Row],[Loan Date]],$Q$5:$Q$152,$R$5:$R$152)</f>
        <v>Monday</v>
      </c>
      <c r="L7533" t="str">
        <f>_xlfn.XLOOKUP(Table6[[#This Row],[Loan Date]],$Q$5:$Q$152,$S$5:$S$152)</f>
        <v>Week 5</v>
      </c>
    </row>
    <row r="7534" spans="1:12" x14ac:dyDescent="0.2">
      <c r="A7534" s="1">
        <v>44963</v>
      </c>
      <c r="B7534" t="s">
        <v>7</v>
      </c>
      <c r="C7534" s="1">
        <v>44977</v>
      </c>
      <c r="D7534" t="s">
        <v>662</v>
      </c>
      <c r="E7534" t="s">
        <v>9</v>
      </c>
      <c r="F7534" t="s">
        <v>8</v>
      </c>
      <c r="G7534" t="s">
        <v>1</v>
      </c>
      <c r="H7534" t="s">
        <v>0</v>
      </c>
      <c r="I7534">
        <f>MONTH(Table6[[#This Row],[Loan Date]])</f>
        <v>2</v>
      </c>
      <c r="J7534" t="str">
        <f>_xlfn.XLOOKUP(Table6[[#This Row],[Numeric Month]],$N$5:$N$11,$O$5:$O$11)</f>
        <v>Feb</v>
      </c>
      <c r="K7534" t="str">
        <f>_xlfn.XLOOKUP(Table6[[#This Row],[Loan Date]],$Q$5:$Q$152,$R$5:$R$152)</f>
        <v>Monday</v>
      </c>
      <c r="L7534" t="str">
        <f>_xlfn.XLOOKUP(Table6[[#This Row],[Loan Date]],$Q$5:$Q$152,$S$5:$S$152)</f>
        <v>Week 5</v>
      </c>
    </row>
    <row r="7535" spans="1:12" x14ac:dyDescent="0.2">
      <c r="A7535" s="1">
        <v>44963</v>
      </c>
      <c r="B7535" t="s">
        <v>7</v>
      </c>
      <c r="C7535" s="1">
        <v>44963</v>
      </c>
      <c r="D7535" t="s">
        <v>127</v>
      </c>
      <c r="E7535" t="s">
        <v>21</v>
      </c>
      <c r="F7535" t="s">
        <v>21</v>
      </c>
      <c r="G7535" t="s">
        <v>20</v>
      </c>
      <c r="H7535" t="s">
        <v>0</v>
      </c>
      <c r="I7535">
        <f>MONTH(Table6[[#This Row],[Loan Date]])</f>
        <v>2</v>
      </c>
      <c r="J7535" t="str">
        <f>_xlfn.XLOOKUP(Table6[[#This Row],[Numeric Month]],$N$5:$N$11,$O$5:$O$11)</f>
        <v>Feb</v>
      </c>
      <c r="K7535" t="str">
        <f>_xlfn.XLOOKUP(Table6[[#This Row],[Loan Date]],$Q$5:$Q$152,$R$5:$R$152)</f>
        <v>Monday</v>
      </c>
      <c r="L7535" t="str">
        <f>_xlfn.XLOOKUP(Table6[[#This Row],[Loan Date]],$Q$5:$Q$152,$S$5:$S$152)</f>
        <v>Week 5</v>
      </c>
    </row>
    <row r="7536" spans="1:12" x14ac:dyDescent="0.2">
      <c r="A7536" s="1">
        <v>44963</v>
      </c>
      <c r="B7536" t="s">
        <v>7</v>
      </c>
      <c r="C7536" s="1">
        <v>44963</v>
      </c>
      <c r="D7536" t="s">
        <v>241</v>
      </c>
      <c r="E7536" t="s">
        <v>23</v>
      </c>
      <c r="F7536" t="s">
        <v>23</v>
      </c>
      <c r="G7536" t="s">
        <v>20</v>
      </c>
      <c r="H7536" t="s">
        <v>0</v>
      </c>
      <c r="I7536">
        <f>MONTH(Table6[[#This Row],[Loan Date]])</f>
        <v>2</v>
      </c>
      <c r="J7536" t="str">
        <f>_xlfn.XLOOKUP(Table6[[#This Row],[Numeric Month]],$N$5:$N$11,$O$5:$O$11)</f>
        <v>Feb</v>
      </c>
      <c r="K7536" t="str">
        <f>_xlfn.XLOOKUP(Table6[[#This Row],[Loan Date]],$Q$5:$Q$152,$R$5:$R$152)</f>
        <v>Monday</v>
      </c>
      <c r="L7536" t="str">
        <f>_xlfn.XLOOKUP(Table6[[#This Row],[Loan Date]],$Q$5:$Q$152,$S$5:$S$152)</f>
        <v>Week 5</v>
      </c>
    </row>
    <row r="7537" spans="1:12" x14ac:dyDescent="0.2">
      <c r="A7537" s="1">
        <v>44963</v>
      </c>
      <c r="B7537" t="s">
        <v>7</v>
      </c>
      <c r="C7537" s="1">
        <v>44963</v>
      </c>
      <c r="D7537" t="s">
        <v>474</v>
      </c>
      <c r="E7537" t="s">
        <v>21</v>
      </c>
      <c r="F7537" t="s">
        <v>21</v>
      </c>
      <c r="G7537" t="s">
        <v>20</v>
      </c>
      <c r="H7537" t="s">
        <v>0</v>
      </c>
      <c r="I7537">
        <f>MONTH(Table6[[#This Row],[Loan Date]])</f>
        <v>2</v>
      </c>
      <c r="J7537" t="str">
        <f>_xlfn.XLOOKUP(Table6[[#This Row],[Numeric Month]],$N$5:$N$11,$O$5:$O$11)</f>
        <v>Feb</v>
      </c>
      <c r="K7537" t="str">
        <f>_xlfn.XLOOKUP(Table6[[#This Row],[Loan Date]],$Q$5:$Q$152,$R$5:$R$152)</f>
        <v>Monday</v>
      </c>
      <c r="L7537" t="str">
        <f>_xlfn.XLOOKUP(Table6[[#This Row],[Loan Date]],$Q$5:$Q$152,$S$5:$S$152)</f>
        <v>Week 5</v>
      </c>
    </row>
    <row r="7538" spans="1:12" x14ac:dyDescent="0.2">
      <c r="A7538" s="1">
        <v>44963</v>
      </c>
      <c r="B7538" t="s">
        <v>7</v>
      </c>
      <c r="C7538" s="1">
        <v>44963</v>
      </c>
      <c r="D7538" t="s">
        <v>302</v>
      </c>
      <c r="E7538" t="s">
        <v>23</v>
      </c>
      <c r="F7538" t="s">
        <v>23</v>
      </c>
      <c r="G7538" t="s">
        <v>20</v>
      </c>
      <c r="H7538" t="s">
        <v>0</v>
      </c>
      <c r="I7538">
        <f>MONTH(Table6[[#This Row],[Loan Date]])</f>
        <v>2</v>
      </c>
      <c r="J7538" t="str">
        <f>_xlfn.XLOOKUP(Table6[[#This Row],[Numeric Month]],$N$5:$N$11,$O$5:$O$11)</f>
        <v>Feb</v>
      </c>
      <c r="K7538" t="str">
        <f>_xlfn.XLOOKUP(Table6[[#This Row],[Loan Date]],$Q$5:$Q$152,$R$5:$R$152)</f>
        <v>Monday</v>
      </c>
      <c r="L7538" t="str">
        <f>_xlfn.XLOOKUP(Table6[[#This Row],[Loan Date]],$Q$5:$Q$152,$S$5:$S$152)</f>
        <v>Week 5</v>
      </c>
    </row>
    <row r="7539" spans="1:12" x14ac:dyDescent="0.2">
      <c r="A7539" s="1">
        <v>44963</v>
      </c>
      <c r="B7539" t="s">
        <v>5</v>
      </c>
      <c r="C7539" s="1">
        <v>44963</v>
      </c>
      <c r="D7539" t="s">
        <v>969</v>
      </c>
      <c r="E7539" t="s">
        <v>37</v>
      </c>
      <c r="F7539" t="s">
        <v>37</v>
      </c>
      <c r="G7539" t="s">
        <v>20</v>
      </c>
      <c r="H7539" t="s">
        <v>0</v>
      </c>
      <c r="I7539">
        <f>MONTH(Table6[[#This Row],[Loan Date]])</f>
        <v>2</v>
      </c>
      <c r="J7539" t="str">
        <f>_xlfn.XLOOKUP(Table6[[#This Row],[Numeric Month]],$N$5:$N$11,$O$5:$O$11)</f>
        <v>Feb</v>
      </c>
      <c r="K7539" t="str">
        <f>_xlfn.XLOOKUP(Table6[[#This Row],[Loan Date]],$Q$5:$Q$152,$R$5:$R$152)</f>
        <v>Monday</v>
      </c>
      <c r="L7539" t="str">
        <f>_xlfn.XLOOKUP(Table6[[#This Row],[Loan Date]],$Q$5:$Q$152,$S$5:$S$152)</f>
        <v>Week 5</v>
      </c>
    </row>
    <row r="7540" spans="1:12" x14ac:dyDescent="0.2">
      <c r="A7540" s="1">
        <v>44963</v>
      </c>
      <c r="B7540" t="s">
        <v>5</v>
      </c>
      <c r="C7540" s="1">
        <v>44963</v>
      </c>
      <c r="D7540" t="s">
        <v>613</v>
      </c>
      <c r="E7540" t="s">
        <v>21</v>
      </c>
      <c r="F7540" t="s">
        <v>21</v>
      </c>
      <c r="G7540" t="s">
        <v>20</v>
      </c>
      <c r="H7540" t="s">
        <v>0</v>
      </c>
      <c r="I7540">
        <f>MONTH(Table6[[#This Row],[Loan Date]])</f>
        <v>2</v>
      </c>
      <c r="J7540" t="str">
        <f>_xlfn.XLOOKUP(Table6[[#This Row],[Numeric Month]],$N$5:$N$11,$O$5:$O$11)</f>
        <v>Feb</v>
      </c>
      <c r="K7540" t="str">
        <f>_xlfn.XLOOKUP(Table6[[#This Row],[Loan Date]],$Q$5:$Q$152,$R$5:$R$152)</f>
        <v>Monday</v>
      </c>
      <c r="L7540" t="str">
        <f>_xlfn.XLOOKUP(Table6[[#This Row],[Loan Date]],$Q$5:$Q$152,$S$5:$S$152)</f>
        <v>Week 5</v>
      </c>
    </row>
    <row r="7541" spans="1:12" x14ac:dyDescent="0.2">
      <c r="A7541" s="1">
        <v>44963</v>
      </c>
      <c r="B7541" t="s">
        <v>5</v>
      </c>
      <c r="C7541" s="1">
        <v>44963</v>
      </c>
      <c r="D7541" t="s">
        <v>214</v>
      </c>
      <c r="E7541" t="s">
        <v>23</v>
      </c>
      <c r="F7541" t="s">
        <v>23</v>
      </c>
      <c r="G7541" t="s">
        <v>20</v>
      </c>
      <c r="H7541" t="s">
        <v>0</v>
      </c>
      <c r="I7541">
        <f>MONTH(Table6[[#This Row],[Loan Date]])</f>
        <v>2</v>
      </c>
      <c r="J7541" t="str">
        <f>_xlfn.XLOOKUP(Table6[[#This Row],[Numeric Month]],$N$5:$N$11,$O$5:$O$11)</f>
        <v>Feb</v>
      </c>
      <c r="K7541" t="str">
        <f>_xlfn.XLOOKUP(Table6[[#This Row],[Loan Date]],$Q$5:$Q$152,$R$5:$R$152)</f>
        <v>Monday</v>
      </c>
      <c r="L7541" t="str">
        <f>_xlfn.XLOOKUP(Table6[[#This Row],[Loan Date]],$Q$5:$Q$152,$S$5:$S$152)</f>
        <v>Week 5</v>
      </c>
    </row>
    <row r="7542" spans="1:12" x14ac:dyDescent="0.2">
      <c r="A7542" s="1">
        <v>44963</v>
      </c>
      <c r="B7542" t="s">
        <v>7</v>
      </c>
      <c r="C7542" s="1">
        <v>44970</v>
      </c>
      <c r="D7542" t="s">
        <v>413</v>
      </c>
      <c r="E7542" t="s">
        <v>52</v>
      </c>
      <c r="F7542" t="s">
        <v>51</v>
      </c>
      <c r="G7542" t="s">
        <v>1</v>
      </c>
      <c r="H7542" t="s">
        <v>0</v>
      </c>
      <c r="I7542">
        <f>MONTH(Table6[[#This Row],[Loan Date]])</f>
        <v>2</v>
      </c>
      <c r="J7542" t="str">
        <f>_xlfn.XLOOKUP(Table6[[#This Row],[Numeric Month]],$N$5:$N$11,$O$5:$O$11)</f>
        <v>Feb</v>
      </c>
      <c r="K7542" t="str">
        <f>_xlfn.XLOOKUP(Table6[[#This Row],[Loan Date]],$Q$5:$Q$152,$R$5:$R$152)</f>
        <v>Monday</v>
      </c>
      <c r="L7542" t="str">
        <f>_xlfn.XLOOKUP(Table6[[#This Row],[Loan Date]],$Q$5:$Q$152,$S$5:$S$152)</f>
        <v>Week 5</v>
      </c>
    </row>
    <row r="7543" spans="1:12" x14ac:dyDescent="0.2">
      <c r="A7543" s="1">
        <v>44963</v>
      </c>
      <c r="B7543" t="s">
        <v>5</v>
      </c>
      <c r="C7543" s="1">
        <v>44963</v>
      </c>
      <c r="D7543" t="s">
        <v>912</v>
      </c>
      <c r="E7543" t="s">
        <v>37</v>
      </c>
      <c r="F7543" t="s">
        <v>37</v>
      </c>
      <c r="G7543" t="s">
        <v>20</v>
      </c>
      <c r="H7543" t="s">
        <v>0</v>
      </c>
      <c r="I7543">
        <f>MONTH(Table6[[#This Row],[Loan Date]])</f>
        <v>2</v>
      </c>
      <c r="J7543" t="str">
        <f>_xlfn.XLOOKUP(Table6[[#This Row],[Numeric Month]],$N$5:$N$11,$O$5:$O$11)</f>
        <v>Feb</v>
      </c>
      <c r="K7543" t="str">
        <f>_xlfn.XLOOKUP(Table6[[#This Row],[Loan Date]],$Q$5:$Q$152,$R$5:$R$152)</f>
        <v>Monday</v>
      </c>
      <c r="L7543" t="str">
        <f>_xlfn.XLOOKUP(Table6[[#This Row],[Loan Date]],$Q$5:$Q$152,$S$5:$S$152)</f>
        <v>Week 5</v>
      </c>
    </row>
    <row r="7544" spans="1:12" x14ac:dyDescent="0.2">
      <c r="A7544" s="1">
        <v>44963</v>
      </c>
      <c r="B7544" t="s">
        <v>7</v>
      </c>
      <c r="C7544" s="1">
        <v>44963</v>
      </c>
      <c r="D7544" t="s">
        <v>915</v>
      </c>
      <c r="E7544" t="s">
        <v>37</v>
      </c>
      <c r="F7544" t="s">
        <v>37</v>
      </c>
      <c r="G7544" t="s">
        <v>20</v>
      </c>
      <c r="H7544" t="s">
        <v>0</v>
      </c>
      <c r="I7544">
        <f>MONTH(Table6[[#This Row],[Loan Date]])</f>
        <v>2</v>
      </c>
      <c r="J7544" t="str">
        <f>_xlfn.XLOOKUP(Table6[[#This Row],[Numeric Month]],$N$5:$N$11,$O$5:$O$11)</f>
        <v>Feb</v>
      </c>
      <c r="K7544" t="str">
        <f>_xlfn.XLOOKUP(Table6[[#This Row],[Loan Date]],$Q$5:$Q$152,$R$5:$R$152)</f>
        <v>Monday</v>
      </c>
      <c r="L7544" t="str">
        <f>_xlfn.XLOOKUP(Table6[[#This Row],[Loan Date]],$Q$5:$Q$152,$S$5:$S$152)</f>
        <v>Week 5</v>
      </c>
    </row>
    <row r="7545" spans="1:12" x14ac:dyDescent="0.2">
      <c r="A7545" s="1">
        <v>44963</v>
      </c>
      <c r="B7545" t="s">
        <v>5</v>
      </c>
      <c r="C7545" s="1">
        <v>44970</v>
      </c>
      <c r="D7545" t="s">
        <v>581</v>
      </c>
      <c r="E7545" t="s">
        <v>52</v>
      </c>
      <c r="F7545" t="s">
        <v>51</v>
      </c>
      <c r="G7545" t="s">
        <v>1</v>
      </c>
      <c r="H7545" t="s">
        <v>0</v>
      </c>
      <c r="I7545">
        <f>MONTH(Table6[[#This Row],[Loan Date]])</f>
        <v>2</v>
      </c>
      <c r="J7545" t="str">
        <f>_xlfn.XLOOKUP(Table6[[#This Row],[Numeric Month]],$N$5:$N$11,$O$5:$O$11)</f>
        <v>Feb</v>
      </c>
      <c r="K7545" t="str">
        <f>_xlfn.XLOOKUP(Table6[[#This Row],[Loan Date]],$Q$5:$Q$152,$R$5:$R$152)</f>
        <v>Monday</v>
      </c>
      <c r="L7545" t="str">
        <f>_xlfn.XLOOKUP(Table6[[#This Row],[Loan Date]],$Q$5:$Q$152,$S$5:$S$152)</f>
        <v>Week 5</v>
      </c>
    </row>
    <row r="7546" spans="1:12" x14ac:dyDescent="0.2">
      <c r="A7546" s="1">
        <v>44963</v>
      </c>
      <c r="B7546" t="s">
        <v>7</v>
      </c>
      <c r="C7546" s="1">
        <v>44963</v>
      </c>
      <c r="D7546" t="s">
        <v>897</v>
      </c>
      <c r="E7546" t="s">
        <v>44</v>
      </c>
      <c r="F7546" t="s">
        <v>44</v>
      </c>
      <c r="G7546" t="s">
        <v>39</v>
      </c>
      <c r="H7546" t="s">
        <v>0</v>
      </c>
      <c r="I7546">
        <f>MONTH(Table6[[#This Row],[Loan Date]])</f>
        <v>2</v>
      </c>
      <c r="J7546" t="str">
        <f>_xlfn.XLOOKUP(Table6[[#This Row],[Numeric Month]],$N$5:$N$11,$O$5:$O$11)</f>
        <v>Feb</v>
      </c>
      <c r="K7546" t="str">
        <f>_xlfn.XLOOKUP(Table6[[#This Row],[Loan Date]],$Q$5:$Q$152,$R$5:$R$152)</f>
        <v>Monday</v>
      </c>
      <c r="L7546" t="str">
        <f>_xlfn.XLOOKUP(Table6[[#This Row],[Loan Date]],$Q$5:$Q$152,$S$5:$S$152)</f>
        <v>Week 5</v>
      </c>
    </row>
    <row r="7547" spans="1:12" x14ac:dyDescent="0.2">
      <c r="A7547" s="1">
        <v>44963</v>
      </c>
      <c r="B7547" t="s">
        <v>7</v>
      </c>
      <c r="C7547" s="1">
        <v>44963</v>
      </c>
      <c r="D7547" t="s">
        <v>910</v>
      </c>
      <c r="E7547" t="s">
        <v>37</v>
      </c>
      <c r="F7547" t="s">
        <v>37</v>
      </c>
      <c r="G7547" t="s">
        <v>20</v>
      </c>
      <c r="H7547" t="s">
        <v>0</v>
      </c>
      <c r="I7547">
        <f>MONTH(Table6[[#This Row],[Loan Date]])</f>
        <v>2</v>
      </c>
      <c r="J7547" t="str">
        <f>_xlfn.XLOOKUP(Table6[[#This Row],[Numeric Month]],$N$5:$N$11,$O$5:$O$11)</f>
        <v>Feb</v>
      </c>
      <c r="K7547" t="str">
        <f>_xlfn.XLOOKUP(Table6[[#This Row],[Loan Date]],$Q$5:$Q$152,$R$5:$R$152)</f>
        <v>Monday</v>
      </c>
      <c r="L7547" t="str">
        <f>_xlfn.XLOOKUP(Table6[[#This Row],[Loan Date]],$Q$5:$Q$152,$S$5:$S$152)</f>
        <v>Week 5</v>
      </c>
    </row>
    <row r="7548" spans="1:12" x14ac:dyDescent="0.2">
      <c r="A7548" s="1">
        <v>44963</v>
      </c>
      <c r="B7548" t="s">
        <v>5</v>
      </c>
      <c r="C7548" s="1">
        <v>44963</v>
      </c>
      <c r="D7548" t="s">
        <v>164</v>
      </c>
      <c r="E7548" t="s">
        <v>65</v>
      </c>
      <c r="F7548" t="s">
        <v>65</v>
      </c>
      <c r="G7548" t="s">
        <v>20</v>
      </c>
      <c r="H7548" t="s">
        <v>0</v>
      </c>
      <c r="I7548">
        <f>MONTH(Table6[[#This Row],[Loan Date]])</f>
        <v>2</v>
      </c>
      <c r="J7548" t="str">
        <f>_xlfn.XLOOKUP(Table6[[#This Row],[Numeric Month]],$N$5:$N$11,$O$5:$O$11)</f>
        <v>Feb</v>
      </c>
      <c r="K7548" t="str">
        <f>_xlfn.XLOOKUP(Table6[[#This Row],[Loan Date]],$Q$5:$Q$152,$R$5:$R$152)</f>
        <v>Monday</v>
      </c>
      <c r="L7548" t="str">
        <f>_xlfn.XLOOKUP(Table6[[#This Row],[Loan Date]],$Q$5:$Q$152,$S$5:$S$152)</f>
        <v>Week 5</v>
      </c>
    </row>
    <row r="7549" spans="1:12" x14ac:dyDescent="0.2">
      <c r="A7549" s="1">
        <v>44963</v>
      </c>
      <c r="B7549" t="s">
        <v>5</v>
      </c>
      <c r="C7549" s="1">
        <v>44963</v>
      </c>
      <c r="D7549" t="s">
        <v>604</v>
      </c>
      <c r="E7549" t="s">
        <v>21</v>
      </c>
      <c r="F7549" t="s">
        <v>21</v>
      </c>
      <c r="G7549" t="s">
        <v>20</v>
      </c>
      <c r="H7549" t="s">
        <v>0</v>
      </c>
      <c r="I7549">
        <f>MONTH(Table6[[#This Row],[Loan Date]])</f>
        <v>2</v>
      </c>
      <c r="J7549" t="str">
        <f>_xlfn.XLOOKUP(Table6[[#This Row],[Numeric Month]],$N$5:$N$11,$O$5:$O$11)</f>
        <v>Feb</v>
      </c>
      <c r="K7549" t="str">
        <f>_xlfn.XLOOKUP(Table6[[#This Row],[Loan Date]],$Q$5:$Q$152,$R$5:$R$152)</f>
        <v>Monday</v>
      </c>
      <c r="L7549" t="str">
        <f>_xlfn.XLOOKUP(Table6[[#This Row],[Loan Date]],$Q$5:$Q$152,$S$5:$S$152)</f>
        <v>Week 5</v>
      </c>
    </row>
    <row r="7550" spans="1:12" x14ac:dyDescent="0.2">
      <c r="A7550" s="1">
        <v>44963</v>
      </c>
      <c r="B7550" t="s">
        <v>7</v>
      </c>
      <c r="C7550" s="1">
        <v>44975</v>
      </c>
      <c r="D7550" t="s">
        <v>603</v>
      </c>
      <c r="E7550" t="s">
        <v>15</v>
      </c>
      <c r="F7550" t="s">
        <v>14</v>
      </c>
      <c r="G7550" t="s">
        <v>1</v>
      </c>
      <c r="H7550" t="s">
        <v>0</v>
      </c>
      <c r="I7550">
        <f>MONTH(Table6[[#This Row],[Loan Date]])</f>
        <v>2</v>
      </c>
      <c r="J7550" t="str">
        <f>_xlfn.XLOOKUP(Table6[[#This Row],[Numeric Month]],$N$5:$N$11,$O$5:$O$11)</f>
        <v>Feb</v>
      </c>
      <c r="K7550" t="str">
        <f>_xlfn.XLOOKUP(Table6[[#This Row],[Loan Date]],$Q$5:$Q$152,$R$5:$R$152)</f>
        <v>Monday</v>
      </c>
      <c r="L7550" t="str">
        <f>_xlfn.XLOOKUP(Table6[[#This Row],[Loan Date]],$Q$5:$Q$152,$S$5:$S$152)</f>
        <v>Week 5</v>
      </c>
    </row>
    <row r="7551" spans="1:12" x14ac:dyDescent="0.2">
      <c r="A7551" s="1">
        <v>44963</v>
      </c>
      <c r="B7551" t="s">
        <v>7</v>
      </c>
      <c r="C7551" s="1">
        <v>44981</v>
      </c>
      <c r="D7551" t="s">
        <v>784</v>
      </c>
      <c r="E7551" t="s">
        <v>52</v>
      </c>
      <c r="F7551" t="s">
        <v>51</v>
      </c>
      <c r="G7551" t="s">
        <v>1</v>
      </c>
      <c r="H7551" t="s">
        <v>0</v>
      </c>
      <c r="I7551">
        <f>MONTH(Table6[[#This Row],[Loan Date]])</f>
        <v>2</v>
      </c>
      <c r="J7551" t="str">
        <f>_xlfn.XLOOKUP(Table6[[#This Row],[Numeric Month]],$N$5:$N$11,$O$5:$O$11)</f>
        <v>Feb</v>
      </c>
      <c r="K7551" t="str">
        <f>_xlfn.XLOOKUP(Table6[[#This Row],[Loan Date]],$Q$5:$Q$152,$R$5:$R$152)</f>
        <v>Monday</v>
      </c>
      <c r="L7551" t="str">
        <f>_xlfn.XLOOKUP(Table6[[#This Row],[Loan Date]],$Q$5:$Q$152,$S$5:$S$152)</f>
        <v>Week 5</v>
      </c>
    </row>
    <row r="7552" spans="1:12" x14ac:dyDescent="0.2">
      <c r="A7552" s="1">
        <v>44963</v>
      </c>
      <c r="B7552" t="s">
        <v>5</v>
      </c>
      <c r="C7552" s="1">
        <v>44970</v>
      </c>
      <c r="D7552" t="s">
        <v>398</v>
      </c>
      <c r="E7552" t="s">
        <v>52</v>
      </c>
      <c r="F7552" t="s">
        <v>51</v>
      </c>
      <c r="G7552" t="s">
        <v>1</v>
      </c>
      <c r="H7552" t="s">
        <v>0</v>
      </c>
      <c r="I7552">
        <f>MONTH(Table6[[#This Row],[Loan Date]])</f>
        <v>2</v>
      </c>
      <c r="J7552" t="str">
        <f>_xlfn.XLOOKUP(Table6[[#This Row],[Numeric Month]],$N$5:$N$11,$O$5:$O$11)</f>
        <v>Feb</v>
      </c>
      <c r="K7552" t="str">
        <f>_xlfn.XLOOKUP(Table6[[#This Row],[Loan Date]],$Q$5:$Q$152,$R$5:$R$152)</f>
        <v>Monday</v>
      </c>
      <c r="L7552" t="str">
        <f>_xlfn.XLOOKUP(Table6[[#This Row],[Loan Date]],$Q$5:$Q$152,$S$5:$S$152)</f>
        <v>Week 5</v>
      </c>
    </row>
    <row r="7553" spans="1:12" x14ac:dyDescent="0.2">
      <c r="A7553" s="1">
        <v>44963</v>
      </c>
      <c r="B7553" t="s">
        <v>5</v>
      </c>
      <c r="C7553" s="1">
        <v>44963</v>
      </c>
      <c r="D7553" t="s">
        <v>344</v>
      </c>
      <c r="E7553" t="s">
        <v>49</v>
      </c>
      <c r="F7553" t="s">
        <v>49</v>
      </c>
      <c r="G7553" t="s">
        <v>20</v>
      </c>
      <c r="H7553" t="s">
        <v>0</v>
      </c>
      <c r="I7553">
        <f>MONTH(Table6[[#This Row],[Loan Date]])</f>
        <v>2</v>
      </c>
      <c r="J7553" t="str">
        <f>_xlfn.XLOOKUP(Table6[[#This Row],[Numeric Month]],$N$5:$N$11,$O$5:$O$11)</f>
        <v>Feb</v>
      </c>
      <c r="K7553" t="str">
        <f>_xlfn.XLOOKUP(Table6[[#This Row],[Loan Date]],$Q$5:$Q$152,$R$5:$R$152)</f>
        <v>Monday</v>
      </c>
      <c r="L7553" t="str">
        <f>_xlfn.XLOOKUP(Table6[[#This Row],[Loan Date]],$Q$5:$Q$152,$S$5:$S$152)</f>
        <v>Week 5</v>
      </c>
    </row>
    <row r="7554" spans="1:12" x14ac:dyDescent="0.2">
      <c r="A7554" s="1">
        <v>44963</v>
      </c>
      <c r="B7554" t="s">
        <v>7</v>
      </c>
      <c r="C7554" s="1">
        <v>44970</v>
      </c>
      <c r="D7554" t="s">
        <v>562</v>
      </c>
      <c r="E7554" t="s">
        <v>9</v>
      </c>
      <c r="F7554" t="s">
        <v>8</v>
      </c>
      <c r="G7554" t="s">
        <v>1</v>
      </c>
      <c r="H7554" t="s">
        <v>0</v>
      </c>
      <c r="I7554">
        <f>MONTH(Table6[[#This Row],[Loan Date]])</f>
        <v>2</v>
      </c>
      <c r="J7554" t="str">
        <f>_xlfn.XLOOKUP(Table6[[#This Row],[Numeric Month]],$N$5:$N$11,$O$5:$O$11)</f>
        <v>Feb</v>
      </c>
      <c r="K7554" t="str">
        <f>_xlfn.XLOOKUP(Table6[[#This Row],[Loan Date]],$Q$5:$Q$152,$R$5:$R$152)</f>
        <v>Monday</v>
      </c>
      <c r="L7554" t="str">
        <f>_xlfn.XLOOKUP(Table6[[#This Row],[Loan Date]],$Q$5:$Q$152,$S$5:$S$152)</f>
        <v>Week 5</v>
      </c>
    </row>
    <row r="7555" spans="1:12" x14ac:dyDescent="0.2">
      <c r="A7555" s="1">
        <v>44963</v>
      </c>
      <c r="B7555" t="s">
        <v>5</v>
      </c>
      <c r="C7555" s="1">
        <v>44970</v>
      </c>
      <c r="D7555" t="s">
        <v>259</v>
      </c>
      <c r="E7555" t="s">
        <v>52</v>
      </c>
      <c r="F7555" t="s">
        <v>51</v>
      </c>
      <c r="G7555" t="s">
        <v>1</v>
      </c>
      <c r="H7555" t="s">
        <v>0</v>
      </c>
      <c r="I7555">
        <f>MONTH(Table6[[#This Row],[Loan Date]])</f>
        <v>2</v>
      </c>
      <c r="J7555" t="str">
        <f>_xlfn.XLOOKUP(Table6[[#This Row],[Numeric Month]],$N$5:$N$11,$O$5:$O$11)</f>
        <v>Feb</v>
      </c>
      <c r="K7555" t="str">
        <f>_xlfn.XLOOKUP(Table6[[#This Row],[Loan Date]],$Q$5:$Q$152,$R$5:$R$152)</f>
        <v>Monday</v>
      </c>
      <c r="L7555" t="str">
        <f>_xlfn.XLOOKUP(Table6[[#This Row],[Loan Date]],$Q$5:$Q$152,$S$5:$S$152)</f>
        <v>Week 5</v>
      </c>
    </row>
    <row r="7556" spans="1:12" x14ac:dyDescent="0.2">
      <c r="A7556" s="1">
        <v>44963</v>
      </c>
      <c r="B7556" t="s">
        <v>7</v>
      </c>
      <c r="C7556" s="1">
        <v>44963</v>
      </c>
      <c r="D7556" t="s">
        <v>952</v>
      </c>
      <c r="E7556" t="s">
        <v>37</v>
      </c>
      <c r="F7556" t="s">
        <v>37</v>
      </c>
      <c r="G7556" t="s">
        <v>20</v>
      </c>
      <c r="H7556" t="s">
        <v>0</v>
      </c>
      <c r="I7556">
        <f>MONTH(Table6[[#This Row],[Loan Date]])</f>
        <v>2</v>
      </c>
      <c r="J7556" t="str">
        <f>_xlfn.XLOOKUP(Table6[[#This Row],[Numeric Month]],$N$5:$N$11,$O$5:$O$11)</f>
        <v>Feb</v>
      </c>
      <c r="K7556" t="str">
        <f>_xlfn.XLOOKUP(Table6[[#This Row],[Loan Date]],$Q$5:$Q$152,$R$5:$R$152)</f>
        <v>Monday</v>
      </c>
      <c r="L7556" t="str">
        <f>_xlfn.XLOOKUP(Table6[[#This Row],[Loan Date]],$Q$5:$Q$152,$S$5:$S$152)</f>
        <v>Week 5</v>
      </c>
    </row>
    <row r="7557" spans="1:12" x14ac:dyDescent="0.2">
      <c r="A7557" s="1">
        <v>44963</v>
      </c>
      <c r="B7557" t="s">
        <v>5</v>
      </c>
      <c r="C7557" s="1">
        <v>44977</v>
      </c>
      <c r="D7557" t="s">
        <v>100</v>
      </c>
      <c r="E7557" t="s">
        <v>9</v>
      </c>
      <c r="F7557" t="s">
        <v>8</v>
      </c>
      <c r="G7557" t="s">
        <v>1</v>
      </c>
      <c r="H7557" t="s">
        <v>0</v>
      </c>
      <c r="I7557">
        <f>MONTH(Table6[[#This Row],[Loan Date]])</f>
        <v>2</v>
      </c>
      <c r="J7557" t="str">
        <f>_xlfn.XLOOKUP(Table6[[#This Row],[Numeric Month]],$N$5:$N$11,$O$5:$O$11)</f>
        <v>Feb</v>
      </c>
      <c r="K7557" t="str">
        <f>_xlfn.XLOOKUP(Table6[[#This Row],[Loan Date]],$Q$5:$Q$152,$R$5:$R$152)</f>
        <v>Monday</v>
      </c>
      <c r="L7557" t="str">
        <f>_xlfn.XLOOKUP(Table6[[#This Row],[Loan Date]],$Q$5:$Q$152,$S$5:$S$152)</f>
        <v>Week 5</v>
      </c>
    </row>
    <row r="7558" spans="1:12" x14ac:dyDescent="0.2">
      <c r="A7558" s="1">
        <v>44963</v>
      </c>
      <c r="B7558" t="s">
        <v>7</v>
      </c>
      <c r="C7558" s="1">
        <v>44970</v>
      </c>
      <c r="D7558" t="s">
        <v>712</v>
      </c>
      <c r="E7558" t="s">
        <v>15</v>
      </c>
      <c r="F7558" t="s">
        <v>14</v>
      </c>
      <c r="G7558" t="s">
        <v>1</v>
      </c>
      <c r="H7558" t="s">
        <v>0</v>
      </c>
      <c r="I7558">
        <f>MONTH(Table6[[#This Row],[Loan Date]])</f>
        <v>2</v>
      </c>
      <c r="J7558" t="str">
        <f>_xlfn.XLOOKUP(Table6[[#This Row],[Numeric Month]],$N$5:$N$11,$O$5:$O$11)</f>
        <v>Feb</v>
      </c>
      <c r="K7558" t="str">
        <f>_xlfn.XLOOKUP(Table6[[#This Row],[Loan Date]],$Q$5:$Q$152,$R$5:$R$152)</f>
        <v>Monday</v>
      </c>
      <c r="L7558" t="str">
        <f>_xlfn.XLOOKUP(Table6[[#This Row],[Loan Date]],$Q$5:$Q$152,$S$5:$S$152)</f>
        <v>Week 5</v>
      </c>
    </row>
    <row r="7559" spans="1:12" x14ac:dyDescent="0.2">
      <c r="A7559" s="1">
        <v>44963</v>
      </c>
      <c r="B7559" t="s">
        <v>7</v>
      </c>
      <c r="C7559" s="1">
        <v>44970</v>
      </c>
      <c r="D7559" t="s">
        <v>269</v>
      </c>
      <c r="E7559" t="s">
        <v>52</v>
      </c>
      <c r="F7559" t="s">
        <v>51</v>
      </c>
      <c r="G7559" t="s">
        <v>1</v>
      </c>
      <c r="H7559" t="s">
        <v>0</v>
      </c>
      <c r="I7559">
        <f>MONTH(Table6[[#This Row],[Loan Date]])</f>
        <v>2</v>
      </c>
      <c r="J7559" t="str">
        <f>_xlfn.XLOOKUP(Table6[[#This Row],[Numeric Month]],$N$5:$N$11,$O$5:$O$11)</f>
        <v>Feb</v>
      </c>
      <c r="K7559" t="str">
        <f>_xlfn.XLOOKUP(Table6[[#This Row],[Loan Date]],$Q$5:$Q$152,$R$5:$R$152)</f>
        <v>Monday</v>
      </c>
      <c r="L7559" t="str">
        <f>_xlfn.XLOOKUP(Table6[[#This Row],[Loan Date]],$Q$5:$Q$152,$S$5:$S$152)</f>
        <v>Week 5</v>
      </c>
    </row>
    <row r="7560" spans="1:12" x14ac:dyDescent="0.2">
      <c r="A7560" s="1">
        <v>44963</v>
      </c>
      <c r="B7560" t="s">
        <v>7</v>
      </c>
      <c r="C7560" s="1">
        <v>44977</v>
      </c>
      <c r="D7560" t="s">
        <v>475</v>
      </c>
      <c r="E7560" t="s">
        <v>9</v>
      </c>
      <c r="F7560" t="s">
        <v>8</v>
      </c>
      <c r="G7560" t="s">
        <v>1</v>
      </c>
      <c r="H7560" t="s">
        <v>0</v>
      </c>
      <c r="I7560">
        <f>MONTH(Table6[[#This Row],[Loan Date]])</f>
        <v>2</v>
      </c>
      <c r="J7560" t="str">
        <f>_xlfn.XLOOKUP(Table6[[#This Row],[Numeric Month]],$N$5:$N$11,$O$5:$O$11)</f>
        <v>Feb</v>
      </c>
      <c r="K7560" t="str">
        <f>_xlfn.XLOOKUP(Table6[[#This Row],[Loan Date]],$Q$5:$Q$152,$R$5:$R$152)</f>
        <v>Monday</v>
      </c>
      <c r="L7560" t="str">
        <f>_xlfn.XLOOKUP(Table6[[#This Row],[Loan Date]],$Q$5:$Q$152,$S$5:$S$152)</f>
        <v>Week 5</v>
      </c>
    </row>
    <row r="7561" spans="1:12" x14ac:dyDescent="0.2">
      <c r="A7561" s="1">
        <v>44963</v>
      </c>
      <c r="B7561" t="s">
        <v>7</v>
      </c>
      <c r="C7561" s="1">
        <v>44970</v>
      </c>
      <c r="D7561" t="s">
        <v>616</v>
      </c>
      <c r="E7561" t="s">
        <v>15</v>
      </c>
      <c r="F7561" t="s">
        <v>14</v>
      </c>
      <c r="G7561" t="s">
        <v>1</v>
      </c>
      <c r="H7561" t="s">
        <v>0</v>
      </c>
      <c r="I7561">
        <f>MONTH(Table6[[#This Row],[Loan Date]])</f>
        <v>2</v>
      </c>
      <c r="J7561" t="str">
        <f>_xlfn.XLOOKUP(Table6[[#This Row],[Numeric Month]],$N$5:$N$11,$O$5:$O$11)</f>
        <v>Feb</v>
      </c>
      <c r="K7561" t="str">
        <f>_xlfn.XLOOKUP(Table6[[#This Row],[Loan Date]],$Q$5:$Q$152,$R$5:$R$152)</f>
        <v>Monday</v>
      </c>
      <c r="L7561" t="str">
        <f>_xlfn.XLOOKUP(Table6[[#This Row],[Loan Date]],$Q$5:$Q$152,$S$5:$S$152)</f>
        <v>Week 5</v>
      </c>
    </row>
    <row r="7562" spans="1:12" x14ac:dyDescent="0.2">
      <c r="A7562" s="1">
        <v>44963</v>
      </c>
      <c r="B7562" t="s">
        <v>7</v>
      </c>
      <c r="C7562" s="1">
        <v>44970</v>
      </c>
      <c r="D7562" t="s">
        <v>490</v>
      </c>
      <c r="E7562" t="s">
        <v>52</v>
      </c>
      <c r="F7562" t="s">
        <v>51</v>
      </c>
      <c r="G7562" t="s">
        <v>1</v>
      </c>
      <c r="H7562" t="s">
        <v>0</v>
      </c>
      <c r="I7562">
        <f>MONTH(Table6[[#This Row],[Loan Date]])</f>
        <v>2</v>
      </c>
      <c r="J7562" t="str">
        <f>_xlfn.XLOOKUP(Table6[[#This Row],[Numeric Month]],$N$5:$N$11,$O$5:$O$11)</f>
        <v>Feb</v>
      </c>
      <c r="K7562" t="str">
        <f>_xlfn.XLOOKUP(Table6[[#This Row],[Loan Date]],$Q$5:$Q$152,$R$5:$R$152)</f>
        <v>Monday</v>
      </c>
      <c r="L7562" t="str">
        <f>_xlfn.XLOOKUP(Table6[[#This Row],[Loan Date]],$Q$5:$Q$152,$S$5:$S$152)</f>
        <v>Week 5</v>
      </c>
    </row>
    <row r="7563" spans="1:12" x14ac:dyDescent="0.2">
      <c r="A7563" s="1">
        <v>44963</v>
      </c>
      <c r="B7563" t="s">
        <v>7</v>
      </c>
      <c r="C7563" s="1">
        <v>44963</v>
      </c>
      <c r="D7563" t="s">
        <v>66</v>
      </c>
      <c r="E7563" t="s">
        <v>65</v>
      </c>
      <c r="F7563" t="s">
        <v>65</v>
      </c>
      <c r="G7563" t="s">
        <v>20</v>
      </c>
      <c r="H7563" t="s">
        <v>0</v>
      </c>
      <c r="I7563">
        <f>MONTH(Table6[[#This Row],[Loan Date]])</f>
        <v>2</v>
      </c>
      <c r="J7563" t="str">
        <f>_xlfn.XLOOKUP(Table6[[#This Row],[Numeric Month]],$N$5:$N$11,$O$5:$O$11)</f>
        <v>Feb</v>
      </c>
      <c r="K7563" t="str">
        <f>_xlfn.XLOOKUP(Table6[[#This Row],[Loan Date]],$Q$5:$Q$152,$R$5:$R$152)</f>
        <v>Monday</v>
      </c>
      <c r="L7563" t="str">
        <f>_xlfn.XLOOKUP(Table6[[#This Row],[Loan Date]],$Q$5:$Q$152,$S$5:$S$152)</f>
        <v>Week 5</v>
      </c>
    </row>
    <row r="7564" spans="1:12" x14ac:dyDescent="0.2">
      <c r="A7564" s="1">
        <v>44963</v>
      </c>
      <c r="B7564" t="s">
        <v>7</v>
      </c>
      <c r="C7564" s="1">
        <v>44963</v>
      </c>
      <c r="D7564" t="s">
        <v>338</v>
      </c>
      <c r="E7564" t="s">
        <v>23</v>
      </c>
      <c r="F7564" t="s">
        <v>23</v>
      </c>
      <c r="G7564" t="s">
        <v>20</v>
      </c>
      <c r="H7564" t="s">
        <v>0</v>
      </c>
      <c r="I7564">
        <f>MONTH(Table6[[#This Row],[Loan Date]])</f>
        <v>2</v>
      </c>
      <c r="J7564" t="str">
        <f>_xlfn.XLOOKUP(Table6[[#This Row],[Numeric Month]],$N$5:$N$11,$O$5:$O$11)</f>
        <v>Feb</v>
      </c>
      <c r="K7564" t="str">
        <f>_xlfn.XLOOKUP(Table6[[#This Row],[Loan Date]],$Q$5:$Q$152,$R$5:$R$152)</f>
        <v>Monday</v>
      </c>
      <c r="L7564" t="str">
        <f>_xlfn.XLOOKUP(Table6[[#This Row],[Loan Date]],$Q$5:$Q$152,$S$5:$S$152)</f>
        <v>Week 5</v>
      </c>
    </row>
    <row r="7565" spans="1:12" x14ac:dyDescent="0.2">
      <c r="A7565" s="1">
        <v>44963</v>
      </c>
      <c r="B7565" t="s">
        <v>5</v>
      </c>
      <c r="C7565" s="1">
        <v>44977</v>
      </c>
      <c r="D7565" t="s">
        <v>796</v>
      </c>
      <c r="E7565" t="s">
        <v>15</v>
      </c>
      <c r="F7565" t="s">
        <v>14</v>
      </c>
      <c r="G7565" t="s">
        <v>1</v>
      </c>
      <c r="H7565" t="s">
        <v>0</v>
      </c>
      <c r="I7565">
        <f>MONTH(Table6[[#This Row],[Loan Date]])</f>
        <v>2</v>
      </c>
      <c r="J7565" t="str">
        <f>_xlfn.XLOOKUP(Table6[[#This Row],[Numeric Month]],$N$5:$N$11,$O$5:$O$11)</f>
        <v>Feb</v>
      </c>
      <c r="K7565" t="str">
        <f>_xlfn.XLOOKUP(Table6[[#This Row],[Loan Date]],$Q$5:$Q$152,$R$5:$R$152)</f>
        <v>Monday</v>
      </c>
      <c r="L7565" t="str">
        <f>_xlfn.XLOOKUP(Table6[[#This Row],[Loan Date]],$Q$5:$Q$152,$S$5:$S$152)</f>
        <v>Week 5</v>
      </c>
    </row>
    <row r="7566" spans="1:12" x14ac:dyDescent="0.2">
      <c r="A7566" s="1">
        <v>44963</v>
      </c>
      <c r="B7566" t="s">
        <v>7</v>
      </c>
      <c r="C7566" s="1">
        <v>44963</v>
      </c>
      <c r="D7566" t="s">
        <v>175</v>
      </c>
      <c r="E7566" t="s">
        <v>21</v>
      </c>
      <c r="F7566" t="s">
        <v>21</v>
      </c>
      <c r="G7566" t="s">
        <v>20</v>
      </c>
      <c r="H7566" t="s">
        <v>0</v>
      </c>
      <c r="I7566">
        <f>MONTH(Table6[[#This Row],[Loan Date]])</f>
        <v>2</v>
      </c>
      <c r="J7566" t="str">
        <f>_xlfn.XLOOKUP(Table6[[#This Row],[Numeric Month]],$N$5:$N$11,$O$5:$O$11)</f>
        <v>Feb</v>
      </c>
      <c r="K7566" t="str">
        <f>_xlfn.XLOOKUP(Table6[[#This Row],[Loan Date]],$Q$5:$Q$152,$R$5:$R$152)</f>
        <v>Monday</v>
      </c>
      <c r="L7566" t="str">
        <f>_xlfn.XLOOKUP(Table6[[#This Row],[Loan Date]],$Q$5:$Q$152,$S$5:$S$152)</f>
        <v>Week 5</v>
      </c>
    </row>
    <row r="7567" spans="1:12" x14ac:dyDescent="0.2">
      <c r="A7567" s="1">
        <v>44963</v>
      </c>
      <c r="B7567" t="s">
        <v>7</v>
      </c>
      <c r="C7567" s="1">
        <v>44963</v>
      </c>
      <c r="D7567" t="s">
        <v>681</v>
      </c>
      <c r="E7567" t="s">
        <v>23</v>
      </c>
      <c r="F7567" t="s">
        <v>23</v>
      </c>
      <c r="G7567" t="s">
        <v>20</v>
      </c>
      <c r="H7567" t="s">
        <v>0</v>
      </c>
      <c r="I7567">
        <f>MONTH(Table6[[#This Row],[Loan Date]])</f>
        <v>2</v>
      </c>
      <c r="J7567" t="str">
        <f>_xlfn.XLOOKUP(Table6[[#This Row],[Numeric Month]],$N$5:$N$11,$O$5:$O$11)</f>
        <v>Feb</v>
      </c>
      <c r="K7567" t="str">
        <f>_xlfn.XLOOKUP(Table6[[#This Row],[Loan Date]],$Q$5:$Q$152,$R$5:$R$152)</f>
        <v>Monday</v>
      </c>
      <c r="L7567" t="str">
        <f>_xlfn.XLOOKUP(Table6[[#This Row],[Loan Date]],$Q$5:$Q$152,$S$5:$S$152)</f>
        <v>Week 5</v>
      </c>
    </row>
    <row r="7568" spans="1:12" x14ac:dyDescent="0.2">
      <c r="A7568" s="1">
        <v>44963</v>
      </c>
      <c r="B7568" t="s">
        <v>7</v>
      </c>
      <c r="C7568" s="1">
        <v>44963</v>
      </c>
      <c r="D7568" t="s">
        <v>913</v>
      </c>
      <c r="E7568" t="s">
        <v>37</v>
      </c>
      <c r="F7568" t="s">
        <v>37</v>
      </c>
      <c r="G7568" t="s">
        <v>20</v>
      </c>
      <c r="H7568" t="s">
        <v>0</v>
      </c>
      <c r="I7568">
        <f>MONTH(Table6[[#This Row],[Loan Date]])</f>
        <v>2</v>
      </c>
      <c r="J7568" t="str">
        <f>_xlfn.XLOOKUP(Table6[[#This Row],[Numeric Month]],$N$5:$N$11,$O$5:$O$11)</f>
        <v>Feb</v>
      </c>
      <c r="K7568" t="str">
        <f>_xlfn.XLOOKUP(Table6[[#This Row],[Loan Date]],$Q$5:$Q$152,$R$5:$R$152)</f>
        <v>Monday</v>
      </c>
      <c r="L7568" t="str">
        <f>_xlfn.XLOOKUP(Table6[[#This Row],[Loan Date]],$Q$5:$Q$152,$S$5:$S$152)</f>
        <v>Week 5</v>
      </c>
    </row>
    <row r="7569" spans="1:12" x14ac:dyDescent="0.2">
      <c r="A7569" s="1">
        <v>44963</v>
      </c>
      <c r="B7569" t="s">
        <v>7</v>
      </c>
      <c r="C7569" s="1">
        <v>44963</v>
      </c>
      <c r="D7569" t="s">
        <v>336</v>
      </c>
      <c r="E7569" t="s">
        <v>168</v>
      </c>
      <c r="F7569" t="s">
        <v>168</v>
      </c>
      <c r="G7569" t="s">
        <v>20</v>
      </c>
      <c r="H7569" t="s">
        <v>0</v>
      </c>
      <c r="I7569">
        <f>MONTH(Table6[[#This Row],[Loan Date]])</f>
        <v>2</v>
      </c>
      <c r="J7569" t="str">
        <f>_xlfn.XLOOKUP(Table6[[#This Row],[Numeric Month]],$N$5:$N$11,$O$5:$O$11)</f>
        <v>Feb</v>
      </c>
      <c r="K7569" t="str">
        <f>_xlfn.XLOOKUP(Table6[[#This Row],[Loan Date]],$Q$5:$Q$152,$R$5:$R$152)</f>
        <v>Monday</v>
      </c>
      <c r="L7569" t="str">
        <f>_xlfn.XLOOKUP(Table6[[#This Row],[Loan Date]],$Q$5:$Q$152,$S$5:$S$152)</f>
        <v>Week 5</v>
      </c>
    </row>
    <row r="7570" spans="1:12" x14ac:dyDescent="0.2">
      <c r="A7570" s="1">
        <v>44963</v>
      </c>
      <c r="B7570" t="s">
        <v>7</v>
      </c>
      <c r="C7570" s="1">
        <v>44963</v>
      </c>
      <c r="D7570" t="s">
        <v>441</v>
      </c>
      <c r="E7570" t="s">
        <v>21</v>
      </c>
      <c r="F7570" t="s">
        <v>21</v>
      </c>
      <c r="G7570" t="s">
        <v>20</v>
      </c>
      <c r="H7570" t="s">
        <v>0</v>
      </c>
      <c r="I7570">
        <f>MONTH(Table6[[#This Row],[Loan Date]])</f>
        <v>2</v>
      </c>
      <c r="J7570" t="str">
        <f>_xlfn.XLOOKUP(Table6[[#This Row],[Numeric Month]],$N$5:$N$11,$O$5:$O$11)</f>
        <v>Feb</v>
      </c>
      <c r="K7570" t="str">
        <f>_xlfn.XLOOKUP(Table6[[#This Row],[Loan Date]],$Q$5:$Q$152,$R$5:$R$152)</f>
        <v>Monday</v>
      </c>
      <c r="L7570" t="str">
        <f>_xlfn.XLOOKUP(Table6[[#This Row],[Loan Date]],$Q$5:$Q$152,$S$5:$S$152)</f>
        <v>Week 5</v>
      </c>
    </row>
    <row r="7571" spans="1:12" x14ac:dyDescent="0.2">
      <c r="A7571" s="1">
        <v>44963</v>
      </c>
      <c r="B7571" t="s">
        <v>7</v>
      </c>
      <c r="C7571" s="1">
        <v>44963</v>
      </c>
      <c r="D7571" t="s">
        <v>171</v>
      </c>
      <c r="E7571" t="s">
        <v>23</v>
      </c>
      <c r="F7571" t="s">
        <v>23</v>
      </c>
      <c r="G7571" t="s">
        <v>20</v>
      </c>
      <c r="H7571" t="s">
        <v>0</v>
      </c>
      <c r="I7571">
        <f>MONTH(Table6[[#This Row],[Loan Date]])</f>
        <v>2</v>
      </c>
      <c r="J7571" t="str">
        <f>_xlfn.XLOOKUP(Table6[[#This Row],[Numeric Month]],$N$5:$N$11,$O$5:$O$11)</f>
        <v>Feb</v>
      </c>
      <c r="K7571" t="str">
        <f>_xlfn.XLOOKUP(Table6[[#This Row],[Loan Date]],$Q$5:$Q$152,$R$5:$R$152)</f>
        <v>Monday</v>
      </c>
      <c r="L7571" t="str">
        <f>_xlfn.XLOOKUP(Table6[[#This Row],[Loan Date]],$Q$5:$Q$152,$S$5:$S$152)</f>
        <v>Week 5</v>
      </c>
    </row>
    <row r="7572" spans="1:12" x14ac:dyDescent="0.2">
      <c r="A7572" s="1">
        <v>44963</v>
      </c>
      <c r="B7572" t="s">
        <v>7</v>
      </c>
      <c r="C7572" s="1">
        <v>44963</v>
      </c>
      <c r="D7572" t="s">
        <v>27</v>
      </c>
      <c r="E7572" t="s">
        <v>21</v>
      </c>
      <c r="F7572" t="s">
        <v>21</v>
      </c>
      <c r="G7572" t="s">
        <v>20</v>
      </c>
      <c r="H7572" t="s">
        <v>0</v>
      </c>
      <c r="I7572">
        <f>MONTH(Table6[[#This Row],[Loan Date]])</f>
        <v>2</v>
      </c>
      <c r="J7572" t="str">
        <f>_xlfn.XLOOKUP(Table6[[#This Row],[Numeric Month]],$N$5:$N$11,$O$5:$O$11)</f>
        <v>Feb</v>
      </c>
      <c r="K7572" t="str">
        <f>_xlfn.XLOOKUP(Table6[[#This Row],[Loan Date]],$Q$5:$Q$152,$R$5:$R$152)</f>
        <v>Monday</v>
      </c>
      <c r="L7572" t="str">
        <f>_xlfn.XLOOKUP(Table6[[#This Row],[Loan Date]],$Q$5:$Q$152,$S$5:$S$152)</f>
        <v>Week 5</v>
      </c>
    </row>
    <row r="7573" spans="1:12" x14ac:dyDescent="0.2">
      <c r="A7573" s="1">
        <v>44963</v>
      </c>
      <c r="B7573" t="s">
        <v>7</v>
      </c>
      <c r="C7573" s="1">
        <v>44963</v>
      </c>
      <c r="D7573" t="s">
        <v>30</v>
      </c>
      <c r="E7573" t="s">
        <v>23</v>
      </c>
      <c r="F7573" t="s">
        <v>23</v>
      </c>
      <c r="G7573" t="s">
        <v>20</v>
      </c>
      <c r="H7573" t="s">
        <v>0</v>
      </c>
      <c r="I7573">
        <f>MONTH(Table6[[#This Row],[Loan Date]])</f>
        <v>2</v>
      </c>
      <c r="J7573" t="str">
        <f>_xlfn.XLOOKUP(Table6[[#This Row],[Numeric Month]],$N$5:$N$11,$O$5:$O$11)</f>
        <v>Feb</v>
      </c>
      <c r="K7573" t="str">
        <f>_xlfn.XLOOKUP(Table6[[#This Row],[Loan Date]],$Q$5:$Q$152,$R$5:$R$152)</f>
        <v>Monday</v>
      </c>
      <c r="L7573" t="str">
        <f>_xlfn.XLOOKUP(Table6[[#This Row],[Loan Date]],$Q$5:$Q$152,$S$5:$S$152)</f>
        <v>Week 5</v>
      </c>
    </row>
    <row r="7574" spans="1:12" x14ac:dyDescent="0.2">
      <c r="A7574" s="1">
        <v>44963</v>
      </c>
      <c r="B7574" t="s">
        <v>5</v>
      </c>
      <c r="C7574" s="1">
        <v>44970</v>
      </c>
      <c r="D7574" t="s">
        <v>150</v>
      </c>
      <c r="E7574" t="s">
        <v>52</v>
      </c>
      <c r="F7574" t="s">
        <v>51</v>
      </c>
      <c r="G7574" t="s">
        <v>1</v>
      </c>
      <c r="H7574" t="s">
        <v>0</v>
      </c>
      <c r="I7574">
        <f>MONTH(Table6[[#This Row],[Loan Date]])</f>
        <v>2</v>
      </c>
      <c r="J7574" t="str">
        <f>_xlfn.XLOOKUP(Table6[[#This Row],[Numeric Month]],$N$5:$N$11,$O$5:$O$11)</f>
        <v>Feb</v>
      </c>
      <c r="K7574" t="str">
        <f>_xlfn.XLOOKUP(Table6[[#This Row],[Loan Date]],$Q$5:$Q$152,$R$5:$R$152)</f>
        <v>Monday</v>
      </c>
      <c r="L7574" t="str">
        <f>_xlfn.XLOOKUP(Table6[[#This Row],[Loan Date]],$Q$5:$Q$152,$S$5:$S$152)</f>
        <v>Week 5</v>
      </c>
    </row>
    <row r="7575" spans="1:12" x14ac:dyDescent="0.2">
      <c r="A7575" s="1">
        <v>44963</v>
      </c>
      <c r="B7575" t="s">
        <v>7</v>
      </c>
      <c r="C7575" s="1">
        <v>44963</v>
      </c>
      <c r="D7575" t="s">
        <v>261</v>
      </c>
      <c r="E7575" t="s">
        <v>44</v>
      </c>
      <c r="F7575" t="s">
        <v>44</v>
      </c>
      <c r="G7575" t="s">
        <v>39</v>
      </c>
      <c r="H7575" t="s">
        <v>0</v>
      </c>
      <c r="I7575">
        <f>MONTH(Table6[[#This Row],[Loan Date]])</f>
        <v>2</v>
      </c>
      <c r="J7575" t="str">
        <f>_xlfn.XLOOKUP(Table6[[#This Row],[Numeric Month]],$N$5:$N$11,$O$5:$O$11)</f>
        <v>Feb</v>
      </c>
      <c r="K7575" t="str">
        <f>_xlfn.XLOOKUP(Table6[[#This Row],[Loan Date]],$Q$5:$Q$152,$R$5:$R$152)</f>
        <v>Monday</v>
      </c>
      <c r="L7575" t="str">
        <f>_xlfn.XLOOKUP(Table6[[#This Row],[Loan Date]],$Q$5:$Q$152,$S$5:$S$152)</f>
        <v>Week 5</v>
      </c>
    </row>
    <row r="7576" spans="1:12" x14ac:dyDescent="0.2">
      <c r="A7576" s="1">
        <v>44963</v>
      </c>
      <c r="B7576" t="s">
        <v>7</v>
      </c>
      <c r="C7576" s="1">
        <v>44963</v>
      </c>
      <c r="D7576" t="s">
        <v>923</v>
      </c>
      <c r="E7576" t="s">
        <v>37</v>
      </c>
      <c r="F7576" t="s">
        <v>37</v>
      </c>
      <c r="G7576" t="s">
        <v>20</v>
      </c>
      <c r="H7576" t="s">
        <v>0</v>
      </c>
      <c r="I7576">
        <f>MONTH(Table6[[#This Row],[Loan Date]])</f>
        <v>2</v>
      </c>
      <c r="J7576" t="str">
        <f>_xlfn.XLOOKUP(Table6[[#This Row],[Numeric Month]],$N$5:$N$11,$O$5:$O$11)</f>
        <v>Feb</v>
      </c>
      <c r="K7576" t="str">
        <f>_xlfn.XLOOKUP(Table6[[#This Row],[Loan Date]],$Q$5:$Q$152,$R$5:$R$152)</f>
        <v>Monday</v>
      </c>
      <c r="L7576" t="str">
        <f>_xlfn.XLOOKUP(Table6[[#This Row],[Loan Date]],$Q$5:$Q$152,$S$5:$S$152)</f>
        <v>Week 5</v>
      </c>
    </row>
    <row r="7577" spans="1:12" x14ac:dyDescent="0.2">
      <c r="A7577" s="1">
        <v>44963</v>
      </c>
      <c r="B7577" t="s">
        <v>7</v>
      </c>
      <c r="C7577" s="1">
        <v>44977</v>
      </c>
      <c r="D7577" t="s">
        <v>985</v>
      </c>
      <c r="E7577" t="s">
        <v>3</v>
      </c>
      <c r="F7577" t="s">
        <v>2</v>
      </c>
      <c r="G7577" t="s">
        <v>1</v>
      </c>
      <c r="H7577" t="s">
        <v>0</v>
      </c>
      <c r="I7577">
        <f>MONTH(Table6[[#This Row],[Loan Date]])</f>
        <v>2</v>
      </c>
      <c r="J7577" t="str">
        <f>_xlfn.XLOOKUP(Table6[[#This Row],[Numeric Month]],$N$5:$N$11,$O$5:$O$11)</f>
        <v>Feb</v>
      </c>
      <c r="K7577" t="str">
        <f>_xlfn.XLOOKUP(Table6[[#This Row],[Loan Date]],$Q$5:$Q$152,$R$5:$R$152)</f>
        <v>Monday</v>
      </c>
      <c r="L7577" t="str">
        <f>_xlfn.XLOOKUP(Table6[[#This Row],[Loan Date]],$Q$5:$Q$152,$S$5:$S$152)</f>
        <v>Week 5</v>
      </c>
    </row>
    <row r="7578" spans="1:12" x14ac:dyDescent="0.2">
      <c r="A7578" s="1">
        <v>44963</v>
      </c>
      <c r="B7578" t="s">
        <v>7</v>
      </c>
      <c r="C7578" s="1">
        <v>44963</v>
      </c>
      <c r="D7578" t="s">
        <v>589</v>
      </c>
      <c r="E7578" t="s">
        <v>21</v>
      </c>
      <c r="F7578" t="s">
        <v>21</v>
      </c>
      <c r="G7578" t="s">
        <v>20</v>
      </c>
      <c r="H7578" t="s">
        <v>0</v>
      </c>
      <c r="I7578">
        <f>MONTH(Table6[[#This Row],[Loan Date]])</f>
        <v>2</v>
      </c>
      <c r="J7578" t="str">
        <f>_xlfn.XLOOKUP(Table6[[#This Row],[Numeric Month]],$N$5:$N$11,$O$5:$O$11)</f>
        <v>Feb</v>
      </c>
      <c r="K7578" t="str">
        <f>_xlfn.XLOOKUP(Table6[[#This Row],[Loan Date]],$Q$5:$Q$152,$R$5:$R$152)</f>
        <v>Monday</v>
      </c>
      <c r="L7578" t="str">
        <f>_xlfn.XLOOKUP(Table6[[#This Row],[Loan Date]],$Q$5:$Q$152,$S$5:$S$152)</f>
        <v>Week 5</v>
      </c>
    </row>
    <row r="7579" spans="1:12" x14ac:dyDescent="0.2">
      <c r="A7579" s="1">
        <v>44963</v>
      </c>
      <c r="B7579" t="s">
        <v>7</v>
      </c>
      <c r="C7579" s="1">
        <v>44963</v>
      </c>
      <c r="D7579" t="s">
        <v>177</v>
      </c>
      <c r="E7579" t="s">
        <v>176</v>
      </c>
      <c r="F7579" t="s">
        <v>23</v>
      </c>
      <c r="G7579" t="s">
        <v>20</v>
      </c>
      <c r="H7579" t="s">
        <v>0</v>
      </c>
      <c r="I7579">
        <f>MONTH(Table6[[#This Row],[Loan Date]])</f>
        <v>2</v>
      </c>
      <c r="J7579" t="str">
        <f>_xlfn.XLOOKUP(Table6[[#This Row],[Numeric Month]],$N$5:$N$11,$O$5:$O$11)</f>
        <v>Feb</v>
      </c>
      <c r="K7579" t="str">
        <f>_xlfn.XLOOKUP(Table6[[#This Row],[Loan Date]],$Q$5:$Q$152,$R$5:$R$152)</f>
        <v>Monday</v>
      </c>
      <c r="L7579" t="str">
        <f>_xlfn.XLOOKUP(Table6[[#This Row],[Loan Date]],$Q$5:$Q$152,$S$5:$S$152)</f>
        <v>Week 5</v>
      </c>
    </row>
    <row r="7580" spans="1:12" x14ac:dyDescent="0.2">
      <c r="A7580" s="1">
        <v>44963</v>
      </c>
      <c r="B7580" t="s">
        <v>7</v>
      </c>
      <c r="C7580" s="1">
        <v>44963</v>
      </c>
      <c r="D7580" t="s">
        <v>29</v>
      </c>
      <c r="E7580" t="s">
        <v>23</v>
      </c>
      <c r="F7580" t="s">
        <v>23</v>
      </c>
      <c r="G7580" t="s">
        <v>20</v>
      </c>
      <c r="H7580" t="s">
        <v>0</v>
      </c>
      <c r="I7580">
        <f>MONTH(Table6[[#This Row],[Loan Date]])</f>
        <v>2</v>
      </c>
      <c r="J7580" t="str">
        <f>_xlfn.XLOOKUP(Table6[[#This Row],[Numeric Month]],$N$5:$N$11,$O$5:$O$11)</f>
        <v>Feb</v>
      </c>
      <c r="K7580" t="str">
        <f>_xlfn.XLOOKUP(Table6[[#This Row],[Loan Date]],$Q$5:$Q$152,$R$5:$R$152)</f>
        <v>Monday</v>
      </c>
      <c r="L7580" t="str">
        <f>_xlfn.XLOOKUP(Table6[[#This Row],[Loan Date]],$Q$5:$Q$152,$S$5:$S$152)</f>
        <v>Week 5</v>
      </c>
    </row>
    <row r="7581" spans="1:12" x14ac:dyDescent="0.2">
      <c r="A7581" s="1">
        <v>44963</v>
      </c>
      <c r="B7581" t="s">
        <v>7</v>
      </c>
      <c r="C7581" s="1">
        <v>44963</v>
      </c>
      <c r="D7581" t="s">
        <v>499</v>
      </c>
      <c r="E7581" t="s">
        <v>21</v>
      </c>
      <c r="F7581" t="s">
        <v>21</v>
      </c>
      <c r="G7581" t="s">
        <v>20</v>
      </c>
      <c r="H7581" t="s">
        <v>0</v>
      </c>
      <c r="I7581">
        <f>MONTH(Table6[[#This Row],[Loan Date]])</f>
        <v>2</v>
      </c>
      <c r="J7581" t="str">
        <f>_xlfn.XLOOKUP(Table6[[#This Row],[Numeric Month]],$N$5:$N$11,$O$5:$O$11)</f>
        <v>Feb</v>
      </c>
      <c r="K7581" t="str">
        <f>_xlfn.XLOOKUP(Table6[[#This Row],[Loan Date]],$Q$5:$Q$152,$R$5:$R$152)</f>
        <v>Monday</v>
      </c>
      <c r="L7581" t="str">
        <f>_xlfn.XLOOKUP(Table6[[#This Row],[Loan Date]],$Q$5:$Q$152,$S$5:$S$152)</f>
        <v>Week 5</v>
      </c>
    </row>
    <row r="7582" spans="1:12" x14ac:dyDescent="0.2">
      <c r="A7582" s="1">
        <v>44963</v>
      </c>
      <c r="B7582" t="s">
        <v>7</v>
      </c>
      <c r="C7582" s="1">
        <v>44970</v>
      </c>
      <c r="D7582" t="s">
        <v>476</v>
      </c>
      <c r="E7582" t="s">
        <v>15</v>
      </c>
      <c r="F7582" t="s">
        <v>14</v>
      </c>
      <c r="G7582" t="s">
        <v>1</v>
      </c>
      <c r="H7582" t="s">
        <v>0</v>
      </c>
      <c r="I7582">
        <f>MONTH(Table6[[#This Row],[Loan Date]])</f>
        <v>2</v>
      </c>
      <c r="J7582" t="str">
        <f>_xlfn.XLOOKUP(Table6[[#This Row],[Numeric Month]],$N$5:$N$11,$O$5:$O$11)</f>
        <v>Feb</v>
      </c>
      <c r="K7582" t="str">
        <f>_xlfn.XLOOKUP(Table6[[#This Row],[Loan Date]],$Q$5:$Q$152,$R$5:$R$152)</f>
        <v>Monday</v>
      </c>
      <c r="L7582" t="str">
        <f>_xlfn.XLOOKUP(Table6[[#This Row],[Loan Date]],$Q$5:$Q$152,$S$5:$S$152)</f>
        <v>Week 5</v>
      </c>
    </row>
    <row r="7583" spans="1:12" x14ac:dyDescent="0.2">
      <c r="A7583" s="1">
        <v>44963</v>
      </c>
      <c r="B7583" t="s">
        <v>7</v>
      </c>
      <c r="C7583" s="1">
        <v>44963</v>
      </c>
      <c r="D7583" t="s">
        <v>380</v>
      </c>
      <c r="E7583" t="s">
        <v>21</v>
      </c>
      <c r="F7583" t="s">
        <v>21</v>
      </c>
      <c r="G7583" t="s">
        <v>20</v>
      </c>
      <c r="H7583" t="s">
        <v>0</v>
      </c>
      <c r="I7583">
        <f>MONTH(Table6[[#This Row],[Loan Date]])</f>
        <v>2</v>
      </c>
      <c r="J7583" t="str">
        <f>_xlfn.XLOOKUP(Table6[[#This Row],[Numeric Month]],$N$5:$N$11,$O$5:$O$11)</f>
        <v>Feb</v>
      </c>
      <c r="K7583" t="str">
        <f>_xlfn.XLOOKUP(Table6[[#This Row],[Loan Date]],$Q$5:$Q$152,$R$5:$R$152)</f>
        <v>Monday</v>
      </c>
      <c r="L7583" t="str">
        <f>_xlfn.XLOOKUP(Table6[[#This Row],[Loan Date]],$Q$5:$Q$152,$S$5:$S$152)</f>
        <v>Week 5</v>
      </c>
    </row>
    <row r="7584" spans="1:12" x14ac:dyDescent="0.2">
      <c r="A7584" s="1">
        <v>44963</v>
      </c>
      <c r="B7584" t="s">
        <v>7</v>
      </c>
      <c r="C7584" s="1">
        <v>44963</v>
      </c>
      <c r="D7584" t="s">
        <v>110</v>
      </c>
      <c r="E7584" t="s">
        <v>23</v>
      </c>
      <c r="F7584" t="s">
        <v>23</v>
      </c>
      <c r="G7584" t="s">
        <v>20</v>
      </c>
      <c r="H7584" t="s">
        <v>0</v>
      </c>
      <c r="I7584">
        <f>MONTH(Table6[[#This Row],[Loan Date]])</f>
        <v>2</v>
      </c>
      <c r="J7584" t="str">
        <f>_xlfn.XLOOKUP(Table6[[#This Row],[Numeric Month]],$N$5:$N$11,$O$5:$O$11)</f>
        <v>Feb</v>
      </c>
      <c r="K7584" t="str">
        <f>_xlfn.XLOOKUP(Table6[[#This Row],[Loan Date]],$Q$5:$Q$152,$R$5:$R$152)</f>
        <v>Monday</v>
      </c>
      <c r="L7584" t="str">
        <f>_xlfn.XLOOKUP(Table6[[#This Row],[Loan Date]],$Q$5:$Q$152,$S$5:$S$152)</f>
        <v>Week 5</v>
      </c>
    </row>
    <row r="7585" spans="1:12" x14ac:dyDescent="0.2">
      <c r="A7585" s="1">
        <v>44963</v>
      </c>
      <c r="B7585" t="s">
        <v>7</v>
      </c>
      <c r="C7585" s="1">
        <v>44970</v>
      </c>
      <c r="D7585" t="s">
        <v>490</v>
      </c>
      <c r="E7585" t="s">
        <v>52</v>
      </c>
      <c r="F7585" t="s">
        <v>51</v>
      </c>
      <c r="G7585" t="s">
        <v>1</v>
      </c>
      <c r="H7585" t="s">
        <v>0</v>
      </c>
      <c r="I7585">
        <f>MONTH(Table6[[#This Row],[Loan Date]])</f>
        <v>2</v>
      </c>
      <c r="J7585" t="str">
        <f>_xlfn.XLOOKUP(Table6[[#This Row],[Numeric Month]],$N$5:$N$11,$O$5:$O$11)</f>
        <v>Feb</v>
      </c>
      <c r="K7585" t="str">
        <f>_xlfn.XLOOKUP(Table6[[#This Row],[Loan Date]],$Q$5:$Q$152,$R$5:$R$152)</f>
        <v>Monday</v>
      </c>
      <c r="L7585" t="str">
        <f>_xlfn.XLOOKUP(Table6[[#This Row],[Loan Date]],$Q$5:$Q$152,$S$5:$S$152)</f>
        <v>Week 5</v>
      </c>
    </row>
    <row r="7586" spans="1:12" x14ac:dyDescent="0.2">
      <c r="A7586" s="1">
        <v>44963</v>
      </c>
      <c r="B7586" t="s">
        <v>7</v>
      </c>
      <c r="C7586" s="1">
        <v>44963</v>
      </c>
      <c r="D7586" t="s">
        <v>913</v>
      </c>
      <c r="E7586" t="s">
        <v>37</v>
      </c>
      <c r="F7586" t="s">
        <v>37</v>
      </c>
      <c r="G7586" t="s">
        <v>20</v>
      </c>
      <c r="H7586" t="s">
        <v>0</v>
      </c>
      <c r="I7586">
        <f>MONTH(Table6[[#This Row],[Loan Date]])</f>
        <v>2</v>
      </c>
      <c r="J7586" t="str">
        <f>_xlfn.XLOOKUP(Table6[[#This Row],[Numeric Month]],$N$5:$N$11,$O$5:$O$11)</f>
        <v>Feb</v>
      </c>
      <c r="K7586" t="str">
        <f>_xlfn.XLOOKUP(Table6[[#This Row],[Loan Date]],$Q$5:$Q$152,$R$5:$R$152)</f>
        <v>Monday</v>
      </c>
      <c r="L7586" t="str">
        <f>_xlfn.XLOOKUP(Table6[[#This Row],[Loan Date]],$Q$5:$Q$152,$S$5:$S$152)</f>
        <v>Week 5</v>
      </c>
    </row>
    <row r="7587" spans="1:12" x14ac:dyDescent="0.2">
      <c r="A7587" s="1">
        <v>44963</v>
      </c>
      <c r="B7587" t="s">
        <v>7</v>
      </c>
      <c r="C7587" s="1">
        <v>44963</v>
      </c>
      <c r="D7587" t="s">
        <v>194</v>
      </c>
      <c r="E7587" t="s">
        <v>12</v>
      </c>
      <c r="F7587" t="s">
        <v>12</v>
      </c>
      <c r="G7587" t="s">
        <v>11</v>
      </c>
      <c r="H7587" t="s">
        <v>0</v>
      </c>
      <c r="I7587">
        <f>MONTH(Table6[[#This Row],[Loan Date]])</f>
        <v>2</v>
      </c>
      <c r="J7587" t="str">
        <f>_xlfn.XLOOKUP(Table6[[#This Row],[Numeric Month]],$N$5:$N$11,$O$5:$O$11)</f>
        <v>Feb</v>
      </c>
      <c r="K7587" t="str">
        <f>_xlfn.XLOOKUP(Table6[[#This Row],[Loan Date]],$Q$5:$Q$152,$R$5:$R$152)</f>
        <v>Monday</v>
      </c>
      <c r="L7587" t="str">
        <f>_xlfn.XLOOKUP(Table6[[#This Row],[Loan Date]],$Q$5:$Q$152,$S$5:$S$152)</f>
        <v>Week 5</v>
      </c>
    </row>
    <row r="7588" spans="1:12" x14ac:dyDescent="0.2">
      <c r="A7588" s="1">
        <v>44963</v>
      </c>
      <c r="B7588" t="s">
        <v>7</v>
      </c>
      <c r="C7588" s="1">
        <v>44963</v>
      </c>
      <c r="D7588" t="s">
        <v>912</v>
      </c>
      <c r="E7588" t="s">
        <v>37</v>
      </c>
      <c r="F7588" t="s">
        <v>37</v>
      </c>
      <c r="G7588" t="s">
        <v>20</v>
      </c>
      <c r="H7588" t="s">
        <v>0</v>
      </c>
      <c r="I7588">
        <f>MONTH(Table6[[#This Row],[Loan Date]])</f>
        <v>2</v>
      </c>
      <c r="J7588" t="str">
        <f>_xlfn.XLOOKUP(Table6[[#This Row],[Numeric Month]],$N$5:$N$11,$O$5:$O$11)</f>
        <v>Feb</v>
      </c>
      <c r="K7588" t="str">
        <f>_xlfn.XLOOKUP(Table6[[#This Row],[Loan Date]],$Q$5:$Q$152,$R$5:$R$152)</f>
        <v>Monday</v>
      </c>
      <c r="L7588" t="str">
        <f>_xlfn.XLOOKUP(Table6[[#This Row],[Loan Date]],$Q$5:$Q$152,$S$5:$S$152)</f>
        <v>Week 5</v>
      </c>
    </row>
    <row r="7589" spans="1:12" x14ac:dyDescent="0.2">
      <c r="A7589" s="1">
        <v>44963</v>
      </c>
      <c r="B7589" t="s">
        <v>7</v>
      </c>
      <c r="C7589" s="1">
        <v>44963</v>
      </c>
      <c r="D7589" t="s">
        <v>917</v>
      </c>
      <c r="E7589" t="s">
        <v>37</v>
      </c>
      <c r="F7589" t="s">
        <v>37</v>
      </c>
      <c r="G7589" t="s">
        <v>20</v>
      </c>
      <c r="H7589" t="s">
        <v>0</v>
      </c>
      <c r="I7589">
        <f>MONTH(Table6[[#This Row],[Loan Date]])</f>
        <v>2</v>
      </c>
      <c r="J7589" t="str">
        <f>_xlfn.XLOOKUP(Table6[[#This Row],[Numeric Month]],$N$5:$N$11,$O$5:$O$11)</f>
        <v>Feb</v>
      </c>
      <c r="K7589" t="str">
        <f>_xlfn.XLOOKUP(Table6[[#This Row],[Loan Date]],$Q$5:$Q$152,$R$5:$R$152)</f>
        <v>Monday</v>
      </c>
      <c r="L7589" t="str">
        <f>_xlfn.XLOOKUP(Table6[[#This Row],[Loan Date]],$Q$5:$Q$152,$S$5:$S$152)</f>
        <v>Week 5</v>
      </c>
    </row>
    <row r="7590" spans="1:12" x14ac:dyDescent="0.2">
      <c r="A7590" s="1">
        <v>44963</v>
      </c>
      <c r="B7590" t="s">
        <v>107</v>
      </c>
      <c r="C7590" s="1">
        <v>44970</v>
      </c>
      <c r="D7590" t="s">
        <v>946</v>
      </c>
      <c r="E7590" t="s">
        <v>52</v>
      </c>
      <c r="F7590" t="s">
        <v>51</v>
      </c>
      <c r="G7590" t="s">
        <v>1</v>
      </c>
      <c r="H7590" t="s">
        <v>0</v>
      </c>
      <c r="I7590">
        <f>MONTH(Table6[[#This Row],[Loan Date]])</f>
        <v>2</v>
      </c>
      <c r="J7590" t="str">
        <f>_xlfn.XLOOKUP(Table6[[#This Row],[Numeric Month]],$N$5:$N$11,$O$5:$O$11)</f>
        <v>Feb</v>
      </c>
      <c r="K7590" t="str">
        <f>_xlfn.XLOOKUP(Table6[[#This Row],[Loan Date]],$Q$5:$Q$152,$R$5:$R$152)</f>
        <v>Monday</v>
      </c>
      <c r="L7590" t="str">
        <f>_xlfn.XLOOKUP(Table6[[#This Row],[Loan Date]],$Q$5:$Q$152,$S$5:$S$152)</f>
        <v>Week 5</v>
      </c>
    </row>
    <row r="7591" spans="1:12" x14ac:dyDescent="0.2">
      <c r="A7591" s="1">
        <v>44963</v>
      </c>
      <c r="B7591" t="s">
        <v>7</v>
      </c>
      <c r="C7591" s="1">
        <v>44963</v>
      </c>
      <c r="D7591" t="s">
        <v>965</v>
      </c>
      <c r="E7591" t="s">
        <v>12</v>
      </c>
      <c r="F7591" t="s">
        <v>12</v>
      </c>
      <c r="G7591" t="s">
        <v>11</v>
      </c>
      <c r="H7591" t="s">
        <v>0</v>
      </c>
      <c r="I7591">
        <f>MONTH(Table6[[#This Row],[Loan Date]])</f>
        <v>2</v>
      </c>
      <c r="J7591" t="str">
        <f>_xlfn.XLOOKUP(Table6[[#This Row],[Numeric Month]],$N$5:$N$11,$O$5:$O$11)</f>
        <v>Feb</v>
      </c>
      <c r="K7591" t="str">
        <f>_xlfn.XLOOKUP(Table6[[#This Row],[Loan Date]],$Q$5:$Q$152,$R$5:$R$152)</f>
        <v>Monday</v>
      </c>
      <c r="L7591" t="str">
        <f>_xlfn.XLOOKUP(Table6[[#This Row],[Loan Date]],$Q$5:$Q$152,$S$5:$S$152)</f>
        <v>Week 5</v>
      </c>
    </row>
    <row r="7592" spans="1:12" x14ac:dyDescent="0.2">
      <c r="A7592" s="1">
        <v>44963</v>
      </c>
      <c r="B7592" t="s">
        <v>7</v>
      </c>
      <c r="C7592" s="1">
        <v>44963</v>
      </c>
      <c r="D7592" t="s">
        <v>613</v>
      </c>
      <c r="E7592" t="s">
        <v>21</v>
      </c>
      <c r="F7592" t="s">
        <v>21</v>
      </c>
      <c r="G7592" t="s">
        <v>20</v>
      </c>
      <c r="H7592" t="s">
        <v>0</v>
      </c>
      <c r="I7592">
        <f>MONTH(Table6[[#This Row],[Loan Date]])</f>
        <v>2</v>
      </c>
      <c r="J7592" t="str">
        <f>_xlfn.XLOOKUP(Table6[[#This Row],[Numeric Month]],$N$5:$N$11,$O$5:$O$11)</f>
        <v>Feb</v>
      </c>
      <c r="K7592" t="str">
        <f>_xlfn.XLOOKUP(Table6[[#This Row],[Loan Date]],$Q$5:$Q$152,$R$5:$R$152)</f>
        <v>Monday</v>
      </c>
      <c r="L7592" t="str">
        <f>_xlfn.XLOOKUP(Table6[[#This Row],[Loan Date]],$Q$5:$Q$152,$S$5:$S$152)</f>
        <v>Week 5</v>
      </c>
    </row>
    <row r="7593" spans="1:12" x14ac:dyDescent="0.2">
      <c r="A7593" s="1">
        <v>44963</v>
      </c>
      <c r="B7593" t="s">
        <v>7</v>
      </c>
      <c r="C7593" s="1">
        <v>44963</v>
      </c>
      <c r="D7593" t="s">
        <v>214</v>
      </c>
      <c r="E7593" t="s">
        <v>23</v>
      </c>
      <c r="F7593" t="s">
        <v>23</v>
      </c>
      <c r="G7593" t="s">
        <v>20</v>
      </c>
      <c r="H7593" t="s">
        <v>0</v>
      </c>
      <c r="I7593">
        <f>MONTH(Table6[[#This Row],[Loan Date]])</f>
        <v>2</v>
      </c>
      <c r="J7593" t="str">
        <f>_xlfn.XLOOKUP(Table6[[#This Row],[Numeric Month]],$N$5:$N$11,$O$5:$O$11)</f>
        <v>Feb</v>
      </c>
      <c r="K7593" t="str">
        <f>_xlfn.XLOOKUP(Table6[[#This Row],[Loan Date]],$Q$5:$Q$152,$R$5:$R$152)</f>
        <v>Monday</v>
      </c>
      <c r="L7593" t="str">
        <f>_xlfn.XLOOKUP(Table6[[#This Row],[Loan Date]],$Q$5:$Q$152,$S$5:$S$152)</f>
        <v>Week 5</v>
      </c>
    </row>
    <row r="7594" spans="1:12" x14ac:dyDescent="0.2">
      <c r="A7594" s="1">
        <v>44963</v>
      </c>
      <c r="B7594" t="s">
        <v>7</v>
      </c>
      <c r="C7594" s="1">
        <v>44970</v>
      </c>
      <c r="D7594" t="s">
        <v>870</v>
      </c>
      <c r="E7594" t="s">
        <v>15</v>
      </c>
      <c r="F7594" t="s">
        <v>14</v>
      </c>
      <c r="G7594" t="s">
        <v>1</v>
      </c>
      <c r="H7594" t="s">
        <v>0</v>
      </c>
      <c r="I7594">
        <f>MONTH(Table6[[#This Row],[Loan Date]])</f>
        <v>2</v>
      </c>
      <c r="J7594" t="str">
        <f>_xlfn.XLOOKUP(Table6[[#This Row],[Numeric Month]],$N$5:$N$11,$O$5:$O$11)</f>
        <v>Feb</v>
      </c>
      <c r="K7594" t="str">
        <f>_xlfn.XLOOKUP(Table6[[#This Row],[Loan Date]],$Q$5:$Q$152,$R$5:$R$152)</f>
        <v>Monday</v>
      </c>
      <c r="L7594" t="str">
        <f>_xlfn.XLOOKUP(Table6[[#This Row],[Loan Date]],$Q$5:$Q$152,$S$5:$S$152)</f>
        <v>Week 5</v>
      </c>
    </row>
    <row r="7595" spans="1:12" x14ac:dyDescent="0.2">
      <c r="A7595" s="1">
        <v>44963</v>
      </c>
      <c r="B7595" t="s">
        <v>7</v>
      </c>
      <c r="C7595" s="1">
        <v>44976</v>
      </c>
      <c r="D7595" t="s">
        <v>758</v>
      </c>
      <c r="E7595" t="s">
        <v>3</v>
      </c>
      <c r="F7595" t="s">
        <v>2</v>
      </c>
      <c r="G7595" t="s">
        <v>1</v>
      </c>
      <c r="H7595" t="s">
        <v>0</v>
      </c>
      <c r="I7595">
        <f>MONTH(Table6[[#This Row],[Loan Date]])</f>
        <v>2</v>
      </c>
      <c r="J7595" t="str">
        <f>_xlfn.XLOOKUP(Table6[[#This Row],[Numeric Month]],$N$5:$N$11,$O$5:$O$11)</f>
        <v>Feb</v>
      </c>
      <c r="K7595" t="str">
        <f>_xlfn.XLOOKUP(Table6[[#This Row],[Loan Date]],$Q$5:$Q$152,$R$5:$R$152)</f>
        <v>Monday</v>
      </c>
      <c r="L7595" t="str">
        <f>_xlfn.XLOOKUP(Table6[[#This Row],[Loan Date]],$Q$5:$Q$152,$S$5:$S$152)</f>
        <v>Week 5</v>
      </c>
    </row>
    <row r="7596" spans="1:12" x14ac:dyDescent="0.2">
      <c r="A7596" s="1">
        <v>44963</v>
      </c>
      <c r="B7596" t="s">
        <v>7</v>
      </c>
      <c r="C7596" s="1">
        <v>44963</v>
      </c>
      <c r="D7596" t="s">
        <v>457</v>
      </c>
      <c r="E7596" t="s">
        <v>41</v>
      </c>
      <c r="F7596" t="s">
        <v>40</v>
      </c>
      <c r="G7596" t="s">
        <v>39</v>
      </c>
      <c r="H7596" t="s">
        <v>0</v>
      </c>
      <c r="I7596">
        <f>MONTH(Table6[[#This Row],[Loan Date]])</f>
        <v>2</v>
      </c>
      <c r="J7596" t="str">
        <f>_xlfn.XLOOKUP(Table6[[#This Row],[Numeric Month]],$N$5:$N$11,$O$5:$O$11)</f>
        <v>Feb</v>
      </c>
      <c r="K7596" t="str">
        <f>_xlfn.XLOOKUP(Table6[[#This Row],[Loan Date]],$Q$5:$Q$152,$R$5:$R$152)</f>
        <v>Monday</v>
      </c>
      <c r="L7596" t="str">
        <f>_xlfn.XLOOKUP(Table6[[#This Row],[Loan Date]],$Q$5:$Q$152,$S$5:$S$152)</f>
        <v>Week 5</v>
      </c>
    </row>
    <row r="7597" spans="1:12" x14ac:dyDescent="0.2">
      <c r="A7597" s="1">
        <v>44963</v>
      </c>
      <c r="B7597" t="s">
        <v>5</v>
      </c>
      <c r="C7597" s="1">
        <v>44977</v>
      </c>
      <c r="D7597" t="s">
        <v>984</v>
      </c>
      <c r="E7597" t="s">
        <v>3</v>
      </c>
      <c r="F7597" t="s">
        <v>2</v>
      </c>
      <c r="G7597" t="s">
        <v>1</v>
      </c>
      <c r="H7597" t="s">
        <v>0</v>
      </c>
      <c r="I7597">
        <f>MONTH(Table6[[#This Row],[Loan Date]])</f>
        <v>2</v>
      </c>
      <c r="J7597" t="str">
        <f>_xlfn.XLOOKUP(Table6[[#This Row],[Numeric Month]],$N$5:$N$11,$O$5:$O$11)</f>
        <v>Feb</v>
      </c>
      <c r="K7597" t="str">
        <f>_xlfn.XLOOKUP(Table6[[#This Row],[Loan Date]],$Q$5:$Q$152,$R$5:$R$152)</f>
        <v>Monday</v>
      </c>
      <c r="L7597" t="str">
        <f>_xlfn.XLOOKUP(Table6[[#This Row],[Loan Date]],$Q$5:$Q$152,$S$5:$S$152)</f>
        <v>Week 5</v>
      </c>
    </row>
    <row r="7598" spans="1:12" x14ac:dyDescent="0.2">
      <c r="A7598" s="1">
        <v>44963</v>
      </c>
      <c r="B7598" t="s">
        <v>7</v>
      </c>
      <c r="C7598" s="1">
        <v>44970</v>
      </c>
      <c r="D7598" t="s">
        <v>891</v>
      </c>
      <c r="E7598" t="s">
        <v>3</v>
      </c>
      <c r="F7598" t="s">
        <v>2</v>
      </c>
      <c r="G7598" t="s">
        <v>1</v>
      </c>
      <c r="H7598" t="s">
        <v>0</v>
      </c>
      <c r="I7598">
        <f>MONTH(Table6[[#This Row],[Loan Date]])</f>
        <v>2</v>
      </c>
      <c r="J7598" t="str">
        <f>_xlfn.XLOOKUP(Table6[[#This Row],[Numeric Month]],$N$5:$N$11,$O$5:$O$11)</f>
        <v>Feb</v>
      </c>
      <c r="K7598" t="str">
        <f>_xlfn.XLOOKUP(Table6[[#This Row],[Loan Date]],$Q$5:$Q$152,$R$5:$R$152)</f>
        <v>Monday</v>
      </c>
      <c r="L7598" t="str">
        <f>_xlfn.XLOOKUP(Table6[[#This Row],[Loan Date]],$Q$5:$Q$152,$S$5:$S$152)</f>
        <v>Week 5</v>
      </c>
    </row>
    <row r="7599" spans="1:12" x14ac:dyDescent="0.2">
      <c r="A7599" s="1">
        <v>44963</v>
      </c>
      <c r="B7599" t="s">
        <v>7</v>
      </c>
      <c r="C7599" s="1">
        <v>44963</v>
      </c>
      <c r="D7599" t="s">
        <v>135</v>
      </c>
      <c r="E7599" t="s">
        <v>21</v>
      </c>
      <c r="F7599" t="s">
        <v>21</v>
      </c>
      <c r="G7599" t="s">
        <v>20</v>
      </c>
      <c r="H7599" t="s">
        <v>0</v>
      </c>
      <c r="I7599">
        <f>MONTH(Table6[[#This Row],[Loan Date]])</f>
        <v>2</v>
      </c>
      <c r="J7599" t="str">
        <f>_xlfn.XLOOKUP(Table6[[#This Row],[Numeric Month]],$N$5:$N$11,$O$5:$O$11)</f>
        <v>Feb</v>
      </c>
      <c r="K7599" t="str">
        <f>_xlfn.XLOOKUP(Table6[[#This Row],[Loan Date]],$Q$5:$Q$152,$R$5:$R$152)</f>
        <v>Monday</v>
      </c>
      <c r="L7599" t="str">
        <f>_xlfn.XLOOKUP(Table6[[#This Row],[Loan Date]],$Q$5:$Q$152,$S$5:$S$152)</f>
        <v>Week 5</v>
      </c>
    </row>
    <row r="7600" spans="1:12" x14ac:dyDescent="0.2">
      <c r="A7600" s="1">
        <v>44963</v>
      </c>
      <c r="B7600" t="s">
        <v>7</v>
      </c>
      <c r="C7600" s="1">
        <v>44963</v>
      </c>
      <c r="D7600" t="s">
        <v>390</v>
      </c>
      <c r="E7600" t="s">
        <v>23</v>
      </c>
      <c r="F7600" t="s">
        <v>23</v>
      </c>
      <c r="G7600" t="s">
        <v>20</v>
      </c>
      <c r="H7600" t="s">
        <v>0</v>
      </c>
      <c r="I7600">
        <f>MONTH(Table6[[#This Row],[Loan Date]])</f>
        <v>2</v>
      </c>
      <c r="J7600" t="str">
        <f>_xlfn.XLOOKUP(Table6[[#This Row],[Numeric Month]],$N$5:$N$11,$O$5:$O$11)</f>
        <v>Feb</v>
      </c>
      <c r="K7600" t="str">
        <f>_xlfn.XLOOKUP(Table6[[#This Row],[Loan Date]],$Q$5:$Q$152,$R$5:$R$152)</f>
        <v>Monday</v>
      </c>
      <c r="L7600" t="str">
        <f>_xlfn.XLOOKUP(Table6[[#This Row],[Loan Date]],$Q$5:$Q$152,$S$5:$S$152)</f>
        <v>Week 5</v>
      </c>
    </row>
    <row r="7601" spans="1:12" x14ac:dyDescent="0.2">
      <c r="A7601" s="1">
        <v>44963</v>
      </c>
      <c r="B7601" t="s">
        <v>7</v>
      </c>
      <c r="C7601" s="1">
        <v>44977</v>
      </c>
      <c r="D7601" t="s">
        <v>541</v>
      </c>
      <c r="E7601" t="s">
        <v>15</v>
      </c>
      <c r="F7601" t="s">
        <v>14</v>
      </c>
      <c r="G7601" t="s">
        <v>1</v>
      </c>
      <c r="H7601" t="s">
        <v>0</v>
      </c>
      <c r="I7601">
        <f>MONTH(Table6[[#This Row],[Loan Date]])</f>
        <v>2</v>
      </c>
      <c r="J7601" t="str">
        <f>_xlfn.XLOOKUP(Table6[[#This Row],[Numeric Month]],$N$5:$N$11,$O$5:$O$11)</f>
        <v>Feb</v>
      </c>
      <c r="K7601" t="str">
        <f>_xlfn.XLOOKUP(Table6[[#This Row],[Loan Date]],$Q$5:$Q$152,$R$5:$R$152)</f>
        <v>Monday</v>
      </c>
      <c r="L7601" t="str">
        <f>_xlfn.XLOOKUP(Table6[[#This Row],[Loan Date]],$Q$5:$Q$152,$S$5:$S$152)</f>
        <v>Week 5</v>
      </c>
    </row>
    <row r="7602" spans="1:12" x14ac:dyDescent="0.2">
      <c r="A7602" s="1">
        <v>44963</v>
      </c>
      <c r="B7602" t="s">
        <v>7</v>
      </c>
      <c r="C7602" s="1">
        <v>44977</v>
      </c>
      <c r="D7602" t="s">
        <v>826</v>
      </c>
      <c r="E7602" t="s">
        <v>15</v>
      </c>
      <c r="F7602" t="s">
        <v>14</v>
      </c>
      <c r="G7602" t="s">
        <v>1</v>
      </c>
      <c r="H7602" t="s">
        <v>0</v>
      </c>
      <c r="I7602">
        <f>MONTH(Table6[[#This Row],[Loan Date]])</f>
        <v>2</v>
      </c>
      <c r="J7602" t="str">
        <f>_xlfn.XLOOKUP(Table6[[#This Row],[Numeric Month]],$N$5:$N$11,$O$5:$O$11)</f>
        <v>Feb</v>
      </c>
      <c r="K7602" t="str">
        <f>_xlfn.XLOOKUP(Table6[[#This Row],[Loan Date]],$Q$5:$Q$152,$R$5:$R$152)</f>
        <v>Monday</v>
      </c>
      <c r="L7602" t="str">
        <f>_xlfn.XLOOKUP(Table6[[#This Row],[Loan Date]],$Q$5:$Q$152,$S$5:$S$152)</f>
        <v>Week 5</v>
      </c>
    </row>
    <row r="7603" spans="1:12" x14ac:dyDescent="0.2">
      <c r="A7603" s="1">
        <v>44963</v>
      </c>
      <c r="B7603" t="s">
        <v>7</v>
      </c>
      <c r="C7603" s="1">
        <v>44963</v>
      </c>
      <c r="D7603" t="s">
        <v>314</v>
      </c>
      <c r="E7603" t="s">
        <v>49</v>
      </c>
      <c r="F7603" t="s">
        <v>49</v>
      </c>
      <c r="G7603" t="s">
        <v>20</v>
      </c>
      <c r="H7603" t="s">
        <v>0</v>
      </c>
      <c r="I7603">
        <f>MONTH(Table6[[#This Row],[Loan Date]])</f>
        <v>2</v>
      </c>
      <c r="J7603" t="str">
        <f>_xlfn.XLOOKUP(Table6[[#This Row],[Numeric Month]],$N$5:$N$11,$O$5:$O$11)</f>
        <v>Feb</v>
      </c>
      <c r="K7603" t="str">
        <f>_xlfn.XLOOKUP(Table6[[#This Row],[Loan Date]],$Q$5:$Q$152,$R$5:$R$152)</f>
        <v>Monday</v>
      </c>
      <c r="L7603" t="str">
        <f>_xlfn.XLOOKUP(Table6[[#This Row],[Loan Date]],$Q$5:$Q$152,$S$5:$S$152)</f>
        <v>Week 5</v>
      </c>
    </row>
    <row r="7604" spans="1:12" x14ac:dyDescent="0.2">
      <c r="A7604" s="1">
        <v>44963</v>
      </c>
      <c r="B7604" t="s">
        <v>7</v>
      </c>
      <c r="C7604" s="1">
        <v>44963</v>
      </c>
      <c r="D7604" t="s">
        <v>738</v>
      </c>
      <c r="E7604" t="s">
        <v>21</v>
      </c>
      <c r="F7604" t="s">
        <v>21</v>
      </c>
      <c r="G7604" t="s">
        <v>20</v>
      </c>
      <c r="H7604" t="s">
        <v>0</v>
      </c>
      <c r="I7604">
        <f>MONTH(Table6[[#This Row],[Loan Date]])</f>
        <v>2</v>
      </c>
      <c r="J7604" t="str">
        <f>_xlfn.XLOOKUP(Table6[[#This Row],[Numeric Month]],$N$5:$N$11,$O$5:$O$11)</f>
        <v>Feb</v>
      </c>
      <c r="K7604" t="str">
        <f>_xlfn.XLOOKUP(Table6[[#This Row],[Loan Date]],$Q$5:$Q$152,$R$5:$R$152)</f>
        <v>Monday</v>
      </c>
      <c r="L7604" t="str">
        <f>_xlfn.XLOOKUP(Table6[[#This Row],[Loan Date]],$Q$5:$Q$152,$S$5:$S$152)</f>
        <v>Week 5</v>
      </c>
    </row>
    <row r="7605" spans="1:12" x14ac:dyDescent="0.2">
      <c r="A7605" s="1">
        <v>44963</v>
      </c>
      <c r="B7605" t="s">
        <v>7</v>
      </c>
      <c r="C7605" s="1">
        <v>44963</v>
      </c>
      <c r="D7605" t="s">
        <v>97</v>
      </c>
      <c r="E7605" t="s">
        <v>23</v>
      </c>
      <c r="F7605" t="s">
        <v>23</v>
      </c>
      <c r="G7605" t="s">
        <v>20</v>
      </c>
      <c r="H7605" t="s">
        <v>0</v>
      </c>
      <c r="I7605">
        <f>MONTH(Table6[[#This Row],[Loan Date]])</f>
        <v>2</v>
      </c>
      <c r="J7605" t="str">
        <f>_xlfn.XLOOKUP(Table6[[#This Row],[Numeric Month]],$N$5:$N$11,$O$5:$O$11)</f>
        <v>Feb</v>
      </c>
      <c r="K7605" t="str">
        <f>_xlfn.XLOOKUP(Table6[[#This Row],[Loan Date]],$Q$5:$Q$152,$R$5:$R$152)</f>
        <v>Monday</v>
      </c>
      <c r="L7605" t="str">
        <f>_xlfn.XLOOKUP(Table6[[#This Row],[Loan Date]],$Q$5:$Q$152,$S$5:$S$152)</f>
        <v>Week 5</v>
      </c>
    </row>
    <row r="7606" spans="1:12" x14ac:dyDescent="0.2">
      <c r="A7606" s="1">
        <v>44963</v>
      </c>
      <c r="B7606" t="s">
        <v>5</v>
      </c>
      <c r="C7606" s="1">
        <v>44963</v>
      </c>
      <c r="D7606" t="s">
        <v>734</v>
      </c>
      <c r="E7606" t="s">
        <v>21</v>
      </c>
      <c r="F7606" t="s">
        <v>21</v>
      </c>
      <c r="G7606" t="s">
        <v>20</v>
      </c>
      <c r="H7606" t="s">
        <v>0</v>
      </c>
      <c r="I7606">
        <f>MONTH(Table6[[#This Row],[Loan Date]])</f>
        <v>2</v>
      </c>
      <c r="J7606" t="str">
        <f>_xlfn.XLOOKUP(Table6[[#This Row],[Numeric Month]],$N$5:$N$11,$O$5:$O$11)</f>
        <v>Feb</v>
      </c>
      <c r="K7606" t="str">
        <f>_xlfn.XLOOKUP(Table6[[#This Row],[Loan Date]],$Q$5:$Q$152,$R$5:$R$152)</f>
        <v>Monday</v>
      </c>
      <c r="L7606" t="str">
        <f>_xlfn.XLOOKUP(Table6[[#This Row],[Loan Date]],$Q$5:$Q$152,$S$5:$S$152)</f>
        <v>Week 5</v>
      </c>
    </row>
    <row r="7607" spans="1:12" x14ac:dyDescent="0.2">
      <c r="A7607" s="1">
        <v>44963</v>
      </c>
      <c r="B7607" t="s">
        <v>5</v>
      </c>
      <c r="C7607" s="1">
        <v>44963</v>
      </c>
      <c r="D7607" t="s">
        <v>200</v>
      </c>
      <c r="E7607" t="s">
        <v>23</v>
      </c>
      <c r="F7607" t="s">
        <v>23</v>
      </c>
      <c r="G7607" t="s">
        <v>20</v>
      </c>
      <c r="H7607" t="s">
        <v>0</v>
      </c>
      <c r="I7607">
        <f>MONTH(Table6[[#This Row],[Loan Date]])</f>
        <v>2</v>
      </c>
      <c r="J7607" t="str">
        <f>_xlfn.XLOOKUP(Table6[[#This Row],[Numeric Month]],$N$5:$N$11,$O$5:$O$11)</f>
        <v>Feb</v>
      </c>
      <c r="K7607" t="str">
        <f>_xlfn.XLOOKUP(Table6[[#This Row],[Loan Date]],$Q$5:$Q$152,$R$5:$R$152)</f>
        <v>Monday</v>
      </c>
      <c r="L7607" t="str">
        <f>_xlfn.XLOOKUP(Table6[[#This Row],[Loan Date]],$Q$5:$Q$152,$S$5:$S$152)</f>
        <v>Week 5</v>
      </c>
    </row>
    <row r="7608" spans="1:12" x14ac:dyDescent="0.2">
      <c r="A7608" s="1">
        <v>44963</v>
      </c>
      <c r="B7608" t="s">
        <v>7</v>
      </c>
      <c r="C7608" s="1">
        <v>44976</v>
      </c>
      <c r="D7608" t="s">
        <v>68</v>
      </c>
      <c r="E7608" t="s">
        <v>9</v>
      </c>
      <c r="F7608" t="s">
        <v>8</v>
      </c>
      <c r="G7608" t="s">
        <v>1</v>
      </c>
      <c r="H7608" t="s">
        <v>0</v>
      </c>
      <c r="I7608">
        <f>MONTH(Table6[[#This Row],[Loan Date]])</f>
        <v>2</v>
      </c>
      <c r="J7608" t="str">
        <f>_xlfn.XLOOKUP(Table6[[#This Row],[Numeric Month]],$N$5:$N$11,$O$5:$O$11)</f>
        <v>Feb</v>
      </c>
      <c r="K7608" t="str">
        <f>_xlfn.XLOOKUP(Table6[[#This Row],[Loan Date]],$Q$5:$Q$152,$R$5:$R$152)</f>
        <v>Monday</v>
      </c>
      <c r="L7608" t="str">
        <f>_xlfn.XLOOKUP(Table6[[#This Row],[Loan Date]],$Q$5:$Q$152,$S$5:$S$152)</f>
        <v>Week 5</v>
      </c>
    </row>
    <row r="7609" spans="1:12" x14ac:dyDescent="0.2">
      <c r="A7609" s="1">
        <v>44963</v>
      </c>
      <c r="B7609" t="s">
        <v>7</v>
      </c>
      <c r="C7609" s="1">
        <v>44963</v>
      </c>
      <c r="D7609" t="s">
        <v>27</v>
      </c>
      <c r="E7609" t="s">
        <v>21</v>
      </c>
      <c r="F7609" t="s">
        <v>21</v>
      </c>
      <c r="G7609" t="s">
        <v>20</v>
      </c>
      <c r="H7609" t="s">
        <v>0</v>
      </c>
      <c r="I7609">
        <f>MONTH(Table6[[#This Row],[Loan Date]])</f>
        <v>2</v>
      </c>
      <c r="J7609" t="str">
        <f>_xlfn.XLOOKUP(Table6[[#This Row],[Numeric Month]],$N$5:$N$11,$O$5:$O$11)</f>
        <v>Feb</v>
      </c>
      <c r="K7609" t="str">
        <f>_xlfn.XLOOKUP(Table6[[#This Row],[Loan Date]],$Q$5:$Q$152,$R$5:$R$152)</f>
        <v>Monday</v>
      </c>
      <c r="L7609" t="str">
        <f>_xlfn.XLOOKUP(Table6[[#This Row],[Loan Date]],$Q$5:$Q$152,$S$5:$S$152)</f>
        <v>Week 5</v>
      </c>
    </row>
    <row r="7610" spans="1:12" x14ac:dyDescent="0.2">
      <c r="A7610" s="1">
        <v>44963</v>
      </c>
      <c r="B7610" t="s">
        <v>7</v>
      </c>
      <c r="C7610" s="1">
        <v>44963</v>
      </c>
      <c r="D7610" t="s">
        <v>29</v>
      </c>
      <c r="E7610" t="s">
        <v>23</v>
      </c>
      <c r="F7610" t="s">
        <v>23</v>
      </c>
      <c r="G7610" t="s">
        <v>20</v>
      </c>
      <c r="H7610" t="s">
        <v>0</v>
      </c>
      <c r="I7610">
        <f>MONTH(Table6[[#This Row],[Loan Date]])</f>
        <v>2</v>
      </c>
      <c r="J7610" t="str">
        <f>_xlfn.XLOOKUP(Table6[[#This Row],[Numeric Month]],$N$5:$N$11,$O$5:$O$11)</f>
        <v>Feb</v>
      </c>
      <c r="K7610" t="str">
        <f>_xlfn.XLOOKUP(Table6[[#This Row],[Loan Date]],$Q$5:$Q$152,$R$5:$R$152)</f>
        <v>Monday</v>
      </c>
      <c r="L7610" t="str">
        <f>_xlfn.XLOOKUP(Table6[[#This Row],[Loan Date]],$Q$5:$Q$152,$S$5:$S$152)</f>
        <v>Week 5</v>
      </c>
    </row>
    <row r="7611" spans="1:12" x14ac:dyDescent="0.2">
      <c r="A7611" s="1">
        <v>44963</v>
      </c>
      <c r="B7611" t="s">
        <v>7</v>
      </c>
      <c r="C7611" s="1">
        <v>44963</v>
      </c>
      <c r="D7611" t="s">
        <v>408</v>
      </c>
      <c r="E7611" t="s">
        <v>23</v>
      </c>
      <c r="F7611" t="s">
        <v>23</v>
      </c>
      <c r="G7611" t="s">
        <v>20</v>
      </c>
      <c r="H7611" t="s">
        <v>0</v>
      </c>
      <c r="I7611">
        <f>MONTH(Table6[[#This Row],[Loan Date]])</f>
        <v>2</v>
      </c>
      <c r="J7611" t="str">
        <f>_xlfn.XLOOKUP(Table6[[#This Row],[Numeric Month]],$N$5:$N$11,$O$5:$O$11)</f>
        <v>Feb</v>
      </c>
      <c r="K7611" t="str">
        <f>_xlfn.XLOOKUP(Table6[[#This Row],[Loan Date]],$Q$5:$Q$152,$R$5:$R$152)</f>
        <v>Monday</v>
      </c>
      <c r="L7611" t="str">
        <f>_xlfn.XLOOKUP(Table6[[#This Row],[Loan Date]],$Q$5:$Q$152,$S$5:$S$152)</f>
        <v>Week 5</v>
      </c>
    </row>
    <row r="7612" spans="1:12" x14ac:dyDescent="0.2">
      <c r="A7612" s="1">
        <v>44963</v>
      </c>
      <c r="B7612" t="s">
        <v>7</v>
      </c>
      <c r="C7612" s="1">
        <v>44963</v>
      </c>
      <c r="D7612" t="s">
        <v>172</v>
      </c>
      <c r="E7612" t="s">
        <v>21</v>
      </c>
      <c r="F7612" t="s">
        <v>21</v>
      </c>
      <c r="G7612" t="s">
        <v>20</v>
      </c>
      <c r="H7612" t="s">
        <v>0</v>
      </c>
      <c r="I7612">
        <f>MONTH(Table6[[#This Row],[Loan Date]])</f>
        <v>2</v>
      </c>
      <c r="J7612" t="str">
        <f>_xlfn.XLOOKUP(Table6[[#This Row],[Numeric Month]],$N$5:$N$11,$O$5:$O$11)</f>
        <v>Feb</v>
      </c>
      <c r="K7612" t="str">
        <f>_xlfn.XLOOKUP(Table6[[#This Row],[Loan Date]],$Q$5:$Q$152,$R$5:$R$152)</f>
        <v>Monday</v>
      </c>
      <c r="L7612" t="str">
        <f>_xlfn.XLOOKUP(Table6[[#This Row],[Loan Date]],$Q$5:$Q$152,$S$5:$S$152)</f>
        <v>Week 5</v>
      </c>
    </row>
    <row r="7613" spans="1:12" x14ac:dyDescent="0.2">
      <c r="A7613" s="1">
        <v>44963</v>
      </c>
      <c r="B7613" t="s">
        <v>5</v>
      </c>
      <c r="C7613" s="1">
        <v>44963</v>
      </c>
      <c r="D7613" t="s">
        <v>409</v>
      </c>
      <c r="E7613" t="s">
        <v>21</v>
      </c>
      <c r="F7613" t="s">
        <v>21</v>
      </c>
      <c r="G7613" t="s">
        <v>20</v>
      </c>
      <c r="H7613" t="s">
        <v>0</v>
      </c>
      <c r="I7613">
        <f>MONTH(Table6[[#This Row],[Loan Date]])</f>
        <v>2</v>
      </c>
      <c r="J7613" t="str">
        <f>_xlfn.XLOOKUP(Table6[[#This Row],[Numeric Month]],$N$5:$N$11,$O$5:$O$11)</f>
        <v>Feb</v>
      </c>
      <c r="K7613" t="str">
        <f>_xlfn.XLOOKUP(Table6[[#This Row],[Loan Date]],$Q$5:$Q$152,$R$5:$R$152)</f>
        <v>Monday</v>
      </c>
      <c r="L7613" t="str">
        <f>_xlfn.XLOOKUP(Table6[[#This Row],[Loan Date]],$Q$5:$Q$152,$S$5:$S$152)</f>
        <v>Week 5</v>
      </c>
    </row>
    <row r="7614" spans="1:12" x14ac:dyDescent="0.2">
      <c r="A7614" s="1">
        <v>44963</v>
      </c>
      <c r="B7614" t="s">
        <v>5</v>
      </c>
      <c r="C7614" s="1">
        <v>44963</v>
      </c>
      <c r="D7614" t="s">
        <v>30</v>
      </c>
      <c r="E7614" t="s">
        <v>23</v>
      </c>
      <c r="F7614" t="s">
        <v>23</v>
      </c>
      <c r="G7614" t="s">
        <v>20</v>
      </c>
      <c r="H7614" t="s">
        <v>0</v>
      </c>
      <c r="I7614">
        <f>MONTH(Table6[[#This Row],[Loan Date]])</f>
        <v>2</v>
      </c>
      <c r="J7614" t="str">
        <f>_xlfn.XLOOKUP(Table6[[#This Row],[Numeric Month]],$N$5:$N$11,$O$5:$O$11)</f>
        <v>Feb</v>
      </c>
      <c r="K7614" t="str">
        <f>_xlfn.XLOOKUP(Table6[[#This Row],[Loan Date]],$Q$5:$Q$152,$R$5:$R$152)</f>
        <v>Monday</v>
      </c>
      <c r="L7614" t="str">
        <f>_xlfn.XLOOKUP(Table6[[#This Row],[Loan Date]],$Q$5:$Q$152,$S$5:$S$152)</f>
        <v>Week 5</v>
      </c>
    </row>
    <row r="7615" spans="1:12" x14ac:dyDescent="0.2">
      <c r="A7615" s="1">
        <v>44963</v>
      </c>
      <c r="B7615" t="s">
        <v>7</v>
      </c>
      <c r="C7615" s="1">
        <v>44970</v>
      </c>
      <c r="D7615" t="s">
        <v>317</v>
      </c>
      <c r="E7615" t="s">
        <v>9</v>
      </c>
      <c r="F7615" t="s">
        <v>8</v>
      </c>
      <c r="G7615" t="s">
        <v>1</v>
      </c>
      <c r="H7615" t="s">
        <v>0</v>
      </c>
      <c r="I7615">
        <f>MONTH(Table6[[#This Row],[Loan Date]])</f>
        <v>2</v>
      </c>
      <c r="J7615" t="str">
        <f>_xlfn.XLOOKUP(Table6[[#This Row],[Numeric Month]],$N$5:$N$11,$O$5:$O$11)</f>
        <v>Feb</v>
      </c>
      <c r="K7615" t="str">
        <f>_xlfn.XLOOKUP(Table6[[#This Row],[Loan Date]],$Q$5:$Q$152,$R$5:$R$152)</f>
        <v>Monday</v>
      </c>
      <c r="L7615" t="str">
        <f>_xlfn.XLOOKUP(Table6[[#This Row],[Loan Date]],$Q$5:$Q$152,$S$5:$S$152)</f>
        <v>Week 5</v>
      </c>
    </row>
    <row r="7616" spans="1:12" x14ac:dyDescent="0.2">
      <c r="A7616" s="1">
        <v>44963</v>
      </c>
      <c r="B7616" t="s">
        <v>5</v>
      </c>
      <c r="C7616" s="1">
        <v>44970</v>
      </c>
      <c r="D7616" t="s">
        <v>269</v>
      </c>
      <c r="E7616" t="s">
        <v>52</v>
      </c>
      <c r="F7616" t="s">
        <v>51</v>
      </c>
      <c r="G7616" t="s">
        <v>1</v>
      </c>
      <c r="H7616" t="s">
        <v>0</v>
      </c>
      <c r="I7616">
        <f>MONTH(Table6[[#This Row],[Loan Date]])</f>
        <v>2</v>
      </c>
      <c r="J7616" t="str">
        <f>_xlfn.XLOOKUP(Table6[[#This Row],[Numeric Month]],$N$5:$N$11,$O$5:$O$11)</f>
        <v>Feb</v>
      </c>
      <c r="K7616" t="str">
        <f>_xlfn.XLOOKUP(Table6[[#This Row],[Loan Date]],$Q$5:$Q$152,$R$5:$R$152)</f>
        <v>Monday</v>
      </c>
      <c r="L7616" t="str">
        <f>_xlfn.XLOOKUP(Table6[[#This Row],[Loan Date]],$Q$5:$Q$152,$S$5:$S$152)</f>
        <v>Week 5</v>
      </c>
    </row>
    <row r="7617" spans="1:12" x14ac:dyDescent="0.2">
      <c r="A7617" s="1">
        <v>44963</v>
      </c>
      <c r="B7617" t="s">
        <v>7</v>
      </c>
      <c r="C7617" s="1">
        <v>44963</v>
      </c>
      <c r="D7617" t="s">
        <v>983</v>
      </c>
      <c r="E7617" t="s">
        <v>49</v>
      </c>
      <c r="F7617" t="s">
        <v>49</v>
      </c>
      <c r="G7617" t="s">
        <v>20</v>
      </c>
      <c r="H7617" t="s">
        <v>0</v>
      </c>
      <c r="I7617">
        <f>MONTH(Table6[[#This Row],[Loan Date]])</f>
        <v>2</v>
      </c>
      <c r="J7617" t="str">
        <f>_xlfn.XLOOKUP(Table6[[#This Row],[Numeric Month]],$N$5:$N$11,$O$5:$O$11)</f>
        <v>Feb</v>
      </c>
      <c r="K7617" t="str">
        <f>_xlfn.XLOOKUP(Table6[[#This Row],[Loan Date]],$Q$5:$Q$152,$R$5:$R$152)</f>
        <v>Monday</v>
      </c>
      <c r="L7617" t="str">
        <f>_xlfn.XLOOKUP(Table6[[#This Row],[Loan Date]],$Q$5:$Q$152,$S$5:$S$152)</f>
        <v>Week 5</v>
      </c>
    </row>
    <row r="7618" spans="1:12" x14ac:dyDescent="0.2">
      <c r="A7618" s="1">
        <v>44963</v>
      </c>
      <c r="B7618" t="s">
        <v>5</v>
      </c>
      <c r="C7618" s="1">
        <v>44963</v>
      </c>
      <c r="D7618" t="s">
        <v>66</v>
      </c>
      <c r="E7618" t="s">
        <v>65</v>
      </c>
      <c r="F7618" t="s">
        <v>65</v>
      </c>
      <c r="G7618" t="s">
        <v>20</v>
      </c>
      <c r="H7618" t="s">
        <v>0</v>
      </c>
      <c r="I7618">
        <f>MONTH(Table6[[#This Row],[Loan Date]])</f>
        <v>2</v>
      </c>
      <c r="J7618" t="str">
        <f>_xlfn.XLOOKUP(Table6[[#This Row],[Numeric Month]],$N$5:$N$11,$O$5:$O$11)</f>
        <v>Feb</v>
      </c>
      <c r="K7618" t="str">
        <f>_xlfn.XLOOKUP(Table6[[#This Row],[Loan Date]],$Q$5:$Q$152,$R$5:$R$152)</f>
        <v>Monday</v>
      </c>
      <c r="L7618" t="str">
        <f>_xlfn.XLOOKUP(Table6[[#This Row],[Loan Date]],$Q$5:$Q$152,$S$5:$S$152)</f>
        <v>Week 5</v>
      </c>
    </row>
    <row r="7619" spans="1:12" x14ac:dyDescent="0.2">
      <c r="A7619" s="1">
        <v>44963</v>
      </c>
      <c r="B7619" t="s">
        <v>7</v>
      </c>
      <c r="C7619" s="1">
        <v>44963</v>
      </c>
      <c r="D7619" t="s">
        <v>135</v>
      </c>
      <c r="E7619" t="s">
        <v>21</v>
      </c>
      <c r="F7619" t="s">
        <v>21</v>
      </c>
      <c r="G7619" t="s">
        <v>20</v>
      </c>
      <c r="H7619" t="s">
        <v>0</v>
      </c>
      <c r="I7619">
        <f>MONTH(Table6[[#This Row],[Loan Date]])</f>
        <v>2</v>
      </c>
      <c r="J7619" t="str">
        <f>_xlfn.XLOOKUP(Table6[[#This Row],[Numeric Month]],$N$5:$N$11,$O$5:$O$11)</f>
        <v>Feb</v>
      </c>
      <c r="K7619" t="str">
        <f>_xlfn.XLOOKUP(Table6[[#This Row],[Loan Date]],$Q$5:$Q$152,$R$5:$R$152)</f>
        <v>Monday</v>
      </c>
      <c r="L7619" t="str">
        <f>_xlfn.XLOOKUP(Table6[[#This Row],[Loan Date]],$Q$5:$Q$152,$S$5:$S$152)</f>
        <v>Week 5</v>
      </c>
    </row>
    <row r="7620" spans="1:12" x14ac:dyDescent="0.2">
      <c r="A7620" s="1">
        <v>44963</v>
      </c>
      <c r="B7620" t="s">
        <v>7</v>
      </c>
      <c r="C7620" s="1">
        <v>44963</v>
      </c>
      <c r="D7620" t="s">
        <v>200</v>
      </c>
      <c r="E7620" t="s">
        <v>23</v>
      </c>
      <c r="F7620" t="s">
        <v>23</v>
      </c>
      <c r="G7620" t="s">
        <v>20</v>
      </c>
      <c r="H7620" t="s">
        <v>0</v>
      </c>
      <c r="I7620">
        <f>MONTH(Table6[[#This Row],[Loan Date]])</f>
        <v>2</v>
      </c>
      <c r="J7620" t="str">
        <f>_xlfn.XLOOKUP(Table6[[#This Row],[Numeric Month]],$N$5:$N$11,$O$5:$O$11)</f>
        <v>Feb</v>
      </c>
      <c r="K7620" t="str">
        <f>_xlfn.XLOOKUP(Table6[[#This Row],[Loan Date]],$Q$5:$Q$152,$R$5:$R$152)</f>
        <v>Monday</v>
      </c>
      <c r="L7620" t="str">
        <f>_xlfn.XLOOKUP(Table6[[#This Row],[Loan Date]],$Q$5:$Q$152,$S$5:$S$152)</f>
        <v>Week 5</v>
      </c>
    </row>
    <row r="7621" spans="1:12" x14ac:dyDescent="0.2">
      <c r="A7621" s="1">
        <v>44963</v>
      </c>
      <c r="B7621" t="s">
        <v>5</v>
      </c>
      <c r="C7621" s="1">
        <v>44970</v>
      </c>
      <c r="D7621" t="s">
        <v>954</v>
      </c>
      <c r="E7621" t="s">
        <v>3</v>
      </c>
      <c r="F7621" t="s">
        <v>2</v>
      </c>
      <c r="G7621" t="s">
        <v>1</v>
      </c>
      <c r="H7621" t="s">
        <v>0</v>
      </c>
      <c r="I7621">
        <f>MONTH(Table6[[#This Row],[Loan Date]])</f>
        <v>2</v>
      </c>
      <c r="J7621" t="str">
        <f>_xlfn.XLOOKUP(Table6[[#This Row],[Numeric Month]],$N$5:$N$11,$O$5:$O$11)</f>
        <v>Feb</v>
      </c>
      <c r="K7621" t="str">
        <f>_xlfn.XLOOKUP(Table6[[#This Row],[Loan Date]],$Q$5:$Q$152,$R$5:$R$152)</f>
        <v>Monday</v>
      </c>
      <c r="L7621" t="str">
        <f>_xlfn.XLOOKUP(Table6[[#This Row],[Loan Date]],$Q$5:$Q$152,$S$5:$S$152)</f>
        <v>Week 5</v>
      </c>
    </row>
    <row r="7622" spans="1:12" x14ac:dyDescent="0.2">
      <c r="A7622" s="1">
        <v>44963</v>
      </c>
      <c r="B7622" t="s">
        <v>5</v>
      </c>
      <c r="C7622" s="1">
        <v>44963</v>
      </c>
      <c r="D7622" t="s">
        <v>717</v>
      </c>
      <c r="E7622" t="s">
        <v>49</v>
      </c>
      <c r="F7622" t="s">
        <v>49</v>
      </c>
      <c r="G7622" t="s">
        <v>20</v>
      </c>
      <c r="H7622" t="s">
        <v>0</v>
      </c>
      <c r="I7622">
        <f>MONTH(Table6[[#This Row],[Loan Date]])</f>
        <v>2</v>
      </c>
      <c r="J7622" t="str">
        <f>_xlfn.XLOOKUP(Table6[[#This Row],[Numeric Month]],$N$5:$N$11,$O$5:$O$11)</f>
        <v>Feb</v>
      </c>
      <c r="K7622" t="str">
        <f>_xlfn.XLOOKUP(Table6[[#This Row],[Loan Date]],$Q$5:$Q$152,$R$5:$R$152)</f>
        <v>Monday</v>
      </c>
      <c r="L7622" t="str">
        <f>_xlfn.XLOOKUP(Table6[[#This Row],[Loan Date]],$Q$5:$Q$152,$S$5:$S$152)</f>
        <v>Week 5</v>
      </c>
    </row>
    <row r="7623" spans="1:12" x14ac:dyDescent="0.2">
      <c r="A7623" s="1">
        <v>44963</v>
      </c>
      <c r="B7623" t="s">
        <v>5</v>
      </c>
      <c r="C7623" s="1">
        <v>44970</v>
      </c>
      <c r="D7623" t="s">
        <v>909</v>
      </c>
      <c r="E7623" t="s">
        <v>204</v>
      </c>
      <c r="F7623" t="s">
        <v>2</v>
      </c>
      <c r="G7623" t="s">
        <v>1</v>
      </c>
      <c r="H7623" t="s">
        <v>0</v>
      </c>
      <c r="I7623">
        <f>MONTH(Table6[[#This Row],[Loan Date]])</f>
        <v>2</v>
      </c>
      <c r="J7623" t="str">
        <f>_xlfn.XLOOKUP(Table6[[#This Row],[Numeric Month]],$N$5:$N$11,$O$5:$O$11)</f>
        <v>Feb</v>
      </c>
      <c r="K7623" t="str">
        <f>_xlfn.XLOOKUP(Table6[[#This Row],[Loan Date]],$Q$5:$Q$152,$R$5:$R$152)</f>
        <v>Monday</v>
      </c>
      <c r="L7623" t="str">
        <f>_xlfn.XLOOKUP(Table6[[#This Row],[Loan Date]],$Q$5:$Q$152,$S$5:$S$152)</f>
        <v>Week 5</v>
      </c>
    </row>
    <row r="7624" spans="1:12" x14ac:dyDescent="0.2">
      <c r="A7624" s="1">
        <v>44963</v>
      </c>
      <c r="B7624" t="s">
        <v>7</v>
      </c>
      <c r="C7624" s="1">
        <v>44976</v>
      </c>
      <c r="D7624" t="s">
        <v>728</v>
      </c>
      <c r="E7624" t="s">
        <v>3</v>
      </c>
      <c r="F7624" t="s">
        <v>2</v>
      </c>
      <c r="G7624" t="s">
        <v>1</v>
      </c>
      <c r="H7624" t="s">
        <v>0</v>
      </c>
      <c r="I7624">
        <f>MONTH(Table6[[#This Row],[Loan Date]])</f>
        <v>2</v>
      </c>
      <c r="J7624" t="str">
        <f>_xlfn.XLOOKUP(Table6[[#This Row],[Numeric Month]],$N$5:$N$11,$O$5:$O$11)</f>
        <v>Feb</v>
      </c>
      <c r="K7624" t="str">
        <f>_xlfn.XLOOKUP(Table6[[#This Row],[Loan Date]],$Q$5:$Q$152,$R$5:$R$152)</f>
        <v>Monday</v>
      </c>
      <c r="L7624" t="str">
        <f>_xlfn.XLOOKUP(Table6[[#This Row],[Loan Date]],$Q$5:$Q$152,$S$5:$S$152)</f>
        <v>Week 5</v>
      </c>
    </row>
    <row r="7625" spans="1:12" x14ac:dyDescent="0.2">
      <c r="A7625" s="1">
        <v>44963</v>
      </c>
      <c r="B7625" t="s">
        <v>5</v>
      </c>
      <c r="C7625" s="1">
        <v>44963</v>
      </c>
      <c r="D7625" t="s">
        <v>29</v>
      </c>
      <c r="E7625" t="s">
        <v>23</v>
      </c>
      <c r="F7625" t="s">
        <v>23</v>
      </c>
      <c r="G7625" t="s">
        <v>20</v>
      </c>
      <c r="H7625" t="s">
        <v>0</v>
      </c>
      <c r="I7625">
        <f>MONTH(Table6[[#This Row],[Loan Date]])</f>
        <v>2</v>
      </c>
      <c r="J7625" t="str">
        <f>_xlfn.XLOOKUP(Table6[[#This Row],[Numeric Month]],$N$5:$N$11,$O$5:$O$11)</f>
        <v>Feb</v>
      </c>
      <c r="K7625" t="str">
        <f>_xlfn.XLOOKUP(Table6[[#This Row],[Loan Date]],$Q$5:$Q$152,$R$5:$R$152)</f>
        <v>Monday</v>
      </c>
      <c r="L7625" t="str">
        <f>_xlfn.XLOOKUP(Table6[[#This Row],[Loan Date]],$Q$5:$Q$152,$S$5:$S$152)</f>
        <v>Week 5</v>
      </c>
    </row>
    <row r="7626" spans="1:12" x14ac:dyDescent="0.2">
      <c r="A7626" s="1">
        <v>44963</v>
      </c>
      <c r="B7626" t="s">
        <v>5</v>
      </c>
      <c r="C7626" s="1">
        <v>44963</v>
      </c>
      <c r="D7626" t="s">
        <v>499</v>
      </c>
      <c r="E7626" t="s">
        <v>21</v>
      </c>
      <c r="F7626" t="s">
        <v>21</v>
      </c>
      <c r="G7626" t="s">
        <v>20</v>
      </c>
      <c r="H7626" t="s">
        <v>0</v>
      </c>
      <c r="I7626">
        <f>MONTH(Table6[[#This Row],[Loan Date]])</f>
        <v>2</v>
      </c>
      <c r="J7626" t="str">
        <f>_xlfn.XLOOKUP(Table6[[#This Row],[Numeric Month]],$N$5:$N$11,$O$5:$O$11)</f>
        <v>Feb</v>
      </c>
      <c r="K7626" t="str">
        <f>_xlfn.XLOOKUP(Table6[[#This Row],[Loan Date]],$Q$5:$Q$152,$R$5:$R$152)</f>
        <v>Monday</v>
      </c>
      <c r="L7626" t="str">
        <f>_xlfn.XLOOKUP(Table6[[#This Row],[Loan Date]],$Q$5:$Q$152,$S$5:$S$152)</f>
        <v>Week 5</v>
      </c>
    </row>
    <row r="7627" spans="1:12" x14ac:dyDescent="0.2">
      <c r="A7627" s="1">
        <v>44963</v>
      </c>
      <c r="B7627" t="s">
        <v>7</v>
      </c>
      <c r="C7627" s="1">
        <v>44963</v>
      </c>
      <c r="D7627" t="s">
        <v>390</v>
      </c>
      <c r="E7627" t="s">
        <v>23</v>
      </c>
      <c r="F7627" t="s">
        <v>23</v>
      </c>
      <c r="G7627" t="s">
        <v>20</v>
      </c>
      <c r="H7627" t="s">
        <v>0</v>
      </c>
      <c r="I7627">
        <f>MONTH(Table6[[#This Row],[Loan Date]])</f>
        <v>2</v>
      </c>
      <c r="J7627" t="str">
        <f>_xlfn.XLOOKUP(Table6[[#This Row],[Numeric Month]],$N$5:$N$11,$O$5:$O$11)</f>
        <v>Feb</v>
      </c>
      <c r="K7627" t="str">
        <f>_xlfn.XLOOKUP(Table6[[#This Row],[Loan Date]],$Q$5:$Q$152,$R$5:$R$152)</f>
        <v>Monday</v>
      </c>
      <c r="L7627" t="str">
        <f>_xlfn.XLOOKUP(Table6[[#This Row],[Loan Date]],$Q$5:$Q$152,$S$5:$S$152)</f>
        <v>Week 5</v>
      </c>
    </row>
    <row r="7628" spans="1:12" x14ac:dyDescent="0.2">
      <c r="A7628" s="1">
        <v>44963</v>
      </c>
      <c r="B7628" t="s">
        <v>7</v>
      </c>
      <c r="C7628" s="1">
        <v>44963</v>
      </c>
      <c r="D7628" t="s">
        <v>380</v>
      </c>
      <c r="E7628" t="s">
        <v>21</v>
      </c>
      <c r="F7628" t="s">
        <v>21</v>
      </c>
      <c r="G7628" t="s">
        <v>20</v>
      </c>
      <c r="H7628" t="s">
        <v>0</v>
      </c>
      <c r="I7628">
        <f>MONTH(Table6[[#This Row],[Loan Date]])</f>
        <v>2</v>
      </c>
      <c r="J7628" t="str">
        <f>_xlfn.XLOOKUP(Table6[[#This Row],[Numeric Month]],$N$5:$N$11,$O$5:$O$11)</f>
        <v>Feb</v>
      </c>
      <c r="K7628" t="str">
        <f>_xlfn.XLOOKUP(Table6[[#This Row],[Loan Date]],$Q$5:$Q$152,$R$5:$R$152)</f>
        <v>Monday</v>
      </c>
      <c r="L7628" t="str">
        <f>_xlfn.XLOOKUP(Table6[[#This Row],[Loan Date]],$Q$5:$Q$152,$S$5:$S$152)</f>
        <v>Week 5</v>
      </c>
    </row>
    <row r="7629" spans="1:12" x14ac:dyDescent="0.2">
      <c r="A7629" s="1">
        <v>44963</v>
      </c>
      <c r="B7629" t="s">
        <v>7</v>
      </c>
      <c r="C7629" s="1">
        <v>44963</v>
      </c>
      <c r="D7629" t="s">
        <v>343</v>
      </c>
      <c r="E7629" t="s">
        <v>23</v>
      </c>
      <c r="F7629" t="s">
        <v>23</v>
      </c>
      <c r="G7629" t="s">
        <v>20</v>
      </c>
      <c r="H7629" t="s">
        <v>0</v>
      </c>
      <c r="I7629">
        <f>MONTH(Table6[[#This Row],[Loan Date]])</f>
        <v>2</v>
      </c>
      <c r="J7629" t="str">
        <f>_xlfn.XLOOKUP(Table6[[#This Row],[Numeric Month]],$N$5:$N$11,$O$5:$O$11)</f>
        <v>Feb</v>
      </c>
      <c r="K7629" t="str">
        <f>_xlfn.XLOOKUP(Table6[[#This Row],[Loan Date]],$Q$5:$Q$152,$R$5:$R$152)</f>
        <v>Monday</v>
      </c>
      <c r="L7629" t="str">
        <f>_xlfn.XLOOKUP(Table6[[#This Row],[Loan Date]],$Q$5:$Q$152,$S$5:$S$152)</f>
        <v>Week 5</v>
      </c>
    </row>
    <row r="7630" spans="1:12" x14ac:dyDescent="0.2">
      <c r="A7630" s="1">
        <v>44963</v>
      </c>
      <c r="B7630" t="s">
        <v>7</v>
      </c>
      <c r="C7630" s="1">
        <v>44963</v>
      </c>
      <c r="D7630" t="s">
        <v>497</v>
      </c>
      <c r="E7630" t="s">
        <v>21</v>
      </c>
      <c r="F7630" t="s">
        <v>21</v>
      </c>
      <c r="G7630" t="s">
        <v>20</v>
      </c>
      <c r="H7630" t="s">
        <v>0</v>
      </c>
      <c r="I7630">
        <f>MONTH(Table6[[#This Row],[Loan Date]])</f>
        <v>2</v>
      </c>
      <c r="J7630" t="str">
        <f>_xlfn.XLOOKUP(Table6[[#This Row],[Numeric Month]],$N$5:$N$11,$O$5:$O$11)</f>
        <v>Feb</v>
      </c>
      <c r="K7630" t="str">
        <f>_xlfn.XLOOKUP(Table6[[#This Row],[Loan Date]],$Q$5:$Q$152,$R$5:$R$152)</f>
        <v>Monday</v>
      </c>
      <c r="L7630" t="str">
        <f>_xlfn.XLOOKUP(Table6[[#This Row],[Loan Date]],$Q$5:$Q$152,$S$5:$S$152)</f>
        <v>Week 5</v>
      </c>
    </row>
    <row r="7631" spans="1:12" x14ac:dyDescent="0.2">
      <c r="A7631" s="1">
        <v>44963</v>
      </c>
      <c r="B7631" t="s">
        <v>5</v>
      </c>
      <c r="C7631" s="1">
        <v>44963</v>
      </c>
      <c r="D7631" t="s">
        <v>660</v>
      </c>
      <c r="E7631" t="s">
        <v>21</v>
      </c>
      <c r="F7631" t="s">
        <v>21</v>
      </c>
      <c r="G7631" t="s">
        <v>20</v>
      </c>
      <c r="H7631" t="s">
        <v>0</v>
      </c>
      <c r="I7631">
        <f>MONTH(Table6[[#This Row],[Loan Date]])</f>
        <v>2</v>
      </c>
      <c r="J7631" t="str">
        <f>_xlfn.XLOOKUP(Table6[[#This Row],[Numeric Month]],$N$5:$N$11,$O$5:$O$11)</f>
        <v>Feb</v>
      </c>
      <c r="K7631" t="str">
        <f>_xlfn.XLOOKUP(Table6[[#This Row],[Loan Date]],$Q$5:$Q$152,$R$5:$R$152)</f>
        <v>Monday</v>
      </c>
      <c r="L7631" t="str">
        <f>_xlfn.XLOOKUP(Table6[[#This Row],[Loan Date]],$Q$5:$Q$152,$S$5:$S$152)</f>
        <v>Week 5</v>
      </c>
    </row>
    <row r="7632" spans="1:12" x14ac:dyDescent="0.2">
      <c r="A7632" s="1">
        <v>44963</v>
      </c>
      <c r="B7632" t="s">
        <v>5</v>
      </c>
      <c r="C7632" s="1">
        <v>44963</v>
      </c>
      <c r="D7632" t="s">
        <v>309</v>
      </c>
      <c r="E7632" t="s">
        <v>23</v>
      </c>
      <c r="F7632" t="s">
        <v>23</v>
      </c>
      <c r="G7632" t="s">
        <v>20</v>
      </c>
      <c r="H7632" t="s">
        <v>0</v>
      </c>
      <c r="I7632">
        <f>MONTH(Table6[[#This Row],[Loan Date]])</f>
        <v>2</v>
      </c>
      <c r="J7632" t="str">
        <f>_xlfn.XLOOKUP(Table6[[#This Row],[Numeric Month]],$N$5:$N$11,$O$5:$O$11)</f>
        <v>Feb</v>
      </c>
      <c r="K7632" t="str">
        <f>_xlfn.XLOOKUP(Table6[[#This Row],[Loan Date]],$Q$5:$Q$152,$R$5:$R$152)</f>
        <v>Monday</v>
      </c>
      <c r="L7632" t="str">
        <f>_xlfn.XLOOKUP(Table6[[#This Row],[Loan Date]],$Q$5:$Q$152,$S$5:$S$152)</f>
        <v>Week 5</v>
      </c>
    </row>
    <row r="7633" spans="1:12" x14ac:dyDescent="0.2">
      <c r="A7633" s="1">
        <v>44963</v>
      </c>
      <c r="B7633" t="s">
        <v>5</v>
      </c>
      <c r="C7633" s="1">
        <v>44963</v>
      </c>
      <c r="D7633" t="s">
        <v>344</v>
      </c>
      <c r="E7633" t="s">
        <v>49</v>
      </c>
      <c r="F7633" t="s">
        <v>49</v>
      </c>
      <c r="G7633" t="s">
        <v>20</v>
      </c>
      <c r="H7633" t="s">
        <v>0</v>
      </c>
      <c r="I7633">
        <f>MONTH(Table6[[#This Row],[Loan Date]])</f>
        <v>2</v>
      </c>
      <c r="J7633" t="str">
        <f>_xlfn.XLOOKUP(Table6[[#This Row],[Numeric Month]],$N$5:$N$11,$O$5:$O$11)</f>
        <v>Feb</v>
      </c>
      <c r="K7633" t="str">
        <f>_xlfn.XLOOKUP(Table6[[#This Row],[Loan Date]],$Q$5:$Q$152,$R$5:$R$152)</f>
        <v>Monday</v>
      </c>
      <c r="L7633" t="str">
        <f>_xlfn.XLOOKUP(Table6[[#This Row],[Loan Date]],$Q$5:$Q$152,$S$5:$S$152)</f>
        <v>Week 5</v>
      </c>
    </row>
    <row r="7634" spans="1:12" x14ac:dyDescent="0.2">
      <c r="A7634" s="1">
        <v>44963</v>
      </c>
      <c r="B7634" t="s">
        <v>5</v>
      </c>
      <c r="C7634" s="1">
        <v>44963</v>
      </c>
      <c r="D7634" t="s">
        <v>25</v>
      </c>
      <c r="E7634" t="s">
        <v>21</v>
      </c>
      <c r="F7634" t="s">
        <v>21</v>
      </c>
      <c r="G7634" t="s">
        <v>20</v>
      </c>
      <c r="H7634" t="s">
        <v>0</v>
      </c>
      <c r="I7634">
        <f>MONTH(Table6[[#This Row],[Loan Date]])</f>
        <v>2</v>
      </c>
      <c r="J7634" t="str">
        <f>_xlfn.XLOOKUP(Table6[[#This Row],[Numeric Month]],$N$5:$N$11,$O$5:$O$11)</f>
        <v>Feb</v>
      </c>
      <c r="K7634" t="str">
        <f>_xlfn.XLOOKUP(Table6[[#This Row],[Loan Date]],$Q$5:$Q$152,$R$5:$R$152)</f>
        <v>Monday</v>
      </c>
      <c r="L7634" t="str">
        <f>_xlfn.XLOOKUP(Table6[[#This Row],[Loan Date]],$Q$5:$Q$152,$S$5:$S$152)</f>
        <v>Week 5</v>
      </c>
    </row>
    <row r="7635" spans="1:12" x14ac:dyDescent="0.2">
      <c r="A7635" s="1">
        <v>44963</v>
      </c>
      <c r="B7635" t="s">
        <v>5</v>
      </c>
      <c r="C7635" s="1">
        <v>44963</v>
      </c>
      <c r="D7635" t="s">
        <v>77</v>
      </c>
      <c r="E7635" t="s">
        <v>23</v>
      </c>
      <c r="F7635" t="s">
        <v>23</v>
      </c>
      <c r="G7635" t="s">
        <v>20</v>
      </c>
      <c r="H7635" t="s">
        <v>0</v>
      </c>
      <c r="I7635">
        <f>MONTH(Table6[[#This Row],[Loan Date]])</f>
        <v>2</v>
      </c>
      <c r="J7635" t="str">
        <f>_xlfn.XLOOKUP(Table6[[#This Row],[Numeric Month]],$N$5:$N$11,$O$5:$O$11)</f>
        <v>Feb</v>
      </c>
      <c r="K7635" t="str">
        <f>_xlfn.XLOOKUP(Table6[[#This Row],[Loan Date]],$Q$5:$Q$152,$R$5:$R$152)</f>
        <v>Monday</v>
      </c>
      <c r="L7635" t="str">
        <f>_xlfn.XLOOKUP(Table6[[#This Row],[Loan Date]],$Q$5:$Q$152,$S$5:$S$152)</f>
        <v>Week 5</v>
      </c>
    </row>
    <row r="7636" spans="1:12" x14ac:dyDescent="0.2">
      <c r="A7636" s="1">
        <v>44963</v>
      </c>
      <c r="B7636" t="s">
        <v>7</v>
      </c>
      <c r="C7636" s="1">
        <v>44977</v>
      </c>
      <c r="D7636" t="s">
        <v>425</v>
      </c>
      <c r="E7636" t="s">
        <v>9</v>
      </c>
      <c r="F7636" t="s">
        <v>8</v>
      </c>
      <c r="G7636" t="s">
        <v>1</v>
      </c>
      <c r="H7636" t="s">
        <v>0</v>
      </c>
      <c r="I7636">
        <f>MONTH(Table6[[#This Row],[Loan Date]])</f>
        <v>2</v>
      </c>
      <c r="J7636" t="str">
        <f>_xlfn.XLOOKUP(Table6[[#This Row],[Numeric Month]],$N$5:$N$11,$O$5:$O$11)</f>
        <v>Feb</v>
      </c>
      <c r="K7636" t="str">
        <f>_xlfn.XLOOKUP(Table6[[#This Row],[Loan Date]],$Q$5:$Q$152,$R$5:$R$152)</f>
        <v>Monday</v>
      </c>
      <c r="L7636" t="str">
        <f>_xlfn.XLOOKUP(Table6[[#This Row],[Loan Date]],$Q$5:$Q$152,$S$5:$S$152)</f>
        <v>Week 5</v>
      </c>
    </row>
    <row r="7637" spans="1:12" x14ac:dyDescent="0.2">
      <c r="A7637" s="1">
        <v>44963</v>
      </c>
      <c r="B7637" t="s">
        <v>7</v>
      </c>
      <c r="C7637" s="1">
        <v>44976</v>
      </c>
      <c r="D7637" t="s">
        <v>427</v>
      </c>
      <c r="E7637" t="s">
        <v>3</v>
      </c>
      <c r="F7637" t="s">
        <v>2</v>
      </c>
      <c r="G7637" t="s">
        <v>1</v>
      </c>
      <c r="H7637" t="s">
        <v>0</v>
      </c>
      <c r="I7637">
        <f>MONTH(Table6[[#This Row],[Loan Date]])</f>
        <v>2</v>
      </c>
      <c r="J7637" t="str">
        <f>_xlfn.XLOOKUP(Table6[[#This Row],[Numeric Month]],$N$5:$N$11,$O$5:$O$11)</f>
        <v>Feb</v>
      </c>
      <c r="K7637" t="str">
        <f>_xlfn.XLOOKUP(Table6[[#This Row],[Loan Date]],$Q$5:$Q$152,$R$5:$R$152)</f>
        <v>Monday</v>
      </c>
      <c r="L7637" t="str">
        <f>_xlfn.XLOOKUP(Table6[[#This Row],[Loan Date]],$Q$5:$Q$152,$S$5:$S$152)</f>
        <v>Week 5</v>
      </c>
    </row>
    <row r="7638" spans="1:12" x14ac:dyDescent="0.2">
      <c r="A7638" s="1">
        <v>44963</v>
      </c>
      <c r="B7638" t="s">
        <v>7</v>
      </c>
      <c r="C7638" s="1">
        <v>44970</v>
      </c>
      <c r="D7638" t="s">
        <v>480</v>
      </c>
      <c r="E7638" t="s">
        <v>9</v>
      </c>
      <c r="F7638" t="s">
        <v>8</v>
      </c>
      <c r="G7638" t="s">
        <v>1</v>
      </c>
      <c r="H7638" t="s">
        <v>0</v>
      </c>
      <c r="I7638">
        <f>MONTH(Table6[[#This Row],[Loan Date]])</f>
        <v>2</v>
      </c>
      <c r="J7638" t="str">
        <f>_xlfn.XLOOKUP(Table6[[#This Row],[Numeric Month]],$N$5:$N$11,$O$5:$O$11)</f>
        <v>Feb</v>
      </c>
      <c r="K7638" t="str">
        <f>_xlfn.XLOOKUP(Table6[[#This Row],[Loan Date]],$Q$5:$Q$152,$R$5:$R$152)</f>
        <v>Monday</v>
      </c>
      <c r="L7638" t="str">
        <f>_xlfn.XLOOKUP(Table6[[#This Row],[Loan Date]],$Q$5:$Q$152,$S$5:$S$152)</f>
        <v>Week 5</v>
      </c>
    </row>
    <row r="7639" spans="1:12" x14ac:dyDescent="0.2">
      <c r="A7639" s="1">
        <v>44963</v>
      </c>
      <c r="B7639" t="s">
        <v>7</v>
      </c>
      <c r="C7639" s="1">
        <v>44963</v>
      </c>
      <c r="D7639" t="s">
        <v>913</v>
      </c>
      <c r="E7639" t="s">
        <v>37</v>
      </c>
      <c r="F7639" t="s">
        <v>37</v>
      </c>
      <c r="G7639" t="s">
        <v>20</v>
      </c>
      <c r="H7639" t="s">
        <v>0</v>
      </c>
      <c r="I7639">
        <f>MONTH(Table6[[#This Row],[Loan Date]])</f>
        <v>2</v>
      </c>
      <c r="J7639" t="str">
        <f>_xlfn.XLOOKUP(Table6[[#This Row],[Numeric Month]],$N$5:$N$11,$O$5:$O$11)</f>
        <v>Feb</v>
      </c>
      <c r="K7639" t="str">
        <f>_xlfn.XLOOKUP(Table6[[#This Row],[Loan Date]],$Q$5:$Q$152,$R$5:$R$152)</f>
        <v>Monday</v>
      </c>
      <c r="L7639" t="str">
        <f>_xlfn.XLOOKUP(Table6[[#This Row],[Loan Date]],$Q$5:$Q$152,$S$5:$S$152)</f>
        <v>Week 5</v>
      </c>
    </row>
    <row r="7640" spans="1:12" x14ac:dyDescent="0.2">
      <c r="A7640" s="1">
        <v>44963</v>
      </c>
      <c r="B7640" t="s">
        <v>7</v>
      </c>
      <c r="C7640" s="1">
        <v>44970</v>
      </c>
      <c r="D7640" t="s">
        <v>726</v>
      </c>
      <c r="E7640" t="s">
        <v>15</v>
      </c>
      <c r="F7640" t="s">
        <v>14</v>
      </c>
      <c r="G7640" t="s">
        <v>1</v>
      </c>
      <c r="H7640" t="s">
        <v>0</v>
      </c>
      <c r="I7640">
        <f>MONTH(Table6[[#This Row],[Loan Date]])</f>
        <v>2</v>
      </c>
      <c r="J7640" t="str">
        <f>_xlfn.XLOOKUP(Table6[[#This Row],[Numeric Month]],$N$5:$N$11,$O$5:$O$11)</f>
        <v>Feb</v>
      </c>
      <c r="K7640" t="str">
        <f>_xlfn.XLOOKUP(Table6[[#This Row],[Loan Date]],$Q$5:$Q$152,$R$5:$R$152)</f>
        <v>Monday</v>
      </c>
      <c r="L7640" t="str">
        <f>_xlfn.XLOOKUP(Table6[[#This Row],[Loan Date]],$Q$5:$Q$152,$S$5:$S$152)</f>
        <v>Week 5</v>
      </c>
    </row>
    <row r="7641" spans="1:12" x14ac:dyDescent="0.2">
      <c r="A7641" s="1">
        <v>44963</v>
      </c>
      <c r="B7641" t="s">
        <v>7</v>
      </c>
      <c r="C7641" s="1">
        <v>44963</v>
      </c>
      <c r="D7641" t="s">
        <v>171</v>
      </c>
      <c r="E7641" t="s">
        <v>23</v>
      </c>
      <c r="F7641" t="s">
        <v>23</v>
      </c>
      <c r="G7641" t="s">
        <v>20</v>
      </c>
      <c r="H7641" t="s">
        <v>0</v>
      </c>
      <c r="I7641">
        <f>MONTH(Table6[[#This Row],[Loan Date]])</f>
        <v>2</v>
      </c>
      <c r="J7641" t="str">
        <f>_xlfn.XLOOKUP(Table6[[#This Row],[Numeric Month]],$N$5:$N$11,$O$5:$O$11)</f>
        <v>Feb</v>
      </c>
      <c r="K7641" t="str">
        <f>_xlfn.XLOOKUP(Table6[[#This Row],[Loan Date]],$Q$5:$Q$152,$R$5:$R$152)</f>
        <v>Monday</v>
      </c>
      <c r="L7641" t="str">
        <f>_xlfn.XLOOKUP(Table6[[#This Row],[Loan Date]],$Q$5:$Q$152,$S$5:$S$152)</f>
        <v>Week 5</v>
      </c>
    </row>
    <row r="7642" spans="1:12" x14ac:dyDescent="0.2">
      <c r="A7642" s="1">
        <v>44963</v>
      </c>
      <c r="B7642" t="s">
        <v>7</v>
      </c>
      <c r="C7642" s="1">
        <v>44963</v>
      </c>
      <c r="D7642" t="s">
        <v>982</v>
      </c>
      <c r="E7642" t="s">
        <v>168</v>
      </c>
      <c r="F7642" t="s">
        <v>168</v>
      </c>
      <c r="G7642" t="s">
        <v>20</v>
      </c>
      <c r="H7642" t="s">
        <v>0</v>
      </c>
      <c r="I7642">
        <f>MONTH(Table6[[#This Row],[Loan Date]])</f>
        <v>2</v>
      </c>
      <c r="J7642" t="str">
        <f>_xlfn.XLOOKUP(Table6[[#This Row],[Numeric Month]],$N$5:$N$11,$O$5:$O$11)</f>
        <v>Feb</v>
      </c>
      <c r="K7642" t="str">
        <f>_xlfn.XLOOKUP(Table6[[#This Row],[Loan Date]],$Q$5:$Q$152,$R$5:$R$152)</f>
        <v>Monday</v>
      </c>
      <c r="L7642" t="str">
        <f>_xlfn.XLOOKUP(Table6[[#This Row],[Loan Date]],$Q$5:$Q$152,$S$5:$S$152)</f>
        <v>Week 5</v>
      </c>
    </row>
    <row r="7643" spans="1:12" x14ac:dyDescent="0.2">
      <c r="A7643" s="1">
        <v>44963</v>
      </c>
      <c r="B7643" t="s">
        <v>7</v>
      </c>
      <c r="C7643" s="1">
        <v>44963</v>
      </c>
      <c r="D7643" t="s">
        <v>194</v>
      </c>
      <c r="E7643" t="s">
        <v>12</v>
      </c>
      <c r="F7643" t="s">
        <v>12</v>
      </c>
      <c r="G7643" t="s">
        <v>11</v>
      </c>
      <c r="H7643" t="s">
        <v>0</v>
      </c>
      <c r="I7643">
        <f>MONTH(Table6[[#This Row],[Loan Date]])</f>
        <v>2</v>
      </c>
      <c r="J7643" t="str">
        <f>_xlfn.XLOOKUP(Table6[[#This Row],[Numeric Month]],$N$5:$N$11,$O$5:$O$11)</f>
        <v>Feb</v>
      </c>
      <c r="K7643" t="str">
        <f>_xlfn.XLOOKUP(Table6[[#This Row],[Loan Date]],$Q$5:$Q$152,$R$5:$R$152)</f>
        <v>Monday</v>
      </c>
      <c r="L7643" t="str">
        <f>_xlfn.XLOOKUP(Table6[[#This Row],[Loan Date]],$Q$5:$Q$152,$S$5:$S$152)</f>
        <v>Week 5</v>
      </c>
    </row>
    <row r="7644" spans="1:12" x14ac:dyDescent="0.2">
      <c r="A7644" s="1">
        <v>44963</v>
      </c>
      <c r="B7644" t="s">
        <v>5</v>
      </c>
      <c r="C7644" s="1">
        <v>44963</v>
      </c>
      <c r="D7644" t="s">
        <v>30</v>
      </c>
      <c r="E7644" t="s">
        <v>23</v>
      </c>
      <c r="F7644" t="s">
        <v>23</v>
      </c>
      <c r="G7644" t="s">
        <v>20</v>
      </c>
      <c r="H7644" t="s">
        <v>0</v>
      </c>
      <c r="I7644">
        <f>MONTH(Table6[[#This Row],[Loan Date]])</f>
        <v>2</v>
      </c>
      <c r="J7644" t="str">
        <f>_xlfn.XLOOKUP(Table6[[#This Row],[Numeric Month]],$N$5:$N$11,$O$5:$O$11)</f>
        <v>Feb</v>
      </c>
      <c r="K7644" t="str">
        <f>_xlfn.XLOOKUP(Table6[[#This Row],[Loan Date]],$Q$5:$Q$152,$R$5:$R$152)</f>
        <v>Monday</v>
      </c>
      <c r="L7644" t="str">
        <f>_xlfn.XLOOKUP(Table6[[#This Row],[Loan Date]],$Q$5:$Q$152,$S$5:$S$152)</f>
        <v>Week 5</v>
      </c>
    </row>
    <row r="7645" spans="1:12" x14ac:dyDescent="0.2">
      <c r="A7645" s="1">
        <v>44963</v>
      </c>
      <c r="B7645" t="s">
        <v>5</v>
      </c>
      <c r="C7645" s="1">
        <v>44963</v>
      </c>
      <c r="D7645" t="s">
        <v>409</v>
      </c>
      <c r="E7645" t="s">
        <v>21</v>
      </c>
      <c r="F7645" t="s">
        <v>21</v>
      </c>
      <c r="G7645" t="s">
        <v>20</v>
      </c>
      <c r="H7645" t="s">
        <v>0</v>
      </c>
      <c r="I7645">
        <f>MONTH(Table6[[#This Row],[Loan Date]])</f>
        <v>2</v>
      </c>
      <c r="J7645" t="str">
        <f>_xlfn.XLOOKUP(Table6[[#This Row],[Numeric Month]],$N$5:$N$11,$O$5:$O$11)</f>
        <v>Feb</v>
      </c>
      <c r="K7645" t="str">
        <f>_xlfn.XLOOKUP(Table6[[#This Row],[Loan Date]],$Q$5:$Q$152,$R$5:$R$152)</f>
        <v>Monday</v>
      </c>
      <c r="L7645" t="str">
        <f>_xlfn.XLOOKUP(Table6[[#This Row],[Loan Date]],$Q$5:$Q$152,$S$5:$S$152)</f>
        <v>Week 5</v>
      </c>
    </row>
    <row r="7646" spans="1:12" x14ac:dyDescent="0.2">
      <c r="A7646" s="1">
        <v>44963</v>
      </c>
      <c r="B7646" t="s">
        <v>7</v>
      </c>
      <c r="C7646" s="1">
        <v>44963</v>
      </c>
      <c r="D7646" t="s">
        <v>214</v>
      </c>
      <c r="E7646" t="s">
        <v>23</v>
      </c>
      <c r="F7646" t="s">
        <v>23</v>
      </c>
      <c r="G7646" t="s">
        <v>20</v>
      </c>
      <c r="H7646" t="s">
        <v>0</v>
      </c>
      <c r="I7646">
        <f>MONTH(Table6[[#This Row],[Loan Date]])</f>
        <v>2</v>
      </c>
      <c r="J7646" t="str">
        <f>_xlfn.XLOOKUP(Table6[[#This Row],[Numeric Month]],$N$5:$N$11,$O$5:$O$11)</f>
        <v>Feb</v>
      </c>
      <c r="K7646" t="str">
        <f>_xlfn.XLOOKUP(Table6[[#This Row],[Loan Date]],$Q$5:$Q$152,$R$5:$R$152)</f>
        <v>Monday</v>
      </c>
      <c r="L7646" t="str">
        <f>_xlfn.XLOOKUP(Table6[[#This Row],[Loan Date]],$Q$5:$Q$152,$S$5:$S$152)</f>
        <v>Week 5</v>
      </c>
    </row>
    <row r="7647" spans="1:12" x14ac:dyDescent="0.2">
      <c r="A7647" s="1">
        <v>44963</v>
      </c>
      <c r="B7647" t="s">
        <v>7</v>
      </c>
      <c r="C7647" s="1">
        <v>44963</v>
      </c>
      <c r="D7647" t="s">
        <v>135</v>
      </c>
      <c r="E7647" t="s">
        <v>21</v>
      </c>
      <c r="F7647" t="s">
        <v>21</v>
      </c>
      <c r="G7647" t="s">
        <v>20</v>
      </c>
      <c r="H7647" t="s">
        <v>0</v>
      </c>
      <c r="I7647">
        <f>MONTH(Table6[[#This Row],[Loan Date]])</f>
        <v>2</v>
      </c>
      <c r="J7647" t="str">
        <f>_xlfn.XLOOKUP(Table6[[#This Row],[Numeric Month]],$N$5:$N$11,$O$5:$O$11)</f>
        <v>Feb</v>
      </c>
      <c r="K7647" t="str">
        <f>_xlfn.XLOOKUP(Table6[[#This Row],[Loan Date]],$Q$5:$Q$152,$R$5:$R$152)</f>
        <v>Monday</v>
      </c>
      <c r="L7647" t="str">
        <f>_xlfn.XLOOKUP(Table6[[#This Row],[Loan Date]],$Q$5:$Q$152,$S$5:$S$152)</f>
        <v>Week 5</v>
      </c>
    </row>
    <row r="7648" spans="1:12" x14ac:dyDescent="0.2">
      <c r="A7648" s="1">
        <v>44963</v>
      </c>
      <c r="B7648" t="s">
        <v>7</v>
      </c>
      <c r="C7648" s="1">
        <v>44970</v>
      </c>
      <c r="D7648" t="s">
        <v>844</v>
      </c>
      <c r="E7648" t="s">
        <v>15</v>
      </c>
      <c r="F7648" t="s">
        <v>14</v>
      </c>
      <c r="G7648" t="s">
        <v>1</v>
      </c>
      <c r="H7648" t="s">
        <v>0</v>
      </c>
      <c r="I7648">
        <f>MONTH(Table6[[#This Row],[Loan Date]])</f>
        <v>2</v>
      </c>
      <c r="J7648" t="str">
        <f>_xlfn.XLOOKUP(Table6[[#This Row],[Numeric Month]],$N$5:$N$11,$O$5:$O$11)</f>
        <v>Feb</v>
      </c>
      <c r="K7648" t="str">
        <f>_xlfn.XLOOKUP(Table6[[#This Row],[Loan Date]],$Q$5:$Q$152,$R$5:$R$152)</f>
        <v>Monday</v>
      </c>
      <c r="L7648" t="str">
        <f>_xlfn.XLOOKUP(Table6[[#This Row],[Loan Date]],$Q$5:$Q$152,$S$5:$S$152)</f>
        <v>Week 5</v>
      </c>
    </row>
    <row r="7649" spans="1:12" x14ac:dyDescent="0.2">
      <c r="A7649" s="1">
        <v>44963</v>
      </c>
      <c r="B7649" t="s">
        <v>5</v>
      </c>
      <c r="C7649" s="1">
        <v>44963</v>
      </c>
      <c r="D7649" t="s">
        <v>175</v>
      </c>
      <c r="E7649" t="s">
        <v>21</v>
      </c>
      <c r="F7649" t="s">
        <v>21</v>
      </c>
      <c r="G7649" t="s">
        <v>20</v>
      </c>
      <c r="H7649" t="s">
        <v>0</v>
      </c>
      <c r="I7649">
        <f>MONTH(Table6[[#This Row],[Loan Date]])</f>
        <v>2</v>
      </c>
      <c r="J7649" t="str">
        <f>_xlfn.XLOOKUP(Table6[[#This Row],[Numeric Month]],$N$5:$N$11,$O$5:$O$11)</f>
        <v>Feb</v>
      </c>
      <c r="K7649" t="str">
        <f>_xlfn.XLOOKUP(Table6[[#This Row],[Loan Date]],$Q$5:$Q$152,$R$5:$R$152)</f>
        <v>Monday</v>
      </c>
      <c r="L7649" t="str">
        <f>_xlfn.XLOOKUP(Table6[[#This Row],[Loan Date]],$Q$5:$Q$152,$S$5:$S$152)</f>
        <v>Week 5</v>
      </c>
    </row>
    <row r="7650" spans="1:12" x14ac:dyDescent="0.2">
      <c r="A7650" s="1">
        <v>44963</v>
      </c>
      <c r="B7650" t="s">
        <v>7</v>
      </c>
      <c r="C7650" s="1">
        <v>44963</v>
      </c>
      <c r="D7650" t="s">
        <v>969</v>
      </c>
      <c r="E7650" t="s">
        <v>37</v>
      </c>
      <c r="F7650" t="s">
        <v>37</v>
      </c>
      <c r="G7650" t="s">
        <v>20</v>
      </c>
      <c r="H7650" t="s">
        <v>0</v>
      </c>
      <c r="I7650">
        <f>MONTH(Table6[[#This Row],[Loan Date]])</f>
        <v>2</v>
      </c>
      <c r="J7650" t="str">
        <f>_xlfn.XLOOKUP(Table6[[#This Row],[Numeric Month]],$N$5:$N$11,$O$5:$O$11)</f>
        <v>Feb</v>
      </c>
      <c r="K7650" t="str">
        <f>_xlfn.XLOOKUP(Table6[[#This Row],[Loan Date]],$Q$5:$Q$152,$R$5:$R$152)</f>
        <v>Monday</v>
      </c>
      <c r="L7650" t="str">
        <f>_xlfn.XLOOKUP(Table6[[#This Row],[Loan Date]],$Q$5:$Q$152,$S$5:$S$152)</f>
        <v>Week 5</v>
      </c>
    </row>
    <row r="7651" spans="1:12" x14ac:dyDescent="0.2">
      <c r="A7651" s="1">
        <v>44963</v>
      </c>
      <c r="B7651" t="s">
        <v>7</v>
      </c>
      <c r="C7651" s="1">
        <v>44963</v>
      </c>
      <c r="D7651" t="s">
        <v>241</v>
      </c>
      <c r="E7651" t="s">
        <v>23</v>
      </c>
      <c r="F7651" t="s">
        <v>23</v>
      </c>
      <c r="G7651" t="s">
        <v>20</v>
      </c>
      <c r="H7651" t="s">
        <v>0</v>
      </c>
      <c r="I7651">
        <f>MONTH(Table6[[#This Row],[Loan Date]])</f>
        <v>2</v>
      </c>
      <c r="J7651" t="str">
        <f>_xlfn.XLOOKUP(Table6[[#This Row],[Numeric Month]],$N$5:$N$11,$O$5:$O$11)</f>
        <v>Feb</v>
      </c>
      <c r="K7651" t="str">
        <f>_xlfn.XLOOKUP(Table6[[#This Row],[Loan Date]],$Q$5:$Q$152,$R$5:$R$152)</f>
        <v>Monday</v>
      </c>
      <c r="L7651" t="str">
        <f>_xlfn.XLOOKUP(Table6[[#This Row],[Loan Date]],$Q$5:$Q$152,$S$5:$S$152)</f>
        <v>Week 5</v>
      </c>
    </row>
    <row r="7652" spans="1:12" x14ac:dyDescent="0.2">
      <c r="A7652" s="1">
        <v>44963</v>
      </c>
      <c r="B7652" t="s">
        <v>5</v>
      </c>
      <c r="C7652" s="1">
        <v>44970</v>
      </c>
      <c r="D7652" t="s">
        <v>150</v>
      </c>
      <c r="E7652" t="s">
        <v>52</v>
      </c>
      <c r="F7652" t="s">
        <v>51</v>
      </c>
      <c r="G7652" t="s">
        <v>1</v>
      </c>
      <c r="H7652" t="s">
        <v>0</v>
      </c>
      <c r="I7652">
        <f>MONTH(Table6[[#This Row],[Loan Date]])</f>
        <v>2</v>
      </c>
      <c r="J7652" t="str">
        <f>_xlfn.XLOOKUP(Table6[[#This Row],[Numeric Month]],$N$5:$N$11,$O$5:$O$11)</f>
        <v>Feb</v>
      </c>
      <c r="K7652" t="str">
        <f>_xlfn.XLOOKUP(Table6[[#This Row],[Loan Date]],$Q$5:$Q$152,$R$5:$R$152)</f>
        <v>Monday</v>
      </c>
      <c r="L7652" t="str">
        <f>_xlfn.XLOOKUP(Table6[[#This Row],[Loan Date]],$Q$5:$Q$152,$S$5:$S$152)</f>
        <v>Week 5</v>
      </c>
    </row>
    <row r="7653" spans="1:12" x14ac:dyDescent="0.2">
      <c r="A7653" s="1">
        <v>44963</v>
      </c>
      <c r="B7653" t="s">
        <v>7</v>
      </c>
      <c r="C7653" s="1">
        <v>44963</v>
      </c>
      <c r="D7653" t="s">
        <v>897</v>
      </c>
      <c r="E7653" t="s">
        <v>44</v>
      </c>
      <c r="F7653" t="s">
        <v>44</v>
      </c>
      <c r="G7653" t="s">
        <v>39</v>
      </c>
      <c r="H7653" t="s">
        <v>0</v>
      </c>
      <c r="I7653">
        <f>MONTH(Table6[[#This Row],[Loan Date]])</f>
        <v>2</v>
      </c>
      <c r="J7653" t="str">
        <f>_xlfn.XLOOKUP(Table6[[#This Row],[Numeric Month]],$N$5:$N$11,$O$5:$O$11)</f>
        <v>Feb</v>
      </c>
      <c r="K7653" t="str">
        <f>_xlfn.XLOOKUP(Table6[[#This Row],[Loan Date]],$Q$5:$Q$152,$R$5:$R$152)</f>
        <v>Monday</v>
      </c>
      <c r="L7653" t="str">
        <f>_xlfn.XLOOKUP(Table6[[#This Row],[Loan Date]],$Q$5:$Q$152,$S$5:$S$152)</f>
        <v>Week 5</v>
      </c>
    </row>
    <row r="7654" spans="1:12" x14ac:dyDescent="0.2">
      <c r="A7654" s="1">
        <v>44964</v>
      </c>
      <c r="B7654" t="s">
        <v>5</v>
      </c>
      <c r="C7654" s="1">
        <v>44971</v>
      </c>
      <c r="D7654" t="s">
        <v>478</v>
      </c>
      <c r="E7654" t="s">
        <v>9</v>
      </c>
      <c r="F7654" t="s">
        <v>8</v>
      </c>
      <c r="G7654" t="s">
        <v>1</v>
      </c>
      <c r="H7654" t="s">
        <v>0</v>
      </c>
      <c r="I7654">
        <f>MONTH(Table6[[#This Row],[Loan Date]])</f>
        <v>2</v>
      </c>
      <c r="J7654" t="str">
        <f>_xlfn.XLOOKUP(Table6[[#This Row],[Numeric Month]],$N$5:$N$11,$O$5:$O$11)</f>
        <v>Feb</v>
      </c>
      <c r="K7654" t="str">
        <f>_xlfn.XLOOKUP(Table6[[#This Row],[Loan Date]],$Q$5:$Q$152,$R$5:$R$152)</f>
        <v>Tuesday</v>
      </c>
      <c r="L7654" t="str">
        <f>_xlfn.XLOOKUP(Table6[[#This Row],[Loan Date]],$Q$5:$Q$152,$S$5:$S$152)</f>
        <v>Week 5</v>
      </c>
    </row>
    <row r="7655" spans="1:12" x14ac:dyDescent="0.2">
      <c r="A7655" s="1">
        <v>44964</v>
      </c>
      <c r="B7655" t="s">
        <v>7</v>
      </c>
      <c r="C7655" s="1">
        <v>44965</v>
      </c>
      <c r="D7655" t="s">
        <v>116</v>
      </c>
      <c r="E7655" t="s">
        <v>23</v>
      </c>
      <c r="F7655" t="s">
        <v>23</v>
      </c>
      <c r="G7655" t="s">
        <v>20</v>
      </c>
      <c r="H7655" t="s">
        <v>0</v>
      </c>
      <c r="I7655">
        <f>MONTH(Table6[[#This Row],[Loan Date]])</f>
        <v>2</v>
      </c>
      <c r="J7655" t="str">
        <f>_xlfn.XLOOKUP(Table6[[#This Row],[Numeric Month]],$N$5:$N$11,$O$5:$O$11)</f>
        <v>Feb</v>
      </c>
      <c r="K7655" t="str">
        <f>_xlfn.XLOOKUP(Table6[[#This Row],[Loan Date]],$Q$5:$Q$152,$R$5:$R$152)</f>
        <v>Tuesday</v>
      </c>
      <c r="L7655" t="str">
        <f>_xlfn.XLOOKUP(Table6[[#This Row],[Loan Date]],$Q$5:$Q$152,$S$5:$S$152)</f>
        <v>Week 5</v>
      </c>
    </row>
    <row r="7656" spans="1:12" x14ac:dyDescent="0.2">
      <c r="A7656" s="1">
        <v>44964</v>
      </c>
      <c r="B7656" t="s">
        <v>7</v>
      </c>
      <c r="C7656" s="1">
        <v>44964</v>
      </c>
      <c r="D7656" t="s">
        <v>31</v>
      </c>
      <c r="E7656" t="s">
        <v>21</v>
      </c>
      <c r="F7656" t="s">
        <v>21</v>
      </c>
      <c r="G7656" t="s">
        <v>20</v>
      </c>
      <c r="H7656" t="s">
        <v>0</v>
      </c>
      <c r="I7656">
        <f>MONTH(Table6[[#This Row],[Loan Date]])</f>
        <v>2</v>
      </c>
      <c r="J7656" t="str">
        <f>_xlfn.XLOOKUP(Table6[[#This Row],[Numeric Month]],$N$5:$N$11,$O$5:$O$11)</f>
        <v>Feb</v>
      </c>
      <c r="K7656" t="str">
        <f>_xlfn.XLOOKUP(Table6[[#This Row],[Loan Date]],$Q$5:$Q$152,$R$5:$R$152)</f>
        <v>Tuesday</v>
      </c>
      <c r="L7656" t="str">
        <f>_xlfn.XLOOKUP(Table6[[#This Row],[Loan Date]],$Q$5:$Q$152,$S$5:$S$152)</f>
        <v>Week 5</v>
      </c>
    </row>
    <row r="7657" spans="1:12" x14ac:dyDescent="0.2">
      <c r="A7657" s="1">
        <v>44964</v>
      </c>
      <c r="B7657" t="s">
        <v>7</v>
      </c>
      <c r="C7657" s="1">
        <v>44964</v>
      </c>
      <c r="D7657" t="s">
        <v>923</v>
      </c>
      <c r="E7657" t="s">
        <v>37</v>
      </c>
      <c r="F7657" t="s">
        <v>37</v>
      </c>
      <c r="G7657" t="s">
        <v>20</v>
      </c>
      <c r="H7657" t="s">
        <v>0</v>
      </c>
      <c r="I7657">
        <f>MONTH(Table6[[#This Row],[Loan Date]])</f>
        <v>2</v>
      </c>
      <c r="J7657" t="str">
        <f>_xlfn.XLOOKUP(Table6[[#This Row],[Numeric Month]],$N$5:$N$11,$O$5:$O$11)</f>
        <v>Feb</v>
      </c>
      <c r="K7657" t="str">
        <f>_xlfn.XLOOKUP(Table6[[#This Row],[Loan Date]],$Q$5:$Q$152,$R$5:$R$152)</f>
        <v>Tuesday</v>
      </c>
      <c r="L7657" t="str">
        <f>_xlfn.XLOOKUP(Table6[[#This Row],[Loan Date]],$Q$5:$Q$152,$S$5:$S$152)</f>
        <v>Week 5</v>
      </c>
    </row>
    <row r="7658" spans="1:12" x14ac:dyDescent="0.2">
      <c r="A7658" s="1">
        <v>44964</v>
      </c>
      <c r="B7658" t="s">
        <v>35</v>
      </c>
      <c r="C7658" s="1">
        <v>44971</v>
      </c>
      <c r="D7658" t="s">
        <v>295</v>
      </c>
      <c r="E7658" t="s">
        <v>52</v>
      </c>
      <c r="F7658" t="s">
        <v>51</v>
      </c>
      <c r="G7658" t="s">
        <v>1</v>
      </c>
      <c r="H7658" t="s">
        <v>0</v>
      </c>
      <c r="I7658">
        <f>MONTH(Table6[[#This Row],[Loan Date]])</f>
        <v>2</v>
      </c>
      <c r="J7658" t="str">
        <f>_xlfn.XLOOKUP(Table6[[#This Row],[Numeric Month]],$N$5:$N$11,$O$5:$O$11)</f>
        <v>Feb</v>
      </c>
      <c r="K7658" t="str">
        <f>_xlfn.XLOOKUP(Table6[[#This Row],[Loan Date]],$Q$5:$Q$152,$R$5:$R$152)</f>
        <v>Tuesday</v>
      </c>
      <c r="L7658" t="str">
        <f>_xlfn.XLOOKUP(Table6[[#This Row],[Loan Date]],$Q$5:$Q$152,$S$5:$S$152)</f>
        <v>Week 5</v>
      </c>
    </row>
    <row r="7659" spans="1:12" x14ac:dyDescent="0.2">
      <c r="A7659" s="1">
        <v>44964</v>
      </c>
      <c r="B7659" t="s">
        <v>7</v>
      </c>
      <c r="C7659" s="1">
        <v>44964</v>
      </c>
      <c r="D7659" t="s">
        <v>290</v>
      </c>
      <c r="E7659" t="s">
        <v>44</v>
      </c>
      <c r="F7659" t="s">
        <v>44</v>
      </c>
      <c r="G7659" t="s">
        <v>39</v>
      </c>
      <c r="H7659" t="s">
        <v>0</v>
      </c>
      <c r="I7659">
        <f>MONTH(Table6[[#This Row],[Loan Date]])</f>
        <v>2</v>
      </c>
      <c r="J7659" t="str">
        <f>_xlfn.XLOOKUP(Table6[[#This Row],[Numeric Month]],$N$5:$N$11,$O$5:$O$11)</f>
        <v>Feb</v>
      </c>
      <c r="K7659" t="str">
        <f>_xlfn.XLOOKUP(Table6[[#This Row],[Loan Date]],$Q$5:$Q$152,$R$5:$R$152)</f>
        <v>Tuesday</v>
      </c>
      <c r="L7659" t="str">
        <f>_xlfn.XLOOKUP(Table6[[#This Row],[Loan Date]],$Q$5:$Q$152,$S$5:$S$152)</f>
        <v>Week 5</v>
      </c>
    </row>
    <row r="7660" spans="1:12" x14ac:dyDescent="0.2">
      <c r="A7660" s="1">
        <v>44964</v>
      </c>
      <c r="B7660" t="s">
        <v>5</v>
      </c>
      <c r="C7660" s="1">
        <v>44978</v>
      </c>
      <c r="D7660" t="s">
        <v>46</v>
      </c>
      <c r="E7660" t="s">
        <v>9</v>
      </c>
      <c r="F7660" t="s">
        <v>8</v>
      </c>
      <c r="G7660" t="s">
        <v>1</v>
      </c>
      <c r="H7660" t="s">
        <v>0</v>
      </c>
      <c r="I7660">
        <f>MONTH(Table6[[#This Row],[Loan Date]])</f>
        <v>2</v>
      </c>
      <c r="J7660" t="str">
        <f>_xlfn.XLOOKUP(Table6[[#This Row],[Numeric Month]],$N$5:$N$11,$O$5:$O$11)</f>
        <v>Feb</v>
      </c>
      <c r="K7660" t="str">
        <f>_xlfn.XLOOKUP(Table6[[#This Row],[Loan Date]],$Q$5:$Q$152,$R$5:$R$152)</f>
        <v>Tuesday</v>
      </c>
      <c r="L7660" t="str">
        <f>_xlfn.XLOOKUP(Table6[[#This Row],[Loan Date]],$Q$5:$Q$152,$S$5:$S$152)</f>
        <v>Week 5</v>
      </c>
    </row>
    <row r="7661" spans="1:12" x14ac:dyDescent="0.2">
      <c r="A7661" s="1">
        <v>44964</v>
      </c>
      <c r="B7661" t="s">
        <v>5</v>
      </c>
      <c r="C7661" s="1">
        <v>44978</v>
      </c>
      <c r="D7661" t="s">
        <v>981</v>
      </c>
      <c r="E7661" t="s">
        <v>15</v>
      </c>
      <c r="F7661" t="s">
        <v>14</v>
      </c>
      <c r="G7661" t="s">
        <v>1</v>
      </c>
      <c r="H7661" t="s">
        <v>0</v>
      </c>
      <c r="I7661">
        <f>MONTH(Table6[[#This Row],[Loan Date]])</f>
        <v>2</v>
      </c>
      <c r="J7661" t="str">
        <f>_xlfn.XLOOKUP(Table6[[#This Row],[Numeric Month]],$N$5:$N$11,$O$5:$O$11)</f>
        <v>Feb</v>
      </c>
      <c r="K7661" t="str">
        <f>_xlfn.XLOOKUP(Table6[[#This Row],[Loan Date]],$Q$5:$Q$152,$R$5:$R$152)</f>
        <v>Tuesday</v>
      </c>
      <c r="L7661" t="str">
        <f>_xlfn.XLOOKUP(Table6[[#This Row],[Loan Date]],$Q$5:$Q$152,$S$5:$S$152)</f>
        <v>Week 5</v>
      </c>
    </row>
    <row r="7662" spans="1:12" x14ac:dyDescent="0.2">
      <c r="A7662" s="1">
        <v>44964</v>
      </c>
      <c r="B7662" t="s">
        <v>7</v>
      </c>
      <c r="C7662" s="1">
        <v>44964</v>
      </c>
      <c r="D7662" t="s">
        <v>912</v>
      </c>
      <c r="E7662" t="s">
        <v>37</v>
      </c>
      <c r="F7662" t="s">
        <v>37</v>
      </c>
      <c r="G7662" t="s">
        <v>20</v>
      </c>
      <c r="H7662" t="s">
        <v>0</v>
      </c>
      <c r="I7662">
        <f>MONTH(Table6[[#This Row],[Loan Date]])</f>
        <v>2</v>
      </c>
      <c r="J7662" t="str">
        <f>_xlfn.XLOOKUP(Table6[[#This Row],[Numeric Month]],$N$5:$N$11,$O$5:$O$11)</f>
        <v>Feb</v>
      </c>
      <c r="K7662" t="str">
        <f>_xlfn.XLOOKUP(Table6[[#This Row],[Loan Date]],$Q$5:$Q$152,$R$5:$R$152)</f>
        <v>Tuesday</v>
      </c>
      <c r="L7662" t="str">
        <f>_xlfn.XLOOKUP(Table6[[#This Row],[Loan Date]],$Q$5:$Q$152,$S$5:$S$152)</f>
        <v>Week 5</v>
      </c>
    </row>
    <row r="7663" spans="1:12" x14ac:dyDescent="0.2">
      <c r="A7663" s="1">
        <v>44964</v>
      </c>
      <c r="B7663" t="s">
        <v>107</v>
      </c>
      <c r="C7663" s="1">
        <v>44964</v>
      </c>
      <c r="D7663" t="s">
        <v>211</v>
      </c>
      <c r="E7663" t="s">
        <v>44</v>
      </c>
      <c r="F7663" t="s">
        <v>44</v>
      </c>
      <c r="G7663" t="s">
        <v>39</v>
      </c>
      <c r="H7663" t="s">
        <v>0</v>
      </c>
      <c r="I7663">
        <f>MONTH(Table6[[#This Row],[Loan Date]])</f>
        <v>2</v>
      </c>
      <c r="J7663" t="str">
        <f>_xlfn.XLOOKUP(Table6[[#This Row],[Numeric Month]],$N$5:$N$11,$O$5:$O$11)</f>
        <v>Feb</v>
      </c>
      <c r="K7663" t="str">
        <f>_xlfn.XLOOKUP(Table6[[#This Row],[Loan Date]],$Q$5:$Q$152,$R$5:$R$152)</f>
        <v>Tuesday</v>
      </c>
      <c r="L7663" t="str">
        <f>_xlfn.XLOOKUP(Table6[[#This Row],[Loan Date]],$Q$5:$Q$152,$S$5:$S$152)</f>
        <v>Week 5</v>
      </c>
    </row>
    <row r="7664" spans="1:12" x14ac:dyDescent="0.2">
      <c r="A7664" s="1">
        <v>44964</v>
      </c>
      <c r="B7664" t="s">
        <v>7</v>
      </c>
      <c r="C7664" s="1">
        <v>44964</v>
      </c>
      <c r="D7664" t="s">
        <v>26</v>
      </c>
      <c r="E7664" t="s">
        <v>23</v>
      </c>
      <c r="F7664" t="s">
        <v>23</v>
      </c>
      <c r="G7664" t="s">
        <v>20</v>
      </c>
      <c r="H7664" t="s">
        <v>0</v>
      </c>
      <c r="I7664">
        <f>MONTH(Table6[[#This Row],[Loan Date]])</f>
        <v>2</v>
      </c>
      <c r="J7664" t="str">
        <f>_xlfn.XLOOKUP(Table6[[#This Row],[Numeric Month]],$N$5:$N$11,$O$5:$O$11)</f>
        <v>Feb</v>
      </c>
      <c r="K7664" t="str">
        <f>_xlfn.XLOOKUP(Table6[[#This Row],[Loan Date]],$Q$5:$Q$152,$R$5:$R$152)</f>
        <v>Tuesday</v>
      </c>
      <c r="L7664" t="str">
        <f>_xlfn.XLOOKUP(Table6[[#This Row],[Loan Date]],$Q$5:$Q$152,$S$5:$S$152)</f>
        <v>Week 5</v>
      </c>
    </row>
    <row r="7665" spans="1:12" x14ac:dyDescent="0.2">
      <c r="A7665" s="1">
        <v>44964</v>
      </c>
      <c r="B7665" t="s">
        <v>7</v>
      </c>
      <c r="C7665" s="1">
        <v>44964</v>
      </c>
      <c r="D7665" t="s">
        <v>910</v>
      </c>
      <c r="E7665" t="s">
        <v>37</v>
      </c>
      <c r="F7665" t="s">
        <v>37</v>
      </c>
      <c r="G7665" t="s">
        <v>20</v>
      </c>
      <c r="H7665" t="s">
        <v>0</v>
      </c>
      <c r="I7665">
        <f>MONTH(Table6[[#This Row],[Loan Date]])</f>
        <v>2</v>
      </c>
      <c r="J7665" t="str">
        <f>_xlfn.XLOOKUP(Table6[[#This Row],[Numeric Month]],$N$5:$N$11,$O$5:$O$11)</f>
        <v>Feb</v>
      </c>
      <c r="K7665" t="str">
        <f>_xlfn.XLOOKUP(Table6[[#This Row],[Loan Date]],$Q$5:$Q$152,$R$5:$R$152)</f>
        <v>Tuesday</v>
      </c>
      <c r="L7665" t="str">
        <f>_xlfn.XLOOKUP(Table6[[#This Row],[Loan Date]],$Q$5:$Q$152,$S$5:$S$152)</f>
        <v>Week 5</v>
      </c>
    </row>
    <row r="7666" spans="1:12" x14ac:dyDescent="0.2">
      <c r="A7666" s="1">
        <v>44964</v>
      </c>
      <c r="B7666" t="s">
        <v>7</v>
      </c>
      <c r="C7666" s="1">
        <v>44980</v>
      </c>
      <c r="D7666" t="s">
        <v>777</v>
      </c>
      <c r="E7666" t="s">
        <v>15</v>
      </c>
      <c r="F7666" t="s">
        <v>14</v>
      </c>
      <c r="G7666" t="s">
        <v>1</v>
      </c>
      <c r="H7666" t="s">
        <v>0</v>
      </c>
      <c r="I7666">
        <f>MONTH(Table6[[#This Row],[Loan Date]])</f>
        <v>2</v>
      </c>
      <c r="J7666" t="str">
        <f>_xlfn.XLOOKUP(Table6[[#This Row],[Numeric Month]],$N$5:$N$11,$O$5:$O$11)</f>
        <v>Feb</v>
      </c>
      <c r="K7666" t="str">
        <f>_xlfn.XLOOKUP(Table6[[#This Row],[Loan Date]],$Q$5:$Q$152,$R$5:$R$152)</f>
        <v>Tuesday</v>
      </c>
      <c r="L7666" t="str">
        <f>_xlfn.XLOOKUP(Table6[[#This Row],[Loan Date]],$Q$5:$Q$152,$S$5:$S$152)</f>
        <v>Week 5</v>
      </c>
    </row>
    <row r="7667" spans="1:12" x14ac:dyDescent="0.2">
      <c r="A7667" s="1">
        <v>44964</v>
      </c>
      <c r="B7667" t="s">
        <v>5</v>
      </c>
      <c r="C7667" s="1">
        <v>44964</v>
      </c>
      <c r="D7667" t="s">
        <v>589</v>
      </c>
      <c r="E7667" t="s">
        <v>21</v>
      </c>
      <c r="F7667" t="s">
        <v>21</v>
      </c>
      <c r="G7667" t="s">
        <v>20</v>
      </c>
      <c r="H7667" t="s">
        <v>0</v>
      </c>
      <c r="I7667">
        <f>MONTH(Table6[[#This Row],[Loan Date]])</f>
        <v>2</v>
      </c>
      <c r="J7667" t="str">
        <f>_xlfn.XLOOKUP(Table6[[#This Row],[Numeric Month]],$N$5:$N$11,$O$5:$O$11)</f>
        <v>Feb</v>
      </c>
      <c r="K7667" t="str">
        <f>_xlfn.XLOOKUP(Table6[[#This Row],[Loan Date]],$Q$5:$Q$152,$R$5:$R$152)</f>
        <v>Tuesday</v>
      </c>
      <c r="L7667" t="str">
        <f>_xlfn.XLOOKUP(Table6[[#This Row],[Loan Date]],$Q$5:$Q$152,$S$5:$S$152)</f>
        <v>Week 5</v>
      </c>
    </row>
    <row r="7668" spans="1:12" x14ac:dyDescent="0.2">
      <c r="A7668" s="1">
        <v>44964</v>
      </c>
      <c r="B7668" t="s">
        <v>5</v>
      </c>
      <c r="C7668" s="1">
        <v>44964</v>
      </c>
      <c r="D7668" t="s">
        <v>236</v>
      </c>
      <c r="E7668" t="s">
        <v>23</v>
      </c>
      <c r="F7668" t="s">
        <v>23</v>
      </c>
      <c r="G7668" t="s">
        <v>20</v>
      </c>
      <c r="H7668" t="s">
        <v>0</v>
      </c>
      <c r="I7668">
        <f>MONTH(Table6[[#This Row],[Loan Date]])</f>
        <v>2</v>
      </c>
      <c r="J7668" t="str">
        <f>_xlfn.XLOOKUP(Table6[[#This Row],[Numeric Month]],$N$5:$N$11,$O$5:$O$11)</f>
        <v>Feb</v>
      </c>
      <c r="K7668" t="str">
        <f>_xlfn.XLOOKUP(Table6[[#This Row],[Loan Date]],$Q$5:$Q$152,$R$5:$R$152)</f>
        <v>Tuesday</v>
      </c>
      <c r="L7668" t="str">
        <f>_xlfn.XLOOKUP(Table6[[#This Row],[Loan Date]],$Q$5:$Q$152,$S$5:$S$152)</f>
        <v>Week 5</v>
      </c>
    </row>
    <row r="7669" spans="1:12" x14ac:dyDescent="0.2">
      <c r="A7669" s="1">
        <v>44964</v>
      </c>
      <c r="B7669" t="s">
        <v>5</v>
      </c>
      <c r="C7669" s="1">
        <v>44964</v>
      </c>
      <c r="D7669" t="s">
        <v>913</v>
      </c>
      <c r="E7669" t="s">
        <v>37</v>
      </c>
      <c r="F7669" t="s">
        <v>37</v>
      </c>
      <c r="G7669" t="s">
        <v>20</v>
      </c>
      <c r="H7669" t="s">
        <v>0</v>
      </c>
      <c r="I7669">
        <f>MONTH(Table6[[#This Row],[Loan Date]])</f>
        <v>2</v>
      </c>
      <c r="J7669" t="str">
        <f>_xlfn.XLOOKUP(Table6[[#This Row],[Numeric Month]],$N$5:$N$11,$O$5:$O$11)</f>
        <v>Feb</v>
      </c>
      <c r="K7669" t="str">
        <f>_xlfn.XLOOKUP(Table6[[#This Row],[Loan Date]],$Q$5:$Q$152,$R$5:$R$152)</f>
        <v>Tuesday</v>
      </c>
      <c r="L7669" t="str">
        <f>_xlfn.XLOOKUP(Table6[[#This Row],[Loan Date]],$Q$5:$Q$152,$S$5:$S$152)</f>
        <v>Week 5</v>
      </c>
    </row>
    <row r="7670" spans="1:12" x14ac:dyDescent="0.2">
      <c r="A7670" s="1">
        <v>44964</v>
      </c>
      <c r="B7670" t="s">
        <v>7</v>
      </c>
      <c r="C7670" s="1">
        <v>44964</v>
      </c>
      <c r="D7670" t="s">
        <v>915</v>
      </c>
      <c r="E7670" t="s">
        <v>37</v>
      </c>
      <c r="F7670" t="s">
        <v>37</v>
      </c>
      <c r="G7670" t="s">
        <v>20</v>
      </c>
      <c r="H7670" t="s">
        <v>0</v>
      </c>
      <c r="I7670">
        <f>MONTH(Table6[[#This Row],[Loan Date]])</f>
        <v>2</v>
      </c>
      <c r="J7670" t="str">
        <f>_xlfn.XLOOKUP(Table6[[#This Row],[Numeric Month]],$N$5:$N$11,$O$5:$O$11)</f>
        <v>Feb</v>
      </c>
      <c r="K7670" t="str">
        <f>_xlfn.XLOOKUP(Table6[[#This Row],[Loan Date]],$Q$5:$Q$152,$R$5:$R$152)</f>
        <v>Tuesday</v>
      </c>
      <c r="L7670" t="str">
        <f>_xlfn.XLOOKUP(Table6[[#This Row],[Loan Date]],$Q$5:$Q$152,$S$5:$S$152)</f>
        <v>Week 5</v>
      </c>
    </row>
    <row r="7671" spans="1:12" x14ac:dyDescent="0.2">
      <c r="A7671" s="1">
        <v>44964</v>
      </c>
      <c r="B7671" t="s">
        <v>7</v>
      </c>
      <c r="C7671" s="1">
        <v>44971</v>
      </c>
      <c r="D7671" t="s">
        <v>706</v>
      </c>
      <c r="E7671" t="s">
        <v>9</v>
      </c>
      <c r="F7671" t="s">
        <v>8</v>
      </c>
      <c r="G7671" t="s">
        <v>1</v>
      </c>
      <c r="H7671" t="s">
        <v>0</v>
      </c>
      <c r="I7671">
        <f>MONTH(Table6[[#This Row],[Loan Date]])</f>
        <v>2</v>
      </c>
      <c r="J7671" t="str">
        <f>_xlfn.XLOOKUP(Table6[[#This Row],[Numeric Month]],$N$5:$N$11,$O$5:$O$11)</f>
        <v>Feb</v>
      </c>
      <c r="K7671" t="str">
        <f>_xlfn.XLOOKUP(Table6[[#This Row],[Loan Date]],$Q$5:$Q$152,$R$5:$R$152)</f>
        <v>Tuesday</v>
      </c>
      <c r="L7671" t="str">
        <f>_xlfn.XLOOKUP(Table6[[#This Row],[Loan Date]],$Q$5:$Q$152,$S$5:$S$152)</f>
        <v>Week 5</v>
      </c>
    </row>
    <row r="7672" spans="1:12" x14ac:dyDescent="0.2">
      <c r="A7672" s="1">
        <v>44964</v>
      </c>
      <c r="B7672" t="s">
        <v>7</v>
      </c>
      <c r="C7672" s="1">
        <v>44972</v>
      </c>
      <c r="D7672" t="s">
        <v>706</v>
      </c>
      <c r="E7672" t="s">
        <v>9</v>
      </c>
      <c r="F7672" t="s">
        <v>8</v>
      </c>
      <c r="G7672" t="s">
        <v>1</v>
      </c>
      <c r="H7672" t="s">
        <v>0</v>
      </c>
      <c r="I7672">
        <f>MONTH(Table6[[#This Row],[Loan Date]])</f>
        <v>2</v>
      </c>
      <c r="J7672" t="str">
        <f>_xlfn.XLOOKUP(Table6[[#This Row],[Numeric Month]],$N$5:$N$11,$O$5:$O$11)</f>
        <v>Feb</v>
      </c>
      <c r="K7672" t="str">
        <f>_xlfn.XLOOKUP(Table6[[#This Row],[Loan Date]],$Q$5:$Q$152,$R$5:$R$152)</f>
        <v>Tuesday</v>
      </c>
      <c r="L7672" t="str">
        <f>_xlfn.XLOOKUP(Table6[[#This Row],[Loan Date]],$Q$5:$Q$152,$S$5:$S$152)</f>
        <v>Week 5</v>
      </c>
    </row>
    <row r="7673" spans="1:12" x14ac:dyDescent="0.2">
      <c r="A7673" s="1">
        <v>44964</v>
      </c>
      <c r="B7673" t="s">
        <v>7</v>
      </c>
      <c r="C7673" s="1">
        <v>44978</v>
      </c>
      <c r="D7673" t="s">
        <v>825</v>
      </c>
      <c r="E7673" t="s">
        <v>9</v>
      </c>
      <c r="F7673" t="s">
        <v>8</v>
      </c>
      <c r="G7673" t="s">
        <v>1</v>
      </c>
      <c r="H7673" t="s">
        <v>0</v>
      </c>
      <c r="I7673">
        <f>MONTH(Table6[[#This Row],[Loan Date]])</f>
        <v>2</v>
      </c>
      <c r="J7673" t="str">
        <f>_xlfn.XLOOKUP(Table6[[#This Row],[Numeric Month]],$N$5:$N$11,$O$5:$O$11)</f>
        <v>Feb</v>
      </c>
      <c r="K7673" t="str">
        <f>_xlfn.XLOOKUP(Table6[[#This Row],[Loan Date]],$Q$5:$Q$152,$R$5:$R$152)</f>
        <v>Tuesday</v>
      </c>
      <c r="L7673" t="str">
        <f>_xlfn.XLOOKUP(Table6[[#This Row],[Loan Date]],$Q$5:$Q$152,$S$5:$S$152)</f>
        <v>Week 5</v>
      </c>
    </row>
    <row r="7674" spans="1:12" x14ac:dyDescent="0.2">
      <c r="A7674" s="1">
        <v>44964</v>
      </c>
      <c r="B7674" t="s">
        <v>7</v>
      </c>
      <c r="C7674" s="1">
        <v>44964</v>
      </c>
      <c r="D7674" t="s">
        <v>980</v>
      </c>
      <c r="E7674" t="s">
        <v>485</v>
      </c>
      <c r="F7674" t="s">
        <v>223</v>
      </c>
      <c r="G7674" t="s">
        <v>11</v>
      </c>
      <c r="H7674" t="s">
        <v>0</v>
      </c>
      <c r="I7674">
        <f>MONTH(Table6[[#This Row],[Loan Date]])</f>
        <v>2</v>
      </c>
      <c r="J7674" t="str">
        <f>_xlfn.XLOOKUP(Table6[[#This Row],[Numeric Month]],$N$5:$N$11,$O$5:$O$11)</f>
        <v>Feb</v>
      </c>
      <c r="K7674" t="str">
        <f>_xlfn.XLOOKUP(Table6[[#This Row],[Loan Date]],$Q$5:$Q$152,$R$5:$R$152)</f>
        <v>Tuesday</v>
      </c>
      <c r="L7674" t="str">
        <f>_xlfn.XLOOKUP(Table6[[#This Row],[Loan Date]],$Q$5:$Q$152,$S$5:$S$152)</f>
        <v>Week 5</v>
      </c>
    </row>
    <row r="7675" spans="1:12" x14ac:dyDescent="0.2">
      <c r="A7675" s="1">
        <v>44964</v>
      </c>
      <c r="B7675" t="s">
        <v>7</v>
      </c>
      <c r="C7675" s="1">
        <v>44964</v>
      </c>
      <c r="D7675" t="s">
        <v>926</v>
      </c>
      <c r="E7675" t="s">
        <v>37</v>
      </c>
      <c r="F7675" t="s">
        <v>37</v>
      </c>
      <c r="G7675" t="s">
        <v>20</v>
      </c>
      <c r="H7675" t="s">
        <v>0</v>
      </c>
      <c r="I7675">
        <f>MONTH(Table6[[#This Row],[Loan Date]])</f>
        <v>2</v>
      </c>
      <c r="J7675" t="str">
        <f>_xlfn.XLOOKUP(Table6[[#This Row],[Numeric Month]],$N$5:$N$11,$O$5:$O$11)</f>
        <v>Feb</v>
      </c>
      <c r="K7675" t="str">
        <f>_xlfn.XLOOKUP(Table6[[#This Row],[Loan Date]],$Q$5:$Q$152,$R$5:$R$152)</f>
        <v>Tuesday</v>
      </c>
      <c r="L7675" t="str">
        <f>_xlfn.XLOOKUP(Table6[[#This Row],[Loan Date]],$Q$5:$Q$152,$S$5:$S$152)</f>
        <v>Week 5</v>
      </c>
    </row>
    <row r="7676" spans="1:12" x14ac:dyDescent="0.2">
      <c r="A7676" s="1">
        <v>44964</v>
      </c>
      <c r="B7676" t="s">
        <v>35</v>
      </c>
      <c r="C7676" s="1">
        <v>44971</v>
      </c>
      <c r="D7676" t="s">
        <v>273</v>
      </c>
      <c r="E7676" t="s">
        <v>52</v>
      </c>
      <c r="F7676" t="s">
        <v>51</v>
      </c>
      <c r="G7676" t="s">
        <v>1</v>
      </c>
      <c r="H7676" t="s">
        <v>0</v>
      </c>
      <c r="I7676">
        <f>MONTH(Table6[[#This Row],[Loan Date]])</f>
        <v>2</v>
      </c>
      <c r="J7676" t="str">
        <f>_xlfn.XLOOKUP(Table6[[#This Row],[Numeric Month]],$N$5:$N$11,$O$5:$O$11)</f>
        <v>Feb</v>
      </c>
      <c r="K7676" t="str">
        <f>_xlfn.XLOOKUP(Table6[[#This Row],[Loan Date]],$Q$5:$Q$152,$R$5:$R$152)</f>
        <v>Tuesday</v>
      </c>
      <c r="L7676" t="str">
        <f>_xlfn.XLOOKUP(Table6[[#This Row],[Loan Date]],$Q$5:$Q$152,$S$5:$S$152)</f>
        <v>Week 5</v>
      </c>
    </row>
    <row r="7677" spans="1:12" x14ac:dyDescent="0.2">
      <c r="A7677" s="1">
        <v>44964</v>
      </c>
      <c r="B7677" t="s">
        <v>7</v>
      </c>
      <c r="C7677" s="1">
        <v>44971</v>
      </c>
      <c r="D7677" t="s">
        <v>853</v>
      </c>
      <c r="E7677" t="s">
        <v>15</v>
      </c>
      <c r="F7677" t="s">
        <v>14</v>
      </c>
      <c r="G7677" t="s">
        <v>1</v>
      </c>
      <c r="H7677" t="s">
        <v>0</v>
      </c>
      <c r="I7677">
        <f>MONTH(Table6[[#This Row],[Loan Date]])</f>
        <v>2</v>
      </c>
      <c r="J7677" t="str">
        <f>_xlfn.XLOOKUP(Table6[[#This Row],[Numeric Month]],$N$5:$N$11,$O$5:$O$11)</f>
        <v>Feb</v>
      </c>
      <c r="K7677" t="str">
        <f>_xlfn.XLOOKUP(Table6[[#This Row],[Loan Date]],$Q$5:$Q$152,$R$5:$R$152)</f>
        <v>Tuesday</v>
      </c>
      <c r="L7677" t="str">
        <f>_xlfn.XLOOKUP(Table6[[#This Row],[Loan Date]],$Q$5:$Q$152,$S$5:$S$152)</f>
        <v>Week 5</v>
      </c>
    </row>
    <row r="7678" spans="1:12" x14ac:dyDescent="0.2">
      <c r="A7678" s="1">
        <v>44964</v>
      </c>
      <c r="B7678" t="s">
        <v>5</v>
      </c>
      <c r="C7678" s="1">
        <v>44971</v>
      </c>
      <c r="D7678" t="s">
        <v>842</v>
      </c>
      <c r="E7678" t="s">
        <v>15</v>
      </c>
      <c r="F7678" t="s">
        <v>14</v>
      </c>
      <c r="G7678" t="s">
        <v>1</v>
      </c>
      <c r="H7678" t="s">
        <v>0</v>
      </c>
      <c r="I7678">
        <f>MONTH(Table6[[#This Row],[Loan Date]])</f>
        <v>2</v>
      </c>
      <c r="J7678" t="str">
        <f>_xlfn.XLOOKUP(Table6[[#This Row],[Numeric Month]],$N$5:$N$11,$O$5:$O$11)</f>
        <v>Feb</v>
      </c>
      <c r="K7678" t="str">
        <f>_xlfn.XLOOKUP(Table6[[#This Row],[Loan Date]],$Q$5:$Q$152,$R$5:$R$152)</f>
        <v>Tuesday</v>
      </c>
      <c r="L7678" t="str">
        <f>_xlfn.XLOOKUP(Table6[[#This Row],[Loan Date]],$Q$5:$Q$152,$S$5:$S$152)</f>
        <v>Week 5</v>
      </c>
    </row>
    <row r="7679" spans="1:12" x14ac:dyDescent="0.2">
      <c r="A7679" s="1">
        <v>44964</v>
      </c>
      <c r="B7679" t="s">
        <v>7</v>
      </c>
      <c r="C7679" s="1">
        <v>44964</v>
      </c>
      <c r="D7679" t="s">
        <v>969</v>
      </c>
      <c r="E7679" t="s">
        <v>37</v>
      </c>
      <c r="F7679" t="s">
        <v>37</v>
      </c>
      <c r="G7679" t="s">
        <v>20</v>
      </c>
      <c r="H7679" t="s">
        <v>0</v>
      </c>
      <c r="I7679">
        <f>MONTH(Table6[[#This Row],[Loan Date]])</f>
        <v>2</v>
      </c>
      <c r="J7679" t="str">
        <f>_xlfn.XLOOKUP(Table6[[#This Row],[Numeric Month]],$N$5:$N$11,$O$5:$O$11)</f>
        <v>Feb</v>
      </c>
      <c r="K7679" t="str">
        <f>_xlfn.XLOOKUP(Table6[[#This Row],[Loan Date]],$Q$5:$Q$152,$R$5:$R$152)</f>
        <v>Tuesday</v>
      </c>
      <c r="L7679" t="str">
        <f>_xlfn.XLOOKUP(Table6[[#This Row],[Loan Date]],$Q$5:$Q$152,$S$5:$S$152)</f>
        <v>Week 5</v>
      </c>
    </row>
    <row r="7680" spans="1:12" x14ac:dyDescent="0.2">
      <c r="A7680" s="1">
        <v>44964</v>
      </c>
      <c r="B7680" t="s">
        <v>7</v>
      </c>
      <c r="C7680" s="1">
        <v>44964</v>
      </c>
      <c r="D7680" t="s">
        <v>214</v>
      </c>
      <c r="E7680" t="s">
        <v>23</v>
      </c>
      <c r="F7680" t="s">
        <v>23</v>
      </c>
      <c r="G7680" t="s">
        <v>20</v>
      </c>
      <c r="H7680" t="s">
        <v>0</v>
      </c>
      <c r="I7680">
        <f>MONTH(Table6[[#This Row],[Loan Date]])</f>
        <v>2</v>
      </c>
      <c r="J7680" t="str">
        <f>_xlfn.XLOOKUP(Table6[[#This Row],[Numeric Month]],$N$5:$N$11,$O$5:$O$11)</f>
        <v>Feb</v>
      </c>
      <c r="K7680" t="str">
        <f>_xlfn.XLOOKUP(Table6[[#This Row],[Loan Date]],$Q$5:$Q$152,$R$5:$R$152)</f>
        <v>Tuesday</v>
      </c>
      <c r="L7680" t="str">
        <f>_xlfn.XLOOKUP(Table6[[#This Row],[Loan Date]],$Q$5:$Q$152,$S$5:$S$152)</f>
        <v>Week 5</v>
      </c>
    </row>
    <row r="7681" spans="1:12" x14ac:dyDescent="0.2">
      <c r="A7681" s="1">
        <v>44964</v>
      </c>
      <c r="B7681" t="s">
        <v>7</v>
      </c>
      <c r="C7681" s="1">
        <v>44964</v>
      </c>
      <c r="D7681" t="s">
        <v>474</v>
      </c>
      <c r="E7681" t="s">
        <v>21</v>
      </c>
      <c r="F7681" t="s">
        <v>21</v>
      </c>
      <c r="G7681" t="s">
        <v>20</v>
      </c>
      <c r="H7681" t="s">
        <v>0</v>
      </c>
      <c r="I7681">
        <f>MONTH(Table6[[#This Row],[Loan Date]])</f>
        <v>2</v>
      </c>
      <c r="J7681" t="str">
        <f>_xlfn.XLOOKUP(Table6[[#This Row],[Numeric Month]],$N$5:$N$11,$O$5:$O$11)</f>
        <v>Feb</v>
      </c>
      <c r="K7681" t="str">
        <f>_xlfn.XLOOKUP(Table6[[#This Row],[Loan Date]],$Q$5:$Q$152,$R$5:$R$152)</f>
        <v>Tuesday</v>
      </c>
      <c r="L7681" t="str">
        <f>_xlfn.XLOOKUP(Table6[[#This Row],[Loan Date]],$Q$5:$Q$152,$S$5:$S$152)</f>
        <v>Week 5</v>
      </c>
    </row>
    <row r="7682" spans="1:12" x14ac:dyDescent="0.2">
      <c r="A7682" s="1">
        <v>44964</v>
      </c>
      <c r="B7682" t="s">
        <v>7</v>
      </c>
      <c r="C7682" s="1">
        <v>44964</v>
      </c>
      <c r="D7682" t="s">
        <v>703</v>
      </c>
      <c r="E7682" t="s">
        <v>59</v>
      </c>
      <c r="F7682" t="s">
        <v>58</v>
      </c>
      <c r="G7682" t="s">
        <v>39</v>
      </c>
      <c r="H7682" t="s">
        <v>0</v>
      </c>
      <c r="I7682">
        <f>MONTH(Table6[[#This Row],[Loan Date]])</f>
        <v>2</v>
      </c>
      <c r="J7682" t="str">
        <f>_xlfn.XLOOKUP(Table6[[#This Row],[Numeric Month]],$N$5:$N$11,$O$5:$O$11)</f>
        <v>Feb</v>
      </c>
      <c r="K7682" t="str">
        <f>_xlfn.XLOOKUP(Table6[[#This Row],[Loan Date]],$Q$5:$Q$152,$R$5:$R$152)</f>
        <v>Tuesday</v>
      </c>
      <c r="L7682" t="str">
        <f>_xlfn.XLOOKUP(Table6[[#This Row],[Loan Date]],$Q$5:$Q$152,$S$5:$S$152)</f>
        <v>Week 5</v>
      </c>
    </row>
    <row r="7683" spans="1:12" x14ac:dyDescent="0.2">
      <c r="A7683" s="1">
        <v>44964</v>
      </c>
      <c r="B7683" t="s">
        <v>107</v>
      </c>
      <c r="C7683" s="1">
        <v>44978</v>
      </c>
      <c r="D7683" t="s">
        <v>813</v>
      </c>
      <c r="E7683" t="s">
        <v>15</v>
      </c>
      <c r="F7683" t="s">
        <v>14</v>
      </c>
      <c r="G7683" t="s">
        <v>1</v>
      </c>
      <c r="H7683" t="s">
        <v>0</v>
      </c>
      <c r="I7683">
        <f>MONTH(Table6[[#This Row],[Loan Date]])</f>
        <v>2</v>
      </c>
      <c r="J7683" t="str">
        <f>_xlfn.XLOOKUP(Table6[[#This Row],[Numeric Month]],$N$5:$N$11,$O$5:$O$11)</f>
        <v>Feb</v>
      </c>
      <c r="K7683" t="str">
        <f>_xlfn.XLOOKUP(Table6[[#This Row],[Loan Date]],$Q$5:$Q$152,$R$5:$R$152)</f>
        <v>Tuesday</v>
      </c>
      <c r="L7683" t="str">
        <f>_xlfn.XLOOKUP(Table6[[#This Row],[Loan Date]],$Q$5:$Q$152,$S$5:$S$152)</f>
        <v>Week 5</v>
      </c>
    </row>
    <row r="7684" spans="1:12" x14ac:dyDescent="0.2">
      <c r="A7684" s="1">
        <v>44964</v>
      </c>
      <c r="B7684" t="s">
        <v>5</v>
      </c>
      <c r="C7684" s="1">
        <v>44964</v>
      </c>
      <c r="D7684" t="s">
        <v>25</v>
      </c>
      <c r="E7684" t="s">
        <v>21</v>
      </c>
      <c r="F7684" t="s">
        <v>21</v>
      </c>
      <c r="G7684" t="s">
        <v>20</v>
      </c>
      <c r="H7684" t="s">
        <v>0</v>
      </c>
      <c r="I7684">
        <f>MONTH(Table6[[#This Row],[Loan Date]])</f>
        <v>2</v>
      </c>
      <c r="J7684" t="str">
        <f>_xlfn.XLOOKUP(Table6[[#This Row],[Numeric Month]],$N$5:$N$11,$O$5:$O$11)</f>
        <v>Feb</v>
      </c>
      <c r="K7684" t="str">
        <f>_xlfn.XLOOKUP(Table6[[#This Row],[Loan Date]],$Q$5:$Q$152,$R$5:$R$152)</f>
        <v>Tuesday</v>
      </c>
      <c r="L7684" t="str">
        <f>_xlfn.XLOOKUP(Table6[[#This Row],[Loan Date]],$Q$5:$Q$152,$S$5:$S$152)</f>
        <v>Week 5</v>
      </c>
    </row>
    <row r="7685" spans="1:12" x14ac:dyDescent="0.2">
      <c r="A7685" s="1">
        <v>44964</v>
      </c>
      <c r="B7685" t="s">
        <v>5</v>
      </c>
      <c r="C7685" s="1">
        <v>44964</v>
      </c>
      <c r="D7685" t="s">
        <v>77</v>
      </c>
      <c r="E7685" t="s">
        <v>23</v>
      </c>
      <c r="F7685" t="s">
        <v>23</v>
      </c>
      <c r="G7685" t="s">
        <v>20</v>
      </c>
      <c r="H7685" t="s">
        <v>0</v>
      </c>
      <c r="I7685">
        <f>MONTH(Table6[[#This Row],[Loan Date]])</f>
        <v>2</v>
      </c>
      <c r="J7685" t="str">
        <f>_xlfn.XLOOKUP(Table6[[#This Row],[Numeric Month]],$N$5:$N$11,$O$5:$O$11)</f>
        <v>Feb</v>
      </c>
      <c r="K7685" t="str">
        <f>_xlfn.XLOOKUP(Table6[[#This Row],[Loan Date]],$Q$5:$Q$152,$R$5:$R$152)</f>
        <v>Tuesday</v>
      </c>
      <c r="L7685" t="str">
        <f>_xlfn.XLOOKUP(Table6[[#This Row],[Loan Date]],$Q$5:$Q$152,$S$5:$S$152)</f>
        <v>Week 5</v>
      </c>
    </row>
    <row r="7686" spans="1:12" x14ac:dyDescent="0.2">
      <c r="A7686" s="1">
        <v>44964</v>
      </c>
      <c r="B7686" t="s">
        <v>7</v>
      </c>
      <c r="C7686" s="1">
        <v>44964</v>
      </c>
      <c r="D7686" t="s">
        <v>979</v>
      </c>
      <c r="E7686" t="s">
        <v>113</v>
      </c>
      <c r="F7686" t="s">
        <v>113</v>
      </c>
      <c r="G7686" t="s">
        <v>20</v>
      </c>
      <c r="H7686" t="s">
        <v>0</v>
      </c>
      <c r="I7686">
        <f>MONTH(Table6[[#This Row],[Loan Date]])</f>
        <v>2</v>
      </c>
      <c r="J7686" t="str">
        <f>_xlfn.XLOOKUP(Table6[[#This Row],[Numeric Month]],$N$5:$N$11,$O$5:$O$11)</f>
        <v>Feb</v>
      </c>
      <c r="K7686" t="str">
        <f>_xlfn.XLOOKUP(Table6[[#This Row],[Loan Date]],$Q$5:$Q$152,$R$5:$R$152)</f>
        <v>Tuesday</v>
      </c>
      <c r="L7686" t="str">
        <f>_xlfn.XLOOKUP(Table6[[#This Row],[Loan Date]],$Q$5:$Q$152,$S$5:$S$152)</f>
        <v>Week 5</v>
      </c>
    </row>
    <row r="7687" spans="1:12" x14ac:dyDescent="0.2">
      <c r="A7687" s="1">
        <v>44964</v>
      </c>
      <c r="B7687" t="s">
        <v>5</v>
      </c>
      <c r="C7687" s="1">
        <v>44971</v>
      </c>
      <c r="D7687" t="s">
        <v>791</v>
      </c>
      <c r="E7687" t="s">
        <v>52</v>
      </c>
      <c r="F7687" t="s">
        <v>51</v>
      </c>
      <c r="G7687" t="s">
        <v>1</v>
      </c>
      <c r="H7687" t="s">
        <v>0</v>
      </c>
      <c r="I7687">
        <f>MONTH(Table6[[#This Row],[Loan Date]])</f>
        <v>2</v>
      </c>
      <c r="J7687" t="str">
        <f>_xlfn.XLOOKUP(Table6[[#This Row],[Numeric Month]],$N$5:$N$11,$O$5:$O$11)</f>
        <v>Feb</v>
      </c>
      <c r="K7687" t="str">
        <f>_xlfn.XLOOKUP(Table6[[#This Row],[Loan Date]],$Q$5:$Q$152,$R$5:$R$152)</f>
        <v>Tuesday</v>
      </c>
      <c r="L7687" t="str">
        <f>_xlfn.XLOOKUP(Table6[[#This Row],[Loan Date]],$Q$5:$Q$152,$S$5:$S$152)</f>
        <v>Week 5</v>
      </c>
    </row>
    <row r="7688" spans="1:12" x14ac:dyDescent="0.2">
      <c r="A7688" s="1">
        <v>44964</v>
      </c>
      <c r="B7688" t="s">
        <v>35</v>
      </c>
      <c r="C7688" s="1">
        <v>44964</v>
      </c>
      <c r="D7688" t="s">
        <v>916</v>
      </c>
      <c r="E7688" t="s">
        <v>37</v>
      </c>
      <c r="F7688" t="s">
        <v>37</v>
      </c>
      <c r="G7688" t="s">
        <v>20</v>
      </c>
      <c r="H7688" t="s">
        <v>0</v>
      </c>
      <c r="I7688">
        <f>MONTH(Table6[[#This Row],[Loan Date]])</f>
        <v>2</v>
      </c>
      <c r="J7688" t="str">
        <f>_xlfn.XLOOKUP(Table6[[#This Row],[Numeric Month]],$N$5:$N$11,$O$5:$O$11)</f>
        <v>Feb</v>
      </c>
      <c r="K7688" t="str">
        <f>_xlfn.XLOOKUP(Table6[[#This Row],[Loan Date]],$Q$5:$Q$152,$R$5:$R$152)</f>
        <v>Tuesday</v>
      </c>
      <c r="L7688" t="str">
        <f>_xlfn.XLOOKUP(Table6[[#This Row],[Loan Date]],$Q$5:$Q$152,$S$5:$S$152)</f>
        <v>Week 5</v>
      </c>
    </row>
    <row r="7689" spans="1:12" x14ac:dyDescent="0.2">
      <c r="A7689" s="1">
        <v>44964</v>
      </c>
      <c r="B7689" t="s">
        <v>5</v>
      </c>
      <c r="C7689" s="1">
        <v>44971</v>
      </c>
      <c r="D7689" t="s">
        <v>978</v>
      </c>
      <c r="E7689" t="s">
        <v>52</v>
      </c>
      <c r="F7689" t="s">
        <v>51</v>
      </c>
      <c r="G7689" t="s">
        <v>1</v>
      </c>
      <c r="H7689" t="s">
        <v>0</v>
      </c>
      <c r="I7689">
        <f>MONTH(Table6[[#This Row],[Loan Date]])</f>
        <v>2</v>
      </c>
      <c r="J7689" t="str">
        <f>_xlfn.XLOOKUP(Table6[[#This Row],[Numeric Month]],$N$5:$N$11,$O$5:$O$11)</f>
        <v>Feb</v>
      </c>
      <c r="K7689" t="str">
        <f>_xlfn.XLOOKUP(Table6[[#This Row],[Loan Date]],$Q$5:$Q$152,$R$5:$R$152)</f>
        <v>Tuesday</v>
      </c>
      <c r="L7689" t="str">
        <f>_xlfn.XLOOKUP(Table6[[#This Row],[Loan Date]],$Q$5:$Q$152,$S$5:$S$152)</f>
        <v>Week 5</v>
      </c>
    </row>
    <row r="7690" spans="1:12" x14ac:dyDescent="0.2">
      <c r="A7690" s="1">
        <v>44964</v>
      </c>
      <c r="B7690" t="s">
        <v>7</v>
      </c>
      <c r="C7690" s="1">
        <v>44978</v>
      </c>
      <c r="D7690" t="s">
        <v>321</v>
      </c>
      <c r="E7690" t="s">
        <v>9</v>
      </c>
      <c r="F7690" t="s">
        <v>8</v>
      </c>
      <c r="G7690" t="s">
        <v>1</v>
      </c>
      <c r="H7690" t="s">
        <v>0</v>
      </c>
      <c r="I7690">
        <f>MONTH(Table6[[#This Row],[Loan Date]])</f>
        <v>2</v>
      </c>
      <c r="J7690" t="str">
        <f>_xlfn.XLOOKUP(Table6[[#This Row],[Numeric Month]],$N$5:$N$11,$O$5:$O$11)</f>
        <v>Feb</v>
      </c>
      <c r="K7690" t="str">
        <f>_xlfn.XLOOKUP(Table6[[#This Row],[Loan Date]],$Q$5:$Q$152,$R$5:$R$152)</f>
        <v>Tuesday</v>
      </c>
      <c r="L7690" t="str">
        <f>_xlfn.XLOOKUP(Table6[[#This Row],[Loan Date]],$Q$5:$Q$152,$S$5:$S$152)</f>
        <v>Week 5</v>
      </c>
    </row>
    <row r="7691" spans="1:12" x14ac:dyDescent="0.2">
      <c r="A7691" s="1">
        <v>44964</v>
      </c>
      <c r="B7691" t="s">
        <v>7</v>
      </c>
      <c r="C7691" s="1">
        <v>44978</v>
      </c>
      <c r="D7691" t="s">
        <v>642</v>
      </c>
      <c r="E7691" t="s">
        <v>15</v>
      </c>
      <c r="F7691" t="s">
        <v>14</v>
      </c>
      <c r="G7691" t="s">
        <v>1</v>
      </c>
      <c r="H7691" t="s">
        <v>0</v>
      </c>
      <c r="I7691">
        <f>MONTH(Table6[[#This Row],[Loan Date]])</f>
        <v>2</v>
      </c>
      <c r="J7691" t="str">
        <f>_xlfn.XLOOKUP(Table6[[#This Row],[Numeric Month]],$N$5:$N$11,$O$5:$O$11)</f>
        <v>Feb</v>
      </c>
      <c r="K7691" t="str">
        <f>_xlfn.XLOOKUP(Table6[[#This Row],[Loan Date]],$Q$5:$Q$152,$R$5:$R$152)</f>
        <v>Tuesday</v>
      </c>
      <c r="L7691" t="str">
        <f>_xlfn.XLOOKUP(Table6[[#This Row],[Loan Date]],$Q$5:$Q$152,$S$5:$S$152)</f>
        <v>Week 5</v>
      </c>
    </row>
    <row r="7692" spans="1:12" x14ac:dyDescent="0.2">
      <c r="A7692" s="1">
        <v>44964</v>
      </c>
      <c r="B7692" t="s">
        <v>7</v>
      </c>
      <c r="C7692" s="1">
        <v>44964</v>
      </c>
      <c r="D7692" t="s">
        <v>341</v>
      </c>
      <c r="E7692" t="s">
        <v>49</v>
      </c>
      <c r="F7692" t="s">
        <v>49</v>
      </c>
      <c r="G7692" t="s">
        <v>20</v>
      </c>
      <c r="H7692" t="s">
        <v>0</v>
      </c>
      <c r="I7692">
        <f>MONTH(Table6[[#This Row],[Loan Date]])</f>
        <v>2</v>
      </c>
      <c r="J7692" t="str">
        <f>_xlfn.XLOOKUP(Table6[[#This Row],[Numeric Month]],$N$5:$N$11,$O$5:$O$11)</f>
        <v>Feb</v>
      </c>
      <c r="K7692" t="str">
        <f>_xlfn.XLOOKUP(Table6[[#This Row],[Loan Date]],$Q$5:$Q$152,$R$5:$R$152)</f>
        <v>Tuesday</v>
      </c>
      <c r="L7692" t="str">
        <f>_xlfn.XLOOKUP(Table6[[#This Row],[Loan Date]],$Q$5:$Q$152,$S$5:$S$152)</f>
        <v>Week 5</v>
      </c>
    </row>
    <row r="7693" spans="1:12" x14ac:dyDescent="0.2">
      <c r="A7693" s="1">
        <v>44964</v>
      </c>
      <c r="B7693" t="s">
        <v>7</v>
      </c>
      <c r="C7693" s="1">
        <v>44964</v>
      </c>
      <c r="D7693" t="s">
        <v>175</v>
      </c>
      <c r="E7693" t="s">
        <v>21</v>
      </c>
      <c r="F7693" t="s">
        <v>21</v>
      </c>
      <c r="G7693" t="s">
        <v>20</v>
      </c>
      <c r="H7693" t="s">
        <v>0</v>
      </c>
      <c r="I7693">
        <f>MONTH(Table6[[#This Row],[Loan Date]])</f>
        <v>2</v>
      </c>
      <c r="J7693" t="str">
        <f>_xlfn.XLOOKUP(Table6[[#This Row],[Numeric Month]],$N$5:$N$11,$O$5:$O$11)</f>
        <v>Feb</v>
      </c>
      <c r="K7693" t="str">
        <f>_xlfn.XLOOKUP(Table6[[#This Row],[Loan Date]],$Q$5:$Q$152,$R$5:$R$152)</f>
        <v>Tuesday</v>
      </c>
      <c r="L7693" t="str">
        <f>_xlfn.XLOOKUP(Table6[[#This Row],[Loan Date]],$Q$5:$Q$152,$S$5:$S$152)</f>
        <v>Week 5</v>
      </c>
    </row>
    <row r="7694" spans="1:12" x14ac:dyDescent="0.2">
      <c r="A7694" s="1">
        <v>44964</v>
      </c>
      <c r="B7694" t="s">
        <v>7</v>
      </c>
      <c r="C7694" s="1">
        <v>44964</v>
      </c>
      <c r="D7694" t="s">
        <v>236</v>
      </c>
      <c r="E7694" t="s">
        <v>23</v>
      </c>
      <c r="F7694" t="s">
        <v>23</v>
      </c>
      <c r="G7694" t="s">
        <v>20</v>
      </c>
      <c r="H7694" t="s">
        <v>0</v>
      </c>
      <c r="I7694">
        <f>MONTH(Table6[[#This Row],[Loan Date]])</f>
        <v>2</v>
      </c>
      <c r="J7694" t="str">
        <f>_xlfn.XLOOKUP(Table6[[#This Row],[Numeric Month]],$N$5:$N$11,$O$5:$O$11)</f>
        <v>Feb</v>
      </c>
      <c r="K7694" t="str">
        <f>_xlfn.XLOOKUP(Table6[[#This Row],[Loan Date]],$Q$5:$Q$152,$R$5:$R$152)</f>
        <v>Tuesday</v>
      </c>
      <c r="L7694" t="str">
        <f>_xlfn.XLOOKUP(Table6[[#This Row],[Loan Date]],$Q$5:$Q$152,$S$5:$S$152)</f>
        <v>Week 5</v>
      </c>
    </row>
    <row r="7695" spans="1:12" x14ac:dyDescent="0.2">
      <c r="A7695" s="1">
        <v>44964</v>
      </c>
      <c r="B7695" t="s">
        <v>7</v>
      </c>
      <c r="C7695" s="1">
        <v>44964</v>
      </c>
      <c r="D7695" t="s">
        <v>977</v>
      </c>
      <c r="E7695" t="s">
        <v>168</v>
      </c>
      <c r="F7695" t="s">
        <v>168</v>
      </c>
      <c r="G7695" t="s">
        <v>20</v>
      </c>
      <c r="H7695" t="s">
        <v>0</v>
      </c>
      <c r="I7695">
        <f>MONTH(Table6[[#This Row],[Loan Date]])</f>
        <v>2</v>
      </c>
      <c r="J7695" t="str">
        <f>_xlfn.XLOOKUP(Table6[[#This Row],[Numeric Month]],$N$5:$N$11,$O$5:$O$11)</f>
        <v>Feb</v>
      </c>
      <c r="K7695" t="str">
        <f>_xlfn.XLOOKUP(Table6[[#This Row],[Loan Date]],$Q$5:$Q$152,$R$5:$R$152)</f>
        <v>Tuesday</v>
      </c>
      <c r="L7695" t="str">
        <f>_xlfn.XLOOKUP(Table6[[#This Row],[Loan Date]],$Q$5:$Q$152,$S$5:$S$152)</f>
        <v>Week 5</v>
      </c>
    </row>
    <row r="7696" spans="1:12" x14ac:dyDescent="0.2">
      <c r="A7696" s="1">
        <v>44964</v>
      </c>
      <c r="B7696" t="s">
        <v>7</v>
      </c>
      <c r="C7696" s="1">
        <v>44964</v>
      </c>
      <c r="D7696" t="s">
        <v>921</v>
      </c>
      <c r="E7696" t="s">
        <v>162</v>
      </c>
      <c r="F7696" t="s">
        <v>162</v>
      </c>
      <c r="G7696" t="s">
        <v>11</v>
      </c>
      <c r="H7696" t="s">
        <v>0</v>
      </c>
      <c r="I7696">
        <f>MONTH(Table6[[#This Row],[Loan Date]])</f>
        <v>2</v>
      </c>
      <c r="J7696" t="str">
        <f>_xlfn.XLOOKUP(Table6[[#This Row],[Numeric Month]],$N$5:$N$11,$O$5:$O$11)</f>
        <v>Feb</v>
      </c>
      <c r="K7696" t="str">
        <f>_xlfn.XLOOKUP(Table6[[#This Row],[Loan Date]],$Q$5:$Q$152,$R$5:$R$152)</f>
        <v>Tuesday</v>
      </c>
      <c r="L7696" t="str">
        <f>_xlfn.XLOOKUP(Table6[[#This Row],[Loan Date]],$Q$5:$Q$152,$S$5:$S$152)</f>
        <v>Week 5</v>
      </c>
    </row>
    <row r="7697" spans="1:12" x14ac:dyDescent="0.2">
      <c r="A7697" s="1">
        <v>44964</v>
      </c>
      <c r="B7697" t="s">
        <v>5</v>
      </c>
      <c r="C7697" s="1">
        <v>44964</v>
      </c>
      <c r="D7697" t="s">
        <v>911</v>
      </c>
      <c r="E7697" t="s">
        <v>37</v>
      </c>
      <c r="F7697" t="s">
        <v>37</v>
      </c>
      <c r="G7697" t="s">
        <v>20</v>
      </c>
      <c r="H7697" t="s">
        <v>0</v>
      </c>
      <c r="I7697">
        <f>MONTH(Table6[[#This Row],[Loan Date]])</f>
        <v>2</v>
      </c>
      <c r="J7697" t="str">
        <f>_xlfn.XLOOKUP(Table6[[#This Row],[Numeric Month]],$N$5:$N$11,$O$5:$O$11)</f>
        <v>Feb</v>
      </c>
      <c r="K7697" t="str">
        <f>_xlfn.XLOOKUP(Table6[[#This Row],[Loan Date]],$Q$5:$Q$152,$R$5:$R$152)</f>
        <v>Tuesday</v>
      </c>
      <c r="L7697" t="str">
        <f>_xlfn.XLOOKUP(Table6[[#This Row],[Loan Date]],$Q$5:$Q$152,$S$5:$S$152)</f>
        <v>Week 5</v>
      </c>
    </row>
    <row r="7698" spans="1:12" x14ac:dyDescent="0.2">
      <c r="A7698" s="1">
        <v>44964</v>
      </c>
      <c r="B7698" t="s">
        <v>7</v>
      </c>
      <c r="C7698" s="1">
        <v>44964</v>
      </c>
      <c r="D7698" t="s">
        <v>952</v>
      </c>
      <c r="E7698" t="s">
        <v>37</v>
      </c>
      <c r="F7698" t="s">
        <v>37</v>
      </c>
      <c r="G7698" t="s">
        <v>20</v>
      </c>
      <c r="H7698" t="s">
        <v>0</v>
      </c>
      <c r="I7698">
        <f>MONTH(Table6[[#This Row],[Loan Date]])</f>
        <v>2</v>
      </c>
      <c r="J7698" t="str">
        <f>_xlfn.XLOOKUP(Table6[[#This Row],[Numeric Month]],$N$5:$N$11,$O$5:$O$11)</f>
        <v>Feb</v>
      </c>
      <c r="K7698" t="str">
        <f>_xlfn.XLOOKUP(Table6[[#This Row],[Loan Date]],$Q$5:$Q$152,$R$5:$R$152)</f>
        <v>Tuesday</v>
      </c>
      <c r="L7698" t="str">
        <f>_xlfn.XLOOKUP(Table6[[#This Row],[Loan Date]],$Q$5:$Q$152,$S$5:$S$152)</f>
        <v>Week 5</v>
      </c>
    </row>
    <row r="7699" spans="1:12" x14ac:dyDescent="0.2">
      <c r="A7699" s="1">
        <v>44964</v>
      </c>
      <c r="B7699" t="s">
        <v>7</v>
      </c>
      <c r="C7699" s="1">
        <v>44964</v>
      </c>
      <c r="D7699" t="s">
        <v>302</v>
      </c>
      <c r="E7699" t="s">
        <v>23</v>
      </c>
      <c r="F7699" t="s">
        <v>23</v>
      </c>
      <c r="G7699" t="s">
        <v>20</v>
      </c>
      <c r="H7699" t="s">
        <v>0</v>
      </c>
      <c r="I7699">
        <f>MONTH(Table6[[#This Row],[Loan Date]])</f>
        <v>2</v>
      </c>
      <c r="J7699" t="str">
        <f>_xlfn.XLOOKUP(Table6[[#This Row],[Numeric Month]],$N$5:$N$11,$O$5:$O$11)</f>
        <v>Feb</v>
      </c>
      <c r="K7699" t="str">
        <f>_xlfn.XLOOKUP(Table6[[#This Row],[Loan Date]],$Q$5:$Q$152,$R$5:$R$152)</f>
        <v>Tuesday</v>
      </c>
      <c r="L7699" t="str">
        <f>_xlfn.XLOOKUP(Table6[[#This Row],[Loan Date]],$Q$5:$Q$152,$S$5:$S$152)</f>
        <v>Week 5</v>
      </c>
    </row>
    <row r="7700" spans="1:12" x14ac:dyDescent="0.2">
      <c r="A7700" s="1">
        <v>44964</v>
      </c>
      <c r="B7700" t="s">
        <v>7</v>
      </c>
      <c r="C7700" s="1">
        <v>44964</v>
      </c>
      <c r="D7700" t="s">
        <v>380</v>
      </c>
      <c r="E7700" t="s">
        <v>21</v>
      </c>
      <c r="F7700" t="s">
        <v>21</v>
      </c>
      <c r="G7700" t="s">
        <v>20</v>
      </c>
      <c r="H7700" t="s">
        <v>0</v>
      </c>
      <c r="I7700">
        <f>MONTH(Table6[[#This Row],[Loan Date]])</f>
        <v>2</v>
      </c>
      <c r="J7700" t="str">
        <f>_xlfn.XLOOKUP(Table6[[#This Row],[Numeric Month]],$N$5:$N$11,$O$5:$O$11)</f>
        <v>Feb</v>
      </c>
      <c r="K7700" t="str">
        <f>_xlfn.XLOOKUP(Table6[[#This Row],[Loan Date]],$Q$5:$Q$152,$R$5:$R$152)</f>
        <v>Tuesday</v>
      </c>
      <c r="L7700" t="str">
        <f>_xlfn.XLOOKUP(Table6[[#This Row],[Loan Date]],$Q$5:$Q$152,$S$5:$S$152)</f>
        <v>Week 5</v>
      </c>
    </row>
    <row r="7701" spans="1:12" x14ac:dyDescent="0.2">
      <c r="A7701" s="1">
        <v>44964</v>
      </c>
      <c r="B7701" t="s">
        <v>5</v>
      </c>
      <c r="C7701" s="1">
        <v>44964</v>
      </c>
      <c r="D7701" t="s">
        <v>499</v>
      </c>
      <c r="E7701" t="s">
        <v>21</v>
      </c>
      <c r="F7701" t="s">
        <v>21</v>
      </c>
      <c r="G7701" t="s">
        <v>20</v>
      </c>
      <c r="H7701" t="s">
        <v>0</v>
      </c>
      <c r="I7701">
        <f>MONTH(Table6[[#This Row],[Loan Date]])</f>
        <v>2</v>
      </c>
      <c r="J7701" t="str">
        <f>_xlfn.XLOOKUP(Table6[[#This Row],[Numeric Month]],$N$5:$N$11,$O$5:$O$11)</f>
        <v>Feb</v>
      </c>
      <c r="K7701" t="str">
        <f>_xlfn.XLOOKUP(Table6[[#This Row],[Loan Date]],$Q$5:$Q$152,$R$5:$R$152)</f>
        <v>Tuesday</v>
      </c>
      <c r="L7701" t="str">
        <f>_xlfn.XLOOKUP(Table6[[#This Row],[Loan Date]],$Q$5:$Q$152,$S$5:$S$152)</f>
        <v>Week 5</v>
      </c>
    </row>
    <row r="7702" spans="1:12" x14ac:dyDescent="0.2">
      <c r="A7702" s="1">
        <v>44964</v>
      </c>
      <c r="B7702" t="s">
        <v>5</v>
      </c>
      <c r="C7702" s="1">
        <v>44964</v>
      </c>
      <c r="D7702" t="s">
        <v>30</v>
      </c>
      <c r="E7702" t="s">
        <v>23</v>
      </c>
      <c r="F7702" t="s">
        <v>23</v>
      </c>
      <c r="G7702" t="s">
        <v>20</v>
      </c>
      <c r="H7702" t="s">
        <v>0</v>
      </c>
      <c r="I7702">
        <f>MONTH(Table6[[#This Row],[Loan Date]])</f>
        <v>2</v>
      </c>
      <c r="J7702" t="str">
        <f>_xlfn.XLOOKUP(Table6[[#This Row],[Numeric Month]],$N$5:$N$11,$O$5:$O$11)</f>
        <v>Feb</v>
      </c>
      <c r="K7702" t="str">
        <f>_xlfn.XLOOKUP(Table6[[#This Row],[Loan Date]],$Q$5:$Q$152,$R$5:$R$152)</f>
        <v>Tuesday</v>
      </c>
      <c r="L7702" t="str">
        <f>_xlfn.XLOOKUP(Table6[[#This Row],[Loan Date]],$Q$5:$Q$152,$S$5:$S$152)</f>
        <v>Week 5</v>
      </c>
    </row>
    <row r="7703" spans="1:12" x14ac:dyDescent="0.2">
      <c r="A7703" s="1">
        <v>44964</v>
      </c>
      <c r="B7703" t="s">
        <v>5</v>
      </c>
      <c r="C7703" s="1">
        <v>44971</v>
      </c>
      <c r="D7703" t="s">
        <v>883</v>
      </c>
      <c r="E7703" t="s">
        <v>9</v>
      </c>
      <c r="F7703" t="s">
        <v>8</v>
      </c>
      <c r="G7703" t="s">
        <v>1</v>
      </c>
      <c r="H7703" t="s">
        <v>0</v>
      </c>
      <c r="I7703">
        <f>MONTH(Table6[[#This Row],[Loan Date]])</f>
        <v>2</v>
      </c>
      <c r="J7703" t="str">
        <f>_xlfn.XLOOKUP(Table6[[#This Row],[Numeric Month]],$N$5:$N$11,$O$5:$O$11)</f>
        <v>Feb</v>
      </c>
      <c r="K7703" t="str">
        <f>_xlfn.XLOOKUP(Table6[[#This Row],[Loan Date]],$Q$5:$Q$152,$R$5:$R$152)</f>
        <v>Tuesday</v>
      </c>
      <c r="L7703" t="str">
        <f>_xlfn.XLOOKUP(Table6[[#This Row],[Loan Date]],$Q$5:$Q$152,$S$5:$S$152)</f>
        <v>Week 5</v>
      </c>
    </row>
    <row r="7704" spans="1:12" x14ac:dyDescent="0.2">
      <c r="A7704" s="1">
        <v>44964</v>
      </c>
      <c r="B7704" t="s">
        <v>5</v>
      </c>
      <c r="C7704" s="1">
        <v>44964</v>
      </c>
      <c r="D7704" t="s">
        <v>200</v>
      </c>
      <c r="E7704" t="s">
        <v>23</v>
      </c>
      <c r="F7704" t="s">
        <v>23</v>
      </c>
      <c r="G7704" t="s">
        <v>20</v>
      </c>
      <c r="H7704" t="s">
        <v>0</v>
      </c>
      <c r="I7704">
        <f>MONTH(Table6[[#This Row],[Loan Date]])</f>
        <v>2</v>
      </c>
      <c r="J7704" t="str">
        <f>_xlfn.XLOOKUP(Table6[[#This Row],[Numeric Month]],$N$5:$N$11,$O$5:$O$11)</f>
        <v>Feb</v>
      </c>
      <c r="K7704" t="str">
        <f>_xlfn.XLOOKUP(Table6[[#This Row],[Loan Date]],$Q$5:$Q$152,$R$5:$R$152)</f>
        <v>Tuesday</v>
      </c>
      <c r="L7704" t="str">
        <f>_xlfn.XLOOKUP(Table6[[#This Row],[Loan Date]],$Q$5:$Q$152,$S$5:$S$152)</f>
        <v>Week 5</v>
      </c>
    </row>
    <row r="7705" spans="1:12" x14ac:dyDescent="0.2">
      <c r="A7705" s="1">
        <v>44964</v>
      </c>
      <c r="B7705" t="s">
        <v>5</v>
      </c>
      <c r="C7705" s="1">
        <v>44964</v>
      </c>
      <c r="D7705" t="s">
        <v>910</v>
      </c>
      <c r="E7705" t="s">
        <v>37</v>
      </c>
      <c r="F7705" t="s">
        <v>37</v>
      </c>
      <c r="G7705" t="s">
        <v>20</v>
      </c>
      <c r="H7705" t="s">
        <v>0</v>
      </c>
      <c r="I7705">
        <f>MONTH(Table6[[#This Row],[Loan Date]])</f>
        <v>2</v>
      </c>
      <c r="J7705" t="str">
        <f>_xlfn.XLOOKUP(Table6[[#This Row],[Numeric Month]],$N$5:$N$11,$O$5:$O$11)</f>
        <v>Feb</v>
      </c>
      <c r="K7705" t="str">
        <f>_xlfn.XLOOKUP(Table6[[#This Row],[Loan Date]],$Q$5:$Q$152,$R$5:$R$152)</f>
        <v>Tuesday</v>
      </c>
      <c r="L7705" t="str">
        <f>_xlfn.XLOOKUP(Table6[[#This Row],[Loan Date]],$Q$5:$Q$152,$S$5:$S$152)</f>
        <v>Week 5</v>
      </c>
    </row>
    <row r="7706" spans="1:12" x14ac:dyDescent="0.2">
      <c r="A7706" s="1">
        <v>44964</v>
      </c>
      <c r="B7706" t="s">
        <v>7</v>
      </c>
      <c r="C7706" s="1">
        <v>44964</v>
      </c>
      <c r="D7706" t="s">
        <v>717</v>
      </c>
      <c r="E7706" t="s">
        <v>49</v>
      </c>
      <c r="F7706" t="s">
        <v>49</v>
      </c>
      <c r="G7706" t="s">
        <v>20</v>
      </c>
      <c r="H7706" t="s">
        <v>0</v>
      </c>
      <c r="I7706">
        <f>MONTH(Table6[[#This Row],[Loan Date]])</f>
        <v>2</v>
      </c>
      <c r="J7706" t="str">
        <f>_xlfn.XLOOKUP(Table6[[#This Row],[Numeric Month]],$N$5:$N$11,$O$5:$O$11)</f>
        <v>Feb</v>
      </c>
      <c r="K7706" t="str">
        <f>_xlfn.XLOOKUP(Table6[[#This Row],[Loan Date]],$Q$5:$Q$152,$R$5:$R$152)</f>
        <v>Tuesday</v>
      </c>
      <c r="L7706" t="str">
        <f>_xlfn.XLOOKUP(Table6[[#This Row],[Loan Date]],$Q$5:$Q$152,$S$5:$S$152)</f>
        <v>Week 5</v>
      </c>
    </row>
    <row r="7707" spans="1:12" x14ac:dyDescent="0.2">
      <c r="A7707" s="1">
        <v>44964</v>
      </c>
      <c r="B7707" t="s">
        <v>7</v>
      </c>
      <c r="C7707" s="1">
        <v>44978</v>
      </c>
      <c r="D7707" t="s">
        <v>242</v>
      </c>
      <c r="E7707" t="s">
        <v>9</v>
      </c>
      <c r="F7707" t="s">
        <v>8</v>
      </c>
      <c r="G7707" t="s">
        <v>1</v>
      </c>
      <c r="H7707" t="s">
        <v>0</v>
      </c>
      <c r="I7707">
        <f>MONTH(Table6[[#This Row],[Loan Date]])</f>
        <v>2</v>
      </c>
      <c r="J7707" t="str">
        <f>_xlfn.XLOOKUP(Table6[[#This Row],[Numeric Month]],$N$5:$N$11,$O$5:$O$11)</f>
        <v>Feb</v>
      </c>
      <c r="K7707" t="str">
        <f>_xlfn.XLOOKUP(Table6[[#This Row],[Loan Date]],$Q$5:$Q$152,$R$5:$R$152)</f>
        <v>Tuesday</v>
      </c>
      <c r="L7707" t="str">
        <f>_xlfn.XLOOKUP(Table6[[#This Row],[Loan Date]],$Q$5:$Q$152,$S$5:$S$152)</f>
        <v>Week 5</v>
      </c>
    </row>
    <row r="7708" spans="1:12" x14ac:dyDescent="0.2">
      <c r="A7708" s="1">
        <v>44964</v>
      </c>
      <c r="B7708" t="s">
        <v>5</v>
      </c>
      <c r="C7708" s="1">
        <v>44971</v>
      </c>
      <c r="D7708" t="s">
        <v>316</v>
      </c>
      <c r="E7708" t="s">
        <v>3</v>
      </c>
      <c r="F7708" t="s">
        <v>2</v>
      </c>
      <c r="G7708" t="s">
        <v>1</v>
      </c>
      <c r="H7708" t="s">
        <v>0</v>
      </c>
      <c r="I7708">
        <f>MONTH(Table6[[#This Row],[Loan Date]])</f>
        <v>2</v>
      </c>
      <c r="J7708" t="str">
        <f>_xlfn.XLOOKUP(Table6[[#This Row],[Numeric Month]],$N$5:$N$11,$O$5:$O$11)</f>
        <v>Feb</v>
      </c>
      <c r="K7708" t="str">
        <f>_xlfn.XLOOKUP(Table6[[#This Row],[Loan Date]],$Q$5:$Q$152,$R$5:$R$152)</f>
        <v>Tuesday</v>
      </c>
      <c r="L7708" t="str">
        <f>_xlfn.XLOOKUP(Table6[[#This Row],[Loan Date]],$Q$5:$Q$152,$S$5:$S$152)</f>
        <v>Week 5</v>
      </c>
    </row>
    <row r="7709" spans="1:12" x14ac:dyDescent="0.2">
      <c r="A7709" s="1">
        <v>44964</v>
      </c>
      <c r="B7709" t="s">
        <v>7</v>
      </c>
      <c r="C7709" s="1">
        <v>44964</v>
      </c>
      <c r="D7709" t="s">
        <v>969</v>
      </c>
      <c r="E7709" t="s">
        <v>37</v>
      </c>
      <c r="F7709" t="s">
        <v>37</v>
      </c>
      <c r="G7709" t="s">
        <v>20</v>
      </c>
      <c r="H7709" t="s">
        <v>0</v>
      </c>
      <c r="I7709">
        <f>MONTH(Table6[[#This Row],[Loan Date]])</f>
        <v>2</v>
      </c>
      <c r="J7709" t="str">
        <f>_xlfn.XLOOKUP(Table6[[#This Row],[Numeric Month]],$N$5:$N$11,$O$5:$O$11)</f>
        <v>Feb</v>
      </c>
      <c r="K7709" t="str">
        <f>_xlfn.XLOOKUP(Table6[[#This Row],[Loan Date]],$Q$5:$Q$152,$R$5:$R$152)</f>
        <v>Tuesday</v>
      </c>
      <c r="L7709" t="str">
        <f>_xlfn.XLOOKUP(Table6[[#This Row],[Loan Date]],$Q$5:$Q$152,$S$5:$S$152)</f>
        <v>Week 5</v>
      </c>
    </row>
    <row r="7710" spans="1:12" x14ac:dyDescent="0.2">
      <c r="A7710" s="1">
        <v>44964</v>
      </c>
      <c r="B7710" t="s">
        <v>7</v>
      </c>
      <c r="C7710" s="1">
        <v>44964</v>
      </c>
      <c r="D7710" t="s">
        <v>923</v>
      </c>
      <c r="E7710" t="s">
        <v>37</v>
      </c>
      <c r="F7710" t="s">
        <v>37</v>
      </c>
      <c r="G7710" t="s">
        <v>20</v>
      </c>
      <c r="H7710" t="s">
        <v>0</v>
      </c>
      <c r="I7710">
        <f>MONTH(Table6[[#This Row],[Loan Date]])</f>
        <v>2</v>
      </c>
      <c r="J7710" t="str">
        <f>_xlfn.XLOOKUP(Table6[[#This Row],[Numeric Month]],$N$5:$N$11,$O$5:$O$11)</f>
        <v>Feb</v>
      </c>
      <c r="K7710" t="str">
        <f>_xlfn.XLOOKUP(Table6[[#This Row],[Loan Date]],$Q$5:$Q$152,$R$5:$R$152)</f>
        <v>Tuesday</v>
      </c>
      <c r="L7710" t="str">
        <f>_xlfn.XLOOKUP(Table6[[#This Row],[Loan Date]],$Q$5:$Q$152,$S$5:$S$152)</f>
        <v>Week 5</v>
      </c>
    </row>
    <row r="7711" spans="1:12" x14ac:dyDescent="0.2">
      <c r="A7711" s="1">
        <v>44964</v>
      </c>
      <c r="B7711" t="s">
        <v>5</v>
      </c>
      <c r="C7711" s="1">
        <v>44964</v>
      </c>
      <c r="D7711" t="s">
        <v>379</v>
      </c>
      <c r="E7711" t="s">
        <v>65</v>
      </c>
      <c r="F7711" t="s">
        <v>65</v>
      </c>
      <c r="G7711" t="s">
        <v>20</v>
      </c>
      <c r="H7711" t="s">
        <v>0</v>
      </c>
      <c r="I7711">
        <f>MONTH(Table6[[#This Row],[Loan Date]])</f>
        <v>2</v>
      </c>
      <c r="J7711" t="str">
        <f>_xlfn.XLOOKUP(Table6[[#This Row],[Numeric Month]],$N$5:$N$11,$O$5:$O$11)</f>
        <v>Feb</v>
      </c>
      <c r="K7711" t="str">
        <f>_xlfn.XLOOKUP(Table6[[#This Row],[Loan Date]],$Q$5:$Q$152,$R$5:$R$152)</f>
        <v>Tuesday</v>
      </c>
      <c r="L7711" t="str">
        <f>_xlfn.XLOOKUP(Table6[[#This Row],[Loan Date]],$Q$5:$Q$152,$S$5:$S$152)</f>
        <v>Week 5</v>
      </c>
    </row>
    <row r="7712" spans="1:12" x14ac:dyDescent="0.2">
      <c r="A7712" s="1">
        <v>44964</v>
      </c>
      <c r="B7712" t="s">
        <v>5</v>
      </c>
      <c r="C7712" s="1">
        <v>44964</v>
      </c>
      <c r="D7712" t="s">
        <v>609</v>
      </c>
      <c r="E7712" t="s">
        <v>23</v>
      </c>
      <c r="F7712" t="s">
        <v>23</v>
      </c>
      <c r="G7712" t="s">
        <v>20</v>
      </c>
      <c r="H7712" t="s">
        <v>0</v>
      </c>
      <c r="I7712">
        <f>MONTH(Table6[[#This Row],[Loan Date]])</f>
        <v>2</v>
      </c>
      <c r="J7712" t="str">
        <f>_xlfn.XLOOKUP(Table6[[#This Row],[Numeric Month]],$N$5:$N$11,$O$5:$O$11)</f>
        <v>Feb</v>
      </c>
      <c r="K7712" t="str">
        <f>_xlfn.XLOOKUP(Table6[[#This Row],[Loan Date]],$Q$5:$Q$152,$R$5:$R$152)</f>
        <v>Tuesday</v>
      </c>
      <c r="L7712" t="str">
        <f>_xlfn.XLOOKUP(Table6[[#This Row],[Loan Date]],$Q$5:$Q$152,$S$5:$S$152)</f>
        <v>Week 5</v>
      </c>
    </row>
    <row r="7713" spans="1:12" x14ac:dyDescent="0.2">
      <c r="A7713" s="1">
        <v>44964</v>
      </c>
      <c r="B7713" t="s">
        <v>7</v>
      </c>
      <c r="C7713" s="1">
        <v>44964</v>
      </c>
      <c r="D7713" t="s">
        <v>457</v>
      </c>
      <c r="E7713" t="s">
        <v>41</v>
      </c>
      <c r="F7713" t="s">
        <v>40</v>
      </c>
      <c r="G7713" t="s">
        <v>39</v>
      </c>
      <c r="H7713" t="s">
        <v>0</v>
      </c>
      <c r="I7713">
        <f>MONTH(Table6[[#This Row],[Loan Date]])</f>
        <v>2</v>
      </c>
      <c r="J7713" t="str">
        <f>_xlfn.XLOOKUP(Table6[[#This Row],[Numeric Month]],$N$5:$N$11,$O$5:$O$11)</f>
        <v>Feb</v>
      </c>
      <c r="K7713" t="str">
        <f>_xlfn.XLOOKUP(Table6[[#This Row],[Loan Date]],$Q$5:$Q$152,$R$5:$R$152)</f>
        <v>Tuesday</v>
      </c>
      <c r="L7713" t="str">
        <f>_xlfn.XLOOKUP(Table6[[#This Row],[Loan Date]],$Q$5:$Q$152,$S$5:$S$152)</f>
        <v>Week 5</v>
      </c>
    </row>
    <row r="7714" spans="1:12" x14ac:dyDescent="0.2">
      <c r="A7714" s="1">
        <v>44964</v>
      </c>
      <c r="B7714" t="s">
        <v>7</v>
      </c>
      <c r="C7714" s="1">
        <v>44964</v>
      </c>
      <c r="D7714" t="s">
        <v>214</v>
      </c>
      <c r="E7714" t="s">
        <v>23</v>
      </c>
      <c r="F7714" t="s">
        <v>23</v>
      </c>
      <c r="G7714" t="s">
        <v>20</v>
      </c>
      <c r="H7714" t="s">
        <v>0</v>
      </c>
      <c r="I7714">
        <f>MONTH(Table6[[#This Row],[Loan Date]])</f>
        <v>2</v>
      </c>
      <c r="J7714" t="str">
        <f>_xlfn.XLOOKUP(Table6[[#This Row],[Numeric Month]],$N$5:$N$11,$O$5:$O$11)</f>
        <v>Feb</v>
      </c>
      <c r="K7714" t="str">
        <f>_xlfn.XLOOKUP(Table6[[#This Row],[Loan Date]],$Q$5:$Q$152,$R$5:$R$152)</f>
        <v>Tuesday</v>
      </c>
      <c r="L7714" t="str">
        <f>_xlfn.XLOOKUP(Table6[[#This Row],[Loan Date]],$Q$5:$Q$152,$S$5:$S$152)</f>
        <v>Week 5</v>
      </c>
    </row>
    <row r="7715" spans="1:12" x14ac:dyDescent="0.2">
      <c r="A7715" s="1">
        <v>44964</v>
      </c>
      <c r="B7715" t="s">
        <v>7</v>
      </c>
      <c r="C7715" s="1">
        <v>44964</v>
      </c>
      <c r="D7715" t="s">
        <v>474</v>
      </c>
      <c r="E7715" t="s">
        <v>21</v>
      </c>
      <c r="F7715" t="s">
        <v>21</v>
      </c>
      <c r="G7715" t="s">
        <v>20</v>
      </c>
      <c r="H7715" t="s">
        <v>0</v>
      </c>
      <c r="I7715">
        <f>MONTH(Table6[[#This Row],[Loan Date]])</f>
        <v>2</v>
      </c>
      <c r="J7715" t="str">
        <f>_xlfn.XLOOKUP(Table6[[#This Row],[Numeric Month]],$N$5:$N$11,$O$5:$O$11)</f>
        <v>Feb</v>
      </c>
      <c r="K7715" t="str">
        <f>_xlfn.XLOOKUP(Table6[[#This Row],[Loan Date]],$Q$5:$Q$152,$R$5:$R$152)</f>
        <v>Tuesday</v>
      </c>
      <c r="L7715" t="str">
        <f>_xlfn.XLOOKUP(Table6[[#This Row],[Loan Date]],$Q$5:$Q$152,$S$5:$S$152)</f>
        <v>Week 5</v>
      </c>
    </row>
    <row r="7716" spans="1:12" x14ac:dyDescent="0.2">
      <c r="A7716" s="1">
        <v>44964</v>
      </c>
      <c r="B7716" t="s">
        <v>7</v>
      </c>
      <c r="C7716" s="1">
        <v>44964</v>
      </c>
      <c r="D7716" t="s">
        <v>135</v>
      </c>
      <c r="E7716" t="s">
        <v>21</v>
      </c>
      <c r="F7716" t="s">
        <v>21</v>
      </c>
      <c r="G7716" t="s">
        <v>20</v>
      </c>
      <c r="H7716" t="s">
        <v>0</v>
      </c>
      <c r="I7716">
        <f>MONTH(Table6[[#This Row],[Loan Date]])</f>
        <v>2</v>
      </c>
      <c r="J7716" t="str">
        <f>_xlfn.XLOOKUP(Table6[[#This Row],[Numeric Month]],$N$5:$N$11,$O$5:$O$11)</f>
        <v>Feb</v>
      </c>
      <c r="K7716" t="str">
        <f>_xlfn.XLOOKUP(Table6[[#This Row],[Loan Date]],$Q$5:$Q$152,$R$5:$R$152)</f>
        <v>Tuesday</v>
      </c>
      <c r="L7716" t="str">
        <f>_xlfn.XLOOKUP(Table6[[#This Row],[Loan Date]],$Q$5:$Q$152,$S$5:$S$152)</f>
        <v>Week 5</v>
      </c>
    </row>
    <row r="7717" spans="1:12" x14ac:dyDescent="0.2">
      <c r="A7717" s="1">
        <v>44964</v>
      </c>
      <c r="B7717" t="s">
        <v>7</v>
      </c>
      <c r="C7717" s="1">
        <v>44964</v>
      </c>
      <c r="D7717" t="s">
        <v>390</v>
      </c>
      <c r="E7717" t="s">
        <v>23</v>
      </c>
      <c r="F7717" t="s">
        <v>23</v>
      </c>
      <c r="G7717" t="s">
        <v>20</v>
      </c>
      <c r="H7717" t="s">
        <v>0</v>
      </c>
      <c r="I7717">
        <f>MONTH(Table6[[#This Row],[Loan Date]])</f>
        <v>2</v>
      </c>
      <c r="J7717" t="str">
        <f>_xlfn.XLOOKUP(Table6[[#This Row],[Numeric Month]],$N$5:$N$11,$O$5:$O$11)</f>
        <v>Feb</v>
      </c>
      <c r="K7717" t="str">
        <f>_xlfn.XLOOKUP(Table6[[#This Row],[Loan Date]],$Q$5:$Q$152,$R$5:$R$152)</f>
        <v>Tuesday</v>
      </c>
      <c r="L7717" t="str">
        <f>_xlfn.XLOOKUP(Table6[[#This Row],[Loan Date]],$Q$5:$Q$152,$S$5:$S$152)</f>
        <v>Week 5</v>
      </c>
    </row>
    <row r="7718" spans="1:12" x14ac:dyDescent="0.2">
      <c r="A7718" s="1">
        <v>44964</v>
      </c>
      <c r="B7718" t="s">
        <v>7</v>
      </c>
      <c r="C7718" s="1">
        <v>44964</v>
      </c>
      <c r="D7718" t="s">
        <v>497</v>
      </c>
      <c r="E7718" t="s">
        <v>21</v>
      </c>
      <c r="F7718" t="s">
        <v>21</v>
      </c>
      <c r="G7718" t="s">
        <v>20</v>
      </c>
      <c r="H7718" t="s">
        <v>0</v>
      </c>
      <c r="I7718">
        <f>MONTH(Table6[[#This Row],[Loan Date]])</f>
        <v>2</v>
      </c>
      <c r="J7718" t="str">
        <f>_xlfn.XLOOKUP(Table6[[#This Row],[Numeric Month]],$N$5:$N$11,$O$5:$O$11)</f>
        <v>Feb</v>
      </c>
      <c r="K7718" t="str">
        <f>_xlfn.XLOOKUP(Table6[[#This Row],[Loan Date]],$Q$5:$Q$152,$R$5:$R$152)</f>
        <v>Tuesday</v>
      </c>
      <c r="L7718" t="str">
        <f>_xlfn.XLOOKUP(Table6[[#This Row],[Loan Date]],$Q$5:$Q$152,$S$5:$S$152)</f>
        <v>Week 5</v>
      </c>
    </row>
    <row r="7719" spans="1:12" x14ac:dyDescent="0.2">
      <c r="A7719" s="1">
        <v>44964</v>
      </c>
      <c r="B7719" t="s">
        <v>7</v>
      </c>
      <c r="C7719" s="1">
        <v>44964</v>
      </c>
      <c r="D7719" t="s">
        <v>174</v>
      </c>
      <c r="E7719" t="s">
        <v>23</v>
      </c>
      <c r="F7719" t="s">
        <v>23</v>
      </c>
      <c r="G7719" t="s">
        <v>20</v>
      </c>
      <c r="H7719" t="s">
        <v>0</v>
      </c>
      <c r="I7719">
        <f>MONTH(Table6[[#This Row],[Loan Date]])</f>
        <v>2</v>
      </c>
      <c r="J7719" t="str">
        <f>_xlfn.XLOOKUP(Table6[[#This Row],[Numeric Month]],$N$5:$N$11,$O$5:$O$11)</f>
        <v>Feb</v>
      </c>
      <c r="K7719" t="str">
        <f>_xlfn.XLOOKUP(Table6[[#This Row],[Loan Date]],$Q$5:$Q$152,$R$5:$R$152)</f>
        <v>Tuesday</v>
      </c>
      <c r="L7719" t="str">
        <f>_xlfn.XLOOKUP(Table6[[#This Row],[Loan Date]],$Q$5:$Q$152,$S$5:$S$152)</f>
        <v>Week 5</v>
      </c>
    </row>
    <row r="7720" spans="1:12" x14ac:dyDescent="0.2">
      <c r="A7720" s="1">
        <v>44964</v>
      </c>
      <c r="B7720" t="s">
        <v>7</v>
      </c>
      <c r="C7720" s="1">
        <v>44964</v>
      </c>
      <c r="D7720" t="s">
        <v>753</v>
      </c>
      <c r="E7720" t="s">
        <v>113</v>
      </c>
      <c r="F7720" t="s">
        <v>113</v>
      </c>
      <c r="G7720" t="s">
        <v>20</v>
      </c>
      <c r="H7720" t="s">
        <v>0</v>
      </c>
      <c r="I7720">
        <f>MONTH(Table6[[#This Row],[Loan Date]])</f>
        <v>2</v>
      </c>
      <c r="J7720" t="str">
        <f>_xlfn.XLOOKUP(Table6[[#This Row],[Numeric Month]],$N$5:$N$11,$O$5:$O$11)</f>
        <v>Feb</v>
      </c>
      <c r="K7720" t="str">
        <f>_xlfn.XLOOKUP(Table6[[#This Row],[Loan Date]],$Q$5:$Q$152,$R$5:$R$152)</f>
        <v>Tuesday</v>
      </c>
      <c r="L7720" t="str">
        <f>_xlfn.XLOOKUP(Table6[[#This Row],[Loan Date]],$Q$5:$Q$152,$S$5:$S$152)</f>
        <v>Week 5</v>
      </c>
    </row>
    <row r="7721" spans="1:12" x14ac:dyDescent="0.2">
      <c r="A7721" s="1">
        <v>44964</v>
      </c>
      <c r="B7721" t="s">
        <v>7</v>
      </c>
      <c r="C7721" s="1">
        <v>44978</v>
      </c>
      <c r="D7721" t="s">
        <v>202</v>
      </c>
      <c r="E7721" t="s">
        <v>9</v>
      </c>
      <c r="F7721" t="s">
        <v>8</v>
      </c>
      <c r="G7721" t="s">
        <v>1</v>
      </c>
      <c r="H7721" t="s">
        <v>0</v>
      </c>
      <c r="I7721">
        <f>MONTH(Table6[[#This Row],[Loan Date]])</f>
        <v>2</v>
      </c>
      <c r="J7721" t="str">
        <f>_xlfn.XLOOKUP(Table6[[#This Row],[Numeric Month]],$N$5:$N$11,$O$5:$O$11)</f>
        <v>Feb</v>
      </c>
      <c r="K7721" t="str">
        <f>_xlfn.XLOOKUP(Table6[[#This Row],[Loan Date]],$Q$5:$Q$152,$R$5:$R$152)</f>
        <v>Tuesday</v>
      </c>
      <c r="L7721" t="str">
        <f>_xlfn.XLOOKUP(Table6[[#This Row],[Loan Date]],$Q$5:$Q$152,$S$5:$S$152)</f>
        <v>Week 5</v>
      </c>
    </row>
    <row r="7722" spans="1:12" x14ac:dyDescent="0.2">
      <c r="A7722" s="1">
        <v>44964</v>
      </c>
      <c r="B7722" t="s">
        <v>5</v>
      </c>
      <c r="C7722" s="1">
        <v>44971</v>
      </c>
      <c r="D7722" t="s">
        <v>446</v>
      </c>
      <c r="E7722" t="s">
        <v>9</v>
      </c>
      <c r="F7722" t="s">
        <v>8</v>
      </c>
      <c r="G7722" t="s">
        <v>1</v>
      </c>
      <c r="H7722" t="s">
        <v>0</v>
      </c>
      <c r="I7722">
        <f>MONTH(Table6[[#This Row],[Loan Date]])</f>
        <v>2</v>
      </c>
      <c r="J7722" t="str">
        <f>_xlfn.XLOOKUP(Table6[[#This Row],[Numeric Month]],$N$5:$N$11,$O$5:$O$11)</f>
        <v>Feb</v>
      </c>
      <c r="K7722" t="str">
        <f>_xlfn.XLOOKUP(Table6[[#This Row],[Loan Date]],$Q$5:$Q$152,$R$5:$R$152)</f>
        <v>Tuesday</v>
      </c>
      <c r="L7722" t="str">
        <f>_xlfn.XLOOKUP(Table6[[#This Row],[Loan Date]],$Q$5:$Q$152,$S$5:$S$152)</f>
        <v>Week 5</v>
      </c>
    </row>
    <row r="7723" spans="1:12" x14ac:dyDescent="0.2">
      <c r="A7723" s="1">
        <v>44964</v>
      </c>
      <c r="B7723" t="s">
        <v>7</v>
      </c>
      <c r="C7723" s="1">
        <v>44964</v>
      </c>
      <c r="D7723" t="s">
        <v>915</v>
      </c>
      <c r="E7723" t="s">
        <v>37</v>
      </c>
      <c r="F7723" t="s">
        <v>37</v>
      </c>
      <c r="G7723" t="s">
        <v>20</v>
      </c>
      <c r="H7723" t="s">
        <v>0</v>
      </c>
      <c r="I7723">
        <f>MONTH(Table6[[#This Row],[Loan Date]])</f>
        <v>2</v>
      </c>
      <c r="J7723" t="str">
        <f>_xlfn.XLOOKUP(Table6[[#This Row],[Numeric Month]],$N$5:$N$11,$O$5:$O$11)</f>
        <v>Feb</v>
      </c>
      <c r="K7723" t="str">
        <f>_xlfn.XLOOKUP(Table6[[#This Row],[Loan Date]],$Q$5:$Q$152,$R$5:$R$152)</f>
        <v>Tuesday</v>
      </c>
      <c r="L7723" t="str">
        <f>_xlfn.XLOOKUP(Table6[[#This Row],[Loan Date]],$Q$5:$Q$152,$S$5:$S$152)</f>
        <v>Week 5</v>
      </c>
    </row>
    <row r="7724" spans="1:12" x14ac:dyDescent="0.2">
      <c r="A7724" s="1">
        <v>44964</v>
      </c>
      <c r="B7724" t="s">
        <v>7</v>
      </c>
      <c r="C7724" s="1">
        <v>44964</v>
      </c>
      <c r="D7724" t="s">
        <v>197</v>
      </c>
      <c r="E7724" t="s">
        <v>41</v>
      </c>
      <c r="F7724" t="s">
        <v>40</v>
      </c>
      <c r="G7724" t="s">
        <v>39</v>
      </c>
      <c r="H7724" t="s">
        <v>0</v>
      </c>
      <c r="I7724">
        <f>MONTH(Table6[[#This Row],[Loan Date]])</f>
        <v>2</v>
      </c>
      <c r="J7724" t="str">
        <f>_xlfn.XLOOKUP(Table6[[#This Row],[Numeric Month]],$N$5:$N$11,$O$5:$O$11)</f>
        <v>Feb</v>
      </c>
      <c r="K7724" t="str">
        <f>_xlfn.XLOOKUP(Table6[[#This Row],[Loan Date]],$Q$5:$Q$152,$R$5:$R$152)</f>
        <v>Tuesday</v>
      </c>
      <c r="L7724" t="str">
        <f>_xlfn.XLOOKUP(Table6[[#This Row],[Loan Date]],$Q$5:$Q$152,$S$5:$S$152)</f>
        <v>Week 5</v>
      </c>
    </row>
    <row r="7725" spans="1:12" x14ac:dyDescent="0.2">
      <c r="A7725" s="1">
        <v>44964</v>
      </c>
      <c r="B7725" t="s">
        <v>107</v>
      </c>
      <c r="C7725" s="1">
        <v>44964</v>
      </c>
      <c r="D7725" t="s">
        <v>214</v>
      </c>
      <c r="E7725" t="s">
        <v>23</v>
      </c>
      <c r="F7725" t="s">
        <v>23</v>
      </c>
      <c r="G7725" t="s">
        <v>20</v>
      </c>
      <c r="H7725" t="s">
        <v>0</v>
      </c>
      <c r="I7725">
        <f>MONTH(Table6[[#This Row],[Loan Date]])</f>
        <v>2</v>
      </c>
      <c r="J7725" t="str">
        <f>_xlfn.XLOOKUP(Table6[[#This Row],[Numeric Month]],$N$5:$N$11,$O$5:$O$11)</f>
        <v>Feb</v>
      </c>
      <c r="K7725" t="str">
        <f>_xlfn.XLOOKUP(Table6[[#This Row],[Loan Date]],$Q$5:$Q$152,$R$5:$R$152)</f>
        <v>Tuesday</v>
      </c>
      <c r="L7725" t="str">
        <f>_xlfn.XLOOKUP(Table6[[#This Row],[Loan Date]],$Q$5:$Q$152,$S$5:$S$152)</f>
        <v>Week 5</v>
      </c>
    </row>
    <row r="7726" spans="1:12" x14ac:dyDescent="0.2">
      <c r="A7726" s="1">
        <v>44964</v>
      </c>
      <c r="B7726" t="s">
        <v>107</v>
      </c>
      <c r="C7726" s="1">
        <v>44964</v>
      </c>
      <c r="D7726" t="s">
        <v>474</v>
      </c>
      <c r="E7726" t="s">
        <v>21</v>
      </c>
      <c r="F7726" t="s">
        <v>21</v>
      </c>
      <c r="G7726" t="s">
        <v>20</v>
      </c>
      <c r="H7726" t="s">
        <v>0</v>
      </c>
      <c r="I7726">
        <f>MONTH(Table6[[#This Row],[Loan Date]])</f>
        <v>2</v>
      </c>
      <c r="J7726" t="str">
        <f>_xlfn.XLOOKUP(Table6[[#This Row],[Numeric Month]],$N$5:$N$11,$O$5:$O$11)</f>
        <v>Feb</v>
      </c>
      <c r="K7726" t="str">
        <f>_xlfn.XLOOKUP(Table6[[#This Row],[Loan Date]],$Q$5:$Q$152,$R$5:$R$152)</f>
        <v>Tuesday</v>
      </c>
      <c r="L7726" t="str">
        <f>_xlfn.XLOOKUP(Table6[[#This Row],[Loan Date]],$Q$5:$Q$152,$S$5:$S$152)</f>
        <v>Week 5</v>
      </c>
    </row>
    <row r="7727" spans="1:12" x14ac:dyDescent="0.2">
      <c r="A7727" s="1">
        <v>44964</v>
      </c>
      <c r="B7727" t="s">
        <v>7</v>
      </c>
      <c r="C7727" s="1">
        <v>44964</v>
      </c>
      <c r="D7727" t="s">
        <v>613</v>
      </c>
      <c r="E7727" t="s">
        <v>21</v>
      </c>
      <c r="F7727" t="s">
        <v>21</v>
      </c>
      <c r="G7727" t="s">
        <v>20</v>
      </c>
      <c r="H7727" t="s">
        <v>0</v>
      </c>
      <c r="I7727">
        <f>MONTH(Table6[[#This Row],[Loan Date]])</f>
        <v>2</v>
      </c>
      <c r="J7727" t="str">
        <f>_xlfn.XLOOKUP(Table6[[#This Row],[Numeric Month]],$N$5:$N$11,$O$5:$O$11)</f>
        <v>Feb</v>
      </c>
      <c r="K7727" t="str">
        <f>_xlfn.XLOOKUP(Table6[[#This Row],[Loan Date]],$Q$5:$Q$152,$R$5:$R$152)</f>
        <v>Tuesday</v>
      </c>
      <c r="L7727" t="str">
        <f>_xlfn.XLOOKUP(Table6[[#This Row],[Loan Date]],$Q$5:$Q$152,$S$5:$S$152)</f>
        <v>Week 5</v>
      </c>
    </row>
    <row r="7728" spans="1:12" x14ac:dyDescent="0.2">
      <c r="A7728" s="1">
        <v>44964</v>
      </c>
      <c r="B7728" t="s">
        <v>7</v>
      </c>
      <c r="C7728" s="1">
        <v>44964</v>
      </c>
      <c r="D7728" t="s">
        <v>200</v>
      </c>
      <c r="E7728" t="s">
        <v>23</v>
      </c>
      <c r="F7728" t="s">
        <v>23</v>
      </c>
      <c r="G7728" t="s">
        <v>20</v>
      </c>
      <c r="H7728" t="s">
        <v>0</v>
      </c>
      <c r="I7728">
        <f>MONTH(Table6[[#This Row],[Loan Date]])</f>
        <v>2</v>
      </c>
      <c r="J7728" t="str">
        <f>_xlfn.XLOOKUP(Table6[[#This Row],[Numeric Month]],$N$5:$N$11,$O$5:$O$11)</f>
        <v>Feb</v>
      </c>
      <c r="K7728" t="str">
        <f>_xlfn.XLOOKUP(Table6[[#This Row],[Loan Date]],$Q$5:$Q$152,$R$5:$R$152)</f>
        <v>Tuesday</v>
      </c>
      <c r="L7728" t="str">
        <f>_xlfn.XLOOKUP(Table6[[#This Row],[Loan Date]],$Q$5:$Q$152,$S$5:$S$152)</f>
        <v>Week 5</v>
      </c>
    </row>
    <row r="7729" spans="1:12" x14ac:dyDescent="0.2">
      <c r="A7729" s="1">
        <v>44964</v>
      </c>
      <c r="B7729" t="s">
        <v>7</v>
      </c>
      <c r="C7729" s="1">
        <v>44971</v>
      </c>
      <c r="D7729" t="s">
        <v>75</v>
      </c>
      <c r="E7729" t="s">
        <v>9</v>
      </c>
      <c r="F7729" t="s">
        <v>8</v>
      </c>
      <c r="G7729" t="s">
        <v>1</v>
      </c>
      <c r="H7729" t="s">
        <v>0</v>
      </c>
      <c r="I7729">
        <f>MONTH(Table6[[#This Row],[Loan Date]])</f>
        <v>2</v>
      </c>
      <c r="J7729" t="str">
        <f>_xlfn.XLOOKUP(Table6[[#This Row],[Numeric Month]],$N$5:$N$11,$O$5:$O$11)</f>
        <v>Feb</v>
      </c>
      <c r="K7729" t="str">
        <f>_xlfn.XLOOKUP(Table6[[#This Row],[Loan Date]],$Q$5:$Q$152,$R$5:$R$152)</f>
        <v>Tuesday</v>
      </c>
      <c r="L7729" t="str">
        <f>_xlfn.XLOOKUP(Table6[[#This Row],[Loan Date]],$Q$5:$Q$152,$S$5:$S$152)</f>
        <v>Week 5</v>
      </c>
    </row>
    <row r="7730" spans="1:12" x14ac:dyDescent="0.2">
      <c r="A7730" s="1">
        <v>44964</v>
      </c>
      <c r="B7730" t="s">
        <v>7</v>
      </c>
      <c r="C7730" s="1">
        <v>44971</v>
      </c>
      <c r="D7730" t="s">
        <v>144</v>
      </c>
      <c r="E7730" t="s">
        <v>9</v>
      </c>
      <c r="F7730" t="s">
        <v>8</v>
      </c>
      <c r="G7730" t="s">
        <v>1</v>
      </c>
      <c r="H7730" t="s">
        <v>0</v>
      </c>
      <c r="I7730">
        <f>MONTH(Table6[[#This Row],[Loan Date]])</f>
        <v>2</v>
      </c>
      <c r="J7730" t="str">
        <f>_xlfn.XLOOKUP(Table6[[#This Row],[Numeric Month]],$N$5:$N$11,$O$5:$O$11)</f>
        <v>Feb</v>
      </c>
      <c r="K7730" t="str">
        <f>_xlfn.XLOOKUP(Table6[[#This Row],[Loan Date]],$Q$5:$Q$152,$R$5:$R$152)</f>
        <v>Tuesday</v>
      </c>
      <c r="L7730" t="str">
        <f>_xlfn.XLOOKUP(Table6[[#This Row],[Loan Date]],$Q$5:$Q$152,$S$5:$S$152)</f>
        <v>Week 5</v>
      </c>
    </row>
    <row r="7731" spans="1:12" x14ac:dyDescent="0.2">
      <c r="A7731" s="1">
        <v>44964</v>
      </c>
      <c r="B7731" t="s">
        <v>5</v>
      </c>
      <c r="C7731" s="1">
        <v>44964</v>
      </c>
      <c r="D7731" t="s">
        <v>172</v>
      </c>
      <c r="E7731" t="s">
        <v>21</v>
      </c>
      <c r="F7731" t="s">
        <v>21</v>
      </c>
      <c r="G7731" t="s">
        <v>20</v>
      </c>
      <c r="H7731" t="s">
        <v>0</v>
      </c>
      <c r="I7731">
        <f>MONTH(Table6[[#This Row],[Loan Date]])</f>
        <v>2</v>
      </c>
      <c r="J7731" t="str">
        <f>_xlfn.XLOOKUP(Table6[[#This Row],[Numeric Month]],$N$5:$N$11,$O$5:$O$11)</f>
        <v>Feb</v>
      </c>
      <c r="K7731" t="str">
        <f>_xlfn.XLOOKUP(Table6[[#This Row],[Loan Date]],$Q$5:$Q$152,$R$5:$R$152)</f>
        <v>Tuesday</v>
      </c>
      <c r="L7731" t="str">
        <f>_xlfn.XLOOKUP(Table6[[#This Row],[Loan Date]],$Q$5:$Q$152,$S$5:$S$152)</f>
        <v>Week 5</v>
      </c>
    </row>
    <row r="7732" spans="1:12" x14ac:dyDescent="0.2">
      <c r="A7732" s="1">
        <v>44964</v>
      </c>
      <c r="B7732" t="s">
        <v>5</v>
      </c>
      <c r="C7732" s="1">
        <v>44964</v>
      </c>
      <c r="D7732" t="s">
        <v>29</v>
      </c>
      <c r="E7732" t="s">
        <v>23</v>
      </c>
      <c r="F7732" t="s">
        <v>23</v>
      </c>
      <c r="G7732" t="s">
        <v>20</v>
      </c>
      <c r="H7732" t="s">
        <v>0</v>
      </c>
      <c r="I7732">
        <f>MONTH(Table6[[#This Row],[Loan Date]])</f>
        <v>2</v>
      </c>
      <c r="J7732" t="str">
        <f>_xlfn.XLOOKUP(Table6[[#This Row],[Numeric Month]],$N$5:$N$11,$O$5:$O$11)</f>
        <v>Feb</v>
      </c>
      <c r="K7732" t="str">
        <f>_xlfn.XLOOKUP(Table6[[#This Row],[Loan Date]],$Q$5:$Q$152,$R$5:$R$152)</f>
        <v>Tuesday</v>
      </c>
      <c r="L7732" t="str">
        <f>_xlfn.XLOOKUP(Table6[[#This Row],[Loan Date]],$Q$5:$Q$152,$S$5:$S$152)</f>
        <v>Week 5</v>
      </c>
    </row>
    <row r="7733" spans="1:12" x14ac:dyDescent="0.2">
      <c r="A7733" s="1">
        <v>44964</v>
      </c>
      <c r="B7733" t="s">
        <v>7</v>
      </c>
      <c r="C7733" s="1">
        <v>44971</v>
      </c>
      <c r="D7733" t="s">
        <v>976</v>
      </c>
      <c r="E7733" t="s">
        <v>3</v>
      </c>
      <c r="F7733" t="s">
        <v>2</v>
      </c>
      <c r="G7733" t="s">
        <v>1</v>
      </c>
      <c r="H7733" t="s">
        <v>0</v>
      </c>
      <c r="I7733">
        <f>MONTH(Table6[[#This Row],[Loan Date]])</f>
        <v>2</v>
      </c>
      <c r="J7733" t="str">
        <f>_xlfn.XLOOKUP(Table6[[#This Row],[Numeric Month]],$N$5:$N$11,$O$5:$O$11)</f>
        <v>Feb</v>
      </c>
      <c r="K7733" t="str">
        <f>_xlfn.XLOOKUP(Table6[[#This Row],[Loan Date]],$Q$5:$Q$152,$R$5:$R$152)</f>
        <v>Tuesday</v>
      </c>
      <c r="L7733" t="str">
        <f>_xlfn.XLOOKUP(Table6[[#This Row],[Loan Date]],$Q$5:$Q$152,$S$5:$S$152)</f>
        <v>Week 5</v>
      </c>
    </row>
    <row r="7734" spans="1:12" x14ac:dyDescent="0.2">
      <c r="A7734" s="1">
        <v>44964</v>
      </c>
      <c r="B7734" t="s">
        <v>7</v>
      </c>
      <c r="C7734" s="1">
        <v>44964</v>
      </c>
      <c r="D7734" t="s">
        <v>441</v>
      </c>
      <c r="E7734" t="s">
        <v>21</v>
      </c>
      <c r="F7734" t="s">
        <v>21</v>
      </c>
      <c r="G7734" t="s">
        <v>20</v>
      </c>
      <c r="H7734" t="s">
        <v>0</v>
      </c>
      <c r="I7734">
        <f>MONTH(Table6[[#This Row],[Loan Date]])</f>
        <v>2</v>
      </c>
      <c r="J7734" t="str">
        <f>_xlfn.XLOOKUP(Table6[[#This Row],[Numeric Month]],$N$5:$N$11,$O$5:$O$11)</f>
        <v>Feb</v>
      </c>
      <c r="K7734" t="str">
        <f>_xlfn.XLOOKUP(Table6[[#This Row],[Loan Date]],$Q$5:$Q$152,$R$5:$R$152)</f>
        <v>Tuesday</v>
      </c>
      <c r="L7734" t="str">
        <f>_xlfn.XLOOKUP(Table6[[#This Row],[Loan Date]],$Q$5:$Q$152,$S$5:$S$152)</f>
        <v>Week 5</v>
      </c>
    </row>
    <row r="7735" spans="1:12" x14ac:dyDescent="0.2">
      <c r="A7735" s="1">
        <v>44964</v>
      </c>
      <c r="B7735" t="s">
        <v>7</v>
      </c>
      <c r="C7735" s="1">
        <v>44964</v>
      </c>
      <c r="D7735" t="s">
        <v>171</v>
      </c>
      <c r="E7735" t="s">
        <v>23</v>
      </c>
      <c r="F7735" t="s">
        <v>23</v>
      </c>
      <c r="G7735" t="s">
        <v>20</v>
      </c>
      <c r="H7735" t="s">
        <v>0</v>
      </c>
      <c r="I7735">
        <f>MONTH(Table6[[#This Row],[Loan Date]])</f>
        <v>2</v>
      </c>
      <c r="J7735" t="str">
        <f>_xlfn.XLOOKUP(Table6[[#This Row],[Numeric Month]],$N$5:$N$11,$O$5:$O$11)</f>
        <v>Feb</v>
      </c>
      <c r="K7735" t="str">
        <f>_xlfn.XLOOKUP(Table6[[#This Row],[Loan Date]],$Q$5:$Q$152,$R$5:$R$152)</f>
        <v>Tuesday</v>
      </c>
      <c r="L7735" t="str">
        <f>_xlfn.XLOOKUP(Table6[[#This Row],[Loan Date]],$Q$5:$Q$152,$S$5:$S$152)</f>
        <v>Week 5</v>
      </c>
    </row>
    <row r="7736" spans="1:12" x14ac:dyDescent="0.2">
      <c r="A7736" s="1">
        <v>44964</v>
      </c>
      <c r="B7736" t="s">
        <v>7</v>
      </c>
      <c r="C7736" s="1">
        <v>44964</v>
      </c>
      <c r="D7736" t="s">
        <v>119</v>
      </c>
      <c r="E7736" t="s">
        <v>21</v>
      </c>
      <c r="F7736" t="s">
        <v>21</v>
      </c>
      <c r="G7736" t="s">
        <v>20</v>
      </c>
      <c r="H7736" t="s">
        <v>0</v>
      </c>
      <c r="I7736">
        <f>MONTH(Table6[[#This Row],[Loan Date]])</f>
        <v>2</v>
      </c>
      <c r="J7736" t="str">
        <f>_xlfn.XLOOKUP(Table6[[#This Row],[Numeric Month]],$N$5:$N$11,$O$5:$O$11)</f>
        <v>Feb</v>
      </c>
      <c r="K7736" t="str">
        <f>_xlfn.XLOOKUP(Table6[[#This Row],[Loan Date]],$Q$5:$Q$152,$R$5:$R$152)</f>
        <v>Tuesday</v>
      </c>
      <c r="L7736" t="str">
        <f>_xlfn.XLOOKUP(Table6[[#This Row],[Loan Date]],$Q$5:$Q$152,$S$5:$S$152)</f>
        <v>Week 5</v>
      </c>
    </row>
    <row r="7737" spans="1:12" x14ac:dyDescent="0.2">
      <c r="A7737" s="1">
        <v>44964</v>
      </c>
      <c r="B7737" t="s">
        <v>7</v>
      </c>
      <c r="C7737" s="1">
        <v>44964</v>
      </c>
      <c r="D7737" t="s">
        <v>408</v>
      </c>
      <c r="E7737" t="s">
        <v>23</v>
      </c>
      <c r="F7737" t="s">
        <v>23</v>
      </c>
      <c r="G7737" t="s">
        <v>20</v>
      </c>
      <c r="H7737" t="s">
        <v>0</v>
      </c>
      <c r="I7737">
        <f>MONTH(Table6[[#This Row],[Loan Date]])</f>
        <v>2</v>
      </c>
      <c r="J7737" t="str">
        <f>_xlfn.XLOOKUP(Table6[[#This Row],[Numeric Month]],$N$5:$N$11,$O$5:$O$11)</f>
        <v>Feb</v>
      </c>
      <c r="K7737" t="str">
        <f>_xlfn.XLOOKUP(Table6[[#This Row],[Loan Date]],$Q$5:$Q$152,$R$5:$R$152)</f>
        <v>Tuesday</v>
      </c>
      <c r="L7737" t="str">
        <f>_xlfn.XLOOKUP(Table6[[#This Row],[Loan Date]],$Q$5:$Q$152,$S$5:$S$152)</f>
        <v>Week 5</v>
      </c>
    </row>
    <row r="7738" spans="1:12" x14ac:dyDescent="0.2">
      <c r="A7738" s="1">
        <v>44964</v>
      </c>
      <c r="B7738" t="s">
        <v>5</v>
      </c>
      <c r="C7738" s="1">
        <v>45009</v>
      </c>
      <c r="D7738" t="s">
        <v>975</v>
      </c>
      <c r="E7738" t="s">
        <v>9</v>
      </c>
      <c r="F7738" t="s">
        <v>8</v>
      </c>
      <c r="G7738" t="s">
        <v>1</v>
      </c>
      <c r="H7738" t="s">
        <v>0</v>
      </c>
      <c r="I7738">
        <f>MONTH(Table6[[#This Row],[Loan Date]])</f>
        <v>2</v>
      </c>
      <c r="J7738" t="str">
        <f>_xlfn.XLOOKUP(Table6[[#This Row],[Numeric Month]],$N$5:$N$11,$O$5:$O$11)</f>
        <v>Feb</v>
      </c>
      <c r="K7738" t="str">
        <f>_xlfn.XLOOKUP(Table6[[#This Row],[Loan Date]],$Q$5:$Q$152,$R$5:$R$152)</f>
        <v>Tuesday</v>
      </c>
      <c r="L7738" t="str">
        <f>_xlfn.XLOOKUP(Table6[[#This Row],[Loan Date]],$Q$5:$Q$152,$S$5:$S$152)</f>
        <v>Week 5</v>
      </c>
    </row>
    <row r="7739" spans="1:12" x14ac:dyDescent="0.2">
      <c r="A7739" s="1">
        <v>44964</v>
      </c>
      <c r="B7739" t="s">
        <v>7</v>
      </c>
      <c r="C7739" s="1">
        <v>44964</v>
      </c>
      <c r="D7739" t="s">
        <v>916</v>
      </c>
      <c r="E7739" t="s">
        <v>37</v>
      </c>
      <c r="F7739" t="s">
        <v>37</v>
      </c>
      <c r="G7739" t="s">
        <v>20</v>
      </c>
      <c r="H7739" t="s">
        <v>0</v>
      </c>
      <c r="I7739">
        <f>MONTH(Table6[[#This Row],[Loan Date]])</f>
        <v>2</v>
      </c>
      <c r="J7739" t="str">
        <f>_xlfn.XLOOKUP(Table6[[#This Row],[Numeric Month]],$N$5:$N$11,$O$5:$O$11)</f>
        <v>Feb</v>
      </c>
      <c r="K7739" t="str">
        <f>_xlfn.XLOOKUP(Table6[[#This Row],[Loan Date]],$Q$5:$Q$152,$R$5:$R$152)</f>
        <v>Tuesday</v>
      </c>
      <c r="L7739" t="str">
        <f>_xlfn.XLOOKUP(Table6[[#This Row],[Loan Date]],$Q$5:$Q$152,$S$5:$S$152)</f>
        <v>Week 5</v>
      </c>
    </row>
    <row r="7740" spans="1:12" x14ac:dyDescent="0.2">
      <c r="A7740" s="1">
        <v>44964</v>
      </c>
      <c r="B7740" t="s">
        <v>7</v>
      </c>
      <c r="C7740" s="1">
        <v>44964</v>
      </c>
      <c r="D7740" t="s">
        <v>589</v>
      </c>
      <c r="E7740" t="s">
        <v>21</v>
      </c>
      <c r="F7740" t="s">
        <v>21</v>
      </c>
      <c r="G7740" t="s">
        <v>20</v>
      </c>
      <c r="H7740" t="s">
        <v>0</v>
      </c>
      <c r="I7740">
        <f>MONTH(Table6[[#This Row],[Loan Date]])</f>
        <v>2</v>
      </c>
      <c r="J7740" t="str">
        <f>_xlfn.XLOOKUP(Table6[[#This Row],[Numeric Month]],$N$5:$N$11,$O$5:$O$11)</f>
        <v>Feb</v>
      </c>
      <c r="K7740" t="str">
        <f>_xlfn.XLOOKUP(Table6[[#This Row],[Loan Date]],$Q$5:$Q$152,$R$5:$R$152)</f>
        <v>Tuesday</v>
      </c>
      <c r="L7740" t="str">
        <f>_xlfn.XLOOKUP(Table6[[#This Row],[Loan Date]],$Q$5:$Q$152,$S$5:$S$152)</f>
        <v>Week 5</v>
      </c>
    </row>
    <row r="7741" spans="1:12" x14ac:dyDescent="0.2">
      <c r="A7741" s="1">
        <v>44964</v>
      </c>
      <c r="B7741" t="s">
        <v>7</v>
      </c>
      <c r="C7741" s="1">
        <v>44964</v>
      </c>
      <c r="D7741" t="s">
        <v>681</v>
      </c>
      <c r="E7741" t="s">
        <v>23</v>
      </c>
      <c r="F7741" t="s">
        <v>23</v>
      </c>
      <c r="G7741" t="s">
        <v>20</v>
      </c>
      <c r="H7741" t="s">
        <v>0</v>
      </c>
      <c r="I7741">
        <f>MONTH(Table6[[#This Row],[Loan Date]])</f>
        <v>2</v>
      </c>
      <c r="J7741" t="str">
        <f>_xlfn.XLOOKUP(Table6[[#This Row],[Numeric Month]],$N$5:$N$11,$O$5:$O$11)</f>
        <v>Feb</v>
      </c>
      <c r="K7741" t="str">
        <f>_xlfn.XLOOKUP(Table6[[#This Row],[Loan Date]],$Q$5:$Q$152,$R$5:$R$152)</f>
        <v>Tuesday</v>
      </c>
      <c r="L7741" t="str">
        <f>_xlfn.XLOOKUP(Table6[[#This Row],[Loan Date]],$Q$5:$Q$152,$S$5:$S$152)</f>
        <v>Week 5</v>
      </c>
    </row>
    <row r="7742" spans="1:12" x14ac:dyDescent="0.2">
      <c r="A7742" s="1">
        <v>44964</v>
      </c>
      <c r="B7742" t="s">
        <v>7</v>
      </c>
      <c r="C7742" s="1">
        <v>44977</v>
      </c>
      <c r="D7742" t="s">
        <v>691</v>
      </c>
      <c r="E7742" t="s">
        <v>9</v>
      </c>
      <c r="F7742" t="s">
        <v>8</v>
      </c>
      <c r="G7742" t="s">
        <v>1</v>
      </c>
      <c r="H7742" t="s">
        <v>0</v>
      </c>
      <c r="I7742">
        <f>MONTH(Table6[[#This Row],[Loan Date]])</f>
        <v>2</v>
      </c>
      <c r="J7742" t="str">
        <f>_xlfn.XLOOKUP(Table6[[#This Row],[Numeric Month]],$N$5:$N$11,$O$5:$O$11)</f>
        <v>Feb</v>
      </c>
      <c r="K7742" t="str">
        <f>_xlfn.XLOOKUP(Table6[[#This Row],[Loan Date]],$Q$5:$Q$152,$R$5:$R$152)</f>
        <v>Tuesday</v>
      </c>
      <c r="L7742" t="str">
        <f>_xlfn.XLOOKUP(Table6[[#This Row],[Loan Date]],$Q$5:$Q$152,$S$5:$S$152)</f>
        <v>Week 5</v>
      </c>
    </row>
    <row r="7743" spans="1:12" x14ac:dyDescent="0.2">
      <c r="A7743" s="1">
        <v>44964</v>
      </c>
      <c r="B7743" t="s">
        <v>5</v>
      </c>
      <c r="C7743" s="1">
        <v>44964</v>
      </c>
      <c r="D7743" t="s">
        <v>660</v>
      </c>
      <c r="E7743" t="s">
        <v>21</v>
      </c>
      <c r="F7743" t="s">
        <v>21</v>
      </c>
      <c r="G7743" t="s">
        <v>20</v>
      </c>
      <c r="H7743" t="s">
        <v>0</v>
      </c>
      <c r="I7743">
        <f>MONTH(Table6[[#This Row],[Loan Date]])</f>
        <v>2</v>
      </c>
      <c r="J7743" t="str">
        <f>_xlfn.XLOOKUP(Table6[[#This Row],[Numeric Month]],$N$5:$N$11,$O$5:$O$11)</f>
        <v>Feb</v>
      </c>
      <c r="K7743" t="str">
        <f>_xlfn.XLOOKUP(Table6[[#This Row],[Loan Date]],$Q$5:$Q$152,$R$5:$R$152)</f>
        <v>Tuesday</v>
      </c>
      <c r="L7743" t="str">
        <f>_xlfn.XLOOKUP(Table6[[#This Row],[Loan Date]],$Q$5:$Q$152,$S$5:$S$152)</f>
        <v>Week 5</v>
      </c>
    </row>
    <row r="7744" spans="1:12" x14ac:dyDescent="0.2">
      <c r="A7744" s="1">
        <v>44964</v>
      </c>
      <c r="B7744" t="s">
        <v>5</v>
      </c>
      <c r="C7744" s="1">
        <v>44964</v>
      </c>
      <c r="D7744" t="s">
        <v>309</v>
      </c>
      <c r="E7744" t="s">
        <v>23</v>
      </c>
      <c r="F7744" t="s">
        <v>23</v>
      </c>
      <c r="G7744" t="s">
        <v>20</v>
      </c>
      <c r="H7744" t="s">
        <v>0</v>
      </c>
      <c r="I7744">
        <f>MONTH(Table6[[#This Row],[Loan Date]])</f>
        <v>2</v>
      </c>
      <c r="J7744" t="str">
        <f>_xlfn.XLOOKUP(Table6[[#This Row],[Numeric Month]],$N$5:$N$11,$O$5:$O$11)</f>
        <v>Feb</v>
      </c>
      <c r="K7744" t="str">
        <f>_xlfn.XLOOKUP(Table6[[#This Row],[Loan Date]],$Q$5:$Q$152,$R$5:$R$152)</f>
        <v>Tuesday</v>
      </c>
      <c r="L7744" t="str">
        <f>_xlfn.XLOOKUP(Table6[[#This Row],[Loan Date]],$Q$5:$Q$152,$S$5:$S$152)</f>
        <v>Week 5</v>
      </c>
    </row>
    <row r="7745" spans="1:12" x14ac:dyDescent="0.2">
      <c r="A7745" s="1">
        <v>44964</v>
      </c>
      <c r="B7745" t="s">
        <v>7</v>
      </c>
      <c r="C7745" s="1">
        <v>44964</v>
      </c>
      <c r="D7745" t="s">
        <v>915</v>
      </c>
      <c r="E7745" t="s">
        <v>37</v>
      </c>
      <c r="F7745" t="s">
        <v>37</v>
      </c>
      <c r="G7745" t="s">
        <v>20</v>
      </c>
      <c r="H7745" t="s">
        <v>0</v>
      </c>
      <c r="I7745">
        <f>MONTH(Table6[[#This Row],[Loan Date]])</f>
        <v>2</v>
      </c>
      <c r="J7745" t="str">
        <f>_xlfn.XLOOKUP(Table6[[#This Row],[Numeric Month]],$N$5:$N$11,$O$5:$O$11)</f>
        <v>Feb</v>
      </c>
      <c r="K7745" t="str">
        <f>_xlfn.XLOOKUP(Table6[[#This Row],[Loan Date]],$Q$5:$Q$152,$R$5:$R$152)</f>
        <v>Tuesday</v>
      </c>
      <c r="L7745" t="str">
        <f>_xlfn.XLOOKUP(Table6[[#This Row],[Loan Date]],$Q$5:$Q$152,$S$5:$S$152)</f>
        <v>Week 5</v>
      </c>
    </row>
    <row r="7746" spans="1:12" x14ac:dyDescent="0.2">
      <c r="A7746" s="1">
        <v>44964</v>
      </c>
      <c r="B7746" t="s">
        <v>7</v>
      </c>
      <c r="C7746" s="1">
        <v>44964</v>
      </c>
      <c r="D7746" t="s">
        <v>380</v>
      </c>
      <c r="E7746" t="s">
        <v>21</v>
      </c>
      <c r="F7746" t="s">
        <v>21</v>
      </c>
      <c r="G7746" t="s">
        <v>20</v>
      </c>
      <c r="H7746" t="s">
        <v>0</v>
      </c>
      <c r="I7746">
        <f>MONTH(Table6[[#This Row],[Loan Date]])</f>
        <v>2</v>
      </c>
      <c r="J7746" t="str">
        <f>_xlfn.XLOOKUP(Table6[[#This Row],[Numeric Month]],$N$5:$N$11,$O$5:$O$11)</f>
        <v>Feb</v>
      </c>
      <c r="K7746" t="str">
        <f>_xlfn.XLOOKUP(Table6[[#This Row],[Loan Date]],$Q$5:$Q$152,$R$5:$R$152)</f>
        <v>Tuesday</v>
      </c>
      <c r="L7746" t="str">
        <f>_xlfn.XLOOKUP(Table6[[#This Row],[Loan Date]],$Q$5:$Q$152,$S$5:$S$152)</f>
        <v>Week 5</v>
      </c>
    </row>
    <row r="7747" spans="1:12" x14ac:dyDescent="0.2">
      <c r="A7747" s="1">
        <v>44964</v>
      </c>
      <c r="B7747" t="s">
        <v>7</v>
      </c>
      <c r="C7747" s="1">
        <v>44964</v>
      </c>
      <c r="D7747" t="s">
        <v>302</v>
      </c>
      <c r="E7747" t="s">
        <v>23</v>
      </c>
      <c r="F7747" t="s">
        <v>23</v>
      </c>
      <c r="G7747" t="s">
        <v>20</v>
      </c>
      <c r="H7747" t="s">
        <v>0</v>
      </c>
      <c r="I7747">
        <f>MONTH(Table6[[#This Row],[Loan Date]])</f>
        <v>2</v>
      </c>
      <c r="J7747" t="str">
        <f>_xlfn.XLOOKUP(Table6[[#This Row],[Numeric Month]],$N$5:$N$11,$O$5:$O$11)</f>
        <v>Feb</v>
      </c>
      <c r="K7747" t="str">
        <f>_xlfn.XLOOKUP(Table6[[#This Row],[Loan Date]],$Q$5:$Q$152,$R$5:$R$152)</f>
        <v>Tuesday</v>
      </c>
      <c r="L7747" t="str">
        <f>_xlfn.XLOOKUP(Table6[[#This Row],[Loan Date]],$Q$5:$Q$152,$S$5:$S$152)</f>
        <v>Week 5</v>
      </c>
    </row>
    <row r="7748" spans="1:12" x14ac:dyDescent="0.2">
      <c r="A7748" s="1">
        <v>44964</v>
      </c>
      <c r="B7748" t="s">
        <v>7</v>
      </c>
      <c r="C7748" s="1">
        <v>44964</v>
      </c>
      <c r="D7748" t="s">
        <v>63</v>
      </c>
      <c r="E7748" t="s">
        <v>44</v>
      </c>
      <c r="F7748" t="s">
        <v>44</v>
      </c>
      <c r="G7748" t="s">
        <v>39</v>
      </c>
      <c r="H7748" t="s">
        <v>0</v>
      </c>
      <c r="I7748">
        <f>MONTH(Table6[[#This Row],[Loan Date]])</f>
        <v>2</v>
      </c>
      <c r="J7748" t="str">
        <f>_xlfn.XLOOKUP(Table6[[#This Row],[Numeric Month]],$N$5:$N$11,$O$5:$O$11)</f>
        <v>Feb</v>
      </c>
      <c r="K7748" t="str">
        <f>_xlfn.XLOOKUP(Table6[[#This Row],[Loan Date]],$Q$5:$Q$152,$R$5:$R$152)</f>
        <v>Tuesday</v>
      </c>
      <c r="L7748" t="str">
        <f>_xlfn.XLOOKUP(Table6[[#This Row],[Loan Date]],$Q$5:$Q$152,$S$5:$S$152)</f>
        <v>Week 5</v>
      </c>
    </row>
    <row r="7749" spans="1:12" x14ac:dyDescent="0.2">
      <c r="A7749" s="1">
        <v>44964</v>
      </c>
      <c r="B7749" t="s">
        <v>7</v>
      </c>
      <c r="C7749" s="1">
        <v>44977</v>
      </c>
      <c r="D7749" t="s">
        <v>974</v>
      </c>
      <c r="E7749" t="s">
        <v>3</v>
      </c>
      <c r="F7749" t="s">
        <v>2</v>
      </c>
      <c r="G7749" t="s">
        <v>1</v>
      </c>
      <c r="H7749" t="s">
        <v>0</v>
      </c>
      <c r="I7749">
        <f>MONTH(Table6[[#This Row],[Loan Date]])</f>
        <v>2</v>
      </c>
      <c r="J7749" t="str">
        <f>_xlfn.XLOOKUP(Table6[[#This Row],[Numeric Month]],$N$5:$N$11,$O$5:$O$11)</f>
        <v>Feb</v>
      </c>
      <c r="K7749" t="str">
        <f>_xlfn.XLOOKUP(Table6[[#This Row],[Loan Date]],$Q$5:$Q$152,$R$5:$R$152)</f>
        <v>Tuesday</v>
      </c>
      <c r="L7749" t="str">
        <f>_xlfn.XLOOKUP(Table6[[#This Row],[Loan Date]],$Q$5:$Q$152,$S$5:$S$152)</f>
        <v>Week 5</v>
      </c>
    </row>
    <row r="7750" spans="1:12" x14ac:dyDescent="0.2">
      <c r="A7750" s="1">
        <v>44964</v>
      </c>
      <c r="B7750" t="s">
        <v>7</v>
      </c>
      <c r="C7750" s="1">
        <v>44971</v>
      </c>
      <c r="D7750" t="s">
        <v>596</v>
      </c>
      <c r="E7750" t="s">
        <v>9</v>
      </c>
      <c r="F7750" t="s">
        <v>8</v>
      </c>
      <c r="G7750" t="s">
        <v>1</v>
      </c>
      <c r="H7750" t="s">
        <v>0</v>
      </c>
      <c r="I7750">
        <f>MONTH(Table6[[#This Row],[Loan Date]])</f>
        <v>2</v>
      </c>
      <c r="J7750" t="str">
        <f>_xlfn.XLOOKUP(Table6[[#This Row],[Numeric Month]],$N$5:$N$11,$O$5:$O$11)</f>
        <v>Feb</v>
      </c>
      <c r="K7750" t="str">
        <f>_xlfn.XLOOKUP(Table6[[#This Row],[Loan Date]],$Q$5:$Q$152,$R$5:$R$152)</f>
        <v>Tuesday</v>
      </c>
      <c r="L7750" t="str">
        <f>_xlfn.XLOOKUP(Table6[[#This Row],[Loan Date]],$Q$5:$Q$152,$S$5:$S$152)</f>
        <v>Week 5</v>
      </c>
    </row>
    <row r="7751" spans="1:12" x14ac:dyDescent="0.2">
      <c r="A7751" s="1">
        <v>44964</v>
      </c>
      <c r="B7751" t="s">
        <v>5</v>
      </c>
      <c r="C7751" s="1">
        <v>44964</v>
      </c>
      <c r="D7751" t="s">
        <v>610</v>
      </c>
      <c r="E7751" t="s">
        <v>21</v>
      </c>
      <c r="F7751" t="s">
        <v>21</v>
      </c>
      <c r="G7751" t="s">
        <v>20</v>
      </c>
      <c r="H7751" t="s">
        <v>0</v>
      </c>
      <c r="I7751">
        <f>MONTH(Table6[[#This Row],[Loan Date]])</f>
        <v>2</v>
      </c>
      <c r="J7751" t="str">
        <f>_xlfn.XLOOKUP(Table6[[#This Row],[Numeric Month]],$N$5:$N$11,$O$5:$O$11)</f>
        <v>Feb</v>
      </c>
      <c r="K7751" t="str">
        <f>_xlfn.XLOOKUP(Table6[[#This Row],[Loan Date]],$Q$5:$Q$152,$R$5:$R$152)</f>
        <v>Tuesday</v>
      </c>
      <c r="L7751" t="str">
        <f>_xlfn.XLOOKUP(Table6[[#This Row],[Loan Date]],$Q$5:$Q$152,$S$5:$S$152)</f>
        <v>Week 5</v>
      </c>
    </row>
    <row r="7752" spans="1:12" x14ac:dyDescent="0.2">
      <c r="A7752" s="1">
        <v>44964</v>
      </c>
      <c r="B7752" t="s">
        <v>5</v>
      </c>
      <c r="C7752" s="1">
        <v>44964</v>
      </c>
      <c r="D7752" t="s">
        <v>174</v>
      </c>
      <c r="E7752" t="s">
        <v>23</v>
      </c>
      <c r="F7752" t="s">
        <v>23</v>
      </c>
      <c r="G7752" t="s">
        <v>20</v>
      </c>
      <c r="H7752" t="s">
        <v>0</v>
      </c>
      <c r="I7752">
        <f>MONTH(Table6[[#This Row],[Loan Date]])</f>
        <v>2</v>
      </c>
      <c r="J7752" t="str">
        <f>_xlfn.XLOOKUP(Table6[[#This Row],[Numeric Month]],$N$5:$N$11,$O$5:$O$11)</f>
        <v>Feb</v>
      </c>
      <c r="K7752" t="str">
        <f>_xlfn.XLOOKUP(Table6[[#This Row],[Loan Date]],$Q$5:$Q$152,$R$5:$R$152)</f>
        <v>Tuesday</v>
      </c>
      <c r="L7752" t="str">
        <f>_xlfn.XLOOKUP(Table6[[#This Row],[Loan Date]],$Q$5:$Q$152,$S$5:$S$152)</f>
        <v>Week 5</v>
      </c>
    </row>
    <row r="7753" spans="1:12" x14ac:dyDescent="0.2">
      <c r="A7753" s="1">
        <v>44964</v>
      </c>
      <c r="B7753" t="s">
        <v>5</v>
      </c>
      <c r="C7753" s="1">
        <v>44964</v>
      </c>
      <c r="D7753" t="s">
        <v>738</v>
      </c>
      <c r="E7753" t="s">
        <v>21</v>
      </c>
      <c r="F7753" t="s">
        <v>21</v>
      </c>
      <c r="G7753" t="s">
        <v>20</v>
      </c>
      <c r="H7753" t="s">
        <v>0</v>
      </c>
      <c r="I7753">
        <f>MONTH(Table6[[#This Row],[Loan Date]])</f>
        <v>2</v>
      </c>
      <c r="J7753" t="str">
        <f>_xlfn.XLOOKUP(Table6[[#This Row],[Numeric Month]],$N$5:$N$11,$O$5:$O$11)</f>
        <v>Feb</v>
      </c>
      <c r="K7753" t="str">
        <f>_xlfn.XLOOKUP(Table6[[#This Row],[Loan Date]],$Q$5:$Q$152,$R$5:$R$152)</f>
        <v>Tuesday</v>
      </c>
      <c r="L7753" t="str">
        <f>_xlfn.XLOOKUP(Table6[[#This Row],[Loan Date]],$Q$5:$Q$152,$S$5:$S$152)</f>
        <v>Week 5</v>
      </c>
    </row>
    <row r="7754" spans="1:12" x14ac:dyDescent="0.2">
      <c r="A7754" s="1">
        <v>44964</v>
      </c>
      <c r="B7754" t="s">
        <v>5</v>
      </c>
      <c r="C7754" s="1">
        <v>44964</v>
      </c>
      <c r="D7754" t="s">
        <v>97</v>
      </c>
      <c r="E7754" t="s">
        <v>23</v>
      </c>
      <c r="F7754" t="s">
        <v>23</v>
      </c>
      <c r="G7754" t="s">
        <v>20</v>
      </c>
      <c r="H7754" t="s">
        <v>0</v>
      </c>
      <c r="I7754">
        <f>MONTH(Table6[[#This Row],[Loan Date]])</f>
        <v>2</v>
      </c>
      <c r="J7754" t="str">
        <f>_xlfn.XLOOKUP(Table6[[#This Row],[Numeric Month]],$N$5:$N$11,$O$5:$O$11)</f>
        <v>Feb</v>
      </c>
      <c r="K7754" t="str">
        <f>_xlfn.XLOOKUP(Table6[[#This Row],[Loan Date]],$Q$5:$Q$152,$R$5:$R$152)</f>
        <v>Tuesday</v>
      </c>
      <c r="L7754" t="str">
        <f>_xlfn.XLOOKUP(Table6[[#This Row],[Loan Date]],$Q$5:$Q$152,$S$5:$S$152)</f>
        <v>Week 5</v>
      </c>
    </row>
    <row r="7755" spans="1:12" x14ac:dyDescent="0.2">
      <c r="A7755" s="1">
        <v>44964</v>
      </c>
      <c r="B7755" t="s">
        <v>7</v>
      </c>
      <c r="C7755" s="1">
        <v>44964</v>
      </c>
      <c r="D7755" t="s">
        <v>913</v>
      </c>
      <c r="E7755" t="s">
        <v>37</v>
      </c>
      <c r="F7755" t="s">
        <v>37</v>
      </c>
      <c r="G7755" t="s">
        <v>20</v>
      </c>
      <c r="H7755" t="s">
        <v>0</v>
      </c>
      <c r="I7755">
        <f>MONTH(Table6[[#This Row],[Loan Date]])</f>
        <v>2</v>
      </c>
      <c r="J7755" t="str">
        <f>_xlfn.XLOOKUP(Table6[[#This Row],[Numeric Month]],$N$5:$N$11,$O$5:$O$11)</f>
        <v>Feb</v>
      </c>
      <c r="K7755" t="str">
        <f>_xlfn.XLOOKUP(Table6[[#This Row],[Loan Date]],$Q$5:$Q$152,$R$5:$R$152)</f>
        <v>Tuesday</v>
      </c>
      <c r="L7755" t="str">
        <f>_xlfn.XLOOKUP(Table6[[#This Row],[Loan Date]],$Q$5:$Q$152,$S$5:$S$152)</f>
        <v>Week 5</v>
      </c>
    </row>
    <row r="7756" spans="1:12" x14ac:dyDescent="0.2">
      <c r="A7756" s="1">
        <v>44964</v>
      </c>
      <c r="B7756" t="s">
        <v>7</v>
      </c>
      <c r="C7756" s="1">
        <v>44964</v>
      </c>
      <c r="D7756" t="s">
        <v>78</v>
      </c>
      <c r="E7756" t="s">
        <v>44</v>
      </c>
      <c r="F7756" t="s">
        <v>44</v>
      </c>
      <c r="G7756" t="s">
        <v>39</v>
      </c>
      <c r="H7756" t="s">
        <v>0</v>
      </c>
      <c r="I7756">
        <f>MONTH(Table6[[#This Row],[Loan Date]])</f>
        <v>2</v>
      </c>
      <c r="J7756" t="str">
        <f>_xlfn.XLOOKUP(Table6[[#This Row],[Numeric Month]],$N$5:$N$11,$O$5:$O$11)</f>
        <v>Feb</v>
      </c>
      <c r="K7756" t="str">
        <f>_xlfn.XLOOKUP(Table6[[#This Row],[Loan Date]],$Q$5:$Q$152,$R$5:$R$152)</f>
        <v>Tuesday</v>
      </c>
      <c r="L7756" t="str">
        <f>_xlfn.XLOOKUP(Table6[[#This Row],[Loan Date]],$Q$5:$Q$152,$S$5:$S$152)</f>
        <v>Week 5</v>
      </c>
    </row>
    <row r="7757" spans="1:12" x14ac:dyDescent="0.2">
      <c r="A7757" s="1">
        <v>44964</v>
      </c>
      <c r="B7757" t="s">
        <v>7</v>
      </c>
      <c r="C7757" s="1">
        <v>44964</v>
      </c>
      <c r="D7757" t="s">
        <v>897</v>
      </c>
      <c r="E7757" t="s">
        <v>44</v>
      </c>
      <c r="F7757" t="s">
        <v>44</v>
      </c>
      <c r="G7757" t="s">
        <v>39</v>
      </c>
      <c r="H7757" t="s">
        <v>0</v>
      </c>
      <c r="I7757">
        <f>MONTH(Table6[[#This Row],[Loan Date]])</f>
        <v>2</v>
      </c>
      <c r="J7757" t="str">
        <f>_xlfn.XLOOKUP(Table6[[#This Row],[Numeric Month]],$N$5:$N$11,$O$5:$O$11)</f>
        <v>Feb</v>
      </c>
      <c r="K7757" t="str">
        <f>_xlfn.XLOOKUP(Table6[[#This Row],[Loan Date]],$Q$5:$Q$152,$R$5:$R$152)</f>
        <v>Tuesday</v>
      </c>
      <c r="L7757" t="str">
        <f>_xlfn.XLOOKUP(Table6[[#This Row],[Loan Date]],$Q$5:$Q$152,$S$5:$S$152)</f>
        <v>Week 5</v>
      </c>
    </row>
    <row r="7758" spans="1:12" x14ac:dyDescent="0.2">
      <c r="A7758" s="1">
        <v>44964</v>
      </c>
      <c r="B7758" t="s">
        <v>7</v>
      </c>
      <c r="C7758" s="1">
        <v>44964</v>
      </c>
      <c r="D7758" t="s">
        <v>965</v>
      </c>
      <c r="E7758" t="s">
        <v>12</v>
      </c>
      <c r="F7758" t="s">
        <v>12</v>
      </c>
      <c r="G7758" t="s">
        <v>11</v>
      </c>
      <c r="H7758" t="s">
        <v>0</v>
      </c>
      <c r="I7758">
        <f>MONTH(Table6[[#This Row],[Loan Date]])</f>
        <v>2</v>
      </c>
      <c r="J7758" t="str">
        <f>_xlfn.XLOOKUP(Table6[[#This Row],[Numeric Month]],$N$5:$N$11,$O$5:$O$11)</f>
        <v>Feb</v>
      </c>
      <c r="K7758" t="str">
        <f>_xlfn.XLOOKUP(Table6[[#This Row],[Loan Date]],$Q$5:$Q$152,$R$5:$R$152)</f>
        <v>Tuesday</v>
      </c>
      <c r="L7758" t="str">
        <f>_xlfn.XLOOKUP(Table6[[#This Row],[Loan Date]],$Q$5:$Q$152,$S$5:$S$152)</f>
        <v>Week 5</v>
      </c>
    </row>
    <row r="7759" spans="1:12" x14ac:dyDescent="0.2">
      <c r="A7759" s="1">
        <v>44964</v>
      </c>
      <c r="B7759" t="s">
        <v>7</v>
      </c>
      <c r="C7759" s="1">
        <v>44971</v>
      </c>
      <c r="D7759" t="s">
        <v>973</v>
      </c>
      <c r="E7759" t="s">
        <v>52</v>
      </c>
      <c r="F7759" t="s">
        <v>51</v>
      </c>
      <c r="G7759" t="s">
        <v>1</v>
      </c>
      <c r="H7759" t="s">
        <v>0</v>
      </c>
      <c r="I7759">
        <f>MONTH(Table6[[#This Row],[Loan Date]])</f>
        <v>2</v>
      </c>
      <c r="J7759" t="str">
        <f>_xlfn.XLOOKUP(Table6[[#This Row],[Numeric Month]],$N$5:$N$11,$O$5:$O$11)</f>
        <v>Feb</v>
      </c>
      <c r="K7759" t="str">
        <f>_xlfn.XLOOKUP(Table6[[#This Row],[Loan Date]],$Q$5:$Q$152,$R$5:$R$152)</f>
        <v>Tuesday</v>
      </c>
      <c r="L7759" t="str">
        <f>_xlfn.XLOOKUP(Table6[[#This Row],[Loan Date]],$Q$5:$Q$152,$S$5:$S$152)</f>
        <v>Week 5</v>
      </c>
    </row>
    <row r="7760" spans="1:12" x14ac:dyDescent="0.2">
      <c r="A7760" s="1">
        <v>44964</v>
      </c>
      <c r="B7760" t="s">
        <v>5</v>
      </c>
      <c r="C7760" s="1">
        <v>44971</v>
      </c>
      <c r="D7760" t="s">
        <v>542</v>
      </c>
      <c r="E7760" t="s">
        <v>3</v>
      </c>
      <c r="F7760" t="s">
        <v>2</v>
      </c>
      <c r="G7760" t="s">
        <v>1</v>
      </c>
      <c r="H7760" t="s">
        <v>0</v>
      </c>
      <c r="I7760">
        <f>MONTH(Table6[[#This Row],[Loan Date]])</f>
        <v>2</v>
      </c>
      <c r="J7760" t="str">
        <f>_xlfn.XLOOKUP(Table6[[#This Row],[Numeric Month]],$N$5:$N$11,$O$5:$O$11)</f>
        <v>Feb</v>
      </c>
      <c r="K7760" t="str">
        <f>_xlfn.XLOOKUP(Table6[[#This Row],[Loan Date]],$Q$5:$Q$152,$R$5:$R$152)</f>
        <v>Tuesday</v>
      </c>
      <c r="L7760" t="str">
        <f>_xlfn.XLOOKUP(Table6[[#This Row],[Loan Date]],$Q$5:$Q$152,$S$5:$S$152)</f>
        <v>Week 5</v>
      </c>
    </row>
    <row r="7761" spans="1:12" x14ac:dyDescent="0.2">
      <c r="A7761" s="1">
        <v>44964</v>
      </c>
      <c r="B7761" t="s">
        <v>7</v>
      </c>
      <c r="C7761" s="1">
        <v>44977</v>
      </c>
      <c r="D7761" t="s">
        <v>555</v>
      </c>
      <c r="E7761" t="s">
        <v>15</v>
      </c>
      <c r="F7761" t="s">
        <v>14</v>
      </c>
      <c r="G7761" t="s">
        <v>1</v>
      </c>
      <c r="H7761" t="s">
        <v>0</v>
      </c>
      <c r="I7761">
        <f>MONTH(Table6[[#This Row],[Loan Date]])</f>
        <v>2</v>
      </c>
      <c r="J7761" t="str">
        <f>_xlfn.XLOOKUP(Table6[[#This Row],[Numeric Month]],$N$5:$N$11,$O$5:$O$11)</f>
        <v>Feb</v>
      </c>
      <c r="K7761" t="str">
        <f>_xlfn.XLOOKUP(Table6[[#This Row],[Loan Date]],$Q$5:$Q$152,$R$5:$R$152)</f>
        <v>Tuesday</v>
      </c>
      <c r="L7761" t="str">
        <f>_xlfn.XLOOKUP(Table6[[#This Row],[Loan Date]],$Q$5:$Q$152,$S$5:$S$152)</f>
        <v>Week 5</v>
      </c>
    </row>
    <row r="7762" spans="1:12" x14ac:dyDescent="0.2">
      <c r="A7762" s="1">
        <v>44964</v>
      </c>
      <c r="B7762" t="s">
        <v>7</v>
      </c>
      <c r="C7762" s="1">
        <v>44964</v>
      </c>
      <c r="D7762" t="s">
        <v>734</v>
      </c>
      <c r="E7762" t="s">
        <v>21</v>
      </c>
      <c r="F7762" t="s">
        <v>21</v>
      </c>
      <c r="G7762" t="s">
        <v>20</v>
      </c>
      <c r="H7762" t="s">
        <v>0</v>
      </c>
      <c r="I7762">
        <f>MONTH(Table6[[#This Row],[Loan Date]])</f>
        <v>2</v>
      </c>
      <c r="J7762" t="str">
        <f>_xlfn.XLOOKUP(Table6[[#This Row],[Numeric Month]],$N$5:$N$11,$O$5:$O$11)</f>
        <v>Feb</v>
      </c>
      <c r="K7762" t="str">
        <f>_xlfn.XLOOKUP(Table6[[#This Row],[Loan Date]],$Q$5:$Q$152,$R$5:$R$152)</f>
        <v>Tuesday</v>
      </c>
      <c r="L7762" t="str">
        <f>_xlfn.XLOOKUP(Table6[[#This Row],[Loan Date]],$Q$5:$Q$152,$S$5:$S$152)</f>
        <v>Week 5</v>
      </c>
    </row>
    <row r="7763" spans="1:12" x14ac:dyDescent="0.2">
      <c r="A7763" s="1">
        <v>44964</v>
      </c>
      <c r="B7763" t="s">
        <v>7</v>
      </c>
      <c r="C7763" s="1">
        <v>44964</v>
      </c>
      <c r="D7763" t="s">
        <v>188</v>
      </c>
      <c r="E7763" t="s">
        <v>23</v>
      </c>
      <c r="F7763" t="s">
        <v>23</v>
      </c>
      <c r="G7763" t="s">
        <v>20</v>
      </c>
      <c r="H7763" t="s">
        <v>0</v>
      </c>
      <c r="I7763">
        <f>MONTH(Table6[[#This Row],[Loan Date]])</f>
        <v>2</v>
      </c>
      <c r="J7763" t="str">
        <f>_xlfn.XLOOKUP(Table6[[#This Row],[Numeric Month]],$N$5:$N$11,$O$5:$O$11)</f>
        <v>Feb</v>
      </c>
      <c r="K7763" t="str">
        <f>_xlfn.XLOOKUP(Table6[[#This Row],[Loan Date]],$Q$5:$Q$152,$R$5:$R$152)</f>
        <v>Tuesday</v>
      </c>
      <c r="L7763" t="str">
        <f>_xlfn.XLOOKUP(Table6[[#This Row],[Loan Date]],$Q$5:$Q$152,$S$5:$S$152)</f>
        <v>Week 5</v>
      </c>
    </row>
    <row r="7764" spans="1:12" x14ac:dyDescent="0.2">
      <c r="A7764" s="1">
        <v>44964</v>
      </c>
      <c r="B7764" t="s">
        <v>5</v>
      </c>
      <c r="C7764" s="1">
        <v>44964</v>
      </c>
      <c r="D7764" t="s">
        <v>260</v>
      </c>
      <c r="E7764" t="s">
        <v>21</v>
      </c>
      <c r="F7764" t="s">
        <v>21</v>
      </c>
      <c r="G7764" t="s">
        <v>20</v>
      </c>
      <c r="H7764" t="s">
        <v>0</v>
      </c>
      <c r="I7764">
        <f>MONTH(Table6[[#This Row],[Loan Date]])</f>
        <v>2</v>
      </c>
      <c r="J7764" t="str">
        <f>_xlfn.XLOOKUP(Table6[[#This Row],[Numeric Month]],$N$5:$N$11,$O$5:$O$11)</f>
        <v>Feb</v>
      </c>
      <c r="K7764" t="str">
        <f>_xlfn.XLOOKUP(Table6[[#This Row],[Loan Date]],$Q$5:$Q$152,$R$5:$R$152)</f>
        <v>Tuesday</v>
      </c>
      <c r="L7764" t="str">
        <f>_xlfn.XLOOKUP(Table6[[#This Row],[Loan Date]],$Q$5:$Q$152,$S$5:$S$152)</f>
        <v>Week 5</v>
      </c>
    </row>
    <row r="7765" spans="1:12" x14ac:dyDescent="0.2">
      <c r="A7765" s="1">
        <v>44964</v>
      </c>
      <c r="B7765" t="s">
        <v>5</v>
      </c>
      <c r="C7765" s="1">
        <v>44964</v>
      </c>
      <c r="D7765" t="s">
        <v>241</v>
      </c>
      <c r="E7765" t="s">
        <v>23</v>
      </c>
      <c r="F7765" t="s">
        <v>23</v>
      </c>
      <c r="G7765" t="s">
        <v>20</v>
      </c>
      <c r="H7765" t="s">
        <v>0</v>
      </c>
      <c r="I7765">
        <f>MONTH(Table6[[#This Row],[Loan Date]])</f>
        <v>2</v>
      </c>
      <c r="J7765" t="str">
        <f>_xlfn.XLOOKUP(Table6[[#This Row],[Numeric Month]],$N$5:$N$11,$O$5:$O$11)</f>
        <v>Feb</v>
      </c>
      <c r="K7765" t="str">
        <f>_xlfn.XLOOKUP(Table6[[#This Row],[Loan Date]],$Q$5:$Q$152,$R$5:$R$152)</f>
        <v>Tuesday</v>
      </c>
      <c r="L7765" t="str">
        <f>_xlfn.XLOOKUP(Table6[[#This Row],[Loan Date]],$Q$5:$Q$152,$S$5:$S$152)</f>
        <v>Week 5</v>
      </c>
    </row>
    <row r="7766" spans="1:12" x14ac:dyDescent="0.2">
      <c r="A7766" s="1">
        <v>44964</v>
      </c>
      <c r="B7766" t="s">
        <v>7</v>
      </c>
      <c r="C7766" s="1">
        <v>44977</v>
      </c>
      <c r="D7766" t="s">
        <v>651</v>
      </c>
      <c r="E7766" t="s">
        <v>204</v>
      </c>
      <c r="F7766" t="s">
        <v>2</v>
      </c>
      <c r="G7766" t="s">
        <v>1</v>
      </c>
      <c r="H7766" t="s">
        <v>0</v>
      </c>
      <c r="I7766">
        <f>MONTH(Table6[[#This Row],[Loan Date]])</f>
        <v>2</v>
      </c>
      <c r="J7766" t="str">
        <f>_xlfn.XLOOKUP(Table6[[#This Row],[Numeric Month]],$N$5:$N$11,$O$5:$O$11)</f>
        <v>Feb</v>
      </c>
      <c r="K7766" t="str">
        <f>_xlfn.XLOOKUP(Table6[[#This Row],[Loan Date]],$Q$5:$Q$152,$R$5:$R$152)</f>
        <v>Tuesday</v>
      </c>
      <c r="L7766" t="str">
        <f>_xlfn.XLOOKUP(Table6[[#This Row],[Loan Date]],$Q$5:$Q$152,$S$5:$S$152)</f>
        <v>Week 5</v>
      </c>
    </row>
    <row r="7767" spans="1:12" x14ac:dyDescent="0.2">
      <c r="A7767" s="1">
        <v>44964</v>
      </c>
      <c r="B7767" t="s">
        <v>7</v>
      </c>
      <c r="C7767" s="1">
        <v>44964</v>
      </c>
      <c r="D7767" t="s">
        <v>910</v>
      </c>
      <c r="E7767" t="s">
        <v>37</v>
      </c>
      <c r="F7767" t="s">
        <v>37</v>
      </c>
      <c r="G7767" t="s">
        <v>20</v>
      </c>
      <c r="H7767" t="s">
        <v>0</v>
      </c>
      <c r="I7767">
        <f>MONTH(Table6[[#This Row],[Loan Date]])</f>
        <v>2</v>
      </c>
      <c r="J7767" t="str">
        <f>_xlfn.XLOOKUP(Table6[[#This Row],[Numeric Month]],$N$5:$N$11,$O$5:$O$11)</f>
        <v>Feb</v>
      </c>
      <c r="K7767" t="str">
        <f>_xlfn.XLOOKUP(Table6[[#This Row],[Loan Date]],$Q$5:$Q$152,$R$5:$R$152)</f>
        <v>Tuesday</v>
      </c>
      <c r="L7767" t="str">
        <f>_xlfn.XLOOKUP(Table6[[#This Row],[Loan Date]],$Q$5:$Q$152,$S$5:$S$152)</f>
        <v>Week 5</v>
      </c>
    </row>
    <row r="7768" spans="1:12" x14ac:dyDescent="0.2">
      <c r="A7768" s="1">
        <v>44964</v>
      </c>
      <c r="B7768" t="s">
        <v>35</v>
      </c>
      <c r="C7768" s="1">
        <v>44964</v>
      </c>
      <c r="D7768" t="s">
        <v>208</v>
      </c>
      <c r="E7768" t="s">
        <v>41</v>
      </c>
      <c r="F7768" t="s">
        <v>40</v>
      </c>
      <c r="G7768" t="s">
        <v>39</v>
      </c>
      <c r="H7768" t="s">
        <v>0</v>
      </c>
      <c r="I7768">
        <f>MONTH(Table6[[#This Row],[Loan Date]])</f>
        <v>2</v>
      </c>
      <c r="J7768" t="str">
        <f>_xlfn.XLOOKUP(Table6[[#This Row],[Numeric Month]],$N$5:$N$11,$O$5:$O$11)</f>
        <v>Feb</v>
      </c>
      <c r="K7768" t="str">
        <f>_xlfn.XLOOKUP(Table6[[#This Row],[Loan Date]],$Q$5:$Q$152,$R$5:$R$152)</f>
        <v>Tuesday</v>
      </c>
      <c r="L7768" t="str">
        <f>_xlfn.XLOOKUP(Table6[[#This Row],[Loan Date]],$Q$5:$Q$152,$S$5:$S$152)</f>
        <v>Week 5</v>
      </c>
    </row>
    <row r="7769" spans="1:12" x14ac:dyDescent="0.2">
      <c r="A7769" s="1">
        <v>44964</v>
      </c>
      <c r="B7769" t="s">
        <v>5</v>
      </c>
      <c r="C7769" s="1">
        <v>44964</v>
      </c>
      <c r="D7769" t="s">
        <v>377</v>
      </c>
      <c r="E7769" t="s">
        <v>65</v>
      </c>
      <c r="F7769" t="s">
        <v>65</v>
      </c>
      <c r="G7769" t="s">
        <v>20</v>
      </c>
      <c r="H7769" t="s">
        <v>0</v>
      </c>
      <c r="I7769">
        <f>MONTH(Table6[[#This Row],[Loan Date]])</f>
        <v>2</v>
      </c>
      <c r="J7769" t="str">
        <f>_xlfn.XLOOKUP(Table6[[#This Row],[Numeric Month]],$N$5:$N$11,$O$5:$O$11)</f>
        <v>Feb</v>
      </c>
      <c r="K7769" t="str">
        <f>_xlfn.XLOOKUP(Table6[[#This Row],[Loan Date]],$Q$5:$Q$152,$R$5:$R$152)</f>
        <v>Tuesday</v>
      </c>
      <c r="L7769" t="str">
        <f>_xlfn.XLOOKUP(Table6[[#This Row],[Loan Date]],$Q$5:$Q$152,$S$5:$S$152)</f>
        <v>Week 5</v>
      </c>
    </row>
    <row r="7770" spans="1:12" x14ac:dyDescent="0.2">
      <c r="A7770" s="1">
        <v>44964</v>
      </c>
      <c r="B7770" t="s">
        <v>5</v>
      </c>
      <c r="C7770" s="1">
        <v>44971</v>
      </c>
      <c r="D7770" t="s">
        <v>972</v>
      </c>
      <c r="E7770" t="s">
        <v>52</v>
      </c>
      <c r="F7770" t="s">
        <v>51</v>
      </c>
      <c r="G7770" t="s">
        <v>1</v>
      </c>
      <c r="H7770" t="s">
        <v>0</v>
      </c>
      <c r="I7770">
        <f>MONTH(Table6[[#This Row],[Loan Date]])</f>
        <v>2</v>
      </c>
      <c r="J7770" t="str">
        <f>_xlfn.XLOOKUP(Table6[[#This Row],[Numeric Month]],$N$5:$N$11,$O$5:$O$11)</f>
        <v>Feb</v>
      </c>
      <c r="K7770" t="str">
        <f>_xlfn.XLOOKUP(Table6[[#This Row],[Loan Date]],$Q$5:$Q$152,$R$5:$R$152)</f>
        <v>Tuesday</v>
      </c>
      <c r="L7770" t="str">
        <f>_xlfn.XLOOKUP(Table6[[#This Row],[Loan Date]],$Q$5:$Q$152,$S$5:$S$152)</f>
        <v>Week 5</v>
      </c>
    </row>
    <row r="7771" spans="1:12" x14ac:dyDescent="0.2">
      <c r="A7771" s="1">
        <v>44964</v>
      </c>
      <c r="B7771" t="s">
        <v>7</v>
      </c>
      <c r="C7771" s="1">
        <v>44964</v>
      </c>
      <c r="D7771" t="s">
        <v>408</v>
      </c>
      <c r="E7771" t="s">
        <v>23</v>
      </c>
      <c r="F7771" t="s">
        <v>23</v>
      </c>
      <c r="G7771" t="s">
        <v>20</v>
      </c>
      <c r="H7771" t="s">
        <v>0</v>
      </c>
      <c r="I7771">
        <f>MONTH(Table6[[#This Row],[Loan Date]])</f>
        <v>2</v>
      </c>
      <c r="J7771" t="str">
        <f>_xlfn.XLOOKUP(Table6[[#This Row],[Numeric Month]],$N$5:$N$11,$O$5:$O$11)</f>
        <v>Feb</v>
      </c>
      <c r="K7771" t="str">
        <f>_xlfn.XLOOKUP(Table6[[#This Row],[Loan Date]],$Q$5:$Q$152,$R$5:$R$152)</f>
        <v>Tuesday</v>
      </c>
      <c r="L7771" t="str">
        <f>_xlfn.XLOOKUP(Table6[[#This Row],[Loan Date]],$Q$5:$Q$152,$S$5:$S$152)</f>
        <v>Week 5</v>
      </c>
    </row>
    <row r="7772" spans="1:12" x14ac:dyDescent="0.2">
      <c r="A7772" s="1">
        <v>44964</v>
      </c>
      <c r="B7772" t="s">
        <v>7</v>
      </c>
      <c r="C7772" s="1">
        <v>44964</v>
      </c>
      <c r="D7772" t="s">
        <v>180</v>
      </c>
      <c r="E7772" t="s">
        <v>113</v>
      </c>
      <c r="F7772" t="s">
        <v>113</v>
      </c>
      <c r="G7772" t="s">
        <v>20</v>
      </c>
      <c r="H7772" t="s">
        <v>0</v>
      </c>
      <c r="I7772">
        <f>MONTH(Table6[[#This Row],[Loan Date]])</f>
        <v>2</v>
      </c>
      <c r="J7772" t="str">
        <f>_xlfn.XLOOKUP(Table6[[#This Row],[Numeric Month]],$N$5:$N$11,$O$5:$O$11)</f>
        <v>Feb</v>
      </c>
      <c r="K7772" t="str">
        <f>_xlfn.XLOOKUP(Table6[[#This Row],[Loan Date]],$Q$5:$Q$152,$R$5:$R$152)</f>
        <v>Tuesday</v>
      </c>
      <c r="L7772" t="str">
        <f>_xlfn.XLOOKUP(Table6[[#This Row],[Loan Date]],$Q$5:$Q$152,$S$5:$S$152)</f>
        <v>Week 5</v>
      </c>
    </row>
    <row r="7773" spans="1:12" x14ac:dyDescent="0.2">
      <c r="A7773" s="1">
        <v>44964</v>
      </c>
      <c r="B7773" t="s">
        <v>7</v>
      </c>
      <c r="C7773" s="1">
        <v>44978</v>
      </c>
      <c r="D7773" t="s">
        <v>571</v>
      </c>
      <c r="E7773" t="s">
        <v>9</v>
      </c>
      <c r="F7773" t="s">
        <v>8</v>
      </c>
      <c r="G7773" t="s">
        <v>1</v>
      </c>
      <c r="H7773" t="s">
        <v>0</v>
      </c>
      <c r="I7773">
        <f>MONTH(Table6[[#This Row],[Loan Date]])</f>
        <v>2</v>
      </c>
      <c r="J7773" t="str">
        <f>_xlfn.XLOOKUP(Table6[[#This Row],[Numeric Month]],$N$5:$N$11,$O$5:$O$11)</f>
        <v>Feb</v>
      </c>
      <c r="K7773" t="str">
        <f>_xlfn.XLOOKUP(Table6[[#This Row],[Loan Date]],$Q$5:$Q$152,$R$5:$R$152)</f>
        <v>Tuesday</v>
      </c>
      <c r="L7773" t="str">
        <f>_xlfn.XLOOKUP(Table6[[#This Row],[Loan Date]],$Q$5:$Q$152,$S$5:$S$152)</f>
        <v>Week 5</v>
      </c>
    </row>
    <row r="7774" spans="1:12" x14ac:dyDescent="0.2">
      <c r="A7774" s="1">
        <v>44964</v>
      </c>
      <c r="B7774" t="s">
        <v>7</v>
      </c>
      <c r="C7774" s="1">
        <v>44964</v>
      </c>
      <c r="D7774" t="s">
        <v>25</v>
      </c>
      <c r="E7774" t="s">
        <v>21</v>
      </c>
      <c r="F7774" t="s">
        <v>21</v>
      </c>
      <c r="G7774" t="s">
        <v>20</v>
      </c>
      <c r="H7774" t="s">
        <v>0</v>
      </c>
      <c r="I7774">
        <f>MONTH(Table6[[#This Row],[Loan Date]])</f>
        <v>2</v>
      </c>
      <c r="J7774" t="str">
        <f>_xlfn.XLOOKUP(Table6[[#This Row],[Numeric Month]],$N$5:$N$11,$O$5:$O$11)</f>
        <v>Feb</v>
      </c>
      <c r="K7774" t="str">
        <f>_xlfn.XLOOKUP(Table6[[#This Row],[Loan Date]],$Q$5:$Q$152,$R$5:$R$152)</f>
        <v>Tuesday</v>
      </c>
      <c r="L7774" t="str">
        <f>_xlfn.XLOOKUP(Table6[[#This Row],[Loan Date]],$Q$5:$Q$152,$S$5:$S$152)</f>
        <v>Week 5</v>
      </c>
    </row>
    <row r="7775" spans="1:12" x14ac:dyDescent="0.2">
      <c r="A7775" s="1">
        <v>44964</v>
      </c>
      <c r="B7775" t="s">
        <v>7</v>
      </c>
      <c r="C7775" s="1">
        <v>44964</v>
      </c>
      <c r="D7775" t="s">
        <v>77</v>
      </c>
      <c r="E7775" t="s">
        <v>23</v>
      </c>
      <c r="F7775" t="s">
        <v>23</v>
      </c>
      <c r="G7775" t="s">
        <v>20</v>
      </c>
      <c r="H7775" t="s">
        <v>0</v>
      </c>
      <c r="I7775">
        <f>MONTH(Table6[[#This Row],[Loan Date]])</f>
        <v>2</v>
      </c>
      <c r="J7775" t="str">
        <f>_xlfn.XLOOKUP(Table6[[#This Row],[Numeric Month]],$N$5:$N$11,$O$5:$O$11)</f>
        <v>Feb</v>
      </c>
      <c r="K7775" t="str">
        <f>_xlfn.XLOOKUP(Table6[[#This Row],[Loan Date]],$Q$5:$Q$152,$R$5:$R$152)</f>
        <v>Tuesday</v>
      </c>
      <c r="L7775" t="str">
        <f>_xlfn.XLOOKUP(Table6[[#This Row],[Loan Date]],$Q$5:$Q$152,$S$5:$S$152)</f>
        <v>Week 5</v>
      </c>
    </row>
    <row r="7776" spans="1:12" x14ac:dyDescent="0.2">
      <c r="A7776" s="1">
        <v>44964</v>
      </c>
      <c r="B7776" t="s">
        <v>7</v>
      </c>
      <c r="C7776" s="1">
        <v>44964</v>
      </c>
      <c r="D7776" t="s">
        <v>314</v>
      </c>
      <c r="E7776" t="s">
        <v>49</v>
      </c>
      <c r="F7776" t="s">
        <v>49</v>
      </c>
      <c r="G7776" t="s">
        <v>20</v>
      </c>
      <c r="H7776" t="s">
        <v>0</v>
      </c>
      <c r="I7776">
        <f>MONTH(Table6[[#This Row],[Loan Date]])</f>
        <v>2</v>
      </c>
      <c r="J7776" t="str">
        <f>_xlfn.XLOOKUP(Table6[[#This Row],[Numeric Month]],$N$5:$N$11,$O$5:$O$11)</f>
        <v>Feb</v>
      </c>
      <c r="K7776" t="str">
        <f>_xlfn.XLOOKUP(Table6[[#This Row],[Loan Date]],$Q$5:$Q$152,$R$5:$R$152)</f>
        <v>Tuesday</v>
      </c>
      <c r="L7776" t="str">
        <f>_xlfn.XLOOKUP(Table6[[#This Row],[Loan Date]],$Q$5:$Q$152,$S$5:$S$152)</f>
        <v>Week 5</v>
      </c>
    </row>
    <row r="7777" spans="1:12" x14ac:dyDescent="0.2">
      <c r="A7777" s="1">
        <v>44964</v>
      </c>
      <c r="B7777" t="s">
        <v>35</v>
      </c>
      <c r="C7777" s="1">
        <v>44965</v>
      </c>
      <c r="D7777" t="s">
        <v>198</v>
      </c>
      <c r="E7777" t="s">
        <v>168</v>
      </c>
      <c r="F7777" t="s">
        <v>168</v>
      </c>
      <c r="G7777" t="s">
        <v>20</v>
      </c>
      <c r="H7777" t="s">
        <v>0</v>
      </c>
      <c r="I7777">
        <f>MONTH(Table6[[#This Row],[Loan Date]])</f>
        <v>2</v>
      </c>
      <c r="J7777" t="str">
        <f>_xlfn.XLOOKUP(Table6[[#This Row],[Numeric Month]],$N$5:$N$11,$O$5:$O$11)</f>
        <v>Feb</v>
      </c>
      <c r="K7777" t="str">
        <f>_xlfn.XLOOKUP(Table6[[#This Row],[Loan Date]],$Q$5:$Q$152,$R$5:$R$152)</f>
        <v>Tuesday</v>
      </c>
      <c r="L7777" t="str">
        <f>_xlfn.XLOOKUP(Table6[[#This Row],[Loan Date]],$Q$5:$Q$152,$S$5:$S$152)</f>
        <v>Week 5</v>
      </c>
    </row>
    <row r="7778" spans="1:12" x14ac:dyDescent="0.2">
      <c r="A7778" s="1">
        <v>44964</v>
      </c>
      <c r="B7778" t="s">
        <v>7</v>
      </c>
      <c r="C7778" s="1">
        <v>44971</v>
      </c>
      <c r="D7778" t="s">
        <v>806</v>
      </c>
      <c r="E7778" t="s">
        <v>3</v>
      </c>
      <c r="F7778" t="s">
        <v>2</v>
      </c>
      <c r="G7778" t="s">
        <v>1</v>
      </c>
      <c r="H7778" t="s">
        <v>0</v>
      </c>
      <c r="I7778">
        <f>MONTH(Table6[[#This Row],[Loan Date]])</f>
        <v>2</v>
      </c>
      <c r="J7778" t="str">
        <f>_xlfn.XLOOKUP(Table6[[#This Row],[Numeric Month]],$N$5:$N$11,$O$5:$O$11)</f>
        <v>Feb</v>
      </c>
      <c r="K7778" t="str">
        <f>_xlfn.XLOOKUP(Table6[[#This Row],[Loan Date]],$Q$5:$Q$152,$R$5:$R$152)</f>
        <v>Tuesday</v>
      </c>
      <c r="L7778" t="str">
        <f>_xlfn.XLOOKUP(Table6[[#This Row],[Loan Date]],$Q$5:$Q$152,$S$5:$S$152)</f>
        <v>Week 5</v>
      </c>
    </row>
    <row r="7779" spans="1:12" x14ac:dyDescent="0.2">
      <c r="A7779" s="1">
        <v>44964</v>
      </c>
      <c r="B7779" t="s">
        <v>5</v>
      </c>
      <c r="C7779" s="1">
        <v>44971</v>
      </c>
      <c r="D7779" t="s">
        <v>477</v>
      </c>
      <c r="E7779" t="s">
        <v>9</v>
      </c>
      <c r="F7779" t="s">
        <v>8</v>
      </c>
      <c r="G7779" t="s">
        <v>1</v>
      </c>
      <c r="H7779" t="s">
        <v>0</v>
      </c>
      <c r="I7779">
        <f>MONTH(Table6[[#This Row],[Loan Date]])</f>
        <v>2</v>
      </c>
      <c r="J7779" t="str">
        <f>_xlfn.XLOOKUP(Table6[[#This Row],[Numeric Month]],$N$5:$N$11,$O$5:$O$11)</f>
        <v>Feb</v>
      </c>
      <c r="K7779" t="str">
        <f>_xlfn.XLOOKUP(Table6[[#This Row],[Loan Date]],$Q$5:$Q$152,$R$5:$R$152)</f>
        <v>Tuesday</v>
      </c>
      <c r="L7779" t="str">
        <f>_xlfn.XLOOKUP(Table6[[#This Row],[Loan Date]],$Q$5:$Q$152,$S$5:$S$152)</f>
        <v>Week 5</v>
      </c>
    </row>
    <row r="7780" spans="1:12" x14ac:dyDescent="0.2">
      <c r="A7780" s="1">
        <v>44964</v>
      </c>
      <c r="B7780" t="s">
        <v>7</v>
      </c>
      <c r="C7780" s="1">
        <v>44964</v>
      </c>
      <c r="D7780" t="s">
        <v>952</v>
      </c>
      <c r="E7780" t="s">
        <v>37</v>
      </c>
      <c r="F7780" t="s">
        <v>37</v>
      </c>
      <c r="G7780" t="s">
        <v>20</v>
      </c>
      <c r="H7780" t="s">
        <v>0</v>
      </c>
      <c r="I7780">
        <f>MONTH(Table6[[#This Row],[Loan Date]])</f>
        <v>2</v>
      </c>
      <c r="J7780" t="str">
        <f>_xlfn.XLOOKUP(Table6[[#This Row],[Numeric Month]],$N$5:$N$11,$O$5:$O$11)</f>
        <v>Feb</v>
      </c>
      <c r="K7780" t="str">
        <f>_xlfn.XLOOKUP(Table6[[#This Row],[Loan Date]],$Q$5:$Q$152,$R$5:$R$152)</f>
        <v>Tuesday</v>
      </c>
      <c r="L7780" t="str">
        <f>_xlfn.XLOOKUP(Table6[[#This Row],[Loan Date]],$Q$5:$Q$152,$S$5:$S$152)</f>
        <v>Week 5</v>
      </c>
    </row>
    <row r="7781" spans="1:12" x14ac:dyDescent="0.2">
      <c r="A7781" s="1">
        <v>44964</v>
      </c>
      <c r="B7781" t="s">
        <v>7</v>
      </c>
      <c r="C7781" s="1">
        <v>44964</v>
      </c>
      <c r="D7781" t="s">
        <v>314</v>
      </c>
      <c r="E7781" t="s">
        <v>49</v>
      </c>
      <c r="F7781" t="s">
        <v>49</v>
      </c>
      <c r="G7781" t="s">
        <v>20</v>
      </c>
      <c r="H7781" t="s">
        <v>0</v>
      </c>
      <c r="I7781">
        <f>MONTH(Table6[[#This Row],[Loan Date]])</f>
        <v>2</v>
      </c>
      <c r="J7781" t="str">
        <f>_xlfn.XLOOKUP(Table6[[#This Row],[Numeric Month]],$N$5:$N$11,$O$5:$O$11)</f>
        <v>Feb</v>
      </c>
      <c r="K7781" t="str">
        <f>_xlfn.XLOOKUP(Table6[[#This Row],[Loan Date]],$Q$5:$Q$152,$R$5:$R$152)</f>
        <v>Tuesday</v>
      </c>
      <c r="L7781" t="str">
        <f>_xlfn.XLOOKUP(Table6[[#This Row],[Loan Date]],$Q$5:$Q$152,$S$5:$S$152)</f>
        <v>Week 5</v>
      </c>
    </row>
    <row r="7782" spans="1:12" x14ac:dyDescent="0.2">
      <c r="A7782" s="1">
        <v>44964</v>
      </c>
      <c r="B7782" t="s">
        <v>5</v>
      </c>
      <c r="C7782" s="1">
        <v>44964</v>
      </c>
      <c r="D7782" t="s">
        <v>913</v>
      </c>
      <c r="E7782" t="s">
        <v>37</v>
      </c>
      <c r="F7782" t="s">
        <v>37</v>
      </c>
      <c r="G7782" t="s">
        <v>20</v>
      </c>
      <c r="H7782" t="s">
        <v>0</v>
      </c>
      <c r="I7782">
        <f>MONTH(Table6[[#This Row],[Loan Date]])</f>
        <v>2</v>
      </c>
      <c r="J7782" t="str">
        <f>_xlfn.XLOOKUP(Table6[[#This Row],[Numeric Month]],$N$5:$N$11,$O$5:$O$11)</f>
        <v>Feb</v>
      </c>
      <c r="K7782" t="str">
        <f>_xlfn.XLOOKUP(Table6[[#This Row],[Loan Date]],$Q$5:$Q$152,$R$5:$R$152)</f>
        <v>Tuesday</v>
      </c>
      <c r="L7782" t="str">
        <f>_xlfn.XLOOKUP(Table6[[#This Row],[Loan Date]],$Q$5:$Q$152,$S$5:$S$152)</f>
        <v>Week 5</v>
      </c>
    </row>
    <row r="7783" spans="1:12" x14ac:dyDescent="0.2">
      <c r="A7783" s="1">
        <v>44964</v>
      </c>
      <c r="B7783" t="s">
        <v>5</v>
      </c>
      <c r="C7783" s="1">
        <v>44964</v>
      </c>
      <c r="D7783" t="s">
        <v>30</v>
      </c>
      <c r="E7783" t="s">
        <v>23</v>
      </c>
      <c r="F7783" t="s">
        <v>23</v>
      </c>
      <c r="G7783" t="s">
        <v>20</v>
      </c>
      <c r="H7783" t="s">
        <v>0</v>
      </c>
      <c r="I7783">
        <f>MONTH(Table6[[#This Row],[Loan Date]])</f>
        <v>2</v>
      </c>
      <c r="J7783" t="str">
        <f>_xlfn.XLOOKUP(Table6[[#This Row],[Numeric Month]],$N$5:$N$11,$O$5:$O$11)</f>
        <v>Feb</v>
      </c>
      <c r="K7783" t="str">
        <f>_xlfn.XLOOKUP(Table6[[#This Row],[Loan Date]],$Q$5:$Q$152,$R$5:$R$152)</f>
        <v>Tuesday</v>
      </c>
      <c r="L7783" t="str">
        <f>_xlfn.XLOOKUP(Table6[[#This Row],[Loan Date]],$Q$5:$Q$152,$S$5:$S$152)</f>
        <v>Week 5</v>
      </c>
    </row>
    <row r="7784" spans="1:12" x14ac:dyDescent="0.2">
      <c r="A7784" s="1">
        <v>44964</v>
      </c>
      <c r="B7784" t="s">
        <v>7</v>
      </c>
      <c r="C7784" s="1">
        <v>44964</v>
      </c>
      <c r="D7784" t="s">
        <v>338</v>
      </c>
      <c r="E7784" t="s">
        <v>23</v>
      </c>
      <c r="F7784" t="s">
        <v>23</v>
      </c>
      <c r="G7784" t="s">
        <v>20</v>
      </c>
      <c r="H7784" t="s">
        <v>0</v>
      </c>
      <c r="I7784">
        <f>MONTH(Table6[[#This Row],[Loan Date]])</f>
        <v>2</v>
      </c>
      <c r="J7784" t="str">
        <f>_xlfn.XLOOKUP(Table6[[#This Row],[Numeric Month]],$N$5:$N$11,$O$5:$O$11)</f>
        <v>Feb</v>
      </c>
      <c r="K7784" t="str">
        <f>_xlfn.XLOOKUP(Table6[[#This Row],[Loan Date]],$Q$5:$Q$152,$R$5:$R$152)</f>
        <v>Tuesday</v>
      </c>
      <c r="L7784" t="str">
        <f>_xlfn.XLOOKUP(Table6[[#This Row],[Loan Date]],$Q$5:$Q$152,$S$5:$S$152)</f>
        <v>Week 5</v>
      </c>
    </row>
    <row r="7785" spans="1:12" x14ac:dyDescent="0.2">
      <c r="A7785" s="1">
        <v>44964</v>
      </c>
      <c r="B7785" t="s">
        <v>5</v>
      </c>
      <c r="C7785" s="1">
        <v>44964</v>
      </c>
      <c r="D7785" t="s">
        <v>119</v>
      </c>
      <c r="E7785" t="s">
        <v>21</v>
      </c>
      <c r="F7785" t="s">
        <v>21</v>
      </c>
      <c r="G7785" t="s">
        <v>20</v>
      </c>
      <c r="H7785" t="s">
        <v>0</v>
      </c>
      <c r="I7785">
        <f>MONTH(Table6[[#This Row],[Loan Date]])</f>
        <v>2</v>
      </c>
      <c r="J7785" t="str">
        <f>_xlfn.XLOOKUP(Table6[[#This Row],[Numeric Month]],$N$5:$N$11,$O$5:$O$11)</f>
        <v>Feb</v>
      </c>
      <c r="K7785" t="str">
        <f>_xlfn.XLOOKUP(Table6[[#This Row],[Loan Date]],$Q$5:$Q$152,$R$5:$R$152)</f>
        <v>Tuesday</v>
      </c>
      <c r="L7785" t="str">
        <f>_xlfn.XLOOKUP(Table6[[#This Row],[Loan Date]],$Q$5:$Q$152,$S$5:$S$152)</f>
        <v>Week 5</v>
      </c>
    </row>
    <row r="7786" spans="1:12" x14ac:dyDescent="0.2">
      <c r="A7786" s="1">
        <v>44965</v>
      </c>
      <c r="B7786" t="s">
        <v>7</v>
      </c>
      <c r="C7786" s="1">
        <v>44972</v>
      </c>
      <c r="D7786" t="s">
        <v>971</v>
      </c>
      <c r="E7786" t="s">
        <v>52</v>
      </c>
      <c r="F7786" t="s">
        <v>51</v>
      </c>
      <c r="G7786" t="s">
        <v>1</v>
      </c>
      <c r="H7786" t="s">
        <v>0</v>
      </c>
      <c r="I7786">
        <f>MONTH(Table6[[#This Row],[Loan Date]])</f>
        <v>2</v>
      </c>
      <c r="J7786" t="str">
        <f>_xlfn.XLOOKUP(Table6[[#This Row],[Numeric Month]],$N$5:$N$11,$O$5:$O$11)</f>
        <v>Feb</v>
      </c>
      <c r="K7786" t="str">
        <f>_xlfn.XLOOKUP(Table6[[#This Row],[Loan Date]],$Q$5:$Q$152,$R$5:$R$152)</f>
        <v>Wednesday</v>
      </c>
      <c r="L7786" t="str">
        <f>_xlfn.XLOOKUP(Table6[[#This Row],[Loan Date]],$Q$5:$Q$152,$S$5:$S$152)</f>
        <v>Week 5</v>
      </c>
    </row>
    <row r="7787" spans="1:12" x14ac:dyDescent="0.2">
      <c r="A7787" s="1">
        <v>44965</v>
      </c>
      <c r="B7787" t="s">
        <v>35</v>
      </c>
      <c r="C7787" s="1">
        <v>44965</v>
      </c>
      <c r="D7787" t="s">
        <v>198</v>
      </c>
      <c r="E7787" t="s">
        <v>168</v>
      </c>
      <c r="F7787" t="s">
        <v>168</v>
      </c>
      <c r="G7787" t="s">
        <v>20</v>
      </c>
      <c r="H7787" t="s">
        <v>0</v>
      </c>
      <c r="I7787">
        <f>MONTH(Table6[[#This Row],[Loan Date]])</f>
        <v>2</v>
      </c>
      <c r="J7787" t="str">
        <f>_xlfn.XLOOKUP(Table6[[#This Row],[Numeric Month]],$N$5:$N$11,$O$5:$O$11)</f>
        <v>Feb</v>
      </c>
      <c r="K7787" t="str">
        <f>_xlfn.XLOOKUP(Table6[[#This Row],[Loan Date]],$Q$5:$Q$152,$R$5:$R$152)</f>
        <v>Wednesday</v>
      </c>
      <c r="L7787" t="str">
        <f>_xlfn.XLOOKUP(Table6[[#This Row],[Loan Date]],$Q$5:$Q$152,$S$5:$S$152)</f>
        <v>Week 5</v>
      </c>
    </row>
    <row r="7788" spans="1:12" x14ac:dyDescent="0.2">
      <c r="A7788" s="1">
        <v>44965</v>
      </c>
      <c r="B7788" t="s">
        <v>7</v>
      </c>
      <c r="C7788" s="1">
        <v>44965</v>
      </c>
      <c r="D7788" t="s">
        <v>912</v>
      </c>
      <c r="E7788" t="s">
        <v>37</v>
      </c>
      <c r="F7788" t="s">
        <v>37</v>
      </c>
      <c r="G7788" t="s">
        <v>20</v>
      </c>
      <c r="H7788" t="s">
        <v>0</v>
      </c>
      <c r="I7788">
        <f>MONTH(Table6[[#This Row],[Loan Date]])</f>
        <v>2</v>
      </c>
      <c r="J7788" t="str">
        <f>_xlfn.XLOOKUP(Table6[[#This Row],[Numeric Month]],$N$5:$N$11,$O$5:$O$11)</f>
        <v>Feb</v>
      </c>
      <c r="K7788" t="str">
        <f>_xlfn.XLOOKUP(Table6[[#This Row],[Loan Date]],$Q$5:$Q$152,$R$5:$R$152)</f>
        <v>Wednesday</v>
      </c>
      <c r="L7788" t="str">
        <f>_xlfn.XLOOKUP(Table6[[#This Row],[Loan Date]],$Q$5:$Q$152,$S$5:$S$152)</f>
        <v>Week 5</v>
      </c>
    </row>
    <row r="7789" spans="1:12" x14ac:dyDescent="0.2">
      <c r="A7789" s="1">
        <v>44965</v>
      </c>
      <c r="B7789" t="s">
        <v>7</v>
      </c>
      <c r="C7789" s="1">
        <v>44965</v>
      </c>
      <c r="D7789" t="s">
        <v>214</v>
      </c>
      <c r="E7789" t="s">
        <v>23</v>
      </c>
      <c r="F7789" t="s">
        <v>23</v>
      </c>
      <c r="G7789" t="s">
        <v>20</v>
      </c>
      <c r="H7789" t="s">
        <v>0</v>
      </c>
      <c r="I7789">
        <f>MONTH(Table6[[#This Row],[Loan Date]])</f>
        <v>2</v>
      </c>
      <c r="J7789" t="str">
        <f>_xlfn.XLOOKUP(Table6[[#This Row],[Numeric Month]],$N$5:$N$11,$O$5:$O$11)</f>
        <v>Feb</v>
      </c>
      <c r="K7789" t="str">
        <f>_xlfn.XLOOKUP(Table6[[#This Row],[Loan Date]],$Q$5:$Q$152,$R$5:$R$152)</f>
        <v>Wednesday</v>
      </c>
      <c r="L7789" t="str">
        <f>_xlfn.XLOOKUP(Table6[[#This Row],[Loan Date]],$Q$5:$Q$152,$S$5:$S$152)</f>
        <v>Week 5</v>
      </c>
    </row>
    <row r="7790" spans="1:12" x14ac:dyDescent="0.2">
      <c r="A7790" s="1">
        <v>44965</v>
      </c>
      <c r="B7790" t="s">
        <v>7</v>
      </c>
      <c r="C7790" s="1">
        <v>44965</v>
      </c>
      <c r="D7790" t="s">
        <v>380</v>
      </c>
      <c r="E7790" t="s">
        <v>21</v>
      </c>
      <c r="F7790" t="s">
        <v>21</v>
      </c>
      <c r="G7790" t="s">
        <v>20</v>
      </c>
      <c r="H7790" t="s">
        <v>0</v>
      </c>
      <c r="I7790">
        <f>MONTH(Table6[[#This Row],[Loan Date]])</f>
        <v>2</v>
      </c>
      <c r="J7790" t="str">
        <f>_xlfn.XLOOKUP(Table6[[#This Row],[Numeric Month]],$N$5:$N$11,$O$5:$O$11)</f>
        <v>Feb</v>
      </c>
      <c r="K7790" t="str">
        <f>_xlfn.XLOOKUP(Table6[[#This Row],[Loan Date]],$Q$5:$Q$152,$R$5:$R$152)</f>
        <v>Wednesday</v>
      </c>
      <c r="L7790" t="str">
        <f>_xlfn.XLOOKUP(Table6[[#This Row],[Loan Date]],$Q$5:$Q$152,$S$5:$S$152)</f>
        <v>Week 5</v>
      </c>
    </row>
    <row r="7791" spans="1:12" x14ac:dyDescent="0.2">
      <c r="A7791" s="1">
        <v>44965</v>
      </c>
      <c r="B7791" t="s">
        <v>7</v>
      </c>
      <c r="C7791" s="1">
        <v>44965</v>
      </c>
      <c r="D7791" t="s">
        <v>262</v>
      </c>
      <c r="E7791" t="s">
        <v>162</v>
      </c>
      <c r="F7791" t="s">
        <v>162</v>
      </c>
      <c r="G7791" t="s">
        <v>11</v>
      </c>
      <c r="H7791" t="s">
        <v>0</v>
      </c>
      <c r="I7791">
        <f>MONTH(Table6[[#This Row],[Loan Date]])</f>
        <v>2</v>
      </c>
      <c r="J7791" t="str">
        <f>_xlfn.XLOOKUP(Table6[[#This Row],[Numeric Month]],$N$5:$N$11,$O$5:$O$11)</f>
        <v>Feb</v>
      </c>
      <c r="K7791" t="str">
        <f>_xlfn.XLOOKUP(Table6[[#This Row],[Loan Date]],$Q$5:$Q$152,$R$5:$R$152)</f>
        <v>Wednesday</v>
      </c>
      <c r="L7791" t="str">
        <f>_xlfn.XLOOKUP(Table6[[#This Row],[Loan Date]],$Q$5:$Q$152,$S$5:$S$152)</f>
        <v>Week 5</v>
      </c>
    </row>
    <row r="7792" spans="1:12" x14ac:dyDescent="0.2">
      <c r="A7792" s="1">
        <v>44965</v>
      </c>
      <c r="B7792" t="s">
        <v>107</v>
      </c>
      <c r="C7792" s="1">
        <v>44972</v>
      </c>
      <c r="D7792" t="s">
        <v>809</v>
      </c>
      <c r="E7792" t="s">
        <v>52</v>
      </c>
      <c r="F7792" t="s">
        <v>51</v>
      </c>
      <c r="G7792" t="s">
        <v>1</v>
      </c>
      <c r="H7792" t="s">
        <v>0</v>
      </c>
      <c r="I7792">
        <f>MONTH(Table6[[#This Row],[Loan Date]])</f>
        <v>2</v>
      </c>
      <c r="J7792" t="str">
        <f>_xlfn.XLOOKUP(Table6[[#This Row],[Numeric Month]],$N$5:$N$11,$O$5:$O$11)</f>
        <v>Feb</v>
      </c>
      <c r="K7792" t="str">
        <f>_xlfn.XLOOKUP(Table6[[#This Row],[Loan Date]],$Q$5:$Q$152,$R$5:$R$152)</f>
        <v>Wednesday</v>
      </c>
      <c r="L7792" t="str">
        <f>_xlfn.XLOOKUP(Table6[[#This Row],[Loan Date]],$Q$5:$Q$152,$S$5:$S$152)</f>
        <v>Week 5</v>
      </c>
    </row>
    <row r="7793" spans="1:12" x14ac:dyDescent="0.2">
      <c r="A7793" s="1">
        <v>44965</v>
      </c>
      <c r="B7793" t="s">
        <v>7</v>
      </c>
      <c r="C7793" s="1">
        <v>44965</v>
      </c>
      <c r="D7793" t="s">
        <v>119</v>
      </c>
      <c r="E7793" t="s">
        <v>21</v>
      </c>
      <c r="F7793" t="s">
        <v>21</v>
      </c>
      <c r="G7793" t="s">
        <v>20</v>
      </c>
      <c r="H7793" t="s">
        <v>0</v>
      </c>
      <c r="I7793">
        <f>MONTH(Table6[[#This Row],[Loan Date]])</f>
        <v>2</v>
      </c>
      <c r="J7793" t="str">
        <f>_xlfn.XLOOKUP(Table6[[#This Row],[Numeric Month]],$N$5:$N$11,$O$5:$O$11)</f>
        <v>Feb</v>
      </c>
      <c r="K7793" t="str">
        <f>_xlfn.XLOOKUP(Table6[[#This Row],[Loan Date]],$Q$5:$Q$152,$R$5:$R$152)</f>
        <v>Wednesday</v>
      </c>
      <c r="L7793" t="str">
        <f>_xlfn.XLOOKUP(Table6[[#This Row],[Loan Date]],$Q$5:$Q$152,$S$5:$S$152)</f>
        <v>Week 5</v>
      </c>
    </row>
    <row r="7794" spans="1:12" x14ac:dyDescent="0.2">
      <c r="A7794" s="1">
        <v>44965</v>
      </c>
      <c r="B7794" t="s">
        <v>7</v>
      </c>
      <c r="C7794" s="1">
        <v>44965</v>
      </c>
      <c r="D7794" t="s">
        <v>30</v>
      </c>
      <c r="E7794" t="s">
        <v>23</v>
      </c>
      <c r="F7794" t="s">
        <v>23</v>
      </c>
      <c r="G7794" t="s">
        <v>20</v>
      </c>
      <c r="H7794" t="s">
        <v>0</v>
      </c>
      <c r="I7794">
        <f>MONTH(Table6[[#This Row],[Loan Date]])</f>
        <v>2</v>
      </c>
      <c r="J7794" t="str">
        <f>_xlfn.XLOOKUP(Table6[[#This Row],[Numeric Month]],$N$5:$N$11,$O$5:$O$11)</f>
        <v>Feb</v>
      </c>
      <c r="K7794" t="str">
        <f>_xlfn.XLOOKUP(Table6[[#This Row],[Loan Date]],$Q$5:$Q$152,$R$5:$R$152)</f>
        <v>Wednesday</v>
      </c>
      <c r="L7794" t="str">
        <f>_xlfn.XLOOKUP(Table6[[#This Row],[Loan Date]],$Q$5:$Q$152,$S$5:$S$152)</f>
        <v>Week 5</v>
      </c>
    </row>
    <row r="7795" spans="1:12" x14ac:dyDescent="0.2">
      <c r="A7795" s="1">
        <v>44965</v>
      </c>
      <c r="B7795" t="s">
        <v>5</v>
      </c>
      <c r="C7795" s="1">
        <v>44965</v>
      </c>
      <c r="D7795" t="s">
        <v>671</v>
      </c>
      <c r="E7795" t="s">
        <v>162</v>
      </c>
      <c r="F7795" t="s">
        <v>162</v>
      </c>
      <c r="G7795" t="s">
        <v>11</v>
      </c>
      <c r="H7795" t="s">
        <v>0</v>
      </c>
      <c r="I7795">
        <f>MONTH(Table6[[#This Row],[Loan Date]])</f>
        <v>2</v>
      </c>
      <c r="J7795" t="str">
        <f>_xlfn.XLOOKUP(Table6[[#This Row],[Numeric Month]],$N$5:$N$11,$O$5:$O$11)</f>
        <v>Feb</v>
      </c>
      <c r="K7795" t="str">
        <f>_xlfn.XLOOKUP(Table6[[#This Row],[Loan Date]],$Q$5:$Q$152,$R$5:$R$152)</f>
        <v>Wednesday</v>
      </c>
      <c r="L7795" t="str">
        <f>_xlfn.XLOOKUP(Table6[[#This Row],[Loan Date]],$Q$5:$Q$152,$S$5:$S$152)</f>
        <v>Week 5</v>
      </c>
    </row>
    <row r="7796" spans="1:12" x14ac:dyDescent="0.2">
      <c r="A7796" s="1">
        <v>44965</v>
      </c>
      <c r="B7796" t="s">
        <v>7</v>
      </c>
      <c r="C7796" s="1">
        <v>44965</v>
      </c>
      <c r="D7796" t="s">
        <v>320</v>
      </c>
      <c r="E7796" t="s">
        <v>23</v>
      </c>
      <c r="F7796" t="s">
        <v>23</v>
      </c>
      <c r="G7796" t="s">
        <v>20</v>
      </c>
      <c r="H7796" t="s">
        <v>0</v>
      </c>
      <c r="I7796">
        <f>MONTH(Table6[[#This Row],[Loan Date]])</f>
        <v>2</v>
      </c>
      <c r="J7796" t="str">
        <f>_xlfn.XLOOKUP(Table6[[#This Row],[Numeric Month]],$N$5:$N$11,$O$5:$O$11)</f>
        <v>Feb</v>
      </c>
      <c r="K7796" t="str">
        <f>_xlfn.XLOOKUP(Table6[[#This Row],[Loan Date]],$Q$5:$Q$152,$R$5:$R$152)</f>
        <v>Wednesday</v>
      </c>
      <c r="L7796" t="str">
        <f>_xlfn.XLOOKUP(Table6[[#This Row],[Loan Date]],$Q$5:$Q$152,$S$5:$S$152)</f>
        <v>Week 5</v>
      </c>
    </row>
    <row r="7797" spans="1:12" x14ac:dyDescent="0.2">
      <c r="A7797" s="1">
        <v>44965</v>
      </c>
      <c r="B7797" t="s">
        <v>7</v>
      </c>
      <c r="C7797" s="1">
        <v>44965</v>
      </c>
      <c r="D7797" t="s">
        <v>604</v>
      </c>
      <c r="E7797" t="s">
        <v>21</v>
      </c>
      <c r="F7797" t="s">
        <v>21</v>
      </c>
      <c r="G7797" t="s">
        <v>20</v>
      </c>
      <c r="H7797" t="s">
        <v>0</v>
      </c>
      <c r="I7797">
        <f>MONTH(Table6[[#This Row],[Loan Date]])</f>
        <v>2</v>
      </c>
      <c r="J7797" t="str">
        <f>_xlfn.XLOOKUP(Table6[[#This Row],[Numeric Month]],$N$5:$N$11,$O$5:$O$11)</f>
        <v>Feb</v>
      </c>
      <c r="K7797" t="str">
        <f>_xlfn.XLOOKUP(Table6[[#This Row],[Loan Date]],$Q$5:$Q$152,$R$5:$R$152)</f>
        <v>Wednesday</v>
      </c>
      <c r="L7797" t="str">
        <f>_xlfn.XLOOKUP(Table6[[#This Row],[Loan Date]],$Q$5:$Q$152,$S$5:$S$152)</f>
        <v>Week 5</v>
      </c>
    </row>
    <row r="7798" spans="1:12" x14ac:dyDescent="0.2">
      <c r="A7798" s="1">
        <v>44965</v>
      </c>
      <c r="B7798" t="s">
        <v>7</v>
      </c>
      <c r="C7798" s="1">
        <v>44965</v>
      </c>
      <c r="D7798" t="s">
        <v>916</v>
      </c>
      <c r="E7798" t="s">
        <v>37</v>
      </c>
      <c r="F7798" t="s">
        <v>37</v>
      </c>
      <c r="G7798" t="s">
        <v>20</v>
      </c>
      <c r="H7798" t="s">
        <v>0</v>
      </c>
      <c r="I7798">
        <f>MONTH(Table6[[#This Row],[Loan Date]])</f>
        <v>2</v>
      </c>
      <c r="J7798" t="str">
        <f>_xlfn.XLOOKUP(Table6[[#This Row],[Numeric Month]],$N$5:$N$11,$O$5:$O$11)</f>
        <v>Feb</v>
      </c>
      <c r="K7798" t="str">
        <f>_xlfn.XLOOKUP(Table6[[#This Row],[Loan Date]],$Q$5:$Q$152,$R$5:$R$152)</f>
        <v>Wednesday</v>
      </c>
      <c r="L7798" t="str">
        <f>_xlfn.XLOOKUP(Table6[[#This Row],[Loan Date]],$Q$5:$Q$152,$S$5:$S$152)</f>
        <v>Week 5</v>
      </c>
    </row>
    <row r="7799" spans="1:12" x14ac:dyDescent="0.2">
      <c r="A7799" s="1">
        <v>44965</v>
      </c>
      <c r="B7799" t="s">
        <v>7</v>
      </c>
      <c r="C7799" s="1">
        <v>44965</v>
      </c>
      <c r="D7799" t="s">
        <v>637</v>
      </c>
      <c r="E7799" t="s">
        <v>162</v>
      </c>
      <c r="F7799" t="s">
        <v>162</v>
      </c>
      <c r="G7799" t="s">
        <v>11</v>
      </c>
      <c r="H7799" t="s">
        <v>0</v>
      </c>
      <c r="I7799">
        <f>MONTH(Table6[[#This Row],[Loan Date]])</f>
        <v>2</v>
      </c>
      <c r="J7799" t="str">
        <f>_xlfn.XLOOKUP(Table6[[#This Row],[Numeric Month]],$N$5:$N$11,$O$5:$O$11)</f>
        <v>Feb</v>
      </c>
      <c r="K7799" t="str">
        <f>_xlfn.XLOOKUP(Table6[[#This Row],[Loan Date]],$Q$5:$Q$152,$R$5:$R$152)</f>
        <v>Wednesday</v>
      </c>
      <c r="L7799" t="str">
        <f>_xlfn.XLOOKUP(Table6[[#This Row],[Loan Date]],$Q$5:$Q$152,$S$5:$S$152)</f>
        <v>Week 5</v>
      </c>
    </row>
    <row r="7800" spans="1:12" x14ac:dyDescent="0.2">
      <c r="A7800" s="1">
        <v>44965</v>
      </c>
      <c r="B7800" t="s">
        <v>5</v>
      </c>
      <c r="C7800" s="1">
        <v>44965</v>
      </c>
      <c r="D7800" t="s">
        <v>913</v>
      </c>
      <c r="E7800" t="s">
        <v>37</v>
      </c>
      <c r="F7800" t="s">
        <v>37</v>
      </c>
      <c r="G7800" t="s">
        <v>20</v>
      </c>
      <c r="H7800" t="s">
        <v>0</v>
      </c>
      <c r="I7800">
        <f>MONTH(Table6[[#This Row],[Loan Date]])</f>
        <v>2</v>
      </c>
      <c r="J7800" t="str">
        <f>_xlfn.XLOOKUP(Table6[[#This Row],[Numeric Month]],$N$5:$N$11,$O$5:$O$11)</f>
        <v>Feb</v>
      </c>
      <c r="K7800" t="str">
        <f>_xlfn.XLOOKUP(Table6[[#This Row],[Loan Date]],$Q$5:$Q$152,$R$5:$R$152)</f>
        <v>Wednesday</v>
      </c>
      <c r="L7800" t="str">
        <f>_xlfn.XLOOKUP(Table6[[#This Row],[Loan Date]],$Q$5:$Q$152,$S$5:$S$152)</f>
        <v>Week 5</v>
      </c>
    </row>
    <row r="7801" spans="1:12" x14ac:dyDescent="0.2">
      <c r="A7801" s="1">
        <v>44965</v>
      </c>
      <c r="B7801" t="s">
        <v>7</v>
      </c>
      <c r="C7801" s="1">
        <v>44965</v>
      </c>
      <c r="D7801" t="s">
        <v>915</v>
      </c>
      <c r="E7801" t="s">
        <v>37</v>
      </c>
      <c r="F7801" t="s">
        <v>37</v>
      </c>
      <c r="G7801" t="s">
        <v>20</v>
      </c>
      <c r="H7801" t="s">
        <v>0</v>
      </c>
      <c r="I7801">
        <f>MONTH(Table6[[#This Row],[Loan Date]])</f>
        <v>2</v>
      </c>
      <c r="J7801" t="str">
        <f>_xlfn.XLOOKUP(Table6[[#This Row],[Numeric Month]],$N$5:$N$11,$O$5:$O$11)</f>
        <v>Feb</v>
      </c>
      <c r="K7801" t="str">
        <f>_xlfn.XLOOKUP(Table6[[#This Row],[Loan Date]],$Q$5:$Q$152,$R$5:$R$152)</f>
        <v>Wednesday</v>
      </c>
      <c r="L7801" t="str">
        <f>_xlfn.XLOOKUP(Table6[[#This Row],[Loan Date]],$Q$5:$Q$152,$S$5:$S$152)</f>
        <v>Week 5</v>
      </c>
    </row>
    <row r="7802" spans="1:12" x14ac:dyDescent="0.2">
      <c r="A7802" s="1">
        <v>44965</v>
      </c>
      <c r="B7802" t="s">
        <v>5</v>
      </c>
      <c r="C7802" s="1">
        <v>44965</v>
      </c>
      <c r="D7802" t="s">
        <v>197</v>
      </c>
      <c r="E7802" t="s">
        <v>41</v>
      </c>
      <c r="F7802" t="s">
        <v>40</v>
      </c>
      <c r="G7802" t="s">
        <v>39</v>
      </c>
      <c r="H7802" t="s">
        <v>0</v>
      </c>
      <c r="I7802">
        <f>MONTH(Table6[[#This Row],[Loan Date]])</f>
        <v>2</v>
      </c>
      <c r="J7802" t="str">
        <f>_xlfn.XLOOKUP(Table6[[#This Row],[Numeric Month]],$N$5:$N$11,$O$5:$O$11)</f>
        <v>Feb</v>
      </c>
      <c r="K7802" t="str">
        <f>_xlfn.XLOOKUP(Table6[[#This Row],[Loan Date]],$Q$5:$Q$152,$R$5:$R$152)</f>
        <v>Wednesday</v>
      </c>
      <c r="L7802" t="str">
        <f>_xlfn.XLOOKUP(Table6[[#This Row],[Loan Date]],$Q$5:$Q$152,$S$5:$S$152)</f>
        <v>Week 5</v>
      </c>
    </row>
    <row r="7803" spans="1:12" x14ac:dyDescent="0.2">
      <c r="A7803" s="1">
        <v>44965</v>
      </c>
      <c r="B7803" t="s">
        <v>5</v>
      </c>
      <c r="C7803" s="1">
        <v>44965</v>
      </c>
      <c r="D7803" t="s">
        <v>952</v>
      </c>
      <c r="E7803" t="s">
        <v>37</v>
      </c>
      <c r="F7803" t="s">
        <v>37</v>
      </c>
      <c r="G7803" t="s">
        <v>20</v>
      </c>
      <c r="H7803" t="s">
        <v>0</v>
      </c>
      <c r="I7803">
        <f>MONTH(Table6[[#This Row],[Loan Date]])</f>
        <v>2</v>
      </c>
      <c r="J7803" t="str">
        <f>_xlfn.XLOOKUP(Table6[[#This Row],[Numeric Month]],$N$5:$N$11,$O$5:$O$11)</f>
        <v>Feb</v>
      </c>
      <c r="K7803" t="str">
        <f>_xlfn.XLOOKUP(Table6[[#This Row],[Loan Date]],$Q$5:$Q$152,$R$5:$R$152)</f>
        <v>Wednesday</v>
      </c>
      <c r="L7803" t="str">
        <f>_xlfn.XLOOKUP(Table6[[#This Row],[Loan Date]],$Q$5:$Q$152,$S$5:$S$152)</f>
        <v>Week 5</v>
      </c>
    </row>
    <row r="7804" spans="1:12" x14ac:dyDescent="0.2">
      <c r="A7804" s="1">
        <v>44965</v>
      </c>
      <c r="B7804" t="s">
        <v>7</v>
      </c>
      <c r="C7804" s="1">
        <v>44965</v>
      </c>
      <c r="D7804" t="s">
        <v>171</v>
      </c>
      <c r="E7804" t="s">
        <v>23</v>
      </c>
      <c r="F7804" t="s">
        <v>23</v>
      </c>
      <c r="G7804" t="s">
        <v>20</v>
      </c>
      <c r="H7804" t="s">
        <v>0</v>
      </c>
      <c r="I7804">
        <f>MONTH(Table6[[#This Row],[Loan Date]])</f>
        <v>2</v>
      </c>
      <c r="J7804" t="str">
        <f>_xlfn.XLOOKUP(Table6[[#This Row],[Numeric Month]],$N$5:$N$11,$O$5:$O$11)</f>
        <v>Feb</v>
      </c>
      <c r="K7804" t="str">
        <f>_xlfn.XLOOKUP(Table6[[#This Row],[Loan Date]],$Q$5:$Q$152,$R$5:$R$152)</f>
        <v>Wednesday</v>
      </c>
      <c r="L7804" t="str">
        <f>_xlfn.XLOOKUP(Table6[[#This Row],[Loan Date]],$Q$5:$Q$152,$S$5:$S$152)</f>
        <v>Week 5</v>
      </c>
    </row>
    <row r="7805" spans="1:12" x14ac:dyDescent="0.2">
      <c r="A7805" s="1">
        <v>44965</v>
      </c>
      <c r="B7805" t="s">
        <v>7</v>
      </c>
      <c r="C7805" s="1">
        <v>44965</v>
      </c>
      <c r="D7805" t="s">
        <v>172</v>
      </c>
      <c r="E7805" t="s">
        <v>21</v>
      </c>
      <c r="F7805" t="s">
        <v>21</v>
      </c>
      <c r="G7805" t="s">
        <v>20</v>
      </c>
      <c r="H7805" t="s">
        <v>0</v>
      </c>
      <c r="I7805">
        <f>MONTH(Table6[[#This Row],[Loan Date]])</f>
        <v>2</v>
      </c>
      <c r="J7805" t="str">
        <f>_xlfn.XLOOKUP(Table6[[#This Row],[Numeric Month]],$N$5:$N$11,$O$5:$O$11)</f>
        <v>Feb</v>
      </c>
      <c r="K7805" t="str">
        <f>_xlfn.XLOOKUP(Table6[[#This Row],[Loan Date]],$Q$5:$Q$152,$R$5:$R$152)</f>
        <v>Wednesday</v>
      </c>
      <c r="L7805" t="str">
        <f>_xlfn.XLOOKUP(Table6[[#This Row],[Loan Date]],$Q$5:$Q$152,$S$5:$S$152)</f>
        <v>Week 5</v>
      </c>
    </row>
    <row r="7806" spans="1:12" x14ac:dyDescent="0.2">
      <c r="A7806" s="1">
        <v>44965</v>
      </c>
      <c r="B7806" t="s">
        <v>5</v>
      </c>
      <c r="C7806" s="1">
        <v>44979</v>
      </c>
      <c r="D7806" t="s">
        <v>108</v>
      </c>
      <c r="E7806" t="s">
        <v>52</v>
      </c>
      <c r="F7806" t="s">
        <v>51</v>
      </c>
      <c r="G7806" t="s">
        <v>1</v>
      </c>
      <c r="H7806" t="s">
        <v>0</v>
      </c>
      <c r="I7806">
        <f>MONTH(Table6[[#This Row],[Loan Date]])</f>
        <v>2</v>
      </c>
      <c r="J7806" t="str">
        <f>_xlfn.XLOOKUP(Table6[[#This Row],[Numeric Month]],$N$5:$N$11,$O$5:$O$11)</f>
        <v>Feb</v>
      </c>
      <c r="K7806" t="str">
        <f>_xlfn.XLOOKUP(Table6[[#This Row],[Loan Date]],$Q$5:$Q$152,$R$5:$R$152)</f>
        <v>Wednesday</v>
      </c>
      <c r="L7806" t="str">
        <f>_xlfn.XLOOKUP(Table6[[#This Row],[Loan Date]],$Q$5:$Q$152,$S$5:$S$152)</f>
        <v>Week 5</v>
      </c>
    </row>
    <row r="7807" spans="1:12" x14ac:dyDescent="0.2">
      <c r="A7807" s="1">
        <v>44965</v>
      </c>
      <c r="B7807" t="s">
        <v>7</v>
      </c>
      <c r="C7807" s="1">
        <v>44965</v>
      </c>
      <c r="D7807" t="s">
        <v>254</v>
      </c>
      <c r="E7807" t="s">
        <v>41</v>
      </c>
      <c r="F7807" t="s">
        <v>40</v>
      </c>
      <c r="G7807" t="s">
        <v>39</v>
      </c>
      <c r="H7807" t="s">
        <v>0</v>
      </c>
      <c r="I7807">
        <f>MONTH(Table6[[#This Row],[Loan Date]])</f>
        <v>2</v>
      </c>
      <c r="J7807" t="str">
        <f>_xlfn.XLOOKUP(Table6[[#This Row],[Numeric Month]],$N$5:$N$11,$O$5:$O$11)</f>
        <v>Feb</v>
      </c>
      <c r="K7807" t="str">
        <f>_xlfn.XLOOKUP(Table6[[#This Row],[Loan Date]],$Q$5:$Q$152,$R$5:$R$152)</f>
        <v>Wednesday</v>
      </c>
      <c r="L7807" t="str">
        <f>_xlfn.XLOOKUP(Table6[[#This Row],[Loan Date]],$Q$5:$Q$152,$S$5:$S$152)</f>
        <v>Week 5</v>
      </c>
    </row>
    <row r="7808" spans="1:12" x14ac:dyDescent="0.2">
      <c r="A7808" s="1">
        <v>44965</v>
      </c>
      <c r="B7808" t="s">
        <v>7</v>
      </c>
      <c r="C7808" s="1">
        <v>44965</v>
      </c>
      <c r="D7808" t="s">
        <v>911</v>
      </c>
      <c r="E7808" t="s">
        <v>37</v>
      </c>
      <c r="F7808" t="s">
        <v>37</v>
      </c>
      <c r="G7808" t="s">
        <v>20</v>
      </c>
      <c r="H7808" t="s">
        <v>0</v>
      </c>
      <c r="I7808">
        <f>MONTH(Table6[[#This Row],[Loan Date]])</f>
        <v>2</v>
      </c>
      <c r="J7808" t="str">
        <f>_xlfn.XLOOKUP(Table6[[#This Row],[Numeric Month]],$N$5:$N$11,$O$5:$O$11)</f>
        <v>Feb</v>
      </c>
      <c r="K7808" t="str">
        <f>_xlfn.XLOOKUP(Table6[[#This Row],[Loan Date]],$Q$5:$Q$152,$R$5:$R$152)</f>
        <v>Wednesday</v>
      </c>
      <c r="L7808" t="str">
        <f>_xlfn.XLOOKUP(Table6[[#This Row],[Loan Date]],$Q$5:$Q$152,$S$5:$S$152)</f>
        <v>Week 5</v>
      </c>
    </row>
    <row r="7809" spans="1:12" x14ac:dyDescent="0.2">
      <c r="A7809" s="1">
        <v>44965</v>
      </c>
      <c r="B7809" t="s">
        <v>5</v>
      </c>
      <c r="C7809" s="1">
        <v>44965</v>
      </c>
      <c r="D7809" t="s">
        <v>260</v>
      </c>
      <c r="E7809" t="s">
        <v>21</v>
      </c>
      <c r="F7809" t="s">
        <v>21</v>
      </c>
      <c r="G7809" t="s">
        <v>20</v>
      </c>
      <c r="H7809" t="s">
        <v>0</v>
      </c>
      <c r="I7809">
        <f>MONTH(Table6[[#This Row],[Loan Date]])</f>
        <v>2</v>
      </c>
      <c r="J7809" t="str">
        <f>_xlfn.XLOOKUP(Table6[[#This Row],[Numeric Month]],$N$5:$N$11,$O$5:$O$11)</f>
        <v>Feb</v>
      </c>
      <c r="K7809" t="str">
        <f>_xlfn.XLOOKUP(Table6[[#This Row],[Loan Date]],$Q$5:$Q$152,$R$5:$R$152)</f>
        <v>Wednesday</v>
      </c>
      <c r="L7809" t="str">
        <f>_xlfn.XLOOKUP(Table6[[#This Row],[Loan Date]],$Q$5:$Q$152,$S$5:$S$152)</f>
        <v>Week 5</v>
      </c>
    </row>
    <row r="7810" spans="1:12" x14ac:dyDescent="0.2">
      <c r="A7810" s="1">
        <v>44965</v>
      </c>
      <c r="B7810" t="s">
        <v>5</v>
      </c>
      <c r="C7810" s="1">
        <v>44965</v>
      </c>
      <c r="D7810" t="s">
        <v>241</v>
      </c>
      <c r="E7810" t="s">
        <v>23</v>
      </c>
      <c r="F7810" t="s">
        <v>23</v>
      </c>
      <c r="G7810" t="s">
        <v>20</v>
      </c>
      <c r="H7810" t="s">
        <v>0</v>
      </c>
      <c r="I7810">
        <f>MONTH(Table6[[#This Row],[Loan Date]])</f>
        <v>2</v>
      </c>
      <c r="J7810" t="str">
        <f>_xlfn.XLOOKUP(Table6[[#This Row],[Numeric Month]],$N$5:$N$11,$O$5:$O$11)</f>
        <v>Feb</v>
      </c>
      <c r="K7810" t="str">
        <f>_xlfn.XLOOKUP(Table6[[#This Row],[Loan Date]],$Q$5:$Q$152,$R$5:$R$152)</f>
        <v>Wednesday</v>
      </c>
      <c r="L7810" t="str">
        <f>_xlfn.XLOOKUP(Table6[[#This Row],[Loan Date]],$Q$5:$Q$152,$S$5:$S$152)</f>
        <v>Week 5</v>
      </c>
    </row>
    <row r="7811" spans="1:12" x14ac:dyDescent="0.2">
      <c r="A7811" s="1">
        <v>44965</v>
      </c>
      <c r="B7811" t="s">
        <v>7</v>
      </c>
      <c r="C7811" s="1">
        <v>44965</v>
      </c>
      <c r="D7811" t="s">
        <v>923</v>
      </c>
      <c r="E7811" t="s">
        <v>37</v>
      </c>
      <c r="F7811" t="s">
        <v>37</v>
      </c>
      <c r="G7811" t="s">
        <v>20</v>
      </c>
      <c r="H7811" t="s">
        <v>0</v>
      </c>
      <c r="I7811">
        <f>MONTH(Table6[[#This Row],[Loan Date]])</f>
        <v>2</v>
      </c>
      <c r="J7811" t="str">
        <f>_xlfn.XLOOKUP(Table6[[#This Row],[Numeric Month]],$N$5:$N$11,$O$5:$O$11)</f>
        <v>Feb</v>
      </c>
      <c r="K7811" t="str">
        <f>_xlfn.XLOOKUP(Table6[[#This Row],[Loan Date]],$Q$5:$Q$152,$R$5:$R$152)</f>
        <v>Wednesday</v>
      </c>
      <c r="L7811" t="str">
        <f>_xlfn.XLOOKUP(Table6[[#This Row],[Loan Date]],$Q$5:$Q$152,$S$5:$S$152)</f>
        <v>Week 5</v>
      </c>
    </row>
    <row r="7812" spans="1:12" x14ac:dyDescent="0.2">
      <c r="A7812" s="1">
        <v>44965</v>
      </c>
      <c r="B7812" t="s">
        <v>7</v>
      </c>
      <c r="C7812" s="1">
        <v>44978</v>
      </c>
      <c r="D7812" t="s">
        <v>630</v>
      </c>
      <c r="E7812" t="s">
        <v>3</v>
      </c>
      <c r="F7812" t="s">
        <v>2</v>
      </c>
      <c r="G7812" t="s">
        <v>1</v>
      </c>
      <c r="H7812" t="s">
        <v>0</v>
      </c>
      <c r="I7812">
        <f>MONTH(Table6[[#This Row],[Loan Date]])</f>
        <v>2</v>
      </c>
      <c r="J7812" t="str">
        <f>_xlfn.XLOOKUP(Table6[[#This Row],[Numeric Month]],$N$5:$N$11,$O$5:$O$11)</f>
        <v>Feb</v>
      </c>
      <c r="K7812" t="str">
        <f>_xlfn.XLOOKUP(Table6[[#This Row],[Loan Date]],$Q$5:$Q$152,$R$5:$R$152)</f>
        <v>Wednesday</v>
      </c>
      <c r="L7812" t="str">
        <f>_xlfn.XLOOKUP(Table6[[#This Row],[Loan Date]],$Q$5:$Q$152,$S$5:$S$152)</f>
        <v>Week 5</v>
      </c>
    </row>
    <row r="7813" spans="1:12" x14ac:dyDescent="0.2">
      <c r="A7813" s="1">
        <v>44965</v>
      </c>
      <c r="B7813" t="s">
        <v>107</v>
      </c>
      <c r="C7813" s="1">
        <v>44978</v>
      </c>
      <c r="D7813" t="s">
        <v>281</v>
      </c>
      <c r="E7813" t="s">
        <v>52</v>
      </c>
      <c r="F7813" t="s">
        <v>51</v>
      </c>
      <c r="G7813" t="s">
        <v>1</v>
      </c>
      <c r="H7813" t="s">
        <v>0</v>
      </c>
      <c r="I7813">
        <f>MONTH(Table6[[#This Row],[Loan Date]])</f>
        <v>2</v>
      </c>
      <c r="J7813" t="str">
        <f>_xlfn.XLOOKUP(Table6[[#This Row],[Numeric Month]],$N$5:$N$11,$O$5:$O$11)</f>
        <v>Feb</v>
      </c>
      <c r="K7813" t="str">
        <f>_xlfn.XLOOKUP(Table6[[#This Row],[Loan Date]],$Q$5:$Q$152,$R$5:$R$152)</f>
        <v>Wednesday</v>
      </c>
      <c r="L7813" t="str">
        <f>_xlfn.XLOOKUP(Table6[[#This Row],[Loan Date]],$Q$5:$Q$152,$S$5:$S$152)</f>
        <v>Week 5</v>
      </c>
    </row>
    <row r="7814" spans="1:12" x14ac:dyDescent="0.2">
      <c r="A7814" s="1">
        <v>44965</v>
      </c>
      <c r="B7814" t="s">
        <v>7</v>
      </c>
      <c r="C7814" s="1">
        <v>44972</v>
      </c>
      <c r="D7814" t="s">
        <v>75</v>
      </c>
      <c r="E7814" t="s">
        <v>9</v>
      </c>
      <c r="F7814" t="s">
        <v>8</v>
      </c>
      <c r="G7814" t="s">
        <v>1</v>
      </c>
      <c r="H7814" t="s">
        <v>0</v>
      </c>
      <c r="I7814">
        <f>MONTH(Table6[[#This Row],[Loan Date]])</f>
        <v>2</v>
      </c>
      <c r="J7814" t="str">
        <f>_xlfn.XLOOKUP(Table6[[#This Row],[Numeric Month]],$N$5:$N$11,$O$5:$O$11)</f>
        <v>Feb</v>
      </c>
      <c r="K7814" t="str">
        <f>_xlfn.XLOOKUP(Table6[[#This Row],[Loan Date]],$Q$5:$Q$152,$R$5:$R$152)</f>
        <v>Wednesday</v>
      </c>
      <c r="L7814" t="str">
        <f>_xlfn.XLOOKUP(Table6[[#This Row],[Loan Date]],$Q$5:$Q$152,$S$5:$S$152)</f>
        <v>Week 5</v>
      </c>
    </row>
    <row r="7815" spans="1:12" x14ac:dyDescent="0.2">
      <c r="A7815" s="1">
        <v>44965</v>
      </c>
      <c r="B7815" t="s">
        <v>7</v>
      </c>
      <c r="C7815" s="1">
        <v>44965</v>
      </c>
      <c r="D7815" t="s">
        <v>474</v>
      </c>
      <c r="E7815" t="s">
        <v>21</v>
      </c>
      <c r="F7815" t="s">
        <v>21</v>
      </c>
      <c r="G7815" t="s">
        <v>20</v>
      </c>
      <c r="H7815" t="s">
        <v>0</v>
      </c>
      <c r="I7815">
        <f>MONTH(Table6[[#This Row],[Loan Date]])</f>
        <v>2</v>
      </c>
      <c r="J7815" t="str">
        <f>_xlfn.XLOOKUP(Table6[[#This Row],[Numeric Month]],$N$5:$N$11,$O$5:$O$11)</f>
        <v>Feb</v>
      </c>
      <c r="K7815" t="str">
        <f>_xlfn.XLOOKUP(Table6[[#This Row],[Loan Date]],$Q$5:$Q$152,$R$5:$R$152)</f>
        <v>Wednesday</v>
      </c>
      <c r="L7815" t="str">
        <f>_xlfn.XLOOKUP(Table6[[#This Row],[Loan Date]],$Q$5:$Q$152,$S$5:$S$152)</f>
        <v>Week 5</v>
      </c>
    </row>
    <row r="7816" spans="1:12" x14ac:dyDescent="0.2">
      <c r="A7816" s="1">
        <v>44965</v>
      </c>
      <c r="B7816" t="s">
        <v>7</v>
      </c>
      <c r="C7816" s="1">
        <v>44965</v>
      </c>
      <c r="D7816" t="s">
        <v>302</v>
      </c>
      <c r="E7816" t="s">
        <v>23</v>
      </c>
      <c r="F7816" t="s">
        <v>23</v>
      </c>
      <c r="G7816" t="s">
        <v>20</v>
      </c>
      <c r="H7816" t="s">
        <v>0</v>
      </c>
      <c r="I7816">
        <f>MONTH(Table6[[#This Row],[Loan Date]])</f>
        <v>2</v>
      </c>
      <c r="J7816" t="str">
        <f>_xlfn.XLOOKUP(Table6[[#This Row],[Numeric Month]],$N$5:$N$11,$O$5:$O$11)</f>
        <v>Feb</v>
      </c>
      <c r="K7816" t="str">
        <f>_xlfn.XLOOKUP(Table6[[#This Row],[Loan Date]],$Q$5:$Q$152,$R$5:$R$152)</f>
        <v>Wednesday</v>
      </c>
      <c r="L7816" t="str">
        <f>_xlfn.XLOOKUP(Table6[[#This Row],[Loan Date]],$Q$5:$Q$152,$S$5:$S$152)</f>
        <v>Week 5</v>
      </c>
    </row>
    <row r="7817" spans="1:12" x14ac:dyDescent="0.2">
      <c r="A7817" s="1">
        <v>44965</v>
      </c>
      <c r="B7817" t="s">
        <v>5</v>
      </c>
      <c r="C7817" s="1">
        <v>44979</v>
      </c>
      <c r="D7817" t="s">
        <v>508</v>
      </c>
      <c r="E7817" t="s">
        <v>9</v>
      </c>
      <c r="F7817" t="s">
        <v>8</v>
      </c>
      <c r="G7817" t="s">
        <v>1</v>
      </c>
      <c r="H7817" t="s">
        <v>0</v>
      </c>
      <c r="I7817">
        <f>MONTH(Table6[[#This Row],[Loan Date]])</f>
        <v>2</v>
      </c>
      <c r="J7817" t="str">
        <f>_xlfn.XLOOKUP(Table6[[#This Row],[Numeric Month]],$N$5:$N$11,$O$5:$O$11)</f>
        <v>Feb</v>
      </c>
      <c r="K7817" t="str">
        <f>_xlfn.XLOOKUP(Table6[[#This Row],[Loan Date]],$Q$5:$Q$152,$R$5:$R$152)</f>
        <v>Wednesday</v>
      </c>
      <c r="L7817" t="str">
        <f>_xlfn.XLOOKUP(Table6[[#This Row],[Loan Date]],$Q$5:$Q$152,$S$5:$S$152)</f>
        <v>Week 5</v>
      </c>
    </row>
    <row r="7818" spans="1:12" x14ac:dyDescent="0.2">
      <c r="A7818" s="1">
        <v>44965</v>
      </c>
      <c r="B7818" t="s">
        <v>7</v>
      </c>
      <c r="C7818" s="1">
        <v>44965</v>
      </c>
      <c r="D7818" t="s">
        <v>66</v>
      </c>
      <c r="E7818" t="s">
        <v>65</v>
      </c>
      <c r="F7818" t="s">
        <v>65</v>
      </c>
      <c r="G7818" t="s">
        <v>20</v>
      </c>
      <c r="H7818" t="s">
        <v>0</v>
      </c>
      <c r="I7818">
        <f>MONTH(Table6[[#This Row],[Loan Date]])</f>
        <v>2</v>
      </c>
      <c r="J7818" t="str">
        <f>_xlfn.XLOOKUP(Table6[[#This Row],[Numeric Month]],$N$5:$N$11,$O$5:$O$11)</f>
        <v>Feb</v>
      </c>
      <c r="K7818" t="str">
        <f>_xlfn.XLOOKUP(Table6[[#This Row],[Loan Date]],$Q$5:$Q$152,$R$5:$R$152)</f>
        <v>Wednesday</v>
      </c>
      <c r="L7818" t="str">
        <f>_xlfn.XLOOKUP(Table6[[#This Row],[Loan Date]],$Q$5:$Q$152,$S$5:$S$152)</f>
        <v>Week 5</v>
      </c>
    </row>
    <row r="7819" spans="1:12" x14ac:dyDescent="0.2">
      <c r="A7819" s="1">
        <v>44965</v>
      </c>
      <c r="B7819" t="s">
        <v>5</v>
      </c>
      <c r="C7819" s="1">
        <v>44965</v>
      </c>
      <c r="D7819" t="s">
        <v>119</v>
      </c>
      <c r="E7819" t="s">
        <v>21</v>
      </c>
      <c r="F7819" t="s">
        <v>21</v>
      </c>
      <c r="G7819" t="s">
        <v>20</v>
      </c>
      <c r="H7819" t="s">
        <v>0</v>
      </c>
      <c r="I7819">
        <f>MONTH(Table6[[#This Row],[Loan Date]])</f>
        <v>2</v>
      </c>
      <c r="J7819" t="str">
        <f>_xlfn.XLOOKUP(Table6[[#This Row],[Numeric Month]],$N$5:$N$11,$O$5:$O$11)</f>
        <v>Feb</v>
      </c>
      <c r="K7819" t="str">
        <f>_xlfn.XLOOKUP(Table6[[#This Row],[Loan Date]],$Q$5:$Q$152,$R$5:$R$152)</f>
        <v>Wednesday</v>
      </c>
      <c r="L7819" t="str">
        <f>_xlfn.XLOOKUP(Table6[[#This Row],[Loan Date]],$Q$5:$Q$152,$S$5:$S$152)</f>
        <v>Week 5</v>
      </c>
    </row>
    <row r="7820" spans="1:12" x14ac:dyDescent="0.2">
      <c r="A7820" s="1">
        <v>44965</v>
      </c>
      <c r="B7820" t="s">
        <v>5</v>
      </c>
      <c r="C7820" s="1">
        <v>44965</v>
      </c>
      <c r="D7820" t="s">
        <v>151</v>
      </c>
      <c r="E7820" t="s">
        <v>148</v>
      </c>
      <c r="F7820" t="s">
        <v>147</v>
      </c>
      <c r="G7820" t="s">
        <v>20</v>
      </c>
      <c r="H7820" t="s">
        <v>0</v>
      </c>
      <c r="I7820">
        <f>MONTH(Table6[[#This Row],[Loan Date]])</f>
        <v>2</v>
      </c>
      <c r="J7820" t="str">
        <f>_xlfn.XLOOKUP(Table6[[#This Row],[Numeric Month]],$N$5:$N$11,$O$5:$O$11)</f>
        <v>Feb</v>
      </c>
      <c r="K7820" t="str">
        <f>_xlfn.XLOOKUP(Table6[[#This Row],[Loan Date]],$Q$5:$Q$152,$R$5:$R$152)</f>
        <v>Wednesday</v>
      </c>
      <c r="L7820" t="str">
        <f>_xlfn.XLOOKUP(Table6[[#This Row],[Loan Date]],$Q$5:$Q$152,$S$5:$S$152)</f>
        <v>Week 5</v>
      </c>
    </row>
    <row r="7821" spans="1:12" x14ac:dyDescent="0.2">
      <c r="A7821" s="1">
        <v>44965</v>
      </c>
      <c r="B7821" t="s">
        <v>7</v>
      </c>
      <c r="C7821" s="1">
        <v>44965</v>
      </c>
      <c r="D7821" t="s">
        <v>192</v>
      </c>
      <c r="E7821" t="s">
        <v>49</v>
      </c>
      <c r="F7821" t="s">
        <v>49</v>
      </c>
      <c r="G7821" t="s">
        <v>20</v>
      </c>
      <c r="H7821" t="s">
        <v>0</v>
      </c>
      <c r="I7821">
        <f>MONTH(Table6[[#This Row],[Loan Date]])</f>
        <v>2</v>
      </c>
      <c r="J7821" t="str">
        <f>_xlfn.XLOOKUP(Table6[[#This Row],[Numeric Month]],$N$5:$N$11,$O$5:$O$11)</f>
        <v>Feb</v>
      </c>
      <c r="K7821" t="str">
        <f>_xlfn.XLOOKUP(Table6[[#This Row],[Loan Date]],$Q$5:$Q$152,$R$5:$R$152)</f>
        <v>Wednesday</v>
      </c>
      <c r="L7821" t="str">
        <f>_xlfn.XLOOKUP(Table6[[#This Row],[Loan Date]],$Q$5:$Q$152,$S$5:$S$152)</f>
        <v>Week 5</v>
      </c>
    </row>
    <row r="7822" spans="1:12" x14ac:dyDescent="0.2">
      <c r="A7822" s="1">
        <v>44965</v>
      </c>
      <c r="B7822" t="s">
        <v>5</v>
      </c>
      <c r="C7822" s="1">
        <v>44972</v>
      </c>
      <c r="D7822" t="s">
        <v>295</v>
      </c>
      <c r="E7822" t="s">
        <v>52</v>
      </c>
      <c r="F7822" t="s">
        <v>51</v>
      </c>
      <c r="G7822" t="s">
        <v>1</v>
      </c>
      <c r="H7822" t="s">
        <v>0</v>
      </c>
      <c r="I7822">
        <f>MONTH(Table6[[#This Row],[Loan Date]])</f>
        <v>2</v>
      </c>
      <c r="J7822" t="str">
        <f>_xlfn.XLOOKUP(Table6[[#This Row],[Numeric Month]],$N$5:$N$11,$O$5:$O$11)</f>
        <v>Feb</v>
      </c>
      <c r="K7822" t="str">
        <f>_xlfn.XLOOKUP(Table6[[#This Row],[Loan Date]],$Q$5:$Q$152,$R$5:$R$152)</f>
        <v>Wednesday</v>
      </c>
      <c r="L7822" t="str">
        <f>_xlfn.XLOOKUP(Table6[[#This Row],[Loan Date]],$Q$5:$Q$152,$S$5:$S$152)</f>
        <v>Week 5</v>
      </c>
    </row>
    <row r="7823" spans="1:12" x14ac:dyDescent="0.2">
      <c r="A7823" s="1">
        <v>44965</v>
      </c>
      <c r="B7823" t="s">
        <v>5</v>
      </c>
      <c r="C7823" s="1">
        <v>44965</v>
      </c>
      <c r="D7823" t="s">
        <v>969</v>
      </c>
      <c r="E7823" t="s">
        <v>37</v>
      </c>
      <c r="F7823" t="s">
        <v>37</v>
      </c>
      <c r="G7823" t="s">
        <v>20</v>
      </c>
      <c r="H7823" t="s">
        <v>0</v>
      </c>
      <c r="I7823">
        <f>MONTH(Table6[[#This Row],[Loan Date]])</f>
        <v>2</v>
      </c>
      <c r="J7823" t="str">
        <f>_xlfn.XLOOKUP(Table6[[#This Row],[Numeric Month]],$N$5:$N$11,$O$5:$O$11)</f>
        <v>Feb</v>
      </c>
      <c r="K7823" t="str">
        <f>_xlfn.XLOOKUP(Table6[[#This Row],[Loan Date]],$Q$5:$Q$152,$R$5:$R$152)</f>
        <v>Wednesday</v>
      </c>
      <c r="L7823" t="str">
        <f>_xlfn.XLOOKUP(Table6[[#This Row],[Loan Date]],$Q$5:$Q$152,$S$5:$S$152)</f>
        <v>Week 5</v>
      </c>
    </row>
    <row r="7824" spans="1:12" x14ac:dyDescent="0.2">
      <c r="A7824" s="1">
        <v>44965</v>
      </c>
      <c r="B7824" t="s">
        <v>7</v>
      </c>
      <c r="C7824" s="1">
        <v>44979</v>
      </c>
      <c r="D7824" t="s">
        <v>697</v>
      </c>
      <c r="E7824" t="s">
        <v>15</v>
      </c>
      <c r="F7824" t="s">
        <v>14</v>
      </c>
      <c r="G7824" t="s">
        <v>1</v>
      </c>
      <c r="H7824" t="s">
        <v>0</v>
      </c>
      <c r="I7824">
        <f>MONTH(Table6[[#This Row],[Loan Date]])</f>
        <v>2</v>
      </c>
      <c r="J7824" t="str">
        <f>_xlfn.XLOOKUP(Table6[[#This Row],[Numeric Month]],$N$5:$N$11,$O$5:$O$11)</f>
        <v>Feb</v>
      </c>
      <c r="K7824" t="str">
        <f>_xlfn.XLOOKUP(Table6[[#This Row],[Loan Date]],$Q$5:$Q$152,$R$5:$R$152)</f>
        <v>Wednesday</v>
      </c>
      <c r="L7824" t="str">
        <f>_xlfn.XLOOKUP(Table6[[#This Row],[Loan Date]],$Q$5:$Q$152,$S$5:$S$152)</f>
        <v>Week 5</v>
      </c>
    </row>
    <row r="7825" spans="1:12" x14ac:dyDescent="0.2">
      <c r="A7825" s="1">
        <v>44965</v>
      </c>
      <c r="B7825" t="s">
        <v>7</v>
      </c>
      <c r="C7825" s="1">
        <v>44965</v>
      </c>
      <c r="D7825" t="s">
        <v>200</v>
      </c>
      <c r="E7825" t="s">
        <v>23</v>
      </c>
      <c r="F7825" t="s">
        <v>23</v>
      </c>
      <c r="G7825" t="s">
        <v>20</v>
      </c>
      <c r="H7825" t="s">
        <v>0</v>
      </c>
      <c r="I7825">
        <f>MONTH(Table6[[#This Row],[Loan Date]])</f>
        <v>2</v>
      </c>
      <c r="J7825" t="str">
        <f>_xlfn.XLOOKUP(Table6[[#This Row],[Numeric Month]],$N$5:$N$11,$O$5:$O$11)</f>
        <v>Feb</v>
      </c>
      <c r="K7825" t="str">
        <f>_xlfn.XLOOKUP(Table6[[#This Row],[Loan Date]],$Q$5:$Q$152,$R$5:$R$152)</f>
        <v>Wednesday</v>
      </c>
      <c r="L7825" t="str">
        <f>_xlfn.XLOOKUP(Table6[[#This Row],[Loan Date]],$Q$5:$Q$152,$S$5:$S$152)</f>
        <v>Week 5</v>
      </c>
    </row>
    <row r="7826" spans="1:12" x14ac:dyDescent="0.2">
      <c r="A7826" s="1">
        <v>44965</v>
      </c>
      <c r="B7826" t="s">
        <v>7</v>
      </c>
      <c r="C7826" s="1">
        <v>44965</v>
      </c>
      <c r="D7826" t="s">
        <v>734</v>
      </c>
      <c r="E7826" t="s">
        <v>21</v>
      </c>
      <c r="F7826" t="s">
        <v>21</v>
      </c>
      <c r="G7826" t="s">
        <v>20</v>
      </c>
      <c r="H7826" t="s">
        <v>0</v>
      </c>
      <c r="I7826">
        <f>MONTH(Table6[[#This Row],[Loan Date]])</f>
        <v>2</v>
      </c>
      <c r="J7826" t="str">
        <f>_xlfn.XLOOKUP(Table6[[#This Row],[Numeric Month]],$N$5:$N$11,$O$5:$O$11)</f>
        <v>Feb</v>
      </c>
      <c r="K7826" t="str">
        <f>_xlfn.XLOOKUP(Table6[[#This Row],[Loan Date]],$Q$5:$Q$152,$R$5:$R$152)</f>
        <v>Wednesday</v>
      </c>
      <c r="L7826" t="str">
        <f>_xlfn.XLOOKUP(Table6[[#This Row],[Loan Date]],$Q$5:$Q$152,$S$5:$S$152)</f>
        <v>Week 5</v>
      </c>
    </row>
    <row r="7827" spans="1:12" x14ac:dyDescent="0.2">
      <c r="A7827" s="1">
        <v>44965</v>
      </c>
      <c r="B7827" t="s">
        <v>7</v>
      </c>
      <c r="C7827" s="1">
        <v>44965</v>
      </c>
      <c r="D7827" t="s">
        <v>499</v>
      </c>
      <c r="E7827" t="s">
        <v>21</v>
      </c>
      <c r="F7827" t="s">
        <v>21</v>
      </c>
      <c r="G7827" t="s">
        <v>20</v>
      </c>
      <c r="H7827" t="s">
        <v>0</v>
      </c>
      <c r="I7827">
        <f>MONTH(Table6[[#This Row],[Loan Date]])</f>
        <v>2</v>
      </c>
      <c r="J7827" t="str">
        <f>_xlfn.XLOOKUP(Table6[[#This Row],[Numeric Month]],$N$5:$N$11,$O$5:$O$11)</f>
        <v>Feb</v>
      </c>
      <c r="K7827" t="str">
        <f>_xlfn.XLOOKUP(Table6[[#This Row],[Loan Date]],$Q$5:$Q$152,$R$5:$R$152)</f>
        <v>Wednesday</v>
      </c>
      <c r="L7827" t="str">
        <f>_xlfn.XLOOKUP(Table6[[#This Row],[Loan Date]],$Q$5:$Q$152,$S$5:$S$152)</f>
        <v>Week 5</v>
      </c>
    </row>
    <row r="7828" spans="1:12" x14ac:dyDescent="0.2">
      <c r="A7828" s="1">
        <v>44965</v>
      </c>
      <c r="B7828" t="s">
        <v>7</v>
      </c>
      <c r="C7828" s="1">
        <v>44965</v>
      </c>
      <c r="D7828" t="s">
        <v>171</v>
      </c>
      <c r="E7828" t="s">
        <v>23</v>
      </c>
      <c r="F7828" t="s">
        <v>23</v>
      </c>
      <c r="G7828" t="s">
        <v>20</v>
      </c>
      <c r="H7828" t="s">
        <v>0</v>
      </c>
      <c r="I7828">
        <f>MONTH(Table6[[#This Row],[Loan Date]])</f>
        <v>2</v>
      </c>
      <c r="J7828" t="str">
        <f>_xlfn.XLOOKUP(Table6[[#This Row],[Numeric Month]],$N$5:$N$11,$O$5:$O$11)</f>
        <v>Feb</v>
      </c>
      <c r="K7828" t="str">
        <f>_xlfn.XLOOKUP(Table6[[#This Row],[Loan Date]],$Q$5:$Q$152,$R$5:$R$152)</f>
        <v>Wednesday</v>
      </c>
      <c r="L7828" t="str">
        <f>_xlfn.XLOOKUP(Table6[[#This Row],[Loan Date]],$Q$5:$Q$152,$S$5:$S$152)</f>
        <v>Week 5</v>
      </c>
    </row>
    <row r="7829" spans="1:12" x14ac:dyDescent="0.2">
      <c r="A7829" s="1">
        <v>44965</v>
      </c>
      <c r="B7829" t="s">
        <v>7</v>
      </c>
      <c r="C7829" s="1">
        <v>44965</v>
      </c>
      <c r="D7829" t="s">
        <v>926</v>
      </c>
      <c r="E7829" t="s">
        <v>37</v>
      </c>
      <c r="F7829" t="s">
        <v>37</v>
      </c>
      <c r="G7829" t="s">
        <v>20</v>
      </c>
      <c r="H7829" t="s">
        <v>0</v>
      </c>
      <c r="I7829">
        <f>MONTH(Table6[[#This Row],[Loan Date]])</f>
        <v>2</v>
      </c>
      <c r="J7829" t="str">
        <f>_xlfn.XLOOKUP(Table6[[#This Row],[Numeric Month]],$N$5:$N$11,$O$5:$O$11)</f>
        <v>Feb</v>
      </c>
      <c r="K7829" t="str">
        <f>_xlfn.XLOOKUP(Table6[[#This Row],[Loan Date]],$Q$5:$Q$152,$R$5:$R$152)</f>
        <v>Wednesday</v>
      </c>
      <c r="L7829" t="str">
        <f>_xlfn.XLOOKUP(Table6[[#This Row],[Loan Date]],$Q$5:$Q$152,$S$5:$S$152)</f>
        <v>Week 5</v>
      </c>
    </row>
    <row r="7830" spans="1:12" x14ac:dyDescent="0.2">
      <c r="A7830" s="1">
        <v>44965</v>
      </c>
      <c r="B7830" t="s">
        <v>7</v>
      </c>
      <c r="C7830" s="1">
        <v>44979</v>
      </c>
      <c r="D7830" t="s">
        <v>513</v>
      </c>
      <c r="E7830" t="s">
        <v>15</v>
      </c>
      <c r="F7830" t="s">
        <v>14</v>
      </c>
      <c r="G7830" t="s">
        <v>1</v>
      </c>
      <c r="H7830" t="s">
        <v>0</v>
      </c>
      <c r="I7830">
        <f>MONTH(Table6[[#This Row],[Loan Date]])</f>
        <v>2</v>
      </c>
      <c r="J7830" t="str">
        <f>_xlfn.XLOOKUP(Table6[[#This Row],[Numeric Month]],$N$5:$N$11,$O$5:$O$11)</f>
        <v>Feb</v>
      </c>
      <c r="K7830" t="str">
        <f>_xlfn.XLOOKUP(Table6[[#This Row],[Loan Date]],$Q$5:$Q$152,$R$5:$R$152)</f>
        <v>Wednesday</v>
      </c>
      <c r="L7830" t="str">
        <f>_xlfn.XLOOKUP(Table6[[#This Row],[Loan Date]],$Q$5:$Q$152,$S$5:$S$152)</f>
        <v>Week 5</v>
      </c>
    </row>
    <row r="7831" spans="1:12" x14ac:dyDescent="0.2">
      <c r="A7831" s="1">
        <v>44965</v>
      </c>
      <c r="B7831" t="s">
        <v>5</v>
      </c>
      <c r="C7831" s="1">
        <v>44965</v>
      </c>
      <c r="D7831" t="s">
        <v>913</v>
      </c>
      <c r="E7831" t="s">
        <v>37</v>
      </c>
      <c r="F7831" t="s">
        <v>37</v>
      </c>
      <c r="G7831" t="s">
        <v>20</v>
      </c>
      <c r="H7831" t="s">
        <v>0</v>
      </c>
      <c r="I7831">
        <f>MONTH(Table6[[#This Row],[Loan Date]])</f>
        <v>2</v>
      </c>
      <c r="J7831" t="str">
        <f>_xlfn.XLOOKUP(Table6[[#This Row],[Numeric Month]],$N$5:$N$11,$O$5:$O$11)</f>
        <v>Feb</v>
      </c>
      <c r="K7831" t="str">
        <f>_xlfn.XLOOKUP(Table6[[#This Row],[Loan Date]],$Q$5:$Q$152,$R$5:$R$152)</f>
        <v>Wednesday</v>
      </c>
      <c r="L7831" t="str">
        <f>_xlfn.XLOOKUP(Table6[[#This Row],[Loan Date]],$Q$5:$Q$152,$S$5:$S$152)</f>
        <v>Week 5</v>
      </c>
    </row>
    <row r="7832" spans="1:12" x14ac:dyDescent="0.2">
      <c r="A7832" s="1">
        <v>44965</v>
      </c>
      <c r="B7832" t="s">
        <v>5</v>
      </c>
      <c r="C7832" s="1">
        <v>44965</v>
      </c>
      <c r="D7832" t="s">
        <v>970</v>
      </c>
      <c r="E7832" t="s">
        <v>168</v>
      </c>
      <c r="F7832" t="s">
        <v>168</v>
      </c>
      <c r="G7832" t="s">
        <v>20</v>
      </c>
      <c r="H7832" t="s">
        <v>0</v>
      </c>
      <c r="I7832">
        <f>MONTH(Table6[[#This Row],[Loan Date]])</f>
        <v>2</v>
      </c>
      <c r="J7832" t="str">
        <f>_xlfn.XLOOKUP(Table6[[#This Row],[Numeric Month]],$N$5:$N$11,$O$5:$O$11)</f>
        <v>Feb</v>
      </c>
      <c r="K7832" t="str">
        <f>_xlfn.XLOOKUP(Table6[[#This Row],[Loan Date]],$Q$5:$Q$152,$R$5:$R$152)</f>
        <v>Wednesday</v>
      </c>
      <c r="L7832" t="str">
        <f>_xlfn.XLOOKUP(Table6[[#This Row],[Loan Date]],$Q$5:$Q$152,$S$5:$S$152)</f>
        <v>Week 5</v>
      </c>
    </row>
    <row r="7833" spans="1:12" x14ac:dyDescent="0.2">
      <c r="A7833" s="1">
        <v>44965</v>
      </c>
      <c r="B7833" t="s">
        <v>5</v>
      </c>
      <c r="C7833" s="1">
        <v>44972</v>
      </c>
      <c r="D7833" t="s">
        <v>918</v>
      </c>
      <c r="E7833" t="s">
        <v>52</v>
      </c>
      <c r="F7833" t="s">
        <v>51</v>
      </c>
      <c r="G7833" t="s">
        <v>1</v>
      </c>
      <c r="H7833" t="s">
        <v>0</v>
      </c>
      <c r="I7833">
        <f>MONTH(Table6[[#This Row],[Loan Date]])</f>
        <v>2</v>
      </c>
      <c r="J7833" t="str">
        <f>_xlfn.XLOOKUP(Table6[[#This Row],[Numeric Month]],$N$5:$N$11,$O$5:$O$11)</f>
        <v>Feb</v>
      </c>
      <c r="K7833" t="str">
        <f>_xlfn.XLOOKUP(Table6[[#This Row],[Loan Date]],$Q$5:$Q$152,$R$5:$R$152)</f>
        <v>Wednesday</v>
      </c>
      <c r="L7833" t="str">
        <f>_xlfn.XLOOKUP(Table6[[#This Row],[Loan Date]],$Q$5:$Q$152,$S$5:$S$152)</f>
        <v>Week 5</v>
      </c>
    </row>
    <row r="7834" spans="1:12" x14ac:dyDescent="0.2">
      <c r="A7834" s="1">
        <v>44965</v>
      </c>
      <c r="B7834" t="s">
        <v>5</v>
      </c>
      <c r="C7834" s="1">
        <v>44965</v>
      </c>
      <c r="D7834" t="s">
        <v>30</v>
      </c>
      <c r="E7834" t="s">
        <v>23</v>
      </c>
      <c r="F7834" t="s">
        <v>23</v>
      </c>
      <c r="G7834" t="s">
        <v>20</v>
      </c>
      <c r="H7834" t="s">
        <v>0</v>
      </c>
      <c r="I7834">
        <f>MONTH(Table6[[#This Row],[Loan Date]])</f>
        <v>2</v>
      </c>
      <c r="J7834" t="str">
        <f>_xlfn.XLOOKUP(Table6[[#This Row],[Numeric Month]],$N$5:$N$11,$O$5:$O$11)</f>
        <v>Feb</v>
      </c>
      <c r="K7834" t="str">
        <f>_xlfn.XLOOKUP(Table6[[#This Row],[Loan Date]],$Q$5:$Q$152,$R$5:$R$152)</f>
        <v>Wednesday</v>
      </c>
      <c r="L7834" t="str">
        <f>_xlfn.XLOOKUP(Table6[[#This Row],[Loan Date]],$Q$5:$Q$152,$S$5:$S$152)</f>
        <v>Week 5</v>
      </c>
    </row>
    <row r="7835" spans="1:12" x14ac:dyDescent="0.2">
      <c r="A7835" s="1">
        <v>44965</v>
      </c>
      <c r="B7835" t="s">
        <v>5</v>
      </c>
      <c r="C7835" s="1">
        <v>44965</v>
      </c>
      <c r="D7835" t="s">
        <v>172</v>
      </c>
      <c r="E7835" t="s">
        <v>21</v>
      </c>
      <c r="F7835" t="s">
        <v>21</v>
      </c>
      <c r="G7835" t="s">
        <v>20</v>
      </c>
      <c r="H7835" t="s">
        <v>0</v>
      </c>
      <c r="I7835">
        <f>MONTH(Table6[[#This Row],[Loan Date]])</f>
        <v>2</v>
      </c>
      <c r="J7835" t="str">
        <f>_xlfn.XLOOKUP(Table6[[#This Row],[Numeric Month]],$N$5:$N$11,$O$5:$O$11)</f>
        <v>Feb</v>
      </c>
      <c r="K7835" t="str">
        <f>_xlfn.XLOOKUP(Table6[[#This Row],[Loan Date]],$Q$5:$Q$152,$R$5:$R$152)</f>
        <v>Wednesday</v>
      </c>
      <c r="L7835" t="str">
        <f>_xlfn.XLOOKUP(Table6[[#This Row],[Loan Date]],$Q$5:$Q$152,$S$5:$S$152)</f>
        <v>Week 5</v>
      </c>
    </row>
    <row r="7836" spans="1:12" x14ac:dyDescent="0.2">
      <c r="A7836" s="1">
        <v>44965</v>
      </c>
      <c r="B7836" t="s">
        <v>7</v>
      </c>
      <c r="C7836" s="1">
        <v>44965</v>
      </c>
      <c r="D7836" t="s">
        <v>135</v>
      </c>
      <c r="E7836" t="s">
        <v>21</v>
      </c>
      <c r="F7836" t="s">
        <v>21</v>
      </c>
      <c r="G7836" t="s">
        <v>20</v>
      </c>
      <c r="H7836" t="s">
        <v>0</v>
      </c>
      <c r="I7836">
        <f>MONTH(Table6[[#This Row],[Loan Date]])</f>
        <v>2</v>
      </c>
      <c r="J7836" t="str">
        <f>_xlfn.XLOOKUP(Table6[[#This Row],[Numeric Month]],$N$5:$N$11,$O$5:$O$11)</f>
        <v>Feb</v>
      </c>
      <c r="K7836" t="str">
        <f>_xlfn.XLOOKUP(Table6[[#This Row],[Loan Date]],$Q$5:$Q$152,$R$5:$R$152)</f>
        <v>Wednesday</v>
      </c>
      <c r="L7836" t="str">
        <f>_xlfn.XLOOKUP(Table6[[#This Row],[Loan Date]],$Q$5:$Q$152,$S$5:$S$152)</f>
        <v>Week 5</v>
      </c>
    </row>
    <row r="7837" spans="1:12" x14ac:dyDescent="0.2">
      <c r="A7837" s="1">
        <v>44965</v>
      </c>
      <c r="B7837" t="s">
        <v>7</v>
      </c>
      <c r="C7837" s="1">
        <v>44965</v>
      </c>
      <c r="D7837" t="s">
        <v>200</v>
      </c>
      <c r="E7837" t="s">
        <v>23</v>
      </c>
      <c r="F7837" t="s">
        <v>23</v>
      </c>
      <c r="G7837" t="s">
        <v>20</v>
      </c>
      <c r="H7837" t="s">
        <v>0</v>
      </c>
      <c r="I7837">
        <f>MONTH(Table6[[#This Row],[Loan Date]])</f>
        <v>2</v>
      </c>
      <c r="J7837" t="str">
        <f>_xlfn.XLOOKUP(Table6[[#This Row],[Numeric Month]],$N$5:$N$11,$O$5:$O$11)</f>
        <v>Feb</v>
      </c>
      <c r="K7837" t="str">
        <f>_xlfn.XLOOKUP(Table6[[#This Row],[Loan Date]],$Q$5:$Q$152,$R$5:$R$152)</f>
        <v>Wednesday</v>
      </c>
      <c r="L7837" t="str">
        <f>_xlfn.XLOOKUP(Table6[[#This Row],[Loan Date]],$Q$5:$Q$152,$S$5:$S$152)</f>
        <v>Week 5</v>
      </c>
    </row>
    <row r="7838" spans="1:12" x14ac:dyDescent="0.2">
      <c r="A7838" s="1">
        <v>44965</v>
      </c>
      <c r="B7838" t="s">
        <v>7</v>
      </c>
      <c r="C7838" s="1">
        <v>44965</v>
      </c>
      <c r="D7838" t="s">
        <v>911</v>
      </c>
      <c r="E7838" t="s">
        <v>37</v>
      </c>
      <c r="F7838" t="s">
        <v>37</v>
      </c>
      <c r="G7838" t="s">
        <v>20</v>
      </c>
      <c r="H7838" t="s">
        <v>0</v>
      </c>
      <c r="I7838">
        <f>MONTH(Table6[[#This Row],[Loan Date]])</f>
        <v>2</v>
      </c>
      <c r="J7838" t="str">
        <f>_xlfn.XLOOKUP(Table6[[#This Row],[Numeric Month]],$N$5:$N$11,$O$5:$O$11)</f>
        <v>Feb</v>
      </c>
      <c r="K7838" t="str">
        <f>_xlfn.XLOOKUP(Table6[[#This Row],[Loan Date]],$Q$5:$Q$152,$R$5:$R$152)</f>
        <v>Wednesday</v>
      </c>
      <c r="L7838" t="str">
        <f>_xlfn.XLOOKUP(Table6[[#This Row],[Loan Date]],$Q$5:$Q$152,$S$5:$S$152)</f>
        <v>Week 5</v>
      </c>
    </row>
    <row r="7839" spans="1:12" x14ac:dyDescent="0.2">
      <c r="A7839" s="1">
        <v>44965</v>
      </c>
      <c r="B7839" t="s">
        <v>7</v>
      </c>
      <c r="C7839" s="1">
        <v>44965</v>
      </c>
      <c r="D7839" t="s">
        <v>910</v>
      </c>
      <c r="E7839" t="s">
        <v>37</v>
      </c>
      <c r="F7839" t="s">
        <v>37</v>
      </c>
      <c r="G7839" t="s">
        <v>20</v>
      </c>
      <c r="H7839" t="s">
        <v>0</v>
      </c>
      <c r="I7839">
        <f>MONTH(Table6[[#This Row],[Loan Date]])</f>
        <v>2</v>
      </c>
      <c r="J7839" t="str">
        <f>_xlfn.XLOOKUP(Table6[[#This Row],[Numeric Month]],$N$5:$N$11,$O$5:$O$11)</f>
        <v>Feb</v>
      </c>
      <c r="K7839" t="str">
        <f>_xlfn.XLOOKUP(Table6[[#This Row],[Loan Date]],$Q$5:$Q$152,$R$5:$R$152)</f>
        <v>Wednesday</v>
      </c>
      <c r="L7839" t="str">
        <f>_xlfn.XLOOKUP(Table6[[#This Row],[Loan Date]],$Q$5:$Q$152,$S$5:$S$152)</f>
        <v>Week 5</v>
      </c>
    </row>
    <row r="7840" spans="1:12" x14ac:dyDescent="0.2">
      <c r="A7840" s="1">
        <v>44965</v>
      </c>
      <c r="B7840" t="s">
        <v>7</v>
      </c>
      <c r="C7840" s="1">
        <v>44965</v>
      </c>
      <c r="D7840" t="s">
        <v>969</v>
      </c>
      <c r="E7840" t="s">
        <v>37</v>
      </c>
      <c r="F7840" t="s">
        <v>37</v>
      </c>
      <c r="G7840" t="s">
        <v>20</v>
      </c>
      <c r="H7840" t="s">
        <v>0</v>
      </c>
      <c r="I7840">
        <f>MONTH(Table6[[#This Row],[Loan Date]])</f>
        <v>2</v>
      </c>
      <c r="J7840" t="str">
        <f>_xlfn.XLOOKUP(Table6[[#This Row],[Numeric Month]],$N$5:$N$11,$O$5:$O$11)</f>
        <v>Feb</v>
      </c>
      <c r="K7840" t="str">
        <f>_xlfn.XLOOKUP(Table6[[#This Row],[Loan Date]],$Q$5:$Q$152,$R$5:$R$152)</f>
        <v>Wednesday</v>
      </c>
      <c r="L7840" t="str">
        <f>_xlfn.XLOOKUP(Table6[[#This Row],[Loan Date]],$Q$5:$Q$152,$S$5:$S$152)</f>
        <v>Week 5</v>
      </c>
    </row>
    <row r="7841" spans="1:12" x14ac:dyDescent="0.2">
      <c r="A7841" s="1">
        <v>44965</v>
      </c>
      <c r="B7841" t="s">
        <v>7</v>
      </c>
      <c r="C7841" s="1">
        <v>44965</v>
      </c>
      <c r="D7841" t="s">
        <v>408</v>
      </c>
      <c r="E7841" t="s">
        <v>23</v>
      </c>
      <c r="F7841" t="s">
        <v>23</v>
      </c>
      <c r="G7841" t="s">
        <v>20</v>
      </c>
      <c r="H7841" t="s">
        <v>0</v>
      </c>
      <c r="I7841">
        <f>MONTH(Table6[[#This Row],[Loan Date]])</f>
        <v>2</v>
      </c>
      <c r="J7841" t="str">
        <f>_xlfn.XLOOKUP(Table6[[#This Row],[Numeric Month]],$N$5:$N$11,$O$5:$O$11)</f>
        <v>Feb</v>
      </c>
      <c r="K7841" t="str">
        <f>_xlfn.XLOOKUP(Table6[[#This Row],[Loan Date]],$Q$5:$Q$152,$R$5:$R$152)</f>
        <v>Wednesday</v>
      </c>
      <c r="L7841" t="str">
        <f>_xlfn.XLOOKUP(Table6[[#This Row],[Loan Date]],$Q$5:$Q$152,$S$5:$S$152)</f>
        <v>Week 5</v>
      </c>
    </row>
    <row r="7842" spans="1:12" x14ac:dyDescent="0.2">
      <c r="A7842" s="1">
        <v>44965</v>
      </c>
      <c r="B7842" t="s">
        <v>7</v>
      </c>
      <c r="C7842" s="1">
        <v>44965</v>
      </c>
      <c r="D7842" t="s">
        <v>499</v>
      </c>
      <c r="E7842" t="s">
        <v>21</v>
      </c>
      <c r="F7842" t="s">
        <v>21</v>
      </c>
      <c r="G7842" t="s">
        <v>20</v>
      </c>
      <c r="H7842" t="s">
        <v>0</v>
      </c>
      <c r="I7842">
        <f>MONTH(Table6[[#This Row],[Loan Date]])</f>
        <v>2</v>
      </c>
      <c r="J7842" t="str">
        <f>_xlfn.XLOOKUP(Table6[[#This Row],[Numeric Month]],$N$5:$N$11,$O$5:$O$11)</f>
        <v>Feb</v>
      </c>
      <c r="K7842" t="str">
        <f>_xlfn.XLOOKUP(Table6[[#This Row],[Loan Date]],$Q$5:$Q$152,$R$5:$R$152)</f>
        <v>Wednesday</v>
      </c>
      <c r="L7842" t="str">
        <f>_xlfn.XLOOKUP(Table6[[#This Row],[Loan Date]],$Q$5:$Q$152,$S$5:$S$152)</f>
        <v>Week 5</v>
      </c>
    </row>
    <row r="7843" spans="1:12" x14ac:dyDescent="0.2">
      <c r="A7843" s="1">
        <v>44965</v>
      </c>
      <c r="B7843" t="s">
        <v>7</v>
      </c>
      <c r="C7843" s="1">
        <v>44972</v>
      </c>
      <c r="D7843" t="s">
        <v>841</v>
      </c>
      <c r="E7843" t="s">
        <v>15</v>
      </c>
      <c r="F7843" t="s">
        <v>14</v>
      </c>
      <c r="G7843" t="s">
        <v>1</v>
      </c>
      <c r="H7843" t="s">
        <v>0</v>
      </c>
      <c r="I7843">
        <f>MONTH(Table6[[#This Row],[Loan Date]])</f>
        <v>2</v>
      </c>
      <c r="J7843" t="str">
        <f>_xlfn.XLOOKUP(Table6[[#This Row],[Numeric Month]],$N$5:$N$11,$O$5:$O$11)</f>
        <v>Feb</v>
      </c>
      <c r="K7843" t="str">
        <f>_xlfn.XLOOKUP(Table6[[#This Row],[Loan Date]],$Q$5:$Q$152,$R$5:$R$152)</f>
        <v>Wednesday</v>
      </c>
      <c r="L7843" t="str">
        <f>_xlfn.XLOOKUP(Table6[[#This Row],[Loan Date]],$Q$5:$Q$152,$S$5:$S$152)</f>
        <v>Week 5</v>
      </c>
    </row>
    <row r="7844" spans="1:12" x14ac:dyDescent="0.2">
      <c r="A7844" s="1">
        <v>44965</v>
      </c>
      <c r="B7844" t="s">
        <v>7</v>
      </c>
      <c r="C7844" s="1">
        <v>44979</v>
      </c>
      <c r="D7844" t="s">
        <v>410</v>
      </c>
      <c r="E7844" t="s">
        <v>9</v>
      </c>
      <c r="F7844" t="s">
        <v>8</v>
      </c>
      <c r="G7844" t="s">
        <v>1</v>
      </c>
      <c r="H7844" t="s">
        <v>0</v>
      </c>
      <c r="I7844">
        <f>MONTH(Table6[[#This Row],[Loan Date]])</f>
        <v>2</v>
      </c>
      <c r="J7844" t="str">
        <f>_xlfn.XLOOKUP(Table6[[#This Row],[Numeric Month]],$N$5:$N$11,$O$5:$O$11)</f>
        <v>Feb</v>
      </c>
      <c r="K7844" t="str">
        <f>_xlfn.XLOOKUP(Table6[[#This Row],[Loan Date]],$Q$5:$Q$152,$R$5:$R$152)</f>
        <v>Wednesday</v>
      </c>
      <c r="L7844" t="str">
        <f>_xlfn.XLOOKUP(Table6[[#This Row],[Loan Date]],$Q$5:$Q$152,$S$5:$S$152)</f>
        <v>Week 5</v>
      </c>
    </row>
    <row r="7845" spans="1:12" x14ac:dyDescent="0.2">
      <c r="A7845" s="1">
        <v>44965</v>
      </c>
      <c r="B7845" t="s">
        <v>7</v>
      </c>
      <c r="C7845" s="1">
        <v>44965</v>
      </c>
      <c r="D7845" t="s">
        <v>811</v>
      </c>
      <c r="E7845" t="s">
        <v>65</v>
      </c>
      <c r="F7845" t="s">
        <v>65</v>
      </c>
      <c r="G7845" t="s">
        <v>20</v>
      </c>
      <c r="H7845" t="s">
        <v>0</v>
      </c>
      <c r="I7845">
        <f>MONTH(Table6[[#This Row],[Loan Date]])</f>
        <v>2</v>
      </c>
      <c r="J7845" t="str">
        <f>_xlfn.XLOOKUP(Table6[[#This Row],[Numeric Month]],$N$5:$N$11,$O$5:$O$11)</f>
        <v>Feb</v>
      </c>
      <c r="K7845" t="str">
        <f>_xlfn.XLOOKUP(Table6[[#This Row],[Loan Date]],$Q$5:$Q$152,$R$5:$R$152)</f>
        <v>Wednesday</v>
      </c>
      <c r="L7845" t="str">
        <f>_xlfn.XLOOKUP(Table6[[#This Row],[Loan Date]],$Q$5:$Q$152,$S$5:$S$152)</f>
        <v>Week 5</v>
      </c>
    </row>
    <row r="7846" spans="1:12" x14ac:dyDescent="0.2">
      <c r="A7846" s="1">
        <v>44965</v>
      </c>
      <c r="B7846" t="s">
        <v>7</v>
      </c>
      <c r="C7846" s="1">
        <v>44965</v>
      </c>
      <c r="D7846" t="s">
        <v>734</v>
      </c>
      <c r="E7846" t="s">
        <v>21</v>
      </c>
      <c r="F7846" t="s">
        <v>21</v>
      </c>
      <c r="G7846" t="s">
        <v>20</v>
      </c>
      <c r="H7846" t="s">
        <v>0</v>
      </c>
      <c r="I7846">
        <f>MONTH(Table6[[#This Row],[Loan Date]])</f>
        <v>2</v>
      </c>
      <c r="J7846" t="str">
        <f>_xlfn.XLOOKUP(Table6[[#This Row],[Numeric Month]],$N$5:$N$11,$O$5:$O$11)</f>
        <v>Feb</v>
      </c>
      <c r="K7846" t="str">
        <f>_xlfn.XLOOKUP(Table6[[#This Row],[Loan Date]],$Q$5:$Q$152,$R$5:$R$152)</f>
        <v>Wednesday</v>
      </c>
      <c r="L7846" t="str">
        <f>_xlfn.XLOOKUP(Table6[[#This Row],[Loan Date]],$Q$5:$Q$152,$S$5:$S$152)</f>
        <v>Week 5</v>
      </c>
    </row>
    <row r="7847" spans="1:12" x14ac:dyDescent="0.2">
      <c r="A7847" s="1">
        <v>44965</v>
      </c>
      <c r="B7847" t="s">
        <v>7</v>
      </c>
      <c r="C7847" s="1">
        <v>44965</v>
      </c>
      <c r="D7847" t="s">
        <v>188</v>
      </c>
      <c r="E7847" t="s">
        <v>23</v>
      </c>
      <c r="F7847" t="s">
        <v>23</v>
      </c>
      <c r="G7847" t="s">
        <v>20</v>
      </c>
      <c r="H7847" t="s">
        <v>0</v>
      </c>
      <c r="I7847">
        <f>MONTH(Table6[[#This Row],[Loan Date]])</f>
        <v>2</v>
      </c>
      <c r="J7847" t="str">
        <f>_xlfn.XLOOKUP(Table6[[#This Row],[Numeric Month]],$N$5:$N$11,$O$5:$O$11)</f>
        <v>Feb</v>
      </c>
      <c r="K7847" t="str">
        <f>_xlfn.XLOOKUP(Table6[[#This Row],[Loan Date]],$Q$5:$Q$152,$R$5:$R$152)</f>
        <v>Wednesday</v>
      </c>
      <c r="L7847" t="str">
        <f>_xlfn.XLOOKUP(Table6[[#This Row],[Loan Date]],$Q$5:$Q$152,$S$5:$S$152)</f>
        <v>Week 5</v>
      </c>
    </row>
    <row r="7848" spans="1:12" x14ac:dyDescent="0.2">
      <c r="A7848" s="1">
        <v>44965</v>
      </c>
      <c r="B7848" t="s">
        <v>7</v>
      </c>
      <c r="C7848" s="1">
        <v>44965</v>
      </c>
      <c r="D7848" t="s">
        <v>613</v>
      </c>
      <c r="E7848" t="s">
        <v>21</v>
      </c>
      <c r="F7848" t="s">
        <v>21</v>
      </c>
      <c r="G7848" t="s">
        <v>20</v>
      </c>
      <c r="H7848" t="s">
        <v>0</v>
      </c>
      <c r="I7848">
        <f>MONTH(Table6[[#This Row],[Loan Date]])</f>
        <v>2</v>
      </c>
      <c r="J7848" t="str">
        <f>_xlfn.XLOOKUP(Table6[[#This Row],[Numeric Month]],$N$5:$N$11,$O$5:$O$11)</f>
        <v>Feb</v>
      </c>
      <c r="K7848" t="str">
        <f>_xlfn.XLOOKUP(Table6[[#This Row],[Loan Date]],$Q$5:$Q$152,$R$5:$R$152)</f>
        <v>Wednesday</v>
      </c>
      <c r="L7848" t="str">
        <f>_xlfn.XLOOKUP(Table6[[#This Row],[Loan Date]],$Q$5:$Q$152,$S$5:$S$152)</f>
        <v>Week 5</v>
      </c>
    </row>
    <row r="7849" spans="1:12" x14ac:dyDescent="0.2">
      <c r="A7849" s="1">
        <v>44965</v>
      </c>
      <c r="B7849" t="s">
        <v>7</v>
      </c>
      <c r="C7849" s="1">
        <v>44965</v>
      </c>
      <c r="D7849" t="s">
        <v>390</v>
      </c>
      <c r="E7849" t="s">
        <v>23</v>
      </c>
      <c r="F7849" t="s">
        <v>23</v>
      </c>
      <c r="G7849" t="s">
        <v>20</v>
      </c>
      <c r="H7849" t="s">
        <v>0</v>
      </c>
      <c r="I7849">
        <f>MONTH(Table6[[#This Row],[Loan Date]])</f>
        <v>2</v>
      </c>
      <c r="J7849" t="str">
        <f>_xlfn.XLOOKUP(Table6[[#This Row],[Numeric Month]],$N$5:$N$11,$O$5:$O$11)</f>
        <v>Feb</v>
      </c>
      <c r="K7849" t="str">
        <f>_xlfn.XLOOKUP(Table6[[#This Row],[Loan Date]],$Q$5:$Q$152,$R$5:$R$152)</f>
        <v>Wednesday</v>
      </c>
      <c r="L7849" t="str">
        <f>_xlfn.XLOOKUP(Table6[[#This Row],[Loan Date]],$Q$5:$Q$152,$S$5:$S$152)</f>
        <v>Week 5</v>
      </c>
    </row>
    <row r="7850" spans="1:12" x14ac:dyDescent="0.2">
      <c r="A7850" s="1">
        <v>44965</v>
      </c>
      <c r="B7850" t="s">
        <v>7</v>
      </c>
      <c r="C7850" s="1">
        <v>44965</v>
      </c>
      <c r="D7850" t="s">
        <v>746</v>
      </c>
      <c r="E7850" t="s">
        <v>65</v>
      </c>
      <c r="F7850" t="s">
        <v>65</v>
      </c>
      <c r="G7850" t="s">
        <v>20</v>
      </c>
      <c r="H7850" t="s">
        <v>0</v>
      </c>
      <c r="I7850">
        <f>MONTH(Table6[[#This Row],[Loan Date]])</f>
        <v>2</v>
      </c>
      <c r="J7850" t="str">
        <f>_xlfn.XLOOKUP(Table6[[#This Row],[Numeric Month]],$N$5:$N$11,$O$5:$O$11)</f>
        <v>Feb</v>
      </c>
      <c r="K7850" t="str">
        <f>_xlfn.XLOOKUP(Table6[[#This Row],[Loan Date]],$Q$5:$Q$152,$R$5:$R$152)</f>
        <v>Wednesday</v>
      </c>
      <c r="L7850" t="str">
        <f>_xlfn.XLOOKUP(Table6[[#This Row],[Loan Date]],$Q$5:$Q$152,$S$5:$S$152)</f>
        <v>Week 5</v>
      </c>
    </row>
    <row r="7851" spans="1:12" x14ac:dyDescent="0.2">
      <c r="A7851" s="1">
        <v>44965</v>
      </c>
      <c r="B7851" t="s">
        <v>7</v>
      </c>
      <c r="C7851" s="1">
        <v>44965</v>
      </c>
      <c r="D7851" t="s">
        <v>218</v>
      </c>
      <c r="E7851" t="s">
        <v>23</v>
      </c>
      <c r="F7851" t="s">
        <v>23</v>
      </c>
      <c r="G7851" t="s">
        <v>20</v>
      </c>
      <c r="H7851" t="s">
        <v>0</v>
      </c>
      <c r="I7851">
        <f>MONTH(Table6[[#This Row],[Loan Date]])</f>
        <v>2</v>
      </c>
      <c r="J7851" t="str">
        <f>_xlfn.XLOOKUP(Table6[[#This Row],[Numeric Month]],$N$5:$N$11,$O$5:$O$11)</f>
        <v>Feb</v>
      </c>
      <c r="K7851" t="str">
        <f>_xlfn.XLOOKUP(Table6[[#This Row],[Loan Date]],$Q$5:$Q$152,$R$5:$R$152)</f>
        <v>Wednesday</v>
      </c>
      <c r="L7851" t="str">
        <f>_xlfn.XLOOKUP(Table6[[#This Row],[Loan Date]],$Q$5:$Q$152,$S$5:$S$152)</f>
        <v>Week 5</v>
      </c>
    </row>
    <row r="7852" spans="1:12" x14ac:dyDescent="0.2">
      <c r="A7852" s="1">
        <v>44965</v>
      </c>
      <c r="B7852" t="s">
        <v>7</v>
      </c>
      <c r="C7852" s="1">
        <v>44965</v>
      </c>
      <c r="D7852" t="s">
        <v>111</v>
      </c>
      <c r="E7852" t="s">
        <v>21</v>
      </c>
      <c r="F7852" t="s">
        <v>21</v>
      </c>
      <c r="G7852" t="s">
        <v>20</v>
      </c>
      <c r="H7852" t="s">
        <v>0</v>
      </c>
      <c r="I7852">
        <f>MONTH(Table6[[#This Row],[Loan Date]])</f>
        <v>2</v>
      </c>
      <c r="J7852" t="str">
        <f>_xlfn.XLOOKUP(Table6[[#This Row],[Numeric Month]],$N$5:$N$11,$O$5:$O$11)</f>
        <v>Feb</v>
      </c>
      <c r="K7852" t="str">
        <f>_xlfn.XLOOKUP(Table6[[#This Row],[Loan Date]],$Q$5:$Q$152,$R$5:$R$152)</f>
        <v>Wednesday</v>
      </c>
      <c r="L7852" t="str">
        <f>_xlfn.XLOOKUP(Table6[[#This Row],[Loan Date]],$Q$5:$Q$152,$S$5:$S$152)</f>
        <v>Week 5</v>
      </c>
    </row>
    <row r="7853" spans="1:12" x14ac:dyDescent="0.2">
      <c r="A7853" s="1">
        <v>44965</v>
      </c>
      <c r="B7853" t="s">
        <v>5</v>
      </c>
      <c r="C7853" s="1">
        <v>44965</v>
      </c>
      <c r="D7853" t="s">
        <v>969</v>
      </c>
      <c r="E7853" t="s">
        <v>37</v>
      </c>
      <c r="F7853" t="s">
        <v>37</v>
      </c>
      <c r="G7853" t="s">
        <v>20</v>
      </c>
      <c r="H7853" t="s">
        <v>0</v>
      </c>
      <c r="I7853">
        <f>MONTH(Table6[[#This Row],[Loan Date]])</f>
        <v>2</v>
      </c>
      <c r="J7853" t="str">
        <f>_xlfn.XLOOKUP(Table6[[#This Row],[Numeric Month]],$N$5:$N$11,$O$5:$O$11)</f>
        <v>Feb</v>
      </c>
      <c r="K7853" t="str">
        <f>_xlfn.XLOOKUP(Table6[[#This Row],[Loan Date]],$Q$5:$Q$152,$R$5:$R$152)</f>
        <v>Wednesday</v>
      </c>
      <c r="L7853" t="str">
        <f>_xlfn.XLOOKUP(Table6[[#This Row],[Loan Date]],$Q$5:$Q$152,$S$5:$S$152)</f>
        <v>Week 5</v>
      </c>
    </row>
    <row r="7854" spans="1:12" x14ac:dyDescent="0.2">
      <c r="A7854" s="1">
        <v>44965</v>
      </c>
      <c r="B7854" t="s">
        <v>7</v>
      </c>
      <c r="C7854" s="1">
        <v>44965</v>
      </c>
      <c r="D7854" t="s">
        <v>408</v>
      </c>
      <c r="E7854" t="s">
        <v>23</v>
      </c>
      <c r="F7854" t="s">
        <v>23</v>
      </c>
      <c r="G7854" t="s">
        <v>20</v>
      </c>
      <c r="H7854" t="s">
        <v>0</v>
      </c>
      <c r="I7854">
        <f>MONTH(Table6[[#This Row],[Loan Date]])</f>
        <v>2</v>
      </c>
      <c r="J7854" t="str">
        <f>_xlfn.XLOOKUP(Table6[[#This Row],[Numeric Month]],$N$5:$N$11,$O$5:$O$11)</f>
        <v>Feb</v>
      </c>
      <c r="K7854" t="str">
        <f>_xlfn.XLOOKUP(Table6[[#This Row],[Loan Date]],$Q$5:$Q$152,$R$5:$R$152)</f>
        <v>Wednesday</v>
      </c>
      <c r="L7854" t="str">
        <f>_xlfn.XLOOKUP(Table6[[#This Row],[Loan Date]],$Q$5:$Q$152,$S$5:$S$152)</f>
        <v>Week 5</v>
      </c>
    </row>
    <row r="7855" spans="1:12" x14ac:dyDescent="0.2">
      <c r="A7855" s="1">
        <v>44965</v>
      </c>
      <c r="B7855" t="s">
        <v>7</v>
      </c>
      <c r="C7855" s="1">
        <v>44965</v>
      </c>
      <c r="D7855" t="s">
        <v>499</v>
      </c>
      <c r="E7855" t="s">
        <v>21</v>
      </c>
      <c r="F7855" t="s">
        <v>21</v>
      </c>
      <c r="G7855" t="s">
        <v>20</v>
      </c>
      <c r="H7855" t="s">
        <v>0</v>
      </c>
      <c r="I7855">
        <f>MONTH(Table6[[#This Row],[Loan Date]])</f>
        <v>2</v>
      </c>
      <c r="J7855" t="str">
        <f>_xlfn.XLOOKUP(Table6[[#This Row],[Numeric Month]],$N$5:$N$11,$O$5:$O$11)</f>
        <v>Feb</v>
      </c>
      <c r="K7855" t="str">
        <f>_xlfn.XLOOKUP(Table6[[#This Row],[Loan Date]],$Q$5:$Q$152,$R$5:$R$152)</f>
        <v>Wednesday</v>
      </c>
      <c r="L7855" t="str">
        <f>_xlfn.XLOOKUP(Table6[[#This Row],[Loan Date]],$Q$5:$Q$152,$S$5:$S$152)</f>
        <v>Week 5</v>
      </c>
    </row>
    <row r="7856" spans="1:12" x14ac:dyDescent="0.2">
      <c r="A7856" s="1">
        <v>44965</v>
      </c>
      <c r="B7856" t="s">
        <v>7</v>
      </c>
      <c r="C7856" s="1">
        <v>44972</v>
      </c>
      <c r="D7856" t="s">
        <v>794</v>
      </c>
      <c r="E7856" t="s">
        <v>52</v>
      </c>
      <c r="F7856" t="s">
        <v>51</v>
      </c>
      <c r="G7856" t="s">
        <v>1</v>
      </c>
      <c r="H7856" t="s">
        <v>0</v>
      </c>
      <c r="I7856">
        <f>MONTH(Table6[[#This Row],[Loan Date]])</f>
        <v>2</v>
      </c>
      <c r="J7856" t="str">
        <f>_xlfn.XLOOKUP(Table6[[#This Row],[Numeric Month]],$N$5:$N$11,$O$5:$O$11)</f>
        <v>Feb</v>
      </c>
      <c r="K7856" t="str">
        <f>_xlfn.XLOOKUP(Table6[[#This Row],[Loan Date]],$Q$5:$Q$152,$R$5:$R$152)</f>
        <v>Wednesday</v>
      </c>
      <c r="L7856" t="str">
        <f>_xlfn.XLOOKUP(Table6[[#This Row],[Loan Date]],$Q$5:$Q$152,$S$5:$S$152)</f>
        <v>Week 5</v>
      </c>
    </row>
    <row r="7857" spans="1:12" x14ac:dyDescent="0.2">
      <c r="A7857" s="1">
        <v>44965</v>
      </c>
      <c r="B7857" t="s">
        <v>5</v>
      </c>
      <c r="C7857" s="1">
        <v>44972</v>
      </c>
      <c r="D7857" t="s">
        <v>243</v>
      </c>
      <c r="E7857" t="s">
        <v>9</v>
      </c>
      <c r="F7857" t="s">
        <v>8</v>
      </c>
      <c r="G7857" t="s">
        <v>1</v>
      </c>
      <c r="H7857" t="s">
        <v>0</v>
      </c>
      <c r="I7857">
        <f>MONTH(Table6[[#This Row],[Loan Date]])</f>
        <v>2</v>
      </c>
      <c r="J7857" t="str">
        <f>_xlfn.XLOOKUP(Table6[[#This Row],[Numeric Month]],$N$5:$N$11,$O$5:$O$11)</f>
        <v>Feb</v>
      </c>
      <c r="K7857" t="str">
        <f>_xlfn.XLOOKUP(Table6[[#This Row],[Loan Date]],$Q$5:$Q$152,$R$5:$R$152)</f>
        <v>Wednesday</v>
      </c>
      <c r="L7857" t="str">
        <f>_xlfn.XLOOKUP(Table6[[#This Row],[Loan Date]],$Q$5:$Q$152,$S$5:$S$152)</f>
        <v>Week 5</v>
      </c>
    </row>
    <row r="7858" spans="1:12" x14ac:dyDescent="0.2">
      <c r="A7858" s="1">
        <v>44965</v>
      </c>
      <c r="B7858" t="s">
        <v>7</v>
      </c>
      <c r="C7858" s="1">
        <v>44965</v>
      </c>
      <c r="D7858" t="s">
        <v>968</v>
      </c>
      <c r="E7858" t="s">
        <v>23</v>
      </c>
      <c r="F7858" t="s">
        <v>23</v>
      </c>
      <c r="G7858" t="s">
        <v>20</v>
      </c>
      <c r="H7858" t="s">
        <v>0</v>
      </c>
      <c r="I7858">
        <f>MONTH(Table6[[#This Row],[Loan Date]])</f>
        <v>2</v>
      </c>
      <c r="J7858" t="str">
        <f>_xlfn.XLOOKUP(Table6[[#This Row],[Numeric Month]],$N$5:$N$11,$O$5:$O$11)</f>
        <v>Feb</v>
      </c>
      <c r="K7858" t="str">
        <f>_xlfn.XLOOKUP(Table6[[#This Row],[Loan Date]],$Q$5:$Q$152,$R$5:$R$152)</f>
        <v>Wednesday</v>
      </c>
      <c r="L7858" t="str">
        <f>_xlfn.XLOOKUP(Table6[[#This Row],[Loan Date]],$Q$5:$Q$152,$S$5:$S$152)</f>
        <v>Week 5</v>
      </c>
    </row>
    <row r="7859" spans="1:12" x14ac:dyDescent="0.2">
      <c r="A7859" s="1">
        <v>44965</v>
      </c>
      <c r="B7859" t="s">
        <v>7</v>
      </c>
      <c r="C7859" s="1">
        <v>44972</v>
      </c>
      <c r="D7859" t="s">
        <v>967</v>
      </c>
      <c r="E7859" t="s">
        <v>52</v>
      </c>
      <c r="F7859" t="s">
        <v>51</v>
      </c>
      <c r="G7859" t="s">
        <v>1</v>
      </c>
      <c r="H7859" t="s">
        <v>0</v>
      </c>
      <c r="I7859">
        <f>MONTH(Table6[[#This Row],[Loan Date]])</f>
        <v>2</v>
      </c>
      <c r="J7859" t="str">
        <f>_xlfn.XLOOKUP(Table6[[#This Row],[Numeric Month]],$N$5:$N$11,$O$5:$O$11)</f>
        <v>Feb</v>
      </c>
      <c r="K7859" t="str">
        <f>_xlfn.XLOOKUP(Table6[[#This Row],[Loan Date]],$Q$5:$Q$152,$R$5:$R$152)</f>
        <v>Wednesday</v>
      </c>
      <c r="L7859" t="str">
        <f>_xlfn.XLOOKUP(Table6[[#This Row],[Loan Date]],$Q$5:$Q$152,$S$5:$S$152)</f>
        <v>Week 5</v>
      </c>
    </row>
    <row r="7860" spans="1:12" x14ac:dyDescent="0.2">
      <c r="A7860" s="1">
        <v>44965</v>
      </c>
      <c r="B7860" t="s">
        <v>7</v>
      </c>
      <c r="C7860" s="1">
        <v>45078</v>
      </c>
      <c r="D7860" t="s">
        <v>966</v>
      </c>
      <c r="E7860" t="s">
        <v>80</v>
      </c>
      <c r="F7860" t="s">
        <v>79</v>
      </c>
      <c r="G7860" t="s">
        <v>79</v>
      </c>
      <c r="H7860" t="s">
        <v>0</v>
      </c>
      <c r="I7860">
        <f>MONTH(Table6[[#This Row],[Loan Date]])</f>
        <v>2</v>
      </c>
      <c r="J7860" t="str">
        <f>_xlfn.XLOOKUP(Table6[[#This Row],[Numeric Month]],$N$5:$N$11,$O$5:$O$11)</f>
        <v>Feb</v>
      </c>
      <c r="K7860" t="str">
        <f>_xlfn.XLOOKUP(Table6[[#This Row],[Loan Date]],$Q$5:$Q$152,$R$5:$R$152)</f>
        <v>Wednesday</v>
      </c>
      <c r="L7860" t="str">
        <f>_xlfn.XLOOKUP(Table6[[#This Row],[Loan Date]],$Q$5:$Q$152,$S$5:$S$152)</f>
        <v>Week 5</v>
      </c>
    </row>
    <row r="7861" spans="1:12" x14ac:dyDescent="0.2">
      <c r="A7861" s="1">
        <v>44965</v>
      </c>
      <c r="B7861" t="s">
        <v>35</v>
      </c>
      <c r="C7861" s="1">
        <v>44972</v>
      </c>
      <c r="D7861" t="s">
        <v>881</v>
      </c>
      <c r="E7861" t="s">
        <v>15</v>
      </c>
      <c r="F7861" t="s">
        <v>14</v>
      </c>
      <c r="G7861" t="s">
        <v>1</v>
      </c>
      <c r="H7861" t="s">
        <v>0</v>
      </c>
      <c r="I7861">
        <f>MONTH(Table6[[#This Row],[Loan Date]])</f>
        <v>2</v>
      </c>
      <c r="J7861" t="str">
        <f>_xlfn.XLOOKUP(Table6[[#This Row],[Numeric Month]],$N$5:$N$11,$O$5:$O$11)</f>
        <v>Feb</v>
      </c>
      <c r="K7861" t="str">
        <f>_xlfn.XLOOKUP(Table6[[#This Row],[Loan Date]],$Q$5:$Q$152,$R$5:$R$152)</f>
        <v>Wednesday</v>
      </c>
      <c r="L7861" t="str">
        <f>_xlfn.XLOOKUP(Table6[[#This Row],[Loan Date]],$Q$5:$Q$152,$S$5:$S$152)</f>
        <v>Week 5</v>
      </c>
    </row>
    <row r="7862" spans="1:12" x14ac:dyDescent="0.2">
      <c r="A7862" s="1">
        <v>44965</v>
      </c>
      <c r="B7862" t="s">
        <v>5</v>
      </c>
      <c r="C7862" s="1">
        <v>44965</v>
      </c>
      <c r="D7862" t="s">
        <v>913</v>
      </c>
      <c r="E7862" t="s">
        <v>37</v>
      </c>
      <c r="F7862" t="s">
        <v>37</v>
      </c>
      <c r="G7862" t="s">
        <v>20</v>
      </c>
      <c r="H7862" t="s">
        <v>0</v>
      </c>
      <c r="I7862">
        <f>MONTH(Table6[[#This Row],[Loan Date]])</f>
        <v>2</v>
      </c>
      <c r="J7862" t="str">
        <f>_xlfn.XLOOKUP(Table6[[#This Row],[Numeric Month]],$N$5:$N$11,$O$5:$O$11)</f>
        <v>Feb</v>
      </c>
      <c r="K7862" t="str">
        <f>_xlfn.XLOOKUP(Table6[[#This Row],[Loan Date]],$Q$5:$Q$152,$R$5:$R$152)</f>
        <v>Wednesday</v>
      </c>
      <c r="L7862" t="str">
        <f>_xlfn.XLOOKUP(Table6[[#This Row],[Loan Date]],$Q$5:$Q$152,$S$5:$S$152)</f>
        <v>Week 5</v>
      </c>
    </row>
    <row r="7863" spans="1:12" x14ac:dyDescent="0.2">
      <c r="A7863" s="1">
        <v>44965</v>
      </c>
      <c r="B7863" t="s">
        <v>7</v>
      </c>
      <c r="C7863" s="1">
        <v>44972</v>
      </c>
      <c r="D7863" t="s">
        <v>951</v>
      </c>
      <c r="E7863" t="s">
        <v>9</v>
      </c>
      <c r="F7863" t="s">
        <v>8</v>
      </c>
      <c r="G7863" t="s">
        <v>1</v>
      </c>
      <c r="H7863" t="s">
        <v>0</v>
      </c>
      <c r="I7863">
        <f>MONTH(Table6[[#This Row],[Loan Date]])</f>
        <v>2</v>
      </c>
      <c r="J7863" t="str">
        <f>_xlfn.XLOOKUP(Table6[[#This Row],[Numeric Month]],$N$5:$N$11,$O$5:$O$11)</f>
        <v>Feb</v>
      </c>
      <c r="K7863" t="str">
        <f>_xlfn.XLOOKUP(Table6[[#This Row],[Loan Date]],$Q$5:$Q$152,$R$5:$R$152)</f>
        <v>Wednesday</v>
      </c>
      <c r="L7863" t="str">
        <f>_xlfn.XLOOKUP(Table6[[#This Row],[Loan Date]],$Q$5:$Q$152,$S$5:$S$152)</f>
        <v>Week 5</v>
      </c>
    </row>
    <row r="7864" spans="1:12" x14ac:dyDescent="0.2">
      <c r="A7864" s="1">
        <v>44965</v>
      </c>
      <c r="B7864" t="s">
        <v>7</v>
      </c>
      <c r="C7864" s="1">
        <v>44965</v>
      </c>
      <c r="D7864" t="s">
        <v>250</v>
      </c>
      <c r="E7864" t="s">
        <v>44</v>
      </c>
      <c r="F7864" t="s">
        <v>44</v>
      </c>
      <c r="G7864" t="s">
        <v>39</v>
      </c>
      <c r="H7864" t="s">
        <v>0</v>
      </c>
      <c r="I7864">
        <f>MONTH(Table6[[#This Row],[Loan Date]])</f>
        <v>2</v>
      </c>
      <c r="J7864" t="str">
        <f>_xlfn.XLOOKUP(Table6[[#This Row],[Numeric Month]],$N$5:$N$11,$O$5:$O$11)</f>
        <v>Feb</v>
      </c>
      <c r="K7864" t="str">
        <f>_xlfn.XLOOKUP(Table6[[#This Row],[Loan Date]],$Q$5:$Q$152,$R$5:$R$152)</f>
        <v>Wednesday</v>
      </c>
      <c r="L7864" t="str">
        <f>_xlfn.XLOOKUP(Table6[[#This Row],[Loan Date]],$Q$5:$Q$152,$S$5:$S$152)</f>
        <v>Week 5</v>
      </c>
    </row>
    <row r="7865" spans="1:12" x14ac:dyDescent="0.2">
      <c r="A7865" s="1">
        <v>44965</v>
      </c>
      <c r="B7865" t="s">
        <v>7</v>
      </c>
      <c r="C7865" s="1">
        <v>44965</v>
      </c>
      <c r="D7865" t="s">
        <v>254</v>
      </c>
      <c r="E7865" t="s">
        <v>41</v>
      </c>
      <c r="F7865" t="s">
        <v>40</v>
      </c>
      <c r="G7865" t="s">
        <v>39</v>
      </c>
      <c r="H7865" t="s">
        <v>0</v>
      </c>
      <c r="I7865">
        <f>MONTH(Table6[[#This Row],[Loan Date]])</f>
        <v>2</v>
      </c>
      <c r="J7865" t="str">
        <f>_xlfn.XLOOKUP(Table6[[#This Row],[Numeric Month]],$N$5:$N$11,$O$5:$O$11)</f>
        <v>Feb</v>
      </c>
      <c r="K7865" t="str">
        <f>_xlfn.XLOOKUP(Table6[[#This Row],[Loan Date]],$Q$5:$Q$152,$R$5:$R$152)</f>
        <v>Wednesday</v>
      </c>
      <c r="L7865" t="str">
        <f>_xlfn.XLOOKUP(Table6[[#This Row],[Loan Date]],$Q$5:$Q$152,$S$5:$S$152)</f>
        <v>Week 5</v>
      </c>
    </row>
    <row r="7866" spans="1:12" x14ac:dyDescent="0.2">
      <c r="A7866" s="1">
        <v>44965</v>
      </c>
      <c r="B7866" t="s">
        <v>7</v>
      </c>
      <c r="C7866" s="1">
        <v>44972</v>
      </c>
      <c r="D7866" t="s">
        <v>794</v>
      </c>
      <c r="E7866" t="s">
        <v>52</v>
      </c>
      <c r="F7866" t="s">
        <v>51</v>
      </c>
      <c r="G7866" t="s">
        <v>1</v>
      </c>
      <c r="H7866" t="s">
        <v>0</v>
      </c>
      <c r="I7866">
        <f>MONTH(Table6[[#This Row],[Loan Date]])</f>
        <v>2</v>
      </c>
      <c r="J7866" t="str">
        <f>_xlfn.XLOOKUP(Table6[[#This Row],[Numeric Month]],$N$5:$N$11,$O$5:$O$11)</f>
        <v>Feb</v>
      </c>
      <c r="K7866" t="str">
        <f>_xlfn.XLOOKUP(Table6[[#This Row],[Loan Date]],$Q$5:$Q$152,$R$5:$R$152)</f>
        <v>Wednesday</v>
      </c>
      <c r="L7866" t="str">
        <f>_xlfn.XLOOKUP(Table6[[#This Row],[Loan Date]],$Q$5:$Q$152,$S$5:$S$152)</f>
        <v>Week 5</v>
      </c>
    </row>
    <row r="7867" spans="1:12" x14ac:dyDescent="0.2">
      <c r="A7867" s="1">
        <v>44965</v>
      </c>
      <c r="B7867" t="s">
        <v>7</v>
      </c>
      <c r="C7867" s="1">
        <v>44965</v>
      </c>
      <c r="D7867" t="s">
        <v>172</v>
      </c>
      <c r="E7867" t="s">
        <v>21</v>
      </c>
      <c r="F7867" t="s">
        <v>21</v>
      </c>
      <c r="G7867" t="s">
        <v>20</v>
      </c>
      <c r="H7867" t="s">
        <v>0</v>
      </c>
      <c r="I7867">
        <f>MONTH(Table6[[#This Row],[Loan Date]])</f>
        <v>2</v>
      </c>
      <c r="J7867" t="str">
        <f>_xlfn.XLOOKUP(Table6[[#This Row],[Numeric Month]],$N$5:$N$11,$O$5:$O$11)</f>
        <v>Feb</v>
      </c>
      <c r="K7867" t="str">
        <f>_xlfn.XLOOKUP(Table6[[#This Row],[Loan Date]],$Q$5:$Q$152,$R$5:$R$152)</f>
        <v>Wednesday</v>
      </c>
      <c r="L7867" t="str">
        <f>_xlfn.XLOOKUP(Table6[[#This Row],[Loan Date]],$Q$5:$Q$152,$S$5:$S$152)</f>
        <v>Week 5</v>
      </c>
    </row>
    <row r="7868" spans="1:12" x14ac:dyDescent="0.2">
      <c r="A7868" s="1">
        <v>44965</v>
      </c>
      <c r="B7868" t="s">
        <v>7</v>
      </c>
      <c r="C7868" s="1">
        <v>44965</v>
      </c>
      <c r="D7868" t="s">
        <v>30</v>
      </c>
      <c r="E7868" t="s">
        <v>23</v>
      </c>
      <c r="F7868" t="s">
        <v>23</v>
      </c>
      <c r="G7868" t="s">
        <v>20</v>
      </c>
      <c r="H7868" t="s">
        <v>0</v>
      </c>
      <c r="I7868">
        <f>MONTH(Table6[[#This Row],[Loan Date]])</f>
        <v>2</v>
      </c>
      <c r="J7868" t="str">
        <f>_xlfn.XLOOKUP(Table6[[#This Row],[Numeric Month]],$N$5:$N$11,$O$5:$O$11)</f>
        <v>Feb</v>
      </c>
      <c r="K7868" t="str">
        <f>_xlfn.XLOOKUP(Table6[[#This Row],[Loan Date]],$Q$5:$Q$152,$R$5:$R$152)</f>
        <v>Wednesday</v>
      </c>
      <c r="L7868" t="str">
        <f>_xlfn.XLOOKUP(Table6[[#This Row],[Loan Date]],$Q$5:$Q$152,$S$5:$S$152)</f>
        <v>Week 5</v>
      </c>
    </row>
    <row r="7869" spans="1:12" x14ac:dyDescent="0.2">
      <c r="A7869" s="1">
        <v>44965</v>
      </c>
      <c r="B7869" t="s">
        <v>7</v>
      </c>
      <c r="C7869" s="1">
        <v>44965</v>
      </c>
      <c r="D7869" t="s">
        <v>29</v>
      </c>
      <c r="E7869" t="s">
        <v>23</v>
      </c>
      <c r="F7869" t="s">
        <v>23</v>
      </c>
      <c r="G7869" t="s">
        <v>20</v>
      </c>
      <c r="H7869" t="s">
        <v>0</v>
      </c>
      <c r="I7869">
        <f>MONTH(Table6[[#This Row],[Loan Date]])</f>
        <v>2</v>
      </c>
      <c r="J7869" t="str">
        <f>_xlfn.XLOOKUP(Table6[[#This Row],[Numeric Month]],$N$5:$N$11,$O$5:$O$11)</f>
        <v>Feb</v>
      </c>
      <c r="K7869" t="str">
        <f>_xlfn.XLOOKUP(Table6[[#This Row],[Loan Date]],$Q$5:$Q$152,$R$5:$R$152)</f>
        <v>Wednesday</v>
      </c>
      <c r="L7869" t="str">
        <f>_xlfn.XLOOKUP(Table6[[#This Row],[Loan Date]],$Q$5:$Q$152,$S$5:$S$152)</f>
        <v>Week 5</v>
      </c>
    </row>
    <row r="7870" spans="1:12" x14ac:dyDescent="0.2">
      <c r="A7870" s="1">
        <v>44965</v>
      </c>
      <c r="B7870" t="s">
        <v>7</v>
      </c>
      <c r="C7870" s="1">
        <v>44965</v>
      </c>
      <c r="D7870" t="s">
        <v>251</v>
      </c>
      <c r="E7870" t="s">
        <v>21</v>
      </c>
      <c r="F7870" t="s">
        <v>21</v>
      </c>
      <c r="G7870" t="s">
        <v>20</v>
      </c>
      <c r="H7870" t="s">
        <v>0</v>
      </c>
      <c r="I7870">
        <f>MONTH(Table6[[#This Row],[Loan Date]])</f>
        <v>2</v>
      </c>
      <c r="J7870" t="str">
        <f>_xlfn.XLOOKUP(Table6[[#This Row],[Numeric Month]],$N$5:$N$11,$O$5:$O$11)</f>
        <v>Feb</v>
      </c>
      <c r="K7870" t="str">
        <f>_xlfn.XLOOKUP(Table6[[#This Row],[Loan Date]],$Q$5:$Q$152,$R$5:$R$152)</f>
        <v>Wednesday</v>
      </c>
      <c r="L7870" t="str">
        <f>_xlfn.XLOOKUP(Table6[[#This Row],[Loan Date]],$Q$5:$Q$152,$S$5:$S$152)</f>
        <v>Week 5</v>
      </c>
    </row>
    <row r="7871" spans="1:12" x14ac:dyDescent="0.2">
      <c r="A7871" s="1">
        <v>44965</v>
      </c>
      <c r="B7871" t="s">
        <v>7</v>
      </c>
      <c r="C7871" s="1">
        <v>44965</v>
      </c>
      <c r="D7871" t="s">
        <v>466</v>
      </c>
      <c r="E7871" t="s">
        <v>65</v>
      </c>
      <c r="F7871" t="s">
        <v>65</v>
      </c>
      <c r="G7871" t="s">
        <v>20</v>
      </c>
      <c r="H7871" t="s">
        <v>0</v>
      </c>
      <c r="I7871">
        <f>MONTH(Table6[[#This Row],[Loan Date]])</f>
        <v>2</v>
      </c>
      <c r="J7871" t="str">
        <f>_xlfn.XLOOKUP(Table6[[#This Row],[Numeric Month]],$N$5:$N$11,$O$5:$O$11)</f>
        <v>Feb</v>
      </c>
      <c r="K7871" t="str">
        <f>_xlfn.XLOOKUP(Table6[[#This Row],[Loan Date]],$Q$5:$Q$152,$R$5:$R$152)</f>
        <v>Wednesday</v>
      </c>
      <c r="L7871" t="str">
        <f>_xlfn.XLOOKUP(Table6[[#This Row],[Loan Date]],$Q$5:$Q$152,$S$5:$S$152)</f>
        <v>Week 5</v>
      </c>
    </row>
    <row r="7872" spans="1:12" x14ac:dyDescent="0.2">
      <c r="A7872" s="1">
        <v>44965</v>
      </c>
      <c r="B7872" t="s">
        <v>7</v>
      </c>
      <c r="C7872" s="1">
        <v>44965</v>
      </c>
      <c r="D7872" t="s">
        <v>356</v>
      </c>
      <c r="E7872" t="s">
        <v>23</v>
      </c>
      <c r="F7872" t="s">
        <v>23</v>
      </c>
      <c r="G7872" t="s">
        <v>20</v>
      </c>
      <c r="H7872" t="s">
        <v>0</v>
      </c>
      <c r="I7872">
        <f>MONTH(Table6[[#This Row],[Loan Date]])</f>
        <v>2</v>
      </c>
      <c r="J7872" t="str">
        <f>_xlfn.XLOOKUP(Table6[[#This Row],[Numeric Month]],$N$5:$N$11,$O$5:$O$11)</f>
        <v>Feb</v>
      </c>
      <c r="K7872" t="str">
        <f>_xlfn.XLOOKUP(Table6[[#This Row],[Loan Date]],$Q$5:$Q$152,$R$5:$R$152)</f>
        <v>Wednesday</v>
      </c>
      <c r="L7872" t="str">
        <f>_xlfn.XLOOKUP(Table6[[#This Row],[Loan Date]],$Q$5:$Q$152,$S$5:$S$152)</f>
        <v>Week 5</v>
      </c>
    </row>
    <row r="7873" spans="1:12" x14ac:dyDescent="0.2">
      <c r="A7873" s="1">
        <v>44965</v>
      </c>
      <c r="B7873" t="s">
        <v>7</v>
      </c>
      <c r="C7873" s="1">
        <v>44965</v>
      </c>
      <c r="D7873" t="s">
        <v>965</v>
      </c>
      <c r="E7873" t="s">
        <v>12</v>
      </c>
      <c r="F7873" t="s">
        <v>12</v>
      </c>
      <c r="G7873" t="s">
        <v>11</v>
      </c>
      <c r="H7873" t="s">
        <v>0</v>
      </c>
      <c r="I7873">
        <f>MONTH(Table6[[#This Row],[Loan Date]])</f>
        <v>2</v>
      </c>
      <c r="J7873" t="str">
        <f>_xlfn.XLOOKUP(Table6[[#This Row],[Numeric Month]],$N$5:$N$11,$O$5:$O$11)</f>
        <v>Feb</v>
      </c>
      <c r="K7873" t="str">
        <f>_xlfn.XLOOKUP(Table6[[#This Row],[Loan Date]],$Q$5:$Q$152,$R$5:$R$152)</f>
        <v>Wednesday</v>
      </c>
      <c r="L7873" t="str">
        <f>_xlfn.XLOOKUP(Table6[[#This Row],[Loan Date]],$Q$5:$Q$152,$S$5:$S$152)</f>
        <v>Week 5</v>
      </c>
    </row>
    <row r="7874" spans="1:12" x14ac:dyDescent="0.2">
      <c r="A7874" s="1">
        <v>44965</v>
      </c>
      <c r="B7874" t="s">
        <v>7</v>
      </c>
      <c r="C7874" s="1">
        <v>44972</v>
      </c>
      <c r="D7874" t="s">
        <v>6</v>
      </c>
      <c r="E7874" t="s">
        <v>3</v>
      </c>
      <c r="F7874" t="s">
        <v>2</v>
      </c>
      <c r="G7874" t="s">
        <v>1</v>
      </c>
      <c r="H7874" t="s">
        <v>0</v>
      </c>
      <c r="I7874">
        <f>MONTH(Table6[[#This Row],[Loan Date]])</f>
        <v>2</v>
      </c>
      <c r="J7874" t="str">
        <f>_xlfn.XLOOKUP(Table6[[#This Row],[Numeric Month]],$N$5:$N$11,$O$5:$O$11)</f>
        <v>Feb</v>
      </c>
      <c r="K7874" t="str">
        <f>_xlfn.XLOOKUP(Table6[[#This Row],[Loan Date]],$Q$5:$Q$152,$R$5:$R$152)</f>
        <v>Wednesday</v>
      </c>
      <c r="L7874" t="str">
        <f>_xlfn.XLOOKUP(Table6[[#This Row],[Loan Date]],$Q$5:$Q$152,$S$5:$S$152)</f>
        <v>Week 5</v>
      </c>
    </row>
    <row r="7875" spans="1:12" x14ac:dyDescent="0.2">
      <c r="A7875" s="1">
        <v>44965</v>
      </c>
      <c r="B7875" t="s">
        <v>7</v>
      </c>
      <c r="C7875" s="1">
        <v>44972</v>
      </c>
      <c r="D7875" t="s">
        <v>964</v>
      </c>
      <c r="E7875" t="s">
        <v>52</v>
      </c>
      <c r="F7875" t="s">
        <v>51</v>
      </c>
      <c r="G7875" t="s">
        <v>1</v>
      </c>
      <c r="H7875" t="s">
        <v>0</v>
      </c>
      <c r="I7875">
        <f>MONTH(Table6[[#This Row],[Loan Date]])</f>
        <v>2</v>
      </c>
      <c r="J7875" t="str">
        <f>_xlfn.XLOOKUP(Table6[[#This Row],[Numeric Month]],$N$5:$N$11,$O$5:$O$11)</f>
        <v>Feb</v>
      </c>
      <c r="K7875" t="str">
        <f>_xlfn.XLOOKUP(Table6[[#This Row],[Loan Date]],$Q$5:$Q$152,$R$5:$R$152)</f>
        <v>Wednesday</v>
      </c>
      <c r="L7875" t="str">
        <f>_xlfn.XLOOKUP(Table6[[#This Row],[Loan Date]],$Q$5:$Q$152,$S$5:$S$152)</f>
        <v>Week 5</v>
      </c>
    </row>
    <row r="7876" spans="1:12" x14ac:dyDescent="0.2">
      <c r="A7876" s="1">
        <v>44965</v>
      </c>
      <c r="B7876" t="s">
        <v>7</v>
      </c>
      <c r="C7876" s="1">
        <v>44972</v>
      </c>
      <c r="D7876" t="s">
        <v>774</v>
      </c>
      <c r="E7876" t="s">
        <v>3</v>
      </c>
      <c r="F7876" t="s">
        <v>2</v>
      </c>
      <c r="G7876" t="s">
        <v>1</v>
      </c>
      <c r="H7876" t="s">
        <v>0</v>
      </c>
      <c r="I7876">
        <f>MONTH(Table6[[#This Row],[Loan Date]])</f>
        <v>2</v>
      </c>
      <c r="J7876" t="str">
        <f>_xlfn.XLOOKUP(Table6[[#This Row],[Numeric Month]],$N$5:$N$11,$O$5:$O$11)</f>
        <v>Feb</v>
      </c>
      <c r="K7876" t="str">
        <f>_xlfn.XLOOKUP(Table6[[#This Row],[Loan Date]],$Q$5:$Q$152,$R$5:$R$152)</f>
        <v>Wednesday</v>
      </c>
      <c r="L7876" t="str">
        <f>_xlfn.XLOOKUP(Table6[[#This Row],[Loan Date]],$Q$5:$Q$152,$S$5:$S$152)</f>
        <v>Week 5</v>
      </c>
    </row>
    <row r="7877" spans="1:12" x14ac:dyDescent="0.2">
      <c r="A7877" s="1">
        <v>44965</v>
      </c>
      <c r="B7877" t="s">
        <v>7</v>
      </c>
      <c r="C7877" s="1">
        <v>44965</v>
      </c>
      <c r="D7877" t="s">
        <v>320</v>
      </c>
      <c r="E7877" t="s">
        <v>23</v>
      </c>
      <c r="F7877" t="s">
        <v>23</v>
      </c>
      <c r="G7877" t="s">
        <v>20</v>
      </c>
      <c r="H7877" t="s">
        <v>0</v>
      </c>
      <c r="I7877">
        <f>MONTH(Table6[[#This Row],[Loan Date]])</f>
        <v>2</v>
      </c>
      <c r="J7877" t="str">
        <f>_xlfn.XLOOKUP(Table6[[#This Row],[Numeric Month]],$N$5:$N$11,$O$5:$O$11)</f>
        <v>Feb</v>
      </c>
      <c r="K7877" t="str">
        <f>_xlfn.XLOOKUP(Table6[[#This Row],[Loan Date]],$Q$5:$Q$152,$R$5:$R$152)</f>
        <v>Wednesday</v>
      </c>
      <c r="L7877" t="str">
        <f>_xlfn.XLOOKUP(Table6[[#This Row],[Loan Date]],$Q$5:$Q$152,$S$5:$S$152)</f>
        <v>Week 5</v>
      </c>
    </row>
    <row r="7878" spans="1:12" x14ac:dyDescent="0.2">
      <c r="A7878" s="1">
        <v>44965</v>
      </c>
      <c r="B7878" t="s">
        <v>7</v>
      </c>
      <c r="C7878" s="1">
        <v>44965</v>
      </c>
      <c r="D7878" t="s">
        <v>604</v>
      </c>
      <c r="E7878" t="s">
        <v>21</v>
      </c>
      <c r="F7878" t="s">
        <v>21</v>
      </c>
      <c r="G7878" t="s">
        <v>20</v>
      </c>
      <c r="H7878" t="s">
        <v>0</v>
      </c>
      <c r="I7878">
        <f>MONTH(Table6[[#This Row],[Loan Date]])</f>
        <v>2</v>
      </c>
      <c r="J7878" t="str">
        <f>_xlfn.XLOOKUP(Table6[[#This Row],[Numeric Month]],$N$5:$N$11,$O$5:$O$11)</f>
        <v>Feb</v>
      </c>
      <c r="K7878" t="str">
        <f>_xlfn.XLOOKUP(Table6[[#This Row],[Loan Date]],$Q$5:$Q$152,$R$5:$R$152)</f>
        <v>Wednesday</v>
      </c>
      <c r="L7878" t="str">
        <f>_xlfn.XLOOKUP(Table6[[#This Row],[Loan Date]],$Q$5:$Q$152,$S$5:$S$152)</f>
        <v>Week 5</v>
      </c>
    </row>
    <row r="7879" spans="1:12" x14ac:dyDescent="0.2">
      <c r="A7879" s="1">
        <v>44965</v>
      </c>
      <c r="B7879" t="s">
        <v>5</v>
      </c>
      <c r="C7879" s="1">
        <v>44972</v>
      </c>
      <c r="D7879" t="s">
        <v>963</v>
      </c>
      <c r="E7879" t="s">
        <v>52</v>
      </c>
      <c r="F7879" t="s">
        <v>51</v>
      </c>
      <c r="G7879" t="s">
        <v>1</v>
      </c>
      <c r="H7879" t="s">
        <v>0</v>
      </c>
      <c r="I7879">
        <f>MONTH(Table6[[#This Row],[Loan Date]])</f>
        <v>2</v>
      </c>
      <c r="J7879" t="str">
        <f>_xlfn.XLOOKUP(Table6[[#This Row],[Numeric Month]],$N$5:$N$11,$O$5:$O$11)</f>
        <v>Feb</v>
      </c>
      <c r="K7879" t="str">
        <f>_xlfn.XLOOKUP(Table6[[#This Row],[Loan Date]],$Q$5:$Q$152,$R$5:$R$152)</f>
        <v>Wednesday</v>
      </c>
      <c r="L7879" t="str">
        <f>_xlfn.XLOOKUP(Table6[[#This Row],[Loan Date]],$Q$5:$Q$152,$S$5:$S$152)</f>
        <v>Week 5</v>
      </c>
    </row>
    <row r="7880" spans="1:12" x14ac:dyDescent="0.2">
      <c r="A7880" s="1">
        <v>44965</v>
      </c>
      <c r="B7880" t="s">
        <v>5</v>
      </c>
      <c r="C7880" s="1">
        <v>44965</v>
      </c>
      <c r="D7880" t="s">
        <v>681</v>
      </c>
      <c r="E7880" t="s">
        <v>23</v>
      </c>
      <c r="F7880" t="s">
        <v>23</v>
      </c>
      <c r="G7880" t="s">
        <v>20</v>
      </c>
      <c r="H7880" t="s">
        <v>0</v>
      </c>
      <c r="I7880">
        <f>MONTH(Table6[[#This Row],[Loan Date]])</f>
        <v>2</v>
      </c>
      <c r="J7880" t="str">
        <f>_xlfn.XLOOKUP(Table6[[#This Row],[Numeric Month]],$N$5:$N$11,$O$5:$O$11)</f>
        <v>Feb</v>
      </c>
      <c r="K7880" t="str">
        <f>_xlfn.XLOOKUP(Table6[[#This Row],[Loan Date]],$Q$5:$Q$152,$R$5:$R$152)</f>
        <v>Wednesday</v>
      </c>
      <c r="L7880" t="str">
        <f>_xlfn.XLOOKUP(Table6[[#This Row],[Loan Date]],$Q$5:$Q$152,$S$5:$S$152)</f>
        <v>Week 5</v>
      </c>
    </row>
    <row r="7881" spans="1:12" x14ac:dyDescent="0.2">
      <c r="A7881" s="1">
        <v>44965</v>
      </c>
      <c r="B7881" t="s">
        <v>5</v>
      </c>
      <c r="C7881" s="1">
        <v>44965</v>
      </c>
      <c r="D7881" t="s">
        <v>589</v>
      </c>
      <c r="E7881" t="s">
        <v>21</v>
      </c>
      <c r="F7881" t="s">
        <v>21</v>
      </c>
      <c r="G7881" t="s">
        <v>20</v>
      </c>
      <c r="H7881" t="s">
        <v>0</v>
      </c>
      <c r="I7881">
        <f>MONTH(Table6[[#This Row],[Loan Date]])</f>
        <v>2</v>
      </c>
      <c r="J7881" t="str">
        <f>_xlfn.XLOOKUP(Table6[[#This Row],[Numeric Month]],$N$5:$N$11,$O$5:$O$11)</f>
        <v>Feb</v>
      </c>
      <c r="K7881" t="str">
        <f>_xlfn.XLOOKUP(Table6[[#This Row],[Loan Date]],$Q$5:$Q$152,$R$5:$R$152)</f>
        <v>Wednesday</v>
      </c>
      <c r="L7881" t="str">
        <f>_xlfn.XLOOKUP(Table6[[#This Row],[Loan Date]],$Q$5:$Q$152,$S$5:$S$152)</f>
        <v>Week 5</v>
      </c>
    </row>
    <row r="7882" spans="1:12" x14ac:dyDescent="0.2">
      <c r="A7882" s="1">
        <v>44965</v>
      </c>
      <c r="B7882" t="s">
        <v>7</v>
      </c>
      <c r="C7882" s="1">
        <v>44965</v>
      </c>
      <c r="D7882" t="s">
        <v>911</v>
      </c>
      <c r="E7882" t="s">
        <v>37</v>
      </c>
      <c r="F7882" t="s">
        <v>37</v>
      </c>
      <c r="G7882" t="s">
        <v>20</v>
      </c>
      <c r="H7882" t="s">
        <v>0</v>
      </c>
      <c r="I7882">
        <f>MONTH(Table6[[#This Row],[Loan Date]])</f>
        <v>2</v>
      </c>
      <c r="J7882" t="str">
        <f>_xlfn.XLOOKUP(Table6[[#This Row],[Numeric Month]],$N$5:$N$11,$O$5:$O$11)</f>
        <v>Feb</v>
      </c>
      <c r="K7882" t="str">
        <f>_xlfn.XLOOKUP(Table6[[#This Row],[Loan Date]],$Q$5:$Q$152,$R$5:$R$152)</f>
        <v>Wednesday</v>
      </c>
      <c r="L7882" t="str">
        <f>_xlfn.XLOOKUP(Table6[[#This Row],[Loan Date]],$Q$5:$Q$152,$S$5:$S$152)</f>
        <v>Week 5</v>
      </c>
    </row>
    <row r="7883" spans="1:12" x14ac:dyDescent="0.2">
      <c r="A7883" s="1">
        <v>44965</v>
      </c>
      <c r="B7883" t="s">
        <v>7</v>
      </c>
      <c r="C7883" s="1">
        <v>44965</v>
      </c>
      <c r="D7883" t="s">
        <v>180</v>
      </c>
      <c r="E7883" t="s">
        <v>113</v>
      </c>
      <c r="F7883" t="s">
        <v>113</v>
      </c>
      <c r="G7883" t="s">
        <v>20</v>
      </c>
      <c r="H7883" t="s">
        <v>0</v>
      </c>
      <c r="I7883">
        <f>MONTH(Table6[[#This Row],[Loan Date]])</f>
        <v>2</v>
      </c>
      <c r="J7883" t="str">
        <f>_xlfn.XLOOKUP(Table6[[#This Row],[Numeric Month]],$N$5:$N$11,$O$5:$O$11)</f>
        <v>Feb</v>
      </c>
      <c r="K7883" t="str">
        <f>_xlfn.XLOOKUP(Table6[[#This Row],[Loan Date]],$Q$5:$Q$152,$R$5:$R$152)</f>
        <v>Wednesday</v>
      </c>
      <c r="L7883" t="str">
        <f>_xlfn.XLOOKUP(Table6[[#This Row],[Loan Date]],$Q$5:$Q$152,$S$5:$S$152)</f>
        <v>Week 5</v>
      </c>
    </row>
    <row r="7884" spans="1:12" x14ac:dyDescent="0.2">
      <c r="A7884" s="1">
        <v>44965</v>
      </c>
      <c r="B7884" t="s">
        <v>5</v>
      </c>
      <c r="C7884" s="1">
        <v>44965</v>
      </c>
      <c r="D7884" t="s">
        <v>910</v>
      </c>
      <c r="E7884" t="s">
        <v>37</v>
      </c>
      <c r="F7884" t="s">
        <v>37</v>
      </c>
      <c r="G7884" t="s">
        <v>20</v>
      </c>
      <c r="H7884" t="s">
        <v>0</v>
      </c>
      <c r="I7884">
        <f>MONTH(Table6[[#This Row],[Loan Date]])</f>
        <v>2</v>
      </c>
      <c r="J7884" t="str">
        <f>_xlfn.XLOOKUP(Table6[[#This Row],[Numeric Month]],$N$5:$N$11,$O$5:$O$11)</f>
        <v>Feb</v>
      </c>
      <c r="K7884" t="str">
        <f>_xlfn.XLOOKUP(Table6[[#This Row],[Loan Date]],$Q$5:$Q$152,$R$5:$R$152)</f>
        <v>Wednesday</v>
      </c>
      <c r="L7884" t="str">
        <f>_xlfn.XLOOKUP(Table6[[#This Row],[Loan Date]],$Q$5:$Q$152,$S$5:$S$152)</f>
        <v>Week 5</v>
      </c>
    </row>
    <row r="7885" spans="1:12" x14ac:dyDescent="0.2">
      <c r="A7885" s="1">
        <v>44965</v>
      </c>
      <c r="B7885" t="s">
        <v>7</v>
      </c>
      <c r="C7885" s="1">
        <v>44979</v>
      </c>
      <c r="D7885" t="s">
        <v>962</v>
      </c>
      <c r="E7885" t="s">
        <v>15</v>
      </c>
      <c r="F7885" t="s">
        <v>14</v>
      </c>
      <c r="G7885" t="s">
        <v>1</v>
      </c>
      <c r="H7885" t="s">
        <v>0</v>
      </c>
      <c r="I7885">
        <f>MONTH(Table6[[#This Row],[Loan Date]])</f>
        <v>2</v>
      </c>
      <c r="J7885" t="str">
        <f>_xlfn.XLOOKUP(Table6[[#This Row],[Numeric Month]],$N$5:$N$11,$O$5:$O$11)</f>
        <v>Feb</v>
      </c>
      <c r="K7885" t="str">
        <f>_xlfn.XLOOKUP(Table6[[#This Row],[Loan Date]],$Q$5:$Q$152,$R$5:$R$152)</f>
        <v>Wednesday</v>
      </c>
      <c r="L7885" t="str">
        <f>_xlfn.XLOOKUP(Table6[[#This Row],[Loan Date]],$Q$5:$Q$152,$S$5:$S$152)</f>
        <v>Week 5</v>
      </c>
    </row>
    <row r="7886" spans="1:12" x14ac:dyDescent="0.2">
      <c r="A7886" s="1">
        <v>44965</v>
      </c>
      <c r="B7886" t="s">
        <v>7</v>
      </c>
      <c r="C7886" s="1">
        <v>44979</v>
      </c>
      <c r="D7886" t="s">
        <v>371</v>
      </c>
      <c r="E7886" t="s">
        <v>15</v>
      </c>
      <c r="F7886" t="s">
        <v>14</v>
      </c>
      <c r="G7886" t="s">
        <v>1</v>
      </c>
      <c r="H7886" t="s">
        <v>0</v>
      </c>
      <c r="I7886">
        <f>MONTH(Table6[[#This Row],[Loan Date]])</f>
        <v>2</v>
      </c>
      <c r="J7886" t="str">
        <f>_xlfn.XLOOKUP(Table6[[#This Row],[Numeric Month]],$N$5:$N$11,$O$5:$O$11)</f>
        <v>Feb</v>
      </c>
      <c r="K7886" t="str">
        <f>_xlfn.XLOOKUP(Table6[[#This Row],[Loan Date]],$Q$5:$Q$152,$R$5:$R$152)</f>
        <v>Wednesday</v>
      </c>
      <c r="L7886" t="str">
        <f>_xlfn.XLOOKUP(Table6[[#This Row],[Loan Date]],$Q$5:$Q$152,$S$5:$S$152)</f>
        <v>Week 5</v>
      </c>
    </row>
    <row r="7887" spans="1:12" x14ac:dyDescent="0.2">
      <c r="A7887" s="1">
        <v>44965</v>
      </c>
      <c r="B7887" t="s">
        <v>7</v>
      </c>
      <c r="C7887" s="1">
        <v>44978</v>
      </c>
      <c r="D7887" t="s">
        <v>961</v>
      </c>
      <c r="E7887" t="s">
        <v>15</v>
      </c>
      <c r="F7887" t="s">
        <v>14</v>
      </c>
      <c r="G7887" t="s">
        <v>1</v>
      </c>
      <c r="H7887" t="s">
        <v>0</v>
      </c>
      <c r="I7887">
        <f>MONTH(Table6[[#This Row],[Loan Date]])</f>
        <v>2</v>
      </c>
      <c r="J7887" t="str">
        <f>_xlfn.XLOOKUP(Table6[[#This Row],[Numeric Month]],$N$5:$N$11,$O$5:$O$11)</f>
        <v>Feb</v>
      </c>
      <c r="K7887" t="str">
        <f>_xlfn.XLOOKUP(Table6[[#This Row],[Loan Date]],$Q$5:$Q$152,$R$5:$R$152)</f>
        <v>Wednesday</v>
      </c>
      <c r="L7887" t="str">
        <f>_xlfn.XLOOKUP(Table6[[#This Row],[Loan Date]],$Q$5:$Q$152,$S$5:$S$152)</f>
        <v>Week 5</v>
      </c>
    </row>
    <row r="7888" spans="1:12" x14ac:dyDescent="0.2">
      <c r="A7888" s="1">
        <v>44965</v>
      </c>
      <c r="B7888" t="s">
        <v>7</v>
      </c>
      <c r="C7888" s="1">
        <v>44965</v>
      </c>
      <c r="D7888" t="s">
        <v>952</v>
      </c>
      <c r="E7888" t="s">
        <v>37</v>
      </c>
      <c r="F7888" t="s">
        <v>37</v>
      </c>
      <c r="G7888" t="s">
        <v>20</v>
      </c>
      <c r="H7888" t="s">
        <v>0</v>
      </c>
      <c r="I7888">
        <f>MONTH(Table6[[#This Row],[Loan Date]])</f>
        <v>2</v>
      </c>
      <c r="J7888" t="str">
        <f>_xlfn.XLOOKUP(Table6[[#This Row],[Numeric Month]],$N$5:$N$11,$O$5:$O$11)</f>
        <v>Feb</v>
      </c>
      <c r="K7888" t="str">
        <f>_xlfn.XLOOKUP(Table6[[#This Row],[Loan Date]],$Q$5:$Q$152,$R$5:$R$152)</f>
        <v>Wednesday</v>
      </c>
      <c r="L7888" t="str">
        <f>_xlfn.XLOOKUP(Table6[[#This Row],[Loan Date]],$Q$5:$Q$152,$S$5:$S$152)</f>
        <v>Week 5</v>
      </c>
    </row>
    <row r="7889" spans="1:12" x14ac:dyDescent="0.2">
      <c r="A7889" s="1">
        <v>44965</v>
      </c>
      <c r="B7889" t="s">
        <v>5</v>
      </c>
      <c r="C7889" s="1">
        <v>44965</v>
      </c>
      <c r="D7889" t="s">
        <v>171</v>
      </c>
      <c r="E7889" t="s">
        <v>23</v>
      </c>
      <c r="F7889" t="s">
        <v>23</v>
      </c>
      <c r="G7889" t="s">
        <v>20</v>
      </c>
      <c r="H7889" t="s">
        <v>0</v>
      </c>
      <c r="I7889">
        <f>MONTH(Table6[[#This Row],[Loan Date]])</f>
        <v>2</v>
      </c>
      <c r="J7889" t="str">
        <f>_xlfn.XLOOKUP(Table6[[#This Row],[Numeric Month]],$N$5:$N$11,$O$5:$O$11)</f>
        <v>Feb</v>
      </c>
      <c r="K7889" t="str">
        <f>_xlfn.XLOOKUP(Table6[[#This Row],[Loan Date]],$Q$5:$Q$152,$R$5:$R$152)</f>
        <v>Wednesday</v>
      </c>
      <c r="L7889" t="str">
        <f>_xlfn.XLOOKUP(Table6[[#This Row],[Loan Date]],$Q$5:$Q$152,$S$5:$S$152)</f>
        <v>Week 5</v>
      </c>
    </row>
    <row r="7890" spans="1:12" x14ac:dyDescent="0.2">
      <c r="A7890" s="1">
        <v>44965</v>
      </c>
      <c r="B7890" t="s">
        <v>5</v>
      </c>
      <c r="C7890" s="1">
        <v>44972</v>
      </c>
      <c r="D7890" t="s">
        <v>918</v>
      </c>
      <c r="E7890" t="s">
        <v>52</v>
      </c>
      <c r="F7890" t="s">
        <v>51</v>
      </c>
      <c r="G7890" t="s">
        <v>1</v>
      </c>
      <c r="H7890" t="s">
        <v>0</v>
      </c>
      <c r="I7890">
        <f>MONTH(Table6[[#This Row],[Loan Date]])</f>
        <v>2</v>
      </c>
      <c r="J7890" t="str">
        <f>_xlfn.XLOOKUP(Table6[[#This Row],[Numeric Month]],$N$5:$N$11,$O$5:$O$11)</f>
        <v>Feb</v>
      </c>
      <c r="K7890" t="str">
        <f>_xlfn.XLOOKUP(Table6[[#This Row],[Loan Date]],$Q$5:$Q$152,$R$5:$R$152)</f>
        <v>Wednesday</v>
      </c>
      <c r="L7890" t="str">
        <f>_xlfn.XLOOKUP(Table6[[#This Row],[Loan Date]],$Q$5:$Q$152,$S$5:$S$152)</f>
        <v>Week 5</v>
      </c>
    </row>
    <row r="7891" spans="1:12" x14ac:dyDescent="0.2">
      <c r="A7891" s="1">
        <v>44965</v>
      </c>
      <c r="B7891" t="s">
        <v>7</v>
      </c>
      <c r="C7891" s="1">
        <v>44972</v>
      </c>
      <c r="D7891" t="s">
        <v>231</v>
      </c>
      <c r="E7891" t="s">
        <v>3</v>
      </c>
      <c r="F7891" t="s">
        <v>2</v>
      </c>
      <c r="G7891" t="s">
        <v>1</v>
      </c>
      <c r="H7891" t="s">
        <v>0</v>
      </c>
      <c r="I7891">
        <f>MONTH(Table6[[#This Row],[Loan Date]])</f>
        <v>2</v>
      </c>
      <c r="J7891" t="str">
        <f>_xlfn.XLOOKUP(Table6[[#This Row],[Numeric Month]],$N$5:$N$11,$O$5:$O$11)</f>
        <v>Feb</v>
      </c>
      <c r="K7891" t="str">
        <f>_xlfn.XLOOKUP(Table6[[#This Row],[Loan Date]],$Q$5:$Q$152,$R$5:$R$152)</f>
        <v>Wednesday</v>
      </c>
      <c r="L7891" t="str">
        <f>_xlfn.XLOOKUP(Table6[[#This Row],[Loan Date]],$Q$5:$Q$152,$S$5:$S$152)</f>
        <v>Week 5</v>
      </c>
    </row>
    <row r="7892" spans="1:12" x14ac:dyDescent="0.2">
      <c r="A7892" s="1">
        <v>44965</v>
      </c>
      <c r="B7892" t="s">
        <v>5</v>
      </c>
      <c r="C7892" s="1">
        <v>44965</v>
      </c>
      <c r="D7892" t="s">
        <v>30</v>
      </c>
      <c r="E7892" t="s">
        <v>23</v>
      </c>
      <c r="F7892" t="s">
        <v>23</v>
      </c>
      <c r="G7892" t="s">
        <v>20</v>
      </c>
      <c r="H7892" t="s">
        <v>0</v>
      </c>
      <c r="I7892">
        <f>MONTH(Table6[[#This Row],[Loan Date]])</f>
        <v>2</v>
      </c>
      <c r="J7892" t="str">
        <f>_xlfn.XLOOKUP(Table6[[#This Row],[Numeric Month]],$N$5:$N$11,$O$5:$O$11)</f>
        <v>Feb</v>
      </c>
      <c r="K7892" t="str">
        <f>_xlfn.XLOOKUP(Table6[[#This Row],[Loan Date]],$Q$5:$Q$152,$R$5:$R$152)</f>
        <v>Wednesday</v>
      </c>
      <c r="L7892" t="str">
        <f>_xlfn.XLOOKUP(Table6[[#This Row],[Loan Date]],$Q$5:$Q$152,$S$5:$S$152)</f>
        <v>Week 5</v>
      </c>
    </row>
    <row r="7893" spans="1:12" x14ac:dyDescent="0.2">
      <c r="A7893" s="1">
        <v>44965</v>
      </c>
      <c r="B7893" t="s">
        <v>5</v>
      </c>
      <c r="C7893" s="1">
        <v>44965</v>
      </c>
      <c r="D7893" t="s">
        <v>172</v>
      </c>
      <c r="E7893" t="s">
        <v>21</v>
      </c>
      <c r="F7893" t="s">
        <v>21</v>
      </c>
      <c r="G7893" t="s">
        <v>20</v>
      </c>
      <c r="H7893" t="s">
        <v>0</v>
      </c>
      <c r="I7893">
        <f>MONTH(Table6[[#This Row],[Loan Date]])</f>
        <v>2</v>
      </c>
      <c r="J7893" t="str">
        <f>_xlfn.XLOOKUP(Table6[[#This Row],[Numeric Month]],$N$5:$N$11,$O$5:$O$11)</f>
        <v>Feb</v>
      </c>
      <c r="K7893" t="str">
        <f>_xlfn.XLOOKUP(Table6[[#This Row],[Loan Date]],$Q$5:$Q$152,$R$5:$R$152)</f>
        <v>Wednesday</v>
      </c>
      <c r="L7893" t="str">
        <f>_xlfn.XLOOKUP(Table6[[#This Row],[Loan Date]],$Q$5:$Q$152,$S$5:$S$152)</f>
        <v>Week 5</v>
      </c>
    </row>
    <row r="7894" spans="1:12" x14ac:dyDescent="0.2">
      <c r="A7894" s="1">
        <v>44965</v>
      </c>
      <c r="B7894" t="s">
        <v>5</v>
      </c>
      <c r="C7894" s="1">
        <v>44965</v>
      </c>
      <c r="D7894" t="s">
        <v>188</v>
      </c>
      <c r="E7894" t="s">
        <v>23</v>
      </c>
      <c r="F7894" t="s">
        <v>23</v>
      </c>
      <c r="G7894" t="s">
        <v>20</v>
      </c>
      <c r="H7894" t="s">
        <v>0</v>
      </c>
      <c r="I7894">
        <f>MONTH(Table6[[#This Row],[Loan Date]])</f>
        <v>2</v>
      </c>
      <c r="J7894" t="str">
        <f>_xlfn.XLOOKUP(Table6[[#This Row],[Numeric Month]],$N$5:$N$11,$O$5:$O$11)</f>
        <v>Feb</v>
      </c>
      <c r="K7894" t="str">
        <f>_xlfn.XLOOKUP(Table6[[#This Row],[Loan Date]],$Q$5:$Q$152,$R$5:$R$152)</f>
        <v>Wednesday</v>
      </c>
      <c r="L7894" t="str">
        <f>_xlfn.XLOOKUP(Table6[[#This Row],[Loan Date]],$Q$5:$Q$152,$S$5:$S$152)</f>
        <v>Week 5</v>
      </c>
    </row>
    <row r="7895" spans="1:12" x14ac:dyDescent="0.2">
      <c r="A7895" s="1">
        <v>44965</v>
      </c>
      <c r="B7895" t="s">
        <v>5</v>
      </c>
      <c r="C7895" s="1">
        <v>44965</v>
      </c>
      <c r="D7895" t="s">
        <v>734</v>
      </c>
      <c r="E7895" t="s">
        <v>21</v>
      </c>
      <c r="F7895" t="s">
        <v>21</v>
      </c>
      <c r="G7895" t="s">
        <v>20</v>
      </c>
      <c r="H7895" t="s">
        <v>0</v>
      </c>
      <c r="I7895">
        <f>MONTH(Table6[[#This Row],[Loan Date]])</f>
        <v>2</v>
      </c>
      <c r="J7895" t="str">
        <f>_xlfn.XLOOKUP(Table6[[#This Row],[Numeric Month]],$N$5:$N$11,$O$5:$O$11)</f>
        <v>Feb</v>
      </c>
      <c r="K7895" t="str">
        <f>_xlfn.XLOOKUP(Table6[[#This Row],[Loan Date]],$Q$5:$Q$152,$R$5:$R$152)</f>
        <v>Wednesday</v>
      </c>
      <c r="L7895" t="str">
        <f>_xlfn.XLOOKUP(Table6[[#This Row],[Loan Date]],$Q$5:$Q$152,$S$5:$S$152)</f>
        <v>Week 5</v>
      </c>
    </row>
    <row r="7896" spans="1:12" x14ac:dyDescent="0.2">
      <c r="A7896" s="1">
        <v>44965</v>
      </c>
      <c r="B7896" t="s">
        <v>7</v>
      </c>
      <c r="C7896" s="1">
        <v>44979</v>
      </c>
      <c r="D7896" t="s">
        <v>215</v>
      </c>
      <c r="E7896" t="s">
        <v>15</v>
      </c>
      <c r="F7896" t="s">
        <v>14</v>
      </c>
      <c r="G7896" t="s">
        <v>1</v>
      </c>
      <c r="H7896" t="s">
        <v>0</v>
      </c>
      <c r="I7896">
        <f>MONTH(Table6[[#This Row],[Loan Date]])</f>
        <v>2</v>
      </c>
      <c r="J7896" t="str">
        <f>_xlfn.XLOOKUP(Table6[[#This Row],[Numeric Month]],$N$5:$N$11,$O$5:$O$11)</f>
        <v>Feb</v>
      </c>
      <c r="K7896" t="str">
        <f>_xlfn.XLOOKUP(Table6[[#This Row],[Loan Date]],$Q$5:$Q$152,$R$5:$R$152)</f>
        <v>Wednesday</v>
      </c>
      <c r="L7896" t="str">
        <f>_xlfn.XLOOKUP(Table6[[#This Row],[Loan Date]],$Q$5:$Q$152,$S$5:$S$152)</f>
        <v>Week 5</v>
      </c>
    </row>
    <row r="7897" spans="1:12" x14ac:dyDescent="0.2">
      <c r="A7897" s="1">
        <v>44965</v>
      </c>
      <c r="B7897" t="s">
        <v>7</v>
      </c>
      <c r="C7897" s="1">
        <v>44965</v>
      </c>
      <c r="D7897" t="s">
        <v>613</v>
      </c>
      <c r="E7897" t="s">
        <v>21</v>
      </c>
      <c r="F7897" t="s">
        <v>21</v>
      </c>
      <c r="G7897" t="s">
        <v>20</v>
      </c>
      <c r="H7897" t="s">
        <v>0</v>
      </c>
      <c r="I7897">
        <f>MONTH(Table6[[#This Row],[Loan Date]])</f>
        <v>2</v>
      </c>
      <c r="J7897" t="str">
        <f>_xlfn.XLOOKUP(Table6[[#This Row],[Numeric Month]],$N$5:$N$11,$O$5:$O$11)</f>
        <v>Feb</v>
      </c>
      <c r="K7897" t="str">
        <f>_xlfn.XLOOKUP(Table6[[#This Row],[Loan Date]],$Q$5:$Q$152,$R$5:$R$152)</f>
        <v>Wednesday</v>
      </c>
      <c r="L7897" t="str">
        <f>_xlfn.XLOOKUP(Table6[[#This Row],[Loan Date]],$Q$5:$Q$152,$S$5:$S$152)</f>
        <v>Week 5</v>
      </c>
    </row>
    <row r="7898" spans="1:12" x14ac:dyDescent="0.2">
      <c r="A7898" s="1">
        <v>44965</v>
      </c>
      <c r="B7898" t="s">
        <v>7</v>
      </c>
      <c r="C7898" s="1">
        <v>44965</v>
      </c>
      <c r="D7898" t="s">
        <v>214</v>
      </c>
      <c r="E7898" t="s">
        <v>23</v>
      </c>
      <c r="F7898" t="s">
        <v>23</v>
      </c>
      <c r="G7898" t="s">
        <v>20</v>
      </c>
      <c r="H7898" t="s">
        <v>0</v>
      </c>
      <c r="I7898">
        <f>MONTH(Table6[[#This Row],[Loan Date]])</f>
        <v>2</v>
      </c>
      <c r="J7898" t="str">
        <f>_xlfn.XLOOKUP(Table6[[#This Row],[Numeric Month]],$N$5:$N$11,$O$5:$O$11)</f>
        <v>Feb</v>
      </c>
      <c r="K7898" t="str">
        <f>_xlfn.XLOOKUP(Table6[[#This Row],[Loan Date]],$Q$5:$Q$152,$R$5:$R$152)</f>
        <v>Wednesday</v>
      </c>
      <c r="L7898" t="str">
        <f>_xlfn.XLOOKUP(Table6[[#This Row],[Loan Date]],$Q$5:$Q$152,$S$5:$S$152)</f>
        <v>Week 5</v>
      </c>
    </row>
    <row r="7899" spans="1:12" x14ac:dyDescent="0.2">
      <c r="A7899" s="1">
        <v>44965</v>
      </c>
      <c r="B7899" t="s">
        <v>7</v>
      </c>
      <c r="C7899" s="1">
        <v>44965</v>
      </c>
      <c r="D7899" t="s">
        <v>248</v>
      </c>
      <c r="E7899" t="s">
        <v>44</v>
      </c>
      <c r="F7899" t="s">
        <v>44</v>
      </c>
      <c r="G7899" t="s">
        <v>39</v>
      </c>
      <c r="H7899" t="s">
        <v>0</v>
      </c>
      <c r="I7899">
        <f>MONTH(Table6[[#This Row],[Loan Date]])</f>
        <v>2</v>
      </c>
      <c r="J7899" t="str">
        <f>_xlfn.XLOOKUP(Table6[[#This Row],[Numeric Month]],$N$5:$N$11,$O$5:$O$11)</f>
        <v>Feb</v>
      </c>
      <c r="K7899" t="str">
        <f>_xlfn.XLOOKUP(Table6[[#This Row],[Loan Date]],$Q$5:$Q$152,$R$5:$R$152)</f>
        <v>Wednesday</v>
      </c>
      <c r="L7899" t="str">
        <f>_xlfn.XLOOKUP(Table6[[#This Row],[Loan Date]],$Q$5:$Q$152,$S$5:$S$152)</f>
        <v>Week 5</v>
      </c>
    </row>
    <row r="7900" spans="1:12" x14ac:dyDescent="0.2">
      <c r="A7900" s="1">
        <v>44965</v>
      </c>
      <c r="B7900" t="s">
        <v>7</v>
      </c>
      <c r="C7900" s="1">
        <v>44972</v>
      </c>
      <c r="D7900" t="s">
        <v>620</v>
      </c>
      <c r="E7900" t="s">
        <v>9</v>
      </c>
      <c r="F7900" t="s">
        <v>8</v>
      </c>
      <c r="G7900" t="s">
        <v>1</v>
      </c>
      <c r="H7900" t="s">
        <v>0</v>
      </c>
      <c r="I7900">
        <f>MONTH(Table6[[#This Row],[Loan Date]])</f>
        <v>2</v>
      </c>
      <c r="J7900" t="str">
        <f>_xlfn.XLOOKUP(Table6[[#This Row],[Numeric Month]],$N$5:$N$11,$O$5:$O$11)</f>
        <v>Feb</v>
      </c>
      <c r="K7900" t="str">
        <f>_xlfn.XLOOKUP(Table6[[#This Row],[Loan Date]],$Q$5:$Q$152,$R$5:$R$152)</f>
        <v>Wednesday</v>
      </c>
      <c r="L7900" t="str">
        <f>_xlfn.XLOOKUP(Table6[[#This Row],[Loan Date]],$Q$5:$Q$152,$S$5:$S$152)</f>
        <v>Week 5</v>
      </c>
    </row>
    <row r="7901" spans="1:12" x14ac:dyDescent="0.2">
      <c r="A7901" s="1">
        <v>44965</v>
      </c>
      <c r="B7901" t="s">
        <v>5</v>
      </c>
      <c r="C7901" s="1">
        <v>44975</v>
      </c>
      <c r="D7901" t="s">
        <v>546</v>
      </c>
      <c r="E7901" t="s">
        <v>9</v>
      </c>
      <c r="F7901" t="s">
        <v>8</v>
      </c>
      <c r="G7901" t="s">
        <v>1</v>
      </c>
      <c r="H7901" t="s">
        <v>0</v>
      </c>
      <c r="I7901">
        <f>MONTH(Table6[[#This Row],[Loan Date]])</f>
        <v>2</v>
      </c>
      <c r="J7901" t="str">
        <f>_xlfn.XLOOKUP(Table6[[#This Row],[Numeric Month]],$N$5:$N$11,$O$5:$O$11)</f>
        <v>Feb</v>
      </c>
      <c r="K7901" t="str">
        <f>_xlfn.XLOOKUP(Table6[[#This Row],[Loan Date]],$Q$5:$Q$152,$R$5:$R$152)</f>
        <v>Wednesday</v>
      </c>
      <c r="L7901" t="str">
        <f>_xlfn.XLOOKUP(Table6[[#This Row],[Loan Date]],$Q$5:$Q$152,$S$5:$S$152)</f>
        <v>Week 5</v>
      </c>
    </row>
    <row r="7902" spans="1:12" x14ac:dyDescent="0.2">
      <c r="A7902" s="1">
        <v>44965</v>
      </c>
      <c r="B7902" t="s">
        <v>7</v>
      </c>
      <c r="C7902" s="1">
        <v>44965</v>
      </c>
      <c r="D7902" t="s">
        <v>45</v>
      </c>
      <c r="E7902" t="s">
        <v>44</v>
      </c>
      <c r="F7902" t="s">
        <v>44</v>
      </c>
      <c r="G7902" t="s">
        <v>39</v>
      </c>
      <c r="H7902" t="s">
        <v>0</v>
      </c>
      <c r="I7902">
        <f>MONTH(Table6[[#This Row],[Loan Date]])</f>
        <v>2</v>
      </c>
      <c r="J7902" t="str">
        <f>_xlfn.XLOOKUP(Table6[[#This Row],[Numeric Month]],$N$5:$N$11,$O$5:$O$11)</f>
        <v>Feb</v>
      </c>
      <c r="K7902" t="str">
        <f>_xlfn.XLOOKUP(Table6[[#This Row],[Loan Date]],$Q$5:$Q$152,$R$5:$R$152)</f>
        <v>Wednesday</v>
      </c>
      <c r="L7902" t="str">
        <f>_xlfn.XLOOKUP(Table6[[#This Row],[Loan Date]],$Q$5:$Q$152,$S$5:$S$152)</f>
        <v>Week 5</v>
      </c>
    </row>
    <row r="7903" spans="1:12" x14ac:dyDescent="0.2">
      <c r="A7903" s="1">
        <v>44965</v>
      </c>
      <c r="B7903" t="s">
        <v>5</v>
      </c>
      <c r="C7903" s="1">
        <v>44979</v>
      </c>
      <c r="D7903" t="s">
        <v>588</v>
      </c>
      <c r="E7903" t="s">
        <v>3</v>
      </c>
      <c r="F7903" t="s">
        <v>2</v>
      </c>
      <c r="G7903" t="s">
        <v>1</v>
      </c>
      <c r="H7903" t="s">
        <v>0</v>
      </c>
      <c r="I7903">
        <f>MONTH(Table6[[#This Row],[Loan Date]])</f>
        <v>2</v>
      </c>
      <c r="J7903" t="str">
        <f>_xlfn.XLOOKUP(Table6[[#This Row],[Numeric Month]],$N$5:$N$11,$O$5:$O$11)</f>
        <v>Feb</v>
      </c>
      <c r="K7903" t="str">
        <f>_xlfn.XLOOKUP(Table6[[#This Row],[Loan Date]],$Q$5:$Q$152,$R$5:$R$152)</f>
        <v>Wednesday</v>
      </c>
      <c r="L7903" t="str">
        <f>_xlfn.XLOOKUP(Table6[[#This Row],[Loan Date]],$Q$5:$Q$152,$S$5:$S$152)</f>
        <v>Week 5</v>
      </c>
    </row>
    <row r="7904" spans="1:12" x14ac:dyDescent="0.2">
      <c r="A7904" s="1">
        <v>44965</v>
      </c>
      <c r="B7904" t="s">
        <v>5</v>
      </c>
      <c r="C7904" s="1">
        <v>44965</v>
      </c>
      <c r="D7904" t="s">
        <v>923</v>
      </c>
      <c r="E7904" t="s">
        <v>37</v>
      </c>
      <c r="F7904" t="s">
        <v>37</v>
      </c>
      <c r="G7904" t="s">
        <v>20</v>
      </c>
      <c r="H7904" t="s">
        <v>0</v>
      </c>
      <c r="I7904">
        <f>MONTH(Table6[[#This Row],[Loan Date]])</f>
        <v>2</v>
      </c>
      <c r="J7904" t="str">
        <f>_xlfn.XLOOKUP(Table6[[#This Row],[Numeric Month]],$N$5:$N$11,$O$5:$O$11)</f>
        <v>Feb</v>
      </c>
      <c r="K7904" t="str">
        <f>_xlfn.XLOOKUP(Table6[[#This Row],[Loan Date]],$Q$5:$Q$152,$R$5:$R$152)</f>
        <v>Wednesday</v>
      </c>
      <c r="L7904" t="str">
        <f>_xlfn.XLOOKUP(Table6[[#This Row],[Loan Date]],$Q$5:$Q$152,$S$5:$S$152)</f>
        <v>Week 5</v>
      </c>
    </row>
    <row r="7905" spans="1:12" x14ac:dyDescent="0.2">
      <c r="A7905" s="1">
        <v>44965</v>
      </c>
      <c r="B7905" t="s">
        <v>7</v>
      </c>
      <c r="C7905" s="1">
        <v>44965</v>
      </c>
      <c r="D7905" t="s">
        <v>441</v>
      </c>
      <c r="E7905" t="s">
        <v>21</v>
      </c>
      <c r="F7905" t="s">
        <v>21</v>
      </c>
      <c r="G7905" t="s">
        <v>20</v>
      </c>
      <c r="H7905" t="s">
        <v>0</v>
      </c>
      <c r="I7905">
        <f>MONTH(Table6[[#This Row],[Loan Date]])</f>
        <v>2</v>
      </c>
      <c r="J7905" t="str">
        <f>_xlfn.XLOOKUP(Table6[[#This Row],[Numeric Month]],$N$5:$N$11,$O$5:$O$11)</f>
        <v>Feb</v>
      </c>
      <c r="K7905" t="str">
        <f>_xlfn.XLOOKUP(Table6[[#This Row],[Loan Date]],$Q$5:$Q$152,$R$5:$R$152)</f>
        <v>Wednesday</v>
      </c>
      <c r="L7905" t="str">
        <f>_xlfn.XLOOKUP(Table6[[#This Row],[Loan Date]],$Q$5:$Q$152,$S$5:$S$152)</f>
        <v>Week 5</v>
      </c>
    </row>
    <row r="7906" spans="1:12" x14ac:dyDescent="0.2">
      <c r="A7906" s="1">
        <v>44965</v>
      </c>
      <c r="B7906" t="s">
        <v>7</v>
      </c>
      <c r="C7906" s="1">
        <v>44965</v>
      </c>
      <c r="D7906" t="s">
        <v>151</v>
      </c>
      <c r="E7906" t="s">
        <v>148</v>
      </c>
      <c r="F7906" t="s">
        <v>147</v>
      </c>
      <c r="G7906" t="s">
        <v>20</v>
      </c>
      <c r="H7906" t="s">
        <v>0</v>
      </c>
      <c r="I7906">
        <f>MONTH(Table6[[#This Row],[Loan Date]])</f>
        <v>2</v>
      </c>
      <c r="J7906" t="str">
        <f>_xlfn.XLOOKUP(Table6[[#This Row],[Numeric Month]],$N$5:$N$11,$O$5:$O$11)</f>
        <v>Feb</v>
      </c>
      <c r="K7906" t="str">
        <f>_xlfn.XLOOKUP(Table6[[#This Row],[Loan Date]],$Q$5:$Q$152,$R$5:$R$152)</f>
        <v>Wednesday</v>
      </c>
      <c r="L7906" t="str">
        <f>_xlfn.XLOOKUP(Table6[[#This Row],[Loan Date]],$Q$5:$Q$152,$S$5:$S$152)</f>
        <v>Week 5</v>
      </c>
    </row>
    <row r="7907" spans="1:12" x14ac:dyDescent="0.2">
      <c r="A7907" s="1">
        <v>44965</v>
      </c>
      <c r="B7907" t="s">
        <v>7</v>
      </c>
      <c r="C7907" s="1">
        <v>44965</v>
      </c>
      <c r="D7907" t="s">
        <v>116</v>
      </c>
      <c r="E7907" t="s">
        <v>23</v>
      </c>
      <c r="F7907" t="s">
        <v>23</v>
      </c>
      <c r="G7907" t="s">
        <v>20</v>
      </c>
      <c r="H7907" t="s">
        <v>0</v>
      </c>
      <c r="I7907">
        <f>MONTH(Table6[[#This Row],[Loan Date]])</f>
        <v>2</v>
      </c>
      <c r="J7907" t="str">
        <f>_xlfn.XLOOKUP(Table6[[#This Row],[Numeric Month]],$N$5:$N$11,$O$5:$O$11)</f>
        <v>Feb</v>
      </c>
      <c r="K7907" t="str">
        <f>_xlfn.XLOOKUP(Table6[[#This Row],[Loan Date]],$Q$5:$Q$152,$R$5:$R$152)</f>
        <v>Wednesday</v>
      </c>
      <c r="L7907" t="str">
        <f>_xlfn.XLOOKUP(Table6[[#This Row],[Loan Date]],$Q$5:$Q$152,$S$5:$S$152)</f>
        <v>Week 5</v>
      </c>
    </row>
    <row r="7908" spans="1:12" x14ac:dyDescent="0.2">
      <c r="A7908" s="1">
        <v>44965</v>
      </c>
      <c r="B7908" t="s">
        <v>7</v>
      </c>
      <c r="C7908" s="1">
        <v>44965</v>
      </c>
      <c r="D7908" t="s">
        <v>61</v>
      </c>
      <c r="E7908" t="s">
        <v>44</v>
      </c>
      <c r="F7908" t="s">
        <v>44</v>
      </c>
      <c r="G7908" t="s">
        <v>39</v>
      </c>
      <c r="H7908" t="s">
        <v>0</v>
      </c>
      <c r="I7908">
        <f>MONTH(Table6[[#This Row],[Loan Date]])</f>
        <v>2</v>
      </c>
      <c r="J7908" t="str">
        <f>_xlfn.XLOOKUP(Table6[[#This Row],[Numeric Month]],$N$5:$N$11,$O$5:$O$11)</f>
        <v>Feb</v>
      </c>
      <c r="K7908" t="str">
        <f>_xlfn.XLOOKUP(Table6[[#This Row],[Loan Date]],$Q$5:$Q$152,$R$5:$R$152)</f>
        <v>Wednesday</v>
      </c>
      <c r="L7908" t="str">
        <f>_xlfn.XLOOKUP(Table6[[#This Row],[Loan Date]],$Q$5:$Q$152,$S$5:$S$152)</f>
        <v>Week 5</v>
      </c>
    </row>
    <row r="7909" spans="1:12" x14ac:dyDescent="0.2">
      <c r="A7909" s="1">
        <v>44965</v>
      </c>
      <c r="B7909" t="s">
        <v>5</v>
      </c>
      <c r="C7909" s="1">
        <v>44965</v>
      </c>
      <c r="D7909" t="s">
        <v>174</v>
      </c>
      <c r="E7909" t="s">
        <v>23</v>
      </c>
      <c r="F7909" t="s">
        <v>23</v>
      </c>
      <c r="G7909" t="s">
        <v>20</v>
      </c>
      <c r="H7909" t="s">
        <v>0</v>
      </c>
      <c r="I7909">
        <f>MONTH(Table6[[#This Row],[Loan Date]])</f>
        <v>2</v>
      </c>
      <c r="J7909" t="str">
        <f>_xlfn.XLOOKUP(Table6[[#This Row],[Numeric Month]],$N$5:$N$11,$O$5:$O$11)</f>
        <v>Feb</v>
      </c>
      <c r="K7909" t="str">
        <f>_xlfn.XLOOKUP(Table6[[#This Row],[Loan Date]],$Q$5:$Q$152,$R$5:$R$152)</f>
        <v>Wednesday</v>
      </c>
      <c r="L7909" t="str">
        <f>_xlfn.XLOOKUP(Table6[[#This Row],[Loan Date]],$Q$5:$Q$152,$S$5:$S$152)</f>
        <v>Week 5</v>
      </c>
    </row>
    <row r="7910" spans="1:12" x14ac:dyDescent="0.2">
      <c r="A7910" s="1">
        <v>44965</v>
      </c>
      <c r="B7910" t="s">
        <v>5</v>
      </c>
      <c r="C7910" s="1">
        <v>44965</v>
      </c>
      <c r="D7910" t="s">
        <v>915</v>
      </c>
      <c r="E7910" t="s">
        <v>37</v>
      </c>
      <c r="F7910" t="s">
        <v>37</v>
      </c>
      <c r="G7910" t="s">
        <v>20</v>
      </c>
      <c r="H7910" t="s">
        <v>0</v>
      </c>
      <c r="I7910">
        <f>MONTH(Table6[[#This Row],[Loan Date]])</f>
        <v>2</v>
      </c>
      <c r="J7910" t="str">
        <f>_xlfn.XLOOKUP(Table6[[#This Row],[Numeric Month]],$N$5:$N$11,$O$5:$O$11)</f>
        <v>Feb</v>
      </c>
      <c r="K7910" t="str">
        <f>_xlfn.XLOOKUP(Table6[[#This Row],[Loan Date]],$Q$5:$Q$152,$R$5:$R$152)</f>
        <v>Wednesday</v>
      </c>
      <c r="L7910" t="str">
        <f>_xlfn.XLOOKUP(Table6[[#This Row],[Loan Date]],$Q$5:$Q$152,$S$5:$S$152)</f>
        <v>Week 5</v>
      </c>
    </row>
    <row r="7911" spans="1:12" x14ac:dyDescent="0.2">
      <c r="A7911" s="1">
        <v>44965</v>
      </c>
      <c r="B7911" t="s">
        <v>7</v>
      </c>
      <c r="C7911" s="1">
        <v>44965</v>
      </c>
      <c r="D7911" t="s">
        <v>913</v>
      </c>
      <c r="E7911" t="s">
        <v>37</v>
      </c>
      <c r="F7911" t="s">
        <v>37</v>
      </c>
      <c r="G7911" t="s">
        <v>20</v>
      </c>
      <c r="H7911" t="s">
        <v>0</v>
      </c>
      <c r="I7911">
        <f>MONTH(Table6[[#This Row],[Loan Date]])</f>
        <v>2</v>
      </c>
      <c r="J7911" t="str">
        <f>_xlfn.XLOOKUP(Table6[[#This Row],[Numeric Month]],$N$5:$N$11,$O$5:$O$11)</f>
        <v>Feb</v>
      </c>
      <c r="K7911" t="str">
        <f>_xlfn.XLOOKUP(Table6[[#This Row],[Loan Date]],$Q$5:$Q$152,$R$5:$R$152)</f>
        <v>Wednesday</v>
      </c>
      <c r="L7911" t="str">
        <f>_xlfn.XLOOKUP(Table6[[#This Row],[Loan Date]],$Q$5:$Q$152,$S$5:$S$152)</f>
        <v>Week 5</v>
      </c>
    </row>
    <row r="7912" spans="1:12" x14ac:dyDescent="0.2">
      <c r="A7912" s="1">
        <v>44965</v>
      </c>
      <c r="B7912" t="s">
        <v>7</v>
      </c>
      <c r="C7912" s="1">
        <v>44972</v>
      </c>
      <c r="D7912" t="s">
        <v>464</v>
      </c>
      <c r="E7912" t="s">
        <v>9</v>
      </c>
      <c r="F7912" t="s">
        <v>8</v>
      </c>
      <c r="G7912" t="s">
        <v>1</v>
      </c>
      <c r="H7912" t="s">
        <v>0</v>
      </c>
      <c r="I7912">
        <f>MONTH(Table6[[#This Row],[Loan Date]])</f>
        <v>2</v>
      </c>
      <c r="J7912" t="str">
        <f>_xlfn.XLOOKUP(Table6[[#This Row],[Numeric Month]],$N$5:$N$11,$O$5:$O$11)</f>
        <v>Feb</v>
      </c>
      <c r="K7912" t="str">
        <f>_xlfn.XLOOKUP(Table6[[#This Row],[Loan Date]],$Q$5:$Q$152,$R$5:$R$152)</f>
        <v>Wednesday</v>
      </c>
      <c r="L7912" t="str">
        <f>_xlfn.XLOOKUP(Table6[[#This Row],[Loan Date]],$Q$5:$Q$152,$S$5:$S$152)</f>
        <v>Week 5</v>
      </c>
    </row>
    <row r="7913" spans="1:12" x14ac:dyDescent="0.2">
      <c r="A7913" s="1">
        <v>44965</v>
      </c>
      <c r="B7913" t="s">
        <v>7</v>
      </c>
      <c r="C7913" s="1">
        <v>44972</v>
      </c>
      <c r="D7913" t="s">
        <v>960</v>
      </c>
      <c r="E7913" t="s">
        <v>52</v>
      </c>
      <c r="F7913" t="s">
        <v>51</v>
      </c>
      <c r="G7913" t="s">
        <v>1</v>
      </c>
      <c r="H7913" t="s">
        <v>0</v>
      </c>
      <c r="I7913">
        <f>MONTH(Table6[[#This Row],[Loan Date]])</f>
        <v>2</v>
      </c>
      <c r="J7913" t="str">
        <f>_xlfn.XLOOKUP(Table6[[#This Row],[Numeric Month]],$N$5:$N$11,$O$5:$O$11)</f>
        <v>Feb</v>
      </c>
      <c r="K7913" t="str">
        <f>_xlfn.XLOOKUP(Table6[[#This Row],[Loan Date]],$Q$5:$Q$152,$R$5:$R$152)</f>
        <v>Wednesday</v>
      </c>
      <c r="L7913" t="str">
        <f>_xlfn.XLOOKUP(Table6[[#This Row],[Loan Date]],$Q$5:$Q$152,$S$5:$S$152)</f>
        <v>Week 5</v>
      </c>
    </row>
    <row r="7914" spans="1:12" x14ac:dyDescent="0.2">
      <c r="A7914" s="1">
        <v>44965</v>
      </c>
      <c r="B7914" t="s">
        <v>7</v>
      </c>
      <c r="C7914" s="1">
        <v>44979</v>
      </c>
      <c r="D7914" t="s">
        <v>959</v>
      </c>
      <c r="E7914" t="s">
        <v>3</v>
      </c>
      <c r="F7914" t="s">
        <v>2</v>
      </c>
      <c r="G7914" t="s">
        <v>1</v>
      </c>
      <c r="H7914" t="s">
        <v>0</v>
      </c>
      <c r="I7914">
        <f>MONTH(Table6[[#This Row],[Loan Date]])</f>
        <v>2</v>
      </c>
      <c r="J7914" t="str">
        <f>_xlfn.XLOOKUP(Table6[[#This Row],[Numeric Month]],$N$5:$N$11,$O$5:$O$11)</f>
        <v>Feb</v>
      </c>
      <c r="K7914" t="str">
        <f>_xlfn.XLOOKUP(Table6[[#This Row],[Loan Date]],$Q$5:$Q$152,$R$5:$R$152)</f>
        <v>Wednesday</v>
      </c>
      <c r="L7914" t="str">
        <f>_xlfn.XLOOKUP(Table6[[#This Row],[Loan Date]],$Q$5:$Q$152,$S$5:$S$152)</f>
        <v>Week 5</v>
      </c>
    </row>
    <row r="7915" spans="1:12" x14ac:dyDescent="0.2">
      <c r="A7915" s="1">
        <v>44965</v>
      </c>
      <c r="B7915" t="s">
        <v>7</v>
      </c>
      <c r="C7915" s="1">
        <v>44965</v>
      </c>
      <c r="D7915" t="s">
        <v>314</v>
      </c>
      <c r="E7915" t="s">
        <v>49</v>
      </c>
      <c r="F7915" t="s">
        <v>49</v>
      </c>
      <c r="G7915" t="s">
        <v>20</v>
      </c>
      <c r="H7915" t="s">
        <v>0</v>
      </c>
      <c r="I7915">
        <f>MONTH(Table6[[#This Row],[Loan Date]])</f>
        <v>2</v>
      </c>
      <c r="J7915" t="str">
        <f>_xlfn.XLOOKUP(Table6[[#This Row],[Numeric Month]],$N$5:$N$11,$O$5:$O$11)</f>
        <v>Feb</v>
      </c>
      <c r="K7915" t="str">
        <f>_xlfn.XLOOKUP(Table6[[#This Row],[Loan Date]],$Q$5:$Q$152,$R$5:$R$152)</f>
        <v>Wednesday</v>
      </c>
      <c r="L7915" t="str">
        <f>_xlfn.XLOOKUP(Table6[[#This Row],[Loan Date]],$Q$5:$Q$152,$S$5:$S$152)</f>
        <v>Week 5</v>
      </c>
    </row>
    <row r="7916" spans="1:12" x14ac:dyDescent="0.2">
      <c r="A7916" s="1">
        <v>44965</v>
      </c>
      <c r="B7916" t="s">
        <v>7</v>
      </c>
      <c r="C7916" s="1">
        <v>44965</v>
      </c>
      <c r="D7916" t="s">
        <v>320</v>
      </c>
      <c r="E7916" t="s">
        <v>23</v>
      </c>
      <c r="F7916" t="s">
        <v>23</v>
      </c>
      <c r="G7916" t="s">
        <v>20</v>
      </c>
      <c r="H7916" t="s">
        <v>0</v>
      </c>
      <c r="I7916">
        <f>MONTH(Table6[[#This Row],[Loan Date]])</f>
        <v>2</v>
      </c>
      <c r="J7916" t="str">
        <f>_xlfn.XLOOKUP(Table6[[#This Row],[Numeric Month]],$N$5:$N$11,$O$5:$O$11)</f>
        <v>Feb</v>
      </c>
      <c r="K7916" t="str">
        <f>_xlfn.XLOOKUP(Table6[[#This Row],[Loan Date]],$Q$5:$Q$152,$R$5:$R$152)</f>
        <v>Wednesday</v>
      </c>
      <c r="L7916" t="str">
        <f>_xlfn.XLOOKUP(Table6[[#This Row],[Loan Date]],$Q$5:$Q$152,$S$5:$S$152)</f>
        <v>Week 5</v>
      </c>
    </row>
    <row r="7917" spans="1:12" x14ac:dyDescent="0.2">
      <c r="A7917" s="1">
        <v>44965</v>
      </c>
      <c r="B7917" t="s">
        <v>7</v>
      </c>
      <c r="C7917" s="1">
        <v>44965</v>
      </c>
      <c r="D7917" t="s">
        <v>251</v>
      </c>
      <c r="E7917" t="s">
        <v>21</v>
      </c>
      <c r="F7917" t="s">
        <v>21</v>
      </c>
      <c r="G7917" t="s">
        <v>20</v>
      </c>
      <c r="H7917" t="s">
        <v>0</v>
      </c>
      <c r="I7917">
        <f>MONTH(Table6[[#This Row],[Loan Date]])</f>
        <v>2</v>
      </c>
      <c r="J7917" t="str">
        <f>_xlfn.XLOOKUP(Table6[[#This Row],[Numeric Month]],$N$5:$N$11,$O$5:$O$11)</f>
        <v>Feb</v>
      </c>
      <c r="K7917" t="str">
        <f>_xlfn.XLOOKUP(Table6[[#This Row],[Loan Date]],$Q$5:$Q$152,$R$5:$R$152)</f>
        <v>Wednesday</v>
      </c>
      <c r="L7917" t="str">
        <f>_xlfn.XLOOKUP(Table6[[#This Row],[Loan Date]],$Q$5:$Q$152,$S$5:$S$152)</f>
        <v>Week 5</v>
      </c>
    </row>
    <row r="7918" spans="1:12" x14ac:dyDescent="0.2">
      <c r="A7918" s="1">
        <v>44965</v>
      </c>
      <c r="B7918" t="s">
        <v>7</v>
      </c>
      <c r="C7918" s="1">
        <v>44965</v>
      </c>
      <c r="D7918" t="s">
        <v>29</v>
      </c>
      <c r="E7918" t="s">
        <v>23</v>
      </c>
      <c r="F7918" t="s">
        <v>23</v>
      </c>
      <c r="G7918" t="s">
        <v>20</v>
      </c>
      <c r="H7918" t="s">
        <v>0</v>
      </c>
      <c r="I7918">
        <f>MONTH(Table6[[#This Row],[Loan Date]])</f>
        <v>2</v>
      </c>
      <c r="J7918" t="str">
        <f>_xlfn.XLOOKUP(Table6[[#This Row],[Numeric Month]],$N$5:$N$11,$O$5:$O$11)</f>
        <v>Feb</v>
      </c>
      <c r="K7918" t="str">
        <f>_xlfn.XLOOKUP(Table6[[#This Row],[Loan Date]],$Q$5:$Q$152,$R$5:$R$152)</f>
        <v>Wednesday</v>
      </c>
      <c r="L7918" t="str">
        <f>_xlfn.XLOOKUP(Table6[[#This Row],[Loan Date]],$Q$5:$Q$152,$S$5:$S$152)</f>
        <v>Week 5</v>
      </c>
    </row>
    <row r="7919" spans="1:12" x14ac:dyDescent="0.2">
      <c r="A7919" s="1">
        <v>44965</v>
      </c>
      <c r="B7919" t="s">
        <v>7</v>
      </c>
      <c r="C7919" s="1">
        <v>44965</v>
      </c>
      <c r="D7919" t="s">
        <v>119</v>
      </c>
      <c r="E7919" t="s">
        <v>21</v>
      </c>
      <c r="F7919" t="s">
        <v>21</v>
      </c>
      <c r="G7919" t="s">
        <v>20</v>
      </c>
      <c r="H7919" t="s">
        <v>0</v>
      </c>
      <c r="I7919">
        <f>MONTH(Table6[[#This Row],[Loan Date]])</f>
        <v>2</v>
      </c>
      <c r="J7919" t="str">
        <f>_xlfn.XLOOKUP(Table6[[#This Row],[Numeric Month]],$N$5:$N$11,$O$5:$O$11)</f>
        <v>Feb</v>
      </c>
      <c r="K7919" t="str">
        <f>_xlfn.XLOOKUP(Table6[[#This Row],[Loan Date]],$Q$5:$Q$152,$R$5:$R$152)</f>
        <v>Wednesday</v>
      </c>
      <c r="L7919" t="str">
        <f>_xlfn.XLOOKUP(Table6[[#This Row],[Loan Date]],$Q$5:$Q$152,$S$5:$S$152)</f>
        <v>Week 5</v>
      </c>
    </row>
    <row r="7920" spans="1:12" x14ac:dyDescent="0.2">
      <c r="A7920" s="1">
        <v>44965</v>
      </c>
      <c r="B7920" t="s">
        <v>7</v>
      </c>
      <c r="C7920" s="1">
        <v>44965</v>
      </c>
      <c r="D7920" t="s">
        <v>174</v>
      </c>
      <c r="E7920" t="s">
        <v>23</v>
      </c>
      <c r="F7920" t="s">
        <v>23</v>
      </c>
      <c r="G7920" t="s">
        <v>20</v>
      </c>
      <c r="H7920" t="s">
        <v>0</v>
      </c>
      <c r="I7920">
        <f>MONTH(Table6[[#This Row],[Loan Date]])</f>
        <v>2</v>
      </c>
      <c r="J7920" t="str">
        <f>_xlfn.XLOOKUP(Table6[[#This Row],[Numeric Month]],$N$5:$N$11,$O$5:$O$11)</f>
        <v>Feb</v>
      </c>
      <c r="K7920" t="str">
        <f>_xlfn.XLOOKUP(Table6[[#This Row],[Loan Date]],$Q$5:$Q$152,$R$5:$R$152)</f>
        <v>Wednesday</v>
      </c>
      <c r="L7920" t="str">
        <f>_xlfn.XLOOKUP(Table6[[#This Row],[Loan Date]],$Q$5:$Q$152,$S$5:$S$152)</f>
        <v>Week 5</v>
      </c>
    </row>
    <row r="7921" spans="1:12" x14ac:dyDescent="0.2">
      <c r="A7921" s="1">
        <v>44966</v>
      </c>
      <c r="B7921" t="s">
        <v>5</v>
      </c>
      <c r="C7921" s="1">
        <v>44966</v>
      </c>
      <c r="D7921" t="s">
        <v>911</v>
      </c>
      <c r="E7921" t="s">
        <v>37</v>
      </c>
      <c r="F7921" t="s">
        <v>37</v>
      </c>
      <c r="G7921" t="s">
        <v>20</v>
      </c>
      <c r="H7921" t="s">
        <v>0</v>
      </c>
      <c r="I7921">
        <f>MONTH(Table6[[#This Row],[Loan Date]])</f>
        <v>2</v>
      </c>
      <c r="J7921" t="str">
        <f>_xlfn.XLOOKUP(Table6[[#This Row],[Numeric Month]],$N$5:$N$11,$O$5:$O$11)</f>
        <v>Feb</v>
      </c>
      <c r="K7921" t="str">
        <f>_xlfn.XLOOKUP(Table6[[#This Row],[Loan Date]],$Q$5:$Q$152,$R$5:$R$152)</f>
        <v>Thursday</v>
      </c>
      <c r="L7921" t="str">
        <f>_xlfn.XLOOKUP(Table6[[#This Row],[Loan Date]],$Q$5:$Q$152,$S$5:$S$152)</f>
        <v>Week 5</v>
      </c>
    </row>
    <row r="7922" spans="1:12" x14ac:dyDescent="0.2">
      <c r="A7922" s="1">
        <v>44966</v>
      </c>
      <c r="B7922" t="s">
        <v>5</v>
      </c>
      <c r="C7922" s="1">
        <v>44966</v>
      </c>
      <c r="D7922" t="s">
        <v>119</v>
      </c>
      <c r="E7922" t="s">
        <v>21</v>
      </c>
      <c r="F7922" t="s">
        <v>21</v>
      </c>
      <c r="G7922" t="s">
        <v>20</v>
      </c>
      <c r="H7922" t="s">
        <v>0</v>
      </c>
      <c r="I7922">
        <f>MONTH(Table6[[#This Row],[Loan Date]])</f>
        <v>2</v>
      </c>
      <c r="J7922" t="str">
        <f>_xlfn.XLOOKUP(Table6[[#This Row],[Numeric Month]],$N$5:$N$11,$O$5:$O$11)</f>
        <v>Feb</v>
      </c>
      <c r="K7922" t="str">
        <f>_xlfn.XLOOKUP(Table6[[#This Row],[Loan Date]],$Q$5:$Q$152,$R$5:$R$152)</f>
        <v>Thursday</v>
      </c>
      <c r="L7922" t="str">
        <f>_xlfn.XLOOKUP(Table6[[#This Row],[Loan Date]],$Q$5:$Q$152,$S$5:$S$152)</f>
        <v>Week 5</v>
      </c>
    </row>
    <row r="7923" spans="1:12" x14ac:dyDescent="0.2">
      <c r="A7923" s="1">
        <v>44966</v>
      </c>
      <c r="B7923" t="s">
        <v>5</v>
      </c>
      <c r="C7923" s="1">
        <v>44966</v>
      </c>
      <c r="D7923" t="s">
        <v>408</v>
      </c>
      <c r="E7923" t="s">
        <v>23</v>
      </c>
      <c r="F7923" t="s">
        <v>23</v>
      </c>
      <c r="G7923" t="s">
        <v>20</v>
      </c>
      <c r="H7923" t="s">
        <v>0</v>
      </c>
      <c r="I7923">
        <f>MONTH(Table6[[#This Row],[Loan Date]])</f>
        <v>2</v>
      </c>
      <c r="J7923" t="str">
        <f>_xlfn.XLOOKUP(Table6[[#This Row],[Numeric Month]],$N$5:$N$11,$O$5:$O$11)</f>
        <v>Feb</v>
      </c>
      <c r="K7923" t="str">
        <f>_xlfn.XLOOKUP(Table6[[#This Row],[Loan Date]],$Q$5:$Q$152,$R$5:$R$152)</f>
        <v>Thursday</v>
      </c>
      <c r="L7923" t="str">
        <f>_xlfn.XLOOKUP(Table6[[#This Row],[Loan Date]],$Q$5:$Q$152,$S$5:$S$152)</f>
        <v>Week 5</v>
      </c>
    </row>
    <row r="7924" spans="1:12" x14ac:dyDescent="0.2">
      <c r="A7924" s="1">
        <v>44966</v>
      </c>
      <c r="B7924" t="s">
        <v>5</v>
      </c>
      <c r="C7924" s="1">
        <v>44966</v>
      </c>
      <c r="D7924" t="s">
        <v>915</v>
      </c>
      <c r="E7924" t="s">
        <v>37</v>
      </c>
      <c r="F7924" t="s">
        <v>37</v>
      </c>
      <c r="G7924" t="s">
        <v>20</v>
      </c>
      <c r="H7924" t="s">
        <v>0</v>
      </c>
      <c r="I7924">
        <f>MONTH(Table6[[#This Row],[Loan Date]])</f>
        <v>2</v>
      </c>
      <c r="J7924" t="str">
        <f>_xlfn.XLOOKUP(Table6[[#This Row],[Numeric Month]],$N$5:$N$11,$O$5:$O$11)</f>
        <v>Feb</v>
      </c>
      <c r="K7924" t="str">
        <f>_xlfn.XLOOKUP(Table6[[#This Row],[Loan Date]],$Q$5:$Q$152,$R$5:$R$152)</f>
        <v>Thursday</v>
      </c>
      <c r="L7924" t="str">
        <f>_xlfn.XLOOKUP(Table6[[#This Row],[Loan Date]],$Q$5:$Q$152,$S$5:$S$152)</f>
        <v>Week 5</v>
      </c>
    </row>
    <row r="7925" spans="1:12" x14ac:dyDescent="0.2">
      <c r="A7925" s="1">
        <v>44966</v>
      </c>
      <c r="B7925" t="s">
        <v>5</v>
      </c>
      <c r="C7925" s="1">
        <v>44966</v>
      </c>
      <c r="D7925" t="s">
        <v>388</v>
      </c>
      <c r="E7925" t="s">
        <v>41</v>
      </c>
      <c r="F7925" t="s">
        <v>40</v>
      </c>
      <c r="G7925" t="s">
        <v>39</v>
      </c>
      <c r="H7925" t="s">
        <v>0</v>
      </c>
      <c r="I7925">
        <f>MONTH(Table6[[#This Row],[Loan Date]])</f>
        <v>2</v>
      </c>
      <c r="J7925" t="str">
        <f>_xlfn.XLOOKUP(Table6[[#This Row],[Numeric Month]],$N$5:$N$11,$O$5:$O$11)</f>
        <v>Feb</v>
      </c>
      <c r="K7925" t="str">
        <f>_xlfn.XLOOKUP(Table6[[#This Row],[Loan Date]],$Q$5:$Q$152,$R$5:$R$152)</f>
        <v>Thursday</v>
      </c>
      <c r="L7925" t="str">
        <f>_xlfn.XLOOKUP(Table6[[#This Row],[Loan Date]],$Q$5:$Q$152,$S$5:$S$152)</f>
        <v>Week 5</v>
      </c>
    </row>
    <row r="7926" spans="1:12" x14ac:dyDescent="0.2">
      <c r="A7926" s="1">
        <v>44966</v>
      </c>
      <c r="B7926" t="s">
        <v>5</v>
      </c>
      <c r="C7926" s="1">
        <v>44980</v>
      </c>
      <c r="D7926" t="s">
        <v>767</v>
      </c>
      <c r="E7926" t="s">
        <v>15</v>
      </c>
      <c r="F7926" t="s">
        <v>14</v>
      </c>
      <c r="G7926" t="s">
        <v>1</v>
      </c>
      <c r="H7926" t="s">
        <v>0</v>
      </c>
      <c r="I7926">
        <f>MONTH(Table6[[#This Row],[Loan Date]])</f>
        <v>2</v>
      </c>
      <c r="J7926" t="str">
        <f>_xlfn.XLOOKUP(Table6[[#This Row],[Numeric Month]],$N$5:$N$11,$O$5:$O$11)</f>
        <v>Feb</v>
      </c>
      <c r="K7926" t="str">
        <f>_xlfn.XLOOKUP(Table6[[#This Row],[Loan Date]],$Q$5:$Q$152,$R$5:$R$152)</f>
        <v>Thursday</v>
      </c>
      <c r="L7926" t="str">
        <f>_xlfn.XLOOKUP(Table6[[#This Row],[Loan Date]],$Q$5:$Q$152,$S$5:$S$152)</f>
        <v>Week 5</v>
      </c>
    </row>
    <row r="7927" spans="1:12" x14ac:dyDescent="0.2">
      <c r="A7927" s="1">
        <v>44966</v>
      </c>
      <c r="B7927" t="s">
        <v>5</v>
      </c>
      <c r="C7927" s="1">
        <v>44980</v>
      </c>
      <c r="D7927" t="s">
        <v>452</v>
      </c>
      <c r="E7927" t="s">
        <v>9</v>
      </c>
      <c r="F7927" t="s">
        <v>8</v>
      </c>
      <c r="G7927" t="s">
        <v>1</v>
      </c>
      <c r="H7927" t="s">
        <v>0</v>
      </c>
      <c r="I7927">
        <f>MONTH(Table6[[#This Row],[Loan Date]])</f>
        <v>2</v>
      </c>
      <c r="J7927" t="str">
        <f>_xlfn.XLOOKUP(Table6[[#This Row],[Numeric Month]],$N$5:$N$11,$O$5:$O$11)</f>
        <v>Feb</v>
      </c>
      <c r="K7927" t="str">
        <f>_xlfn.XLOOKUP(Table6[[#This Row],[Loan Date]],$Q$5:$Q$152,$R$5:$R$152)</f>
        <v>Thursday</v>
      </c>
      <c r="L7927" t="str">
        <f>_xlfn.XLOOKUP(Table6[[#This Row],[Loan Date]],$Q$5:$Q$152,$S$5:$S$152)</f>
        <v>Week 5</v>
      </c>
    </row>
    <row r="7928" spans="1:12" x14ac:dyDescent="0.2">
      <c r="A7928" s="1">
        <v>44966</v>
      </c>
      <c r="B7928" t="s">
        <v>5</v>
      </c>
      <c r="C7928" s="1">
        <v>44977</v>
      </c>
      <c r="D7928" t="s">
        <v>958</v>
      </c>
      <c r="E7928" t="s">
        <v>9</v>
      </c>
      <c r="F7928" t="s">
        <v>8</v>
      </c>
      <c r="G7928" t="s">
        <v>1</v>
      </c>
      <c r="H7928" t="s">
        <v>0</v>
      </c>
      <c r="I7928">
        <f>MONTH(Table6[[#This Row],[Loan Date]])</f>
        <v>2</v>
      </c>
      <c r="J7928" t="str">
        <f>_xlfn.XLOOKUP(Table6[[#This Row],[Numeric Month]],$N$5:$N$11,$O$5:$O$11)</f>
        <v>Feb</v>
      </c>
      <c r="K7928" t="str">
        <f>_xlfn.XLOOKUP(Table6[[#This Row],[Loan Date]],$Q$5:$Q$152,$R$5:$R$152)</f>
        <v>Thursday</v>
      </c>
      <c r="L7928" t="str">
        <f>_xlfn.XLOOKUP(Table6[[#This Row],[Loan Date]],$Q$5:$Q$152,$S$5:$S$152)</f>
        <v>Week 5</v>
      </c>
    </row>
    <row r="7929" spans="1:12" x14ac:dyDescent="0.2">
      <c r="A7929" s="1">
        <v>44966</v>
      </c>
      <c r="B7929" t="s">
        <v>7</v>
      </c>
      <c r="C7929" s="1">
        <v>44966</v>
      </c>
      <c r="D7929" t="s">
        <v>535</v>
      </c>
      <c r="E7929" t="s">
        <v>41</v>
      </c>
      <c r="F7929" t="s">
        <v>40</v>
      </c>
      <c r="G7929" t="s">
        <v>39</v>
      </c>
      <c r="H7929" t="s">
        <v>0</v>
      </c>
      <c r="I7929">
        <f>MONTH(Table6[[#This Row],[Loan Date]])</f>
        <v>2</v>
      </c>
      <c r="J7929" t="str">
        <f>_xlfn.XLOOKUP(Table6[[#This Row],[Numeric Month]],$N$5:$N$11,$O$5:$O$11)</f>
        <v>Feb</v>
      </c>
      <c r="K7929" t="str">
        <f>_xlfn.XLOOKUP(Table6[[#This Row],[Loan Date]],$Q$5:$Q$152,$R$5:$R$152)</f>
        <v>Thursday</v>
      </c>
      <c r="L7929" t="str">
        <f>_xlfn.XLOOKUP(Table6[[#This Row],[Loan Date]],$Q$5:$Q$152,$S$5:$S$152)</f>
        <v>Week 5</v>
      </c>
    </row>
    <row r="7930" spans="1:12" x14ac:dyDescent="0.2">
      <c r="A7930" s="1">
        <v>44966</v>
      </c>
      <c r="B7930" t="s">
        <v>7</v>
      </c>
      <c r="C7930" s="1">
        <v>44966</v>
      </c>
      <c r="D7930" t="s">
        <v>923</v>
      </c>
      <c r="E7930" t="s">
        <v>37</v>
      </c>
      <c r="F7930" t="s">
        <v>37</v>
      </c>
      <c r="G7930" t="s">
        <v>20</v>
      </c>
      <c r="H7930" t="s">
        <v>0</v>
      </c>
      <c r="I7930">
        <f>MONTH(Table6[[#This Row],[Loan Date]])</f>
        <v>2</v>
      </c>
      <c r="J7930" t="str">
        <f>_xlfn.XLOOKUP(Table6[[#This Row],[Numeric Month]],$N$5:$N$11,$O$5:$O$11)</f>
        <v>Feb</v>
      </c>
      <c r="K7930" t="str">
        <f>_xlfn.XLOOKUP(Table6[[#This Row],[Loan Date]],$Q$5:$Q$152,$R$5:$R$152)</f>
        <v>Thursday</v>
      </c>
      <c r="L7930" t="str">
        <f>_xlfn.XLOOKUP(Table6[[#This Row],[Loan Date]],$Q$5:$Q$152,$S$5:$S$152)</f>
        <v>Week 5</v>
      </c>
    </row>
    <row r="7931" spans="1:12" x14ac:dyDescent="0.2">
      <c r="A7931" s="1">
        <v>44966</v>
      </c>
      <c r="B7931" t="s">
        <v>7</v>
      </c>
      <c r="C7931" s="1">
        <v>44966</v>
      </c>
      <c r="D7931" t="s">
        <v>952</v>
      </c>
      <c r="E7931" t="s">
        <v>37</v>
      </c>
      <c r="F7931" t="s">
        <v>37</v>
      </c>
      <c r="G7931" t="s">
        <v>20</v>
      </c>
      <c r="H7931" t="s">
        <v>0</v>
      </c>
      <c r="I7931">
        <f>MONTH(Table6[[#This Row],[Loan Date]])</f>
        <v>2</v>
      </c>
      <c r="J7931" t="str">
        <f>_xlfn.XLOOKUP(Table6[[#This Row],[Numeric Month]],$N$5:$N$11,$O$5:$O$11)</f>
        <v>Feb</v>
      </c>
      <c r="K7931" t="str">
        <f>_xlfn.XLOOKUP(Table6[[#This Row],[Loan Date]],$Q$5:$Q$152,$R$5:$R$152)</f>
        <v>Thursday</v>
      </c>
      <c r="L7931" t="str">
        <f>_xlfn.XLOOKUP(Table6[[#This Row],[Loan Date]],$Q$5:$Q$152,$S$5:$S$152)</f>
        <v>Week 5</v>
      </c>
    </row>
    <row r="7932" spans="1:12" x14ac:dyDescent="0.2">
      <c r="A7932" s="1">
        <v>44966</v>
      </c>
      <c r="B7932" t="s">
        <v>7</v>
      </c>
      <c r="C7932" s="1">
        <v>44966</v>
      </c>
      <c r="D7932" t="s">
        <v>248</v>
      </c>
      <c r="E7932" t="s">
        <v>44</v>
      </c>
      <c r="F7932" t="s">
        <v>44</v>
      </c>
      <c r="G7932" t="s">
        <v>39</v>
      </c>
      <c r="H7932" t="s">
        <v>0</v>
      </c>
      <c r="I7932">
        <f>MONTH(Table6[[#This Row],[Loan Date]])</f>
        <v>2</v>
      </c>
      <c r="J7932" t="str">
        <f>_xlfn.XLOOKUP(Table6[[#This Row],[Numeric Month]],$N$5:$N$11,$O$5:$O$11)</f>
        <v>Feb</v>
      </c>
      <c r="K7932" t="str">
        <f>_xlfn.XLOOKUP(Table6[[#This Row],[Loan Date]],$Q$5:$Q$152,$R$5:$R$152)</f>
        <v>Thursday</v>
      </c>
      <c r="L7932" t="str">
        <f>_xlfn.XLOOKUP(Table6[[#This Row],[Loan Date]],$Q$5:$Q$152,$S$5:$S$152)</f>
        <v>Week 5</v>
      </c>
    </row>
    <row r="7933" spans="1:12" x14ac:dyDescent="0.2">
      <c r="A7933" s="1">
        <v>44966</v>
      </c>
      <c r="B7933" t="s">
        <v>7</v>
      </c>
      <c r="C7933" s="1">
        <v>44980</v>
      </c>
      <c r="D7933" t="s">
        <v>695</v>
      </c>
      <c r="E7933" t="s">
        <v>15</v>
      </c>
      <c r="F7933" t="s">
        <v>14</v>
      </c>
      <c r="G7933" t="s">
        <v>1</v>
      </c>
      <c r="H7933" t="s">
        <v>0</v>
      </c>
      <c r="I7933">
        <f>MONTH(Table6[[#This Row],[Loan Date]])</f>
        <v>2</v>
      </c>
      <c r="J7933" t="str">
        <f>_xlfn.XLOOKUP(Table6[[#This Row],[Numeric Month]],$N$5:$N$11,$O$5:$O$11)</f>
        <v>Feb</v>
      </c>
      <c r="K7933" t="str">
        <f>_xlfn.XLOOKUP(Table6[[#This Row],[Loan Date]],$Q$5:$Q$152,$R$5:$R$152)</f>
        <v>Thursday</v>
      </c>
      <c r="L7933" t="str">
        <f>_xlfn.XLOOKUP(Table6[[#This Row],[Loan Date]],$Q$5:$Q$152,$S$5:$S$152)</f>
        <v>Week 5</v>
      </c>
    </row>
    <row r="7934" spans="1:12" x14ac:dyDescent="0.2">
      <c r="A7934" s="1">
        <v>44966</v>
      </c>
      <c r="B7934" t="s">
        <v>7</v>
      </c>
      <c r="C7934" s="1">
        <v>44980</v>
      </c>
      <c r="D7934" t="s">
        <v>219</v>
      </c>
      <c r="E7934" t="s">
        <v>9</v>
      </c>
      <c r="F7934" t="s">
        <v>8</v>
      </c>
      <c r="G7934" t="s">
        <v>1</v>
      </c>
      <c r="H7934" t="s">
        <v>0</v>
      </c>
      <c r="I7934">
        <f>MONTH(Table6[[#This Row],[Loan Date]])</f>
        <v>2</v>
      </c>
      <c r="J7934" t="str">
        <f>_xlfn.XLOOKUP(Table6[[#This Row],[Numeric Month]],$N$5:$N$11,$O$5:$O$11)</f>
        <v>Feb</v>
      </c>
      <c r="K7934" t="str">
        <f>_xlfn.XLOOKUP(Table6[[#This Row],[Loan Date]],$Q$5:$Q$152,$R$5:$R$152)</f>
        <v>Thursday</v>
      </c>
      <c r="L7934" t="str">
        <f>_xlfn.XLOOKUP(Table6[[#This Row],[Loan Date]],$Q$5:$Q$152,$S$5:$S$152)</f>
        <v>Week 5</v>
      </c>
    </row>
    <row r="7935" spans="1:12" x14ac:dyDescent="0.2">
      <c r="A7935" s="1">
        <v>44966</v>
      </c>
      <c r="B7935" t="s">
        <v>5</v>
      </c>
      <c r="C7935" s="1">
        <v>44980</v>
      </c>
      <c r="D7935" t="s">
        <v>957</v>
      </c>
      <c r="E7935" t="s">
        <v>15</v>
      </c>
      <c r="F7935" t="s">
        <v>14</v>
      </c>
      <c r="G7935" t="s">
        <v>1</v>
      </c>
      <c r="H7935" t="s">
        <v>0</v>
      </c>
      <c r="I7935">
        <f>MONTH(Table6[[#This Row],[Loan Date]])</f>
        <v>2</v>
      </c>
      <c r="J7935" t="str">
        <f>_xlfn.XLOOKUP(Table6[[#This Row],[Numeric Month]],$N$5:$N$11,$O$5:$O$11)</f>
        <v>Feb</v>
      </c>
      <c r="K7935" t="str">
        <f>_xlfn.XLOOKUP(Table6[[#This Row],[Loan Date]],$Q$5:$Q$152,$R$5:$R$152)</f>
        <v>Thursday</v>
      </c>
      <c r="L7935" t="str">
        <f>_xlfn.XLOOKUP(Table6[[#This Row],[Loan Date]],$Q$5:$Q$152,$S$5:$S$152)</f>
        <v>Week 5</v>
      </c>
    </row>
    <row r="7936" spans="1:12" x14ac:dyDescent="0.2">
      <c r="A7936" s="1">
        <v>44966</v>
      </c>
      <c r="B7936" t="s">
        <v>7</v>
      </c>
      <c r="C7936" s="1">
        <v>44966</v>
      </c>
      <c r="D7936" t="s">
        <v>270</v>
      </c>
      <c r="E7936" t="s">
        <v>168</v>
      </c>
      <c r="F7936" t="s">
        <v>168</v>
      </c>
      <c r="G7936" t="s">
        <v>20</v>
      </c>
      <c r="H7936" t="s">
        <v>0</v>
      </c>
      <c r="I7936">
        <f>MONTH(Table6[[#This Row],[Loan Date]])</f>
        <v>2</v>
      </c>
      <c r="J7936" t="str">
        <f>_xlfn.XLOOKUP(Table6[[#This Row],[Numeric Month]],$N$5:$N$11,$O$5:$O$11)</f>
        <v>Feb</v>
      </c>
      <c r="K7936" t="str">
        <f>_xlfn.XLOOKUP(Table6[[#This Row],[Loan Date]],$Q$5:$Q$152,$R$5:$R$152)</f>
        <v>Thursday</v>
      </c>
      <c r="L7936" t="str">
        <f>_xlfn.XLOOKUP(Table6[[#This Row],[Loan Date]],$Q$5:$Q$152,$S$5:$S$152)</f>
        <v>Week 5</v>
      </c>
    </row>
    <row r="7937" spans="1:12" x14ac:dyDescent="0.2">
      <c r="A7937" s="1">
        <v>44966</v>
      </c>
      <c r="B7937" t="s">
        <v>5</v>
      </c>
      <c r="C7937" s="1">
        <v>44966</v>
      </c>
      <c r="D7937" t="s">
        <v>917</v>
      </c>
      <c r="E7937" t="s">
        <v>37</v>
      </c>
      <c r="F7937" t="s">
        <v>37</v>
      </c>
      <c r="G7937" t="s">
        <v>20</v>
      </c>
      <c r="H7937" t="s">
        <v>0</v>
      </c>
      <c r="I7937">
        <f>MONTH(Table6[[#This Row],[Loan Date]])</f>
        <v>2</v>
      </c>
      <c r="J7937" t="str">
        <f>_xlfn.XLOOKUP(Table6[[#This Row],[Numeric Month]],$N$5:$N$11,$O$5:$O$11)</f>
        <v>Feb</v>
      </c>
      <c r="K7937" t="str">
        <f>_xlfn.XLOOKUP(Table6[[#This Row],[Loan Date]],$Q$5:$Q$152,$R$5:$R$152)</f>
        <v>Thursday</v>
      </c>
      <c r="L7937" t="str">
        <f>_xlfn.XLOOKUP(Table6[[#This Row],[Loan Date]],$Q$5:$Q$152,$S$5:$S$152)</f>
        <v>Week 5</v>
      </c>
    </row>
    <row r="7938" spans="1:12" x14ac:dyDescent="0.2">
      <c r="A7938" s="1">
        <v>44966</v>
      </c>
      <c r="B7938" t="s">
        <v>7</v>
      </c>
      <c r="C7938" s="1">
        <v>44966</v>
      </c>
      <c r="D7938" t="s">
        <v>913</v>
      </c>
      <c r="E7938" t="s">
        <v>37</v>
      </c>
      <c r="F7938" t="s">
        <v>37</v>
      </c>
      <c r="G7938" t="s">
        <v>20</v>
      </c>
      <c r="H7938" t="s">
        <v>0</v>
      </c>
      <c r="I7938">
        <f>MONTH(Table6[[#This Row],[Loan Date]])</f>
        <v>2</v>
      </c>
      <c r="J7938" t="str">
        <f>_xlfn.XLOOKUP(Table6[[#This Row],[Numeric Month]],$N$5:$N$11,$O$5:$O$11)</f>
        <v>Feb</v>
      </c>
      <c r="K7938" t="str">
        <f>_xlfn.XLOOKUP(Table6[[#This Row],[Loan Date]],$Q$5:$Q$152,$R$5:$R$152)</f>
        <v>Thursday</v>
      </c>
      <c r="L7938" t="str">
        <f>_xlfn.XLOOKUP(Table6[[#This Row],[Loan Date]],$Q$5:$Q$152,$S$5:$S$152)</f>
        <v>Week 5</v>
      </c>
    </row>
    <row r="7939" spans="1:12" x14ac:dyDescent="0.2">
      <c r="A7939" s="1">
        <v>44966</v>
      </c>
      <c r="B7939" t="s">
        <v>7</v>
      </c>
      <c r="C7939" s="1">
        <v>44966</v>
      </c>
      <c r="D7939" t="s">
        <v>343</v>
      </c>
      <c r="E7939" t="s">
        <v>23</v>
      </c>
      <c r="F7939" t="s">
        <v>23</v>
      </c>
      <c r="G7939" t="s">
        <v>20</v>
      </c>
      <c r="H7939" t="s">
        <v>0</v>
      </c>
      <c r="I7939">
        <f>MONTH(Table6[[#This Row],[Loan Date]])</f>
        <v>2</v>
      </c>
      <c r="J7939" t="str">
        <f>_xlfn.XLOOKUP(Table6[[#This Row],[Numeric Month]],$N$5:$N$11,$O$5:$O$11)</f>
        <v>Feb</v>
      </c>
      <c r="K7939" t="str">
        <f>_xlfn.XLOOKUP(Table6[[#This Row],[Loan Date]],$Q$5:$Q$152,$R$5:$R$152)</f>
        <v>Thursday</v>
      </c>
      <c r="L7939" t="str">
        <f>_xlfn.XLOOKUP(Table6[[#This Row],[Loan Date]],$Q$5:$Q$152,$S$5:$S$152)</f>
        <v>Week 5</v>
      </c>
    </row>
    <row r="7940" spans="1:12" x14ac:dyDescent="0.2">
      <c r="A7940" s="1">
        <v>44966</v>
      </c>
      <c r="B7940" t="s">
        <v>7</v>
      </c>
      <c r="C7940" s="1">
        <v>44966</v>
      </c>
      <c r="D7940" t="s">
        <v>251</v>
      </c>
      <c r="E7940" t="s">
        <v>21</v>
      </c>
      <c r="F7940" t="s">
        <v>21</v>
      </c>
      <c r="G7940" t="s">
        <v>20</v>
      </c>
      <c r="H7940" t="s">
        <v>0</v>
      </c>
      <c r="I7940">
        <f>MONTH(Table6[[#This Row],[Loan Date]])</f>
        <v>2</v>
      </c>
      <c r="J7940" t="str">
        <f>_xlfn.XLOOKUP(Table6[[#This Row],[Numeric Month]],$N$5:$N$11,$O$5:$O$11)</f>
        <v>Feb</v>
      </c>
      <c r="K7940" t="str">
        <f>_xlfn.XLOOKUP(Table6[[#This Row],[Loan Date]],$Q$5:$Q$152,$R$5:$R$152)</f>
        <v>Thursday</v>
      </c>
      <c r="L7940" t="str">
        <f>_xlfn.XLOOKUP(Table6[[#This Row],[Loan Date]],$Q$5:$Q$152,$S$5:$S$152)</f>
        <v>Week 5</v>
      </c>
    </row>
    <row r="7941" spans="1:12" x14ac:dyDescent="0.2">
      <c r="A7941" s="1">
        <v>44966</v>
      </c>
      <c r="B7941" t="s">
        <v>5</v>
      </c>
      <c r="C7941" s="1">
        <v>44980</v>
      </c>
      <c r="D7941" t="s">
        <v>956</v>
      </c>
      <c r="E7941" t="s">
        <v>3</v>
      </c>
      <c r="F7941" t="s">
        <v>2</v>
      </c>
      <c r="G7941" t="s">
        <v>1</v>
      </c>
      <c r="H7941" t="s">
        <v>0</v>
      </c>
      <c r="I7941">
        <f>MONTH(Table6[[#This Row],[Loan Date]])</f>
        <v>2</v>
      </c>
      <c r="J7941" t="str">
        <f>_xlfn.XLOOKUP(Table6[[#This Row],[Numeric Month]],$N$5:$N$11,$O$5:$O$11)</f>
        <v>Feb</v>
      </c>
      <c r="K7941" t="str">
        <f>_xlfn.XLOOKUP(Table6[[#This Row],[Loan Date]],$Q$5:$Q$152,$R$5:$R$152)</f>
        <v>Thursday</v>
      </c>
      <c r="L7941" t="str">
        <f>_xlfn.XLOOKUP(Table6[[#This Row],[Loan Date]],$Q$5:$Q$152,$S$5:$S$152)</f>
        <v>Week 5</v>
      </c>
    </row>
    <row r="7942" spans="1:12" x14ac:dyDescent="0.2">
      <c r="A7942" s="1">
        <v>44966</v>
      </c>
      <c r="B7942" t="s">
        <v>7</v>
      </c>
      <c r="C7942" s="1">
        <v>44966</v>
      </c>
      <c r="D7942" t="s">
        <v>111</v>
      </c>
      <c r="E7942" t="s">
        <v>21</v>
      </c>
      <c r="F7942" t="s">
        <v>21</v>
      </c>
      <c r="G7942" t="s">
        <v>20</v>
      </c>
      <c r="H7942" t="s">
        <v>0</v>
      </c>
      <c r="I7942">
        <f>MONTH(Table6[[#This Row],[Loan Date]])</f>
        <v>2</v>
      </c>
      <c r="J7942" t="str">
        <f>_xlfn.XLOOKUP(Table6[[#This Row],[Numeric Month]],$N$5:$N$11,$O$5:$O$11)</f>
        <v>Feb</v>
      </c>
      <c r="K7942" t="str">
        <f>_xlfn.XLOOKUP(Table6[[#This Row],[Loan Date]],$Q$5:$Q$152,$R$5:$R$152)</f>
        <v>Thursday</v>
      </c>
      <c r="L7942" t="str">
        <f>_xlfn.XLOOKUP(Table6[[#This Row],[Loan Date]],$Q$5:$Q$152,$S$5:$S$152)</f>
        <v>Week 5</v>
      </c>
    </row>
    <row r="7943" spans="1:12" x14ac:dyDescent="0.2">
      <c r="A7943" s="1">
        <v>44966</v>
      </c>
      <c r="B7943" t="s">
        <v>7</v>
      </c>
      <c r="C7943" s="1">
        <v>44966</v>
      </c>
      <c r="D7943" t="s">
        <v>214</v>
      </c>
      <c r="E7943" t="s">
        <v>23</v>
      </c>
      <c r="F7943" t="s">
        <v>23</v>
      </c>
      <c r="G7943" t="s">
        <v>20</v>
      </c>
      <c r="H7943" t="s">
        <v>0</v>
      </c>
      <c r="I7943">
        <f>MONTH(Table6[[#This Row],[Loan Date]])</f>
        <v>2</v>
      </c>
      <c r="J7943" t="str">
        <f>_xlfn.XLOOKUP(Table6[[#This Row],[Numeric Month]],$N$5:$N$11,$O$5:$O$11)</f>
        <v>Feb</v>
      </c>
      <c r="K7943" t="str">
        <f>_xlfn.XLOOKUP(Table6[[#This Row],[Loan Date]],$Q$5:$Q$152,$R$5:$R$152)</f>
        <v>Thursday</v>
      </c>
      <c r="L7943" t="str">
        <f>_xlfn.XLOOKUP(Table6[[#This Row],[Loan Date]],$Q$5:$Q$152,$S$5:$S$152)</f>
        <v>Week 5</v>
      </c>
    </row>
    <row r="7944" spans="1:12" x14ac:dyDescent="0.2">
      <c r="A7944" s="1">
        <v>44966</v>
      </c>
      <c r="B7944" t="s">
        <v>5</v>
      </c>
      <c r="C7944" s="1">
        <v>44966</v>
      </c>
      <c r="D7944" t="s">
        <v>194</v>
      </c>
      <c r="E7944" t="s">
        <v>12</v>
      </c>
      <c r="F7944" t="s">
        <v>12</v>
      </c>
      <c r="G7944" t="s">
        <v>11</v>
      </c>
      <c r="H7944" t="s">
        <v>0</v>
      </c>
      <c r="I7944">
        <f>MONTH(Table6[[#This Row],[Loan Date]])</f>
        <v>2</v>
      </c>
      <c r="J7944" t="str">
        <f>_xlfn.XLOOKUP(Table6[[#This Row],[Numeric Month]],$N$5:$N$11,$O$5:$O$11)</f>
        <v>Feb</v>
      </c>
      <c r="K7944" t="str">
        <f>_xlfn.XLOOKUP(Table6[[#This Row],[Loan Date]],$Q$5:$Q$152,$R$5:$R$152)</f>
        <v>Thursday</v>
      </c>
      <c r="L7944" t="str">
        <f>_xlfn.XLOOKUP(Table6[[#This Row],[Loan Date]],$Q$5:$Q$152,$S$5:$S$152)</f>
        <v>Week 5</v>
      </c>
    </row>
    <row r="7945" spans="1:12" x14ac:dyDescent="0.2">
      <c r="A7945" s="1">
        <v>44966</v>
      </c>
      <c r="B7945" t="s">
        <v>7</v>
      </c>
      <c r="C7945" s="1">
        <v>44973</v>
      </c>
      <c r="D7945" t="s">
        <v>709</v>
      </c>
      <c r="E7945" t="s">
        <v>3</v>
      </c>
      <c r="F7945" t="s">
        <v>2</v>
      </c>
      <c r="G7945" t="s">
        <v>1</v>
      </c>
      <c r="H7945" t="s">
        <v>0</v>
      </c>
      <c r="I7945">
        <f>MONTH(Table6[[#This Row],[Loan Date]])</f>
        <v>2</v>
      </c>
      <c r="J7945" t="str">
        <f>_xlfn.XLOOKUP(Table6[[#This Row],[Numeric Month]],$N$5:$N$11,$O$5:$O$11)</f>
        <v>Feb</v>
      </c>
      <c r="K7945" t="str">
        <f>_xlfn.XLOOKUP(Table6[[#This Row],[Loan Date]],$Q$5:$Q$152,$R$5:$R$152)</f>
        <v>Thursday</v>
      </c>
      <c r="L7945" t="str">
        <f>_xlfn.XLOOKUP(Table6[[#This Row],[Loan Date]],$Q$5:$Q$152,$S$5:$S$152)</f>
        <v>Week 5</v>
      </c>
    </row>
    <row r="7946" spans="1:12" x14ac:dyDescent="0.2">
      <c r="A7946" s="1">
        <v>44966</v>
      </c>
      <c r="B7946" t="s">
        <v>7</v>
      </c>
      <c r="C7946" s="1">
        <v>44966</v>
      </c>
      <c r="D7946" t="s">
        <v>200</v>
      </c>
      <c r="E7946" t="s">
        <v>23</v>
      </c>
      <c r="F7946" t="s">
        <v>23</v>
      </c>
      <c r="G7946" t="s">
        <v>20</v>
      </c>
      <c r="H7946" t="s">
        <v>0</v>
      </c>
      <c r="I7946">
        <f>MONTH(Table6[[#This Row],[Loan Date]])</f>
        <v>2</v>
      </c>
      <c r="J7946" t="str">
        <f>_xlfn.XLOOKUP(Table6[[#This Row],[Numeric Month]],$N$5:$N$11,$O$5:$O$11)</f>
        <v>Feb</v>
      </c>
      <c r="K7946" t="str">
        <f>_xlfn.XLOOKUP(Table6[[#This Row],[Loan Date]],$Q$5:$Q$152,$R$5:$R$152)</f>
        <v>Thursday</v>
      </c>
      <c r="L7946" t="str">
        <f>_xlfn.XLOOKUP(Table6[[#This Row],[Loan Date]],$Q$5:$Q$152,$S$5:$S$152)</f>
        <v>Week 5</v>
      </c>
    </row>
    <row r="7947" spans="1:12" x14ac:dyDescent="0.2">
      <c r="A7947" s="1">
        <v>44966</v>
      </c>
      <c r="B7947" t="s">
        <v>7</v>
      </c>
      <c r="C7947" s="1">
        <v>44966</v>
      </c>
      <c r="D7947" t="s">
        <v>734</v>
      </c>
      <c r="E7947" t="s">
        <v>21</v>
      </c>
      <c r="F7947" t="s">
        <v>21</v>
      </c>
      <c r="G7947" t="s">
        <v>20</v>
      </c>
      <c r="H7947" t="s">
        <v>0</v>
      </c>
      <c r="I7947">
        <f>MONTH(Table6[[#This Row],[Loan Date]])</f>
        <v>2</v>
      </c>
      <c r="J7947" t="str">
        <f>_xlfn.XLOOKUP(Table6[[#This Row],[Numeric Month]],$N$5:$N$11,$O$5:$O$11)</f>
        <v>Feb</v>
      </c>
      <c r="K7947" t="str">
        <f>_xlfn.XLOOKUP(Table6[[#This Row],[Loan Date]],$Q$5:$Q$152,$R$5:$R$152)</f>
        <v>Thursday</v>
      </c>
      <c r="L7947" t="str">
        <f>_xlfn.XLOOKUP(Table6[[#This Row],[Loan Date]],$Q$5:$Q$152,$S$5:$S$152)</f>
        <v>Week 5</v>
      </c>
    </row>
    <row r="7948" spans="1:12" x14ac:dyDescent="0.2">
      <c r="A7948" s="1">
        <v>44966</v>
      </c>
      <c r="B7948" t="s">
        <v>7</v>
      </c>
      <c r="C7948" s="1">
        <v>44980</v>
      </c>
      <c r="D7948" t="s">
        <v>429</v>
      </c>
      <c r="E7948" t="s">
        <v>9</v>
      </c>
      <c r="F7948" t="s">
        <v>8</v>
      </c>
      <c r="G7948" t="s">
        <v>1</v>
      </c>
      <c r="H7948" t="s">
        <v>0</v>
      </c>
      <c r="I7948">
        <f>MONTH(Table6[[#This Row],[Loan Date]])</f>
        <v>2</v>
      </c>
      <c r="J7948" t="str">
        <f>_xlfn.XLOOKUP(Table6[[#This Row],[Numeric Month]],$N$5:$N$11,$O$5:$O$11)</f>
        <v>Feb</v>
      </c>
      <c r="K7948" t="str">
        <f>_xlfn.XLOOKUP(Table6[[#This Row],[Loan Date]],$Q$5:$Q$152,$R$5:$R$152)</f>
        <v>Thursday</v>
      </c>
      <c r="L7948" t="str">
        <f>_xlfn.XLOOKUP(Table6[[#This Row],[Loan Date]],$Q$5:$Q$152,$S$5:$S$152)</f>
        <v>Week 5</v>
      </c>
    </row>
    <row r="7949" spans="1:12" x14ac:dyDescent="0.2">
      <c r="A7949" s="1">
        <v>44966</v>
      </c>
      <c r="B7949" t="s">
        <v>7</v>
      </c>
      <c r="C7949" s="1">
        <v>44980</v>
      </c>
      <c r="D7949" t="s">
        <v>73</v>
      </c>
      <c r="E7949" t="s">
        <v>9</v>
      </c>
      <c r="F7949" t="s">
        <v>8</v>
      </c>
      <c r="G7949" t="s">
        <v>1</v>
      </c>
      <c r="H7949" t="s">
        <v>0</v>
      </c>
      <c r="I7949">
        <f>MONTH(Table6[[#This Row],[Loan Date]])</f>
        <v>2</v>
      </c>
      <c r="J7949" t="str">
        <f>_xlfn.XLOOKUP(Table6[[#This Row],[Numeric Month]],$N$5:$N$11,$O$5:$O$11)</f>
        <v>Feb</v>
      </c>
      <c r="K7949" t="str">
        <f>_xlfn.XLOOKUP(Table6[[#This Row],[Loan Date]],$Q$5:$Q$152,$R$5:$R$152)</f>
        <v>Thursday</v>
      </c>
      <c r="L7949" t="str">
        <f>_xlfn.XLOOKUP(Table6[[#This Row],[Loan Date]],$Q$5:$Q$152,$S$5:$S$152)</f>
        <v>Week 5</v>
      </c>
    </row>
    <row r="7950" spans="1:12" x14ac:dyDescent="0.2">
      <c r="A7950" s="1">
        <v>44966</v>
      </c>
      <c r="B7950" t="s">
        <v>7</v>
      </c>
      <c r="C7950" s="1">
        <v>44966</v>
      </c>
      <c r="D7950" t="s">
        <v>457</v>
      </c>
      <c r="E7950" t="s">
        <v>41</v>
      </c>
      <c r="F7950" t="s">
        <v>40</v>
      </c>
      <c r="G7950" t="s">
        <v>39</v>
      </c>
      <c r="H7950" t="s">
        <v>0</v>
      </c>
      <c r="I7950">
        <f>MONTH(Table6[[#This Row],[Loan Date]])</f>
        <v>2</v>
      </c>
      <c r="J7950" t="str">
        <f>_xlfn.XLOOKUP(Table6[[#This Row],[Numeric Month]],$N$5:$N$11,$O$5:$O$11)</f>
        <v>Feb</v>
      </c>
      <c r="K7950" t="str">
        <f>_xlfn.XLOOKUP(Table6[[#This Row],[Loan Date]],$Q$5:$Q$152,$R$5:$R$152)</f>
        <v>Thursday</v>
      </c>
      <c r="L7950" t="str">
        <f>_xlfn.XLOOKUP(Table6[[#This Row],[Loan Date]],$Q$5:$Q$152,$S$5:$S$152)</f>
        <v>Week 5</v>
      </c>
    </row>
    <row r="7951" spans="1:12" x14ac:dyDescent="0.2">
      <c r="A7951" s="1">
        <v>44966</v>
      </c>
      <c r="B7951" t="s">
        <v>5</v>
      </c>
      <c r="C7951" s="1">
        <v>44966</v>
      </c>
      <c r="D7951" t="s">
        <v>25</v>
      </c>
      <c r="E7951" t="s">
        <v>21</v>
      </c>
      <c r="F7951" t="s">
        <v>21</v>
      </c>
      <c r="G7951" t="s">
        <v>20</v>
      </c>
      <c r="H7951" t="s">
        <v>0</v>
      </c>
      <c r="I7951">
        <f>MONTH(Table6[[#This Row],[Loan Date]])</f>
        <v>2</v>
      </c>
      <c r="J7951" t="str">
        <f>_xlfn.XLOOKUP(Table6[[#This Row],[Numeric Month]],$N$5:$N$11,$O$5:$O$11)</f>
        <v>Feb</v>
      </c>
      <c r="K7951" t="str">
        <f>_xlfn.XLOOKUP(Table6[[#This Row],[Loan Date]],$Q$5:$Q$152,$R$5:$R$152)</f>
        <v>Thursday</v>
      </c>
      <c r="L7951" t="str">
        <f>_xlfn.XLOOKUP(Table6[[#This Row],[Loan Date]],$Q$5:$Q$152,$S$5:$S$152)</f>
        <v>Week 5</v>
      </c>
    </row>
    <row r="7952" spans="1:12" x14ac:dyDescent="0.2">
      <c r="A7952" s="1">
        <v>44966</v>
      </c>
      <c r="B7952" t="s">
        <v>5</v>
      </c>
      <c r="C7952" s="1">
        <v>44966</v>
      </c>
      <c r="D7952" t="s">
        <v>26</v>
      </c>
      <c r="E7952" t="s">
        <v>23</v>
      </c>
      <c r="F7952" t="s">
        <v>23</v>
      </c>
      <c r="G7952" t="s">
        <v>20</v>
      </c>
      <c r="H7952" t="s">
        <v>0</v>
      </c>
      <c r="I7952">
        <f>MONTH(Table6[[#This Row],[Loan Date]])</f>
        <v>2</v>
      </c>
      <c r="J7952" t="str">
        <f>_xlfn.XLOOKUP(Table6[[#This Row],[Numeric Month]],$N$5:$N$11,$O$5:$O$11)</f>
        <v>Feb</v>
      </c>
      <c r="K7952" t="str">
        <f>_xlfn.XLOOKUP(Table6[[#This Row],[Loan Date]],$Q$5:$Q$152,$R$5:$R$152)</f>
        <v>Thursday</v>
      </c>
      <c r="L7952" t="str">
        <f>_xlfn.XLOOKUP(Table6[[#This Row],[Loan Date]],$Q$5:$Q$152,$S$5:$S$152)</f>
        <v>Week 5</v>
      </c>
    </row>
    <row r="7953" spans="1:12" x14ac:dyDescent="0.2">
      <c r="A7953" s="1">
        <v>44966</v>
      </c>
      <c r="B7953" t="s">
        <v>7</v>
      </c>
      <c r="C7953" s="1">
        <v>44966</v>
      </c>
      <c r="D7953" t="s">
        <v>85</v>
      </c>
      <c r="E7953" t="s">
        <v>44</v>
      </c>
      <c r="F7953" t="s">
        <v>44</v>
      </c>
      <c r="G7953" t="s">
        <v>39</v>
      </c>
      <c r="H7953" t="s">
        <v>0</v>
      </c>
      <c r="I7953">
        <f>MONTH(Table6[[#This Row],[Loan Date]])</f>
        <v>2</v>
      </c>
      <c r="J7953" t="str">
        <f>_xlfn.XLOOKUP(Table6[[#This Row],[Numeric Month]],$N$5:$N$11,$O$5:$O$11)</f>
        <v>Feb</v>
      </c>
      <c r="K7953" t="str">
        <f>_xlfn.XLOOKUP(Table6[[#This Row],[Loan Date]],$Q$5:$Q$152,$R$5:$R$152)</f>
        <v>Thursday</v>
      </c>
      <c r="L7953" t="str">
        <f>_xlfn.XLOOKUP(Table6[[#This Row],[Loan Date]],$Q$5:$Q$152,$S$5:$S$152)</f>
        <v>Week 5</v>
      </c>
    </row>
    <row r="7954" spans="1:12" x14ac:dyDescent="0.2">
      <c r="A7954" s="1">
        <v>44966</v>
      </c>
      <c r="B7954" t="s">
        <v>7</v>
      </c>
      <c r="C7954" s="1">
        <v>44966</v>
      </c>
      <c r="D7954" t="s">
        <v>290</v>
      </c>
      <c r="E7954" t="s">
        <v>44</v>
      </c>
      <c r="F7954" t="s">
        <v>44</v>
      </c>
      <c r="G7954" t="s">
        <v>39</v>
      </c>
      <c r="H7954" t="s">
        <v>0</v>
      </c>
      <c r="I7954">
        <f>MONTH(Table6[[#This Row],[Loan Date]])</f>
        <v>2</v>
      </c>
      <c r="J7954" t="str">
        <f>_xlfn.XLOOKUP(Table6[[#This Row],[Numeric Month]],$N$5:$N$11,$O$5:$O$11)</f>
        <v>Feb</v>
      </c>
      <c r="K7954" t="str">
        <f>_xlfn.XLOOKUP(Table6[[#This Row],[Loan Date]],$Q$5:$Q$152,$R$5:$R$152)</f>
        <v>Thursday</v>
      </c>
      <c r="L7954" t="str">
        <f>_xlfn.XLOOKUP(Table6[[#This Row],[Loan Date]],$Q$5:$Q$152,$S$5:$S$152)</f>
        <v>Week 5</v>
      </c>
    </row>
    <row r="7955" spans="1:12" x14ac:dyDescent="0.2">
      <c r="A7955" s="1">
        <v>44966</v>
      </c>
      <c r="B7955" t="s">
        <v>7</v>
      </c>
      <c r="C7955" s="1">
        <v>44966</v>
      </c>
      <c r="D7955" t="s">
        <v>926</v>
      </c>
      <c r="E7955" t="s">
        <v>37</v>
      </c>
      <c r="F7955" t="s">
        <v>37</v>
      </c>
      <c r="G7955" t="s">
        <v>20</v>
      </c>
      <c r="H7955" t="s">
        <v>0</v>
      </c>
      <c r="I7955">
        <f>MONTH(Table6[[#This Row],[Loan Date]])</f>
        <v>2</v>
      </c>
      <c r="J7955" t="str">
        <f>_xlfn.XLOOKUP(Table6[[#This Row],[Numeric Month]],$N$5:$N$11,$O$5:$O$11)</f>
        <v>Feb</v>
      </c>
      <c r="K7955" t="str">
        <f>_xlfn.XLOOKUP(Table6[[#This Row],[Loan Date]],$Q$5:$Q$152,$R$5:$R$152)</f>
        <v>Thursday</v>
      </c>
      <c r="L7955" t="str">
        <f>_xlfn.XLOOKUP(Table6[[#This Row],[Loan Date]],$Q$5:$Q$152,$S$5:$S$152)</f>
        <v>Week 5</v>
      </c>
    </row>
    <row r="7956" spans="1:12" x14ac:dyDescent="0.2">
      <c r="A7956" s="1">
        <v>44966</v>
      </c>
      <c r="B7956" t="s">
        <v>7</v>
      </c>
      <c r="C7956" s="1">
        <v>44973</v>
      </c>
      <c r="D7956" t="s">
        <v>393</v>
      </c>
      <c r="E7956" t="s">
        <v>3</v>
      </c>
      <c r="F7956" t="s">
        <v>2</v>
      </c>
      <c r="G7956" t="s">
        <v>1</v>
      </c>
      <c r="H7956" t="s">
        <v>0</v>
      </c>
      <c r="I7956">
        <f>MONTH(Table6[[#This Row],[Loan Date]])</f>
        <v>2</v>
      </c>
      <c r="J7956" t="str">
        <f>_xlfn.XLOOKUP(Table6[[#This Row],[Numeric Month]],$N$5:$N$11,$O$5:$O$11)</f>
        <v>Feb</v>
      </c>
      <c r="K7956" t="str">
        <f>_xlfn.XLOOKUP(Table6[[#This Row],[Loan Date]],$Q$5:$Q$152,$R$5:$R$152)</f>
        <v>Thursday</v>
      </c>
      <c r="L7956" t="str">
        <f>_xlfn.XLOOKUP(Table6[[#This Row],[Loan Date]],$Q$5:$Q$152,$S$5:$S$152)</f>
        <v>Week 5</v>
      </c>
    </row>
    <row r="7957" spans="1:12" x14ac:dyDescent="0.2">
      <c r="A7957" s="1">
        <v>44966</v>
      </c>
      <c r="B7957" t="s">
        <v>7</v>
      </c>
      <c r="C7957" s="1">
        <v>44966</v>
      </c>
      <c r="D7957" t="s">
        <v>191</v>
      </c>
      <c r="E7957" t="s">
        <v>44</v>
      </c>
      <c r="F7957" t="s">
        <v>44</v>
      </c>
      <c r="G7957" t="s">
        <v>39</v>
      </c>
      <c r="H7957" t="s">
        <v>0</v>
      </c>
      <c r="I7957">
        <f>MONTH(Table6[[#This Row],[Loan Date]])</f>
        <v>2</v>
      </c>
      <c r="J7957" t="str">
        <f>_xlfn.XLOOKUP(Table6[[#This Row],[Numeric Month]],$N$5:$N$11,$O$5:$O$11)</f>
        <v>Feb</v>
      </c>
      <c r="K7957" t="str">
        <f>_xlfn.XLOOKUP(Table6[[#This Row],[Loan Date]],$Q$5:$Q$152,$R$5:$R$152)</f>
        <v>Thursday</v>
      </c>
      <c r="L7957" t="str">
        <f>_xlfn.XLOOKUP(Table6[[#This Row],[Loan Date]],$Q$5:$Q$152,$S$5:$S$152)</f>
        <v>Week 5</v>
      </c>
    </row>
    <row r="7958" spans="1:12" x14ac:dyDescent="0.2">
      <c r="A7958" s="1">
        <v>44966</v>
      </c>
      <c r="B7958" t="s">
        <v>7</v>
      </c>
      <c r="C7958" s="1">
        <v>44980</v>
      </c>
      <c r="D7958" t="s">
        <v>520</v>
      </c>
      <c r="E7958" t="s">
        <v>3</v>
      </c>
      <c r="F7958" t="s">
        <v>2</v>
      </c>
      <c r="G7958" t="s">
        <v>1</v>
      </c>
      <c r="H7958" t="s">
        <v>0</v>
      </c>
      <c r="I7958">
        <f>MONTH(Table6[[#This Row],[Loan Date]])</f>
        <v>2</v>
      </c>
      <c r="J7958" t="str">
        <f>_xlfn.XLOOKUP(Table6[[#This Row],[Numeric Month]],$N$5:$N$11,$O$5:$O$11)</f>
        <v>Feb</v>
      </c>
      <c r="K7958" t="str">
        <f>_xlfn.XLOOKUP(Table6[[#This Row],[Loan Date]],$Q$5:$Q$152,$R$5:$R$152)</f>
        <v>Thursday</v>
      </c>
      <c r="L7958" t="str">
        <f>_xlfn.XLOOKUP(Table6[[#This Row],[Loan Date]],$Q$5:$Q$152,$S$5:$S$152)</f>
        <v>Week 5</v>
      </c>
    </row>
    <row r="7959" spans="1:12" x14ac:dyDescent="0.2">
      <c r="A7959" s="1">
        <v>44966</v>
      </c>
      <c r="B7959" t="s">
        <v>7</v>
      </c>
      <c r="C7959" s="1">
        <v>44966</v>
      </c>
      <c r="D7959" t="s">
        <v>314</v>
      </c>
      <c r="E7959" t="s">
        <v>49</v>
      </c>
      <c r="F7959" t="s">
        <v>49</v>
      </c>
      <c r="G7959" t="s">
        <v>20</v>
      </c>
      <c r="H7959" t="s">
        <v>0</v>
      </c>
      <c r="I7959">
        <f>MONTH(Table6[[#This Row],[Loan Date]])</f>
        <v>2</v>
      </c>
      <c r="J7959" t="str">
        <f>_xlfn.XLOOKUP(Table6[[#This Row],[Numeric Month]],$N$5:$N$11,$O$5:$O$11)</f>
        <v>Feb</v>
      </c>
      <c r="K7959" t="str">
        <f>_xlfn.XLOOKUP(Table6[[#This Row],[Loan Date]],$Q$5:$Q$152,$R$5:$R$152)</f>
        <v>Thursday</v>
      </c>
      <c r="L7959" t="str">
        <f>_xlfn.XLOOKUP(Table6[[#This Row],[Loan Date]],$Q$5:$Q$152,$S$5:$S$152)</f>
        <v>Week 5</v>
      </c>
    </row>
    <row r="7960" spans="1:12" x14ac:dyDescent="0.2">
      <c r="A7960" s="1">
        <v>44966</v>
      </c>
      <c r="B7960" t="s">
        <v>7</v>
      </c>
      <c r="C7960" s="1">
        <v>44966</v>
      </c>
      <c r="D7960" t="s">
        <v>197</v>
      </c>
      <c r="E7960" t="s">
        <v>41</v>
      </c>
      <c r="F7960" t="s">
        <v>40</v>
      </c>
      <c r="G7960" t="s">
        <v>39</v>
      </c>
      <c r="H7960" t="s">
        <v>0</v>
      </c>
      <c r="I7960">
        <f>MONTH(Table6[[#This Row],[Loan Date]])</f>
        <v>2</v>
      </c>
      <c r="J7960" t="str">
        <f>_xlfn.XLOOKUP(Table6[[#This Row],[Numeric Month]],$N$5:$N$11,$O$5:$O$11)</f>
        <v>Feb</v>
      </c>
      <c r="K7960" t="str">
        <f>_xlfn.XLOOKUP(Table6[[#This Row],[Loan Date]],$Q$5:$Q$152,$R$5:$R$152)</f>
        <v>Thursday</v>
      </c>
      <c r="L7960" t="str">
        <f>_xlfn.XLOOKUP(Table6[[#This Row],[Loan Date]],$Q$5:$Q$152,$S$5:$S$152)</f>
        <v>Week 5</v>
      </c>
    </row>
    <row r="7961" spans="1:12" x14ac:dyDescent="0.2">
      <c r="A7961" s="1">
        <v>44966</v>
      </c>
      <c r="B7961" t="s">
        <v>7</v>
      </c>
      <c r="C7961" s="1">
        <v>44966</v>
      </c>
      <c r="D7961" t="s">
        <v>236</v>
      </c>
      <c r="E7961" t="s">
        <v>23</v>
      </c>
      <c r="F7961" t="s">
        <v>23</v>
      </c>
      <c r="G7961" t="s">
        <v>20</v>
      </c>
      <c r="H7961" t="s">
        <v>0</v>
      </c>
      <c r="I7961">
        <f>MONTH(Table6[[#This Row],[Loan Date]])</f>
        <v>2</v>
      </c>
      <c r="J7961" t="str">
        <f>_xlfn.XLOOKUP(Table6[[#This Row],[Numeric Month]],$N$5:$N$11,$O$5:$O$11)</f>
        <v>Feb</v>
      </c>
      <c r="K7961" t="str">
        <f>_xlfn.XLOOKUP(Table6[[#This Row],[Loan Date]],$Q$5:$Q$152,$R$5:$R$152)</f>
        <v>Thursday</v>
      </c>
      <c r="L7961" t="str">
        <f>_xlfn.XLOOKUP(Table6[[#This Row],[Loan Date]],$Q$5:$Q$152,$S$5:$S$152)</f>
        <v>Week 5</v>
      </c>
    </row>
    <row r="7962" spans="1:12" x14ac:dyDescent="0.2">
      <c r="A7962" s="1">
        <v>44966</v>
      </c>
      <c r="B7962" t="s">
        <v>7</v>
      </c>
      <c r="C7962" s="1">
        <v>44966</v>
      </c>
      <c r="D7962" t="s">
        <v>175</v>
      </c>
      <c r="E7962" t="s">
        <v>21</v>
      </c>
      <c r="F7962" t="s">
        <v>21</v>
      </c>
      <c r="G7962" t="s">
        <v>20</v>
      </c>
      <c r="H7962" t="s">
        <v>0</v>
      </c>
      <c r="I7962">
        <f>MONTH(Table6[[#This Row],[Loan Date]])</f>
        <v>2</v>
      </c>
      <c r="J7962" t="str">
        <f>_xlfn.XLOOKUP(Table6[[#This Row],[Numeric Month]],$N$5:$N$11,$O$5:$O$11)</f>
        <v>Feb</v>
      </c>
      <c r="K7962" t="str">
        <f>_xlfn.XLOOKUP(Table6[[#This Row],[Loan Date]],$Q$5:$Q$152,$R$5:$R$152)</f>
        <v>Thursday</v>
      </c>
      <c r="L7962" t="str">
        <f>_xlfn.XLOOKUP(Table6[[#This Row],[Loan Date]],$Q$5:$Q$152,$S$5:$S$152)</f>
        <v>Week 5</v>
      </c>
    </row>
    <row r="7963" spans="1:12" x14ac:dyDescent="0.2">
      <c r="A7963" s="1">
        <v>44966</v>
      </c>
      <c r="B7963" t="s">
        <v>7</v>
      </c>
      <c r="C7963" s="1">
        <v>44980</v>
      </c>
      <c r="D7963" t="s">
        <v>346</v>
      </c>
      <c r="E7963" t="s">
        <v>9</v>
      </c>
      <c r="F7963" t="s">
        <v>8</v>
      </c>
      <c r="G7963" t="s">
        <v>1</v>
      </c>
      <c r="H7963" t="s">
        <v>0</v>
      </c>
      <c r="I7963">
        <f>MONTH(Table6[[#This Row],[Loan Date]])</f>
        <v>2</v>
      </c>
      <c r="J7963" t="str">
        <f>_xlfn.XLOOKUP(Table6[[#This Row],[Numeric Month]],$N$5:$N$11,$O$5:$O$11)</f>
        <v>Feb</v>
      </c>
      <c r="K7963" t="str">
        <f>_xlfn.XLOOKUP(Table6[[#This Row],[Loan Date]],$Q$5:$Q$152,$R$5:$R$152)</f>
        <v>Thursday</v>
      </c>
      <c r="L7963" t="str">
        <f>_xlfn.XLOOKUP(Table6[[#This Row],[Loan Date]],$Q$5:$Q$152,$S$5:$S$152)</f>
        <v>Week 5</v>
      </c>
    </row>
    <row r="7964" spans="1:12" x14ac:dyDescent="0.2">
      <c r="A7964" s="1">
        <v>44966</v>
      </c>
      <c r="B7964" t="s">
        <v>7</v>
      </c>
      <c r="C7964" s="1">
        <v>44966</v>
      </c>
      <c r="D7964" t="s">
        <v>916</v>
      </c>
      <c r="E7964" t="s">
        <v>37</v>
      </c>
      <c r="F7964" t="s">
        <v>37</v>
      </c>
      <c r="G7964" t="s">
        <v>20</v>
      </c>
      <c r="H7964" t="s">
        <v>0</v>
      </c>
      <c r="I7964">
        <f>MONTH(Table6[[#This Row],[Loan Date]])</f>
        <v>2</v>
      </c>
      <c r="J7964" t="str">
        <f>_xlfn.XLOOKUP(Table6[[#This Row],[Numeric Month]],$N$5:$N$11,$O$5:$O$11)</f>
        <v>Feb</v>
      </c>
      <c r="K7964" t="str">
        <f>_xlfn.XLOOKUP(Table6[[#This Row],[Loan Date]],$Q$5:$Q$152,$R$5:$R$152)</f>
        <v>Thursday</v>
      </c>
      <c r="L7964" t="str">
        <f>_xlfn.XLOOKUP(Table6[[#This Row],[Loan Date]],$Q$5:$Q$152,$S$5:$S$152)</f>
        <v>Week 5</v>
      </c>
    </row>
    <row r="7965" spans="1:12" x14ac:dyDescent="0.2">
      <c r="A7965" s="1">
        <v>44966</v>
      </c>
      <c r="B7965" t="s">
        <v>7</v>
      </c>
      <c r="C7965" s="1">
        <v>44979</v>
      </c>
      <c r="D7965" t="s">
        <v>650</v>
      </c>
      <c r="E7965" t="s">
        <v>3</v>
      </c>
      <c r="F7965" t="s">
        <v>2</v>
      </c>
      <c r="G7965" t="s">
        <v>1</v>
      </c>
      <c r="H7965" t="s">
        <v>0</v>
      </c>
      <c r="I7965">
        <f>MONTH(Table6[[#This Row],[Loan Date]])</f>
        <v>2</v>
      </c>
      <c r="J7965" t="str">
        <f>_xlfn.XLOOKUP(Table6[[#This Row],[Numeric Month]],$N$5:$N$11,$O$5:$O$11)</f>
        <v>Feb</v>
      </c>
      <c r="K7965" t="str">
        <f>_xlfn.XLOOKUP(Table6[[#This Row],[Loan Date]],$Q$5:$Q$152,$R$5:$R$152)</f>
        <v>Thursday</v>
      </c>
      <c r="L7965" t="str">
        <f>_xlfn.XLOOKUP(Table6[[#This Row],[Loan Date]],$Q$5:$Q$152,$S$5:$S$152)</f>
        <v>Week 5</v>
      </c>
    </row>
    <row r="7966" spans="1:12" x14ac:dyDescent="0.2">
      <c r="A7966" s="1">
        <v>44966</v>
      </c>
      <c r="B7966" t="s">
        <v>5</v>
      </c>
      <c r="C7966" s="1">
        <v>44966</v>
      </c>
      <c r="D7966" t="s">
        <v>613</v>
      </c>
      <c r="E7966" t="s">
        <v>21</v>
      </c>
      <c r="F7966" t="s">
        <v>21</v>
      </c>
      <c r="G7966" t="s">
        <v>20</v>
      </c>
      <c r="H7966" t="s">
        <v>0</v>
      </c>
      <c r="I7966">
        <f>MONTH(Table6[[#This Row],[Loan Date]])</f>
        <v>2</v>
      </c>
      <c r="J7966" t="str">
        <f>_xlfn.XLOOKUP(Table6[[#This Row],[Numeric Month]],$N$5:$N$11,$O$5:$O$11)</f>
        <v>Feb</v>
      </c>
      <c r="K7966" t="str">
        <f>_xlfn.XLOOKUP(Table6[[#This Row],[Loan Date]],$Q$5:$Q$152,$R$5:$R$152)</f>
        <v>Thursday</v>
      </c>
      <c r="L7966" t="str">
        <f>_xlfn.XLOOKUP(Table6[[#This Row],[Loan Date]],$Q$5:$Q$152,$S$5:$S$152)</f>
        <v>Week 5</v>
      </c>
    </row>
    <row r="7967" spans="1:12" x14ac:dyDescent="0.2">
      <c r="A7967" s="1">
        <v>44966</v>
      </c>
      <c r="B7967" t="s">
        <v>5</v>
      </c>
      <c r="C7967" s="1">
        <v>44966</v>
      </c>
      <c r="D7967" t="s">
        <v>218</v>
      </c>
      <c r="E7967" t="s">
        <v>23</v>
      </c>
      <c r="F7967" t="s">
        <v>23</v>
      </c>
      <c r="G7967" t="s">
        <v>20</v>
      </c>
      <c r="H7967" t="s">
        <v>0</v>
      </c>
      <c r="I7967">
        <f>MONTH(Table6[[#This Row],[Loan Date]])</f>
        <v>2</v>
      </c>
      <c r="J7967" t="str">
        <f>_xlfn.XLOOKUP(Table6[[#This Row],[Numeric Month]],$N$5:$N$11,$O$5:$O$11)</f>
        <v>Feb</v>
      </c>
      <c r="K7967" t="str">
        <f>_xlfn.XLOOKUP(Table6[[#This Row],[Loan Date]],$Q$5:$Q$152,$R$5:$R$152)</f>
        <v>Thursday</v>
      </c>
      <c r="L7967" t="str">
        <f>_xlfn.XLOOKUP(Table6[[#This Row],[Loan Date]],$Q$5:$Q$152,$S$5:$S$152)</f>
        <v>Week 5</v>
      </c>
    </row>
    <row r="7968" spans="1:12" x14ac:dyDescent="0.2">
      <c r="A7968" s="1">
        <v>44966</v>
      </c>
      <c r="B7968" t="s">
        <v>5</v>
      </c>
      <c r="C7968" s="1">
        <v>44966</v>
      </c>
      <c r="D7968" t="s">
        <v>911</v>
      </c>
      <c r="E7968" t="s">
        <v>37</v>
      </c>
      <c r="F7968" t="s">
        <v>37</v>
      </c>
      <c r="G7968" t="s">
        <v>20</v>
      </c>
      <c r="H7968" t="s">
        <v>0</v>
      </c>
      <c r="I7968">
        <f>MONTH(Table6[[#This Row],[Loan Date]])</f>
        <v>2</v>
      </c>
      <c r="J7968" t="str">
        <f>_xlfn.XLOOKUP(Table6[[#This Row],[Numeric Month]],$N$5:$N$11,$O$5:$O$11)</f>
        <v>Feb</v>
      </c>
      <c r="K7968" t="str">
        <f>_xlfn.XLOOKUP(Table6[[#This Row],[Loan Date]],$Q$5:$Q$152,$R$5:$R$152)</f>
        <v>Thursday</v>
      </c>
      <c r="L7968" t="str">
        <f>_xlfn.XLOOKUP(Table6[[#This Row],[Loan Date]],$Q$5:$Q$152,$S$5:$S$152)</f>
        <v>Week 5</v>
      </c>
    </row>
    <row r="7969" spans="1:12" x14ac:dyDescent="0.2">
      <c r="A7969" s="1">
        <v>44966</v>
      </c>
      <c r="B7969" t="s">
        <v>5</v>
      </c>
      <c r="C7969" s="1">
        <v>44966</v>
      </c>
      <c r="D7969" t="s">
        <v>171</v>
      </c>
      <c r="E7969" t="s">
        <v>23</v>
      </c>
      <c r="F7969" t="s">
        <v>23</v>
      </c>
      <c r="G7969" t="s">
        <v>20</v>
      </c>
      <c r="H7969" t="s">
        <v>0</v>
      </c>
      <c r="I7969">
        <f>MONTH(Table6[[#This Row],[Loan Date]])</f>
        <v>2</v>
      </c>
      <c r="J7969" t="str">
        <f>_xlfn.XLOOKUP(Table6[[#This Row],[Numeric Month]],$N$5:$N$11,$O$5:$O$11)</f>
        <v>Feb</v>
      </c>
      <c r="K7969" t="str">
        <f>_xlfn.XLOOKUP(Table6[[#This Row],[Loan Date]],$Q$5:$Q$152,$R$5:$R$152)</f>
        <v>Thursday</v>
      </c>
      <c r="L7969" t="str">
        <f>_xlfn.XLOOKUP(Table6[[#This Row],[Loan Date]],$Q$5:$Q$152,$S$5:$S$152)</f>
        <v>Week 5</v>
      </c>
    </row>
    <row r="7970" spans="1:12" x14ac:dyDescent="0.2">
      <c r="A7970" s="1">
        <v>44966</v>
      </c>
      <c r="B7970" t="s">
        <v>5</v>
      </c>
      <c r="C7970" s="1">
        <v>44966</v>
      </c>
      <c r="D7970" t="s">
        <v>499</v>
      </c>
      <c r="E7970" t="s">
        <v>21</v>
      </c>
      <c r="F7970" t="s">
        <v>21</v>
      </c>
      <c r="G7970" t="s">
        <v>20</v>
      </c>
      <c r="H7970" t="s">
        <v>0</v>
      </c>
      <c r="I7970">
        <f>MONTH(Table6[[#This Row],[Loan Date]])</f>
        <v>2</v>
      </c>
      <c r="J7970" t="str">
        <f>_xlfn.XLOOKUP(Table6[[#This Row],[Numeric Month]],$N$5:$N$11,$O$5:$O$11)</f>
        <v>Feb</v>
      </c>
      <c r="K7970" t="str">
        <f>_xlfn.XLOOKUP(Table6[[#This Row],[Loan Date]],$Q$5:$Q$152,$R$5:$R$152)</f>
        <v>Thursday</v>
      </c>
      <c r="L7970" t="str">
        <f>_xlfn.XLOOKUP(Table6[[#This Row],[Loan Date]],$Q$5:$Q$152,$S$5:$S$152)</f>
        <v>Week 5</v>
      </c>
    </row>
    <row r="7971" spans="1:12" x14ac:dyDescent="0.2">
      <c r="A7971" s="1">
        <v>44966</v>
      </c>
      <c r="B7971" t="s">
        <v>5</v>
      </c>
      <c r="C7971" s="1">
        <v>44973</v>
      </c>
      <c r="D7971" t="s">
        <v>955</v>
      </c>
      <c r="E7971" t="s">
        <v>3</v>
      </c>
      <c r="F7971" t="s">
        <v>2</v>
      </c>
      <c r="G7971" t="s">
        <v>1</v>
      </c>
      <c r="H7971" t="s">
        <v>0</v>
      </c>
      <c r="I7971">
        <f>MONTH(Table6[[#This Row],[Loan Date]])</f>
        <v>2</v>
      </c>
      <c r="J7971" t="str">
        <f>_xlfn.XLOOKUP(Table6[[#This Row],[Numeric Month]],$N$5:$N$11,$O$5:$O$11)</f>
        <v>Feb</v>
      </c>
      <c r="K7971" t="str">
        <f>_xlfn.XLOOKUP(Table6[[#This Row],[Loan Date]],$Q$5:$Q$152,$R$5:$R$152)</f>
        <v>Thursday</v>
      </c>
      <c r="L7971" t="str">
        <f>_xlfn.XLOOKUP(Table6[[#This Row],[Loan Date]],$Q$5:$Q$152,$S$5:$S$152)</f>
        <v>Week 5</v>
      </c>
    </row>
    <row r="7972" spans="1:12" x14ac:dyDescent="0.2">
      <c r="A7972" s="1">
        <v>44966</v>
      </c>
      <c r="B7972" t="s">
        <v>7</v>
      </c>
      <c r="C7972" s="1">
        <v>44973</v>
      </c>
      <c r="D7972" t="s">
        <v>524</v>
      </c>
      <c r="E7972" t="s">
        <v>9</v>
      </c>
      <c r="F7972" t="s">
        <v>8</v>
      </c>
      <c r="G7972" t="s">
        <v>1</v>
      </c>
      <c r="H7972" t="s">
        <v>0</v>
      </c>
      <c r="I7972">
        <f>MONTH(Table6[[#This Row],[Loan Date]])</f>
        <v>2</v>
      </c>
      <c r="J7972" t="str">
        <f>_xlfn.XLOOKUP(Table6[[#This Row],[Numeric Month]],$N$5:$N$11,$O$5:$O$11)</f>
        <v>Feb</v>
      </c>
      <c r="K7972" t="str">
        <f>_xlfn.XLOOKUP(Table6[[#This Row],[Loan Date]],$Q$5:$Q$152,$R$5:$R$152)</f>
        <v>Thursday</v>
      </c>
      <c r="L7972" t="str">
        <f>_xlfn.XLOOKUP(Table6[[#This Row],[Loan Date]],$Q$5:$Q$152,$S$5:$S$152)</f>
        <v>Week 5</v>
      </c>
    </row>
    <row r="7973" spans="1:12" x14ac:dyDescent="0.2">
      <c r="A7973" s="1">
        <v>44966</v>
      </c>
      <c r="B7973" t="s">
        <v>7</v>
      </c>
      <c r="C7973" s="1">
        <v>44966</v>
      </c>
      <c r="D7973" t="s">
        <v>952</v>
      </c>
      <c r="E7973" t="s">
        <v>37</v>
      </c>
      <c r="F7973" t="s">
        <v>37</v>
      </c>
      <c r="G7973" t="s">
        <v>20</v>
      </c>
      <c r="H7973" t="s">
        <v>0</v>
      </c>
      <c r="I7973">
        <f>MONTH(Table6[[#This Row],[Loan Date]])</f>
        <v>2</v>
      </c>
      <c r="J7973" t="str">
        <f>_xlfn.XLOOKUP(Table6[[#This Row],[Numeric Month]],$N$5:$N$11,$O$5:$O$11)</f>
        <v>Feb</v>
      </c>
      <c r="K7973" t="str">
        <f>_xlfn.XLOOKUP(Table6[[#This Row],[Loan Date]],$Q$5:$Q$152,$R$5:$R$152)</f>
        <v>Thursday</v>
      </c>
      <c r="L7973" t="str">
        <f>_xlfn.XLOOKUP(Table6[[#This Row],[Loan Date]],$Q$5:$Q$152,$S$5:$S$152)</f>
        <v>Week 5</v>
      </c>
    </row>
    <row r="7974" spans="1:12" x14ac:dyDescent="0.2">
      <c r="A7974" s="1">
        <v>44966</v>
      </c>
      <c r="B7974" t="s">
        <v>7</v>
      </c>
      <c r="C7974" s="1">
        <v>44973</v>
      </c>
      <c r="D7974" t="s">
        <v>954</v>
      </c>
      <c r="E7974" t="s">
        <v>3</v>
      </c>
      <c r="F7974" t="s">
        <v>2</v>
      </c>
      <c r="G7974" t="s">
        <v>1</v>
      </c>
      <c r="H7974" t="s">
        <v>0</v>
      </c>
      <c r="I7974">
        <f>MONTH(Table6[[#This Row],[Loan Date]])</f>
        <v>2</v>
      </c>
      <c r="J7974" t="str">
        <f>_xlfn.XLOOKUP(Table6[[#This Row],[Numeric Month]],$N$5:$N$11,$O$5:$O$11)</f>
        <v>Feb</v>
      </c>
      <c r="K7974" t="str">
        <f>_xlfn.XLOOKUP(Table6[[#This Row],[Loan Date]],$Q$5:$Q$152,$R$5:$R$152)</f>
        <v>Thursday</v>
      </c>
      <c r="L7974" t="str">
        <f>_xlfn.XLOOKUP(Table6[[#This Row],[Loan Date]],$Q$5:$Q$152,$S$5:$S$152)</f>
        <v>Week 5</v>
      </c>
    </row>
    <row r="7975" spans="1:12" x14ac:dyDescent="0.2">
      <c r="A7975" s="1">
        <v>44966</v>
      </c>
      <c r="B7975" t="s">
        <v>7</v>
      </c>
      <c r="C7975" s="1">
        <v>44966</v>
      </c>
      <c r="D7975" t="s">
        <v>466</v>
      </c>
      <c r="E7975" t="s">
        <v>65</v>
      </c>
      <c r="F7975" t="s">
        <v>65</v>
      </c>
      <c r="G7975" t="s">
        <v>20</v>
      </c>
      <c r="H7975" t="s">
        <v>0</v>
      </c>
      <c r="I7975">
        <f>MONTH(Table6[[#This Row],[Loan Date]])</f>
        <v>2</v>
      </c>
      <c r="J7975" t="str">
        <f>_xlfn.XLOOKUP(Table6[[#This Row],[Numeric Month]],$N$5:$N$11,$O$5:$O$11)</f>
        <v>Feb</v>
      </c>
      <c r="K7975" t="str">
        <f>_xlfn.XLOOKUP(Table6[[#This Row],[Loan Date]],$Q$5:$Q$152,$R$5:$R$152)</f>
        <v>Thursday</v>
      </c>
      <c r="L7975" t="str">
        <f>_xlfn.XLOOKUP(Table6[[#This Row],[Loan Date]],$Q$5:$Q$152,$S$5:$S$152)</f>
        <v>Week 5</v>
      </c>
    </row>
    <row r="7976" spans="1:12" x14ac:dyDescent="0.2">
      <c r="A7976" s="1">
        <v>44966</v>
      </c>
      <c r="B7976" t="s">
        <v>5</v>
      </c>
      <c r="C7976" s="1">
        <v>44973</v>
      </c>
      <c r="D7976" t="s">
        <v>295</v>
      </c>
      <c r="E7976" t="s">
        <v>52</v>
      </c>
      <c r="F7976" t="s">
        <v>51</v>
      </c>
      <c r="G7976" t="s">
        <v>1</v>
      </c>
      <c r="H7976" t="s">
        <v>0</v>
      </c>
      <c r="I7976">
        <f>MONTH(Table6[[#This Row],[Loan Date]])</f>
        <v>2</v>
      </c>
      <c r="J7976" t="str">
        <f>_xlfn.XLOOKUP(Table6[[#This Row],[Numeric Month]],$N$5:$N$11,$O$5:$O$11)</f>
        <v>Feb</v>
      </c>
      <c r="K7976" t="str">
        <f>_xlfn.XLOOKUP(Table6[[#This Row],[Loan Date]],$Q$5:$Q$152,$R$5:$R$152)</f>
        <v>Thursday</v>
      </c>
      <c r="L7976" t="str">
        <f>_xlfn.XLOOKUP(Table6[[#This Row],[Loan Date]],$Q$5:$Q$152,$S$5:$S$152)</f>
        <v>Week 5</v>
      </c>
    </row>
    <row r="7977" spans="1:12" x14ac:dyDescent="0.2">
      <c r="A7977" s="1">
        <v>44966</v>
      </c>
      <c r="B7977" t="s">
        <v>7</v>
      </c>
      <c r="C7977" s="1">
        <v>44973</v>
      </c>
      <c r="D7977" t="s">
        <v>482</v>
      </c>
      <c r="E7977" t="s">
        <v>52</v>
      </c>
      <c r="F7977" t="s">
        <v>51</v>
      </c>
      <c r="G7977" t="s">
        <v>1</v>
      </c>
      <c r="H7977" t="s">
        <v>0</v>
      </c>
      <c r="I7977">
        <f>MONTH(Table6[[#This Row],[Loan Date]])</f>
        <v>2</v>
      </c>
      <c r="J7977" t="str">
        <f>_xlfn.XLOOKUP(Table6[[#This Row],[Numeric Month]],$N$5:$N$11,$O$5:$O$11)</f>
        <v>Feb</v>
      </c>
      <c r="K7977" t="str">
        <f>_xlfn.XLOOKUP(Table6[[#This Row],[Loan Date]],$Q$5:$Q$152,$R$5:$R$152)</f>
        <v>Thursday</v>
      </c>
      <c r="L7977" t="str">
        <f>_xlfn.XLOOKUP(Table6[[#This Row],[Loan Date]],$Q$5:$Q$152,$S$5:$S$152)</f>
        <v>Week 5</v>
      </c>
    </row>
    <row r="7978" spans="1:12" x14ac:dyDescent="0.2">
      <c r="A7978" s="1">
        <v>44966</v>
      </c>
      <c r="B7978" t="s">
        <v>5</v>
      </c>
      <c r="C7978" s="1">
        <v>44966</v>
      </c>
      <c r="D7978" t="s">
        <v>717</v>
      </c>
      <c r="E7978" t="s">
        <v>49</v>
      </c>
      <c r="F7978" t="s">
        <v>49</v>
      </c>
      <c r="G7978" t="s">
        <v>20</v>
      </c>
      <c r="H7978" t="s">
        <v>0</v>
      </c>
      <c r="I7978">
        <f>MONTH(Table6[[#This Row],[Loan Date]])</f>
        <v>2</v>
      </c>
      <c r="J7978" t="str">
        <f>_xlfn.XLOOKUP(Table6[[#This Row],[Numeric Month]],$N$5:$N$11,$O$5:$O$11)</f>
        <v>Feb</v>
      </c>
      <c r="K7978" t="str">
        <f>_xlfn.XLOOKUP(Table6[[#This Row],[Loan Date]],$Q$5:$Q$152,$R$5:$R$152)</f>
        <v>Thursday</v>
      </c>
      <c r="L7978" t="str">
        <f>_xlfn.XLOOKUP(Table6[[#This Row],[Loan Date]],$Q$5:$Q$152,$S$5:$S$152)</f>
        <v>Week 5</v>
      </c>
    </row>
    <row r="7979" spans="1:12" x14ac:dyDescent="0.2">
      <c r="A7979" s="1">
        <v>44966</v>
      </c>
      <c r="B7979" t="s">
        <v>7</v>
      </c>
      <c r="C7979" s="1">
        <v>44966</v>
      </c>
      <c r="D7979" t="s">
        <v>31</v>
      </c>
      <c r="E7979" t="s">
        <v>21</v>
      </c>
      <c r="F7979" t="s">
        <v>21</v>
      </c>
      <c r="G7979" t="s">
        <v>20</v>
      </c>
      <c r="H7979" t="s">
        <v>0</v>
      </c>
      <c r="I7979">
        <f>MONTH(Table6[[#This Row],[Loan Date]])</f>
        <v>2</v>
      </c>
      <c r="J7979" t="str">
        <f>_xlfn.XLOOKUP(Table6[[#This Row],[Numeric Month]],$N$5:$N$11,$O$5:$O$11)</f>
        <v>Feb</v>
      </c>
      <c r="K7979" t="str">
        <f>_xlfn.XLOOKUP(Table6[[#This Row],[Loan Date]],$Q$5:$Q$152,$R$5:$R$152)</f>
        <v>Thursday</v>
      </c>
      <c r="L7979" t="str">
        <f>_xlfn.XLOOKUP(Table6[[#This Row],[Loan Date]],$Q$5:$Q$152,$S$5:$S$152)</f>
        <v>Week 5</v>
      </c>
    </row>
    <row r="7980" spans="1:12" x14ac:dyDescent="0.2">
      <c r="A7980" s="1">
        <v>44966</v>
      </c>
      <c r="B7980" t="s">
        <v>7</v>
      </c>
      <c r="C7980" s="1">
        <v>44966</v>
      </c>
      <c r="D7980" t="s">
        <v>116</v>
      </c>
      <c r="E7980" t="s">
        <v>23</v>
      </c>
      <c r="F7980" t="s">
        <v>23</v>
      </c>
      <c r="G7980" t="s">
        <v>20</v>
      </c>
      <c r="H7980" t="s">
        <v>0</v>
      </c>
      <c r="I7980">
        <f>MONTH(Table6[[#This Row],[Loan Date]])</f>
        <v>2</v>
      </c>
      <c r="J7980" t="str">
        <f>_xlfn.XLOOKUP(Table6[[#This Row],[Numeric Month]],$N$5:$N$11,$O$5:$O$11)</f>
        <v>Feb</v>
      </c>
      <c r="K7980" t="str">
        <f>_xlfn.XLOOKUP(Table6[[#This Row],[Loan Date]],$Q$5:$Q$152,$R$5:$R$152)</f>
        <v>Thursday</v>
      </c>
      <c r="L7980" t="str">
        <f>_xlfn.XLOOKUP(Table6[[#This Row],[Loan Date]],$Q$5:$Q$152,$S$5:$S$152)</f>
        <v>Week 5</v>
      </c>
    </row>
    <row r="7981" spans="1:12" x14ac:dyDescent="0.2">
      <c r="A7981" s="1">
        <v>44966</v>
      </c>
      <c r="B7981" t="s">
        <v>7</v>
      </c>
      <c r="C7981" s="1">
        <v>44966</v>
      </c>
      <c r="D7981" t="s">
        <v>343</v>
      </c>
      <c r="E7981" t="s">
        <v>23</v>
      </c>
      <c r="F7981" t="s">
        <v>23</v>
      </c>
      <c r="G7981" t="s">
        <v>20</v>
      </c>
      <c r="H7981" t="s">
        <v>0</v>
      </c>
      <c r="I7981">
        <f>MONTH(Table6[[#This Row],[Loan Date]])</f>
        <v>2</v>
      </c>
      <c r="J7981" t="str">
        <f>_xlfn.XLOOKUP(Table6[[#This Row],[Numeric Month]],$N$5:$N$11,$O$5:$O$11)</f>
        <v>Feb</v>
      </c>
      <c r="K7981" t="str">
        <f>_xlfn.XLOOKUP(Table6[[#This Row],[Loan Date]],$Q$5:$Q$152,$R$5:$R$152)</f>
        <v>Thursday</v>
      </c>
      <c r="L7981" t="str">
        <f>_xlfn.XLOOKUP(Table6[[#This Row],[Loan Date]],$Q$5:$Q$152,$S$5:$S$152)</f>
        <v>Week 5</v>
      </c>
    </row>
    <row r="7982" spans="1:12" x14ac:dyDescent="0.2">
      <c r="A7982" s="1">
        <v>44966</v>
      </c>
      <c r="B7982" t="s">
        <v>7</v>
      </c>
      <c r="C7982" s="1">
        <v>44966</v>
      </c>
      <c r="D7982" t="s">
        <v>172</v>
      </c>
      <c r="E7982" t="s">
        <v>21</v>
      </c>
      <c r="F7982" t="s">
        <v>21</v>
      </c>
      <c r="G7982" t="s">
        <v>20</v>
      </c>
      <c r="H7982" t="s">
        <v>0</v>
      </c>
      <c r="I7982">
        <f>MONTH(Table6[[#This Row],[Loan Date]])</f>
        <v>2</v>
      </c>
      <c r="J7982" t="str">
        <f>_xlfn.XLOOKUP(Table6[[#This Row],[Numeric Month]],$N$5:$N$11,$O$5:$O$11)</f>
        <v>Feb</v>
      </c>
      <c r="K7982" t="str">
        <f>_xlfn.XLOOKUP(Table6[[#This Row],[Loan Date]],$Q$5:$Q$152,$R$5:$R$152)</f>
        <v>Thursday</v>
      </c>
      <c r="L7982" t="str">
        <f>_xlfn.XLOOKUP(Table6[[#This Row],[Loan Date]],$Q$5:$Q$152,$S$5:$S$152)</f>
        <v>Week 5</v>
      </c>
    </row>
    <row r="7983" spans="1:12" x14ac:dyDescent="0.2">
      <c r="A7983" s="1">
        <v>44966</v>
      </c>
      <c r="B7983" t="s">
        <v>7</v>
      </c>
      <c r="C7983" s="1">
        <v>44966</v>
      </c>
      <c r="D7983" t="s">
        <v>913</v>
      </c>
      <c r="E7983" t="s">
        <v>37</v>
      </c>
      <c r="F7983" t="s">
        <v>37</v>
      </c>
      <c r="G7983" t="s">
        <v>20</v>
      </c>
      <c r="H7983" t="s">
        <v>0</v>
      </c>
      <c r="I7983">
        <f>MONTH(Table6[[#This Row],[Loan Date]])</f>
        <v>2</v>
      </c>
      <c r="J7983" t="str">
        <f>_xlfn.XLOOKUP(Table6[[#This Row],[Numeric Month]],$N$5:$N$11,$O$5:$O$11)</f>
        <v>Feb</v>
      </c>
      <c r="K7983" t="str">
        <f>_xlfn.XLOOKUP(Table6[[#This Row],[Loan Date]],$Q$5:$Q$152,$R$5:$R$152)</f>
        <v>Thursday</v>
      </c>
      <c r="L7983" t="str">
        <f>_xlfn.XLOOKUP(Table6[[#This Row],[Loan Date]],$Q$5:$Q$152,$S$5:$S$152)</f>
        <v>Week 5</v>
      </c>
    </row>
    <row r="7984" spans="1:12" x14ac:dyDescent="0.2">
      <c r="A7984" s="1">
        <v>44966</v>
      </c>
      <c r="B7984" t="s">
        <v>5</v>
      </c>
      <c r="C7984" s="1">
        <v>44966</v>
      </c>
      <c r="D7984" t="s">
        <v>921</v>
      </c>
      <c r="E7984" t="s">
        <v>162</v>
      </c>
      <c r="F7984" t="s">
        <v>162</v>
      </c>
      <c r="G7984" t="s">
        <v>11</v>
      </c>
      <c r="H7984" t="s">
        <v>0</v>
      </c>
      <c r="I7984">
        <f>MONTH(Table6[[#This Row],[Loan Date]])</f>
        <v>2</v>
      </c>
      <c r="J7984" t="str">
        <f>_xlfn.XLOOKUP(Table6[[#This Row],[Numeric Month]],$N$5:$N$11,$O$5:$O$11)</f>
        <v>Feb</v>
      </c>
      <c r="K7984" t="str">
        <f>_xlfn.XLOOKUP(Table6[[#This Row],[Loan Date]],$Q$5:$Q$152,$R$5:$R$152)</f>
        <v>Thursday</v>
      </c>
      <c r="L7984" t="str">
        <f>_xlfn.XLOOKUP(Table6[[#This Row],[Loan Date]],$Q$5:$Q$152,$S$5:$S$152)</f>
        <v>Week 5</v>
      </c>
    </row>
    <row r="7985" spans="1:12" x14ac:dyDescent="0.2">
      <c r="A7985" s="1">
        <v>44966</v>
      </c>
      <c r="B7985" t="s">
        <v>7</v>
      </c>
      <c r="C7985" s="1">
        <v>44966</v>
      </c>
      <c r="D7985" t="s">
        <v>479</v>
      </c>
      <c r="E7985" t="s">
        <v>65</v>
      </c>
      <c r="F7985" t="s">
        <v>65</v>
      </c>
      <c r="G7985" t="s">
        <v>20</v>
      </c>
      <c r="H7985" t="s">
        <v>0</v>
      </c>
      <c r="I7985">
        <f>MONTH(Table6[[#This Row],[Loan Date]])</f>
        <v>2</v>
      </c>
      <c r="J7985" t="str">
        <f>_xlfn.XLOOKUP(Table6[[#This Row],[Numeric Month]],$N$5:$N$11,$O$5:$O$11)</f>
        <v>Feb</v>
      </c>
      <c r="K7985" t="str">
        <f>_xlfn.XLOOKUP(Table6[[#This Row],[Loan Date]],$Q$5:$Q$152,$R$5:$R$152)</f>
        <v>Thursday</v>
      </c>
      <c r="L7985" t="str">
        <f>_xlfn.XLOOKUP(Table6[[#This Row],[Loan Date]],$Q$5:$Q$152,$S$5:$S$152)</f>
        <v>Week 5</v>
      </c>
    </row>
    <row r="7986" spans="1:12" x14ac:dyDescent="0.2">
      <c r="A7986" s="1">
        <v>44966</v>
      </c>
      <c r="B7986" t="s">
        <v>7</v>
      </c>
      <c r="C7986" s="1">
        <v>44966</v>
      </c>
      <c r="D7986" t="s">
        <v>64</v>
      </c>
      <c r="E7986" t="s">
        <v>23</v>
      </c>
      <c r="F7986" t="s">
        <v>23</v>
      </c>
      <c r="G7986" t="s">
        <v>20</v>
      </c>
      <c r="H7986" t="s">
        <v>0</v>
      </c>
      <c r="I7986">
        <f>MONTH(Table6[[#This Row],[Loan Date]])</f>
        <v>2</v>
      </c>
      <c r="J7986" t="str">
        <f>_xlfn.XLOOKUP(Table6[[#This Row],[Numeric Month]],$N$5:$N$11,$O$5:$O$11)</f>
        <v>Feb</v>
      </c>
      <c r="K7986" t="str">
        <f>_xlfn.XLOOKUP(Table6[[#This Row],[Loan Date]],$Q$5:$Q$152,$R$5:$R$152)</f>
        <v>Thursday</v>
      </c>
      <c r="L7986" t="str">
        <f>_xlfn.XLOOKUP(Table6[[#This Row],[Loan Date]],$Q$5:$Q$152,$S$5:$S$152)</f>
        <v>Week 5</v>
      </c>
    </row>
    <row r="7987" spans="1:12" x14ac:dyDescent="0.2">
      <c r="A7987" s="1">
        <v>44966</v>
      </c>
      <c r="B7987" t="s">
        <v>5</v>
      </c>
      <c r="C7987" s="1">
        <v>44966</v>
      </c>
      <c r="D7987" t="s">
        <v>314</v>
      </c>
      <c r="E7987" t="s">
        <v>49</v>
      </c>
      <c r="F7987" t="s">
        <v>49</v>
      </c>
      <c r="G7987" t="s">
        <v>20</v>
      </c>
      <c r="H7987" t="s">
        <v>0</v>
      </c>
      <c r="I7987">
        <f>MONTH(Table6[[#This Row],[Loan Date]])</f>
        <v>2</v>
      </c>
      <c r="J7987" t="str">
        <f>_xlfn.XLOOKUP(Table6[[#This Row],[Numeric Month]],$N$5:$N$11,$O$5:$O$11)</f>
        <v>Feb</v>
      </c>
      <c r="K7987" t="str">
        <f>_xlfn.XLOOKUP(Table6[[#This Row],[Loan Date]],$Q$5:$Q$152,$R$5:$R$152)</f>
        <v>Thursday</v>
      </c>
      <c r="L7987" t="str">
        <f>_xlfn.XLOOKUP(Table6[[#This Row],[Loan Date]],$Q$5:$Q$152,$S$5:$S$152)</f>
        <v>Week 5</v>
      </c>
    </row>
    <row r="7988" spans="1:12" x14ac:dyDescent="0.2">
      <c r="A7988" s="1">
        <v>44966</v>
      </c>
      <c r="B7988" t="s">
        <v>7</v>
      </c>
      <c r="C7988" s="1">
        <v>44966</v>
      </c>
      <c r="D7988" t="s">
        <v>192</v>
      </c>
      <c r="E7988" t="s">
        <v>49</v>
      </c>
      <c r="F7988" t="s">
        <v>49</v>
      </c>
      <c r="G7988" t="s">
        <v>20</v>
      </c>
      <c r="H7988" t="s">
        <v>0</v>
      </c>
      <c r="I7988">
        <f>MONTH(Table6[[#This Row],[Loan Date]])</f>
        <v>2</v>
      </c>
      <c r="J7988" t="str">
        <f>_xlfn.XLOOKUP(Table6[[#This Row],[Numeric Month]],$N$5:$N$11,$O$5:$O$11)</f>
        <v>Feb</v>
      </c>
      <c r="K7988" t="str">
        <f>_xlfn.XLOOKUP(Table6[[#This Row],[Loan Date]],$Q$5:$Q$152,$R$5:$R$152)</f>
        <v>Thursday</v>
      </c>
      <c r="L7988" t="str">
        <f>_xlfn.XLOOKUP(Table6[[#This Row],[Loan Date]],$Q$5:$Q$152,$S$5:$S$152)</f>
        <v>Week 5</v>
      </c>
    </row>
    <row r="7989" spans="1:12" x14ac:dyDescent="0.2">
      <c r="A7989" s="1">
        <v>44966</v>
      </c>
      <c r="B7989" t="s">
        <v>5</v>
      </c>
      <c r="C7989" s="1">
        <v>44980</v>
      </c>
      <c r="D7989" t="s">
        <v>366</v>
      </c>
      <c r="E7989" t="s">
        <v>15</v>
      </c>
      <c r="F7989" t="s">
        <v>14</v>
      </c>
      <c r="G7989" t="s">
        <v>1</v>
      </c>
      <c r="H7989" t="s">
        <v>0</v>
      </c>
      <c r="I7989">
        <f>MONTH(Table6[[#This Row],[Loan Date]])</f>
        <v>2</v>
      </c>
      <c r="J7989" t="str">
        <f>_xlfn.XLOOKUP(Table6[[#This Row],[Numeric Month]],$N$5:$N$11,$O$5:$O$11)</f>
        <v>Feb</v>
      </c>
      <c r="K7989" t="str">
        <f>_xlfn.XLOOKUP(Table6[[#This Row],[Loan Date]],$Q$5:$Q$152,$R$5:$R$152)</f>
        <v>Thursday</v>
      </c>
      <c r="L7989" t="str">
        <f>_xlfn.XLOOKUP(Table6[[#This Row],[Loan Date]],$Q$5:$Q$152,$S$5:$S$152)</f>
        <v>Week 5</v>
      </c>
    </row>
    <row r="7990" spans="1:12" x14ac:dyDescent="0.2">
      <c r="A7990" s="1">
        <v>44966</v>
      </c>
      <c r="B7990" t="s">
        <v>7</v>
      </c>
      <c r="C7990" s="1">
        <v>44966</v>
      </c>
      <c r="D7990" t="s">
        <v>433</v>
      </c>
      <c r="E7990" t="s">
        <v>65</v>
      </c>
      <c r="F7990" t="s">
        <v>65</v>
      </c>
      <c r="G7990" t="s">
        <v>20</v>
      </c>
      <c r="H7990" t="s">
        <v>0</v>
      </c>
      <c r="I7990">
        <f>MONTH(Table6[[#This Row],[Loan Date]])</f>
        <v>2</v>
      </c>
      <c r="J7990" t="str">
        <f>_xlfn.XLOOKUP(Table6[[#This Row],[Numeric Month]],$N$5:$N$11,$O$5:$O$11)</f>
        <v>Feb</v>
      </c>
      <c r="K7990" t="str">
        <f>_xlfn.XLOOKUP(Table6[[#This Row],[Loan Date]],$Q$5:$Q$152,$R$5:$R$152)</f>
        <v>Thursday</v>
      </c>
      <c r="L7990" t="str">
        <f>_xlfn.XLOOKUP(Table6[[#This Row],[Loan Date]],$Q$5:$Q$152,$S$5:$S$152)</f>
        <v>Week 5</v>
      </c>
    </row>
    <row r="7991" spans="1:12" x14ac:dyDescent="0.2">
      <c r="A7991" s="1">
        <v>44966</v>
      </c>
      <c r="B7991" t="s">
        <v>5</v>
      </c>
      <c r="C7991" s="1">
        <v>44966</v>
      </c>
      <c r="D7991" t="s">
        <v>910</v>
      </c>
      <c r="E7991" t="s">
        <v>37</v>
      </c>
      <c r="F7991" t="s">
        <v>37</v>
      </c>
      <c r="G7991" t="s">
        <v>20</v>
      </c>
      <c r="H7991" t="s">
        <v>0</v>
      </c>
      <c r="I7991">
        <f>MONTH(Table6[[#This Row],[Loan Date]])</f>
        <v>2</v>
      </c>
      <c r="J7991" t="str">
        <f>_xlfn.XLOOKUP(Table6[[#This Row],[Numeric Month]],$N$5:$N$11,$O$5:$O$11)</f>
        <v>Feb</v>
      </c>
      <c r="K7991" t="str">
        <f>_xlfn.XLOOKUP(Table6[[#This Row],[Loan Date]],$Q$5:$Q$152,$R$5:$R$152)</f>
        <v>Thursday</v>
      </c>
      <c r="L7991" t="str">
        <f>_xlfn.XLOOKUP(Table6[[#This Row],[Loan Date]],$Q$5:$Q$152,$S$5:$S$152)</f>
        <v>Week 5</v>
      </c>
    </row>
    <row r="7992" spans="1:12" x14ac:dyDescent="0.2">
      <c r="A7992" s="1">
        <v>44966</v>
      </c>
      <c r="B7992" t="s">
        <v>7</v>
      </c>
      <c r="C7992" s="1">
        <v>44966</v>
      </c>
      <c r="D7992" t="s">
        <v>341</v>
      </c>
      <c r="E7992" t="s">
        <v>49</v>
      </c>
      <c r="F7992" t="s">
        <v>49</v>
      </c>
      <c r="G7992" t="s">
        <v>20</v>
      </c>
      <c r="H7992" t="s">
        <v>0</v>
      </c>
      <c r="I7992">
        <f>MONTH(Table6[[#This Row],[Loan Date]])</f>
        <v>2</v>
      </c>
      <c r="J7992" t="str">
        <f>_xlfn.XLOOKUP(Table6[[#This Row],[Numeric Month]],$N$5:$N$11,$O$5:$O$11)</f>
        <v>Feb</v>
      </c>
      <c r="K7992" t="str">
        <f>_xlfn.XLOOKUP(Table6[[#This Row],[Loan Date]],$Q$5:$Q$152,$R$5:$R$152)</f>
        <v>Thursday</v>
      </c>
      <c r="L7992" t="str">
        <f>_xlfn.XLOOKUP(Table6[[#This Row],[Loan Date]],$Q$5:$Q$152,$S$5:$S$152)</f>
        <v>Week 5</v>
      </c>
    </row>
    <row r="7993" spans="1:12" x14ac:dyDescent="0.2">
      <c r="A7993" s="1">
        <v>44966</v>
      </c>
      <c r="B7993" t="s">
        <v>5</v>
      </c>
      <c r="C7993" s="1">
        <v>44966</v>
      </c>
      <c r="D7993" t="s">
        <v>344</v>
      </c>
      <c r="E7993" t="s">
        <v>49</v>
      </c>
      <c r="F7993" t="s">
        <v>49</v>
      </c>
      <c r="G7993" t="s">
        <v>20</v>
      </c>
      <c r="H7993" t="s">
        <v>0</v>
      </c>
      <c r="I7993">
        <f>MONTH(Table6[[#This Row],[Loan Date]])</f>
        <v>2</v>
      </c>
      <c r="J7993" t="str">
        <f>_xlfn.XLOOKUP(Table6[[#This Row],[Numeric Month]],$N$5:$N$11,$O$5:$O$11)</f>
        <v>Feb</v>
      </c>
      <c r="K7993" t="str">
        <f>_xlfn.XLOOKUP(Table6[[#This Row],[Loan Date]],$Q$5:$Q$152,$R$5:$R$152)</f>
        <v>Thursday</v>
      </c>
      <c r="L7993" t="str">
        <f>_xlfn.XLOOKUP(Table6[[#This Row],[Loan Date]],$Q$5:$Q$152,$S$5:$S$152)</f>
        <v>Week 5</v>
      </c>
    </row>
    <row r="7994" spans="1:12" x14ac:dyDescent="0.2">
      <c r="A7994" s="1">
        <v>44966</v>
      </c>
      <c r="B7994" t="s">
        <v>7</v>
      </c>
      <c r="C7994" s="1">
        <v>44973</v>
      </c>
      <c r="D7994" t="s">
        <v>953</v>
      </c>
      <c r="E7994" t="s">
        <v>52</v>
      </c>
      <c r="F7994" t="s">
        <v>51</v>
      </c>
      <c r="G7994" t="s">
        <v>1</v>
      </c>
      <c r="H7994" t="s">
        <v>0</v>
      </c>
      <c r="I7994">
        <f>MONTH(Table6[[#This Row],[Loan Date]])</f>
        <v>2</v>
      </c>
      <c r="J7994" t="str">
        <f>_xlfn.XLOOKUP(Table6[[#This Row],[Numeric Month]],$N$5:$N$11,$O$5:$O$11)</f>
        <v>Feb</v>
      </c>
      <c r="K7994" t="str">
        <f>_xlfn.XLOOKUP(Table6[[#This Row],[Loan Date]],$Q$5:$Q$152,$R$5:$R$152)</f>
        <v>Thursday</v>
      </c>
      <c r="L7994" t="str">
        <f>_xlfn.XLOOKUP(Table6[[#This Row],[Loan Date]],$Q$5:$Q$152,$S$5:$S$152)</f>
        <v>Week 5</v>
      </c>
    </row>
    <row r="7995" spans="1:12" x14ac:dyDescent="0.2">
      <c r="A7995" s="1">
        <v>44966</v>
      </c>
      <c r="B7995" t="s">
        <v>7</v>
      </c>
      <c r="C7995" s="1">
        <v>44973</v>
      </c>
      <c r="D7995" t="s">
        <v>273</v>
      </c>
      <c r="E7995" t="s">
        <v>52</v>
      </c>
      <c r="F7995" t="s">
        <v>51</v>
      </c>
      <c r="G7995" t="s">
        <v>1</v>
      </c>
      <c r="H7995" t="s">
        <v>0</v>
      </c>
      <c r="I7995">
        <f>MONTH(Table6[[#This Row],[Loan Date]])</f>
        <v>2</v>
      </c>
      <c r="J7995" t="str">
        <f>_xlfn.XLOOKUP(Table6[[#This Row],[Numeric Month]],$N$5:$N$11,$O$5:$O$11)</f>
        <v>Feb</v>
      </c>
      <c r="K7995" t="str">
        <f>_xlfn.XLOOKUP(Table6[[#This Row],[Loan Date]],$Q$5:$Q$152,$R$5:$R$152)</f>
        <v>Thursday</v>
      </c>
      <c r="L7995" t="str">
        <f>_xlfn.XLOOKUP(Table6[[#This Row],[Loan Date]],$Q$5:$Q$152,$S$5:$S$152)</f>
        <v>Week 5</v>
      </c>
    </row>
    <row r="7996" spans="1:12" x14ac:dyDescent="0.2">
      <c r="A7996" s="1">
        <v>44966</v>
      </c>
      <c r="B7996" t="s">
        <v>5</v>
      </c>
      <c r="C7996" s="1">
        <v>44966</v>
      </c>
      <c r="D7996" t="s">
        <v>285</v>
      </c>
      <c r="E7996" t="s">
        <v>44</v>
      </c>
      <c r="F7996" t="s">
        <v>44</v>
      </c>
      <c r="G7996" t="s">
        <v>39</v>
      </c>
      <c r="H7996" t="s">
        <v>0</v>
      </c>
      <c r="I7996">
        <f>MONTH(Table6[[#This Row],[Loan Date]])</f>
        <v>2</v>
      </c>
      <c r="J7996" t="str">
        <f>_xlfn.XLOOKUP(Table6[[#This Row],[Numeric Month]],$N$5:$N$11,$O$5:$O$11)</f>
        <v>Feb</v>
      </c>
      <c r="K7996" t="str">
        <f>_xlfn.XLOOKUP(Table6[[#This Row],[Loan Date]],$Q$5:$Q$152,$R$5:$R$152)</f>
        <v>Thursday</v>
      </c>
      <c r="L7996" t="str">
        <f>_xlfn.XLOOKUP(Table6[[#This Row],[Loan Date]],$Q$5:$Q$152,$S$5:$S$152)</f>
        <v>Week 5</v>
      </c>
    </row>
    <row r="7997" spans="1:12" x14ac:dyDescent="0.2">
      <c r="A7997" s="1">
        <v>44966</v>
      </c>
      <c r="B7997" t="s">
        <v>5</v>
      </c>
      <c r="C7997" s="1">
        <v>44966</v>
      </c>
      <c r="D7997" t="s">
        <v>29</v>
      </c>
      <c r="E7997" t="s">
        <v>23</v>
      </c>
      <c r="F7997" t="s">
        <v>23</v>
      </c>
      <c r="G7997" t="s">
        <v>20</v>
      </c>
      <c r="H7997" t="s">
        <v>0</v>
      </c>
      <c r="I7997">
        <f>MONTH(Table6[[#This Row],[Loan Date]])</f>
        <v>2</v>
      </c>
      <c r="J7997" t="str">
        <f>_xlfn.XLOOKUP(Table6[[#This Row],[Numeric Month]],$N$5:$N$11,$O$5:$O$11)</f>
        <v>Feb</v>
      </c>
      <c r="K7997" t="str">
        <f>_xlfn.XLOOKUP(Table6[[#This Row],[Loan Date]],$Q$5:$Q$152,$R$5:$R$152)</f>
        <v>Thursday</v>
      </c>
      <c r="L7997" t="str">
        <f>_xlfn.XLOOKUP(Table6[[#This Row],[Loan Date]],$Q$5:$Q$152,$S$5:$S$152)</f>
        <v>Week 5</v>
      </c>
    </row>
    <row r="7998" spans="1:12" x14ac:dyDescent="0.2">
      <c r="A7998" s="1">
        <v>44966</v>
      </c>
      <c r="B7998" t="s">
        <v>5</v>
      </c>
      <c r="C7998" s="1">
        <v>44966</v>
      </c>
      <c r="D7998" t="s">
        <v>27</v>
      </c>
      <c r="E7998" t="s">
        <v>21</v>
      </c>
      <c r="F7998" t="s">
        <v>21</v>
      </c>
      <c r="G7998" t="s">
        <v>20</v>
      </c>
      <c r="H7998" t="s">
        <v>0</v>
      </c>
      <c r="I7998">
        <f>MONTH(Table6[[#This Row],[Loan Date]])</f>
        <v>2</v>
      </c>
      <c r="J7998" t="str">
        <f>_xlfn.XLOOKUP(Table6[[#This Row],[Numeric Month]],$N$5:$N$11,$O$5:$O$11)</f>
        <v>Feb</v>
      </c>
      <c r="K7998" t="str">
        <f>_xlfn.XLOOKUP(Table6[[#This Row],[Loan Date]],$Q$5:$Q$152,$R$5:$R$152)</f>
        <v>Thursday</v>
      </c>
      <c r="L7998" t="str">
        <f>_xlfn.XLOOKUP(Table6[[#This Row],[Loan Date]],$Q$5:$Q$152,$S$5:$S$152)</f>
        <v>Week 5</v>
      </c>
    </row>
    <row r="7999" spans="1:12" x14ac:dyDescent="0.2">
      <c r="A7999" s="1">
        <v>44966</v>
      </c>
      <c r="B7999" t="s">
        <v>7</v>
      </c>
      <c r="C7999" s="1">
        <v>44966</v>
      </c>
      <c r="D7999" t="s">
        <v>589</v>
      </c>
      <c r="E7999" t="s">
        <v>21</v>
      </c>
      <c r="F7999" t="s">
        <v>21</v>
      </c>
      <c r="G7999" t="s">
        <v>20</v>
      </c>
      <c r="H7999" t="s">
        <v>0</v>
      </c>
      <c r="I7999">
        <f>MONTH(Table6[[#This Row],[Loan Date]])</f>
        <v>2</v>
      </c>
      <c r="J7999" t="str">
        <f>_xlfn.XLOOKUP(Table6[[#This Row],[Numeric Month]],$N$5:$N$11,$O$5:$O$11)</f>
        <v>Feb</v>
      </c>
      <c r="K7999" t="str">
        <f>_xlfn.XLOOKUP(Table6[[#This Row],[Loan Date]],$Q$5:$Q$152,$R$5:$R$152)</f>
        <v>Thursday</v>
      </c>
      <c r="L7999" t="str">
        <f>_xlfn.XLOOKUP(Table6[[#This Row],[Loan Date]],$Q$5:$Q$152,$S$5:$S$152)</f>
        <v>Week 5</v>
      </c>
    </row>
    <row r="8000" spans="1:12" x14ac:dyDescent="0.2">
      <c r="A8000" s="1">
        <v>44966</v>
      </c>
      <c r="B8000" t="s">
        <v>7</v>
      </c>
      <c r="C8000" s="1">
        <v>44966</v>
      </c>
      <c r="D8000" t="s">
        <v>681</v>
      </c>
      <c r="E8000" t="s">
        <v>23</v>
      </c>
      <c r="F8000" t="s">
        <v>23</v>
      </c>
      <c r="G8000" t="s">
        <v>20</v>
      </c>
      <c r="H8000" t="s">
        <v>0</v>
      </c>
      <c r="I8000">
        <f>MONTH(Table6[[#This Row],[Loan Date]])</f>
        <v>2</v>
      </c>
      <c r="J8000" t="str">
        <f>_xlfn.XLOOKUP(Table6[[#This Row],[Numeric Month]],$N$5:$N$11,$O$5:$O$11)</f>
        <v>Feb</v>
      </c>
      <c r="K8000" t="str">
        <f>_xlfn.XLOOKUP(Table6[[#This Row],[Loan Date]],$Q$5:$Q$152,$R$5:$R$152)</f>
        <v>Thursday</v>
      </c>
      <c r="L8000" t="str">
        <f>_xlfn.XLOOKUP(Table6[[#This Row],[Loan Date]],$Q$5:$Q$152,$S$5:$S$152)</f>
        <v>Week 5</v>
      </c>
    </row>
    <row r="8001" spans="1:12" x14ac:dyDescent="0.2">
      <c r="A8001" s="1">
        <v>44966</v>
      </c>
      <c r="B8001" t="s">
        <v>7</v>
      </c>
      <c r="C8001" s="1">
        <v>44966</v>
      </c>
      <c r="D8001" t="s">
        <v>174</v>
      </c>
      <c r="E8001" t="s">
        <v>23</v>
      </c>
      <c r="F8001" t="s">
        <v>23</v>
      </c>
      <c r="G8001" t="s">
        <v>20</v>
      </c>
      <c r="H8001" t="s">
        <v>0</v>
      </c>
      <c r="I8001">
        <f>MONTH(Table6[[#This Row],[Loan Date]])</f>
        <v>2</v>
      </c>
      <c r="J8001" t="str">
        <f>_xlfn.XLOOKUP(Table6[[#This Row],[Numeric Month]],$N$5:$N$11,$O$5:$O$11)</f>
        <v>Feb</v>
      </c>
      <c r="K8001" t="str">
        <f>_xlfn.XLOOKUP(Table6[[#This Row],[Loan Date]],$Q$5:$Q$152,$R$5:$R$152)</f>
        <v>Thursday</v>
      </c>
      <c r="L8001" t="str">
        <f>_xlfn.XLOOKUP(Table6[[#This Row],[Loan Date]],$Q$5:$Q$152,$S$5:$S$152)</f>
        <v>Week 5</v>
      </c>
    </row>
    <row r="8002" spans="1:12" x14ac:dyDescent="0.2">
      <c r="A8002" s="1">
        <v>44966</v>
      </c>
      <c r="B8002" t="s">
        <v>7</v>
      </c>
      <c r="C8002" s="1">
        <v>44966</v>
      </c>
      <c r="D8002" t="s">
        <v>497</v>
      </c>
      <c r="E8002" t="s">
        <v>21</v>
      </c>
      <c r="F8002" t="s">
        <v>21</v>
      </c>
      <c r="G8002" t="s">
        <v>20</v>
      </c>
      <c r="H8002" t="s">
        <v>0</v>
      </c>
      <c r="I8002">
        <f>MONTH(Table6[[#This Row],[Loan Date]])</f>
        <v>2</v>
      </c>
      <c r="J8002" t="str">
        <f>_xlfn.XLOOKUP(Table6[[#This Row],[Numeric Month]],$N$5:$N$11,$O$5:$O$11)</f>
        <v>Feb</v>
      </c>
      <c r="K8002" t="str">
        <f>_xlfn.XLOOKUP(Table6[[#This Row],[Loan Date]],$Q$5:$Q$152,$R$5:$R$152)</f>
        <v>Thursday</v>
      </c>
      <c r="L8002" t="str">
        <f>_xlfn.XLOOKUP(Table6[[#This Row],[Loan Date]],$Q$5:$Q$152,$S$5:$S$152)</f>
        <v>Week 5</v>
      </c>
    </row>
    <row r="8003" spans="1:12" x14ac:dyDescent="0.2">
      <c r="A8003" s="1">
        <v>44966</v>
      </c>
      <c r="B8003" t="s">
        <v>7</v>
      </c>
      <c r="C8003" s="1">
        <v>44966</v>
      </c>
      <c r="D8003" t="s">
        <v>218</v>
      </c>
      <c r="E8003" t="s">
        <v>23</v>
      </c>
      <c r="F8003" t="s">
        <v>23</v>
      </c>
      <c r="G8003" t="s">
        <v>20</v>
      </c>
      <c r="H8003" t="s">
        <v>0</v>
      </c>
      <c r="I8003">
        <f>MONTH(Table6[[#This Row],[Loan Date]])</f>
        <v>2</v>
      </c>
      <c r="J8003" t="str">
        <f>_xlfn.XLOOKUP(Table6[[#This Row],[Numeric Month]],$N$5:$N$11,$O$5:$O$11)</f>
        <v>Feb</v>
      </c>
      <c r="K8003" t="str">
        <f>_xlfn.XLOOKUP(Table6[[#This Row],[Loan Date]],$Q$5:$Q$152,$R$5:$R$152)</f>
        <v>Thursday</v>
      </c>
      <c r="L8003" t="str">
        <f>_xlfn.XLOOKUP(Table6[[#This Row],[Loan Date]],$Q$5:$Q$152,$S$5:$S$152)</f>
        <v>Week 5</v>
      </c>
    </row>
    <row r="8004" spans="1:12" x14ac:dyDescent="0.2">
      <c r="A8004" s="1">
        <v>44966</v>
      </c>
      <c r="B8004" t="s">
        <v>7</v>
      </c>
      <c r="C8004" s="1">
        <v>44966</v>
      </c>
      <c r="D8004" t="s">
        <v>111</v>
      </c>
      <c r="E8004" t="s">
        <v>21</v>
      </c>
      <c r="F8004" t="s">
        <v>21</v>
      </c>
      <c r="G8004" t="s">
        <v>20</v>
      </c>
      <c r="H8004" t="s">
        <v>0</v>
      </c>
      <c r="I8004">
        <f>MONTH(Table6[[#This Row],[Loan Date]])</f>
        <v>2</v>
      </c>
      <c r="J8004" t="str">
        <f>_xlfn.XLOOKUP(Table6[[#This Row],[Numeric Month]],$N$5:$N$11,$O$5:$O$11)</f>
        <v>Feb</v>
      </c>
      <c r="K8004" t="str">
        <f>_xlfn.XLOOKUP(Table6[[#This Row],[Loan Date]],$Q$5:$Q$152,$R$5:$R$152)</f>
        <v>Thursday</v>
      </c>
      <c r="L8004" t="str">
        <f>_xlfn.XLOOKUP(Table6[[#This Row],[Loan Date]],$Q$5:$Q$152,$S$5:$S$152)</f>
        <v>Week 5</v>
      </c>
    </row>
    <row r="8005" spans="1:12" x14ac:dyDescent="0.2">
      <c r="A8005" s="1">
        <v>44966</v>
      </c>
      <c r="B8005" t="s">
        <v>7</v>
      </c>
      <c r="C8005" s="1">
        <v>44980</v>
      </c>
      <c r="D8005" t="s">
        <v>577</v>
      </c>
      <c r="E8005" t="s">
        <v>3</v>
      </c>
      <c r="F8005" t="s">
        <v>2</v>
      </c>
      <c r="G8005" t="s">
        <v>1</v>
      </c>
      <c r="H8005" t="s">
        <v>0</v>
      </c>
      <c r="I8005">
        <f>MONTH(Table6[[#This Row],[Loan Date]])</f>
        <v>2</v>
      </c>
      <c r="J8005" t="str">
        <f>_xlfn.XLOOKUP(Table6[[#This Row],[Numeric Month]],$N$5:$N$11,$O$5:$O$11)</f>
        <v>Feb</v>
      </c>
      <c r="K8005" t="str">
        <f>_xlfn.XLOOKUP(Table6[[#This Row],[Loan Date]],$Q$5:$Q$152,$R$5:$R$152)</f>
        <v>Thursday</v>
      </c>
      <c r="L8005" t="str">
        <f>_xlfn.XLOOKUP(Table6[[#This Row],[Loan Date]],$Q$5:$Q$152,$S$5:$S$152)</f>
        <v>Week 5</v>
      </c>
    </row>
    <row r="8006" spans="1:12" x14ac:dyDescent="0.2">
      <c r="A8006" s="1">
        <v>44966</v>
      </c>
      <c r="B8006" t="s">
        <v>7</v>
      </c>
      <c r="C8006" s="1">
        <v>44966</v>
      </c>
      <c r="D8006" t="s">
        <v>362</v>
      </c>
      <c r="E8006" t="s">
        <v>122</v>
      </c>
      <c r="F8006" t="s">
        <v>122</v>
      </c>
      <c r="G8006" t="s">
        <v>11</v>
      </c>
      <c r="H8006" t="s">
        <v>0</v>
      </c>
      <c r="I8006">
        <f>MONTH(Table6[[#This Row],[Loan Date]])</f>
        <v>2</v>
      </c>
      <c r="J8006" t="str">
        <f>_xlfn.XLOOKUP(Table6[[#This Row],[Numeric Month]],$N$5:$N$11,$O$5:$O$11)</f>
        <v>Feb</v>
      </c>
      <c r="K8006" t="str">
        <f>_xlfn.XLOOKUP(Table6[[#This Row],[Loan Date]],$Q$5:$Q$152,$R$5:$R$152)</f>
        <v>Thursday</v>
      </c>
      <c r="L8006" t="str">
        <f>_xlfn.XLOOKUP(Table6[[#This Row],[Loan Date]],$Q$5:$Q$152,$S$5:$S$152)</f>
        <v>Week 5</v>
      </c>
    </row>
    <row r="8007" spans="1:12" x14ac:dyDescent="0.2">
      <c r="A8007" s="1">
        <v>44966</v>
      </c>
      <c r="B8007" t="s">
        <v>7</v>
      </c>
      <c r="C8007" s="1">
        <v>44966</v>
      </c>
      <c r="D8007" t="s">
        <v>194</v>
      </c>
      <c r="E8007" t="s">
        <v>12</v>
      </c>
      <c r="F8007" t="s">
        <v>12</v>
      </c>
      <c r="G8007" t="s">
        <v>11</v>
      </c>
      <c r="H8007" t="s">
        <v>0</v>
      </c>
      <c r="I8007">
        <f>MONTH(Table6[[#This Row],[Loan Date]])</f>
        <v>2</v>
      </c>
      <c r="J8007" t="str">
        <f>_xlfn.XLOOKUP(Table6[[#This Row],[Numeric Month]],$N$5:$N$11,$O$5:$O$11)</f>
        <v>Feb</v>
      </c>
      <c r="K8007" t="str">
        <f>_xlfn.XLOOKUP(Table6[[#This Row],[Loan Date]],$Q$5:$Q$152,$R$5:$R$152)</f>
        <v>Thursday</v>
      </c>
      <c r="L8007" t="str">
        <f>_xlfn.XLOOKUP(Table6[[#This Row],[Loan Date]],$Q$5:$Q$152,$S$5:$S$152)</f>
        <v>Week 5</v>
      </c>
    </row>
    <row r="8008" spans="1:12" x14ac:dyDescent="0.2">
      <c r="A8008" s="1">
        <v>44966</v>
      </c>
      <c r="B8008" t="s">
        <v>5</v>
      </c>
      <c r="C8008" s="1">
        <v>44980</v>
      </c>
      <c r="D8008" t="s">
        <v>779</v>
      </c>
      <c r="E8008" t="s">
        <v>3</v>
      </c>
      <c r="F8008" t="s">
        <v>2</v>
      </c>
      <c r="G8008" t="s">
        <v>1</v>
      </c>
      <c r="H8008" t="s">
        <v>0</v>
      </c>
      <c r="I8008">
        <f>MONTH(Table6[[#This Row],[Loan Date]])</f>
        <v>2</v>
      </c>
      <c r="J8008" t="str">
        <f>_xlfn.XLOOKUP(Table6[[#This Row],[Numeric Month]],$N$5:$N$11,$O$5:$O$11)</f>
        <v>Feb</v>
      </c>
      <c r="K8008" t="str">
        <f>_xlfn.XLOOKUP(Table6[[#This Row],[Loan Date]],$Q$5:$Q$152,$R$5:$R$152)</f>
        <v>Thursday</v>
      </c>
      <c r="L8008" t="str">
        <f>_xlfn.XLOOKUP(Table6[[#This Row],[Loan Date]],$Q$5:$Q$152,$S$5:$S$152)</f>
        <v>Week 5</v>
      </c>
    </row>
    <row r="8009" spans="1:12" x14ac:dyDescent="0.2">
      <c r="A8009" s="1">
        <v>44966</v>
      </c>
      <c r="B8009" t="s">
        <v>5</v>
      </c>
      <c r="C8009" s="1">
        <v>44980</v>
      </c>
      <c r="D8009" t="s">
        <v>76</v>
      </c>
      <c r="E8009" t="s">
        <v>9</v>
      </c>
      <c r="F8009" t="s">
        <v>8</v>
      </c>
      <c r="G8009" t="s">
        <v>1</v>
      </c>
      <c r="H8009" t="s">
        <v>0</v>
      </c>
      <c r="I8009">
        <f>MONTH(Table6[[#This Row],[Loan Date]])</f>
        <v>2</v>
      </c>
      <c r="J8009" t="str">
        <f>_xlfn.XLOOKUP(Table6[[#This Row],[Numeric Month]],$N$5:$N$11,$O$5:$O$11)</f>
        <v>Feb</v>
      </c>
      <c r="K8009" t="str">
        <f>_xlfn.XLOOKUP(Table6[[#This Row],[Loan Date]],$Q$5:$Q$152,$R$5:$R$152)</f>
        <v>Thursday</v>
      </c>
      <c r="L8009" t="str">
        <f>_xlfn.XLOOKUP(Table6[[#This Row],[Loan Date]],$Q$5:$Q$152,$S$5:$S$152)</f>
        <v>Week 5</v>
      </c>
    </row>
    <row r="8010" spans="1:12" x14ac:dyDescent="0.2">
      <c r="A8010" s="1">
        <v>44966</v>
      </c>
      <c r="B8010" t="s">
        <v>5</v>
      </c>
      <c r="C8010" s="1">
        <v>44973</v>
      </c>
      <c r="D8010" t="s">
        <v>155</v>
      </c>
      <c r="E8010" t="s">
        <v>9</v>
      </c>
      <c r="F8010" t="s">
        <v>8</v>
      </c>
      <c r="G8010" t="s">
        <v>1</v>
      </c>
      <c r="H8010" t="s">
        <v>0</v>
      </c>
      <c r="I8010">
        <f>MONTH(Table6[[#This Row],[Loan Date]])</f>
        <v>2</v>
      </c>
      <c r="J8010" t="str">
        <f>_xlfn.XLOOKUP(Table6[[#This Row],[Numeric Month]],$N$5:$N$11,$O$5:$O$11)</f>
        <v>Feb</v>
      </c>
      <c r="K8010" t="str">
        <f>_xlfn.XLOOKUP(Table6[[#This Row],[Loan Date]],$Q$5:$Q$152,$R$5:$R$152)</f>
        <v>Thursday</v>
      </c>
      <c r="L8010" t="str">
        <f>_xlfn.XLOOKUP(Table6[[#This Row],[Loan Date]],$Q$5:$Q$152,$S$5:$S$152)</f>
        <v>Week 5</v>
      </c>
    </row>
    <row r="8011" spans="1:12" x14ac:dyDescent="0.2">
      <c r="A8011" s="1">
        <v>44966</v>
      </c>
      <c r="B8011" t="s">
        <v>5</v>
      </c>
      <c r="C8011" s="1">
        <v>44966</v>
      </c>
      <c r="D8011" t="s">
        <v>734</v>
      </c>
      <c r="E8011" t="s">
        <v>21</v>
      </c>
      <c r="F8011" t="s">
        <v>21</v>
      </c>
      <c r="G8011" t="s">
        <v>20</v>
      </c>
      <c r="H8011" t="s">
        <v>0</v>
      </c>
      <c r="I8011">
        <f>MONTH(Table6[[#This Row],[Loan Date]])</f>
        <v>2</v>
      </c>
      <c r="J8011" t="str">
        <f>_xlfn.XLOOKUP(Table6[[#This Row],[Numeric Month]],$N$5:$N$11,$O$5:$O$11)</f>
        <v>Feb</v>
      </c>
      <c r="K8011" t="str">
        <f>_xlfn.XLOOKUP(Table6[[#This Row],[Loan Date]],$Q$5:$Q$152,$R$5:$R$152)</f>
        <v>Thursday</v>
      </c>
      <c r="L8011" t="str">
        <f>_xlfn.XLOOKUP(Table6[[#This Row],[Loan Date]],$Q$5:$Q$152,$S$5:$S$152)</f>
        <v>Week 5</v>
      </c>
    </row>
    <row r="8012" spans="1:12" x14ac:dyDescent="0.2">
      <c r="A8012" s="1">
        <v>44966</v>
      </c>
      <c r="B8012" t="s">
        <v>7</v>
      </c>
      <c r="C8012" s="1">
        <v>44966</v>
      </c>
      <c r="D8012" t="s">
        <v>613</v>
      </c>
      <c r="E8012" t="s">
        <v>21</v>
      </c>
      <c r="F8012" t="s">
        <v>21</v>
      </c>
      <c r="G8012" t="s">
        <v>20</v>
      </c>
      <c r="H8012" t="s">
        <v>0</v>
      </c>
      <c r="I8012">
        <f>MONTH(Table6[[#This Row],[Loan Date]])</f>
        <v>2</v>
      </c>
      <c r="J8012" t="str">
        <f>_xlfn.XLOOKUP(Table6[[#This Row],[Numeric Month]],$N$5:$N$11,$O$5:$O$11)</f>
        <v>Feb</v>
      </c>
      <c r="K8012" t="str">
        <f>_xlfn.XLOOKUP(Table6[[#This Row],[Loan Date]],$Q$5:$Q$152,$R$5:$R$152)</f>
        <v>Thursday</v>
      </c>
      <c r="L8012" t="str">
        <f>_xlfn.XLOOKUP(Table6[[#This Row],[Loan Date]],$Q$5:$Q$152,$S$5:$S$152)</f>
        <v>Week 5</v>
      </c>
    </row>
    <row r="8013" spans="1:12" x14ac:dyDescent="0.2">
      <c r="A8013" s="1">
        <v>44966</v>
      </c>
      <c r="B8013" t="s">
        <v>7</v>
      </c>
      <c r="C8013" s="1">
        <v>44966</v>
      </c>
      <c r="D8013" t="s">
        <v>214</v>
      </c>
      <c r="E8013" t="s">
        <v>23</v>
      </c>
      <c r="F8013" t="s">
        <v>23</v>
      </c>
      <c r="G8013" t="s">
        <v>20</v>
      </c>
      <c r="H8013" t="s">
        <v>0</v>
      </c>
      <c r="I8013">
        <f>MONTH(Table6[[#This Row],[Loan Date]])</f>
        <v>2</v>
      </c>
      <c r="J8013" t="str">
        <f>_xlfn.XLOOKUP(Table6[[#This Row],[Numeric Month]],$N$5:$N$11,$O$5:$O$11)</f>
        <v>Feb</v>
      </c>
      <c r="K8013" t="str">
        <f>_xlfn.XLOOKUP(Table6[[#This Row],[Loan Date]],$Q$5:$Q$152,$R$5:$R$152)</f>
        <v>Thursday</v>
      </c>
      <c r="L8013" t="str">
        <f>_xlfn.XLOOKUP(Table6[[#This Row],[Loan Date]],$Q$5:$Q$152,$S$5:$S$152)</f>
        <v>Week 5</v>
      </c>
    </row>
    <row r="8014" spans="1:12" x14ac:dyDescent="0.2">
      <c r="A8014" s="1">
        <v>44966</v>
      </c>
      <c r="B8014" t="s">
        <v>5</v>
      </c>
      <c r="C8014" s="1">
        <v>44966</v>
      </c>
      <c r="D8014" t="s">
        <v>171</v>
      </c>
      <c r="E8014" t="s">
        <v>23</v>
      </c>
      <c r="F8014" t="s">
        <v>23</v>
      </c>
      <c r="G8014" t="s">
        <v>20</v>
      </c>
      <c r="H8014" t="s">
        <v>0</v>
      </c>
      <c r="I8014">
        <f>MONTH(Table6[[#This Row],[Loan Date]])</f>
        <v>2</v>
      </c>
      <c r="J8014" t="str">
        <f>_xlfn.XLOOKUP(Table6[[#This Row],[Numeric Month]],$N$5:$N$11,$O$5:$O$11)</f>
        <v>Feb</v>
      </c>
      <c r="K8014" t="str">
        <f>_xlfn.XLOOKUP(Table6[[#This Row],[Loan Date]],$Q$5:$Q$152,$R$5:$R$152)</f>
        <v>Thursday</v>
      </c>
      <c r="L8014" t="str">
        <f>_xlfn.XLOOKUP(Table6[[#This Row],[Loan Date]],$Q$5:$Q$152,$S$5:$S$152)</f>
        <v>Week 5</v>
      </c>
    </row>
    <row r="8015" spans="1:12" x14ac:dyDescent="0.2">
      <c r="A8015" s="1">
        <v>44966</v>
      </c>
      <c r="B8015" t="s">
        <v>7</v>
      </c>
      <c r="C8015" s="1">
        <v>44966</v>
      </c>
      <c r="D8015" t="s">
        <v>343</v>
      </c>
      <c r="E8015" t="s">
        <v>23</v>
      </c>
      <c r="F8015" t="s">
        <v>23</v>
      </c>
      <c r="G8015" t="s">
        <v>20</v>
      </c>
      <c r="H8015" t="s">
        <v>0</v>
      </c>
      <c r="I8015">
        <f>MONTH(Table6[[#This Row],[Loan Date]])</f>
        <v>2</v>
      </c>
      <c r="J8015" t="str">
        <f>_xlfn.XLOOKUP(Table6[[#This Row],[Numeric Month]],$N$5:$N$11,$O$5:$O$11)</f>
        <v>Feb</v>
      </c>
      <c r="K8015" t="str">
        <f>_xlfn.XLOOKUP(Table6[[#This Row],[Loan Date]],$Q$5:$Q$152,$R$5:$R$152)</f>
        <v>Thursday</v>
      </c>
      <c r="L8015" t="str">
        <f>_xlfn.XLOOKUP(Table6[[#This Row],[Loan Date]],$Q$5:$Q$152,$S$5:$S$152)</f>
        <v>Week 5</v>
      </c>
    </row>
    <row r="8016" spans="1:12" x14ac:dyDescent="0.2">
      <c r="A8016" s="1">
        <v>44966</v>
      </c>
      <c r="B8016" t="s">
        <v>7</v>
      </c>
      <c r="C8016" s="1">
        <v>44966</v>
      </c>
      <c r="D8016" t="s">
        <v>197</v>
      </c>
      <c r="E8016" t="s">
        <v>41</v>
      </c>
      <c r="F8016" t="s">
        <v>40</v>
      </c>
      <c r="G8016" t="s">
        <v>39</v>
      </c>
      <c r="H8016" t="s">
        <v>0</v>
      </c>
      <c r="I8016">
        <f>MONTH(Table6[[#This Row],[Loan Date]])</f>
        <v>2</v>
      </c>
      <c r="J8016" t="str">
        <f>_xlfn.XLOOKUP(Table6[[#This Row],[Numeric Month]],$N$5:$N$11,$O$5:$O$11)</f>
        <v>Feb</v>
      </c>
      <c r="K8016" t="str">
        <f>_xlfn.XLOOKUP(Table6[[#This Row],[Loan Date]],$Q$5:$Q$152,$R$5:$R$152)</f>
        <v>Thursday</v>
      </c>
      <c r="L8016" t="str">
        <f>_xlfn.XLOOKUP(Table6[[#This Row],[Loan Date]],$Q$5:$Q$152,$S$5:$S$152)</f>
        <v>Week 5</v>
      </c>
    </row>
    <row r="8017" spans="1:12" x14ac:dyDescent="0.2">
      <c r="A8017" s="1">
        <v>44966</v>
      </c>
      <c r="B8017" t="s">
        <v>7</v>
      </c>
      <c r="C8017" s="1">
        <v>44966</v>
      </c>
      <c r="D8017" t="s">
        <v>952</v>
      </c>
      <c r="E8017" t="s">
        <v>37</v>
      </c>
      <c r="F8017" t="s">
        <v>37</v>
      </c>
      <c r="G8017" t="s">
        <v>20</v>
      </c>
      <c r="H8017" t="s">
        <v>0</v>
      </c>
      <c r="I8017">
        <f>MONTH(Table6[[#This Row],[Loan Date]])</f>
        <v>2</v>
      </c>
      <c r="J8017" t="str">
        <f>_xlfn.XLOOKUP(Table6[[#This Row],[Numeric Month]],$N$5:$N$11,$O$5:$O$11)</f>
        <v>Feb</v>
      </c>
      <c r="K8017" t="str">
        <f>_xlfn.XLOOKUP(Table6[[#This Row],[Loan Date]],$Q$5:$Q$152,$R$5:$R$152)</f>
        <v>Thursday</v>
      </c>
      <c r="L8017" t="str">
        <f>_xlfn.XLOOKUP(Table6[[#This Row],[Loan Date]],$Q$5:$Q$152,$S$5:$S$152)</f>
        <v>Week 5</v>
      </c>
    </row>
    <row r="8018" spans="1:12" x14ac:dyDescent="0.2">
      <c r="A8018" s="1">
        <v>44966</v>
      </c>
      <c r="B8018" t="s">
        <v>7</v>
      </c>
      <c r="C8018" s="1">
        <v>44966</v>
      </c>
      <c r="D8018" t="s">
        <v>497</v>
      </c>
      <c r="E8018" t="s">
        <v>21</v>
      </c>
      <c r="F8018" t="s">
        <v>21</v>
      </c>
      <c r="G8018" t="s">
        <v>20</v>
      </c>
      <c r="H8018" t="s">
        <v>0</v>
      </c>
      <c r="I8018">
        <f>MONTH(Table6[[#This Row],[Loan Date]])</f>
        <v>2</v>
      </c>
      <c r="J8018" t="str">
        <f>_xlfn.XLOOKUP(Table6[[#This Row],[Numeric Month]],$N$5:$N$11,$O$5:$O$11)</f>
        <v>Feb</v>
      </c>
      <c r="K8018" t="str">
        <f>_xlfn.XLOOKUP(Table6[[#This Row],[Loan Date]],$Q$5:$Q$152,$R$5:$R$152)</f>
        <v>Thursday</v>
      </c>
      <c r="L8018" t="str">
        <f>_xlfn.XLOOKUP(Table6[[#This Row],[Loan Date]],$Q$5:$Q$152,$S$5:$S$152)</f>
        <v>Week 5</v>
      </c>
    </row>
    <row r="8019" spans="1:12" x14ac:dyDescent="0.2">
      <c r="A8019" s="1">
        <v>44966</v>
      </c>
      <c r="B8019" t="s">
        <v>7</v>
      </c>
      <c r="C8019" s="1">
        <v>44966</v>
      </c>
      <c r="D8019" t="s">
        <v>923</v>
      </c>
      <c r="E8019" t="s">
        <v>37</v>
      </c>
      <c r="F8019" t="s">
        <v>37</v>
      </c>
      <c r="G8019" t="s">
        <v>20</v>
      </c>
      <c r="H8019" t="s">
        <v>0</v>
      </c>
      <c r="I8019">
        <f>MONTH(Table6[[#This Row],[Loan Date]])</f>
        <v>2</v>
      </c>
      <c r="J8019" t="str">
        <f>_xlfn.XLOOKUP(Table6[[#This Row],[Numeric Month]],$N$5:$N$11,$O$5:$O$11)</f>
        <v>Feb</v>
      </c>
      <c r="K8019" t="str">
        <f>_xlfn.XLOOKUP(Table6[[#This Row],[Loan Date]],$Q$5:$Q$152,$R$5:$R$152)</f>
        <v>Thursday</v>
      </c>
      <c r="L8019" t="str">
        <f>_xlfn.XLOOKUP(Table6[[#This Row],[Loan Date]],$Q$5:$Q$152,$S$5:$S$152)</f>
        <v>Week 5</v>
      </c>
    </row>
    <row r="8020" spans="1:12" x14ac:dyDescent="0.2">
      <c r="A8020" s="1">
        <v>44966</v>
      </c>
      <c r="B8020" t="s">
        <v>7</v>
      </c>
      <c r="C8020" s="1">
        <v>44966</v>
      </c>
      <c r="D8020" t="s">
        <v>174</v>
      </c>
      <c r="E8020" t="s">
        <v>23</v>
      </c>
      <c r="F8020" t="s">
        <v>23</v>
      </c>
      <c r="G8020" t="s">
        <v>20</v>
      </c>
      <c r="H8020" t="s">
        <v>0</v>
      </c>
      <c r="I8020">
        <f>MONTH(Table6[[#This Row],[Loan Date]])</f>
        <v>2</v>
      </c>
      <c r="J8020" t="str">
        <f>_xlfn.XLOOKUP(Table6[[#This Row],[Numeric Month]],$N$5:$N$11,$O$5:$O$11)</f>
        <v>Feb</v>
      </c>
      <c r="K8020" t="str">
        <f>_xlfn.XLOOKUP(Table6[[#This Row],[Loan Date]],$Q$5:$Q$152,$R$5:$R$152)</f>
        <v>Thursday</v>
      </c>
      <c r="L8020" t="str">
        <f>_xlfn.XLOOKUP(Table6[[#This Row],[Loan Date]],$Q$5:$Q$152,$S$5:$S$152)</f>
        <v>Week 5</v>
      </c>
    </row>
    <row r="8021" spans="1:12" x14ac:dyDescent="0.2">
      <c r="A8021" s="1">
        <v>44966</v>
      </c>
      <c r="B8021" t="s">
        <v>5</v>
      </c>
      <c r="C8021" s="1">
        <v>44973</v>
      </c>
      <c r="D8021" t="s">
        <v>951</v>
      </c>
      <c r="E8021" t="s">
        <v>9</v>
      </c>
      <c r="F8021" t="s">
        <v>8</v>
      </c>
      <c r="G8021" t="s">
        <v>1</v>
      </c>
      <c r="H8021" t="s">
        <v>0</v>
      </c>
      <c r="I8021">
        <f>MONTH(Table6[[#This Row],[Loan Date]])</f>
        <v>2</v>
      </c>
      <c r="J8021" t="str">
        <f>_xlfn.XLOOKUP(Table6[[#This Row],[Numeric Month]],$N$5:$N$11,$O$5:$O$11)</f>
        <v>Feb</v>
      </c>
      <c r="K8021" t="str">
        <f>_xlfn.XLOOKUP(Table6[[#This Row],[Loan Date]],$Q$5:$Q$152,$R$5:$R$152)</f>
        <v>Thursday</v>
      </c>
      <c r="L8021" t="str">
        <f>_xlfn.XLOOKUP(Table6[[#This Row],[Loan Date]],$Q$5:$Q$152,$S$5:$S$152)</f>
        <v>Week 5</v>
      </c>
    </row>
    <row r="8022" spans="1:12" x14ac:dyDescent="0.2">
      <c r="A8022" s="1">
        <v>44966</v>
      </c>
      <c r="B8022" t="s">
        <v>7</v>
      </c>
      <c r="C8022" s="1">
        <v>44966</v>
      </c>
      <c r="D8022" t="s">
        <v>558</v>
      </c>
      <c r="E8022" t="s">
        <v>122</v>
      </c>
      <c r="F8022" t="s">
        <v>122</v>
      </c>
      <c r="G8022" t="s">
        <v>11</v>
      </c>
      <c r="H8022" t="s">
        <v>0</v>
      </c>
      <c r="I8022">
        <f>MONTH(Table6[[#This Row],[Loan Date]])</f>
        <v>2</v>
      </c>
      <c r="J8022" t="str">
        <f>_xlfn.XLOOKUP(Table6[[#This Row],[Numeric Month]],$N$5:$N$11,$O$5:$O$11)</f>
        <v>Feb</v>
      </c>
      <c r="K8022" t="str">
        <f>_xlfn.XLOOKUP(Table6[[#This Row],[Loan Date]],$Q$5:$Q$152,$R$5:$R$152)</f>
        <v>Thursday</v>
      </c>
      <c r="L8022" t="str">
        <f>_xlfn.XLOOKUP(Table6[[#This Row],[Loan Date]],$Q$5:$Q$152,$S$5:$S$152)</f>
        <v>Week 5</v>
      </c>
    </row>
    <row r="8023" spans="1:12" x14ac:dyDescent="0.2">
      <c r="A8023" s="1">
        <v>44966</v>
      </c>
      <c r="B8023" t="s">
        <v>7</v>
      </c>
      <c r="C8023" s="1">
        <v>44966</v>
      </c>
      <c r="D8023" t="s">
        <v>471</v>
      </c>
      <c r="E8023" t="s">
        <v>12</v>
      </c>
      <c r="F8023" t="s">
        <v>12</v>
      </c>
      <c r="G8023" t="s">
        <v>11</v>
      </c>
      <c r="H8023" t="s">
        <v>0</v>
      </c>
      <c r="I8023">
        <f>MONTH(Table6[[#This Row],[Loan Date]])</f>
        <v>2</v>
      </c>
      <c r="J8023" t="str">
        <f>_xlfn.XLOOKUP(Table6[[#This Row],[Numeric Month]],$N$5:$N$11,$O$5:$O$11)</f>
        <v>Feb</v>
      </c>
      <c r="K8023" t="str">
        <f>_xlfn.XLOOKUP(Table6[[#This Row],[Loan Date]],$Q$5:$Q$152,$R$5:$R$152)</f>
        <v>Thursday</v>
      </c>
      <c r="L8023" t="str">
        <f>_xlfn.XLOOKUP(Table6[[#This Row],[Loan Date]],$Q$5:$Q$152,$S$5:$S$152)</f>
        <v>Week 5</v>
      </c>
    </row>
    <row r="8024" spans="1:12" x14ac:dyDescent="0.2">
      <c r="A8024" s="1">
        <v>44966</v>
      </c>
      <c r="B8024" t="s">
        <v>7</v>
      </c>
      <c r="C8024" s="1">
        <v>44966</v>
      </c>
      <c r="D8024" t="s">
        <v>474</v>
      </c>
      <c r="E8024" t="s">
        <v>21</v>
      </c>
      <c r="F8024" t="s">
        <v>21</v>
      </c>
      <c r="G8024" t="s">
        <v>20</v>
      </c>
      <c r="H8024" t="s">
        <v>0</v>
      </c>
      <c r="I8024">
        <f>MONTH(Table6[[#This Row],[Loan Date]])</f>
        <v>2</v>
      </c>
      <c r="J8024" t="str">
        <f>_xlfn.XLOOKUP(Table6[[#This Row],[Numeric Month]],$N$5:$N$11,$O$5:$O$11)</f>
        <v>Feb</v>
      </c>
      <c r="K8024" t="str">
        <f>_xlfn.XLOOKUP(Table6[[#This Row],[Loan Date]],$Q$5:$Q$152,$R$5:$R$152)</f>
        <v>Thursday</v>
      </c>
      <c r="L8024" t="str">
        <f>_xlfn.XLOOKUP(Table6[[#This Row],[Loan Date]],$Q$5:$Q$152,$S$5:$S$152)</f>
        <v>Week 5</v>
      </c>
    </row>
    <row r="8025" spans="1:12" x14ac:dyDescent="0.2">
      <c r="A8025" s="1">
        <v>44966</v>
      </c>
      <c r="B8025" t="s">
        <v>7</v>
      </c>
      <c r="C8025" s="1">
        <v>44966</v>
      </c>
      <c r="D8025" t="s">
        <v>110</v>
      </c>
      <c r="E8025" t="s">
        <v>23</v>
      </c>
      <c r="F8025" t="s">
        <v>23</v>
      </c>
      <c r="G8025" t="s">
        <v>20</v>
      </c>
      <c r="H8025" t="s">
        <v>0</v>
      </c>
      <c r="I8025">
        <f>MONTH(Table6[[#This Row],[Loan Date]])</f>
        <v>2</v>
      </c>
      <c r="J8025" t="str">
        <f>_xlfn.XLOOKUP(Table6[[#This Row],[Numeric Month]],$N$5:$N$11,$O$5:$O$11)</f>
        <v>Feb</v>
      </c>
      <c r="K8025" t="str">
        <f>_xlfn.XLOOKUP(Table6[[#This Row],[Loan Date]],$Q$5:$Q$152,$R$5:$R$152)</f>
        <v>Thursday</v>
      </c>
      <c r="L8025" t="str">
        <f>_xlfn.XLOOKUP(Table6[[#This Row],[Loan Date]],$Q$5:$Q$152,$S$5:$S$152)</f>
        <v>Week 5</v>
      </c>
    </row>
    <row r="8026" spans="1:12" x14ac:dyDescent="0.2">
      <c r="A8026" s="1">
        <v>44966</v>
      </c>
      <c r="B8026" t="s">
        <v>7</v>
      </c>
      <c r="C8026" s="1">
        <v>44980</v>
      </c>
      <c r="D8026" t="s">
        <v>349</v>
      </c>
      <c r="E8026" t="s">
        <v>9</v>
      </c>
      <c r="F8026" t="s">
        <v>8</v>
      </c>
      <c r="G8026" t="s">
        <v>1</v>
      </c>
      <c r="H8026" t="s">
        <v>0</v>
      </c>
      <c r="I8026">
        <f>MONTH(Table6[[#This Row],[Loan Date]])</f>
        <v>2</v>
      </c>
      <c r="J8026" t="str">
        <f>_xlfn.XLOOKUP(Table6[[#This Row],[Numeric Month]],$N$5:$N$11,$O$5:$O$11)</f>
        <v>Feb</v>
      </c>
      <c r="K8026" t="str">
        <f>_xlfn.XLOOKUP(Table6[[#This Row],[Loan Date]],$Q$5:$Q$152,$R$5:$R$152)</f>
        <v>Thursday</v>
      </c>
      <c r="L8026" t="str">
        <f>_xlfn.XLOOKUP(Table6[[#This Row],[Loan Date]],$Q$5:$Q$152,$S$5:$S$152)</f>
        <v>Week 5</v>
      </c>
    </row>
    <row r="8027" spans="1:12" x14ac:dyDescent="0.2">
      <c r="A8027" s="1">
        <v>44966</v>
      </c>
      <c r="B8027" t="s">
        <v>7</v>
      </c>
      <c r="C8027" s="1">
        <v>44980</v>
      </c>
      <c r="D8027" t="s">
        <v>317</v>
      </c>
      <c r="E8027" t="s">
        <v>9</v>
      </c>
      <c r="F8027" t="s">
        <v>8</v>
      </c>
      <c r="G8027" t="s">
        <v>1</v>
      </c>
      <c r="H8027" t="s">
        <v>0</v>
      </c>
      <c r="I8027">
        <f>MONTH(Table6[[#This Row],[Loan Date]])</f>
        <v>2</v>
      </c>
      <c r="J8027" t="str">
        <f>_xlfn.XLOOKUP(Table6[[#This Row],[Numeric Month]],$N$5:$N$11,$O$5:$O$11)</f>
        <v>Feb</v>
      </c>
      <c r="K8027" t="str">
        <f>_xlfn.XLOOKUP(Table6[[#This Row],[Loan Date]],$Q$5:$Q$152,$R$5:$R$152)</f>
        <v>Thursday</v>
      </c>
      <c r="L8027" t="str">
        <f>_xlfn.XLOOKUP(Table6[[#This Row],[Loan Date]],$Q$5:$Q$152,$S$5:$S$152)</f>
        <v>Week 5</v>
      </c>
    </row>
    <row r="8028" spans="1:12" x14ac:dyDescent="0.2">
      <c r="A8028" s="1">
        <v>44966</v>
      </c>
      <c r="B8028" t="s">
        <v>7</v>
      </c>
      <c r="C8028" s="1">
        <v>44966</v>
      </c>
      <c r="D8028" t="s">
        <v>589</v>
      </c>
      <c r="E8028" t="s">
        <v>21</v>
      </c>
      <c r="F8028" t="s">
        <v>21</v>
      </c>
      <c r="G8028" t="s">
        <v>20</v>
      </c>
      <c r="H8028" t="s">
        <v>0</v>
      </c>
      <c r="I8028">
        <f>MONTH(Table6[[#This Row],[Loan Date]])</f>
        <v>2</v>
      </c>
      <c r="J8028" t="str">
        <f>_xlfn.XLOOKUP(Table6[[#This Row],[Numeric Month]],$N$5:$N$11,$O$5:$O$11)</f>
        <v>Feb</v>
      </c>
      <c r="K8028" t="str">
        <f>_xlfn.XLOOKUP(Table6[[#This Row],[Loan Date]],$Q$5:$Q$152,$R$5:$R$152)</f>
        <v>Thursday</v>
      </c>
      <c r="L8028" t="str">
        <f>_xlfn.XLOOKUP(Table6[[#This Row],[Loan Date]],$Q$5:$Q$152,$S$5:$S$152)</f>
        <v>Week 5</v>
      </c>
    </row>
    <row r="8029" spans="1:12" x14ac:dyDescent="0.2">
      <c r="A8029" s="1">
        <v>44966</v>
      </c>
      <c r="B8029" t="s">
        <v>7</v>
      </c>
      <c r="C8029" s="1">
        <v>44966</v>
      </c>
      <c r="D8029" t="s">
        <v>681</v>
      </c>
      <c r="E8029" t="s">
        <v>23</v>
      </c>
      <c r="F8029" t="s">
        <v>23</v>
      </c>
      <c r="G8029" t="s">
        <v>20</v>
      </c>
      <c r="H8029" t="s">
        <v>0</v>
      </c>
      <c r="I8029">
        <f>MONTH(Table6[[#This Row],[Loan Date]])</f>
        <v>2</v>
      </c>
      <c r="J8029" t="str">
        <f>_xlfn.XLOOKUP(Table6[[#This Row],[Numeric Month]],$N$5:$N$11,$O$5:$O$11)</f>
        <v>Feb</v>
      </c>
      <c r="K8029" t="str">
        <f>_xlfn.XLOOKUP(Table6[[#This Row],[Loan Date]],$Q$5:$Q$152,$R$5:$R$152)</f>
        <v>Thursday</v>
      </c>
      <c r="L8029" t="str">
        <f>_xlfn.XLOOKUP(Table6[[#This Row],[Loan Date]],$Q$5:$Q$152,$S$5:$S$152)</f>
        <v>Week 5</v>
      </c>
    </row>
    <row r="8030" spans="1:12" x14ac:dyDescent="0.2">
      <c r="A8030" s="1">
        <v>44966</v>
      </c>
      <c r="B8030" t="s">
        <v>7</v>
      </c>
      <c r="C8030" s="1">
        <v>44966</v>
      </c>
      <c r="D8030" t="s">
        <v>913</v>
      </c>
      <c r="E8030" t="s">
        <v>37</v>
      </c>
      <c r="F8030" t="s">
        <v>37</v>
      </c>
      <c r="G8030" t="s">
        <v>20</v>
      </c>
      <c r="H8030" t="s">
        <v>0</v>
      </c>
      <c r="I8030">
        <f>MONTH(Table6[[#This Row],[Loan Date]])</f>
        <v>2</v>
      </c>
      <c r="J8030" t="str">
        <f>_xlfn.XLOOKUP(Table6[[#This Row],[Numeric Month]],$N$5:$N$11,$O$5:$O$11)</f>
        <v>Feb</v>
      </c>
      <c r="K8030" t="str">
        <f>_xlfn.XLOOKUP(Table6[[#This Row],[Loan Date]],$Q$5:$Q$152,$R$5:$R$152)</f>
        <v>Thursday</v>
      </c>
      <c r="L8030" t="str">
        <f>_xlfn.XLOOKUP(Table6[[#This Row],[Loan Date]],$Q$5:$Q$152,$S$5:$S$152)</f>
        <v>Week 5</v>
      </c>
    </row>
    <row r="8031" spans="1:12" x14ac:dyDescent="0.2">
      <c r="A8031" s="1">
        <v>44966</v>
      </c>
      <c r="B8031" t="s">
        <v>7</v>
      </c>
      <c r="C8031" s="1">
        <v>44973</v>
      </c>
      <c r="D8031" t="s">
        <v>950</v>
      </c>
      <c r="E8031" t="s">
        <v>52</v>
      </c>
      <c r="F8031" t="s">
        <v>51</v>
      </c>
      <c r="G8031" t="s">
        <v>1</v>
      </c>
      <c r="H8031" t="s">
        <v>0</v>
      </c>
      <c r="I8031">
        <f>MONTH(Table6[[#This Row],[Loan Date]])</f>
        <v>2</v>
      </c>
      <c r="J8031" t="str">
        <f>_xlfn.XLOOKUP(Table6[[#This Row],[Numeric Month]],$N$5:$N$11,$O$5:$O$11)</f>
        <v>Feb</v>
      </c>
      <c r="K8031" t="str">
        <f>_xlfn.XLOOKUP(Table6[[#This Row],[Loan Date]],$Q$5:$Q$152,$R$5:$R$152)</f>
        <v>Thursday</v>
      </c>
      <c r="L8031" t="str">
        <f>_xlfn.XLOOKUP(Table6[[#This Row],[Loan Date]],$Q$5:$Q$152,$S$5:$S$152)</f>
        <v>Week 5</v>
      </c>
    </row>
    <row r="8032" spans="1:12" x14ac:dyDescent="0.2">
      <c r="A8032" s="1">
        <v>44966</v>
      </c>
      <c r="B8032" t="s">
        <v>5</v>
      </c>
      <c r="C8032" s="1">
        <v>44973</v>
      </c>
      <c r="D8032" t="s">
        <v>271</v>
      </c>
      <c r="E8032" t="s">
        <v>52</v>
      </c>
      <c r="F8032" t="s">
        <v>51</v>
      </c>
      <c r="G8032" t="s">
        <v>1</v>
      </c>
      <c r="H8032" t="s">
        <v>0</v>
      </c>
      <c r="I8032">
        <f>MONTH(Table6[[#This Row],[Loan Date]])</f>
        <v>2</v>
      </c>
      <c r="J8032" t="str">
        <f>_xlfn.XLOOKUP(Table6[[#This Row],[Numeric Month]],$N$5:$N$11,$O$5:$O$11)</f>
        <v>Feb</v>
      </c>
      <c r="K8032" t="str">
        <f>_xlfn.XLOOKUP(Table6[[#This Row],[Loan Date]],$Q$5:$Q$152,$R$5:$R$152)</f>
        <v>Thursday</v>
      </c>
      <c r="L8032" t="str">
        <f>_xlfn.XLOOKUP(Table6[[#This Row],[Loan Date]],$Q$5:$Q$152,$S$5:$S$152)</f>
        <v>Week 5</v>
      </c>
    </row>
    <row r="8033" spans="1:12" x14ac:dyDescent="0.2">
      <c r="A8033" s="1">
        <v>44966</v>
      </c>
      <c r="B8033" t="s">
        <v>7</v>
      </c>
      <c r="C8033" s="1">
        <v>44966</v>
      </c>
      <c r="D8033" t="s">
        <v>314</v>
      </c>
      <c r="E8033" t="s">
        <v>49</v>
      </c>
      <c r="F8033" t="s">
        <v>49</v>
      </c>
      <c r="G8033" t="s">
        <v>20</v>
      </c>
      <c r="H8033" t="s">
        <v>0</v>
      </c>
      <c r="I8033">
        <f>MONTH(Table6[[#This Row],[Loan Date]])</f>
        <v>2</v>
      </c>
      <c r="J8033" t="str">
        <f>_xlfn.XLOOKUP(Table6[[#This Row],[Numeric Month]],$N$5:$N$11,$O$5:$O$11)</f>
        <v>Feb</v>
      </c>
      <c r="K8033" t="str">
        <f>_xlfn.XLOOKUP(Table6[[#This Row],[Loan Date]],$Q$5:$Q$152,$R$5:$R$152)</f>
        <v>Thursday</v>
      </c>
      <c r="L8033" t="str">
        <f>_xlfn.XLOOKUP(Table6[[#This Row],[Loan Date]],$Q$5:$Q$152,$S$5:$S$152)</f>
        <v>Week 5</v>
      </c>
    </row>
    <row r="8034" spans="1:12" x14ac:dyDescent="0.2">
      <c r="A8034" s="1">
        <v>44966</v>
      </c>
      <c r="B8034" t="s">
        <v>7</v>
      </c>
      <c r="C8034" s="1">
        <v>44980</v>
      </c>
      <c r="D8034" t="s">
        <v>949</v>
      </c>
      <c r="E8034" t="s">
        <v>3</v>
      </c>
      <c r="F8034" t="s">
        <v>2</v>
      </c>
      <c r="G8034" t="s">
        <v>1</v>
      </c>
      <c r="H8034" t="s">
        <v>0</v>
      </c>
      <c r="I8034">
        <f>MONTH(Table6[[#This Row],[Loan Date]])</f>
        <v>2</v>
      </c>
      <c r="J8034" t="str">
        <f>_xlfn.XLOOKUP(Table6[[#This Row],[Numeric Month]],$N$5:$N$11,$O$5:$O$11)</f>
        <v>Feb</v>
      </c>
      <c r="K8034" t="str">
        <f>_xlfn.XLOOKUP(Table6[[#This Row],[Loan Date]],$Q$5:$Q$152,$R$5:$R$152)</f>
        <v>Thursday</v>
      </c>
      <c r="L8034" t="str">
        <f>_xlfn.XLOOKUP(Table6[[#This Row],[Loan Date]],$Q$5:$Q$152,$S$5:$S$152)</f>
        <v>Week 5</v>
      </c>
    </row>
    <row r="8035" spans="1:12" x14ac:dyDescent="0.2">
      <c r="A8035" s="1">
        <v>44966</v>
      </c>
      <c r="B8035" t="s">
        <v>7</v>
      </c>
      <c r="C8035" s="1">
        <v>44973</v>
      </c>
      <c r="D8035" t="s">
        <v>207</v>
      </c>
      <c r="E8035" t="s">
        <v>9</v>
      </c>
      <c r="F8035" t="s">
        <v>8</v>
      </c>
      <c r="G8035" t="s">
        <v>1</v>
      </c>
      <c r="H8035" t="s">
        <v>0</v>
      </c>
      <c r="I8035">
        <f>MONTH(Table6[[#This Row],[Loan Date]])</f>
        <v>2</v>
      </c>
      <c r="J8035" t="str">
        <f>_xlfn.XLOOKUP(Table6[[#This Row],[Numeric Month]],$N$5:$N$11,$O$5:$O$11)</f>
        <v>Feb</v>
      </c>
      <c r="K8035" t="str">
        <f>_xlfn.XLOOKUP(Table6[[#This Row],[Loan Date]],$Q$5:$Q$152,$R$5:$R$152)</f>
        <v>Thursday</v>
      </c>
      <c r="L8035" t="str">
        <f>_xlfn.XLOOKUP(Table6[[#This Row],[Loan Date]],$Q$5:$Q$152,$S$5:$S$152)</f>
        <v>Week 5</v>
      </c>
    </row>
    <row r="8036" spans="1:12" x14ac:dyDescent="0.2">
      <c r="A8036" s="1">
        <v>44966</v>
      </c>
      <c r="B8036" t="s">
        <v>5</v>
      </c>
      <c r="C8036" s="1">
        <v>44980</v>
      </c>
      <c r="D8036" t="s">
        <v>143</v>
      </c>
      <c r="E8036" t="s">
        <v>9</v>
      </c>
      <c r="F8036" t="s">
        <v>8</v>
      </c>
      <c r="G8036" t="s">
        <v>1</v>
      </c>
      <c r="H8036" t="s">
        <v>0</v>
      </c>
      <c r="I8036">
        <f>MONTH(Table6[[#This Row],[Loan Date]])</f>
        <v>2</v>
      </c>
      <c r="J8036" t="str">
        <f>_xlfn.XLOOKUP(Table6[[#This Row],[Numeric Month]],$N$5:$N$11,$O$5:$O$11)</f>
        <v>Feb</v>
      </c>
      <c r="K8036" t="str">
        <f>_xlfn.XLOOKUP(Table6[[#This Row],[Loan Date]],$Q$5:$Q$152,$R$5:$R$152)</f>
        <v>Thursday</v>
      </c>
      <c r="L8036" t="str">
        <f>_xlfn.XLOOKUP(Table6[[#This Row],[Loan Date]],$Q$5:$Q$152,$S$5:$S$152)</f>
        <v>Week 5</v>
      </c>
    </row>
    <row r="8037" spans="1:12" x14ac:dyDescent="0.2">
      <c r="A8037" s="1">
        <v>44966</v>
      </c>
      <c r="B8037" t="s">
        <v>7</v>
      </c>
      <c r="C8037" s="1">
        <v>44966</v>
      </c>
      <c r="D8037" t="s">
        <v>29</v>
      </c>
      <c r="E8037" t="s">
        <v>23</v>
      </c>
      <c r="F8037" t="s">
        <v>23</v>
      </c>
      <c r="G8037" t="s">
        <v>20</v>
      </c>
      <c r="H8037" t="s">
        <v>0</v>
      </c>
      <c r="I8037">
        <f>MONTH(Table6[[#This Row],[Loan Date]])</f>
        <v>2</v>
      </c>
      <c r="J8037" t="str">
        <f>_xlfn.XLOOKUP(Table6[[#This Row],[Numeric Month]],$N$5:$N$11,$O$5:$O$11)</f>
        <v>Feb</v>
      </c>
      <c r="K8037" t="str">
        <f>_xlfn.XLOOKUP(Table6[[#This Row],[Loan Date]],$Q$5:$Q$152,$R$5:$R$152)</f>
        <v>Thursday</v>
      </c>
      <c r="L8037" t="str">
        <f>_xlfn.XLOOKUP(Table6[[#This Row],[Loan Date]],$Q$5:$Q$152,$S$5:$S$152)</f>
        <v>Week 5</v>
      </c>
    </row>
    <row r="8038" spans="1:12" x14ac:dyDescent="0.2">
      <c r="A8038" s="1">
        <v>44966</v>
      </c>
      <c r="B8038" t="s">
        <v>7</v>
      </c>
      <c r="C8038" s="1">
        <v>44966</v>
      </c>
      <c r="D8038" t="s">
        <v>409</v>
      </c>
      <c r="E8038" t="s">
        <v>21</v>
      </c>
      <c r="F8038" t="s">
        <v>21</v>
      </c>
      <c r="G8038" t="s">
        <v>20</v>
      </c>
      <c r="H8038" t="s">
        <v>0</v>
      </c>
      <c r="I8038">
        <f>MONTH(Table6[[#This Row],[Loan Date]])</f>
        <v>2</v>
      </c>
      <c r="J8038" t="str">
        <f>_xlfn.XLOOKUP(Table6[[#This Row],[Numeric Month]],$N$5:$N$11,$O$5:$O$11)</f>
        <v>Feb</v>
      </c>
      <c r="K8038" t="str">
        <f>_xlfn.XLOOKUP(Table6[[#This Row],[Loan Date]],$Q$5:$Q$152,$R$5:$R$152)</f>
        <v>Thursday</v>
      </c>
      <c r="L8038" t="str">
        <f>_xlfn.XLOOKUP(Table6[[#This Row],[Loan Date]],$Q$5:$Q$152,$S$5:$S$152)</f>
        <v>Week 5</v>
      </c>
    </row>
    <row r="8039" spans="1:12" x14ac:dyDescent="0.2">
      <c r="A8039" s="1">
        <v>44966</v>
      </c>
      <c r="B8039" t="s">
        <v>5</v>
      </c>
      <c r="C8039" s="1">
        <v>44966</v>
      </c>
      <c r="D8039" t="s">
        <v>198</v>
      </c>
      <c r="E8039" t="s">
        <v>168</v>
      </c>
      <c r="F8039" t="s">
        <v>168</v>
      </c>
      <c r="G8039" t="s">
        <v>20</v>
      </c>
      <c r="H8039" t="s">
        <v>0</v>
      </c>
      <c r="I8039">
        <f>MONTH(Table6[[#This Row],[Loan Date]])</f>
        <v>2</v>
      </c>
      <c r="J8039" t="str">
        <f>_xlfn.XLOOKUP(Table6[[#This Row],[Numeric Month]],$N$5:$N$11,$O$5:$O$11)</f>
        <v>Feb</v>
      </c>
      <c r="K8039" t="str">
        <f>_xlfn.XLOOKUP(Table6[[#This Row],[Loan Date]],$Q$5:$Q$152,$R$5:$R$152)</f>
        <v>Thursday</v>
      </c>
      <c r="L8039" t="str">
        <f>_xlfn.XLOOKUP(Table6[[#This Row],[Loan Date]],$Q$5:$Q$152,$S$5:$S$152)</f>
        <v>Week 5</v>
      </c>
    </row>
    <row r="8040" spans="1:12" x14ac:dyDescent="0.2">
      <c r="A8040" s="1">
        <v>44966</v>
      </c>
      <c r="B8040" t="s">
        <v>7</v>
      </c>
      <c r="C8040" s="1">
        <v>44966</v>
      </c>
      <c r="D8040" t="s">
        <v>613</v>
      </c>
      <c r="E8040" t="s">
        <v>21</v>
      </c>
      <c r="F8040" t="s">
        <v>21</v>
      </c>
      <c r="G8040" t="s">
        <v>20</v>
      </c>
      <c r="H8040" t="s">
        <v>0</v>
      </c>
      <c r="I8040">
        <f>MONTH(Table6[[#This Row],[Loan Date]])</f>
        <v>2</v>
      </c>
      <c r="J8040" t="str">
        <f>_xlfn.XLOOKUP(Table6[[#This Row],[Numeric Month]],$N$5:$N$11,$O$5:$O$11)</f>
        <v>Feb</v>
      </c>
      <c r="K8040" t="str">
        <f>_xlfn.XLOOKUP(Table6[[#This Row],[Loan Date]],$Q$5:$Q$152,$R$5:$R$152)</f>
        <v>Thursday</v>
      </c>
      <c r="L8040" t="str">
        <f>_xlfn.XLOOKUP(Table6[[#This Row],[Loan Date]],$Q$5:$Q$152,$S$5:$S$152)</f>
        <v>Week 5</v>
      </c>
    </row>
    <row r="8041" spans="1:12" x14ac:dyDescent="0.2">
      <c r="A8041" s="1">
        <v>44966</v>
      </c>
      <c r="B8041" t="s">
        <v>7</v>
      </c>
      <c r="C8041" s="1">
        <v>44966</v>
      </c>
      <c r="D8041" t="s">
        <v>214</v>
      </c>
      <c r="E8041" t="s">
        <v>23</v>
      </c>
      <c r="F8041" t="s">
        <v>23</v>
      </c>
      <c r="G8041" t="s">
        <v>20</v>
      </c>
      <c r="H8041" t="s">
        <v>0</v>
      </c>
      <c r="I8041">
        <f>MONTH(Table6[[#This Row],[Loan Date]])</f>
        <v>2</v>
      </c>
      <c r="J8041" t="str">
        <f>_xlfn.XLOOKUP(Table6[[#This Row],[Numeric Month]],$N$5:$N$11,$O$5:$O$11)</f>
        <v>Feb</v>
      </c>
      <c r="K8041" t="str">
        <f>_xlfn.XLOOKUP(Table6[[#This Row],[Loan Date]],$Q$5:$Q$152,$R$5:$R$152)</f>
        <v>Thursday</v>
      </c>
      <c r="L8041" t="str">
        <f>_xlfn.XLOOKUP(Table6[[#This Row],[Loan Date]],$Q$5:$Q$152,$S$5:$S$152)</f>
        <v>Week 5</v>
      </c>
    </row>
    <row r="8042" spans="1:12" x14ac:dyDescent="0.2">
      <c r="A8042" s="1">
        <v>44966</v>
      </c>
      <c r="B8042" t="s">
        <v>5</v>
      </c>
      <c r="C8042" s="1">
        <v>44973</v>
      </c>
      <c r="D8042" t="s">
        <v>493</v>
      </c>
      <c r="E8042" t="s">
        <v>9</v>
      </c>
      <c r="F8042" t="s">
        <v>8</v>
      </c>
      <c r="G8042" t="s">
        <v>1</v>
      </c>
      <c r="H8042" t="s">
        <v>0</v>
      </c>
      <c r="I8042">
        <f>MONTH(Table6[[#This Row],[Loan Date]])</f>
        <v>2</v>
      </c>
      <c r="J8042" t="str">
        <f>_xlfn.XLOOKUP(Table6[[#This Row],[Numeric Month]],$N$5:$N$11,$O$5:$O$11)</f>
        <v>Feb</v>
      </c>
      <c r="K8042" t="str">
        <f>_xlfn.XLOOKUP(Table6[[#This Row],[Loan Date]],$Q$5:$Q$152,$R$5:$R$152)</f>
        <v>Thursday</v>
      </c>
      <c r="L8042" t="str">
        <f>_xlfn.XLOOKUP(Table6[[#This Row],[Loan Date]],$Q$5:$Q$152,$S$5:$S$152)</f>
        <v>Week 5</v>
      </c>
    </row>
    <row r="8043" spans="1:12" x14ac:dyDescent="0.2">
      <c r="A8043" s="1">
        <v>44966</v>
      </c>
      <c r="B8043" t="s">
        <v>7</v>
      </c>
      <c r="C8043" s="1">
        <v>44966</v>
      </c>
      <c r="D8043" t="s">
        <v>30</v>
      </c>
      <c r="E8043" t="s">
        <v>23</v>
      </c>
      <c r="F8043" t="s">
        <v>23</v>
      </c>
      <c r="G8043" t="s">
        <v>20</v>
      </c>
      <c r="H8043" t="s">
        <v>0</v>
      </c>
      <c r="I8043">
        <f>MONTH(Table6[[#This Row],[Loan Date]])</f>
        <v>2</v>
      </c>
      <c r="J8043" t="str">
        <f>_xlfn.XLOOKUP(Table6[[#This Row],[Numeric Month]],$N$5:$N$11,$O$5:$O$11)</f>
        <v>Feb</v>
      </c>
      <c r="K8043" t="str">
        <f>_xlfn.XLOOKUP(Table6[[#This Row],[Loan Date]],$Q$5:$Q$152,$R$5:$R$152)</f>
        <v>Thursday</v>
      </c>
      <c r="L8043" t="str">
        <f>_xlfn.XLOOKUP(Table6[[#This Row],[Loan Date]],$Q$5:$Q$152,$S$5:$S$152)</f>
        <v>Week 5</v>
      </c>
    </row>
    <row r="8044" spans="1:12" x14ac:dyDescent="0.2">
      <c r="A8044" s="1">
        <v>44966</v>
      </c>
      <c r="B8044" t="s">
        <v>5</v>
      </c>
      <c r="C8044" s="1">
        <v>44977</v>
      </c>
      <c r="D8044" t="s">
        <v>617</v>
      </c>
      <c r="E8044" t="s">
        <v>3</v>
      </c>
      <c r="F8044" t="s">
        <v>2</v>
      </c>
      <c r="G8044" t="s">
        <v>1</v>
      </c>
      <c r="H8044" t="s">
        <v>0</v>
      </c>
      <c r="I8044">
        <f>MONTH(Table6[[#This Row],[Loan Date]])</f>
        <v>2</v>
      </c>
      <c r="J8044" t="str">
        <f>_xlfn.XLOOKUP(Table6[[#This Row],[Numeric Month]],$N$5:$N$11,$O$5:$O$11)</f>
        <v>Feb</v>
      </c>
      <c r="K8044" t="str">
        <f>_xlfn.XLOOKUP(Table6[[#This Row],[Loan Date]],$Q$5:$Q$152,$R$5:$R$152)</f>
        <v>Thursday</v>
      </c>
      <c r="L8044" t="str">
        <f>_xlfn.XLOOKUP(Table6[[#This Row],[Loan Date]],$Q$5:$Q$152,$S$5:$S$152)</f>
        <v>Week 5</v>
      </c>
    </row>
    <row r="8045" spans="1:12" x14ac:dyDescent="0.2">
      <c r="A8045" s="1">
        <v>44966</v>
      </c>
      <c r="B8045" t="s">
        <v>7</v>
      </c>
      <c r="C8045" s="1">
        <v>44980</v>
      </c>
      <c r="D8045" t="s">
        <v>398</v>
      </c>
      <c r="E8045" t="s">
        <v>52</v>
      </c>
      <c r="F8045" t="s">
        <v>51</v>
      </c>
      <c r="G8045" t="s">
        <v>1</v>
      </c>
      <c r="H8045" t="s">
        <v>0</v>
      </c>
      <c r="I8045">
        <f>MONTH(Table6[[#This Row],[Loan Date]])</f>
        <v>2</v>
      </c>
      <c r="J8045" t="str">
        <f>_xlfn.XLOOKUP(Table6[[#This Row],[Numeric Month]],$N$5:$N$11,$O$5:$O$11)</f>
        <v>Feb</v>
      </c>
      <c r="K8045" t="str">
        <f>_xlfn.XLOOKUP(Table6[[#This Row],[Loan Date]],$Q$5:$Q$152,$R$5:$R$152)</f>
        <v>Thursday</v>
      </c>
      <c r="L8045" t="str">
        <f>_xlfn.XLOOKUP(Table6[[#This Row],[Loan Date]],$Q$5:$Q$152,$S$5:$S$152)</f>
        <v>Week 5</v>
      </c>
    </row>
    <row r="8046" spans="1:12" x14ac:dyDescent="0.2">
      <c r="A8046" s="1">
        <v>44966</v>
      </c>
      <c r="B8046" t="s">
        <v>7</v>
      </c>
      <c r="C8046" s="1">
        <v>44980</v>
      </c>
      <c r="D8046" t="s">
        <v>522</v>
      </c>
      <c r="E8046" t="s">
        <v>9</v>
      </c>
      <c r="F8046" t="s">
        <v>8</v>
      </c>
      <c r="G8046" t="s">
        <v>1</v>
      </c>
      <c r="H8046" t="s">
        <v>0</v>
      </c>
      <c r="I8046">
        <f>MONTH(Table6[[#This Row],[Loan Date]])</f>
        <v>2</v>
      </c>
      <c r="J8046" t="str">
        <f>_xlfn.XLOOKUP(Table6[[#This Row],[Numeric Month]],$N$5:$N$11,$O$5:$O$11)</f>
        <v>Feb</v>
      </c>
      <c r="K8046" t="str">
        <f>_xlfn.XLOOKUP(Table6[[#This Row],[Loan Date]],$Q$5:$Q$152,$R$5:$R$152)</f>
        <v>Thursday</v>
      </c>
      <c r="L8046" t="str">
        <f>_xlfn.XLOOKUP(Table6[[#This Row],[Loan Date]],$Q$5:$Q$152,$S$5:$S$152)</f>
        <v>Week 5</v>
      </c>
    </row>
    <row r="8047" spans="1:12" x14ac:dyDescent="0.2">
      <c r="A8047" s="1">
        <v>44966</v>
      </c>
      <c r="B8047" t="s">
        <v>7</v>
      </c>
      <c r="C8047" s="1">
        <v>44966</v>
      </c>
      <c r="D8047" t="s">
        <v>338</v>
      </c>
      <c r="E8047" t="s">
        <v>23</v>
      </c>
      <c r="F8047" t="s">
        <v>23</v>
      </c>
      <c r="G8047" t="s">
        <v>20</v>
      </c>
      <c r="H8047" t="s">
        <v>0</v>
      </c>
      <c r="I8047">
        <f>MONTH(Table6[[#This Row],[Loan Date]])</f>
        <v>2</v>
      </c>
      <c r="J8047" t="str">
        <f>_xlfn.XLOOKUP(Table6[[#This Row],[Numeric Month]],$N$5:$N$11,$O$5:$O$11)</f>
        <v>Feb</v>
      </c>
      <c r="K8047" t="str">
        <f>_xlfn.XLOOKUP(Table6[[#This Row],[Loan Date]],$Q$5:$Q$152,$R$5:$R$152)</f>
        <v>Thursday</v>
      </c>
      <c r="L8047" t="str">
        <f>_xlfn.XLOOKUP(Table6[[#This Row],[Loan Date]],$Q$5:$Q$152,$S$5:$S$152)</f>
        <v>Week 5</v>
      </c>
    </row>
    <row r="8048" spans="1:12" x14ac:dyDescent="0.2">
      <c r="A8048" s="1">
        <v>44966</v>
      </c>
      <c r="B8048" t="s">
        <v>7</v>
      </c>
      <c r="C8048" s="1">
        <v>44966</v>
      </c>
      <c r="D8048" t="s">
        <v>721</v>
      </c>
      <c r="E8048" t="s">
        <v>122</v>
      </c>
      <c r="F8048" t="s">
        <v>122</v>
      </c>
      <c r="G8048" t="s">
        <v>11</v>
      </c>
      <c r="H8048" t="s">
        <v>0</v>
      </c>
      <c r="I8048">
        <f>MONTH(Table6[[#This Row],[Loan Date]])</f>
        <v>2</v>
      </c>
      <c r="J8048" t="str">
        <f>_xlfn.XLOOKUP(Table6[[#This Row],[Numeric Month]],$N$5:$N$11,$O$5:$O$11)</f>
        <v>Feb</v>
      </c>
      <c r="K8048" t="str">
        <f>_xlfn.XLOOKUP(Table6[[#This Row],[Loan Date]],$Q$5:$Q$152,$R$5:$R$152)</f>
        <v>Thursday</v>
      </c>
      <c r="L8048" t="str">
        <f>_xlfn.XLOOKUP(Table6[[#This Row],[Loan Date]],$Q$5:$Q$152,$S$5:$S$152)</f>
        <v>Week 5</v>
      </c>
    </row>
    <row r="8049" spans="1:12" x14ac:dyDescent="0.2">
      <c r="A8049" s="1">
        <v>44966</v>
      </c>
      <c r="B8049" t="s">
        <v>7</v>
      </c>
      <c r="C8049" s="1">
        <v>44966</v>
      </c>
      <c r="D8049" t="s">
        <v>471</v>
      </c>
      <c r="E8049" t="s">
        <v>12</v>
      </c>
      <c r="F8049" t="s">
        <v>12</v>
      </c>
      <c r="G8049" t="s">
        <v>11</v>
      </c>
      <c r="H8049" t="s">
        <v>0</v>
      </c>
      <c r="I8049">
        <f>MONTH(Table6[[#This Row],[Loan Date]])</f>
        <v>2</v>
      </c>
      <c r="J8049" t="str">
        <f>_xlfn.XLOOKUP(Table6[[#This Row],[Numeric Month]],$N$5:$N$11,$O$5:$O$11)</f>
        <v>Feb</v>
      </c>
      <c r="K8049" t="str">
        <f>_xlfn.XLOOKUP(Table6[[#This Row],[Loan Date]],$Q$5:$Q$152,$R$5:$R$152)</f>
        <v>Thursday</v>
      </c>
      <c r="L8049" t="str">
        <f>_xlfn.XLOOKUP(Table6[[#This Row],[Loan Date]],$Q$5:$Q$152,$S$5:$S$152)</f>
        <v>Week 5</v>
      </c>
    </row>
    <row r="8050" spans="1:12" x14ac:dyDescent="0.2">
      <c r="A8050" s="1">
        <v>44966</v>
      </c>
      <c r="B8050" t="s">
        <v>5</v>
      </c>
      <c r="C8050" s="1">
        <v>44966</v>
      </c>
      <c r="D8050" t="s">
        <v>923</v>
      </c>
      <c r="E8050" t="s">
        <v>37</v>
      </c>
      <c r="F8050" t="s">
        <v>37</v>
      </c>
      <c r="G8050" t="s">
        <v>20</v>
      </c>
      <c r="H8050" t="s">
        <v>0</v>
      </c>
      <c r="I8050">
        <f>MONTH(Table6[[#This Row],[Loan Date]])</f>
        <v>2</v>
      </c>
      <c r="J8050" t="str">
        <f>_xlfn.XLOOKUP(Table6[[#This Row],[Numeric Month]],$N$5:$N$11,$O$5:$O$11)</f>
        <v>Feb</v>
      </c>
      <c r="K8050" t="str">
        <f>_xlfn.XLOOKUP(Table6[[#This Row],[Loan Date]],$Q$5:$Q$152,$R$5:$R$152)</f>
        <v>Thursday</v>
      </c>
      <c r="L8050" t="str">
        <f>_xlfn.XLOOKUP(Table6[[#This Row],[Loan Date]],$Q$5:$Q$152,$S$5:$S$152)</f>
        <v>Week 5</v>
      </c>
    </row>
    <row r="8051" spans="1:12" x14ac:dyDescent="0.2">
      <c r="A8051" s="1">
        <v>44966</v>
      </c>
      <c r="B8051" t="s">
        <v>7</v>
      </c>
      <c r="C8051" s="1">
        <v>44973</v>
      </c>
      <c r="D8051" t="s">
        <v>323</v>
      </c>
      <c r="E8051" t="s">
        <v>9</v>
      </c>
      <c r="F8051" t="s">
        <v>8</v>
      </c>
      <c r="G8051" t="s">
        <v>1</v>
      </c>
      <c r="H8051" t="s">
        <v>0</v>
      </c>
      <c r="I8051">
        <f>MONTH(Table6[[#This Row],[Loan Date]])</f>
        <v>2</v>
      </c>
      <c r="J8051" t="str">
        <f>_xlfn.XLOOKUP(Table6[[#This Row],[Numeric Month]],$N$5:$N$11,$O$5:$O$11)</f>
        <v>Feb</v>
      </c>
      <c r="K8051" t="str">
        <f>_xlfn.XLOOKUP(Table6[[#This Row],[Loan Date]],$Q$5:$Q$152,$R$5:$R$152)</f>
        <v>Thursday</v>
      </c>
      <c r="L8051" t="str">
        <f>_xlfn.XLOOKUP(Table6[[#This Row],[Loan Date]],$Q$5:$Q$152,$S$5:$S$152)</f>
        <v>Week 5</v>
      </c>
    </row>
    <row r="8052" spans="1:12" x14ac:dyDescent="0.2">
      <c r="A8052" s="1">
        <v>44966</v>
      </c>
      <c r="B8052" t="s">
        <v>5</v>
      </c>
      <c r="C8052" s="1">
        <v>44980</v>
      </c>
      <c r="D8052" t="s">
        <v>948</v>
      </c>
      <c r="E8052" t="s">
        <v>204</v>
      </c>
      <c r="F8052" t="s">
        <v>2</v>
      </c>
      <c r="G8052" t="s">
        <v>1</v>
      </c>
      <c r="H8052" t="s">
        <v>0</v>
      </c>
      <c r="I8052">
        <f>MONTH(Table6[[#This Row],[Loan Date]])</f>
        <v>2</v>
      </c>
      <c r="J8052" t="str">
        <f>_xlfn.XLOOKUP(Table6[[#This Row],[Numeric Month]],$N$5:$N$11,$O$5:$O$11)</f>
        <v>Feb</v>
      </c>
      <c r="K8052" t="str">
        <f>_xlfn.XLOOKUP(Table6[[#This Row],[Loan Date]],$Q$5:$Q$152,$R$5:$R$152)</f>
        <v>Thursday</v>
      </c>
      <c r="L8052" t="str">
        <f>_xlfn.XLOOKUP(Table6[[#This Row],[Loan Date]],$Q$5:$Q$152,$S$5:$S$152)</f>
        <v>Week 5</v>
      </c>
    </row>
    <row r="8053" spans="1:12" x14ac:dyDescent="0.2">
      <c r="A8053" s="1">
        <v>44966</v>
      </c>
      <c r="B8053" t="s">
        <v>7</v>
      </c>
      <c r="C8053" s="1">
        <v>44967</v>
      </c>
      <c r="D8053" t="s">
        <v>947</v>
      </c>
      <c r="E8053" t="s">
        <v>37</v>
      </c>
      <c r="F8053" t="s">
        <v>37</v>
      </c>
      <c r="G8053" t="s">
        <v>20</v>
      </c>
      <c r="H8053" t="s">
        <v>0</v>
      </c>
      <c r="I8053">
        <f>MONTH(Table6[[#This Row],[Loan Date]])</f>
        <v>2</v>
      </c>
      <c r="J8053" t="str">
        <f>_xlfn.XLOOKUP(Table6[[#This Row],[Numeric Month]],$N$5:$N$11,$O$5:$O$11)</f>
        <v>Feb</v>
      </c>
      <c r="K8053" t="str">
        <f>_xlfn.XLOOKUP(Table6[[#This Row],[Loan Date]],$Q$5:$Q$152,$R$5:$R$152)</f>
        <v>Thursday</v>
      </c>
      <c r="L8053" t="str">
        <f>_xlfn.XLOOKUP(Table6[[#This Row],[Loan Date]],$Q$5:$Q$152,$S$5:$S$152)</f>
        <v>Week 5</v>
      </c>
    </row>
    <row r="8054" spans="1:12" x14ac:dyDescent="0.2">
      <c r="A8054" s="1">
        <v>44966</v>
      </c>
      <c r="B8054" t="s">
        <v>7</v>
      </c>
      <c r="C8054" s="1">
        <v>44973</v>
      </c>
      <c r="D8054" t="s">
        <v>353</v>
      </c>
      <c r="E8054" t="s">
        <v>52</v>
      </c>
      <c r="F8054" t="s">
        <v>51</v>
      </c>
      <c r="G8054" t="s">
        <v>1</v>
      </c>
      <c r="H8054" t="s">
        <v>0</v>
      </c>
      <c r="I8054">
        <f>MONTH(Table6[[#This Row],[Loan Date]])</f>
        <v>2</v>
      </c>
      <c r="J8054" t="str">
        <f>_xlfn.XLOOKUP(Table6[[#This Row],[Numeric Month]],$N$5:$N$11,$O$5:$O$11)</f>
        <v>Feb</v>
      </c>
      <c r="K8054" t="str">
        <f>_xlfn.XLOOKUP(Table6[[#This Row],[Loan Date]],$Q$5:$Q$152,$R$5:$R$152)</f>
        <v>Thursday</v>
      </c>
      <c r="L8054" t="str">
        <f>_xlfn.XLOOKUP(Table6[[#This Row],[Loan Date]],$Q$5:$Q$152,$S$5:$S$152)</f>
        <v>Week 5</v>
      </c>
    </row>
    <row r="8055" spans="1:12" x14ac:dyDescent="0.2">
      <c r="A8055" s="1">
        <v>44966</v>
      </c>
      <c r="B8055" t="s">
        <v>7</v>
      </c>
      <c r="C8055" s="1">
        <v>44973</v>
      </c>
      <c r="D8055" t="s">
        <v>892</v>
      </c>
      <c r="E8055" t="s">
        <v>15</v>
      </c>
      <c r="F8055" t="s">
        <v>14</v>
      </c>
      <c r="G8055" t="s">
        <v>1</v>
      </c>
      <c r="H8055" t="s">
        <v>0</v>
      </c>
      <c r="I8055">
        <f>MONTH(Table6[[#This Row],[Loan Date]])</f>
        <v>2</v>
      </c>
      <c r="J8055" t="str">
        <f>_xlfn.XLOOKUP(Table6[[#This Row],[Numeric Month]],$N$5:$N$11,$O$5:$O$11)</f>
        <v>Feb</v>
      </c>
      <c r="K8055" t="str">
        <f>_xlfn.XLOOKUP(Table6[[#This Row],[Loan Date]],$Q$5:$Q$152,$R$5:$R$152)</f>
        <v>Thursday</v>
      </c>
      <c r="L8055" t="str">
        <f>_xlfn.XLOOKUP(Table6[[#This Row],[Loan Date]],$Q$5:$Q$152,$S$5:$S$152)</f>
        <v>Week 5</v>
      </c>
    </row>
    <row r="8056" spans="1:12" x14ac:dyDescent="0.2">
      <c r="A8056" s="1">
        <v>44966</v>
      </c>
      <c r="B8056" t="s">
        <v>7</v>
      </c>
      <c r="C8056" s="1">
        <v>44973</v>
      </c>
      <c r="D8056" t="s">
        <v>946</v>
      </c>
      <c r="E8056" t="s">
        <v>52</v>
      </c>
      <c r="F8056" t="s">
        <v>51</v>
      </c>
      <c r="G8056" t="s">
        <v>1</v>
      </c>
      <c r="H8056" t="s">
        <v>0</v>
      </c>
      <c r="I8056">
        <f>MONTH(Table6[[#This Row],[Loan Date]])</f>
        <v>2</v>
      </c>
      <c r="J8056" t="str">
        <f>_xlfn.XLOOKUP(Table6[[#This Row],[Numeric Month]],$N$5:$N$11,$O$5:$O$11)</f>
        <v>Feb</v>
      </c>
      <c r="K8056" t="str">
        <f>_xlfn.XLOOKUP(Table6[[#This Row],[Loan Date]],$Q$5:$Q$152,$R$5:$R$152)</f>
        <v>Thursday</v>
      </c>
      <c r="L8056" t="str">
        <f>_xlfn.XLOOKUP(Table6[[#This Row],[Loan Date]],$Q$5:$Q$152,$S$5:$S$152)</f>
        <v>Week 5</v>
      </c>
    </row>
    <row r="8057" spans="1:12" x14ac:dyDescent="0.2">
      <c r="A8057" s="1">
        <v>44966</v>
      </c>
      <c r="B8057" t="s">
        <v>7</v>
      </c>
      <c r="C8057" s="1">
        <v>44967</v>
      </c>
      <c r="D8057" t="s">
        <v>299</v>
      </c>
      <c r="E8057" t="s">
        <v>23</v>
      </c>
      <c r="F8057" t="s">
        <v>23</v>
      </c>
      <c r="G8057" t="s">
        <v>20</v>
      </c>
      <c r="H8057" t="s">
        <v>0</v>
      </c>
      <c r="I8057">
        <f>MONTH(Table6[[#This Row],[Loan Date]])</f>
        <v>2</v>
      </c>
      <c r="J8057" t="str">
        <f>_xlfn.XLOOKUP(Table6[[#This Row],[Numeric Month]],$N$5:$N$11,$O$5:$O$11)</f>
        <v>Feb</v>
      </c>
      <c r="K8057" t="str">
        <f>_xlfn.XLOOKUP(Table6[[#This Row],[Loan Date]],$Q$5:$Q$152,$R$5:$R$152)</f>
        <v>Thursday</v>
      </c>
      <c r="L8057" t="str">
        <f>_xlfn.XLOOKUP(Table6[[#This Row],[Loan Date]],$Q$5:$Q$152,$S$5:$S$152)</f>
        <v>Week 5</v>
      </c>
    </row>
    <row r="8058" spans="1:12" x14ac:dyDescent="0.2">
      <c r="A8058" s="1">
        <v>44966</v>
      </c>
      <c r="B8058" t="s">
        <v>7</v>
      </c>
      <c r="C8058" s="1">
        <v>44973</v>
      </c>
      <c r="D8058" t="s">
        <v>675</v>
      </c>
      <c r="E8058" t="s">
        <v>9</v>
      </c>
      <c r="F8058" t="s">
        <v>8</v>
      </c>
      <c r="G8058" t="s">
        <v>1</v>
      </c>
      <c r="H8058" t="s">
        <v>0</v>
      </c>
      <c r="I8058">
        <f>MONTH(Table6[[#This Row],[Loan Date]])</f>
        <v>2</v>
      </c>
      <c r="J8058" t="str">
        <f>_xlfn.XLOOKUP(Table6[[#This Row],[Numeric Month]],$N$5:$N$11,$O$5:$O$11)</f>
        <v>Feb</v>
      </c>
      <c r="K8058" t="str">
        <f>_xlfn.XLOOKUP(Table6[[#This Row],[Loan Date]],$Q$5:$Q$152,$R$5:$R$152)</f>
        <v>Thursday</v>
      </c>
      <c r="L8058" t="str">
        <f>_xlfn.XLOOKUP(Table6[[#This Row],[Loan Date]],$Q$5:$Q$152,$S$5:$S$152)</f>
        <v>Week 5</v>
      </c>
    </row>
    <row r="8059" spans="1:12" x14ac:dyDescent="0.2">
      <c r="A8059" s="1">
        <v>44966</v>
      </c>
      <c r="B8059" t="s">
        <v>5</v>
      </c>
      <c r="C8059" s="1">
        <v>44980</v>
      </c>
      <c r="D8059" t="s">
        <v>72</v>
      </c>
      <c r="E8059" t="s">
        <v>3</v>
      </c>
      <c r="F8059" t="s">
        <v>2</v>
      </c>
      <c r="G8059" t="s">
        <v>1</v>
      </c>
      <c r="H8059" t="s">
        <v>0</v>
      </c>
      <c r="I8059">
        <f>MONTH(Table6[[#This Row],[Loan Date]])</f>
        <v>2</v>
      </c>
      <c r="J8059" t="str">
        <f>_xlfn.XLOOKUP(Table6[[#This Row],[Numeric Month]],$N$5:$N$11,$O$5:$O$11)</f>
        <v>Feb</v>
      </c>
      <c r="K8059" t="str">
        <f>_xlfn.XLOOKUP(Table6[[#This Row],[Loan Date]],$Q$5:$Q$152,$R$5:$R$152)</f>
        <v>Thursday</v>
      </c>
      <c r="L8059" t="str">
        <f>_xlfn.XLOOKUP(Table6[[#This Row],[Loan Date]],$Q$5:$Q$152,$S$5:$S$152)</f>
        <v>Week 5</v>
      </c>
    </row>
    <row r="8060" spans="1:12" x14ac:dyDescent="0.2">
      <c r="A8060" s="1">
        <v>44966</v>
      </c>
      <c r="B8060" t="s">
        <v>7</v>
      </c>
      <c r="C8060" s="1">
        <v>44973</v>
      </c>
      <c r="D8060" t="s">
        <v>621</v>
      </c>
      <c r="E8060" t="s">
        <v>9</v>
      </c>
      <c r="F8060" t="s">
        <v>8</v>
      </c>
      <c r="G8060" t="s">
        <v>1</v>
      </c>
      <c r="H8060" t="s">
        <v>0</v>
      </c>
      <c r="I8060">
        <f>MONTH(Table6[[#This Row],[Loan Date]])</f>
        <v>2</v>
      </c>
      <c r="J8060" t="str">
        <f>_xlfn.XLOOKUP(Table6[[#This Row],[Numeric Month]],$N$5:$N$11,$O$5:$O$11)</f>
        <v>Feb</v>
      </c>
      <c r="K8060" t="str">
        <f>_xlfn.XLOOKUP(Table6[[#This Row],[Loan Date]],$Q$5:$Q$152,$R$5:$R$152)</f>
        <v>Thursday</v>
      </c>
      <c r="L8060" t="str">
        <f>_xlfn.XLOOKUP(Table6[[#This Row],[Loan Date]],$Q$5:$Q$152,$S$5:$S$152)</f>
        <v>Week 5</v>
      </c>
    </row>
    <row r="8061" spans="1:12" x14ac:dyDescent="0.2">
      <c r="A8061" s="1">
        <v>44966</v>
      </c>
      <c r="B8061" t="s">
        <v>7</v>
      </c>
      <c r="C8061" s="1">
        <v>44966</v>
      </c>
      <c r="D8061" t="s">
        <v>589</v>
      </c>
      <c r="E8061" t="s">
        <v>21</v>
      </c>
      <c r="F8061" t="s">
        <v>21</v>
      </c>
      <c r="G8061" t="s">
        <v>20</v>
      </c>
      <c r="H8061" t="s">
        <v>0</v>
      </c>
      <c r="I8061">
        <f>MONTH(Table6[[#This Row],[Loan Date]])</f>
        <v>2</v>
      </c>
      <c r="J8061" t="str">
        <f>_xlfn.XLOOKUP(Table6[[#This Row],[Numeric Month]],$N$5:$N$11,$O$5:$O$11)</f>
        <v>Feb</v>
      </c>
      <c r="K8061" t="str">
        <f>_xlfn.XLOOKUP(Table6[[#This Row],[Loan Date]],$Q$5:$Q$152,$R$5:$R$152)</f>
        <v>Thursday</v>
      </c>
      <c r="L8061" t="str">
        <f>_xlfn.XLOOKUP(Table6[[#This Row],[Loan Date]],$Q$5:$Q$152,$S$5:$S$152)</f>
        <v>Week 5</v>
      </c>
    </row>
    <row r="8062" spans="1:12" x14ac:dyDescent="0.2">
      <c r="A8062" s="1">
        <v>44966</v>
      </c>
      <c r="B8062" t="s">
        <v>7</v>
      </c>
      <c r="C8062" s="1">
        <v>44966</v>
      </c>
      <c r="D8062" t="s">
        <v>681</v>
      </c>
      <c r="E8062" t="s">
        <v>23</v>
      </c>
      <c r="F8062" t="s">
        <v>23</v>
      </c>
      <c r="G8062" t="s">
        <v>20</v>
      </c>
      <c r="H8062" t="s">
        <v>0</v>
      </c>
      <c r="I8062">
        <f>MONTH(Table6[[#This Row],[Loan Date]])</f>
        <v>2</v>
      </c>
      <c r="J8062" t="str">
        <f>_xlfn.XLOOKUP(Table6[[#This Row],[Numeric Month]],$N$5:$N$11,$O$5:$O$11)</f>
        <v>Feb</v>
      </c>
      <c r="K8062" t="str">
        <f>_xlfn.XLOOKUP(Table6[[#This Row],[Loan Date]],$Q$5:$Q$152,$R$5:$R$152)</f>
        <v>Thursday</v>
      </c>
      <c r="L8062" t="str">
        <f>_xlfn.XLOOKUP(Table6[[#This Row],[Loan Date]],$Q$5:$Q$152,$S$5:$S$152)</f>
        <v>Week 5</v>
      </c>
    </row>
    <row r="8063" spans="1:12" x14ac:dyDescent="0.2">
      <c r="A8063" s="1">
        <v>44967</v>
      </c>
      <c r="B8063" t="s">
        <v>7</v>
      </c>
      <c r="C8063" s="1">
        <v>44967</v>
      </c>
      <c r="D8063" t="s">
        <v>923</v>
      </c>
      <c r="E8063" t="s">
        <v>37</v>
      </c>
      <c r="F8063" t="s">
        <v>37</v>
      </c>
      <c r="G8063" t="s">
        <v>20</v>
      </c>
      <c r="H8063" t="s">
        <v>0</v>
      </c>
      <c r="I8063">
        <f>MONTH(Table6[[#This Row],[Loan Date]])</f>
        <v>2</v>
      </c>
      <c r="J8063" t="str">
        <f>_xlfn.XLOOKUP(Table6[[#This Row],[Numeric Month]],$N$5:$N$11,$O$5:$O$11)</f>
        <v>Feb</v>
      </c>
      <c r="K8063" t="str">
        <f>_xlfn.XLOOKUP(Table6[[#This Row],[Loan Date]],$Q$5:$Q$152,$R$5:$R$152)</f>
        <v>Friday</v>
      </c>
      <c r="L8063" t="str">
        <f>_xlfn.XLOOKUP(Table6[[#This Row],[Loan Date]],$Q$5:$Q$152,$S$5:$S$152)</f>
        <v>Week 5</v>
      </c>
    </row>
    <row r="8064" spans="1:12" x14ac:dyDescent="0.2">
      <c r="A8064" s="1">
        <v>44967</v>
      </c>
      <c r="B8064" t="s">
        <v>7</v>
      </c>
      <c r="C8064" s="1">
        <v>44974</v>
      </c>
      <c r="D8064" t="s">
        <v>945</v>
      </c>
      <c r="E8064" t="s">
        <v>52</v>
      </c>
      <c r="F8064" t="s">
        <v>51</v>
      </c>
      <c r="G8064" t="s">
        <v>1</v>
      </c>
      <c r="H8064" t="s">
        <v>0</v>
      </c>
      <c r="I8064">
        <f>MONTH(Table6[[#This Row],[Loan Date]])</f>
        <v>2</v>
      </c>
      <c r="J8064" t="str">
        <f>_xlfn.XLOOKUP(Table6[[#This Row],[Numeric Month]],$N$5:$N$11,$O$5:$O$11)</f>
        <v>Feb</v>
      </c>
      <c r="K8064" t="str">
        <f>_xlfn.XLOOKUP(Table6[[#This Row],[Loan Date]],$Q$5:$Q$152,$R$5:$R$152)</f>
        <v>Friday</v>
      </c>
      <c r="L8064" t="str">
        <f>_xlfn.XLOOKUP(Table6[[#This Row],[Loan Date]],$Q$5:$Q$152,$S$5:$S$152)</f>
        <v>Week 5</v>
      </c>
    </row>
    <row r="8065" spans="1:12" x14ac:dyDescent="0.2">
      <c r="A8065" s="1">
        <v>44967</v>
      </c>
      <c r="B8065" t="s">
        <v>7</v>
      </c>
      <c r="C8065" s="1">
        <v>44974</v>
      </c>
      <c r="D8065" t="s">
        <v>944</v>
      </c>
      <c r="E8065" t="s">
        <v>52</v>
      </c>
      <c r="F8065" t="s">
        <v>51</v>
      </c>
      <c r="G8065" t="s">
        <v>1</v>
      </c>
      <c r="H8065" t="s">
        <v>0</v>
      </c>
      <c r="I8065">
        <f>MONTH(Table6[[#This Row],[Loan Date]])</f>
        <v>2</v>
      </c>
      <c r="J8065" t="str">
        <f>_xlfn.XLOOKUP(Table6[[#This Row],[Numeric Month]],$N$5:$N$11,$O$5:$O$11)</f>
        <v>Feb</v>
      </c>
      <c r="K8065" t="str">
        <f>_xlfn.XLOOKUP(Table6[[#This Row],[Loan Date]],$Q$5:$Q$152,$R$5:$R$152)</f>
        <v>Friday</v>
      </c>
      <c r="L8065" t="str">
        <f>_xlfn.XLOOKUP(Table6[[#This Row],[Loan Date]],$Q$5:$Q$152,$S$5:$S$152)</f>
        <v>Week 5</v>
      </c>
    </row>
    <row r="8066" spans="1:12" x14ac:dyDescent="0.2">
      <c r="A8066" s="1">
        <v>44967</v>
      </c>
      <c r="B8066" t="s">
        <v>107</v>
      </c>
      <c r="C8066" s="1">
        <v>44974</v>
      </c>
      <c r="D8066" t="s">
        <v>118</v>
      </c>
      <c r="E8066" t="s">
        <v>65</v>
      </c>
      <c r="F8066" t="s">
        <v>65</v>
      </c>
      <c r="G8066" t="s">
        <v>20</v>
      </c>
      <c r="H8066" t="s">
        <v>0</v>
      </c>
      <c r="I8066">
        <f>MONTH(Table6[[#This Row],[Loan Date]])</f>
        <v>2</v>
      </c>
      <c r="J8066" t="str">
        <f>_xlfn.XLOOKUP(Table6[[#This Row],[Numeric Month]],$N$5:$N$11,$O$5:$O$11)</f>
        <v>Feb</v>
      </c>
      <c r="K8066" t="str">
        <f>_xlfn.XLOOKUP(Table6[[#This Row],[Loan Date]],$Q$5:$Q$152,$R$5:$R$152)</f>
        <v>Friday</v>
      </c>
      <c r="L8066" t="str">
        <f>_xlfn.XLOOKUP(Table6[[#This Row],[Loan Date]],$Q$5:$Q$152,$S$5:$S$152)</f>
        <v>Week 5</v>
      </c>
    </row>
    <row r="8067" spans="1:12" x14ac:dyDescent="0.2">
      <c r="A8067" s="1">
        <v>44967</v>
      </c>
      <c r="B8067" t="s">
        <v>5</v>
      </c>
      <c r="C8067" s="1">
        <v>44967</v>
      </c>
      <c r="D8067" t="s">
        <v>913</v>
      </c>
      <c r="E8067" t="s">
        <v>37</v>
      </c>
      <c r="F8067" t="s">
        <v>37</v>
      </c>
      <c r="G8067" t="s">
        <v>20</v>
      </c>
      <c r="H8067" t="s">
        <v>0</v>
      </c>
      <c r="I8067">
        <f>MONTH(Table6[[#This Row],[Loan Date]])</f>
        <v>2</v>
      </c>
      <c r="J8067" t="str">
        <f>_xlfn.XLOOKUP(Table6[[#This Row],[Numeric Month]],$N$5:$N$11,$O$5:$O$11)</f>
        <v>Feb</v>
      </c>
      <c r="K8067" t="str">
        <f>_xlfn.XLOOKUP(Table6[[#This Row],[Loan Date]],$Q$5:$Q$152,$R$5:$R$152)</f>
        <v>Friday</v>
      </c>
      <c r="L8067" t="str">
        <f>_xlfn.XLOOKUP(Table6[[#This Row],[Loan Date]],$Q$5:$Q$152,$S$5:$S$152)</f>
        <v>Week 5</v>
      </c>
    </row>
    <row r="8068" spans="1:12" x14ac:dyDescent="0.2">
      <c r="A8068" s="1">
        <v>44967</v>
      </c>
      <c r="B8068" t="s">
        <v>7</v>
      </c>
      <c r="C8068" s="1">
        <v>44967</v>
      </c>
      <c r="D8068" t="s">
        <v>119</v>
      </c>
      <c r="E8068" t="s">
        <v>21</v>
      </c>
      <c r="F8068" t="s">
        <v>21</v>
      </c>
      <c r="G8068" t="s">
        <v>20</v>
      </c>
      <c r="H8068" t="s">
        <v>0</v>
      </c>
      <c r="I8068">
        <f>MONTH(Table6[[#This Row],[Loan Date]])</f>
        <v>2</v>
      </c>
      <c r="J8068" t="str">
        <f>_xlfn.XLOOKUP(Table6[[#This Row],[Numeric Month]],$N$5:$N$11,$O$5:$O$11)</f>
        <v>Feb</v>
      </c>
      <c r="K8068" t="str">
        <f>_xlfn.XLOOKUP(Table6[[#This Row],[Loan Date]],$Q$5:$Q$152,$R$5:$R$152)</f>
        <v>Friday</v>
      </c>
      <c r="L8068" t="str">
        <f>_xlfn.XLOOKUP(Table6[[#This Row],[Loan Date]],$Q$5:$Q$152,$S$5:$S$152)</f>
        <v>Week 5</v>
      </c>
    </row>
    <row r="8069" spans="1:12" x14ac:dyDescent="0.2">
      <c r="A8069" s="1">
        <v>44967</v>
      </c>
      <c r="B8069" t="s">
        <v>7</v>
      </c>
      <c r="C8069" s="1">
        <v>44967</v>
      </c>
      <c r="D8069" t="s">
        <v>408</v>
      </c>
      <c r="E8069" t="s">
        <v>23</v>
      </c>
      <c r="F8069" t="s">
        <v>23</v>
      </c>
      <c r="G8069" t="s">
        <v>20</v>
      </c>
      <c r="H8069" t="s">
        <v>0</v>
      </c>
      <c r="I8069">
        <f>MONTH(Table6[[#This Row],[Loan Date]])</f>
        <v>2</v>
      </c>
      <c r="J8069" t="str">
        <f>_xlfn.XLOOKUP(Table6[[#This Row],[Numeric Month]],$N$5:$N$11,$O$5:$O$11)</f>
        <v>Feb</v>
      </c>
      <c r="K8069" t="str">
        <f>_xlfn.XLOOKUP(Table6[[#This Row],[Loan Date]],$Q$5:$Q$152,$R$5:$R$152)</f>
        <v>Friday</v>
      </c>
      <c r="L8069" t="str">
        <f>_xlfn.XLOOKUP(Table6[[#This Row],[Loan Date]],$Q$5:$Q$152,$S$5:$S$152)</f>
        <v>Week 5</v>
      </c>
    </row>
    <row r="8070" spans="1:12" x14ac:dyDescent="0.2">
      <c r="A8070" s="1">
        <v>44967</v>
      </c>
      <c r="B8070" t="s">
        <v>5</v>
      </c>
      <c r="C8070" s="1">
        <v>44974</v>
      </c>
      <c r="D8070" t="s">
        <v>943</v>
      </c>
      <c r="E8070" t="s">
        <v>52</v>
      </c>
      <c r="F8070" t="s">
        <v>51</v>
      </c>
      <c r="G8070" t="s">
        <v>1</v>
      </c>
      <c r="H8070" t="s">
        <v>0</v>
      </c>
      <c r="I8070">
        <f>MONTH(Table6[[#This Row],[Loan Date]])</f>
        <v>2</v>
      </c>
      <c r="J8070" t="str">
        <f>_xlfn.XLOOKUP(Table6[[#This Row],[Numeric Month]],$N$5:$N$11,$O$5:$O$11)</f>
        <v>Feb</v>
      </c>
      <c r="K8070" t="str">
        <f>_xlfn.XLOOKUP(Table6[[#This Row],[Loan Date]],$Q$5:$Q$152,$R$5:$R$152)</f>
        <v>Friday</v>
      </c>
      <c r="L8070" t="str">
        <f>_xlfn.XLOOKUP(Table6[[#This Row],[Loan Date]],$Q$5:$Q$152,$S$5:$S$152)</f>
        <v>Week 5</v>
      </c>
    </row>
    <row r="8071" spans="1:12" x14ac:dyDescent="0.2">
      <c r="A8071" s="1">
        <v>44967</v>
      </c>
      <c r="B8071" t="s">
        <v>7</v>
      </c>
      <c r="C8071" s="1">
        <v>44976</v>
      </c>
      <c r="D8071" t="s">
        <v>629</v>
      </c>
      <c r="E8071" t="s">
        <v>9</v>
      </c>
      <c r="F8071" t="s">
        <v>8</v>
      </c>
      <c r="G8071" t="s">
        <v>1</v>
      </c>
      <c r="H8071" t="s">
        <v>0</v>
      </c>
      <c r="I8071">
        <f>MONTH(Table6[[#This Row],[Loan Date]])</f>
        <v>2</v>
      </c>
      <c r="J8071" t="str">
        <f>_xlfn.XLOOKUP(Table6[[#This Row],[Numeric Month]],$N$5:$N$11,$O$5:$O$11)</f>
        <v>Feb</v>
      </c>
      <c r="K8071" t="str">
        <f>_xlfn.XLOOKUP(Table6[[#This Row],[Loan Date]],$Q$5:$Q$152,$R$5:$R$152)</f>
        <v>Friday</v>
      </c>
      <c r="L8071" t="str">
        <f>_xlfn.XLOOKUP(Table6[[#This Row],[Loan Date]],$Q$5:$Q$152,$S$5:$S$152)</f>
        <v>Week 5</v>
      </c>
    </row>
    <row r="8072" spans="1:12" x14ac:dyDescent="0.2">
      <c r="A8072" s="1">
        <v>44967</v>
      </c>
      <c r="B8072" t="s">
        <v>5</v>
      </c>
      <c r="C8072" s="1">
        <v>44974</v>
      </c>
      <c r="D8072" t="s">
        <v>942</v>
      </c>
      <c r="E8072" t="s">
        <v>3</v>
      </c>
      <c r="F8072" t="s">
        <v>2</v>
      </c>
      <c r="G8072" t="s">
        <v>1</v>
      </c>
      <c r="H8072" t="s">
        <v>0</v>
      </c>
      <c r="I8072">
        <f>MONTH(Table6[[#This Row],[Loan Date]])</f>
        <v>2</v>
      </c>
      <c r="J8072" t="str">
        <f>_xlfn.XLOOKUP(Table6[[#This Row],[Numeric Month]],$N$5:$N$11,$O$5:$O$11)</f>
        <v>Feb</v>
      </c>
      <c r="K8072" t="str">
        <f>_xlfn.XLOOKUP(Table6[[#This Row],[Loan Date]],$Q$5:$Q$152,$R$5:$R$152)</f>
        <v>Friday</v>
      </c>
      <c r="L8072" t="str">
        <f>_xlfn.XLOOKUP(Table6[[#This Row],[Loan Date]],$Q$5:$Q$152,$S$5:$S$152)</f>
        <v>Week 5</v>
      </c>
    </row>
    <row r="8073" spans="1:12" x14ac:dyDescent="0.2">
      <c r="A8073" s="1">
        <v>44967</v>
      </c>
      <c r="B8073" t="s">
        <v>7</v>
      </c>
      <c r="C8073" s="1">
        <v>44967</v>
      </c>
      <c r="D8073" t="s">
        <v>172</v>
      </c>
      <c r="E8073" t="s">
        <v>21</v>
      </c>
      <c r="F8073" t="s">
        <v>21</v>
      </c>
      <c r="G8073" t="s">
        <v>20</v>
      </c>
      <c r="H8073" t="s">
        <v>0</v>
      </c>
      <c r="I8073">
        <f>MONTH(Table6[[#This Row],[Loan Date]])</f>
        <v>2</v>
      </c>
      <c r="J8073" t="str">
        <f>_xlfn.XLOOKUP(Table6[[#This Row],[Numeric Month]],$N$5:$N$11,$O$5:$O$11)</f>
        <v>Feb</v>
      </c>
      <c r="K8073" t="str">
        <f>_xlfn.XLOOKUP(Table6[[#This Row],[Loan Date]],$Q$5:$Q$152,$R$5:$R$152)</f>
        <v>Friday</v>
      </c>
      <c r="L8073" t="str">
        <f>_xlfn.XLOOKUP(Table6[[#This Row],[Loan Date]],$Q$5:$Q$152,$S$5:$S$152)</f>
        <v>Week 5</v>
      </c>
    </row>
    <row r="8074" spans="1:12" x14ac:dyDescent="0.2">
      <c r="A8074" s="1">
        <v>44967</v>
      </c>
      <c r="B8074" t="s">
        <v>7</v>
      </c>
      <c r="C8074" s="1">
        <v>44967</v>
      </c>
      <c r="D8074" t="s">
        <v>116</v>
      </c>
      <c r="E8074" t="s">
        <v>23</v>
      </c>
      <c r="F8074" t="s">
        <v>23</v>
      </c>
      <c r="G8074" t="s">
        <v>20</v>
      </c>
      <c r="H8074" t="s">
        <v>0</v>
      </c>
      <c r="I8074">
        <f>MONTH(Table6[[#This Row],[Loan Date]])</f>
        <v>2</v>
      </c>
      <c r="J8074" t="str">
        <f>_xlfn.XLOOKUP(Table6[[#This Row],[Numeric Month]],$N$5:$N$11,$O$5:$O$11)</f>
        <v>Feb</v>
      </c>
      <c r="K8074" t="str">
        <f>_xlfn.XLOOKUP(Table6[[#This Row],[Loan Date]],$Q$5:$Q$152,$R$5:$R$152)</f>
        <v>Friday</v>
      </c>
      <c r="L8074" t="str">
        <f>_xlfn.XLOOKUP(Table6[[#This Row],[Loan Date]],$Q$5:$Q$152,$S$5:$S$152)</f>
        <v>Week 5</v>
      </c>
    </row>
    <row r="8075" spans="1:12" x14ac:dyDescent="0.2">
      <c r="A8075" s="1">
        <v>44967</v>
      </c>
      <c r="B8075" t="s">
        <v>7</v>
      </c>
      <c r="C8075" s="1">
        <v>44974</v>
      </c>
      <c r="D8075" t="s">
        <v>941</v>
      </c>
      <c r="E8075" t="s">
        <v>15</v>
      </c>
      <c r="F8075" t="s">
        <v>14</v>
      </c>
      <c r="G8075" t="s">
        <v>1</v>
      </c>
      <c r="H8075" t="s">
        <v>0</v>
      </c>
      <c r="I8075">
        <f>MONTH(Table6[[#This Row],[Loan Date]])</f>
        <v>2</v>
      </c>
      <c r="J8075" t="str">
        <f>_xlfn.XLOOKUP(Table6[[#This Row],[Numeric Month]],$N$5:$N$11,$O$5:$O$11)</f>
        <v>Feb</v>
      </c>
      <c r="K8075" t="str">
        <f>_xlfn.XLOOKUP(Table6[[#This Row],[Loan Date]],$Q$5:$Q$152,$R$5:$R$152)</f>
        <v>Friday</v>
      </c>
      <c r="L8075" t="str">
        <f>_xlfn.XLOOKUP(Table6[[#This Row],[Loan Date]],$Q$5:$Q$152,$S$5:$S$152)</f>
        <v>Week 5</v>
      </c>
    </row>
    <row r="8076" spans="1:12" x14ac:dyDescent="0.2">
      <c r="A8076" s="1">
        <v>44967</v>
      </c>
      <c r="B8076" t="s">
        <v>5</v>
      </c>
      <c r="C8076" s="1">
        <v>44981</v>
      </c>
      <c r="D8076" t="s">
        <v>713</v>
      </c>
      <c r="E8076" t="s">
        <v>15</v>
      </c>
      <c r="F8076" t="s">
        <v>14</v>
      </c>
      <c r="G8076" t="s">
        <v>1</v>
      </c>
      <c r="H8076" t="s">
        <v>0</v>
      </c>
      <c r="I8076">
        <f>MONTH(Table6[[#This Row],[Loan Date]])</f>
        <v>2</v>
      </c>
      <c r="J8076" t="str">
        <f>_xlfn.XLOOKUP(Table6[[#This Row],[Numeric Month]],$N$5:$N$11,$O$5:$O$11)</f>
        <v>Feb</v>
      </c>
      <c r="K8076" t="str">
        <f>_xlfn.XLOOKUP(Table6[[#This Row],[Loan Date]],$Q$5:$Q$152,$R$5:$R$152)</f>
        <v>Friday</v>
      </c>
      <c r="L8076" t="str">
        <f>_xlfn.XLOOKUP(Table6[[#This Row],[Loan Date]],$Q$5:$Q$152,$S$5:$S$152)</f>
        <v>Week 5</v>
      </c>
    </row>
    <row r="8077" spans="1:12" x14ac:dyDescent="0.2">
      <c r="A8077" s="1">
        <v>44967</v>
      </c>
      <c r="B8077" t="s">
        <v>5</v>
      </c>
      <c r="C8077" s="1">
        <v>44967</v>
      </c>
      <c r="D8077" t="s">
        <v>254</v>
      </c>
      <c r="E8077" t="s">
        <v>41</v>
      </c>
      <c r="F8077" t="s">
        <v>40</v>
      </c>
      <c r="G8077" t="s">
        <v>39</v>
      </c>
      <c r="H8077" t="s">
        <v>0</v>
      </c>
      <c r="I8077">
        <f>MONTH(Table6[[#This Row],[Loan Date]])</f>
        <v>2</v>
      </c>
      <c r="J8077" t="str">
        <f>_xlfn.XLOOKUP(Table6[[#This Row],[Numeric Month]],$N$5:$N$11,$O$5:$O$11)</f>
        <v>Feb</v>
      </c>
      <c r="K8077" t="str">
        <f>_xlfn.XLOOKUP(Table6[[#This Row],[Loan Date]],$Q$5:$Q$152,$R$5:$R$152)</f>
        <v>Friday</v>
      </c>
      <c r="L8077" t="str">
        <f>_xlfn.XLOOKUP(Table6[[#This Row],[Loan Date]],$Q$5:$Q$152,$S$5:$S$152)</f>
        <v>Week 5</v>
      </c>
    </row>
    <row r="8078" spans="1:12" x14ac:dyDescent="0.2">
      <c r="A8078" s="1">
        <v>44967</v>
      </c>
      <c r="B8078" t="s">
        <v>7</v>
      </c>
      <c r="C8078" s="1">
        <v>44967</v>
      </c>
      <c r="D8078" t="s">
        <v>908</v>
      </c>
      <c r="E8078" t="s">
        <v>204</v>
      </c>
      <c r="F8078" t="s">
        <v>2</v>
      </c>
      <c r="G8078" t="s">
        <v>1</v>
      </c>
      <c r="H8078" t="s">
        <v>0</v>
      </c>
      <c r="I8078">
        <f>MONTH(Table6[[#This Row],[Loan Date]])</f>
        <v>2</v>
      </c>
      <c r="J8078" t="str">
        <f>_xlfn.XLOOKUP(Table6[[#This Row],[Numeric Month]],$N$5:$N$11,$O$5:$O$11)</f>
        <v>Feb</v>
      </c>
      <c r="K8078" t="str">
        <f>_xlfn.XLOOKUP(Table6[[#This Row],[Loan Date]],$Q$5:$Q$152,$R$5:$R$152)</f>
        <v>Friday</v>
      </c>
      <c r="L8078" t="str">
        <f>_xlfn.XLOOKUP(Table6[[#This Row],[Loan Date]],$Q$5:$Q$152,$S$5:$S$152)</f>
        <v>Week 5</v>
      </c>
    </row>
    <row r="8079" spans="1:12" x14ac:dyDescent="0.2">
      <c r="A8079" s="1">
        <v>44967</v>
      </c>
      <c r="B8079" t="s">
        <v>7</v>
      </c>
      <c r="C8079" s="1">
        <v>44979</v>
      </c>
      <c r="D8079" t="s">
        <v>776</v>
      </c>
      <c r="E8079" t="s">
        <v>3</v>
      </c>
      <c r="F8079" t="s">
        <v>2</v>
      </c>
      <c r="G8079" t="s">
        <v>1</v>
      </c>
      <c r="H8079" t="s">
        <v>0</v>
      </c>
      <c r="I8079">
        <f>MONTH(Table6[[#This Row],[Loan Date]])</f>
        <v>2</v>
      </c>
      <c r="J8079" t="str">
        <f>_xlfn.XLOOKUP(Table6[[#This Row],[Numeric Month]],$N$5:$N$11,$O$5:$O$11)</f>
        <v>Feb</v>
      </c>
      <c r="K8079" t="str">
        <f>_xlfn.XLOOKUP(Table6[[#This Row],[Loan Date]],$Q$5:$Q$152,$R$5:$R$152)</f>
        <v>Friday</v>
      </c>
      <c r="L8079" t="str">
        <f>_xlfn.XLOOKUP(Table6[[#This Row],[Loan Date]],$Q$5:$Q$152,$S$5:$S$152)</f>
        <v>Week 5</v>
      </c>
    </row>
    <row r="8080" spans="1:12" x14ac:dyDescent="0.2">
      <c r="A8080" s="1">
        <v>44967</v>
      </c>
      <c r="B8080" t="s">
        <v>7</v>
      </c>
      <c r="C8080" s="1">
        <v>44967</v>
      </c>
      <c r="D8080" t="s">
        <v>910</v>
      </c>
      <c r="E8080" t="s">
        <v>37</v>
      </c>
      <c r="F8080" t="s">
        <v>37</v>
      </c>
      <c r="G8080" t="s">
        <v>20</v>
      </c>
      <c r="H8080" t="s">
        <v>0</v>
      </c>
      <c r="I8080">
        <f>MONTH(Table6[[#This Row],[Loan Date]])</f>
        <v>2</v>
      </c>
      <c r="J8080" t="str">
        <f>_xlfn.XLOOKUP(Table6[[#This Row],[Numeric Month]],$N$5:$N$11,$O$5:$O$11)</f>
        <v>Feb</v>
      </c>
      <c r="K8080" t="str">
        <f>_xlfn.XLOOKUP(Table6[[#This Row],[Loan Date]],$Q$5:$Q$152,$R$5:$R$152)</f>
        <v>Friday</v>
      </c>
      <c r="L8080" t="str">
        <f>_xlfn.XLOOKUP(Table6[[#This Row],[Loan Date]],$Q$5:$Q$152,$S$5:$S$152)</f>
        <v>Week 5</v>
      </c>
    </row>
    <row r="8081" spans="1:12" x14ac:dyDescent="0.2">
      <c r="A8081" s="1">
        <v>44967</v>
      </c>
      <c r="B8081" t="s">
        <v>7</v>
      </c>
      <c r="C8081" s="1">
        <v>44974</v>
      </c>
      <c r="D8081" t="s">
        <v>940</v>
      </c>
      <c r="E8081" t="s">
        <v>52</v>
      </c>
      <c r="F8081" t="s">
        <v>51</v>
      </c>
      <c r="G8081" t="s">
        <v>1</v>
      </c>
      <c r="H8081" t="s">
        <v>0</v>
      </c>
      <c r="I8081">
        <f>MONTH(Table6[[#This Row],[Loan Date]])</f>
        <v>2</v>
      </c>
      <c r="J8081" t="str">
        <f>_xlfn.XLOOKUP(Table6[[#This Row],[Numeric Month]],$N$5:$N$11,$O$5:$O$11)</f>
        <v>Feb</v>
      </c>
      <c r="K8081" t="str">
        <f>_xlfn.XLOOKUP(Table6[[#This Row],[Loan Date]],$Q$5:$Q$152,$R$5:$R$152)</f>
        <v>Friday</v>
      </c>
      <c r="L8081" t="str">
        <f>_xlfn.XLOOKUP(Table6[[#This Row],[Loan Date]],$Q$5:$Q$152,$S$5:$S$152)</f>
        <v>Week 5</v>
      </c>
    </row>
    <row r="8082" spans="1:12" x14ac:dyDescent="0.2">
      <c r="A8082" s="1">
        <v>44967</v>
      </c>
      <c r="B8082" t="s">
        <v>7</v>
      </c>
      <c r="C8082" s="1">
        <v>44974</v>
      </c>
      <c r="D8082" t="s">
        <v>939</v>
      </c>
      <c r="E8082" t="s">
        <v>52</v>
      </c>
      <c r="F8082" t="s">
        <v>51</v>
      </c>
      <c r="G8082" t="s">
        <v>1</v>
      </c>
      <c r="H8082" t="s">
        <v>0</v>
      </c>
      <c r="I8082">
        <f>MONTH(Table6[[#This Row],[Loan Date]])</f>
        <v>2</v>
      </c>
      <c r="J8082" t="str">
        <f>_xlfn.XLOOKUP(Table6[[#This Row],[Numeric Month]],$N$5:$N$11,$O$5:$O$11)</f>
        <v>Feb</v>
      </c>
      <c r="K8082" t="str">
        <f>_xlfn.XLOOKUP(Table6[[#This Row],[Loan Date]],$Q$5:$Q$152,$R$5:$R$152)</f>
        <v>Friday</v>
      </c>
      <c r="L8082" t="str">
        <f>_xlfn.XLOOKUP(Table6[[#This Row],[Loan Date]],$Q$5:$Q$152,$S$5:$S$152)</f>
        <v>Week 5</v>
      </c>
    </row>
    <row r="8083" spans="1:12" x14ac:dyDescent="0.2">
      <c r="A8083" s="1">
        <v>44967</v>
      </c>
      <c r="B8083" t="s">
        <v>7</v>
      </c>
      <c r="C8083" s="1">
        <v>44967</v>
      </c>
      <c r="D8083" t="s">
        <v>338</v>
      </c>
      <c r="E8083" t="s">
        <v>23</v>
      </c>
      <c r="F8083" t="s">
        <v>23</v>
      </c>
      <c r="G8083" t="s">
        <v>20</v>
      </c>
      <c r="H8083" t="s">
        <v>0</v>
      </c>
      <c r="I8083">
        <f>MONTH(Table6[[#This Row],[Loan Date]])</f>
        <v>2</v>
      </c>
      <c r="J8083" t="str">
        <f>_xlfn.XLOOKUP(Table6[[#This Row],[Numeric Month]],$N$5:$N$11,$O$5:$O$11)</f>
        <v>Feb</v>
      </c>
      <c r="K8083" t="str">
        <f>_xlfn.XLOOKUP(Table6[[#This Row],[Loan Date]],$Q$5:$Q$152,$R$5:$R$152)</f>
        <v>Friday</v>
      </c>
      <c r="L8083" t="str">
        <f>_xlfn.XLOOKUP(Table6[[#This Row],[Loan Date]],$Q$5:$Q$152,$S$5:$S$152)</f>
        <v>Week 5</v>
      </c>
    </row>
    <row r="8084" spans="1:12" x14ac:dyDescent="0.2">
      <c r="A8084" s="1">
        <v>44967</v>
      </c>
      <c r="B8084" t="s">
        <v>7</v>
      </c>
      <c r="C8084" s="1">
        <v>44967</v>
      </c>
      <c r="D8084" t="s">
        <v>145</v>
      </c>
      <c r="E8084" t="s">
        <v>12</v>
      </c>
      <c r="F8084" t="s">
        <v>12</v>
      </c>
      <c r="G8084" t="s">
        <v>11</v>
      </c>
      <c r="H8084" t="s">
        <v>0</v>
      </c>
      <c r="I8084">
        <f>MONTH(Table6[[#This Row],[Loan Date]])</f>
        <v>2</v>
      </c>
      <c r="J8084" t="str">
        <f>_xlfn.XLOOKUP(Table6[[#This Row],[Numeric Month]],$N$5:$N$11,$O$5:$O$11)</f>
        <v>Feb</v>
      </c>
      <c r="K8084" t="str">
        <f>_xlfn.XLOOKUP(Table6[[#This Row],[Loan Date]],$Q$5:$Q$152,$R$5:$R$152)</f>
        <v>Friday</v>
      </c>
      <c r="L8084" t="str">
        <f>_xlfn.XLOOKUP(Table6[[#This Row],[Loan Date]],$Q$5:$Q$152,$S$5:$S$152)</f>
        <v>Week 5</v>
      </c>
    </row>
    <row r="8085" spans="1:12" x14ac:dyDescent="0.2">
      <c r="A8085" s="1">
        <v>44967</v>
      </c>
      <c r="B8085" t="s">
        <v>7</v>
      </c>
      <c r="C8085" s="1">
        <v>44981</v>
      </c>
      <c r="D8085" t="s">
        <v>669</v>
      </c>
      <c r="E8085" t="s">
        <v>15</v>
      </c>
      <c r="F8085" t="s">
        <v>14</v>
      </c>
      <c r="G8085" t="s">
        <v>1</v>
      </c>
      <c r="H8085" t="s">
        <v>0</v>
      </c>
      <c r="I8085">
        <f>MONTH(Table6[[#This Row],[Loan Date]])</f>
        <v>2</v>
      </c>
      <c r="J8085" t="str">
        <f>_xlfn.XLOOKUP(Table6[[#This Row],[Numeric Month]],$N$5:$N$11,$O$5:$O$11)</f>
        <v>Feb</v>
      </c>
      <c r="K8085" t="str">
        <f>_xlfn.XLOOKUP(Table6[[#This Row],[Loan Date]],$Q$5:$Q$152,$R$5:$R$152)</f>
        <v>Friday</v>
      </c>
      <c r="L8085" t="str">
        <f>_xlfn.XLOOKUP(Table6[[#This Row],[Loan Date]],$Q$5:$Q$152,$S$5:$S$152)</f>
        <v>Week 5</v>
      </c>
    </row>
    <row r="8086" spans="1:12" x14ac:dyDescent="0.2">
      <c r="A8086" s="1">
        <v>44967</v>
      </c>
      <c r="B8086" t="s">
        <v>7</v>
      </c>
      <c r="C8086" s="1">
        <v>44974</v>
      </c>
      <c r="D8086" t="s">
        <v>291</v>
      </c>
      <c r="E8086" t="s">
        <v>9</v>
      </c>
      <c r="F8086" t="s">
        <v>8</v>
      </c>
      <c r="G8086" t="s">
        <v>1</v>
      </c>
      <c r="H8086" t="s">
        <v>0</v>
      </c>
      <c r="I8086">
        <f>MONTH(Table6[[#This Row],[Loan Date]])</f>
        <v>2</v>
      </c>
      <c r="J8086" t="str">
        <f>_xlfn.XLOOKUP(Table6[[#This Row],[Numeric Month]],$N$5:$N$11,$O$5:$O$11)</f>
        <v>Feb</v>
      </c>
      <c r="K8086" t="str">
        <f>_xlfn.XLOOKUP(Table6[[#This Row],[Loan Date]],$Q$5:$Q$152,$R$5:$R$152)</f>
        <v>Friday</v>
      </c>
      <c r="L8086" t="str">
        <f>_xlfn.XLOOKUP(Table6[[#This Row],[Loan Date]],$Q$5:$Q$152,$S$5:$S$152)</f>
        <v>Week 5</v>
      </c>
    </row>
    <row r="8087" spans="1:12" x14ac:dyDescent="0.2">
      <c r="A8087" s="1">
        <v>44967</v>
      </c>
      <c r="B8087" t="s">
        <v>7</v>
      </c>
      <c r="C8087" s="1">
        <v>44967</v>
      </c>
      <c r="D8087" t="s">
        <v>135</v>
      </c>
      <c r="E8087" t="s">
        <v>21</v>
      </c>
      <c r="F8087" t="s">
        <v>21</v>
      </c>
      <c r="G8087" t="s">
        <v>20</v>
      </c>
      <c r="H8087" t="s">
        <v>0</v>
      </c>
      <c r="I8087">
        <f>MONTH(Table6[[#This Row],[Loan Date]])</f>
        <v>2</v>
      </c>
      <c r="J8087" t="str">
        <f>_xlfn.XLOOKUP(Table6[[#This Row],[Numeric Month]],$N$5:$N$11,$O$5:$O$11)</f>
        <v>Feb</v>
      </c>
      <c r="K8087" t="str">
        <f>_xlfn.XLOOKUP(Table6[[#This Row],[Loan Date]],$Q$5:$Q$152,$R$5:$R$152)</f>
        <v>Friday</v>
      </c>
      <c r="L8087" t="str">
        <f>_xlfn.XLOOKUP(Table6[[#This Row],[Loan Date]],$Q$5:$Q$152,$S$5:$S$152)</f>
        <v>Week 5</v>
      </c>
    </row>
    <row r="8088" spans="1:12" x14ac:dyDescent="0.2">
      <c r="A8088" s="1">
        <v>44967</v>
      </c>
      <c r="B8088" t="s">
        <v>7</v>
      </c>
      <c r="C8088" s="1">
        <v>44967</v>
      </c>
      <c r="D8088" t="s">
        <v>894</v>
      </c>
      <c r="E8088" t="s">
        <v>148</v>
      </c>
      <c r="F8088" t="s">
        <v>147</v>
      </c>
      <c r="G8088" t="s">
        <v>20</v>
      </c>
      <c r="H8088" t="s">
        <v>0</v>
      </c>
      <c r="I8088">
        <f>MONTH(Table6[[#This Row],[Loan Date]])</f>
        <v>2</v>
      </c>
      <c r="J8088" t="str">
        <f>_xlfn.XLOOKUP(Table6[[#This Row],[Numeric Month]],$N$5:$N$11,$O$5:$O$11)</f>
        <v>Feb</v>
      </c>
      <c r="K8088" t="str">
        <f>_xlfn.XLOOKUP(Table6[[#This Row],[Loan Date]],$Q$5:$Q$152,$R$5:$R$152)</f>
        <v>Friday</v>
      </c>
      <c r="L8088" t="str">
        <f>_xlfn.XLOOKUP(Table6[[#This Row],[Loan Date]],$Q$5:$Q$152,$S$5:$S$152)</f>
        <v>Week 5</v>
      </c>
    </row>
    <row r="8089" spans="1:12" x14ac:dyDescent="0.2">
      <c r="A8089" s="1">
        <v>44967</v>
      </c>
      <c r="B8089" t="s">
        <v>7</v>
      </c>
      <c r="C8089" s="1">
        <v>44967</v>
      </c>
      <c r="D8089" t="s">
        <v>917</v>
      </c>
      <c r="E8089" t="s">
        <v>37</v>
      </c>
      <c r="F8089" t="s">
        <v>37</v>
      </c>
      <c r="G8089" t="s">
        <v>20</v>
      </c>
      <c r="H8089" t="s">
        <v>0</v>
      </c>
      <c r="I8089">
        <f>MONTH(Table6[[#This Row],[Loan Date]])</f>
        <v>2</v>
      </c>
      <c r="J8089" t="str">
        <f>_xlfn.XLOOKUP(Table6[[#This Row],[Numeric Month]],$N$5:$N$11,$O$5:$O$11)</f>
        <v>Feb</v>
      </c>
      <c r="K8089" t="str">
        <f>_xlfn.XLOOKUP(Table6[[#This Row],[Loan Date]],$Q$5:$Q$152,$R$5:$R$152)</f>
        <v>Friday</v>
      </c>
      <c r="L8089" t="str">
        <f>_xlfn.XLOOKUP(Table6[[#This Row],[Loan Date]],$Q$5:$Q$152,$S$5:$S$152)</f>
        <v>Week 5</v>
      </c>
    </row>
    <row r="8090" spans="1:12" x14ac:dyDescent="0.2">
      <c r="A8090" s="1">
        <v>44967</v>
      </c>
      <c r="B8090" t="s">
        <v>5</v>
      </c>
      <c r="C8090" s="1">
        <v>44967</v>
      </c>
      <c r="D8090" t="s">
        <v>110</v>
      </c>
      <c r="E8090" t="s">
        <v>23</v>
      </c>
      <c r="F8090" t="s">
        <v>23</v>
      </c>
      <c r="G8090" t="s">
        <v>20</v>
      </c>
      <c r="H8090" t="s">
        <v>0</v>
      </c>
      <c r="I8090">
        <f>MONTH(Table6[[#This Row],[Loan Date]])</f>
        <v>2</v>
      </c>
      <c r="J8090" t="str">
        <f>_xlfn.XLOOKUP(Table6[[#This Row],[Numeric Month]],$N$5:$N$11,$O$5:$O$11)</f>
        <v>Feb</v>
      </c>
      <c r="K8090" t="str">
        <f>_xlfn.XLOOKUP(Table6[[#This Row],[Loan Date]],$Q$5:$Q$152,$R$5:$R$152)</f>
        <v>Friday</v>
      </c>
      <c r="L8090" t="str">
        <f>_xlfn.XLOOKUP(Table6[[#This Row],[Loan Date]],$Q$5:$Q$152,$S$5:$S$152)</f>
        <v>Week 5</v>
      </c>
    </row>
    <row r="8091" spans="1:12" x14ac:dyDescent="0.2">
      <c r="A8091" s="1">
        <v>44967</v>
      </c>
      <c r="B8091" t="s">
        <v>5</v>
      </c>
      <c r="C8091" s="1">
        <v>44967</v>
      </c>
      <c r="D8091" t="s">
        <v>380</v>
      </c>
      <c r="E8091" t="s">
        <v>21</v>
      </c>
      <c r="F8091" t="s">
        <v>21</v>
      </c>
      <c r="G8091" t="s">
        <v>20</v>
      </c>
      <c r="H8091" t="s">
        <v>0</v>
      </c>
      <c r="I8091">
        <f>MONTH(Table6[[#This Row],[Loan Date]])</f>
        <v>2</v>
      </c>
      <c r="J8091" t="str">
        <f>_xlfn.XLOOKUP(Table6[[#This Row],[Numeric Month]],$N$5:$N$11,$O$5:$O$11)</f>
        <v>Feb</v>
      </c>
      <c r="K8091" t="str">
        <f>_xlfn.XLOOKUP(Table6[[#This Row],[Loan Date]],$Q$5:$Q$152,$R$5:$R$152)</f>
        <v>Friday</v>
      </c>
      <c r="L8091" t="str">
        <f>_xlfn.XLOOKUP(Table6[[#This Row],[Loan Date]],$Q$5:$Q$152,$S$5:$S$152)</f>
        <v>Week 5</v>
      </c>
    </row>
    <row r="8092" spans="1:12" x14ac:dyDescent="0.2">
      <c r="A8092" s="1">
        <v>44967</v>
      </c>
      <c r="B8092" t="s">
        <v>7</v>
      </c>
      <c r="C8092" s="1">
        <v>44974</v>
      </c>
      <c r="D8092" t="s">
        <v>112</v>
      </c>
      <c r="E8092" t="s">
        <v>9</v>
      </c>
      <c r="F8092" t="s">
        <v>8</v>
      </c>
      <c r="G8092" t="s">
        <v>1</v>
      </c>
      <c r="H8092" t="s">
        <v>0</v>
      </c>
      <c r="I8092">
        <f>MONTH(Table6[[#This Row],[Loan Date]])</f>
        <v>2</v>
      </c>
      <c r="J8092" t="str">
        <f>_xlfn.XLOOKUP(Table6[[#This Row],[Numeric Month]],$N$5:$N$11,$O$5:$O$11)</f>
        <v>Feb</v>
      </c>
      <c r="K8092" t="str">
        <f>_xlfn.XLOOKUP(Table6[[#This Row],[Loan Date]],$Q$5:$Q$152,$R$5:$R$152)</f>
        <v>Friday</v>
      </c>
      <c r="L8092" t="str">
        <f>_xlfn.XLOOKUP(Table6[[#This Row],[Loan Date]],$Q$5:$Q$152,$S$5:$S$152)</f>
        <v>Week 5</v>
      </c>
    </row>
    <row r="8093" spans="1:12" x14ac:dyDescent="0.2">
      <c r="A8093" s="1">
        <v>44967</v>
      </c>
      <c r="B8093" t="s">
        <v>7</v>
      </c>
      <c r="C8093" s="1">
        <v>44967</v>
      </c>
      <c r="D8093" t="s">
        <v>173</v>
      </c>
      <c r="E8093" t="s">
        <v>21</v>
      </c>
      <c r="F8093" t="s">
        <v>21</v>
      </c>
      <c r="G8093" t="s">
        <v>20</v>
      </c>
      <c r="H8093" t="s">
        <v>0</v>
      </c>
      <c r="I8093">
        <f>MONTH(Table6[[#This Row],[Loan Date]])</f>
        <v>2</v>
      </c>
      <c r="J8093" t="str">
        <f>_xlfn.XLOOKUP(Table6[[#This Row],[Numeric Month]],$N$5:$N$11,$O$5:$O$11)</f>
        <v>Feb</v>
      </c>
      <c r="K8093" t="str">
        <f>_xlfn.XLOOKUP(Table6[[#This Row],[Loan Date]],$Q$5:$Q$152,$R$5:$R$152)</f>
        <v>Friday</v>
      </c>
      <c r="L8093" t="str">
        <f>_xlfn.XLOOKUP(Table6[[#This Row],[Loan Date]],$Q$5:$Q$152,$S$5:$S$152)</f>
        <v>Week 5</v>
      </c>
    </row>
    <row r="8094" spans="1:12" x14ac:dyDescent="0.2">
      <c r="A8094" s="1">
        <v>44967</v>
      </c>
      <c r="B8094" t="s">
        <v>7</v>
      </c>
      <c r="C8094" s="1">
        <v>44967</v>
      </c>
      <c r="D8094" t="s">
        <v>214</v>
      </c>
      <c r="E8094" t="s">
        <v>23</v>
      </c>
      <c r="F8094" t="s">
        <v>23</v>
      </c>
      <c r="G8094" t="s">
        <v>20</v>
      </c>
      <c r="H8094" t="s">
        <v>0</v>
      </c>
      <c r="I8094">
        <f>MONTH(Table6[[#This Row],[Loan Date]])</f>
        <v>2</v>
      </c>
      <c r="J8094" t="str">
        <f>_xlfn.XLOOKUP(Table6[[#This Row],[Numeric Month]],$N$5:$N$11,$O$5:$O$11)</f>
        <v>Feb</v>
      </c>
      <c r="K8094" t="str">
        <f>_xlfn.XLOOKUP(Table6[[#This Row],[Loan Date]],$Q$5:$Q$152,$R$5:$R$152)</f>
        <v>Friday</v>
      </c>
      <c r="L8094" t="str">
        <f>_xlfn.XLOOKUP(Table6[[#This Row],[Loan Date]],$Q$5:$Q$152,$S$5:$S$152)</f>
        <v>Week 5</v>
      </c>
    </row>
    <row r="8095" spans="1:12" x14ac:dyDescent="0.2">
      <c r="A8095" s="1">
        <v>44967</v>
      </c>
      <c r="B8095" t="s">
        <v>7</v>
      </c>
      <c r="C8095" s="1">
        <v>44974</v>
      </c>
      <c r="D8095" t="s">
        <v>750</v>
      </c>
      <c r="E8095" t="s">
        <v>3</v>
      </c>
      <c r="F8095" t="s">
        <v>2</v>
      </c>
      <c r="G8095" t="s">
        <v>1</v>
      </c>
      <c r="H8095" t="s">
        <v>0</v>
      </c>
      <c r="I8095">
        <f>MONTH(Table6[[#This Row],[Loan Date]])</f>
        <v>2</v>
      </c>
      <c r="J8095" t="str">
        <f>_xlfn.XLOOKUP(Table6[[#This Row],[Numeric Month]],$N$5:$N$11,$O$5:$O$11)</f>
        <v>Feb</v>
      </c>
      <c r="K8095" t="str">
        <f>_xlfn.XLOOKUP(Table6[[#This Row],[Loan Date]],$Q$5:$Q$152,$R$5:$R$152)</f>
        <v>Friday</v>
      </c>
      <c r="L8095" t="str">
        <f>_xlfn.XLOOKUP(Table6[[#This Row],[Loan Date]],$Q$5:$Q$152,$S$5:$S$152)</f>
        <v>Week 5</v>
      </c>
    </row>
    <row r="8096" spans="1:12" x14ac:dyDescent="0.2">
      <c r="A8096" s="1">
        <v>44967</v>
      </c>
      <c r="B8096" t="s">
        <v>7</v>
      </c>
      <c r="C8096" s="1">
        <v>44981</v>
      </c>
      <c r="D8096" t="s">
        <v>938</v>
      </c>
      <c r="E8096" t="s">
        <v>3</v>
      </c>
      <c r="F8096" t="s">
        <v>2</v>
      </c>
      <c r="G8096" t="s">
        <v>1</v>
      </c>
      <c r="H8096" t="s">
        <v>0</v>
      </c>
      <c r="I8096">
        <f>MONTH(Table6[[#This Row],[Loan Date]])</f>
        <v>2</v>
      </c>
      <c r="J8096" t="str">
        <f>_xlfn.XLOOKUP(Table6[[#This Row],[Numeric Month]],$N$5:$N$11,$O$5:$O$11)</f>
        <v>Feb</v>
      </c>
      <c r="K8096" t="str">
        <f>_xlfn.XLOOKUP(Table6[[#This Row],[Loan Date]],$Q$5:$Q$152,$R$5:$R$152)</f>
        <v>Friday</v>
      </c>
      <c r="L8096" t="str">
        <f>_xlfn.XLOOKUP(Table6[[#This Row],[Loan Date]],$Q$5:$Q$152,$S$5:$S$152)</f>
        <v>Week 5</v>
      </c>
    </row>
    <row r="8097" spans="1:12" x14ac:dyDescent="0.2">
      <c r="A8097" s="1">
        <v>44967</v>
      </c>
      <c r="B8097" t="s">
        <v>7</v>
      </c>
      <c r="C8097" s="1">
        <v>44967</v>
      </c>
      <c r="D8097" t="s">
        <v>757</v>
      </c>
      <c r="E8097" t="s">
        <v>65</v>
      </c>
      <c r="F8097" t="s">
        <v>65</v>
      </c>
      <c r="G8097" t="s">
        <v>20</v>
      </c>
      <c r="H8097" t="s">
        <v>0</v>
      </c>
      <c r="I8097">
        <f>MONTH(Table6[[#This Row],[Loan Date]])</f>
        <v>2</v>
      </c>
      <c r="J8097" t="str">
        <f>_xlfn.XLOOKUP(Table6[[#This Row],[Numeric Month]],$N$5:$N$11,$O$5:$O$11)</f>
        <v>Feb</v>
      </c>
      <c r="K8097" t="str">
        <f>_xlfn.XLOOKUP(Table6[[#This Row],[Loan Date]],$Q$5:$Q$152,$R$5:$R$152)</f>
        <v>Friday</v>
      </c>
      <c r="L8097" t="str">
        <f>_xlfn.XLOOKUP(Table6[[#This Row],[Loan Date]],$Q$5:$Q$152,$S$5:$S$152)</f>
        <v>Week 5</v>
      </c>
    </row>
    <row r="8098" spans="1:12" x14ac:dyDescent="0.2">
      <c r="A8098" s="1">
        <v>44967</v>
      </c>
      <c r="B8098" t="s">
        <v>5</v>
      </c>
      <c r="C8098" s="1">
        <v>44967</v>
      </c>
      <c r="D8098" t="s">
        <v>910</v>
      </c>
      <c r="E8098" t="s">
        <v>37</v>
      </c>
      <c r="F8098" t="s">
        <v>37</v>
      </c>
      <c r="G8098" t="s">
        <v>20</v>
      </c>
      <c r="H8098" t="s">
        <v>0</v>
      </c>
      <c r="I8098">
        <f>MONTH(Table6[[#This Row],[Loan Date]])</f>
        <v>2</v>
      </c>
      <c r="J8098" t="str">
        <f>_xlfn.XLOOKUP(Table6[[#This Row],[Numeric Month]],$N$5:$N$11,$O$5:$O$11)</f>
        <v>Feb</v>
      </c>
      <c r="K8098" t="str">
        <f>_xlfn.XLOOKUP(Table6[[#This Row],[Loan Date]],$Q$5:$Q$152,$R$5:$R$152)</f>
        <v>Friday</v>
      </c>
      <c r="L8098" t="str">
        <f>_xlfn.XLOOKUP(Table6[[#This Row],[Loan Date]],$Q$5:$Q$152,$S$5:$S$152)</f>
        <v>Week 5</v>
      </c>
    </row>
    <row r="8099" spans="1:12" x14ac:dyDescent="0.2">
      <c r="A8099" s="1">
        <v>44967</v>
      </c>
      <c r="B8099" t="s">
        <v>5</v>
      </c>
      <c r="C8099" s="1">
        <v>44967</v>
      </c>
      <c r="D8099" t="s">
        <v>923</v>
      </c>
      <c r="E8099" t="s">
        <v>37</v>
      </c>
      <c r="F8099" t="s">
        <v>37</v>
      </c>
      <c r="G8099" t="s">
        <v>20</v>
      </c>
      <c r="H8099" t="s">
        <v>0</v>
      </c>
      <c r="I8099">
        <f>MONTH(Table6[[#This Row],[Loan Date]])</f>
        <v>2</v>
      </c>
      <c r="J8099" t="str">
        <f>_xlfn.XLOOKUP(Table6[[#This Row],[Numeric Month]],$N$5:$N$11,$O$5:$O$11)</f>
        <v>Feb</v>
      </c>
      <c r="K8099" t="str">
        <f>_xlfn.XLOOKUP(Table6[[#This Row],[Loan Date]],$Q$5:$Q$152,$R$5:$R$152)</f>
        <v>Friday</v>
      </c>
      <c r="L8099" t="str">
        <f>_xlfn.XLOOKUP(Table6[[#This Row],[Loan Date]],$Q$5:$Q$152,$S$5:$S$152)</f>
        <v>Week 5</v>
      </c>
    </row>
    <row r="8100" spans="1:12" x14ac:dyDescent="0.2">
      <c r="A8100" s="1">
        <v>44967</v>
      </c>
      <c r="B8100" t="s">
        <v>7</v>
      </c>
      <c r="C8100" s="1">
        <v>44967</v>
      </c>
      <c r="D8100" t="s">
        <v>409</v>
      </c>
      <c r="E8100" t="s">
        <v>21</v>
      </c>
      <c r="F8100" t="s">
        <v>21</v>
      </c>
      <c r="G8100" t="s">
        <v>20</v>
      </c>
      <c r="H8100" t="s">
        <v>0</v>
      </c>
      <c r="I8100">
        <f>MONTH(Table6[[#This Row],[Loan Date]])</f>
        <v>2</v>
      </c>
      <c r="J8100" t="str">
        <f>_xlfn.XLOOKUP(Table6[[#This Row],[Numeric Month]],$N$5:$N$11,$O$5:$O$11)</f>
        <v>Feb</v>
      </c>
      <c r="K8100" t="str">
        <f>_xlfn.XLOOKUP(Table6[[#This Row],[Loan Date]],$Q$5:$Q$152,$R$5:$R$152)</f>
        <v>Friday</v>
      </c>
      <c r="L8100" t="str">
        <f>_xlfn.XLOOKUP(Table6[[#This Row],[Loan Date]],$Q$5:$Q$152,$S$5:$S$152)</f>
        <v>Week 5</v>
      </c>
    </row>
    <row r="8101" spans="1:12" x14ac:dyDescent="0.2">
      <c r="A8101" s="1">
        <v>44967</v>
      </c>
      <c r="B8101" t="s">
        <v>7</v>
      </c>
      <c r="C8101" s="1">
        <v>44967</v>
      </c>
      <c r="D8101" t="s">
        <v>30</v>
      </c>
      <c r="E8101" t="s">
        <v>23</v>
      </c>
      <c r="F8101" t="s">
        <v>23</v>
      </c>
      <c r="G8101" t="s">
        <v>20</v>
      </c>
      <c r="H8101" t="s">
        <v>0</v>
      </c>
      <c r="I8101">
        <f>MONTH(Table6[[#This Row],[Loan Date]])</f>
        <v>2</v>
      </c>
      <c r="J8101" t="str">
        <f>_xlfn.XLOOKUP(Table6[[#This Row],[Numeric Month]],$N$5:$N$11,$O$5:$O$11)</f>
        <v>Feb</v>
      </c>
      <c r="K8101" t="str">
        <f>_xlfn.XLOOKUP(Table6[[#This Row],[Loan Date]],$Q$5:$Q$152,$R$5:$R$152)</f>
        <v>Friday</v>
      </c>
      <c r="L8101" t="str">
        <f>_xlfn.XLOOKUP(Table6[[#This Row],[Loan Date]],$Q$5:$Q$152,$S$5:$S$152)</f>
        <v>Week 5</v>
      </c>
    </row>
    <row r="8102" spans="1:12" x14ac:dyDescent="0.2">
      <c r="A8102" s="1">
        <v>44967</v>
      </c>
      <c r="B8102" t="s">
        <v>5</v>
      </c>
      <c r="C8102" s="1">
        <v>44967</v>
      </c>
      <c r="D8102" t="s">
        <v>198</v>
      </c>
      <c r="E8102" t="s">
        <v>168</v>
      </c>
      <c r="F8102" t="s">
        <v>168</v>
      </c>
      <c r="G8102" t="s">
        <v>20</v>
      </c>
      <c r="H8102" t="s">
        <v>0</v>
      </c>
      <c r="I8102">
        <f>MONTH(Table6[[#This Row],[Loan Date]])</f>
        <v>2</v>
      </c>
      <c r="J8102" t="str">
        <f>_xlfn.XLOOKUP(Table6[[#This Row],[Numeric Month]],$N$5:$N$11,$O$5:$O$11)</f>
        <v>Feb</v>
      </c>
      <c r="K8102" t="str">
        <f>_xlfn.XLOOKUP(Table6[[#This Row],[Loan Date]],$Q$5:$Q$152,$R$5:$R$152)</f>
        <v>Friday</v>
      </c>
      <c r="L8102" t="str">
        <f>_xlfn.XLOOKUP(Table6[[#This Row],[Loan Date]],$Q$5:$Q$152,$S$5:$S$152)</f>
        <v>Week 5</v>
      </c>
    </row>
    <row r="8103" spans="1:12" x14ac:dyDescent="0.2">
      <c r="A8103" s="1">
        <v>44967</v>
      </c>
      <c r="B8103" t="s">
        <v>5</v>
      </c>
      <c r="C8103" s="1">
        <v>44970</v>
      </c>
      <c r="D8103" t="s">
        <v>445</v>
      </c>
      <c r="E8103" t="s">
        <v>12</v>
      </c>
      <c r="F8103" t="s">
        <v>12</v>
      </c>
      <c r="G8103" t="s">
        <v>11</v>
      </c>
      <c r="H8103" t="s">
        <v>0</v>
      </c>
      <c r="I8103">
        <f>MONTH(Table6[[#This Row],[Loan Date]])</f>
        <v>2</v>
      </c>
      <c r="J8103" t="str">
        <f>_xlfn.XLOOKUP(Table6[[#This Row],[Numeric Month]],$N$5:$N$11,$O$5:$O$11)</f>
        <v>Feb</v>
      </c>
      <c r="K8103" t="str">
        <f>_xlfn.XLOOKUP(Table6[[#This Row],[Loan Date]],$Q$5:$Q$152,$R$5:$R$152)</f>
        <v>Friday</v>
      </c>
      <c r="L8103" t="str">
        <f>_xlfn.XLOOKUP(Table6[[#This Row],[Loan Date]],$Q$5:$Q$152,$S$5:$S$152)</f>
        <v>Week 5</v>
      </c>
    </row>
    <row r="8104" spans="1:12" x14ac:dyDescent="0.2">
      <c r="A8104" s="1">
        <v>44967</v>
      </c>
      <c r="B8104" t="s">
        <v>5</v>
      </c>
      <c r="C8104" s="1">
        <v>44970</v>
      </c>
      <c r="D8104" t="s">
        <v>798</v>
      </c>
      <c r="E8104" t="s">
        <v>797</v>
      </c>
      <c r="F8104" t="s">
        <v>797</v>
      </c>
      <c r="G8104" t="s">
        <v>11</v>
      </c>
      <c r="H8104" t="s">
        <v>0</v>
      </c>
      <c r="I8104">
        <f>MONTH(Table6[[#This Row],[Loan Date]])</f>
        <v>2</v>
      </c>
      <c r="J8104" t="str">
        <f>_xlfn.XLOOKUP(Table6[[#This Row],[Numeric Month]],$N$5:$N$11,$O$5:$O$11)</f>
        <v>Feb</v>
      </c>
      <c r="K8104" t="str">
        <f>_xlfn.XLOOKUP(Table6[[#This Row],[Loan Date]],$Q$5:$Q$152,$R$5:$R$152)</f>
        <v>Friday</v>
      </c>
      <c r="L8104" t="str">
        <f>_xlfn.XLOOKUP(Table6[[#This Row],[Loan Date]],$Q$5:$Q$152,$S$5:$S$152)</f>
        <v>Week 5</v>
      </c>
    </row>
    <row r="8105" spans="1:12" x14ac:dyDescent="0.2">
      <c r="A8105" s="1">
        <v>44967</v>
      </c>
      <c r="B8105" t="s">
        <v>5</v>
      </c>
      <c r="C8105" s="1">
        <v>44970</v>
      </c>
      <c r="D8105" t="s">
        <v>937</v>
      </c>
      <c r="E8105" t="s">
        <v>224</v>
      </c>
      <c r="F8105" t="s">
        <v>223</v>
      </c>
      <c r="G8105" t="s">
        <v>11</v>
      </c>
      <c r="H8105" t="s">
        <v>0</v>
      </c>
      <c r="I8105">
        <f>MONTH(Table6[[#This Row],[Loan Date]])</f>
        <v>2</v>
      </c>
      <c r="J8105" t="str">
        <f>_xlfn.XLOOKUP(Table6[[#This Row],[Numeric Month]],$N$5:$N$11,$O$5:$O$11)</f>
        <v>Feb</v>
      </c>
      <c r="K8105" t="str">
        <f>_xlfn.XLOOKUP(Table6[[#This Row],[Loan Date]],$Q$5:$Q$152,$R$5:$R$152)</f>
        <v>Friday</v>
      </c>
      <c r="L8105" t="str">
        <f>_xlfn.XLOOKUP(Table6[[#This Row],[Loan Date]],$Q$5:$Q$152,$S$5:$S$152)</f>
        <v>Week 5</v>
      </c>
    </row>
    <row r="8106" spans="1:12" x14ac:dyDescent="0.2">
      <c r="A8106" s="1">
        <v>44967</v>
      </c>
      <c r="B8106" t="s">
        <v>7</v>
      </c>
      <c r="C8106" s="1">
        <v>44967</v>
      </c>
      <c r="D8106" t="s">
        <v>763</v>
      </c>
      <c r="E8106" t="s">
        <v>162</v>
      </c>
      <c r="F8106" t="s">
        <v>162</v>
      </c>
      <c r="G8106" t="s">
        <v>11</v>
      </c>
      <c r="H8106" t="s">
        <v>0</v>
      </c>
      <c r="I8106">
        <f>MONTH(Table6[[#This Row],[Loan Date]])</f>
        <v>2</v>
      </c>
      <c r="J8106" t="str">
        <f>_xlfn.XLOOKUP(Table6[[#This Row],[Numeric Month]],$N$5:$N$11,$O$5:$O$11)</f>
        <v>Feb</v>
      </c>
      <c r="K8106" t="str">
        <f>_xlfn.XLOOKUP(Table6[[#This Row],[Loan Date]],$Q$5:$Q$152,$R$5:$R$152)</f>
        <v>Friday</v>
      </c>
      <c r="L8106" t="str">
        <f>_xlfn.XLOOKUP(Table6[[#This Row],[Loan Date]],$Q$5:$Q$152,$S$5:$S$152)</f>
        <v>Week 5</v>
      </c>
    </row>
    <row r="8107" spans="1:12" x14ac:dyDescent="0.2">
      <c r="A8107" s="1">
        <v>44967</v>
      </c>
      <c r="B8107" t="s">
        <v>7</v>
      </c>
      <c r="C8107" s="1">
        <v>44979</v>
      </c>
      <c r="D8107" t="s">
        <v>816</v>
      </c>
      <c r="E8107" t="s">
        <v>9</v>
      </c>
      <c r="F8107" t="s">
        <v>8</v>
      </c>
      <c r="G8107" t="s">
        <v>1</v>
      </c>
      <c r="H8107" t="s">
        <v>0</v>
      </c>
      <c r="I8107">
        <f>MONTH(Table6[[#This Row],[Loan Date]])</f>
        <v>2</v>
      </c>
      <c r="J8107" t="str">
        <f>_xlfn.XLOOKUP(Table6[[#This Row],[Numeric Month]],$N$5:$N$11,$O$5:$O$11)</f>
        <v>Feb</v>
      </c>
      <c r="K8107" t="str">
        <f>_xlfn.XLOOKUP(Table6[[#This Row],[Loan Date]],$Q$5:$Q$152,$R$5:$R$152)</f>
        <v>Friday</v>
      </c>
      <c r="L8107" t="str">
        <f>_xlfn.XLOOKUP(Table6[[#This Row],[Loan Date]],$Q$5:$Q$152,$S$5:$S$152)</f>
        <v>Week 5</v>
      </c>
    </row>
    <row r="8108" spans="1:12" x14ac:dyDescent="0.2">
      <c r="A8108" s="1">
        <v>44967</v>
      </c>
      <c r="B8108" t="s">
        <v>7</v>
      </c>
      <c r="C8108" s="1">
        <v>44967</v>
      </c>
      <c r="D8108" t="s">
        <v>497</v>
      </c>
      <c r="E8108" t="s">
        <v>21</v>
      </c>
      <c r="F8108" t="s">
        <v>21</v>
      </c>
      <c r="G8108" t="s">
        <v>20</v>
      </c>
      <c r="H8108" t="s">
        <v>0</v>
      </c>
      <c r="I8108">
        <f>MONTH(Table6[[#This Row],[Loan Date]])</f>
        <v>2</v>
      </c>
      <c r="J8108" t="str">
        <f>_xlfn.XLOOKUP(Table6[[#This Row],[Numeric Month]],$N$5:$N$11,$O$5:$O$11)</f>
        <v>Feb</v>
      </c>
      <c r="K8108" t="str">
        <f>_xlfn.XLOOKUP(Table6[[#This Row],[Loan Date]],$Q$5:$Q$152,$R$5:$R$152)</f>
        <v>Friday</v>
      </c>
      <c r="L8108" t="str">
        <f>_xlfn.XLOOKUP(Table6[[#This Row],[Loan Date]],$Q$5:$Q$152,$S$5:$S$152)</f>
        <v>Week 5</v>
      </c>
    </row>
    <row r="8109" spans="1:12" x14ac:dyDescent="0.2">
      <c r="A8109" s="1">
        <v>44967</v>
      </c>
      <c r="B8109" t="s">
        <v>7</v>
      </c>
      <c r="C8109" s="1">
        <v>44967</v>
      </c>
      <c r="D8109" t="s">
        <v>29</v>
      </c>
      <c r="E8109" t="s">
        <v>23</v>
      </c>
      <c r="F8109" t="s">
        <v>23</v>
      </c>
      <c r="G8109" t="s">
        <v>20</v>
      </c>
      <c r="H8109" t="s">
        <v>0</v>
      </c>
      <c r="I8109">
        <f>MONTH(Table6[[#This Row],[Loan Date]])</f>
        <v>2</v>
      </c>
      <c r="J8109" t="str">
        <f>_xlfn.XLOOKUP(Table6[[#This Row],[Numeric Month]],$N$5:$N$11,$O$5:$O$11)</f>
        <v>Feb</v>
      </c>
      <c r="K8109" t="str">
        <f>_xlfn.XLOOKUP(Table6[[#This Row],[Loan Date]],$Q$5:$Q$152,$R$5:$R$152)</f>
        <v>Friday</v>
      </c>
      <c r="L8109" t="str">
        <f>_xlfn.XLOOKUP(Table6[[#This Row],[Loan Date]],$Q$5:$Q$152,$S$5:$S$152)</f>
        <v>Week 5</v>
      </c>
    </row>
    <row r="8110" spans="1:12" x14ac:dyDescent="0.2">
      <c r="A8110" s="1">
        <v>44967</v>
      </c>
      <c r="B8110" t="s">
        <v>7</v>
      </c>
      <c r="C8110" s="1">
        <v>44967</v>
      </c>
      <c r="D8110" t="s">
        <v>179</v>
      </c>
      <c r="E8110" t="s">
        <v>23</v>
      </c>
      <c r="F8110" t="s">
        <v>23</v>
      </c>
      <c r="G8110" t="s">
        <v>20</v>
      </c>
      <c r="H8110" t="s">
        <v>0</v>
      </c>
      <c r="I8110">
        <f>MONTH(Table6[[#This Row],[Loan Date]])</f>
        <v>2</v>
      </c>
      <c r="J8110" t="str">
        <f>_xlfn.XLOOKUP(Table6[[#This Row],[Numeric Month]],$N$5:$N$11,$O$5:$O$11)</f>
        <v>Feb</v>
      </c>
      <c r="K8110" t="str">
        <f>_xlfn.XLOOKUP(Table6[[#This Row],[Loan Date]],$Q$5:$Q$152,$R$5:$R$152)</f>
        <v>Friday</v>
      </c>
      <c r="L8110" t="str">
        <f>_xlfn.XLOOKUP(Table6[[#This Row],[Loan Date]],$Q$5:$Q$152,$S$5:$S$152)</f>
        <v>Week 5</v>
      </c>
    </row>
    <row r="8111" spans="1:12" x14ac:dyDescent="0.2">
      <c r="A8111" s="1">
        <v>44967</v>
      </c>
      <c r="B8111" t="s">
        <v>7</v>
      </c>
      <c r="C8111" s="1">
        <v>44967</v>
      </c>
      <c r="D8111" t="s">
        <v>479</v>
      </c>
      <c r="E8111" t="s">
        <v>65</v>
      </c>
      <c r="F8111" t="s">
        <v>65</v>
      </c>
      <c r="G8111" t="s">
        <v>20</v>
      </c>
      <c r="H8111" t="s">
        <v>0</v>
      </c>
      <c r="I8111">
        <f>MONTH(Table6[[#This Row],[Loan Date]])</f>
        <v>2</v>
      </c>
      <c r="J8111" t="str">
        <f>_xlfn.XLOOKUP(Table6[[#This Row],[Numeric Month]],$N$5:$N$11,$O$5:$O$11)</f>
        <v>Feb</v>
      </c>
      <c r="K8111" t="str">
        <f>_xlfn.XLOOKUP(Table6[[#This Row],[Loan Date]],$Q$5:$Q$152,$R$5:$R$152)</f>
        <v>Friday</v>
      </c>
      <c r="L8111" t="str">
        <f>_xlfn.XLOOKUP(Table6[[#This Row],[Loan Date]],$Q$5:$Q$152,$S$5:$S$152)</f>
        <v>Week 5</v>
      </c>
    </row>
    <row r="8112" spans="1:12" x14ac:dyDescent="0.2">
      <c r="A8112" s="1">
        <v>44967</v>
      </c>
      <c r="B8112" t="s">
        <v>5</v>
      </c>
      <c r="C8112" s="1">
        <v>44967</v>
      </c>
      <c r="D8112" t="s">
        <v>499</v>
      </c>
      <c r="E8112" t="s">
        <v>21</v>
      </c>
      <c r="F8112" t="s">
        <v>21</v>
      </c>
      <c r="G8112" t="s">
        <v>20</v>
      </c>
      <c r="H8112" t="s">
        <v>0</v>
      </c>
      <c r="I8112">
        <f>MONTH(Table6[[#This Row],[Loan Date]])</f>
        <v>2</v>
      </c>
      <c r="J8112" t="str">
        <f>_xlfn.XLOOKUP(Table6[[#This Row],[Numeric Month]],$N$5:$N$11,$O$5:$O$11)</f>
        <v>Feb</v>
      </c>
      <c r="K8112" t="str">
        <f>_xlfn.XLOOKUP(Table6[[#This Row],[Loan Date]],$Q$5:$Q$152,$R$5:$R$152)</f>
        <v>Friday</v>
      </c>
      <c r="L8112" t="str">
        <f>_xlfn.XLOOKUP(Table6[[#This Row],[Loan Date]],$Q$5:$Q$152,$S$5:$S$152)</f>
        <v>Week 5</v>
      </c>
    </row>
    <row r="8113" spans="1:12" x14ac:dyDescent="0.2">
      <c r="A8113" s="1">
        <v>44967</v>
      </c>
      <c r="B8113" t="s">
        <v>5</v>
      </c>
      <c r="C8113" s="1">
        <v>44967</v>
      </c>
      <c r="D8113" t="s">
        <v>174</v>
      </c>
      <c r="E8113" t="s">
        <v>23</v>
      </c>
      <c r="F8113" t="s">
        <v>23</v>
      </c>
      <c r="G8113" t="s">
        <v>20</v>
      </c>
      <c r="H8113" t="s">
        <v>0</v>
      </c>
      <c r="I8113">
        <f>MONTH(Table6[[#This Row],[Loan Date]])</f>
        <v>2</v>
      </c>
      <c r="J8113" t="str">
        <f>_xlfn.XLOOKUP(Table6[[#This Row],[Numeric Month]],$N$5:$N$11,$O$5:$O$11)</f>
        <v>Feb</v>
      </c>
      <c r="K8113" t="str">
        <f>_xlfn.XLOOKUP(Table6[[#This Row],[Loan Date]],$Q$5:$Q$152,$R$5:$R$152)</f>
        <v>Friday</v>
      </c>
      <c r="L8113" t="str">
        <f>_xlfn.XLOOKUP(Table6[[#This Row],[Loan Date]],$Q$5:$Q$152,$S$5:$S$152)</f>
        <v>Week 5</v>
      </c>
    </row>
    <row r="8114" spans="1:12" x14ac:dyDescent="0.2">
      <c r="A8114" s="1">
        <v>44967</v>
      </c>
      <c r="B8114" t="s">
        <v>7</v>
      </c>
      <c r="C8114" s="1">
        <v>44967</v>
      </c>
      <c r="D8114" t="s">
        <v>936</v>
      </c>
      <c r="E8114" t="s">
        <v>23</v>
      </c>
      <c r="F8114" t="s">
        <v>23</v>
      </c>
      <c r="G8114" t="s">
        <v>20</v>
      </c>
      <c r="H8114" t="s">
        <v>0</v>
      </c>
      <c r="I8114">
        <f>MONTH(Table6[[#This Row],[Loan Date]])</f>
        <v>2</v>
      </c>
      <c r="J8114" t="str">
        <f>_xlfn.XLOOKUP(Table6[[#This Row],[Numeric Month]],$N$5:$N$11,$O$5:$O$11)</f>
        <v>Feb</v>
      </c>
      <c r="K8114" t="str">
        <f>_xlfn.XLOOKUP(Table6[[#This Row],[Loan Date]],$Q$5:$Q$152,$R$5:$R$152)</f>
        <v>Friday</v>
      </c>
      <c r="L8114" t="str">
        <f>_xlfn.XLOOKUP(Table6[[#This Row],[Loan Date]],$Q$5:$Q$152,$S$5:$S$152)</f>
        <v>Week 5</v>
      </c>
    </row>
    <row r="8115" spans="1:12" x14ac:dyDescent="0.2">
      <c r="A8115" s="1">
        <v>44967</v>
      </c>
      <c r="B8115" t="s">
        <v>7</v>
      </c>
      <c r="C8115" s="1">
        <v>44967</v>
      </c>
      <c r="D8115" t="s">
        <v>135</v>
      </c>
      <c r="E8115" t="s">
        <v>21</v>
      </c>
      <c r="F8115" t="s">
        <v>21</v>
      </c>
      <c r="G8115" t="s">
        <v>20</v>
      </c>
      <c r="H8115" t="s">
        <v>0</v>
      </c>
      <c r="I8115">
        <f>MONTH(Table6[[#This Row],[Loan Date]])</f>
        <v>2</v>
      </c>
      <c r="J8115" t="str">
        <f>_xlfn.XLOOKUP(Table6[[#This Row],[Numeric Month]],$N$5:$N$11,$O$5:$O$11)</f>
        <v>Feb</v>
      </c>
      <c r="K8115" t="str">
        <f>_xlfn.XLOOKUP(Table6[[#This Row],[Loan Date]],$Q$5:$Q$152,$R$5:$R$152)</f>
        <v>Friday</v>
      </c>
      <c r="L8115" t="str">
        <f>_xlfn.XLOOKUP(Table6[[#This Row],[Loan Date]],$Q$5:$Q$152,$S$5:$S$152)</f>
        <v>Week 5</v>
      </c>
    </row>
    <row r="8116" spans="1:12" x14ac:dyDescent="0.2">
      <c r="A8116" s="1">
        <v>44967</v>
      </c>
      <c r="B8116" t="s">
        <v>7</v>
      </c>
      <c r="C8116" s="1">
        <v>44967</v>
      </c>
      <c r="D8116" t="s">
        <v>214</v>
      </c>
      <c r="E8116" t="s">
        <v>23</v>
      </c>
      <c r="F8116" t="s">
        <v>23</v>
      </c>
      <c r="G8116" t="s">
        <v>20</v>
      </c>
      <c r="H8116" t="s">
        <v>0</v>
      </c>
      <c r="I8116">
        <f>MONTH(Table6[[#This Row],[Loan Date]])</f>
        <v>2</v>
      </c>
      <c r="J8116" t="str">
        <f>_xlfn.XLOOKUP(Table6[[#This Row],[Numeric Month]],$N$5:$N$11,$O$5:$O$11)</f>
        <v>Feb</v>
      </c>
      <c r="K8116" t="str">
        <f>_xlfn.XLOOKUP(Table6[[#This Row],[Loan Date]],$Q$5:$Q$152,$R$5:$R$152)</f>
        <v>Friday</v>
      </c>
      <c r="L8116" t="str">
        <f>_xlfn.XLOOKUP(Table6[[#This Row],[Loan Date]],$Q$5:$Q$152,$S$5:$S$152)</f>
        <v>Week 5</v>
      </c>
    </row>
    <row r="8117" spans="1:12" x14ac:dyDescent="0.2">
      <c r="A8117" s="1">
        <v>44967</v>
      </c>
      <c r="B8117" t="s">
        <v>7</v>
      </c>
      <c r="C8117" s="1">
        <v>44974</v>
      </c>
      <c r="D8117" t="s">
        <v>329</v>
      </c>
      <c r="E8117" t="s">
        <v>3</v>
      </c>
      <c r="F8117" t="s">
        <v>2</v>
      </c>
      <c r="G8117" t="s">
        <v>1</v>
      </c>
      <c r="H8117" t="s">
        <v>0</v>
      </c>
      <c r="I8117">
        <f>MONTH(Table6[[#This Row],[Loan Date]])</f>
        <v>2</v>
      </c>
      <c r="J8117" t="str">
        <f>_xlfn.XLOOKUP(Table6[[#This Row],[Numeric Month]],$N$5:$N$11,$O$5:$O$11)</f>
        <v>Feb</v>
      </c>
      <c r="K8117" t="str">
        <f>_xlfn.XLOOKUP(Table6[[#This Row],[Loan Date]],$Q$5:$Q$152,$R$5:$R$152)</f>
        <v>Friday</v>
      </c>
      <c r="L8117" t="str">
        <f>_xlfn.XLOOKUP(Table6[[#This Row],[Loan Date]],$Q$5:$Q$152,$S$5:$S$152)</f>
        <v>Week 5</v>
      </c>
    </row>
    <row r="8118" spans="1:12" x14ac:dyDescent="0.2">
      <c r="A8118" s="1">
        <v>44967</v>
      </c>
      <c r="B8118" t="s">
        <v>7</v>
      </c>
      <c r="C8118" s="1">
        <v>44981</v>
      </c>
      <c r="D8118" t="s">
        <v>252</v>
      </c>
      <c r="E8118" t="s">
        <v>9</v>
      </c>
      <c r="F8118" t="s">
        <v>8</v>
      </c>
      <c r="G8118" t="s">
        <v>1</v>
      </c>
      <c r="H8118" t="s">
        <v>0</v>
      </c>
      <c r="I8118">
        <f>MONTH(Table6[[#This Row],[Loan Date]])</f>
        <v>2</v>
      </c>
      <c r="J8118" t="str">
        <f>_xlfn.XLOOKUP(Table6[[#This Row],[Numeric Month]],$N$5:$N$11,$O$5:$O$11)</f>
        <v>Feb</v>
      </c>
      <c r="K8118" t="str">
        <f>_xlfn.XLOOKUP(Table6[[#This Row],[Loan Date]],$Q$5:$Q$152,$R$5:$R$152)</f>
        <v>Friday</v>
      </c>
      <c r="L8118" t="str">
        <f>_xlfn.XLOOKUP(Table6[[#This Row],[Loan Date]],$Q$5:$Q$152,$S$5:$S$152)</f>
        <v>Week 5</v>
      </c>
    </row>
    <row r="8119" spans="1:12" x14ac:dyDescent="0.2">
      <c r="A8119" s="1">
        <v>44967</v>
      </c>
      <c r="B8119" t="s">
        <v>7</v>
      </c>
      <c r="C8119" s="1">
        <v>44967</v>
      </c>
      <c r="D8119" t="s">
        <v>344</v>
      </c>
      <c r="E8119" t="s">
        <v>49</v>
      </c>
      <c r="F8119" t="s">
        <v>49</v>
      </c>
      <c r="G8119" t="s">
        <v>20</v>
      </c>
      <c r="H8119" t="s">
        <v>0</v>
      </c>
      <c r="I8119">
        <f>MONTH(Table6[[#This Row],[Loan Date]])</f>
        <v>2</v>
      </c>
      <c r="J8119" t="str">
        <f>_xlfn.XLOOKUP(Table6[[#This Row],[Numeric Month]],$N$5:$N$11,$O$5:$O$11)</f>
        <v>Feb</v>
      </c>
      <c r="K8119" t="str">
        <f>_xlfn.XLOOKUP(Table6[[#This Row],[Loan Date]],$Q$5:$Q$152,$R$5:$R$152)</f>
        <v>Friday</v>
      </c>
      <c r="L8119" t="str">
        <f>_xlfn.XLOOKUP(Table6[[#This Row],[Loan Date]],$Q$5:$Q$152,$S$5:$S$152)</f>
        <v>Week 5</v>
      </c>
    </row>
    <row r="8120" spans="1:12" x14ac:dyDescent="0.2">
      <c r="A8120" s="1">
        <v>44967</v>
      </c>
      <c r="B8120" t="s">
        <v>7</v>
      </c>
      <c r="C8120" s="1">
        <v>44967</v>
      </c>
      <c r="D8120" t="s">
        <v>717</v>
      </c>
      <c r="E8120" t="s">
        <v>49</v>
      </c>
      <c r="F8120" t="s">
        <v>49</v>
      </c>
      <c r="G8120" t="s">
        <v>20</v>
      </c>
      <c r="H8120" t="s">
        <v>0</v>
      </c>
      <c r="I8120">
        <f>MONTH(Table6[[#This Row],[Loan Date]])</f>
        <v>2</v>
      </c>
      <c r="J8120" t="str">
        <f>_xlfn.XLOOKUP(Table6[[#This Row],[Numeric Month]],$N$5:$N$11,$O$5:$O$11)</f>
        <v>Feb</v>
      </c>
      <c r="K8120" t="str">
        <f>_xlfn.XLOOKUP(Table6[[#This Row],[Loan Date]],$Q$5:$Q$152,$R$5:$R$152)</f>
        <v>Friday</v>
      </c>
      <c r="L8120" t="str">
        <f>_xlfn.XLOOKUP(Table6[[#This Row],[Loan Date]],$Q$5:$Q$152,$S$5:$S$152)</f>
        <v>Week 5</v>
      </c>
    </row>
    <row r="8121" spans="1:12" x14ac:dyDescent="0.2">
      <c r="A8121" s="1">
        <v>44967</v>
      </c>
      <c r="B8121" t="s">
        <v>7</v>
      </c>
      <c r="C8121" s="1">
        <v>44974</v>
      </c>
      <c r="D8121" t="s">
        <v>780</v>
      </c>
      <c r="E8121" t="s">
        <v>204</v>
      </c>
      <c r="F8121" t="s">
        <v>2</v>
      </c>
      <c r="G8121" t="s">
        <v>1</v>
      </c>
      <c r="H8121" t="s">
        <v>0</v>
      </c>
      <c r="I8121">
        <f>MONTH(Table6[[#This Row],[Loan Date]])</f>
        <v>2</v>
      </c>
      <c r="J8121" t="str">
        <f>_xlfn.XLOOKUP(Table6[[#This Row],[Numeric Month]],$N$5:$N$11,$O$5:$O$11)</f>
        <v>Feb</v>
      </c>
      <c r="K8121" t="str">
        <f>_xlfn.XLOOKUP(Table6[[#This Row],[Loan Date]],$Q$5:$Q$152,$R$5:$R$152)</f>
        <v>Friday</v>
      </c>
      <c r="L8121" t="str">
        <f>_xlfn.XLOOKUP(Table6[[#This Row],[Loan Date]],$Q$5:$Q$152,$S$5:$S$152)</f>
        <v>Week 5</v>
      </c>
    </row>
    <row r="8122" spans="1:12" x14ac:dyDescent="0.2">
      <c r="A8122" s="1">
        <v>44967</v>
      </c>
      <c r="B8122" t="s">
        <v>7</v>
      </c>
      <c r="C8122" s="1">
        <v>44967</v>
      </c>
      <c r="D8122" t="s">
        <v>285</v>
      </c>
      <c r="E8122" t="s">
        <v>44</v>
      </c>
      <c r="F8122" t="s">
        <v>44</v>
      </c>
      <c r="G8122" t="s">
        <v>39</v>
      </c>
      <c r="H8122" t="s">
        <v>0</v>
      </c>
      <c r="I8122">
        <f>MONTH(Table6[[#This Row],[Loan Date]])</f>
        <v>2</v>
      </c>
      <c r="J8122" t="str">
        <f>_xlfn.XLOOKUP(Table6[[#This Row],[Numeric Month]],$N$5:$N$11,$O$5:$O$11)</f>
        <v>Feb</v>
      </c>
      <c r="K8122" t="str">
        <f>_xlfn.XLOOKUP(Table6[[#This Row],[Loan Date]],$Q$5:$Q$152,$R$5:$R$152)</f>
        <v>Friday</v>
      </c>
      <c r="L8122" t="str">
        <f>_xlfn.XLOOKUP(Table6[[#This Row],[Loan Date]],$Q$5:$Q$152,$S$5:$S$152)</f>
        <v>Week 5</v>
      </c>
    </row>
    <row r="8123" spans="1:12" x14ac:dyDescent="0.2">
      <c r="A8123" s="1">
        <v>44967</v>
      </c>
      <c r="B8123" t="s">
        <v>7</v>
      </c>
      <c r="C8123" s="1">
        <v>44967</v>
      </c>
      <c r="D8123" t="s">
        <v>664</v>
      </c>
      <c r="E8123" t="s">
        <v>148</v>
      </c>
      <c r="F8123" t="s">
        <v>147</v>
      </c>
      <c r="G8123" t="s">
        <v>20</v>
      </c>
      <c r="H8123" t="s">
        <v>0</v>
      </c>
      <c r="I8123">
        <f>MONTH(Table6[[#This Row],[Loan Date]])</f>
        <v>2</v>
      </c>
      <c r="J8123" t="str">
        <f>_xlfn.XLOOKUP(Table6[[#This Row],[Numeric Month]],$N$5:$N$11,$O$5:$O$11)</f>
        <v>Feb</v>
      </c>
      <c r="K8123" t="str">
        <f>_xlfn.XLOOKUP(Table6[[#This Row],[Loan Date]],$Q$5:$Q$152,$R$5:$R$152)</f>
        <v>Friday</v>
      </c>
      <c r="L8123" t="str">
        <f>_xlfn.XLOOKUP(Table6[[#This Row],[Loan Date]],$Q$5:$Q$152,$S$5:$S$152)</f>
        <v>Week 5</v>
      </c>
    </row>
    <row r="8124" spans="1:12" x14ac:dyDescent="0.2">
      <c r="A8124" s="1">
        <v>44967</v>
      </c>
      <c r="B8124" t="s">
        <v>7</v>
      </c>
      <c r="C8124" s="1">
        <v>44967</v>
      </c>
      <c r="D8124" t="s">
        <v>25</v>
      </c>
      <c r="E8124" t="s">
        <v>21</v>
      </c>
      <c r="F8124" t="s">
        <v>21</v>
      </c>
      <c r="G8124" t="s">
        <v>20</v>
      </c>
      <c r="H8124" t="s">
        <v>0</v>
      </c>
      <c r="I8124">
        <f>MONTH(Table6[[#This Row],[Loan Date]])</f>
        <v>2</v>
      </c>
      <c r="J8124" t="str">
        <f>_xlfn.XLOOKUP(Table6[[#This Row],[Numeric Month]],$N$5:$N$11,$O$5:$O$11)</f>
        <v>Feb</v>
      </c>
      <c r="K8124" t="str">
        <f>_xlfn.XLOOKUP(Table6[[#This Row],[Loan Date]],$Q$5:$Q$152,$R$5:$R$152)</f>
        <v>Friday</v>
      </c>
      <c r="L8124" t="str">
        <f>_xlfn.XLOOKUP(Table6[[#This Row],[Loan Date]],$Q$5:$Q$152,$S$5:$S$152)</f>
        <v>Week 5</v>
      </c>
    </row>
    <row r="8125" spans="1:12" x14ac:dyDescent="0.2">
      <c r="A8125" s="1">
        <v>44967</v>
      </c>
      <c r="B8125" t="s">
        <v>7</v>
      </c>
      <c r="C8125" s="1">
        <v>44967</v>
      </c>
      <c r="D8125" t="s">
        <v>77</v>
      </c>
      <c r="E8125" t="s">
        <v>23</v>
      </c>
      <c r="F8125" t="s">
        <v>23</v>
      </c>
      <c r="G8125" t="s">
        <v>20</v>
      </c>
      <c r="H8125" t="s">
        <v>0</v>
      </c>
      <c r="I8125">
        <f>MONTH(Table6[[#This Row],[Loan Date]])</f>
        <v>2</v>
      </c>
      <c r="J8125" t="str">
        <f>_xlfn.XLOOKUP(Table6[[#This Row],[Numeric Month]],$N$5:$N$11,$O$5:$O$11)</f>
        <v>Feb</v>
      </c>
      <c r="K8125" t="str">
        <f>_xlfn.XLOOKUP(Table6[[#This Row],[Loan Date]],$Q$5:$Q$152,$R$5:$R$152)</f>
        <v>Friday</v>
      </c>
      <c r="L8125" t="str">
        <f>_xlfn.XLOOKUP(Table6[[#This Row],[Loan Date]],$Q$5:$Q$152,$S$5:$S$152)</f>
        <v>Week 5</v>
      </c>
    </row>
    <row r="8126" spans="1:12" x14ac:dyDescent="0.2">
      <c r="A8126" s="1">
        <v>44967</v>
      </c>
      <c r="B8126" t="s">
        <v>7</v>
      </c>
      <c r="C8126" s="1">
        <v>44978</v>
      </c>
      <c r="D8126" t="s">
        <v>699</v>
      </c>
      <c r="E8126" t="s">
        <v>15</v>
      </c>
      <c r="F8126" t="s">
        <v>14</v>
      </c>
      <c r="G8126" t="s">
        <v>1</v>
      </c>
      <c r="H8126" t="s">
        <v>0</v>
      </c>
      <c r="I8126">
        <f>MONTH(Table6[[#This Row],[Loan Date]])</f>
        <v>2</v>
      </c>
      <c r="J8126" t="str">
        <f>_xlfn.XLOOKUP(Table6[[#This Row],[Numeric Month]],$N$5:$N$11,$O$5:$O$11)</f>
        <v>Feb</v>
      </c>
      <c r="K8126" t="str">
        <f>_xlfn.XLOOKUP(Table6[[#This Row],[Loan Date]],$Q$5:$Q$152,$R$5:$R$152)</f>
        <v>Friday</v>
      </c>
      <c r="L8126" t="str">
        <f>_xlfn.XLOOKUP(Table6[[#This Row],[Loan Date]],$Q$5:$Q$152,$S$5:$S$152)</f>
        <v>Week 5</v>
      </c>
    </row>
    <row r="8127" spans="1:12" x14ac:dyDescent="0.2">
      <c r="A8127" s="1">
        <v>44967</v>
      </c>
      <c r="B8127" t="s">
        <v>7</v>
      </c>
      <c r="C8127" s="1">
        <v>44974</v>
      </c>
      <c r="D8127" t="s">
        <v>846</v>
      </c>
      <c r="E8127" t="s">
        <v>15</v>
      </c>
      <c r="F8127" t="s">
        <v>14</v>
      </c>
      <c r="G8127" t="s">
        <v>1</v>
      </c>
      <c r="H8127" t="s">
        <v>0</v>
      </c>
      <c r="I8127">
        <f>MONTH(Table6[[#This Row],[Loan Date]])</f>
        <v>2</v>
      </c>
      <c r="J8127" t="str">
        <f>_xlfn.XLOOKUP(Table6[[#This Row],[Numeric Month]],$N$5:$N$11,$O$5:$O$11)</f>
        <v>Feb</v>
      </c>
      <c r="K8127" t="str">
        <f>_xlfn.XLOOKUP(Table6[[#This Row],[Loan Date]],$Q$5:$Q$152,$R$5:$R$152)</f>
        <v>Friday</v>
      </c>
      <c r="L8127" t="str">
        <f>_xlfn.XLOOKUP(Table6[[#This Row],[Loan Date]],$Q$5:$Q$152,$S$5:$S$152)</f>
        <v>Week 5</v>
      </c>
    </row>
    <row r="8128" spans="1:12" x14ac:dyDescent="0.2">
      <c r="A8128" s="1">
        <v>44967</v>
      </c>
      <c r="B8128" t="s">
        <v>7</v>
      </c>
      <c r="C8128" s="1">
        <v>44981</v>
      </c>
      <c r="D8128" t="s">
        <v>935</v>
      </c>
      <c r="E8128" t="s">
        <v>15</v>
      </c>
      <c r="F8128" t="s">
        <v>14</v>
      </c>
      <c r="G8128" t="s">
        <v>1</v>
      </c>
      <c r="H8128" t="s">
        <v>0</v>
      </c>
      <c r="I8128">
        <f>MONTH(Table6[[#This Row],[Loan Date]])</f>
        <v>2</v>
      </c>
      <c r="J8128" t="str">
        <f>_xlfn.XLOOKUP(Table6[[#This Row],[Numeric Month]],$N$5:$N$11,$O$5:$O$11)</f>
        <v>Feb</v>
      </c>
      <c r="K8128" t="str">
        <f>_xlfn.XLOOKUP(Table6[[#This Row],[Loan Date]],$Q$5:$Q$152,$R$5:$R$152)</f>
        <v>Friday</v>
      </c>
      <c r="L8128" t="str">
        <f>_xlfn.XLOOKUP(Table6[[#This Row],[Loan Date]],$Q$5:$Q$152,$S$5:$S$152)</f>
        <v>Week 5</v>
      </c>
    </row>
    <row r="8129" spans="1:12" x14ac:dyDescent="0.2">
      <c r="A8129" s="1">
        <v>44967</v>
      </c>
      <c r="B8129" t="s">
        <v>5</v>
      </c>
      <c r="C8129" s="1">
        <v>44967</v>
      </c>
      <c r="D8129" t="s">
        <v>934</v>
      </c>
      <c r="E8129" t="s">
        <v>65</v>
      </c>
      <c r="F8129" t="s">
        <v>65</v>
      </c>
      <c r="G8129" t="s">
        <v>20</v>
      </c>
      <c r="H8129" t="s">
        <v>0</v>
      </c>
      <c r="I8129">
        <f>MONTH(Table6[[#This Row],[Loan Date]])</f>
        <v>2</v>
      </c>
      <c r="J8129" t="str">
        <f>_xlfn.XLOOKUP(Table6[[#This Row],[Numeric Month]],$N$5:$N$11,$O$5:$O$11)</f>
        <v>Feb</v>
      </c>
      <c r="K8129" t="str">
        <f>_xlfn.XLOOKUP(Table6[[#This Row],[Loan Date]],$Q$5:$Q$152,$R$5:$R$152)</f>
        <v>Friday</v>
      </c>
      <c r="L8129" t="str">
        <f>_xlfn.XLOOKUP(Table6[[#This Row],[Loan Date]],$Q$5:$Q$152,$S$5:$S$152)</f>
        <v>Week 5</v>
      </c>
    </row>
    <row r="8130" spans="1:12" x14ac:dyDescent="0.2">
      <c r="A8130" s="1">
        <v>44967</v>
      </c>
      <c r="B8130" t="s">
        <v>5</v>
      </c>
      <c r="C8130" s="1">
        <v>44967</v>
      </c>
      <c r="D8130" t="s">
        <v>338</v>
      </c>
      <c r="E8130" t="s">
        <v>23</v>
      </c>
      <c r="F8130" t="s">
        <v>23</v>
      </c>
      <c r="G8130" t="s">
        <v>20</v>
      </c>
      <c r="H8130" t="s">
        <v>0</v>
      </c>
      <c r="I8130">
        <f>MONTH(Table6[[#This Row],[Loan Date]])</f>
        <v>2</v>
      </c>
      <c r="J8130" t="str">
        <f>_xlfn.XLOOKUP(Table6[[#This Row],[Numeric Month]],$N$5:$N$11,$O$5:$O$11)</f>
        <v>Feb</v>
      </c>
      <c r="K8130" t="str">
        <f>_xlfn.XLOOKUP(Table6[[#This Row],[Loan Date]],$Q$5:$Q$152,$R$5:$R$152)</f>
        <v>Friday</v>
      </c>
      <c r="L8130" t="str">
        <f>_xlfn.XLOOKUP(Table6[[#This Row],[Loan Date]],$Q$5:$Q$152,$S$5:$S$152)</f>
        <v>Week 5</v>
      </c>
    </row>
    <row r="8131" spans="1:12" x14ac:dyDescent="0.2">
      <c r="A8131" s="1">
        <v>44967</v>
      </c>
      <c r="B8131" t="s">
        <v>5</v>
      </c>
      <c r="C8131" s="1">
        <v>44974</v>
      </c>
      <c r="D8131" t="s">
        <v>126</v>
      </c>
      <c r="E8131" t="s">
        <v>9</v>
      </c>
      <c r="F8131" t="s">
        <v>8</v>
      </c>
      <c r="G8131" t="s">
        <v>1</v>
      </c>
      <c r="H8131" t="s">
        <v>0</v>
      </c>
      <c r="I8131">
        <f>MONTH(Table6[[#This Row],[Loan Date]])</f>
        <v>2</v>
      </c>
      <c r="J8131" t="str">
        <f>_xlfn.XLOOKUP(Table6[[#This Row],[Numeric Month]],$N$5:$N$11,$O$5:$O$11)</f>
        <v>Feb</v>
      </c>
      <c r="K8131" t="str">
        <f>_xlfn.XLOOKUP(Table6[[#This Row],[Loan Date]],$Q$5:$Q$152,$R$5:$R$152)</f>
        <v>Friday</v>
      </c>
      <c r="L8131" t="str">
        <f>_xlfn.XLOOKUP(Table6[[#This Row],[Loan Date]],$Q$5:$Q$152,$S$5:$S$152)</f>
        <v>Week 5</v>
      </c>
    </row>
    <row r="8132" spans="1:12" x14ac:dyDescent="0.2">
      <c r="A8132" s="1">
        <v>44967</v>
      </c>
      <c r="B8132" t="s">
        <v>7</v>
      </c>
      <c r="C8132" s="1">
        <v>44967</v>
      </c>
      <c r="D8132" t="s">
        <v>182</v>
      </c>
      <c r="E8132" t="s">
        <v>44</v>
      </c>
      <c r="F8132" t="s">
        <v>44</v>
      </c>
      <c r="G8132" t="s">
        <v>39</v>
      </c>
      <c r="H8132" t="s">
        <v>0</v>
      </c>
      <c r="I8132">
        <f>MONTH(Table6[[#This Row],[Loan Date]])</f>
        <v>2</v>
      </c>
      <c r="J8132" t="str">
        <f>_xlfn.XLOOKUP(Table6[[#This Row],[Numeric Month]],$N$5:$N$11,$O$5:$O$11)</f>
        <v>Feb</v>
      </c>
      <c r="K8132" t="str">
        <f>_xlfn.XLOOKUP(Table6[[#This Row],[Loan Date]],$Q$5:$Q$152,$R$5:$R$152)</f>
        <v>Friday</v>
      </c>
      <c r="L8132" t="str">
        <f>_xlfn.XLOOKUP(Table6[[#This Row],[Loan Date]],$Q$5:$Q$152,$S$5:$S$152)</f>
        <v>Week 5</v>
      </c>
    </row>
    <row r="8133" spans="1:12" x14ac:dyDescent="0.2">
      <c r="A8133" s="1">
        <v>44967</v>
      </c>
      <c r="B8133" t="s">
        <v>5</v>
      </c>
      <c r="C8133" s="1">
        <v>44974</v>
      </c>
      <c r="D8133" t="s">
        <v>332</v>
      </c>
      <c r="E8133" t="s">
        <v>3</v>
      </c>
      <c r="F8133" t="s">
        <v>2</v>
      </c>
      <c r="G8133" t="s">
        <v>1</v>
      </c>
      <c r="H8133" t="s">
        <v>0</v>
      </c>
      <c r="I8133">
        <f>MONTH(Table6[[#This Row],[Loan Date]])</f>
        <v>2</v>
      </c>
      <c r="J8133" t="str">
        <f>_xlfn.XLOOKUP(Table6[[#This Row],[Numeric Month]],$N$5:$N$11,$O$5:$O$11)</f>
        <v>Feb</v>
      </c>
      <c r="K8133" t="str">
        <f>_xlfn.XLOOKUP(Table6[[#This Row],[Loan Date]],$Q$5:$Q$152,$R$5:$R$152)</f>
        <v>Friday</v>
      </c>
      <c r="L8133" t="str">
        <f>_xlfn.XLOOKUP(Table6[[#This Row],[Loan Date]],$Q$5:$Q$152,$S$5:$S$152)</f>
        <v>Week 5</v>
      </c>
    </row>
    <row r="8134" spans="1:12" x14ac:dyDescent="0.2">
      <c r="A8134" s="1">
        <v>44967</v>
      </c>
      <c r="B8134" t="s">
        <v>5</v>
      </c>
      <c r="C8134" s="1">
        <v>44974</v>
      </c>
      <c r="D8134" t="s">
        <v>542</v>
      </c>
      <c r="E8134" t="s">
        <v>3</v>
      </c>
      <c r="F8134" t="s">
        <v>2</v>
      </c>
      <c r="G8134" t="s">
        <v>1</v>
      </c>
      <c r="H8134" t="s">
        <v>0</v>
      </c>
      <c r="I8134">
        <f>MONTH(Table6[[#This Row],[Loan Date]])</f>
        <v>2</v>
      </c>
      <c r="J8134" t="str">
        <f>_xlfn.XLOOKUP(Table6[[#This Row],[Numeric Month]],$N$5:$N$11,$O$5:$O$11)</f>
        <v>Feb</v>
      </c>
      <c r="K8134" t="str">
        <f>_xlfn.XLOOKUP(Table6[[#This Row],[Loan Date]],$Q$5:$Q$152,$R$5:$R$152)</f>
        <v>Friday</v>
      </c>
      <c r="L8134" t="str">
        <f>_xlfn.XLOOKUP(Table6[[#This Row],[Loan Date]],$Q$5:$Q$152,$S$5:$S$152)</f>
        <v>Week 5</v>
      </c>
    </row>
    <row r="8135" spans="1:12" x14ac:dyDescent="0.2">
      <c r="A8135" s="1">
        <v>44967</v>
      </c>
      <c r="B8135" t="s">
        <v>7</v>
      </c>
      <c r="C8135" s="1">
        <v>44967</v>
      </c>
      <c r="D8135" t="s">
        <v>926</v>
      </c>
      <c r="E8135" t="s">
        <v>37</v>
      </c>
      <c r="F8135" t="s">
        <v>37</v>
      </c>
      <c r="G8135" t="s">
        <v>20</v>
      </c>
      <c r="H8135" t="s">
        <v>0</v>
      </c>
      <c r="I8135">
        <f>MONTH(Table6[[#This Row],[Loan Date]])</f>
        <v>2</v>
      </c>
      <c r="J8135" t="str">
        <f>_xlfn.XLOOKUP(Table6[[#This Row],[Numeric Month]],$N$5:$N$11,$O$5:$O$11)</f>
        <v>Feb</v>
      </c>
      <c r="K8135" t="str">
        <f>_xlfn.XLOOKUP(Table6[[#This Row],[Loan Date]],$Q$5:$Q$152,$R$5:$R$152)</f>
        <v>Friday</v>
      </c>
      <c r="L8135" t="str">
        <f>_xlfn.XLOOKUP(Table6[[#This Row],[Loan Date]],$Q$5:$Q$152,$S$5:$S$152)</f>
        <v>Week 5</v>
      </c>
    </row>
    <row r="8136" spans="1:12" x14ac:dyDescent="0.2">
      <c r="A8136" s="1">
        <v>44967</v>
      </c>
      <c r="B8136" t="s">
        <v>5</v>
      </c>
      <c r="C8136" s="1">
        <v>44981</v>
      </c>
      <c r="D8136" t="s">
        <v>161</v>
      </c>
      <c r="E8136" t="s">
        <v>9</v>
      </c>
      <c r="F8136" t="s">
        <v>8</v>
      </c>
      <c r="G8136" t="s">
        <v>1</v>
      </c>
      <c r="H8136" t="s">
        <v>0</v>
      </c>
      <c r="I8136">
        <f>MONTH(Table6[[#This Row],[Loan Date]])</f>
        <v>2</v>
      </c>
      <c r="J8136" t="str">
        <f>_xlfn.XLOOKUP(Table6[[#This Row],[Numeric Month]],$N$5:$N$11,$O$5:$O$11)</f>
        <v>Feb</v>
      </c>
      <c r="K8136" t="str">
        <f>_xlfn.XLOOKUP(Table6[[#This Row],[Loan Date]],$Q$5:$Q$152,$R$5:$R$152)</f>
        <v>Friday</v>
      </c>
      <c r="L8136" t="str">
        <f>_xlfn.XLOOKUP(Table6[[#This Row],[Loan Date]],$Q$5:$Q$152,$S$5:$S$152)</f>
        <v>Week 5</v>
      </c>
    </row>
    <row r="8137" spans="1:12" x14ac:dyDescent="0.2">
      <c r="A8137" s="1">
        <v>44967</v>
      </c>
      <c r="B8137" t="s">
        <v>5</v>
      </c>
      <c r="C8137" s="1">
        <v>44974</v>
      </c>
      <c r="D8137" t="s">
        <v>597</v>
      </c>
      <c r="E8137" t="s">
        <v>3</v>
      </c>
      <c r="F8137" t="s">
        <v>2</v>
      </c>
      <c r="G8137" t="s">
        <v>1</v>
      </c>
      <c r="H8137" t="s">
        <v>0</v>
      </c>
      <c r="I8137">
        <f>MONTH(Table6[[#This Row],[Loan Date]])</f>
        <v>2</v>
      </c>
      <c r="J8137" t="str">
        <f>_xlfn.XLOOKUP(Table6[[#This Row],[Numeric Month]],$N$5:$N$11,$O$5:$O$11)</f>
        <v>Feb</v>
      </c>
      <c r="K8137" t="str">
        <f>_xlfn.XLOOKUP(Table6[[#This Row],[Loan Date]],$Q$5:$Q$152,$R$5:$R$152)</f>
        <v>Friday</v>
      </c>
      <c r="L8137" t="str">
        <f>_xlfn.XLOOKUP(Table6[[#This Row],[Loan Date]],$Q$5:$Q$152,$S$5:$S$152)</f>
        <v>Week 5</v>
      </c>
    </row>
    <row r="8138" spans="1:12" x14ac:dyDescent="0.2">
      <c r="A8138" s="1">
        <v>44967</v>
      </c>
      <c r="B8138" t="s">
        <v>5</v>
      </c>
      <c r="C8138" s="1">
        <v>44974</v>
      </c>
      <c r="D8138" t="s">
        <v>933</v>
      </c>
      <c r="E8138" t="s">
        <v>15</v>
      </c>
      <c r="F8138" t="s">
        <v>14</v>
      </c>
      <c r="G8138" t="s">
        <v>1</v>
      </c>
      <c r="H8138" t="s">
        <v>0</v>
      </c>
      <c r="I8138">
        <f>MONTH(Table6[[#This Row],[Loan Date]])</f>
        <v>2</v>
      </c>
      <c r="J8138" t="str">
        <f>_xlfn.XLOOKUP(Table6[[#This Row],[Numeric Month]],$N$5:$N$11,$O$5:$O$11)</f>
        <v>Feb</v>
      </c>
      <c r="K8138" t="str">
        <f>_xlfn.XLOOKUP(Table6[[#This Row],[Loan Date]],$Q$5:$Q$152,$R$5:$R$152)</f>
        <v>Friday</v>
      </c>
      <c r="L8138" t="str">
        <f>_xlfn.XLOOKUP(Table6[[#This Row],[Loan Date]],$Q$5:$Q$152,$S$5:$S$152)</f>
        <v>Week 5</v>
      </c>
    </row>
    <row r="8139" spans="1:12" x14ac:dyDescent="0.2">
      <c r="A8139" s="1">
        <v>44967</v>
      </c>
      <c r="B8139" t="s">
        <v>7</v>
      </c>
      <c r="C8139" s="1">
        <v>44967</v>
      </c>
      <c r="D8139" t="s">
        <v>30</v>
      </c>
      <c r="E8139" t="s">
        <v>23</v>
      </c>
      <c r="F8139" t="s">
        <v>23</v>
      </c>
      <c r="G8139" t="s">
        <v>20</v>
      </c>
      <c r="H8139" t="s">
        <v>0</v>
      </c>
      <c r="I8139">
        <f>MONTH(Table6[[#This Row],[Loan Date]])</f>
        <v>2</v>
      </c>
      <c r="J8139" t="str">
        <f>_xlfn.XLOOKUP(Table6[[#This Row],[Numeric Month]],$N$5:$N$11,$O$5:$O$11)</f>
        <v>Feb</v>
      </c>
      <c r="K8139" t="str">
        <f>_xlfn.XLOOKUP(Table6[[#This Row],[Loan Date]],$Q$5:$Q$152,$R$5:$R$152)</f>
        <v>Friday</v>
      </c>
      <c r="L8139" t="str">
        <f>_xlfn.XLOOKUP(Table6[[#This Row],[Loan Date]],$Q$5:$Q$152,$S$5:$S$152)</f>
        <v>Week 5</v>
      </c>
    </row>
    <row r="8140" spans="1:12" x14ac:dyDescent="0.2">
      <c r="A8140" s="1">
        <v>44967</v>
      </c>
      <c r="B8140" t="s">
        <v>7</v>
      </c>
      <c r="C8140" s="1">
        <v>44967</v>
      </c>
      <c r="D8140" t="s">
        <v>497</v>
      </c>
      <c r="E8140" t="s">
        <v>21</v>
      </c>
      <c r="F8140" t="s">
        <v>21</v>
      </c>
      <c r="G8140" t="s">
        <v>20</v>
      </c>
      <c r="H8140" t="s">
        <v>0</v>
      </c>
      <c r="I8140">
        <f>MONTH(Table6[[#This Row],[Loan Date]])</f>
        <v>2</v>
      </c>
      <c r="J8140" t="str">
        <f>_xlfn.XLOOKUP(Table6[[#This Row],[Numeric Month]],$N$5:$N$11,$O$5:$O$11)</f>
        <v>Feb</v>
      </c>
      <c r="K8140" t="str">
        <f>_xlfn.XLOOKUP(Table6[[#This Row],[Loan Date]],$Q$5:$Q$152,$R$5:$R$152)</f>
        <v>Friday</v>
      </c>
      <c r="L8140" t="str">
        <f>_xlfn.XLOOKUP(Table6[[#This Row],[Loan Date]],$Q$5:$Q$152,$S$5:$S$152)</f>
        <v>Week 5</v>
      </c>
    </row>
    <row r="8141" spans="1:12" x14ac:dyDescent="0.2">
      <c r="A8141" s="1">
        <v>44967</v>
      </c>
      <c r="B8141" t="s">
        <v>7</v>
      </c>
      <c r="C8141" s="1">
        <v>44967</v>
      </c>
      <c r="D8141" t="s">
        <v>923</v>
      </c>
      <c r="E8141" t="s">
        <v>37</v>
      </c>
      <c r="F8141" t="s">
        <v>37</v>
      </c>
      <c r="G8141" t="s">
        <v>20</v>
      </c>
      <c r="H8141" t="s">
        <v>0</v>
      </c>
      <c r="I8141">
        <f>MONTH(Table6[[#This Row],[Loan Date]])</f>
        <v>2</v>
      </c>
      <c r="J8141" t="str">
        <f>_xlfn.XLOOKUP(Table6[[#This Row],[Numeric Month]],$N$5:$N$11,$O$5:$O$11)</f>
        <v>Feb</v>
      </c>
      <c r="K8141" t="str">
        <f>_xlfn.XLOOKUP(Table6[[#This Row],[Loan Date]],$Q$5:$Q$152,$R$5:$R$152)</f>
        <v>Friday</v>
      </c>
      <c r="L8141" t="str">
        <f>_xlfn.XLOOKUP(Table6[[#This Row],[Loan Date]],$Q$5:$Q$152,$S$5:$S$152)</f>
        <v>Week 5</v>
      </c>
    </row>
    <row r="8142" spans="1:12" x14ac:dyDescent="0.2">
      <c r="A8142" s="1">
        <v>44967</v>
      </c>
      <c r="B8142" t="s">
        <v>7</v>
      </c>
      <c r="C8142" s="1">
        <v>44967</v>
      </c>
      <c r="D8142" t="s">
        <v>913</v>
      </c>
      <c r="E8142" t="s">
        <v>37</v>
      </c>
      <c r="F8142" t="s">
        <v>37</v>
      </c>
      <c r="G8142" t="s">
        <v>20</v>
      </c>
      <c r="H8142" t="s">
        <v>0</v>
      </c>
      <c r="I8142">
        <f>MONTH(Table6[[#This Row],[Loan Date]])</f>
        <v>2</v>
      </c>
      <c r="J8142" t="str">
        <f>_xlfn.XLOOKUP(Table6[[#This Row],[Numeric Month]],$N$5:$N$11,$O$5:$O$11)</f>
        <v>Feb</v>
      </c>
      <c r="K8142" t="str">
        <f>_xlfn.XLOOKUP(Table6[[#This Row],[Loan Date]],$Q$5:$Q$152,$R$5:$R$152)</f>
        <v>Friday</v>
      </c>
      <c r="L8142" t="str">
        <f>_xlfn.XLOOKUP(Table6[[#This Row],[Loan Date]],$Q$5:$Q$152,$S$5:$S$152)</f>
        <v>Week 5</v>
      </c>
    </row>
    <row r="8143" spans="1:12" x14ac:dyDescent="0.2">
      <c r="A8143" s="1">
        <v>44967</v>
      </c>
      <c r="B8143" t="s">
        <v>7</v>
      </c>
      <c r="C8143" s="1">
        <v>44967</v>
      </c>
      <c r="D8143" t="s">
        <v>932</v>
      </c>
      <c r="E8143" t="s">
        <v>23</v>
      </c>
      <c r="F8143" t="s">
        <v>23</v>
      </c>
      <c r="G8143" t="s">
        <v>20</v>
      </c>
      <c r="H8143" t="s">
        <v>0</v>
      </c>
      <c r="I8143">
        <f>MONTH(Table6[[#This Row],[Loan Date]])</f>
        <v>2</v>
      </c>
      <c r="J8143" t="str">
        <f>_xlfn.XLOOKUP(Table6[[#This Row],[Numeric Month]],$N$5:$N$11,$O$5:$O$11)</f>
        <v>Feb</v>
      </c>
      <c r="K8143" t="str">
        <f>_xlfn.XLOOKUP(Table6[[#This Row],[Loan Date]],$Q$5:$Q$152,$R$5:$R$152)</f>
        <v>Friday</v>
      </c>
      <c r="L8143" t="str">
        <f>_xlfn.XLOOKUP(Table6[[#This Row],[Loan Date]],$Q$5:$Q$152,$S$5:$S$152)</f>
        <v>Week 5</v>
      </c>
    </row>
    <row r="8144" spans="1:12" x14ac:dyDescent="0.2">
      <c r="A8144" s="1">
        <v>44967</v>
      </c>
      <c r="B8144" t="s">
        <v>7</v>
      </c>
      <c r="C8144" s="1">
        <v>44974</v>
      </c>
      <c r="D8144" t="s">
        <v>931</v>
      </c>
      <c r="E8144" t="s">
        <v>3</v>
      </c>
      <c r="F8144" t="s">
        <v>2</v>
      </c>
      <c r="G8144" t="s">
        <v>1</v>
      </c>
      <c r="H8144" t="s">
        <v>0</v>
      </c>
      <c r="I8144">
        <f>MONTH(Table6[[#This Row],[Loan Date]])</f>
        <v>2</v>
      </c>
      <c r="J8144" t="str">
        <f>_xlfn.XLOOKUP(Table6[[#This Row],[Numeric Month]],$N$5:$N$11,$O$5:$O$11)</f>
        <v>Feb</v>
      </c>
      <c r="K8144" t="str">
        <f>_xlfn.XLOOKUP(Table6[[#This Row],[Loan Date]],$Q$5:$Q$152,$R$5:$R$152)</f>
        <v>Friday</v>
      </c>
      <c r="L8144" t="str">
        <f>_xlfn.XLOOKUP(Table6[[#This Row],[Loan Date]],$Q$5:$Q$152,$S$5:$S$152)</f>
        <v>Week 5</v>
      </c>
    </row>
    <row r="8145" spans="1:12" x14ac:dyDescent="0.2">
      <c r="A8145" s="1">
        <v>44967</v>
      </c>
      <c r="B8145" t="s">
        <v>5</v>
      </c>
      <c r="C8145" s="1">
        <v>44967</v>
      </c>
      <c r="D8145" t="s">
        <v>260</v>
      </c>
      <c r="E8145" t="s">
        <v>21</v>
      </c>
      <c r="F8145" t="s">
        <v>21</v>
      </c>
      <c r="G8145" t="s">
        <v>20</v>
      </c>
      <c r="H8145" t="s">
        <v>0</v>
      </c>
      <c r="I8145">
        <f>MONTH(Table6[[#This Row],[Loan Date]])</f>
        <v>2</v>
      </c>
      <c r="J8145" t="str">
        <f>_xlfn.XLOOKUP(Table6[[#This Row],[Numeric Month]],$N$5:$N$11,$O$5:$O$11)</f>
        <v>Feb</v>
      </c>
      <c r="K8145" t="str">
        <f>_xlfn.XLOOKUP(Table6[[#This Row],[Loan Date]],$Q$5:$Q$152,$R$5:$R$152)</f>
        <v>Friday</v>
      </c>
      <c r="L8145" t="str">
        <f>_xlfn.XLOOKUP(Table6[[#This Row],[Loan Date]],$Q$5:$Q$152,$S$5:$S$152)</f>
        <v>Week 5</v>
      </c>
    </row>
    <row r="8146" spans="1:12" x14ac:dyDescent="0.2">
      <c r="A8146" s="1">
        <v>44967</v>
      </c>
      <c r="B8146" t="s">
        <v>5</v>
      </c>
      <c r="C8146" s="1">
        <v>44967</v>
      </c>
      <c r="D8146" t="s">
        <v>26</v>
      </c>
      <c r="E8146" t="s">
        <v>23</v>
      </c>
      <c r="F8146" t="s">
        <v>23</v>
      </c>
      <c r="G8146" t="s">
        <v>20</v>
      </c>
      <c r="H8146" t="s">
        <v>0</v>
      </c>
      <c r="I8146">
        <f>MONTH(Table6[[#This Row],[Loan Date]])</f>
        <v>2</v>
      </c>
      <c r="J8146" t="str">
        <f>_xlfn.XLOOKUP(Table6[[#This Row],[Numeric Month]],$N$5:$N$11,$O$5:$O$11)</f>
        <v>Feb</v>
      </c>
      <c r="K8146" t="str">
        <f>_xlfn.XLOOKUP(Table6[[#This Row],[Loan Date]],$Q$5:$Q$152,$R$5:$R$152)</f>
        <v>Friday</v>
      </c>
      <c r="L8146" t="str">
        <f>_xlfn.XLOOKUP(Table6[[#This Row],[Loan Date]],$Q$5:$Q$152,$S$5:$S$152)</f>
        <v>Week 5</v>
      </c>
    </row>
    <row r="8147" spans="1:12" x14ac:dyDescent="0.2">
      <c r="A8147" s="1">
        <v>44967</v>
      </c>
      <c r="B8147" t="s">
        <v>7</v>
      </c>
      <c r="C8147" s="1">
        <v>44974</v>
      </c>
      <c r="D8147" t="s">
        <v>786</v>
      </c>
      <c r="E8147" t="s">
        <v>3</v>
      </c>
      <c r="F8147" t="s">
        <v>2</v>
      </c>
      <c r="G8147" t="s">
        <v>1</v>
      </c>
      <c r="H8147" t="s">
        <v>0</v>
      </c>
      <c r="I8147">
        <f>MONTH(Table6[[#This Row],[Loan Date]])</f>
        <v>2</v>
      </c>
      <c r="J8147" t="str">
        <f>_xlfn.XLOOKUP(Table6[[#This Row],[Numeric Month]],$N$5:$N$11,$O$5:$O$11)</f>
        <v>Feb</v>
      </c>
      <c r="K8147" t="str">
        <f>_xlfn.XLOOKUP(Table6[[#This Row],[Loan Date]],$Q$5:$Q$152,$R$5:$R$152)</f>
        <v>Friday</v>
      </c>
      <c r="L8147" t="str">
        <f>_xlfn.XLOOKUP(Table6[[#This Row],[Loan Date]],$Q$5:$Q$152,$S$5:$S$152)</f>
        <v>Week 5</v>
      </c>
    </row>
    <row r="8148" spans="1:12" x14ac:dyDescent="0.2">
      <c r="A8148" s="1">
        <v>44967</v>
      </c>
      <c r="B8148" t="s">
        <v>7</v>
      </c>
      <c r="C8148" s="1">
        <v>44967</v>
      </c>
      <c r="D8148" t="s">
        <v>916</v>
      </c>
      <c r="E8148" t="s">
        <v>37</v>
      </c>
      <c r="F8148" t="s">
        <v>37</v>
      </c>
      <c r="G8148" t="s">
        <v>20</v>
      </c>
      <c r="H8148" t="s">
        <v>0</v>
      </c>
      <c r="I8148">
        <f>MONTH(Table6[[#This Row],[Loan Date]])</f>
        <v>2</v>
      </c>
      <c r="J8148" t="str">
        <f>_xlfn.XLOOKUP(Table6[[#This Row],[Numeric Month]],$N$5:$N$11,$O$5:$O$11)</f>
        <v>Feb</v>
      </c>
      <c r="K8148" t="str">
        <f>_xlfn.XLOOKUP(Table6[[#This Row],[Loan Date]],$Q$5:$Q$152,$R$5:$R$152)</f>
        <v>Friday</v>
      </c>
      <c r="L8148" t="str">
        <f>_xlfn.XLOOKUP(Table6[[#This Row],[Loan Date]],$Q$5:$Q$152,$S$5:$S$152)</f>
        <v>Week 5</v>
      </c>
    </row>
    <row r="8149" spans="1:12" x14ac:dyDescent="0.2">
      <c r="A8149" s="1">
        <v>44967</v>
      </c>
      <c r="B8149" t="s">
        <v>7</v>
      </c>
      <c r="C8149" s="1">
        <v>44981</v>
      </c>
      <c r="D8149" t="s">
        <v>931</v>
      </c>
      <c r="E8149" t="s">
        <v>3</v>
      </c>
      <c r="F8149" t="s">
        <v>2</v>
      </c>
      <c r="G8149" t="s">
        <v>1</v>
      </c>
      <c r="H8149" t="s">
        <v>0</v>
      </c>
      <c r="I8149">
        <f>MONTH(Table6[[#This Row],[Loan Date]])</f>
        <v>2</v>
      </c>
      <c r="J8149" t="str">
        <f>_xlfn.XLOOKUP(Table6[[#This Row],[Numeric Month]],$N$5:$N$11,$O$5:$O$11)</f>
        <v>Feb</v>
      </c>
      <c r="K8149" t="str">
        <f>_xlfn.XLOOKUP(Table6[[#This Row],[Loan Date]],$Q$5:$Q$152,$R$5:$R$152)</f>
        <v>Friday</v>
      </c>
      <c r="L8149" t="str">
        <f>_xlfn.XLOOKUP(Table6[[#This Row],[Loan Date]],$Q$5:$Q$152,$S$5:$S$152)</f>
        <v>Week 5</v>
      </c>
    </row>
    <row r="8150" spans="1:12" x14ac:dyDescent="0.2">
      <c r="A8150" s="1">
        <v>44967</v>
      </c>
      <c r="B8150" t="s">
        <v>5</v>
      </c>
      <c r="C8150" s="1">
        <v>44974</v>
      </c>
      <c r="D8150" t="s">
        <v>484</v>
      </c>
      <c r="E8150" t="s">
        <v>3</v>
      </c>
      <c r="F8150" t="s">
        <v>2</v>
      </c>
      <c r="G8150" t="s">
        <v>1</v>
      </c>
      <c r="H8150" t="s">
        <v>0</v>
      </c>
      <c r="I8150">
        <f>MONTH(Table6[[#This Row],[Loan Date]])</f>
        <v>2</v>
      </c>
      <c r="J8150" t="str">
        <f>_xlfn.XLOOKUP(Table6[[#This Row],[Numeric Month]],$N$5:$N$11,$O$5:$O$11)</f>
        <v>Feb</v>
      </c>
      <c r="K8150" t="str">
        <f>_xlfn.XLOOKUP(Table6[[#This Row],[Loan Date]],$Q$5:$Q$152,$R$5:$R$152)</f>
        <v>Friday</v>
      </c>
      <c r="L8150" t="str">
        <f>_xlfn.XLOOKUP(Table6[[#This Row],[Loan Date]],$Q$5:$Q$152,$S$5:$S$152)</f>
        <v>Week 5</v>
      </c>
    </row>
    <row r="8151" spans="1:12" x14ac:dyDescent="0.2">
      <c r="A8151" s="1">
        <v>44967</v>
      </c>
      <c r="B8151" t="s">
        <v>7</v>
      </c>
      <c r="C8151" s="1">
        <v>44981</v>
      </c>
      <c r="D8151" t="s">
        <v>930</v>
      </c>
      <c r="E8151" t="s">
        <v>15</v>
      </c>
      <c r="F8151" t="s">
        <v>14</v>
      </c>
      <c r="G8151" t="s">
        <v>1</v>
      </c>
      <c r="H8151" t="s">
        <v>0</v>
      </c>
      <c r="I8151">
        <f>MONTH(Table6[[#This Row],[Loan Date]])</f>
        <v>2</v>
      </c>
      <c r="J8151" t="str">
        <f>_xlfn.XLOOKUP(Table6[[#This Row],[Numeric Month]],$N$5:$N$11,$O$5:$O$11)</f>
        <v>Feb</v>
      </c>
      <c r="K8151" t="str">
        <f>_xlfn.XLOOKUP(Table6[[#This Row],[Loan Date]],$Q$5:$Q$152,$R$5:$R$152)</f>
        <v>Friday</v>
      </c>
      <c r="L8151" t="str">
        <f>_xlfn.XLOOKUP(Table6[[#This Row],[Loan Date]],$Q$5:$Q$152,$S$5:$S$152)</f>
        <v>Week 5</v>
      </c>
    </row>
    <row r="8152" spans="1:12" x14ac:dyDescent="0.2">
      <c r="A8152" s="1">
        <v>44967</v>
      </c>
      <c r="B8152" t="s">
        <v>7</v>
      </c>
      <c r="C8152" s="1">
        <v>44981</v>
      </c>
      <c r="D8152" t="s">
        <v>689</v>
      </c>
      <c r="E8152" t="s">
        <v>9</v>
      </c>
      <c r="F8152" t="s">
        <v>8</v>
      </c>
      <c r="G8152" t="s">
        <v>1</v>
      </c>
      <c r="H8152" t="s">
        <v>0</v>
      </c>
      <c r="I8152">
        <f>MONTH(Table6[[#This Row],[Loan Date]])</f>
        <v>2</v>
      </c>
      <c r="J8152" t="str">
        <f>_xlfn.XLOOKUP(Table6[[#This Row],[Numeric Month]],$N$5:$N$11,$O$5:$O$11)</f>
        <v>Feb</v>
      </c>
      <c r="K8152" t="str">
        <f>_xlfn.XLOOKUP(Table6[[#This Row],[Loan Date]],$Q$5:$Q$152,$R$5:$R$152)</f>
        <v>Friday</v>
      </c>
      <c r="L8152" t="str">
        <f>_xlfn.XLOOKUP(Table6[[#This Row],[Loan Date]],$Q$5:$Q$152,$S$5:$S$152)</f>
        <v>Week 5</v>
      </c>
    </row>
    <row r="8153" spans="1:12" x14ac:dyDescent="0.2">
      <c r="A8153" s="1">
        <v>44967</v>
      </c>
      <c r="B8153" t="s">
        <v>7</v>
      </c>
      <c r="C8153" s="1">
        <v>44974</v>
      </c>
      <c r="D8153" t="s">
        <v>929</v>
      </c>
      <c r="E8153" t="s">
        <v>15</v>
      </c>
      <c r="F8153" t="s">
        <v>14</v>
      </c>
      <c r="G8153" t="s">
        <v>1</v>
      </c>
      <c r="H8153" t="s">
        <v>0</v>
      </c>
      <c r="I8153">
        <f>MONTH(Table6[[#This Row],[Loan Date]])</f>
        <v>2</v>
      </c>
      <c r="J8153" t="str">
        <f>_xlfn.XLOOKUP(Table6[[#This Row],[Numeric Month]],$N$5:$N$11,$O$5:$O$11)</f>
        <v>Feb</v>
      </c>
      <c r="K8153" t="str">
        <f>_xlfn.XLOOKUP(Table6[[#This Row],[Loan Date]],$Q$5:$Q$152,$R$5:$R$152)</f>
        <v>Friday</v>
      </c>
      <c r="L8153" t="str">
        <f>_xlfn.XLOOKUP(Table6[[#This Row],[Loan Date]],$Q$5:$Q$152,$S$5:$S$152)</f>
        <v>Week 5</v>
      </c>
    </row>
    <row r="8154" spans="1:12" x14ac:dyDescent="0.2">
      <c r="A8154" s="1">
        <v>44967</v>
      </c>
      <c r="B8154" t="s">
        <v>7</v>
      </c>
      <c r="C8154" s="1">
        <v>44974</v>
      </c>
      <c r="D8154" t="s">
        <v>928</v>
      </c>
      <c r="E8154" t="s">
        <v>52</v>
      </c>
      <c r="F8154" t="s">
        <v>51</v>
      </c>
      <c r="G8154" t="s">
        <v>1</v>
      </c>
      <c r="H8154" t="s">
        <v>0</v>
      </c>
      <c r="I8154">
        <f>MONTH(Table6[[#This Row],[Loan Date]])</f>
        <v>2</v>
      </c>
      <c r="J8154" t="str">
        <f>_xlfn.XLOOKUP(Table6[[#This Row],[Numeric Month]],$N$5:$N$11,$O$5:$O$11)</f>
        <v>Feb</v>
      </c>
      <c r="K8154" t="str">
        <f>_xlfn.XLOOKUP(Table6[[#This Row],[Loan Date]],$Q$5:$Q$152,$R$5:$R$152)</f>
        <v>Friday</v>
      </c>
      <c r="L8154" t="str">
        <f>_xlfn.XLOOKUP(Table6[[#This Row],[Loan Date]],$Q$5:$Q$152,$S$5:$S$152)</f>
        <v>Week 5</v>
      </c>
    </row>
    <row r="8155" spans="1:12" x14ac:dyDescent="0.2">
      <c r="A8155" s="1">
        <v>44967</v>
      </c>
      <c r="B8155" t="s">
        <v>5</v>
      </c>
      <c r="C8155" s="1">
        <v>44974</v>
      </c>
      <c r="D8155" t="s">
        <v>709</v>
      </c>
      <c r="E8155" t="s">
        <v>3</v>
      </c>
      <c r="F8155" t="s">
        <v>2</v>
      </c>
      <c r="G8155" t="s">
        <v>1</v>
      </c>
      <c r="H8155" t="s">
        <v>0</v>
      </c>
      <c r="I8155">
        <f>MONTH(Table6[[#This Row],[Loan Date]])</f>
        <v>2</v>
      </c>
      <c r="J8155" t="str">
        <f>_xlfn.XLOOKUP(Table6[[#This Row],[Numeric Month]],$N$5:$N$11,$O$5:$O$11)</f>
        <v>Feb</v>
      </c>
      <c r="K8155" t="str">
        <f>_xlfn.XLOOKUP(Table6[[#This Row],[Loan Date]],$Q$5:$Q$152,$R$5:$R$152)</f>
        <v>Friday</v>
      </c>
      <c r="L8155" t="str">
        <f>_xlfn.XLOOKUP(Table6[[#This Row],[Loan Date]],$Q$5:$Q$152,$S$5:$S$152)</f>
        <v>Week 5</v>
      </c>
    </row>
    <row r="8156" spans="1:12" x14ac:dyDescent="0.2">
      <c r="A8156" s="1">
        <v>44967</v>
      </c>
      <c r="B8156" t="s">
        <v>7</v>
      </c>
      <c r="C8156" s="1">
        <v>44974</v>
      </c>
      <c r="D8156" t="s">
        <v>244</v>
      </c>
      <c r="E8156" t="s">
        <v>9</v>
      </c>
      <c r="F8156" t="s">
        <v>8</v>
      </c>
      <c r="G8156" t="s">
        <v>1</v>
      </c>
      <c r="H8156" t="s">
        <v>0</v>
      </c>
      <c r="I8156">
        <f>MONTH(Table6[[#This Row],[Loan Date]])</f>
        <v>2</v>
      </c>
      <c r="J8156" t="str">
        <f>_xlfn.XLOOKUP(Table6[[#This Row],[Numeric Month]],$N$5:$N$11,$O$5:$O$11)</f>
        <v>Feb</v>
      </c>
      <c r="K8156" t="str">
        <f>_xlfn.XLOOKUP(Table6[[#This Row],[Loan Date]],$Q$5:$Q$152,$R$5:$R$152)</f>
        <v>Friday</v>
      </c>
      <c r="L8156" t="str">
        <f>_xlfn.XLOOKUP(Table6[[#This Row],[Loan Date]],$Q$5:$Q$152,$S$5:$S$152)</f>
        <v>Week 5</v>
      </c>
    </row>
    <row r="8157" spans="1:12" x14ac:dyDescent="0.2">
      <c r="A8157" s="1">
        <v>44967</v>
      </c>
      <c r="B8157" t="s">
        <v>7</v>
      </c>
      <c r="C8157" s="1">
        <v>44974</v>
      </c>
      <c r="D8157" t="s">
        <v>244</v>
      </c>
      <c r="E8157" t="s">
        <v>9</v>
      </c>
      <c r="F8157" t="s">
        <v>8</v>
      </c>
      <c r="G8157" t="s">
        <v>1</v>
      </c>
      <c r="H8157" t="s">
        <v>0</v>
      </c>
      <c r="I8157">
        <f>MONTH(Table6[[#This Row],[Loan Date]])</f>
        <v>2</v>
      </c>
      <c r="J8157" t="str">
        <f>_xlfn.XLOOKUP(Table6[[#This Row],[Numeric Month]],$N$5:$N$11,$O$5:$O$11)</f>
        <v>Feb</v>
      </c>
      <c r="K8157" t="str">
        <f>_xlfn.XLOOKUP(Table6[[#This Row],[Loan Date]],$Q$5:$Q$152,$R$5:$R$152)</f>
        <v>Friday</v>
      </c>
      <c r="L8157" t="str">
        <f>_xlfn.XLOOKUP(Table6[[#This Row],[Loan Date]],$Q$5:$Q$152,$S$5:$S$152)</f>
        <v>Week 5</v>
      </c>
    </row>
    <row r="8158" spans="1:12" x14ac:dyDescent="0.2">
      <c r="A8158" s="1">
        <v>44967</v>
      </c>
      <c r="B8158" t="s">
        <v>7</v>
      </c>
      <c r="C8158" s="1">
        <v>44967</v>
      </c>
      <c r="D8158" t="s">
        <v>408</v>
      </c>
      <c r="E8158" t="s">
        <v>23</v>
      </c>
      <c r="F8158" t="s">
        <v>23</v>
      </c>
      <c r="G8158" t="s">
        <v>20</v>
      </c>
      <c r="H8158" t="s">
        <v>0</v>
      </c>
      <c r="I8158">
        <f>MONTH(Table6[[#This Row],[Loan Date]])</f>
        <v>2</v>
      </c>
      <c r="J8158" t="str">
        <f>_xlfn.XLOOKUP(Table6[[#This Row],[Numeric Month]],$N$5:$N$11,$O$5:$O$11)</f>
        <v>Feb</v>
      </c>
      <c r="K8158" t="str">
        <f>_xlfn.XLOOKUP(Table6[[#This Row],[Loan Date]],$Q$5:$Q$152,$R$5:$R$152)</f>
        <v>Friday</v>
      </c>
      <c r="L8158" t="str">
        <f>_xlfn.XLOOKUP(Table6[[#This Row],[Loan Date]],$Q$5:$Q$152,$S$5:$S$152)</f>
        <v>Week 5</v>
      </c>
    </row>
    <row r="8159" spans="1:12" x14ac:dyDescent="0.2">
      <c r="A8159" s="1">
        <v>44967</v>
      </c>
      <c r="B8159" t="s">
        <v>7</v>
      </c>
      <c r="C8159" s="1">
        <v>44967</v>
      </c>
      <c r="D8159" t="s">
        <v>927</v>
      </c>
      <c r="E8159" t="s">
        <v>37</v>
      </c>
      <c r="F8159" t="s">
        <v>37</v>
      </c>
      <c r="G8159" t="s">
        <v>20</v>
      </c>
      <c r="H8159" t="s">
        <v>0</v>
      </c>
      <c r="I8159">
        <f>MONTH(Table6[[#This Row],[Loan Date]])</f>
        <v>2</v>
      </c>
      <c r="J8159" t="str">
        <f>_xlfn.XLOOKUP(Table6[[#This Row],[Numeric Month]],$N$5:$N$11,$O$5:$O$11)</f>
        <v>Feb</v>
      </c>
      <c r="K8159" t="str">
        <f>_xlfn.XLOOKUP(Table6[[#This Row],[Loan Date]],$Q$5:$Q$152,$R$5:$R$152)</f>
        <v>Friday</v>
      </c>
      <c r="L8159" t="str">
        <f>_xlfn.XLOOKUP(Table6[[#This Row],[Loan Date]],$Q$5:$Q$152,$S$5:$S$152)</f>
        <v>Week 5</v>
      </c>
    </row>
    <row r="8160" spans="1:12" x14ac:dyDescent="0.2">
      <c r="A8160" s="1">
        <v>44968</v>
      </c>
      <c r="B8160" t="s">
        <v>5</v>
      </c>
      <c r="C8160" s="1">
        <v>44975</v>
      </c>
      <c r="D8160" t="s">
        <v>282</v>
      </c>
      <c r="E8160" t="s">
        <v>52</v>
      </c>
      <c r="F8160" t="s">
        <v>51</v>
      </c>
      <c r="G8160" t="s">
        <v>1</v>
      </c>
      <c r="H8160" t="s">
        <v>0</v>
      </c>
      <c r="I8160">
        <f>MONTH(Table6[[#This Row],[Loan Date]])</f>
        <v>2</v>
      </c>
      <c r="J8160" t="str">
        <f>_xlfn.XLOOKUP(Table6[[#This Row],[Numeric Month]],$N$5:$N$11,$O$5:$O$11)</f>
        <v>Feb</v>
      </c>
      <c r="K8160" t="str">
        <f>_xlfn.XLOOKUP(Table6[[#This Row],[Loan Date]],$Q$5:$Q$152,$R$5:$R$152)</f>
        <v>Saturday</v>
      </c>
      <c r="L8160" t="str">
        <f>_xlfn.XLOOKUP(Table6[[#This Row],[Loan Date]],$Q$5:$Q$152,$S$5:$S$152)</f>
        <v>Week 5</v>
      </c>
    </row>
    <row r="8161" spans="1:12" x14ac:dyDescent="0.2">
      <c r="A8161" s="1">
        <v>44968</v>
      </c>
      <c r="B8161" t="s">
        <v>7</v>
      </c>
      <c r="C8161" s="1">
        <v>44968</v>
      </c>
      <c r="D8161" t="s">
        <v>926</v>
      </c>
      <c r="E8161" t="s">
        <v>37</v>
      </c>
      <c r="F8161" t="s">
        <v>37</v>
      </c>
      <c r="G8161" t="s">
        <v>20</v>
      </c>
      <c r="H8161" t="s">
        <v>0</v>
      </c>
      <c r="I8161">
        <f>MONTH(Table6[[#This Row],[Loan Date]])</f>
        <v>2</v>
      </c>
      <c r="J8161" t="str">
        <f>_xlfn.XLOOKUP(Table6[[#This Row],[Numeric Month]],$N$5:$N$11,$O$5:$O$11)</f>
        <v>Feb</v>
      </c>
      <c r="K8161" t="str">
        <f>_xlfn.XLOOKUP(Table6[[#This Row],[Loan Date]],$Q$5:$Q$152,$R$5:$R$152)</f>
        <v>Saturday</v>
      </c>
      <c r="L8161" t="str">
        <f>_xlfn.XLOOKUP(Table6[[#This Row],[Loan Date]],$Q$5:$Q$152,$S$5:$S$152)</f>
        <v>Week 5</v>
      </c>
    </row>
    <row r="8162" spans="1:12" x14ac:dyDescent="0.2">
      <c r="A8162" s="1">
        <v>44968</v>
      </c>
      <c r="B8162" t="s">
        <v>7</v>
      </c>
      <c r="C8162" s="1">
        <v>44982</v>
      </c>
      <c r="D8162" t="s">
        <v>925</v>
      </c>
      <c r="E8162" t="s">
        <v>3</v>
      </c>
      <c r="F8162" t="s">
        <v>2</v>
      </c>
      <c r="G8162" t="s">
        <v>1</v>
      </c>
      <c r="H8162" t="s">
        <v>0</v>
      </c>
      <c r="I8162">
        <f>MONTH(Table6[[#This Row],[Loan Date]])</f>
        <v>2</v>
      </c>
      <c r="J8162" t="str">
        <f>_xlfn.XLOOKUP(Table6[[#This Row],[Numeric Month]],$N$5:$N$11,$O$5:$O$11)</f>
        <v>Feb</v>
      </c>
      <c r="K8162" t="str">
        <f>_xlfn.XLOOKUP(Table6[[#This Row],[Loan Date]],$Q$5:$Q$152,$R$5:$R$152)</f>
        <v>Saturday</v>
      </c>
      <c r="L8162" t="str">
        <f>_xlfn.XLOOKUP(Table6[[#This Row],[Loan Date]],$Q$5:$Q$152,$S$5:$S$152)</f>
        <v>Week 5</v>
      </c>
    </row>
    <row r="8163" spans="1:12" x14ac:dyDescent="0.2">
      <c r="A8163" s="1">
        <v>44968</v>
      </c>
      <c r="B8163" t="s">
        <v>7</v>
      </c>
      <c r="C8163" s="1">
        <v>44968</v>
      </c>
      <c r="D8163" t="s">
        <v>915</v>
      </c>
      <c r="E8163" t="s">
        <v>37</v>
      </c>
      <c r="F8163" t="s">
        <v>37</v>
      </c>
      <c r="G8163" t="s">
        <v>20</v>
      </c>
      <c r="H8163" t="s">
        <v>0</v>
      </c>
      <c r="I8163">
        <f>MONTH(Table6[[#This Row],[Loan Date]])</f>
        <v>2</v>
      </c>
      <c r="J8163" t="str">
        <f>_xlfn.XLOOKUP(Table6[[#This Row],[Numeric Month]],$N$5:$N$11,$O$5:$O$11)</f>
        <v>Feb</v>
      </c>
      <c r="K8163" t="str">
        <f>_xlfn.XLOOKUP(Table6[[#This Row],[Loan Date]],$Q$5:$Q$152,$R$5:$R$152)</f>
        <v>Saturday</v>
      </c>
      <c r="L8163" t="str">
        <f>_xlfn.XLOOKUP(Table6[[#This Row],[Loan Date]],$Q$5:$Q$152,$S$5:$S$152)</f>
        <v>Week 5</v>
      </c>
    </row>
    <row r="8164" spans="1:12" x14ac:dyDescent="0.2">
      <c r="A8164" s="1">
        <v>44968</v>
      </c>
      <c r="B8164" t="s">
        <v>5</v>
      </c>
      <c r="C8164" s="1">
        <v>44968</v>
      </c>
      <c r="D8164" t="s">
        <v>917</v>
      </c>
      <c r="E8164" t="s">
        <v>37</v>
      </c>
      <c r="F8164" t="s">
        <v>37</v>
      </c>
      <c r="G8164" t="s">
        <v>20</v>
      </c>
      <c r="H8164" t="s">
        <v>0</v>
      </c>
      <c r="I8164">
        <f>MONTH(Table6[[#This Row],[Loan Date]])</f>
        <v>2</v>
      </c>
      <c r="J8164" t="str">
        <f>_xlfn.XLOOKUP(Table6[[#This Row],[Numeric Month]],$N$5:$N$11,$O$5:$O$11)</f>
        <v>Feb</v>
      </c>
      <c r="K8164" t="str">
        <f>_xlfn.XLOOKUP(Table6[[#This Row],[Loan Date]],$Q$5:$Q$152,$R$5:$R$152)</f>
        <v>Saturday</v>
      </c>
      <c r="L8164" t="str">
        <f>_xlfn.XLOOKUP(Table6[[#This Row],[Loan Date]],$Q$5:$Q$152,$S$5:$S$152)</f>
        <v>Week 5</v>
      </c>
    </row>
    <row r="8165" spans="1:12" x14ac:dyDescent="0.2">
      <c r="A8165" s="1">
        <v>44968</v>
      </c>
      <c r="B8165" t="s">
        <v>7</v>
      </c>
      <c r="C8165" s="1">
        <v>44968</v>
      </c>
      <c r="D8165" t="s">
        <v>193</v>
      </c>
      <c r="E8165" t="s">
        <v>122</v>
      </c>
      <c r="F8165" t="s">
        <v>122</v>
      </c>
      <c r="G8165" t="s">
        <v>11</v>
      </c>
      <c r="H8165" t="s">
        <v>0</v>
      </c>
      <c r="I8165">
        <f>MONTH(Table6[[#This Row],[Loan Date]])</f>
        <v>2</v>
      </c>
      <c r="J8165" t="str">
        <f>_xlfn.XLOOKUP(Table6[[#This Row],[Numeric Month]],$N$5:$N$11,$O$5:$O$11)</f>
        <v>Feb</v>
      </c>
      <c r="K8165" t="str">
        <f>_xlfn.XLOOKUP(Table6[[#This Row],[Loan Date]],$Q$5:$Q$152,$R$5:$R$152)</f>
        <v>Saturday</v>
      </c>
      <c r="L8165" t="str">
        <f>_xlfn.XLOOKUP(Table6[[#This Row],[Loan Date]],$Q$5:$Q$152,$S$5:$S$152)</f>
        <v>Week 5</v>
      </c>
    </row>
    <row r="8166" spans="1:12" x14ac:dyDescent="0.2">
      <c r="A8166" s="1">
        <v>44968</v>
      </c>
      <c r="B8166" t="s">
        <v>7</v>
      </c>
      <c r="C8166" s="1">
        <v>44968</v>
      </c>
      <c r="D8166" t="s">
        <v>145</v>
      </c>
      <c r="E8166" t="s">
        <v>12</v>
      </c>
      <c r="F8166" t="s">
        <v>12</v>
      </c>
      <c r="G8166" t="s">
        <v>11</v>
      </c>
      <c r="H8166" t="s">
        <v>0</v>
      </c>
      <c r="I8166">
        <f>MONTH(Table6[[#This Row],[Loan Date]])</f>
        <v>2</v>
      </c>
      <c r="J8166" t="str">
        <f>_xlfn.XLOOKUP(Table6[[#This Row],[Numeric Month]],$N$5:$N$11,$O$5:$O$11)</f>
        <v>Feb</v>
      </c>
      <c r="K8166" t="str">
        <f>_xlfn.XLOOKUP(Table6[[#This Row],[Loan Date]],$Q$5:$Q$152,$R$5:$R$152)</f>
        <v>Saturday</v>
      </c>
      <c r="L8166" t="str">
        <f>_xlfn.XLOOKUP(Table6[[#This Row],[Loan Date]],$Q$5:$Q$152,$S$5:$S$152)</f>
        <v>Week 5</v>
      </c>
    </row>
    <row r="8167" spans="1:12" x14ac:dyDescent="0.2">
      <c r="A8167" s="1">
        <v>44968</v>
      </c>
      <c r="B8167" t="s">
        <v>7</v>
      </c>
      <c r="C8167" s="1">
        <v>44968</v>
      </c>
      <c r="D8167" t="s">
        <v>790</v>
      </c>
      <c r="E8167" t="s">
        <v>41</v>
      </c>
      <c r="F8167" t="s">
        <v>40</v>
      </c>
      <c r="G8167" t="s">
        <v>39</v>
      </c>
      <c r="H8167" t="s">
        <v>0</v>
      </c>
      <c r="I8167">
        <f>MONTH(Table6[[#This Row],[Loan Date]])</f>
        <v>2</v>
      </c>
      <c r="J8167" t="str">
        <f>_xlfn.XLOOKUP(Table6[[#This Row],[Numeric Month]],$N$5:$N$11,$O$5:$O$11)</f>
        <v>Feb</v>
      </c>
      <c r="K8167" t="str">
        <f>_xlfn.XLOOKUP(Table6[[#This Row],[Loan Date]],$Q$5:$Q$152,$R$5:$R$152)</f>
        <v>Saturday</v>
      </c>
      <c r="L8167" t="str">
        <f>_xlfn.XLOOKUP(Table6[[#This Row],[Loan Date]],$Q$5:$Q$152,$S$5:$S$152)</f>
        <v>Week 5</v>
      </c>
    </row>
    <row r="8168" spans="1:12" x14ac:dyDescent="0.2">
      <c r="A8168" s="1">
        <v>44968</v>
      </c>
      <c r="B8168" t="s">
        <v>5</v>
      </c>
      <c r="C8168" s="1">
        <v>44982</v>
      </c>
      <c r="D8168" t="s">
        <v>92</v>
      </c>
      <c r="E8168" t="s">
        <v>9</v>
      </c>
      <c r="F8168" t="s">
        <v>8</v>
      </c>
      <c r="G8168" t="s">
        <v>1</v>
      </c>
      <c r="H8168" t="s">
        <v>0</v>
      </c>
      <c r="I8168">
        <f>MONTH(Table6[[#This Row],[Loan Date]])</f>
        <v>2</v>
      </c>
      <c r="J8168" t="str">
        <f>_xlfn.XLOOKUP(Table6[[#This Row],[Numeric Month]],$N$5:$N$11,$O$5:$O$11)</f>
        <v>Feb</v>
      </c>
      <c r="K8168" t="str">
        <f>_xlfn.XLOOKUP(Table6[[#This Row],[Loan Date]],$Q$5:$Q$152,$R$5:$R$152)</f>
        <v>Saturday</v>
      </c>
      <c r="L8168" t="str">
        <f>_xlfn.XLOOKUP(Table6[[#This Row],[Loan Date]],$Q$5:$Q$152,$S$5:$S$152)</f>
        <v>Week 5</v>
      </c>
    </row>
    <row r="8169" spans="1:12" x14ac:dyDescent="0.2">
      <c r="A8169" s="1">
        <v>44968</v>
      </c>
      <c r="B8169" t="s">
        <v>7</v>
      </c>
      <c r="C8169" s="1">
        <v>44968</v>
      </c>
      <c r="D8169" t="s">
        <v>924</v>
      </c>
      <c r="E8169" t="s">
        <v>37</v>
      </c>
      <c r="F8169" t="s">
        <v>37</v>
      </c>
      <c r="G8169" t="s">
        <v>20</v>
      </c>
      <c r="H8169" t="s">
        <v>0</v>
      </c>
      <c r="I8169">
        <f>MONTH(Table6[[#This Row],[Loan Date]])</f>
        <v>2</v>
      </c>
      <c r="J8169" t="str">
        <f>_xlfn.XLOOKUP(Table6[[#This Row],[Numeric Month]],$N$5:$N$11,$O$5:$O$11)</f>
        <v>Feb</v>
      </c>
      <c r="K8169" t="str">
        <f>_xlfn.XLOOKUP(Table6[[#This Row],[Loan Date]],$Q$5:$Q$152,$R$5:$R$152)</f>
        <v>Saturday</v>
      </c>
      <c r="L8169" t="str">
        <f>_xlfn.XLOOKUP(Table6[[#This Row],[Loan Date]],$Q$5:$Q$152,$S$5:$S$152)</f>
        <v>Week 5</v>
      </c>
    </row>
    <row r="8170" spans="1:12" x14ac:dyDescent="0.2">
      <c r="A8170" s="1">
        <v>44968</v>
      </c>
      <c r="B8170" t="s">
        <v>5</v>
      </c>
      <c r="C8170" s="1">
        <v>44975</v>
      </c>
      <c r="D8170" t="s">
        <v>269</v>
      </c>
      <c r="E8170" t="s">
        <v>52</v>
      </c>
      <c r="F8170" t="s">
        <v>51</v>
      </c>
      <c r="G8170" t="s">
        <v>1</v>
      </c>
      <c r="H8170" t="s">
        <v>0</v>
      </c>
      <c r="I8170">
        <f>MONTH(Table6[[#This Row],[Loan Date]])</f>
        <v>2</v>
      </c>
      <c r="J8170" t="str">
        <f>_xlfn.XLOOKUP(Table6[[#This Row],[Numeric Month]],$N$5:$N$11,$O$5:$O$11)</f>
        <v>Feb</v>
      </c>
      <c r="K8170" t="str">
        <f>_xlfn.XLOOKUP(Table6[[#This Row],[Loan Date]],$Q$5:$Q$152,$R$5:$R$152)</f>
        <v>Saturday</v>
      </c>
      <c r="L8170" t="str">
        <f>_xlfn.XLOOKUP(Table6[[#This Row],[Loan Date]],$Q$5:$Q$152,$S$5:$S$152)</f>
        <v>Week 5</v>
      </c>
    </row>
    <row r="8171" spans="1:12" x14ac:dyDescent="0.2">
      <c r="A8171" s="1">
        <v>44968</v>
      </c>
      <c r="B8171" t="s">
        <v>7</v>
      </c>
      <c r="C8171" s="1">
        <v>44975</v>
      </c>
      <c r="D8171" t="s">
        <v>854</v>
      </c>
      <c r="E8171" t="s">
        <v>52</v>
      </c>
      <c r="F8171" t="s">
        <v>51</v>
      </c>
      <c r="G8171" t="s">
        <v>1</v>
      </c>
      <c r="H8171" t="s">
        <v>0</v>
      </c>
      <c r="I8171">
        <f>MONTH(Table6[[#This Row],[Loan Date]])</f>
        <v>2</v>
      </c>
      <c r="J8171" t="str">
        <f>_xlfn.XLOOKUP(Table6[[#This Row],[Numeric Month]],$N$5:$N$11,$O$5:$O$11)</f>
        <v>Feb</v>
      </c>
      <c r="K8171" t="str">
        <f>_xlfn.XLOOKUP(Table6[[#This Row],[Loan Date]],$Q$5:$Q$152,$R$5:$R$152)</f>
        <v>Saturday</v>
      </c>
      <c r="L8171" t="str">
        <f>_xlfn.XLOOKUP(Table6[[#This Row],[Loan Date]],$Q$5:$Q$152,$S$5:$S$152)</f>
        <v>Week 5</v>
      </c>
    </row>
    <row r="8172" spans="1:12" x14ac:dyDescent="0.2">
      <c r="A8172" s="1">
        <v>44969</v>
      </c>
      <c r="B8172" t="s">
        <v>7</v>
      </c>
      <c r="C8172" s="1">
        <v>44976</v>
      </c>
      <c r="D8172" t="s">
        <v>731</v>
      </c>
      <c r="E8172" t="s">
        <v>3</v>
      </c>
      <c r="F8172" t="s">
        <v>2</v>
      </c>
      <c r="G8172" t="s">
        <v>1</v>
      </c>
      <c r="H8172" t="s">
        <v>0</v>
      </c>
      <c r="I8172">
        <f>MONTH(Table6[[#This Row],[Loan Date]])</f>
        <v>2</v>
      </c>
      <c r="J8172" t="str">
        <f>_xlfn.XLOOKUP(Table6[[#This Row],[Numeric Month]],$N$5:$N$11,$O$5:$O$11)</f>
        <v>Feb</v>
      </c>
      <c r="K8172" t="str">
        <f>_xlfn.XLOOKUP(Table6[[#This Row],[Loan Date]],$Q$5:$Q$152,$R$5:$R$152)</f>
        <v>Sunday</v>
      </c>
      <c r="L8172" t="str">
        <f>_xlfn.XLOOKUP(Table6[[#This Row],[Loan Date]],$Q$5:$Q$152,$S$5:$S$152)</f>
        <v>Week 5</v>
      </c>
    </row>
    <row r="8173" spans="1:12" x14ac:dyDescent="0.2">
      <c r="A8173" s="1">
        <v>44969</v>
      </c>
      <c r="B8173" t="s">
        <v>7</v>
      </c>
      <c r="C8173" s="1">
        <v>44969</v>
      </c>
      <c r="D8173" t="s">
        <v>923</v>
      </c>
      <c r="E8173" t="s">
        <v>37</v>
      </c>
      <c r="F8173" t="s">
        <v>37</v>
      </c>
      <c r="G8173" t="s">
        <v>20</v>
      </c>
      <c r="H8173" t="s">
        <v>0</v>
      </c>
      <c r="I8173">
        <f>MONTH(Table6[[#This Row],[Loan Date]])</f>
        <v>2</v>
      </c>
      <c r="J8173" t="str">
        <f>_xlfn.XLOOKUP(Table6[[#This Row],[Numeric Month]],$N$5:$N$11,$O$5:$O$11)</f>
        <v>Feb</v>
      </c>
      <c r="K8173" t="str">
        <f>_xlfn.XLOOKUP(Table6[[#This Row],[Loan Date]],$Q$5:$Q$152,$R$5:$R$152)</f>
        <v>Sunday</v>
      </c>
      <c r="L8173" t="str">
        <f>_xlfn.XLOOKUP(Table6[[#This Row],[Loan Date]],$Q$5:$Q$152,$S$5:$S$152)</f>
        <v>Week 5</v>
      </c>
    </row>
    <row r="8174" spans="1:12" x14ac:dyDescent="0.2">
      <c r="A8174" s="1">
        <v>44969</v>
      </c>
      <c r="B8174" t="s">
        <v>7</v>
      </c>
      <c r="C8174" s="1">
        <v>44969</v>
      </c>
      <c r="D8174" t="s">
        <v>636</v>
      </c>
      <c r="E8174" t="s">
        <v>12</v>
      </c>
      <c r="F8174" t="s">
        <v>12</v>
      </c>
      <c r="G8174" t="s">
        <v>11</v>
      </c>
      <c r="H8174" t="s">
        <v>0</v>
      </c>
      <c r="I8174">
        <f>MONTH(Table6[[#This Row],[Loan Date]])</f>
        <v>2</v>
      </c>
      <c r="J8174" t="str">
        <f>_xlfn.XLOOKUP(Table6[[#This Row],[Numeric Month]],$N$5:$N$11,$O$5:$O$11)</f>
        <v>Feb</v>
      </c>
      <c r="K8174" t="str">
        <f>_xlfn.XLOOKUP(Table6[[#This Row],[Loan Date]],$Q$5:$Q$152,$R$5:$R$152)</f>
        <v>Sunday</v>
      </c>
      <c r="L8174" t="str">
        <f>_xlfn.XLOOKUP(Table6[[#This Row],[Loan Date]],$Q$5:$Q$152,$S$5:$S$152)</f>
        <v>Week 5</v>
      </c>
    </row>
    <row r="8175" spans="1:12" x14ac:dyDescent="0.2">
      <c r="A8175" s="1">
        <v>44969</v>
      </c>
      <c r="B8175" t="s">
        <v>7</v>
      </c>
      <c r="C8175" s="1">
        <v>44969</v>
      </c>
      <c r="D8175" t="s">
        <v>471</v>
      </c>
      <c r="E8175" t="s">
        <v>12</v>
      </c>
      <c r="F8175" t="s">
        <v>12</v>
      </c>
      <c r="G8175" t="s">
        <v>11</v>
      </c>
      <c r="H8175" t="s">
        <v>0</v>
      </c>
      <c r="I8175">
        <f>MONTH(Table6[[#This Row],[Loan Date]])</f>
        <v>2</v>
      </c>
      <c r="J8175" t="str">
        <f>_xlfn.XLOOKUP(Table6[[#This Row],[Numeric Month]],$N$5:$N$11,$O$5:$O$11)</f>
        <v>Feb</v>
      </c>
      <c r="K8175" t="str">
        <f>_xlfn.XLOOKUP(Table6[[#This Row],[Loan Date]],$Q$5:$Q$152,$R$5:$R$152)</f>
        <v>Sunday</v>
      </c>
      <c r="L8175" t="str">
        <f>_xlfn.XLOOKUP(Table6[[#This Row],[Loan Date]],$Q$5:$Q$152,$S$5:$S$152)</f>
        <v>Week 5</v>
      </c>
    </row>
    <row r="8176" spans="1:12" x14ac:dyDescent="0.2">
      <c r="A8176" s="1">
        <v>44969</v>
      </c>
      <c r="B8176" t="s">
        <v>7</v>
      </c>
      <c r="C8176" s="1">
        <v>44969</v>
      </c>
      <c r="D8176" t="s">
        <v>214</v>
      </c>
      <c r="E8176" t="s">
        <v>23</v>
      </c>
      <c r="F8176" t="s">
        <v>23</v>
      </c>
      <c r="G8176" t="s">
        <v>20</v>
      </c>
      <c r="H8176" t="s">
        <v>0</v>
      </c>
      <c r="I8176">
        <f>MONTH(Table6[[#This Row],[Loan Date]])</f>
        <v>2</v>
      </c>
      <c r="J8176" t="str">
        <f>_xlfn.XLOOKUP(Table6[[#This Row],[Numeric Month]],$N$5:$N$11,$O$5:$O$11)</f>
        <v>Feb</v>
      </c>
      <c r="K8176" t="str">
        <f>_xlfn.XLOOKUP(Table6[[#This Row],[Loan Date]],$Q$5:$Q$152,$R$5:$R$152)</f>
        <v>Sunday</v>
      </c>
      <c r="L8176" t="str">
        <f>_xlfn.XLOOKUP(Table6[[#This Row],[Loan Date]],$Q$5:$Q$152,$S$5:$S$152)</f>
        <v>Week 5</v>
      </c>
    </row>
    <row r="8177" spans="1:12" x14ac:dyDescent="0.2">
      <c r="A8177" s="1">
        <v>44969</v>
      </c>
      <c r="B8177" t="s">
        <v>7</v>
      </c>
      <c r="C8177" s="1">
        <v>44969</v>
      </c>
      <c r="D8177" t="s">
        <v>380</v>
      </c>
      <c r="E8177" t="s">
        <v>21</v>
      </c>
      <c r="F8177" t="s">
        <v>21</v>
      </c>
      <c r="G8177" t="s">
        <v>20</v>
      </c>
      <c r="H8177" t="s">
        <v>0</v>
      </c>
      <c r="I8177">
        <f>MONTH(Table6[[#This Row],[Loan Date]])</f>
        <v>2</v>
      </c>
      <c r="J8177" t="str">
        <f>_xlfn.XLOOKUP(Table6[[#This Row],[Numeric Month]],$N$5:$N$11,$O$5:$O$11)</f>
        <v>Feb</v>
      </c>
      <c r="K8177" t="str">
        <f>_xlfn.XLOOKUP(Table6[[#This Row],[Loan Date]],$Q$5:$Q$152,$R$5:$R$152)</f>
        <v>Sunday</v>
      </c>
      <c r="L8177" t="str">
        <f>_xlfn.XLOOKUP(Table6[[#This Row],[Loan Date]],$Q$5:$Q$152,$S$5:$S$152)</f>
        <v>Week 5</v>
      </c>
    </row>
    <row r="8178" spans="1:12" x14ac:dyDescent="0.2">
      <c r="A8178" s="1">
        <v>44969</v>
      </c>
      <c r="B8178" t="s">
        <v>7</v>
      </c>
      <c r="C8178" s="1">
        <v>44976</v>
      </c>
      <c r="D8178" t="s">
        <v>34</v>
      </c>
      <c r="E8178" t="s">
        <v>9</v>
      </c>
      <c r="F8178" t="s">
        <v>8</v>
      </c>
      <c r="G8178" t="s">
        <v>1</v>
      </c>
      <c r="H8178" t="s">
        <v>0</v>
      </c>
      <c r="I8178">
        <f>MONTH(Table6[[#This Row],[Loan Date]])</f>
        <v>2</v>
      </c>
      <c r="J8178" t="str">
        <f>_xlfn.XLOOKUP(Table6[[#This Row],[Numeric Month]],$N$5:$N$11,$O$5:$O$11)</f>
        <v>Feb</v>
      </c>
      <c r="K8178" t="str">
        <f>_xlfn.XLOOKUP(Table6[[#This Row],[Loan Date]],$Q$5:$Q$152,$R$5:$R$152)</f>
        <v>Sunday</v>
      </c>
      <c r="L8178" t="str">
        <f>_xlfn.XLOOKUP(Table6[[#This Row],[Loan Date]],$Q$5:$Q$152,$S$5:$S$152)</f>
        <v>Week 5</v>
      </c>
    </row>
    <row r="8179" spans="1:12" x14ac:dyDescent="0.2">
      <c r="A8179" s="1">
        <v>44969</v>
      </c>
      <c r="B8179" t="s">
        <v>7</v>
      </c>
      <c r="C8179" s="1">
        <v>44983</v>
      </c>
      <c r="D8179" t="s">
        <v>255</v>
      </c>
      <c r="E8179" t="s">
        <v>52</v>
      </c>
      <c r="F8179" t="s">
        <v>51</v>
      </c>
      <c r="G8179" t="s">
        <v>1</v>
      </c>
      <c r="H8179" t="s">
        <v>0</v>
      </c>
      <c r="I8179">
        <f>MONTH(Table6[[#This Row],[Loan Date]])</f>
        <v>2</v>
      </c>
      <c r="J8179" t="str">
        <f>_xlfn.XLOOKUP(Table6[[#This Row],[Numeric Month]],$N$5:$N$11,$O$5:$O$11)</f>
        <v>Feb</v>
      </c>
      <c r="K8179" t="str">
        <f>_xlfn.XLOOKUP(Table6[[#This Row],[Loan Date]],$Q$5:$Q$152,$R$5:$R$152)</f>
        <v>Sunday</v>
      </c>
      <c r="L8179" t="str">
        <f>_xlfn.XLOOKUP(Table6[[#This Row],[Loan Date]],$Q$5:$Q$152,$S$5:$S$152)</f>
        <v>Week 5</v>
      </c>
    </row>
    <row r="8180" spans="1:12" x14ac:dyDescent="0.2">
      <c r="A8180" s="1">
        <v>44969</v>
      </c>
      <c r="B8180" t="s">
        <v>7</v>
      </c>
      <c r="C8180" s="1">
        <v>44969</v>
      </c>
      <c r="D8180" t="s">
        <v>25</v>
      </c>
      <c r="E8180" t="s">
        <v>21</v>
      </c>
      <c r="F8180" t="s">
        <v>21</v>
      </c>
      <c r="G8180" t="s">
        <v>20</v>
      </c>
      <c r="H8180" t="s">
        <v>0</v>
      </c>
      <c r="I8180">
        <f>MONTH(Table6[[#This Row],[Loan Date]])</f>
        <v>2</v>
      </c>
      <c r="J8180" t="str">
        <f>_xlfn.XLOOKUP(Table6[[#This Row],[Numeric Month]],$N$5:$N$11,$O$5:$O$11)</f>
        <v>Feb</v>
      </c>
      <c r="K8180" t="str">
        <f>_xlfn.XLOOKUP(Table6[[#This Row],[Loan Date]],$Q$5:$Q$152,$R$5:$R$152)</f>
        <v>Sunday</v>
      </c>
      <c r="L8180" t="str">
        <f>_xlfn.XLOOKUP(Table6[[#This Row],[Loan Date]],$Q$5:$Q$152,$S$5:$S$152)</f>
        <v>Week 5</v>
      </c>
    </row>
    <row r="8181" spans="1:12" x14ac:dyDescent="0.2">
      <c r="A8181" s="1">
        <v>44969</v>
      </c>
      <c r="B8181" t="s">
        <v>7</v>
      </c>
      <c r="C8181" s="1">
        <v>44969</v>
      </c>
      <c r="D8181" t="s">
        <v>26</v>
      </c>
      <c r="E8181" t="s">
        <v>23</v>
      </c>
      <c r="F8181" t="s">
        <v>23</v>
      </c>
      <c r="G8181" t="s">
        <v>20</v>
      </c>
      <c r="H8181" t="s">
        <v>0</v>
      </c>
      <c r="I8181">
        <f>MONTH(Table6[[#This Row],[Loan Date]])</f>
        <v>2</v>
      </c>
      <c r="J8181" t="str">
        <f>_xlfn.XLOOKUP(Table6[[#This Row],[Numeric Month]],$N$5:$N$11,$O$5:$O$11)</f>
        <v>Feb</v>
      </c>
      <c r="K8181" t="str">
        <f>_xlfn.XLOOKUP(Table6[[#This Row],[Loan Date]],$Q$5:$Q$152,$R$5:$R$152)</f>
        <v>Sunday</v>
      </c>
      <c r="L8181" t="str">
        <f>_xlfn.XLOOKUP(Table6[[#This Row],[Loan Date]],$Q$5:$Q$152,$S$5:$S$152)</f>
        <v>Week 5</v>
      </c>
    </row>
    <row r="8182" spans="1:12" x14ac:dyDescent="0.2">
      <c r="A8182" s="1">
        <v>44970</v>
      </c>
      <c r="B8182" t="s">
        <v>7</v>
      </c>
      <c r="C8182" s="1">
        <v>44977</v>
      </c>
      <c r="D8182" t="s">
        <v>500</v>
      </c>
      <c r="E8182" t="s">
        <v>52</v>
      </c>
      <c r="F8182" t="s">
        <v>51</v>
      </c>
      <c r="G8182" t="s">
        <v>1</v>
      </c>
      <c r="H8182" t="s">
        <v>0</v>
      </c>
      <c r="I8182">
        <f>MONTH(Table6[[#This Row],[Loan Date]])</f>
        <v>2</v>
      </c>
      <c r="J8182" t="str">
        <f>_xlfn.XLOOKUP(Table6[[#This Row],[Numeric Month]],$N$5:$N$11,$O$5:$O$11)</f>
        <v>Feb</v>
      </c>
      <c r="K8182" t="str">
        <f>_xlfn.XLOOKUP(Table6[[#This Row],[Loan Date]],$Q$5:$Q$152,$R$5:$R$152)</f>
        <v>Monday</v>
      </c>
      <c r="L8182" t="str">
        <f>_xlfn.XLOOKUP(Table6[[#This Row],[Loan Date]],$Q$5:$Q$152,$S$5:$S$152)</f>
        <v>Week 6</v>
      </c>
    </row>
    <row r="8183" spans="1:12" x14ac:dyDescent="0.2">
      <c r="A8183" s="1">
        <v>44970</v>
      </c>
      <c r="B8183" t="s">
        <v>5</v>
      </c>
      <c r="C8183" s="1">
        <v>44984</v>
      </c>
      <c r="D8183" t="s">
        <v>922</v>
      </c>
      <c r="E8183" t="s">
        <v>15</v>
      </c>
      <c r="F8183" t="s">
        <v>14</v>
      </c>
      <c r="G8183" t="s">
        <v>1</v>
      </c>
      <c r="H8183" t="s">
        <v>0</v>
      </c>
      <c r="I8183">
        <f>MONTH(Table6[[#This Row],[Loan Date]])</f>
        <v>2</v>
      </c>
      <c r="J8183" t="str">
        <f>_xlfn.XLOOKUP(Table6[[#This Row],[Numeric Month]],$N$5:$N$11,$O$5:$O$11)</f>
        <v>Feb</v>
      </c>
      <c r="K8183" t="str">
        <f>_xlfn.XLOOKUP(Table6[[#This Row],[Loan Date]],$Q$5:$Q$152,$R$5:$R$152)</f>
        <v>Monday</v>
      </c>
      <c r="L8183" t="str">
        <f>_xlfn.XLOOKUP(Table6[[#This Row],[Loan Date]],$Q$5:$Q$152,$S$5:$S$152)</f>
        <v>Week 6</v>
      </c>
    </row>
    <row r="8184" spans="1:12" x14ac:dyDescent="0.2">
      <c r="A8184" s="1">
        <v>44970</v>
      </c>
      <c r="B8184" t="s">
        <v>7</v>
      </c>
      <c r="C8184" s="1">
        <v>44977</v>
      </c>
      <c r="D8184" t="s">
        <v>459</v>
      </c>
      <c r="E8184" t="s">
        <v>52</v>
      </c>
      <c r="F8184" t="s">
        <v>51</v>
      </c>
      <c r="G8184" t="s">
        <v>1</v>
      </c>
      <c r="H8184" t="s">
        <v>0</v>
      </c>
      <c r="I8184">
        <f>MONTH(Table6[[#This Row],[Loan Date]])</f>
        <v>2</v>
      </c>
      <c r="J8184" t="str">
        <f>_xlfn.XLOOKUP(Table6[[#This Row],[Numeric Month]],$N$5:$N$11,$O$5:$O$11)</f>
        <v>Feb</v>
      </c>
      <c r="K8184" t="str">
        <f>_xlfn.XLOOKUP(Table6[[#This Row],[Loan Date]],$Q$5:$Q$152,$R$5:$R$152)</f>
        <v>Monday</v>
      </c>
      <c r="L8184" t="str">
        <f>_xlfn.XLOOKUP(Table6[[#This Row],[Loan Date]],$Q$5:$Q$152,$S$5:$S$152)</f>
        <v>Week 6</v>
      </c>
    </row>
    <row r="8185" spans="1:12" x14ac:dyDescent="0.2">
      <c r="A8185" s="1">
        <v>44970</v>
      </c>
      <c r="B8185" t="s">
        <v>7</v>
      </c>
      <c r="C8185" s="1">
        <v>44970</v>
      </c>
      <c r="D8185" t="s">
        <v>921</v>
      </c>
      <c r="E8185" t="s">
        <v>162</v>
      </c>
      <c r="F8185" t="s">
        <v>162</v>
      </c>
      <c r="G8185" t="s">
        <v>11</v>
      </c>
      <c r="H8185" t="s">
        <v>0</v>
      </c>
      <c r="I8185">
        <f>MONTH(Table6[[#This Row],[Loan Date]])</f>
        <v>2</v>
      </c>
      <c r="J8185" t="str">
        <f>_xlfn.XLOOKUP(Table6[[#This Row],[Numeric Month]],$N$5:$N$11,$O$5:$O$11)</f>
        <v>Feb</v>
      </c>
      <c r="K8185" t="str">
        <f>_xlfn.XLOOKUP(Table6[[#This Row],[Loan Date]],$Q$5:$Q$152,$R$5:$R$152)</f>
        <v>Monday</v>
      </c>
      <c r="L8185" t="str">
        <f>_xlfn.XLOOKUP(Table6[[#This Row],[Loan Date]],$Q$5:$Q$152,$S$5:$S$152)</f>
        <v>Week 6</v>
      </c>
    </row>
    <row r="8186" spans="1:12" x14ac:dyDescent="0.2">
      <c r="A8186" s="1">
        <v>44970</v>
      </c>
      <c r="B8186" t="s">
        <v>5</v>
      </c>
      <c r="C8186" s="1">
        <v>44970</v>
      </c>
      <c r="D8186" t="s">
        <v>341</v>
      </c>
      <c r="E8186" t="s">
        <v>49</v>
      </c>
      <c r="F8186" t="s">
        <v>49</v>
      </c>
      <c r="G8186" t="s">
        <v>20</v>
      </c>
      <c r="H8186" t="s">
        <v>0</v>
      </c>
      <c r="I8186">
        <f>MONTH(Table6[[#This Row],[Loan Date]])</f>
        <v>2</v>
      </c>
      <c r="J8186" t="str">
        <f>_xlfn.XLOOKUP(Table6[[#This Row],[Numeric Month]],$N$5:$N$11,$O$5:$O$11)</f>
        <v>Feb</v>
      </c>
      <c r="K8186" t="str">
        <f>_xlfn.XLOOKUP(Table6[[#This Row],[Loan Date]],$Q$5:$Q$152,$R$5:$R$152)</f>
        <v>Monday</v>
      </c>
      <c r="L8186" t="str">
        <f>_xlfn.XLOOKUP(Table6[[#This Row],[Loan Date]],$Q$5:$Q$152,$S$5:$S$152)</f>
        <v>Week 6</v>
      </c>
    </row>
    <row r="8187" spans="1:12" x14ac:dyDescent="0.2">
      <c r="A8187" s="1">
        <v>44970</v>
      </c>
      <c r="B8187" t="s">
        <v>7</v>
      </c>
      <c r="C8187" s="1">
        <v>44977</v>
      </c>
      <c r="D8187" t="s">
        <v>920</v>
      </c>
      <c r="E8187" t="s">
        <v>3</v>
      </c>
      <c r="F8187" t="s">
        <v>2</v>
      </c>
      <c r="G8187" t="s">
        <v>1</v>
      </c>
      <c r="H8187" t="s">
        <v>0</v>
      </c>
      <c r="I8187">
        <f>MONTH(Table6[[#This Row],[Loan Date]])</f>
        <v>2</v>
      </c>
      <c r="J8187" t="str">
        <f>_xlfn.XLOOKUP(Table6[[#This Row],[Numeric Month]],$N$5:$N$11,$O$5:$O$11)</f>
        <v>Feb</v>
      </c>
      <c r="K8187" t="str">
        <f>_xlfn.XLOOKUP(Table6[[#This Row],[Loan Date]],$Q$5:$Q$152,$R$5:$R$152)</f>
        <v>Monday</v>
      </c>
      <c r="L8187" t="str">
        <f>_xlfn.XLOOKUP(Table6[[#This Row],[Loan Date]],$Q$5:$Q$152,$S$5:$S$152)</f>
        <v>Week 6</v>
      </c>
    </row>
    <row r="8188" spans="1:12" x14ac:dyDescent="0.2">
      <c r="A8188" s="1">
        <v>44970</v>
      </c>
      <c r="B8188" t="s">
        <v>7</v>
      </c>
      <c r="C8188" s="1">
        <v>44977</v>
      </c>
      <c r="D8188" t="s">
        <v>919</v>
      </c>
      <c r="E8188" t="s">
        <v>15</v>
      </c>
      <c r="F8188" t="s">
        <v>14</v>
      </c>
      <c r="G8188" t="s">
        <v>1</v>
      </c>
      <c r="H8188" t="s">
        <v>0</v>
      </c>
      <c r="I8188">
        <f>MONTH(Table6[[#This Row],[Loan Date]])</f>
        <v>2</v>
      </c>
      <c r="J8188" t="str">
        <f>_xlfn.XLOOKUP(Table6[[#This Row],[Numeric Month]],$N$5:$N$11,$O$5:$O$11)</f>
        <v>Feb</v>
      </c>
      <c r="K8188" t="str">
        <f>_xlfn.XLOOKUP(Table6[[#This Row],[Loan Date]],$Q$5:$Q$152,$R$5:$R$152)</f>
        <v>Monday</v>
      </c>
      <c r="L8188" t="str">
        <f>_xlfn.XLOOKUP(Table6[[#This Row],[Loan Date]],$Q$5:$Q$152,$S$5:$S$152)</f>
        <v>Week 6</v>
      </c>
    </row>
    <row r="8189" spans="1:12" x14ac:dyDescent="0.2">
      <c r="A8189" s="1">
        <v>44970</v>
      </c>
      <c r="B8189" t="s">
        <v>107</v>
      </c>
      <c r="C8189" s="1">
        <v>44977</v>
      </c>
      <c r="D8189" t="s">
        <v>490</v>
      </c>
      <c r="E8189" t="s">
        <v>52</v>
      </c>
      <c r="F8189" t="s">
        <v>51</v>
      </c>
      <c r="G8189" t="s">
        <v>1</v>
      </c>
      <c r="H8189" t="s">
        <v>0</v>
      </c>
      <c r="I8189">
        <f>MONTH(Table6[[#This Row],[Loan Date]])</f>
        <v>2</v>
      </c>
      <c r="J8189" t="str">
        <f>_xlfn.XLOOKUP(Table6[[#This Row],[Numeric Month]],$N$5:$N$11,$O$5:$O$11)</f>
        <v>Feb</v>
      </c>
      <c r="K8189" t="str">
        <f>_xlfn.XLOOKUP(Table6[[#This Row],[Loan Date]],$Q$5:$Q$152,$R$5:$R$152)</f>
        <v>Monday</v>
      </c>
      <c r="L8189" t="str">
        <f>_xlfn.XLOOKUP(Table6[[#This Row],[Loan Date]],$Q$5:$Q$152,$S$5:$S$152)</f>
        <v>Week 6</v>
      </c>
    </row>
    <row r="8190" spans="1:12" x14ac:dyDescent="0.2">
      <c r="A8190" s="1">
        <v>44970</v>
      </c>
      <c r="B8190" t="s">
        <v>7</v>
      </c>
      <c r="C8190" s="1">
        <v>44977</v>
      </c>
      <c r="D8190" t="s">
        <v>94</v>
      </c>
      <c r="E8190" t="s">
        <v>9</v>
      </c>
      <c r="F8190" t="s">
        <v>8</v>
      </c>
      <c r="G8190" t="s">
        <v>1</v>
      </c>
      <c r="H8190" t="s">
        <v>0</v>
      </c>
      <c r="I8190">
        <f>MONTH(Table6[[#This Row],[Loan Date]])</f>
        <v>2</v>
      </c>
      <c r="J8190" t="str">
        <f>_xlfn.XLOOKUP(Table6[[#This Row],[Numeric Month]],$N$5:$N$11,$O$5:$O$11)</f>
        <v>Feb</v>
      </c>
      <c r="K8190" t="str">
        <f>_xlfn.XLOOKUP(Table6[[#This Row],[Loan Date]],$Q$5:$Q$152,$R$5:$R$152)</f>
        <v>Monday</v>
      </c>
      <c r="L8190" t="str">
        <f>_xlfn.XLOOKUP(Table6[[#This Row],[Loan Date]],$Q$5:$Q$152,$S$5:$S$152)</f>
        <v>Week 6</v>
      </c>
    </row>
    <row r="8191" spans="1:12" x14ac:dyDescent="0.2">
      <c r="A8191" s="1">
        <v>44970</v>
      </c>
      <c r="B8191" t="s">
        <v>7</v>
      </c>
      <c r="C8191" s="1">
        <v>44970</v>
      </c>
      <c r="D8191" t="s">
        <v>173</v>
      </c>
      <c r="E8191" t="s">
        <v>21</v>
      </c>
      <c r="F8191" t="s">
        <v>21</v>
      </c>
      <c r="G8191" t="s">
        <v>20</v>
      </c>
      <c r="H8191" t="s">
        <v>0</v>
      </c>
      <c r="I8191">
        <f>MONTH(Table6[[#This Row],[Loan Date]])</f>
        <v>2</v>
      </c>
      <c r="J8191" t="str">
        <f>_xlfn.XLOOKUP(Table6[[#This Row],[Numeric Month]],$N$5:$N$11,$O$5:$O$11)</f>
        <v>Feb</v>
      </c>
      <c r="K8191" t="str">
        <f>_xlfn.XLOOKUP(Table6[[#This Row],[Loan Date]],$Q$5:$Q$152,$R$5:$R$152)</f>
        <v>Monday</v>
      </c>
      <c r="L8191" t="str">
        <f>_xlfn.XLOOKUP(Table6[[#This Row],[Loan Date]],$Q$5:$Q$152,$S$5:$S$152)</f>
        <v>Week 6</v>
      </c>
    </row>
    <row r="8192" spans="1:12" x14ac:dyDescent="0.2">
      <c r="A8192" s="1">
        <v>44970</v>
      </c>
      <c r="B8192" t="s">
        <v>7</v>
      </c>
      <c r="C8192" s="1">
        <v>44970</v>
      </c>
      <c r="D8192" t="s">
        <v>214</v>
      </c>
      <c r="E8192" t="s">
        <v>23</v>
      </c>
      <c r="F8192" t="s">
        <v>23</v>
      </c>
      <c r="G8192" t="s">
        <v>20</v>
      </c>
      <c r="H8192" t="s">
        <v>0</v>
      </c>
      <c r="I8192">
        <f>MONTH(Table6[[#This Row],[Loan Date]])</f>
        <v>2</v>
      </c>
      <c r="J8192" t="str">
        <f>_xlfn.XLOOKUP(Table6[[#This Row],[Numeric Month]],$N$5:$N$11,$O$5:$O$11)</f>
        <v>Feb</v>
      </c>
      <c r="K8192" t="str">
        <f>_xlfn.XLOOKUP(Table6[[#This Row],[Loan Date]],$Q$5:$Q$152,$R$5:$R$152)</f>
        <v>Monday</v>
      </c>
      <c r="L8192" t="str">
        <f>_xlfn.XLOOKUP(Table6[[#This Row],[Loan Date]],$Q$5:$Q$152,$S$5:$S$152)</f>
        <v>Week 6</v>
      </c>
    </row>
    <row r="8193" spans="1:12" x14ac:dyDescent="0.2">
      <c r="A8193" s="1">
        <v>44970</v>
      </c>
      <c r="B8193" t="s">
        <v>5</v>
      </c>
      <c r="C8193" s="1">
        <v>44976</v>
      </c>
      <c r="D8193" t="s">
        <v>918</v>
      </c>
      <c r="E8193" t="s">
        <v>52</v>
      </c>
      <c r="F8193" t="s">
        <v>51</v>
      </c>
      <c r="G8193" t="s">
        <v>1</v>
      </c>
      <c r="H8193" t="s">
        <v>0</v>
      </c>
      <c r="I8193">
        <f>MONTH(Table6[[#This Row],[Loan Date]])</f>
        <v>2</v>
      </c>
      <c r="J8193" t="str">
        <f>_xlfn.XLOOKUP(Table6[[#This Row],[Numeric Month]],$N$5:$N$11,$O$5:$O$11)</f>
        <v>Feb</v>
      </c>
      <c r="K8193" t="str">
        <f>_xlfn.XLOOKUP(Table6[[#This Row],[Loan Date]],$Q$5:$Q$152,$R$5:$R$152)</f>
        <v>Monday</v>
      </c>
      <c r="L8193" t="str">
        <f>_xlfn.XLOOKUP(Table6[[#This Row],[Loan Date]],$Q$5:$Q$152,$S$5:$S$152)</f>
        <v>Week 6</v>
      </c>
    </row>
    <row r="8194" spans="1:12" x14ac:dyDescent="0.2">
      <c r="A8194" s="1">
        <v>44970</v>
      </c>
      <c r="B8194" t="s">
        <v>5</v>
      </c>
      <c r="C8194" s="1">
        <v>44970</v>
      </c>
      <c r="D8194" t="s">
        <v>45</v>
      </c>
      <c r="E8194" t="s">
        <v>44</v>
      </c>
      <c r="F8194" t="s">
        <v>44</v>
      </c>
      <c r="G8194" t="s">
        <v>39</v>
      </c>
      <c r="H8194" t="s">
        <v>0</v>
      </c>
      <c r="I8194">
        <f>MONTH(Table6[[#This Row],[Loan Date]])</f>
        <v>2</v>
      </c>
      <c r="J8194" t="str">
        <f>_xlfn.XLOOKUP(Table6[[#This Row],[Numeric Month]],$N$5:$N$11,$O$5:$O$11)</f>
        <v>Feb</v>
      </c>
      <c r="K8194" t="str">
        <f>_xlfn.XLOOKUP(Table6[[#This Row],[Loan Date]],$Q$5:$Q$152,$R$5:$R$152)</f>
        <v>Monday</v>
      </c>
      <c r="L8194" t="str">
        <f>_xlfn.XLOOKUP(Table6[[#This Row],[Loan Date]],$Q$5:$Q$152,$S$5:$S$152)</f>
        <v>Week 6</v>
      </c>
    </row>
    <row r="8195" spans="1:12" x14ac:dyDescent="0.2">
      <c r="A8195" s="1">
        <v>44970</v>
      </c>
      <c r="B8195" t="s">
        <v>7</v>
      </c>
      <c r="C8195" s="1">
        <v>44984</v>
      </c>
      <c r="D8195" t="s">
        <v>730</v>
      </c>
      <c r="E8195" t="s">
        <v>15</v>
      </c>
      <c r="F8195" t="s">
        <v>14</v>
      </c>
      <c r="G8195" t="s">
        <v>1</v>
      </c>
      <c r="H8195" t="s">
        <v>0</v>
      </c>
      <c r="I8195">
        <f>MONTH(Table6[[#This Row],[Loan Date]])</f>
        <v>2</v>
      </c>
      <c r="J8195" t="str">
        <f>_xlfn.XLOOKUP(Table6[[#This Row],[Numeric Month]],$N$5:$N$11,$O$5:$O$11)</f>
        <v>Feb</v>
      </c>
      <c r="K8195" t="str">
        <f>_xlfn.XLOOKUP(Table6[[#This Row],[Loan Date]],$Q$5:$Q$152,$R$5:$R$152)</f>
        <v>Monday</v>
      </c>
      <c r="L8195" t="str">
        <f>_xlfn.XLOOKUP(Table6[[#This Row],[Loan Date]],$Q$5:$Q$152,$S$5:$S$152)</f>
        <v>Week 6</v>
      </c>
    </row>
    <row r="8196" spans="1:12" x14ac:dyDescent="0.2">
      <c r="A8196" s="1">
        <v>44970</v>
      </c>
      <c r="B8196" t="s">
        <v>5</v>
      </c>
      <c r="C8196" s="1">
        <v>44977</v>
      </c>
      <c r="D8196" t="s">
        <v>282</v>
      </c>
      <c r="E8196" t="s">
        <v>52</v>
      </c>
      <c r="F8196" t="s">
        <v>51</v>
      </c>
      <c r="G8196" t="s">
        <v>1</v>
      </c>
      <c r="H8196" t="s">
        <v>0</v>
      </c>
      <c r="I8196">
        <f>MONTH(Table6[[#This Row],[Loan Date]])</f>
        <v>2</v>
      </c>
      <c r="J8196" t="str">
        <f>_xlfn.XLOOKUP(Table6[[#This Row],[Numeric Month]],$N$5:$N$11,$O$5:$O$11)</f>
        <v>Feb</v>
      </c>
      <c r="K8196" t="str">
        <f>_xlfn.XLOOKUP(Table6[[#This Row],[Loan Date]],$Q$5:$Q$152,$R$5:$R$152)</f>
        <v>Monday</v>
      </c>
      <c r="L8196" t="str">
        <f>_xlfn.XLOOKUP(Table6[[#This Row],[Loan Date]],$Q$5:$Q$152,$S$5:$S$152)</f>
        <v>Week 6</v>
      </c>
    </row>
    <row r="8197" spans="1:12" x14ac:dyDescent="0.2">
      <c r="A8197" s="1">
        <v>44970</v>
      </c>
      <c r="B8197" t="s">
        <v>5</v>
      </c>
      <c r="C8197" s="1">
        <v>44970</v>
      </c>
      <c r="D8197" t="s">
        <v>917</v>
      </c>
      <c r="E8197" t="s">
        <v>37</v>
      </c>
      <c r="F8197" t="s">
        <v>37</v>
      </c>
      <c r="G8197" t="s">
        <v>20</v>
      </c>
      <c r="H8197" t="s">
        <v>0</v>
      </c>
      <c r="I8197">
        <f>MONTH(Table6[[#This Row],[Loan Date]])</f>
        <v>2</v>
      </c>
      <c r="J8197" t="str">
        <f>_xlfn.XLOOKUP(Table6[[#This Row],[Numeric Month]],$N$5:$N$11,$O$5:$O$11)</f>
        <v>Feb</v>
      </c>
      <c r="K8197" t="str">
        <f>_xlfn.XLOOKUP(Table6[[#This Row],[Loan Date]],$Q$5:$Q$152,$R$5:$R$152)</f>
        <v>Monday</v>
      </c>
      <c r="L8197" t="str">
        <f>_xlfn.XLOOKUP(Table6[[#This Row],[Loan Date]],$Q$5:$Q$152,$S$5:$S$152)</f>
        <v>Week 6</v>
      </c>
    </row>
    <row r="8198" spans="1:12" x14ac:dyDescent="0.2">
      <c r="A8198" s="1">
        <v>44970</v>
      </c>
      <c r="B8198" t="s">
        <v>7</v>
      </c>
      <c r="C8198" s="1">
        <v>44970</v>
      </c>
      <c r="D8198" t="s">
        <v>910</v>
      </c>
      <c r="E8198" t="s">
        <v>37</v>
      </c>
      <c r="F8198" t="s">
        <v>37</v>
      </c>
      <c r="G8198" t="s">
        <v>20</v>
      </c>
      <c r="H8198" t="s">
        <v>0</v>
      </c>
      <c r="I8198">
        <f>MONTH(Table6[[#This Row],[Loan Date]])</f>
        <v>2</v>
      </c>
      <c r="J8198" t="str">
        <f>_xlfn.XLOOKUP(Table6[[#This Row],[Numeric Month]],$N$5:$N$11,$O$5:$O$11)</f>
        <v>Feb</v>
      </c>
      <c r="K8198" t="str">
        <f>_xlfn.XLOOKUP(Table6[[#This Row],[Loan Date]],$Q$5:$Q$152,$R$5:$R$152)</f>
        <v>Monday</v>
      </c>
      <c r="L8198" t="str">
        <f>_xlfn.XLOOKUP(Table6[[#This Row],[Loan Date]],$Q$5:$Q$152,$S$5:$S$152)</f>
        <v>Week 6</v>
      </c>
    </row>
    <row r="8199" spans="1:12" x14ac:dyDescent="0.2">
      <c r="A8199" s="1">
        <v>44970</v>
      </c>
      <c r="B8199" t="s">
        <v>7</v>
      </c>
      <c r="C8199" s="1">
        <v>44970</v>
      </c>
      <c r="D8199" t="s">
        <v>916</v>
      </c>
      <c r="E8199" t="s">
        <v>37</v>
      </c>
      <c r="F8199" t="s">
        <v>37</v>
      </c>
      <c r="G8199" t="s">
        <v>20</v>
      </c>
      <c r="H8199" t="s">
        <v>0</v>
      </c>
      <c r="I8199">
        <f>MONTH(Table6[[#This Row],[Loan Date]])</f>
        <v>2</v>
      </c>
      <c r="J8199" t="str">
        <f>_xlfn.XLOOKUP(Table6[[#This Row],[Numeric Month]],$N$5:$N$11,$O$5:$O$11)</f>
        <v>Feb</v>
      </c>
      <c r="K8199" t="str">
        <f>_xlfn.XLOOKUP(Table6[[#This Row],[Loan Date]],$Q$5:$Q$152,$R$5:$R$152)</f>
        <v>Monday</v>
      </c>
      <c r="L8199" t="str">
        <f>_xlfn.XLOOKUP(Table6[[#This Row],[Loan Date]],$Q$5:$Q$152,$S$5:$S$152)</f>
        <v>Week 6</v>
      </c>
    </row>
    <row r="8200" spans="1:12" x14ac:dyDescent="0.2">
      <c r="A8200" s="1">
        <v>44970</v>
      </c>
      <c r="B8200" t="s">
        <v>7</v>
      </c>
      <c r="C8200" s="1">
        <v>44970</v>
      </c>
      <c r="D8200" t="s">
        <v>344</v>
      </c>
      <c r="E8200" t="s">
        <v>49</v>
      </c>
      <c r="F8200" t="s">
        <v>49</v>
      </c>
      <c r="G8200" t="s">
        <v>20</v>
      </c>
      <c r="H8200" t="s">
        <v>0</v>
      </c>
      <c r="I8200">
        <f>MONTH(Table6[[#This Row],[Loan Date]])</f>
        <v>2</v>
      </c>
      <c r="J8200" t="str">
        <f>_xlfn.XLOOKUP(Table6[[#This Row],[Numeric Month]],$N$5:$N$11,$O$5:$O$11)</f>
        <v>Feb</v>
      </c>
      <c r="K8200" t="str">
        <f>_xlfn.XLOOKUP(Table6[[#This Row],[Loan Date]],$Q$5:$Q$152,$R$5:$R$152)</f>
        <v>Monday</v>
      </c>
      <c r="L8200" t="str">
        <f>_xlfn.XLOOKUP(Table6[[#This Row],[Loan Date]],$Q$5:$Q$152,$S$5:$S$152)</f>
        <v>Week 6</v>
      </c>
    </row>
    <row r="8201" spans="1:12" x14ac:dyDescent="0.2">
      <c r="A8201" s="1">
        <v>44970</v>
      </c>
      <c r="B8201" t="s">
        <v>7</v>
      </c>
      <c r="C8201" s="1">
        <v>44970</v>
      </c>
      <c r="D8201" t="s">
        <v>610</v>
      </c>
      <c r="E8201" t="s">
        <v>21</v>
      </c>
      <c r="F8201" t="s">
        <v>21</v>
      </c>
      <c r="G8201" t="s">
        <v>20</v>
      </c>
      <c r="H8201" t="s">
        <v>0</v>
      </c>
      <c r="I8201">
        <f>MONTH(Table6[[#This Row],[Loan Date]])</f>
        <v>2</v>
      </c>
      <c r="J8201" t="str">
        <f>_xlfn.XLOOKUP(Table6[[#This Row],[Numeric Month]],$N$5:$N$11,$O$5:$O$11)</f>
        <v>Feb</v>
      </c>
      <c r="K8201" t="str">
        <f>_xlfn.XLOOKUP(Table6[[#This Row],[Loan Date]],$Q$5:$Q$152,$R$5:$R$152)</f>
        <v>Monday</v>
      </c>
      <c r="L8201" t="str">
        <f>_xlfn.XLOOKUP(Table6[[#This Row],[Loan Date]],$Q$5:$Q$152,$S$5:$S$152)</f>
        <v>Week 6</v>
      </c>
    </row>
    <row r="8202" spans="1:12" x14ac:dyDescent="0.2">
      <c r="A8202" s="1">
        <v>44970</v>
      </c>
      <c r="B8202" t="s">
        <v>7</v>
      </c>
      <c r="C8202" s="1">
        <v>44970</v>
      </c>
      <c r="D8202" t="s">
        <v>174</v>
      </c>
      <c r="E8202" t="s">
        <v>23</v>
      </c>
      <c r="F8202" t="s">
        <v>23</v>
      </c>
      <c r="G8202" t="s">
        <v>20</v>
      </c>
      <c r="H8202" t="s">
        <v>0</v>
      </c>
      <c r="I8202">
        <f>MONTH(Table6[[#This Row],[Loan Date]])</f>
        <v>2</v>
      </c>
      <c r="J8202" t="str">
        <f>_xlfn.XLOOKUP(Table6[[#This Row],[Numeric Month]],$N$5:$N$11,$O$5:$O$11)</f>
        <v>Feb</v>
      </c>
      <c r="K8202" t="str">
        <f>_xlfn.XLOOKUP(Table6[[#This Row],[Loan Date]],$Q$5:$Q$152,$R$5:$R$152)</f>
        <v>Monday</v>
      </c>
      <c r="L8202" t="str">
        <f>_xlfn.XLOOKUP(Table6[[#This Row],[Loan Date]],$Q$5:$Q$152,$S$5:$S$152)</f>
        <v>Week 6</v>
      </c>
    </row>
    <row r="8203" spans="1:12" x14ac:dyDescent="0.2">
      <c r="A8203" s="1">
        <v>44970</v>
      </c>
      <c r="B8203" t="s">
        <v>5</v>
      </c>
      <c r="C8203" s="1">
        <v>44970</v>
      </c>
      <c r="D8203" t="s">
        <v>717</v>
      </c>
      <c r="E8203" t="s">
        <v>49</v>
      </c>
      <c r="F8203" t="s">
        <v>49</v>
      </c>
      <c r="G8203" t="s">
        <v>20</v>
      </c>
      <c r="H8203" t="s">
        <v>0</v>
      </c>
      <c r="I8203">
        <f>MONTH(Table6[[#This Row],[Loan Date]])</f>
        <v>2</v>
      </c>
      <c r="J8203" t="str">
        <f>_xlfn.XLOOKUP(Table6[[#This Row],[Numeric Month]],$N$5:$N$11,$O$5:$O$11)</f>
        <v>Feb</v>
      </c>
      <c r="K8203" t="str">
        <f>_xlfn.XLOOKUP(Table6[[#This Row],[Loan Date]],$Q$5:$Q$152,$R$5:$R$152)</f>
        <v>Monday</v>
      </c>
      <c r="L8203" t="str">
        <f>_xlfn.XLOOKUP(Table6[[#This Row],[Loan Date]],$Q$5:$Q$152,$S$5:$S$152)</f>
        <v>Week 6</v>
      </c>
    </row>
    <row r="8204" spans="1:12" x14ac:dyDescent="0.2">
      <c r="A8204" s="1">
        <v>44970</v>
      </c>
      <c r="B8204" t="s">
        <v>7</v>
      </c>
      <c r="C8204" s="1">
        <v>44970</v>
      </c>
      <c r="D8204" t="s">
        <v>466</v>
      </c>
      <c r="E8204" t="s">
        <v>65</v>
      </c>
      <c r="F8204" t="s">
        <v>65</v>
      </c>
      <c r="G8204" t="s">
        <v>20</v>
      </c>
      <c r="H8204" t="s">
        <v>0</v>
      </c>
      <c r="I8204">
        <f>MONTH(Table6[[#This Row],[Loan Date]])</f>
        <v>2</v>
      </c>
      <c r="J8204" t="str">
        <f>_xlfn.XLOOKUP(Table6[[#This Row],[Numeric Month]],$N$5:$N$11,$O$5:$O$11)</f>
        <v>Feb</v>
      </c>
      <c r="K8204" t="str">
        <f>_xlfn.XLOOKUP(Table6[[#This Row],[Loan Date]],$Q$5:$Q$152,$R$5:$R$152)</f>
        <v>Monday</v>
      </c>
      <c r="L8204" t="str">
        <f>_xlfn.XLOOKUP(Table6[[#This Row],[Loan Date]],$Q$5:$Q$152,$S$5:$S$152)</f>
        <v>Week 6</v>
      </c>
    </row>
    <row r="8205" spans="1:12" x14ac:dyDescent="0.2">
      <c r="A8205" s="1">
        <v>44970</v>
      </c>
      <c r="B8205" t="s">
        <v>7</v>
      </c>
      <c r="C8205" s="1">
        <v>44970</v>
      </c>
      <c r="D8205" t="s">
        <v>915</v>
      </c>
      <c r="E8205" t="s">
        <v>37</v>
      </c>
      <c r="F8205" t="s">
        <v>37</v>
      </c>
      <c r="G8205" t="s">
        <v>20</v>
      </c>
      <c r="H8205" t="s">
        <v>0</v>
      </c>
      <c r="I8205">
        <f>MONTH(Table6[[#This Row],[Loan Date]])</f>
        <v>2</v>
      </c>
      <c r="J8205" t="str">
        <f>_xlfn.XLOOKUP(Table6[[#This Row],[Numeric Month]],$N$5:$N$11,$O$5:$O$11)</f>
        <v>Feb</v>
      </c>
      <c r="K8205" t="str">
        <f>_xlfn.XLOOKUP(Table6[[#This Row],[Loan Date]],$Q$5:$Q$152,$R$5:$R$152)</f>
        <v>Monday</v>
      </c>
      <c r="L8205" t="str">
        <f>_xlfn.XLOOKUP(Table6[[#This Row],[Loan Date]],$Q$5:$Q$152,$S$5:$S$152)</f>
        <v>Week 6</v>
      </c>
    </row>
    <row r="8206" spans="1:12" x14ac:dyDescent="0.2">
      <c r="A8206" s="1">
        <v>44970</v>
      </c>
      <c r="B8206" t="s">
        <v>7</v>
      </c>
      <c r="C8206" s="1">
        <v>44977</v>
      </c>
      <c r="D8206" t="s">
        <v>914</v>
      </c>
      <c r="E8206" t="s">
        <v>15</v>
      </c>
      <c r="F8206" t="s">
        <v>14</v>
      </c>
      <c r="G8206" t="s">
        <v>1</v>
      </c>
      <c r="H8206" t="s">
        <v>0</v>
      </c>
      <c r="I8206">
        <f>MONTH(Table6[[#This Row],[Loan Date]])</f>
        <v>2</v>
      </c>
      <c r="J8206" t="str">
        <f>_xlfn.XLOOKUP(Table6[[#This Row],[Numeric Month]],$N$5:$N$11,$O$5:$O$11)</f>
        <v>Feb</v>
      </c>
      <c r="K8206" t="str">
        <f>_xlfn.XLOOKUP(Table6[[#This Row],[Loan Date]],$Q$5:$Q$152,$R$5:$R$152)</f>
        <v>Monday</v>
      </c>
      <c r="L8206" t="str">
        <f>_xlfn.XLOOKUP(Table6[[#This Row],[Loan Date]],$Q$5:$Q$152,$S$5:$S$152)</f>
        <v>Week 6</v>
      </c>
    </row>
    <row r="8207" spans="1:12" x14ac:dyDescent="0.2">
      <c r="A8207" s="1">
        <v>44970</v>
      </c>
      <c r="B8207" t="s">
        <v>7</v>
      </c>
      <c r="C8207" s="1">
        <v>44970</v>
      </c>
      <c r="D8207" t="s">
        <v>913</v>
      </c>
      <c r="E8207" t="s">
        <v>37</v>
      </c>
      <c r="F8207" t="s">
        <v>37</v>
      </c>
      <c r="G8207" t="s">
        <v>20</v>
      </c>
      <c r="H8207" t="s">
        <v>0</v>
      </c>
      <c r="I8207">
        <f>MONTH(Table6[[#This Row],[Loan Date]])</f>
        <v>2</v>
      </c>
      <c r="J8207" t="str">
        <f>_xlfn.XLOOKUP(Table6[[#This Row],[Numeric Month]],$N$5:$N$11,$O$5:$O$11)</f>
        <v>Feb</v>
      </c>
      <c r="K8207" t="str">
        <f>_xlfn.XLOOKUP(Table6[[#This Row],[Loan Date]],$Q$5:$Q$152,$R$5:$R$152)</f>
        <v>Monday</v>
      </c>
      <c r="L8207" t="str">
        <f>_xlfn.XLOOKUP(Table6[[#This Row],[Loan Date]],$Q$5:$Q$152,$S$5:$S$152)</f>
        <v>Week 6</v>
      </c>
    </row>
    <row r="8208" spans="1:12" x14ac:dyDescent="0.2">
      <c r="A8208" s="1">
        <v>44970</v>
      </c>
      <c r="B8208" t="s">
        <v>107</v>
      </c>
      <c r="C8208" s="1">
        <v>44970</v>
      </c>
      <c r="D8208" t="s">
        <v>912</v>
      </c>
      <c r="E8208" t="s">
        <v>37</v>
      </c>
      <c r="F8208" t="s">
        <v>37</v>
      </c>
      <c r="G8208" t="s">
        <v>20</v>
      </c>
      <c r="H8208" t="s">
        <v>0</v>
      </c>
      <c r="I8208">
        <f>MONTH(Table6[[#This Row],[Loan Date]])</f>
        <v>2</v>
      </c>
      <c r="J8208" t="str">
        <f>_xlfn.XLOOKUP(Table6[[#This Row],[Numeric Month]],$N$5:$N$11,$O$5:$O$11)</f>
        <v>Feb</v>
      </c>
      <c r="K8208" t="str">
        <f>_xlfn.XLOOKUP(Table6[[#This Row],[Loan Date]],$Q$5:$Q$152,$R$5:$R$152)</f>
        <v>Monday</v>
      </c>
      <c r="L8208" t="str">
        <f>_xlfn.XLOOKUP(Table6[[#This Row],[Loan Date]],$Q$5:$Q$152,$S$5:$S$152)</f>
        <v>Week 6</v>
      </c>
    </row>
    <row r="8209" spans="1:12" x14ac:dyDescent="0.2">
      <c r="A8209" s="1">
        <v>44970</v>
      </c>
      <c r="B8209" t="s">
        <v>7</v>
      </c>
      <c r="C8209" s="1">
        <v>44970</v>
      </c>
      <c r="D8209" t="s">
        <v>285</v>
      </c>
      <c r="E8209" t="s">
        <v>44</v>
      </c>
      <c r="F8209" t="s">
        <v>44</v>
      </c>
      <c r="G8209" t="s">
        <v>39</v>
      </c>
      <c r="H8209" t="s">
        <v>0</v>
      </c>
      <c r="I8209">
        <f>MONTH(Table6[[#This Row],[Loan Date]])</f>
        <v>2</v>
      </c>
      <c r="J8209" t="str">
        <f>_xlfn.XLOOKUP(Table6[[#This Row],[Numeric Month]],$N$5:$N$11,$O$5:$O$11)</f>
        <v>Feb</v>
      </c>
      <c r="K8209" t="str">
        <f>_xlfn.XLOOKUP(Table6[[#This Row],[Loan Date]],$Q$5:$Q$152,$R$5:$R$152)</f>
        <v>Monday</v>
      </c>
      <c r="L8209" t="str">
        <f>_xlfn.XLOOKUP(Table6[[#This Row],[Loan Date]],$Q$5:$Q$152,$S$5:$S$152)</f>
        <v>Week 6</v>
      </c>
    </row>
    <row r="8210" spans="1:12" x14ac:dyDescent="0.2">
      <c r="A8210" s="1">
        <v>44970</v>
      </c>
      <c r="B8210" t="s">
        <v>5</v>
      </c>
      <c r="C8210" s="1">
        <v>44970</v>
      </c>
      <c r="D8210" t="s">
        <v>911</v>
      </c>
      <c r="E8210" t="s">
        <v>37</v>
      </c>
      <c r="F8210" t="s">
        <v>37</v>
      </c>
      <c r="G8210" t="s">
        <v>20</v>
      </c>
      <c r="H8210" t="s">
        <v>0</v>
      </c>
      <c r="I8210">
        <f>MONTH(Table6[[#This Row],[Loan Date]])</f>
        <v>2</v>
      </c>
      <c r="J8210" t="str">
        <f>_xlfn.XLOOKUP(Table6[[#This Row],[Numeric Month]],$N$5:$N$11,$O$5:$O$11)</f>
        <v>Feb</v>
      </c>
      <c r="K8210" t="str">
        <f>_xlfn.XLOOKUP(Table6[[#This Row],[Loan Date]],$Q$5:$Q$152,$R$5:$R$152)</f>
        <v>Monday</v>
      </c>
      <c r="L8210" t="str">
        <f>_xlfn.XLOOKUP(Table6[[#This Row],[Loan Date]],$Q$5:$Q$152,$S$5:$S$152)</f>
        <v>Week 6</v>
      </c>
    </row>
    <row r="8211" spans="1:12" x14ac:dyDescent="0.2">
      <c r="A8211" s="1">
        <v>44970</v>
      </c>
      <c r="B8211" t="s">
        <v>7</v>
      </c>
      <c r="C8211" s="1">
        <v>44970</v>
      </c>
      <c r="D8211" t="s">
        <v>22</v>
      </c>
      <c r="E8211" t="s">
        <v>21</v>
      </c>
      <c r="F8211" t="s">
        <v>21</v>
      </c>
      <c r="G8211" t="s">
        <v>20</v>
      </c>
      <c r="H8211" t="s">
        <v>0</v>
      </c>
      <c r="I8211">
        <f>MONTH(Table6[[#This Row],[Loan Date]])</f>
        <v>2</v>
      </c>
      <c r="J8211" t="str">
        <f>_xlfn.XLOOKUP(Table6[[#This Row],[Numeric Month]],$N$5:$N$11,$O$5:$O$11)</f>
        <v>Feb</v>
      </c>
      <c r="K8211" t="str">
        <f>_xlfn.XLOOKUP(Table6[[#This Row],[Loan Date]],$Q$5:$Q$152,$R$5:$R$152)</f>
        <v>Monday</v>
      </c>
      <c r="L8211" t="str">
        <f>_xlfn.XLOOKUP(Table6[[#This Row],[Loan Date]],$Q$5:$Q$152,$S$5:$S$152)</f>
        <v>Week 6</v>
      </c>
    </row>
    <row r="8212" spans="1:12" x14ac:dyDescent="0.2">
      <c r="A8212" s="1">
        <v>44970</v>
      </c>
      <c r="B8212" t="s">
        <v>7</v>
      </c>
      <c r="C8212" s="1">
        <v>44970</v>
      </c>
      <c r="D8212" t="s">
        <v>30</v>
      </c>
      <c r="E8212" t="s">
        <v>23</v>
      </c>
      <c r="F8212" t="s">
        <v>23</v>
      </c>
      <c r="G8212" t="s">
        <v>20</v>
      </c>
      <c r="H8212" t="s">
        <v>0</v>
      </c>
      <c r="I8212">
        <f>MONTH(Table6[[#This Row],[Loan Date]])</f>
        <v>2</v>
      </c>
      <c r="J8212" t="str">
        <f>_xlfn.XLOOKUP(Table6[[#This Row],[Numeric Month]],$N$5:$N$11,$O$5:$O$11)</f>
        <v>Feb</v>
      </c>
      <c r="K8212" t="str">
        <f>_xlfn.XLOOKUP(Table6[[#This Row],[Loan Date]],$Q$5:$Q$152,$R$5:$R$152)</f>
        <v>Monday</v>
      </c>
      <c r="L8212" t="str">
        <f>_xlfn.XLOOKUP(Table6[[#This Row],[Loan Date]],$Q$5:$Q$152,$S$5:$S$152)</f>
        <v>Week 6</v>
      </c>
    </row>
    <row r="8213" spans="1:12" x14ac:dyDescent="0.2">
      <c r="A8213" s="1">
        <v>44970</v>
      </c>
      <c r="B8213" t="s">
        <v>7</v>
      </c>
      <c r="C8213" s="1">
        <v>44977</v>
      </c>
      <c r="D8213" t="s">
        <v>368</v>
      </c>
      <c r="E8213" t="s">
        <v>15</v>
      </c>
      <c r="F8213" t="s">
        <v>14</v>
      </c>
      <c r="G8213" t="s">
        <v>1</v>
      </c>
      <c r="H8213" t="s">
        <v>0</v>
      </c>
      <c r="I8213">
        <f>MONTH(Table6[[#This Row],[Loan Date]])</f>
        <v>2</v>
      </c>
      <c r="J8213" t="str">
        <f>_xlfn.XLOOKUP(Table6[[#This Row],[Numeric Month]],$N$5:$N$11,$O$5:$O$11)</f>
        <v>Feb</v>
      </c>
      <c r="K8213" t="str">
        <f>_xlfn.XLOOKUP(Table6[[#This Row],[Loan Date]],$Q$5:$Q$152,$R$5:$R$152)</f>
        <v>Monday</v>
      </c>
      <c r="L8213" t="str">
        <f>_xlfn.XLOOKUP(Table6[[#This Row],[Loan Date]],$Q$5:$Q$152,$S$5:$S$152)</f>
        <v>Week 6</v>
      </c>
    </row>
    <row r="8214" spans="1:12" x14ac:dyDescent="0.2">
      <c r="A8214" s="1">
        <v>44970</v>
      </c>
      <c r="B8214" t="s">
        <v>7</v>
      </c>
      <c r="C8214" s="1">
        <v>44970</v>
      </c>
      <c r="D8214" t="s">
        <v>85</v>
      </c>
      <c r="E8214" t="s">
        <v>44</v>
      </c>
      <c r="F8214" t="s">
        <v>44</v>
      </c>
      <c r="G8214" t="s">
        <v>39</v>
      </c>
      <c r="H8214" t="s">
        <v>0</v>
      </c>
      <c r="I8214">
        <f>MONTH(Table6[[#This Row],[Loan Date]])</f>
        <v>2</v>
      </c>
      <c r="J8214" t="str">
        <f>_xlfn.XLOOKUP(Table6[[#This Row],[Numeric Month]],$N$5:$N$11,$O$5:$O$11)</f>
        <v>Feb</v>
      </c>
      <c r="K8214" t="str">
        <f>_xlfn.XLOOKUP(Table6[[#This Row],[Loan Date]],$Q$5:$Q$152,$R$5:$R$152)</f>
        <v>Monday</v>
      </c>
      <c r="L8214" t="str">
        <f>_xlfn.XLOOKUP(Table6[[#This Row],[Loan Date]],$Q$5:$Q$152,$S$5:$S$152)</f>
        <v>Week 6</v>
      </c>
    </row>
    <row r="8215" spans="1:12" x14ac:dyDescent="0.2">
      <c r="A8215" s="1">
        <v>44970</v>
      </c>
      <c r="B8215" t="s">
        <v>5</v>
      </c>
      <c r="C8215" s="1">
        <v>44981</v>
      </c>
      <c r="D8215" t="s">
        <v>160</v>
      </c>
      <c r="E8215" t="s">
        <v>9</v>
      </c>
      <c r="F8215" t="s">
        <v>8</v>
      </c>
      <c r="G8215" t="s">
        <v>1</v>
      </c>
      <c r="H8215" t="s">
        <v>0</v>
      </c>
      <c r="I8215">
        <f>MONTH(Table6[[#This Row],[Loan Date]])</f>
        <v>2</v>
      </c>
      <c r="J8215" t="str">
        <f>_xlfn.XLOOKUP(Table6[[#This Row],[Numeric Month]],$N$5:$N$11,$O$5:$O$11)</f>
        <v>Feb</v>
      </c>
      <c r="K8215" t="str">
        <f>_xlfn.XLOOKUP(Table6[[#This Row],[Loan Date]],$Q$5:$Q$152,$R$5:$R$152)</f>
        <v>Monday</v>
      </c>
      <c r="L8215" t="str">
        <f>_xlfn.XLOOKUP(Table6[[#This Row],[Loan Date]],$Q$5:$Q$152,$S$5:$S$152)</f>
        <v>Week 6</v>
      </c>
    </row>
    <row r="8216" spans="1:12" x14ac:dyDescent="0.2">
      <c r="A8216" s="1">
        <v>44970</v>
      </c>
      <c r="B8216" t="s">
        <v>7</v>
      </c>
      <c r="C8216" s="1">
        <v>44970</v>
      </c>
      <c r="D8216" t="s">
        <v>290</v>
      </c>
      <c r="E8216" t="s">
        <v>44</v>
      </c>
      <c r="F8216" t="s">
        <v>44</v>
      </c>
      <c r="G8216" t="s">
        <v>39</v>
      </c>
      <c r="H8216" t="s">
        <v>0</v>
      </c>
      <c r="I8216">
        <f>MONTH(Table6[[#This Row],[Loan Date]])</f>
        <v>2</v>
      </c>
      <c r="J8216" t="str">
        <f>_xlfn.XLOOKUP(Table6[[#This Row],[Numeric Month]],$N$5:$N$11,$O$5:$O$11)</f>
        <v>Feb</v>
      </c>
      <c r="K8216" t="str">
        <f>_xlfn.XLOOKUP(Table6[[#This Row],[Loan Date]],$Q$5:$Q$152,$R$5:$R$152)</f>
        <v>Monday</v>
      </c>
      <c r="L8216" t="str">
        <f>_xlfn.XLOOKUP(Table6[[#This Row],[Loan Date]],$Q$5:$Q$152,$S$5:$S$152)</f>
        <v>Week 6</v>
      </c>
    </row>
    <row r="8217" spans="1:12" x14ac:dyDescent="0.2">
      <c r="A8217" s="1">
        <v>44970</v>
      </c>
      <c r="B8217" t="s">
        <v>7</v>
      </c>
      <c r="C8217" s="1">
        <v>44977</v>
      </c>
      <c r="D8217" t="s">
        <v>232</v>
      </c>
      <c r="E8217" t="s">
        <v>9</v>
      </c>
      <c r="F8217" t="s">
        <v>8</v>
      </c>
      <c r="G8217" t="s">
        <v>1</v>
      </c>
      <c r="H8217" t="s">
        <v>0</v>
      </c>
      <c r="I8217">
        <f>MONTH(Table6[[#This Row],[Loan Date]])</f>
        <v>2</v>
      </c>
      <c r="J8217" t="str">
        <f>_xlfn.XLOOKUP(Table6[[#This Row],[Numeric Month]],$N$5:$N$11,$O$5:$O$11)</f>
        <v>Feb</v>
      </c>
      <c r="K8217" t="str">
        <f>_xlfn.XLOOKUP(Table6[[#This Row],[Loan Date]],$Q$5:$Q$152,$R$5:$R$152)</f>
        <v>Monday</v>
      </c>
      <c r="L8217" t="str">
        <f>_xlfn.XLOOKUP(Table6[[#This Row],[Loan Date]],$Q$5:$Q$152,$S$5:$S$152)</f>
        <v>Week 6</v>
      </c>
    </row>
    <row r="8218" spans="1:12" x14ac:dyDescent="0.2">
      <c r="A8218" s="1">
        <v>44970</v>
      </c>
      <c r="B8218" t="s">
        <v>7</v>
      </c>
      <c r="C8218" s="1">
        <v>44970</v>
      </c>
      <c r="D8218" t="s">
        <v>497</v>
      </c>
      <c r="E8218" t="s">
        <v>21</v>
      </c>
      <c r="F8218" t="s">
        <v>21</v>
      </c>
      <c r="G8218" t="s">
        <v>20</v>
      </c>
      <c r="H8218" t="s">
        <v>0</v>
      </c>
      <c r="I8218">
        <f>MONTH(Table6[[#This Row],[Loan Date]])</f>
        <v>2</v>
      </c>
      <c r="J8218" t="str">
        <f>_xlfn.XLOOKUP(Table6[[#This Row],[Numeric Month]],$N$5:$N$11,$O$5:$O$11)</f>
        <v>Feb</v>
      </c>
      <c r="K8218" t="str">
        <f>_xlfn.XLOOKUP(Table6[[#This Row],[Loan Date]],$Q$5:$Q$152,$R$5:$R$152)</f>
        <v>Monday</v>
      </c>
      <c r="L8218" t="str">
        <f>_xlfn.XLOOKUP(Table6[[#This Row],[Loan Date]],$Q$5:$Q$152,$S$5:$S$152)</f>
        <v>Week 6</v>
      </c>
    </row>
    <row r="8219" spans="1:12" x14ac:dyDescent="0.2">
      <c r="A8219" s="1">
        <v>44970</v>
      </c>
      <c r="B8219" t="s">
        <v>7</v>
      </c>
      <c r="C8219" s="1">
        <v>44970</v>
      </c>
      <c r="D8219" t="s">
        <v>408</v>
      </c>
      <c r="E8219" t="s">
        <v>23</v>
      </c>
      <c r="F8219" t="s">
        <v>23</v>
      </c>
      <c r="G8219" t="s">
        <v>20</v>
      </c>
      <c r="H8219" t="s">
        <v>0</v>
      </c>
      <c r="I8219">
        <f>MONTH(Table6[[#This Row],[Loan Date]])</f>
        <v>2</v>
      </c>
      <c r="J8219" t="str">
        <f>_xlfn.XLOOKUP(Table6[[#This Row],[Numeric Month]],$N$5:$N$11,$O$5:$O$11)</f>
        <v>Feb</v>
      </c>
      <c r="K8219" t="str">
        <f>_xlfn.XLOOKUP(Table6[[#This Row],[Loan Date]],$Q$5:$Q$152,$R$5:$R$152)</f>
        <v>Monday</v>
      </c>
      <c r="L8219" t="str">
        <f>_xlfn.XLOOKUP(Table6[[#This Row],[Loan Date]],$Q$5:$Q$152,$S$5:$S$152)</f>
        <v>Week 6</v>
      </c>
    </row>
    <row r="8220" spans="1:12" x14ac:dyDescent="0.2">
      <c r="A8220" s="1">
        <v>44970</v>
      </c>
      <c r="B8220" t="s">
        <v>5</v>
      </c>
      <c r="C8220" s="1">
        <v>44970</v>
      </c>
      <c r="D8220" t="s">
        <v>910</v>
      </c>
      <c r="E8220" t="s">
        <v>37</v>
      </c>
      <c r="F8220" t="s">
        <v>37</v>
      </c>
      <c r="G8220" t="s">
        <v>20</v>
      </c>
      <c r="H8220" t="s">
        <v>0</v>
      </c>
      <c r="I8220">
        <f>MONTH(Table6[[#This Row],[Loan Date]])</f>
        <v>2</v>
      </c>
      <c r="J8220" t="str">
        <f>_xlfn.XLOOKUP(Table6[[#This Row],[Numeric Month]],$N$5:$N$11,$O$5:$O$11)</f>
        <v>Feb</v>
      </c>
      <c r="K8220" t="str">
        <f>_xlfn.XLOOKUP(Table6[[#This Row],[Loan Date]],$Q$5:$Q$152,$R$5:$R$152)</f>
        <v>Monday</v>
      </c>
      <c r="L8220" t="str">
        <f>_xlfn.XLOOKUP(Table6[[#This Row],[Loan Date]],$Q$5:$Q$152,$S$5:$S$152)</f>
        <v>Week 6</v>
      </c>
    </row>
    <row r="8221" spans="1:12" x14ac:dyDescent="0.2">
      <c r="A8221" s="1">
        <v>44970</v>
      </c>
      <c r="B8221" t="s">
        <v>5</v>
      </c>
      <c r="C8221" s="1">
        <v>44977</v>
      </c>
      <c r="D8221" t="s">
        <v>909</v>
      </c>
      <c r="E8221" t="s">
        <v>204</v>
      </c>
      <c r="F8221" t="s">
        <v>2</v>
      </c>
      <c r="G8221" t="s">
        <v>1</v>
      </c>
      <c r="H8221" t="s">
        <v>0</v>
      </c>
      <c r="I8221">
        <f>MONTH(Table6[[#This Row],[Loan Date]])</f>
        <v>2</v>
      </c>
      <c r="J8221" t="str">
        <f>_xlfn.XLOOKUP(Table6[[#This Row],[Numeric Month]],$N$5:$N$11,$O$5:$O$11)</f>
        <v>Feb</v>
      </c>
      <c r="K8221" t="str">
        <f>_xlfn.XLOOKUP(Table6[[#This Row],[Loan Date]],$Q$5:$Q$152,$R$5:$R$152)</f>
        <v>Monday</v>
      </c>
      <c r="L8221" t="str">
        <f>_xlfn.XLOOKUP(Table6[[#This Row],[Loan Date]],$Q$5:$Q$152,$S$5:$S$152)</f>
        <v>Week 6</v>
      </c>
    </row>
    <row r="8222" spans="1:12" x14ac:dyDescent="0.2">
      <c r="A8222" s="1">
        <v>44970</v>
      </c>
      <c r="B8222" t="s">
        <v>7</v>
      </c>
      <c r="C8222" s="1">
        <v>44970</v>
      </c>
      <c r="D8222" t="s">
        <v>380</v>
      </c>
      <c r="E8222" t="s">
        <v>21</v>
      </c>
      <c r="F8222" t="s">
        <v>21</v>
      </c>
      <c r="G8222" t="s">
        <v>20</v>
      </c>
      <c r="H8222" t="s">
        <v>0</v>
      </c>
      <c r="I8222">
        <f>MONTH(Table6[[#This Row],[Loan Date]])</f>
        <v>2</v>
      </c>
      <c r="J8222" t="str">
        <f>_xlfn.XLOOKUP(Table6[[#This Row],[Numeric Month]],$N$5:$N$11,$O$5:$O$11)</f>
        <v>Feb</v>
      </c>
      <c r="K8222" t="str">
        <f>_xlfn.XLOOKUP(Table6[[#This Row],[Loan Date]],$Q$5:$Q$152,$R$5:$R$152)</f>
        <v>Monday</v>
      </c>
      <c r="L8222" t="str">
        <f>_xlfn.XLOOKUP(Table6[[#This Row],[Loan Date]],$Q$5:$Q$152,$S$5:$S$152)</f>
        <v>Week 6</v>
      </c>
    </row>
    <row r="8223" spans="1:12" x14ac:dyDescent="0.2">
      <c r="A8223" s="1">
        <v>44970</v>
      </c>
      <c r="B8223" t="s">
        <v>7</v>
      </c>
      <c r="C8223" s="1">
        <v>44970</v>
      </c>
      <c r="D8223" t="s">
        <v>214</v>
      </c>
      <c r="E8223" t="s">
        <v>23</v>
      </c>
      <c r="F8223" t="s">
        <v>23</v>
      </c>
      <c r="G8223" t="s">
        <v>20</v>
      </c>
      <c r="H8223" t="s">
        <v>0</v>
      </c>
      <c r="I8223">
        <f>MONTH(Table6[[#This Row],[Loan Date]])</f>
        <v>2</v>
      </c>
      <c r="J8223" t="str">
        <f>_xlfn.XLOOKUP(Table6[[#This Row],[Numeric Month]],$N$5:$N$11,$O$5:$O$11)</f>
        <v>Feb</v>
      </c>
      <c r="K8223" t="str">
        <f>_xlfn.XLOOKUP(Table6[[#This Row],[Loan Date]],$Q$5:$Q$152,$R$5:$R$152)</f>
        <v>Monday</v>
      </c>
      <c r="L8223" t="str">
        <f>_xlfn.XLOOKUP(Table6[[#This Row],[Loan Date]],$Q$5:$Q$152,$S$5:$S$152)</f>
        <v>Week 6</v>
      </c>
    </row>
    <row r="8224" spans="1:12" x14ac:dyDescent="0.2">
      <c r="A8224" s="1">
        <v>44970</v>
      </c>
      <c r="B8224" t="s">
        <v>7</v>
      </c>
      <c r="C8224" s="1">
        <v>44970</v>
      </c>
      <c r="D8224" t="s">
        <v>757</v>
      </c>
      <c r="E8224" t="s">
        <v>65</v>
      </c>
      <c r="F8224" t="s">
        <v>65</v>
      </c>
      <c r="G8224" t="s">
        <v>20</v>
      </c>
      <c r="H8224" t="s">
        <v>0</v>
      </c>
      <c r="I8224">
        <f>MONTH(Table6[[#This Row],[Loan Date]])</f>
        <v>2</v>
      </c>
      <c r="J8224" t="str">
        <f>_xlfn.XLOOKUP(Table6[[#This Row],[Numeric Month]],$N$5:$N$11,$O$5:$O$11)</f>
        <v>Feb</v>
      </c>
      <c r="K8224" t="str">
        <f>_xlfn.XLOOKUP(Table6[[#This Row],[Loan Date]],$Q$5:$Q$152,$R$5:$R$152)</f>
        <v>Monday</v>
      </c>
      <c r="L8224" t="str">
        <f>_xlfn.XLOOKUP(Table6[[#This Row],[Loan Date]],$Q$5:$Q$152,$S$5:$S$152)</f>
        <v>Week 6</v>
      </c>
    </row>
    <row r="8225" spans="1:12" x14ac:dyDescent="0.2">
      <c r="A8225" s="1">
        <v>44970</v>
      </c>
      <c r="B8225" t="s">
        <v>7</v>
      </c>
      <c r="C8225" s="1">
        <v>44977</v>
      </c>
      <c r="D8225" t="s">
        <v>908</v>
      </c>
      <c r="E8225" t="s">
        <v>204</v>
      </c>
      <c r="F8225" t="s">
        <v>2</v>
      </c>
      <c r="G8225" t="s">
        <v>1</v>
      </c>
      <c r="H8225" t="s">
        <v>0</v>
      </c>
      <c r="I8225">
        <f>MONTH(Table6[[#This Row],[Loan Date]])</f>
        <v>2</v>
      </c>
      <c r="J8225" t="str">
        <f>_xlfn.XLOOKUP(Table6[[#This Row],[Numeric Month]],$N$5:$N$11,$O$5:$O$11)</f>
        <v>Feb</v>
      </c>
      <c r="K8225" t="str">
        <f>_xlfn.XLOOKUP(Table6[[#This Row],[Loan Date]],$Q$5:$Q$152,$R$5:$R$152)</f>
        <v>Monday</v>
      </c>
      <c r="L8225" t="str">
        <f>_xlfn.XLOOKUP(Table6[[#This Row],[Loan Date]],$Q$5:$Q$152,$S$5:$S$152)</f>
        <v>Week 6</v>
      </c>
    </row>
    <row r="8226" spans="1:12" x14ac:dyDescent="0.2">
      <c r="A8226" s="1">
        <v>44970</v>
      </c>
      <c r="B8226" t="s">
        <v>7</v>
      </c>
      <c r="C8226" s="1">
        <v>44977</v>
      </c>
      <c r="D8226" t="s">
        <v>907</v>
      </c>
      <c r="E8226" t="s">
        <v>3</v>
      </c>
      <c r="F8226" t="s">
        <v>2</v>
      </c>
      <c r="G8226" t="s">
        <v>1</v>
      </c>
      <c r="H8226" t="s">
        <v>0</v>
      </c>
      <c r="I8226">
        <f>MONTH(Table6[[#This Row],[Loan Date]])</f>
        <v>2</v>
      </c>
      <c r="J8226" t="str">
        <f>_xlfn.XLOOKUP(Table6[[#This Row],[Numeric Month]],$N$5:$N$11,$O$5:$O$11)</f>
        <v>Feb</v>
      </c>
      <c r="K8226" t="str">
        <f>_xlfn.XLOOKUP(Table6[[#This Row],[Loan Date]],$Q$5:$Q$152,$R$5:$R$152)</f>
        <v>Monday</v>
      </c>
      <c r="L8226" t="str">
        <f>_xlfn.XLOOKUP(Table6[[#This Row],[Loan Date]],$Q$5:$Q$152,$S$5:$S$152)</f>
        <v>Week 6</v>
      </c>
    </row>
    <row r="8227" spans="1:12" x14ac:dyDescent="0.2">
      <c r="A8227" s="1">
        <v>44970</v>
      </c>
      <c r="B8227" t="s">
        <v>5</v>
      </c>
      <c r="C8227" s="1">
        <v>44976</v>
      </c>
      <c r="D8227" t="s">
        <v>355</v>
      </c>
      <c r="E8227" t="s">
        <v>52</v>
      </c>
      <c r="F8227" t="s">
        <v>51</v>
      </c>
      <c r="G8227" t="s">
        <v>1</v>
      </c>
      <c r="H8227" t="s">
        <v>0</v>
      </c>
      <c r="I8227">
        <f>MONTH(Table6[[#This Row],[Loan Date]])</f>
        <v>2</v>
      </c>
      <c r="J8227" t="str">
        <f>_xlfn.XLOOKUP(Table6[[#This Row],[Numeric Month]],$N$5:$N$11,$O$5:$O$11)</f>
        <v>Feb</v>
      </c>
      <c r="K8227" t="str">
        <f>_xlfn.XLOOKUP(Table6[[#This Row],[Loan Date]],$Q$5:$Q$152,$R$5:$R$152)</f>
        <v>Monday</v>
      </c>
      <c r="L8227" t="str">
        <f>_xlfn.XLOOKUP(Table6[[#This Row],[Loan Date]],$Q$5:$Q$152,$S$5:$S$152)</f>
        <v>Week 6</v>
      </c>
    </row>
    <row r="8228" spans="1:12" x14ac:dyDescent="0.2">
      <c r="A8228" s="1">
        <v>44970</v>
      </c>
      <c r="B8228" t="s">
        <v>7</v>
      </c>
      <c r="C8228" s="1">
        <v>44970</v>
      </c>
      <c r="D8228" t="s">
        <v>897</v>
      </c>
      <c r="E8228" t="s">
        <v>44</v>
      </c>
      <c r="F8228" t="s">
        <v>44</v>
      </c>
      <c r="G8228" t="s">
        <v>39</v>
      </c>
      <c r="H8228" t="s">
        <v>0</v>
      </c>
      <c r="I8228">
        <f>MONTH(Table6[[#This Row],[Loan Date]])</f>
        <v>2</v>
      </c>
      <c r="J8228" t="str">
        <f>_xlfn.XLOOKUP(Table6[[#This Row],[Numeric Month]],$N$5:$N$11,$O$5:$O$11)</f>
        <v>Feb</v>
      </c>
      <c r="K8228" t="str">
        <f>_xlfn.XLOOKUP(Table6[[#This Row],[Loan Date]],$Q$5:$Q$152,$R$5:$R$152)</f>
        <v>Monday</v>
      </c>
      <c r="L8228" t="str">
        <f>_xlfn.XLOOKUP(Table6[[#This Row],[Loan Date]],$Q$5:$Q$152,$S$5:$S$152)</f>
        <v>Week 6</v>
      </c>
    </row>
    <row r="8229" spans="1:12" x14ac:dyDescent="0.2">
      <c r="A8229" s="1">
        <v>44970</v>
      </c>
      <c r="B8229" t="s">
        <v>7</v>
      </c>
      <c r="C8229" s="1">
        <v>44970</v>
      </c>
      <c r="D8229" t="s">
        <v>457</v>
      </c>
      <c r="E8229" t="s">
        <v>41</v>
      </c>
      <c r="F8229" t="s">
        <v>40</v>
      </c>
      <c r="G8229" t="s">
        <v>39</v>
      </c>
      <c r="H8229" t="s">
        <v>0</v>
      </c>
      <c r="I8229">
        <f>MONTH(Table6[[#This Row],[Loan Date]])</f>
        <v>2</v>
      </c>
      <c r="J8229" t="str">
        <f>_xlfn.XLOOKUP(Table6[[#This Row],[Numeric Month]],$N$5:$N$11,$O$5:$O$11)</f>
        <v>Feb</v>
      </c>
      <c r="K8229" t="str">
        <f>_xlfn.XLOOKUP(Table6[[#This Row],[Loan Date]],$Q$5:$Q$152,$R$5:$R$152)</f>
        <v>Monday</v>
      </c>
      <c r="L8229" t="str">
        <f>_xlfn.XLOOKUP(Table6[[#This Row],[Loan Date]],$Q$5:$Q$152,$S$5:$S$152)</f>
        <v>Week 6</v>
      </c>
    </row>
    <row r="8230" spans="1:12" x14ac:dyDescent="0.2">
      <c r="A8230" s="1">
        <v>44970</v>
      </c>
      <c r="B8230" t="s">
        <v>5</v>
      </c>
      <c r="C8230" s="1">
        <v>44976</v>
      </c>
      <c r="D8230" t="s">
        <v>102</v>
      </c>
      <c r="E8230" t="s">
        <v>52</v>
      </c>
      <c r="F8230" t="s">
        <v>51</v>
      </c>
      <c r="G8230" t="s">
        <v>1</v>
      </c>
      <c r="H8230" t="s">
        <v>0</v>
      </c>
      <c r="I8230">
        <f>MONTH(Table6[[#This Row],[Loan Date]])</f>
        <v>2</v>
      </c>
      <c r="J8230" t="str">
        <f>_xlfn.XLOOKUP(Table6[[#This Row],[Numeric Month]],$N$5:$N$11,$O$5:$O$11)</f>
        <v>Feb</v>
      </c>
      <c r="K8230" t="str">
        <f>_xlfn.XLOOKUP(Table6[[#This Row],[Loan Date]],$Q$5:$Q$152,$R$5:$R$152)</f>
        <v>Monday</v>
      </c>
      <c r="L8230" t="str">
        <f>_xlfn.XLOOKUP(Table6[[#This Row],[Loan Date]],$Q$5:$Q$152,$S$5:$S$152)</f>
        <v>Week 6</v>
      </c>
    </row>
    <row r="8231" spans="1:12" x14ac:dyDescent="0.2">
      <c r="A8231" s="1">
        <v>44970</v>
      </c>
      <c r="B8231" t="s">
        <v>5</v>
      </c>
      <c r="C8231" s="1">
        <v>44970</v>
      </c>
      <c r="D8231" t="s">
        <v>135</v>
      </c>
      <c r="E8231" t="s">
        <v>21</v>
      </c>
      <c r="F8231" t="s">
        <v>21</v>
      </c>
      <c r="G8231" t="s">
        <v>20</v>
      </c>
      <c r="H8231" t="s">
        <v>0</v>
      </c>
      <c r="I8231">
        <f>MONTH(Table6[[#This Row],[Loan Date]])</f>
        <v>2</v>
      </c>
      <c r="J8231" t="str">
        <f>_xlfn.XLOOKUP(Table6[[#This Row],[Numeric Month]],$N$5:$N$11,$O$5:$O$11)</f>
        <v>Feb</v>
      </c>
      <c r="K8231" t="str">
        <f>_xlfn.XLOOKUP(Table6[[#This Row],[Loan Date]],$Q$5:$Q$152,$R$5:$R$152)</f>
        <v>Monday</v>
      </c>
      <c r="L8231" t="str">
        <f>_xlfn.XLOOKUP(Table6[[#This Row],[Loan Date]],$Q$5:$Q$152,$S$5:$S$152)</f>
        <v>Week 6</v>
      </c>
    </row>
    <row r="8232" spans="1:12" x14ac:dyDescent="0.2">
      <c r="A8232" s="1">
        <v>44970</v>
      </c>
      <c r="B8232" t="s">
        <v>5</v>
      </c>
      <c r="C8232" s="1">
        <v>44970</v>
      </c>
      <c r="D8232" t="s">
        <v>110</v>
      </c>
      <c r="E8232" t="s">
        <v>23</v>
      </c>
      <c r="F8232" t="s">
        <v>23</v>
      </c>
      <c r="G8232" t="s">
        <v>20</v>
      </c>
      <c r="H8232" t="s">
        <v>0</v>
      </c>
      <c r="I8232">
        <f>MONTH(Table6[[#This Row],[Loan Date]])</f>
        <v>2</v>
      </c>
      <c r="J8232" t="str">
        <f>_xlfn.XLOOKUP(Table6[[#This Row],[Numeric Month]],$N$5:$N$11,$O$5:$O$11)</f>
        <v>Feb</v>
      </c>
      <c r="K8232" t="str">
        <f>_xlfn.XLOOKUP(Table6[[#This Row],[Loan Date]],$Q$5:$Q$152,$R$5:$R$152)</f>
        <v>Monday</v>
      </c>
      <c r="L8232" t="str">
        <f>_xlfn.XLOOKUP(Table6[[#This Row],[Loan Date]],$Q$5:$Q$152,$S$5:$S$152)</f>
        <v>Week 6</v>
      </c>
    </row>
    <row r="8233" spans="1:12" x14ac:dyDescent="0.2">
      <c r="A8233" s="1">
        <v>44970</v>
      </c>
      <c r="B8233" t="s">
        <v>7</v>
      </c>
      <c r="C8233" s="1">
        <v>44977</v>
      </c>
      <c r="D8233" t="s">
        <v>295</v>
      </c>
      <c r="E8233" t="s">
        <v>52</v>
      </c>
      <c r="F8233" t="s">
        <v>51</v>
      </c>
      <c r="G8233" t="s">
        <v>1</v>
      </c>
      <c r="H8233" t="s">
        <v>0</v>
      </c>
      <c r="I8233">
        <f>MONTH(Table6[[#This Row],[Loan Date]])</f>
        <v>2</v>
      </c>
      <c r="J8233" t="str">
        <f>_xlfn.XLOOKUP(Table6[[#This Row],[Numeric Month]],$N$5:$N$11,$O$5:$O$11)</f>
        <v>Feb</v>
      </c>
      <c r="K8233" t="str">
        <f>_xlfn.XLOOKUP(Table6[[#This Row],[Loan Date]],$Q$5:$Q$152,$R$5:$R$152)</f>
        <v>Monday</v>
      </c>
      <c r="L8233" t="str">
        <f>_xlfn.XLOOKUP(Table6[[#This Row],[Loan Date]],$Q$5:$Q$152,$S$5:$S$152)</f>
        <v>Week 6</v>
      </c>
    </row>
    <row r="8234" spans="1:12" x14ac:dyDescent="0.2">
      <c r="A8234" s="1">
        <v>44970</v>
      </c>
      <c r="B8234" t="s">
        <v>7</v>
      </c>
      <c r="C8234" s="1">
        <v>44984</v>
      </c>
      <c r="D8234" t="s">
        <v>503</v>
      </c>
      <c r="E8234" t="s">
        <v>204</v>
      </c>
      <c r="F8234" t="s">
        <v>2</v>
      </c>
      <c r="G8234" t="s">
        <v>1</v>
      </c>
      <c r="H8234" t="s">
        <v>0</v>
      </c>
      <c r="I8234">
        <f>MONTH(Table6[[#This Row],[Loan Date]])</f>
        <v>2</v>
      </c>
      <c r="J8234" t="str">
        <f>_xlfn.XLOOKUP(Table6[[#This Row],[Numeric Month]],$N$5:$N$11,$O$5:$O$11)</f>
        <v>Feb</v>
      </c>
      <c r="K8234" t="str">
        <f>_xlfn.XLOOKUP(Table6[[#This Row],[Loan Date]],$Q$5:$Q$152,$R$5:$R$152)</f>
        <v>Monday</v>
      </c>
      <c r="L8234" t="str">
        <f>_xlfn.XLOOKUP(Table6[[#This Row],[Loan Date]],$Q$5:$Q$152,$S$5:$S$152)</f>
        <v>Week 6</v>
      </c>
    </row>
    <row r="8235" spans="1:12" x14ac:dyDescent="0.2">
      <c r="A8235" s="1">
        <v>44970</v>
      </c>
      <c r="B8235" t="s">
        <v>7</v>
      </c>
      <c r="C8235" s="1">
        <v>44970</v>
      </c>
      <c r="D8235" t="s">
        <v>191</v>
      </c>
      <c r="E8235" t="s">
        <v>44</v>
      </c>
      <c r="F8235" t="s">
        <v>44</v>
      </c>
      <c r="G8235" t="s">
        <v>39</v>
      </c>
      <c r="H8235" t="s">
        <v>0</v>
      </c>
      <c r="I8235">
        <f>MONTH(Table6[[#This Row],[Loan Date]])</f>
        <v>2</v>
      </c>
      <c r="J8235" t="str">
        <f>_xlfn.XLOOKUP(Table6[[#This Row],[Numeric Month]],$N$5:$N$11,$O$5:$O$11)</f>
        <v>Feb</v>
      </c>
      <c r="K8235" t="str">
        <f>_xlfn.XLOOKUP(Table6[[#This Row],[Loan Date]],$Q$5:$Q$152,$R$5:$R$152)</f>
        <v>Monday</v>
      </c>
      <c r="L8235" t="str">
        <f>_xlfn.XLOOKUP(Table6[[#This Row],[Loan Date]],$Q$5:$Q$152,$S$5:$S$152)</f>
        <v>Week 6</v>
      </c>
    </row>
    <row r="8236" spans="1:12" x14ac:dyDescent="0.2">
      <c r="A8236" s="1">
        <v>44970</v>
      </c>
      <c r="B8236" t="s">
        <v>5</v>
      </c>
      <c r="C8236" s="1">
        <v>44970</v>
      </c>
      <c r="D8236" t="s">
        <v>171</v>
      </c>
      <c r="E8236" t="s">
        <v>23</v>
      </c>
      <c r="F8236" t="s">
        <v>23</v>
      </c>
      <c r="G8236" t="s">
        <v>20</v>
      </c>
      <c r="H8236" t="s">
        <v>0</v>
      </c>
      <c r="I8236">
        <f>MONTH(Table6[[#This Row],[Loan Date]])</f>
        <v>2</v>
      </c>
      <c r="J8236" t="str">
        <f>_xlfn.XLOOKUP(Table6[[#This Row],[Numeric Month]],$N$5:$N$11,$O$5:$O$11)</f>
        <v>Feb</v>
      </c>
      <c r="K8236" t="str">
        <f>_xlfn.XLOOKUP(Table6[[#This Row],[Loan Date]],$Q$5:$Q$152,$R$5:$R$152)</f>
        <v>Monday</v>
      </c>
      <c r="L8236" t="str">
        <f>_xlfn.XLOOKUP(Table6[[#This Row],[Loan Date]],$Q$5:$Q$152,$S$5:$S$152)</f>
        <v>Week 6</v>
      </c>
    </row>
    <row r="8237" spans="1:12" x14ac:dyDescent="0.2">
      <c r="A8237" s="1">
        <v>44970</v>
      </c>
      <c r="B8237" t="s">
        <v>7</v>
      </c>
      <c r="C8237" s="1">
        <v>44970</v>
      </c>
      <c r="D8237" t="s">
        <v>83</v>
      </c>
      <c r="E8237" t="s">
        <v>23</v>
      </c>
      <c r="F8237" t="s">
        <v>23</v>
      </c>
      <c r="G8237" t="s">
        <v>20</v>
      </c>
      <c r="H8237" t="s">
        <v>0</v>
      </c>
      <c r="I8237">
        <f>MONTH(Table6[[#This Row],[Loan Date]])</f>
        <v>2</v>
      </c>
      <c r="J8237" t="str">
        <f>_xlfn.XLOOKUP(Table6[[#This Row],[Numeric Month]],$N$5:$N$11,$O$5:$O$11)</f>
        <v>Feb</v>
      </c>
      <c r="K8237" t="str">
        <f>_xlfn.XLOOKUP(Table6[[#This Row],[Loan Date]],$Q$5:$Q$152,$R$5:$R$152)</f>
        <v>Monday</v>
      </c>
      <c r="L8237" t="str">
        <f>_xlfn.XLOOKUP(Table6[[#This Row],[Loan Date]],$Q$5:$Q$152,$S$5:$S$152)</f>
        <v>Week 6</v>
      </c>
    </row>
    <row r="8238" spans="1:12" x14ac:dyDescent="0.2">
      <c r="A8238" s="1">
        <v>44970</v>
      </c>
      <c r="B8238" t="s">
        <v>7</v>
      </c>
      <c r="C8238" s="1">
        <v>44970</v>
      </c>
      <c r="D8238" t="s">
        <v>589</v>
      </c>
      <c r="E8238" t="s">
        <v>21</v>
      </c>
      <c r="F8238" t="s">
        <v>21</v>
      </c>
      <c r="G8238" t="s">
        <v>20</v>
      </c>
      <c r="H8238" t="s">
        <v>0</v>
      </c>
      <c r="I8238">
        <f>MONTH(Table6[[#This Row],[Loan Date]])</f>
        <v>2</v>
      </c>
      <c r="J8238" t="str">
        <f>_xlfn.XLOOKUP(Table6[[#This Row],[Numeric Month]],$N$5:$N$11,$O$5:$O$11)</f>
        <v>Feb</v>
      </c>
      <c r="K8238" t="str">
        <f>_xlfn.XLOOKUP(Table6[[#This Row],[Loan Date]],$Q$5:$Q$152,$R$5:$R$152)</f>
        <v>Monday</v>
      </c>
      <c r="L8238" t="str">
        <f>_xlfn.XLOOKUP(Table6[[#This Row],[Loan Date]],$Q$5:$Q$152,$S$5:$S$152)</f>
        <v>Week 6</v>
      </c>
    </row>
    <row r="8239" spans="1:12" x14ac:dyDescent="0.2">
      <c r="A8239" s="1">
        <v>44970</v>
      </c>
      <c r="B8239" t="s">
        <v>7</v>
      </c>
      <c r="C8239" s="1">
        <v>44970</v>
      </c>
      <c r="D8239" t="s">
        <v>177</v>
      </c>
      <c r="E8239" t="s">
        <v>176</v>
      </c>
      <c r="F8239" t="s">
        <v>23</v>
      </c>
      <c r="G8239" t="s">
        <v>20</v>
      </c>
      <c r="H8239" t="s">
        <v>0</v>
      </c>
      <c r="I8239">
        <f>MONTH(Table6[[#This Row],[Loan Date]])</f>
        <v>2</v>
      </c>
      <c r="J8239" t="str">
        <f>_xlfn.XLOOKUP(Table6[[#This Row],[Numeric Month]],$N$5:$N$11,$O$5:$O$11)</f>
        <v>Feb</v>
      </c>
      <c r="K8239" t="str">
        <f>_xlfn.XLOOKUP(Table6[[#This Row],[Loan Date]],$Q$5:$Q$152,$R$5:$R$152)</f>
        <v>Monday</v>
      </c>
      <c r="L8239" t="str">
        <f>_xlfn.XLOOKUP(Table6[[#This Row],[Loan Date]],$Q$5:$Q$152,$S$5:$S$152)</f>
        <v>Week 6</v>
      </c>
    </row>
    <row r="8240" spans="1:12" x14ac:dyDescent="0.2">
      <c r="A8240" s="1">
        <v>44970</v>
      </c>
      <c r="B8240" t="s">
        <v>7</v>
      </c>
      <c r="C8240" s="1">
        <v>44972</v>
      </c>
      <c r="D8240" t="s">
        <v>191</v>
      </c>
      <c r="E8240" t="s">
        <v>44</v>
      </c>
      <c r="F8240" t="s">
        <v>44</v>
      </c>
      <c r="G8240" t="s">
        <v>39</v>
      </c>
      <c r="H8240" t="s">
        <v>0</v>
      </c>
      <c r="I8240">
        <f>MONTH(Table6[[#This Row],[Loan Date]])</f>
        <v>2</v>
      </c>
      <c r="J8240" t="str">
        <f>_xlfn.XLOOKUP(Table6[[#This Row],[Numeric Month]],$N$5:$N$11,$O$5:$O$11)</f>
        <v>Feb</v>
      </c>
      <c r="K8240" t="str">
        <f>_xlfn.XLOOKUP(Table6[[#This Row],[Loan Date]],$Q$5:$Q$152,$R$5:$R$152)</f>
        <v>Monday</v>
      </c>
      <c r="L8240" t="str">
        <f>_xlfn.XLOOKUP(Table6[[#This Row],[Loan Date]],$Q$5:$Q$152,$S$5:$S$152)</f>
        <v>Week 6</v>
      </c>
    </row>
    <row r="8241" spans="1:12" x14ac:dyDescent="0.2">
      <c r="A8241" s="1">
        <v>44970</v>
      </c>
      <c r="B8241" t="s">
        <v>7</v>
      </c>
      <c r="C8241" s="1">
        <v>44977</v>
      </c>
      <c r="D8241" t="s">
        <v>417</v>
      </c>
      <c r="E8241" t="s">
        <v>9</v>
      </c>
      <c r="F8241" t="s">
        <v>8</v>
      </c>
      <c r="G8241" t="s">
        <v>1</v>
      </c>
      <c r="H8241" t="s">
        <v>0</v>
      </c>
      <c r="I8241">
        <f>MONTH(Table6[[#This Row],[Loan Date]])</f>
        <v>2</v>
      </c>
      <c r="J8241" t="str">
        <f>_xlfn.XLOOKUP(Table6[[#This Row],[Numeric Month]],$N$5:$N$11,$O$5:$O$11)</f>
        <v>Feb</v>
      </c>
      <c r="K8241" t="str">
        <f>_xlfn.XLOOKUP(Table6[[#This Row],[Loan Date]],$Q$5:$Q$152,$R$5:$R$152)</f>
        <v>Monday</v>
      </c>
      <c r="L8241" t="str">
        <f>_xlfn.XLOOKUP(Table6[[#This Row],[Loan Date]],$Q$5:$Q$152,$S$5:$S$152)</f>
        <v>Week 6</v>
      </c>
    </row>
    <row r="8242" spans="1:12" x14ac:dyDescent="0.2">
      <c r="A8242" s="1">
        <v>44970</v>
      </c>
      <c r="B8242" t="s">
        <v>7</v>
      </c>
      <c r="C8242" s="1">
        <v>44984</v>
      </c>
      <c r="D8242" t="s">
        <v>319</v>
      </c>
      <c r="E8242" t="s">
        <v>9</v>
      </c>
      <c r="F8242" t="s">
        <v>8</v>
      </c>
      <c r="G8242" t="s">
        <v>1</v>
      </c>
      <c r="H8242" t="s">
        <v>0</v>
      </c>
      <c r="I8242">
        <f>MONTH(Table6[[#This Row],[Loan Date]])</f>
        <v>2</v>
      </c>
      <c r="J8242" t="str">
        <f>_xlfn.XLOOKUP(Table6[[#This Row],[Numeric Month]],$N$5:$N$11,$O$5:$O$11)</f>
        <v>Feb</v>
      </c>
      <c r="K8242" t="str">
        <f>_xlfn.XLOOKUP(Table6[[#This Row],[Loan Date]],$Q$5:$Q$152,$R$5:$R$152)</f>
        <v>Monday</v>
      </c>
      <c r="L8242" t="str">
        <f>_xlfn.XLOOKUP(Table6[[#This Row],[Loan Date]],$Q$5:$Q$152,$S$5:$S$152)</f>
        <v>Week 6</v>
      </c>
    </row>
    <row r="8243" spans="1:12" x14ac:dyDescent="0.2">
      <c r="A8243" s="1">
        <v>44970</v>
      </c>
      <c r="B8243" t="s">
        <v>7</v>
      </c>
      <c r="C8243" s="1">
        <v>44977</v>
      </c>
      <c r="D8243" t="s">
        <v>906</v>
      </c>
      <c r="E8243" t="s">
        <v>3</v>
      </c>
      <c r="F8243" t="s">
        <v>2</v>
      </c>
      <c r="G8243" t="s">
        <v>1</v>
      </c>
      <c r="H8243" t="s">
        <v>0</v>
      </c>
      <c r="I8243">
        <f>MONTH(Table6[[#This Row],[Loan Date]])</f>
        <v>2</v>
      </c>
      <c r="J8243" t="str">
        <f>_xlfn.XLOOKUP(Table6[[#This Row],[Numeric Month]],$N$5:$N$11,$O$5:$O$11)</f>
        <v>Feb</v>
      </c>
      <c r="K8243" t="str">
        <f>_xlfn.XLOOKUP(Table6[[#This Row],[Loan Date]],$Q$5:$Q$152,$R$5:$R$152)</f>
        <v>Monday</v>
      </c>
      <c r="L8243" t="str">
        <f>_xlfn.XLOOKUP(Table6[[#This Row],[Loan Date]],$Q$5:$Q$152,$S$5:$S$152)</f>
        <v>Week 6</v>
      </c>
    </row>
    <row r="8244" spans="1:12" x14ac:dyDescent="0.2">
      <c r="A8244" s="1">
        <v>44970</v>
      </c>
      <c r="B8244" t="s">
        <v>7</v>
      </c>
      <c r="C8244" s="1">
        <v>44970</v>
      </c>
      <c r="D8244" t="s">
        <v>261</v>
      </c>
      <c r="E8244" t="s">
        <v>44</v>
      </c>
      <c r="F8244" t="s">
        <v>44</v>
      </c>
      <c r="G8244" t="s">
        <v>39</v>
      </c>
      <c r="H8244" t="s">
        <v>0</v>
      </c>
      <c r="I8244">
        <f>MONTH(Table6[[#This Row],[Loan Date]])</f>
        <v>2</v>
      </c>
      <c r="J8244" t="str">
        <f>_xlfn.XLOOKUP(Table6[[#This Row],[Numeric Month]],$N$5:$N$11,$O$5:$O$11)</f>
        <v>Feb</v>
      </c>
      <c r="K8244" t="str">
        <f>_xlfn.XLOOKUP(Table6[[#This Row],[Loan Date]],$Q$5:$Q$152,$R$5:$R$152)</f>
        <v>Monday</v>
      </c>
      <c r="L8244" t="str">
        <f>_xlfn.XLOOKUP(Table6[[#This Row],[Loan Date]],$Q$5:$Q$152,$S$5:$S$152)</f>
        <v>Week 6</v>
      </c>
    </row>
    <row r="8245" spans="1:12" x14ac:dyDescent="0.2">
      <c r="A8245" s="1">
        <v>44970</v>
      </c>
      <c r="B8245" t="s">
        <v>7</v>
      </c>
      <c r="C8245" s="1">
        <v>44992</v>
      </c>
      <c r="D8245" t="s">
        <v>905</v>
      </c>
      <c r="E8245" t="s">
        <v>15</v>
      </c>
      <c r="F8245" t="s">
        <v>14</v>
      </c>
      <c r="G8245" t="s">
        <v>1</v>
      </c>
      <c r="H8245" t="s">
        <v>0</v>
      </c>
      <c r="I8245">
        <f>MONTH(Table6[[#This Row],[Loan Date]])</f>
        <v>2</v>
      </c>
      <c r="J8245" t="str">
        <f>_xlfn.XLOOKUP(Table6[[#This Row],[Numeric Month]],$N$5:$N$11,$O$5:$O$11)</f>
        <v>Feb</v>
      </c>
      <c r="K8245" t="str">
        <f>_xlfn.XLOOKUP(Table6[[#This Row],[Loan Date]],$Q$5:$Q$152,$R$5:$R$152)</f>
        <v>Monday</v>
      </c>
      <c r="L8245" t="str">
        <f>_xlfn.XLOOKUP(Table6[[#This Row],[Loan Date]],$Q$5:$Q$152,$S$5:$S$152)</f>
        <v>Week 6</v>
      </c>
    </row>
    <row r="8246" spans="1:12" x14ac:dyDescent="0.2">
      <c r="A8246" s="1">
        <v>44970</v>
      </c>
      <c r="B8246" t="s">
        <v>7</v>
      </c>
      <c r="C8246" s="1">
        <v>44970</v>
      </c>
      <c r="D8246" t="s">
        <v>115</v>
      </c>
      <c r="E8246" t="s">
        <v>23</v>
      </c>
      <c r="F8246" t="s">
        <v>23</v>
      </c>
      <c r="G8246" t="s">
        <v>20</v>
      </c>
      <c r="H8246" t="s">
        <v>0</v>
      </c>
      <c r="I8246">
        <f>MONTH(Table6[[#This Row],[Loan Date]])</f>
        <v>2</v>
      </c>
      <c r="J8246" t="str">
        <f>_xlfn.XLOOKUP(Table6[[#This Row],[Numeric Month]],$N$5:$N$11,$O$5:$O$11)</f>
        <v>Feb</v>
      </c>
      <c r="K8246" t="str">
        <f>_xlfn.XLOOKUP(Table6[[#This Row],[Loan Date]],$Q$5:$Q$152,$R$5:$R$152)</f>
        <v>Monday</v>
      </c>
      <c r="L8246" t="str">
        <f>_xlfn.XLOOKUP(Table6[[#This Row],[Loan Date]],$Q$5:$Q$152,$S$5:$S$152)</f>
        <v>Week 6</v>
      </c>
    </row>
    <row r="8247" spans="1:12" x14ac:dyDescent="0.2">
      <c r="A8247" s="1">
        <v>44970</v>
      </c>
      <c r="B8247" t="s">
        <v>7</v>
      </c>
      <c r="C8247" s="1">
        <v>44970</v>
      </c>
      <c r="D8247" t="s">
        <v>248</v>
      </c>
      <c r="E8247" t="s">
        <v>44</v>
      </c>
      <c r="F8247" t="s">
        <v>44</v>
      </c>
      <c r="G8247" t="s">
        <v>39</v>
      </c>
      <c r="H8247" t="s">
        <v>0</v>
      </c>
      <c r="I8247">
        <f>MONTH(Table6[[#This Row],[Loan Date]])</f>
        <v>2</v>
      </c>
      <c r="J8247" t="str">
        <f>_xlfn.XLOOKUP(Table6[[#This Row],[Numeric Month]],$N$5:$N$11,$O$5:$O$11)</f>
        <v>Feb</v>
      </c>
      <c r="K8247" t="str">
        <f>_xlfn.XLOOKUP(Table6[[#This Row],[Loan Date]],$Q$5:$Q$152,$R$5:$R$152)</f>
        <v>Monday</v>
      </c>
      <c r="L8247" t="str">
        <f>_xlfn.XLOOKUP(Table6[[#This Row],[Loan Date]],$Q$5:$Q$152,$S$5:$S$152)</f>
        <v>Week 6</v>
      </c>
    </row>
    <row r="8248" spans="1:12" x14ac:dyDescent="0.2">
      <c r="A8248" s="1">
        <v>44970</v>
      </c>
      <c r="B8248" t="s">
        <v>7</v>
      </c>
      <c r="C8248" s="1">
        <v>44970</v>
      </c>
      <c r="D8248" t="s">
        <v>497</v>
      </c>
      <c r="E8248" t="s">
        <v>21</v>
      </c>
      <c r="F8248" t="s">
        <v>21</v>
      </c>
      <c r="G8248" t="s">
        <v>20</v>
      </c>
      <c r="H8248" t="s">
        <v>0</v>
      </c>
      <c r="I8248">
        <f>MONTH(Table6[[#This Row],[Loan Date]])</f>
        <v>2</v>
      </c>
      <c r="J8248" t="str">
        <f>_xlfn.XLOOKUP(Table6[[#This Row],[Numeric Month]],$N$5:$N$11,$O$5:$O$11)</f>
        <v>Feb</v>
      </c>
      <c r="K8248" t="str">
        <f>_xlfn.XLOOKUP(Table6[[#This Row],[Loan Date]],$Q$5:$Q$152,$R$5:$R$152)</f>
        <v>Monday</v>
      </c>
      <c r="L8248" t="str">
        <f>_xlfn.XLOOKUP(Table6[[#This Row],[Loan Date]],$Q$5:$Q$152,$S$5:$S$152)</f>
        <v>Week 6</v>
      </c>
    </row>
    <row r="8249" spans="1:12" x14ac:dyDescent="0.2">
      <c r="A8249" s="1">
        <v>44970</v>
      </c>
      <c r="B8249" t="s">
        <v>7</v>
      </c>
      <c r="C8249" s="1">
        <v>44970</v>
      </c>
      <c r="D8249" t="s">
        <v>408</v>
      </c>
      <c r="E8249" t="s">
        <v>23</v>
      </c>
      <c r="F8249" t="s">
        <v>23</v>
      </c>
      <c r="G8249" t="s">
        <v>20</v>
      </c>
      <c r="H8249" t="s">
        <v>0</v>
      </c>
      <c r="I8249">
        <f>MONTH(Table6[[#This Row],[Loan Date]])</f>
        <v>2</v>
      </c>
      <c r="J8249" t="str">
        <f>_xlfn.XLOOKUP(Table6[[#This Row],[Numeric Month]],$N$5:$N$11,$O$5:$O$11)</f>
        <v>Feb</v>
      </c>
      <c r="K8249" t="str">
        <f>_xlfn.XLOOKUP(Table6[[#This Row],[Loan Date]],$Q$5:$Q$152,$R$5:$R$152)</f>
        <v>Monday</v>
      </c>
      <c r="L8249" t="str">
        <f>_xlfn.XLOOKUP(Table6[[#This Row],[Loan Date]],$Q$5:$Q$152,$S$5:$S$152)</f>
        <v>Week 6</v>
      </c>
    </row>
    <row r="8250" spans="1:12" x14ac:dyDescent="0.2">
      <c r="A8250" s="1">
        <v>44970</v>
      </c>
      <c r="B8250" t="s">
        <v>7</v>
      </c>
      <c r="C8250" s="1">
        <v>44977</v>
      </c>
      <c r="D8250" t="s">
        <v>904</v>
      </c>
      <c r="E8250" t="s">
        <v>204</v>
      </c>
      <c r="F8250" t="s">
        <v>2</v>
      </c>
      <c r="G8250" t="s">
        <v>1</v>
      </c>
      <c r="H8250" t="s">
        <v>0</v>
      </c>
      <c r="I8250">
        <f>MONTH(Table6[[#This Row],[Loan Date]])</f>
        <v>2</v>
      </c>
      <c r="J8250" t="str">
        <f>_xlfn.XLOOKUP(Table6[[#This Row],[Numeric Month]],$N$5:$N$11,$O$5:$O$11)</f>
        <v>Feb</v>
      </c>
      <c r="K8250" t="str">
        <f>_xlfn.XLOOKUP(Table6[[#This Row],[Loan Date]],$Q$5:$Q$152,$R$5:$R$152)</f>
        <v>Monday</v>
      </c>
      <c r="L8250" t="str">
        <f>_xlfn.XLOOKUP(Table6[[#This Row],[Loan Date]],$Q$5:$Q$152,$S$5:$S$152)</f>
        <v>Week 6</v>
      </c>
    </row>
    <row r="8251" spans="1:12" x14ac:dyDescent="0.2">
      <c r="A8251" s="1">
        <v>44970</v>
      </c>
      <c r="B8251" t="s">
        <v>5</v>
      </c>
      <c r="C8251" s="1">
        <v>44977</v>
      </c>
      <c r="D8251" t="s">
        <v>896</v>
      </c>
      <c r="E8251" t="s">
        <v>3</v>
      </c>
      <c r="F8251" t="s">
        <v>2</v>
      </c>
      <c r="G8251" t="s">
        <v>1</v>
      </c>
      <c r="H8251" t="s">
        <v>0</v>
      </c>
      <c r="I8251">
        <f>MONTH(Table6[[#This Row],[Loan Date]])</f>
        <v>2</v>
      </c>
      <c r="J8251" t="str">
        <f>_xlfn.XLOOKUP(Table6[[#This Row],[Numeric Month]],$N$5:$N$11,$O$5:$O$11)</f>
        <v>Feb</v>
      </c>
      <c r="K8251" t="str">
        <f>_xlfn.XLOOKUP(Table6[[#This Row],[Loan Date]],$Q$5:$Q$152,$R$5:$R$152)</f>
        <v>Monday</v>
      </c>
      <c r="L8251" t="str">
        <f>_xlfn.XLOOKUP(Table6[[#This Row],[Loan Date]],$Q$5:$Q$152,$S$5:$S$152)</f>
        <v>Week 6</v>
      </c>
    </row>
    <row r="8252" spans="1:12" x14ac:dyDescent="0.2">
      <c r="A8252" s="1">
        <v>44970</v>
      </c>
      <c r="B8252" t="s">
        <v>5</v>
      </c>
      <c r="C8252" s="1">
        <v>44970</v>
      </c>
      <c r="D8252" t="s">
        <v>262</v>
      </c>
      <c r="E8252" t="s">
        <v>162</v>
      </c>
      <c r="F8252" t="s">
        <v>162</v>
      </c>
      <c r="G8252" t="s">
        <v>11</v>
      </c>
      <c r="H8252" t="s">
        <v>0</v>
      </c>
      <c r="I8252">
        <f>MONTH(Table6[[#This Row],[Loan Date]])</f>
        <v>2</v>
      </c>
      <c r="J8252" t="str">
        <f>_xlfn.XLOOKUP(Table6[[#This Row],[Numeric Month]],$N$5:$N$11,$O$5:$O$11)</f>
        <v>Feb</v>
      </c>
      <c r="K8252" t="str">
        <f>_xlfn.XLOOKUP(Table6[[#This Row],[Loan Date]],$Q$5:$Q$152,$R$5:$R$152)</f>
        <v>Monday</v>
      </c>
      <c r="L8252" t="str">
        <f>_xlfn.XLOOKUP(Table6[[#This Row],[Loan Date]],$Q$5:$Q$152,$S$5:$S$152)</f>
        <v>Week 6</v>
      </c>
    </row>
    <row r="8253" spans="1:12" x14ac:dyDescent="0.2">
      <c r="A8253" s="1">
        <v>44970</v>
      </c>
      <c r="B8253" t="s">
        <v>7</v>
      </c>
      <c r="C8253" s="1">
        <v>44970</v>
      </c>
      <c r="D8253" t="s">
        <v>254</v>
      </c>
      <c r="E8253" t="s">
        <v>41</v>
      </c>
      <c r="F8253" t="s">
        <v>40</v>
      </c>
      <c r="G8253" t="s">
        <v>39</v>
      </c>
      <c r="H8253" t="s">
        <v>0</v>
      </c>
      <c r="I8253">
        <f>MONTH(Table6[[#This Row],[Loan Date]])</f>
        <v>2</v>
      </c>
      <c r="J8253" t="str">
        <f>_xlfn.XLOOKUP(Table6[[#This Row],[Numeric Month]],$N$5:$N$11,$O$5:$O$11)</f>
        <v>Feb</v>
      </c>
      <c r="K8253" t="str">
        <f>_xlfn.XLOOKUP(Table6[[#This Row],[Loan Date]],$Q$5:$Q$152,$R$5:$R$152)</f>
        <v>Monday</v>
      </c>
      <c r="L8253" t="str">
        <f>_xlfn.XLOOKUP(Table6[[#This Row],[Loan Date]],$Q$5:$Q$152,$S$5:$S$152)</f>
        <v>Week 6</v>
      </c>
    </row>
    <row r="8254" spans="1:12" x14ac:dyDescent="0.2">
      <c r="A8254" s="1">
        <v>44970</v>
      </c>
      <c r="B8254" t="s">
        <v>5</v>
      </c>
      <c r="C8254" s="1">
        <v>44970</v>
      </c>
      <c r="D8254" t="s">
        <v>445</v>
      </c>
      <c r="E8254" t="s">
        <v>12</v>
      </c>
      <c r="F8254" t="s">
        <v>12</v>
      </c>
      <c r="G8254" t="s">
        <v>11</v>
      </c>
      <c r="H8254" t="s">
        <v>0</v>
      </c>
      <c r="I8254">
        <f>MONTH(Table6[[#This Row],[Loan Date]])</f>
        <v>2</v>
      </c>
      <c r="J8254" t="str">
        <f>_xlfn.XLOOKUP(Table6[[#This Row],[Numeric Month]],$N$5:$N$11,$O$5:$O$11)</f>
        <v>Feb</v>
      </c>
      <c r="K8254" t="str">
        <f>_xlfn.XLOOKUP(Table6[[#This Row],[Loan Date]],$Q$5:$Q$152,$R$5:$R$152)</f>
        <v>Monday</v>
      </c>
      <c r="L8254" t="str">
        <f>_xlfn.XLOOKUP(Table6[[#This Row],[Loan Date]],$Q$5:$Q$152,$S$5:$S$152)</f>
        <v>Week 6</v>
      </c>
    </row>
    <row r="8255" spans="1:12" x14ac:dyDescent="0.2">
      <c r="A8255" s="1">
        <v>44970</v>
      </c>
      <c r="B8255" t="s">
        <v>7</v>
      </c>
      <c r="C8255" s="1">
        <v>44970</v>
      </c>
      <c r="D8255" t="s">
        <v>497</v>
      </c>
      <c r="E8255" t="s">
        <v>21</v>
      </c>
      <c r="F8255" t="s">
        <v>21</v>
      </c>
      <c r="G8255" t="s">
        <v>20</v>
      </c>
      <c r="H8255" t="s">
        <v>0</v>
      </c>
      <c r="I8255">
        <f>MONTH(Table6[[#This Row],[Loan Date]])</f>
        <v>2</v>
      </c>
      <c r="J8255" t="str">
        <f>_xlfn.XLOOKUP(Table6[[#This Row],[Numeric Month]],$N$5:$N$11,$O$5:$O$11)</f>
        <v>Feb</v>
      </c>
      <c r="K8255" t="str">
        <f>_xlfn.XLOOKUP(Table6[[#This Row],[Loan Date]],$Q$5:$Q$152,$R$5:$R$152)</f>
        <v>Monday</v>
      </c>
      <c r="L8255" t="str">
        <f>_xlfn.XLOOKUP(Table6[[#This Row],[Loan Date]],$Q$5:$Q$152,$S$5:$S$152)</f>
        <v>Week 6</v>
      </c>
    </row>
    <row r="8256" spans="1:12" x14ac:dyDescent="0.2">
      <c r="A8256" s="1">
        <v>44970</v>
      </c>
      <c r="B8256" t="s">
        <v>7</v>
      </c>
      <c r="C8256" s="1">
        <v>44970</v>
      </c>
      <c r="D8256" t="s">
        <v>45</v>
      </c>
      <c r="E8256" t="s">
        <v>44</v>
      </c>
      <c r="F8256" t="s">
        <v>44</v>
      </c>
      <c r="G8256" t="s">
        <v>39</v>
      </c>
      <c r="H8256" t="s">
        <v>0</v>
      </c>
      <c r="I8256">
        <f>MONTH(Table6[[#This Row],[Loan Date]])</f>
        <v>2</v>
      </c>
      <c r="J8256" t="str">
        <f>_xlfn.XLOOKUP(Table6[[#This Row],[Numeric Month]],$N$5:$N$11,$O$5:$O$11)</f>
        <v>Feb</v>
      </c>
      <c r="K8256" t="str">
        <f>_xlfn.XLOOKUP(Table6[[#This Row],[Loan Date]],$Q$5:$Q$152,$R$5:$R$152)</f>
        <v>Monday</v>
      </c>
      <c r="L8256" t="str">
        <f>_xlfn.XLOOKUP(Table6[[#This Row],[Loan Date]],$Q$5:$Q$152,$S$5:$S$152)</f>
        <v>Week 6</v>
      </c>
    </row>
    <row r="8257" spans="1:12" x14ac:dyDescent="0.2">
      <c r="A8257" s="1">
        <v>44970</v>
      </c>
      <c r="B8257" t="s">
        <v>7</v>
      </c>
      <c r="C8257" s="1">
        <v>44977</v>
      </c>
      <c r="D8257" t="s">
        <v>903</v>
      </c>
      <c r="E8257" t="s">
        <v>204</v>
      </c>
      <c r="F8257" t="s">
        <v>2</v>
      </c>
      <c r="G8257" t="s">
        <v>1</v>
      </c>
      <c r="H8257" t="s">
        <v>0</v>
      </c>
      <c r="I8257">
        <f>MONTH(Table6[[#This Row],[Loan Date]])</f>
        <v>2</v>
      </c>
      <c r="J8257" t="str">
        <f>_xlfn.XLOOKUP(Table6[[#This Row],[Numeric Month]],$N$5:$N$11,$O$5:$O$11)</f>
        <v>Feb</v>
      </c>
      <c r="K8257" t="str">
        <f>_xlfn.XLOOKUP(Table6[[#This Row],[Loan Date]],$Q$5:$Q$152,$R$5:$R$152)</f>
        <v>Monday</v>
      </c>
      <c r="L8257" t="str">
        <f>_xlfn.XLOOKUP(Table6[[#This Row],[Loan Date]],$Q$5:$Q$152,$S$5:$S$152)</f>
        <v>Week 6</v>
      </c>
    </row>
    <row r="8258" spans="1:12" x14ac:dyDescent="0.2">
      <c r="A8258" s="1">
        <v>44970</v>
      </c>
      <c r="B8258" t="s">
        <v>7</v>
      </c>
      <c r="C8258" s="1">
        <v>44970</v>
      </c>
      <c r="D8258" t="s">
        <v>768</v>
      </c>
      <c r="E8258" t="s">
        <v>37</v>
      </c>
      <c r="F8258" t="s">
        <v>37</v>
      </c>
      <c r="G8258" t="s">
        <v>20</v>
      </c>
      <c r="H8258" t="s">
        <v>0</v>
      </c>
      <c r="I8258">
        <f>MONTH(Table6[[#This Row],[Loan Date]])</f>
        <v>2</v>
      </c>
      <c r="J8258" t="str">
        <f>_xlfn.XLOOKUP(Table6[[#This Row],[Numeric Month]],$N$5:$N$11,$O$5:$O$11)</f>
        <v>Feb</v>
      </c>
      <c r="K8258" t="str">
        <f>_xlfn.XLOOKUP(Table6[[#This Row],[Loan Date]],$Q$5:$Q$152,$R$5:$R$152)</f>
        <v>Monday</v>
      </c>
      <c r="L8258" t="str">
        <f>_xlfn.XLOOKUP(Table6[[#This Row],[Loan Date]],$Q$5:$Q$152,$S$5:$S$152)</f>
        <v>Week 6</v>
      </c>
    </row>
    <row r="8259" spans="1:12" x14ac:dyDescent="0.2">
      <c r="A8259" s="1">
        <v>44970</v>
      </c>
      <c r="B8259" t="s">
        <v>7</v>
      </c>
      <c r="C8259" s="1">
        <v>44970</v>
      </c>
      <c r="D8259" t="s">
        <v>214</v>
      </c>
      <c r="E8259" t="s">
        <v>23</v>
      </c>
      <c r="F8259" t="s">
        <v>23</v>
      </c>
      <c r="G8259" t="s">
        <v>20</v>
      </c>
      <c r="H8259" t="s">
        <v>0</v>
      </c>
      <c r="I8259">
        <f>MONTH(Table6[[#This Row],[Loan Date]])</f>
        <v>2</v>
      </c>
      <c r="J8259" t="str">
        <f>_xlfn.XLOOKUP(Table6[[#This Row],[Numeric Month]],$N$5:$N$11,$O$5:$O$11)</f>
        <v>Feb</v>
      </c>
      <c r="K8259" t="str">
        <f>_xlfn.XLOOKUP(Table6[[#This Row],[Loan Date]],$Q$5:$Q$152,$R$5:$R$152)</f>
        <v>Monday</v>
      </c>
      <c r="L8259" t="str">
        <f>_xlfn.XLOOKUP(Table6[[#This Row],[Loan Date]],$Q$5:$Q$152,$S$5:$S$152)</f>
        <v>Week 6</v>
      </c>
    </row>
    <row r="8260" spans="1:12" x14ac:dyDescent="0.2">
      <c r="A8260" s="1">
        <v>44970</v>
      </c>
      <c r="B8260" t="s">
        <v>7</v>
      </c>
      <c r="C8260" s="1">
        <v>44970</v>
      </c>
      <c r="D8260" t="s">
        <v>111</v>
      </c>
      <c r="E8260" t="s">
        <v>21</v>
      </c>
      <c r="F8260" t="s">
        <v>21</v>
      </c>
      <c r="G8260" t="s">
        <v>20</v>
      </c>
      <c r="H8260" t="s">
        <v>0</v>
      </c>
      <c r="I8260">
        <f>MONTH(Table6[[#This Row],[Loan Date]])</f>
        <v>2</v>
      </c>
      <c r="J8260" t="str">
        <f>_xlfn.XLOOKUP(Table6[[#This Row],[Numeric Month]],$N$5:$N$11,$O$5:$O$11)</f>
        <v>Feb</v>
      </c>
      <c r="K8260" t="str">
        <f>_xlfn.XLOOKUP(Table6[[#This Row],[Loan Date]],$Q$5:$Q$152,$R$5:$R$152)</f>
        <v>Monday</v>
      </c>
      <c r="L8260" t="str">
        <f>_xlfn.XLOOKUP(Table6[[#This Row],[Loan Date]],$Q$5:$Q$152,$S$5:$S$152)</f>
        <v>Week 6</v>
      </c>
    </row>
    <row r="8261" spans="1:12" x14ac:dyDescent="0.2">
      <c r="A8261" s="1">
        <v>44970</v>
      </c>
      <c r="B8261" t="s">
        <v>5</v>
      </c>
      <c r="C8261" s="1">
        <v>44970</v>
      </c>
      <c r="D8261" t="s">
        <v>412</v>
      </c>
      <c r="E8261" t="s">
        <v>65</v>
      </c>
      <c r="F8261" t="s">
        <v>65</v>
      </c>
      <c r="G8261" t="s">
        <v>20</v>
      </c>
      <c r="H8261" t="s">
        <v>0</v>
      </c>
      <c r="I8261">
        <f>MONTH(Table6[[#This Row],[Loan Date]])</f>
        <v>2</v>
      </c>
      <c r="J8261" t="str">
        <f>_xlfn.XLOOKUP(Table6[[#This Row],[Numeric Month]],$N$5:$N$11,$O$5:$O$11)</f>
        <v>Feb</v>
      </c>
      <c r="K8261" t="str">
        <f>_xlfn.XLOOKUP(Table6[[#This Row],[Loan Date]],$Q$5:$Q$152,$R$5:$R$152)</f>
        <v>Monday</v>
      </c>
      <c r="L8261" t="str">
        <f>_xlfn.XLOOKUP(Table6[[#This Row],[Loan Date]],$Q$5:$Q$152,$S$5:$S$152)</f>
        <v>Week 6</v>
      </c>
    </row>
    <row r="8262" spans="1:12" x14ac:dyDescent="0.2">
      <c r="A8262" s="1">
        <v>44970</v>
      </c>
      <c r="B8262" t="s">
        <v>5</v>
      </c>
      <c r="C8262" s="1">
        <v>44970</v>
      </c>
      <c r="D8262" t="s">
        <v>341</v>
      </c>
      <c r="E8262" t="s">
        <v>49</v>
      </c>
      <c r="F8262" t="s">
        <v>49</v>
      </c>
      <c r="G8262" t="s">
        <v>20</v>
      </c>
      <c r="H8262" t="s">
        <v>0</v>
      </c>
      <c r="I8262">
        <f>MONTH(Table6[[#This Row],[Loan Date]])</f>
        <v>2</v>
      </c>
      <c r="J8262" t="str">
        <f>_xlfn.XLOOKUP(Table6[[#This Row],[Numeric Month]],$N$5:$N$11,$O$5:$O$11)</f>
        <v>Feb</v>
      </c>
      <c r="K8262" t="str">
        <f>_xlfn.XLOOKUP(Table6[[#This Row],[Loan Date]],$Q$5:$Q$152,$R$5:$R$152)</f>
        <v>Monday</v>
      </c>
      <c r="L8262" t="str">
        <f>_xlfn.XLOOKUP(Table6[[#This Row],[Loan Date]],$Q$5:$Q$152,$S$5:$S$152)</f>
        <v>Week 6</v>
      </c>
    </row>
    <row r="8263" spans="1:12" x14ac:dyDescent="0.2">
      <c r="A8263" s="1">
        <v>44970</v>
      </c>
      <c r="B8263" t="s">
        <v>5</v>
      </c>
      <c r="C8263" s="1">
        <v>44970</v>
      </c>
      <c r="D8263" t="s">
        <v>31</v>
      </c>
      <c r="E8263" t="s">
        <v>21</v>
      </c>
      <c r="F8263" t="s">
        <v>21</v>
      </c>
      <c r="G8263" t="s">
        <v>20</v>
      </c>
      <c r="H8263" t="s">
        <v>0</v>
      </c>
      <c r="I8263">
        <f>MONTH(Table6[[#This Row],[Loan Date]])</f>
        <v>2</v>
      </c>
      <c r="J8263" t="str">
        <f>_xlfn.XLOOKUP(Table6[[#This Row],[Numeric Month]],$N$5:$N$11,$O$5:$O$11)</f>
        <v>Feb</v>
      </c>
      <c r="K8263" t="str">
        <f>_xlfn.XLOOKUP(Table6[[#This Row],[Loan Date]],$Q$5:$Q$152,$R$5:$R$152)</f>
        <v>Monday</v>
      </c>
      <c r="L8263" t="str">
        <f>_xlfn.XLOOKUP(Table6[[#This Row],[Loan Date]],$Q$5:$Q$152,$S$5:$S$152)</f>
        <v>Week 6</v>
      </c>
    </row>
    <row r="8264" spans="1:12" x14ac:dyDescent="0.2">
      <c r="A8264" s="1">
        <v>44970</v>
      </c>
      <c r="B8264" t="s">
        <v>5</v>
      </c>
      <c r="C8264" s="1">
        <v>44970</v>
      </c>
      <c r="D8264" t="s">
        <v>408</v>
      </c>
      <c r="E8264" t="s">
        <v>23</v>
      </c>
      <c r="F8264" t="s">
        <v>23</v>
      </c>
      <c r="G8264" t="s">
        <v>20</v>
      </c>
      <c r="H8264" t="s">
        <v>0</v>
      </c>
      <c r="I8264">
        <f>MONTH(Table6[[#This Row],[Loan Date]])</f>
        <v>2</v>
      </c>
      <c r="J8264" t="str">
        <f>_xlfn.XLOOKUP(Table6[[#This Row],[Numeric Month]],$N$5:$N$11,$O$5:$O$11)</f>
        <v>Feb</v>
      </c>
      <c r="K8264" t="str">
        <f>_xlfn.XLOOKUP(Table6[[#This Row],[Loan Date]],$Q$5:$Q$152,$R$5:$R$152)</f>
        <v>Monday</v>
      </c>
      <c r="L8264" t="str">
        <f>_xlfn.XLOOKUP(Table6[[#This Row],[Loan Date]],$Q$5:$Q$152,$S$5:$S$152)</f>
        <v>Week 6</v>
      </c>
    </row>
    <row r="8265" spans="1:12" x14ac:dyDescent="0.2">
      <c r="A8265" s="1">
        <v>44970</v>
      </c>
      <c r="B8265" t="s">
        <v>7</v>
      </c>
      <c r="C8265" s="1">
        <v>44984</v>
      </c>
      <c r="D8265" t="s">
        <v>382</v>
      </c>
      <c r="E8265" t="s">
        <v>9</v>
      </c>
      <c r="F8265" t="s">
        <v>8</v>
      </c>
      <c r="G8265" t="s">
        <v>1</v>
      </c>
      <c r="H8265" t="s">
        <v>0</v>
      </c>
      <c r="I8265">
        <f>MONTH(Table6[[#This Row],[Loan Date]])</f>
        <v>2</v>
      </c>
      <c r="J8265" t="str">
        <f>_xlfn.XLOOKUP(Table6[[#This Row],[Numeric Month]],$N$5:$N$11,$O$5:$O$11)</f>
        <v>Feb</v>
      </c>
      <c r="K8265" t="str">
        <f>_xlfn.XLOOKUP(Table6[[#This Row],[Loan Date]],$Q$5:$Q$152,$R$5:$R$152)</f>
        <v>Monday</v>
      </c>
      <c r="L8265" t="str">
        <f>_xlfn.XLOOKUP(Table6[[#This Row],[Loan Date]],$Q$5:$Q$152,$S$5:$S$152)</f>
        <v>Week 6</v>
      </c>
    </row>
    <row r="8266" spans="1:12" x14ac:dyDescent="0.2">
      <c r="A8266" s="1">
        <v>44970</v>
      </c>
      <c r="B8266" t="s">
        <v>7</v>
      </c>
      <c r="C8266" s="1">
        <v>44970</v>
      </c>
      <c r="D8266" t="s">
        <v>306</v>
      </c>
      <c r="E8266" t="s">
        <v>162</v>
      </c>
      <c r="F8266" t="s">
        <v>162</v>
      </c>
      <c r="G8266" t="s">
        <v>11</v>
      </c>
      <c r="H8266" t="s">
        <v>0</v>
      </c>
      <c r="I8266">
        <f>MONTH(Table6[[#This Row],[Loan Date]])</f>
        <v>2</v>
      </c>
      <c r="J8266" t="str">
        <f>_xlfn.XLOOKUP(Table6[[#This Row],[Numeric Month]],$N$5:$N$11,$O$5:$O$11)</f>
        <v>Feb</v>
      </c>
      <c r="K8266" t="str">
        <f>_xlfn.XLOOKUP(Table6[[#This Row],[Loan Date]],$Q$5:$Q$152,$R$5:$R$152)</f>
        <v>Monday</v>
      </c>
      <c r="L8266" t="str">
        <f>_xlfn.XLOOKUP(Table6[[#This Row],[Loan Date]],$Q$5:$Q$152,$S$5:$S$152)</f>
        <v>Week 6</v>
      </c>
    </row>
    <row r="8267" spans="1:12" x14ac:dyDescent="0.2">
      <c r="A8267" s="1">
        <v>44970</v>
      </c>
      <c r="B8267" t="s">
        <v>7</v>
      </c>
      <c r="C8267" s="1">
        <v>44984</v>
      </c>
      <c r="D8267" t="s">
        <v>902</v>
      </c>
      <c r="E8267" t="s">
        <v>3</v>
      </c>
      <c r="F8267" t="s">
        <v>2</v>
      </c>
      <c r="G8267" t="s">
        <v>1</v>
      </c>
      <c r="H8267" t="s">
        <v>0</v>
      </c>
      <c r="I8267">
        <f>MONTH(Table6[[#This Row],[Loan Date]])</f>
        <v>2</v>
      </c>
      <c r="J8267" t="str">
        <f>_xlfn.XLOOKUP(Table6[[#This Row],[Numeric Month]],$N$5:$N$11,$O$5:$O$11)</f>
        <v>Feb</v>
      </c>
      <c r="K8267" t="str">
        <f>_xlfn.XLOOKUP(Table6[[#This Row],[Loan Date]],$Q$5:$Q$152,$R$5:$R$152)</f>
        <v>Monday</v>
      </c>
      <c r="L8267" t="str">
        <f>_xlfn.XLOOKUP(Table6[[#This Row],[Loan Date]],$Q$5:$Q$152,$S$5:$S$152)</f>
        <v>Week 6</v>
      </c>
    </row>
    <row r="8268" spans="1:12" x14ac:dyDescent="0.2">
      <c r="A8268" s="1">
        <v>44970</v>
      </c>
      <c r="B8268" t="s">
        <v>7</v>
      </c>
      <c r="C8268" s="1">
        <v>44970</v>
      </c>
      <c r="D8268" t="s">
        <v>119</v>
      </c>
      <c r="E8268" t="s">
        <v>21</v>
      </c>
      <c r="F8268" t="s">
        <v>21</v>
      </c>
      <c r="G8268" t="s">
        <v>20</v>
      </c>
      <c r="H8268" t="s">
        <v>0</v>
      </c>
      <c r="I8268">
        <f>MONTH(Table6[[#This Row],[Loan Date]])</f>
        <v>2</v>
      </c>
      <c r="J8268" t="str">
        <f>_xlfn.XLOOKUP(Table6[[#This Row],[Numeric Month]],$N$5:$N$11,$O$5:$O$11)</f>
        <v>Feb</v>
      </c>
      <c r="K8268" t="str">
        <f>_xlfn.XLOOKUP(Table6[[#This Row],[Loan Date]],$Q$5:$Q$152,$R$5:$R$152)</f>
        <v>Monday</v>
      </c>
      <c r="L8268" t="str">
        <f>_xlfn.XLOOKUP(Table6[[#This Row],[Loan Date]],$Q$5:$Q$152,$S$5:$S$152)</f>
        <v>Week 6</v>
      </c>
    </row>
    <row r="8269" spans="1:12" x14ac:dyDescent="0.2">
      <c r="A8269" s="1">
        <v>44970</v>
      </c>
      <c r="B8269" t="s">
        <v>7</v>
      </c>
      <c r="C8269" s="1">
        <v>44970</v>
      </c>
      <c r="D8269" t="s">
        <v>29</v>
      </c>
      <c r="E8269" t="s">
        <v>23</v>
      </c>
      <c r="F8269" t="s">
        <v>23</v>
      </c>
      <c r="G8269" t="s">
        <v>20</v>
      </c>
      <c r="H8269" t="s">
        <v>0</v>
      </c>
      <c r="I8269">
        <f>MONTH(Table6[[#This Row],[Loan Date]])</f>
        <v>2</v>
      </c>
      <c r="J8269" t="str">
        <f>_xlfn.XLOOKUP(Table6[[#This Row],[Numeric Month]],$N$5:$N$11,$O$5:$O$11)</f>
        <v>Feb</v>
      </c>
      <c r="K8269" t="str">
        <f>_xlfn.XLOOKUP(Table6[[#This Row],[Loan Date]],$Q$5:$Q$152,$R$5:$R$152)</f>
        <v>Monday</v>
      </c>
      <c r="L8269" t="str">
        <f>_xlfn.XLOOKUP(Table6[[#This Row],[Loan Date]],$Q$5:$Q$152,$S$5:$S$152)</f>
        <v>Week 6</v>
      </c>
    </row>
    <row r="8270" spans="1:12" x14ac:dyDescent="0.2">
      <c r="A8270" s="1">
        <v>44970</v>
      </c>
      <c r="B8270" t="s">
        <v>7</v>
      </c>
      <c r="C8270" s="1">
        <v>44970</v>
      </c>
      <c r="D8270" t="s">
        <v>290</v>
      </c>
      <c r="E8270" t="s">
        <v>44</v>
      </c>
      <c r="F8270" t="s">
        <v>44</v>
      </c>
      <c r="G8270" t="s">
        <v>39</v>
      </c>
      <c r="H8270" t="s">
        <v>0</v>
      </c>
      <c r="I8270">
        <f>MONTH(Table6[[#This Row],[Loan Date]])</f>
        <v>2</v>
      </c>
      <c r="J8270" t="str">
        <f>_xlfn.XLOOKUP(Table6[[#This Row],[Numeric Month]],$N$5:$N$11,$O$5:$O$11)</f>
        <v>Feb</v>
      </c>
      <c r="K8270" t="str">
        <f>_xlfn.XLOOKUP(Table6[[#This Row],[Loan Date]],$Q$5:$Q$152,$R$5:$R$152)</f>
        <v>Monday</v>
      </c>
      <c r="L8270" t="str">
        <f>_xlfn.XLOOKUP(Table6[[#This Row],[Loan Date]],$Q$5:$Q$152,$S$5:$S$152)</f>
        <v>Week 6</v>
      </c>
    </row>
    <row r="8271" spans="1:12" x14ac:dyDescent="0.2">
      <c r="A8271" s="1">
        <v>44970</v>
      </c>
      <c r="B8271" t="s">
        <v>7</v>
      </c>
      <c r="C8271" s="1">
        <v>44984</v>
      </c>
      <c r="D8271" t="s">
        <v>901</v>
      </c>
      <c r="E8271" t="s">
        <v>15</v>
      </c>
      <c r="F8271" t="s">
        <v>14</v>
      </c>
      <c r="G8271" t="s">
        <v>1</v>
      </c>
      <c r="H8271" t="s">
        <v>0</v>
      </c>
      <c r="I8271">
        <f>MONTH(Table6[[#This Row],[Loan Date]])</f>
        <v>2</v>
      </c>
      <c r="J8271" t="str">
        <f>_xlfn.XLOOKUP(Table6[[#This Row],[Numeric Month]],$N$5:$N$11,$O$5:$O$11)</f>
        <v>Feb</v>
      </c>
      <c r="K8271" t="str">
        <f>_xlfn.XLOOKUP(Table6[[#This Row],[Loan Date]],$Q$5:$Q$152,$R$5:$R$152)</f>
        <v>Monday</v>
      </c>
      <c r="L8271" t="str">
        <f>_xlfn.XLOOKUP(Table6[[#This Row],[Loan Date]],$Q$5:$Q$152,$S$5:$S$152)</f>
        <v>Week 6</v>
      </c>
    </row>
    <row r="8272" spans="1:12" x14ac:dyDescent="0.2">
      <c r="A8272" s="1">
        <v>44970</v>
      </c>
      <c r="B8272" t="s">
        <v>7</v>
      </c>
      <c r="C8272" s="1">
        <v>44970</v>
      </c>
      <c r="D8272" t="s">
        <v>30</v>
      </c>
      <c r="E8272" t="s">
        <v>23</v>
      </c>
      <c r="F8272" t="s">
        <v>23</v>
      </c>
      <c r="G8272" t="s">
        <v>20</v>
      </c>
      <c r="H8272" t="s">
        <v>0</v>
      </c>
      <c r="I8272">
        <f>MONTH(Table6[[#This Row],[Loan Date]])</f>
        <v>2</v>
      </c>
      <c r="J8272" t="str">
        <f>_xlfn.XLOOKUP(Table6[[#This Row],[Numeric Month]],$N$5:$N$11,$O$5:$O$11)</f>
        <v>Feb</v>
      </c>
      <c r="K8272" t="str">
        <f>_xlfn.XLOOKUP(Table6[[#This Row],[Loan Date]],$Q$5:$Q$152,$R$5:$R$152)</f>
        <v>Monday</v>
      </c>
      <c r="L8272" t="str">
        <f>_xlfn.XLOOKUP(Table6[[#This Row],[Loan Date]],$Q$5:$Q$152,$S$5:$S$152)</f>
        <v>Week 6</v>
      </c>
    </row>
    <row r="8273" spans="1:12" x14ac:dyDescent="0.2">
      <c r="A8273" s="1">
        <v>44970</v>
      </c>
      <c r="B8273" t="s">
        <v>7</v>
      </c>
      <c r="C8273" s="1">
        <v>44970</v>
      </c>
      <c r="D8273" t="s">
        <v>22</v>
      </c>
      <c r="E8273" t="s">
        <v>21</v>
      </c>
      <c r="F8273" t="s">
        <v>21</v>
      </c>
      <c r="G8273" t="s">
        <v>20</v>
      </c>
      <c r="H8273" t="s">
        <v>0</v>
      </c>
      <c r="I8273">
        <f>MONTH(Table6[[#This Row],[Loan Date]])</f>
        <v>2</v>
      </c>
      <c r="J8273" t="str">
        <f>_xlfn.XLOOKUP(Table6[[#This Row],[Numeric Month]],$N$5:$N$11,$O$5:$O$11)</f>
        <v>Feb</v>
      </c>
      <c r="K8273" t="str">
        <f>_xlfn.XLOOKUP(Table6[[#This Row],[Loan Date]],$Q$5:$Q$152,$R$5:$R$152)</f>
        <v>Monday</v>
      </c>
      <c r="L8273" t="str">
        <f>_xlfn.XLOOKUP(Table6[[#This Row],[Loan Date]],$Q$5:$Q$152,$S$5:$S$152)</f>
        <v>Week 6</v>
      </c>
    </row>
    <row r="8274" spans="1:12" x14ac:dyDescent="0.2">
      <c r="A8274" s="1">
        <v>44970</v>
      </c>
      <c r="B8274" t="s">
        <v>7</v>
      </c>
      <c r="C8274" s="1">
        <v>44970</v>
      </c>
      <c r="D8274" t="s">
        <v>615</v>
      </c>
      <c r="E8274" t="s">
        <v>37</v>
      </c>
      <c r="F8274" t="s">
        <v>37</v>
      </c>
      <c r="G8274" t="s">
        <v>20</v>
      </c>
      <c r="H8274" t="s">
        <v>0</v>
      </c>
      <c r="I8274">
        <f>MONTH(Table6[[#This Row],[Loan Date]])</f>
        <v>2</v>
      </c>
      <c r="J8274" t="str">
        <f>_xlfn.XLOOKUP(Table6[[#This Row],[Numeric Month]],$N$5:$N$11,$O$5:$O$11)</f>
        <v>Feb</v>
      </c>
      <c r="K8274" t="str">
        <f>_xlfn.XLOOKUP(Table6[[#This Row],[Loan Date]],$Q$5:$Q$152,$R$5:$R$152)</f>
        <v>Monday</v>
      </c>
      <c r="L8274" t="str">
        <f>_xlfn.XLOOKUP(Table6[[#This Row],[Loan Date]],$Q$5:$Q$152,$S$5:$S$152)</f>
        <v>Week 6</v>
      </c>
    </row>
    <row r="8275" spans="1:12" x14ac:dyDescent="0.2">
      <c r="A8275" s="1">
        <v>44970</v>
      </c>
      <c r="B8275" t="s">
        <v>7</v>
      </c>
      <c r="C8275" s="1">
        <v>44984</v>
      </c>
      <c r="D8275" t="s">
        <v>337</v>
      </c>
      <c r="E8275" t="s">
        <v>3</v>
      </c>
      <c r="F8275" t="s">
        <v>2</v>
      </c>
      <c r="G8275" t="s">
        <v>1</v>
      </c>
      <c r="H8275" t="s">
        <v>0</v>
      </c>
      <c r="I8275">
        <f>MONTH(Table6[[#This Row],[Loan Date]])</f>
        <v>2</v>
      </c>
      <c r="J8275" t="str">
        <f>_xlfn.XLOOKUP(Table6[[#This Row],[Numeric Month]],$N$5:$N$11,$O$5:$O$11)</f>
        <v>Feb</v>
      </c>
      <c r="K8275" t="str">
        <f>_xlfn.XLOOKUP(Table6[[#This Row],[Loan Date]],$Q$5:$Q$152,$R$5:$R$152)</f>
        <v>Monday</v>
      </c>
      <c r="L8275" t="str">
        <f>_xlfn.XLOOKUP(Table6[[#This Row],[Loan Date]],$Q$5:$Q$152,$S$5:$S$152)</f>
        <v>Week 6</v>
      </c>
    </row>
    <row r="8276" spans="1:12" x14ac:dyDescent="0.2">
      <c r="A8276" s="1">
        <v>44970</v>
      </c>
      <c r="B8276" t="s">
        <v>7</v>
      </c>
      <c r="C8276" s="1">
        <v>44970</v>
      </c>
      <c r="D8276" t="s">
        <v>380</v>
      </c>
      <c r="E8276" t="s">
        <v>21</v>
      </c>
      <c r="F8276" t="s">
        <v>21</v>
      </c>
      <c r="G8276" t="s">
        <v>20</v>
      </c>
      <c r="H8276" t="s">
        <v>0</v>
      </c>
      <c r="I8276">
        <f>MONTH(Table6[[#This Row],[Loan Date]])</f>
        <v>2</v>
      </c>
      <c r="J8276" t="str">
        <f>_xlfn.XLOOKUP(Table6[[#This Row],[Numeric Month]],$N$5:$N$11,$O$5:$O$11)</f>
        <v>Feb</v>
      </c>
      <c r="K8276" t="str">
        <f>_xlfn.XLOOKUP(Table6[[#This Row],[Loan Date]],$Q$5:$Q$152,$R$5:$R$152)</f>
        <v>Monday</v>
      </c>
      <c r="L8276" t="str">
        <f>_xlfn.XLOOKUP(Table6[[#This Row],[Loan Date]],$Q$5:$Q$152,$S$5:$S$152)</f>
        <v>Week 6</v>
      </c>
    </row>
    <row r="8277" spans="1:12" x14ac:dyDescent="0.2">
      <c r="A8277" s="1">
        <v>44970</v>
      </c>
      <c r="B8277" t="s">
        <v>7</v>
      </c>
      <c r="C8277" s="1">
        <v>44970</v>
      </c>
      <c r="D8277" t="s">
        <v>200</v>
      </c>
      <c r="E8277" t="s">
        <v>23</v>
      </c>
      <c r="F8277" t="s">
        <v>23</v>
      </c>
      <c r="G8277" t="s">
        <v>20</v>
      </c>
      <c r="H8277" t="s">
        <v>0</v>
      </c>
      <c r="I8277">
        <f>MONTH(Table6[[#This Row],[Loan Date]])</f>
        <v>2</v>
      </c>
      <c r="J8277" t="str">
        <f>_xlfn.XLOOKUP(Table6[[#This Row],[Numeric Month]],$N$5:$N$11,$O$5:$O$11)</f>
        <v>Feb</v>
      </c>
      <c r="K8277" t="str">
        <f>_xlfn.XLOOKUP(Table6[[#This Row],[Loan Date]],$Q$5:$Q$152,$R$5:$R$152)</f>
        <v>Monday</v>
      </c>
      <c r="L8277" t="str">
        <f>_xlfn.XLOOKUP(Table6[[#This Row],[Loan Date]],$Q$5:$Q$152,$S$5:$S$152)</f>
        <v>Week 6</v>
      </c>
    </row>
    <row r="8278" spans="1:12" x14ac:dyDescent="0.2">
      <c r="A8278" s="1">
        <v>44970</v>
      </c>
      <c r="B8278" t="s">
        <v>7</v>
      </c>
      <c r="C8278" s="1">
        <v>44970</v>
      </c>
      <c r="D8278" t="s">
        <v>327</v>
      </c>
      <c r="E8278" t="s">
        <v>49</v>
      </c>
      <c r="F8278" t="s">
        <v>49</v>
      </c>
      <c r="G8278" t="s">
        <v>20</v>
      </c>
      <c r="H8278" t="s">
        <v>0</v>
      </c>
      <c r="I8278">
        <f>MONTH(Table6[[#This Row],[Loan Date]])</f>
        <v>2</v>
      </c>
      <c r="J8278" t="str">
        <f>_xlfn.XLOOKUP(Table6[[#This Row],[Numeric Month]],$N$5:$N$11,$O$5:$O$11)</f>
        <v>Feb</v>
      </c>
      <c r="K8278" t="str">
        <f>_xlfn.XLOOKUP(Table6[[#This Row],[Loan Date]],$Q$5:$Q$152,$R$5:$R$152)</f>
        <v>Monday</v>
      </c>
      <c r="L8278" t="str">
        <f>_xlfn.XLOOKUP(Table6[[#This Row],[Loan Date]],$Q$5:$Q$152,$S$5:$S$152)</f>
        <v>Week 6</v>
      </c>
    </row>
    <row r="8279" spans="1:12" x14ac:dyDescent="0.2">
      <c r="A8279" s="1">
        <v>44970</v>
      </c>
      <c r="B8279" t="s">
        <v>35</v>
      </c>
      <c r="C8279" s="1">
        <v>44970</v>
      </c>
      <c r="D8279" t="s">
        <v>208</v>
      </c>
      <c r="E8279" t="s">
        <v>41</v>
      </c>
      <c r="F8279" t="s">
        <v>40</v>
      </c>
      <c r="G8279" t="s">
        <v>39</v>
      </c>
      <c r="H8279" t="s">
        <v>0</v>
      </c>
      <c r="I8279">
        <f>MONTH(Table6[[#This Row],[Loan Date]])</f>
        <v>2</v>
      </c>
      <c r="J8279" t="str">
        <f>_xlfn.XLOOKUP(Table6[[#This Row],[Numeric Month]],$N$5:$N$11,$O$5:$O$11)</f>
        <v>Feb</v>
      </c>
      <c r="K8279" t="str">
        <f>_xlfn.XLOOKUP(Table6[[#This Row],[Loan Date]],$Q$5:$Q$152,$R$5:$R$152)</f>
        <v>Monday</v>
      </c>
      <c r="L8279" t="str">
        <f>_xlfn.XLOOKUP(Table6[[#This Row],[Loan Date]],$Q$5:$Q$152,$S$5:$S$152)</f>
        <v>Week 6</v>
      </c>
    </row>
    <row r="8280" spans="1:12" x14ac:dyDescent="0.2">
      <c r="A8280" s="1">
        <v>44970</v>
      </c>
      <c r="B8280" t="s">
        <v>7</v>
      </c>
      <c r="C8280" s="1">
        <v>44984</v>
      </c>
      <c r="D8280" t="s">
        <v>769</v>
      </c>
      <c r="E8280" t="s">
        <v>9</v>
      </c>
      <c r="F8280" t="s">
        <v>8</v>
      </c>
      <c r="G8280" t="s">
        <v>1</v>
      </c>
      <c r="H8280" t="s">
        <v>0</v>
      </c>
      <c r="I8280">
        <f>MONTH(Table6[[#This Row],[Loan Date]])</f>
        <v>2</v>
      </c>
      <c r="J8280" t="str">
        <f>_xlfn.XLOOKUP(Table6[[#This Row],[Numeric Month]],$N$5:$N$11,$O$5:$O$11)</f>
        <v>Feb</v>
      </c>
      <c r="K8280" t="str">
        <f>_xlfn.XLOOKUP(Table6[[#This Row],[Loan Date]],$Q$5:$Q$152,$R$5:$R$152)</f>
        <v>Monday</v>
      </c>
      <c r="L8280" t="str">
        <f>_xlfn.XLOOKUP(Table6[[#This Row],[Loan Date]],$Q$5:$Q$152,$S$5:$S$152)</f>
        <v>Week 6</v>
      </c>
    </row>
    <row r="8281" spans="1:12" x14ac:dyDescent="0.2">
      <c r="A8281" s="1">
        <v>44970</v>
      </c>
      <c r="B8281" t="s">
        <v>7</v>
      </c>
      <c r="C8281" s="1">
        <v>44970</v>
      </c>
      <c r="D8281" t="s">
        <v>84</v>
      </c>
      <c r="E8281" t="s">
        <v>44</v>
      </c>
      <c r="F8281" t="s">
        <v>44</v>
      </c>
      <c r="G8281" t="s">
        <v>39</v>
      </c>
      <c r="H8281" t="s">
        <v>0</v>
      </c>
      <c r="I8281">
        <f>MONTH(Table6[[#This Row],[Loan Date]])</f>
        <v>2</v>
      </c>
      <c r="J8281" t="str">
        <f>_xlfn.XLOOKUP(Table6[[#This Row],[Numeric Month]],$N$5:$N$11,$O$5:$O$11)</f>
        <v>Feb</v>
      </c>
      <c r="K8281" t="str">
        <f>_xlfn.XLOOKUP(Table6[[#This Row],[Loan Date]],$Q$5:$Q$152,$R$5:$R$152)</f>
        <v>Monday</v>
      </c>
      <c r="L8281" t="str">
        <f>_xlfn.XLOOKUP(Table6[[#This Row],[Loan Date]],$Q$5:$Q$152,$S$5:$S$152)</f>
        <v>Week 6</v>
      </c>
    </row>
    <row r="8282" spans="1:12" x14ac:dyDescent="0.2">
      <c r="A8282" s="1">
        <v>44970</v>
      </c>
      <c r="B8282" t="s">
        <v>7</v>
      </c>
      <c r="C8282" s="1">
        <v>44970</v>
      </c>
      <c r="D8282" t="s">
        <v>86</v>
      </c>
      <c r="E8282" t="s">
        <v>44</v>
      </c>
      <c r="F8282" t="s">
        <v>44</v>
      </c>
      <c r="G8282" t="s">
        <v>39</v>
      </c>
      <c r="H8282" t="s">
        <v>0</v>
      </c>
      <c r="I8282">
        <f>MONTH(Table6[[#This Row],[Loan Date]])</f>
        <v>2</v>
      </c>
      <c r="J8282" t="str">
        <f>_xlfn.XLOOKUP(Table6[[#This Row],[Numeric Month]],$N$5:$N$11,$O$5:$O$11)</f>
        <v>Feb</v>
      </c>
      <c r="K8282" t="str">
        <f>_xlfn.XLOOKUP(Table6[[#This Row],[Loan Date]],$Q$5:$Q$152,$R$5:$R$152)</f>
        <v>Monday</v>
      </c>
      <c r="L8282" t="str">
        <f>_xlfn.XLOOKUP(Table6[[#This Row],[Loan Date]],$Q$5:$Q$152,$S$5:$S$152)</f>
        <v>Week 6</v>
      </c>
    </row>
    <row r="8283" spans="1:12" x14ac:dyDescent="0.2">
      <c r="A8283" s="1">
        <v>44970</v>
      </c>
      <c r="B8283" t="s">
        <v>7</v>
      </c>
      <c r="C8283" s="1">
        <v>44970</v>
      </c>
      <c r="D8283" t="s">
        <v>26</v>
      </c>
      <c r="E8283" t="s">
        <v>23</v>
      </c>
      <c r="F8283" t="s">
        <v>23</v>
      </c>
      <c r="G8283" t="s">
        <v>20</v>
      </c>
      <c r="H8283" t="s">
        <v>0</v>
      </c>
      <c r="I8283">
        <f>MONTH(Table6[[#This Row],[Loan Date]])</f>
        <v>2</v>
      </c>
      <c r="J8283" t="str">
        <f>_xlfn.XLOOKUP(Table6[[#This Row],[Numeric Month]],$N$5:$N$11,$O$5:$O$11)</f>
        <v>Feb</v>
      </c>
      <c r="K8283" t="str">
        <f>_xlfn.XLOOKUP(Table6[[#This Row],[Loan Date]],$Q$5:$Q$152,$R$5:$R$152)</f>
        <v>Monday</v>
      </c>
      <c r="L8283" t="str">
        <f>_xlfn.XLOOKUP(Table6[[#This Row],[Loan Date]],$Q$5:$Q$152,$S$5:$S$152)</f>
        <v>Week 6</v>
      </c>
    </row>
    <row r="8284" spans="1:12" x14ac:dyDescent="0.2">
      <c r="A8284" s="1">
        <v>44970</v>
      </c>
      <c r="B8284" t="s">
        <v>7</v>
      </c>
      <c r="C8284" s="1">
        <v>44970</v>
      </c>
      <c r="D8284" t="s">
        <v>25</v>
      </c>
      <c r="E8284" t="s">
        <v>21</v>
      </c>
      <c r="F8284" t="s">
        <v>21</v>
      </c>
      <c r="G8284" t="s">
        <v>20</v>
      </c>
      <c r="H8284" t="s">
        <v>0</v>
      </c>
      <c r="I8284">
        <f>MONTH(Table6[[#This Row],[Loan Date]])</f>
        <v>2</v>
      </c>
      <c r="J8284" t="str">
        <f>_xlfn.XLOOKUP(Table6[[#This Row],[Numeric Month]],$N$5:$N$11,$O$5:$O$11)</f>
        <v>Feb</v>
      </c>
      <c r="K8284" t="str">
        <f>_xlfn.XLOOKUP(Table6[[#This Row],[Loan Date]],$Q$5:$Q$152,$R$5:$R$152)</f>
        <v>Monday</v>
      </c>
      <c r="L8284" t="str">
        <f>_xlfn.XLOOKUP(Table6[[#This Row],[Loan Date]],$Q$5:$Q$152,$S$5:$S$152)</f>
        <v>Week 6</v>
      </c>
    </row>
    <row r="8285" spans="1:12" x14ac:dyDescent="0.2">
      <c r="A8285" s="1">
        <v>44970</v>
      </c>
      <c r="B8285" t="s">
        <v>7</v>
      </c>
      <c r="C8285" s="1">
        <v>44970</v>
      </c>
      <c r="D8285" t="s">
        <v>115</v>
      </c>
      <c r="E8285" t="s">
        <v>23</v>
      </c>
      <c r="F8285" t="s">
        <v>23</v>
      </c>
      <c r="G8285" t="s">
        <v>20</v>
      </c>
      <c r="H8285" t="s">
        <v>0</v>
      </c>
      <c r="I8285">
        <f>MONTH(Table6[[#This Row],[Loan Date]])</f>
        <v>2</v>
      </c>
      <c r="J8285" t="str">
        <f>_xlfn.XLOOKUP(Table6[[#This Row],[Numeric Month]],$N$5:$N$11,$O$5:$O$11)</f>
        <v>Feb</v>
      </c>
      <c r="K8285" t="str">
        <f>_xlfn.XLOOKUP(Table6[[#This Row],[Loan Date]],$Q$5:$Q$152,$R$5:$R$152)</f>
        <v>Monday</v>
      </c>
      <c r="L8285" t="str">
        <f>_xlfn.XLOOKUP(Table6[[#This Row],[Loan Date]],$Q$5:$Q$152,$S$5:$S$152)</f>
        <v>Week 6</v>
      </c>
    </row>
    <row r="8286" spans="1:12" x14ac:dyDescent="0.2">
      <c r="A8286" s="1">
        <v>44970</v>
      </c>
      <c r="B8286" t="s">
        <v>7</v>
      </c>
      <c r="C8286" s="1">
        <v>44984</v>
      </c>
      <c r="D8286" t="s">
        <v>104</v>
      </c>
      <c r="E8286" t="s">
        <v>9</v>
      </c>
      <c r="F8286" t="s">
        <v>8</v>
      </c>
      <c r="G8286" t="s">
        <v>1</v>
      </c>
      <c r="H8286" t="s">
        <v>0</v>
      </c>
      <c r="I8286">
        <f>MONTH(Table6[[#This Row],[Loan Date]])</f>
        <v>2</v>
      </c>
      <c r="J8286" t="str">
        <f>_xlfn.XLOOKUP(Table6[[#This Row],[Numeric Month]],$N$5:$N$11,$O$5:$O$11)</f>
        <v>Feb</v>
      </c>
      <c r="K8286" t="str">
        <f>_xlfn.XLOOKUP(Table6[[#This Row],[Loan Date]],$Q$5:$Q$152,$R$5:$R$152)</f>
        <v>Monday</v>
      </c>
      <c r="L8286" t="str">
        <f>_xlfn.XLOOKUP(Table6[[#This Row],[Loan Date]],$Q$5:$Q$152,$S$5:$S$152)</f>
        <v>Week 6</v>
      </c>
    </row>
    <row r="8287" spans="1:12" x14ac:dyDescent="0.2">
      <c r="A8287" s="1">
        <v>44970</v>
      </c>
      <c r="B8287" t="s">
        <v>5</v>
      </c>
      <c r="C8287" s="1">
        <v>44977</v>
      </c>
      <c r="D8287" t="s">
        <v>295</v>
      </c>
      <c r="E8287" t="s">
        <v>52</v>
      </c>
      <c r="F8287" t="s">
        <v>51</v>
      </c>
      <c r="G8287" t="s">
        <v>1</v>
      </c>
      <c r="H8287" t="s">
        <v>0</v>
      </c>
      <c r="I8287">
        <f>MONTH(Table6[[#This Row],[Loan Date]])</f>
        <v>2</v>
      </c>
      <c r="J8287" t="str">
        <f>_xlfn.XLOOKUP(Table6[[#This Row],[Numeric Month]],$N$5:$N$11,$O$5:$O$11)</f>
        <v>Feb</v>
      </c>
      <c r="K8287" t="str">
        <f>_xlfn.XLOOKUP(Table6[[#This Row],[Loan Date]],$Q$5:$Q$152,$R$5:$R$152)</f>
        <v>Monday</v>
      </c>
      <c r="L8287" t="str">
        <f>_xlfn.XLOOKUP(Table6[[#This Row],[Loan Date]],$Q$5:$Q$152,$S$5:$S$152)</f>
        <v>Week 6</v>
      </c>
    </row>
    <row r="8288" spans="1:12" x14ac:dyDescent="0.2">
      <c r="A8288" s="1">
        <v>44970</v>
      </c>
      <c r="B8288" t="s">
        <v>5</v>
      </c>
      <c r="C8288" s="1">
        <v>44970</v>
      </c>
      <c r="D8288" t="s">
        <v>472</v>
      </c>
      <c r="E8288" t="s">
        <v>37</v>
      </c>
      <c r="F8288" t="s">
        <v>37</v>
      </c>
      <c r="G8288" t="s">
        <v>20</v>
      </c>
      <c r="H8288" t="s">
        <v>0</v>
      </c>
      <c r="I8288">
        <f>MONTH(Table6[[#This Row],[Loan Date]])</f>
        <v>2</v>
      </c>
      <c r="J8288" t="str">
        <f>_xlfn.XLOOKUP(Table6[[#This Row],[Numeric Month]],$N$5:$N$11,$O$5:$O$11)</f>
        <v>Feb</v>
      </c>
      <c r="K8288" t="str">
        <f>_xlfn.XLOOKUP(Table6[[#This Row],[Loan Date]],$Q$5:$Q$152,$R$5:$R$152)</f>
        <v>Monday</v>
      </c>
      <c r="L8288" t="str">
        <f>_xlfn.XLOOKUP(Table6[[#This Row],[Loan Date]],$Q$5:$Q$152,$S$5:$S$152)</f>
        <v>Week 6</v>
      </c>
    </row>
    <row r="8289" spans="1:12" x14ac:dyDescent="0.2">
      <c r="A8289" s="1">
        <v>44970</v>
      </c>
      <c r="B8289" t="s">
        <v>7</v>
      </c>
      <c r="C8289" s="1">
        <v>44970</v>
      </c>
      <c r="D8289" t="s">
        <v>466</v>
      </c>
      <c r="E8289" t="s">
        <v>65</v>
      </c>
      <c r="F8289" t="s">
        <v>65</v>
      </c>
      <c r="G8289" t="s">
        <v>20</v>
      </c>
      <c r="H8289" t="s">
        <v>0</v>
      </c>
      <c r="I8289">
        <f>MONTH(Table6[[#This Row],[Loan Date]])</f>
        <v>2</v>
      </c>
      <c r="J8289" t="str">
        <f>_xlfn.XLOOKUP(Table6[[#This Row],[Numeric Month]],$N$5:$N$11,$O$5:$O$11)</f>
        <v>Feb</v>
      </c>
      <c r="K8289" t="str">
        <f>_xlfn.XLOOKUP(Table6[[#This Row],[Loan Date]],$Q$5:$Q$152,$R$5:$R$152)</f>
        <v>Monday</v>
      </c>
      <c r="L8289" t="str">
        <f>_xlfn.XLOOKUP(Table6[[#This Row],[Loan Date]],$Q$5:$Q$152,$S$5:$S$152)</f>
        <v>Week 6</v>
      </c>
    </row>
    <row r="8290" spans="1:12" x14ac:dyDescent="0.2">
      <c r="A8290" s="1">
        <v>44970</v>
      </c>
      <c r="B8290" t="s">
        <v>7</v>
      </c>
      <c r="C8290" s="1">
        <v>44970</v>
      </c>
      <c r="D8290" t="s">
        <v>78</v>
      </c>
      <c r="E8290" t="s">
        <v>44</v>
      </c>
      <c r="F8290" t="s">
        <v>44</v>
      </c>
      <c r="G8290" t="s">
        <v>39</v>
      </c>
      <c r="H8290" t="s">
        <v>0</v>
      </c>
      <c r="I8290">
        <f>MONTH(Table6[[#This Row],[Loan Date]])</f>
        <v>2</v>
      </c>
      <c r="J8290" t="str">
        <f>_xlfn.XLOOKUP(Table6[[#This Row],[Numeric Month]],$N$5:$N$11,$O$5:$O$11)</f>
        <v>Feb</v>
      </c>
      <c r="K8290" t="str">
        <f>_xlfn.XLOOKUP(Table6[[#This Row],[Loan Date]],$Q$5:$Q$152,$R$5:$R$152)</f>
        <v>Monday</v>
      </c>
      <c r="L8290" t="str">
        <f>_xlfn.XLOOKUP(Table6[[#This Row],[Loan Date]],$Q$5:$Q$152,$S$5:$S$152)</f>
        <v>Week 6</v>
      </c>
    </row>
    <row r="8291" spans="1:12" x14ac:dyDescent="0.2">
      <c r="A8291" s="1">
        <v>44970</v>
      </c>
      <c r="B8291" t="s">
        <v>7</v>
      </c>
      <c r="C8291" s="1">
        <v>44970</v>
      </c>
      <c r="D8291" t="s">
        <v>185</v>
      </c>
      <c r="E8291" t="s">
        <v>21</v>
      </c>
      <c r="F8291" t="s">
        <v>21</v>
      </c>
      <c r="G8291" t="s">
        <v>20</v>
      </c>
      <c r="H8291" t="s">
        <v>0</v>
      </c>
      <c r="I8291">
        <f>MONTH(Table6[[#This Row],[Loan Date]])</f>
        <v>2</v>
      </c>
      <c r="J8291" t="str">
        <f>_xlfn.XLOOKUP(Table6[[#This Row],[Numeric Month]],$N$5:$N$11,$O$5:$O$11)</f>
        <v>Feb</v>
      </c>
      <c r="K8291" t="str">
        <f>_xlfn.XLOOKUP(Table6[[#This Row],[Loan Date]],$Q$5:$Q$152,$R$5:$R$152)</f>
        <v>Monday</v>
      </c>
      <c r="L8291" t="str">
        <f>_xlfn.XLOOKUP(Table6[[#This Row],[Loan Date]],$Q$5:$Q$152,$S$5:$S$152)</f>
        <v>Week 6</v>
      </c>
    </row>
    <row r="8292" spans="1:12" x14ac:dyDescent="0.2">
      <c r="A8292" s="1">
        <v>44970</v>
      </c>
      <c r="B8292" t="s">
        <v>7</v>
      </c>
      <c r="C8292" s="1">
        <v>44970</v>
      </c>
      <c r="D8292" t="s">
        <v>343</v>
      </c>
      <c r="E8292" t="s">
        <v>23</v>
      </c>
      <c r="F8292" t="s">
        <v>23</v>
      </c>
      <c r="G8292" t="s">
        <v>20</v>
      </c>
      <c r="H8292" t="s">
        <v>0</v>
      </c>
      <c r="I8292">
        <f>MONTH(Table6[[#This Row],[Loan Date]])</f>
        <v>2</v>
      </c>
      <c r="J8292" t="str">
        <f>_xlfn.XLOOKUP(Table6[[#This Row],[Numeric Month]],$N$5:$N$11,$O$5:$O$11)</f>
        <v>Feb</v>
      </c>
      <c r="K8292" t="str">
        <f>_xlfn.XLOOKUP(Table6[[#This Row],[Loan Date]],$Q$5:$Q$152,$R$5:$R$152)</f>
        <v>Monday</v>
      </c>
      <c r="L8292" t="str">
        <f>_xlfn.XLOOKUP(Table6[[#This Row],[Loan Date]],$Q$5:$Q$152,$S$5:$S$152)</f>
        <v>Week 6</v>
      </c>
    </row>
    <row r="8293" spans="1:12" x14ac:dyDescent="0.2">
      <c r="A8293" s="1">
        <v>44970</v>
      </c>
      <c r="B8293" t="s">
        <v>7</v>
      </c>
      <c r="C8293" s="1">
        <v>44970</v>
      </c>
      <c r="D8293" t="s">
        <v>494</v>
      </c>
      <c r="E8293" t="s">
        <v>37</v>
      </c>
      <c r="F8293" t="s">
        <v>37</v>
      </c>
      <c r="G8293" t="s">
        <v>20</v>
      </c>
      <c r="H8293" t="s">
        <v>0</v>
      </c>
      <c r="I8293">
        <f>MONTH(Table6[[#This Row],[Loan Date]])</f>
        <v>2</v>
      </c>
      <c r="J8293" t="str">
        <f>_xlfn.XLOOKUP(Table6[[#This Row],[Numeric Month]],$N$5:$N$11,$O$5:$O$11)</f>
        <v>Feb</v>
      </c>
      <c r="K8293" t="str">
        <f>_xlfn.XLOOKUP(Table6[[#This Row],[Loan Date]],$Q$5:$Q$152,$R$5:$R$152)</f>
        <v>Monday</v>
      </c>
      <c r="L8293" t="str">
        <f>_xlfn.XLOOKUP(Table6[[#This Row],[Loan Date]],$Q$5:$Q$152,$S$5:$S$152)</f>
        <v>Week 6</v>
      </c>
    </row>
    <row r="8294" spans="1:12" x14ac:dyDescent="0.2">
      <c r="A8294" s="1">
        <v>44970</v>
      </c>
      <c r="B8294" t="s">
        <v>7</v>
      </c>
      <c r="C8294" s="1">
        <v>44970</v>
      </c>
      <c r="D8294" t="s">
        <v>471</v>
      </c>
      <c r="E8294" t="s">
        <v>12</v>
      </c>
      <c r="F8294" t="s">
        <v>12</v>
      </c>
      <c r="G8294" t="s">
        <v>11</v>
      </c>
      <c r="H8294" t="s">
        <v>0</v>
      </c>
      <c r="I8294">
        <f>MONTH(Table6[[#This Row],[Loan Date]])</f>
        <v>2</v>
      </c>
      <c r="J8294" t="str">
        <f>_xlfn.XLOOKUP(Table6[[#This Row],[Numeric Month]],$N$5:$N$11,$O$5:$O$11)</f>
        <v>Feb</v>
      </c>
      <c r="K8294" t="str">
        <f>_xlfn.XLOOKUP(Table6[[#This Row],[Loan Date]],$Q$5:$Q$152,$R$5:$R$152)</f>
        <v>Monday</v>
      </c>
      <c r="L8294" t="str">
        <f>_xlfn.XLOOKUP(Table6[[#This Row],[Loan Date]],$Q$5:$Q$152,$S$5:$S$152)</f>
        <v>Week 6</v>
      </c>
    </row>
    <row r="8295" spans="1:12" x14ac:dyDescent="0.2">
      <c r="A8295" s="1">
        <v>44970</v>
      </c>
      <c r="B8295" t="s">
        <v>7</v>
      </c>
      <c r="C8295" s="1">
        <v>44970</v>
      </c>
      <c r="D8295" t="s">
        <v>742</v>
      </c>
      <c r="E8295" t="s">
        <v>162</v>
      </c>
      <c r="F8295" t="s">
        <v>162</v>
      </c>
      <c r="G8295" t="s">
        <v>11</v>
      </c>
      <c r="H8295" t="s">
        <v>0</v>
      </c>
      <c r="I8295">
        <f>MONTH(Table6[[#This Row],[Loan Date]])</f>
        <v>2</v>
      </c>
      <c r="J8295" t="str">
        <f>_xlfn.XLOOKUP(Table6[[#This Row],[Numeric Month]],$N$5:$N$11,$O$5:$O$11)</f>
        <v>Feb</v>
      </c>
      <c r="K8295" t="str">
        <f>_xlfn.XLOOKUP(Table6[[#This Row],[Loan Date]],$Q$5:$Q$152,$R$5:$R$152)</f>
        <v>Monday</v>
      </c>
      <c r="L8295" t="str">
        <f>_xlfn.XLOOKUP(Table6[[#This Row],[Loan Date]],$Q$5:$Q$152,$S$5:$S$152)</f>
        <v>Week 6</v>
      </c>
    </row>
    <row r="8296" spans="1:12" x14ac:dyDescent="0.2">
      <c r="A8296" s="1">
        <v>44970</v>
      </c>
      <c r="B8296" t="s">
        <v>7</v>
      </c>
      <c r="C8296" s="1">
        <v>44970</v>
      </c>
      <c r="D8296" t="s">
        <v>152</v>
      </c>
      <c r="E8296" t="s">
        <v>37</v>
      </c>
      <c r="F8296" t="s">
        <v>37</v>
      </c>
      <c r="G8296" t="s">
        <v>20</v>
      </c>
      <c r="H8296" t="s">
        <v>0</v>
      </c>
      <c r="I8296">
        <f>MONTH(Table6[[#This Row],[Loan Date]])</f>
        <v>2</v>
      </c>
      <c r="J8296" t="str">
        <f>_xlfn.XLOOKUP(Table6[[#This Row],[Numeric Month]],$N$5:$N$11,$O$5:$O$11)</f>
        <v>Feb</v>
      </c>
      <c r="K8296" t="str">
        <f>_xlfn.XLOOKUP(Table6[[#This Row],[Loan Date]],$Q$5:$Q$152,$R$5:$R$152)</f>
        <v>Monday</v>
      </c>
      <c r="L8296" t="str">
        <f>_xlfn.XLOOKUP(Table6[[#This Row],[Loan Date]],$Q$5:$Q$152,$S$5:$S$152)</f>
        <v>Week 6</v>
      </c>
    </row>
    <row r="8297" spans="1:12" x14ac:dyDescent="0.2">
      <c r="A8297" s="1">
        <v>44970</v>
      </c>
      <c r="B8297" t="s">
        <v>7</v>
      </c>
      <c r="C8297" s="1">
        <v>44970</v>
      </c>
      <c r="D8297" t="s">
        <v>307</v>
      </c>
      <c r="E8297" t="s">
        <v>122</v>
      </c>
      <c r="F8297" t="s">
        <v>122</v>
      </c>
      <c r="G8297" t="s">
        <v>11</v>
      </c>
      <c r="H8297" t="s">
        <v>0</v>
      </c>
      <c r="I8297">
        <f>MONTH(Table6[[#This Row],[Loan Date]])</f>
        <v>2</v>
      </c>
      <c r="J8297" t="str">
        <f>_xlfn.XLOOKUP(Table6[[#This Row],[Numeric Month]],$N$5:$N$11,$O$5:$O$11)</f>
        <v>Feb</v>
      </c>
      <c r="K8297" t="str">
        <f>_xlfn.XLOOKUP(Table6[[#This Row],[Loan Date]],$Q$5:$Q$152,$R$5:$R$152)</f>
        <v>Monday</v>
      </c>
      <c r="L8297" t="str">
        <f>_xlfn.XLOOKUP(Table6[[#This Row],[Loan Date]],$Q$5:$Q$152,$S$5:$S$152)</f>
        <v>Week 6</v>
      </c>
    </row>
    <row r="8298" spans="1:12" x14ac:dyDescent="0.2">
      <c r="A8298" s="1">
        <v>44970</v>
      </c>
      <c r="B8298" t="s">
        <v>5</v>
      </c>
      <c r="C8298" s="1">
        <v>44970</v>
      </c>
      <c r="D8298" t="s">
        <v>198</v>
      </c>
      <c r="E8298" t="s">
        <v>168</v>
      </c>
      <c r="F8298" t="s">
        <v>168</v>
      </c>
      <c r="G8298" t="s">
        <v>20</v>
      </c>
      <c r="H8298" t="s">
        <v>0</v>
      </c>
      <c r="I8298">
        <f>MONTH(Table6[[#This Row],[Loan Date]])</f>
        <v>2</v>
      </c>
      <c r="J8298" t="str">
        <f>_xlfn.XLOOKUP(Table6[[#This Row],[Numeric Month]],$N$5:$N$11,$O$5:$O$11)</f>
        <v>Feb</v>
      </c>
      <c r="K8298" t="str">
        <f>_xlfn.XLOOKUP(Table6[[#This Row],[Loan Date]],$Q$5:$Q$152,$R$5:$R$152)</f>
        <v>Monday</v>
      </c>
      <c r="L8298" t="str">
        <f>_xlfn.XLOOKUP(Table6[[#This Row],[Loan Date]],$Q$5:$Q$152,$S$5:$S$152)</f>
        <v>Week 6</v>
      </c>
    </row>
    <row r="8299" spans="1:12" x14ac:dyDescent="0.2">
      <c r="A8299" s="1">
        <v>44970</v>
      </c>
      <c r="B8299" t="s">
        <v>7</v>
      </c>
      <c r="C8299" s="1">
        <v>44970</v>
      </c>
      <c r="D8299" t="s">
        <v>887</v>
      </c>
      <c r="E8299" t="s">
        <v>44</v>
      </c>
      <c r="F8299" t="s">
        <v>44</v>
      </c>
      <c r="G8299" t="s">
        <v>39</v>
      </c>
      <c r="H8299" t="s">
        <v>0</v>
      </c>
      <c r="I8299">
        <f>MONTH(Table6[[#This Row],[Loan Date]])</f>
        <v>2</v>
      </c>
      <c r="J8299" t="str">
        <f>_xlfn.XLOOKUP(Table6[[#This Row],[Numeric Month]],$N$5:$N$11,$O$5:$O$11)</f>
        <v>Feb</v>
      </c>
      <c r="K8299" t="str">
        <f>_xlfn.XLOOKUP(Table6[[#This Row],[Loan Date]],$Q$5:$Q$152,$R$5:$R$152)</f>
        <v>Monday</v>
      </c>
      <c r="L8299" t="str">
        <f>_xlfn.XLOOKUP(Table6[[#This Row],[Loan Date]],$Q$5:$Q$152,$S$5:$S$152)</f>
        <v>Week 6</v>
      </c>
    </row>
    <row r="8300" spans="1:12" x14ac:dyDescent="0.2">
      <c r="A8300" s="1">
        <v>44970</v>
      </c>
      <c r="B8300" t="s">
        <v>7</v>
      </c>
      <c r="C8300" s="1">
        <v>44984</v>
      </c>
      <c r="D8300" t="s">
        <v>575</v>
      </c>
      <c r="E8300" t="s">
        <v>15</v>
      </c>
      <c r="F8300" t="s">
        <v>14</v>
      </c>
      <c r="G8300" t="s">
        <v>1</v>
      </c>
      <c r="H8300" t="s">
        <v>0</v>
      </c>
      <c r="I8300">
        <f>MONTH(Table6[[#This Row],[Loan Date]])</f>
        <v>2</v>
      </c>
      <c r="J8300" t="str">
        <f>_xlfn.XLOOKUP(Table6[[#This Row],[Numeric Month]],$N$5:$N$11,$O$5:$O$11)</f>
        <v>Feb</v>
      </c>
      <c r="K8300" t="str">
        <f>_xlfn.XLOOKUP(Table6[[#This Row],[Loan Date]],$Q$5:$Q$152,$R$5:$R$152)</f>
        <v>Monday</v>
      </c>
      <c r="L8300" t="str">
        <f>_xlfn.XLOOKUP(Table6[[#This Row],[Loan Date]],$Q$5:$Q$152,$S$5:$S$152)</f>
        <v>Week 6</v>
      </c>
    </row>
    <row r="8301" spans="1:12" x14ac:dyDescent="0.2">
      <c r="A8301" s="1">
        <v>44970</v>
      </c>
      <c r="B8301" t="s">
        <v>7</v>
      </c>
      <c r="C8301" s="1">
        <v>44977</v>
      </c>
      <c r="D8301" t="s">
        <v>900</v>
      </c>
      <c r="E8301" t="s">
        <v>15</v>
      </c>
      <c r="F8301" t="s">
        <v>14</v>
      </c>
      <c r="G8301" t="s">
        <v>1</v>
      </c>
      <c r="H8301" t="s">
        <v>0</v>
      </c>
      <c r="I8301">
        <f>MONTH(Table6[[#This Row],[Loan Date]])</f>
        <v>2</v>
      </c>
      <c r="J8301" t="str">
        <f>_xlfn.XLOOKUP(Table6[[#This Row],[Numeric Month]],$N$5:$N$11,$O$5:$O$11)</f>
        <v>Feb</v>
      </c>
      <c r="K8301" t="str">
        <f>_xlfn.XLOOKUP(Table6[[#This Row],[Loan Date]],$Q$5:$Q$152,$R$5:$R$152)</f>
        <v>Monday</v>
      </c>
      <c r="L8301" t="str">
        <f>_xlfn.XLOOKUP(Table6[[#This Row],[Loan Date]],$Q$5:$Q$152,$S$5:$S$152)</f>
        <v>Week 6</v>
      </c>
    </row>
    <row r="8302" spans="1:12" x14ac:dyDescent="0.2">
      <c r="A8302" s="1">
        <v>44970</v>
      </c>
      <c r="B8302" t="s">
        <v>7</v>
      </c>
      <c r="C8302" s="1">
        <v>44970</v>
      </c>
      <c r="D8302" t="s">
        <v>85</v>
      </c>
      <c r="E8302" t="s">
        <v>44</v>
      </c>
      <c r="F8302" t="s">
        <v>44</v>
      </c>
      <c r="G8302" t="s">
        <v>39</v>
      </c>
      <c r="H8302" t="s">
        <v>0</v>
      </c>
      <c r="I8302">
        <f>MONTH(Table6[[#This Row],[Loan Date]])</f>
        <v>2</v>
      </c>
      <c r="J8302" t="str">
        <f>_xlfn.XLOOKUP(Table6[[#This Row],[Numeric Month]],$N$5:$N$11,$O$5:$O$11)</f>
        <v>Feb</v>
      </c>
      <c r="K8302" t="str">
        <f>_xlfn.XLOOKUP(Table6[[#This Row],[Loan Date]],$Q$5:$Q$152,$R$5:$R$152)</f>
        <v>Monday</v>
      </c>
      <c r="L8302" t="str">
        <f>_xlfn.XLOOKUP(Table6[[#This Row],[Loan Date]],$Q$5:$Q$152,$S$5:$S$152)</f>
        <v>Week 6</v>
      </c>
    </row>
    <row r="8303" spans="1:12" x14ac:dyDescent="0.2">
      <c r="A8303" s="1">
        <v>44970</v>
      </c>
      <c r="B8303" t="s">
        <v>7</v>
      </c>
      <c r="C8303" s="1">
        <v>44970</v>
      </c>
      <c r="D8303" t="s">
        <v>441</v>
      </c>
      <c r="E8303" t="s">
        <v>21</v>
      </c>
      <c r="F8303" t="s">
        <v>21</v>
      </c>
      <c r="G8303" t="s">
        <v>20</v>
      </c>
      <c r="H8303" t="s">
        <v>0</v>
      </c>
      <c r="I8303">
        <f>MONTH(Table6[[#This Row],[Loan Date]])</f>
        <v>2</v>
      </c>
      <c r="J8303" t="str">
        <f>_xlfn.XLOOKUP(Table6[[#This Row],[Numeric Month]],$N$5:$N$11,$O$5:$O$11)</f>
        <v>Feb</v>
      </c>
      <c r="K8303" t="str">
        <f>_xlfn.XLOOKUP(Table6[[#This Row],[Loan Date]],$Q$5:$Q$152,$R$5:$R$152)</f>
        <v>Monday</v>
      </c>
      <c r="L8303" t="str">
        <f>_xlfn.XLOOKUP(Table6[[#This Row],[Loan Date]],$Q$5:$Q$152,$S$5:$S$152)</f>
        <v>Week 6</v>
      </c>
    </row>
    <row r="8304" spans="1:12" x14ac:dyDescent="0.2">
      <c r="A8304" s="1">
        <v>44970</v>
      </c>
      <c r="B8304" t="s">
        <v>5</v>
      </c>
      <c r="C8304" s="1">
        <v>44970</v>
      </c>
      <c r="D8304" t="s">
        <v>441</v>
      </c>
      <c r="E8304" t="s">
        <v>21</v>
      </c>
      <c r="F8304" t="s">
        <v>21</v>
      </c>
      <c r="G8304" t="s">
        <v>20</v>
      </c>
      <c r="H8304" t="s">
        <v>0</v>
      </c>
      <c r="I8304">
        <f>MONTH(Table6[[#This Row],[Loan Date]])</f>
        <v>2</v>
      </c>
      <c r="J8304" t="str">
        <f>_xlfn.XLOOKUP(Table6[[#This Row],[Numeric Month]],$N$5:$N$11,$O$5:$O$11)</f>
        <v>Feb</v>
      </c>
      <c r="K8304" t="str">
        <f>_xlfn.XLOOKUP(Table6[[#This Row],[Loan Date]],$Q$5:$Q$152,$R$5:$R$152)</f>
        <v>Monday</v>
      </c>
      <c r="L8304" t="str">
        <f>_xlfn.XLOOKUP(Table6[[#This Row],[Loan Date]],$Q$5:$Q$152,$S$5:$S$152)</f>
        <v>Week 6</v>
      </c>
    </row>
    <row r="8305" spans="1:12" x14ac:dyDescent="0.2">
      <c r="A8305" s="1">
        <v>44970</v>
      </c>
      <c r="B8305" t="s">
        <v>5</v>
      </c>
      <c r="C8305" s="1">
        <v>44970</v>
      </c>
      <c r="D8305" t="s">
        <v>171</v>
      </c>
      <c r="E8305" t="s">
        <v>23</v>
      </c>
      <c r="F8305" t="s">
        <v>23</v>
      </c>
      <c r="G8305" t="s">
        <v>20</v>
      </c>
      <c r="H8305" t="s">
        <v>0</v>
      </c>
      <c r="I8305">
        <f>MONTH(Table6[[#This Row],[Loan Date]])</f>
        <v>2</v>
      </c>
      <c r="J8305" t="str">
        <f>_xlfn.XLOOKUP(Table6[[#This Row],[Numeric Month]],$N$5:$N$11,$O$5:$O$11)</f>
        <v>Feb</v>
      </c>
      <c r="K8305" t="str">
        <f>_xlfn.XLOOKUP(Table6[[#This Row],[Loan Date]],$Q$5:$Q$152,$R$5:$R$152)</f>
        <v>Monday</v>
      </c>
      <c r="L8305" t="str">
        <f>_xlfn.XLOOKUP(Table6[[#This Row],[Loan Date]],$Q$5:$Q$152,$S$5:$S$152)</f>
        <v>Week 6</v>
      </c>
    </row>
    <row r="8306" spans="1:12" x14ac:dyDescent="0.2">
      <c r="A8306" s="1">
        <v>44970</v>
      </c>
      <c r="B8306" t="s">
        <v>7</v>
      </c>
      <c r="C8306" s="1">
        <v>44970</v>
      </c>
      <c r="D8306" t="s">
        <v>182</v>
      </c>
      <c r="E8306" t="s">
        <v>44</v>
      </c>
      <c r="F8306" t="s">
        <v>44</v>
      </c>
      <c r="G8306" t="s">
        <v>39</v>
      </c>
      <c r="H8306" t="s">
        <v>0</v>
      </c>
      <c r="I8306">
        <f>MONTH(Table6[[#This Row],[Loan Date]])</f>
        <v>2</v>
      </c>
      <c r="J8306" t="str">
        <f>_xlfn.XLOOKUP(Table6[[#This Row],[Numeric Month]],$N$5:$N$11,$O$5:$O$11)</f>
        <v>Feb</v>
      </c>
      <c r="K8306" t="str">
        <f>_xlfn.XLOOKUP(Table6[[#This Row],[Loan Date]],$Q$5:$Q$152,$R$5:$R$152)</f>
        <v>Monday</v>
      </c>
      <c r="L8306" t="str">
        <f>_xlfn.XLOOKUP(Table6[[#This Row],[Loan Date]],$Q$5:$Q$152,$S$5:$S$152)</f>
        <v>Week 6</v>
      </c>
    </row>
    <row r="8307" spans="1:12" x14ac:dyDescent="0.2">
      <c r="A8307" s="1">
        <v>44970</v>
      </c>
      <c r="B8307" t="s">
        <v>5</v>
      </c>
      <c r="C8307" s="1">
        <v>44977</v>
      </c>
      <c r="D8307" t="s">
        <v>150</v>
      </c>
      <c r="E8307" t="s">
        <v>52</v>
      </c>
      <c r="F8307" t="s">
        <v>51</v>
      </c>
      <c r="G8307" t="s">
        <v>1</v>
      </c>
      <c r="H8307" t="s">
        <v>0</v>
      </c>
      <c r="I8307">
        <f>MONTH(Table6[[#This Row],[Loan Date]])</f>
        <v>2</v>
      </c>
      <c r="J8307" t="str">
        <f>_xlfn.XLOOKUP(Table6[[#This Row],[Numeric Month]],$N$5:$N$11,$O$5:$O$11)</f>
        <v>Feb</v>
      </c>
      <c r="K8307" t="str">
        <f>_xlfn.XLOOKUP(Table6[[#This Row],[Loan Date]],$Q$5:$Q$152,$R$5:$R$152)</f>
        <v>Monday</v>
      </c>
      <c r="L8307" t="str">
        <f>_xlfn.XLOOKUP(Table6[[#This Row],[Loan Date]],$Q$5:$Q$152,$S$5:$S$152)</f>
        <v>Week 6</v>
      </c>
    </row>
    <row r="8308" spans="1:12" x14ac:dyDescent="0.2">
      <c r="A8308" s="1">
        <v>44970</v>
      </c>
      <c r="B8308" t="s">
        <v>7</v>
      </c>
      <c r="C8308" s="1">
        <v>44970</v>
      </c>
      <c r="D8308" t="s">
        <v>327</v>
      </c>
      <c r="E8308" t="s">
        <v>49</v>
      </c>
      <c r="F8308" t="s">
        <v>49</v>
      </c>
      <c r="G8308" t="s">
        <v>20</v>
      </c>
      <c r="H8308" t="s">
        <v>0</v>
      </c>
      <c r="I8308">
        <f>MONTH(Table6[[#This Row],[Loan Date]])</f>
        <v>2</v>
      </c>
      <c r="J8308" t="str">
        <f>_xlfn.XLOOKUP(Table6[[#This Row],[Numeric Month]],$N$5:$N$11,$O$5:$O$11)</f>
        <v>Feb</v>
      </c>
      <c r="K8308" t="str">
        <f>_xlfn.XLOOKUP(Table6[[#This Row],[Loan Date]],$Q$5:$Q$152,$R$5:$R$152)</f>
        <v>Monday</v>
      </c>
      <c r="L8308" t="str">
        <f>_xlfn.XLOOKUP(Table6[[#This Row],[Loan Date]],$Q$5:$Q$152,$S$5:$S$152)</f>
        <v>Week 6</v>
      </c>
    </row>
    <row r="8309" spans="1:12" x14ac:dyDescent="0.2">
      <c r="A8309" s="1">
        <v>44970</v>
      </c>
      <c r="B8309" t="s">
        <v>7</v>
      </c>
      <c r="C8309" s="1">
        <v>44970</v>
      </c>
      <c r="D8309" t="s">
        <v>26</v>
      </c>
      <c r="E8309" t="s">
        <v>23</v>
      </c>
      <c r="F8309" t="s">
        <v>23</v>
      </c>
      <c r="G8309" t="s">
        <v>20</v>
      </c>
      <c r="H8309" t="s">
        <v>0</v>
      </c>
      <c r="I8309">
        <f>MONTH(Table6[[#This Row],[Loan Date]])</f>
        <v>2</v>
      </c>
      <c r="J8309" t="str">
        <f>_xlfn.XLOOKUP(Table6[[#This Row],[Numeric Month]],$N$5:$N$11,$O$5:$O$11)</f>
        <v>Feb</v>
      </c>
      <c r="K8309" t="str">
        <f>_xlfn.XLOOKUP(Table6[[#This Row],[Loan Date]],$Q$5:$Q$152,$R$5:$R$152)</f>
        <v>Monday</v>
      </c>
      <c r="L8309" t="str">
        <f>_xlfn.XLOOKUP(Table6[[#This Row],[Loan Date]],$Q$5:$Q$152,$S$5:$S$152)</f>
        <v>Week 6</v>
      </c>
    </row>
    <row r="8310" spans="1:12" x14ac:dyDescent="0.2">
      <c r="A8310" s="1">
        <v>44970</v>
      </c>
      <c r="B8310" t="s">
        <v>7</v>
      </c>
      <c r="C8310" s="1">
        <v>44970</v>
      </c>
      <c r="D8310" t="s">
        <v>25</v>
      </c>
      <c r="E8310" t="s">
        <v>21</v>
      </c>
      <c r="F8310" t="s">
        <v>21</v>
      </c>
      <c r="G8310" t="s">
        <v>20</v>
      </c>
      <c r="H8310" t="s">
        <v>0</v>
      </c>
      <c r="I8310">
        <f>MONTH(Table6[[#This Row],[Loan Date]])</f>
        <v>2</v>
      </c>
      <c r="J8310" t="str">
        <f>_xlfn.XLOOKUP(Table6[[#This Row],[Numeric Month]],$N$5:$N$11,$O$5:$O$11)</f>
        <v>Feb</v>
      </c>
      <c r="K8310" t="str">
        <f>_xlfn.XLOOKUP(Table6[[#This Row],[Loan Date]],$Q$5:$Q$152,$R$5:$R$152)</f>
        <v>Monday</v>
      </c>
      <c r="L8310" t="str">
        <f>_xlfn.XLOOKUP(Table6[[#This Row],[Loan Date]],$Q$5:$Q$152,$S$5:$S$152)</f>
        <v>Week 6</v>
      </c>
    </row>
    <row r="8311" spans="1:12" x14ac:dyDescent="0.2">
      <c r="A8311" s="1">
        <v>44970</v>
      </c>
      <c r="B8311" t="s">
        <v>7</v>
      </c>
      <c r="C8311" s="1">
        <v>44970</v>
      </c>
      <c r="D8311" t="s">
        <v>31</v>
      </c>
      <c r="E8311" t="s">
        <v>21</v>
      </c>
      <c r="F8311" t="s">
        <v>21</v>
      </c>
      <c r="G8311" t="s">
        <v>20</v>
      </c>
      <c r="H8311" t="s">
        <v>0</v>
      </c>
      <c r="I8311">
        <f>MONTH(Table6[[#This Row],[Loan Date]])</f>
        <v>2</v>
      </c>
      <c r="J8311" t="str">
        <f>_xlfn.XLOOKUP(Table6[[#This Row],[Numeric Month]],$N$5:$N$11,$O$5:$O$11)</f>
        <v>Feb</v>
      </c>
      <c r="K8311" t="str">
        <f>_xlfn.XLOOKUP(Table6[[#This Row],[Loan Date]],$Q$5:$Q$152,$R$5:$R$152)</f>
        <v>Monday</v>
      </c>
      <c r="L8311" t="str">
        <f>_xlfn.XLOOKUP(Table6[[#This Row],[Loan Date]],$Q$5:$Q$152,$S$5:$S$152)</f>
        <v>Week 6</v>
      </c>
    </row>
    <row r="8312" spans="1:12" x14ac:dyDescent="0.2">
      <c r="A8312" s="1">
        <v>44970</v>
      </c>
      <c r="B8312" t="s">
        <v>7</v>
      </c>
      <c r="C8312" s="1">
        <v>44970</v>
      </c>
      <c r="D8312" t="s">
        <v>408</v>
      </c>
      <c r="E8312" t="s">
        <v>23</v>
      </c>
      <c r="F8312" t="s">
        <v>23</v>
      </c>
      <c r="G8312" t="s">
        <v>20</v>
      </c>
      <c r="H8312" t="s">
        <v>0</v>
      </c>
      <c r="I8312">
        <f>MONTH(Table6[[#This Row],[Loan Date]])</f>
        <v>2</v>
      </c>
      <c r="J8312" t="str">
        <f>_xlfn.XLOOKUP(Table6[[#This Row],[Numeric Month]],$N$5:$N$11,$O$5:$O$11)</f>
        <v>Feb</v>
      </c>
      <c r="K8312" t="str">
        <f>_xlfn.XLOOKUP(Table6[[#This Row],[Loan Date]],$Q$5:$Q$152,$R$5:$R$152)</f>
        <v>Monday</v>
      </c>
      <c r="L8312" t="str">
        <f>_xlfn.XLOOKUP(Table6[[#This Row],[Loan Date]],$Q$5:$Q$152,$S$5:$S$152)</f>
        <v>Week 6</v>
      </c>
    </row>
    <row r="8313" spans="1:12" x14ac:dyDescent="0.2">
      <c r="A8313" s="1">
        <v>44970</v>
      </c>
      <c r="B8313" t="s">
        <v>7</v>
      </c>
      <c r="C8313" s="1">
        <v>44970</v>
      </c>
      <c r="D8313" t="s">
        <v>632</v>
      </c>
      <c r="E8313" t="s">
        <v>12</v>
      </c>
      <c r="F8313" t="s">
        <v>12</v>
      </c>
      <c r="G8313" t="s">
        <v>11</v>
      </c>
      <c r="H8313" t="s">
        <v>0</v>
      </c>
      <c r="I8313">
        <f>MONTH(Table6[[#This Row],[Loan Date]])</f>
        <v>2</v>
      </c>
      <c r="J8313" t="str">
        <f>_xlfn.XLOOKUP(Table6[[#This Row],[Numeric Month]],$N$5:$N$11,$O$5:$O$11)</f>
        <v>Feb</v>
      </c>
      <c r="K8313" t="str">
        <f>_xlfn.XLOOKUP(Table6[[#This Row],[Loan Date]],$Q$5:$Q$152,$R$5:$R$152)</f>
        <v>Monday</v>
      </c>
      <c r="L8313" t="str">
        <f>_xlfn.XLOOKUP(Table6[[#This Row],[Loan Date]],$Q$5:$Q$152,$S$5:$S$152)</f>
        <v>Week 6</v>
      </c>
    </row>
    <row r="8314" spans="1:12" x14ac:dyDescent="0.2">
      <c r="A8314" s="1">
        <v>44970</v>
      </c>
      <c r="B8314" t="s">
        <v>5</v>
      </c>
      <c r="C8314" s="1">
        <v>44977</v>
      </c>
      <c r="D8314" t="s">
        <v>438</v>
      </c>
      <c r="E8314" t="s">
        <v>15</v>
      </c>
      <c r="F8314" t="s">
        <v>14</v>
      </c>
      <c r="G8314" t="s">
        <v>1</v>
      </c>
      <c r="H8314" t="s">
        <v>0</v>
      </c>
      <c r="I8314">
        <f>MONTH(Table6[[#This Row],[Loan Date]])</f>
        <v>2</v>
      </c>
      <c r="J8314" t="str">
        <f>_xlfn.XLOOKUP(Table6[[#This Row],[Numeric Month]],$N$5:$N$11,$O$5:$O$11)</f>
        <v>Feb</v>
      </c>
      <c r="K8314" t="str">
        <f>_xlfn.XLOOKUP(Table6[[#This Row],[Loan Date]],$Q$5:$Q$152,$R$5:$R$152)</f>
        <v>Monday</v>
      </c>
      <c r="L8314" t="str">
        <f>_xlfn.XLOOKUP(Table6[[#This Row],[Loan Date]],$Q$5:$Q$152,$S$5:$S$152)</f>
        <v>Week 6</v>
      </c>
    </row>
    <row r="8315" spans="1:12" x14ac:dyDescent="0.2">
      <c r="A8315" s="1">
        <v>44970</v>
      </c>
      <c r="B8315" t="s">
        <v>7</v>
      </c>
      <c r="C8315" s="1">
        <v>44970</v>
      </c>
      <c r="D8315" t="s">
        <v>768</v>
      </c>
      <c r="E8315" t="s">
        <v>37</v>
      </c>
      <c r="F8315" t="s">
        <v>37</v>
      </c>
      <c r="G8315" t="s">
        <v>20</v>
      </c>
      <c r="H8315" t="s">
        <v>0</v>
      </c>
      <c r="I8315">
        <f>MONTH(Table6[[#This Row],[Loan Date]])</f>
        <v>2</v>
      </c>
      <c r="J8315" t="str">
        <f>_xlfn.XLOOKUP(Table6[[#This Row],[Numeric Month]],$N$5:$N$11,$O$5:$O$11)</f>
        <v>Feb</v>
      </c>
      <c r="K8315" t="str">
        <f>_xlfn.XLOOKUP(Table6[[#This Row],[Loan Date]],$Q$5:$Q$152,$R$5:$R$152)</f>
        <v>Monday</v>
      </c>
      <c r="L8315" t="str">
        <f>_xlfn.XLOOKUP(Table6[[#This Row],[Loan Date]],$Q$5:$Q$152,$S$5:$S$152)</f>
        <v>Week 6</v>
      </c>
    </row>
    <row r="8316" spans="1:12" x14ac:dyDescent="0.2">
      <c r="A8316" s="1">
        <v>44970</v>
      </c>
      <c r="B8316" t="s">
        <v>7</v>
      </c>
      <c r="C8316" s="1">
        <v>44984</v>
      </c>
      <c r="D8316" t="s">
        <v>447</v>
      </c>
      <c r="E8316" t="s">
        <v>9</v>
      </c>
      <c r="F8316" t="s">
        <v>8</v>
      </c>
      <c r="G8316" t="s">
        <v>1</v>
      </c>
      <c r="H8316" t="s">
        <v>0</v>
      </c>
      <c r="I8316">
        <f>MONTH(Table6[[#This Row],[Loan Date]])</f>
        <v>2</v>
      </c>
      <c r="J8316" t="str">
        <f>_xlfn.XLOOKUP(Table6[[#This Row],[Numeric Month]],$N$5:$N$11,$O$5:$O$11)</f>
        <v>Feb</v>
      </c>
      <c r="K8316" t="str">
        <f>_xlfn.XLOOKUP(Table6[[#This Row],[Loan Date]],$Q$5:$Q$152,$R$5:$R$152)</f>
        <v>Monday</v>
      </c>
      <c r="L8316" t="str">
        <f>_xlfn.XLOOKUP(Table6[[#This Row],[Loan Date]],$Q$5:$Q$152,$S$5:$S$152)</f>
        <v>Week 6</v>
      </c>
    </row>
    <row r="8317" spans="1:12" x14ac:dyDescent="0.2">
      <c r="A8317" s="1">
        <v>44970</v>
      </c>
      <c r="B8317" t="s">
        <v>7</v>
      </c>
      <c r="C8317" s="1">
        <v>44970</v>
      </c>
      <c r="D8317" t="s">
        <v>185</v>
      </c>
      <c r="E8317" t="s">
        <v>21</v>
      </c>
      <c r="F8317" t="s">
        <v>21</v>
      </c>
      <c r="G8317" t="s">
        <v>20</v>
      </c>
      <c r="H8317" t="s">
        <v>0</v>
      </c>
      <c r="I8317">
        <f>MONTH(Table6[[#This Row],[Loan Date]])</f>
        <v>2</v>
      </c>
      <c r="J8317" t="str">
        <f>_xlfn.XLOOKUP(Table6[[#This Row],[Numeric Month]],$N$5:$N$11,$O$5:$O$11)</f>
        <v>Feb</v>
      </c>
      <c r="K8317" t="str">
        <f>_xlfn.XLOOKUP(Table6[[#This Row],[Loan Date]],$Q$5:$Q$152,$R$5:$R$152)</f>
        <v>Monday</v>
      </c>
      <c r="L8317" t="str">
        <f>_xlfn.XLOOKUP(Table6[[#This Row],[Loan Date]],$Q$5:$Q$152,$S$5:$S$152)</f>
        <v>Week 6</v>
      </c>
    </row>
    <row r="8318" spans="1:12" x14ac:dyDescent="0.2">
      <c r="A8318" s="1">
        <v>44970</v>
      </c>
      <c r="B8318" t="s">
        <v>7</v>
      </c>
      <c r="C8318" s="1">
        <v>44984</v>
      </c>
      <c r="D8318" t="s">
        <v>749</v>
      </c>
      <c r="E8318" t="s">
        <v>9</v>
      </c>
      <c r="F8318" t="s">
        <v>8</v>
      </c>
      <c r="G8318" t="s">
        <v>1</v>
      </c>
      <c r="H8318" t="s">
        <v>0</v>
      </c>
      <c r="I8318">
        <f>MONTH(Table6[[#This Row],[Loan Date]])</f>
        <v>2</v>
      </c>
      <c r="J8318" t="str">
        <f>_xlfn.XLOOKUP(Table6[[#This Row],[Numeric Month]],$N$5:$N$11,$O$5:$O$11)</f>
        <v>Feb</v>
      </c>
      <c r="K8318" t="str">
        <f>_xlfn.XLOOKUP(Table6[[#This Row],[Loan Date]],$Q$5:$Q$152,$R$5:$R$152)</f>
        <v>Monday</v>
      </c>
      <c r="L8318" t="str">
        <f>_xlfn.XLOOKUP(Table6[[#This Row],[Loan Date]],$Q$5:$Q$152,$S$5:$S$152)</f>
        <v>Week 6</v>
      </c>
    </row>
    <row r="8319" spans="1:12" x14ac:dyDescent="0.2">
      <c r="A8319" s="1">
        <v>44970</v>
      </c>
      <c r="B8319" t="s">
        <v>5</v>
      </c>
      <c r="C8319" s="1">
        <v>44970</v>
      </c>
      <c r="D8319" t="s">
        <v>742</v>
      </c>
      <c r="E8319" t="s">
        <v>162</v>
      </c>
      <c r="F8319" t="s">
        <v>162</v>
      </c>
      <c r="G8319" t="s">
        <v>11</v>
      </c>
      <c r="H8319" t="s">
        <v>0</v>
      </c>
      <c r="I8319">
        <f>MONTH(Table6[[#This Row],[Loan Date]])</f>
        <v>2</v>
      </c>
      <c r="J8319" t="str">
        <f>_xlfn.XLOOKUP(Table6[[#This Row],[Numeric Month]],$N$5:$N$11,$O$5:$O$11)</f>
        <v>Feb</v>
      </c>
      <c r="K8319" t="str">
        <f>_xlfn.XLOOKUP(Table6[[#This Row],[Loan Date]],$Q$5:$Q$152,$R$5:$R$152)</f>
        <v>Monday</v>
      </c>
      <c r="L8319" t="str">
        <f>_xlfn.XLOOKUP(Table6[[#This Row],[Loan Date]],$Q$5:$Q$152,$S$5:$S$152)</f>
        <v>Week 6</v>
      </c>
    </row>
    <row r="8320" spans="1:12" x14ac:dyDescent="0.2">
      <c r="A8320" s="1">
        <v>44970</v>
      </c>
      <c r="B8320" t="s">
        <v>5</v>
      </c>
      <c r="C8320" s="1">
        <v>44970</v>
      </c>
      <c r="D8320" t="s">
        <v>286</v>
      </c>
      <c r="E8320" t="s">
        <v>12</v>
      </c>
      <c r="F8320" t="s">
        <v>12</v>
      </c>
      <c r="G8320" t="s">
        <v>11</v>
      </c>
      <c r="H8320" t="s">
        <v>0</v>
      </c>
      <c r="I8320">
        <f>MONTH(Table6[[#This Row],[Loan Date]])</f>
        <v>2</v>
      </c>
      <c r="J8320" t="str">
        <f>_xlfn.XLOOKUP(Table6[[#This Row],[Numeric Month]],$N$5:$N$11,$O$5:$O$11)</f>
        <v>Feb</v>
      </c>
      <c r="K8320" t="str">
        <f>_xlfn.XLOOKUP(Table6[[#This Row],[Loan Date]],$Q$5:$Q$152,$R$5:$R$152)</f>
        <v>Monday</v>
      </c>
      <c r="L8320" t="str">
        <f>_xlfn.XLOOKUP(Table6[[#This Row],[Loan Date]],$Q$5:$Q$152,$S$5:$S$152)</f>
        <v>Week 6</v>
      </c>
    </row>
    <row r="8321" spans="1:12" x14ac:dyDescent="0.2">
      <c r="A8321" s="1">
        <v>44970</v>
      </c>
      <c r="B8321" t="s">
        <v>5</v>
      </c>
      <c r="C8321" s="1">
        <v>44970</v>
      </c>
      <c r="D8321" t="s">
        <v>538</v>
      </c>
      <c r="E8321" t="s">
        <v>122</v>
      </c>
      <c r="F8321" t="s">
        <v>122</v>
      </c>
      <c r="G8321" t="s">
        <v>11</v>
      </c>
      <c r="H8321" t="s">
        <v>0</v>
      </c>
      <c r="I8321">
        <f>MONTH(Table6[[#This Row],[Loan Date]])</f>
        <v>2</v>
      </c>
      <c r="J8321" t="str">
        <f>_xlfn.XLOOKUP(Table6[[#This Row],[Numeric Month]],$N$5:$N$11,$O$5:$O$11)</f>
        <v>Feb</v>
      </c>
      <c r="K8321" t="str">
        <f>_xlfn.XLOOKUP(Table6[[#This Row],[Loan Date]],$Q$5:$Q$152,$R$5:$R$152)</f>
        <v>Monday</v>
      </c>
      <c r="L8321" t="str">
        <f>_xlfn.XLOOKUP(Table6[[#This Row],[Loan Date]],$Q$5:$Q$152,$S$5:$S$152)</f>
        <v>Week 6</v>
      </c>
    </row>
    <row r="8322" spans="1:12" x14ac:dyDescent="0.2">
      <c r="A8322" s="1">
        <v>44970</v>
      </c>
      <c r="B8322" t="s">
        <v>7</v>
      </c>
      <c r="C8322" s="1">
        <v>44970</v>
      </c>
      <c r="D8322" t="s">
        <v>267</v>
      </c>
      <c r="E8322" t="s">
        <v>37</v>
      </c>
      <c r="F8322" t="s">
        <v>37</v>
      </c>
      <c r="G8322" t="s">
        <v>20</v>
      </c>
      <c r="H8322" t="s">
        <v>0</v>
      </c>
      <c r="I8322">
        <f>MONTH(Table6[[#This Row],[Loan Date]])</f>
        <v>2</v>
      </c>
      <c r="J8322" t="str">
        <f>_xlfn.XLOOKUP(Table6[[#This Row],[Numeric Month]],$N$5:$N$11,$O$5:$O$11)</f>
        <v>Feb</v>
      </c>
      <c r="K8322" t="str">
        <f>_xlfn.XLOOKUP(Table6[[#This Row],[Loan Date]],$Q$5:$Q$152,$R$5:$R$152)</f>
        <v>Monday</v>
      </c>
      <c r="L8322" t="str">
        <f>_xlfn.XLOOKUP(Table6[[#This Row],[Loan Date]],$Q$5:$Q$152,$S$5:$S$152)</f>
        <v>Week 6</v>
      </c>
    </row>
    <row r="8323" spans="1:12" x14ac:dyDescent="0.2">
      <c r="A8323" s="1">
        <v>44970</v>
      </c>
      <c r="B8323" t="s">
        <v>7</v>
      </c>
      <c r="C8323" s="1">
        <v>44970</v>
      </c>
      <c r="D8323" t="s">
        <v>428</v>
      </c>
      <c r="E8323" t="s">
        <v>37</v>
      </c>
      <c r="F8323" t="s">
        <v>37</v>
      </c>
      <c r="G8323" t="s">
        <v>20</v>
      </c>
      <c r="H8323" t="s">
        <v>0</v>
      </c>
      <c r="I8323">
        <f>MONTH(Table6[[#This Row],[Loan Date]])</f>
        <v>2</v>
      </c>
      <c r="J8323" t="str">
        <f>_xlfn.XLOOKUP(Table6[[#This Row],[Numeric Month]],$N$5:$N$11,$O$5:$O$11)</f>
        <v>Feb</v>
      </c>
      <c r="K8323" t="str">
        <f>_xlfn.XLOOKUP(Table6[[#This Row],[Loan Date]],$Q$5:$Q$152,$R$5:$R$152)</f>
        <v>Monday</v>
      </c>
      <c r="L8323" t="str">
        <f>_xlfn.XLOOKUP(Table6[[#This Row],[Loan Date]],$Q$5:$Q$152,$S$5:$S$152)</f>
        <v>Week 6</v>
      </c>
    </row>
    <row r="8324" spans="1:12" x14ac:dyDescent="0.2">
      <c r="A8324" s="1">
        <v>44970</v>
      </c>
      <c r="B8324" t="s">
        <v>5</v>
      </c>
      <c r="C8324" s="1">
        <v>44977</v>
      </c>
      <c r="D8324" t="s">
        <v>724</v>
      </c>
      <c r="E8324" t="s">
        <v>52</v>
      </c>
      <c r="F8324" t="s">
        <v>51</v>
      </c>
      <c r="G8324" t="s">
        <v>1</v>
      </c>
      <c r="H8324" t="s">
        <v>0</v>
      </c>
      <c r="I8324">
        <f>MONTH(Table6[[#This Row],[Loan Date]])</f>
        <v>2</v>
      </c>
      <c r="J8324" t="str">
        <f>_xlfn.XLOOKUP(Table6[[#This Row],[Numeric Month]],$N$5:$N$11,$O$5:$O$11)</f>
        <v>Feb</v>
      </c>
      <c r="K8324" t="str">
        <f>_xlfn.XLOOKUP(Table6[[#This Row],[Loan Date]],$Q$5:$Q$152,$R$5:$R$152)</f>
        <v>Monday</v>
      </c>
      <c r="L8324" t="str">
        <f>_xlfn.XLOOKUP(Table6[[#This Row],[Loan Date]],$Q$5:$Q$152,$S$5:$S$152)</f>
        <v>Week 6</v>
      </c>
    </row>
    <row r="8325" spans="1:12" x14ac:dyDescent="0.2">
      <c r="A8325" s="1">
        <v>44971</v>
      </c>
      <c r="B8325" t="s">
        <v>7</v>
      </c>
      <c r="C8325" s="1">
        <v>44971</v>
      </c>
      <c r="D8325" t="s">
        <v>436</v>
      </c>
      <c r="E8325" t="s">
        <v>168</v>
      </c>
      <c r="F8325" t="s">
        <v>168</v>
      </c>
      <c r="G8325" t="s">
        <v>20</v>
      </c>
      <c r="H8325" t="s">
        <v>0</v>
      </c>
      <c r="I8325">
        <f>MONTH(Table6[[#This Row],[Loan Date]])</f>
        <v>2</v>
      </c>
      <c r="J8325" t="str">
        <f>_xlfn.XLOOKUP(Table6[[#This Row],[Numeric Month]],$N$5:$N$11,$O$5:$O$11)</f>
        <v>Feb</v>
      </c>
      <c r="K8325" t="str">
        <f>_xlfn.XLOOKUP(Table6[[#This Row],[Loan Date]],$Q$5:$Q$152,$R$5:$R$152)</f>
        <v>Tuesday</v>
      </c>
      <c r="L8325" t="str">
        <f>_xlfn.XLOOKUP(Table6[[#This Row],[Loan Date]],$Q$5:$Q$152,$S$5:$S$152)</f>
        <v>Week 6</v>
      </c>
    </row>
    <row r="8326" spans="1:12" x14ac:dyDescent="0.2">
      <c r="A8326" s="1">
        <v>44971</v>
      </c>
      <c r="B8326" t="s">
        <v>7</v>
      </c>
      <c r="C8326" s="1">
        <v>44971</v>
      </c>
      <c r="D8326" t="s">
        <v>267</v>
      </c>
      <c r="E8326" t="s">
        <v>37</v>
      </c>
      <c r="F8326" t="s">
        <v>37</v>
      </c>
      <c r="G8326" t="s">
        <v>20</v>
      </c>
      <c r="H8326" t="s">
        <v>0</v>
      </c>
      <c r="I8326">
        <f>MONTH(Table6[[#This Row],[Loan Date]])</f>
        <v>2</v>
      </c>
      <c r="J8326" t="str">
        <f>_xlfn.XLOOKUP(Table6[[#This Row],[Numeric Month]],$N$5:$N$11,$O$5:$O$11)</f>
        <v>Feb</v>
      </c>
      <c r="K8326" t="str">
        <f>_xlfn.XLOOKUP(Table6[[#This Row],[Loan Date]],$Q$5:$Q$152,$R$5:$R$152)</f>
        <v>Tuesday</v>
      </c>
      <c r="L8326" t="str">
        <f>_xlfn.XLOOKUP(Table6[[#This Row],[Loan Date]],$Q$5:$Q$152,$S$5:$S$152)</f>
        <v>Week 6</v>
      </c>
    </row>
    <row r="8327" spans="1:12" x14ac:dyDescent="0.2">
      <c r="A8327" s="1">
        <v>44971</v>
      </c>
      <c r="B8327" t="s">
        <v>5</v>
      </c>
      <c r="C8327" s="1">
        <v>44985</v>
      </c>
      <c r="D8327" t="s">
        <v>899</v>
      </c>
      <c r="E8327" t="s">
        <v>15</v>
      </c>
      <c r="F8327" t="s">
        <v>14</v>
      </c>
      <c r="G8327" t="s">
        <v>1</v>
      </c>
      <c r="H8327" t="s">
        <v>0</v>
      </c>
      <c r="I8327">
        <f>MONTH(Table6[[#This Row],[Loan Date]])</f>
        <v>2</v>
      </c>
      <c r="J8327" t="str">
        <f>_xlfn.XLOOKUP(Table6[[#This Row],[Numeric Month]],$N$5:$N$11,$O$5:$O$11)</f>
        <v>Feb</v>
      </c>
      <c r="K8327" t="str">
        <f>_xlfn.XLOOKUP(Table6[[#This Row],[Loan Date]],$Q$5:$Q$152,$R$5:$R$152)</f>
        <v>Tuesday</v>
      </c>
      <c r="L8327" t="str">
        <f>_xlfn.XLOOKUP(Table6[[#This Row],[Loan Date]],$Q$5:$Q$152,$S$5:$S$152)</f>
        <v>Week 6</v>
      </c>
    </row>
    <row r="8328" spans="1:12" x14ac:dyDescent="0.2">
      <c r="A8328" s="1">
        <v>44971</v>
      </c>
      <c r="B8328" t="s">
        <v>7</v>
      </c>
      <c r="C8328" s="1">
        <v>44971</v>
      </c>
      <c r="D8328" t="s">
        <v>898</v>
      </c>
      <c r="E8328" t="s">
        <v>59</v>
      </c>
      <c r="F8328" t="s">
        <v>58</v>
      </c>
      <c r="G8328" t="s">
        <v>39</v>
      </c>
      <c r="H8328" t="s">
        <v>0</v>
      </c>
      <c r="I8328">
        <f>MONTH(Table6[[#This Row],[Loan Date]])</f>
        <v>2</v>
      </c>
      <c r="J8328" t="str">
        <f>_xlfn.XLOOKUP(Table6[[#This Row],[Numeric Month]],$N$5:$N$11,$O$5:$O$11)</f>
        <v>Feb</v>
      </c>
      <c r="K8328" t="str">
        <f>_xlfn.XLOOKUP(Table6[[#This Row],[Loan Date]],$Q$5:$Q$152,$R$5:$R$152)</f>
        <v>Tuesday</v>
      </c>
      <c r="L8328" t="str">
        <f>_xlfn.XLOOKUP(Table6[[#This Row],[Loan Date]],$Q$5:$Q$152,$S$5:$S$152)</f>
        <v>Week 6</v>
      </c>
    </row>
    <row r="8329" spans="1:12" x14ac:dyDescent="0.2">
      <c r="A8329" s="1">
        <v>44971</v>
      </c>
      <c r="B8329" t="s">
        <v>7</v>
      </c>
      <c r="C8329" s="1">
        <v>44971</v>
      </c>
      <c r="D8329" t="s">
        <v>897</v>
      </c>
      <c r="E8329" t="s">
        <v>44</v>
      </c>
      <c r="F8329" t="s">
        <v>44</v>
      </c>
      <c r="G8329" t="s">
        <v>39</v>
      </c>
      <c r="H8329" t="s">
        <v>0</v>
      </c>
      <c r="I8329">
        <f>MONTH(Table6[[#This Row],[Loan Date]])</f>
        <v>2</v>
      </c>
      <c r="J8329" t="str">
        <f>_xlfn.XLOOKUP(Table6[[#This Row],[Numeric Month]],$N$5:$N$11,$O$5:$O$11)</f>
        <v>Feb</v>
      </c>
      <c r="K8329" t="str">
        <f>_xlfn.XLOOKUP(Table6[[#This Row],[Loan Date]],$Q$5:$Q$152,$R$5:$R$152)</f>
        <v>Tuesday</v>
      </c>
      <c r="L8329" t="str">
        <f>_xlfn.XLOOKUP(Table6[[#This Row],[Loan Date]],$Q$5:$Q$152,$S$5:$S$152)</f>
        <v>Week 6</v>
      </c>
    </row>
    <row r="8330" spans="1:12" x14ac:dyDescent="0.2">
      <c r="A8330" s="1">
        <v>44971</v>
      </c>
      <c r="B8330" t="s">
        <v>5</v>
      </c>
      <c r="C8330" s="1">
        <v>44978</v>
      </c>
      <c r="D8330" t="s">
        <v>295</v>
      </c>
      <c r="E8330" t="s">
        <v>52</v>
      </c>
      <c r="F8330" t="s">
        <v>51</v>
      </c>
      <c r="G8330" t="s">
        <v>1</v>
      </c>
      <c r="H8330" t="s">
        <v>0</v>
      </c>
      <c r="I8330">
        <f>MONTH(Table6[[#This Row],[Loan Date]])</f>
        <v>2</v>
      </c>
      <c r="J8330" t="str">
        <f>_xlfn.XLOOKUP(Table6[[#This Row],[Numeric Month]],$N$5:$N$11,$O$5:$O$11)</f>
        <v>Feb</v>
      </c>
      <c r="K8330" t="str">
        <f>_xlfn.XLOOKUP(Table6[[#This Row],[Loan Date]],$Q$5:$Q$152,$R$5:$R$152)</f>
        <v>Tuesday</v>
      </c>
      <c r="L8330" t="str">
        <f>_xlfn.XLOOKUP(Table6[[#This Row],[Loan Date]],$Q$5:$Q$152,$S$5:$S$152)</f>
        <v>Week 6</v>
      </c>
    </row>
    <row r="8331" spans="1:12" x14ac:dyDescent="0.2">
      <c r="A8331" s="1">
        <v>44971</v>
      </c>
      <c r="B8331" t="s">
        <v>7</v>
      </c>
      <c r="C8331" s="1">
        <v>44971</v>
      </c>
      <c r="D8331" t="s">
        <v>494</v>
      </c>
      <c r="E8331" t="s">
        <v>37</v>
      </c>
      <c r="F8331" t="s">
        <v>37</v>
      </c>
      <c r="G8331" t="s">
        <v>20</v>
      </c>
      <c r="H8331" t="s">
        <v>0</v>
      </c>
      <c r="I8331">
        <f>MONTH(Table6[[#This Row],[Loan Date]])</f>
        <v>2</v>
      </c>
      <c r="J8331" t="str">
        <f>_xlfn.XLOOKUP(Table6[[#This Row],[Numeric Month]],$N$5:$N$11,$O$5:$O$11)</f>
        <v>Feb</v>
      </c>
      <c r="K8331" t="str">
        <f>_xlfn.XLOOKUP(Table6[[#This Row],[Loan Date]],$Q$5:$Q$152,$R$5:$R$152)</f>
        <v>Tuesday</v>
      </c>
      <c r="L8331" t="str">
        <f>_xlfn.XLOOKUP(Table6[[#This Row],[Loan Date]],$Q$5:$Q$152,$S$5:$S$152)</f>
        <v>Week 6</v>
      </c>
    </row>
    <row r="8332" spans="1:12" x14ac:dyDescent="0.2">
      <c r="A8332" s="1">
        <v>44971</v>
      </c>
      <c r="B8332" t="s">
        <v>7</v>
      </c>
      <c r="C8332" s="1">
        <v>44978</v>
      </c>
      <c r="D8332" t="s">
        <v>146</v>
      </c>
      <c r="E8332" t="s">
        <v>52</v>
      </c>
      <c r="F8332" t="s">
        <v>51</v>
      </c>
      <c r="G8332" t="s">
        <v>1</v>
      </c>
      <c r="H8332" t="s">
        <v>0</v>
      </c>
      <c r="I8332">
        <f>MONTH(Table6[[#This Row],[Loan Date]])</f>
        <v>2</v>
      </c>
      <c r="J8332" t="str">
        <f>_xlfn.XLOOKUP(Table6[[#This Row],[Numeric Month]],$N$5:$N$11,$O$5:$O$11)</f>
        <v>Feb</v>
      </c>
      <c r="K8332" t="str">
        <f>_xlfn.XLOOKUP(Table6[[#This Row],[Loan Date]],$Q$5:$Q$152,$R$5:$R$152)</f>
        <v>Tuesday</v>
      </c>
      <c r="L8332" t="str">
        <f>_xlfn.XLOOKUP(Table6[[#This Row],[Loan Date]],$Q$5:$Q$152,$S$5:$S$152)</f>
        <v>Week 6</v>
      </c>
    </row>
    <row r="8333" spans="1:12" x14ac:dyDescent="0.2">
      <c r="A8333" s="1">
        <v>44971</v>
      </c>
      <c r="B8333" t="s">
        <v>5</v>
      </c>
      <c r="C8333" s="1">
        <v>44971</v>
      </c>
      <c r="D8333" t="s">
        <v>428</v>
      </c>
      <c r="E8333" t="s">
        <v>37</v>
      </c>
      <c r="F8333" t="s">
        <v>37</v>
      </c>
      <c r="G8333" t="s">
        <v>20</v>
      </c>
      <c r="H8333" t="s">
        <v>0</v>
      </c>
      <c r="I8333">
        <f>MONTH(Table6[[#This Row],[Loan Date]])</f>
        <v>2</v>
      </c>
      <c r="J8333" t="str">
        <f>_xlfn.XLOOKUP(Table6[[#This Row],[Numeric Month]],$N$5:$N$11,$O$5:$O$11)</f>
        <v>Feb</v>
      </c>
      <c r="K8333" t="str">
        <f>_xlfn.XLOOKUP(Table6[[#This Row],[Loan Date]],$Q$5:$Q$152,$R$5:$R$152)</f>
        <v>Tuesday</v>
      </c>
      <c r="L8333" t="str">
        <f>_xlfn.XLOOKUP(Table6[[#This Row],[Loan Date]],$Q$5:$Q$152,$S$5:$S$152)</f>
        <v>Week 6</v>
      </c>
    </row>
    <row r="8334" spans="1:12" x14ac:dyDescent="0.2">
      <c r="A8334" s="1">
        <v>44971</v>
      </c>
      <c r="B8334" t="s">
        <v>5</v>
      </c>
      <c r="C8334" s="1">
        <v>44971</v>
      </c>
      <c r="D8334" t="s">
        <v>152</v>
      </c>
      <c r="E8334" t="s">
        <v>37</v>
      </c>
      <c r="F8334" t="s">
        <v>37</v>
      </c>
      <c r="G8334" t="s">
        <v>20</v>
      </c>
      <c r="H8334" t="s">
        <v>0</v>
      </c>
      <c r="I8334">
        <f>MONTH(Table6[[#This Row],[Loan Date]])</f>
        <v>2</v>
      </c>
      <c r="J8334" t="str">
        <f>_xlfn.XLOOKUP(Table6[[#This Row],[Numeric Month]],$N$5:$N$11,$O$5:$O$11)</f>
        <v>Feb</v>
      </c>
      <c r="K8334" t="str">
        <f>_xlfn.XLOOKUP(Table6[[#This Row],[Loan Date]],$Q$5:$Q$152,$R$5:$R$152)</f>
        <v>Tuesday</v>
      </c>
      <c r="L8334" t="str">
        <f>_xlfn.XLOOKUP(Table6[[#This Row],[Loan Date]],$Q$5:$Q$152,$S$5:$S$152)</f>
        <v>Week 6</v>
      </c>
    </row>
    <row r="8335" spans="1:12" x14ac:dyDescent="0.2">
      <c r="A8335" s="1">
        <v>44971</v>
      </c>
      <c r="B8335" t="s">
        <v>7</v>
      </c>
      <c r="C8335" s="1">
        <v>44971</v>
      </c>
      <c r="D8335" t="s">
        <v>290</v>
      </c>
      <c r="E8335" t="s">
        <v>44</v>
      </c>
      <c r="F8335" t="s">
        <v>44</v>
      </c>
      <c r="G8335" t="s">
        <v>39</v>
      </c>
      <c r="H8335" t="s">
        <v>0</v>
      </c>
      <c r="I8335">
        <f>MONTH(Table6[[#This Row],[Loan Date]])</f>
        <v>2</v>
      </c>
      <c r="J8335" t="str">
        <f>_xlfn.XLOOKUP(Table6[[#This Row],[Numeric Month]],$N$5:$N$11,$O$5:$O$11)</f>
        <v>Feb</v>
      </c>
      <c r="K8335" t="str">
        <f>_xlfn.XLOOKUP(Table6[[#This Row],[Loan Date]],$Q$5:$Q$152,$R$5:$R$152)</f>
        <v>Tuesday</v>
      </c>
      <c r="L8335" t="str">
        <f>_xlfn.XLOOKUP(Table6[[#This Row],[Loan Date]],$Q$5:$Q$152,$S$5:$S$152)</f>
        <v>Week 6</v>
      </c>
    </row>
    <row r="8336" spans="1:12" x14ac:dyDescent="0.2">
      <c r="A8336" s="1">
        <v>44971</v>
      </c>
      <c r="B8336" t="s">
        <v>7</v>
      </c>
      <c r="C8336" s="1">
        <v>44971</v>
      </c>
      <c r="D8336" t="s">
        <v>55</v>
      </c>
      <c r="E8336" t="s">
        <v>37</v>
      </c>
      <c r="F8336" t="s">
        <v>37</v>
      </c>
      <c r="G8336" t="s">
        <v>20</v>
      </c>
      <c r="H8336" t="s">
        <v>0</v>
      </c>
      <c r="I8336">
        <f>MONTH(Table6[[#This Row],[Loan Date]])</f>
        <v>2</v>
      </c>
      <c r="J8336" t="str">
        <f>_xlfn.XLOOKUP(Table6[[#This Row],[Numeric Month]],$N$5:$N$11,$O$5:$O$11)</f>
        <v>Feb</v>
      </c>
      <c r="K8336" t="str">
        <f>_xlfn.XLOOKUP(Table6[[#This Row],[Loan Date]],$Q$5:$Q$152,$R$5:$R$152)</f>
        <v>Tuesday</v>
      </c>
      <c r="L8336" t="str">
        <f>_xlfn.XLOOKUP(Table6[[#This Row],[Loan Date]],$Q$5:$Q$152,$S$5:$S$152)</f>
        <v>Week 6</v>
      </c>
    </row>
    <row r="8337" spans="1:12" x14ac:dyDescent="0.2">
      <c r="A8337" s="1">
        <v>44971</v>
      </c>
      <c r="B8337" t="s">
        <v>7</v>
      </c>
      <c r="C8337" s="1">
        <v>44971</v>
      </c>
      <c r="D8337" t="s">
        <v>327</v>
      </c>
      <c r="E8337" t="s">
        <v>49</v>
      </c>
      <c r="F8337" t="s">
        <v>49</v>
      </c>
      <c r="G8337" t="s">
        <v>20</v>
      </c>
      <c r="H8337" t="s">
        <v>0</v>
      </c>
      <c r="I8337">
        <f>MONTH(Table6[[#This Row],[Loan Date]])</f>
        <v>2</v>
      </c>
      <c r="J8337" t="str">
        <f>_xlfn.XLOOKUP(Table6[[#This Row],[Numeric Month]],$N$5:$N$11,$O$5:$O$11)</f>
        <v>Feb</v>
      </c>
      <c r="K8337" t="str">
        <f>_xlfn.XLOOKUP(Table6[[#This Row],[Loan Date]],$Q$5:$Q$152,$R$5:$R$152)</f>
        <v>Tuesday</v>
      </c>
      <c r="L8337" t="str">
        <f>_xlfn.XLOOKUP(Table6[[#This Row],[Loan Date]],$Q$5:$Q$152,$S$5:$S$152)</f>
        <v>Week 6</v>
      </c>
    </row>
    <row r="8338" spans="1:12" x14ac:dyDescent="0.2">
      <c r="A8338" s="1">
        <v>44971</v>
      </c>
      <c r="B8338" t="s">
        <v>7</v>
      </c>
      <c r="C8338" s="1">
        <v>44971</v>
      </c>
      <c r="D8338" t="s">
        <v>61</v>
      </c>
      <c r="E8338" t="s">
        <v>44</v>
      </c>
      <c r="F8338" t="s">
        <v>44</v>
      </c>
      <c r="G8338" t="s">
        <v>39</v>
      </c>
      <c r="H8338" t="s">
        <v>0</v>
      </c>
      <c r="I8338">
        <f>MONTH(Table6[[#This Row],[Loan Date]])</f>
        <v>2</v>
      </c>
      <c r="J8338" t="str">
        <f>_xlfn.XLOOKUP(Table6[[#This Row],[Numeric Month]],$N$5:$N$11,$O$5:$O$11)</f>
        <v>Feb</v>
      </c>
      <c r="K8338" t="str">
        <f>_xlfn.XLOOKUP(Table6[[#This Row],[Loan Date]],$Q$5:$Q$152,$R$5:$R$152)</f>
        <v>Tuesday</v>
      </c>
      <c r="L8338" t="str">
        <f>_xlfn.XLOOKUP(Table6[[#This Row],[Loan Date]],$Q$5:$Q$152,$S$5:$S$152)</f>
        <v>Week 6</v>
      </c>
    </row>
    <row r="8339" spans="1:12" x14ac:dyDescent="0.2">
      <c r="A8339" s="1">
        <v>44971</v>
      </c>
      <c r="B8339" t="s">
        <v>5</v>
      </c>
      <c r="C8339" s="1">
        <v>44971</v>
      </c>
      <c r="D8339" t="s">
        <v>327</v>
      </c>
      <c r="E8339" t="s">
        <v>49</v>
      </c>
      <c r="F8339" t="s">
        <v>49</v>
      </c>
      <c r="G8339" t="s">
        <v>20</v>
      </c>
      <c r="H8339" t="s">
        <v>0</v>
      </c>
      <c r="I8339">
        <f>MONTH(Table6[[#This Row],[Loan Date]])</f>
        <v>2</v>
      </c>
      <c r="J8339" t="str">
        <f>_xlfn.XLOOKUP(Table6[[#This Row],[Numeric Month]],$N$5:$N$11,$O$5:$O$11)</f>
        <v>Feb</v>
      </c>
      <c r="K8339" t="str">
        <f>_xlfn.XLOOKUP(Table6[[#This Row],[Loan Date]],$Q$5:$Q$152,$R$5:$R$152)</f>
        <v>Tuesday</v>
      </c>
      <c r="L8339" t="str">
        <f>_xlfn.XLOOKUP(Table6[[#This Row],[Loan Date]],$Q$5:$Q$152,$S$5:$S$152)</f>
        <v>Week 6</v>
      </c>
    </row>
    <row r="8340" spans="1:12" x14ac:dyDescent="0.2">
      <c r="A8340" s="1">
        <v>44971</v>
      </c>
      <c r="B8340" t="s">
        <v>7</v>
      </c>
      <c r="C8340" s="1">
        <v>44985</v>
      </c>
      <c r="D8340" t="s">
        <v>627</v>
      </c>
      <c r="E8340" t="s">
        <v>9</v>
      </c>
      <c r="F8340" t="s">
        <v>8</v>
      </c>
      <c r="G8340" t="s">
        <v>1</v>
      </c>
      <c r="H8340" t="s">
        <v>0</v>
      </c>
      <c r="I8340">
        <f>MONTH(Table6[[#This Row],[Loan Date]])</f>
        <v>2</v>
      </c>
      <c r="J8340" t="str">
        <f>_xlfn.XLOOKUP(Table6[[#This Row],[Numeric Month]],$N$5:$N$11,$O$5:$O$11)</f>
        <v>Feb</v>
      </c>
      <c r="K8340" t="str">
        <f>_xlfn.XLOOKUP(Table6[[#This Row],[Loan Date]],$Q$5:$Q$152,$R$5:$R$152)</f>
        <v>Tuesday</v>
      </c>
      <c r="L8340" t="str">
        <f>_xlfn.XLOOKUP(Table6[[#This Row],[Loan Date]],$Q$5:$Q$152,$S$5:$S$152)</f>
        <v>Week 6</v>
      </c>
    </row>
    <row r="8341" spans="1:12" x14ac:dyDescent="0.2">
      <c r="A8341" s="1">
        <v>44971</v>
      </c>
      <c r="B8341" t="s">
        <v>7</v>
      </c>
      <c r="C8341" s="1">
        <v>44971</v>
      </c>
      <c r="D8341" t="s">
        <v>45</v>
      </c>
      <c r="E8341" t="s">
        <v>44</v>
      </c>
      <c r="F8341" t="s">
        <v>44</v>
      </c>
      <c r="G8341" t="s">
        <v>39</v>
      </c>
      <c r="H8341" t="s">
        <v>0</v>
      </c>
      <c r="I8341">
        <f>MONTH(Table6[[#This Row],[Loan Date]])</f>
        <v>2</v>
      </c>
      <c r="J8341" t="str">
        <f>_xlfn.XLOOKUP(Table6[[#This Row],[Numeric Month]],$N$5:$N$11,$O$5:$O$11)</f>
        <v>Feb</v>
      </c>
      <c r="K8341" t="str">
        <f>_xlfn.XLOOKUP(Table6[[#This Row],[Loan Date]],$Q$5:$Q$152,$R$5:$R$152)</f>
        <v>Tuesday</v>
      </c>
      <c r="L8341" t="str">
        <f>_xlfn.XLOOKUP(Table6[[#This Row],[Loan Date]],$Q$5:$Q$152,$S$5:$S$152)</f>
        <v>Week 6</v>
      </c>
    </row>
    <row r="8342" spans="1:12" x14ac:dyDescent="0.2">
      <c r="A8342" s="1">
        <v>44971</v>
      </c>
      <c r="B8342" t="s">
        <v>7</v>
      </c>
      <c r="C8342" s="1">
        <v>44985</v>
      </c>
      <c r="D8342" t="s">
        <v>94</v>
      </c>
      <c r="E8342" t="s">
        <v>9</v>
      </c>
      <c r="F8342" t="s">
        <v>8</v>
      </c>
      <c r="G8342" t="s">
        <v>1</v>
      </c>
      <c r="H8342" t="s">
        <v>0</v>
      </c>
      <c r="I8342">
        <f>MONTH(Table6[[#This Row],[Loan Date]])</f>
        <v>2</v>
      </c>
      <c r="J8342" t="str">
        <f>_xlfn.XLOOKUP(Table6[[#This Row],[Numeric Month]],$N$5:$N$11,$O$5:$O$11)</f>
        <v>Feb</v>
      </c>
      <c r="K8342" t="str">
        <f>_xlfn.XLOOKUP(Table6[[#This Row],[Loan Date]],$Q$5:$Q$152,$R$5:$R$152)</f>
        <v>Tuesday</v>
      </c>
      <c r="L8342" t="str">
        <f>_xlfn.XLOOKUP(Table6[[#This Row],[Loan Date]],$Q$5:$Q$152,$S$5:$S$152)</f>
        <v>Week 6</v>
      </c>
    </row>
    <row r="8343" spans="1:12" x14ac:dyDescent="0.2">
      <c r="A8343" s="1">
        <v>44971</v>
      </c>
      <c r="B8343" t="s">
        <v>7</v>
      </c>
      <c r="C8343" s="1">
        <v>44978</v>
      </c>
      <c r="D8343" t="s">
        <v>505</v>
      </c>
      <c r="E8343" t="s">
        <v>9</v>
      </c>
      <c r="F8343" t="s">
        <v>8</v>
      </c>
      <c r="G8343" t="s">
        <v>1</v>
      </c>
      <c r="H8343" t="s">
        <v>0</v>
      </c>
      <c r="I8343">
        <f>MONTH(Table6[[#This Row],[Loan Date]])</f>
        <v>2</v>
      </c>
      <c r="J8343" t="str">
        <f>_xlfn.XLOOKUP(Table6[[#This Row],[Numeric Month]],$N$5:$N$11,$O$5:$O$11)</f>
        <v>Feb</v>
      </c>
      <c r="K8343" t="str">
        <f>_xlfn.XLOOKUP(Table6[[#This Row],[Loan Date]],$Q$5:$Q$152,$R$5:$R$152)</f>
        <v>Tuesday</v>
      </c>
      <c r="L8343" t="str">
        <f>_xlfn.XLOOKUP(Table6[[#This Row],[Loan Date]],$Q$5:$Q$152,$S$5:$S$152)</f>
        <v>Week 6</v>
      </c>
    </row>
    <row r="8344" spans="1:12" x14ac:dyDescent="0.2">
      <c r="A8344" s="1">
        <v>44971</v>
      </c>
      <c r="B8344" t="s">
        <v>7</v>
      </c>
      <c r="C8344" s="1">
        <v>44978</v>
      </c>
      <c r="D8344" t="s">
        <v>190</v>
      </c>
      <c r="E8344" t="s">
        <v>9</v>
      </c>
      <c r="F8344" t="s">
        <v>8</v>
      </c>
      <c r="G8344" t="s">
        <v>1</v>
      </c>
      <c r="H8344" t="s">
        <v>0</v>
      </c>
      <c r="I8344">
        <f>MONTH(Table6[[#This Row],[Loan Date]])</f>
        <v>2</v>
      </c>
      <c r="J8344" t="str">
        <f>_xlfn.XLOOKUP(Table6[[#This Row],[Numeric Month]],$N$5:$N$11,$O$5:$O$11)</f>
        <v>Feb</v>
      </c>
      <c r="K8344" t="str">
        <f>_xlfn.XLOOKUP(Table6[[#This Row],[Loan Date]],$Q$5:$Q$152,$R$5:$R$152)</f>
        <v>Tuesday</v>
      </c>
      <c r="L8344" t="str">
        <f>_xlfn.XLOOKUP(Table6[[#This Row],[Loan Date]],$Q$5:$Q$152,$S$5:$S$152)</f>
        <v>Week 6</v>
      </c>
    </row>
    <row r="8345" spans="1:12" x14ac:dyDescent="0.2">
      <c r="A8345" s="1">
        <v>44971</v>
      </c>
      <c r="B8345" t="s">
        <v>5</v>
      </c>
      <c r="C8345" s="1">
        <v>44971</v>
      </c>
      <c r="D8345" t="s">
        <v>173</v>
      </c>
      <c r="E8345" t="s">
        <v>21</v>
      </c>
      <c r="F8345" t="s">
        <v>21</v>
      </c>
      <c r="G8345" t="s">
        <v>20</v>
      </c>
      <c r="H8345" t="s">
        <v>0</v>
      </c>
      <c r="I8345">
        <f>MONTH(Table6[[#This Row],[Loan Date]])</f>
        <v>2</v>
      </c>
      <c r="J8345" t="str">
        <f>_xlfn.XLOOKUP(Table6[[#This Row],[Numeric Month]],$N$5:$N$11,$O$5:$O$11)</f>
        <v>Feb</v>
      </c>
      <c r="K8345" t="str">
        <f>_xlfn.XLOOKUP(Table6[[#This Row],[Loan Date]],$Q$5:$Q$152,$R$5:$R$152)</f>
        <v>Tuesday</v>
      </c>
      <c r="L8345" t="str">
        <f>_xlfn.XLOOKUP(Table6[[#This Row],[Loan Date]],$Q$5:$Q$152,$S$5:$S$152)</f>
        <v>Week 6</v>
      </c>
    </row>
    <row r="8346" spans="1:12" x14ac:dyDescent="0.2">
      <c r="A8346" s="1">
        <v>44971</v>
      </c>
      <c r="B8346" t="s">
        <v>5</v>
      </c>
      <c r="C8346" s="1">
        <v>44971</v>
      </c>
      <c r="D8346" t="s">
        <v>214</v>
      </c>
      <c r="E8346" t="s">
        <v>23</v>
      </c>
      <c r="F8346" t="s">
        <v>23</v>
      </c>
      <c r="G8346" t="s">
        <v>20</v>
      </c>
      <c r="H8346" t="s">
        <v>0</v>
      </c>
      <c r="I8346">
        <f>MONTH(Table6[[#This Row],[Loan Date]])</f>
        <v>2</v>
      </c>
      <c r="J8346" t="str">
        <f>_xlfn.XLOOKUP(Table6[[#This Row],[Numeric Month]],$N$5:$N$11,$O$5:$O$11)</f>
        <v>Feb</v>
      </c>
      <c r="K8346" t="str">
        <f>_xlfn.XLOOKUP(Table6[[#This Row],[Loan Date]],$Q$5:$Q$152,$R$5:$R$152)</f>
        <v>Tuesday</v>
      </c>
      <c r="L8346" t="str">
        <f>_xlfn.XLOOKUP(Table6[[#This Row],[Loan Date]],$Q$5:$Q$152,$S$5:$S$152)</f>
        <v>Week 6</v>
      </c>
    </row>
    <row r="8347" spans="1:12" x14ac:dyDescent="0.2">
      <c r="A8347" s="1">
        <v>44971</v>
      </c>
      <c r="B8347" t="s">
        <v>7</v>
      </c>
      <c r="C8347" s="1">
        <v>44971</v>
      </c>
      <c r="D8347" t="s">
        <v>171</v>
      </c>
      <c r="E8347" t="s">
        <v>23</v>
      </c>
      <c r="F8347" t="s">
        <v>23</v>
      </c>
      <c r="G8347" t="s">
        <v>20</v>
      </c>
      <c r="H8347" t="s">
        <v>0</v>
      </c>
      <c r="I8347">
        <f>MONTH(Table6[[#This Row],[Loan Date]])</f>
        <v>2</v>
      </c>
      <c r="J8347" t="str">
        <f>_xlfn.XLOOKUP(Table6[[#This Row],[Numeric Month]],$N$5:$N$11,$O$5:$O$11)</f>
        <v>Feb</v>
      </c>
      <c r="K8347" t="str">
        <f>_xlfn.XLOOKUP(Table6[[#This Row],[Loan Date]],$Q$5:$Q$152,$R$5:$R$152)</f>
        <v>Tuesday</v>
      </c>
      <c r="L8347" t="str">
        <f>_xlfn.XLOOKUP(Table6[[#This Row],[Loan Date]],$Q$5:$Q$152,$S$5:$S$152)</f>
        <v>Week 6</v>
      </c>
    </row>
    <row r="8348" spans="1:12" x14ac:dyDescent="0.2">
      <c r="A8348" s="1">
        <v>44971</v>
      </c>
      <c r="B8348" t="s">
        <v>7</v>
      </c>
      <c r="C8348" s="1">
        <v>44971</v>
      </c>
      <c r="D8348" t="s">
        <v>441</v>
      </c>
      <c r="E8348" t="s">
        <v>21</v>
      </c>
      <c r="F8348" t="s">
        <v>21</v>
      </c>
      <c r="G8348" t="s">
        <v>20</v>
      </c>
      <c r="H8348" t="s">
        <v>0</v>
      </c>
      <c r="I8348">
        <f>MONTH(Table6[[#This Row],[Loan Date]])</f>
        <v>2</v>
      </c>
      <c r="J8348" t="str">
        <f>_xlfn.XLOOKUP(Table6[[#This Row],[Numeric Month]],$N$5:$N$11,$O$5:$O$11)</f>
        <v>Feb</v>
      </c>
      <c r="K8348" t="str">
        <f>_xlfn.XLOOKUP(Table6[[#This Row],[Loan Date]],$Q$5:$Q$152,$R$5:$R$152)</f>
        <v>Tuesday</v>
      </c>
      <c r="L8348" t="str">
        <f>_xlfn.XLOOKUP(Table6[[#This Row],[Loan Date]],$Q$5:$Q$152,$S$5:$S$152)</f>
        <v>Week 6</v>
      </c>
    </row>
    <row r="8349" spans="1:12" x14ac:dyDescent="0.2">
      <c r="A8349" s="1">
        <v>44971</v>
      </c>
      <c r="B8349" t="s">
        <v>5</v>
      </c>
      <c r="C8349" s="1">
        <v>44991</v>
      </c>
      <c r="D8349" t="s">
        <v>896</v>
      </c>
      <c r="E8349" t="s">
        <v>3</v>
      </c>
      <c r="F8349" t="s">
        <v>2</v>
      </c>
      <c r="G8349" t="s">
        <v>1</v>
      </c>
      <c r="H8349" t="s">
        <v>0</v>
      </c>
      <c r="I8349">
        <f>MONTH(Table6[[#This Row],[Loan Date]])</f>
        <v>2</v>
      </c>
      <c r="J8349" t="str">
        <f>_xlfn.XLOOKUP(Table6[[#This Row],[Numeric Month]],$N$5:$N$11,$O$5:$O$11)</f>
        <v>Feb</v>
      </c>
      <c r="K8349" t="str">
        <f>_xlfn.XLOOKUP(Table6[[#This Row],[Loan Date]],$Q$5:$Q$152,$R$5:$R$152)</f>
        <v>Tuesday</v>
      </c>
      <c r="L8349" t="str">
        <f>_xlfn.XLOOKUP(Table6[[#This Row],[Loan Date]],$Q$5:$Q$152,$S$5:$S$152)</f>
        <v>Week 6</v>
      </c>
    </row>
    <row r="8350" spans="1:12" x14ac:dyDescent="0.2">
      <c r="A8350" s="1">
        <v>44971</v>
      </c>
      <c r="B8350" t="s">
        <v>7</v>
      </c>
      <c r="C8350" s="1">
        <v>44985</v>
      </c>
      <c r="D8350" t="s">
        <v>895</v>
      </c>
      <c r="E8350" t="s">
        <v>3</v>
      </c>
      <c r="F8350" t="s">
        <v>2</v>
      </c>
      <c r="G8350" t="s">
        <v>1</v>
      </c>
      <c r="H8350" t="s">
        <v>0</v>
      </c>
      <c r="I8350">
        <f>MONTH(Table6[[#This Row],[Loan Date]])</f>
        <v>2</v>
      </c>
      <c r="J8350" t="str">
        <f>_xlfn.XLOOKUP(Table6[[#This Row],[Numeric Month]],$N$5:$N$11,$O$5:$O$11)</f>
        <v>Feb</v>
      </c>
      <c r="K8350" t="str">
        <f>_xlfn.XLOOKUP(Table6[[#This Row],[Loan Date]],$Q$5:$Q$152,$R$5:$R$152)</f>
        <v>Tuesday</v>
      </c>
      <c r="L8350" t="str">
        <f>_xlfn.XLOOKUP(Table6[[#This Row],[Loan Date]],$Q$5:$Q$152,$S$5:$S$152)</f>
        <v>Week 6</v>
      </c>
    </row>
    <row r="8351" spans="1:12" x14ac:dyDescent="0.2">
      <c r="A8351" s="1">
        <v>44971</v>
      </c>
      <c r="B8351" t="s">
        <v>7</v>
      </c>
      <c r="C8351" s="1">
        <v>44971</v>
      </c>
      <c r="D8351" t="s">
        <v>180</v>
      </c>
      <c r="E8351" t="s">
        <v>113</v>
      </c>
      <c r="F8351" t="s">
        <v>113</v>
      </c>
      <c r="G8351" t="s">
        <v>20</v>
      </c>
      <c r="H8351" t="s">
        <v>0</v>
      </c>
      <c r="I8351">
        <f>MONTH(Table6[[#This Row],[Loan Date]])</f>
        <v>2</v>
      </c>
      <c r="J8351" t="str">
        <f>_xlfn.XLOOKUP(Table6[[#This Row],[Numeric Month]],$N$5:$N$11,$O$5:$O$11)</f>
        <v>Feb</v>
      </c>
      <c r="K8351" t="str">
        <f>_xlfn.XLOOKUP(Table6[[#This Row],[Loan Date]],$Q$5:$Q$152,$R$5:$R$152)</f>
        <v>Tuesday</v>
      </c>
      <c r="L8351" t="str">
        <f>_xlfn.XLOOKUP(Table6[[#This Row],[Loan Date]],$Q$5:$Q$152,$S$5:$S$152)</f>
        <v>Week 6</v>
      </c>
    </row>
    <row r="8352" spans="1:12" x14ac:dyDescent="0.2">
      <c r="A8352" s="1">
        <v>44971</v>
      </c>
      <c r="B8352" t="s">
        <v>7</v>
      </c>
      <c r="C8352" s="1">
        <v>44971</v>
      </c>
      <c r="D8352" t="s">
        <v>589</v>
      </c>
      <c r="E8352" t="s">
        <v>21</v>
      </c>
      <c r="F8352" t="s">
        <v>21</v>
      </c>
      <c r="G8352" t="s">
        <v>20</v>
      </c>
      <c r="H8352" t="s">
        <v>0</v>
      </c>
      <c r="I8352">
        <f>MONTH(Table6[[#This Row],[Loan Date]])</f>
        <v>2</v>
      </c>
      <c r="J8352" t="str">
        <f>_xlfn.XLOOKUP(Table6[[#This Row],[Numeric Month]],$N$5:$N$11,$O$5:$O$11)</f>
        <v>Feb</v>
      </c>
      <c r="K8352" t="str">
        <f>_xlfn.XLOOKUP(Table6[[#This Row],[Loan Date]],$Q$5:$Q$152,$R$5:$R$152)</f>
        <v>Tuesday</v>
      </c>
      <c r="L8352" t="str">
        <f>_xlfn.XLOOKUP(Table6[[#This Row],[Loan Date]],$Q$5:$Q$152,$S$5:$S$152)</f>
        <v>Week 6</v>
      </c>
    </row>
    <row r="8353" spans="1:12" x14ac:dyDescent="0.2">
      <c r="A8353" s="1">
        <v>44971</v>
      </c>
      <c r="B8353" t="s">
        <v>7</v>
      </c>
      <c r="C8353" s="1">
        <v>44971</v>
      </c>
      <c r="D8353" t="s">
        <v>681</v>
      </c>
      <c r="E8353" t="s">
        <v>23</v>
      </c>
      <c r="F8353" t="s">
        <v>23</v>
      </c>
      <c r="G8353" t="s">
        <v>20</v>
      </c>
      <c r="H8353" t="s">
        <v>0</v>
      </c>
      <c r="I8353">
        <f>MONTH(Table6[[#This Row],[Loan Date]])</f>
        <v>2</v>
      </c>
      <c r="J8353" t="str">
        <f>_xlfn.XLOOKUP(Table6[[#This Row],[Numeric Month]],$N$5:$N$11,$O$5:$O$11)</f>
        <v>Feb</v>
      </c>
      <c r="K8353" t="str">
        <f>_xlfn.XLOOKUP(Table6[[#This Row],[Loan Date]],$Q$5:$Q$152,$R$5:$R$152)</f>
        <v>Tuesday</v>
      </c>
      <c r="L8353" t="str">
        <f>_xlfn.XLOOKUP(Table6[[#This Row],[Loan Date]],$Q$5:$Q$152,$S$5:$S$152)</f>
        <v>Week 6</v>
      </c>
    </row>
    <row r="8354" spans="1:12" x14ac:dyDescent="0.2">
      <c r="A8354" s="1">
        <v>44971</v>
      </c>
      <c r="B8354" t="s">
        <v>7</v>
      </c>
      <c r="C8354" s="1">
        <v>44985</v>
      </c>
      <c r="D8354" t="s">
        <v>590</v>
      </c>
      <c r="E8354" t="s">
        <v>9</v>
      </c>
      <c r="F8354" t="s">
        <v>8</v>
      </c>
      <c r="G8354" t="s">
        <v>1</v>
      </c>
      <c r="H8354" t="s">
        <v>0</v>
      </c>
      <c r="I8354">
        <f>MONTH(Table6[[#This Row],[Loan Date]])</f>
        <v>2</v>
      </c>
      <c r="J8354" t="str">
        <f>_xlfn.XLOOKUP(Table6[[#This Row],[Numeric Month]],$N$5:$N$11,$O$5:$O$11)</f>
        <v>Feb</v>
      </c>
      <c r="K8354" t="str">
        <f>_xlfn.XLOOKUP(Table6[[#This Row],[Loan Date]],$Q$5:$Q$152,$R$5:$R$152)</f>
        <v>Tuesday</v>
      </c>
      <c r="L8354" t="str">
        <f>_xlfn.XLOOKUP(Table6[[#This Row],[Loan Date]],$Q$5:$Q$152,$S$5:$S$152)</f>
        <v>Week 6</v>
      </c>
    </row>
    <row r="8355" spans="1:12" x14ac:dyDescent="0.2">
      <c r="A8355" s="1">
        <v>44971</v>
      </c>
      <c r="B8355" t="s">
        <v>5</v>
      </c>
      <c r="C8355" s="1">
        <v>44971</v>
      </c>
      <c r="D8355" t="s">
        <v>185</v>
      </c>
      <c r="E8355" t="s">
        <v>21</v>
      </c>
      <c r="F8355" t="s">
        <v>21</v>
      </c>
      <c r="G8355" t="s">
        <v>20</v>
      </c>
      <c r="H8355" t="s">
        <v>0</v>
      </c>
      <c r="I8355">
        <f>MONTH(Table6[[#This Row],[Loan Date]])</f>
        <v>2</v>
      </c>
      <c r="J8355" t="str">
        <f>_xlfn.XLOOKUP(Table6[[#This Row],[Numeric Month]],$N$5:$N$11,$O$5:$O$11)</f>
        <v>Feb</v>
      </c>
      <c r="K8355" t="str">
        <f>_xlfn.XLOOKUP(Table6[[#This Row],[Loan Date]],$Q$5:$Q$152,$R$5:$R$152)</f>
        <v>Tuesday</v>
      </c>
      <c r="L8355" t="str">
        <f>_xlfn.XLOOKUP(Table6[[#This Row],[Loan Date]],$Q$5:$Q$152,$S$5:$S$152)</f>
        <v>Week 6</v>
      </c>
    </row>
    <row r="8356" spans="1:12" x14ac:dyDescent="0.2">
      <c r="A8356" s="1">
        <v>44971</v>
      </c>
      <c r="B8356" t="s">
        <v>5</v>
      </c>
      <c r="C8356" s="1">
        <v>44971</v>
      </c>
      <c r="D8356" t="s">
        <v>408</v>
      </c>
      <c r="E8356" t="s">
        <v>23</v>
      </c>
      <c r="F8356" t="s">
        <v>23</v>
      </c>
      <c r="G8356" t="s">
        <v>20</v>
      </c>
      <c r="H8356" t="s">
        <v>0</v>
      </c>
      <c r="I8356">
        <f>MONTH(Table6[[#This Row],[Loan Date]])</f>
        <v>2</v>
      </c>
      <c r="J8356" t="str">
        <f>_xlfn.XLOOKUP(Table6[[#This Row],[Numeric Month]],$N$5:$N$11,$O$5:$O$11)</f>
        <v>Feb</v>
      </c>
      <c r="K8356" t="str">
        <f>_xlfn.XLOOKUP(Table6[[#This Row],[Loan Date]],$Q$5:$Q$152,$R$5:$R$152)</f>
        <v>Tuesday</v>
      </c>
      <c r="L8356" t="str">
        <f>_xlfn.XLOOKUP(Table6[[#This Row],[Loan Date]],$Q$5:$Q$152,$S$5:$S$152)</f>
        <v>Week 6</v>
      </c>
    </row>
    <row r="8357" spans="1:12" x14ac:dyDescent="0.2">
      <c r="A8357" s="1">
        <v>44971</v>
      </c>
      <c r="B8357" t="s">
        <v>7</v>
      </c>
      <c r="C8357" s="1">
        <v>44971</v>
      </c>
      <c r="D8357" t="s">
        <v>200</v>
      </c>
      <c r="E8357" t="s">
        <v>23</v>
      </c>
      <c r="F8357" t="s">
        <v>23</v>
      </c>
      <c r="G8357" t="s">
        <v>20</v>
      </c>
      <c r="H8357" t="s">
        <v>0</v>
      </c>
      <c r="I8357">
        <f>MONTH(Table6[[#This Row],[Loan Date]])</f>
        <v>2</v>
      </c>
      <c r="J8357" t="str">
        <f>_xlfn.XLOOKUP(Table6[[#This Row],[Numeric Month]],$N$5:$N$11,$O$5:$O$11)</f>
        <v>Feb</v>
      </c>
      <c r="K8357" t="str">
        <f>_xlfn.XLOOKUP(Table6[[#This Row],[Loan Date]],$Q$5:$Q$152,$R$5:$R$152)</f>
        <v>Tuesday</v>
      </c>
      <c r="L8357" t="str">
        <f>_xlfn.XLOOKUP(Table6[[#This Row],[Loan Date]],$Q$5:$Q$152,$S$5:$S$152)</f>
        <v>Week 6</v>
      </c>
    </row>
    <row r="8358" spans="1:12" x14ac:dyDescent="0.2">
      <c r="A8358" s="1">
        <v>44971</v>
      </c>
      <c r="B8358" t="s">
        <v>7</v>
      </c>
      <c r="C8358" s="1">
        <v>44971</v>
      </c>
      <c r="D8358" t="s">
        <v>135</v>
      </c>
      <c r="E8358" t="s">
        <v>21</v>
      </c>
      <c r="F8358" t="s">
        <v>21</v>
      </c>
      <c r="G8358" t="s">
        <v>20</v>
      </c>
      <c r="H8358" t="s">
        <v>0</v>
      </c>
      <c r="I8358">
        <f>MONTH(Table6[[#This Row],[Loan Date]])</f>
        <v>2</v>
      </c>
      <c r="J8358" t="str">
        <f>_xlfn.XLOOKUP(Table6[[#This Row],[Numeric Month]],$N$5:$N$11,$O$5:$O$11)</f>
        <v>Feb</v>
      </c>
      <c r="K8358" t="str">
        <f>_xlfn.XLOOKUP(Table6[[#This Row],[Loan Date]],$Q$5:$Q$152,$R$5:$R$152)</f>
        <v>Tuesday</v>
      </c>
      <c r="L8358" t="str">
        <f>_xlfn.XLOOKUP(Table6[[#This Row],[Loan Date]],$Q$5:$Q$152,$S$5:$S$152)</f>
        <v>Week 6</v>
      </c>
    </row>
    <row r="8359" spans="1:12" x14ac:dyDescent="0.2">
      <c r="A8359" s="1">
        <v>44971</v>
      </c>
      <c r="B8359" t="s">
        <v>7</v>
      </c>
      <c r="C8359" s="1">
        <v>44971</v>
      </c>
      <c r="D8359" t="s">
        <v>29</v>
      </c>
      <c r="E8359" t="s">
        <v>23</v>
      </c>
      <c r="F8359" t="s">
        <v>23</v>
      </c>
      <c r="G8359" t="s">
        <v>20</v>
      </c>
      <c r="H8359" t="s">
        <v>0</v>
      </c>
      <c r="I8359">
        <f>MONTH(Table6[[#This Row],[Loan Date]])</f>
        <v>2</v>
      </c>
      <c r="J8359" t="str">
        <f>_xlfn.XLOOKUP(Table6[[#This Row],[Numeric Month]],$N$5:$N$11,$O$5:$O$11)</f>
        <v>Feb</v>
      </c>
      <c r="K8359" t="str">
        <f>_xlfn.XLOOKUP(Table6[[#This Row],[Loan Date]],$Q$5:$Q$152,$R$5:$R$152)</f>
        <v>Tuesday</v>
      </c>
      <c r="L8359" t="str">
        <f>_xlfn.XLOOKUP(Table6[[#This Row],[Loan Date]],$Q$5:$Q$152,$S$5:$S$152)</f>
        <v>Week 6</v>
      </c>
    </row>
    <row r="8360" spans="1:12" x14ac:dyDescent="0.2">
      <c r="A8360" s="1">
        <v>44971</v>
      </c>
      <c r="B8360" t="s">
        <v>7</v>
      </c>
      <c r="C8360" s="1">
        <v>44971</v>
      </c>
      <c r="D8360" t="s">
        <v>31</v>
      </c>
      <c r="E8360" t="s">
        <v>21</v>
      </c>
      <c r="F8360" t="s">
        <v>21</v>
      </c>
      <c r="G8360" t="s">
        <v>20</v>
      </c>
      <c r="H8360" t="s">
        <v>0</v>
      </c>
      <c r="I8360">
        <f>MONTH(Table6[[#This Row],[Loan Date]])</f>
        <v>2</v>
      </c>
      <c r="J8360" t="str">
        <f>_xlfn.XLOOKUP(Table6[[#This Row],[Numeric Month]],$N$5:$N$11,$O$5:$O$11)</f>
        <v>Feb</v>
      </c>
      <c r="K8360" t="str">
        <f>_xlfn.XLOOKUP(Table6[[#This Row],[Loan Date]],$Q$5:$Q$152,$R$5:$R$152)</f>
        <v>Tuesday</v>
      </c>
      <c r="L8360" t="str">
        <f>_xlfn.XLOOKUP(Table6[[#This Row],[Loan Date]],$Q$5:$Q$152,$S$5:$S$152)</f>
        <v>Week 6</v>
      </c>
    </row>
    <row r="8361" spans="1:12" x14ac:dyDescent="0.2">
      <c r="A8361" s="1">
        <v>44971</v>
      </c>
      <c r="B8361" t="s">
        <v>7</v>
      </c>
      <c r="C8361" s="1">
        <v>44978</v>
      </c>
      <c r="D8361" t="s">
        <v>424</v>
      </c>
      <c r="E8361" t="s">
        <v>9</v>
      </c>
      <c r="F8361" t="s">
        <v>8</v>
      </c>
      <c r="G8361" t="s">
        <v>1</v>
      </c>
      <c r="H8361" t="s">
        <v>0</v>
      </c>
      <c r="I8361">
        <f>MONTH(Table6[[#This Row],[Loan Date]])</f>
        <v>2</v>
      </c>
      <c r="J8361" t="str">
        <f>_xlfn.XLOOKUP(Table6[[#This Row],[Numeric Month]],$N$5:$N$11,$O$5:$O$11)</f>
        <v>Feb</v>
      </c>
      <c r="K8361" t="str">
        <f>_xlfn.XLOOKUP(Table6[[#This Row],[Loan Date]],$Q$5:$Q$152,$R$5:$R$152)</f>
        <v>Tuesday</v>
      </c>
      <c r="L8361" t="str">
        <f>_xlfn.XLOOKUP(Table6[[#This Row],[Loan Date]],$Q$5:$Q$152,$S$5:$S$152)</f>
        <v>Week 6</v>
      </c>
    </row>
    <row r="8362" spans="1:12" x14ac:dyDescent="0.2">
      <c r="A8362" s="1">
        <v>44971</v>
      </c>
      <c r="B8362" t="s">
        <v>107</v>
      </c>
      <c r="C8362" s="1">
        <v>44971</v>
      </c>
      <c r="D8362" t="s">
        <v>643</v>
      </c>
      <c r="E8362" t="s">
        <v>148</v>
      </c>
      <c r="F8362" t="s">
        <v>147</v>
      </c>
      <c r="G8362" t="s">
        <v>20</v>
      </c>
      <c r="H8362" t="s">
        <v>0</v>
      </c>
      <c r="I8362">
        <f>MONTH(Table6[[#This Row],[Loan Date]])</f>
        <v>2</v>
      </c>
      <c r="J8362" t="str">
        <f>_xlfn.XLOOKUP(Table6[[#This Row],[Numeric Month]],$N$5:$N$11,$O$5:$O$11)</f>
        <v>Feb</v>
      </c>
      <c r="K8362" t="str">
        <f>_xlfn.XLOOKUP(Table6[[#This Row],[Loan Date]],$Q$5:$Q$152,$R$5:$R$152)</f>
        <v>Tuesday</v>
      </c>
      <c r="L8362" t="str">
        <f>_xlfn.XLOOKUP(Table6[[#This Row],[Loan Date]],$Q$5:$Q$152,$S$5:$S$152)</f>
        <v>Week 6</v>
      </c>
    </row>
    <row r="8363" spans="1:12" x14ac:dyDescent="0.2">
      <c r="A8363" s="1">
        <v>44971</v>
      </c>
      <c r="B8363" t="s">
        <v>7</v>
      </c>
      <c r="C8363" s="1">
        <v>44971</v>
      </c>
      <c r="D8363" t="s">
        <v>494</v>
      </c>
      <c r="E8363" t="s">
        <v>37</v>
      </c>
      <c r="F8363" t="s">
        <v>37</v>
      </c>
      <c r="G8363" t="s">
        <v>20</v>
      </c>
      <c r="H8363" t="s">
        <v>0</v>
      </c>
      <c r="I8363">
        <f>MONTH(Table6[[#This Row],[Loan Date]])</f>
        <v>2</v>
      </c>
      <c r="J8363" t="str">
        <f>_xlfn.XLOOKUP(Table6[[#This Row],[Numeric Month]],$N$5:$N$11,$O$5:$O$11)</f>
        <v>Feb</v>
      </c>
      <c r="K8363" t="str">
        <f>_xlfn.XLOOKUP(Table6[[#This Row],[Loan Date]],$Q$5:$Q$152,$R$5:$R$152)</f>
        <v>Tuesday</v>
      </c>
      <c r="L8363" t="str">
        <f>_xlfn.XLOOKUP(Table6[[#This Row],[Loan Date]],$Q$5:$Q$152,$S$5:$S$152)</f>
        <v>Week 6</v>
      </c>
    </row>
    <row r="8364" spans="1:12" x14ac:dyDescent="0.2">
      <c r="A8364" s="1">
        <v>44971</v>
      </c>
      <c r="B8364" t="s">
        <v>5</v>
      </c>
      <c r="C8364" s="1">
        <v>44971</v>
      </c>
      <c r="D8364" t="s">
        <v>613</v>
      </c>
      <c r="E8364" t="s">
        <v>21</v>
      </c>
      <c r="F8364" t="s">
        <v>21</v>
      </c>
      <c r="G8364" t="s">
        <v>20</v>
      </c>
      <c r="H8364" t="s">
        <v>0</v>
      </c>
      <c r="I8364">
        <f>MONTH(Table6[[#This Row],[Loan Date]])</f>
        <v>2</v>
      </c>
      <c r="J8364" t="str">
        <f>_xlfn.XLOOKUP(Table6[[#This Row],[Numeric Month]],$N$5:$N$11,$O$5:$O$11)</f>
        <v>Feb</v>
      </c>
      <c r="K8364" t="str">
        <f>_xlfn.XLOOKUP(Table6[[#This Row],[Loan Date]],$Q$5:$Q$152,$R$5:$R$152)</f>
        <v>Tuesday</v>
      </c>
      <c r="L8364" t="str">
        <f>_xlfn.XLOOKUP(Table6[[#This Row],[Loan Date]],$Q$5:$Q$152,$S$5:$S$152)</f>
        <v>Week 6</v>
      </c>
    </row>
    <row r="8365" spans="1:12" x14ac:dyDescent="0.2">
      <c r="A8365" s="1">
        <v>44971</v>
      </c>
      <c r="B8365" t="s">
        <v>5</v>
      </c>
      <c r="C8365" s="1">
        <v>44971</v>
      </c>
      <c r="D8365" t="s">
        <v>894</v>
      </c>
      <c r="E8365" t="s">
        <v>148</v>
      </c>
      <c r="F8365" t="s">
        <v>147</v>
      </c>
      <c r="G8365" t="s">
        <v>20</v>
      </c>
      <c r="H8365" t="s">
        <v>0</v>
      </c>
      <c r="I8365">
        <f>MONTH(Table6[[#This Row],[Loan Date]])</f>
        <v>2</v>
      </c>
      <c r="J8365" t="str">
        <f>_xlfn.XLOOKUP(Table6[[#This Row],[Numeric Month]],$N$5:$N$11,$O$5:$O$11)</f>
        <v>Feb</v>
      </c>
      <c r="K8365" t="str">
        <f>_xlfn.XLOOKUP(Table6[[#This Row],[Loan Date]],$Q$5:$Q$152,$R$5:$R$152)</f>
        <v>Tuesday</v>
      </c>
      <c r="L8365" t="str">
        <f>_xlfn.XLOOKUP(Table6[[#This Row],[Loan Date]],$Q$5:$Q$152,$S$5:$S$152)</f>
        <v>Week 6</v>
      </c>
    </row>
    <row r="8366" spans="1:12" x14ac:dyDescent="0.2">
      <c r="A8366" s="1">
        <v>44971</v>
      </c>
      <c r="B8366" t="s">
        <v>7</v>
      </c>
      <c r="C8366" s="1">
        <v>44978</v>
      </c>
      <c r="D8366" t="s">
        <v>877</v>
      </c>
      <c r="E8366" t="s">
        <v>52</v>
      </c>
      <c r="F8366" t="s">
        <v>51</v>
      </c>
      <c r="G8366" t="s">
        <v>1</v>
      </c>
      <c r="H8366" t="s">
        <v>0</v>
      </c>
      <c r="I8366">
        <f>MONTH(Table6[[#This Row],[Loan Date]])</f>
        <v>2</v>
      </c>
      <c r="J8366" t="str">
        <f>_xlfn.XLOOKUP(Table6[[#This Row],[Numeric Month]],$N$5:$N$11,$O$5:$O$11)</f>
        <v>Feb</v>
      </c>
      <c r="K8366" t="str">
        <f>_xlfn.XLOOKUP(Table6[[#This Row],[Loan Date]],$Q$5:$Q$152,$R$5:$R$152)</f>
        <v>Tuesday</v>
      </c>
      <c r="L8366" t="str">
        <f>_xlfn.XLOOKUP(Table6[[#This Row],[Loan Date]],$Q$5:$Q$152,$S$5:$S$152)</f>
        <v>Week 6</v>
      </c>
    </row>
    <row r="8367" spans="1:12" x14ac:dyDescent="0.2">
      <c r="A8367" s="1">
        <v>44971</v>
      </c>
      <c r="B8367" t="s">
        <v>7</v>
      </c>
      <c r="C8367" s="1">
        <v>44978</v>
      </c>
      <c r="D8367" t="s">
        <v>893</v>
      </c>
      <c r="E8367" t="s">
        <v>15</v>
      </c>
      <c r="F8367" t="s">
        <v>14</v>
      </c>
      <c r="G8367" t="s">
        <v>1</v>
      </c>
      <c r="H8367" t="s">
        <v>0</v>
      </c>
      <c r="I8367">
        <f>MONTH(Table6[[#This Row],[Loan Date]])</f>
        <v>2</v>
      </c>
      <c r="J8367" t="str">
        <f>_xlfn.XLOOKUP(Table6[[#This Row],[Numeric Month]],$N$5:$N$11,$O$5:$O$11)</f>
        <v>Feb</v>
      </c>
      <c r="K8367" t="str">
        <f>_xlfn.XLOOKUP(Table6[[#This Row],[Loan Date]],$Q$5:$Q$152,$R$5:$R$152)</f>
        <v>Tuesday</v>
      </c>
      <c r="L8367" t="str">
        <f>_xlfn.XLOOKUP(Table6[[#This Row],[Loan Date]],$Q$5:$Q$152,$S$5:$S$152)</f>
        <v>Week 6</v>
      </c>
    </row>
    <row r="8368" spans="1:12" x14ac:dyDescent="0.2">
      <c r="A8368" s="1">
        <v>44971</v>
      </c>
      <c r="B8368" t="s">
        <v>7</v>
      </c>
      <c r="C8368" s="1">
        <v>44985</v>
      </c>
      <c r="D8368" t="s">
        <v>195</v>
      </c>
      <c r="E8368" t="s">
        <v>9</v>
      </c>
      <c r="F8368" t="s">
        <v>8</v>
      </c>
      <c r="G8368" t="s">
        <v>1</v>
      </c>
      <c r="H8368" t="s">
        <v>0</v>
      </c>
      <c r="I8368">
        <f>MONTH(Table6[[#This Row],[Loan Date]])</f>
        <v>2</v>
      </c>
      <c r="J8368" t="str">
        <f>_xlfn.XLOOKUP(Table6[[#This Row],[Numeric Month]],$N$5:$N$11,$O$5:$O$11)</f>
        <v>Feb</v>
      </c>
      <c r="K8368" t="str">
        <f>_xlfn.XLOOKUP(Table6[[#This Row],[Loan Date]],$Q$5:$Q$152,$R$5:$R$152)</f>
        <v>Tuesday</v>
      </c>
      <c r="L8368" t="str">
        <f>_xlfn.XLOOKUP(Table6[[#This Row],[Loan Date]],$Q$5:$Q$152,$S$5:$S$152)</f>
        <v>Week 6</v>
      </c>
    </row>
    <row r="8369" spans="1:12" x14ac:dyDescent="0.2">
      <c r="A8369" s="1">
        <v>44971</v>
      </c>
      <c r="B8369" t="s">
        <v>7</v>
      </c>
      <c r="C8369" s="1">
        <v>44971</v>
      </c>
      <c r="D8369" t="s">
        <v>615</v>
      </c>
      <c r="E8369" t="s">
        <v>37</v>
      </c>
      <c r="F8369" t="s">
        <v>37</v>
      </c>
      <c r="G8369" t="s">
        <v>20</v>
      </c>
      <c r="H8369" t="s">
        <v>0</v>
      </c>
      <c r="I8369">
        <f>MONTH(Table6[[#This Row],[Loan Date]])</f>
        <v>2</v>
      </c>
      <c r="J8369" t="str">
        <f>_xlfn.XLOOKUP(Table6[[#This Row],[Numeric Month]],$N$5:$N$11,$O$5:$O$11)</f>
        <v>Feb</v>
      </c>
      <c r="K8369" t="str">
        <f>_xlfn.XLOOKUP(Table6[[#This Row],[Loan Date]],$Q$5:$Q$152,$R$5:$R$152)</f>
        <v>Tuesday</v>
      </c>
      <c r="L8369" t="str">
        <f>_xlfn.XLOOKUP(Table6[[#This Row],[Loan Date]],$Q$5:$Q$152,$S$5:$S$152)</f>
        <v>Week 6</v>
      </c>
    </row>
    <row r="8370" spans="1:12" x14ac:dyDescent="0.2">
      <c r="A8370" s="1">
        <v>44971</v>
      </c>
      <c r="B8370" t="s">
        <v>7</v>
      </c>
      <c r="C8370" s="1">
        <v>44985</v>
      </c>
      <c r="D8370" t="s">
        <v>677</v>
      </c>
      <c r="E8370" t="s">
        <v>15</v>
      </c>
      <c r="F8370" t="s">
        <v>14</v>
      </c>
      <c r="G8370" t="s">
        <v>1</v>
      </c>
      <c r="H8370" t="s">
        <v>0</v>
      </c>
      <c r="I8370">
        <f>MONTH(Table6[[#This Row],[Loan Date]])</f>
        <v>2</v>
      </c>
      <c r="J8370" t="str">
        <f>_xlfn.XLOOKUP(Table6[[#This Row],[Numeric Month]],$N$5:$N$11,$O$5:$O$11)</f>
        <v>Feb</v>
      </c>
      <c r="K8370" t="str">
        <f>_xlfn.XLOOKUP(Table6[[#This Row],[Loan Date]],$Q$5:$Q$152,$R$5:$R$152)</f>
        <v>Tuesday</v>
      </c>
      <c r="L8370" t="str">
        <f>_xlfn.XLOOKUP(Table6[[#This Row],[Loan Date]],$Q$5:$Q$152,$S$5:$S$152)</f>
        <v>Week 6</v>
      </c>
    </row>
    <row r="8371" spans="1:12" x14ac:dyDescent="0.2">
      <c r="A8371" s="1">
        <v>44971</v>
      </c>
      <c r="B8371" t="s">
        <v>5</v>
      </c>
      <c r="C8371" s="1">
        <v>44971</v>
      </c>
      <c r="D8371" t="s">
        <v>26</v>
      </c>
      <c r="E8371" t="s">
        <v>23</v>
      </c>
      <c r="F8371" t="s">
        <v>23</v>
      </c>
      <c r="G8371" t="s">
        <v>20</v>
      </c>
      <c r="H8371" t="s">
        <v>0</v>
      </c>
      <c r="I8371">
        <f>MONTH(Table6[[#This Row],[Loan Date]])</f>
        <v>2</v>
      </c>
      <c r="J8371" t="str">
        <f>_xlfn.XLOOKUP(Table6[[#This Row],[Numeric Month]],$N$5:$N$11,$O$5:$O$11)</f>
        <v>Feb</v>
      </c>
      <c r="K8371" t="str">
        <f>_xlfn.XLOOKUP(Table6[[#This Row],[Loan Date]],$Q$5:$Q$152,$R$5:$R$152)</f>
        <v>Tuesday</v>
      </c>
      <c r="L8371" t="str">
        <f>_xlfn.XLOOKUP(Table6[[#This Row],[Loan Date]],$Q$5:$Q$152,$S$5:$S$152)</f>
        <v>Week 6</v>
      </c>
    </row>
    <row r="8372" spans="1:12" x14ac:dyDescent="0.2">
      <c r="A8372" s="1">
        <v>44971</v>
      </c>
      <c r="B8372" t="s">
        <v>5</v>
      </c>
      <c r="C8372" s="1">
        <v>44971</v>
      </c>
      <c r="D8372" t="s">
        <v>127</v>
      </c>
      <c r="E8372" t="s">
        <v>21</v>
      </c>
      <c r="F8372" t="s">
        <v>21</v>
      </c>
      <c r="G8372" t="s">
        <v>20</v>
      </c>
      <c r="H8372" t="s">
        <v>0</v>
      </c>
      <c r="I8372">
        <f>MONTH(Table6[[#This Row],[Loan Date]])</f>
        <v>2</v>
      </c>
      <c r="J8372" t="str">
        <f>_xlfn.XLOOKUP(Table6[[#This Row],[Numeric Month]],$N$5:$N$11,$O$5:$O$11)</f>
        <v>Feb</v>
      </c>
      <c r="K8372" t="str">
        <f>_xlfn.XLOOKUP(Table6[[#This Row],[Loan Date]],$Q$5:$Q$152,$R$5:$R$152)</f>
        <v>Tuesday</v>
      </c>
      <c r="L8372" t="str">
        <f>_xlfn.XLOOKUP(Table6[[#This Row],[Loan Date]],$Q$5:$Q$152,$S$5:$S$152)</f>
        <v>Week 6</v>
      </c>
    </row>
    <row r="8373" spans="1:12" x14ac:dyDescent="0.2">
      <c r="A8373" s="1">
        <v>44971</v>
      </c>
      <c r="B8373" t="s">
        <v>5</v>
      </c>
      <c r="C8373" s="1">
        <v>44978</v>
      </c>
      <c r="D8373" t="s">
        <v>880</v>
      </c>
      <c r="E8373" t="s">
        <v>52</v>
      </c>
      <c r="F8373" t="s">
        <v>51</v>
      </c>
      <c r="G8373" t="s">
        <v>1</v>
      </c>
      <c r="H8373" t="s">
        <v>0</v>
      </c>
      <c r="I8373">
        <f>MONTH(Table6[[#This Row],[Loan Date]])</f>
        <v>2</v>
      </c>
      <c r="J8373" t="str">
        <f>_xlfn.XLOOKUP(Table6[[#This Row],[Numeric Month]],$N$5:$N$11,$O$5:$O$11)</f>
        <v>Feb</v>
      </c>
      <c r="K8373" t="str">
        <f>_xlfn.XLOOKUP(Table6[[#This Row],[Loan Date]],$Q$5:$Q$152,$R$5:$R$152)</f>
        <v>Tuesday</v>
      </c>
      <c r="L8373" t="str">
        <f>_xlfn.XLOOKUP(Table6[[#This Row],[Loan Date]],$Q$5:$Q$152,$S$5:$S$152)</f>
        <v>Week 6</v>
      </c>
    </row>
    <row r="8374" spans="1:12" x14ac:dyDescent="0.2">
      <c r="A8374" s="1">
        <v>44971</v>
      </c>
      <c r="B8374" t="s">
        <v>5</v>
      </c>
      <c r="C8374" s="1">
        <v>44971</v>
      </c>
      <c r="D8374" t="s">
        <v>254</v>
      </c>
      <c r="E8374" t="s">
        <v>41</v>
      </c>
      <c r="F8374" t="s">
        <v>40</v>
      </c>
      <c r="G8374" t="s">
        <v>39</v>
      </c>
      <c r="H8374" t="s">
        <v>0</v>
      </c>
      <c r="I8374">
        <f>MONTH(Table6[[#This Row],[Loan Date]])</f>
        <v>2</v>
      </c>
      <c r="J8374" t="str">
        <f>_xlfn.XLOOKUP(Table6[[#This Row],[Numeric Month]],$N$5:$N$11,$O$5:$O$11)</f>
        <v>Feb</v>
      </c>
      <c r="K8374" t="str">
        <f>_xlfn.XLOOKUP(Table6[[#This Row],[Loan Date]],$Q$5:$Q$152,$R$5:$R$152)</f>
        <v>Tuesday</v>
      </c>
      <c r="L8374" t="str">
        <f>_xlfn.XLOOKUP(Table6[[#This Row],[Loan Date]],$Q$5:$Q$152,$S$5:$S$152)</f>
        <v>Week 6</v>
      </c>
    </row>
    <row r="8375" spans="1:12" x14ac:dyDescent="0.2">
      <c r="A8375" s="1">
        <v>44971</v>
      </c>
      <c r="B8375" t="s">
        <v>7</v>
      </c>
      <c r="C8375" s="1">
        <v>44978</v>
      </c>
      <c r="D8375" t="s">
        <v>892</v>
      </c>
      <c r="E8375" t="s">
        <v>15</v>
      </c>
      <c r="F8375" t="s">
        <v>14</v>
      </c>
      <c r="G8375" t="s">
        <v>1</v>
      </c>
      <c r="H8375" t="s">
        <v>0</v>
      </c>
      <c r="I8375">
        <f>MONTH(Table6[[#This Row],[Loan Date]])</f>
        <v>2</v>
      </c>
      <c r="J8375" t="str">
        <f>_xlfn.XLOOKUP(Table6[[#This Row],[Numeric Month]],$N$5:$N$11,$O$5:$O$11)</f>
        <v>Feb</v>
      </c>
      <c r="K8375" t="str">
        <f>_xlfn.XLOOKUP(Table6[[#This Row],[Loan Date]],$Q$5:$Q$152,$R$5:$R$152)</f>
        <v>Tuesday</v>
      </c>
      <c r="L8375" t="str">
        <f>_xlfn.XLOOKUP(Table6[[#This Row],[Loan Date]],$Q$5:$Q$152,$S$5:$S$152)</f>
        <v>Week 6</v>
      </c>
    </row>
    <row r="8376" spans="1:12" x14ac:dyDescent="0.2">
      <c r="A8376" s="1">
        <v>44971</v>
      </c>
      <c r="B8376" t="s">
        <v>5</v>
      </c>
      <c r="C8376" s="1">
        <v>44971</v>
      </c>
      <c r="D8376" t="s">
        <v>66</v>
      </c>
      <c r="E8376" t="s">
        <v>65</v>
      </c>
      <c r="F8376" t="s">
        <v>65</v>
      </c>
      <c r="G8376" t="s">
        <v>20</v>
      </c>
      <c r="H8376" t="s">
        <v>0</v>
      </c>
      <c r="I8376">
        <f>MONTH(Table6[[#This Row],[Loan Date]])</f>
        <v>2</v>
      </c>
      <c r="J8376" t="str">
        <f>_xlfn.XLOOKUP(Table6[[#This Row],[Numeric Month]],$N$5:$N$11,$O$5:$O$11)</f>
        <v>Feb</v>
      </c>
      <c r="K8376" t="str">
        <f>_xlfn.XLOOKUP(Table6[[#This Row],[Loan Date]],$Q$5:$Q$152,$R$5:$R$152)</f>
        <v>Tuesday</v>
      </c>
      <c r="L8376" t="str">
        <f>_xlfn.XLOOKUP(Table6[[#This Row],[Loan Date]],$Q$5:$Q$152,$S$5:$S$152)</f>
        <v>Week 6</v>
      </c>
    </row>
    <row r="8377" spans="1:12" x14ac:dyDescent="0.2">
      <c r="A8377" s="1">
        <v>44971</v>
      </c>
      <c r="B8377" t="s">
        <v>7</v>
      </c>
      <c r="C8377" s="1">
        <v>44985</v>
      </c>
      <c r="D8377" t="s">
        <v>891</v>
      </c>
      <c r="E8377" t="s">
        <v>3</v>
      </c>
      <c r="F8377" t="s">
        <v>2</v>
      </c>
      <c r="G8377" t="s">
        <v>1</v>
      </c>
      <c r="H8377" t="s">
        <v>0</v>
      </c>
      <c r="I8377">
        <f>MONTH(Table6[[#This Row],[Loan Date]])</f>
        <v>2</v>
      </c>
      <c r="J8377" t="str">
        <f>_xlfn.XLOOKUP(Table6[[#This Row],[Numeric Month]],$N$5:$N$11,$O$5:$O$11)</f>
        <v>Feb</v>
      </c>
      <c r="K8377" t="str">
        <f>_xlfn.XLOOKUP(Table6[[#This Row],[Loan Date]],$Q$5:$Q$152,$R$5:$R$152)</f>
        <v>Tuesday</v>
      </c>
      <c r="L8377" t="str">
        <f>_xlfn.XLOOKUP(Table6[[#This Row],[Loan Date]],$Q$5:$Q$152,$S$5:$S$152)</f>
        <v>Week 6</v>
      </c>
    </row>
    <row r="8378" spans="1:12" x14ac:dyDescent="0.2">
      <c r="A8378" s="1">
        <v>44971</v>
      </c>
      <c r="B8378" t="s">
        <v>7</v>
      </c>
      <c r="C8378" s="1">
        <v>44971</v>
      </c>
      <c r="D8378" t="s">
        <v>173</v>
      </c>
      <c r="E8378" t="s">
        <v>21</v>
      </c>
      <c r="F8378" t="s">
        <v>21</v>
      </c>
      <c r="G8378" t="s">
        <v>20</v>
      </c>
      <c r="H8378" t="s">
        <v>0</v>
      </c>
      <c r="I8378">
        <f>MONTH(Table6[[#This Row],[Loan Date]])</f>
        <v>2</v>
      </c>
      <c r="J8378" t="str">
        <f>_xlfn.XLOOKUP(Table6[[#This Row],[Numeric Month]],$N$5:$N$11,$O$5:$O$11)</f>
        <v>Feb</v>
      </c>
      <c r="K8378" t="str">
        <f>_xlfn.XLOOKUP(Table6[[#This Row],[Loan Date]],$Q$5:$Q$152,$R$5:$R$152)</f>
        <v>Tuesday</v>
      </c>
      <c r="L8378" t="str">
        <f>_xlfn.XLOOKUP(Table6[[#This Row],[Loan Date]],$Q$5:$Q$152,$S$5:$S$152)</f>
        <v>Week 6</v>
      </c>
    </row>
    <row r="8379" spans="1:12" x14ac:dyDescent="0.2">
      <c r="A8379" s="1">
        <v>44971</v>
      </c>
      <c r="B8379" t="s">
        <v>7</v>
      </c>
      <c r="C8379" s="1">
        <v>44971</v>
      </c>
      <c r="D8379" t="s">
        <v>214</v>
      </c>
      <c r="E8379" t="s">
        <v>23</v>
      </c>
      <c r="F8379" t="s">
        <v>23</v>
      </c>
      <c r="G8379" t="s">
        <v>20</v>
      </c>
      <c r="H8379" t="s">
        <v>0</v>
      </c>
      <c r="I8379">
        <f>MONTH(Table6[[#This Row],[Loan Date]])</f>
        <v>2</v>
      </c>
      <c r="J8379" t="str">
        <f>_xlfn.XLOOKUP(Table6[[#This Row],[Numeric Month]],$N$5:$N$11,$O$5:$O$11)</f>
        <v>Feb</v>
      </c>
      <c r="K8379" t="str">
        <f>_xlfn.XLOOKUP(Table6[[#This Row],[Loan Date]],$Q$5:$Q$152,$R$5:$R$152)</f>
        <v>Tuesday</v>
      </c>
      <c r="L8379" t="str">
        <f>_xlfn.XLOOKUP(Table6[[#This Row],[Loan Date]],$Q$5:$Q$152,$S$5:$S$152)</f>
        <v>Week 6</v>
      </c>
    </row>
    <row r="8380" spans="1:12" x14ac:dyDescent="0.2">
      <c r="A8380" s="1">
        <v>44971</v>
      </c>
      <c r="B8380" t="s">
        <v>5</v>
      </c>
      <c r="C8380" s="1">
        <v>44971</v>
      </c>
      <c r="D8380" t="s">
        <v>77</v>
      </c>
      <c r="E8380" t="s">
        <v>23</v>
      </c>
      <c r="F8380" t="s">
        <v>23</v>
      </c>
      <c r="G8380" t="s">
        <v>20</v>
      </c>
      <c r="H8380" t="s">
        <v>0</v>
      </c>
      <c r="I8380">
        <f>MONTH(Table6[[#This Row],[Loan Date]])</f>
        <v>2</v>
      </c>
      <c r="J8380" t="str">
        <f>_xlfn.XLOOKUP(Table6[[#This Row],[Numeric Month]],$N$5:$N$11,$O$5:$O$11)</f>
        <v>Feb</v>
      </c>
      <c r="K8380" t="str">
        <f>_xlfn.XLOOKUP(Table6[[#This Row],[Loan Date]],$Q$5:$Q$152,$R$5:$R$152)</f>
        <v>Tuesday</v>
      </c>
      <c r="L8380" t="str">
        <f>_xlfn.XLOOKUP(Table6[[#This Row],[Loan Date]],$Q$5:$Q$152,$S$5:$S$152)</f>
        <v>Week 6</v>
      </c>
    </row>
    <row r="8381" spans="1:12" x14ac:dyDescent="0.2">
      <c r="A8381" s="1">
        <v>44971</v>
      </c>
      <c r="B8381" t="s">
        <v>5</v>
      </c>
      <c r="C8381" s="1">
        <v>44971</v>
      </c>
      <c r="D8381" t="s">
        <v>127</v>
      </c>
      <c r="E8381" t="s">
        <v>21</v>
      </c>
      <c r="F8381" t="s">
        <v>21</v>
      </c>
      <c r="G8381" t="s">
        <v>20</v>
      </c>
      <c r="H8381" t="s">
        <v>0</v>
      </c>
      <c r="I8381">
        <f>MONTH(Table6[[#This Row],[Loan Date]])</f>
        <v>2</v>
      </c>
      <c r="J8381" t="str">
        <f>_xlfn.XLOOKUP(Table6[[#This Row],[Numeric Month]],$N$5:$N$11,$O$5:$O$11)</f>
        <v>Feb</v>
      </c>
      <c r="K8381" t="str">
        <f>_xlfn.XLOOKUP(Table6[[#This Row],[Loan Date]],$Q$5:$Q$152,$R$5:$R$152)</f>
        <v>Tuesday</v>
      </c>
      <c r="L8381" t="str">
        <f>_xlfn.XLOOKUP(Table6[[#This Row],[Loan Date]],$Q$5:$Q$152,$S$5:$S$152)</f>
        <v>Week 6</v>
      </c>
    </row>
    <row r="8382" spans="1:12" x14ac:dyDescent="0.2">
      <c r="A8382" s="1">
        <v>44971</v>
      </c>
      <c r="B8382" t="s">
        <v>7</v>
      </c>
      <c r="C8382" s="1">
        <v>44985</v>
      </c>
      <c r="D8382" t="s">
        <v>470</v>
      </c>
      <c r="E8382" t="s">
        <v>9</v>
      </c>
      <c r="F8382" t="s">
        <v>8</v>
      </c>
      <c r="G8382" t="s">
        <v>1</v>
      </c>
      <c r="H8382" t="s">
        <v>0</v>
      </c>
      <c r="I8382">
        <f>MONTH(Table6[[#This Row],[Loan Date]])</f>
        <v>2</v>
      </c>
      <c r="J8382" t="str">
        <f>_xlfn.XLOOKUP(Table6[[#This Row],[Numeric Month]],$N$5:$N$11,$O$5:$O$11)</f>
        <v>Feb</v>
      </c>
      <c r="K8382" t="str">
        <f>_xlfn.XLOOKUP(Table6[[#This Row],[Loan Date]],$Q$5:$Q$152,$R$5:$R$152)</f>
        <v>Tuesday</v>
      </c>
      <c r="L8382" t="str">
        <f>_xlfn.XLOOKUP(Table6[[#This Row],[Loan Date]],$Q$5:$Q$152,$S$5:$S$152)</f>
        <v>Week 6</v>
      </c>
    </row>
    <row r="8383" spans="1:12" x14ac:dyDescent="0.2">
      <c r="A8383" s="1">
        <v>44971</v>
      </c>
      <c r="B8383" t="s">
        <v>7</v>
      </c>
      <c r="C8383" s="1">
        <v>44971</v>
      </c>
      <c r="D8383" t="s">
        <v>267</v>
      </c>
      <c r="E8383" t="s">
        <v>37</v>
      </c>
      <c r="F8383" t="s">
        <v>37</v>
      </c>
      <c r="G8383" t="s">
        <v>20</v>
      </c>
      <c r="H8383" t="s">
        <v>0</v>
      </c>
      <c r="I8383">
        <f>MONTH(Table6[[#This Row],[Loan Date]])</f>
        <v>2</v>
      </c>
      <c r="J8383" t="str">
        <f>_xlfn.XLOOKUP(Table6[[#This Row],[Numeric Month]],$N$5:$N$11,$O$5:$O$11)</f>
        <v>Feb</v>
      </c>
      <c r="K8383" t="str">
        <f>_xlfn.XLOOKUP(Table6[[#This Row],[Loan Date]],$Q$5:$Q$152,$R$5:$R$152)</f>
        <v>Tuesday</v>
      </c>
      <c r="L8383" t="str">
        <f>_xlfn.XLOOKUP(Table6[[#This Row],[Loan Date]],$Q$5:$Q$152,$S$5:$S$152)</f>
        <v>Week 6</v>
      </c>
    </row>
    <row r="8384" spans="1:12" x14ac:dyDescent="0.2">
      <c r="A8384" s="1">
        <v>44971</v>
      </c>
      <c r="B8384" t="s">
        <v>7</v>
      </c>
      <c r="C8384" s="1">
        <v>44971</v>
      </c>
      <c r="D8384" t="s">
        <v>261</v>
      </c>
      <c r="E8384" t="s">
        <v>44</v>
      </c>
      <c r="F8384" t="s">
        <v>44</v>
      </c>
      <c r="G8384" t="s">
        <v>39</v>
      </c>
      <c r="H8384" t="s">
        <v>0</v>
      </c>
      <c r="I8384">
        <f>MONTH(Table6[[#This Row],[Loan Date]])</f>
        <v>2</v>
      </c>
      <c r="J8384" t="str">
        <f>_xlfn.XLOOKUP(Table6[[#This Row],[Numeric Month]],$N$5:$N$11,$O$5:$O$11)</f>
        <v>Feb</v>
      </c>
      <c r="K8384" t="str">
        <f>_xlfn.XLOOKUP(Table6[[#This Row],[Loan Date]],$Q$5:$Q$152,$R$5:$R$152)</f>
        <v>Tuesday</v>
      </c>
      <c r="L8384" t="str">
        <f>_xlfn.XLOOKUP(Table6[[#This Row],[Loan Date]],$Q$5:$Q$152,$S$5:$S$152)</f>
        <v>Week 6</v>
      </c>
    </row>
    <row r="8385" spans="1:12" x14ac:dyDescent="0.2">
      <c r="A8385" s="1">
        <v>44971</v>
      </c>
      <c r="B8385" t="s">
        <v>7</v>
      </c>
      <c r="C8385" s="1">
        <v>44985</v>
      </c>
      <c r="D8385" t="s">
        <v>890</v>
      </c>
      <c r="E8385" t="s">
        <v>52</v>
      </c>
      <c r="F8385" t="s">
        <v>51</v>
      </c>
      <c r="G8385" t="s">
        <v>1</v>
      </c>
      <c r="H8385" t="s">
        <v>0</v>
      </c>
      <c r="I8385">
        <f>MONTH(Table6[[#This Row],[Loan Date]])</f>
        <v>2</v>
      </c>
      <c r="J8385" t="str">
        <f>_xlfn.XLOOKUP(Table6[[#This Row],[Numeric Month]],$N$5:$N$11,$O$5:$O$11)</f>
        <v>Feb</v>
      </c>
      <c r="K8385" t="str">
        <f>_xlfn.XLOOKUP(Table6[[#This Row],[Loan Date]],$Q$5:$Q$152,$R$5:$R$152)</f>
        <v>Tuesday</v>
      </c>
      <c r="L8385" t="str">
        <f>_xlfn.XLOOKUP(Table6[[#This Row],[Loan Date]],$Q$5:$Q$152,$S$5:$S$152)</f>
        <v>Week 6</v>
      </c>
    </row>
    <row r="8386" spans="1:12" x14ac:dyDescent="0.2">
      <c r="A8386" s="1">
        <v>44971</v>
      </c>
      <c r="B8386" t="s">
        <v>7</v>
      </c>
      <c r="C8386" s="1">
        <v>44971</v>
      </c>
      <c r="D8386" t="s">
        <v>55</v>
      </c>
      <c r="E8386" t="s">
        <v>37</v>
      </c>
      <c r="F8386" t="s">
        <v>37</v>
      </c>
      <c r="G8386" t="s">
        <v>20</v>
      </c>
      <c r="H8386" t="s">
        <v>0</v>
      </c>
      <c r="I8386">
        <f>MONTH(Table6[[#This Row],[Loan Date]])</f>
        <v>2</v>
      </c>
      <c r="J8386" t="str">
        <f>_xlfn.XLOOKUP(Table6[[#This Row],[Numeric Month]],$N$5:$N$11,$O$5:$O$11)</f>
        <v>Feb</v>
      </c>
      <c r="K8386" t="str">
        <f>_xlfn.XLOOKUP(Table6[[#This Row],[Loan Date]],$Q$5:$Q$152,$R$5:$R$152)</f>
        <v>Tuesday</v>
      </c>
      <c r="L8386" t="str">
        <f>_xlfn.XLOOKUP(Table6[[#This Row],[Loan Date]],$Q$5:$Q$152,$S$5:$S$152)</f>
        <v>Week 6</v>
      </c>
    </row>
    <row r="8387" spans="1:12" x14ac:dyDescent="0.2">
      <c r="A8387" s="1">
        <v>44971</v>
      </c>
      <c r="B8387" t="s">
        <v>7</v>
      </c>
      <c r="C8387" s="1">
        <v>44971</v>
      </c>
      <c r="D8387" t="s">
        <v>768</v>
      </c>
      <c r="E8387" t="s">
        <v>37</v>
      </c>
      <c r="F8387" t="s">
        <v>37</v>
      </c>
      <c r="G8387" t="s">
        <v>20</v>
      </c>
      <c r="H8387" t="s">
        <v>0</v>
      </c>
      <c r="I8387">
        <f>MONTH(Table6[[#This Row],[Loan Date]])</f>
        <v>2</v>
      </c>
      <c r="J8387" t="str">
        <f>_xlfn.XLOOKUP(Table6[[#This Row],[Numeric Month]],$N$5:$N$11,$O$5:$O$11)</f>
        <v>Feb</v>
      </c>
      <c r="K8387" t="str">
        <f>_xlfn.XLOOKUP(Table6[[#This Row],[Loan Date]],$Q$5:$Q$152,$R$5:$R$152)</f>
        <v>Tuesday</v>
      </c>
      <c r="L8387" t="str">
        <f>_xlfn.XLOOKUP(Table6[[#This Row],[Loan Date]],$Q$5:$Q$152,$S$5:$S$152)</f>
        <v>Week 6</v>
      </c>
    </row>
    <row r="8388" spans="1:12" x14ac:dyDescent="0.2">
      <c r="A8388" s="1">
        <v>44971</v>
      </c>
      <c r="B8388" t="s">
        <v>7</v>
      </c>
      <c r="C8388" s="1">
        <v>44971</v>
      </c>
      <c r="D8388" t="s">
        <v>457</v>
      </c>
      <c r="E8388" t="s">
        <v>41</v>
      </c>
      <c r="F8388" t="s">
        <v>40</v>
      </c>
      <c r="G8388" t="s">
        <v>39</v>
      </c>
      <c r="H8388" t="s">
        <v>0</v>
      </c>
      <c r="I8388">
        <f>MONTH(Table6[[#This Row],[Loan Date]])</f>
        <v>2</v>
      </c>
      <c r="J8388" t="str">
        <f>_xlfn.XLOOKUP(Table6[[#This Row],[Numeric Month]],$N$5:$N$11,$O$5:$O$11)</f>
        <v>Feb</v>
      </c>
      <c r="K8388" t="str">
        <f>_xlfn.XLOOKUP(Table6[[#This Row],[Loan Date]],$Q$5:$Q$152,$R$5:$R$152)</f>
        <v>Tuesday</v>
      </c>
      <c r="L8388" t="str">
        <f>_xlfn.XLOOKUP(Table6[[#This Row],[Loan Date]],$Q$5:$Q$152,$S$5:$S$152)</f>
        <v>Week 6</v>
      </c>
    </row>
    <row r="8389" spans="1:12" x14ac:dyDescent="0.2">
      <c r="A8389" s="1">
        <v>44971</v>
      </c>
      <c r="B8389" t="s">
        <v>7</v>
      </c>
      <c r="C8389" s="1">
        <v>44971</v>
      </c>
      <c r="D8389" t="s">
        <v>530</v>
      </c>
      <c r="E8389" t="s">
        <v>113</v>
      </c>
      <c r="F8389" t="s">
        <v>113</v>
      </c>
      <c r="G8389" t="s">
        <v>20</v>
      </c>
      <c r="H8389" t="s">
        <v>0</v>
      </c>
      <c r="I8389">
        <f>MONTH(Table6[[#This Row],[Loan Date]])</f>
        <v>2</v>
      </c>
      <c r="J8389" t="str">
        <f>_xlfn.XLOOKUP(Table6[[#This Row],[Numeric Month]],$N$5:$N$11,$O$5:$O$11)</f>
        <v>Feb</v>
      </c>
      <c r="K8389" t="str">
        <f>_xlfn.XLOOKUP(Table6[[#This Row],[Loan Date]],$Q$5:$Q$152,$R$5:$R$152)</f>
        <v>Tuesday</v>
      </c>
      <c r="L8389" t="str">
        <f>_xlfn.XLOOKUP(Table6[[#This Row],[Loan Date]],$Q$5:$Q$152,$S$5:$S$152)</f>
        <v>Week 6</v>
      </c>
    </row>
    <row r="8390" spans="1:12" x14ac:dyDescent="0.2">
      <c r="A8390" s="1">
        <v>44971</v>
      </c>
      <c r="B8390" t="s">
        <v>7</v>
      </c>
      <c r="C8390" s="1">
        <v>44985</v>
      </c>
      <c r="D8390" t="s">
        <v>690</v>
      </c>
      <c r="E8390" t="s">
        <v>15</v>
      </c>
      <c r="F8390" t="s">
        <v>14</v>
      </c>
      <c r="G8390" t="s">
        <v>1</v>
      </c>
      <c r="H8390" t="s">
        <v>0</v>
      </c>
      <c r="I8390">
        <f>MONTH(Table6[[#This Row],[Loan Date]])</f>
        <v>2</v>
      </c>
      <c r="J8390" t="str">
        <f>_xlfn.XLOOKUP(Table6[[#This Row],[Numeric Month]],$N$5:$N$11,$O$5:$O$11)</f>
        <v>Feb</v>
      </c>
      <c r="K8390" t="str">
        <f>_xlfn.XLOOKUP(Table6[[#This Row],[Loan Date]],$Q$5:$Q$152,$R$5:$R$152)</f>
        <v>Tuesday</v>
      </c>
      <c r="L8390" t="str">
        <f>_xlfn.XLOOKUP(Table6[[#This Row],[Loan Date]],$Q$5:$Q$152,$S$5:$S$152)</f>
        <v>Week 6</v>
      </c>
    </row>
    <row r="8391" spans="1:12" x14ac:dyDescent="0.2">
      <c r="A8391" s="1">
        <v>44971</v>
      </c>
      <c r="B8391" t="s">
        <v>7</v>
      </c>
      <c r="C8391" s="1">
        <v>44978</v>
      </c>
      <c r="D8391" t="s">
        <v>414</v>
      </c>
      <c r="E8391" t="s">
        <v>9</v>
      </c>
      <c r="F8391" t="s">
        <v>8</v>
      </c>
      <c r="G8391" t="s">
        <v>1</v>
      </c>
      <c r="H8391" t="s">
        <v>0</v>
      </c>
      <c r="I8391">
        <f>MONTH(Table6[[#This Row],[Loan Date]])</f>
        <v>2</v>
      </c>
      <c r="J8391" t="str">
        <f>_xlfn.XLOOKUP(Table6[[#This Row],[Numeric Month]],$N$5:$N$11,$O$5:$O$11)</f>
        <v>Feb</v>
      </c>
      <c r="K8391" t="str">
        <f>_xlfn.XLOOKUP(Table6[[#This Row],[Loan Date]],$Q$5:$Q$152,$R$5:$R$152)</f>
        <v>Tuesday</v>
      </c>
      <c r="L8391" t="str">
        <f>_xlfn.XLOOKUP(Table6[[#This Row],[Loan Date]],$Q$5:$Q$152,$S$5:$S$152)</f>
        <v>Week 6</v>
      </c>
    </row>
    <row r="8392" spans="1:12" x14ac:dyDescent="0.2">
      <c r="A8392" s="1">
        <v>44971</v>
      </c>
      <c r="B8392" t="s">
        <v>7</v>
      </c>
      <c r="C8392" s="1">
        <v>44978</v>
      </c>
      <c r="D8392" t="s">
        <v>562</v>
      </c>
      <c r="E8392" t="s">
        <v>9</v>
      </c>
      <c r="F8392" t="s">
        <v>8</v>
      </c>
      <c r="G8392" t="s">
        <v>1</v>
      </c>
      <c r="H8392" t="s">
        <v>0</v>
      </c>
      <c r="I8392">
        <f>MONTH(Table6[[#This Row],[Loan Date]])</f>
        <v>2</v>
      </c>
      <c r="J8392" t="str">
        <f>_xlfn.XLOOKUP(Table6[[#This Row],[Numeric Month]],$N$5:$N$11,$O$5:$O$11)</f>
        <v>Feb</v>
      </c>
      <c r="K8392" t="str">
        <f>_xlfn.XLOOKUP(Table6[[#This Row],[Loan Date]],$Q$5:$Q$152,$R$5:$R$152)</f>
        <v>Tuesday</v>
      </c>
      <c r="L8392" t="str">
        <f>_xlfn.XLOOKUP(Table6[[#This Row],[Loan Date]],$Q$5:$Q$152,$S$5:$S$152)</f>
        <v>Week 6</v>
      </c>
    </row>
    <row r="8393" spans="1:12" x14ac:dyDescent="0.2">
      <c r="A8393" s="1">
        <v>44971</v>
      </c>
      <c r="B8393" t="s">
        <v>7</v>
      </c>
      <c r="C8393" s="1">
        <v>44971</v>
      </c>
      <c r="D8393" t="s">
        <v>338</v>
      </c>
      <c r="E8393" t="s">
        <v>23</v>
      </c>
      <c r="F8393" t="s">
        <v>23</v>
      </c>
      <c r="G8393" t="s">
        <v>20</v>
      </c>
      <c r="H8393" t="s">
        <v>0</v>
      </c>
      <c r="I8393">
        <f>MONTH(Table6[[#This Row],[Loan Date]])</f>
        <v>2</v>
      </c>
      <c r="J8393" t="str">
        <f>_xlfn.XLOOKUP(Table6[[#This Row],[Numeric Month]],$N$5:$N$11,$O$5:$O$11)</f>
        <v>Feb</v>
      </c>
      <c r="K8393" t="str">
        <f>_xlfn.XLOOKUP(Table6[[#This Row],[Loan Date]],$Q$5:$Q$152,$R$5:$R$152)</f>
        <v>Tuesday</v>
      </c>
      <c r="L8393" t="str">
        <f>_xlfn.XLOOKUP(Table6[[#This Row],[Loan Date]],$Q$5:$Q$152,$S$5:$S$152)</f>
        <v>Week 6</v>
      </c>
    </row>
    <row r="8394" spans="1:12" x14ac:dyDescent="0.2">
      <c r="A8394" s="1">
        <v>44971</v>
      </c>
      <c r="B8394" t="s">
        <v>7</v>
      </c>
      <c r="C8394" s="1">
        <v>44971</v>
      </c>
      <c r="D8394" t="s">
        <v>479</v>
      </c>
      <c r="E8394" t="s">
        <v>65</v>
      </c>
      <c r="F8394" t="s">
        <v>65</v>
      </c>
      <c r="G8394" t="s">
        <v>20</v>
      </c>
      <c r="H8394" t="s">
        <v>0</v>
      </c>
      <c r="I8394">
        <f>MONTH(Table6[[#This Row],[Loan Date]])</f>
        <v>2</v>
      </c>
      <c r="J8394" t="str">
        <f>_xlfn.XLOOKUP(Table6[[#This Row],[Numeric Month]],$N$5:$N$11,$O$5:$O$11)</f>
        <v>Feb</v>
      </c>
      <c r="K8394" t="str">
        <f>_xlfn.XLOOKUP(Table6[[#This Row],[Loan Date]],$Q$5:$Q$152,$R$5:$R$152)</f>
        <v>Tuesday</v>
      </c>
      <c r="L8394" t="str">
        <f>_xlfn.XLOOKUP(Table6[[#This Row],[Loan Date]],$Q$5:$Q$152,$S$5:$S$152)</f>
        <v>Week 6</v>
      </c>
    </row>
    <row r="8395" spans="1:12" x14ac:dyDescent="0.2">
      <c r="A8395" s="1">
        <v>44971</v>
      </c>
      <c r="B8395" t="s">
        <v>5</v>
      </c>
      <c r="C8395" s="1">
        <v>44985</v>
      </c>
      <c r="D8395" t="s">
        <v>889</v>
      </c>
      <c r="E8395" t="s">
        <v>15</v>
      </c>
      <c r="F8395" t="s">
        <v>14</v>
      </c>
      <c r="G8395" t="s">
        <v>1</v>
      </c>
      <c r="H8395" t="s">
        <v>0</v>
      </c>
      <c r="I8395">
        <f>MONTH(Table6[[#This Row],[Loan Date]])</f>
        <v>2</v>
      </c>
      <c r="J8395" t="str">
        <f>_xlfn.XLOOKUP(Table6[[#This Row],[Numeric Month]],$N$5:$N$11,$O$5:$O$11)</f>
        <v>Feb</v>
      </c>
      <c r="K8395" t="str">
        <f>_xlfn.XLOOKUP(Table6[[#This Row],[Loan Date]],$Q$5:$Q$152,$R$5:$R$152)</f>
        <v>Tuesday</v>
      </c>
      <c r="L8395" t="str">
        <f>_xlfn.XLOOKUP(Table6[[#This Row],[Loan Date]],$Q$5:$Q$152,$S$5:$S$152)</f>
        <v>Week 6</v>
      </c>
    </row>
    <row r="8396" spans="1:12" x14ac:dyDescent="0.2">
      <c r="A8396" s="1">
        <v>44971</v>
      </c>
      <c r="B8396" t="s">
        <v>7</v>
      </c>
      <c r="C8396" s="1">
        <v>44971</v>
      </c>
      <c r="D8396" t="s">
        <v>721</v>
      </c>
      <c r="E8396" t="s">
        <v>122</v>
      </c>
      <c r="F8396" t="s">
        <v>122</v>
      </c>
      <c r="G8396" t="s">
        <v>11</v>
      </c>
      <c r="H8396" t="s">
        <v>0</v>
      </c>
      <c r="I8396">
        <f>MONTH(Table6[[#This Row],[Loan Date]])</f>
        <v>2</v>
      </c>
      <c r="J8396" t="str">
        <f>_xlfn.XLOOKUP(Table6[[#This Row],[Numeric Month]],$N$5:$N$11,$O$5:$O$11)</f>
        <v>Feb</v>
      </c>
      <c r="K8396" t="str">
        <f>_xlfn.XLOOKUP(Table6[[#This Row],[Loan Date]],$Q$5:$Q$152,$R$5:$R$152)</f>
        <v>Tuesday</v>
      </c>
      <c r="L8396" t="str">
        <f>_xlfn.XLOOKUP(Table6[[#This Row],[Loan Date]],$Q$5:$Q$152,$S$5:$S$152)</f>
        <v>Week 6</v>
      </c>
    </row>
    <row r="8397" spans="1:12" x14ac:dyDescent="0.2">
      <c r="A8397" s="1">
        <v>44971</v>
      </c>
      <c r="B8397" t="s">
        <v>7</v>
      </c>
      <c r="C8397" s="1">
        <v>44971</v>
      </c>
      <c r="D8397" t="s">
        <v>471</v>
      </c>
      <c r="E8397" t="s">
        <v>12</v>
      </c>
      <c r="F8397" t="s">
        <v>12</v>
      </c>
      <c r="G8397" t="s">
        <v>11</v>
      </c>
      <c r="H8397" t="s">
        <v>0</v>
      </c>
      <c r="I8397">
        <f>MONTH(Table6[[#This Row],[Loan Date]])</f>
        <v>2</v>
      </c>
      <c r="J8397" t="str">
        <f>_xlfn.XLOOKUP(Table6[[#This Row],[Numeric Month]],$N$5:$N$11,$O$5:$O$11)</f>
        <v>Feb</v>
      </c>
      <c r="K8397" t="str">
        <f>_xlfn.XLOOKUP(Table6[[#This Row],[Loan Date]],$Q$5:$Q$152,$R$5:$R$152)</f>
        <v>Tuesday</v>
      </c>
      <c r="L8397" t="str">
        <f>_xlfn.XLOOKUP(Table6[[#This Row],[Loan Date]],$Q$5:$Q$152,$S$5:$S$152)</f>
        <v>Week 6</v>
      </c>
    </row>
    <row r="8398" spans="1:12" x14ac:dyDescent="0.2">
      <c r="A8398" s="1">
        <v>44971</v>
      </c>
      <c r="B8398" t="s">
        <v>7</v>
      </c>
      <c r="C8398" s="1">
        <v>44978</v>
      </c>
      <c r="D8398" t="s">
        <v>464</v>
      </c>
      <c r="E8398" t="s">
        <v>9</v>
      </c>
      <c r="F8398" t="s">
        <v>8</v>
      </c>
      <c r="G8398" t="s">
        <v>1</v>
      </c>
      <c r="H8398" t="s">
        <v>0</v>
      </c>
      <c r="I8398">
        <f>MONTH(Table6[[#This Row],[Loan Date]])</f>
        <v>2</v>
      </c>
      <c r="J8398" t="str">
        <f>_xlfn.XLOOKUP(Table6[[#This Row],[Numeric Month]],$N$5:$N$11,$O$5:$O$11)</f>
        <v>Feb</v>
      </c>
      <c r="K8398" t="str">
        <f>_xlfn.XLOOKUP(Table6[[#This Row],[Loan Date]],$Q$5:$Q$152,$R$5:$R$152)</f>
        <v>Tuesday</v>
      </c>
      <c r="L8398" t="str">
        <f>_xlfn.XLOOKUP(Table6[[#This Row],[Loan Date]],$Q$5:$Q$152,$S$5:$S$152)</f>
        <v>Week 6</v>
      </c>
    </row>
    <row r="8399" spans="1:12" x14ac:dyDescent="0.2">
      <c r="A8399" s="1">
        <v>44971</v>
      </c>
      <c r="B8399" t="s">
        <v>5</v>
      </c>
      <c r="C8399" s="1">
        <v>44978</v>
      </c>
      <c r="D8399" t="s">
        <v>295</v>
      </c>
      <c r="E8399" t="s">
        <v>52</v>
      </c>
      <c r="F8399" t="s">
        <v>51</v>
      </c>
      <c r="G8399" t="s">
        <v>1</v>
      </c>
      <c r="H8399" t="s">
        <v>0</v>
      </c>
      <c r="I8399">
        <f>MONTH(Table6[[#This Row],[Loan Date]])</f>
        <v>2</v>
      </c>
      <c r="J8399" t="str">
        <f>_xlfn.XLOOKUP(Table6[[#This Row],[Numeric Month]],$N$5:$N$11,$O$5:$O$11)</f>
        <v>Feb</v>
      </c>
      <c r="K8399" t="str">
        <f>_xlfn.XLOOKUP(Table6[[#This Row],[Loan Date]],$Q$5:$Q$152,$R$5:$R$152)</f>
        <v>Tuesday</v>
      </c>
      <c r="L8399" t="str">
        <f>_xlfn.XLOOKUP(Table6[[#This Row],[Loan Date]],$Q$5:$Q$152,$S$5:$S$152)</f>
        <v>Week 6</v>
      </c>
    </row>
    <row r="8400" spans="1:12" x14ac:dyDescent="0.2">
      <c r="A8400" s="1">
        <v>44971</v>
      </c>
      <c r="B8400" t="s">
        <v>7</v>
      </c>
      <c r="C8400" s="1">
        <v>44971</v>
      </c>
      <c r="D8400" t="s">
        <v>341</v>
      </c>
      <c r="E8400" t="s">
        <v>49</v>
      </c>
      <c r="F8400" t="s">
        <v>49</v>
      </c>
      <c r="G8400" t="s">
        <v>20</v>
      </c>
      <c r="H8400" t="s">
        <v>0</v>
      </c>
      <c r="I8400">
        <f>MONTH(Table6[[#This Row],[Loan Date]])</f>
        <v>2</v>
      </c>
      <c r="J8400" t="str">
        <f>_xlfn.XLOOKUP(Table6[[#This Row],[Numeric Month]],$N$5:$N$11,$O$5:$O$11)</f>
        <v>Feb</v>
      </c>
      <c r="K8400" t="str">
        <f>_xlfn.XLOOKUP(Table6[[#This Row],[Loan Date]],$Q$5:$Q$152,$R$5:$R$152)</f>
        <v>Tuesday</v>
      </c>
      <c r="L8400" t="str">
        <f>_xlfn.XLOOKUP(Table6[[#This Row],[Loan Date]],$Q$5:$Q$152,$S$5:$S$152)</f>
        <v>Week 6</v>
      </c>
    </row>
    <row r="8401" spans="1:12" x14ac:dyDescent="0.2">
      <c r="A8401" s="1">
        <v>44971</v>
      </c>
      <c r="B8401" t="s">
        <v>7</v>
      </c>
      <c r="C8401" s="1">
        <v>44971</v>
      </c>
      <c r="D8401" t="s">
        <v>152</v>
      </c>
      <c r="E8401" t="s">
        <v>37</v>
      </c>
      <c r="F8401" t="s">
        <v>37</v>
      </c>
      <c r="G8401" t="s">
        <v>20</v>
      </c>
      <c r="H8401" t="s">
        <v>0</v>
      </c>
      <c r="I8401">
        <f>MONTH(Table6[[#This Row],[Loan Date]])</f>
        <v>2</v>
      </c>
      <c r="J8401" t="str">
        <f>_xlfn.XLOOKUP(Table6[[#This Row],[Numeric Month]],$N$5:$N$11,$O$5:$O$11)</f>
        <v>Feb</v>
      </c>
      <c r="K8401" t="str">
        <f>_xlfn.XLOOKUP(Table6[[#This Row],[Loan Date]],$Q$5:$Q$152,$R$5:$R$152)</f>
        <v>Tuesday</v>
      </c>
      <c r="L8401" t="str">
        <f>_xlfn.XLOOKUP(Table6[[#This Row],[Loan Date]],$Q$5:$Q$152,$S$5:$S$152)</f>
        <v>Week 6</v>
      </c>
    </row>
    <row r="8402" spans="1:12" x14ac:dyDescent="0.2">
      <c r="A8402" s="1">
        <v>44971</v>
      </c>
      <c r="B8402" t="s">
        <v>7</v>
      </c>
      <c r="C8402" s="1">
        <v>44971</v>
      </c>
      <c r="D8402" t="s">
        <v>84</v>
      </c>
      <c r="E8402" t="s">
        <v>44</v>
      </c>
      <c r="F8402" t="s">
        <v>44</v>
      </c>
      <c r="G8402" t="s">
        <v>39</v>
      </c>
      <c r="H8402" t="s">
        <v>0</v>
      </c>
      <c r="I8402">
        <f>MONTH(Table6[[#This Row],[Loan Date]])</f>
        <v>2</v>
      </c>
      <c r="J8402" t="str">
        <f>_xlfn.XLOOKUP(Table6[[#This Row],[Numeric Month]],$N$5:$N$11,$O$5:$O$11)</f>
        <v>Feb</v>
      </c>
      <c r="K8402" t="str">
        <f>_xlfn.XLOOKUP(Table6[[#This Row],[Loan Date]],$Q$5:$Q$152,$R$5:$R$152)</f>
        <v>Tuesday</v>
      </c>
      <c r="L8402" t="str">
        <f>_xlfn.XLOOKUP(Table6[[#This Row],[Loan Date]],$Q$5:$Q$152,$S$5:$S$152)</f>
        <v>Week 6</v>
      </c>
    </row>
    <row r="8403" spans="1:12" x14ac:dyDescent="0.2">
      <c r="A8403" s="1">
        <v>44971</v>
      </c>
      <c r="B8403" t="s">
        <v>7</v>
      </c>
      <c r="C8403" s="1">
        <v>44985</v>
      </c>
      <c r="D8403" t="s">
        <v>446</v>
      </c>
      <c r="E8403" t="s">
        <v>9</v>
      </c>
      <c r="F8403" t="s">
        <v>8</v>
      </c>
      <c r="G8403" t="s">
        <v>1</v>
      </c>
      <c r="H8403" t="s">
        <v>0</v>
      </c>
      <c r="I8403">
        <f>MONTH(Table6[[#This Row],[Loan Date]])</f>
        <v>2</v>
      </c>
      <c r="J8403" t="str">
        <f>_xlfn.XLOOKUP(Table6[[#This Row],[Numeric Month]],$N$5:$N$11,$O$5:$O$11)</f>
        <v>Feb</v>
      </c>
      <c r="K8403" t="str">
        <f>_xlfn.XLOOKUP(Table6[[#This Row],[Loan Date]],$Q$5:$Q$152,$R$5:$R$152)</f>
        <v>Tuesday</v>
      </c>
      <c r="L8403" t="str">
        <f>_xlfn.XLOOKUP(Table6[[#This Row],[Loan Date]],$Q$5:$Q$152,$S$5:$S$152)</f>
        <v>Week 6</v>
      </c>
    </row>
    <row r="8404" spans="1:12" x14ac:dyDescent="0.2">
      <c r="A8404" s="1">
        <v>44971</v>
      </c>
      <c r="B8404" t="s">
        <v>7</v>
      </c>
      <c r="C8404" s="1">
        <v>44985</v>
      </c>
      <c r="D8404" t="s">
        <v>126</v>
      </c>
      <c r="E8404" t="s">
        <v>9</v>
      </c>
      <c r="F8404" t="s">
        <v>8</v>
      </c>
      <c r="G8404" t="s">
        <v>1</v>
      </c>
      <c r="H8404" t="s">
        <v>0</v>
      </c>
      <c r="I8404">
        <f>MONTH(Table6[[#This Row],[Loan Date]])</f>
        <v>2</v>
      </c>
      <c r="J8404" t="str">
        <f>_xlfn.XLOOKUP(Table6[[#This Row],[Numeric Month]],$N$5:$N$11,$O$5:$O$11)</f>
        <v>Feb</v>
      </c>
      <c r="K8404" t="str">
        <f>_xlfn.XLOOKUP(Table6[[#This Row],[Loan Date]],$Q$5:$Q$152,$R$5:$R$152)</f>
        <v>Tuesday</v>
      </c>
      <c r="L8404" t="str">
        <f>_xlfn.XLOOKUP(Table6[[#This Row],[Loan Date]],$Q$5:$Q$152,$S$5:$S$152)</f>
        <v>Week 6</v>
      </c>
    </row>
    <row r="8405" spans="1:12" x14ac:dyDescent="0.2">
      <c r="A8405" s="1">
        <v>44971</v>
      </c>
      <c r="B8405" t="s">
        <v>5</v>
      </c>
      <c r="C8405" s="1">
        <v>44971</v>
      </c>
      <c r="D8405" t="s">
        <v>543</v>
      </c>
      <c r="E8405" t="s">
        <v>162</v>
      </c>
      <c r="F8405" t="s">
        <v>162</v>
      </c>
      <c r="G8405" t="s">
        <v>11</v>
      </c>
      <c r="H8405" t="s">
        <v>0</v>
      </c>
      <c r="I8405">
        <f>MONTH(Table6[[#This Row],[Loan Date]])</f>
        <v>2</v>
      </c>
      <c r="J8405" t="str">
        <f>_xlfn.XLOOKUP(Table6[[#This Row],[Numeric Month]],$N$5:$N$11,$O$5:$O$11)</f>
        <v>Feb</v>
      </c>
      <c r="K8405" t="str">
        <f>_xlfn.XLOOKUP(Table6[[#This Row],[Loan Date]],$Q$5:$Q$152,$R$5:$R$152)</f>
        <v>Tuesday</v>
      </c>
      <c r="L8405" t="str">
        <f>_xlfn.XLOOKUP(Table6[[#This Row],[Loan Date]],$Q$5:$Q$152,$S$5:$S$152)</f>
        <v>Week 6</v>
      </c>
    </row>
    <row r="8406" spans="1:12" x14ac:dyDescent="0.2">
      <c r="A8406" s="1">
        <v>44971</v>
      </c>
      <c r="B8406" t="s">
        <v>5</v>
      </c>
      <c r="C8406" s="1">
        <v>44978</v>
      </c>
      <c r="D8406" t="s">
        <v>754</v>
      </c>
      <c r="E8406" t="s">
        <v>52</v>
      </c>
      <c r="F8406" t="s">
        <v>51</v>
      </c>
      <c r="G8406" t="s">
        <v>1</v>
      </c>
      <c r="H8406" t="s">
        <v>0</v>
      </c>
      <c r="I8406">
        <f>MONTH(Table6[[#This Row],[Loan Date]])</f>
        <v>2</v>
      </c>
      <c r="J8406" t="str">
        <f>_xlfn.XLOOKUP(Table6[[#This Row],[Numeric Month]],$N$5:$N$11,$O$5:$O$11)</f>
        <v>Feb</v>
      </c>
      <c r="K8406" t="str">
        <f>_xlfn.XLOOKUP(Table6[[#This Row],[Loan Date]],$Q$5:$Q$152,$R$5:$R$152)</f>
        <v>Tuesday</v>
      </c>
      <c r="L8406" t="str">
        <f>_xlfn.XLOOKUP(Table6[[#This Row],[Loan Date]],$Q$5:$Q$152,$S$5:$S$152)</f>
        <v>Week 6</v>
      </c>
    </row>
    <row r="8407" spans="1:12" x14ac:dyDescent="0.2">
      <c r="A8407" s="1">
        <v>44971</v>
      </c>
      <c r="B8407" t="s">
        <v>7</v>
      </c>
      <c r="C8407" s="1">
        <v>44985</v>
      </c>
      <c r="D8407" t="s">
        <v>888</v>
      </c>
      <c r="E8407" t="s">
        <v>52</v>
      </c>
      <c r="F8407" t="s">
        <v>51</v>
      </c>
      <c r="G8407" t="s">
        <v>1</v>
      </c>
      <c r="H8407" t="s">
        <v>0</v>
      </c>
      <c r="I8407">
        <f>MONTH(Table6[[#This Row],[Loan Date]])</f>
        <v>2</v>
      </c>
      <c r="J8407" t="str">
        <f>_xlfn.XLOOKUP(Table6[[#This Row],[Numeric Month]],$N$5:$N$11,$O$5:$O$11)</f>
        <v>Feb</v>
      </c>
      <c r="K8407" t="str">
        <f>_xlfn.XLOOKUP(Table6[[#This Row],[Loan Date]],$Q$5:$Q$152,$R$5:$R$152)</f>
        <v>Tuesday</v>
      </c>
      <c r="L8407" t="str">
        <f>_xlfn.XLOOKUP(Table6[[#This Row],[Loan Date]],$Q$5:$Q$152,$S$5:$S$152)</f>
        <v>Week 6</v>
      </c>
    </row>
    <row r="8408" spans="1:12" x14ac:dyDescent="0.2">
      <c r="A8408" s="1">
        <v>44971</v>
      </c>
      <c r="B8408" t="s">
        <v>7</v>
      </c>
      <c r="C8408" s="1">
        <v>44971</v>
      </c>
      <c r="D8408" t="s">
        <v>307</v>
      </c>
      <c r="E8408" t="s">
        <v>122</v>
      </c>
      <c r="F8408" t="s">
        <v>122</v>
      </c>
      <c r="G8408" t="s">
        <v>11</v>
      </c>
      <c r="H8408" t="s">
        <v>0</v>
      </c>
      <c r="I8408">
        <f>MONTH(Table6[[#This Row],[Loan Date]])</f>
        <v>2</v>
      </c>
      <c r="J8408" t="str">
        <f>_xlfn.XLOOKUP(Table6[[#This Row],[Numeric Month]],$N$5:$N$11,$O$5:$O$11)</f>
        <v>Feb</v>
      </c>
      <c r="K8408" t="str">
        <f>_xlfn.XLOOKUP(Table6[[#This Row],[Loan Date]],$Q$5:$Q$152,$R$5:$R$152)</f>
        <v>Tuesday</v>
      </c>
      <c r="L8408" t="str">
        <f>_xlfn.XLOOKUP(Table6[[#This Row],[Loan Date]],$Q$5:$Q$152,$S$5:$S$152)</f>
        <v>Week 6</v>
      </c>
    </row>
    <row r="8409" spans="1:12" x14ac:dyDescent="0.2">
      <c r="A8409" s="1">
        <v>44971</v>
      </c>
      <c r="B8409" t="s">
        <v>7</v>
      </c>
      <c r="C8409" s="1">
        <v>44971</v>
      </c>
      <c r="D8409" t="s">
        <v>412</v>
      </c>
      <c r="E8409" t="s">
        <v>65</v>
      </c>
      <c r="F8409" t="s">
        <v>65</v>
      </c>
      <c r="G8409" t="s">
        <v>20</v>
      </c>
      <c r="H8409" t="s">
        <v>0</v>
      </c>
      <c r="I8409">
        <f>MONTH(Table6[[#This Row],[Loan Date]])</f>
        <v>2</v>
      </c>
      <c r="J8409" t="str">
        <f>_xlfn.XLOOKUP(Table6[[#This Row],[Numeric Month]],$N$5:$N$11,$O$5:$O$11)</f>
        <v>Feb</v>
      </c>
      <c r="K8409" t="str">
        <f>_xlfn.XLOOKUP(Table6[[#This Row],[Loan Date]],$Q$5:$Q$152,$R$5:$R$152)</f>
        <v>Tuesday</v>
      </c>
      <c r="L8409" t="str">
        <f>_xlfn.XLOOKUP(Table6[[#This Row],[Loan Date]],$Q$5:$Q$152,$S$5:$S$152)</f>
        <v>Week 6</v>
      </c>
    </row>
    <row r="8410" spans="1:12" x14ac:dyDescent="0.2">
      <c r="A8410" s="1">
        <v>44971</v>
      </c>
      <c r="B8410" t="s">
        <v>7</v>
      </c>
      <c r="C8410" s="1">
        <v>44971</v>
      </c>
      <c r="D8410" t="s">
        <v>314</v>
      </c>
      <c r="E8410" t="s">
        <v>49</v>
      </c>
      <c r="F8410" t="s">
        <v>49</v>
      </c>
      <c r="G8410" t="s">
        <v>20</v>
      </c>
      <c r="H8410" t="s">
        <v>0</v>
      </c>
      <c r="I8410">
        <f>MONTH(Table6[[#This Row],[Loan Date]])</f>
        <v>2</v>
      </c>
      <c r="J8410" t="str">
        <f>_xlfn.XLOOKUP(Table6[[#This Row],[Numeric Month]],$N$5:$N$11,$O$5:$O$11)</f>
        <v>Feb</v>
      </c>
      <c r="K8410" t="str">
        <f>_xlfn.XLOOKUP(Table6[[#This Row],[Loan Date]],$Q$5:$Q$152,$R$5:$R$152)</f>
        <v>Tuesday</v>
      </c>
      <c r="L8410" t="str">
        <f>_xlfn.XLOOKUP(Table6[[#This Row],[Loan Date]],$Q$5:$Q$152,$S$5:$S$152)</f>
        <v>Week 6</v>
      </c>
    </row>
    <row r="8411" spans="1:12" x14ac:dyDescent="0.2">
      <c r="A8411" s="1">
        <v>44971</v>
      </c>
      <c r="B8411" t="s">
        <v>7</v>
      </c>
      <c r="C8411" s="1">
        <v>44971</v>
      </c>
      <c r="D8411" t="s">
        <v>887</v>
      </c>
      <c r="E8411" t="s">
        <v>44</v>
      </c>
      <c r="F8411" t="s">
        <v>44</v>
      </c>
      <c r="G8411" t="s">
        <v>39</v>
      </c>
      <c r="H8411" t="s">
        <v>0</v>
      </c>
      <c r="I8411">
        <f>MONTH(Table6[[#This Row],[Loan Date]])</f>
        <v>2</v>
      </c>
      <c r="J8411" t="str">
        <f>_xlfn.XLOOKUP(Table6[[#This Row],[Numeric Month]],$N$5:$N$11,$O$5:$O$11)</f>
        <v>Feb</v>
      </c>
      <c r="K8411" t="str">
        <f>_xlfn.XLOOKUP(Table6[[#This Row],[Loan Date]],$Q$5:$Q$152,$R$5:$R$152)</f>
        <v>Tuesday</v>
      </c>
      <c r="L8411" t="str">
        <f>_xlfn.XLOOKUP(Table6[[#This Row],[Loan Date]],$Q$5:$Q$152,$S$5:$S$152)</f>
        <v>Week 6</v>
      </c>
    </row>
    <row r="8412" spans="1:12" x14ac:dyDescent="0.2">
      <c r="A8412" s="1">
        <v>44971</v>
      </c>
      <c r="B8412" t="s">
        <v>7</v>
      </c>
      <c r="C8412" s="1">
        <v>44971</v>
      </c>
      <c r="D8412" t="s">
        <v>297</v>
      </c>
      <c r="E8412" t="s">
        <v>23</v>
      </c>
      <c r="F8412" t="s">
        <v>23</v>
      </c>
      <c r="G8412" t="s">
        <v>20</v>
      </c>
      <c r="H8412" t="s">
        <v>0</v>
      </c>
      <c r="I8412">
        <f>MONTH(Table6[[#This Row],[Loan Date]])</f>
        <v>2</v>
      </c>
      <c r="J8412" t="str">
        <f>_xlfn.XLOOKUP(Table6[[#This Row],[Numeric Month]],$N$5:$N$11,$O$5:$O$11)</f>
        <v>Feb</v>
      </c>
      <c r="K8412" t="str">
        <f>_xlfn.XLOOKUP(Table6[[#This Row],[Loan Date]],$Q$5:$Q$152,$R$5:$R$152)</f>
        <v>Tuesday</v>
      </c>
      <c r="L8412" t="str">
        <f>_xlfn.XLOOKUP(Table6[[#This Row],[Loan Date]],$Q$5:$Q$152,$S$5:$S$152)</f>
        <v>Week 6</v>
      </c>
    </row>
    <row r="8413" spans="1:12" x14ac:dyDescent="0.2">
      <c r="A8413" s="1">
        <v>44971</v>
      </c>
      <c r="B8413" t="s">
        <v>5</v>
      </c>
      <c r="C8413" s="1">
        <v>44978</v>
      </c>
      <c r="D8413" t="s">
        <v>542</v>
      </c>
      <c r="E8413" t="s">
        <v>3</v>
      </c>
      <c r="F8413" t="s">
        <v>2</v>
      </c>
      <c r="G8413" t="s">
        <v>1</v>
      </c>
      <c r="H8413" t="s">
        <v>0</v>
      </c>
      <c r="I8413">
        <f>MONTH(Table6[[#This Row],[Loan Date]])</f>
        <v>2</v>
      </c>
      <c r="J8413" t="str">
        <f>_xlfn.XLOOKUP(Table6[[#This Row],[Numeric Month]],$N$5:$N$11,$O$5:$O$11)</f>
        <v>Feb</v>
      </c>
      <c r="K8413" t="str">
        <f>_xlfn.XLOOKUP(Table6[[#This Row],[Loan Date]],$Q$5:$Q$152,$R$5:$R$152)</f>
        <v>Tuesday</v>
      </c>
      <c r="L8413" t="str">
        <f>_xlfn.XLOOKUP(Table6[[#This Row],[Loan Date]],$Q$5:$Q$152,$S$5:$S$152)</f>
        <v>Week 6</v>
      </c>
    </row>
    <row r="8414" spans="1:12" x14ac:dyDescent="0.2">
      <c r="A8414" s="1">
        <v>44971</v>
      </c>
      <c r="B8414" t="s">
        <v>7</v>
      </c>
      <c r="C8414" s="1">
        <v>44971</v>
      </c>
      <c r="D8414" t="s">
        <v>632</v>
      </c>
      <c r="E8414" t="s">
        <v>12</v>
      </c>
      <c r="F8414" t="s">
        <v>12</v>
      </c>
      <c r="G8414" t="s">
        <v>11</v>
      </c>
      <c r="H8414" t="s">
        <v>0</v>
      </c>
      <c r="I8414">
        <f>MONTH(Table6[[#This Row],[Loan Date]])</f>
        <v>2</v>
      </c>
      <c r="J8414" t="str">
        <f>_xlfn.XLOOKUP(Table6[[#This Row],[Numeric Month]],$N$5:$N$11,$O$5:$O$11)</f>
        <v>Feb</v>
      </c>
      <c r="K8414" t="str">
        <f>_xlfn.XLOOKUP(Table6[[#This Row],[Loan Date]],$Q$5:$Q$152,$R$5:$R$152)</f>
        <v>Tuesday</v>
      </c>
      <c r="L8414" t="str">
        <f>_xlfn.XLOOKUP(Table6[[#This Row],[Loan Date]],$Q$5:$Q$152,$S$5:$S$152)</f>
        <v>Week 6</v>
      </c>
    </row>
    <row r="8415" spans="1:12" x14ac:dyDescent="0.2">
      <c r="A8415" s="1">
        <v>44971</v>
      </c>
      <c r="B8415" t="s">
        <v>7</v>
      </c>
      <c r="C8415" s="1">
        <v>44971</v>
      </c>
      <c r="D8415" t="s">
        <v>362</v>
      </c>
      <c r="E8415" t="s">
        <v>122</v>
      </c>
      <c r="F8415" t="s">
        <v>122</v>
      </c>
      <c r="G8415" t="s">
        <v>11</v>
      </c>
      <c r="H8415" t="s">
        <v>0</v>
      </c>
      <c r="I8415">
        <f>MONTH(Table6[[#This Row],[Loan Date]])</f>
        <v>2</v>
      </c>
      <c r="J8415" t="str">
        <f>_xlfn.XLOOKUP(Table6[[#This Row],[Numeric Month]],$N$5:$N$11,$O$5:$O$11)</f>
        <v>Feb</v>
      </c>
      <c r="K8415" t="str">
        <f>_xlfn.XLOOKUP(Table6[[#This Row],[Loan Date]],$Q$5:$Q$152,$R$5:$R$152)</f>
        <v>Tuesday</v>
      </c>
      <c r="L8415" t="str">
        <f>_xlfn.XLOOKUP(Table6[[#This Row],[Loan Date]],$Q$5:$Q$152,$S$5:$S$152)</f>
        <v>Week 6</v>
      </c>
    </row>
    <row r="8416" spans="1:12" x14ac:dyDescent="0.2">
      <c r="A8416" s="1">
        <v>44971</v>
      </c>
      <c r="B8416" t="s">
        <v>5</v>
      </c>
      <c r="C8416" s="1">
        <v>44971</v>
      </c>
      <c r="D8416" t="s">
        <v>236</v>
      </c>
      <c r="E8416" t="s">
        <v>23</v>
      </c>
      <c r="F8416" t="s">
        <v>23</v>
      </c>
      <c r="G8416" t="s">
        <v>20</v>
      </c>
      <c r="H8416" t="s">
        <v>0</v>
      </c>
      <c r="I8416">
        <f>MONTH(Table6[[#This Row],[Loan Date]])</f>
        <v>2</v>
      </c>
      <c r="J8416" t="str">
        <f>_xlfn.XLOOKUP(Table6[[#This Row],[Numeric Month]],$N$5:$N$11,$O$5:$O$11)</f>
        <v>Feb</v>
      </c>
      <c r="K8416" t="str">
        <f>_xlfn.XLOOKUP(Table6[[#This Row],[Loan Date]],$Q$5:$Q$152,$R$5:$R$152)</f>
        <v>Tuesday</v>
      </c>
      <c r="L8416" t="str">
        <f>_xlfn.XLOOKUP(Table6[[#This Row],[Loan Date]],$Q$5:$Q$152,$S$5:$S$152)</f>
        <v>Week 6</v>
      </c>
    </row>
    <row r="8417" spans="1:12" x14ac:dyDescent="0.2">
      <c r="A8417" s="1">
        <v>44971</v>
      </c>
      <c r="B8417" t="s">
        <v>107</v>
      </c>
      <c r="C8417" s="1">
        <v>44971</v>
      </c>
      <c r="D8417" t="s">
        <v>314</v>
      </c>
      <c r="E8417" t="s">
        <v>49</v>
      </c>
      <c r="F8417" t="s">
        <v>49</v>
      </c>
      <c r="G8417" t="s">
        <v>20</v>
      </c>
      <c r="H8417" t="s">
        <v>0</v>
      </c>
      <c r="I8417">
        <f>MONTH(Table6[[#This Row],[Loan Date]])</f>
        <v>2</v>
      </c>
      <c r="J8417" t="str">
        <f>_xlfn.XLOOKUP(Table6[[#This Row],[Numeric Month]],$N$5:$N$11,$O$5:$O$11)</f>
        <v>Feb</v>
      </c>
      <c r="K8417" t="str">
        <f>_xlfn.XLOOKUP(Table6[[#This Row],[Loan Date]],$Q$5:$Q$152,$R$5:$R$152)</f>
        <v>Tuesday</v>
      </c>
      <c r="L8417" t="str">
        <f>_xlfn.XLOOKUP(Table6[[#This Row],[Loan Date]],$Q$5:$Q$152,$S$5:$S$152)</f>
        <v>Week 6</v>
      </c>
    </row>
    <row r="8418" spans="1:12" x14ac:dyDescent="0.2">
      <c r="A8418" s="1">
        <v>44971</v>
      </c>
      <c r="B8418" t="s">
        <v>7</v>
      </c>
      <c r="C8418" s="1">
        <v>44971</v>
      </c>
      <c r="D8418" t="s">
        <v>314</v>
      </c>
      <c r="E8418" t="s">
        <v>49</v>
      </c>
      <c r="F8418" t="s">
        <v>49</v>
      </c>
      <c r="G8418" t="s">
        <v>20</v>
      </c>
      <c r="H8418" t="s">
        <v>0</v>
      </c>
      <c r="I8418">
        <f>MONTH(Table6[[#This Row],[Loan Date]])</f>
        <v>2</v>
      </c>
      <c r="J8418" t="str">
        <f>_xlfn.XLOOKUP(Table6[[#This Row],[Numeric Month]],$N$5:$N$11,$O$5:$O$11)</f>
        <v>Feb</v>
      </c>
      <c r="K8418" t="str">
        <f>_xlfn.XLOOKUP(Table6[[#This Row],[Loan Date]],$Q$5:$Q$152,$R$5:$R$152)</f>
        <v>Tuesday</v>
      </c>
      <c r="L8418" t="str">
        <f>_xlfn.XLOOKUP(Table6[[#This Row],[Loan Date]],$Q$5:$Q$152,$S$5:$S$152)</f>
        <v>Week 6</v>
      </c>
    </row>
    <row r="8419" spans="1:12" x14ac:dyDescent="0.2">
      <c r="A8419" s="1">
        <v>44971</v>
      </c>
      <c r="B8419" t="s">
        <v>7</v>
      </c>
      <c r="C8419" s="1">
        <v>44978</v>
      </c>
      <c r="D8419" t="s">
        <v>392</v>
      </c>
      <c r="E8419" t="s">
        <v>3</v>
      </c>
      <c r="F8419" t="s">
        <v>2</v>
      </c>
      <c r="G8419" t="s">
        <v>1</v>
      </c>
      <c r="H8419" t="s">
        <v>0</v>
      </c>
      <c r="I8419">
        <f>MONTH(Table6[[#This Row],[Loan Date]])</f>
        <v>2</v>
      </c>
      <c r="J8419" t="str">
        <f>_xlfn.XLOOKUP(Table6[[#This Row],[Numeric Month]],$N$5:$N$11,$O$5:$O$11)</f>
        <v>Feb</v>
      </c>
      <c r="K8419" t="str">
        <f>_xlfn.XLOOKUP(Table6[[#This Row],[Loan Date]],$Q$5:$Q$152,$R$5:$R$152)</f>
        <v>Tuesday</v>
      </c>
      <c r="L8419" t="str">
        <f>_xlfn.XLOOKUP(Table6[[#This Row],[Loan Date]],$Q$5:$Q$152,$S$5:$S$152)</f>
        <v>Week 6</v>
      </c>
    </row>
    <row r="8420" spans="1:12" x14ac:dyDescent="0.2">
      <c r="A8420" s="1">
        <v>44971</v>
      </c>
      <c r="B8420" t="s">
        <v>5</v>
      </c>
      <c r="C8420" s="1">
        <v>44971</v>
      </c>
      <c r="D8420" t="s">
        <v>363</v>
      </c>
      <c r="E8420" t="s">
        <v>23</v>
      </c>
      <c r="F8420" t="s">
        <v>23</v>
      </c>
      <c r="G8420" t="s">
        <v>20</v>
      </c>
      <c r="H8420" t="s">
        <v>0</v>
      </c>
      <c r="I8420">
        <f>MONTH(Table6[[#This Row],[Loan Date]])</f>
        <v>2</v>
      </c>
      <c r="J8420" t="str">
        <f>_xlfn.XLOOKUP(Table6[[#This Row],[Numeric Month]],$N$5:$N$11,$O$5:$O$11)</f>
        <v>Feb</v>
      </c>
      <c r="K8420" t="str">
        <f>_xlfn.XLOOKUP(Table6[[#This Row],[Loan Date]],$Q$5:$Q$152,$R$5:$R$152)</f>
        <v>Tuesday</v>
      </c>
      <c r="L8420" t="str">
        <f>_xlfn.XLOOKUP(Table6[[#This Row],[Loan Date]],$Q$5:$Q$152,$S$5:$S$152)</f>
        <v>Week 6</v>
      </c>
    </row>
    <row r="8421" spans="1:12" x14ac:dyDescent="0.2">
      <c r="A8421" s="1">
        <v>44971</v>
      </c>
      <c r="B8421" t="s">
        <v>7</v>
      </c>
      <c r="C8421" s="1">
        <v>44971</v>
      </c>
      <c r="D8421" t="s">
        <v>610</v>
      </c>
      <c r="E8421" t="s">
        <v>21</v>
      </c>
      <c r="F8421" t="s">
        <v>21</v>
      </c>
      <c r="G8421" t="s">
        <v>20</v>
      </c>
      <c r="H8421" t="s">
        <v>0</v>
      </c>
      <c r="I8421">
        <f>MONTH(Table6[[#This Row],[Loan Date]])</f>
        <v>2</v>
      </c>
      <c r="J8421" t="str">
        <f>_xlfn.XLOOKUP(Table6[[#This Row],[Numeric Month]],$N$5:$N$11,$O$5:$O$11)</f>
        <v>Feb</v>
      </c>
      <c r="K8421" t="str">
        <f>_xlfn.XLOOKUP(Table6[[#This Row],[Loan Date]],$Q$5:$Q$152,$R$5:$R$152)</f>
        <v>Tuesday</v>
      </c>
      <c r="L8421" t="str">
        <f>_xlfn.XLOOKUP(Table6[[#This Row],[Loan Date]],$Q$5:$Q$152,$S$5:$S$152)</f>
        <v>Week 6</v>
      </c>
    </row>
    <row r="8422" spans="1:12" x14ac:dyDescent="0.2">
      <c r="A8422" s="1">
        <v>44971</v>
      </c>
      <c r="B8422" t="s">
        <v>7</v>
      </c>
      <c r="C8422" s="1">
        <v>44971</v>
      </c>
      <c r="D8422" t="s">
        <v>174</v>
      </c>
      <c r="E8422" t="s">
        <v>23</v>
      </c>
      <c r="F8422" t="s">
        <v>23</v>
      </c>
      <c r="G8422" t="s">
        <v>20</v>
      </c>
      <c r="H8422" t="s">
        <v>0</v>
      </c>
      <c r="I8422">
        <f>MONTH(Table6[[#This Row],[Loan Date]])</f>
        <v>2</v>
      </c>
      <c r="J8422" t="str">
        <f>_xlfn.XLOOKUP(Table6[[#This Row],[Numeric Month]],$N$5:$N$11,$O$5:$O$11)</f>
        <v>Feb</v>
      </c>
      <c r="K8422" t="str">
        <f>_xlfn.XLOOKUP(Table6[[#This Row],[Loan Date]],$Q$5:$Q$152,$R$5:$R$152)</f>
        <v>Tuesday</v>
      </c>
      <c r="L8422" t="str">
        <f>_xlfn.XLOOKUP(Table6[[#This Row],[Loan Date]],$Q$5:$Q$152,$S$5:$S$152)</f>
        <v>Week 6</v>
      </c>
    </row>
    <row r="8423" spans="1:12" x14ac:dyDescent="0.2">
      <c r="A8423" s="1">
        <v>44971</v>
      </c>
      <c r="B8423" t="s">
        <v>5</v>
      </c>
      <c r="C8423" s="1">
        <v>44985</v>
      </c>
      <c r="D8423" t="s">
        <v>886</v>
      </c>
      <c r="E8423" t="s">
        <v>3</v>
      </c>
      <c r="F8423" t="s">
        <v>2</v>
      </c>
      <c r="G8423" t="s">
        <v>1</v>
      </c>
      <c r="H8423" t="s">
        <v>0</v>
      </c>
      <c r="I8423">
        <f>MONTH(Table6[[#This Row],[Loan Date]])</f>
        <v>2</v>
      </c>
      <c r="J8423" t="str">
        <f>_xlfn.XLOOKUP(Table6[[#This Row],[Numeric Month]],$N$5:$N$11,$O$5:$O$11)</f>
        <v>Feb</v>
      </c>
      <c r="K8423" t="str">
        <f>_xlfn.XLOOKUP(Table6[[#This Row],[Loan Date]],$Q$5:$Q$152,$R$5:$R$152)</f>
        <v>Tuesday</v>
      </c>
      <c r="L8423" t="str">
        <f>_xlfn.XLOOKUP(Table6[[#This Row],[Loan Date]],$Q$5:$Q$152,$S$5:$S$152)</f>
        <v>Week 6</v>
      </c>
    </row>
    <row r="8424" spans="1:12" x14ac:dyDescent="0.2">
      <c r="A8424" s="1">
        <v>44971</v>
      </c>
      <c r="B8424" t="s">
        <v>5</v>
      </c>
      <c r="C8424" s="1">
        <v>44985</v>
      </c>
      <c r="D8424" t="s">
        <v>34</v>
      </c>
      <c r="E8424" t="s">
        <v>9</v>
      </c>
      <c r="F8424" t="s">
        <v>8</v>
      </c>
      <c r="G8424" t="s">
        <v>1</v>
      </c>
      <c r="H8424" t="s">
        <v>0</v>
      </c>
      <c r="I8424">
        <f>MONTH(Table6[[#This Row],[Loan Date]])</f>
        <v>2</v>
      </c>
      <c r="J8424" t="str">
        <f>_xlfn.XLOOKUP(Table6[[#This Row],[Numeric Month]],$N$5:$N$11,$O$5:$O$11)</f>
        <v>Feb</v>
      </c>
      <c r="K8424" t="str">
        <f>_xlfn.XLOOKUP(Table6[[#This Row],[Loan Date]],$Q$5:$Q$152,$R$5:$R$152)</f>
        <v>Tuesday</v>
      </c>
      <c r="L8424" t="str">
        <f>_xlfn.XLOOKUP(Table6[[#This Row],[Loan Date]],$Q$5:$Q$152,$S$5:$S$152)</f>
        <v>Week 6</v>
      </c>
    </row>
    <row r="8425" spans="1:12" x14ac:dyDescent="0.2">
      <c r="A8425" s="1">
        <v>44971</v>
      </c>
      <c r="B8425" t="s">
        <v>5</v>
      </c>
      <c r="C8425" s="1">
        <v>44978</v>
      </c>
      <c r="D8425" t="s">
        <v>91</v>
      </c>
      <c r="E8425" t="s">
        <v>15</v>
      </c>
      <c r="F8425" t="s">
        <v>14</v>
      </c>
      <c r="G8425" t="s">
        <v>1</v>
      </c>
      <c r="H8425" t="s">
        <v>0</v>
      </c>
      <c r="I8425">
        <f>MONTH(Table6[[#This Row],[Loan Date]])</f>
        <v>2</v>
      </c>
      <c r="J8425" t="str">
        <f>_xlfn.XLOOKUP(Table6[[#This Row],[Numeric Month]],$N$5:$N$11,$O$5:$O$11)</f>
        <v>Feb</v>
      </c>
      <c r="K8425" t="str">
        <f>_xlfn.XLOOKUP(Table6[[#This Row],[Loan Date]],$Q$5:$Q$152,$R$5:$R$152)</f>
        <v>Tuesday</v>
      </c>
      <c r="L8425" t="str">
        <f>_xlfn.XLOOKUP(Table6[[#This Row],[Loan Date]],$Q$5:$Q$152,$S$5:$S$152)</f>
        <v>Week 6</v>
      </c>
    </row>
    <row r="8426" spans="1:12" x14ac:dyDescent="0.2">
      <c r="A8426" s="1">
        <v>44971</v>
      </c>
      <c r="B8426" t="s">
        <v>7</v>
      </c>
      <c r="C8426" s="1">
        <v>44978</v>
      </c>
      <c r="D8426" t="s">
        <v>289</v>
      </c>
      <c r="E8426" t="s">
        <v>52</v>
      </c>
      <c r="F8426" t="s">
        <v>51</v>
      </c>
      <c r="G8426" t="s">
        <v>1</v>
      </c>
      <c r="H8426" t="s">
        <v>0</v>
      </c>
      <c r="I8426">
        <f>MONTH(Table6[[#This Row],[Loan Date]])</f>
        <v>2</v>
      </c>
      <c r="J8426" t="str">
        <f>_xlfn.XLOOKUP(Table6[[#This Row],[Numeric Month]],$N$5:$N$11,$O$5:$O$11)</f>
        <v>Feb</v>
      </c>
      <c r="K8426" t="str">
        <f>_xlfn.XLOOKUP(Table6[[#This Row],[Loan Date]],$Q$5:$Q$152,$R$5:$R$152)</f>
        <v>Tuesday</v>
      </c>
      <c r="L8426" t="str">
        <f>_xlfn.XLOOKUP(Table6[[#This Row],[Loan Date]],$Q$5:$Q$152,$S$5:$S$152)</f>
        <v>Week 6</v>
      </c>
    </row>
    <row r="8427" spans="1:12" x14ac:dyDescent="0.2">
      <c r="A8427" s="1">
        <v>44971</v>
      </c>
      <c r="B8427" t="s">
        <v>7</v>
      </c>
      <c r="C8427" s="1">
        <v>44971</v>
      </c>
      <c r="D8427" t="s">
        <v>185</v>
      </c>
      <c r="E8427" t="s">
        <v>21</v>
      </c>
      <c r="F8427" t="s">
        <v>21</v>
      </c>
      <c r="G8427" t="s">
        <v>20</v>
      </c>
      <c r="H8427" t="s">
        <v>0</v>
      </c>
      <c r="I8427">
        <f>MONTH(Table6[[#This Row],[Loan Date]])</f>
        <v>2</v>
      </c>
      <c r="J8427" t="str">
        <f>_xlfn.XLOOKUP(Table6[[#This Row],[Numeric Month]],$N$5:$N$11,$O$5:$O$11)</f>
        <v>Feb</v>
      </c>
      <c r="K8427" t="str">
        <f>_xlfn.XLOOKUP(Table6[[#This Row],[Loan Date]],$Q$5:$Q$152,$R$5:$R$152)</f>
        <v>Tuesday</v>
      </c>
      <c r="L8427" t="str">
        <f>_xlfn.XLOOKUP(Table6[[#This Row],[Loan Date]],$Q$5:$Q$152,$S$5:$S$152)</f>
        <v>Week 6</v>
      </c>
    </row>
    <row r="8428" spans="1:12" x14ac:dyDescent="0.2">
      <c r="A8428" s="1">
        <v>44971</v>
      </c>
      <c r="B8428" t="s">
        <v>7</v>
      </c>
      <c r="C8428" s="1">
        <v>44971</v>
      </c>
      <c r="D8428" t="s">
        <v>408</v>
      </c>
      <c r="E8428" t="s">
        <v>23</v>
      </c>
      <c r="F8428" t="s">
        <v>23</v>
      </c>
      <c r="G8428" t="s">
        <v>20</v>
      </c>
      <c r="H8428" t="s">
        <v>0</v>
      </c>
      <c r="I8428">
        <f>MONTH(Table6[[#This Row],[Loan Date]])</f>
        <v>2</v>
      </c>
      <c r="J8428" t="str">
        <f>_xlfn.XLOOKUP(Table6[[#This Row],[Numeric Month]],$N$5:$N$11,$O$5:$O$11)</f>
        <v>Feb</v>
      </c>
      <c r="K8428" t="str">
        <f>_xlfn.XLOOKUP(Table6[[#This Row],[Loan Date]],$Q$5:$Q$152,$R$5:$R$152)</f>
        <v>Tuesday</v>
      </c>
      <c r="L8428" t="str">
        <f>_xlfn.XLOOKUP(Table6[[#This Row],[Loan Date]],$Q$5:$Q$152,$S$5:$S$152)</f>
        <v>Week 6</v>
      </c>
    </row>
    <row r="8429" spans="1:12" x14ac:dyDescent="0.2">
      <c r="A8429" s="1">
        <v>44971</v>
      </c>
      <c r="B8429" t="s">
        <v>5</v>
      </c>
      <c r="C8429" s="1">
        <v>44978</v>
      </c>
      <c r="D8429" t="s">
        <v>885</v>
      </c>
      <c r="E8429" t="s">
        <v>15</v>
      </c>
      <c r="F8429" t="s">
        <v>14</v>
      </c>
      <c r="G8429" t="s">
        <v>1</v>
      </c>
      <c r="H8429" t="s">
        <v>0</v>
      </c>
      <c r="I8429">
        <f>MONTH(Table6[[#This Row],[Loan Date]])</f>
        <v>2</v>
      </c>
      <c r="J8429" t="str">
        <f>_xlfn.XLOOKUP(Table6[[#This Row],[Numeric Month]],$N$5:$N$11,$O$5:$O$11)</f>
        <v>Feb</v>
      </c>
      <c r="K8429" t="str">
        <f>_xlfn.XLOOKUP(Table6[[#This Row],[Loan Date]],$Q$5:$Q$152,$R$5:$R$152)</f>
        <v>Tuesday</v>
      </c>
      <c r="L8429" t="str">
        <f>_xlfn.XLOOKUP(Table6[[#This Row],[Loan Date]],$Q$5:$Q$152,$S$5:$S$152)</f>
        <v>Week 6</v>
      </c>
    </row>
    <row r="8430" spans="1:12" x14ac:dyDescent="0.2">
      <c r="A8430" s="1">
        <v>44971</v>
      </c>
      <c r="B8430" t="s">
        <v>7</v>
      </c>
      <c r="C8430" s="1">
        <v>44971</v>
      </c>
      <c r="D8430" t="s">
        <v>78</v>
      </c>
      <c r="E8430" t="s">
        <v>44</v>
      </c>
      <c r="F8430" t="s">
        <v>44</v>
      </c>
      <c r="G8430" t="s">
        <v>39</v>
      </c>
      <c r="H8430" t="s">
        <v>0</v>
      </c>
      <c r="I8430">
        <f>MONTH(Table6[[#This Row],[Loan Date]])</f>
        <v>2</v>
      </c>
      <c r="J8430" t="str">
        <f>_xlfn.XLOOKUP(Table6[[#This Row],[Numeric Month]],$N$5:$N$11,$O$5:$O$11)</f>
        <v>Feb</v>
      </c>
      <c r="K8430" t="str">
        <f>_xlfn.XLOOKUP(Table6[[#This Row],[Loan Date]],$Q$5:$Q$152,$R$5:$R$152)</f>
        <v>Tuesday</v>
      </c>
      <c r="L8430" t="str">
        <f>_xlfn.XLOOKUP(Table6[[#This Row],[Loan Date]],$Q$5:$Q$152,$S$5:$S$152)</f>
        <v>Week 6</v>
      </c>
    </row>
    <row r="8431" spans="1:12" x14ac:dyDescent="0.2">
      <c r="A8431" s="1">
        <v>44971</v>
      </c>
      <c r="B8431" t="s">
        <v>7</v>
      </c>
      <c r="C8431" s="1">
        <v>44985</v>
      </c>
      <c r="D8431" t="s">
        <v>501</v>
      </c>
      <c r="E8431" t="s">
        <v>9</v>
      </c>
      <c r="F8431" t="s">
        <v>8</v>
      </c>
      <c r="G8431" t="s">
        <v>1</v>
      </c>
      <c r="H8431" t="s">
        <v>0</v>
      </c>
      <c r="I8431">
        <f>MONTH(Table6[[#This Row],[Loan Date]])</f>
        <v>2</v>
      </c>
      <c r="J8431" t="str">
        <f>_xlfn.XLOOKUP(Table6[[#This Row],[Numeric Month]],$N$5:$N$11,$O$5:$O$11)</f>
        <v>Feb</v>
      </c>
      <c r="K8431" t="str">
        <f>_xlfn.XLOOKUP(Table6[[#This Row],[Loan Date]],$Q$5:$Q$152,$R$5:$R$152)</f>
        <v>Tuesday</v>
      </c>
      <c r="L8431" t="str">
        <f>_xlfn.XLOOKUP(Table6[[#This Row],[Loan Date]],$Q$5:$Q$152,$S$5:$S$152)</f>
        <v>Week 6</v>
      </c>
    </row>
    <row r="8432" spans="1:12" x14ac:dyDescent="0.2">
      <c r="A8432" s="1">
        <v>44971</v>
      </c>
      <c r="B8432" t="s">
        <v>7</v>
      </c>
      <c r="C8432" s="1">
        <v>44978</v>
      </c>
      <c r="D8432" t="s">
        <v>322</v>
      </c>
      <c r="E8432" t="s">
        <v>52</v>
      </c>
      <c r="F8432" t="s">
        <v>51</v>
      </c>
      <c r="G8432" t="s">
        <v>1</v>
      </c>
      <c r="H8432" t="s">
        <v>0</v>
      </c>
      <c r="I8432">
        <f>MONTH(Table6[[#This Row],[Loan Date]])</f>
        <v>2</v>
      </c>
      <c r="J8432" t="str">
        <f>_xlfn.XLOOKUP(Table6[[#This Row],[Numeric Month]],$N$5:$N$11,$O$5:$O$11)</f>
        <v>Feb</v>
      </c>
      <c r="K8432" t="str">
        <f>_xlfn.XLOOKUP(Table6[[#This Row],[Loan Date]],$Q$5:$Q$152,$R$5:$R$152)</f>
        <v>Tuesday</v>
      </c>
      <c r="L8432" t="str">
        <f>_xlfn.XLOOKUP(Table6[[#This Row],[Loan Date]],$Q$5:$Q$152,$S$5:$S$152)</f>
        <v>Week 6</v>
      </c>
    </row>
    <row r="8433" spans="1:12" x14ac:dyDescent="0.2">
      <c r="A8433" s="1">
        <v>44971</v>
      </c>
      <c r="B8433" t="s">
        <v>7</v>
      </c>
      <c r="C8433" s="1">
        <v>44971</v>
      </c>
      <c r="D8433" t="s">
        <v>13</v>
      </c>
      <c r="E8433" t="s">
        <v>12</v>
      </c>
      <c r="F8433" t="s">
        <v>12</v>
      </c>
      <c r="G8433" t="s">
        <v>11</v>
      </c>
      <c r="H8433" t="s">
        <v>0</v>
      </c>
      <c r="I8433">
        <f>MONTH(Table6[[#This Row],[Loan Date]])</f>
        <v>2</v>
      </c>
      <c r="J8433" t="str">
        <f>_xlfn.XLOOKUP(Table6[[#This Row],[Numeric Month]],$N$5:$N$11,$O$5:$O$11)</f>
        <v>Feb</v>
      </c>
      <c r="K8433" t="str">
        <f>_xlfn.XLOOKUP(Table6[[#This Row],[Loan Date]],$Q$5:$Q$152,$R$5:$R$152)</f>
        <v>Tuesday</v>
      </c>
      <c r="L8433" t="str">
        <f>_xlfn.XLOOKUP(Table6[[#This Row],[Loan Date]],$Q$5:$Q$152,$S$5:$S$152)</f>
        <v>Week 6</v>
      </c>
    </row>
    <row r="8434" spans="1:12" x14ac:dyDescent="0.2">
      <c r="A8434" s="1">
        <v>44971</v>
      </c>
      <c r="B8434" t="s">
        <v>7</v>
      </c>
      <c r="C8434" s="1">
        <v>44971</v>
      </c>
      <c r="D8434" t="s">
        <v>63</v>
      </c>
      <c r="E8434" t="s">
        <v>44</v>
      </c>
      <c r="F8434" t="s">
        <v>44</v>
      </c>
      <c r="G8434" t="s">
        <v>39</v>
      </c>
      <c r="H8434" t="s">
        <v>0</v>
      </c>
      <c r="I8434">
        <f>MONTH(Table6[[#This Row],[Loan Date]])</f>
        <v>2</v>
      </c>
      <c r="J8434" t="str">
        <f>_xlfn.XLOOKUP(Table6[[#This Row],[Numeric Month]],$N$5:$N$11,$O$5:$O$11)</f>
        <v>Feb</v>
      </c>
      <c r="K8434" t="str">
        <f>_xlfn.XLOOKUP(Table6[[#This Row],[Loan Date]],$Q$5:$Q$152,$R$5:$R$152)</f>
        <v>Tuesday</v>
      </c>
      <c r="L8434" t="str">
        <f>_xlfn.XLOOKUP(Table6[[#This Row],[Loan Date]],$Q$5:$Q$152,$S$5:$S$152)</f>
        <v>Week 6</v>
      </c>
    </row>
    <row r="8435" spans="1:12" x14ac:dyDescent="0.2">
      <c r="A8435" s="1">
        <v>44971</v>
      </c>
      <c r="B8435" t="s">
        <v>7</v>
      </c>
      <c r="C8435" s="1">
        <v>44971</v>
      </c>
      <c r="D8435" t="s">
        <v>494</v>
      </c>
      <c r="E8435" t="s">
        <v>37</v>
      </c>
      <c r="F8435" t="s">
        <v>37</v>
      </c>
      <c r="G8435" t="s">
        <v>20</v>
      </c>
      <c r="H8435" t="s">
        <v>0</v>
      </c>
      <c r="I8435">
        <f>MONTH(Table6[[#This Row],[Loan Date]])</f>
        <v>2</v>
      </c>
      <c r="J8435" t="str">
        <f>_xlfn.XLOOKUP(Table6[[#This Row],[Numeric Month]],$N$5:$N$11,$O$5:$O$11)</f>
        <v>Feb</v>
      </c>
      <c r="K8435" t="str">
        <f>_xlfn.XLOOKUP(Table6[[#This Row],[Loan Date]],$Q$5:$Q$152,$R$5:$R$152)</f>
        <v>Tuesday</v>
      </c>
      <c r="L8435" t="str">
        <f>_xlfn.XLOOKUP(Table6[[#This Row],[Loan Date]],$Q$5:$Q$152,$S$5:$S$152)</f>
        <v>Week 6</v>
      </c>
    </row>
    <row r="8436" spans="1:12" x14ac:dyDescent="0.2">
      <c r="A8436" s="1">
        <v>44971</v>
      </c>
      <c r="B8436" t="s">
        <v>5</v>
      </c>
      <c r="C8436" s="1">
        <v>44971</v>
      </c>
      <c r="D8436" t="s">
        <v>260</v>
      </c>
      <c r="E8436" t="s">
        <v>21</v>
      </c>
      <c r="F8436" t="s">
        <v>21</v>
      </c>
      <c r="G8436" t="s">
        <v>20</v>
      </c>
      <c r="H8436" t="s">
        <v>0</v>
      </c>
      <c r="I8436">
        <f>MONTH(Table6[[#This Row],[Loan Date]])</f>
        <v>2</v>
      </c>
      <c r="J8436" t="str">
        <f>_xlfn.XLOOKUP(Table6[[#This Row],[Numeric Month]],$N$5:$N$11,$O$5:$O$11)</f>
        <v>Feb</v>
      </c>
      <c r="K8436" t="str">
        <f>_xlfn.XLOOKUP(Table6[[#This Row],[Loan Date]],$Q$5:$Q$152,$R$5:$R$152)</f>
        <v>Tuesday</v>
      </c>
      <c r="L8436" t="str">
        <f>_xlfn.XLOOKUP(Table6[[#This Row],[Loan Date]],$Q$5:$Q$152,$S$5:$S$152)</f>
        <v>Week 6</v>
      </c>
    </row>
    <row r="8437" spans="1:12" x14ac:dyDescent="0.2">
      <c r="A8437" s="1">
        <v>44971</v>
      </c>
      <c r="B8437" t="s">
        <v>5</v>
      </c>
      <c r="C8437" s="1">
        <v>44971</v>
      </c>
      <c r="D8437" t="s">
        <v>77</v>
      </c>
      <c r="E8437" t="s">
        <v>23</v>
      </c>
      <c r="F8437" t="s">
        <v>23</v>
      </c>
      <c r="G8437" t="s">
        <v>20</v>
      </c>
      <c r="H8437" t="s">
        <v>0</v>
      </c>
      <c r="I8437">
        <f>MONTH(Table6[[#This Row],[Loan Date]])</f>
        <v>2</v>
      </c>
      <c r="J8437" t="str">
        <f>_xlfn.XLOOKUP(Table6[[#This Row],[Numeric Month]],$N$5:$N$11,$O$5:$O$11)</f>
        <v>Feb</v>
      </c>
      <c r="K8437" t="str">
        <f>_xlfn.XLOOKUP(Table6[[#This Row],[Loan Date]],$Q$5:$Q$152,$R$5:$R$152)</f>
        <v>Tuesday</v>
      </c>
      <c r="L8437" t="str">
        <f>_xlfn.XLOOKUP(Table6[[#This Row],[Loan Date]],$Q$5:$Q$152,$S$5:$S$152)</f>
        <v>Week 6</v>
      </c>
    </row>
    <row r="8438" spans="1:12" x14ac:dyDescent="0.2">
      <c r="A8438" s="1">
        <v>44972</v>
      </c>
      <c r="B8438" t="s">
        <v>7</v>
      </c>
      <c r="C8438" s="1">
        <v>44972</v>
      </c>
      <c r="D8438" t="s">
        <v>494</v>
      </c>
      <c r="E8438" t="s">
        <v>37</v>
      </c>
      <c r="F8438" t="s">
        <v>37</v>
      </c>
      <c r="G8438" t="s">
        <v>20</v>
      </c>
      <c r="H8438" t="s">
        <v>0</v>
      </c>
      <c r="I8438">
        <f>MONTH(Table6[[#This Row],[Loan Date]])</f>
        <v>2</v>
      </c>
      <c r="J8438" t="str">
        <f>_xlfn.XLOOKUP(Table6[[#This Row],[Numeric Month]],$N$5:$N$11,$O$5:$O$11)</f>
        <v>Feb</v>
      </c>
      <c r="K8438" t="str">
        <f>_xlfn.XLOOKUP(Table6[[#This Row],[Loan Date]],$Q$5:$Q$152,$R$5:$R$152)</f>
        <v>Wednesday</v>
      </c>
      <c r="L8438" t="str">
        <f>_xlfn.XLOOKUP(Table6[[#This Row],[Loan Date]],$Q$5:$Q$152,$S$5:$S$152)</f>
        <v>Week 6</v>
      </c>
    </row>
    <row r="8439" spans="1:12" x14ac:dyDescent="0.2">
      <c r="A8439" s="1">
        <v>44972</v>
      </c>
      <c r="B8439" t="s">
        <v>107</v>
      </c>
      <c r="C8439" s="1">
        <v>44979</v>
      </c>
      <c r="D8439" t="s">
        <v>540</v>
      </c>
      <c r="E8439" t="s">
        <v>52</v>
      </c>
      <c r="F8439" t="s">
        <v>51</v>
      </c>
      <c r="G8439" t="s">
        <v>1</v>
      </c>
      <c r="H8439" t="s">
        <v>0</v>
      </c>
      <c r="I8439">
        <f>MONTH(Table6[[#This Row],[Loan Date]])</f>
        <v>2</v>
      </c>
      <c r="J8439" t="str">
        <f>_xlfn.XLOOKUP(Table6[[#This Row],[Numeric Month]],$N$5:$N$11,$O$5:$O$11)</f>
        <v>Feb</v>
      </c>
      <c r="K8439" t="str">
        <f>_xlfn.XLOOKUP(Table6[[#This Row],[Loan Date]],$Q$5:$Q$152,$R$5:$R$152)</f>
        <v>Wednesday</v>
      </c>
      <c r="L8439" t="str">
        <f>_xlfn.XLOOKUP(Table6[[#This Row],[Loan Date]],$Q$5:$Q$152,$S$5:$S$152)</f>
        <v>Week 6</v>
      </c>
    </row>
    <row r="8440" spans="1:12" x14ac:dyDescent="0.2">
      <c r="A8440" s="1">
        <v>44972</v>
      </c>
      <c r="B8440" t="s">
        <v>5</v>
      </c>
      <c r="C8440" s="1">
        <v>44979</v>
      </c>
      <c r="D8440" t="s">
        <v>884</v>
      </c>
      <c r="E8440" t="s">
        <v>3</v>
      </c>
      <c r="F8440" t="s">
        <v>2</v>
      </c>
      <c r="G8440" t="s">
        <v>1</v>
      </c>
      <c r="H8440" t="s">
        <v>0</v>
      </c>
      <c r="I8440">
        <f>MONTH(Table6[[#This Row],[Loan Date]])</f>
        <v>2</v>
      </c>
      <c r="J8440" t="str">
        <f>_xlfn.XLOOKUP(Table6[[#This Row],[Numeric Month]],$N$5:$N$11,$O$5:$O$11)</f>
        <v>Feb</v>
      </c>
      <c r="K8440" t="str">
        <f>_xlfn.XLOOKUP(Table6[[#This Row],[Loan Date]],$Q$5:$Q$152,$R$5:$R$152)</f>
        <v>Wednesday</v>
      </c>
      <c r="L8440" t="str">
        <f>_xlfn.XLOOKUP(Table6[[#This Row],[Loan Date]],$Q$5:$Q$152,$S$5:$S$152)</f>
        <v>Week 6</v>
      </c>
    </row>
    <row r="8441" spans="1:12" x14ac:dyDescent="0.2">
      <c r="A8441" s="1">
        <v>44972</v>
      </c>
      <c r="B8441" t="s">
        <v>7</v>
      </c>
      <c r="C8441" s="1">
        <v>44972</v>
      </c>
      <c r="D8441" t="s">
        <v>543</v>
      </c>
      <c r="E8441" t="s">
        <v>162</v>
      </c>
      <c r="F8441" t="s">
        <v>162</v>
      </c>
      <c r="G8441" t="s">
        <v>11</v>
      </c>
      <c r="H8441" t="s">
        <v>0</v>
      </c>
      <c r="I8441">
        <f>MONTH(Table6[[#This Row],[Loan Date]])</f>
        <v>2</v>
      </c>
      <c r="J8441" t="str">
        <f>_xlfn.XLOOKUP(Table6[[#This Row],[Numeric Month]],$N$5:$N$11,$O$5:$O$11)</f>
        <v>Feb</v>
      </c>
      <c r="K8441" t="str">
        <f>_xlfn.XLOOKUP(Table6[[#This Row],[Loan Date]],$Q$5:$Q$152,$R$5:$R$152)</f>
        <v>Wednesday</v>
      </c>
      <c r="L8441" t="str">
        <f>_xlfn.XLOOKUP(Table6[[#This Row],[Loan Date]],$Q$5:$Q$152,$S$5:$S$152)</f>
        <v>Week 6</v>
      </c>
    </row>
    <row r="8442" spans="1:12" x14ac:dyDescent="0.2">
      <c r="A8442" s="1">
        <v>44972</v>
      </c>
      <c r="B8442" t="s">
        <v>7</v>
      </c>
      <c r="C8442" s="1">
        <v>44972</v>
      </c>
      <c r="D8442" t="s">
        <v>185</v>
      </c>
      <c r="E8442" t="s">
        <v>21</v>
      </c>
      <c r="F8442" t="s">
        <v>21</v>
      </c>
      <c r="G8442" t="s">
        <v>20</v>
      </c>
      <c r="H8442" t="s">
        <v>0</v>
      </c>
      <c r="I8442">
        <f>MONTH(Table6[[#This Row],[Loan Date]])</f>
        <v>2</v>
      </c>
      <c r="J8442" t="str">
        <f>_xlfn.XLOOKUP(Table6[[#This Row],[Numeric Month]],$N$5:$N$11,$O$5:$O$11)</f>
        <v>Feb</v>
      </c>
      <c r="K8442" t="str">
        <f>_xlfn.XLOOKUP(Table6[[#This Row],[Loan Date]],$Q$5:$Q$152,$R$5:$R$152)</f>
        <v>Wednesday</v>
      </c>
      <c r="L8442" t="str">
        <f>_xlfn.XLOOKUP(Table6[[#This Row],[Loan Date]],$Q$5:$Q$152,$S$5:$S$152)</f>
        <v>Week 6</v>
      </c>
    </row>
    <row r="8443" spans="1:12" x14ac:dyDescent="0.2">
      <c r="A8443" s="1">
        <v>44972</v>
      </c>
      <c r="B8443" t="s">
        <v>7</v>
      </c>
      <c r="C8443" s="1">
        <v>44972</v>
      </c>
      <c r="D8443" t="s">
        <v>408</v>
      </c>
      <c r="E8443" t="s">
        <v>23</v>
      </c>
      <c r="F8443" t="s">
        <v>23</v>
      </c>
      <c r="G8443" t="s">
        <v>20</v>
      </c>
      <c r="H8443" t="s">
        <v>0</v>
      </c>
      <c r="I8443">
        <f>MONTH(Table6[[#This Row],[Loan Date]])</f>
        <v>2</v>
      </c>
      <c r="J8443" t="str">
        <f>_xlfn.XLOOKUP(Table6[[#This Row],[Numeric Month]],$N$5:$N$11,$O$5:$O$11)</f>
        <v>Feb</v>
      </c>
      <c r="K8443" t="str">
        <f>_xlfn.XLOOKUP(Table6[[#This Row],[Loan Date]],$Q$5:$Q$152,$R$5:$R$152)</f>
        <v>Wednesday</v>
      </c>
      <c r="L8443" t="str">
        <f>_xlfn.XLOOKUP(Table6[[#This Row],[Loan Date]],$Q$5:$Q$152,$S$5:$S$152)</f>
        <v>Week 6</v>
      </c>
    </row>
    <row r="8444" spans="1:12" x14ac:dyDescent="0.2">
      <c r="A8444" s="1">
        <v>44972</v>
      </c>
      <c r="B8444" t="s">
        <v>7</v>
      </c>
      <c r="C8444" s="1">
        <v>44972</v>
      </c>
      <c r="D8444" t="s">
        <v>267</v>
      </c>
      <c r="E8444" t="s">
        <v>37</v>
      </c>
      <c r="F8444" t="s">
        <v>37</v>
      </c>
      <c r="G8444" t="s">
        <v>20</v>
      </c>
      <c r="H8444" t="s">
        <v>0</v>
      </c>
      <c r="I8444">
        <f>MONTH(Table6[[#This Row],[Loan Date]])</f>
        <v>2</v>
      </c>
      <c r="J8444" t="str">
        <f>_xlfn.XLOOKUP(Table6[[#This Row],[Numeric Month]],$N$5:$N$11,$O$5:$O$11)</f>
        <v>Feb</v>
      </c>
      <c r="K8444" t="str">
        <f>_xlfn.XLOOKUP(Table6[[#This Row],[Loan Date]],$Q$5:$Q$152,$R$5:$R$152)</f>
        <v>Wednesday</v>
      </c>
      <c r="L8444" t="str">
        <f>_xlfn.XLOOKUP(Table6[[#This Row],[Loan Date]],$Q$5:$Q$152,$S$5:$S$152)</f>
        <v>Week 6</v>
      </c>
    </row>
    <row r="8445" spans="1:12" x14ac:dyDescent="0.2">
      <c r="A8445" s="1">
        <v>44972</v>
      </c>
      <c r="B8445" t="s">
        <v>7</v>
      </c>
      <c r="C8445" s="1">
        <v>44972</v>
      </c>
      <c r="D8445" t="s">
        <v>610</v>
      </c>
      <c r="E8445" t="s">
        <v>21</v>
      </c>
      <c r="F8445" t="s">
        <v>21</v>
      </c>
      <c r="G8445" t="s">
        <v>20</v>
      </c>
      <c r="H8445" t="s">
        <v>0</v>
      </c>
      <c r="I8445">
        <f>MONTH(Table6[[#This Row],[Loan Date]])</f>
        <v>2</v>
      </c>
      <c r="J8445" t="str">
        <f>_xlfn.XLOOKUP(Table6[[#This Row],[Numeric Month]],$N$5:$N$11,$O$5:$O$11)</f>
        <v>Feb</v>
      </c>
      <c r="K8445" t="str">
        <f>_xlfn.XLOOKUP(Table6[[#This Row],[Loan Date]],$Q$5:$Q$152,$R$5:$R$152)</f>
        <v>Wednesday</v>
      </c>
      <c r="L8445" t="str">
        <f>_xlfn.XLOOKUP(Table6[[#This Row],[Loan Date]],$Q$5:$Q$152,$S$5:$S$152)</f>
        <v>Week 6</v>
      </c>
    </row>
    <row r="8446" spans="1:12" x14ac:dyDescent="0.2">
      <c r="A8446" s="1">
        <v>44972</v>
      </c>
      <c r="B8446" t="s">
        <v>7</v>
      </c>
      <c r="C8446" s="1">
        <v>44972</v>
      </c>
      <c r="D8446" t="s">
        <v>29</v>
      </c>
      <c r="E8446" t="s">
        <v>23</v>
      </c>
      <c r="F8446" t="s">
        <v>23</v>
      </c>
      <c r="G8446" t="s">
        <v>20</v>
      </c>
      <c r="H8446" t="s">
        <v>0</v>
      </c>
      <c r="I8446">
        <f>MONTH(Table6[[#This Row],[Loan Date]])</f>
        <v>2</v>
      </c>
      <c r="J8446" t="str">
        <f>_xlfn.XLOOKUP(Table6[[#This Row],[Numeric Month]],$N$5:$N$11,$O$5:$O$11)</f>
        <v>Feb</v>
      </c>
      <c r="K8446" t="str">
        <f>_xlfn.XLOOKUP(Table6[[#This Row],[Loan Date]],$Q$5:$Q$152,$R$5:$R$152)</f>
        <v>Wednesday</v>
      </c>
      <c r="L8446" t="str">
        <f>_xlfn.XLOOKUP(Table6[[#This Row],[Loan Date]],$Q$5:$Q$152,$S$5:$S$152)</f>
        <v>Week 6</v>
      </c>
    </row>
    <row r="8447" spans="1:12" x14ac:dyDescent="0.2">
      <c r="A8447" s="1">
        <v>44972</v>
      </c>
      <c r="B8447" t="s">
        <v>7</v>
      </c>
      <c r="C8447" s="1">
        <v>44972</v>
      </c>
      <c r="D8447" t="s">
        <v>412</v>
      </c>
      <c r="E8447" t="s">
        <v>65</v>
      </c>
      <c r="F8447" t="s">
        <v>65</v>
      </c>
      <c r="G8447" t="s">
        <v>20</v>
      </c>
      <c r="H8447" t="s">
        <v>0</v>
      </c>
      <c r="I8447">
        <f>MONTH(Table6[[#This Row],[Loan Date]])</f>
        <v>2</v>
      </c>
      <c r="J8447" t="str">
        <f>_xlfn.XLOOKUP(Table6[[#This Row],[Numeric Month]],$N$5:$N$11,$O$5:$O$11)</f>
        <v>Feb</v>
      </c>
      <c r="K8447" t="str">
        <f>_xlfn.XLOOKUP(Table6[[#This Row],[Loan Date]],$Q$5:$Q$152,$R$5:$R$152)</f>
        <v>Wednesday</v>
      </c>
      <c r="L8447" t="str">
        <f>_xlfn.XLOOKUP(Table6[[#This Row],[Loan Date]],$Q$5:$Q$152,$S$5:$S$152)</f>
        <v>Week 6</v>
      </c>
    </row>
    <row r="8448" spans="1:12" x14ac:dyDescent="0.2">
      <c r="A8448" s="1">
        <v>44972</v>
      </c>
      <c r="B8448" t="s">
        <v>7</v>
      </c>
      <c r="C8448" s="1">
        <v>44972</v>
      </c>
      <c r="D8448" t="s">
        <v>613</v>
      </c>
      <c r="E8448" t="s">
        <v>21</v>
      </c>
      <c r="F8448" t="s">
        <v>21</v>
      </c>
      <c r="G8448" t="s">
        <v>20</v>
      </c>
      <c r="H8448" t="s">
        <v>0</v>
      </c>
      <c r="I8448">
        <f>MONTH(Table6[[#This Row],[Loan Date]])</f>
        <v>2</v>
      </c>
      <c r="J8448" t="str">
        <f>_xlfn.XLOOKUP(Table6[[#This Row],[Numeric Month]],$N$5:$N$11,$O$5:$O$11)</f>
        <v>Feb</v>
      </c>
      <c r="K8448" t="str">
        <f>_xlfn.XLOOKUP(Table6[[#This Row],[Loan Date]],$Q$5:$Q$152,$R$5:$R$152)</f>
        <v>Wednesday</v>
      </c>
      <c r="L8448" t="str">
        <f>_xlfn.XLOOKUP(Table6[[#This Row],[Loan Date]],$Q$5:$Q$152,$S$5:$S$152)</f>
        <v>Week 6</v>
      </c>
    </row>
    <row r="8449" spans="1:12" x14ac:dyDescent="0.2">
      <c r="A8449" s="1">
        <v>44972</v>
      </c>
      <c r="B8449" t="s">
        <v>7</v>
      </c>
      <c r="C8449" s="1">
        <v>44972</v>
      </c>
      <c r="D8449" t="s">
        <v>214</v>
      </c>
      <c r="E8449" t="s">
        <v>23</v>
      </c>
      <c r="F8449" t="s">
        <v>23</v>
      </c>
      <c r="G8449" t="s">
        <v>20</v>
      </c>
      <c r="H8449" t="s">
        <v>0</v>
      </c>
      <c r="I8449">
        <f>MONTH(Table6[[#This Row],[Loan Date]])</f>
        <v>2</v>
      </c>
      <c r="J8449" t="str">
        <f>_xlfn.XLOOKUP(Table6[[#This Row],[Numeric Month]],$N$5:$N$11,$O$5:$O$11)</f>
        <v>Feb</v>
      </c>
      <c r="K8449" t="str">
        <f>_xlfn.XLOOKUP(Table6[[#This Row],[Loan Date]],$Q$5:$Q$152,$R$5:$R$152)</f>
        <v>Wednesday</v>
      </c>
      <c r="L8449" t="str">
        <f>_xlfn.XLOOKUP(Table6[[#This Row],[Loan Date]],$Q$5:$Q$152,$S$5:$S$152)</f>
        <v>Week 6</v>
      </c>
    </row>
    <row r="8450" spans="1:12" x14ac:dyDescent="0.2">
      <c r="A8450" s="1">
        <v>44972</v>
      </c>
      <c r="B8450" t="s">
        <v>107</v>
      </c>
      <c r="C8450" s="1">
        <v>44972</v>
      </c>
      <c r="D8450" t="s">
        <v>55</v>
      </c>
      <c r="E8450" t="s">
        <v>37</v>
      </c>
      <c r="F8450" t="s">
        <v>37</v>
      </c>
      <c r="G8450" t="s">
        <v>20</v>
      </c>
      <c r="H8450" t="s">
        <v>0</v>
      </c>
      <c r="I8450">
        <f>MONTH(Table6[[#This Row],[Loan Date]])</f>
        <v>2</v>
      </c>
      <c r="J8450" t="str">
        <f>_xlfn.XLOOKUP(Table6[[#This Row],[Numeric Month]],$N$5:$N$11,$O$5:$O$11)</f>
        <v>Feb</v>
      </c>
      <c r="K8450" t="str">
        <f>_xlfn.XLOOKUP(Table6[[#This Row],[Loan Date]],$Q$5:$Q$152,$R$5:$R$152)</f>
        <v>Wednesday</v>
      </c>
      <c r="L8450" t="str">
        <f>_xlfn.XLOOKUP(Table6[[#This Row],[Loan Date]],$Q$5:$Q$152,$S$5:$S$152)</f>
        <v>Week 6</v>
      </c>
    </row>
    <row r="8451" spans="1:12" x14ac:dyDescent="0.2">
      <c r="A8451" s="1">
        <v>44972</v>
      </c>
      <c r="B8451" t="s">
        <v>7</v>
      </c>
      <c r="C8451" s="1">
        <v>44986</v>
      </c>
      <c r="D8451" t="s">
        <v>331</v>
      </c>
      <c r="E8451" t="s">
        <v>9</v>
      </c>
      <c r="F8451" t="s">
        <v>8</v>
      </c>
      <c r="G8451" t="s">
        <v>1</v>
      </c>
      <c r="H8451" t="s">
        <v>0</v>
      </c>
      <c r="I8451">
        <f>MONTH(Table6[[#This Row],[Loan Date]])</f>
        <v>2</v>
      </c>
      <c r="J8451" t="str">
        <f>_xlfn.XLOOKUP(Table6[[#This Row],[Numeric Month]],$N$5:$N$11,$O$5:$O$11)</f>
        <v>Feb</v>
      </c>
      <c r="K8451" t="str">
        <f>_xlfn.XLOOKUP(Table6[[#This Row],[Loan Date]],$Q$5:$Q$152,$R$5:$R$152)</f>
        <v>Wednesday</v>
      </c>
      <c r="L8451" t="str">
        <f>_xlfn.XLOOKUP(Table6[[#This Row],[Loan Date]],$Q$5:$Q$152,$S$5:$S$152)</f>
        <v>Week 6</v>
      </c>
    </row>
    <row r="8452" spans="1:12" x14ac:dyDescent="0.2">
      <c r="A8452" s="1">
        <v>44972</v>
      </c>
      <c r="B8452" t="s">
        <v>5</v>
      </c>
      <c r="C8452" s="1">
        <v>44972</v>
      </c>
      <c r="D8452" t="s">
        <v>198</v>
      </c>
      <c r="E8452" t="s">
        <v>168</v>
      </c>
      <c r="F8452" t="s">
        <v>168</v>
      </c>
      <c r="G8452" t="s">
        <v>20</v>
      </c>
      <c r="H8452" t="s">
        <v>0</v>
      </c>
      <c r="I8452">
        <f>MONTH(Table6[[#This Row],[Loan Date]])</f>
        <v>2</v>
      </c>
      <c r="J8452" t="str">
        <f>_xlfn.XLOOKUP(Table6[[#This Row],[Numeric Month]],$N$5:$N$11,$O$5:$O$11)</f>
        <v>Feb</v>
      </c>
      <c r="K8452" t="str">
        <f>_xlfn.XLOOKUP(Table6[[#This Row],[Loan Date]],$Q$5:$Q$152,$R$5:$R$152)</f>
        <v>Wednesday</v>
      </c>
      <c r="L8452" t="str">
        <f>_xlfn.XLOOKUP(Table6[[#This Row],[Loan Date]],$Q$5:$Q$152,$S$5:$S$152)</f>
        <v>Week 6</v>
      </c>
    </row>
    <row r="8453" spans="1:12" x14ac:dyDescent="0.2">
      <c r="A8453" s="1">
        <v>44972</v>
      </c>
      <c r="B8453" t="s">
        <v>107</v>
      </c>
      <c r="C8453" s="1">
        <v>44972</v>
      </c>
      <c r="D8453" t="s">
        <v>208</v>
      </c>
      <c r="E8453" t="s">
        <v>41</v>
      </c>
      <c r="F8453" t="s">
        <v>40</v>
      </c>
      <c r="G8453" t="s">
        <v>39</v>
      </c>
      <c r="H8453" t="s">
        <v>0</v>
      </c>
      <c r="I8453">
        <f>MONTH(Table6[[#This Row],[Loan Date]])</f>
        <v>2</v>
      </c>
      <c r="J8453" t="str">
        <f>_xlfn.XLOOKUP(Table6[[#This Row],[Numeric Month]],$N$5:$N$11,$O$5:$O$11)</f>
        <v>Feb</v>
      </c>
      <c r="K8453" t="str">
        <f>_xlfn.XLOOKUP(Table6[[#This Row],[Loan Date]],$Q$5:$Q$152,$R$5:$R$152)</f>
        <v>Wednesday</v>
      </c>
      <c r="L8453" t="str">
        <f>_xlfn.XLOOKUP(Table6[[#This Row],[Loan Date]],$Q$5:$Q$152,$S$5:$S$152)</f>
        <v>Week 6</v>
      </c>
    </row>
    <row r="8454" spans="1:12" x14ac:dyDescent="0.2">
      <c r="A8454" s="1">
        <v>44972</v>
      </c>
      <c r="B8454" t="s">
        <v>7</v>
      </c>
      <c r="C8454" s="1">
        <v>44972</v>
      </c>
      <c r="D8454" t="s">
        <v>428</v>
      </c>
      <c r="E8454" t="s">
        <v>37</v>
      </c>
      <c r="F8454" t="s">
        <v>37</v>
      </c>
      <c r="G8454" t="s">
        <v>20</v>
      </c>
      <c r="H8454" t="s">
        <v>0</v>
      </c>
      <c r="I8454">
        <f>MONTH(Table6[[#This Row],[Loan Date]])</f>
        <v>2</v>
      </c>
      <c r="J8454" t="str">
        <f>_xlfn.XLOOKUP(Table6[[#This Row],[Numeric Month]],$N$5:$N$11,$O$5:$O$11)</f>
        <v>Feb</v>
      </c>
      <c r="K8454" t="str">
        <f>_xlfn.XLOOKUP(Table6[[#This Row],[Loan Date]],$Q$5:$Q$152,$R$5:$R$152)</f>
        <v>Wednesday</v>
      </c>
      <c r="L8454" t="str">
        <f>_xlfn.XLOOKUP(Table6[[#This Row],[Loan Date]],$Q$5:$Q$152,$S$5:$S$152)</f>
        <v>Week 6</v>
      </c>
    </row>
    <row r="8455" spans="1:12" x14ac:dyDescent="0.2">
      <c r="A8455" s="1">
        <v>44972</v>
      </c>
      <c r="B8455" t="s">
        <v>5</v>
      </c>
      <c r="C8455" s="1">
        <v>44986</v>
      </c>
      <c r="D8455" t="s">
        <v>132</v>
      </c>
      <c r="E8455" t="s">
        <v>9</v>
      </c>
      <c r="F8455" t="s">
        <v>8</v>
      </c>
      <c r="G8455" t="s">
        <v>1</v>
      </c>
      <c r="H8455" t="s">
        <v>0</v>
      </c>
      <c r="I8455">
        <f>MONTH(Table6[[#This Row],[Loan Date]])</f>
        <v>2</v>
      </c>
      <c r="J8455" t="str">
        <f>_xlfn.XLOOKUP(Table6[[#This Row],[Numeric Month]],$N$5:$N$11,$O$5:$O$11)</f>
        <v>Feb</v>
      </c>
      <c r="K8455" t="str">
        <f>_xlfn.XLOOKUP(Table6[[#This Row],[Loan Date]],$Q$5:$Q$152,$R$5:$R$152)</f>
        <v>Wednesday</v>
      </c>
      <c r="L8455" t="str">
        <f>_xlfn.XLOOKUP(Table6[[#This Row],[Loan Date]],$Q$5:$Q$152,$S$5:$S$152)</f>
        <v>Week 6</v>
      </c>
    </row>
    <row r="8456" spans="1:12" x14ac:dyDescent="0.2">
      <c r="A8456" s="1">
        <v>44972</v>
      </c>
      <c r="B8456" t="s">
        <v>7</v>
      </c>
      <c r="C8456" s="1">
        <v>44972</v>
      </c>
      <c r="D8456" t="s">
        <v>768</v>
      </c>
      <c r="E8456" t="s">
        <v>37</v>
      </c>
      <c r="F8456" t="s">
        <v>37</v>
      </c>
      <c r="G8456" t="s">
        <v>20</v>
      </c>
      <c r="H8456" t="s">
        <v>0</v>
      </c>
      <c r="I8456">
        <f>MONTH(Table6[[#This Row],[Loan Date]])</f>
        <v>2</v>
      </c>
      <c r="J8456" t="str">
        <f>_xlfn.XLOOKUP(Table6[[#This Row],[Numeric Month]],$N$5:$N$11,$O$5:$O$11)</f>
        <v>Feb</v>
      </c>
      <c r="K8456" t="str">
        <f>_xlfn.XLOOKUP(Table6[[#This Row],[Loan Date]],$Q$5:$Q$152,$R$5:$R$152)</f>
        <v>Wednesday</v>
      </c>
      <c r="L8456" t="str">
        <f>_xlfn.XLOOKUP(Table6[[#This Row],[Loan Date]],$Q$5:$Q$152,$S$5:$S$152)</f>
        <v>Week 6</v>
      </c>
    </row>
    <row r="8457" spans="1:12" x14ac:dyDescent="0.2">
      <c r="A8457" s="1">
        <v>44972</v>
      </c>
      <c r="B8457" t="s">
        <v>7</v>
      </c>
      <c r="C8457" s="1">
        <v>44972</v>
      </c>
      <c r="D8457" t="s">
        <v>110</v>
      </c>
      <c r="E8457" t="s">
        <v>23</v>
      </c>
      <c r="F8457" t="s">
        <v>23</v>
      </c>
      <c r="G8457" t="s">
        <v>20</v>
      </c>
      <c r="H8457" t="s">
        <v>0</v>
      </c>
      <c r="I8457">
        <f>MONTH(Table6[[#This Row],[Loan Date]])</f>
        <v>2</v>
      </c>
      <c r="J8457" t="str">
        <f>_xlfn.XLOOKUP(Table6[[#This Row],[Numeric Month]],$N$5:$N$11,$O$5:$O$11)</f>
        <v>Feb</v>
      </c>
      <c r="K8457" t="str">
        <f>_xlfn.XLOOKUP(Table6[[#This Row],[Loan Date]],$Q$5:$Q$152,$R$5:$R$152)</f>
        <v>Wednesday</v>
      </c>
      <c r="L8457" t="str">
        <f>_xlfn.XLOOKUP(Table6[[#This Row],[Loan Date]],$Q$5:$Q$152,$S$5:$S$152)</f>
        <v>Week 6</v>
      </c>
    </row>
    <row r="8458" spans="1:12" x14ac:dyDescent="0.2">
      <c r="A8458" s="1">
        <v>44972</v>
      </c>
      <c r="B8458" t="s">
        <v>7</v>
      </c>
      <c r="C8458" s="1">
        <v>44972</v>
      </c>
      <c r="D8458" t="s">
        <v>152</v>
      </c>
      <c r="E8458" t="s">
        <v>37</v>
      </c>
      <c r="F8458" t="s">
        <v>37</v>
      </c>
      <c r="G8458" t="s">
        <v>20</v>
      </c>
      <c r="H8458" t="s">
        <v>0</v>
      </c>
      <c r="I8458">
        <f>MONTH(Table6[[#This Row],[Loan Date]])</f>
        <v>2</v>
      </c>
      <c r="J8458" t="str">
        <f>_xlfn.XLOOKUP(Table6[[#This Row],[Numeric Month]],$N$5:$N$11,$O$5:$O$11)</f>
        <v>Feb</v>
      </c>
      <c r="K8458" t="str">
        <f>_xlfn.XLOOKUP(Table6[[#This Row],[Loan Date]],$Q$5:$Q$152,$R$5:$R$152)</f>
        <v>Wednesday</v>
      </c>
      <c r="L8458" t="str">
        <f>_xlfn.XLOOKUP(Table6[[#This Row],[Loan Date]],$Q$5:$Q$152,$S$5:$S$152)</f>
        <v>Week 6</v>
      </c>
    </row>
    <row r="8459" spans="1:12" x14ac:dyDescent="0.2">
      <c r="A8459" s="1">
        <v>44972</v>
      </c>
      <c r="B8459" t="s">
        <v>7</v>
      </c>
      <c r="C8459" s="1">
        <v>44972</v>
      </c>
      <c r="D8459" t="s">
        <v>472</v>
      </c>
      <c r="E8459" t="s">
        <v>37</v>
      </c>
      <c r="F8459" t="s">
        <v>37</v>
      </c>
      <c r="G8459" t="s">
        <v>20</v>
      </c>
      <c r="H8459" t="s">
        <v>0</v>
      </c>
      <c r="I8459">
        <f>MONTH(Table6[[#This Row],[Loan Date]])</f>
        <v>2</v>
      </c>
      <c r="J8459" t="str">
        <f>_xlfn.XLOOKUP(Table6[[#This Row],[Numeric Month]],$N$5:$N$11,$O$5:$O$11)</f>
        <v>Feb</v>
      </c>
      <c r="K8459" t="str">
        <f>_xlfn.XLOOKUP(Table6[[#This Row],[Loan Date]],$Q$5:$Q$152,$R$5:$R$152)</f>
        <v>Wednesday</v>
      </c>
      <c r="L8459" t="str">
        <f>_xlfn.XLOOKUP(Table6[[#This Row],[Loan Date]],$Q$5:$Q$152,$S$5:$S$152)</f>
        <v>Week 6</v>
      </c>
    </row>
    <row r="8460" spans="1:12" x14ac:dyDescent="0.2">
      <c r="A8460" s="1">
        <v>44972</v>
      </c>
      <c r="B8460" t="s">
        <v>7</v>
      </c>
      <c r="C8460" s="1">
        <v>44972</v>
      </c>
      <c r="D8460" t="s">
        <v>408</v>
      </c>
      <c r="E8460" t="s">
        <v>23</v>
      </c>
      <c r="F8460" t="s">
        <v>23</v>
      </c>
      <c r="G8460" t="s">
        <v>20</v>
      </c>
      <c r="H8460" t="s">
        <v>0</v>
      </c>
      <c r="I8460">
        <f>MONTH(Table6[[#This Row],[Loan Date]])</f>
        <v>2</v>
      </c>
      <c r="J8460" t="str">
        <f>_xlfn.XLOOKUP(Table6[[#This Row],[Numeric Month]],$N$5:$N$11,$O$5:$O$11)</f>
        <v>Feb</v>
      </c>
      <c r="K8460" t="str">
        <f>_xlfn.XLOOKUP(Table6[[#This Row],[Loan Date]],$Q$5:$Q$152,$R$5:$R$152)</f>
        <v>Wednesday</v>
      </c>
      <c r="L8460" t="str">
        <f>_xlfn.XLOOKUP(Table6[[#This Row],[Loan Date]],$Q$5:$Q$152,$S$5:$S$152)</f>
        <v>Week 6</v>
      </c>
    </row>
    <row r="8461" spans="1:12" x14ac:dyDescent="0.2">
      <c r="A8461" s="1">
        <v>44972</v>
      </c>
      <c r="B8461" t="s">
        <v>7</v>
      </c>
      <c r="C8461" s="1">
        <v>44972</v>
      </c>
      <c r="D8461" t="s">
        <v>441</v>
      </c>
      <c r="E8461" t="s">
        <v>21</v>
      </c>
      <c r="F8461" t="s">
        <v>21</v>
      </c>
      <c r="G8461" t="s">
        <v>20</v>
      </c>
      <c r="H8461" t="s">
        <v>0</v>
      </c>
      <c r="I8461">
        <f>MONTH(Table6[[#This Row],[Loan Date]])</f>
        <v>2</v>
      </c>
      <c r="J8461" t="str">
        <f>_xlfn.XLOOKUP(Table6[[#This Row],[Numeric Month]],$N$5:$N$11,$O$5:$O$11)</f>
        <v>Feb</v>
      </c>
      <c r="K8461" t="str">
        <f>_xlfn.XLOOKUP(Table6[[#This Row],[Loan Date]],$Q$5:$Q$152,$R$5:$R$152)</f>
        <v>Wednesday</v>
      </c>
      <c r="L8461" t="str">
        <f>_xlfn.XLOOKUP(Table6[[#This Row],[Loan Date]],$Q$5:$Q$152,$S$5:$S$152)</f>
        <v>Week 6</v>
      </c>
    </row>
    <row r="8462" spans="1:12" x14ac:dyDescent="0.2">
      <c r="A8462" s="1">
        <v>44972</v>
      </c>
      <c r="B8462" t="s">
        <v>7</v>
      </c>
      <c r="C8462" s="1">
        <v>44972</v>
      </c>
      <c r="D8462" t="s">
        <v>790</v>
      </c>
      <c r="E8462" t="s">
        <v>41</v>
      </c>
      <c r="F8462" t="s">
        <v>40</v>
      </c>
      <c r="G8462" t="s">
        <v>39</v>
      </c>
      <c r="H8462" t="s">
        <v>0</v>
      </c>
      <c r="I8462">
        <f>MONTH(Table6[[#This Row],[Loan Date]])</f>
        <v>2</v>
      </c>
      <c r="J8462" t="str">
        <f>_xlfn.XLOOKUP(Table6[[#This Row],[Numeric Month]],$N$5:$N$11,$O$5:$O$11)</f>
        <v>Feb</v>
      </c>
      <c r="K8462" t="str">
        <f>_xlfn.XLOOKUP(Table6[[#This Row],[Loan Date]],$Q$5:$Q$152,$R$5:$R$152)</f>
        <v>Wednesday</v>
      </c>
      <c r="L8462" t="str">
        <f>_xlfn.XLOOKUP(Table6[[#This Row],[Loan Date]],$Q$5:$Q$152,$S$5:$S$152)</f>
        <v>Week 6</v>
      </c>
    </row>
    <row r="8463" spans="1:12" x14ac:dyDescent="0.2">
      <c r="A8463" s="1">
        <v>44972</v>
      </c>
      <c r="B8463" t="s">
        <v>5</v>
      </c>
      <c r="C8463" s="1">
        <v>44972</v>
      </c>
      <c r="D8463" t="s">
        <v>129</v>
      </c>
      <c r="E8463" t="s">
        <v>37</v>
      </c>
      <c r="F8463" t="s">
        <v>37</v>
      </c>
      <c r="G8463" t="s">
        <v>20</v>
      </c>
      <c r="H8463" t="s">
        <v>0</v>
      </c>
      <c r="I8463">
        <f>MONTH(Table6[[#This Row],[Loan Date]])</f>
        <v>2</v>
      </c>
      <c r="J8463" t="str">
        <f>_xlfn.XLOOKUP(Table6[[#This Row],[Numeric Month]],$N$5:$N$11,$O$5:$O$11)</f>
        <v>Feb</v>
      </c>
      <c r="K8463" t="str">
        <f>_xlfn.XLOOKUP(Table6[[#This Row],[Loan Date]],$Q$5:$Q$152,$R$5:$R$152)</f>
        <v>Wednesday</v>
      </c>
      <c r="L8463" t="str">
        <f>_xlfn.XLOOKUP(Table6[[#This Row],[Loan Date]],$Q$5:$Q$152,$S$5:$S$152)</f>
        <v>Week 6</v>
      </c>
    </row>
    <row r="8464" spans="1:12" x14ac:dyDescent="0.2">
      <c r="A8464" s="1">
        <v>44972</v>
      </c>
      <c r="B8464" t="s">
        <v>5</v>
      </c>
      <c r="C8464" s="1">
        <v>44985</v>
      </c>
      <c r="D8464" t="s">
        <v>883</v>
      </c>
      <c r="E8464" t="s">
        <v>9</v>
      </c>
      <c r="F8464" t="s">
        <v>8</v>
      </c>
      <c r="G8464" t="s">
        <v>1</v>
      </c>
      <c r="H8464" t="s">
        <v>0</v>
      </c>
      <c r="I8464">
        <f>MONTH(Table6[[#This Row],[Loan Date]])</f>
        <v>2</v>
      </c>
      <c r="J8464" t="str">
        <f>_xlfn.XLOOKUP(Table6[[#This Row],[Numeric Month]],$N$5:$N$11,$O$5:$O$11)</f>
        <v>Feb</v>
      </c>
      <c r="K8464" t="str">
        <f>_xlfn.XLOOKUP(Table6[[#This Row],[Loan Date]],$Q$5:$Q$152,$R$5:$R$152)</f>
        <v>Wednesday</v>
      </c>
      <c r="L8464" t="str">
        <f>_xlfn.XLOOKUP(Table6[[#This Row],[Loan Date]],$Q$5:$Q$152,$S$5:$S$152)</f>
        <v>Week 6</v>
      </c>
    </row>
    <row r="8465" spans="1:12" x14ac:dyDescent="0.2">
      <c r="A8465" s="1">
        <v>44972</v>
      </c>
      <c r="B8465" t="s">
        <v>7</v>
      </c>
      <c r="C8465" s="1">
        <v>44979</v>
      </c>
      <c r="D8465" t="s">
        <v>644</v>
      </c>
      <c r="E8465" t="s">
        <v>9</v>
      </c>
      <c r="F8465" t="s">
        <v>8</v>
      </c>
      <c r="G8465" t="s">
        <v>1</v>
      </c>
      <c r="H8465" t="s">
        <v>0</v>
      </c>
      <c r="I8465">
        <f>MONTH(Table6[[#This Row],[Loan Date]])</f>
        <v>2</v>
      </c>
      <c r="J8465" t="str">
        <f>_xlfn.XLOOKUP(Table6[[#This Row],[Numeric Month]],$N$5:$N$11,$O$5:$O$11)</f>
        <v>Feb</v>
      </c>
      <c r="K8465" t="str">
        <f>_xlfn.XLOOKUP(Table6[[#This Row],[Loan Date]],$Q$5:$Q$152,$R$5:$R$152)</f>
        <v>Wednesday</v>
      </c>
      <c r="L8465" t="str">
        <f>_xlfn.XLOOKUP(Table6[[#This Row],[Loan Date]],$Q$5:$Q$152,$S$5:$S$152)</f>
        <v>Week 6</v>
      </c>
    </row>
    <row r="8466" spans="1:12" x14ac:dyDescent="0.2">
      <c r="A8466" s="1">
        <v>44972</v>
      </c>
      <c r="B8466" t="s">
        <v>5</v>
      </c>
      <c r="C8466" s="1">
        <v>44972</v>
      </c>
      <c r="D8466" t="s">
        <v>882</v>
      </c>
      <c r="E8466" t="s">
        <v>44</v>
      </c>
      <c r="F8466" t="s">
        <v>44</v>
      </c>
      <c r="G8466" t="s">
        <v>39</v>
      </c>
      <c r="H8466" t="s">
        <v>0</v>
      </c>
      <c r="I8466">
        <f>MONTH(Table6[[#This Row],[Loan Date]])</f>
        <v>2</v>
      </c>
      <c r="J8466" t="str">
        <f>_xlfn.XLOOKUP(Table6[[#This Row],[Numeric Month]],$N$5:$N$11,$O$5:$O$11)</f>
        <v>Feb</v>
      </c>
      <c r="K8466" t="str">
        <f>_xlfn.XLOOKUP(Table6[[#This Row],[Loan Date]],$Q$5:$Q$152,$R$5:$R$152)</f>
        <v>Wednesday</v>
      </c>
      <c r="L8466" t="str">
        <f>_xlfn.XLOOKUP(Table6[[#This Row],[Loan Date]],$Q$5:$Q$152,$S$5:$S$152)</f>
        <v>Week 6</v>
      </c>
    </row>
    <row r="8467" spans="1:12" x14ac:dyDescent="0.2">
      <c r="A8467" s="1">
        <v>44972</v>
      </c>
      <c r="B8467" t="s">
        <v>7</v>
      </c>
      <c r="C8467" s="1">
        <v>44972</v>
      </c>
      <c r="D8467" t="s">
        <v>380</v>
      </c>
      <c r="E8467" t="s">
        <v>21</v>
      </c>
      <c r="F8467" t="s">
        <v>21</v>
      </c>
      <c r="G8467" t="s">
        <v>20</v>
      </c>
      <c r="H8467" t="s">
        <v>0</v>
      </c>
      <c r="I8467">
        <f>MONTH(Table6[[#This Row],[Loan Date]])</f>
        <v>2</v>
      </c>
      <c r="J8467" t="str">
        <f>_xlfn.XLOOKUP(Table6[[#This Row],[Numeric Month]],$N$5:$N$11,$O$5:$O$11)</f>
        <v>Feb</v>
      </c>
      <c r="K8467" t="str">
        <f>_xlfn.XLOOKUP(Table6[[#This Row],[Loan Date]],$Q$5:$Q$152,$R$5:$R$152)</f>
        <v>Wednesday</v>
      </c>
      <c r="L8467" t="str">
        <f>_xlfn.XLOOKUP(Table6[[#This Row],[Loan Date]],$Q$5:$Q$152,$S$5:$S$152)</f>
        <v>Week 6</v>
      </c>
    </row>
    <row r="8468" spans="1:12" x14ac:dyDescent="0.2">
      <c r="A8468" s="1">
        <v>44972</v>
      </c>
      <c r="B8468" t="s">
        <v>7</v>
      </c>
      <c r="C8468" s="1">
        <v>44972</v>
      </c>
      <c r="D8468" t="s">
        <v>200</v>
      </c>
      <c r="E8468" t="s">
        <v>23</v>
      </c>
      <c r="F8468" t="s">
        <v>23</v>
      </c>
      <c r="G8468" t="s">
        <v>20</v>
      </c>
      <c r="H8468" t="s">
        <v>0</v>
      </c>
      <c r="I8468">
        <f>MONTH(Table6[[#This Row],[Loan Date]])</f>
        <v>2</v>
      </c>
      <c r="J8468" t="str">
        <f>_xlfn.XLOOKUP(Table6[[#This Row],[Numeric Month]],$N$5:$N$11,$O$5:$O$11)</f>
        <v>Feb</v>
      </c>
      <c r="K8468" t="str">
        <f>_xlfn.XLOOKUP(Table6[[#This Row],[Loan Date]],$Q$5:$Q$152,$R$5:$R$152)</f>
        <v>Wednesday</v>
      </c>
      <c r="L8468" t="str">
        <f>_xlfn.XLOOKUP(Table6[[#This Row],[Loan Date]],$Q$5:$Q$152,$S$5:$S$152)</f>
        <v>Week 6</v>
      </c>
    </row>
    <row r="8469" spans="1:12" x14ac:dyDescent="0.2">
      <c r="A8469" s="1">
        <v>44972</v>
      </c>
      <c r="B8469" t="s">
        <v>7</v>
      </c>
      <c r="C8469" s="1">
        <v>44972</v>
      </c>
      <c r="D8469" t="s">
        <v>589</v>
      </c>
      <c r="E8469" t="s">
        <v>21</v>
      </c>
      <c r="F8469" t="s">
        <v>21</v>
      </c>
      <c r="G8469" t="s">
        <v>20</v>
      </c>
      <c r="H8469" t="s">
        <v>0</v>
      </c>
      <c r="I8469">
        <f>MONTH(Table6[[#This Row],[Loan Date]])</f>
        <v>2</v>
      </c>
      <c r="J8469" t="str">
        <f>_xlfn.XLOOKUP(Table6[[#This Row],[Numeric Month]],$N$5:$N$11,$O$5:$O$11)</f>
        <v>Feb</v>
      </c>
      <c r="K8469" t="str">
        <f>_xlfn.XLOOKUP(Table6[[#This Row],[Loan Date]],$Q$5:$Q$152,$R$5:$R$152)</f>
        <v>Wednesday</v>
      </c>
      <c r="L8469" t="str">
        <f>_xlfn.XLOOKUP(Table6[[#This Row],[Loan Date]],$Q$5:$Q$152,$S$5:$S$152)</f>
        <v>Week 6</v>
      </c>
    </row>
    <row r="8470" spans="1:12" x14ac:dyDescent="0.2">
      <c r="A8470" s="1">
        <v>44972</v>
      </c>
      <c r="B8470" t="s">
        <v>7</v>
      </c>
      <c r="C8470" s="1">
        <v>44972</v>
      </c>
      <c r="D8470" t="s">
        <v>681</v>
      </c>
      <c r="E8470" t="s">
        <v>23</v>
      </c>
      <c r="F8470" t="s">
        <v>23</v>
      </c>
      <c r="G8470" t="s">
        <v>20</v>
      </c>
      <c r="H8470" t="s">
        <v>0</v>
      </c>
      <c r="I8470">
        <f>MONTH(Table6[[#This Row],[Loan Date]])</f>
        <v>2</v>
      </c>
      <c r="J8470" t="str">
        <f>_xlfn.XLOOKUP(Table6[[#This Row],[Numeric Month]],$N$5:$N$11,$O$5:$O$11)</f>
        <v>Feb</v>
      </c>
      <c r="K8470" t="str">
        <f>_xlfn.XLOOKUP(Table6[[#This Row],[Loan Date]],$Q$5:$Q$152,$R$5:$R$152)</f>
        <v>Wednesday</v>
      </c>
      <c r="L8470" t="str">
        <f>_xlfn.XLOOKUP(Table6[[#This Row],[Loan Date]],$Q$5:$Q$152,$S$5:$S$152)</f>
        <v>Week 6</v>
      </c>
    </row>
    <row r="8471" spans="1:12" x14ac:dyDescent="0.2">
      <c r="A8471" s="1">
        <v>44972</v>
      </c>
      <c r="B8471" t="s">
        <v>7</v>
      </c>
      <c r="C8471" s="1">
        <v>44986</v>
      </c>
      <c r="D8471" t="s">
        <v>881</v>
      </c>
      <c r="E8471" t="s">
        <v>15</v>
      </c>
      <c r="F8471" t="s">
        <v>14</v>
      </c>
      <c r="G8471" t="s">
        <v>1</v>
      </c>
      <c r="H8471" t="s">
        <v>0</v>
      </c>
      <c r="I8471">
        <f>MONTH(Table6[[#This Row],[Loan Date]])</f>
        <v>2</v>
      </c>
      <c r="J8471" t="str">
        <f>_xlfn.XLOOKUP(Table6[[#This Row],[Numeric Month]],$N$5:$N$11,$O$5:$O$11)</f>
        <v>Feb</v>
      </c>
      <c r="K8471" t="str">
        <f>_xlfn.XLOOKUP(Table6[[#This Row],[Loan Date]],$Q$5:$Q$152,$R$5:$R$152)</f>
        <v>Wednesday</v>
      </c>
      <c r="L8471" t="str">
        <f>_xlfn.XLOOKUP(Table6[[#This Row],[Loan Date]],$Q$5:$Q$152,$S$5:$S$152)</f>
        <v>Week 6</v>
      </c>
    </row>
    <row r="8472" spans="1:12" x14ac:dyDescent="0.2">
      <c r="A8472" s="1">
        <v>44972</v>
      </c>
      <c r="B8472" t="s">
        <v>7</v>
      </c>
      <c r="C8472" s="1">
        <v>44979</v>
      </c>
      <c r="D8472" t="s">
        <v>880</v>
      </c>
      <c r="E8472" t="s">
        <v>52</v>
      </c>
      <c r="F8472" t="s">
        <v>51</v>
      </c>
      <c r="G8472" t="s">
        <v>1</v>
      </c>
      <c r="H8472" t="s">
        <v>0</v>
      </c>
      <c r="I8472">
        <f>MONTH(Table6[[#This Row],[Loan Date]])</f>
        <v>2</v>
      </c>
      <c r="J8472" t="str">
        <f>_xlfn.XLOOKUP(Table6[[#This Row],[Numeric Month]],$N$5:$N$11,$O$5:$O$11)</f>
        <v>Feb</v>
      </c>
      <c r="K8472" t="str">
        <f>_xlfn.XLOOKUP(Table6[[#This Row],[Loan Date]],$Q$5:$Q$152,$R$5:$R$152)</f>
        <v>Wednesday</v>
      </c>
      <c r="L8472" t="str">
        <f>_xlfn.XLOOKUP(Table6[[#This Row],[Loan Date]],$Q$5:$Q$152,$S$5:$S$152)</f>
        <v>Week 6</v>
      </c>
    </row>
    <row r="8473" spans="1:12" x14ac:dyDescent="0.2">
      <c r="A8473" s="1">
        <v>44972</v>
      </c>
      <c r="B8473" t="s">
        <v>7</v>
      </c>
      <c r="C8473" s="1">
        <v>44979</v>
      </c>
      <c r="D8473" t="s">
        <v>800</v>
      </c>
      <c r="E8473" t="s">
        <v>52</v>
      </c>
      <c r="F8473" t="s">
        <v>51</v>
      </c>
      <c r="G8473" t="s">
        <v>1</v>
      </c>
      <c r="H8473" t="s">
        <v>0</v>
      </c>
      <c r="I8473">
        <f>MONTH(Table6[[#This Row],[Loan Date]])</f>
        <v>2</v>
      </c>
      <c r="J8473" t="str">
        <f>_xlfn.XLOOKUP(Table6[[#This Row],[Numeric Month]],$N$5:$N$11,$O$5:$O$11)</f>
        <v>Feb</v>
      </c>
      <c r="K8473" t="str">
        <f>_xlfn.XLOOKUP(Table6[[#This Row],[Loan Date]],$Q$5:$Q$152,$R$5:$R$152)</f>
        <v>Wednesday</v>
      </c>
      <c r="L8473" t="str">
        <f>_xlfn.XLOOKUP(Table6[[#This Row],[Loan Date]],$Q$5:$Q$152,$S$5:$S$152)</f>
        <v>Week 6</v>
      </c>
    </row>
    <row r="8474" spans="1:12" x14ac:dyDescent="0.2">
      <c r="A8474" s="1">
        <v>44972</v>
      </c>
      <c r="B8474" t="s">
        <v>7</v>
      </c>
      <c r="C8474" s="1">
        <v>44986</v>
      </c>
      <c r="D8474" t="s">
        <v>666</v>
      </c>
      <c r="E8474" t="s">
        <v>15</v>
      </c>
      <c r="F8474" t="s">
        <v>14</v>
      </c>
      <c r="G8474" t="s">
        <v>1</v>
      </c>
      <c r="H8474" t="s">
        <v>0</v>
      </c>
      <c r="I8474">
        <f>MONTH(Table6[[#This Row],[Loan Date]])</f>
        <v>2</v>
      </c>
      <c r="J8474" t="str">
        <f>_xlfn.XLOOKUP(Table6[[#This Row],[Numeric Month]],$N$5:$N$11,$O$5:$O$11)</f>
        <v>Feb</v>
      </c>
      <c r="K8474" t="str">
        <f>_xlfn.XLOOKUP(Table6[[#This Row],[Loan Date]],$Q$5:$Q$152,$R$5:$R$152)</f>
        <v>Wednesday</v>
      </c>
      <c r="L8474" t="str">
        <f>_xlfn.XLOOKUP(Table6[[#This Row],[Loan Date]],$Q$5:$Q$152,$S$5:$S$152)</f>
        <v>Week 6</v>
      </c>
    </row>
    <row r="8475" spans="1:12" x14ac:dyDescent="0.2">
      <c r="A8475" s="1">
        <v>44972</v>
      </c>
      <c r="B8475" t="s">
        <v>5</v>
      </c>
      <c r="C8475" s="1">
        <v>44972</v>
      </c>
      <c r="D8475" t="s">
        <v>479</v>
      </c>
      <c r="E8475" t="s">
        <v>65</v>
      </c>
      <c r="F8475" t="s">
        <v>65</v>
      </c>
      <c r="G8475" t="s">
        <v>20</v>
      </c>
      <c r="H8475" t="s">
        <v>0</v>
      </c>
      <c r="I8475">
        <f>MONTH(Table6[[#This Row],[Loan Date]])</f>
        <v>2</v>
      </c>
      <c r="J8475" t="str">
        <f>_xlfn.XLOOKUP(Table6[[#This Row],[Numeric Month]],$N$5:$N$11,$O$5:$O$11)</f>
        <v>Feb</v>
      </c>
      <c r="K8475" t="str">
        <f>_xlfn.XLOOKUP(Table6[[#This Row],[Loan Date]],$Q$5:$Q$152,$R$5:$R$152)</f>
        <v>Wednesday</v>
      </c>
      <c r="L8475" t="str">
        <f>_xlfn.XLOOKUP(Table6[[#This Row],[Loan Date]],$Q$5:$Q$152,$S$5:$S$152)</f>
        <v>Week 6</v>
      </c>
    </row>
    <row r="8476" spans="1:12" x14ac:dyDescent="0.2">
      <c r="A8476" s="1">
        <v>44972</v>
      </c>
      <c r="B8476" t="s">
        <v>7</v>
      </c>
      <c r="C8476" s="1">
        <v>44972</v>
      </c>
      <c r="D8476" t="s">
        <v>499</v>
      </c>
      <c r="E8476" t="s">
        <v>21</v>
      </c>
      <c r="F8476" t="s">
        <v>21</v>
      </c>
      <c r="G8476" t="s">
        <v>20</v>
      </c>
      <c r="H8476" t="s">
        <v>0</v>
      </c>
      <c r="I8476">
        <f>MONTH(Table6[[#This Row],[Loan Date]])</f>
        <v>2</v>
      </c>
      <c r="J8476" t="str">
        <f>_xlfn.XLOOKUP(Table6[[#This Row],[Numeric Month]],$N$5:$N$11,$O$5:$O$11)</f>
        <v>Feb</v>
      </c>
      <c r="K8476" t="str">
        <f>_xlfn.XLOOKUP(Table6[[#This Row],[Loan Date]],$Q$5:$Q$152,$R$5:$R$152)</f>
        <v>Wednesday</v>
      </c>
      <c r="L8476" t="str">
        <f>_xlfn.XLOOKUP(Table6[[#This Row],[Loan Date]],$Q$5:$Q$152,$S$5:$S$152)</f>
        <v>Week 6</v>
      </c>
    </row>
    <row r="8477" spans="1:12" x14ac:dyDescent="0.2">
      <c r="A8477" s="1">
        <v>44972</v>
      </c>
      <c r="B8477" t="s">
        <v>7</v>
      </c>
      <c r="C8477" s="1">
        <v>44972</v>
      </c>
      <c r="D8477" t="s">
        <v>171</v>
      </c>
      <c r="E8477" t="s">
        <v>23</v>
      </c>
      <c r="F8477" t="s">
        <v>23</v>
      </c>
      <c r="G8477" t="s">
        <v>20</v>
      </c>
      <c r="H8477" t="s">
        <v>0</v>
      </c>
      <c r="I8477">
        <f>MONTH(Table6[[#This Row],[Loan Date]])</f>
        <v>2</v>
      </c>
      <c r="J8477" t="str">
        <f>_xlfn.XLOOKUP(Table6[[#This Row],[Numeric Month]],$N$5:$N$11,$O$5:$O$11)</f>
        <v>Feb</v>
      </c>
      <c r="K8477" t="str">
        <f>_xlfn.XLOOKUP(Table6[[#This Row],[Loan Date]],$Q$5:$Q$152,$R$5:$R$152)</f>
        <v>Wednesday</v>
      </c>
      <c r="L8477" t="str">
        <f>_xlfn.XLOOKUP(Table6[[#This Row],[Loan Date]],$Q$5:$Q$152,$S$5:$S$152)</f>
        <v>Week 6</v>
      </c>
    </row>
    <row r="8478" spans="1:12" x14ac:dyDescent="0.2">
      <c r="A8478" s="1">
        <v>44972</v>
      </c>
      <c r="B8478" t="s">
        <v>7</v>
      </c>
      <c r="C8478" s="1">
        <v>44972</v>
      </c>
      <c r="D8478" t="s">
        <v>343</v>
      </c>
      <c r="E8478" t="s">
        <v>23</v>
      </c>
      <c r="F8478" t="s">
        <v>23</v>
      </c>
      <c r="G8478" t="s">
        <v>20</v>
      </c>
      <c r="H8478" t="s">
        <v>0</v>
      </c>
      <c r="I8478">
        <f>MONTH(Table6[[#This Row],[Loan Date]])</f>
        <v>2</v>
      </c>
      <c r="J8478" t="str">
        <f>_xlfn.XLOOKUP(Table6[[#This Row],[Numeric Month]],$N$5:$N$11,$O$5:$O$11)</f>
        <v>Feb</v>
      </c>
      <c r="K8478" t="str">
        <f>_xlfn.XLOOKUP(Table6[[#This Row],[Loan Date]],$Q$5:$Q$152,$R$5:$R$152)</f>
        <v>Wednesday</v>
      </c>
      <c r="L8478" t="str">
        <f>_xlfn.XLOOKUP(Table6[[#This Row],[Loan Date]],$Q$5:$Q$152,$S$5:$S$152)</f>
        <v>Week 6</v>
      </c>
    </row>
    <row r="8479" spans="1:12" x14ac:dyDescent="0.2">
      <c r="A8479" s="1">
        <v>44972</v>
      </c>
      <c r="B8479" t="s">
        <v>7</v>
      </c>
      <c r="C8479" s="1">
        <v>44972</v>
      </c>
      <c r="D8479" t="s">
        <v>185</v>
      </c>
      <c r="E8479" t="s">
        <v>21</v>
      </c>
      <c r="F8479" t="s">
        <v>21</v>
      </c>
      <c r="G8479" t="s">
        <v>20</v>
      </c>
      <c r="H8479" t="s">
        <v>0</v>
      </c>
      <c r="I8479">
        <f>MONTH(Table6[[#This Row],[Loan Date]])</f>
        <v>2</v>
      </c>
      <c r="J8479" t="str">
        <f>_xlfn.XLOOKUP(Table6[[#This Row],[Numeric Month]],$N$5:$N$11,$O$5:$O$11)</f>
        <v>Feb</v>
      </c>
      <c r="K8479" t="str">
        <f>_xlfn.XLOOKUP(Table6[[#This Row],[Loan Date]],$Q$5:$Q$152,$R$5:$R$152)</f>
        <v>Wednesday</v>
      </c>
      <c r="L8479" t="str">
        <f>_xlfn.XLOOKUP(Table6[[#This Row],[Loan Date]],$Q$5:$Q$152,$S$5:$S$152)</f>
        <v>Week 6</v>
      </c>
    </row>
    <row r="8480" spans="1:12" x14ac:dyDescent="0.2">
      <c r="A8480" s="1">
        <v>44972</v>
      </c>
      <c r="B8480" t="s">
        <v>7</v>
      </c>
      <c r="C8480" s="1">
        <v>44986</v>
      </c>
      <c r="D8480" t="s">
        <v>652</v>
      </c>
      <c r="E8480" t="s">
        <v>15</v>
      </c>
      <c r="F8480" t="s">
        <v>14</v>
      </c>
      <c r="G8480" t="s">
        <v>1</v>
      </c>
      <c r="H8480" t="s">
        <v>0</v>
      </c>
      <c r="I8480">
        <f>MONTH(Table6[[#This Row],[Loan Date]])</f>
        <v>2</v>
      </c>
      <c r="J8480" t="str">
        <f>_xlfn.XLOOKUP(Table6[[#This Row],[Numeric Month]],$N$5:$N$11,$O$5:$O$11)</f>
        <v>Feb</v>
      </c>
      <c r="K8480" t="str">
        <f>_xlfn.XLOOKUP(Table6[[#This Row],[Loan Date]],$Q$5:$Q$152,$R$5:$R$152)</f>
        <v>Wednesday</v>
      </c>
      <c r="L8480" t="str">
        <f>_xlfn.XLOOKUP(Table6[[#This Row],[Loan Date]],$Q$5:$Q$152,$S$5:$S$152)</f>
        <v>Week 6</v>
      </c>
    </row>
    <row r="8481" spans="1:12" x14ac:dyDescent="0.2">
      <c r="A8481" s="1">
        <v>44972</v>
      </c>
      <c r="B8481" t="s">
        <v>5</v>
      </c>
      <c r="C8481" s="1">
        <v>44972</v>
      </c>
      <c r="D8481" t="s">
        <v>533</v>
      </c>
      <c r="E8481" t="s">
        <v>162</v>
      </c>
      <c r="F8481" t="s">
        <v>162</v>
      </c>
      <c r="G8481" t="s">
        <v>11</v>
      </c>
      <c r="H8481" t="s">
        <v>0</v>
      </c>
      <c r="I8481">
        <f>MONTH(Table6[[#This Row],[Loan Date]])</f>
        <v>2</v>
      </c>
      <c r="J8481" t="str">
        <f>_xlfn.XLOOKUP(Table6[[#This Row],[Numeric Month]],$N$5:$N$11,$O$5:$O$11)</f>
        <v>Feb</v>
      </c>
      <c r="K8481" t="str">
        <f>_xlfn.XLOOKUP(Table6[[#This Row],[Loan Date]],$Q$5:$Q$152,$R$5:$R$152)</f>
        <v>Wednesday</v>
      </c>
      <c r="L8481" t="str">
        <f>_xlfn.XLOOKUP(Table6[[#This Row],[Loan Date]],$Q$5:$Q$152,$S$5:$S$152)</f>
        <v>Week 6</v>
      </c>
    </row>
    <row r="8482" spans="1:12" x14ac:dyDescent="0.2">
      <c r="A8482" s="1">
        <v>44972</v>
      </c>
      <c r="B8482" t="s">
        <v>5</v>
      </c>
      <c r="C8482" s="1">
        <v>44979</v>
      </c>
      <c r="D8482" t="s">
        <v>102</v>
      </c>
      <c r="E8482" t="s">
        <v>52</v>
      </c>
      <c r="F8482" t="s">
        <v>51</v>
      </c>
      <c r="G8482" t="s">
        <v>1</v>
      </c>
      <c r="H8482" t="s">
        <v>0</v>
      </c>
      <c r="I8482">
        <f>MONTH(Table6[[#This Row],[Loan Date]])</f>
        <v>2</v>
      </c>
      <c r="J8482" t="str">
        <f>_xlfn.XLOOKUP(Table6[[#This Row],[Numeric Month]],$N$5:$N$11,$O$5:$O$11)</f>
        <v>Feb</v>
      </c>
      <c r="K8482" t="str">
        <f>_xlfn.XLOOKUP(Table6[[#This Row],[Loan Date]],$Q$5:$Q$152,$R$5:$R$152)</f>
        <v>Wednesday</v>
      </c>
      <c r="L8482" t="str">
        <f>_xlfn.XLOOKUP(Table6[[#This Row],[Loan Date]],$Q$5:$Q$152,$S$5:$S$152)</f>
        <v>Week 6</v>
      </c>
    </row>
    <row r="8483" spans="1:12" x14ac:dyDescent="0.2">
      <c r="A8483" s="1">
        <v>44972</v>
      </c>
      <c r="B8483" t="s">
        <v>7</v>
      </c>
      <c r="C8483" s="1">
        <v>44972</v>
      </c>
      <c r="D8483" t="s">
        <v>226</v>
      </c>
      <c r="E8483" t="s">
        <v>113</v>
      </c>
      <c r="F8483" t="s">
        <v>113</v>
      </c>
      <c r="G8483" t="s">
        <v>20</v>
      </c>
      <c r="H8483" t="s">
        <v>0</v>
      </c>
      <c r="I8483">
        <f>MONTH(Table6[[#This Row],[Loan Date]])</f>
        <v>2</v>
      </c>
      <c r="J8483" t="str">
        <f>_xlfn.XLOOKUP(Table6[[#This Row],[Numeric Month]],$N$5:$N$11,$O$5:$O$11)</f>
        <v>Feb</v>
      </c>
      <c r="K8483" t="str">
        <f>_xlfn.XLOOKUP(Table6[[#This Row],[Loan Date]],$Q$5:$Q$152,$R$5:$R$152)</f>
        <v>Wednesday</v>
      </c>
      <c r="L8483" t="str">
        <f>_xlfn.XLOOKUP(Table6[[#This Row],[Loan Date]],$Q$5:$Q$152,$S$5:$S$152)</f>
        <v>Week 6</v>
      </c>
    </row>
    <row r="8484" spans="1:12" x14ac:dyDescent="0.2">
      <c r="A8484" s="1">
        <v>44972</v>
      </c>
      <c r="B8484" t="s">
        <v>5</v>
      </c>
      <c r="C8484" s="1">
        <v>44972</v>
      </c>
      <c r="D8484" t="s">
        <v>98</v>
      </c>
      <c r="E8484" t="s">
        <v>65</v>
      </c>
      <c r="F8484" t="s">
        <v>65</v>
      </c>
      <c r="G8484" t="s">
        <v>20</v>
      </c>
      <c r="H8484" t="s">
        <v>0</v>
      </c>
      <c r="I8484">
        <f>MONTH(Table6[[#This Row],[Loan Date]])</f>
        <v>2</v>
      </c>
      <c r="J8484" t="str">
        <f>_xlfn.XLOOKUP(Table6[[#This Row],[Numeric Month]],$N$5:$N$11,$O$5:$O$11)</f>
        <v>Feb</v>
      </c>
      <c r="K8484" t="str">
        <f>_xlfn.XLOOKUP(Table6[[#This Row],[Loan Date]],$Q$5:$Q$152,$R$5:$R$152)</f>
        <v>Wednesday</v>
      </c>
      <c r="L8484" t="str">
        <f>_xlfn.XLOOKUP(Table6[[#This Row],[Loan Date]],$Q$5:$Q$152,$S$5:$S$152)</f>
        <v>Week 6</v>
      </c>
    </row>
    <row r="8485" spans="1:12" x14ac:dyDescent="0.2">
      <c r="A8485" s="1">
        <v>44972</v>
      </c>
      <c r="B8485" t="s">
        <v>7</v>
      </c>
      <c r="C8485" s="1">
        <v>44972</v>
      </c>
      <c r="D8485" t="s">
        <v>416</v>
      </c>
      <c r="E8485" t="s">
        <v>65</v>
      </c>
      <c r="F8485" t="s">
        <v>65</v>
      </c>
      <c r="G8485" t="s">
        <v>20</v>
      </c>
      <c r="H8485" t="s">
        <v>0</v>
      </c>
      <c r="I8485">
        <f>MONTH(Table6[[#This Row],[Loan Date]])</f>
        <v>2</v>
      </c>
      <c r="J8485" t="str">
        <f>_xlfn.XLOOKUP(Table6[[#This Row],[Numeric Month]],$N$5:$N$11,$O$5:$O$11)</f>
        <v>Feb</v>
      </c>
      <c r="K8485" t="str">
        <f>_xlfn.XLOOKUP(Table6[[#This Row],[Loan Date]],$Q$5:$Q$152,$R$5:$R$152)</f>
        <v>Wednesday</v>
      </c>
      <c r="L8485" t="str">
        <f>_xlfn.XLOOKUP(Table6[[#This Row],[Loan Date]],$Q$5:$Q$152,$S$5:$S$152)</f>
        <v>Week 6</v>
      </c>
    </row>
    <row r="8486" spans="1:12" x14ac:dyDescent="0.2">
      <c r="A8486" s="1">
        <v>44972</v>
      </c>
      <c r="B8486" t="s">
        <v>7</v>
      </c>
      <c r="C8486" s="1">
        <v>44972</v>
      </c>
      <c r="D8486" t="s">
        <v>717</v>
      </c>
      <c r="E8486" t="s">
        <v>49</v>
      </c>
      <c r="F8486" t="s">
        <v>49</v>
      </c>
      <c r="G8486" t="s">
        <v>20</v>
      </c>
      <c r="H8486" t="s">
        <v>0</v>
      </c>
      <c r="I8486">
        <f>MONTH(Table6[[#This Row],[Loan Date]])</f>
        <v>2</v>
      </c>
      <c r="J8486" t="str">
        <f>_xlfn.XLOOKUP(Table6[[#This Row],[Numeric Month]],$N$5:$N$11,$O$5:$O$11)</f>
        <v>Feb</v>
      </c>
      <c r="K8486" t="str">
        <f>_xlfn.XLOOKUP(Table6[[#This Row],[Loan Date]],$Q$5:$Q$152,$R$5:$R$152)</f>
        <v>Wednesday</v>
      </c>
      <c r="L8486" t="str">
        <f>_xlfn.XLOOKUP(Table6[[#This Row],[Loan Date]],$Q$5:$Q$152,$S$5:$S$152)</f>
        <v>Week 6</v>
      </c>
    </row>
    <row r="8487" spans="1:12" x14ac:dyDescent="0.2">
      <c r="A8487" s="1">
        <v>44972</v>
      </c>
      <c r="B8487" t="s">
        <v>7</v>
      </c>
      <c r="C8487" s="1">
        <v>44972</v>
      </c>
      <c r="D8487" t="s">
        <v>22</v>
      </c>
      <c r="E8487" t="s">
        <v>21</v>
      </c>
      <c r="F8487" t="s">
        <v>21</v>
      </c>
      <c r="G8487" t="s">
        <v>20</v>
      </c>
      <c r="H8487" t="s">
        <v>0</v>
      </c>
      <c r="I8487">
        <f>MONTH(Table6[[#This Row],[Loan Date]])</f>
        <v>2</v>
      </c>
      <c r="J8487" t="str">
        <f>_xlfn.XLOOKUP(Table6[[#This Row],[Numeric Month]],$N$5:$N$11,$O$5:$O$11)</f>
        <v>Feb</v>
      </c>
      <c r="K8487" t="str">
        <f>_xlfn.XLOOKUP(Table6[[#This Row],[Loan Date]],$Q$5:$Q$152,$R$5:$R$152)</f>
        <v>Wednesday</v>
      </c>
      <c r="L8487" t="str">
        <f>_xlfn.XLOOKUP(Table6[[#This Row],[Loan Date]],$Q$5:$Q$152,$S$5:$S$152)</f>
        <v>Week 6</v>
      </c>
    </row>
    <row r="8488" spans="1:12" x14ac:dyDescent="0.2">
      <c r="A8488" s="1">
        <v>44972</v>
      </c>
      <c r="B8488" t="s">
        <v>7</v>
      </c>
      <c r="C8488" s="1">
        <v>44972</v>
      </c>
      <c r="D8488" t="s">
        <v>55</v>
      </c>
      <c r="E8488" t="s">
        <v>37</v>
      </c>
      <c r="F8488" t="s">
        <v>37</v>
      </c>
      <c r="G8488" t="s">
        <v>20</v>
      </c>
      <c r="H8488" t="s">
        <v>0</v>
      </c>
      <c r="I8488">
        <f>MONTH(Table6[[#This Row],[Loan Date]])</f>
        <v>2</v>
      </c>
      <c r="J8488" t="str">
        <f>_xlfn.XLOOKUP(Table6[[#This Row],[Numeric Month]],$N$5:$N$11,$O$5:$O$11)</f>
        <v>Feb</v>
      </c>
      <c r="K8488" t="str">
        <f>_xlfn.XLOOKUP(Table6[[#This Row],[Loan Date]],$Q$5:$Q$152,$R$5:$R$152)</f>
        <v>Wednesday</v>
      </c>
      <c r="L8488" t="str">
        <f>_xlfn.XLOOKUP(Table6[[#This Row],[Loan Date]],$Q$5:$Q$152,$S$5:$S$152)</f>
        <v>Week 6</v>
      </c>
    </row>
    <row r="8489" spans="1:12" x14ac:dyDescent="0.2">
      <c r="A8489" s="1">
        <v>44972</v>
      </c>
      <c r="B8489" t="s">
        <v>7</v>
      </c>
      <c r="C8489" s="1">
        <v>44972</v>
      </c>
      <c r="D8489" t="s">
        <v>408</v>
      </c>
      <c r="E8489" t="s">
        <v>23</v>
      </c>
      <c r="F8489" t="s">
        <v>23</v>
      </c>
      <c r="G8489" t="s">
        <v>20</v>
      </c>
      <c r="H8489" t="s">
        <v>0</v>
      </c>
      <c r="I8489">
        <f>MONTH(Table6[[#This Row],[Loan Date]])</f>
        <v>2</v>
      </c>
      <c r="J8489" t="str">
        <f>_xlfn.XLOOKUP(Table6[[#This Row],[Numeric Month]],$N$5:$N$11,$O$5:$O$11)</f>
        <v>Feb</v>
      </c>
      <c r="K8489" t="str">
        <f>_xlfn.XLOOKUP(Table6[[#This Row],[Loan Date]],$Q$5:$Q$152,$R$5:$R$152)</f>
        <v>Wednesday</v>
      </c>
      <c r="L8489" t="str">
        <f>_xlfn.XLOOKUP(Table6[[#This Row],[Loan Date]],$Q$5:$Q$152,$S$5:$S$152)</f>
        <v>Week 6</v>
      </c>
    </row>
    <row r="8490" spans="1:12" x14ac:dyDescent="0.2">
      <c r="A8490" s="1">
        <v>44972</v>
      </c>
      <c r="B8490" t="s">
        <v>7</v>
      </c>
      <c r="C8490" s="1">
        <v>44972</v>
      </c>
      <c r="D8490" t="s">
        <v>811</v>
      </c>
      <c r="E8490" t="s">
        <v>65</v>
      </c>
      <c r="F8490" t="s">
        <v>65</v>
      </c>
      <c r="G8490" t="s">
        <v>20</v>
      </c>
      <c r="H8490" t="s">
        <v>0</v>
      </c>
      <c r="I8490">
        <f>MONTH(Table6[[#This Row],[Loan Date]])</f>
        <v>2</v>
      </c>
      <c r="J8490" t="str">
        <f>_xlfn.XLOOKUP(Table6[[#This Row],[Numeric Month]],$N$5:$N$11,$O$5:$O$11)</f>
        <v>Feb</v>
      </c>
      <c r="K8490" t="str">
        <f>_xlfn.XLOOKUP(Table6[[#This Row],[Loan Date]],$Q$5:$Q$152,$R$5:$R$152)</f>
        <v>Wednesday</v>
      </c>
      <c r="L8490" t="str">
        <f>_xlfn.XLOOKUP(Table6[[#This Row],[Loan Date]],$Q$5:$Q$152,$S$5:$S$152)</f>
        <v>Week 6</v>
      </c>
    </row>
    <row r="8491" spans="1:12" x14ac:dyDescent="0.2">
      <c r="A8491" s="1">
        <v>44972</v>
      </c>
      <c r="B8491" t="s">
        <v>5</v>
      </c>
      <c r="C8491" s="1">
        <v>44972</v>
      </c>
      <c r="D8491" t="s">
        <v>248</v>
      </c>
      <c r="E8491" t="s">
        <v>44</v>
      </c>
      <c r="F8491" t="s">
        <v>44</v>
      </c>
      <c r="G8491" t="s">
        <v>39</v>
      </c>
      <c r="H8491" t="s">
        <v>0</v>
      </c>
      <c r="I8491">
        <f>MONTH(Table6[[#This Row],[Loan Date]])</f>
        <v>2</v>
      </c>
      <c r="J8491" t="str">
        <f>_xlfn.XLOOKUP(Table6[[#This Row],[Numeric Month]],$N$5:$N$11,$O$5:$O$11)</f>
        <v>Feb</v>
      </c>
      <c r="K8491" t="str">
        <f>_xlfn.XLOOKUP(Table6[[#This Row],[Loan Date]],$Q$5:$Q$152,$R$5:$R$152)</f>
        <v>Wednesday</v>
      </c>
      <c r="L8491" t="str">
        <f>_xlfn.XLOOKUP(Table6[[#This Row],[Loan Date]],$Q$5:$Q$152,$S$5:$S$152)</f>
        <v>Week 6</v>
      </c>
    </row>
    <row r="8492" spans="1:12" x14ac:dyDescent="0.2">
      <c r="A8492" s="1">
        <v>44972</v>
      </c>
      <c r="B8492" t="s">
        <v>5</v>
      </c>
      <c r="C8492" s="1">
        <v>44972</v>
      </c>
      <c r="D8492" t="s">
        <v>285</v>
      </c>
      <c r="E8492" t="s">
        <v>44</v>
      </c>
      <c r="F8492" t="s">
        <v>44</v>
      </c>
      <c r="G8492" t="s">
        <v>39</v>
      </c>
      <c r="H8492" t="s">
        <v>0</v>
      </c>
      <c r="I8492">
        <f>MONTH(Table6[[#This Row],[Loan Date]])</f>
        <v>2</v>
      </c>
      <c r="J8492" t="str">
        <f>_xlfn.XLOOKUP(Table6[[#This Row],[Numeric Month]],$N$5:$N$11,$O$5:$O$11)</f>
        <v>Feb</v>
      </c>
      <c r="K8492" t="str">
        <f>_xlfn.XLOOKUP(Table6[[#This Row],[Loan Date]],$Q$5:$Q$152,$R$5:$R$152)</f>
        <v>Wednesday</v>
      </c>
      <c r="L8492" t="str">
        <f>_xlfn.XLOOKUP(Table6[[#This Row],[Loan Date]],$Q$5:$Q$152,$S$5:$S$152)</f>
        <v>Week 6</v>
      </c>
    </row>
    <row r="8493" spans="1:12" x14ac:dyDescent="0.2">
      <c r="A8493" s="1">
        <v>44972</v>
      </c>
      <c r="B8493" t="s">
        <v>7</v>
      </c>
      <c r="C8493" s="1">
        <v>44972</v>
      </c>
      <c r="D8493" t="s">
        <v>768</v>
      </c>
      <c r="E8493" t="s">
        <v>37</v>
      </c>
      <c r="F8493" t="s">
        <v>37</v>
      </c>
      <c r="G8493" t="s">
        <v>20</v>
      </c>
      <c r="H8493" t="s">
        <v>0</v>
      </c>
      <c r="I8493">
        <f>MONTH(Table6[[#This Row],[Loan Date]])</f>
        <v>2</v>
      </c>
      <c r="J8493" t="str">
        <f>_xlfn.XLOOKUP(Table6[[#This Row],[Numeric Month]],$N$5:$N$11,$O$5:$O$11)</f>
        <v>Feb</v>
      </c>
      <c r="K8493" t="str">
        <f>_xlfn.XLOOKUP(Table6[[#This Row],[Loan Date]],$Q$5:$Q$152,$R$5:$R$152)</f>
        <v>Wednesday</v>
      </c>
      <c r="L8493" t="str">
        <f>_xlfn.XLOOKUP(Table6[[#This Row],[Loan Date]],$Q$5:$Q$152,$S$5:$S$152)</f>
        <v>Week 6</v>
      </c>
    </row>
    <row r="8494" spans="1:12" x14ac:dyDescent="0.2">
      <c r="A8494" s="1">
        <v>44972</v>
      </c>
      <c r="B8494" t="s">
        <v>7</v>
      </c>
      <c r="C8494" s="1">
        <v>44986</v>
      </c>
      <c r="D8494" t="s">
        <v>879</v>
      </c>
      <c r="E8494" t="s">
        <v>15</v>
      </c>
      <c r="F8494" t="s">
        <v>14</v>
      </c>
      <c r="G8494" t="s">
        <v>1</v>
      </c>
      <c r="H8494" t="s">
        <v>0</v>
      </c>
      <c r="I8494">
        <f>MONTH(Table6[[#This Row],[Loan Date]])</f>
        <v>2</v>
      </c>
      <c r="J8494" t="str">
        <f>_xlfn.XLOOKUP(Table6[[#This Row],[Numeric Month]],$N$5:$N$11,$O$5:$O$11)</f>
        <v>Feb</v>
      </c>
      <c r="K8494" t="str">
        <f>_xlfn.XLOOKUP(Table6[[#This Row],[Loan Date]],$Q$5:$Q$152,$R$5:$R$152)</f>
        <v>Wednesday</v>
      </c>
      <c r="L8494" t="str">
        <f>_xlfn.XLOOKUP(Table6[[#This Row],[Loan Date]],$Q$5:$Q$152,$S$5:$S$152)</f>
        <v>Week 6</v>
      </c>
    </row>
    <row r="8495" spans="1:12" x14ac:dyDescent="0.2">
      <c r="A8495" s="1">
        <v>44972</v>
      </c>
      <c r="B8495" t="s">
        <v>7</v>
      </c>
      <c r="C8495" s="1">
        <v>44972</v>
      </c>
      <c r="D8495" t="s">
        <v>138</v>
      </c>
      <c r="E8495" t="s">
        <v>37</v>
      </c>
      <c r="F8495" t="s">
        <v>37</v>
      </c>
      <c r="G8495" t="s">
        <v>20</v>
      </c>
      <c r="H8495" t="s">
        <v>0</v>
      </c>
      <c r="I8495">
        <f>MONTH(Table6[[#This Row],[Loan Date]])</f>
        <v>2</v>
      </c>
      <c r="J8495" t="str">
        <f>_xlfn.XLOOKUP(Table6[[#This Row],[Numeric Month]],$N$5:$N$11,$O$5:$O$11)</f>
        <v>Feb</v>
      </c>
      <c r="K8495" t="str">
        <f>_xlfn.XLOOKUP(Table6[[#This Row],[Loan Date]],$Q$5:$Q$152,$R$5:$R$152)</f>
        <v>Wednesday</v>
      </c>
      <c r="L8495" t="str">
        <f>_xlfn.XLOOKUP(Table6[[#This Row],[Loan Date]],$Q$5:$Q$152,$S$5:$S$152)</f>
        <v>Week 6</v>
      </c>
    </row>
    <row r="8496" spans="1:12" x14ac:dyDescent="0.2">
      <c r="A8496" s="1">
        <v>44972</v>
      </c>
      <c r="B8496" t="s">
        <v>7</v>
      </c>
      <c r="C8496" s="1">
        <v>44972</v>
      </c>
      <c r="D8496" t="s">
        <v>738</v>
      </c>
      <c r="E8496" t="s">
        <v>21</v>
      </c>
      <c r="F8496" t="s">
        <v>21</v>
      </c>
      <c r="G8496" t="s">
        <v>20</v>
      </c>
      <c r="H8496" t="s">
        <v>0</v>
      </c>
      <c r="I8496">
        <f>MONTH(Table6[[#This Row],[Loan Date]])</f>
        <v>2</v>
      </c>
      <c r="J8496" t="str">
        <f>_xlfn.XLOOKUP(Table6[[#This Row],[Numeric Month]],$N$5:$N$11,$O$5:$O$11)</f>
        <v>Feb</v>
      </c>
      <c r="K8496" t="str">
        <f>_xlfn.XLOOKUP(Table6[[#This Row],[Loan Date]],$Q$5:$Q$152,$R$5:$R$152)</f>
        <v>Wednesday</v>
      </c>
      <c r="L8496" t="str">
        <f>_xlfn.XLOOKUP(Table6[[#This Row],[Loan Date]],$Q$5:$Q$152,$S$5:$S$152)</f>
        <v>Week 6</v>
      </c>
    </row>
    <row r="8497" spans="1:12" x14ac:dyDescent="0.2">
      <c r="A8497" s="1">
        <v>44972</v>
      </c>
      <c r="B8497" t="s">
        <v>7</v>
      </c>
      <c r="C8497" s="1">
        <v>44972</v>
      </c>
      <c r="D8497" t="s">
        <v>97</v>
      </c>
      <c r="E8497" t="s">
        <v>23</v>
      </c>
      <c r="F8497" t="s">
        <v>23</v>
      </c>
      <c r="G8497" t="s">
        <v>20</v>
      </c>
      <c r="H8497" t="s">
        <v>0</v>
      </c>
      <c r="I8497">
        <f>MONTH(Table6[[#This Row],[Loan Date]])</f>
        <v>2</v>
      </c>
      <c r="J8497" t="str">
        <f>_xlfn.XLOOKUP(Table6[[#This Row],[Numeric Month]],$N$5:$N$11,$O$5:$O$11)</f>
        <v>Feb</v>
      </c>
      <c r="K8497" t="str">
        <f>_xlfn.XLOOKUP(Table6[[#This Row],[Loan Date]],$Q$5:$Q$152,$R$5:$R$152)</f>
        <v>Wednesday</v>
      </c>
      <c r="L8497" t="str">
        <f>_xlfn.XLOOKUP(Table6[[#This Row],[Loan Date]],$Q$5:$Q$152,$S$5:$S$152)</f>
        <v>Week 6</v>
      </c>
    </row>
    <row r="8498" spans="1:12" x14ac:dyDescent="0.2">
      <c r="A8498" s="1">
        <v>44972</v>
      </c>
      <c r="B8498" t="s">
        <v>7</v>
      </c>
      <c r="C8498" s="1">
        <v>44972</v>
      </c>
      <c r="D8498" t="s">
        <v>64</v>
      </c>
      <c r="E8498" t="s">
        <v>23</v>
      </c>
      <c r="F8498" t="s">
        <v>23</v>
      </c>
      <c r="G8498" t="s">
        <v>20</v>
      </c>
      <c r="H8498" t="s">
        <v>0</v>
      </c>
      <c r="I8498">
        <f>MONTH(Table6[[#This Row],[Loan Date]])</f>
        <v>2</v>
      </c>
      <c r="J8498" t="str">
        <f>_xlfn.XLOOKUP(Table6[[#This Row],[Numeric Month]],$N$5:$N$11,$O$5:$O$11)</f>
        <v>Feb</v>
      </c>
      <c r="K8498" t="str">
        <f>_xlfn.XLOOKUP(Table6[[#This Row],[Loan Date]],$Q$5:$Q$152,$R$5:$R$152)</f>
        <v>Wednesday</v>
      </c>
      <c r="L8498" t="str">
        <f>_xlfn.XLOOKUP(Table6[[#This Row],[Loan Date]],$Q$5:$Q$152,$S$5:$S$152)</f>
        <v>Week 6</v>
      </c>
    </row>
    <row r="8499" spans="1:12" x14ac:dyDescent="0.2">
      <c r="A8499" s="1">
        <v>44972</v>
      </c>
      <c r="B8499" t="s">
        <v>7</v>
      </c>
      <c r="C8499" s="1">
        <v>44972</v>
      </c>
      <c r="D8499" t="s">
        <v>615</v>
      </c>
      <c r="E8499" t="s">
        <v>37</v>
      </c>
      <c r="F8499" t="s">
        <v>37</v>
      </c>
      <c r="G8499" t="s">
        <v>20</v>
      </c>
      <c r="H8499" t="s">
        <v>0</v>
      </c>
      <c r="I8499">
        <f>MONTH(Table6[[#This Row],[Loan Date]])</f>
        <v>2</v>
      </c>
      <c r="J8499" t="str">
        <f>_xlfn.XLOOKUP(Table6[[#This Row],[Numeric Month]],$N$5:$N$11,$O$5:$O$11)</f>
        <v>Feb</v>
      </c>
      <c r="K8499" t="str">
        <f>_xlfn.XLOOKUP(Table6[[#This Row],[Loan Date]],$Q$5:$Q$152,$R$5:$R$152)</f>
        <v>Wednesday</v>
      </c>
      <c r="L8499" t="str">
        <f>_xlfn.XLOOKUP(Table6[[#This Row],[Loan Date]],$Q$5:$Q$152,$S$5:$S$152)</f>
        <v>Week 6</v>
      </c>
    </row>
    <row r="8500" spans="1:12" x14ac:dyDescent="0.2">
      <c r="A8500" s="1">
        <v>44972</v>
      </c>
      <c r="B8500" t="s">
        <v>7</v>
      </c>
      <c r="C8500" s="1">
        <v>44972</v>
      </c>
      <c r="D8500" t="s">
        <v>30</v>
      </c>
      <c r="E8500" t="s">
        <v>23</v>
      </c>
      <c r="F8500" t="s">
        <v>23</v>
      </c>
      <c r="G8500" t="s">
        <v>20</v>
      </c>
      <c r="H8500" t="s">
        <v>0</v>
      </c>
      <c r="I8500">
        <f>MONTH(Table6[[#This Row],[Loan Date]])</f>
        <v>2</v>
      </c>
      <c r="J8500" t="str">
        <f>_xlfn.XLOOKUP(Table6[[#This Row],[Numeric Month]],$N$5:$N$11,$O$5:$O$11)</f>
        <v>Feb</v>
      </c>
      <c r="K8500" t="str">
        <f>_xlfn.XLOOKUP(Table6[[#This Row],[Loan Date]],$Q$5:$Q$152,$R$5:$R$152)</f>
        <v>Wednesday</v>
      </c>
      <c r="L8500" t="str">
        <f>_xlfn.XLOOKUP(Table6[[#This Row],[Loan Date]],$Q$5:$Q$152,$S$5:$S$152)</f>
        <v>Week 6</v>
      </c>
    </row>
    <row r="8501" spans="1:12" x14ac:dyDescent="0.2">
      <c r="A8501" s="1">
        <v>44972</v>
      </c>
      <c r="B8501" t="s">
        <v>7</v>
      </c>
      <c r="C8501" s="1">
        <v>44972</v>
      </c>
      <c r="D8501" t="s">
        <v>497</v>
      </c>
      <c r="E8501" t="s">
        <v>21</v>
      </c>
      <c r="F8501" t="s">
        <v>21</v>
      </c>
      <c r="G8501" t="s">
        <v>20</v>
      </c>
      <c r="H8501" t="s">
        <v>0</v>
      </c>
      <c r="I8501">
        <f>MONTH(Table6[[#This Row],[Loan Date]])</f>
        <v>2</v>
      </c>
      <c r="J8501" t="str">
        <f>_xlfn.XLOOKUP(Table6[[#This Row],[Numeric Month]],$N$5:$N$11,$O$5:$O$11)</f>
        <v>Feb</v>
      </c>
      <c r="K8501" t="str">
        <f>_xlfn.XLOOKUP(Table6[[#This Row],[Loan Date]],$Q$5:$Q$152,$R$5:$R$152)</f>
        <v>Wednesday</v>
      </c>
      <c r="L8501" t="str">
        <f>_xlfn.XLOOKUP(Table6[[#This Row],[Loan Date]],$Q$5:$Q$152,$S$5:$S$152)</f>
        <v>Week 6</v>
      </c>
    </row>
    <row r="8502" spans="1:12" x14ac:dyDescent="0.2">
      <c r="A8502" s="1">
        <v>44972</v>
      </c>
      <c r="B8502" t="s">
        <v>7</v>
      </c>
      <c r="C8502" s="1">
        <v>44985</v>
      </c>
      <c r="D8502" t="s">
        <v>478</v>
      </c>
      <c r="E8502" t="s">
        <v>9</v>
      </c>
      <c r="F8502" t="s">
        <v>8</v>
      </c>
      <c r="G8502" t="s">
        <v>1</v>
      </c>
      <c r="H8502" t="s">
        <v>0</v>
      </c>
      <c r="I8502">
        <f>MONTH(Table6[[#This Row],[Loan Date]])</f>
        <v>2</v>
      </c>
      <c r="J8502" t="str">
        <f>_xlfn.XLOOKUP(Table6[[#This Row],[Numeric Month]],$N$5:$N$11,$O$5:$O$11)</f>
        <v>Feb</v>
      </c>
      <c r="K8502" t="str">
        <f>_xlfn.XLOOKUP(Table6[[#This Row],[Loan Date]],$Q$5:$Q$152,$R$5:$R$152)</f>
        <v>Wednesday</v>
      </c>
      <c r="L8502" t="str">
        <f>_xlfn.XLOOKUP(Table6[[#This Row],[Loan Date]],$Q$5:$Q$152,$S$5:$S$152)</f>
        <v>Week 6</v>
      </c>
    </row>
    <row r="8503" spans="1:12" x14ac:dyDescent="0.2">
      <c r="A8503" s="1">
        <v>44972</v>
      </c>
      <c r="B8503" t="s">
        <v>5</v>
      </c>
      <c r="C8503" s="1">
        <v>44979</v>
      </c>
      <c r="D8503" t="s">
        <v>328</v>
      </c>
      <c r="E8503" t="s">
        <v>3</v>
      </c>
      <c r="F8503" t="s">
        <v>2</v>
      </c>
      <c r="G8503" t="s">
        <v>1</v>
      </c>
      <c r="H8503" t="s">
        <v>0</v>
      </c>
      <c r="I8503">
        <f>MONTH(Table6[[#This Row],[Loan Date]])</f>
        <v>2</v>
      </c>
      <c r="J8503" t="str">
        <f>_xlfn.XLOOKUP(Table6[[#This Row],[Numeric Month]],$N$5:$N$11,$O$5:$O$11)</f>
        <v>Feb</v>
      </c>
      <c r="K8503" t="str">
        <f>_xlfn.XLOOKUP(Table6[[#This Row],[Loan Date]],$Q$5:$Q$152,$R$5:$R$152)</f>
        <v>Wednesday</v>
      </c>
      <c r="L8503" t="str">
        <f>_xlfn.XLOOKUP(Table6[[#This Row],[Loan Date]],$Q$5:$Q$152,$S$5:$S$152)</f>
        <v>Week 6</v>
      </c>
    </row>
    <row r="8504" spans="1:12" x14ac:dyDescent="0.2">
      <c r="A8504" s="1">
        <v>44972</v>
      </c>
      <c r="B8504" t="s">
        <v>7</v>
      </c>
      <c r="C8504" s="1">
        <v>44986</v>
      </c>
      <c r="D8504" t="s">
        <v>454</v>
      </c>
      <c r="E8504" t="s">
        <v>9</v>
      </c>
      <c r="F8504" t="s">
        <v>8</v>
      </c>
      <c r="G8504" t="s">
        <v>1</v>
      </c>
      <c r="H8504" t="s">
        <v>0</v>
      </c>
      <c r="I8504">
        <f>MONTH(Table6[[#This Row],[Loan Date]])</f>
        <v>2</v>
      </c>
      <c r="J8504" t="str">
        <f>_xlfn.XLOOKUP(Table6[[#This Row],[Numeric Month]],$N$5:$N$11,$O$5:$O$11)</f>
        <v>Feb</v>
      </c>
      <c r="K8504" t="str">
        <f>_xlfn.XLOOKUP(Table6[[#This Row],[Loan Date]],$Q$5:$Q$152,$R$5:$R$152)</f>
        <v>Wednesday</v>
      </c>
      <c r="L8504" t="str">
        <f>_xlfn.XLOOKUP(Table6[[#This Row],[Loan Date]],$Q$5:$Q$152,$S$5:$S$152)</f>
        <v>Week 6</v>
      </c>
    </row>
    <row r="8505" spans="1:12" x14ac:dyDescent="0.2">
      <c r="A8505" s="1">
        <v>44972</v>
      </c>
      <c r="B8505" t="s">
        <v>7</v>
      </c>
      <c r="C8505" s="1">
        <v>44972</v>
      </c>
      <c r="D8505" t="s">
        <v>632</v>
      </c>
      <c r="E8505" t="s">
        <v>12</v>
      </c>
      <c r="F8505" t="s">
        <v>12</v>
      </c>
      <c r="G8505" t="s">
        <v>11</v>
      </c>
      <c r="H8505" t="s">
        <v>0</v>
      </c>
      <c r="I8505">
        <f>MONTH(Table6[[#This Row],[Loan Date]])</f>
        <v>2</v>
      </c>
      <c r="J8505" t="str">
        <f>_xlfn.XLOOKUP(Table6[[#This Row],[Numeric Month]],$N$5:$N$11,$O$5:$O$11)</f>
        <v>Feb</v>
      </c>
      <c r="K8505" t="str">
        <f>_xlfn.XLOOKUP(Table6[[#This Row],[Loan Date]],$Q$5:$Q$152,$R$5:$R$152)</f>
        <v>Wednesday</v>
      </c>
      <c r="L8505" t="str">
        <f>_xlfn.XLOOKUP(Table6[[#This Row],[Loan Date]],$Q$5:$Q$152,$S$5:$S$152)</f>
        <v>Week 6</v>
      </c>
    </row>
    <row r="8506" spans="1:12" x14ac:dyDescent="0.2">
      <c r="A8506" s="1">
        <v>44972</v>
      </c>
      <c r="B8506" t="s">
        <v>7</v>
      </c>
      <c r="C8506" s="1">
        <v>44972</v>
      </c>
      <c r="D8506" t="s">
        <v>721</v>
      </c>
      <c r="E8506" t="s">
        <v>122</v>
      </c>
      <c r="F8506" t="s">
        <v>122</v>
      </c>
      <c r="G8506" t="s">
        <v>11</v>
      </c>
      <c r="H8506" t="s">
        <v>0</v>
      </c>
      <c r="I8506">
        <f>MONTH(Table6[[#This Row],[Loan Date]])</f>
        <v>2</v>
      </c>
      <c r="J8506" t="str">
        <f>_xlfn.XLOOKUP(Table6[[#This Row],[Numeric Month]],$N$5:$N$11,$O$5:$O$11)</f>
        <v>Feb</v>
      </c>
      <c r="K8506" t="str">
        <f>_xlfn.XLOOKUP(Table6[[#This Row],[Loan Date]],$Q$5:$Q$152,$R$5:$R$152)</f>
        <v>Wednesday</v>
      </c>
      <c r="L8506" t="str">
        <f>_xlfn.XLOOKUP(Table6[[#This Row],[Loan Date]],$Q$5:$Q$152,$S$5:$S$152)</f>
        <v>Week 6</v>
      </c>
    </row>
    <row r="8507" spans="1:12" x14ac:dyDescent="0.2">
      <c r="A8507" s="1">
        <v>44972</v>
      </c>
      <c r="B8507" t="s">
        <v>5</v>
      </c>
      <c r="C8507" s="1">
        <v>44972</v>
      </c>
      <c r="D8507" t="s">
        <v>42</v>
      </c>
      <c r="E8507" t="s">
        <v>41</v>
      </c>
      <c r="F8507" t="s">
        <v>40</v>
      </c>
      <c r="G8507" t="s">
        <v>39</v>
      </c>
      <c r="H8507" t="s">
        <v>0</v>
      </c>
      <c r="I8507">
        <f>MONTH(Table6[[#This Row],[Loan Date]])</f>
        <v>2</v>
      </c>
      <c r="J8507" t="str">
        <f>_xlfn.XLOOKUP(Table6[[#This Row],[Numeric Month]],$N$5:$N$11,$O$5:$O$11)</f>
        <v>Feb</v>
      </c>
      <c r="K8507" t="str">
        <f>_xlfn.XLOOKUP(Table6[[#This Row],[Loan Date]],$Q$5:$Q$152,$R$5:$R$152)</f>
        <v>Wednesday</v>
      </c>
      <c r="L8507" t="str">
        <f>_xlfn.XLOOKUP(Table6[[#This Row],[Loan Date]],$Q$5:$Q$152,$S$5:$S$152)</f>
        <v>Week 6</v>
      </c>
    </row>
    <row r="8508" spans="1:12" x14ac:dyDescent="0.2">
      <c r="A8508" s="1">
        <v>44972</v>
      </c>
      <c r="B8508" t="s">
        <v>7</v>
      </c>
      <c r="C8508" s="1">
        <v>44972</v>
      </c>
      <c r="D8508" t="s">
        <v>472</v>
      </c>
      <c r="E8508" t="s">
        <v>37</v>
      </c>
      <c r="F8508" t="s">
        <v>37</v>
      </c>
      <c r="G8508" t="s">
        <v>20</v>
      </c>
      <c r="H8508" t="s">
        <v>0</v>
      </c>
      <c r="I8508">
        <f>MONTH(Table6[[#This Row],[Loan Date]])</f>
        <v>2</v>
      </c>
      <c r="J8508" t="str">
        <f>_xlfn.XLOOKUP(Table6[[#This Row],[Numeric Month]],$N$5:$N$11,$O$5:$O$11)</f>
        <v>Feb</v>
      </c>
      <c r="K8508" t="str">
        <f>_xlfn.XLOOKUP(Table6[[#This Row],[Loan Date]],$Q$5:$Q$152,$R$5:$R$152)</f>
        <v>Wednesday</v>
      </c>
      <c r="L8508" t="str">
        <f>_xlfn.XLOOKUP(Table6[[#This Row],[Loan Date]],$Q$5:$Q$152,$S$5:$S$152)</f>
        <v>Week 6</v>
      </c>
    </row>
    <row r="8509" spans="1:12" x14ac:dyDescent="0.2">
      <c r="A8509" s="1">
        <v>44972</v>
      </c>
      <c r="B8509" t="s">
        <v>7</v>
      </c>
      <c r="C8509" s="1">
        <v>44972</v>
      </c>
      <c r="D8509" t="s">
        <v>380</v>
      </c>
      <c r="E8509" t="s">
        <v>21</v>
      </c>
      <c r="F8509" t="s">
        <v>21</v>
      </c>
      <c r="G8509" t="s">
        <v>20</v>
      </c>
      <c r="H8509" t="s">
        <v>0</v>
      </c>
      <c r="I8509">
        <f>MONTH(Table6[[#This Row],[Loan Date]])</f>
        <v>2</v>
      </c>
      <c r="J8509" t="str">
        <f>_xlfn.XLOOKUP(Table6[[#This Row],[Numeric Month]],$N$5:$N$11,$O$5:$O$11)</f>
        <v>Feb</v>
      </c>
      <c r="K8509" t="str">
        <f>_xlfn.XLOOKUP(Table6[[#This Row],[Loan Date]],$Q$5:$Q$152,$R$5:$R$152)</f>
        <v>Wednesday</v>
      </c>
      <c r="L8509" t="str">
        <f>_xlfn.XLOOKUP(Table6[[#This Row],[Loan Date]],$Q$5:$Q$152,$S$5:$S$152)</f>
        <v>Week 6</v>
      </c>
    </row>
    <row r="8510" spans="1:12" x14ac:dyDescent="0.2">
      <c r="A8510" s="1">
        <v>44972</v>
      </c>
      <c r="B8510" t="s">
        <v>7</v>
      </c>
      <c r="C8510" s="1">
        <v>44972</v>
      </c>
      <c r="D8510" t="s">
        <v>214</v>
      </c>
      <c r="E8510" t="s">
        <v>23</v>
      </c>
      <c r="F8510" t="s">
        <v>23</v>
      </c>
      <c r="G8510" t="s">
        <v>20</v>
      </c>
      <c r="H8510" t="s">
        <v>0</v>
      </c>
      <c r="I8510">
        <f>MONTH(Table6[[#This Row],[Loan Date]])</f>
        <v>2</v>
      </c>
      <c r="J8510" t="str">
        <f>_xlfn.XLOOKUP(Table6[[#This Row],[Numeric Month]],$N$5:$N$11,$O$5:$O$11)</f>
        <v>Feb</v>
      </c>
      <c r="K8510" t="str">
        <f>_xlfn.XLOOKUP(Table6[[#This Row],[Loan Date]],$Q$5:$Q$152,$R$5:$R$152)</f>
        <v>Wednesday</v>
      </c>
      <c r="L8510" t="str">
        <f>_xlfn.XLOOKUP(Table6[[#This Row],[Loan Date]],$Q$5:$Q$152,$S$5:$S$152)</f>
        <v>Week 6</v>
      </c>
    </row>
    <row r="8511" spans="1:12" x14ac:dyDescent="0.2">
      <c r="A8511" s="1">
        <v>44972</v>
      </c>
      <c r="B8511" t="s">
        <v>7</v>
      </c>
      <c r="C8511" s="1">
        <v>44972</v>
      </c>
      <c r="D8511" t="s">
        <v>589</v>
      </c>
      <c r="E8511" t="s">
        <v>21</v>
      </c>
      <c r="F8511" t="s">
        <v>21</v>
      </c>
      <c r="G8511" t="s">
        <v>20</v>
      </c>
      <c r="H8511" t="s">
        <v>0</v>
      </c>
      <c r="I8511">
        <f>MONTH(Table6[[#This Row],[Loan Date]])</f>
        <v>2</v>
      </c>
      <c r="J8511" t="str">
        <f>_xlfn.XLOOKUP(Table6[[#This Row],[Numeric Month]],$N$5:$N$11,$O$5:$O$11)</f>
        <v>Feb</v>
      </c>
      <c r="K8511" t="str">
        <f>_xlfn.XLOOKUP(Table6[[#This Row],[Loan Date]],$Q$5:$Q$152,$R$5:$R$152)</f>
        <v>Wednesday</v>
      </c>
      <c r="L8511" t="str">
        <f>_xlfn.XLOOKUP(Table6[[#This Row],[Loan Date]],$Q$5:$Q$152,$S$5:$S$152)</f>
        <v>Week 6</v>
      </c>
    </row>
    <row r="8512" spans="1:12" x14ac:dyDescent="0.2">
      <c r="A8512" s="1">
        <v>44972</v>
      </c>
      <c r="B8512" t="s">
        <v>7</v>
      </c>
      <c r="C8512" s="1">
        <v>44972</v>
      </c>
      <c r="D8512" t="s">
        <v>681</v>
      </c>
      <c r="E8512" t="s">
        <v>23</v>
      </c>
      <c r="F8512" t="s">
        <v>23</v>
      </c>
      <c r="G8512" t="s">
        <v>20</v>
      </c>
      <c r="H8512" t="s">
        <v>0</v>
      </c>
      <c r="I8512">
        <f>MONTH(Table6[[#This Row],[Loan Date]])</f>
        <v>2</v>
      </c>
      <c r="J8512" t="str">
        <f>_xlfn.XLOOKUP(Table6[[#This Row],[Numeric Month]],$N$5:$N$11,$O$5:$O$11)</f>
        <v>Feb</v>
      </c>
      <c r="K8512" t="str">
        <f>_xlfn.XLOOKUP(Table6[[#This Row],[Loan Date]],$Q$5:$Q$152,$R$5:$R$152)</f>
        <v>Wednesday</v>
      </c>
      <c r="L8512" t="str">
        <f>_xlfn.XLOOKUP(Table6[[#This Row],[Loan Date]],$Q$5:$Q$152,$S$5:$S$152)</f>
        <v>Week 6</v>
      </c>
    </row>
    <row r="8513" spans="1:12" x14ac:dyDescent="0.2">
      <c r="A8513" s="1">
        <v>44972</v>
      </c>
      <c r="B8513" t="s">
        <v>7</v>
      </c>
      <c r="C8513" s="1">
        <v>44972</v>
      </c>
      <c r="D8513" t="s">
        <v>171</v>
      </c>
      <c r="E8513" t="s">
        <v>23</v>
      </c>
      <c r="F8513" t="s">
        <v>23</v>
      </c>
      <c r="G8513" t="s">
        <v>20</v>
      </c>
      <c r="H8513" t="s">
        <v>0</v>
      </c>
      <c r="I8513">
        <f>MONTH(Table6[[#This Row],[Loan Date]])</f>
        <v>2</v>
      </c>
      <c r="J8513" t="str">
        <f>_xlfn.XLOOKUP(Table6[[#This Row],[Numeric Month]],$N$5:$N$11,$O$5:$O$11)</f>
        <v>Feb</v>
      </c>
      <c r="K8513" t="str">
        <f>_xlfn.XLOOKUP(Table6[[#This Row],[Loan Date]],$Q$5:$Q$152,$R$5:$R$152)</f>
        <v>Wednesday</v>
      </c>
      <c r="L8513" t="str">
        <f>_xlfn.XLOOKUP(Table6[[#This Row],[Loan Date]],$Q$5:$Q$152,$S$5:$S$152)</f>
        <v>Week 6</v>
      </c>
    </row>
    <row r="8514" spans="1:12" x14ac:dyDescent="0.2">
      <c r="A8514" s="1">
        <v>44972</v>
      </c>
      <c r="B8514" t="s">
        <v>7</v>
      </c>
      <c r="C8514" s="1">
        <v>44972</v>
      </c>
      <c r="D8514" t="s">
        <v>441</v>
      </c>
      <c r="E8514" t="s">
        <v>21</v>
      </c>
      <c r="F8514" t="s">
        <v>21</v>
      </c>
      <c r="G8514" t="s">
        <v>20</v>
      </c>
      <c r="H8514" t="s">
        <v>0</v>
      </c>
      <c r="I8514">
        <f>MONTH(Table6[[#This Row],[Loan Date]])</f>
        <v>2</v>
      </c>
      <c r="J8514" t="str">
        <f>_xlfn.XLOOKUP(Table6[[#This Row],[Numeric Month]],$N$5:$N$11,$O$5:$O$11)</f>
        <v>Feb</v>
      </c>
      <c r="K8514" t="str">
        <f>_xlfn.XLOOKUP(Table6[[#This Row],[Loan Date]],$Q$5:$Q$152,$R$5:$R$152)</f>
        <v>Wednesday</v>
      </c>
      <c r="L8514" t="str">
        <f>_xlfn.XLOOKUP(Table6[[#This Row],[Loan Date]],$Q$5:$Q$152,$S$5:$S$152)</f>
        <v>Week 6</v>
      </c>
    </row>
    <row r="8515" spans="1:12" x14ac:dyDescent="0.2">
      <c r="A8515" s="1">
        <v>44972</v>
      </c>
      <c r="B8515" t="s">
        <v>7</v>
      </c>
      <c r="C8515" s="1">
        <v>44972</v>
      </c>
      <c r="D8515" t="s">
        <v>409</v>
      </c>
      <c r="E8515" t="s">
        <v>21</v>
      </c>
      <c r="F8515" t="s">
        <v>21</v>
      </c>
      <c r="G8515" t="s">
        <v>20</v>
      </c>
      <c r="H8515" t="s">
        <v>0</v>
      </c>
      <c r="I8515">
        <f>MONTH(Table6[[#This Row],[Loan Date]])</f>
        <v>2</v>
      </c>
      <c r="J8515" t="str">
        <f>_xlfn.XLOOKUP(Table6[[#This Row],[Numeric Month]],$N$5:$N$11,$O$5:$O$11)</f>
        <v>Feb</v>
      </c>
      <c r="K8515" t="str">
        <f>_xlfn.XLOOKUP(Table6[[#This Row],[Loan Date]],$Q$5:$Q$152,$R$5:$R$152)</f>
        <v>Wednesday</v>
      </c>
      <c r="L8515" t="str">
        <f>_xlfn.XLOOKUP(Table6[[#This Row],[Loan Date]],$Q$5:$Q$152,$S$5:$S$152)</f>
        <v>Week 6</v>
      </c>
    </row>
    <row r="8516" spans="1:12" x14ac:dyDescent="0.2">
      <c r="A8516" s="1">
        <v>44972</v>
      </c>
      <c r="B8516" t="s">
        <v>7</v>
      </c>
      <c r="C8516" s="1">
        <v>44972</v>
      </c>
      <c r="D8516" t="s">
        <v>174</v>
      </c>
      <c r="E8516" t="s">
        <v>23</v>
      </c>
      <c r="F8516" t="s">
        <v>23</v>
      </c>
      <c r="G8516" t="s">
        <v>20</v>
      </c>
      <c r="H8516" t="s">
        <v>0</v>
      </c>
      <c r="I8516">
        <f>MONTH(Table6[[#This Row],[Loan Date]])</f>
        <v>2</v>
      </c>
      <c r="J8516" t="str">
        <f>_xlfn.XLOOKUP(Table6[[#This Row],[Numeric Month]],$N$5:$N$11,$O$5:$O$11)</f>
        <v>Feb</v>
      </c>
      <c r="K8516" t="str">
        <f>_xlfn.XLOOKUP(Table6[[#This Row],[Loan Date]],$Q$5:$Q$152,$R$5:$R$152)</f>
        <v>Wednesday</v>
      </c>
      <c r="L8516" t="str">
        <f>_xlfn.XLOOKUP(Table6[[#This Row],[Loan Date]],$Q$5:$Q$152,$S$5:$S$152)</f>
        <v>Week 6</v>
      </c>
    </row>
    <row r="8517" spans="1:12" x14ac:dyDescent="0.2">
      <c r="A8517" s="1">
        <v>44972</v>
      </c>
      <c r="B8517" t="s">
        <v>7</v>
      </c>
      <c r="C8517" s="1">
        <v>44972</v>
      </c>
      <c r="D8517" t="s">
        <v>609</v>
      </c>
      <c r="E8517" t="s">
        <v>23</v>
      </c>
      <c r="F8517" t="s">
        <v>23</v>
      </c>
      <c r="G8517" t="s">
        <v>20</v>
      </c>
      <c r="H8517" t="s">
        <v>0</v>
      </c>
      <c r="I8517">
        <f>MONTH(Table6[[#This Row],[Loan Date]])</f>
        <v>2</v>
      </c>
      <c r="J8517" t="str">
        <f>_xlfn.XLOOKUP(Table6[[#This Row],[Numeric Month]],$N$5:$N$11,$O$5:$O$11)</f>
        <v>Feb</v>
      </c>
      <c r="K8517" t="str">
        <f>_xlfn.XLOOKUP(Table6[[#This Row],[Loan Date]],$Q$5:$Q$152,$R$5:$R$152)</f>
        <v>Wednesday</v>
      </c>
      <c r="L8517" t="str">
        <f>_xlfn.XLOOKUP(Table6[[#This Row],[Loan Date]],$Q$5:$Q$152,$S$5:$S$152)</f>
        <v>Week 6</v>
      </c>
    </row>
    <row r="8518" spans="1:12" x14ac:dyDescent="0.2">
      <c r="A8518" s="1">
        <v>44972</v>
      </c>
      <c r="B8518" t="s">
        <v>7</v>
      </c>
      <c r="C8518" s="1">
        <v>44972</v>
      </c>
      <c r="D8518" t="s">
        <v>379</v>
      </c>
      <c r="E8518" t="s">
        <v>65</v>
      </c>
      <c r="F8518" t="s">
        <v>65</v>
      </c>
      <c r="G8518" t="s">
        <v>20</v>
      </c>
      <c r="H8518" t="s">
        <v>0</v>
      </c>
      <c r="I8518">
        <f>MONTH(Table6[[#This Row],[Loan Date]])</f>
        <v>2</v>
      </c>
      <c r="J8518" t="str">
        <f>_xlfn.XLOOKUP(Table6[[#This Row],[Numeric Month]],$N$5:$N$11,$O$5:$O$11)</f>
        <v>Feb</v>
      </c>
      <c r="K8518" t="str">
        <f>_xlfn.XLOOKUP(Table6[[#This Row],[Loan Date]],$Q$5:$Q$152,$R$5:$R$152)</f>
        <v>Wednesday</v>
      </c>
      <c r="L8518" t="str">
        <f>_xlfn.XLOOKUP(Table6[[#This Row],[Loan Date]],$Q$5:$Q$152,$S$5:$S$152)</f>
        <v>Week 6</v>
      </c>
    </row>
    <row r="8519" spans="1:12" x14ac:dyDescent="0.2">
      <c r="A8519" s="1">
        <v>44972</v>
      </c>
      <c r="B8519" t="s">
        <v>7</v>
      </c>
      <c r="C8519" s="1">
        <v>44986</v>
      </c>
      <c r="D8519" t="s">
        <v>676</v>
      </c>
      <c r="E8519" t="s">
        <v>9</v>
      </c>
      <c r="F8519" t="s">
        <v>8</v>
      </c>
      <c r="G8519" t="s">
        <v>1</v>
      </c>
      <c r="H8519" t="s">
        <v>0</v>
      </c>
      <c r="I8519">
        <f>MONTH(Table6[[#This Row],[Loan Date]])</f>
        <v>2</v>
      </c>
      <c r="J8519" t="str">
        <f>_xlfn.XLOOKUP(Table6[[#This Row],[Numeric Month]],$N$5:$N$11,$O$5:$O$11)</f>
        <v>Feb</v>
      </c>
      <c r="K8519" t="str">
        <f>_xlfn.XLOOKUP(Table6[[#This Row],[Loan Date]],$Q$5:$Q$152,$R$5:$R$152)</f>
        <v>Wednesday</v>
      </c>
      <c r="L8519" t="str">
        <f>_xlfn.XLOOKUP(Table6[[#This Row],[Loan Date]],$Q$5:$Q$152,$S$5:$S$152)</f>
        <v>Week 6</v>
      </c>
    </row>
    <row r="8520" spans="1:12" x14ac:dyDescent="0.2">
      <c r="A8520" s="1">
        <v>44972</v>
      </c>
      <c r="B8520" t="s">
        <v>7</v>
      </c>
      <c r="C8520" s="1">
        <v>44972</v>
      </c>
      <c r="D8520" t="s">
        <v>267</v>
      </c>
      <c r="E8520" t="s">
        <v>37</v>
      </c>
      <c r="F8520" t="s">
        <v>37</v>
      </c>
      <c r="G8520" t="s">
        <v>20</v>
      </c>
      <c r="H8520" t="s">
        <v>0</v>
      </c>
      <c r="I8520">
        <f>MONTH(Table6[[#This Row],[Loan Date]])</f>
        <v>2</v>
      </c>
      <c r="J8520" t="str">
        <f>_xlfn.XLOOKUP(Table6[[#This Row],[Numeric Month]],$N$5:$N$11,$O$5:$O$11)</f>
        <v>Feb</v>
      </c>
      <c r="K8520" t="str">
        <f>_xlfn.XLOOKUP(Table6[[#This Row],[Loan Date]],$Q$5:$Q$152,$R$5:$R$152)</f>
        <v>Wednesday</v>
      </c>
      <c r="L8520" t="str">
        <f>_xlfn.XLOOKUP(Table6[[#This Row],[Loan Date]],$Q$5:$Q$152,$S$5:$S$152)</f>
        <v>Week 6</v>
      </c>
    </row>
    <row r="8521" spans="1:12" x14ac:dyDescent="0.2">
      <c r="A8521" s="1">
        <v>44972</v>
      </c>
      <c r="B8521" t="s">
        <v>5</v>
      </c>
      <c r="C8521" s="1">
        <v>44986</v>
      </c>
      <c r="D8521" t="s">
        <v>714</v>
      </c>
      <c r="E8521" t="s">
        <v>3</v>
      </c>
      <c r="F8521" t="s">
        <v>2</v>
      </c>
      <c r="G8521" t="s">
        <v>1</v>
      </c>
      <c r="H8521" t="s">
        <v>0</v>
      </c>
      <c r="I8521">
        <f>MONTH(Table6[[#This Row],[Loan Date]])</f>
        <v>2</v>
      </c>
      <c r="J8521" t="str">
        <f>_xlfn.XLOOKUP(Table6[[#This Row],[Numeric Month]],$N$5:$N$11,$O$5:$O$11)</f>
        <v>Feb</v>
      </c>
      <c r="K8521" t="str">
        <f>_xlfn.XLOOKUP(Table6[[#This Row],[Loan Date]],$Q$5:$Q$152,$R$5:$R$152)</f>
        <v>Wednesday</v>
      </c>
      <c r="L8521" t="str">
        <f>_xlfn.XLOOKUP(Table6[[#This Row],[Loan Date]],$Q$5:$Q$152,$S$5:$S$152)</f>
        <v>Week 6</v>
      </c>
    </row>
    <row r="8522" spans="1:12" x14ac:dyDescent="0.2">
      <c r="A8522" s="1">
        <v>44972</v>
      </c>
      <c r="B8522" t="s">
        <v>5</v>
      </c>
      <c r="C8522" s="1">
        <v>45009</v>
      </c>
      <c r="D8522" t="s">
        <v>878</v>
      </c>
      <c r="E8522" t="s">
        <v>15</v>
      </c>
      <c r="F8522" t="s">
        <v>14</v>
      </c>
      <c r="G8522" t="s">
        <v>1</v>
      </c>
      <c r="H8522" t="s">
        <v>0</v>
      </c>
      <c r="I8522">
        <f>MONTH(Table6[[#This Row],[Loan Date]])</f>
        <v>2</v>
      </c>
      <c r="J8522" t="str">
        <f>_xlfn.XLOOKUP(Table6[[#This Row],[Numeric Month]],$N$5:$N$11,$O$5:$O$11)</f>
        <v>Feb</v>
      </c>
      <c r="K8522" t="str">
        <f>_xlfn.XLOOKUP(Table6[[#This Row],[Loan Date]],$Q$5:$Q$152,$R$5:$R$152)</f>
        <v>Wednesday</v>
      </c>
      <c r="L8522" t="str">
        <f>_xlfn.XLOOKUP(Table6[[#This Row],[Loan Date]],$Q$5:$Q$152,$S$5:$S$152)</f>
        <v>Week 6</v>
      </c>
    </row>
    <row r="8523" spans="1:12" x14ac:dyDescent="0.2">
      <c r="A8523" s="1">
        <v>44972</v>
      </c>
      <c r="B8523" t="s">
        <v>5</v>
      </c>
      <c r="C8523" s="1">
        <v>44986</v>
      </c>
      <c r="D8523" t="s">
        <v>616</v>
      </c>
      <c r="E8523" t="s">
        <v>15</v>
      </c>
      <c r="F8523" t="s">
        <v>14</v>
      </c>
      <c r="G8523" t="s">
        <v>1</v>
      </c>
      <c r="H8523" t="s">
        <v>0</v>
      </c>
      <c r="I8523">
        <f>MONTH(Table6[[#This Row],[Loan Date]])</f>
        <v>2</v>
      </c>
      <c r="J8523" t="str">
        <f>_xlfn.XLOOKUP(Table6[[#This Row],[Numeric Month]],$N$5:$N$11,$O$5:$O$11)</f>
        <v>Feb</v>
      </c>
      <c r="K8523" t="str">
        <f>_xlfn.XLOOKUP(Table6[[#This Row],[Loan Date]],$Q$5:$Q$152,$R$5:$R$152)</f>
        <v>Wednesday</v>
      </c>
      <c r="L8523" t="str">
        <f>_xlfn.XLOOKUP(Table6[[#This Row],[Loan Date]],$Q$5:$Q$152,$S$5:$S$152)</f>
        <v>Week 6</v>
      </c>
    </row>
    <row r="8524" spans="1:12" x14ac:dyDescent="0.2">
      <c r="A8524" s="1">
        <v>44972</v>
      </c>
      <c r="B8524" t="s">
        <v>7</v>
      </c>
      <c r="C8524" s="1">
        <v>44979</v>
      </c>
      <c r="D8524" t="s">
        <v>877</v>
      </c>
      <c r="E8524" t="s">
        <v>52</v>
      </c>
      <c r="F8524" t="s">
        <v>51</v>
      </c>
      <c r="G8524" t="s">
        <v>1</v>
      </c>
      <c r="H8524" t="s">
        <v>0</v>
      </c>
      <c r="I8524">
        <f>MONTH(Table6[[#This Row],[Loan Date]])</f>
        <v>2</v>
      </c>
      <c r="J8524" t="str">
        <f>_xlfn.XLOOKUP(Table6[[#This Row],[Numeric Month]],$N$5:$N$11,$O$5:$O$11)</f>
        <v>Feb</v>
      </c>
      <c r="K8524" t="str">
        <f>_xlfn.XLOOKUP(Table6[[#This Row],[Loan Date]],$Q$5:$Q$152,$R$5:$R$152)</f>
        <v>Wednesday</v>
      </c>
      <c r="L8524" t="str">
        <f>_xlfn.XLOOKUP(Table6[[#This Row],[Loan Date]],$Q$5:$Q$152,$S$5:$S$152)</f>
        <v>Week 6</v>
      </c>
    </row>
    <row r="8525" spans="1:12" x14ac:dyDescent="0.2">
      <c r="A8525" s="1">
        <v>44972</v>
      </c>
      <c r="B8525" t="s">
        <v>7</v>
      </c>
      <c r="C8525" s="1">
        <v>44986</v>
      </c>
      <c r="D8525" t="s">
        <v>692</v>
      </c>
      <c r="E8525" t="s">
        <v>15</v>
      </c>
      <c r="F8525" t="s">
        <v>14</v>
      </c>
      <c r="G8525" t="s">
        <v>1</v>
      </c>
      <c r="H8525" t="s">
        <v>0</v>
      </c>
      <c r="I8525">
        <f>MONTH(Table6[[#This Row],[Loan Date]])</f>
        <v>2</v>
      </c>
      <c r="J8525" t="str">
        <f>_xlfn.XLOOKUP(Table6[[#This Row],[Numeric Month]],$N$5:$N$11,$O$5:$O$11)</f>
        <v>Feb</v>
      </c>
      <c r="K8525" t="str">
        <f>_xlfn.XLOOKUP(Table6[[#This Row],[Loan Date]],$Q$5:$Q$152,$R$5:$R$152)</f>
        <v>Wednesday</v>
      </c>
      <c r="L8525" t="str">
        <f>_xlfn.XLOOKUP(Table6[[#This Row],[Loan Date]],$Q$5:$Q$152,$S$5:$S$152)</f>
        <v>Week 6</v>
      </c>
    </row>
    <row r="8526" spans="1:12" x14ac:dyDescent="0.2">
      <c r="A8526" s="1">
        <v>44972</v>
      </c>
      <c r="B8526" t="s">
        <v>107</v>
      </c>
      <c r="C8526" s="1">
        <v>44972</v>
      </c>
      <c r="D8526" t="s">
        <v>445</v>
      </c>
      <c r="E8526" t="s">
        <v>12</v>
      </c>
      <c r="F8526" t="s">
        <v>12</v>
      </c>
      <c r="G8526" t="s">
        <v>11</v>
      </c>
      <c r="H8526" t="s">
        <v>0</v>
      </c>
      <c r="I8526">
        <f>MONTH(Table6[[#This Row],[Loan Date]])</f>
        <v>2</v>
      </c>
      <c r="J8526" t="str">
        <f>_xlfn.XLOOKUP(Table6[[#This Row],[Numeric Month]],$N$5:$N$11,$O$5:$O$11)</f>
        <v>Feb</v>
      </c>
      <c r="K8526" t="str">
        <f>_xlfn.XLOOKUP(Table6[[#This Row],[Loan Date]],$Q$5:$Q$152,$R$5:$R$152)</f>
        <v>Wednesday</v>
      </c>
      <c r="L8526" t="str">
        <f>_xlfn.XLOOKUP(Table6[[#This Row],[Loan Date]],$Q$5:$Q$152,$S$5:$S$152)</f>
        <v>Week 6</v>
      </c>
    </row>
    <row r="8527" spans="1:12" x14ac:dyDescent="0.2">
      <c r="A8527" s="1">
        <v>44972</v>
      </c>
      <c r="B8527" t="s">
        <v>7</v>
      </c>
      <c r="C8527" s="1">
        <v>44972</v>
      </c>
      <c r="D8527" t="s">
        <v>110</v>
      </c>
      <c r="E8527" t="s">
        <v>23</v>
      </c>
      <c r="F8527" t="s">
        <v>23</v>
      </c>
      <c r="G8527" t="s">
        <v>20</v>
      </c>
      <c r="H8527" t="s">
        <v>0</v>
      </c>
      <c r="I8527">
        <f>MONTH(Table6[[#This Row],[Loan Date]])</f>
        <v>2</v>
      </c>
      <c r="J8527" t="str">
        <f>_xlfn.XLOOKUP(Table6[[#This Row],[Numeric Month]],$N$5:$N$11,$O$5:$O$11)</f>
        <v>Feb</v>
      </c>
      <c r="K8527" t="str">
        <f>_xlfn.XLOOKUP(Table6[[#This Row],[Loan Date]],$Q$5:$Q$152,$R$5:$R$152)</f>
        <v>Wednesday</v>
      </c>
      <c r="L8527" t="str">
        <f>_xlfn.XLOOKUP(Table6[[#This Row],[Loan Date]],$Q$5:$Q$152,$S$5:$S$152)</f>
        <v>Week 6</v>
      </c>
    </row>
    <row r="8528" spans="1:12" x14ac:dyDescent="0.2">
      <c r="A8528" s="1">
        <v>44972</v>
      </c>
      <c r="B8528" t="s">
        <v>7</v>
      </c>
      <c r="C8528" s="1">
        <v>44972</v>
      </c>
      <c r="D8528" t="s">
        <v>673</v>
      </c>
      <c r="E8528" t="s">
        <v>21</v>
      </c>
      <c r="F8528" t="s">
        <v>21</v>
      </c>
      <c r="G8528" t="s">
        <v>20</v>
      </c>
      <c r="H8528" t="s">
        <v>0</v>
      </c>
      <c r="I8528">
        <f>MONTH(Table6[[#This Row],[Loan Date]])</f>
        <v>2</v>
      </c>
      <c r="J8528" t="str">
        <f>_xlfn.XLOOKUP(Table6[[#This Row],[Numeric Month]],$N$5:$N$11,$O$5:$O$11)</f>
        <v>Feb</v>
      </c>
      <c r="K8528" t="str">
        <f>_xlfn.XLOOKUP(Table6[[#This Row],[Loan Date]],$Q$5:$Q$152,$R$5:$R$152)</f>
        <v>Wednesday</v>
      </c>
      <c r="L8528" t="str">
        <f>_xlfn.XLOOKUP(Table6[[#This Row],[Loan Date]],$Q$5:$Q$152,$S$5:$S$152)</f>
        <v>Week 6</v>
      </c>
    </row>
    <row r="8529" spans="1:12" x14ac:dyDescent="0.2">
      <c r="A8529" s="1">
        <v>44972</v>
      </c>
      <c r="B8529" t="s">
        <v>5</v>
      </c>
      <c r="C8529" s="1">
        <v>44972</v>
      </c>
      <c r="D8529" t="s">
        <v>494</v>
      </c>
      <c r="E8529" t="s">
        <v>37</v>
      </c>
      <c r="F8529" t="s">
        <v>37</v>
      </c>
      <c r="G8529" t="s">
        <v>20</v>
      </c>
      <c r="H8529" t="s">
        <v>0</v>
      </c>
      <c r="I8529">
        <f>MONTH(Table6[[#This Row],[Loan Date]])</f>
        <v>2</v>
      </c>
      <c r="J8529" t="str">
        <f>_xlfn.XLOOKUP(Table6[[#This Row],[Numeric Month]],$N$5:$N$11,$O$5:$O$11)</f>
        <v>Feb</v>
      </c>
      <c r="K8529" t="str">
        <f>_xlfn.XLOOKUP(Table6[[#This Row],[Loan Date]],$Q$5:$Q$152,$R$5:$R$152)</f>
        <v>Wednesday</v>
      </c>
      <c r="L8529" t="str">
        <f>_xlfn.XLOOKUP(Table6[[#This Row],[Loan Date]],$Q$5:$Q$152,$S$5:$S$152)</f>
        <v>Week 6</v>
      </c>
    </row>
    <row r="8530" spans="1:12" x14ac:dyDescent="0.2">
      <c r="A8530" s="1">
        <v>44972</v>
      </c>
      <c r="B8530" t="s">
        <v>5</v>
      </c>
      <c r="C8530" s="1">
        <v>44979</v>
      </c>
      <c r="D8530" t="s">
        <v>146</v>
      </c>
      <c r="E8530" t="s">
        <v>52</v>
      </c>
      <c r="F8530" t="s">
        <v>51</v>
      </c>
      <c r="G8530" t="s">
        <v>1</v>
      </c>
      <c r="H8530" t="s">
        <v>0</v>
      </c>
      <c r="I8530">
        <f>MONTH(Table6[[#This Row],[Loan Date]])</f>
        <v>2</v>
      </c>
      <c r="J8530" t="str">
        <f>_xlfn.XLOOKUP(Table6[[#This Row],[Numeric Month]],$N$5:$N$11,$O$5:$O$11)</f>
        <v>Feb</v>
      </c>
      <c r="K8530" t="str">
        <f>_xlfn.XLOOKUP(Table6[[#This Row],[Loan Date]],$Q$5:$Q$152,$R$5:$R$152)</f>
        <v>Wednesday</v>
      </c>
      <c r="L8530" t="str">
        <f>_xlfn.XLOOKUP(Table6[[#This Row],[Loan Date]],$Q$5:$Q$152,$S$5:$S$152)</f>
        <v>Week 6</v>
      </c>
    </row>
    <row r="8531" spans="1:12" x14ac:dyDescent="0.2">
      <c r="A8531" s="1">
        <v>44972</v>
      </c>
      <c r="B8531" t="s">
        <v>7</v>
      </c>
      <c r="C8531" s="1">
        <v>44972</v>
      </c>
      <c r="D8531" t="s">
        <v>136</v>
      </c>
      <c r="E8531" t="s">
        <v>23</v>
      </c>
      <c r="F8531" t="s">
        <v>23</v>
      </c>
      <c r="G8531" t="s">
        <v>20</v>
      </c>
      <c r="H8531" t="s">
        <v>0</v>
      </c>
      <c r="I8531">
        <f>MONTH(Table6[[#This Row],[Loan Date]])</f>
        <v>2</v>
      </c>
      <c r="J8531" t="str">
        <f>_xlfn.XLOOKUP(Table6[[#This Row],[Numeric Month]],$N$5:$N$11,$O$5:$O$11)</f>
        <v>Feb</v>
      </c>
      <c r="K8531" t="str">
        <f>_xlfn.XLOOKUP(Table6[[#This Row],[Loan Date]],$Q$5:$Q$152,$R$5:$R$152)</f>
        <v>Wednesday</v>
      </c>
      <c r="L8531" t="str">
        <f>_xlfn.XLOOKUP(Table6[[#This Row],[Loan Date]],$Q$5:$Q$152,$S$5:$S$152)</f>
        <v>Week 6</v>
      </c>
    </row>
    <row r="8532" spans="1:12" x14ac:dyDescent="0.2">
      <c r="A8532" s="1">
        <v>44972</v>
      </c>
      <c r="B8532" t="s">
        <v>7</v>
      </c>
      <c r="C8532" s="1">
        <v>44972</v>
      </c>
      <c r="D8532" t="s">
        <v>876</v>
      </c>
      <c r="E8532" t="s">
        <v>168</v>
      </c>
      <c r="F8532" t="s">
        <v>168</v>
      </c>
      <c r="G8532" t="s">
        <v>20</v>
      </c>
      <c r="H8532" t="s">
        <v>0</v>
      </c>
      <c r="I8532">
        <f>MONTH(Table6[[#This Row],[Loan Date]])</f>
        <v>2</v>
      </c>
      <c r="J8532" t="str">
        <f>_xlfn.XLOOKUP(Table6[[#This Row],[Numeric Month]],$N$5:$N$11,$O$5:$O$11)</f>
        <v>Feb</v>
      </c>
      <c r="K8532" t="str">
        <f>_xlfn.XLOOKUP(Table6[[#This Row],[Loan Date]],$Q$5:$Q$152,$R$5:$R$152)</f>
        <v>Wednesday</v>
      </c>
      <c r="L8532" t="str">
        <f>_xlfn.XLOOKUP(Table6[[#This Row],[Loan Date]],$Q$5:$Q$152,$S$5:$S$152)</f>
        <v>Week 6</v>
      </c>
    </row>
    <row r="8533" spans="1:12" x14ac:dyDescent="0.2">
      <c r="A8533" s="1">
        <v>44972</v>
      </c>
      <c r="B8533" t="s">
        <v>7</v>
      </c>
      <c r="C8533" s="1">
        <v>44972</v>
      </c>
      <c r="D8533" t="s">
        <v>182</v>
      </c>
      <c r="E8533" t="s">
        <v>44</v>
      </c>
      <c r="F8533" t="s">
        <v>44</v>
      </c>
      <c r="G8533" t="s">
        <v>39</v>
      </c>
      <c r="H8533" t="s">
        <v>0</v>
      </c>
      <c r="I8533">
        <f>MONTH(Table6[[#This Row],[Loan Date]])</f>
        <v>2</v>
      </c>
      <c r="J8533" t="str">
        <f>_xlfn.XLOOKUP(Table6[[#This Row],[Numeric Month]],$N$5:$N$11,$O$5:$O$11)</f>
        <v>Feb</v>
      </c>
      <c r="K8533" t="str">
        <f>_xlfn.XLOOKUP(Table6[[#This Row],[Loan Date]],$Q$5:$Q$152,$R$5:$R$152)</f>
        <v>Wednesday</v>
      </c>
      <c r="L8533" t="str">
        <f>_xlfn.XLOOKUP(Table6[[#This Row],[Loan Date]],$Q$5:$Q$152,$S$5:$S$152)</f>
        <v>Week 6</v>
      </c>
    </row>
    <row r="8534" spans="1:12" x14ac:dyDescent="0.2">
      <c r="A8534" s="1">
        <v>44972</v>
      </c>
      <c r="B8534" t="s">
        <v>7</v>
      </c>
      <c r="C8534" s="1">
        <v>44972</v>
      </c>
      <c r="D8534" t="s">
        <v>473</v>
      </c>
      <c r="E8534" t="s">
        <v>65</v>
      </c>
      <c r="F8534" t="s">
        <v>65</v>
      </c>
      <c r="G8534" t="s">
        <v>20</v>
      </c>
      <c r="H8534" t="s">
        <v>0</v>
      </c>
      <c r="I8534">
        <f>MONTH(Table6[[#This Row],[Loan Date]])</f>
        <v>2</v>
      </c>
      <c r="J8534" t="str">
        <f>_xlfn.XLOOKUP(Table6[[#This Row],[Numeric Month]],$N$5:$N$11,$O$5:$O$11)</f>
        <v>Feb</v>
      </c>
      <c r="K8534" t="str">
        <f>_xlfn.XLOOKUP(Table6[[#This Row],[Loan Date]],$Q$5:$Q$152,$R$5:$R$152)</f>
        <v>Wednesday</v>
      </c>
      <c r="L8534" t="str">
        <f>_xlfn.XLOOKUP(Table6[[#This Row],[Loan Date]],$Q$5:$Q$152,$S$5:$S$152)</f>
        <v>Week 6</v>
      </c>
    </row>
    <row r="8535" spans="1:12" x14ac:dyDescent="0.2">
      <c r="A8535" s="1">
        <v>44972</v>
      </c>
      <c r="B8535" t="s">
        <v>7</v>
      </c>
      <c r="C8535" s="1">
        <v>44972</v>
      </c>
      <c r="D8535" t="s">
        <v>179</v>
      </c>
      <c r="E8535" t="s">
        <v>23</v>
      </c>
      <c r="F8535" t="s">
        <v>23</v>
      </c>
      <c r="G8535" t="s">
        <v>20</v>
      </c>
      <c r="H8535" t="s">
        <v>0</v>
      </c>
      <c r="I8535">
        <f>MONTH(Table6[[#This Row],[Loan Date]])</f>
        <v>2</v>
      </c>
      <c r="J8535" t="str">
        <f>_xlfn.XLOOKUP(Table6[[#This Row],[Numeric Month]],$N$5:$N$11,$O$5:$O$11)</f>
        <v>Feb</v>
      </c>
      <c r="K8535" t="str">
        <f>_xlfn.XLOOKUP(Table6[[#This Row],[Loan Date]],$Q$5:$Q$152,$R$5:$R$152)</f>
        <v>Wednesday</v>
      </c>
      <c r="L8535" t="str">
        <f>_xlfn.XLOOKUP(Table6[[#This Row],[Loan Date]],$Q$5:$Q$152,$S$5:$S$152)</f>
        <v>Week 6</v>
      </c>
    </row>
    <row r="8536" spans="1:12" x14ac:dyDescent="0.2">
      <c r="A8536" s="1">
        <v>44972</v>
      </c>
      <c r="B8536" t="s">
        <v>7</v>
      </c>
      <c r="C8536" s="1">
        <v>44979</v>
      </c>
      <c r="D8536" t="s">
        <v>875</v>
      </c>
      <c r="E8536" t="s">
        <v>15</v>
      </c>
      <c r="F8536" t="s">
        <v>14</v>
      </c>
      <c r="G8536" t="s">
        <v>1</v>
      </c>
      <c r="H8536" t="s">
        <v>0</v>
      </c>
      <c r="I8536">
        <f>MONTH(Table6[[#This Row],[Loan Date]])</f>
        <v>2</v>
      </c>
      <c r="J8536" t="str">
        <f>_xlfn.XLOOKUP(Table6[[#This Row],[Numeric Month]],$N$5:$N$11,$O$5:$O$11)</f>
        <v>Feb</v>
      </c>
      <c r="K8536" t="str">
        <f>_xlfn.XLOOKUP(Table6[[#This Row],[Loan Date]],$Q$5:$Q$152,$R$5:$R$152)</f>
        <v>Wednesday</v>
      </c>
      <c r="L8536" t="str">
        <f>_xlfn.XLOOKUP(Table6[[#This Row],[Loan Date]],$Q$5:$Q$152,$S$5:$S$152)</f>
        <v>Week 6</v>
      </c>
    </row>
    <row r="8537" spans="1:12" x14ac:dyDescent="0.2">
      <c r="A8537" s="1">
        <v>44972</v>
      </c>
      <c r="B8537" t="s">
        <v>7</v>
      </c>
      <c r="C8537" s="1">
        <v>44972</v>
      </c>
      <c r="D8537" t="s">
        <v>615</v>
      </c>
      <c r="E8537" t="s">
        <v>37</v>
      </c>
      <c r="F8537" t="s">
        <v>37</v>
      </c>
      <c r="G8537" t="s">
        <v>20</v>
      </c>
      <c r="H8537" t="s">
        <v>0</v>
      </c>
      <c r="I8537">
        <f>MONTH(Table6[[#This Row],[Loan Date]])</f>
        <v>2</v>
      </c>
      <c r="J8537" t="str">
        <f>_xlfn.XLOOKUP(Table6[[#This Row],[Numeric Month]],$N$5:$N$11,$O$5:$O$11)</f>
        <v>Feb</v>
      </c>
      <c r="K8537" t="str">
        <f>_xlfn.XLOOKUP(Table6[[#This Row],[Loan Date]],$Q$5:$Q$152,$R$5:$R$152)</f>
        <v>Wednesday</v>
      </c>
      <c r="L8537" t="str">
        <f>_xlfn.XLOOKUP(Table6[[#This Row],[Loan Date]],$Q$5:$Q$152,$S$5:$S$152)</f>
        <v>Week 6</v>
      </c>
    </row>
    <row r="8538" spans="1:12" x14ac:dyDescent="0.2">
      <c r="A8538" s="1">
        <v>44972</v>
      </c>
      <c r="B8538" t="s">
        <v>7</v>
      </c>
      <c r="C8538" s="1">
        <v>44972</v>
      </c>
      <c r="D8538" t="s">
        <v>341</v>
      </c>
      <c r="E8538" t="s">
        <v>49</v>
      </c>
      <c r="F8538" t="s">
        <v>49</v>
      </c>
      <c r="G8538" t="s">
        <v>20</v>
      </c>
      <c r="H8538" t="s">
        <v>0</v>
      </c>
      <c r="I8538">
        <f>MONTH(Table6[[#This Row],[Loan Date]])</f>
        <v>2</v>
      </c>
      <c r="J8538" t="str">
        <f>_xlfn.XLOOKUP(Table6[[#This Row],[Numeric Month]],$N$5:$N$11,$O$5:$O$11)</f>
        <v>Feb</v>
      </c>
      <c r="K8538" t="str">
        <f>_xlfn.XLOOKUP(Table6[[#This Row],[Loan Date]],$Q$5:$Q$152,$R$5:$R$152)</f>
        <v>Wednesday</v>
      </c>
      <c r="L8538" t="str">
        <f>_xlfn.XLOOKUP(Table6[[#This Row],[Loan Date]],$Q$5:$Q$152,$S$5:$S$152)</f>
        <v>Week 6</v>
      </c>
    </row>
    <row r="8539" spans="1:12" x14ac:dyDescent="0.2">
      <c r="A8539" s="1">
        <v>44972</v>
      </c>
      <c r="B8539" t="s">
        <v>7</v>
      </c>
      <c r="C8539" s="1">
        <v>44979</v>
      </c>
      <c r="D8539" t="s">
        <v>874</v>
      </c>
      <c r="E8539" t="s">
        <v>3</v>
      </c>
      <c r="F8539" t="s">
        <v>2</v>
      </c>
      <c r="G8539" t="s">
        <v>1</v>
      </c>
      <c r="H8539" t="s">
        <v>0</v>
      </c>
      <c r="I8539">
        <f>MONTH(Table6[[#This Row],[Loan Date]])</f>
        <v>2</v>
      </c>
      <c r="J8539" t="str">
        <f>_xlfn.XLOOKUP(Table6[[#This Row],[Numeric Month]],$N$5:$N$11,$O$5:$O$11)</f>
        <v>Feb</v>
      </c>
      <c r="K8539" t="str">
        <f>_xlfn.XLOOKUP(Table6[[#This Row],[Loan Date]],$Q$5:$Q$152,$R$5:$R$152)</f>
        <v>Wednesday</v>
      </c>
      <c r="L8539" t="str">
        <f>_xlfn.XLOOKUP(Table6[[#This Row],[Loan Date]],$Q$5:$Q$152,$S$5:$S$152)</f>
        <v>Week 6</v>
      </c>
    </row>
    <row r="8540" spans="1:12" x14ac:dyDescent="0.2">
      <c r="A8540" s="1">
        <v>44972</v>
      </c>
      <c r="B8540" t="s">
        <v>7</v>
      </c>
      <c r="C8540" s="1">
        <v>44972</v>
      </c>
      <c r="D8540" t="s">
        <v>84</v>
      </c>
      <c r="E8540" t="s">
        <v>44</v>
      </c>
      <c r="F8540" t="s">
        <v>44</v>
      </c>
      <c r="G8540" t="s">
        <v>39</v>
      </c>
      <c r="H8540" t="s">
        <v>0</v>
      </c>
      <c r="I8540">
        <f>MONTH(Table6[[#This Row],[Loan Date]])</f>
        <v>2</v>
      </c>
      <c r="J8540" t="str">
        <f>_xlfn.XLOOKUP(Table6[[#This Row],[Numeric Month]],$N$5:$N$11,$O$5:$O$11)</f>
        <v>Feb</v>
      </c>
      <c r="K8540" t="str">
        <f>_xlfn.XLOOKUP(Table6[[#This Row],[Loan Date]],$Q$5:$Q$152,$R$5:$R$152)</f>
        <v>Wednesday</v>
      </c>
      <c r="L8540" t="str">
        <f>_xlfn.XLOOKUP(Table6[[#This Row],[Loan Date]],$Q$5:$Q$152,$S$5:$S$152)</f>
        <v>Week 6</v>
      </c>
    </row>
    <row r="8541" spans="1:12" x14ac:dyDescent="0.2">
      <c r="A8541" s="1">
        <v>44972</v>
      </c>
      <c r="B8541" t="s">
        <v>7</v>
      </c>
      <c r="C8541" s="1">
        <v>44972</v>
      </c>
      <c r="D8541" t="s">
        <v>811</v>
      </c>
      <c r="E8541" t="s">
        <v>65</v>
      </c>
      <c r="F8541" t="s">
        <v>65</v>
      </c>
      <c r="G8541" t="s">
        <v>20</v>
      </c>
      <c r="H8541" t="s">
        <v>0</v>
      </c>
      <c r="I8541">
        <f>MONTH(Table6[[#This Row],[Loan Date]])</f>
        <v>2</v>
      </c>
      <c r="J8541" t="str">
        <f>_xlfn.XLOOKUP(Table6[[#This Row],[Numeric Month]],$N$5:$N$11,$O$5:$O$11)</f>
        <v>Feb</v>
      </c>
      <c r="K8541" t="str">
        <f>_xlfn.XLOOKUP(Table6[[#This Row],[Loan Date]],$Q$5:$Q$152,$R$5:$R$152)</f>
        <v>Wednesday</v>
      </c>
      <c r="L8541" t="str">
        <f>_xlfn.XLOOKUP(Table6[[#This Row],[Loan Date]],$Q$5:$Q$152,$S$5:$S$152)</f>
        <v>Week 6</v>
      </c>
    </row>
    <row r="8542" spans="1:12" x14ac:dyDescent="0.2">
      <c r="A8542" s="1">
        <v>44972</v>
      </c>
      <c r="B8542" t="s">
        <v>7</v>
      </c>
      <c r="C8542" s="1">
        <v>44986</v>
      </c>
      <c r="D8542" t="s">
        <v>682</v>
      </c>
      <c r="E8542" t="s">
        <v>15</v>
      </c>
      <c r="F8542" t="s">
        <v>14</v>
      </c>
      <c r="G8542" t="s">
        <v>1</v>
      </c>
      <c r="H8542" t="s">
        <v>0</v>
      </c>
      <c r="I8542">
        <f>MONTH(Table6[[#This Row],[Loan Date]])</f>
        <v>2</v>
      </c>
      <c r="J8542" t="str">
        <f>_xlfn.XLOOKUP(Table6[[#This Row],[Numeric Month]],$N$5:$N$11,$O$5:$O$11)</f>
        <v>Feb</v>
      </c>
      <c r="K8542" t="str">
        <f>_xlfn.XLOOKUP(Table6[[#This Row],[Loan Date]],$Q$5:$Q$152,$R$5:$R$152)</f>
        <v>Wednesday</v>
      </c>
      <c r="L8542" t="str">
        <f>_xlfn.XLOOKUP(Table6[[#This Row],[Loan Date]],$Q$5:$Q$152,$S$5:$S$152)</f>
        <v>Week 6</v>
      </c>
    </row>
    <row r="8543" spans="1:12" x14ac:dyDescent="0.2">
      <c r="A8543" s="1">
        <v>44972</v>
      </c>
      <c r="B8543" t="s">
        <v>7</v>
      </c>
      <c r="C8543" s="1">
        <v>44972</v>
      </c>
      <c r="D8543" t="s">
        <v>717</v>
      </c>
      <c r="E8543" t="s">
        <v>49</v>
      </c>
      <c r="F8543" t="s">
        <v>49</v>
      </c>
      <c r="G8543" t="s">
        <v>20</v>
      </c>
      <c r="H8543" t="s">
        <v>0</v>
      </c>
      <c r="I8543">
        <f>MONTH(Table6[[#This Row],[Loan Date]])</f>
        <v>2</v>
      </c>
      <c r="J8543" t="str">
        <f>_xlfn.XLOOKUP(Table6[[#This Row],[Numeric Month]],$N$5:$N$11,$O$5:$O$11)</f>
        <v>Feb</v>
      </c>
      <c r="K8543" t="str">
        <f>_xlfn.XLOOKUP(Table6[[#This Row],[Loan Date]],$Q$5:$Q$152,$R$5:$R$152)</f>
        <v>Wednesday</v>
      </c>
      <c r="L8543" t="str">
        <f>_xlfn.XLOOKUP(Table6[[#This Row],[Loan Date]],$Q$5:$Q$152,$S$5:$S$152)</f>
        <v>Week 6</v>
      </c>
    </row>
    <row r="8544" spans="1:12" x14ac:dyDescent="0.2">
      <c r="A8544" s="1">
        <v>44972</v>
      </c>
      <c r="B8544" t="s">
        <v>7</v>
      </c>
      <c r="C8544" s="1">
        <v>44972</v>
      </c>
      <c r="D8544" t="s">
        <v>433</v>
      </c>
      <c r="E8544" t="s">
        <v>65</v>
      </c>
      <c r="F8544" t="s">
        <v>65</v>
      </c>
      <c r="G8544" t="s">
        <v>20</v>
      </c>
      <c r="H8544" t="s">
        <v>0</v>
      </c>
      <c r="I8544">
        <f>MONTH(Table6[[#This Row],[Loan Date]])</f>
        <v>2</v>
      </c>
      <c r="J8544" t="str">
        <f>_xlfn.XLOOKUP(Table6[[#This Row],[Numeric Month]],$N$5:$N$11,$O$5:$O$11)</f>
        <v>Feb</v>
      </c>
      <c r="K8544" t="str">
        <f>_xlfn.XLOOKUP(Table6[[#This Row],[Loan Date]],$Q$5:$Q$152,$R$5:$R$152)</f>
        <v>Wednesday</v>
      </c>
      <c r="L8544" t="str">
        <f>_xlfn.XLOOKUP(Table6[[#This Row],[Loan Date]],$Q$5:$Q$152,$S$5:$S$152)</f>
        <v>Week 6</v>
      </c>
    </row>
    <row r="8545" spans="1:12" x14ac:dyDescent="0.2">
      <c r="A8545" s="1">
        <v>44972</v>
      </c>
      <c r="B8545" t="s">
        <v>7</v>
      </c>
      <c r="C8545" s="1">
        <v>44972</v>
      </c>
      <c r="D8545" t="s">
        <v>267</v>
      </c>
      <c r="E8545" t="s">
        <v>37</v>
      </c>
      <c r="F8545" t="s">
        <v>37</v>
      </c>
      <c r="G8545" t="s">
        <v>20</v>
      </c>
      <c r="H8545" t="s">
        <v>0</v>
      </c>
      <c r="I8545">
        <f>MONTH(Table6[[#This Row],[Loan Date]])</f>
        <v>2</v>
      </c>
      <c r="J8545" t="str">
        <f>_xlfn.XLOOKUP(Table6[[#This Row],[Numeric Month]],$N$5:$N$11,$O$5:$O$11)</f>
        <v>Feb</v>
      </c>
      <c r="K8545" t="str">
        <f>_xlfn.XLOOKUP(Table6[[#This Row],[Loan Date]],$Q$5:$Q$152,$R$5:$R$152)</f>
        <v>Wednesday</v>
      </c>
      <c r="L8545" t="str">
        <f>_xlfn.XLOOKUP(Table6[[#This Row],[Loan Date]],$Q$5:$Q$152,$S$5:$S$152)</f>
        <v>Week 6</v>
      </c>
    </row>
    <row r="8546" spans="1:12" x14ac:dyDescent="0.2">
      <c r="A8546" s="1">
        <v>44972</v>
      </c>
      <c r="B8546" t="s">
        <v>7</v>
      </c>
      <c r="C8546" s="1">
        <v>44972</v>
      </c>
      <c r="D8546" t="s">
        <v>660</v>
      </c>
      <c r="E8546" t="s">
        <v>21</v>
      </c>
      <c r="F8546" t="s">
        <v>21</v>
      </c>
      <c r="G8546" t="s">
        <v>20</v>
      </c>
      <c r="H8546" t="s">
        <v>0</v>
      </c>
      <c r="I8546">
        <f>MONTH(Table6[[#This Row],[Loan Date]])</f>
        <v>2</v>
      </c>
      <c r="J8546" t="str">
        <f>_xlfn.XLOOKUP(Table6[[#This Row],[Numeric Month]],$N$5:$N$11,$O$5:$O$11)</f>
        <v>Feb</v>
      </c>
      <c r="K8546" t="str">
        <f>_xlfn.XLOOKUP(Table6[[#This Row],[Loan Date]],$Q$5:$Q$152,$R$5:$R$152)</f>
        <v>Wednesday</v>
      </c>
      <c r="L8546" t="str">
        <f>_xlfn.XLOOKUP(Table6[[#This Row],[Loan Date]],$Q$5:$Q$152,$S$5:$S$152)</f>
        <v>Week 6</v>
      </c>
    </row>
    <row r="8547" spans="1:12" x14ac:dyDescent="0.2">
      <c r="A8547" s="1">
        <v>44972</v>
      </c>
      <c r="B8547" t="s">
        <v>7</v>
      </c>
      <c r="C8547" s="1">
        <v>44972</v>
      </c>
      <c r="D8547" t="s">
        <v>309</v>
      </c>
      <c r="E8547" t="s">
        <v>23</v>
      </c>
      <c r="F8547" t="s">
        <v>23</v>
      </c>
      <c r="G8547" t="s">
        <v>20</v>
      </c>
      <c r="H8547" t="s">
        <v>0</v>
      </c>
      <c r="I8547">
        <f>MONTH(Table6[[#This Row],[Loan Date]])</f>
        <v>2</v>
      </c>
      <c r="J8547" t="str">
        <f>_xlfn.XLOOKUP(Table6[[#This Row],[Numeric Month]],$N$5:$N$11,$O$5:$O$11)</f>
        <v>Feb</v>
      </c>
      <c r="K8547" t="str">
        <f>_xlfn.XLOOKUP(Table6[[#This Row],[Loan Date]],$Q$5:$Q$152,$R$5:$R$152)</f>
        <v>Wednesday</v>
      </c>
      <c r="L8547" t="str">
        <f>_xlfn.XLOOKUP(Table6[[#This Row],[Loan Date]],$Q$5:$Q$152,$S$5:$S$152)</f>
        <v>Week 6</v>
      </c>
    </row>
    <row r="8548" spans="1:12" x14ac:dyDescent="0.2">
      <c r="A8548" s="1">
        <v>44972</v>
      </c>
      <c r="B8548" t="s">
        <v>5</v>
      </c>
      <c r="C8548" s="1">
        <v>44986</v>
      </c>
      <c r="D8548" t="s">
        <v>873</v>
      </c>
      <c r="E8548" t="s">
        <v>3</v>
      </c>
      <c r="F8548" t="s">
        <v>2</v>
      </c>
      <c r="G8548" t="s">
        <v>1</v>
      </c>
      <c r="H8548" t="s">
        <v>0</v>
      </c>
      <c r="I8548">
        <f>MONTH(Table6[[#This Row],[Loan Date]])</f>
        <v>2</v>
      </c>
      <c r="J8548" t="str">
        <f>_xlfn.XLOOKUP(Table6[[#This Row],[Numeric Month]],$N$5:$N$11,$O$5:$O$11)</f>
        <v>Feb</v>
      </c>
      <c r="K8548" t="str">
        <f>_xlfn.XLOOKUP(Table6[[#This Row],[Loan Date]],$Q$5:$Q$152,$R$5:$R$152)</f>
        <v>Wednesday</v>
      </c>
      <c r="L8548" t="str">
        <f>_xlfn.XLOOKUP(Table6[[#This Row],[Loan Date]],$Q$5:$Q$152,$S$5:$S$152)</f>
        <v>Week 6</v>
      </c>
    </row>
    <row r="8549" spans="1:12" x14ac:dyDescent="0.2">
      <c r="A8549" s="1">
        <v>44972</v>
      </c>
      <c r="B8549" t="s">
        <v>7</v>
      </c>
      <c r="C8549" s="1">
        <v>44972</v>
      </c>
      <c r="D8549" t="s">
        <v>487</v>
      </c>
      <c r="E8549" t="s">
        <v>23</v>
      </c>
      <c r="F8549" t="s">
        <v>23</v>
      </c>
      <c r="G8549" t="s">
        <v>20</v>
      </c>
      <c r="H8549" t="s">
        <v>0</v>
      </c>
      <c r="I8549">
        <f>MONTH(Table6[[#This Row],[Loan Date]])</f>
        <v>2</v>
      </c>
      <c r="J8549" t="str">
        <f>_xlfn.XLOOKUP(Table6[[#This Row],[Numeric Month]],$N$5:$N$11,$O$5:$O$11)</f>
        <v>Feb</v>
      </c>
      <c r="K8549" t="str">
        <f>_xlfn.XLOOKUP(Table6[[#This Row],[Loan Date]],$Q$5:$Q$152,$R$5:$R$152)</f>
        <v>Wednesday</v>
      </c>
      <c r="L8549" t="str">
        <f>_xlfn.XLOOKUP(Table6[[#This Row],[Loan Date]],$Q$5:$Q$152,$S$5:$S$152)</f>
        <v>Week 6</v>
      </c>
    </row>
    <row r="8550" spans="1:12" x14ac:dyDescent="0.2">
      <c r="A8550" s="1">
        <v>44972</v>
      </c>
      <c r="B8550" t="s">
        <v>7</v>
      </c>
      <c r="C8550" s="1">
        <v>44972</v>
      </c>
      <c r="D8550" t="s">
        <v>755</v>
      </c>
      <c r="E8550" t="s">
        <v>21</v>
      </c>
      <c r="F8550" t="s">
        <v>21</v>
      </c>
      <c r="G8550" t="s">
        <v>20</v>
      </c>
      <c r="H8550" t="s">
        <v>0</v>
      </c>
      <c r="I8550">
        <f>MONTH(Table6[[#This Row],[Loan Date]])</f>
        <v>2</v>
      </c>
      <c r="J8550" t="str">
        <f>_xlfn.XLOOKUP(Table6[[#This Row],[Numeric Month]],$N$5:$N$11,$O$5:$O$11)</f>
        <v>Feb</v>
      </c>
      <c r="K8550" t="str">
        <f>_xlfn.XLOOKUP(Table6[[#This Row],[Loan Date]],$Q$5:$Q$152,$R$5:$R$152)</f>
        <v>Wednesday</v>
      </c>
      <c r="L8550" t="str">
        <f>_xlfn.XLOOKUP(Table6[[#This Row],[Loan Date]],$Q$5:$Q$152,$S$5:$S$152)</f>
        <v>Week 6</v>
      </c>
    </row>
    <row r="8551" spans="1:12" x14ac:dyDescent="0.2">
      <c r="A8551" s="1">
        <v>44972</v>
      </c>
      <c r="B8551" t="s">
        <v>7</v>
      </c>
      <c r="C8551" s="1">
        <v>44972</v>
      </c>
      <c r="D8551" t="s">
        <v>98</v>
      </c>
      <c r="E8551" t="s">
        <v>65</v>
      </c>
      <c r="F8551" t="s">
        <v>65</v>
      </c>
      <c r="G8551" t="s">
        <v>20</v>
      </c>
      <c r="H8551" t="s">
        <v>0</v>
      </c>
      <c r="I8551">
        <f>MONTH(Table6[[#This Row],[Loan Date]])</f>
        <v>2</v>
      </c>
      <c r="J8551" t="str">
        <f>_xlfn.XLOOKUP(Table6[[#This Row],[Numeric Month]],$N$5:$N$11,$O$5:$O$11)</f>
        <v>Feb</v>
      </c>
      <c r="K8551" t="str">
        <f>_xlfn.XLOOKUP(Table6[[#This Row],[Loan Date]],$Q$5:$Q$152,$R$5:$R$152)</f>
        <v>Wednesday</v>
      </c>
      <c r="L8551" t="str">
        <f>_xlfn.XLOOKUP(Table6[[#This Row],[Loan Date]],$Q$5:$Q$152,$S$5:$S$152)</f>
        <v>Week 6</v>
      </c>
    </row>
    <row r="8552" spans="1:12" x14ac:dyDescent="0.2">
      <c r="A8552" s="1">
        <v>44972</v>
      </c>
      <c r="B8552" t="s">
        <v>7</v>
      </c>
      <c r="C8552" s="1">
        <v>44972</v>
      </c>
      <c r="D8552" t="s">
        <v>214</v>
      </c>
      <c r="E8552" t="s">
        <v>23</v>
      </c>
      <c r="F8552" t="s">
        <v>23</v>
      </c>
      <c r="G8552" t="s">
        <v>20</v>
      </c>
      <c r="H8552" t="s">
        <v>0</v>
      </c>
      <c r="I8552">
        <f>MONTH(Table6[[#This Row],[Loan Date]])</f>
        <v>2</v>
      </c>
      <c r="J8552" t="str">
        <f>_xlfn.XLOOKUP(Table6[[#This Row],[Numeric Month]],$N$5:$N$11,$O$5:$O$11)</f>
        <v>Feb</v>
      </c>
      <c r="K8552" t="str">
        <f>_xlfn.XLOOKUP(Table6[[#This Row],[Loan Date]],$Q$5:$Q$152,$R$5:$R$152)</f>
        <v>Wednesday</v>
      </c>
      <c r="L8552" t="str">
        <f>_xlfn.XLOOKUP(Table6[[#This Row],[Loan Date]],$Q$5:$Q$152,$S$5:$S$152)</f>
        <v>Week 6</v>
      </c>
    </row>
    <row r="8553" spans="1:12" x14ac:dyDescent="0.2">
      <c r="A8553" s="1">
        <v>44972</v>
      </c>
      <c r="B8553" t="s">
        <v>7</v>
      </c>
      <c r="C8553" s="1">
        <v>44972</v>
      </c>
      <c r="D8553" t="s">
        <v>474</v>
      </c>
      <c r="E8553" t="s">
        <v>21</v>
      </c>
      <c r="F8553" t="s">
        <v>21</v>
      </c>
      <c r="G8553" t="s">
        <v>20</v>
      </c>
      <c r="H8553" t="s">
        <v>0</v>
      </c>
      <c r="I8553">
        <f>MONTH(Table6[[#This Row],[Loan Date]])</f>
        <v>2</v>
      </c>
      <c r="J8553" t="str">
        <f>_xlfn.XLOOKUP(Table6[[#This Row],[Numeric Month]],$N$5:$N$11,$O$5:$O$11)</f>
        <v>Feb</v>
      </c>
      <c r="K8553" t="str">
        <f>_xlfn.XLOOKUP(Table6[[#This Row],[Loan Date]],$Q$5:$Q$152,$R$5:$R$152)</f>
        <v>Wednesday</v>
      </c>
      <c r="L8553" t="str">
        <f>_xlfn.XLOOKUP(Table6[[#This Row],[Loan Date]],$Q$5:$Q$152,$S$5:$S$152)</f>
        <v>Week 6</v>
      </c>
    </row>
    <row r="8554" spans="1:12" x14ac:dyDescent="0.2">
      <c r="A8554" s="1">
        <v>44972</v>
      </c>
      <c r="B8554" t="s">
        <v>5</v>
      </c>
      <c r="C8554" s="1">
        <v>44972</v>
      </c>
      <c r="D8554" t="s">
        <v>589</v>
      </c>
      <c r="E8554" t="s">
        <v>21</v>
      </c>
      <c r="F8554" t="s">
        <v>21</v>
      </c>
      <c r="G8554" t="s">
        <v>20</v>
      </c>
      <c r="H8554" t="s">
        <v>0</v>
      </c>
      <c r="I8554">
        <f>MONTH(Table6[[#This Row],[Loan Date]])</f>
        <v>2</v>
      </c>
      <c r="J8554" t="str">
        <f>_xlfn.XLOOKUP(Table6[[#This Row],[Numeric Month]],$N$5:$N$11,$O$5:$O$11)</f>
        <v>Feb</v>
      </c>
      <c r="K8554" t="str">
        <f>_xlfn.XLOOKUP(Table6[[#This Row],[Loan Date]],$Q$5:$Q$152,$R$5:$R$152)</f>
        <v>Wednesday</v>
      </c>
      <c r="L8554" t="str">
        <f>_xlfn.XLOOKUP(Table6[[#This Row],[Loan Date]],$Q$5:$Q$152,$S$5:$S$152)</f>
        <v>Week 6</v>
      </c>
    </row>
    <row r="8555" spans="1:12" x14ac:dyDescent="0.2">
      <c r="A8555" s="1">
        <v>44972</v>
      </c>
      <c r="B8555" t="s">
        <v>5</v>
      </c>
      <c r="C8555" s="1">
        <v>44972</v>
      </c>
      <c r="D8555" t="s">
        <v>681</v>
      </c>
      <c r="E8555" t="s">
        <v>23</v>
      </c>
      <c r="F8555" t="s">
        <v>23</v>
      </c>
      <c r="G8555" t="s">
        <v>20</v>
      </c>
      <c r="H8555" t="s">
        <v>0</v>
      </c>
      <c r="I8555">
        <f>MONTH(Table6[[#This Row],[Loan Date]])</f>
        <v>2</v>
      </c>
      <c r="J8555" t="str">
        <f>_xlfn.XLOOKUP(Table6[[#This Row],[Numeric Month]],$N$5:$N$11,$O$5:$O$11)</f>
        <v>Feb</v>
      </c>
      <c r="K8555" t="str">
        <f>_xlfn.XLOOKUP(Table6[[#This Row],[Loan Date]],$Q$5:$Q$152,$R$5:$R$152)</f>
        <v>Wednesday</v>
      </c>
      <c r="L8555" t="str">
        <f>_xlfn.XLOOKUP(Table6[[#This Row],[Loan Date]],$Q$5:$Q$152,$S$5:$S$152)</f>
        <v>Week 6</v>
      </c>
    </row>
    <row r="8556" spans="1:12" x14ac:dyDescent="0.2">
      <c r="A8556" s="1">
        <v>44972</v>
      </c>
      <c r="B8556" t="s">
        <v>7</v>
      </c>
      <c r="C8556" s="1">
        <v>44972</v>
      </c>
      <c r="D8556" t="s">
        <v>129</v>
      </c>
      <c r="E8556" t="s">
        <v>37</v>
      </c>
      <c r="F8556" t="s">
        <v>37</v>
      </c>
      <c r="G8556" t="s">
        <v>20</v>
      </c>
      <c r="H8556" t="s">
        <v>0</v>
      </c>
      <c r="I8556">
        <f>MONTH(Table6[[#This Row],[Loan Date]])</f>
        <v>2</v>
      </c>
      <c r="J8556" t="str">
        <f>_xlfn.XLOOKUP(Table6[[#This Row],[Numeric Month]],$N$5:$N$11,$O$5:$O$11)</f>
        <v>Feb</v>
      </c>
      <c r="K8556" t="str">
        <f>_xlfn.XLOOKUP(Table6[[#This Row],[Loan Date]],$Q$5:$Q$152,$R$5:$R$152)</f>
        <v>Wednesday</v>
      </c>
      <c r="L8556" t="str">
        <f>_xlfn.XLOOKUP(Table6[[#This Row],[Loan Date]],$Q$5:$Q$152,$S$5:$S$152)</f>
        <v>Week 6</v>
      </c>
    </row>
    <row r="8557" spans="1:12" x14ac:dyDescent="0.2">
      <c r="A8557" s="1">
        <v>44972</v>
      </c>
      <c r="B8557" t="s">
        <v>7</v>
      </c>
      <c r="C8557" s="1">
        <v>44972</v>
      </c>
      <c r="D8557" t="s">
        <v>29</v>
      </c>
      <c r="E8557" t="s">
        <v>23</v>
      </c>
      <c r="F8557" t="s">
        <v>23</v>
      </c>
      <c r="G8557" t="s">
        <v>20</v>
      </c>
      <c r="H8557" t="s">
        <v>0</v>
      </c>
      <c r="I8557">
        <f>MONTH(Table6[[#This Row],[Loan Date]])</f>
        <v>2</v>
      </c>
      <c r="J8557" t="str">
        <f>_xlfn.XLOOKUP(Table6[[#This Row],[Numeric Month]],$N$5:$N$11,$O$5:$O$11)</f>
        <v>Feb</v>
      </c>
      <c r="K8557" t="str">
        <f>_xlfn.XLOOKUP(Table6[[#This Row],[Loan Date]],$Q$5:$Q$152,$R$5:$R$152)</f>
        <v>Wednesday</v>
      </c>
      <c r="L8557" t="str">
        <f>_xlfn.XLOOKUP(Table6[[#This Row],[Loan Date]],$Q$5:$Q$152,$S$5:$S$152)</f>
        <v>Week 6</v>
      </c>
    </row>
    <row r="8558" spans="1:12" x14ac:dyDescent="0.2">
      <c r="A8558" s="1">
        <v>44972</v>
      </c>
      <c r="B8558" t="s">
        <v>7</v>
      </c>
      <c r="C8558" s="1">
        <v>44972</v>
      </c>
      <c r="D8558" t="s">
        <v>441</v>
      </c>
      <c r="E8558" t="s">
        <v>21</v>
      </c>
      <c r="F8558" t="s">
        <v>21</v>
      </c>
      <c r="G8558" t="s">
        <v>20</v>
      </c>
      <c r="H8558" t="s">
        <v>0</v>
      </c>
      <c r="I8558">
        <f>MONTH(Table6[[#This Row],[Loan Date]])</f>
        <v>2</v>
      </c>
      <c r="J8558" t="str">
        <f>_xlfn.XLOOKUP(Table6[[#This Row],[Numeric Month]],$N$5:$N$11,$O$5:$O$11)</f>
        <v>Feb</v>
      </c>
      <c r="K8558" t="str">
        <f>_xlfn.XLOOKUP(Table6[[#This Row],[Loan Date]],$Q$5:$Q$152,$R$5:$R$152)</f>
        <v>Wednesday</v>
      </c>
      <c r="L8558" t="str">
        <f>_xlfn.XLOOKUP(Table6[[#This Row],[Loan Date]],$Q$5:$Q$152,$S$5:$S$152)</f>
        <v>Week 6</v>
      </c>
    </row>
    <row r="8559" spans="1:12" x14ac:dyDescent="0.2">
      <c r="A8559" s="1">
        <v>44972</v>
      </c>
      <c r="B8559" t="s">
        <v>7</v>
      </c>
      <c r="C8559" s="1">
        <v>44972</v>
      </c>
      <c r="D8559" t="s">
        <v>610</v>
      </c>
      <c r="E8559" t="s">
        <v>21</v>
      </c>
      <c r="F8559" t="s">
        <v>21</v>
      </c>
      <c r="G8559" t="s">
        <v>20</v>
      </c>
      <c r="H8559" t="s">
        <v>0</v>
      </c>
      <c r="I8559">
        <f>MONTH(Table6[[#This Row],[Loan Date]])</f>
        <v>2</v>
      </c>
      <c r="J8559" t="str">
        <f>_xlfn.XLOOKUP(Table6[[#This Row],[Numeric Month]],$N$5:$N$11,$O$5:$O$11)</f>
        <v>Feb</v>
      </c>
      <c r="K8559" t="str">
        <f>_xlfn.XLOOKUP(Table6[[#This Row],[Loan Date]],$Q$5:$Q$152,$R$5:$R$152)</f>
        <v>Wednesday</v>
      </c>
      <c r="L8559" t="str">
        <f>_xlfn.XLOOKUP(Table6[[#This Row],[Loan Date]],$Q$5:$Q$152,$S$5:$S$152)</f>
        <v>Week 6</v>
      </c>
    </row>
    <row r="8560" spans="1:12" x14ac:dyDescent="0.2">
      <c r="A8560" s="1">
        <v>44972</v>
      </c>
      <c r="B8560" t="s">
        <v>7</v>
      </c>
      <c r="C8560" s="1">
        <v>44972</v>
      </c>
      <c r="D8560" t="s">
        <v>171</v>
      </c>
      <c r="E8560" t="s">
        <v>23</v>
      </c>
      <c r="F8560" t="s">
        <v>23</v>
      </c>
      <c r="G8560" t="s">
        <v>20</v>
      </c>
      <c r="H8560" t="s">
        <v>0</v>
      </c>
      <c r="I8560">
        <f>MONTH(Table6[[#This Row],[Loan Date]])</f>
        <v>2</v>
      </c>
      <c r="J8560" t="str">
        <f>_xlfn.XLOOKUP(Table6[[#This Row],[Numeric Month]],$N$5:$N$11,$O$5:$O$11)</f>
        <v>Feb</v>
      </c>
      <c r="K8560" t="str">
        <f>_xlfn.XLOOKUP(Table6[[#This Row],[Loan Date]],$Q$5:$Q$152,$R$5:$R$152)</f>
        <v>Wednesday</v>
      </c>
      <c r="L8560" t="str">
        <f>_xlfn.XLOOKUP(Table6[[#This Row],[Loan Date]],$Q$5:$Q$152,$S$5:$S$152)</f>
        <v>Week 6</v>
      </c>
    </row>
    <row r="8561" spans="1:12" x14ac:dyDescent="0.2">
      <c r="A8561" s="1">
        <v>44972</v>
      </c>
      <c r="B8561" t="s">
        <v>7</v>
      </c>
      <c r="C8561" s="1">
        <v>44972</v>
      </c>
      <c r="D8561" t="s">
        <v>260</v>
      </c>
      <c r="E8561" t="s">
        <v>21</v>
      </c>
      <c r="F8561" t="s">
        <v>21</v>
      </c>
      <c r="G8561" t="s">
        <v>20</v>
      </c>
      <c r="H8561" t="s">
        <v>0</v>
      </c>
      <c r="I8561">
        <f>MONTH(Table6[[#This Row],[Loan Date]])</f>
        <v>2</v>
      </c>
      <c r="J8561" t="str">
        <f>_xlfn.XLOOKUP(Table6[[#This Row],[Numeric Month]],$N$5:$N$11,$O$5:$O$11)</f>
        <v>Feb</v>
      </c>
      <c r="K8561" t="str">
        <f>_xlfn.XLOOKUP(Table6[[#This Row],[Loan Date]],$Q$5:$Q$152,$R$5:$R$152)</f>
        <v>Wednesday</v>
      </c>
      <c r="L8561" t="str">
        <f>_xlfn.XLOOKUP(Table6[[#This Row],[Loan Date]],$Q$5:$Q$152,$S$5:$S$152)</f>
        <v>Week 6</v>
      </c>
    </row>
    <row r="8562" spans="1:12" x14ac:dyDescent="0.2">
      <c r="A8562" s="1">
        <v>44972</v>
      </c>
      <c r="B8562" t="s">
        <v>7</v>
      </c>
      <c r="C8562" s="1">
        <v>44972</v>
      </c>
      <c r="D8562" t="s">
        <v>77</v>
      </c>
      <c r="E8562" t="s">
        <v>23</v>
      </c>
      <c r="F8562" t="s">
        <v>23</v>
      </c>
      <c r="G8562" t="s">
        <v>20</v>
      </c>
      <c r="H8562" t="s">
        <v>0</v>
      </c>
      <c r="I8562">
        <f>MONTH(Table6[[#This Row],[Loan Date]])</f>
        <v>2</v>
      </c>
      <c r="J8562" t="str">
        <f>_xlfn.XLOOKUP(Table6[[#This Row],[Numeric Month]],$N$5:$N$11,$O$5:$O$11)</f>
        <v>Feb</v>
      </c>
      <c r="K8562" t="str">
        <f>_xlfn.XLOOKUP(Table6[[#This Row],[Loan Date]],$Q$5:$Q$152,$R$5:$R$152)</f>
        <v>Wednesday</v>
      </c>
      <c r="L8562" t="str">
        <f>_xlfn.XLOOKUP(Table6[[#This Row],[Loan Date]],$Q$5:$Q$152,$S$5:$S$152)</f>
        <v>Week 6</v>
      </c>
    </row>
    <row r="8563" spans="1:12" x14ac:dyDescent="0.2">
      <c r="A8563" s="1">
        <v>44972</v>
      </c>
      <c r="B8563" t="s">
        <v>7</v>
      </c>
      <c r="C8563" s="1">
        <v>44972</v>
      </c>
      <c r="D8563" t="s">
        <v>26</v>
      </c>
      <c r="E8563" t="s">
        <v>23</v>
      </c>
      <c r="F8563" t="s">
        <v>23</v>
      </c>
      <c r="G8563" t="s">
        <v>20</v>
      </c>
      <c r="H8563" t="s">
        <v>0</v>
      </c>
      <c r="I8563">
        <f>MONTH(Table6[[#This Row],[Loan Date]])</f>
        <v>2</v>
      </c>
      <c r="J8563" t="str">
        <f>_xlfn.XLOOKUP(Table6[[#This Row],[Numeric Month]],$N$5:$N$11,$O$5:$O$11)</f>
        <v>Feb</v>
      </c>
      <c r="K8563" t="str">
        <f>_xlfn.XLOOKUP(Table6[[#This Row],[Loan Date]],$Q$5:$Q$152,$R$5:$R$152)</f>
        <v>Wednesday</v>
      </c>
      <c r="L8563" t="str">
        <f>_xlfn.XLOOKUP(Table6[[#This Row],[Loan Date]],$Q$5:$Q$152,$S$5:$S$152)</f>
        <v>Week 6</v>
      </c>
    </row>
    <row r="8564" spans="1:12" x14ac:dyDescent="0.2">
      <c r="A8564" s="1">
        <v>44972</v>
      </c>
      <c r="B8564" t="s">
        <v>7</v>
      </c>
      <c r="C8564" s="1">
        <v>44979</v>
      </c>
      <c r="D8564" t="s">
        <v>872</v>
      </c>
      <c r="E8564" t="s">
        <v>204</v>
      </c>
      <c r="F8564" t="s">
        <v>2</v>
      </c>
      <c r="G8564" t="s">
        <v>1</v>
      </c>
      <c r="H8564" t="s">
        <v>0</v>
      </c>
      <c r="I8564">
        <f>MONTH(Table6[[#This Row],[Loan Date]])</f>
        <v>2</v>
      </c>
      <c r="J8564" t="str">
        <f>_xlfn.XLOOKUP(Table6[[#This Row],[Numeric Month]],$N$5:$N$11,$O$5:$O$11)</f>
        <v>Feb</v>
      </c>
      <c r="K8564" t="str">
        <f>_xlfn.XLOOKUP(Table6[[#This Row],[Loan Date]],$Q$5:$Q$152,$R$5:$R$152)</f>
        <v>Wednesday</v>
      </c>
      <c r="L8564" t="str">
        <f>_xlfn.XLOOKUP(Table6[[#This Row],[Loan Date]],$Q$5:$Q$152,$S$5:$S$152)</f>
        <v>Week 6</v>
      </c>
    </row>
    <row r="8565" spans="1:12" x14ac:dyDescent="0.2">
      <c r="A8565" s="1">
        <v>44972</v>
      </c>
      <c r="B8565" t="s">
        <v>7</v>
      </c>
      <c r="C8565" s="1">
        <v>44972</v>
      </c>
      <c r="D8565" t="s">
        <v>30</v>
      </c>
      <c r="E8565" t="s">
        <v>23</v>
      </c>
      <c r="F8565" t="s">
        <v>23</v>
      </c>
      <c r="G8565" t="s">
        <v>20</v>
      </c>
      <c r="H8565" t="s">
        <v>0</v>
      </c>
      <c r="I8565">
        <f>MONTH(Table6[[#This Row],[Loan Date]])</f>
        <v>2</v>
      </c>
      <c r="J8565" t="str">
        <f>_xlfn.XLOOKUP(Table6[[#This Row],[Numeric Month]],$N$5:$N$11,$O$5:$O$11)</f>
        <v>Feb</v>
      </c>
      <c r="K8565" t="str">
        <f>_xlfn.XLOOKUP(Table6[[#This Row],[Loan Date]],$Q$5:$Q$152,$R$5:$R$152)</f>
        <v>Wednesday</v>
      </c>
      <c r="L8565" t="str">
        <f>_xlfn.XLOOKUP(Table6[[#This Row],[Loan Date]],$Q$5:$Q$152,$S$5:$S$152)</f>
        <v>Week 6</v>
      </c>
    </row>
    <row r="8566" spans="1:12" x14ac:dyDescent="0.2">
      <c r="A8566" s="1">
        <v>44972</v>
      </c>
      <c r="B8566" t="s">
        <v>7</v>
      </c>
      <c r="C8566" s="1">
        <v>44972</v>
      </c>
      <c r="D8566" t="s">
        <v>497</v>
      </c>
      <c r="E8566" t="s">
        <v>21</v>
      </c>
      <c r="F8566" t="s">
        <v>21</v>
      </c>
      <c r="G8566" t="s">
        <v>20</v>
      </c>
      <c r="H8566" t="s">
        <v>0</v>
      </c>
      <c r="I8566">
        <f>MONTH(Table6[[#This Row],[Loan Date]])</f>
        <v>2</v>
      </c>
      <c r="J8566" t="str">
        <f>_xlfn.XLOOKUP(Table6[[#This Row],[Numeric Month]],$N$5:$N$11,$O$5:$O$11)</f>
        <v>Feb</v>
      </c>
      <c r="K8566" t="str">
        <f>_xlfn.XLOOKUP(Table6[[#This Row],[Loan Date]],$Q$5:$Q$152,$R$5:$R$152)</f>
        <v>Wednesday</v>
      </c>
      <c r="L8566" t="str">
        <f>_xlfn.XLOOKUP(Table6[[#This Row],[Loan Date]],$Q$5:$Q$152,$S$5:$S$152)</f>
        <v>Week 6</v>
      </c>
    </row>
    <row r="8567" spans="1:12" x14ac:dyDescent="0.2">
      <c r="A8567" s="1">
        <v>44972</v>
      </c>
      <c r="B8567" t="s">
        <v>7</v>
      </c>
      <c r="C8567" s="1">
        <v>44972</v>
      </c>
      <c r="D8567" t="s">
        <v>738</v>
      </c>
      <c r="E8567" t="s">
        <v>21</v>
      </c>
      <c r="F8567" t="s">
        <v>21</v>
      </c>
      <c r="G8567" t="s">
        <v>20</v>
      </c>
      <c r="H8567" t="s">
        <v>0</v>
      </c>
      <c r="I8567">
        <f>MONTH(Table6[[#This Row],[Loan Date]])</f>
        <v>2</v>
      </c>
      <c r="J8567" t="str">
        <f>_xlfn.XLOOKUP(Table6[[#This Row],[Numeric Month]],$N$5:$N$11,$O$5:$O$11)</f>
        <v>Feb</v>
      </c>
      <c r="K8567" t="str">
        <f>_xlfn.XLOOKUP(Table6[[#This Row],[Loan Date]],$Q$5:$Q$152,$R$5:$R$152)</f>
        <v>Wednesday</v>
      </c>
      <c r="L8567" t="str">
        <f>_xlfn.XLOOKUP(Table6[[#This Row],[Loan Date]],$Q$5:$Q$152,$S$5:$S$152)</f>
        <v>Week 6</v>
      </c>
    </row>
    <row r="8568" spans="1:12" x14ac:dyDescent="0.2">
      <c r="A8568" s="1">
        <v>44972</v>
      </c>
      <c r="B8568" t="s">
        <v>7</v>
      </c>
      <c r="C8568" s="1">
        <v>44972</v>
      </c>
      <c r="D8568" t="s">
        <v>97</v>
      </c>
      <c r="E8568" t="s">
        <v>23</v>
      </c>
      <c r="F8568" t="s">
        <v>23</v>
      </c>
      <c r="G8568" t="s">
        <v>20</v>
      </c>
      <c r="H8568" t="s">
        <v>0</v>
      </c>
      <c r="I8568">
        <f>MONTH(Table6[[#This Row],[Loan Date]])</f>
        <v>2</v>
      </c>
      <c r="J8568" t="str">
        <f>_xlfn.XLOOKUP(Table6[[#This Row],[Numeric Month]],$N$5:$N$11,$O$5:$O$11)</f>
        <v>Feb</v>
      </c>
      <c r="K8568" t="str">
        <f>_xlfn.XLOOKUP(Table6[[#This Row],[Loan Date]],$Q$5:$Q$152,$R$5:$R$152)</f>
        <v>Wednesday</v>
      </c>
      <c r="L8568" t="str">
        <f>_xlfn.XLOOKUP(Table6[[#This Row],[Loan Date]],$Q$5:$Q$152,$S$5:$S$152)</f>
        <v>Week 6</v>
      </c>
    </row>
    <row r="8569" spans="1:12" x14ac:dyDescent="0.2">
      <c r="A8569" s="1">
        <v>44972</v>
      </c>
      <c r="B8569" t="s">
        <v>7</v>
      </c>
      <c r="C8569" s="1">
        <v>44986</v>
      </c>
      <c r="D8569" t="s">
        <v>641</v>
      </c>
      <c r="E8569" t="s">
        <v>3</v>
      </c>
      <c r="F8569" t="s">
        <v>2</v>
      </c>
      <c r="G8569" t="s">
        <v>1</v>
      </c>
      <c r="H8569" t="s">
        <v>0</v>
      </c>
      <c r="I8569">
        <f>MONTH(Table6[[#This Row],[Loan Date]])</f>
        <v>2</v>
      </c>
      <c r="J8569" t="str">
        <f>_xlfn.XLOOKUP(Table6[[#This Row],[Numeric Month]],$N$5:$N$11,$O$5:$O$11)</f>
        <v>Feb</v>
      </c>
      <c r="K8569" t="str">
        <f>_xlfn.XLOOKUP(Table6[[#This Row],[Loan Date]],$Q$5:$Q$152,$R$5:$R$152)</f>
        <v>Wednesday</v>
      </c>
      <c r="L8569" t="str">
        <f>_xlfn.XLOOKUP(Table6[[#This Row],[Loan Date]],$Q$5:$Q$152,$S$5:$S$152)</f>
        <v>Week 6</v>
      </c>
    </row>
    <row r="8570" spans="1:12" x14ac:dyDescent="0.2">
      <c r="A8570" s="1">
        <v>44972</v>
      </c>
      <c r="B8570" t="s">
        <v>7</v>
      </c>
      <c r="C8570" s="1">
        <v>44972</v>
      </c>
      <c r="D8570" t="s">
        <v>472</v>
      </c>
      <c r="E8570" t="s">
        <v>37</v>
      </c>
      <c r="F8570" t="s">
        <v>37</v>
      </c>
      <c r="G8570" t="s">
        <v>20</v>
      </c>
      <c r="H8570" t="s">
        <v>0</v>
      </c>
      <c r="I8570">
        <f>MONTH(Table6[[#This Row],[Loan Date]])</f>
        <v>2</v>
      </c>
      <c r="J8570" t="str">
        <f>_xlfn.XLOOKUP(Table6[[#This Row],[Numeric Month]],$N$5:$N$11,$O$5:$O$11)</f>
        <v>Feb</v>
      </c>
      <c r="K8570" t="str">
        <f>_xlfn.XLOOKUP(Table6[[#This Row],[Loan Date]],$Q$5:$Q$152,$R$5:$R$152)</f>
        <v>Wednesday</v>
      </c>
      <c r="L8570" t="str">
        <f>_xlfn.XLOOKUP(Table6[[#This Row],[Loan Date]],$Q$5:$Q$152,$S$5:$S$152)</f>
        <v>Week 6</v>
      </c>
    </row>
    <row r="8571" spans="1:12" x14ac:dyDescent="0.2">
      <c r="A8571" s="1">
        <v>44972</v>
      </c>
      <c r="B8571" t="s">
        <v>7</v>
      </c>
      <c r="C8571" s="1">
        <v>44972</v>
      </c>
      <c r="D8571" t="s">
        <v>768</v>
      </c>
      <c r="E8571" t="s">
        <v>37</v>
      </c>
      <c r="F8571" t="s">
        <v>37</v>
      </c>
      <c r="G8571" t="s">
        <v>20</v>
      </c>
      <c r="H8571" t="s">
        <v>0</v>
      </c>
      <c r="I8571">
        <f>MONTH(Table6[[#This Row],[Loan Date]])</f>
        <v>2</v>
      </c>
      <c r="J8571" t="str">
        <f>_xlfn.XLOOKUP(Table6[[#This Row],[Numeric Month]],$N$5:$N$11,$O$5:$O$11)</f>
        <v>Feb</v>
      </c>
      <c r="K8571" t="str">
        <f>_xlfn.XLOOKUP(Table6[[#This Row],[Loan Date]],$Q$5:$Q$152,$R$5:$R$152)</f>
        <v>Wednesday</v>
      </c>
      <c r="L8571" t="str">
        <f>_xlfn.XLOOKUP(Table6[[#This Row],[Loan Date]],$Q$5:$Q$152,$S$5:$S$152)</f>
        <v>Week 6</v>
      </c>
    </row>
    <row r="8572" spans="1:12" x14ac:dyDescent="0.2">
      <c r="A8572" s="1">
        <v>44972</v>
      </c>
      <c r="B8572" t="s">
        <v>5</v>
      </c>
      <c r="C8572" s="1">
        <v>44972</v>
      </c>
      <c r="D8572" t="s">
        <v>338</v>
      </c>
      <c r="E8572" t="s">
        <v>23</v>
      </c>
      <c r="F8572" t="s">
        <v>23</v>
      </c>
      <c r="G8572" t="s">
        <v>20</v>
      </c>
      <c r="H8572" t="s">
        <v>0</v>
      </c>
      <c r="I8572">
        <f>MONTH(Table6[[#This Row],[Loan Date]])</f>
        <v>2</v>
      </c>
      <c r="J8572" t="str">
        <f>_xlfn.XLOOKUP(Table6[[#This Row],[Numeric Month]],$N$5:$N$11,$O$5:$O$11)</f>
        <v>Feb</v>
      </c>
      <c r="K8572" t="str">
        <f>_xlfn.XLOOKUP(Table6[[#This Row],[Loan Date]],$Q$5:$Q$152,$R$5:$R$152)</f>
        <v>Wednesday</v>
      </c>
      <c r="L8572" t="str">
        <f>_xlfn.XLOOKUP(Table6[[#This Row],[Loan Date]],$Q$5:$Q$152,$S$5:$S$152)</f>
        <v>Week 6</v>
      </c>
    </row>
    <row r="8573" spans="1:12" x14ac:dyDescent="0.2">
      <c r="A8573" s="1">
        <v>44972</v>
      </c>
      <c r="B8573" t="s">
        <v>7</v>
      </c>
      <c r="C8573" s="1">
        <v>44972</v>
      </c>
      <c r="D8573" t="s">
        <v>613</v>
      </c>
      <c r="E8573" t="s">
        <v>21</v>
      </c>
      <c r="F8573" t="s">
        <v>21</v>
      </c>
      <c r="G8573" t="s">
        <v>20</v>
      </c>
      <c r="H8573" t="s">
        <v>0</v>
      </c>
      <c r="I8573">
        <f>MONTH(Table6[[#This Row],[Loan Date]])</f>
        <v>2</v>
      </c>
      <c r="J8573" t="str">
        <f>_xlfn.XLOOKUP(Table6[[#This Row],[Numeric Month]],$N$5:$N$11,$O$5:$O$11)</f>
        <v>Feb</v>
      </c>
      <c r="K8573" t="str">
        <f>_xlfn.XLOOKUP(Table6[[#This Row],[Loan Date]],$Q$5:$Q$152,$R$5:$R$152)</f>
        <v>Wednesday</v>
      </c>
      <c r="L8573" t="str">
        <f>_xlfn.XLOOKUP(Table6[[#This Row],[Loan Date]],$Q$5:$Q$152,$S$5:$S$152)</f>
        <v>Week 6</v>
      </c>
    </row>
    <row r="8574" spans="1:12" x14ac:dyDescent="0.2">
      <c r="A8574" s="1">
        <v>44972</v>
      </c>
      <c r="B8574" t="s">
        <v>7</v>
      </c>
      <c r="C8574" s="1">
        <v>44972</v>
      </c>
      <c r="D8574" t="s">
        <v>200</v>
      </c>
      <c r="E8574" t="s">
        <v>23</v>
      </c>
      <c r="F8574" t="s">
        <v>23</v>
      </c>
      <c r="G8574" t="s">
        <v>20</v>
      </c>
      <c r="H8574" t="s">
        <v>0</v>
      </c>
      <c r="I8574">
        <f>MONTH(Table6[[#This Row],[Loan Date]])</f>
        <v>2</v>
      </c>
      <c r="J8574" t="str">
        <f>_xlfn.XLOOKUP(Table6[[#This Row],[Numeric Month]],$N$5:$N$11,$O$5:$O$11)</f>
        <v>Feb</v>
      </c>
      <c r="K8574" t="str">
        <f>_xlfn.XLOOKUP(Table6[[#This Row],[Loan Date]],$Q$5:$Q$152,$R$5:$R$152)</f>
        <v>Wednesday</v>
      </c>
      <c r="L8574" t="str">
        <f>_xlfn.XLOOKUP(Table6[[#This Row],[Loan Date]],$Q$5:$Q$152,$S$5:$S$152)</f>
        <v>Week 6</v>
      </c>
    </row>
    <row r="8575" spans="1:12" x14ac:dyDescent="0.2">
      <c r="A8575" s="1">
        <v>44972</v>
      </c>
      <c r="B8575" t="s">
        <v>5</v>
      </c>
      <c r="C8575" s="1">
        <v>44972</v>
      </c>
      <c r="D8575" t="s">
        <v>152</v>
      </c>
      <c r="E8575" t="s">
        <v>37</v>
      </c>
      <c r="F8575" t="s">
        <v>37</v>
      </c>
      <c r="G8575" t="s">
        <v>20</v>
      </c>
      <c r="H8575" t="s">
        <v>0</v>
      </c>
      <c r="I8575">
        <f>MONTH(Table6[[#This Row],[Loan Date]])</f>
        <v>2</v>
      </c>
      <c r="J8575" t="str">
        <f>_xlfn.XLOOKUP(Table6[[#This Row],[Numeric Month]],$N$5:$N$11,$O$5:$O$11)</f>
        <v>Feb</v>
      </c>
      <c r="K8575" t="str">
        <f>_xlfn.XLOOKUP(Table6[[#This Row],[Loan Date]],$Q$5:$Q$152,$R$5:$R$152)</f>
        <v>Wednesday</v>
      </c>
      <c r="L8575" t="str">
        <f>_xlfn.XLOOKUP(Table6[[#This Row],[Loan Date]],$Q$5:$Q$152,$S$5:$S$152)</f>
        <v>Week 6</v>
      </c>
    </row>
    <row r="8576" spans="1:12" x14ac:dyDescent="0.2">
      <c r="A8576" s="1">
        <v>44972</v>
      </c>
      <c r="B8576" t="s">
        <v>7</v>
      </c>
      <c r="C8576" s="1">
        <v>44986</v>
      </c>
      <c r="D8576" t="s">
        <v>334</v>
      </c>
      <c r="E8576" t="s">
        <v>9</v>
      </c>
      <c r="F8576" t="s">
        <v>8</v>
      </c>
      <c r="G8576" t="s">
        <v>1</v>
      </c>
      <c r="H8576" t="s">
        <v>0</v>
      </c>
      <c r="I8576">
        <f>MONTH(Table6[[#This Row],[Loan Date]])</f>
        <v>2</v>
      </c>
      <c r="J8576" t="str">
        <f>_xlfn.XLOOKUP(Table6[[#This Row],[Numeric Month]],$N$5:$N$11,$O$5:$O$11)</f>
        <v>Feb</v>
      </c>
      <c r="K8576" t="str">
        <f>_xlfn.XLOOKUP(Table6[[#This Row],[Loan Date]],$Q$5:$Q$152,$R$5:$R$152)</f>
        <v>Wednesday</v>
      </c>
      <c r="L8576" t="str">
        <f>_xlfn.XLOOKUP(Table6[[#This Row],[Loan Date]],$Q$5:$Q$152,$S$5:$S$152)</f>
        <v>Week 6</v>
      </c>
    </row>
    <row r="8577" spans="1:12" x14ac:dyDescent="0.2">
      <c r="A8577" s="1">
        <v>44972</v>
      </c>
      <c r="B8577" t="s">
        <v>7</v>
      </c>
      <c r="C8577" s="1">
        <v>44972</v>
      </c>
      <c r="D8577" t="s">
        <v>211</v>
      </c>
      <c r="E8577" t="s">
        <v>44</v>
      </c>
      <c r="F8577" t="s">
        <v>44</v>
      </c>
      <c r="G8577" t="s">
        <v>39</v>
      </c>
      <c r="H8577" t="s">
        <v>0</v>
      </c>
      <c r="I8577">
        <f>MONTH(Table6[[#This Row],[Loan Date]])</f>
        <v>2</v>
      </c>
      <c r="J8577" t="str">
        <f>_xlfn.XLOOKUP(Table6[[#This Row],[Numeric Month]],$N$5:$N$11,$O$5:$O$11)</f>
        <v>Feb</v>
      </c>
      <c r="K8577" t="str">
        <f>_xlfn.XLOOKUP(Table6[[#This Row],[Loan Date]],$Q$5:$Q$152,$R$5:$R$152)</f>
        <v>Wednesday</v>
      </c>
      <c r="L8577" t="str">
        <f>_xlfn.XLOOKUP(Table6[[#This Row],[Loan Date]],$Q$5:$Q$152,$S$5:$S$152)</f>
        <v>Week 6</v>
      </c>
    </row>
    <row r="8578" spans="1:12" x14ac:dyDescent="0.2">
      <c r="A8578" s="1">
        <v>44972</v>
      </c>
      <c r="B8578" t="s">
        <v>7</v>
      </c>
      <c r="C8578" s="1">
        <v>44986</v>
      </c>
      <c r="D8578" t="s">
        <v>395</v>
      </c>
      <c r="E8578" t="s">
        <v>9</v>
      </c>
      <c r="F8578" t="s">
        <v>8</v>
      </c>
      <c r="G8578" t="s">
        <v>1</v>
      </c>
      <c r="H8578" t="s">
        <v>0</v>
      </c>
      <c r="I8578">
        <f>MONTH(Table6[[#This Row],[Loan Date]])</f>
        <v>2</v>
      </c>
      <c r="J8578" t="str">
        <f>_xlfn.XLOOKUP(Table6[[#This Row],[Numeric Month]],$N$5:$N$11,$O$5:$O$11)</f>
        <v>Feb</v>
      </c>
      <c r="K8578" t="str">
        <f>_xlfn.XLOOKUP(Table6[[#This Row],[Loan Date]],$Q$5:$Q$152,$R$5:$R$152)</f>
        <v>Wednesday</v>
      </c>
      <c r="L8578" t="str">
        <f>_xlfn.XLOOKUP(Table6[[#This Row],[Loan Date]],$Q$5:$Q$152,$S$5:$S$152)</f>
        <v>Week 6</v>
      </c>
    </row>
    <row r="8579" spans="1:12" x14ac:dyDescent="0.2">
      <c r="A8579" s="1">
        <v>44972</v>
      </c>
      <c r="B8579" t="s">
        <v>7</v>
      </c>
      <c r="C8579" s="1">
        <v>44972</v>
      </c>
      <c r="D8579" t="s">
        <v>499</v>
      </c>
      <c r="E8579" t="s">
        <v>21</v>
      </c>
      <c r="F8579" t="s">
        <v>21</v>
      </c>
      <c r="G8579" t="s">
        <v>20</v>
      </c>
      <c r="H8579" t="s">
        <v>0</v>
      </c>
      <c r="I8579">
        <f>MONTH(Table6[[#This Row],[Loan Date]])</f>
        <v>2</v>
      </c>
      <c r="J8579" t="str">
        <f>_xlfn.XLOOKUP(Table6[[#This Row],[Numeric Month]],$N$5:$N$11,$O$5:$O$11)</f>
        <v>Feb</v>
      </c>
      <c r="K8579" t="str">
        <f>_xlfn.XLOOKUP(Table6[[#This Row],[Loan Date]],$Q$5:$Q$152,$R$5:$R$152)</f>
        <v>Wednesday</v>
      </c>
      <c r="L8579" t="str">
        <f>_xlfn.XLOOKUP(Table6[[#This Row],[Loan Date]],$Q$5:$Q$152,$S$5:$S$152)</f>
        <v>Week 6</v>
      </c>
    </row>
    <row r="8580" spans="1:12" x14ac:dyDescent="0.2">
      <c r="A8580" s="1">
        <v>44972</v>
      </c>
      <c r="B8580" t="s">
        <v>7</v>
      </c>
      <c r="C8580" s="1">
        <v>44972</v>
      </c>
      <c r="D8580" t="s">
        <v>408</v>
      </c>
      <c r="E8580" t="s">
        <v>23</v>
      </c>
      <c r="F8580" t="s">
        <v>23</v>
      </c>
      <c r="G8580" t="s">
        <v>20</v>
      </c>
      <c r="H8580" t="s">
        <v>0</v>
      </c>
      <c r="I8580">
        <f>MONTH(Table6[[#This Row],[Loan Date]])</f>
        <v>2</v>
      </c>
      <c r="J8580" t="str">
        <f>_xlfn.XLOOKUP(Table6[[#This Row],[Numeric Month]],$N$5:$N$11,$O$5:$O$11)</f>
        <v>Feb</v>
      </c>
      <c r="K8580" t="str">
        <f>_xlfn.XLOOKUP(Table6[[#This Row],[Loan Date]],$Q$5:$Q$152,$R$5:$R$152)</f>
        <v>Wednesday</v>
      </c>
      <c r="L8580" t="str">
        <f>_xlfn.XLOOKUP(Table6[[#This Row],[Loan Date]],$Q$5:$Q$152,$S$5:$S$152)</f>
        <v>Week 6</v>
      </c>
    </row>
    <row r="8581" spans="1:12" x14ac:dyDescent="0.2">
      <c r="A8581" s="1">
        <v>44972</v>
      </c>
      <c r="B8581" t="s">
        <v>7</v>
      </c>
      <c r="C8581" s="1">
        <v>44972</v>
      </c>
      <c r="D8581" t="s">
        <v>138</v>
      </c>
      <c r="E8581" t="s">
        <v>37</v>
      </c>
      <c r="F8581" t="s">
        <v>37</v>
      </c>
      <c r="G8581" t="s">
        <v>20</v>
      </c>
      <c r="H8581" t="s">
        <v>0</v>
      </c>
      <c r="I8581">
        <f>MONTH(Table6[[#This Row],[Loan Date]])</f>
        <v>2</v>
      </c>
      <c r="J8581" t="str">
        <f>_xlfn.XLOOKUP(Table6[[#This Row],[Numeric Month]],$N$5:$N$11,$O$5:$O$11)</f>
        <v>Feb</v>
      </c>
      <c r="K8581" t="str">
        <f>_xlfn.XLOOKUP(Table6[[#This Row],[Loan Date]],$Q$5:$Q$152,$R$5:$R$152)</f>
        <v>Wednesday</v>
      </c>
      <c r="L8581" t="str">
        <f>_xlfn.XLOOKUP(Table6[[#This Row],[Loan Date]],$Q$5:$Q$152,$S$5:$S$152)</f>
        <v>Week 6</v>
      </c>
    </row>
    <row r="8582" spans="1:12" x14ac:dyDescent="0.2">
      <c r="A8582" s="1">
        <v>44972</v>
      </c>
      <c r="B8582" t="s">
        <v>7</v>
      </c>
      <c r="C8582" s="1">
        <v>44972</v>
      </c>
      <c r="D8582" t="s">
        <v>135</v>
      </c>
      <c r="E8582" t="s">
        <v>21</v>
      </c>
      <c r="F8582" t="s">
        <v>21</v>
      </c>
      <c r="G8582" t="s">
        <v>20</v>
      </c>
      <c r="H8582" t="s">
        <v>0</v>
      </c>
      <c r="I8582">
        <f>MONTH(Table6[[#This Row],[Loan Date]])</f>
        <v>2</v>
      </c>
      <c r="J8582" t="str">
        <f>_xlfn.XLOOKUP(Table6[[#This Row],[Numeric Month]],$N$5:$N$11,$O$5:$O$11)</f>
        <v>Feb</v>
      </c>
      <c r="K8582" t="str">
        <f>_xlfn.XLOOKUP(Table6[[#This Row],[Loan Date]],$Q$5:$Q$152,$R$5:$R$152)</f>
        <v>Wednesday</v>
      </c>
      <c r="L8582" t="str">
        <f>_xlfn.XLOOKUP(Table6[[#This Row],[Loan Date]],$Q$5:$Q$152,$S$5:$S$152)</f>
        <v>Week 6</v>
      </c>
    </row>
    <row r="8583" spans="1:12" x14ac:dyDescent="0.2">
      <c r="A8583" s="1">
        <v>44972</v>
      </c>
      <c r="B8583" t="s">
        <v>7</v>
      </c>
      <c r="C8583" s="1">
        <v>44972</v>
      </c>
      <c r="D8583" t="s">
        <v>390</v>
      </c>
      <c r="E8583" t="s">
        <v>23</v>
      </c>
      <c r="F8583" t="s">
        <v>23</v>
      </c>
      <c r="G8583" t="s">
        <v>20</v>
      </c>
      <c r="H8583" t="s">
        <v>0</v>
      </c>
      <c r="I8583">
        <f>MONTH(Table6[[#This Row],[Loan Date]])</f>
        <v>2</v>
      </c>
      <c r="J8583" t="str">
        <f>_xlfn.XLOOKUP(Table6[[#This Row],[Numeric Month]],$N$5:$N$11,$O$5:$O$11)</f>
        <v>Feb</v>
      </c>
      <c r="K8583" t="str">
        <f>_xlfn.XLOOKUP(Table6[[#This Row],[Loan Date]],$Q$5:$Q$152,$R$5:$R$152)</f>
        <v>Wednesday</v>
      </c>
      <c r="L8583" t="str">
        <f>_xlfn.XLOOKUP(Table6[[#This Row],[Loan Date]],$Q$5:$Q$152,$S$5:$S$152)</f>
        <v>Week 6</v>
      </c>
    </row>
    <row r="8584" spans="1:12" x14ac:dyDescent="0.2">
      <c r="A8584" s="1">
        <v>44972</v>
      </c>
      <c r="B8584" t="s">
        <v>7</v>
      </c>
      <c r="C8584" s="1">
        <v>44972</v>
      </c>
      <c r="D8584" t="s">
        <v>248</v>
      </c>
      <c r="E8584" t="s">
        <v>44</v>
      </c>
      <c r="F8584" t="s">
        <v>44</v>
      </c>
      <c r="G8584" t="s">
        <v>39</v>
      </c>
      <c r="H8584" t="s">
        <v>0</v>
      </c>
      <c r="I8584">
        <f>MONTH(Table6[[#This Row],[Loan Date]])</f>
        <v>2</v>
      </c>
      <c r="J8584" t="str">
        <f>_xlfn.XLOOKUP(Table6[[#This Row],[Numeric Month]],$N$5:$N$11,$O$5:$O$11)</f>
        <v>Feb</v>
      </c>
      <c r="K8584" t="str">
        <f>_xlfn.XLOOKUP(Table6[[#This Row],[Loan Date]],$Q$5:$Q$152,$R$5:$R$152)</f>
        <v>Wednesday</v>
      </c>
      <c r="L8584" t="str">
        <f>_xlfn.XLOOKUP(Table6[[#This Row],[Loan Date]],$Q$5:$Q$152,$S$5:$S$152)</f>
        <v>Week 6</v>
      </c>
    </row>
    <row r="8585" spans="1:12" x14ac:dyDescent="0.2">
      <c r="A8585" s="1">
        <v>44972</v>
      </c>
      <c r="B8585" t="s">
        <v>7</v>
      </c>
      <c r="C8585" s="1">
        <v>44972</v>
      </c>
      <c r="D8585" t="s">
        <v>97</v>
      </c>
      <c r="E8585" t="s">
        <v>23</v>
      </c>
      <c r="F8585" t="s">
        <v>23</v>
      </c>
      <c r="G8585" t="s">
        <v>20</v>
      </c>
      <c r="H8585" t="s">
        <v>0</v>
      </c>
      <c r="I8585">
        <f>MONTH(Table6[[#This Row],[Loan Date]])</f>
        <v>2</v>
      </c>
      <c r="J8585" t="str">
        <f>_xlfn.XLOOKUP(Table6[[#This Row],[Numeric Month]],$N$5:$N$11,$O$5:$O$11)</f>
        <v>Feb</v>
      </c>
      <c r="K8585" t="str">
        <f>_xlfn.XLOOKUP(Table6[[#This Row],[Loan Date]],$Q$5:$Q$152,$R$5:$R$152)</f>
        <v>Wednesday</v>
      </c>
      <c r="L8585" t="str">
        <f>_xlfn.XLOOKUP(Table6[[#This Row],[Loan Date]],$Q$5:$Q$152,$S$5:$S$152)</f>
        <v>Week 6</v>
      </c>
    </row>
    <row r="8586" spans="1:12" x14ac:dyDescent="0.2">
      <c r="A8586" s="1">
        <v>44972</v>
      </c>
      <c r="B8586" t="s">
        <v>7</v>
      </c>
      <c r="C8586" s="1">
        <v>44972</v>
      </c>
      <c r="D8586" t="s">
        <v>615</v>
      </c>
      <c r="E8586" t="s">
        <v>37</v>
      </c>
      <c r="F8586" t="s">
        <v>37</v>
      </c>
      <c r="G8586" t="s">
        <v>20</v>
      </c>
      <c r="H8586" t="s">
        <v>0</v>
      </c>
      <c r="I8586">
        <f>MONTH(Table6[[#This Row],[Loan Date]])</f>
        <v>2</v>
      </c>
      <c r="J8586" t="str">
        <f>_xlfn.XLOOKUP(Table6[[#This Row],[Numeric Month]],$N$5:$N$11,$O$5:$O$11)</f>
        <v>Feb</v>
      </c>
      <c r="K8586" t="str">
        <f>_xlfn.XLOOKUP(Table6[[#This Row],[Loan Date]],$Q$5:$Q$152,$R$5:$R$152)</f>
        <v>Wednesday</v>
      </c>
      <c r="L8586" t="str">
        <f>_xlfn.XLOOKUP(Table6[[#This Row],[Loan Date]],$Q$5:$Q$152,$S$5:$S$152)</f>
        <v>Week 6</v>
      </c>
    </row>
    <row r="8587" spans="1:12" x14ac:dyDescent="0.2">
      <c r="A8587" s="1">
        <v>44972</v>
      </c>
      <c r="B8587" t="s">
        <v>7</v>
      </c>
      <c r="C8587" s="1">
        <v>44972</v>
      </c>
      <c r="D8587" t="s">
        <v>409</v>
      </c>
      <c r="E8587" t="s">
        <v>21</v>
      </c>
      <c r="F8587" t="s">
        <v>21</v>
      </c>
      <c r="G8587" t="s">
        <v>20</v>
      </c>
      <c r="H8587" t="s">
        <v>0</v>
      </c>
      <c r="I8587">
        <f>MONTH(Table6[[#This Row],[Loan Date]])</f>
        <v>2</v>
      </c>
      <c r="J8587" t="str">
        <f>_xlfn.XLOOKUP(Table6[[#This Row],[Numeric Month]],$N$5:$N$11,$O$5:$O$11)</f>
        <v>Feb</v>
      </c>
      <c r="K8587" t="str">
        <f>_xlfn.XLOOKUP(Table6[[#This Row],[Loan Date]],$Q$5:$Q$152,$R$5:$R$152)</f>
        <v>Wednesday</v>
      </c>
      <c r="L8587" t="str">
        <f>_xlfn.XLOOKUP(Table6[[#This Row],[Loan Date]],$Q$5:$Q$152,$S$5:$S$152)</f>
        <v>Week 6</v>
      </c>
    </row>
    <row r="8588" spans="1:12" x14ac:dyDescent="0.2">
      <c r="A8588" s="1">
        <v>44972</v>
      </c>
      <c r="B8588" t="s">
        <v>7</v>
      </c>
      <c r="C8588" s="1">
        <v>44972</v>
      </c>
      <c r="D8588" t="s">
        <v>174</v>
      </c>
      <c r="E8588" t="s">
        <v>23</v>
      </c>
      <c r="F8588" t="s">
        <v>23</v>
      </c>
      <c r="G8588" t="s">
        <v>20</v>
      </c>
      <c r="H8588" t="s">
        <v>0</v>
      </c>
      <c r="I8588">
        <f>MONTH(Table6[[#This Row],[Loan Date]])</f>
        <v>2</v>
      </c>
      <c r="J8588" t="str">
        <f>_xlfn.XLOOKUP(Table6[[#This Row],[Numeric Month]],$N$5:$N$11,$O$5:$O$11)</f>
        <v>Feb</v>
      </c>
      <c r="K8588" t="str">
        <f>_xlfn.XLOOKUP(Table6[[#This Row],[Loan Date]],$Q$5:$Q$152,$R$5:$R$152)</f>
        <v>Wednesday</v>
      </c>
      <c r="L8588" t="str">
        <f>_xlfn.XLOOKUP(Table6[[#This Row],[Loan Date]],$Q$5:$Q$152,$S$5:$S$152)</f>
        <v>Week 6</v>
      </c>
    </row>
    <row r="8589" spans="1:12" x14ac:dyDescent="0.2">
      <c r="A8589" s="1">
        <v>44972</v>
      </c>
      <c r="B8589" t="s">
        <v>5</v>
      </c>
      <c r="C8589" s="1">
        <v>44972</v>
      </c>
      <c r="D8589" t="s">
        <v>31</v>
      </c>
      <c r="E8589" t="s">
        <v>21</v>
      </c>
      <c r="F8589" t="s">
        <v>21</v>
      </c>
      <c r="G8589" t="s">
        <v>20</v>
      </c>
      <c r="H8589" t="s">
        <v>0</v>
      </c>
      <c r="I8589">
        <f>MONTH(Table6[[#This Row],[Loan Date]])</f>
        <v>2</v>
      </c>
      <c r="J8589" t="str">
        <f>_xlfn.XLOOKUP(Table6[[#This Row],[Numeric Month]],$N$5:$N$11,$O$5:$O$11)</f>
        <v>Feb</v>
      </c>
      <c r="K8589" t="str">
        <f>_xlfn.XLOOKUP(Table6[[#This Row],[Loan Date]],$Q$5:$Q$152,$R$5:$R$152)</f>
        <v>Wednesday</v>
      </c>
      <c r="L8589" t="str">
        <f>_xlfn.XLOOKUP(Table6[[#This Row],[Loan Date]],$Q$5:$Q$152,$S$5:$S$152)</f>
        <v>Week 6</v>
      </c>
    </row>
    <row r="8590" spans="1:12" x14ac:dyDescent="0.2">
      <c r="A8590" s="1">
        <v>44972</v>
      </c>
      <c r="B8590" t="s">
        <v>5</v>
      </c>
      <c r="C8590" s="1">
        <v>44972</v>
      </c>
      <c r="D8590" t="s">
        <v>408</v>
      </c>
      <c r="E8590" t="s">
        <v>23</v>
      </c>
      <c r="F8590" t="s">
        <v>23</v>
      </c>
      <c r="G8590" t="s">
        <v>20</v>
      </c>
      <c r="H8590" t="s">
        <v>0</v>
      </c>
      <c r="I8590">
        <f>MONTH(Table6[[#This Row],[Loan Date]])</f>
        <v>2</v>
      </c>
      <c r="J8590" t="str">
        <f>_xlfn.XLOOKUP(Table6[[#This Row],[Numeric Month]],$N$5:$N$11,$O$5:$O$11)</f>
        <v>Feb</v>
      </c>
      <c r="K8590" t="str">
        <f>_xlfn.XLOOKUP(Table6[[#This Row],[Loan Date]],$Q$5:$Q$152,$R$5:$R$152)</f>
        <v>Wednesday</v>
      </c>
      <c r="L8590" t="str">
        <f>_xlfn.XLOOKUP(Table6[[#This Row],[Loan Date]],$Q$5:$Q$152,$S$5:$S$152)</f>
        <v>Week 6</v>
      </c>
    </row>
    <row r="8591" spans="1:12" x14ac:dyDescent="0.2">
      <c r="A8591" s="1">
        <v>44972</v>
      </c>
      <c r="B8591" t="s">
        <v>7</v>
      </c>
      <c r="C8591" s="1">
        <v>44972</v>
      </c>
      <c r="D8591" t="s">
        <v>871</v>
      </c>
      <c r="E8591" t="s">
        <v>221</v>
      </c>
      <c r="F8591" t="s">
        <v>221</v>
      </c>
      <c r="G8591" t="s">
        <v>20</v>
      </c>
      <c r="H8591" t="s">
        <v>0</v>
      </c>
      <c r="I8591">
        <f>MONTH(Table6[[#This Row],[Loan Date]])</f>
        <v>2</v>
      </c>
      <c r="J8591" t="str">
        <f>_xlfn.XLOOKUP(Table6[[#This Row],[Numeric Month]],$N$5:$N$11,$O$5:$O$11)</f>
        <v>Feb</v>
      </c>
      <c r="K8591" t="str">
        <f>_xlfn.XLOOKUP(Table6[[#This Row],[Loan Date]],$Q$5:$Q$152,$R$5:$R$152)</f>
        <v>Wednesday</v>
      </c>
      <c r="L8591" t="str">
        <f>_xlfn.XLOOKUP(Table6[[#This Row],[Loan Date]],$Q$5:$Q$152,$S$5:$S$152)</f>
        <v>Week 6</v>
      </c>
    </row>
    <row r="8592" spans="1:12" x14ac:dyDescent="0.2">
      <c r="A8592" s="1">
        <v>44972</v>
      </c>
      <c r="B8592" t="s">
        <v>7</v>
      </c>
      <c r="C8592" s="1">
        <v>44972</v>
      </c>
      <c r="D8592" t="s">
        <v>178</v>
      </c>
      <c r="E8592" t="s">
        <v>168</v>
      </c>
      <c r="F8592" t="s">
        <v>168</v>
      </c>
      <c r="G8592" t="s">
        <v>20</v>
      </c>
      <c r="H8592" t="s">
        <v>0</v>
      </c>
      <c r="I8592">
        <f>MONTH(Table6[[#This Row],[Loan Date]])</f>
        <v>2</v>
      </c>
      <c r="J8592" t="str">
        <f>_xlfn.XLOOKUP(Table6[[#This Row],[Numeric Month]],$N$5:$N$11,$O$5:$O$11)</f>
        <v>Feb</v>
      </c>
      <c r="K8592" t="str">
        <f>_xlfn.XLOOKUP(Table6[[#This Row],[Loan Date]],$Q$5:$Q$152,$R$5:$R$152)</f>
        <v>Wednesday</v>
      </c>
      <c r="L8592" t="str">
        <f>_xlfn.XLOOKUP(Table6[[#This Row],[Loan Date]],$Q$5:$Q$152,$S$5:$S$152)</f>
        <v>Week 6</v>
      </c>
    </row>
    <row r="8593" spans="1:12" x14ac:dyDescent="0.2">
      <c r="A8593" s="1">
        <v>44972</v>
      </c>
      <c r="B8593" t="s">
        <v>7</v>
      </c>
      <c r="C8593" s="1">
        <v>44972</v>
      </c>
      <c r="D8593" t="s">
        <v>98</v>
      </c>
      <c r="E8593" t="s">
        <v>65</v>
      </c>
      <c r="F8593" t="s">
        <v>65</v>
      </c>
      <c r="G8593" t="s">
        <v>20</v>
      </c>
      <c r="H8593" t="s">
        <v>0</v>
      </c>
      <c r="I8593">
        <f>MONTH(Table6[[#This Row],[Loan Date]])</f>
        <v>2</v>
      </c>
      <c r="J8593" t="str">
        <f>_xlfn.XLOOKUP(Table6[[#This Row],[Numeric Month]],$N$5:$N$11,$O$5:$O$11)</f>
        <v>Feb</v>
      </c>
      <c r="K8593" t="str">
        <f>_xlfn.XLOOKUP(Table6[[#This Row],[Loan Date]],$Q$5:$Q$152,$R$5:$R$152)</f>
        <v>Wednesday</v>
      </c>
      <c r="L8593" t="str">
        <f>_xlfn.XLOOKUP(Table6[[#This Row],[Loan Date]],$Q$5:$Q$152,$S$5:$S$152)</f>
        <v>Week 6</v>
      </c>
    </row>
    <row r="8594" spans="1:12" x14ac:dyDescent="0.2">
      <c r="A8594" s="1">
        <v>44972</v>
      </c>
      <c r="B8594" t="s">
        <v>7</v>
      </c>
      <c r="C8594" s="1">
        <v>44972</v>
      </c>
      <c r="D8594" t="s">
        <v>260</v>
      </c>
      <c r="E8594" t="s">
        <v>21</v>
      </c>
      <c r="F8594" t="s">
        <v>21</v>
      </c>
      <c r="G8594" t="s">
        <v>20</v>
      </c>
      <c r="H8594" t="s">
        <v>0</v>
      </c>
      <c r="I8594">
        <f>MONTH(Table6[[#This Row],[Loan Date]])</f>
        <v>2</v>
      </c>
      <c r="J8594" t="str">
        <f>_xlfn.XLOOKUP(Table6[[#This Row],[Numeric Month]],$N$5:$N$11,$O$5:$O$11)</f>
        <v>Feb</v>
      </c>
      <c r="K8594" t="str">
        <f>_xlfn.XLOOKUP(Table6[[#This Row],[Loan Date]],$Q$5:$Q$152,$R$5:$R$152)</f>
        <v>Wednesday</v>
      </c>
      <c r="L8594" t="str">
        <f>_xlfn.XLOOKUP(Table6[[#This Row],[Loan Date]],$Q$5:$Q$152,$S$5:$S$152)</f>
        <v>Week 6</v>
      </c>
    </row>
    <row r="8595" spans="1:12" x14ac:dyDescent="0.2">
      <c r="A8595" s="1">
        <v>44972</v>
      </c>
      <c r="B8595" t="s">
        <v>7</v>
      </c>
      <c r="C8595" s="1">
        <v>44972</v>
      </c>
      <c r="D8595" t="s">
        <v>26</v>
      </c>
      <c r="E8595" t="s">
        <v>23</v>
      </c>
      <c r="F8595" t="s">
        <v>23</v>
      </c>
      <c r="G8595" t="s">
        <v>20</v>
      </c>
      <c r="H8595" t="s">
        <v>0</v>
      </c>
      <c r="I8595">
        <f>MONTH(Table6[[#This Row],[Loan Date]])</f>
        <v>2</v>
      </c>
      <c r="J8595" t="str">
        <f>_xlfn.XLOOKUP(Table6[[#This Row],[Numeric Month]],$N$5:$N$11,$O$5:$O$11)</f>
        <v>Feb</v>
      </c>
      <c r="K8595" t="str">
        <f>_xlfn.XLOOKUP(Table6[[#This Row],[Loan Date]],$Q$5:$Q$152,$R$5:$R$152)</f>
        <v>Wednesday</v>
      </c>
      <c r="L8595" t="str">
        <f>_xlfn.XLOOKUP(Table6[[#This Row],[Loan Date]],$Q$5:$Q$152,$S$5:$S$152)</f>
        <v>Week 6</v>
      </c>
    </row>
    <row r="8596" spans="1:12" x14ac:dyDescent="0.2">
      <c r="A8596" s="1">
        <v>44973</v>
      </c>
      <c r="B8596" t="s">
        <v>5</v>
      </c>
      <c r="C8596" s="1">
        <v>44973</v>
      </c>
      <c r="D8596" t="s">
        <v>285</v>
      </c>
      <c r="E8596" t="s">
        <v>44</v>
      </c>
      <c r="F8596" t="s">
        <v>44</v>
      </c>
      <c r="G8596" t="s">
        <v>39</v>
      </c>
      <c r="H8596" t="s">
        <v>0</v>
      </c>
      <c r="I8596">
        <f>MONTH(Table6[[#This Row],[Loan Date]])</f>
        <v>2</v>
      </c>
      <c r="J8596" t="str">
        <f>_xlfn.XLOOKUP(Table6[[#This Row],[Numeric Month]],$N$5:$N$11,$O$5:$O$11)</f>
        <v>Feb</v>
      </c>
      <c r="K8596" t="str">
        <f>_xlfn.XLOOKUP(Table6[[#This Row],[Loan Date]],$Q$5:$Q$152,$R$5:$R$152)</f>
        <v>Thursday</v>
      </c>
      <c r="L8596" t="str">
        <f>_xlfn.XLOOKUP(Table6[[#This Row],[Loan Date]],$Q$5:$Q$152,$S$5:$S$152)</f>
        <v>Week 6</v>
      </c>
    </row>
    <row r="8597" spans="1:12" x14ac:dyDescent="0.2">
      <c r="A8597" s="1">
        <v>44973</v>
      </c>
      <c r="B8597" t="s">
        <v>7</v>
      </c>
      <c r="C8597" s="1">
        <v>44973</v>
      </c>
      <c r="D8597" t="s">
        <v>129</v>
      </c>
      <c r="E8597" t="s">
        <v>37</v>
      </c>
      <c r="F8597" t="s">
        <v>37</v>
      </c>
      <c r="G8597" t="s">
        <v>20</v>
      </c>
      <c r="H8597" t="s">
        <v>0</v>
      </c>
      <c r="I8597">
        <f>MONTH(Table6[[#This Row],[Loan Date]])</f>
        <v>2</v>
      </c>
      <c r="J8597" t="str">
        <f>_xlfn.XLOOKUP(Table6[[#This Row],[Numeric Month]],$N$5:$N$11,$O$5:$O$11)</f>
        <v>Feb</v>
      </c>
      <c r="K8597" t="str">
        <f>_xlfn.XLOOKUP(Table6[[#This Row],[Loan Date]],$Q$5:$Q$152,$R$5:$R$152)</f>
        <v>Thursday</v>
      </c>
      <c r="L8597" t="str">
        <f>_xlfn.XLOOKUP(Table6[[#This Row],[Loan Date]],$Q$5:$Q$152,$S$5:$S$152)</f>
        <v>Week 6</v>
      </c>
    </row>
    <row r="8598" spans="1:12" x14ac:dyDescent="0.2">
      <c r="A8598" s="1">
        <v>44973</v>
      </c>
      <c r="B8598" t="s">
        <v>7</v>
      </c>
      <c r="C8598" s="1">
        <v>44973</v>
      </c>
      <c r="D8598" t="s">
        <v>428</v>
      </c>
      <c r="E8598" t="s">
        <v>37</v>
      </c>
      <c r="F8598" t="s">
        <v>37</v>
      </c>
      <c r="G8598" t="s">
        <v>20</v>
      </c>
      <c r="H8598" t="s">
        <v>0</v>
      </c>
      <c r="I8598">
        <f>MONTH(Table6[[#This Row],[Loan Date]])</f>
        <v>2</v>
      </c>
      <c r="J8598" t="str">
        <f>_xlfn.XLOOKUP(Table6[[#This Row],[Numeric Month]],$N$5:$N$11,$O$5:$O$11)</f>
        <v>Feb</v>
      </c>
      <c r="K8598" t="str">
        <f>_xlfn.XLOOKUP(Table6[[#This Row],[Loan Date]],$Q$5:$Q$152,$R$5:$R$152)</f>
        <v>Thursday</v>
      </c>
      <c r="L8598" t="str">
        <f>_xlfn.XLOOKUP(Table6[[#This Row],[Loan Date]],$Q$5:$Q$152,$S$5:$S$152)</f>
        <v>Week 6</v>
      </c>
    </row>
    <row r="8599" spans="1:12" x14ac:dyDescent="0.2">
      <c r="A8599" s="1">
        <v>44973</v>
      </c>
      <c r="B8599" t="s">
        <v>5</v>
      </c>
      <c r="C8599" s="1">
        <v>44973</v>
      </c>
      <c r="D8599" t="s">
        <v>615</v>
      </c>
      <c r="E8599" t="s">
        <v>37</v>
      </c>
      <c r="F8599" t="s">
        <v>37</v>
      </c>
      <c r="G8599" t="s">
        <v>20</v>
      </c>
      <c r="H8599" t="s">
        <v>0</v>
      </c>
      <c r="I8599">
        <f>MONTH(Table6[[#This Row],[Loan Date]])</f>
        <v>2</v>
      </c>
      <c r="J8599" t="str">
        <f>_xlfn.XLOOKUP(Table6[[#This Row],[Numeric Month]],$N$5:$N$11,$O$5:$O$11)</f>
        <v>Feb</v>
      </c>
      <c r="K8599" t="str">
        <f>_xlfn.XLOOKUP(Table6[[#This Row],[Loan Date]],$Q$5:$Q$152,$R$5:$R$152)</f>
        <v>Thursday</v>
      </c>
      <c r="L8599" t="str">
        <f>_xlfn.XLOOKUP(Table6[[#This Row],[Loan Date]],$Q$5:$Q$152,$S$5:$S$152)</f>
        <v>Week 6</v>
      </c>
    </row>
    <row r="8600" spans="1:12" x14ac:dyDescent="0.2">
      <c r="A8600" s="1">
        <v>44973</v>
      </c>
      <c r="B8600" t="s">
        <v>7</v>
      </c>
      <c r="C8600" s="1">
        <v>44973</v>
      </c>
      <c r="D8600" t="s">
        <v>185</v>
      </c>
      <c r="E8600" t="s">
        <v>21</v>
      </c>
      <c r="F8600" t="s">
        <v>21</v>
      </c>
      <c r="G8600" t="s">
        <v>20</v>
      </c>
      <c r="H8600" t="s">
        <v>0</v>
      </c>
      <c r="I8600">
        <f>MONTH(Table6[[#This Row],[Loan Date]])</f>
        <v>2</v>
      </c>
      <c r="J8600" t="str">
        <f>_xlfn.XLOOKUP(Table6[[#This Row],[Numeric Month]],$N$5:$N$11,$O$5:$O$11)</f>
        <v>Feb</v>
      </c>
      <c r="K8600" t="str">
        <f>_xlfn.XLOOKUP(Table6[[#This Row],[Loan Date]],$Q$5:$Q$152,$R$5:$R$152)</f>
        <v>Thursday</v>
      </c>
      <c r="L8600" t="str">
        <f>_xlfn.XLOOKUP(Table6[[#This Row],[Loan Date]],$Q$5:$Q$152,$S$5:$S$152)</f>
        <v>Week 6</v>
      </c>
    </row>
    <row r="8601" spans="1:12" x14ac:dyDescent="0.2">
      <c r="A8601" s="1">
        <v>44973</v>
      </c>
      <c r="B8601" t="s">
        <v>7</v>
      </c>
      <c r="C8601" s="1">
        <v>44973</v>
      </c>
      <c r="D8601" t="s">
        <v>343</v>
      </c>
      <c r="E8601" t="s">
        <v>23</v>
      </c>
      <c r="F8601" t="s">
        <v>23</v>
      </c>
      <c r="G8601" t="s">
        <v>20</v>
      </c>
      <c r="H8601" t="s">
        <v>0</v>
      </c>
      <c r="I8601">
        <f>MONTH(Table6[[#This Row],[Loan Date]])</f>
        <v>2</v>
      </c>
      <c r="J8601" t="str">
        <f>_xlfn.XLOOKUP(Table6[[#This Row],[Numeric Month]],$N$5:$N$11,$O$5:$O$11)</f>
        <v>Feb</v>
      </c>
      <c r="K8601" t="str">
        <f>_xlfn.XLOOKUP(Table6[[#This Row],[Loan Date]],$Q$5:$Q$152,$R$5:$R$152)</f>
        <v>Thursday</v>
      </c>
      <c r="L8601" t="str">
        <f>_xlfn.XLOOKUP(Table6[[#This Row],[Loan Date]],$Q$5:$Q$152,$S$5:$S$152)</f>
        <v>Week 6</v>
      </c>
    </row>
    <row r="8602" spans="1:12" x14ac:dyDescent="0.2">
      <c r="A8602" s="1">
        <v>44973</v>
      </c>
      <c r="B8602" t="s">
        <v>7</v>
      </c>
      <c r="C8602" s="1">
        <v>44980</v>
      </c>
      <c r="D8602" t="s">
        <v>870</v>
      </c>
      <c r="E8602" t="s">
        <v>15</v>
      </c>
      <c r="F8602" t="s">
        <v>14</v>
      </c>
      <c r="G8602" t="s">
        <v>1</v>
      </c>
      <c r="H8602" t="s">
        <v>0</v>
      </c>
      <c r="I8602">
        <f>MONTH(Table6[[#This Row],[Loan Date]])</f>
        <v>2</v>
      </c>
      <c r="J8602" t="str">
        <f>_xlfn.XLOOKUP(Table6[[#This Row],[Numeric Month]],$N$5:$N$11,$O$5:$O$11)</f>
        <v>Feb</v>
      </c>
      <c r="K8602" t="str">
        <f>_xlfn.XLOOKUP(Table6[[#This Row],[Loan Date]],$Q$5:$Q$152,$R$5:$R$152)</f>
        <v>Thursday</v>
      </c>
      <c r="L8602" t="str">
        <f>_xlfn.XLOOKUP(Table6[[#This Row],[Loan Date]],$Q$5:$Q$152,$S$5:$S$152)</f>
        <v>Week 6</v>
      </c>
    </row>
    <row r="8603" spans="1:12" x14ac:dyDescent="0.2">
      <c r="A8603" s="1">
        <v>44973</v>
      </c>
      <c r="B8603" t="s">
        <v>7</v>
      </c>
      <c r="C8603" s="1">
        <v>44973</v>
      </c>
      <c r="D8603" t="s">
        <v>408</v>
      </c>
      <c r="E8603" t="s">
        <v>23</v>
      </c>
      <c r="F8603" t="s">
        <v>23</v>
      </c>
      <c r="G8603" t="s">
        <v>20</v>
      </c>
      <c r="H8603" t="s">
        <v>0</v>
      </c>
      <c r="I8603">
        <f>MONTH(Table6[[#This Row],[Loan Date]])</f>
        <v>2</v>
      </c>
      <c r="J8603" t="str">
        <f>_xlfn.XLOOKUP(Table6[[#This Row],[Numeric Month]],$N$5:$N$11,$O$5:$O$11)</f>
        <v>Feb</v>
      </c>
      <c r="K8603" t="str">
        <f>_xlfn.XLOOKUP(Table6[[#This Row],[Loan Date]],$Q$5:$Q$152,$R$5:$R$152)</f>
        <v>Thursday</v>
      </c>
      <c r="L8603" t="str">
        <f>_xlfn.XLOOKUP(Table6[[#This Row],[Loan Date]],$Q$5:$Q$152,$S$5:$S$152)</f>
        <v>Week 6</v>
      </c>
    </row>
    <row r="8604" spans="1:12" x14ac:dyDescent="0.2">
      <c r="A8604" s="1">
        <v>44973</v>
      </c>
      <c r="B8604" t="s">
        <v>7</v>
      </c>
      <c r="C8604" s="1">
        <v>44973</v>
      </c>
      <c r="D8604" t="s">
        <v>441</v>
      </c>
      <c r="E8604" t="s">
        <v>21</v>
      </c>
      <c r="F8604" t="s">
        <v>21</v>
      </c>
      <c r="G8604" t="s">
        <v>20</v>
      </c>
      <c r="H8604" t="s">
        <v>0</v>
      </c>
      <c r="I8604">
        <f>MONTH(Table6[[#This Row],[Loan Date]])</f>
        <v>2</v>
      </c>
      <c r="J8604" t="str">
        <f>_xlfn.XLOOKUP(Table6[[#This Row],[Numeric Month]],$N$5:$N$11,$O$5:$O$11)</f>
        <v>Feb</v>
      </c>
      <c r="K8604" t="str">
        <f>_xlfn.XLOOKUP(Table6[[#This Row],[Loan Date]],$Q$5:$Q$152,$R$5:$R$152)</f>
        <v>Thursday</v>
      </c>
      <c r="L8604" t="str">
        <f>_xlfn.XLOOKUP(Table6[[#This Row],[Loan Date]],$Q$5:$Q$152,$S$5:$S$152)</f>
        <v>Week 6</v>
      </c>
    </row>
    <row r="8605" spans="1:12" x14ac:dyDescent="0.2">
      <c r="A8605" s="1">
        <v>44973</v>
      </c>
      <c r="B8605" t="s">
        <v>7</v>
      </c>
      <c r="C8605" s="1">
        <v>44987</v>
      </c>
      <c r="D8605" t="s">
        <v>869</v>
      </c>
      <c r="E8605" t="s">
        <v>3</v>
      </c>
      <c r="F8605" t="s">
        <v>2</v>
      </c>
      <c r="G8605" t="s">
        <v>1</v>
      </c>
      <c r="H8605" t="s">
        <v>0</v>
      </c>
      <c r="I8605">
        <f>MONTH(Table6[[#This Row],[Loan Date]])</f>
        <v>2</v>
      </c>
      <c r="J8605" t="str">
        <f>_xlfn.XLOOKUP(Table6[[#This Row],[Numeric Month]],$N$5:$N$11,$O$5:$O$11)</f>
        <v>Feb</v>
      </c>
      <c r="K8605" t="str">
        <f>_xlfn.XLOOKUP(Table6[[#This Row],[Loan Date]],$Q$5:$Q$152,$R$5:$R$152)</f>
        <v>Thursday</v>
      </c>
      <c r="L8605" t="str">
        <f>_xlfn.XLOOKUP(Table6[[#This Row],[Loan Date]],$Q$5:$Q$152,$S$5:$S$152)</f>
        <v>Week 6</v>
      </c>
    </row>
    <row r="8606" spans="1:12" x14ac:dyDescent="0.2">
      <c r="A8606" s="1">
        <v>44973</v>
      </c>
      <c r="B8606" t="s">
        <v>7</v>
      </c>
      <c r="C8606" s="1">
        <v>44973</v>
      </c>
      <c r="D8606" t="s">
        <v>494</v>
      </c>
      <c r="E8606" t="s">
        <v>37</v>
      </c>
      <c r="F8606" t="s">
        <v>37</v>
      </c>
      <c r="G8606" t="s">
        <v>20</v>
      </c>
      <c r="H8606" t="s">
        <v>0</v>
      </c>
      <c r="I8606">
        <f>MONTH(Table6[[#This Row],[Loan Date]])</f>
        <v>2</v>
      </c>
      <c r="J8606" t="str">
        <f>_xlfn.XLOOKUP(Table6[[#This Row],[Numeric Month]],$N$5:$N$11,$O$5:$O$11)</f>
        <v>Feb</v>
      </c>
      <c r="K8606" t="str">
        <f>_xlfn.XLOOKUP(Table6[[#This Row],[Loan Date]],$Q$5:$Q$152,$R$5:$R$152)</f>
        <v>Thursday</v>
      </c>
      <c r="L8606" t="str">
        <f>_xlfn.XLOOKUP(Table6[[#This Row],[Loan Date]],$Q$5:$Q$152,$S$5:$S$152)</f>
        <v>Week 6</v>
      </c>
    </row>
    <row r="8607" spans="1:12" x14ac:dyDescent="0.2">
      <c r="A8607" s="1">
        <v>44973</v>
      </c>
      <c r="B8607" t="s">
        <v>5</v>
      </c>
      <c r="C8607" s="1">
        <v>44973</v>
      </c>
      <c r="D8607" t="s">
        <v>181</v>
      </c>
      <c r="E8607" t="s">
        <v>44</v>
      </c>
      <c r="F8607" t="s">
        <v>44</v>
      </c>
      <c r="G8607" t="s">
        <v>39</v>
      </c>
      <c r="H8607" t="s">
        <v>0</v>
      </c>
      <c r="I8607">
        <f>MONTH(Table6[[#This Row],[Loan Date]])</f>
        <v>2</v>
      </c>
      <c r="J8607" t="str">
        <f>_xlfn.XLOOKUP(Table6[[#This Row],[Numeric Month]],$N$5:$N$11,$O$5:$O$11)</f>
        <v>Feb</v>
      </c>
      <c r="K8607" t="str">
        <f>_xlfn.XLOOKUP(Table6[[#This Row],[Loan Date]],$Q$5:$Q$152,$R$5:$R$152)</f>
        <v>Thursday</v>
      </c>
      <c r="L8607" t="str">
        <f>_xlfn.XLOOKUP(Table6[[#This Row],[Loan Date]],$Q$5:$Q$152,$S$5:$S$152)</f>
        <v>Week 6</v>
      </c>
    </row>
    <row r="8608" spans="1:12" x14ac:dyDescent="0.2">
      <c r="A8608" s="1">
        <v>44973</v>
      </c>
      <c r="B8608" t="s">
        <v>7</v>
      </c>
      <c r="C8608" s="1">
        <v>44986</v>
      </c>
      <c r="D8608" t="s">
        <v>358</v>
      </c>
      <c r="E8608" t="s">
        <v>52</v>
      </c>
      <c r="F8608" t="s">
        <v>51</v>
      </c>
      <c r="G8608" t="s">
        <v>1</v>
      </c>
      <c r="H8608" t="s">
        <v>0</v>
      </c>
      <c r="I8608">
        <f>MONTH(Table6[[#This Row],[Loan Date]])</f>
        <v>2</v>
      </c>
      <c r="J8608" t="str">
        <f>_xlfn.XLOOKUP(Table6[[#This Row],[Numeric Month]],$N$5:$N$11,$O$5:$O$11)</f>
        <v>Feb</v>
      </c>
      <c r="K8608" t="str">
        <f>_xlfn.XLOOKUP(Table6[[#This Row],[Loan Date]],$Q$5:$Q$152,$R$5:$R$152)</f>
        <v>Thursday</v>
      </c>
      <c r="L8608" t="str">
        <f>_xlfn.XLOOKUP(Table6[[#This Row],[Loan Date]],$Q$5:$Q$152,$S$5:$S$152)</f>
        <v>Week 6</v>
      </c>
    </row>
    <row r="8609" spans="1:12" x14ac:dyDescent="0.2">
      <c r="A8609" s="1">
        <v>44973</v>
      </c>
      <c r="B8609" t="s">
        <v>7</v>
      </c>
      <c r="C8609" s="1">
        <v>44980</v>
      </c>
      <c r="D8609" t="s">
        <v>488</v>
      </c>
      <c r="E8609" t="s">
        <v>9</v>
      </c>
      <c r="F8609" t="s">
        <v>8</v>
      </c>
      <c r="G8609" t="s">
        <v>1</v>
      </c>
      <c r="H8609" t="s">
        <v>0</v>
      </c>
      <c r="I8609">
        <f>MONTH(Table6[[#This Row],[Loan Date]])</f>
        <v>2</v>
      </c>
      <c r="J8609" t="str">
        <f>_xlfn.XLOOKUP(Table6[[#This Row],[Numeric Month]],$N$5:$N$11,$O$5:$O$11)</f>
        <v>Feb</v>
      </c>
      <c r="K8609" t="str">
        <f>_xlfn.XLOOKUP(Table6[[#This Row],[Loan Date]],$Q$5:$Q$152,$R$5:$R$152)</f>
        <v>Thursday</v>
      </c>
      <c r="L8609" t="str">
        <f>_xlfn.XLOOKUP(Table6[[#This Row],[Loan Date]],$Q$5:$Q$152,$S$5:$S$152)</f>
        <v>Week 6</v>
      </c>
    </row>
    <row r="8610" spans="1:12" x14ac:dyDescent="0.2">
      <c r="A8610" s="1">
        <v>44973</v>
      </c>
      <c r="B8610" t="s">
        <v>7</v>
      </c>
      <c r="C8610" s="1">
        <v>44973</v>
      </c>
      <c r="D8610" t="s">
        <v>55</v>
      </c>
      <c r="E8610" t="s">
        <v>37</v>
      </c>
      <c r="F8610" t="s">
        <v>37</v>
      </c>
      <c r="G8610" t="s">
        <v>20</v>
      </c>
      <c r="H8610" t="s">
        <v>0</v>
      </c>
      <c r="I8610">
        <f>MONTH(Table6[[#This Row],[Loan Date]])</f>
        <v>2</v>
      </c>
      <c r="J8610" t="str">
        <f>_xlfn.XLOOKUP(Table6[[#This Row],[Numeric Month]],$N$5:$N$11,$O$5:$O$11)</f>
        <v>Feb</v>
      </c>
      <c r="K8610" t="str">
        <f>_xlfn.XLOOKUP(Table6[[#This Row],[Loan Date]],$Q$5:$Q$152,$R$5:$R$152)</f>
        <v>Thursday</v>
      </c>
      <c r="L8610" t="str">
        <f>_xlfn.XLOOKUP(Table6[[#This Row],[Loan Date]],$Q$5:$Q$152,$S$5:$S$152)</f>
        <v>Week 6</v>
      </c>
    </row>
    <row r="8611" spans="1:12" x14ac:dyDescent="0.2">
      <c r="A8611" s="1">
        <v>44973</v>
      </c>
      <c r="B8611" t="s">
        <v>7</v>
      </c>
      <c r="C8611" s="1">
        <v>44973</v>
      </c>
      <c r="D8611" t="s">
        <v>356</v>
      </c>
      <c r="E8611" t="s">
        <v>23</v>
      </c>
      <c r="F8611" t="s">
        <v>23</v>
      </c>
      <c r="G8611" t="s">
        <v>20</v>
      </c>
      <c r="H8611" t="s">
        <v>0</v>
      </c>
      <c r="I8611">
        <f>MONTH(Table6[[#This Row],[Loan Date]])</f>
        <v>2</v>
      </c>
      <c r="J8611" t="str">
        <f>_xlfn.XLOOKUP(Table6[[#This Row],[Numeric Month]],$N$5:$N$11,$O$5:$O$11)</f>
        <v>Feb</v>
      </c>
      <c r="K8611" t="str">
        <f>_xlfn.XLOOKUP(Table6[[#This Row],[Loan Date]],$Q$5:$Q$152,$R$5:$R$152)</f>
        <v>Thursday</v>
      </c>
      <c r="L8611" t="str">
        <f>_xlfn.XLOOKUP(Table6[[#This Row],[Loan Date]],$Q$5:$Q$152,$S$5:$S$152)</f>
        <v>Week 6</v>
      </c>
    </row>
    <row r="8612" spans="1:12" x14ac:dyDescent="0.2">
      <c r="A8612" s="1">
        <v>44973</v>
      </c>
      <c r="B8612" t="s">
        <v>7</v>
      </c>
      <c r="C8612" s="1">
        <v>44980</v>
      </c>
      <c r="D8612" t="s">
        <v>704</v>
      </c>
      <c r="E8612" t="s">
        <v>52</v>
      </c>
      <c r="F8612" t="s">
        <v>51</v>
      </c>
      <c r="G8612" t="s">
        <v>1</v>
      </c>
      <c r="H8612" t="s">
        <v>0</v>
      </c>
      <c r="I8612">
        <f>MONTH(Table6[[#This Row],[Loan Date]])</f>
        <v>2</v>
      </c>
      <c r="J8612" t="str">
        <f>_xlfn.XLOOKUP(Table6[[#This Row],[Numeric Month]],$N$5:$N$11,$O$5:$O$11)</f>
        <v>Feb</v>
      </c>
      <c r="K8612" t="str">
        <f>_xlfn.XLOOKUP(Table6[[#This Row],[Loan Date]],$Q$5:$Q$152,$R$5:$R$152)</f>
        <v>Thursday</v>
      </c>
      <c r="L8612" t="str">
        <f>_xlfn.XLOOKUP(Table6[[#This Row],[Loan Date]],$Q$5:$Q$152,$S$5:$S$152)</f>
        <v>Week 6</v>
      </c>
    </row>
    <row r="8613" spans="1:12" x14ac:dyDescent="0.2">
      <c r="A8613" s="1">
        <v>44973</v>
      </c>
      <c r="B8613" t="s">
        <v>7</v>
      </c>
      <c r="C8613" s="1">
        <v>44973</v>
      </c>
      <c r="D8613" t="s">
        <v>115</v>
      </c>
      <c r="E8613" t="s">
        <v>23</v>
      </c>
      <c r="F8613" t="s">
        <v>23</v>
      </c>
      <c r="G8613" t="s">
        <v>20</v>
      </c>
      <c r="H8613" t="s">
        <v>0</v>
      </c>
      <c r="I8613">
        <f>MONTH(Table6[[#This Row],[Loan Date]])</f>
        <v>2</v>
      </c>
      <c r="J8613" t="str">
        <f>_xlfn.XLOOKUP(Table6[[#This Row],[Numeric Month]],$N$5:$N$11,$O$5:$O$11)</f>
        <v>Feb</v>
      </c>
      <c r="K8613" t="str">
        <f>_xlfn.XLOOKUP(Table6[[#This Row],[Loan Date]],$Q$5:$Q$152,$R$5:$R$152)</f>
        <v>Thursday</v>
      </c>
      <c r="L8613" t="str">
        <f>_xlfn.XLOOKUP(Table6[[#This Row],[Loan Date]],$Q$5:$Q$152,$S$5:$S$152)</f>
        <v>Week 6</v>
      </c>
    </row>
    <row r="8614" spans="1:12" x14ac:dyDescent="0.2">
      <c r="A8614" s="1">
        <v>44973</v>
      </c>
      <c r="B8614" t="s">
        <v>7</v>
      </c>
      <c r="C8614" s="1">
        <v>44973</v>
      </c>
      <c r="D8614" t="s">
        <v>42</v>
      </c>
      <c r="E8614" t="s">
        <v>41</v>
      </c>
      <c r="F8614" t="s">
        <v>40</v>
      </c>
      <c r="G8614" t="s">
        <v>39</v>
      </c>
      <c r="H8614" t="s">
        <v>0</v>
      </c>
      <c r="I8614">
        <f>MONTH(Table6[[#This Row],[Loan Date]])</f>
        <v>2</v>
      </c>
      <c r="J8614" t="str">
        <f>_xlfn.XLOOKUP(Table6[[#This Row],[Numeric Month]],$N$5:$N$11,$O$5:$O$11)</f>
        <v>Feb</v>
      </c>
      <c r="K8614" t="str">
        <f>_xlfn.XLOOKUP(Table6[[#This Row],[Loan Date]],$Q$5:$Q$152,$R$5:$R$152)</f>
        <v>Thursday</v>
      </c>
      <c r="L8614" t="str">
        <f>_xlfn.XLOOKUP(Table6[[#This Row],[Loan Date]],$Q$5:$Q$152,$S$5:$S$152)</f>
        <v>Week 6</v>
      </c>
    </row>
    <row r="8615" spans="1:12" x14ac:dyDescent="0.2">
      <c r="A8615" s="1">
        <v>44973</v>
      </c>
      <c r="B8615" t="s">
        <v>35</v>
      </c>
      <c r="C8615" s="1">
        <v>44980</v>
      </c>
      <c r="D8615" t="s">
        <v>146</v>
      </c>
      <c r="E8615" t="s">
        <v>52</v>
      </c>
      <c r="F8615" t="s">
        <v>51</v>
      </c>
      <c r="G8615" t="s">
        <v>1</v>
      </c>
      <c r="H8615" t="s">
        <v>0</v>
      </c>
      <c r="I8615">
        <f>MONTH(Table6[[#This Row],[Loan Date]])</f>
        <v>2</v>
      </c>
      <c r="J8615" t="str">
        <f>_xlfn.XLOOKUP(Table6[[#This Row],[Numeric Month]],$N$5:$N$11,$O$5:$O$11)</f>
        <v>Feb</v>
      </c>
      <c r="K8615" t="str">
        <f>_xlfn.XLOOKUP(Table6[[#This Row],[Loan Date]],$Q$5:$Q$152,$R$5:$R$152)</f>
        <v>Thursday</v>
      </c>
      <c r="L8615" t="str">
        <f>_xlfn.XLOOKUP(Table6[[#This Row],[Loan Date]],$Q$5:$Q$152,$S$5:$S$152)</f>
        <v>Week 6</v>
      </c>
    </row>
    <row r="8616" spans="1:12" x14ac:dyDescent="0.2">
      <c r="A8616" s="1">
        <v>44973</v>
      </c>
      <c r="B8616" t="s">
        <v>7</v>
      </c>
      <c r="C8616" s="1">
        <v>44973</v>
      </c>
      <c r="D8616" t="s">
        <v>428</v>
      </c>
      <c r="E8616" t="s">
        <v>37</v>
      </c>
      <c r="F8616" t="s">
        <v>37</v>
      </c>
      <c r="G8616" t="s">
        <v>20</v>
      </c>
      <c r="H8616" t="s">
        <v>0</v>
      </c>
      <c r="I8616">
        <f>MONTH(Table6[[#This Row],[Loan Date]])</f>
        <v>2</v>
      </c>
      <c r="J8616" t="str">
        <f>_xlfn.XLOOKUP(Table6[[#This Row],[Numeric Month]],$N$5:$N$11,$O$5:$O$11)</f>
        <v>Feb</v>
      </c>
      <c r="K8616" t="str">
        <f>_xlfn.XLOOKUP(Table6[[#This Row],[Loan Date]],$Q$5:$Q$152,$R$5:$R$152)</f>
        <v>Thursday</v>
      </c>
      <c r="L8616" t="str">
        <f>_xlfn.XLOOKUP(Table6[[#This Row],[Loan Date]],$Q$5:$Q$152,$S$5:$S$152)</f>
        <v>Week 6</v>
      </c>
    </row>
    <row r="8617" spans="1:12" x14ac:dyDescent="0.2">
      <c r="A8617" s="1">
        <v>44973</v>
      </c>
      <c r="B8617" t="s">
        <v>5</v>
      </c>
      <c r="C8617" s="1">
        <v>44973</v>
      </c>
      <c r="D8617" t="s">
        <v>868</v>
      </c>
      <c r="E8617" t="s">
        <v>168</v>
      </c>
      <c r="F8617" t="s">
        <v>168</v>
      </c>
      <c r="G8617" t="s">
        <v>20</v>
      </c>
      <c r="H8617" t="s">
        <v>0</v>
      </c>
      <c r="I8617">
        <f>MONTH(Table6[[#This Row],[Loan Date]])</f>
        <v>2</v>
      </c>
      <c r="J8617" t="str">
        <f>_xlfn.XLOOKUP(Table6[[#This Row],[Numeric Month]],$N$5:$N$11,$O$5:$O$11)</f>
        <v>Feb</v>
      </c>
      <c r="K8617" t="str">
        <f>_xlfn.XLOOKUP(Table6[[#This Row],[Loan Date]],$Q$5:$Q$152,$R$5:$R$152)</f>
        <v>Thursday</v>
      </c>
      <c r="L8617" t="str">
        <f>_xlfn.XLOOKUP(Table6[[#This Row],[Loan Date]],$Q$5:$Q$152,$S$5:$S$152)</f>
        <v>Week 6</v>
      </c>
    </row>
    <row r="8618" spans="1:12" x14ac:dyDescent="0.2">
      <c r="A8618" s="1">
        <v>44973</v>
      </c>
      <c r="B8618" t="s">
        <v>7</v>
      </c>
      <c r="C8618" s="1">
        <v>44973</v>
      </c>
      <c r="D8618" t="s">
        <v>267</v>
      </c>
      <c r="E8618" t="s">
        <v>37</v>
      </c>
      <c r="F8618" t="s">
        <v>37</v>
      </c>
      <c r="G8618" t="s">
        <v>20</v>
      </c>
      <c r="H8618" t="s">
        <v>0</v>
      </c>
      <c r="I8618">
        <f>MONTH(Table6[[#This Row],[Loan Date]])</f>
        <v>2</v>
      </c>
      <c r="J8618" t="str">
        <f>_xlfn.XLOOKUP(Table6[[#This Row],[Numeric Month]],$N$5:$N$11,$O$5:$O$11)</f>
        <v>Feb</v>
      </c>
      <c r="K8618" t="str">
        <f>_xlfn.XLOOKUP(Table6[[#This Row],[Loan Date]],$Q$5:$Q$152,$R$5:$R$152)</f>
        <v>Thursday</v>
      </c>
      <c r="L8618" t="str">
        <f>_xlfn.XLOOKUP(Table6[[#This Row],[Loan Date]],$Q$5:$Q$152,$S$5:$S$152)</f>
        <v>Week 6</v>
      </c>
    </row>
    <row r="8619" spans="1:12" x14ac:dyDescent="0.2">
      <c r="A8619" s="1">
        <v>44973</v>
      </c>
      <c r="B8619" t="s">
        <v>7</v>
      </c>
      <c r="C8619" s="1">
        <v>44973</v>
      </c>
      <c r="D8619" t="s">
        <v>341</v>
      </c>
      <c r="E8619" t="s">
        <v>49</v>
      </c>
      <c r="F8619" t="s">
        <v>49</v>
      </c>
      <c r="G8619" t="s">
        <v>20</v>
      </c>
      <c r="H8619" t="s">
        <v>0</v>
      </c>
      <c r="I8619">
        <f>MONTH(Table6[[#This Row],[Loan Date]])</f>
        <v>2</v>
      </c>
      <c r="J8619" t="str">
        <f>_xlfn.XLOOKUP(Table6[[#This Row],[Numeric Month]],$N$5:$N$11,$O$5:$O$11)</f>
        <v>Feb</v>
      </c>
      <c r="K8619" t="str">
        <f>_xlfn.XLOOKUP(Table6[[#This Row],[Loan Date]],$Q$5:$Q$152,$R$5:$R$152)</f>
        <v>Thursday</v>
      </c>
      <c r="L8619" t="str">
        <f>_xlfn.XLOOKUP(Table6[[#This Row],[Loan Date]],$Q$5:$Q$152,$S$5:$S$152)</f>
        <v>Week 6</v>
      </c>
    </row>
    <row r="8620" spans="1:12" x14ac:dyDescent="0.2">
      <c r="A8620" s="1">
        <v>44973</v>
      </c>
      <c r="B8620" t="s">
        <v>5</v>
      </c>
      <c r="C8620" s="1">
        <v>44973</v>
      </c>
      <c r="D8620" t="s">
        <v>163</v>
      </c>
      <c r="E8620" t="s">
        <v>162</v>
      </c>
      <c r="F8620" t="s">
        <v>162</v>
      </c>
      <c r="G8620" t="s">
        <v>11</v>
      </c>
      <c r="H8620" t="s">
        <v>0</v>
      </c>
      <c r="I8620">
        <f>MONTH(Table6[[#This Row],[Loan Date]])</f>
        <v>2</v>
      </c>
      <c r="J8620" t="str">
        <f>_xlfn.XLOOKUP(Table6[[#This Row],[Numeric Month]],$N$5:$N$11,$O$5:$O$11)</f>
        <v>Feb</v>
      </c>
      <c r="K8620" t="str">
        <f>_xlfn.XLOOKUP(Table6[[#This Row],[Loan Date]],$Q$5:$Q$152,$R$5:$R$152)</f>
        <v>Thursday</v>
      </c>
      <c r="L8620" t="str">
        <f>_xlfn.XLOOKUP(Table6[[#This Row],[Loan Date]],$Q$5:$Q$152,$S$5:$S$152)</f>
        <v>Week 6</v>
      </c>
    </row>
    <row r="8621" spans="1:12" x14ac:dyDescent="0.2">
      <c r="A8621" s="1">
        <v>44973</v>
      </c>
      <c r="B8621" t="s">
        <v>5</v>
      </c>
      <c r="C8621" s="1">
        <v>44973</v>
      </c>
      <c r="D8621" t="s">
        <v>314</v>
      </c>
      <c r="E8621" t="s">
        <v>49</v>
      </c>
      <c r="F8621" t="s">
        <v>49</v>
      </c>
      <c r="G8621" t="s">
        <v>20</v>
      </c>
      <c r="H8621" t="s">
        <v>0</v>
      </c>
      <c r="I8621">
        <f>MONTH(Table6[[#This Row],[Loan Date]])</f>
        <v>2</v>
      </c>
      <c r="J8621" t="str">
        <f>_xlfn.XLOOKUP(Table6[[#This Row],[Numeric Month]],$N$5:$N$11,$O$5:$O$11)</f>
        <v>Feb</v>
      </c>
      <c r="K8621" t="str">
        <f>_xlfn.XLOOKUP(Table6[[#This Row],[Loan Date]],$Q$5:$Q$152,$R$5:$R$152)</f>
        <v>Thursday</v>
      </c>
      <c r="L8621" t="str">
        <f>_xlfn.XLOOKUP(Table6[[#This Row],[Loan Date]],$Q$5:$Q$152,$S$5:$S$152)</f>
        <v>Week 6</v>
      </c>
    </row>
    <row r="8622" spans="1:12" x14ac:dyDescent="0.2">
      <c r="A8622" s="1">
        <v>44973</v>
      </c>
      <c r="B8622" t="s">
        <v>5</v>
      </c>
      <c r="C8622" s="1">
        <v>44980</v>
      </c>
      <c r="D8622" t="s">
        <v>279</v>
      </c>
      <c r="E8622" t="s">
        <v>52</v>
      </c>
      <c r="F8622" t="s">
        <v>51</v>
      </c>
      <c r="G8622" t="s">
        <v>1</v>
      </c>
      <c r="H8622" t="s">
        <v>0</v>
      </c>
      <c r="I8622">
        <f>MONTH(Table6[[#This Row],[Loan Date]])</f>
        <v>2</v>
      </c>
      <c r="J8622" t="str">
        <f>_xlfn.XLOOKUP(Table6[[#This Row],[Numeric Month]],$N$5:$N$11,$O$5:$O$11)</f>
        <v>Feb</v>
      </c>
      <c r="K8622" t="str">
        <f>_xlfn.XLOOKUP(Table6[[#This Row],[Loan Date]],$Q$5:$Q$152,$R$5:$R$152)</f>
        <v>Thursday</v>
      </c>
      <c r="L8622" t="str">
        <f>_xlfn.XLOOKUP(Table6[[#This Row],[Loan Date]],$Q$5:$Q$152,$S$5:$S$152)</f>
        <v>Week 6</v>
      </c>
    </row>
    <row r="8623" spans="1:12" x14ac:dyDescent="0.2">
      <c r="A8623" s="1">
        <v>44973</v>
      </c>
      <c r="B8623" t="s">
        <v>7</v>
      </c>
      <c r="C8623" s="1">
        <v>44980</v>
      </c>
      <c r="D8623" t="s">
        <v>867</v>
      </c>
      <c r="E8623" t="s">
        <v>52</v>
      </c>
      <c r="F8623" t="s">
        <v>51</v>
      </c>
      <c r="G8623" t="s">
        <v>1</v>
      </c>
      <c r="H8623" t="s">
        <v>0</v>
      </c>
      <c r="I8623">
        <f>MONTH(Table6[[#This Row],[Loan Date]])</f>
        <v>2</v>
      </c>
      <c r="J8623" t="str">
        <f>_xlfn.XLOOKUP(Table6[[#This Row],[Numeric Month]],$N$5:$N$11,$O$5:$O$11)</f>
        <v>Feb</v>
      </c>
      <c r="K8623" t="str">
        <f>_xlfn.XLOOKUP(Table6[[#This Row],[Loan Date]],$Q$5:$Q$152,$R$5:$R$152)</f>
        <v>Thursday</v>
      </c>
      <c r="L8623" t="str">
        <f>_xlfn.XLOOKUP(Table6[[#This Row],[Loan Date]],$Q$5:$Q$152,$S$5:$S$152)</f>
        <v>Week 6</v>
      </c>
    </row>
    <row r="8624" spans="1:12" x14ac:dyDescent="0.2">
      <c r="A8624" s="1">
        <v>44973</v>
      </c>
      <c r="B8624" t="s">
        <v>7</v>
      </c>
      <c r="C8624" s="1">
        <v>44973</v>
      </c>
      <c r="D8624" t="s">
        <v>185</v>
      </c>
      <c r="E8624" t="s">
        <v>21</v>
      </c>
      <c r="F8624" t="s">
        <v>21</v>
      </c>
      <c r="G8624" t="s">
        <v>20</v>
      </c>
      <c r="H8624" t="s">
        <v>0</v>
      </c>
      <c r="I8624">
        <f>MONTH(Table6[[#This Row],[Loan Date]])</f>
        <v>2</v>
      </c>
      <c r="J8624" t="str">
        <f>_xlfn.XLOOKUP(Table6[[#This Row],[Numeric Month]],$N$5:$N$11,$O$5:$O$11)</f>
        <v>Feb</v>
      </c>
      <c r="K8624" t="str">
        <f>_xlfn.XLOOKUP(Table6[[#This Row],[Loan Date]],$Q$5:$Q$152,$R$5:$R$152)</f>
        <v>Thursday</v>
      </c>
      <c r="L8624" t="str">
        <f>_xlfn.XLOOKUP(Table6[[#This Row],[Loan Date]],$Q$5:$Q$152,$S$5:$S$152)</f>
        <v>Week 6</v>
      </c>
    </row>
    <row r="8625" spans="1:12" x14ac:dyDescent="0.2">
      <c r="A8625" s="1">
        <v>44973</v>
      </c>
      <c r="B8625" t="s">
        <v>7</v>
      </c>
      <c r="C8625" s="1">
        <v>44973</v>
      </c>
      <c r="D8625" t="s">
        <v>343</v>
      </c>
      <c r="E8625" t="s">
        <v>23</v>
      </c>
      <c r="F8625" t="s">
        <v>23</v>
      </c>
      <c r="G8625" t="s">
        <v>20</v>
      </c>
      <c r="H8625" t="s">
        <v>0</v>
      </c>
      <c r="I8625">
        <f>MONTH(Table6[[#This Row],[Loan Date]])</f>
        <v>2</v>
      </c>
      <c r="J8625" t="str">
        <f>_xlfn.XLOOKUP(Table6[[#This Row],[Numeric Month]],$N$5:$N$11,$O$5:$O$11)</f>
        <v>Feb</v>
      </c>
      <c r="K8625" t="str">
        <f>_xlfn.XLOOKUP(Table6[[#This Row],[Loan Date]],$Q$5:$Q$152,$R$5:$R$152)</f>
        <v>Thursday</v>
      </c>
      <c r="L8625" t="str">
        <f>_xlfn.XLOOKUP(Table6[[#This Row],[Loan Date]],$Q$5:$Q$152,$S$5:$S$152)</f>
        <v>Week 6</v>
      </c>
    </row>
    <row r="8626" spans="1:12" x14ac:dyDescent="0.2">
      <c r="A8626" s="1">
        <v>44973</v>
      </c>
      <c r="B8626" t="s">
        <v>7</v>
      </c>
      <c r="C8626" s="1">
        <v>44973</v>
      </c>
      <c r="D8626" t="s">
        <v>717</v>
      </c>
      <c r="E8626" t="s">
        <v>49</v>
      </c>
      <c r="F8626" t="s">
        <v>49</v>
      </c>
      <c r="G8626" t="s">
        <v>20</v>
      </c>
      <c r="H8626" t="s">
        <v>0</v>
      </c>
      <c r="I8626">
        <f>MONTH(Table6[[#This Row],[Loan Date]])</f>
        <v>2</v>
      </c>
      <c r="J8626" t="str">
        <f>_xlfn.XLOOKUP(Table6[[#This Row],[Numeric Month]],$N$5:$N$11,$O$5:$O$11)</f>
        <v>Feb</v>
      </c>
      <c r="K8626" t="str">
        <f>_xlfn.XLOOKUP(Table6[[#This Row],[Loan Date]],$Q$5:$Q$152,$R$5:$R$152)</f>
        <v>Thursday</v>
      </c>
      <c r="L8626" t="str">
        <f>_xlfn.XLOOKUP(Table6[[#This Row],[Loan Date]],$Q$5:$Q$152,$S$5:$S$152)</f>
        <v>Week 6</v>
      </c>
    </row>
    <row r="8627" spans="1:12" x14ac:dyDescent="0.2">
      <c r="A8627" s="1">
        <v>44973</v>
      </c>
      <c r="B8627" t="s">
        <v>7</v>
      </c>
      <c r="C8627" s="1">
        <v>44973</v>
      </c>
      <c r="D8627" t="s">
        <v>29</v>
      </c>
      <c r="E8627" t="s">
        <v>23</v>
      </c>
      <c r="F8627" t="s">
        <v>23</v>
      </c>
      <c r="G8627" t="s">
        <v>20</v>
      </c>
      <c r="H8627" t="s">
        <v>0</v>
      </c>
      <c r="I8627">
        <f>MONTH(Table6[[#This Row],[Loan Date]])</f>
        <v>2</v>
      </c>
      <c r="J8627" t="str">
        <f>_xlfn.XLOOKUP(Table6[[#This Row],[Numeric Month]],$N$5:$N$11,$O$5:$O$11)</f>
        <v>Feb</v>
      </c>
      <c r="K8627" t="str">
        <f>_xlfn.XLOOKUP(Table6[[#This Row],[Loan Date]],$Q$5:$Q$152,$R$5:$R$152)</f>
        <v>Thursday</v>
      </c>
      <c r="L8627" t="str">
        <f>_xlfn.XLOOKUP(Table6[[#This Row],[Loan Date]],$Q$5:$Q$152,$S$5:$S$152)</f>
        <v>Week 6</v>
      </c>
    </row>
    <row r="8628" spans="1:12" x14ac:dyDescent="0.2">
      <c r="A8628" s="1">
        <v>44973</v>
      </c>
      <c r="B8628" t="s">
        <v>7</v>
      </c>
      <c r="C8628" s="1">
        <v>44973</v>
      </c>
      <c r="D8628" t="s">
        <v>31</v>
      </c>
      <c r="E8628" t="s">
        <v>21</v>
      </c>
      <c r="F8628" t="s">
        <v>21</v>
      </c>
      <c r="G8628" t="s">
        <v>20</v>
      </c>
      <c r="H8628" t="s">
        <v>0</v>
      </c>
      <c r="I8628">
        <f>MONTH(Table6[[#This Row],[Loan Date]])</f>
        <v>2</v>
      </c>
      <c r="J8628" t="str">
        <f>_xlfn.XLOOKUP(Table6[[#This Row],[Numeric Month]],$N$5:$N$11,$O$5:$O$11)</f>
        <v>Feb</v>
      </c>
      <c r="K8628" t="str">
        <f>_xlfn.XLOOKUP(Table6[[#This Row],[Loan Date]],$Q$5:$Q$152,$R$5:$R$152)</f>
        <v>Thursday</v>
      </c>
      <c r="L8628" t="str">
        <f>_xlfn.XLOOKUP(Table6[[#This Row],[Loan Date]],$Q$5:$Q$152,$S$5:$S$152)</f>
        <v>Week 6</v>
      </c>
    </row>
    <row r="8629" spans="1:12" x14ac:dyDescent="0.2">
      <c r="A8629" s="1">
        <v>44973</v>
      </c>
      <c r="B8629" t="s">
        <v>5</v>
      </c>
      <c r="C8629" s="1">
        <v>44973</v>
      </c>
      <c r="D8629" t="s">
        <v>127</v>
      </c>
      <c r="E8629" t="s">
        <v>21</v>
      </c>
      <c r="F8629" t="s">
        <v>21</v>
      </c>
      <c r="G8629" t="s">
        <v>20</v>
      </c>
      <c r="H8629" t="s">
        <v>0</v>
      </c>
      <c r="I8629">
        <f>MONTH(Table6[[#This Row],[Loan Date]])</f>
        <v>2</v>
      </c>
      <c r="J8629" t="str">
        <f>_xlfn.XLOOKUP(Table6[[#This Row],[Numeric Month]],$N$5:$N$11,$O$5:$O$11)</f>
        <v>Feb</v>
      </c>
      <c r="K8629" t="str">
        <f>_xlfn.XLOOKUP(Table6[[#This Row],[Loan Date]],$Q$5:$Q$152,$R$5:$R$152)</f>
        <v>Thursday</v>
      </c>
      <c r="L8629" t="str">
        <f>_xlfn.XLOOKUP(Table6[[#This Row],[Loan Date]],$Q$5:$Q$152,$S$5:$S$152)</f>
        <v>Week 6</v>
      </c>
    </row>
    <row r="8630" spans="1:12" x14ac:dyDescent="0.2">
      <c r="A8630" s="1">
        <v>44973</v>
      </c>
      <c r="B8630" t="s">
        <v>5</v>
      </c>
      <c r="C8630" s="1">
        <v>44973</v>
      </c>
      <c r="D8630" t="s">
        <v>77</v>
      </c>
      <c r="E8630" t="s">
        <v>23</v>
      </c>
      <c r="F8630" t="s">
        <v>23</v>
      </c>
      <c r="G8630" t="s">
        <v>20</v>
      </c>
      <c r="H8630" t="s">
        <v>0</v>
      </c>
      <c r="I8630">
        <f>MONTH(Table6[[#This Row],[Loan Date]])</f>
        <v>2</v>
      </c>
      <c r="J8630" t="str">
        <f>_xlfn.XLOOKUP(Table6[[#This Row],[Numeric Month]],$N$5:$N$11,$O$5:$O$11)</f>
        <v>Feb</v>
      </c>
      <c r="K8630" t="str">
        <f>_xlfn.XLOOKUP(Table6[[#This Row],[Loan Date]],$Q$5:$Q$152,$R$5:$R$152)</f>
        <v>Thursday</v>
      </c>
      <c r="L8630" t="str">
        <f>_xlfn.XLOOKUP(Table6[[#This Row],[Loan Date]],$Q$5:$Q$152,$S$5:$S$152)</f>
        <v>Week 6</v>
      </c>
    </row>
    <row r="8631" spans="1:12" x14ac:dyDescent="0.2">
      <c r="A8631" s="1">
        <v>44973</v>
      </c>
      <c r="B8631" t="s">
        <v>7</v>
      </c>
      <c r="C8631" s="1">
        <v>44973</v>
      </c>
      <c r="D8631" t="s">
        <v>250</v>
      </c>
      <c r="E8631" t="s">
        <v>44</v>
      </c>
      <c r="F8631" t="s">
        <v>44</v>
      </c>
      <c r="G8631" t="s">
        <v>39</v>
      </c>
      <c r="H8631" t="s">
        <v>0</v>
      </c>
      <c r="I8631">
        <f>MONTH(Table6[[#This Row],[Loan Date]])</f>
        <v>2</v>
      </c>
      <c r="J8631" t="str">
        <f>_xlfn.XLOOKUP(Table6[[#This Row],[Numeric Month]],$N$5:$N$11,$O$5:$O$11)</f>
        <v>Feb</v>
      </c>
      <c r="K8631" t="str">
        <f>_xlfn.XLOOKUP(Table6[[#This Row],[Loan Date]],$Q$5:$Q$152,$R$5:$R$152)</f>
        <v>Thursday</v>
      </c>
      <c r="L8631" t="str">
        <f>_xlfn.XLOOKUP(Table6[[#This Row],[Loan Date]],$Q$5:$Q$152,$S$5:$S$152)</f>
        <v>Week 6</v>
      </c>
    </row>
    <row r="8632" spans="1:12" x14ac:dyDescent="0.2">
      <c r="A8632" s="1">
        <v>44973</v>
      </c>
      <c r="B8632" t="s">
        <v>5</v>
      </c>
      <c r="C8632" s="1">
        <v>44980</v>
      </c>
      <c r="D8632" t="s">
        <v>866</v>
      </c>
      <c r="E8632" t="s">
        <v>52</v>
      </c>
      <c r="F8632" t="s">
        <v>51</v>
      </c>
      <c r="G8632" t="s">
        <v>1</v>
      </c>
      <c r="H8632" t="s">
        <v>0</v>
      </c>
      <c r="I8632">
        <f>MONTH(Table6[[#This Row],[Loan Date]])</f>
        <v>2</v>
      </c>
      <c r="J8632" t="str">
        <f>_xlfn.XLOOKUP(Table6[[#This Row],[Numeric Month]],$N$5:$N$11,$O$5:$O$11)</f>
        <v>Feb</v>
      </c>
      <c r="K8632" t="str">
        <f>_xlfn.XLOOKUP(Table6[[#This Row],[Loan Date]],$Q$5:$Q$152,$R$5:$R$152)</f>
        <v>Thursday</v>
      </c>
      <c r="L8632" t="str">
        <f>_xlfn.XLOOKUP(Table6[[#This Row],[Loan Date]],$Q$5:$Q$152,$S$5:$S$152)</f>
        <v>Week 6</v>
      </c>
    </row>
    <row r="8633" spans="1:12" x14ac:dyDescent="0.2">
      <c r="A8633" s="1">
        <v>44973</v>
      </c>
      <c r="B8633" t="s">
        <v>7</v>
      </c>
      <c r="C8633" s="1">
        <v>44973</v>
      </c>
      <c r="D8633" t="s">
        <v>182</v>
      </c>
      <c r="E8633" t="s">
        <v>44</v>
      </c>
      <c r="F8633" t="s">
        <v>44</v>
      </c>
      <c r="G8633" t="s">
        <v>39</v>
      </c>
      <c r="H8633" t="s">
        <v>0</v>
      </c>
      <c r="I8633">
        <f>MONTH(Table6[[#This Row],[Loan Date]])</f>
        <v>2</v>
      </c>
      <c r="J8633" t="str">
        <f>_xlfn.XLOOKUP(Table6[[#This Row],[Numeric Month]],$N$5:$N$11,$O$5:$O$11)</f>
        <v>Feb</v>
      </c>
      <c r="K8633" t="str">
        <f>_xlfn.XLOOKUP(Table6[[#This Row],[Loan Date]],$Q$5:$Q$152,$R$5:$R$152)</f>
        <v>Thursday</v>
      </c>
      <c r="L8633" t="str">
        <f>_xlfn.XLOOKUP(Table6[[#This Row],[Loan Date]],$Q$5:$Q$152,$S$5:$S$152)</f>
        <v>Week 6</v>
      </c>
    </row>
    <row r="8634" spans="1:12" x14ac:dyDescent="0.2">
      <c r="A8634" s="1">
        <v>44973</v>
      </c>
      <c r="B8634" t="s">
        <v>7</v>
      </c>
      <c r="C8634" s="1">
        <v>44973</v>
      </c>
      <c r="D8634" t="s">
        <v>115</v>
      </c>
      <c r="E8634" t="s">
        <v>23</v>
      </c>
      <c r="F8634" t="s">
        <v>23</v>
      </c>
      <c r="G8634" t="s">
        <v>20</v>
      </c>
      <c r="H8634" t="s">
        <v>0</v>
      </c>
      <c r="I8634">
        <f>MONTH(Table6[[#This Row],[Loan Date]])</f>
        <v>2</v>
      </c>
      <c r="J8634" t="str">
        <f>_xlfn.XLOOKUP(Table6[[#This Row],[Numeric Month]],$N$5:$N$11,$O$5:$O$11)</f>
        <v>Feb</v>
      </c>
      <c r="K8634" t="str">
        <f>_xlfn.XLOOKUP(Table6[[#This Row],[Loan Date]],$Q$5:$Q$152,$R$5:$R$152)</f>
        <v>Thursday</v>
      </c>
      <c r="L8634" t="str">
        <f>_xlfn.XLOOKUP(Table6[[#This Row],[Loan Date]],$Q$5:$Q$152,$S$5:$S$152)</f>
        <v>Week 6</v>
      </c>
    </row>
    <row r="8635" spans="1:12" x14ac:dyDescent="0.2">
      <c r="A8635" s="1">
        <v>44973</v>
      </c>
      <c r="B8635" t="s">
        <v>5</v>
      </c>
      <c r="C8635" s="1">
        <v>44980</v>
      </c>
      <c r="D8635" t="s">
        <v>865</v>
      </c>
      <c r="E8635" t="s">
        <v>52</v>
      </c>
      <c r="F8635" t="s">
        <v>51</v>
      </c>
      <c r="G8635" t="s">
        <v>1</v>
      </c>
      <c r="H8635" t="s">
        <v>0</v>
      </c>
      <c r="I8635">
        <f>MONTH(Table6[[#This Row],[Loan Date]])</f>
        <v>2</v>
      </c>
      <c r="J8635" t="str">
        <f>_xlfn.XLOOKUP(Table6[[#This Row],[Numeric Month]],$N$5:$N$11,$O$5:$O$11)</f>
        <v>Feb</v>
      </c>
      <c r="K8635" t="str">
        <f>_xlfn.XLOOKUP(Table6[[#This Row],[Loan Date]],$Q$5:$Q$152,$R$5:$R$152)</f>
        <v>Thursday</v>
      </c>
      <c r="L8635" t="str">
        <f>_xlfn.XLOOKUP(Table6[[#This Row],[Loan Date]],$Q$5:$Q$152,$S$5:$S$152)</f>
        <v>Week 6</v>
      </c>
    </row>
    <row r="8636" spans="1:12" x14ac:dyDescent="0.2">
      <c r="A8636" s="1">
        <v>44973</v>
      </c>
      <c r="B8636" t="s">
        <v>5</v>
      </c>
      <c r="C8636" s="1">
        <v>44980</v>
      </c>
      <c r="D8636" t="s">
        <v>556</v>
      </c>
      <c r="E8636" t="s">
        <v>9</v>
      </c>
      <c r="F8636" t="s">
        <v>8</v>
      </c>
      <c r="G8636" t="s">
        <v>1</v>
      </c>
      <c r="H8636" t="s">
        <v>0</v>
      </c>
      <c r="I8636">
        <f>MONTH(Table6[[#This Row],[Loan Date]])</f>
        <v>2</v>
      </c>
      <c r="J8636" t="str">
        <f>_xlfn.XLOOKUP(Table6[[#This Row],[Numeric Month]],$N$5:$N$11,$O$5:$O$11)</f>
        <v>Feb</v>
      </c>
      <c r="K8636" t="str">
        <f>_xlfn.XLOOKUP(Table6[[#This Row],[Loan Date]],$Q$5:$Q$152,$R$5:$R$152)</f>
        <v>Thursday</v>
      </c>
      <c r="L8636" t="str">
        <f>_xlfn.XLOOKUP(Table6[[#This Row],[Loan Date]],$Q$5:$Q$152,$S$5:$S$152)</f>
        <v>Week 6</v>
      </c>
    </row>
    <row r="8637" spans="1:12" x14ac:dyDescent="0.2">
      <c r="A8637" s="1">
        <v>44973</v>
      </c>
      <c r="B8637" t="s">
        <v>7</v>
      </c>
      <c r="C8637" s="1">
        <v>44973</v>
      </c>
      <c r="D8637" t="s">
        <v>152</v>
      </c>
      <c r="E8637" t="s">
        <v>37</v>
      </c>
      <c r="F8637" t="s">
        <v>37</v>
      </c>
      <c r="G8637" t="s">
        <v>20</v>
      </c>
      <c r="H8637" t="s">
        <v>0</v>
      </c>
      <c r="I8637">
        <f>MONTH(Table6[[#This Row],[Loan Date]])</f>
        <v>2</v>
      </c>
      <c r="J8637" t="str">
        <f>_xlfn.XLOOKUP(Table6[[#This Row],[Numeric Month]],$N$5:$N$11,$O$5:$O$11)</f>
        <v>Feb</v>
      </c>
      <c r="K8637" t="str">
        <f>_xlfn.XLOOKUP(Table6[[#This Row],[Loan Date]],$Q$5:$Q$152,$R$5:$R$152)</f>
        <v>Thursday</v>
      </c>
      <c r="L8637" t="str">
        <f>_xlfn.XLOOKUP(Table6[[#This Row],[Loan Date]],$Q$5:$Q$152,$S$5:$S$152)</f>
        <v>Week 6</v>
      </c>
    </row>
    <row r="8638" spans="1:12" x14ac:dyDescent="0.2">
      <c r="A8638" s="1">
        <v>44973</v>
      </c>
      <c r="B8638" t="s">
        <v>7</v>
      </c>
      <c r="C8638" s="1">
        <v>44973</v>
      </c>
      <c r="D8638" t="s">
        <v>390</v>
      </c>
      <c r="E8638" t="s">
        <v>23</v>
      </c>
      <c r="F8638" t="s">
        <v>23</v>
      </c>
      <c r="G8638" t="s">
        <v>20</v>
      </c>
      <c r="H8638" t="s">
        <v>0</v>
      </c>
      <c r="I8638">
        <f>MONTH(Table6[[#This Row],[Loan Date]])</f>
        <v>2</v>
      </c>
      <c r="J8638" t="str">
        <f>_xlfn.XLOOKUP(Table6[[#This Row],[Numeric Month]],$N$5:$N$11,$O$5:$O$11)</f>
        <v>Feb</v>
      </c>
      <c r="K8638" t="str">
        <f>_xlfn.XLOOKUP(Table6[[#This Row],[Loan Date]],$Q$5:$Q$152,$R$5:$R$152)</f>
        <v>Thursday</v>
      </c>
      <c r="L8638" t="str">
        <f>_xlfn.XLOOKUP(Table6[[#This Row],[Loan Date]],$Q$5:$Q$152,$S$5:$S$152)</f>
        <v>Week 6</v>
      </c>
    </row>
    <row r="8639" spans="1:12" x14ac:dyDescent="0.2">
      <c r="A8639" s="1">
        <v>44973</v>
      </c>
      <c r="B8639" t="s">
        <v>7</v>
      </c>
      <c r="C8639" s="1">
        <v>44973</v>
      </c>
      <c r="D8639" t="s">
        <v>717</v>
      </c>
      <c r="E8639" t="s">
        <v>49</v>
      </c>
      <c r="F8639" t="s">
        <v>49</v>
      </c>
      <c r="G8639" t="s">
        <v>20</v>
      </c>
      <c r="H8639" t="s">
        <v>0</v>
      </c>
      <c r="I8639">
        <f>MONTH(Table6[[#This Row],[Loan Date]])</f>
        <v>2</v>
      </c>
      <c r="J8639" t="str">
        <f>_xlfn.XLOOKUP(Table6[[#This Row],[Numeric Month]],$N$5:$N$11,$O$5:$O$11)</f>
        <v>Feb</v>
      </c>
      <c r="K8639" t="str">
        <f>_xlfn.XLOOKUP(Table6[[#This Row],[Loan Date]],$Q$5:$Q$152,$R$5:$R$152)</f>
        <v>Thursday</v>
      </c>
      <c r="L8639" t="str">
        <f>_xlfn.XLOOKUP(Table6[[#This Row],[Loan Date]],$Q$5:$Q$152,$S$5:$S$152)</f>
        <v>Week 6</v>
      </c>
    </row>
    <row r="8640" spans="1:12" x14ac:dyDescent="0.2">
      <c r="A8640" s="1">
        <v>44973</v>
      </c>
      <c r="B8640" t="s">
        <v>7</v>
      </c>
      <c r="C8640" s="1">
        <v>44973</v>
      </c>
      <c r="D8640" t="s">
        <v>472</v>
      </c>
      <c r="E8640" t="s">
        <v>37</v>
      </c>
      <c r="F8640" t="s">
        <v>37</v>
      </c>
      <c r="G8640" t="s">
        <v>20</v>
      </c>
      <c r="H8640" t="s">
        <v>0</v>
      </c>
      <c r="I8640">
        <f>MONTH(Table6[[#This Row],[Loan Date]])</f>
        <v>2</v>
      </c>
      <c r="J8640" t="str">
        <f>_xlfn.XLOOKUP(Table6[[#This Row],[Numeric Month]],$N$5:$N$11,$O$5:$O$11)</f>
        <v>Feb</v>
      </c>
      <c r="K8640" t="str">
        <f>_xlfn.XLOOKUP(Table6[[#This Row],[Loan Date]],$Q$5:$Q$152,$R$5:$R$152)</f>
        <v>Thursday</v>
      </c>
      <c r="L8640" t="str">
        <f>_xlfn.XLOOKUP(Table6[[#This Row],[Loan Date]],$Q$5:$Q$152,$S$5:$S$152)</f>
        <v>Week 6</v>
      </c>
    </row>
    <row r="8641" spans="1:12" x14ac:dyDescent="0.2">
      <c r="A8641" s="1">
        <v>44973</v>
      </c>
      <c r="B8641" t="s">
        <v>7</v>
      </c>
      <c r="C8641" s="1">
        <v>44980</v>
      </c>
      <c r="D8641" t="s">
        <v>696</v>
      </c>
      <c r="E8641" t="s">
        <v>9</v>
      </c>
      <c r="F8641" t="s">
        <v>8</v>
      </c>
      <c r="G8641" t="s">
        <v>1</v>
      </c>
      <c r="H8641" t="s">
        <v>0</v>
      </c>
      <c r="I8641">
        <f>MONTH(Table6[[#This Row],[Loan Date]])</f>
        <v>2</v>
      </c>
      <c r="J8641" t="str">
        <f>_xlfn.XLOOKUP(Table6[[#This Row],[Numeric Month]],$N$5:$N$11,$O$5:$O$11)</f>
        <v>Feb</v>
      </c>
      <c r="K8641" t="str">
        <f>_xlfn.XLOOKUP(Table6[[#This Row],[Loan Date]],$Q$5:$Q$152,$R$5:$R$152)</f>
        <v>Thursday</v>
      </c>
      <c r="L8641" t="str">
        <f>_xlfn.XLOOKUP(Table6[[#This Row],[Loan Date]],$Q$5:$Q$152,$S$5:$S$152)</f>
        <v>Week 6</v>
      </c>
    </row>
    <row r="8642" spans="1:12" x14ac:dyDescent="0.2">
      <c r="A8642" s="1">
        <v>44973</v>
      </c>
      <c r="B8642" t="s">
        <v>7</v>
      </c>
      <c r="C8642" s="1">
        <v>44980</v>
      </c>
      <c r="D8642" t="s">
        <v>864</v>
      </c>
      <c r="E8642" t="s">
        <v>9</v>
      </c>
      <c r="F8642" t="s">
        <v>8</v>
      </c>
      <c r="G8642" t="s">
        <v>1</v>
      </c>
      <c r="H8642" t="s">
        <v>0</v>
      </c>
      <c r="I8642">
        <f>MONTH(Table6[[#This Row],[Loan Date]])</f>
        <v>2</v>
      </c>
      <c r="J8642" t="str">
        <f>_xlfn.XLOOKUP(Table6[[#This Row],[Numeric Month]],$N$5:$N$11,$O$5:$O$11)</f>
        <v>Feb</v>
      </c>
      <c r="K8642" t="str">
        <f>_xlfn.XLOOKUP(Table6[[#This Row],[Loan Date]],$Q$5:$Q$152,$R$5:$R$152)</f>
        <v>Thursday</v>
      </c>
      <c r="L8642" t="str">
        <f>_xlfn.XLOOKUP(Table6[[#This Row],[Loan Date]],$Q$5:$Q$152,$S$5:$S$152)</f>
        <v>Week 6</v>
      </c>
    </row>
    <row r="8643" spans="1:12" x14ac:dyDescent="0.2">
      <c r="A8643" s="1">
        <v>44973</v>
      </c>
      <c r="B8643" t="s">
        <v>7</v>
      </c>
      <c r="C8643" s="1">
        <v>44973</v>
      </c>
      <c r="D8643" t="s">
        <v>343</v>
      </c>
      <c r="E8643" t="s">
        <v>23</v>
      </c>
      <c r="F8643" t="s">
        <v>23</v>
      </c>
      <c r="G8643" t="s">
        <v>20</v>
      </c>
      <c r="H8643" t="s">
        <v>0</v>
      </c>
      <c r="I8643">
        <f>MONTH(Table6[[#This Row],[Loan Date]])</f>
        <v>2</v>
      </c>
      <c r="J8643" t="str">
        <f>_xlfn.XLOOKUP(Table6[[#This Row],[Numeric Month]],$N$5:$N$11,$O$5:$O$11)</f>
        <v>Feb</v>
      </c>
      <c r="K8643" t="str">
        <f>_xlfn.XLOOKUP(Table6[[#This Row],[Loan Date]],$Q$5:$Q$152,$R$5:$R$152)</f>
        <v>Thursday</v>
      </c>
      <c r="L8643" t="str">
        <f>_xlfn.XLOOKUP(Table6[[#This Row],[Loan Date]],$Q$5:$Q$152,$S$5:$S$152)</f>
        <v>Week 6</v>
      </c>
    </row>
    <row r="8644" spans="1:12" x14ac:dyDescent="0.2">
      <c r="A8644" s="1">
        <v>44973</v>
      </c>
      <c r="B8644" t="s">
        <v>7</v>
      </c>
      <c r="C8644" s="1">
        <v>44973</v>
      </c>
      <c r="D8644" t="s">
        <v>185</v>
      </c>
      <c r="E8644" t="s">
        <v>21</v>
      </c>
      <c r="F8644" t="s">
        <v>21</v>
      </c>
      <c r="G8644" t="s">
        <v>20</v>
      </c>
      <c r="H8644" t="s">
        <v>0</v>
      </c>
      <c r="I8644">
        <f>MONTH(Table6[[#This Row],[Loan Date]])</f>
        <v>2</v>
      </c>
      <c r="J8644" t="str">
        <f>_xlfn.XLOOKUP(Table6[[#This Row],[Numeric Month]],$N$5:$N$11,$O$5:$O$11)</f>
        <v>Feb</v>
      </c>
      <c r="K8644" t="str">
        <f>_xlfn.XLOOKUP(Table6[[#This Row],[Loan Date]],$Q$5:$Q$152,$R$5:$R$152)</f>
        <v>Thursday</v>
      </c>
      <c r="L8644" t="str">
        <f>_xlfn.XLOOKUP(Table6[[#This Row],[Loan Date]],$Q$5:$Q$152,$S$5:$S$152)</f>
        <v>Week 6</v>
      </c>
    </row>
    <row r="8645" spans="1:12" x14ac:dyDescent="0.2">
      <c r="A8645" s="1">
        <v>44973</v>
      </c>
      <c r="B8645" t="s">
        <v>7</v>
      </c>
      <c r="C8645" s="1">
        <v>44973</v>
      </c>
      <c r="D8645" t="s">
        <v>119</v>
      </c>
      <c r="E8645" t="s">
        <v>21</v>
      </c>
      <c r="F8645" t="s">
        <v>21</v>
      </c>
      <c r="G8645" t="s">
        <v>20</v>
      </c>
      <c r="H8645" t="s">
        <v>0</v>
      </c>
      <c r="I8645">
        <f>MONTH(Table6[[#This Row],[Loan Date]])</f>
        <v>2</v>
      </c>
      <c r="J8645" t="str">
        <f>_xlfn.XLOOKUP(Table6[[#This Row],[Numeric Month]],$N$5:$N$11,$O$5:$O$11)</f>
        <v>Feb</v>
      </c>
      <c r="K8645" t="str">
        <f>_xlfn.XLOOKUP(Table6[[#This Row],[Loan Date]],$Q$5:$Q$152,$R$5:$R$152)</f>
        <v>Thursday</v>
      </c>
      <c r="L8645" t="str">
        <f>_xlfn.XLOOKUP(Table6[[#This Row],[Loan Date]],$Q$5:$Q$152,$S$5:$S$152)</f>
        <v>Week 6</v>
      </c>
    </row>
    <row r="8646" spans="1:12" x14ac:dyDescent="0.2">
      <c r="A8646" s="1">
        <v>44973</v>
      </c>
      <c r="B8646" t="s">
        <v>7</v>
      </c>
      <c r="C8646" s="1">
        <v>44973</v>
      </c>
      <c r="D8646" t="s">
        <v>174</v>
      </c>
      <c r="E8646" t="s">
        <v>23</v>
      </c>
      <c r="F8646" t="s">
        <v>23</v>
      </c>
      <c r="G8646" t="s">
        <v>20</v>
      </c>
      <c r="H8646" t="s">
        <v>0</v>
      </c>
      <c r="I8646">
        <f>MONTH(Table6[[#This Row],[Loan Date]])</f>
        <v>2</v>
      </c>
      <c r="J8646" t="str">
        <f>_xlfn.XLOOKUP(Table6[[#This Row],[Numeric Month]],$N$5:$N$11,$O$5:$O$11)</f>
        <v>Feb</v>
      </c>
      <c r="K8646" t="str">
        <f>_xlfn.XLOOKUP(Table6[[#This Row],[Loan Date]],$Q$5:$Q$152,$R$5:$R$152)</f>
        <v>Thursday</v>
      </c>
      <c r="L8646" t="str">
        <f>_xlfn.XLOOKUP(Table6[[#This Row],[Loan Date]],$Q$5:$Q$152,$S$5:$S$152)</f>
        <v>Week 6</v>
      </c>
    </row>
    <row r="8647" spans="1:12" x14ac:dyDescent="0.2">
      <c r="A8647" s="1">
        <v>44973</v>
      </c>
      <c r="B8647" t="s">
        <v>5</v>
      </c>
      <c r="C8647" s="1">
        <v>44973</v>
      </c>
      <c r="D8647" t="s">
        <v>768</v>
      </c>
      <c r="E8647" t="s">
        <v>37</v>
      </c>
      <c r="F8647" t="s">
        <v>37</v>
      </c>
      <c r="G8647" t="s">
        <v>20</v>
      </c>
      <c r="H8647" t="s">
        <v>0</v>
      </c>
      <c r="I8647">
        <f>MONTH(Table6[[#This Row],[Loan Date]])</f>
        <v>2</v>
      </c>
      <c r="J8647" t="str">
        <f>_xlfn.XLOOKUP(Table6[[#This Row],[Numeric Month]],$N$5:$N$11,$O$5:$O$11)</f>
        <v>Feb</v>
      </c>
      <c r="K8647" t="str">
        <f>_xlfn.XLOOKUP(Table6[[#This Row],[Loan Date]],$Q$5:$Q$152,$R$5:$R$152)</f>
        <v>Thursday</v>
      </c>
      <c r="L8647" t="str">
        <f>_xlfn.XLOOKUP(Table6[[#This Row],[Loan Date]],$Q$5:$Q$152,$S$5:$S$152)</f>
        <v>Week 6</v>
      </c>
    </row>
    <row r="8648" spans="1:12" x14ac:dyDescent="0.2">
      <c r="A8648" s="1">
        <v>44973</v>
      </c>
      <c r="B8648" t="s">
        <v>5</v>
      </c>
      <c r="C8648" s="1">
        <v>44980</v>
      </c>
      <c r="D8648" t="s">
        <v>863</v>
      </c>
      <c r="E8648" t="s">
        <v>9</v>
      </c>
      <c r="F8648" t="s">
        <v>8</v>
      </c>
      <c r="G8648" t="s">
        <v>1</v>
      </c>
      <c r="H8648" t="s">
        <v>0</v>
      </c>
      <c r="I8648">
        <f>MONTH(Table6[[#This Row],[Loan Date]])</f>
        <v>2</v>
      </c>
      <c r="J8648" t="str">
        <f>_xlfn.XLOOKUP(Table6[[#This Row],[Numeric Month]],$N$5:$N$11,$O$5:$O$11)</f>
        <v>Feb</v>
      </c>
      <c r="K8648" t="str">
        <f>_xlfn.XLOOKUP(Table6[[#This Row],[Loan Date]],$Q$5:$Q$152,$R$5:$R$152)</f>
        <v>Thursday</v>
      </c>
      <c r="L8648" t="str">
        <f>_xlfn.XLOOKUP(Table6[[#This Row],[Loan Date]],$Q$5:$Q$152,$S$5:$S$152)</f>
        <v>Week 6</v>
      </c>
    </row>
    <row r="8649" spans="1:12" x14ac:dyDescent="0.2">
      <c r="A8649" s="1">
        <v>44973</v>
      </c>
      <c r="B8649" t="s">
        <v>5</v>
      </c>
      <c r="C8649" s="1">
        <v>44980</v>
      </c>
      <c r="D8649" t="s">
        <v>56</v>
      </c>
      <c r="E8649" t="s">
        <v>52</v>
      </c>
      <c r="F8649" t="s">
        <v>51</v>
      </c>
      <c r="G8649" t="s">
        <v>1</v>
      </c>
      <c r="H8649" t="s">
        <v>0</v>
      </c>
      <c r="I8649">
        <f>MONTH(Table6[[#This Row],[Loan Date]])</f>
        <v>2</v>
      </c>
      <c r="J8649" t="str">
        <f>_xlfn.XLOOKUP(Table6[[#This Row],[Numeric Month]],$N$5:$N$11,$O$5:$O$11)</f>
        <v>Feb</v>
      </c>
      <c r="K8649" t="str">
        <f>_xlfn.XLOOKUP(Table6[[#This Row],[Loan Date]],$Q$5:$Q$152,$R$5:$R$152)</f>
        <v>Thursday</v>
      </c>
      <c r="L8649" t="str">
        <f>_xlfn.XLOOKUP(Table6[[#This Row],[Loan Date]],$Q$5:$Q$152,$S$5:$S$152)</f>
        <v>Week 6</v>
      </c>
    </row>
    <row r="8650" spans="1:12" x14ac:dyDescent="0.2">
      <c r="A8650" s="1">
        <v>44973</v>
      </c>
      <c r="B8650" t="s">
        <v>7</v>
      </c>
      <c r="C8650" s="1">
        <v>44973</v>
      </c>
      <c r="D8650" t="s">
        <v>341</v>
      </c>
      <c r="E8650" t="s">
        <v>49</v>
      </c>
      <c r="F8650" t="s">
        <v>49</v>
      </c>
      <c r="G8650" t="s">
        <v>20</v>
      </c>
      <c r="H8650" t="s">
        <v>0</v>
      </c>
      <c r="I8650">
        <f>MONTH(Table6[[#This Row],[Loan Date]])</f>
        <v>2</v>
      </c>
      <c r="J8650" t="str">
        <f>_xlfn.XLOOKUP(Table6[[#This Row],[Numeric Month]],$N$5:$N$11,$O$5:$O$11)</f>
        <v>Feb</v>
      </c>
      <c r="K8650" t="str">
        <f>_xlfn.XLOOKUP(Table6[[#This Row],[Loan Date]],$Q$5:$Q$152,$R$5:$R$152)</f>
        <v>Thursday</v>
      </c>
      <c r="L8650" t="str">
        <f>_xlfn.XLOOKUP(Table6[[#This Row],[Loan Date]],$Q$5:$Q$152,$S$5:$S$152)</f>
        <v>Week 6</v>
      </c>
    </row>
    <row r="8651" spans="1:12" x14ac:dyDescent="0.2">
      <c r="A8651" s="1">
        <v>44973</v>
      </c>
      <c r="B8651" t="s">
        <v>7</v>
      </c>
      <c r="C8651" s="1">
        <v>44973</v>
      </c>
      <c r="D8651" t="s">
        <v>248</v>
      </c>
      <c r="E8651" t="s">
        <v>44</v>
      </c>
      <c r="F8651" t="s">
        <v>44</v>
      </c>
      <c r="G8651" t="s">
        <v>39</v>
      </c>
      <c r="H8651" t="s">
        <v>0</v>
      </c>
      <c r="I8651">
        <f>MONTH(Table6[[#This Row],[Loan Date]])</f>
        <v>2</v>
      </c>
      <c r="J8651" t="str">
        <f>_xlfn.XLOOKUP(Table6[[#This Row],[Numeric Month]],$N$5:$N$11,$O$5:$O$11)</f>
        <v>Feb</v>
      </c>
      <c r="K8651" t="str">
        <f>_xlfn.XLOOKUP(Table6[[#This Row],[Loan Date]],$Q$5:$Q$152,$R$5:$R$152)</f>
        <v>Thursday</v>
      </c>
      <c r="L8651" t="str">
        <f>_xlfn.XLOOKUP(Table6[[#This Row],[Loan Date]],$Q$5:$Q$152,$S$5:$S$152)</f>
        <v>Week 6</v>
      </c>
    </row>
    <row r="8652" spans="1:12" x14ac:dyDescent="0.2">
      <c r="A8652" s="1">
        <v>44973</v>
      </c>
      <c r="B8652" t="s">
        <v>5</v>
      </c>
      <c r="C8652" s="1">
        <v>44980</v>
      </c>
      <c r="D8652" t="s">
        <v>554</v>
      </c>
      <c r="E8652" t="s">
        <v>9</v>
      </c>
      <c r="F8652" t="s">
        <v>8</v>
      </c>
      <c r="G8652" t="s">
        <v>1</v>
      </c>
      <c r="H8652" t="s">
        <v>0</v>
      </c>
      <c r="I8652">
        <f>MONTH(Table6[[#This Row],[Loan Date]])</f>
        <v>2</v>
      </c>
      <c r="J8652" t="str">
        <f>_xlfn.XLOOKUP(Table6[[#This Row],[Numeric Month]],$N$5:$N$11,$O$5:$O$11)</f>
        <v>Feb</v>
      </c>
      <c r="K8652" t="str">
        <f>_xlfn.XLOOKUP(Table6[[#This Row],[Loan Date]],$Q$5:$Q$152,$R$5:$R$152)</f>
        <v>Thursday</v>
      </c>
      <c r="L8652" t="str">
        <f>_xlfn.XLOOKUP(Table6[[#This Row],[Loan Date]],$Q$5:$Q$152,$S$5:$S$152)</f>
        <v>Week 6</v>
      </c>
    </row>
    <row r="8653" spans="1:12" x14ac:dyDescent="0.2">
      <c r="A8653" s="1">
        <v>44973</v>
      </c>
      <c r="B8653" t="s">
        <v>7</v>
      </c>
      <c r="C8653" s="1">
        <v>44973</v>
      </c>
      <c r="D8653" t="s">
        <v>98</v>
      </c>
      <c r="E8653" t="s">
        <v>65</v>
      </c>
      <c r="F8653" t="s">
        <v>65</v>
      </c>
      <c r="G8653" t="s">
        <v>20</v>
      </c>
      <c r="H8653" t="s">
        <v>0</v>
      </c>
      <c r="I8653">
        <f>MONTH(Table6[[#This Row],[Loan Date]])</f>
        <v>2</v>
      </c>
      <c r="J8653" t="str">
        <f>_xlfn.XLOOKUP(Table6[[#This Row],[Numeric Month]],$N$5:$N$11,$O$5:$O$11)</f>
        <v>Feb</v>
      </c>
      <c r="K8653" t="str">
        <f>_xlfn.XLOOKUP(Table6[[#This Row],[Loan Date]],$Q$5:$Q$152,$R$5:$R$152)</f>
        <v>Thursday</v>
      </c>
      <c r="L8653" t="str">
        <f>_xlfn.XLOOKUP(Table6[[#This Row],[Loan Date]],$Q$5:$Q$152,$S$5:$S$152)</f>
        <v>Week 6</v>
      </c>
    </row>
    <row r="8654" spans="1:12" x14ac:dyDescent="0.2">
      <c r="A8654" s="1">
        <v>44973</v>
      </c>
      <c r="B8654" t="s">
        <v>7</v>
      </c>
      <c r="C8654" s="1">
        <v>44973</v>
      </c>
      <c r="D8654" t="s">
        <v>55</v>
      </c>
      <c r="E8654" t="s">
        <v>37</v>
      </c>
      <c r="F8654" t="s">
        <v>37</v>
      </c>
      <c r="G8654" t="s">
        <v>20</v>
      </c>
      <c r="H8654" t="s">
        <v>0</v>
      </c>
      <c r="I8654">
        <f>MONTH(Table6[[#This Row],[Loan Date]])</f>
        <v>2</v>
      </c>
      <c r="J8654" t="str">
        <f>_xlfn.XLOOKUP(Table6[[#This Row],[Numeric Month]],$N$5:$N$11,$O$5:$O$11)</f>
        <v>Feb</v>
      </c>
      <c r="K8654" t="str">
        <f>_xlfn.XLOOKUP(Table6[[#This Row],[Loan Date]],$Q$5:$Q$152,$R$5:$R$152)</f>
        <v>Thursday</v>
      </c>
      <c r="L8654" t="str">
        <f>_xlfn.XLOOKUP(Table6[[#This Row],[Loan Date]],$Q$5:$Q$152,$S$5:$S$152)</f>
        <v>Week 6</v>
      </c>
    </row>
    <row r="8655" spans="1:12" x14ac:dyDescent="0.2">
      <c r="A8655" s="1">
        <v>44973</v>
      </c>
      <c r="B8655" t="s">
        <v>5</v>
      </c>
      <c r="C8655" s="1">
        <v>44973</v>
      </c>
      <c r="D8655" t="s">
        <v>138</v>
      </c>
      <c r="E8655" t="s">
        <v>37</v>
      </c>
      <c r="F8655" t="s">
        <v>37</v>
      </c>
      <c r="G8655" t="s">
        <v>20</v>
      </c>
      <c r="H8655" t="s">
        <v>0</v>
      </c>
      <c r="I8655">
        <f>MONTH(Table6[[#This Row],[Loan Date]])</f>
        <v>2</v>
      </c>
      <c r="J8655" t="str">
        <f>_xlfn.XLOOKUP(Table6[[#This Row],[Numeric Month]],$N$5:$N$11,$O$5:$O$11)</f>
        <v>Feb</v>
      </c>
      <c r="K8655" t="str">
        <f>_xlfn.XLOOKUP(Table6[[#This Row],[Loan Date]],$Q$5:$Q$152,$R$5:$R$152)</f>
        <v>Thursday</v>
      </c>
      <c r="L8655" t="str">
        <f>_xlfn.XLOOKUP(Table6[[#This Row],[Loan Date]],$Q$5:$Q$152,$S$5:$S$152)</f>
        <v>Week 6</v>
      </c>
    </row>
    <row r="8656" spans="1:12" x14ac:dyDescent="0.2">
      <c r="A8656" s="1">
        <v>44973</v>
      </c>
      <c r="B8656" t="s">
        <v>7</v>
      </c>
      <c r="C8656" s="1">
        <v>44987</v>
      </c>
      <c r="D8656" t="s">
        <v>657</v>
      </c>
      <c r="E8656" t="s">
        <v>9</v>
      </c>
      <c r="F8656" t="s">
        <v>8</v>
      </c>
      <c r="G8656" t="s">
        <v>1</v>
      </c>
      <c r="H8656" t="s">
        <v>0</v>
      </c>
      <c r="I8656">
        <f>MONTH(Table6[[#This Row],[Loan Date]])</f>
        <v>2</v>
      </c>
      <c r="J8656" t="str">
        <f>_xlfn.XLOOKUP(Table6[[#This Row],[Numeric Month]],$N$5:$N$11,$O$5:$O$11)</f>
        <v>Feb</v>
      </c>
      <c r="K8656" t="str">
        <f>_xlfn.XLOOKUP(Table6[[#This Row],[Loan Date]],$Q$5:$Q$152,$R$5:$R$152)</f>
        <v>Thursday</v>
      </c>
      <c r="L8656" t="str">
        <f>_xlfn.XLOOKUP(Table6[[#This Row],[Loan Date]],$Q$5:$Q$152,$S$5:$S$152)</f>
        <v>Week 6</v>
      </c>
    </row>
    <row r="8657" spans="1:12" x14ac:dyDescent="0.2">
      <c r="A8657" s="1">
        <v>44973</v>
      </c>
      <c r="B8657" t="s">
        <v>7</v>
      </c>
      <c r="C8657" s="1">
        <v>44973</v>
      </c>
      <c r="D8657" t="s">
        <v>497</v>
      </c>
      <c r="E8657" t="s">
        <v>21</v>
      </c>
      <c r="F8657" t="s">
        <v>21</v>
      </c>
      <c r="G8657" t="s">
        <v>20</v>
      </c>
      <c r="H8657" t="s">
        <v>0</v>
      </c>
      <c r="I8657">
        <f>MONTH(Table6[[#This Row],[Loan Date]])</f>
        <v>2</v>
      </c>
      <c r="J8657" t="str">
        <f>_xlfn.XLOOKUP(Table6[[#This Row],[Numeric Month]],$N$5:$N$11,$O$5:$O$11)</f>
        <v>Feb</v>
      </c>
      <c r="K8657" t="str">
        <f>_xlfn.XLOOKUP(Table6[[#This Row],[Loan Date]],$Q$5:$Q$152,$R$5:$R$152)</f>
        <v>Thursday</v>
      </c>
      <c r="L8657" t="str">
        <f>_xlfn.XLOOKUP(Table6[[#This Row],[Loan Date]],$Q$5:$Q$152,$S$5:$S$152)</f>
        <v>Week 6</v>
      </c>
    </row>
    <row r="8658" spans="1:12" x14ac:dyDescent="0.2">
      <c r="A8658" s="1">
        <v>44973</v>
      </c>
      <c r="B8658" t="s">
        <v>7</v>
      </c>
      <c r="C8658" s="1">
        <v>44973</v>
      </c>
      <c r="D8658" t="s">
        <v>171</v>
      </c>
      <c r="E8658" t="s">
        <v>23</v>
      </c>
      <c r="F8658" t="s">
        <v>23</v>
      </c>
      <c r="G8658" t="s">
        <v>20</v>
      </c>
      <c r="H8658" t="s">
        <v>0</v>
      </c>
      <c r="I8658">
        <f>MONTH(Table6[[#This Row],[Loan Date]])</f>
        <v>2</v>
      </c>
      <c r="J8658" t="str">
        <f>_xlfn.XLOOKUP(Table6[[#This Row],[Numeric Month]],$N$5:$N$11,$O$5:$O$11)</f>
        <v>Feb</v>
      </c>
      <c r="K8658" t="str">
        <f>_xlfn.XLOOKUP(Table6[[#This Row],[Loan Date]],$Q$5:$Q$152,$R$5:$R$152)</f>
        <v>Thursday</v>
      </c>
      <c r="L8658" t="str">
        <f>_xlfn.XLOOKUP(Table6[[#This Row],[Loan Date]],$Q$5:$Q$152,$S$5:$S$152)</f>
        <v>Week 6</v>
      </c>
    </row>
    <row r="8659" spans="1:12" x14ac:dyDescent="0.2">
      <c r="A8659" s="1">
        <v>44973</v>
      </c>
      <c r="B8659" t="s">
        <v>5</v>
      </c>
      <c r="C8659" s="1">
        <v>44987</v>
      </c>
      <c r="D8659" t="s">
        <v>75</v>
      </c>
      <c r="E8659" t="s">
        <v>9</v>
      </c>
      <c r="F8659" t="s">
        <v>8</v>
      </c>
      <c r="G8659" t="s">
        <v>1</v>
      </c>
      <c r="H8659" t="s">
        <v>0</v>
      </c>
      <c r="I8659">
        <f>MONTH(Table6[[#This Row],[Loan Date]])</f>
        <v>2</v>
      </c>
      <c r="J8659" t="str">
        <f>_xlfn.XLOOKUP(Table6[[#This Row],[Numeric Month]],$N$5:$N$11,$O$5:$O$11)</f>
        <v>Feb</v>
      </c>
      <c r="K8659" t="str">
        <f>_xlfn.XLOOKUP(Table6[[#This Row],[Loan Date]],$Q$5:$Q$152,$R$5:$R$152)</f>
        <v>Thursday</v>
      </c>
      <c r="L8659" t="str">
        <f>_xlfn.XLOOKUP(Table6[[#This Row],[Loan Date]],$Q$5:$Q$152,$S$5:$S$152)</f>
        <v>Week 6</v>
      </c>
    </row>
    <row r="8660" spans="1:12" x14ac:dyDescent="0.2">
      <c r="A8660" s="1">
        <v>44973</v>
      </c>
      <c r="B8660" t="s">
        <v>7</v>
      </c>
      <c r="C8660" s="1">
        <v>44987</v>
      </c>
      <c r="D8660" t="s">
        <v>593</v>
      </c>
      <c r="E8660" t="s">
        <v>9</v>
      </c>
      <c r="F8660" t="s">
        <v>8</v>
      </c>
      <c r="G8660" t="s">
        <v>1</v>
      </c>
      <c r="H8660" t="s">
        <v>0</v>
      </c>
      <c r="I8660">
        <f>MONTH(Table6[[#This Row],[Loan Date]])</f>
        <v>2</v>
      </c>
      <c r="J8660" t="str">
        <f>_xlfn.XLOOKUP(Table6[[#This Row],[Numeric Month]],$N$5:$N$11,$O$5:$O$11)</f>
        <v>Feb</v>
      </c>
      <c r="K8660" t="str">
        <f>_xlfn.XLOOKUP(Table6[[#This Row],[Loan Date]],$Q$5:$Q$152,$R$5:$R$152)</f>
        <v>Thursday</v>
      </c>
      <c r="L8660" t="str">
        <f>_xlfn.XLOOKUP(Table6[[#This Row],[Loan Date]],$Q$5:$Q$152,$S$5:$S$152)</f>
        <v>Week 6</v>
      </c>
    </row>
    <row r="8661" spans="1:12" x14ac:dyDescent="0.2">
      <c r="A8661" s="1">
        <v>44973</v>
      </c>
      <c r="B8661" t="s">
        <v>7</v>
      </c>
      <c r="C8661" s="1">
        <v>44973</v>
      </c>
      <c r="D8661" t="s">
        <v>344</v>
      </c>
      <c r="E8661" t="s">
        <v>49</v>
      </c>
      <c r="F8661" t="s">
        <v>49</v>
      </c>
      <c r="G8661" t="s">
        <v>20</v>
      </c>
      <c r="H8661" t="s">
        <v>0</v>
      </c>
      <c r="I8661">
        <f>MONTH(Table6[[#This Row],[Loan Date]])</f>
        <v>2</v>
      </c>
      <c r="J8661" t="str">
        <f>_xlfn.XLOOKUP(Table6[[#This Row],[Numeric Month]],$N$5:$N$11,$O$5:$O$11)</f>
        <v>Feb</v>
      </c>
      <c r="K8661" t="str">
        <f>_xlfn.XLOOKUP(Table6[[#This Row],[Loan Date]],$Q$5:$Q$152,$R$5:$R$152)</f>
        <v>Thursday</v>
      </c>
      <c r="L8661" t="str">
        <f>_xlfn.XLOOKUP(Table6[[#This Row],[Loan Date]],$Q$5:$Q$152,$S$5:$S$152)</f>
        <v>Week 6</v>
      </c>
    </row>
    <row r="8662" spans="1:12" x14ac:dyDescent="0.2">
      <c r="A8662" s="1">
        <v>44973</v>
      </c>
      <c r="B8662" t="s">
        <v>7</v>
      </c>
      <c r="C8662" s="1">
        <v>44973</v>
      </c>
      <c r="D8662" t="s">
        <v>472</v>
      </c>
      <c r="E8662" t="s">
        <v>37</v>
      </c>
      <c r="F8662" t="s">
        <v>37</v>
      </c>
      <c r="G8662" t="s">
        <v>20</v>
      </c>
      <c r="H8662" t="s">
        <v>0</v>
      </c>
      <c r="I8662">
        <f>MONTH(Table6[[#This Row],[Loan Date]])</f>
        <v>2</v>
      </c>
      <c r="J8662" t="str">
        <f>_xlfn.XLOOKUP(Table6[[#This Row],[Numeric Month]],$N$5:$N$11,$O$5:$O$11)</f>
        <v>Feb</v>
      </c>
      <c r="K8662" t="str">
        <f>_xlfn.XLOOKUP(Table6[[#This Row],[Loan Date]],$Q$5:$Q$152,$R$5:$R$152)</f>
        <v>Thursday</v>
      </c>
      <c r="L8662" t="str">
        <f>_xlfn.XLOOKUP(Table6[[#This Row],[Loan Date]],$Q$5:$Q$152,$S$5:$S$152)</f>
        <v>Week 6</v>
      </c>
    </row>
    <row r="8663" spans="1:12" x14ac:dyDescent="0.2">
      <c r="A8663" s="1">
        <v>44973</v>
      </c>
      <c r="B8663" t="s">
        <v>7</v>
      </c>
      <c r="C8663" s="1">
        <v>44973</v>
      </c>
      <c r="D8663" t="s">
        <v>862</v>
      </c>
      <c r="E8663" t="s">
        <v>23</v>
      </c>
      <c r="F8663" t="s">
        <v>23</v>
      </c>
      <c r="G8663" t="s">
        <v>20</v>
      </c>
      <c r="H8663" t="s">
        <v>0</v>
      </c>
      <c r="I8663">
        <f>MONTH(Table6[[#This Row],[Loan Date]])</f>
        <v>2</v>
      </c>
      <c r="J8663" t="str">
        <f>_xlfn.XLOOKUP(Table6[[#This Row],[Numeric Month]],$N$5:$N$11,$O$5:$O$11)</f>
        <v>Feb</v>
      </c>
      <c r="K8663" t="str">
        <f>_xlfn.XLOOKUP(Table6[[#This Row],[Loan Date]],$Q$5:$Q$152,$R$5:$R$152)</f>
        <v>Thursday</v>
      </c>
      <c r="L8663" t="str">
        <f>_xlfn.XLOOKUP(Table6[[#This Row],[Loan Date]],$Q$5:$Q$152,$S$5:$S$152)</f>
        <v>Week 6</v>
      </c>
    </row>
    <row r="8664" spans="1:12" x14ac:dyDescent="0.2">
      <c r="A8664" s="1">
        <v>44973</v>
      </c>
      <c r="B8664" t="s">
        <v>7</v>
      </c>
      <c r="C8664" s="1">
        <v>44973</v>
      </c>
      <c r="D8664" t="s">
        <v>861</v>
      </c>
      <c r="E8664" t="s">
        <v>21</v>
      </c>
      <c r="F8664" t="s">
        <v>21</v>
      </c>
      <c r="G8664" t="s">
        <v>20</v>
      </c>
      <c r="H8664" t="s">
        <v>0</v>
      </c>
      <c r="I8664">
        <f>MONTH(Table6[[#This Row],[Loan Date]])</f>
        <v>2</v>
      </c>
      <c r="J8664" t="str">
        <f>_xlfn.XLOOKUP(Table6[[#This Row],[Numeric Month]],$N$5:$N$11,$O$5:$O$11)</f>
        <v>Feb</v>
      </c>
      <c r="K8664" t="str">
        <f>_xlfn.XLOOKUP(Table6[[#This Row],[Loan Date]],$Q$5:$Q$152,$R$5:$R$152)</f>
        <v>Thursday</v>
      </c>
      <c r="L8664" t="str">
        <f>_xlfn.XLOOKUP(Table6[[#This Row],[Loan Date]],$Q$5:$Q$152,$S$5:$S$152)</f>
        <v>Week 6</v>
      </c>
    </row>
    <row r="8665" spans="1:12" x14ac:dyDescent="0.2">
      <c r="A8665" s="1">
        <v>44973</v>
      </c>
      <c r="B8665" t="s">
        <v>5</v>
      </c>
      <c r="C8665" s="1">
        <v>44987</v>
      </c>
      <c r="D8665" t="s">
        <v>539</v>
      </c>
      <c r="E8665" t="s">
        <v>15</v>
      </c>
      <c r="F8665" t="s">
        <v>14</v>
      </c>
      <c r="G8665" t="s">
        <v>1</v>
      </c>
      <c r="H8665" t="s">
        <v>0</v>
      </c>
      <c r="I8665">
        <f>MONTH(Table6[[#This Row],[Loan Date]])</f>
        <v>2</v>
      </c>
      <c r="J8665" t="str">
        <f>_xlfn.XLOOKUP(Table6[[#This Row],[Numeric Month]],$N$5:$N$11,$O$5:$O$11)</f>
        <v>Feb</v>
      </c>
      <c r="K8665" t="str">
        <f>_xlfn.XLOOKUP(Table6[[#This Row],[Loan Date]],$Q$5:$Q$152,$R$5:$R$152)</f>
        <v>Thursday</v>
      </c>
      <c r="L8665" t="str">
        <f>_xlfn.XLOOKUP(Table6[[#This Row],[Loan Date]],$Q$5:$Q$152,$S$5:$S$152)</f>
        <v>Week 6</v>
      </c>
    </row>
    <row r="8666" spans="1:12" x14ac:dyDescent="0.2">
      <c r="A8666" s="1">
        <v>44973</v>
      </c>
      <c r="B8666" t="s">
        <v>7</v>
      </c>
      <c r="C8666" s="1">
        <v>44987</v>
      </c>
      <c r="D8666" t="s">
        <v>406</v>
      </c>
      <c r="E8666" t="s">
        <v>3</v>
      </c>
      <c r="F8666" t="s">
        <v>2</v>
      </c>
      <c r="G8666" t="s">
        <v>1</v>
      </c>
      <c r="H8666" t="s">
        <v>0</v>
      </c>
      <c r="I8666">
        <f>MONTH(Table6[[#This Row],[Loan Date]])</f>
        <v>2</v>
      </c>
      <c r="J8666" t="str">
        <f>_xlfn.XLOOKUP(Table6[[#This Row],[Numeric Month]],$N$5:$N$11,$O$5:$O$11)</f>
        <v>Feb</v>
      </c>
      <c r="K8666" t="str">
        <f>_xlfn.XLOOKUP(Table6[[#This Row],[Loan Date]],$Q$5:$Q$152,$R$5:$R$152)</f>
        <v>Thursday</v>
      </c>
      <c r="L8666" t="str">
        <f>_xlfn.XLOOKUP(Table6[[#This Row],[Loan Date]],$Q$5:$Q$152,$S$5:$S$152)</f>
        <v>Week 6</v>
      </c>
    </row>
    <row r="8667" spans="1:12" x14ac:dyDescent="0.2">
      <c r="A8667" s="1">
        <v>44973</v>
      </c>
      <c r="B8667" t="s">
        <v>7</v>
      </c>
      <c r="C8667" s="1">
        <v>44973</v>
      </c>
      <c r="D8667" t="s">
        <v>174</v>
      </c>
      <c r="E8667" t="s">
        <v>23</v>
      </c>
      <c r="F8667" t="s">
        <v>23</v>
      </c>
      <c r="G8667" t="s">
        <v>20</v>
      </c>
      <c r="H8667" t="s">
        <v>0</v>
      </c>
      <c r="I8667">
        <f>MONTH(Table6[[#This Row],[Loan Date]])</f>
        <v>2</v>
      </c>
      <c r="J8667" t="str">
        <f>_xlfn.XLOOKUP(Table6[[#This Row],[Numeric Month]],$N$5:$N$11,$O$5:$O$11)</f>
        <v>Feb</v>
      </c>
      <c r="K8667" t="str">
        <f>_xlfn.XLOOKUP(Table6[[#This Row],[Loan Date]],$Q$5:$Q$152,$R$5:$R$152)</f>
        <v>Thursday</v>
      </c>
      <c r="L8667" t="str">
        <f>_xlfn.XLOOKUP(Table6[[#This Row],[Loan Date]],$Q$5:$Q$152,$S$5:$S$152)</f>
        <v>Week 6</v>
      </c>
    </row>
    <row r="8668" spans="1:12" x14ac:dyDescent="0.2">
      <c r="A8668" s="1">
        <v>44973</v>
      </c>
      <c r="B8668" t="s">
        <v>7</v>
      </c>
      <c r="C8668" s="1">
        <v>44973</v>
      </c>
      <c r="D8668" t="s">
        <v>119</v>
      </c>
      <c r="E8668" t="s">
        <v>21</v>
      </c>
      <c r="F8668" t="s">
        <v>21</v>
      </c>
      <c r="G8668" t="s">
        <v>20</v>
      </c>
      <c r="H8668" t="s">
        <v>0</v>
      </c>
      <c r="I8668">
        <f>MONTH(Table6[[#This Row],[Loan Date]])</f>
        <v>2</v>
      </c>
      <c r="J8668" t="str">
        <f>_xlfn.XLOOKUP(Table6[[#This Row],[Numeric Month]],$N$5:$N$11,$O$5:$O$11)</f>
        <v>Feb</v>
      </c>
      <c r="K8668" t="str">
        <f>_xlfn.XLOOKUP(Table6[[#This Row],[Loan Date]],$Q$5:$Q$152,$R$5:$R$152)</f>
        <v>Thursday</v>
      </c>
      <c r="L8668" t="str">
        <f>_xlfn.XLOOKUP(Table6[[#This Row],[Loan Date]],$Q$5:$Q$152,$S$5:$S$152)</f>
        <v>Week 6</v>
      </c>
    </row>
    <row r="8669" spans="1:12" x14ac:dyDescent="0.2">
      <c r="A8669" s="1">
        <v>44973</v>
      </c>
      <c r="B8669" t="s">
        <v>7</v>
      </c>
      <c r="C8669" s="1">
        <v>44973</v>
      </c>
      <c r="D8669" t="s">
        <v>200</v>
      </c>
      <c r="E8669" t="s">
        <v>23</v>
      </c>
      <c r="F8669" t="s">
        <v>23</v>
      </c>
      <c r="G8669" t="s">
        <v>20</v>
      </c>
      <c r="H8669" t="s">
        <v>0</v>
      </c>
      <c r="I8669">
        <f>MONTH(Table6[[#This Row],[Loan Date]])</f>
        <v>2</v>
      </c>
      <c r="J8669" t="str">
        <f>_xlfn.XLOOKUP(Table6[[#This Row],[Numeric Month]],$N$5:$N$11,$O$5:$O$11)</f>
        <v>Feb</v>
      </c>
      <c r="K8669" t="str">
        <f>_xlfn.XLOOKUP(Table6[[#This Row],[Loan Date]],$Q$5:$Q$152,$R$5:$R$152)</f>
        <v>Thursday</v>
      </c>
      <c r="L8669" t="str">
        <f>_xlfn.XLOOKUP(Table6[[#This Row],[Loan Date]],$Q$5:$Q$152,$S$5:$S$152)</f>
        <v>Week 6</v>
      </c>
    </row>
    <row r="8670" spans="1:12" x14ac:dyDescent="0.2">
      <c r="A8670" s="1">
        <v>44973</v>
      </c>
      <c r="B8670" t="s">
        <v>7</v>
      </c>
      <c r="C8670" s="1">
        <v>44973</v>
      </c>
      <c r="D8670" t="s">
        <v>734</v>
      </c>
      <c r="E8670" t="s">
        <v>21</v>
      </c>
      <c r="F8670" t="s">
        <v>21</v>
      </c>
      <c r="G8670" t="s">
        <v>20</v>
      </c>
      <c r="H8670" t="s">
        <v>0</v>
      </c>
      <c r="I8670">
        <f>MONTH(Table6[[#This Row],[Loan Date]])</f>
        <v>2</v>
      </c>
      <c r="J8670" t="str">
        <f>_xlfn.XLOOKUP(Table6[[#This Row],[Numeric Month]],$N$5:$N$11,$O$5:$O$11)</f>
        <v>Feb</v>
      </c>
      <c r="K8670" t="str">
        <f>_xlfn.XLOOKUP(Table6[[#This Row],[Loan Date]],$Q$5:$Q$152,$R$5:$R$152)</f>
        <v>Thursday</v>
      </c>
      <c r="L8670" t="str">
        <f>_xlfn.XLOOKUP(Table6[[#This Row],[Loan Date]],$Q$5:$Q$152,$S$5:$S$152)</f>
        <v>Week 6</v>
      </c>
    </row>
    <row r="8671" spans="1:12" x14ac:dyDescent="0.2">
      <c r="A8671" s="1">
        <v>44973</v>
      </c>
      <c r="B8671" t="s">
        <v>7</v>
      </c>
      <c r="C8671" s="1">
        <v>44973</v>
      </c>
      <c r="D8671" t="s">
        <v>428</v>
      </c>
      <c r="E8671" t="s">
        <v>37</v>
      </c>
      <c r="F8671" t="s">
        <v>37</v>
      </c>
      <c r="G8671" t="s">
        <v>20</v>
      </c>
      <c r="H8671" t="s">
        <v>0</v>
      </c>
      <c r="I8671">
        <f>MONTH(Table6[[#This Row],[Loan Date]])</f>
        <v>2</v>
      </c>
      <c r="J8671" t="str">
        <f>_xlfn.XLOOKUP(Table6[[#This Row],[Numeric Month]],$N$5:$N$11,$O$5:$O$11)</f>
        <v>Feb</v>
      </c>
      <c r="K8671" t="str">
        <f>_xlfn.XLOOKUP(Table6[[#This Row],[Loan Date]],$Q$5:$Q$152,$R$5:$R$152)</f>
        <v>Thursday</v>
      </c>
      <c r="L8671" t="str">
        <f>_xlfn.XLOOKUP(Table6[[#This Row],[Loan Date]],$Q$5:$Q$152,$S$5:$S$152)</f>
        <v>Week 6</v>
      </c>
    </row>
    <row r="8672" spans="1:12" x14ac:dyDescent="0.2">
      <c r="A8672" s="1">
        <v>44973</v>
      </c>
      <c r="B8672" t="s">
        <v>7</v>
      </c>
      <c r="C8672" s="1">
        <v>44973</v>
      </c>
      <c r="D8672" t="s">
        <v>472</v>
      </c>
      <c r="E8672" t="s">
        <v>37</v>
      </c>
      <c r="F8672" t="s">
        <v>37</v>
      </c>
      <c r="G8672" t="s">
        <v>20</v>
      </c>
      <c r="H8672" t="s">
        <v>0</v>
      </c>
      <c r="I8672">
        <f>MONTH(Table6[[#This Row],[Loan Date]])</f>
        <v>2</v>
      </c>
      <c r="J8672" t="str">
        <f>_xlfn.XLOOKUP(Table6[[#This Row],[Numeric Month]],$N$5:$N$11,$O$5:$O$11)</f>
        <v>Feb</v>
      </c>
      <c r="K8672" t="str">
        <f>_xlfn.XLOOKUP(Table6[[#This Row],[Loan Date]],$Q$5:$Q$152,$R$5:$R$152)</f>
        <v>Thursday</v>
      </c>
      <c r="L8672" t="str">
        <f>_xlfn.XLOOKUP(Table6[[#This Row],[Loan Date]],$Q$5:$Q$152,$S$5:$S$152)</f>
        <v>Week 6</v>
      </c>
    </row>
    <row r="8673" spans="1:12" x14ac:dyDescent="0.2">
      <c r="A8673" s="1">
        <v>44973</v>
      </c>
      <c r="B8673" t="s">
        <v>7</v>
      </c>
      <c r="C8673" s="1">
        <v>44973</v>
      </c>
      <c r="D8673" t="s">
        <v>491</v>
      </c>
      <c r="E8673" t="s">
        <v>122</v>
      </c>
      <c r="F8673" t="s">
        <v>122</v>
      </c>
      <c r="G8673" t="s">
        <v>11</v>
      </c>
      <c r="H8673" t="s">
        <v>0</v>
      </c>
      <c r="I8673">
        <f>MONTH(Table6[[#This Row],[Loan Date]])</f>
        <v>2</v>
      </c>
      <c r="J8673" t="str">
        <f>_xlfn.XLOOKUP(Table6[[#This Row],[Numeric Month]],$N$5:$N$11,$O$5:$O$11)</f>
        <v>Feb</v>
      </c>
      <c r="K8673" t="str">
        <f>_xlfn.XLOOKUP(Table6[[#This Row],[Loan Date]],$Q$5:$Q$152,$R$5:$R$152)</f>
        <v>Thursday</v>
      </c>
      <c r="L8673" t="str">
        <f>_xlfn.XLOOKUP(Table6[[#This Row],[Loan Date]],$Q$5:$Q$152,$S$5:$S$152)</f>
        <v>Week 6</v>
      </c>
    </row>
    <row r="8674" spans="1:12" x14ac:dyDescent="0.2">
      <c r="A8674" s="1">
        <v>44973</v>
      </c>
      <c r="B8674" t="s">
        <v>7</v>
      </c>
      <c r="C8674" s="1">
        <v>44973</v>
      </c>
      <c r="D8674" t="s">
        <v>343</v>
      </c>
      <c r="E8674" t="s">
        <v>23</v>
      </c>
      <c r="F8674" t="s">
        <v>23</v>
      </c>
      <c r="G8674" t="s">
        <v>20</v>
      </c>
      <c r="H8674" t="s">
        <v>0</v>
      </c>
      <c r="I8674">
        <f>MONTH(Table6[[#This Row],[Loan Date]])</f>
        <v>2</v>
      </c>
      <c r="J8674" t="str">
        <f>_xlfn.XLOOKUP(Table6[[#This Row],[Numeric Month]],$N$5:$N$11,$O$5:$O$11)</f>
        <v>Feb</v>
      </c>
      <c r="K8674" t="str">
        <f>_xlfn.XLOOKUP(Table6[[#This Row],[Loan Date]],$Q$5:$Q$152,$R$5:$R$152)</f>
        <v>Thursday</v>
      </c>
      <c r="L8674" t="str">
        <f>_xlfn.XLOOKUP(Table6[[#This Row],[Loan Date]],$Q$5:$Q$152,$S$5:$S$152)</f>
        <v>Week 6</v>
      </c>
    </row>
    <row r="8675" spans="1:12" x14ac:dyDescent="0.2">
      <c r="A8675" s="1">
        <v>44973</v>
      </c>
      <c r="B8675" t="s">
        <v>7</v>
      </c>
      <c r="C8675" s="1">
        <v>44973</v>
      </c>
      <c r="D8675" t="s">
        <v>306</v>
      </c>
      <c r="E8675" t="s">
        <v>162</v>
      </c>
      <c r="F8675" t="s">
        <v>162</v>
      </c>
      <c r="G8675" t="s">
        <v>11</v>
      </c>
      <c r="H8675" t="s">
        <v>0</v>
      </c>
      <c r="I8675">
        <f>MONTH(Table6[[#This Row],[Loan Date]])</f>
        <v>2</v>
      </c>
      <c r="J8675" t="str">
        <f>_xlfn.XLOOKUP(Table6[[#This Row],[Numeric Month]],$N$5:$N$11,$O$5:$O$11)</f>
        <v>Feb</v>
      </c>
      <c r="K8675" t="str">
        <f>_xlfn.XLOOKUP(Table6[[#This Row],[Loan Date]],$Q$5:$Q$152,$R$5:$R$152)</f>
        <v>Thursday</v>
      </c>
      <c r="L8675" t="str">
        <f>_xlfn.XLOOKUP(Table6[[#This Row],[Loan Date]],$Q$5:$Q$152,$S$5:$S$152)</f>
        <v>Week 6</v>
      </c>
    </row>
    <row r="8676" spans="1:12" x14ac:dyDescent="0.2">
      <c r="A8676" s="1">
        <v>44973</v>
      </c>
      <c r="B8676" t="s">
        <v>7</v>
      </c>
      <c r="C8676" s="1">
        <v>44973</v>
      </c>
      <c r="D8676" t="s">
        <v>471</v>
      </c>
      <c r="E8676" t="s">
        <v>12</v>
      </c>
      <c r="F8676" t="s">
        <v>12</v>
      </c>
      <c r="G8676" t="s">
        <v>11</v>
      </c>
      <c r="H8676" t="s">
        <v>0</v>
      </c>
      <c r="I8676">
        <f>MONTH(Table6[[#This Row],[Loan Date]])</f>
        <v>2</v>
      </c>
      <c r="J8676" t="str">
        <f>_xlfn.XLOOKUP(Table6[[#This Row],[Numeric Month]],$N$5:$N$11,$O$5:$O$11)</f>
        <v>Feb</v>
      </c>
      <c r="K8676" t="str">
        <f>_xlfn.XLOOKUP(Table6[[#This Row],[Loan Date]],$Q$5:$Q$152,$R$5:$R$152)</f>
        <v>Thursday</v>
      </c>
      <c r="L8676" t="str">
        <f>_xlfn.XLOOKUP(Table6[[#This Row],[Loan Date]],$Q$5:$Q$152,$S$5:$S$152)</f>
        <v>Week 6</v>
      </c>
    </row>
    <row r="8677" spans="1:12" x14ac:dyDescent="0.2">
      <c r="A8677" s="1">
        <v>44973</v>
      </c>
      <c r="B8677" t="s">
        <v>7</v>
      </c>
      <c r="C8677" s="1">
        <v>44973</v>
      </c>
      <c r="D8677" t="s">
        <v>307</v>
      </c>
      <c r="E8677" t="s">
        <v>122</v>
      </c>
      <c r="F8677" t="s">
        <v>122</v>
      </c>
      <c r="G8677" t="s">
        <v>11</v>
      </c>
      <c r="H8677" t="s">
        <v>0</v>
      </c>
      <c r="I8677">
        <f>MONTH(Table6[[#This Row],[Loan Date]])</f>
        <v>2</v>
      </c>
      <c r="J8677" t="str">
        <f>_xlfn.XLOOKUP(Table6[[#This Row],[Numeric Month]],$N$5:$N$11,$O$5:$O$11)</f>
        <v>Feb</v>
      </c>
      <c r="K8677" t="str">
        <f>_xlfn.XLOOKUP(Table6[[#This Row],[Loan Date]],$Q$5:$Q$152,$R$5:$R$152)</f>
        <v>Thursday</v>
      </c>
      <c r="L8677" t="str">
        <f>_xlfn.XLOOKUP(Table6[[#This Row],[Loan Date]],$Q$5:$Q$152,$S$5:$S$152)</f>
        <v>Week 6</v>
      </c>
    </row>
    <row r="8678" spans="1:12" x14ac:dyDescent="0.2">
      <c r="A8678" s="1">
        <v>44973</v>
      </c>
      <c r="B8678" t="s">
        <v>7</v>
      </c>
      <c r="C8678" s="1">
        <v>44973</v>
      </c>
      <c r="D8678" t="s">
        <v>400</v>
      </c>
      <c r="E8678" t="s">
        <v>21</v>
      </c>
      <c r="F8678" t="s">
        <v>21</v>
      </c>
      <c r="G8678" t="s">
        <v>20</v>
      </c>
      <c r="H8678" t="s">
        <v>0</v>
      </c>
      <c r="I8678">
        <f>MONTH(Table6[[#This Row],[Loan Date]])</f>
        <v>2</v>
      </c>
      <c r="J8678" t="str">
        <f>_xlfn.XLOOKUP(Table6[[#This Row],[Numeric Month]],$N$5:$N$11,$O$5:$O$11)</f>
        <v>Feb</v>
      </c>
      <c r="K8678" t="str">
        <f>_xlfn.XLOOKUP(Table6[[#This Row],[Loan Date]],$Q$5:$Q$152,$R$5:$R$152)</f>
        <v>Thursday</v>
      </c>
      <c r="L8678" t="str">
        <f>_xlfn.XLOOKUP(Table6[[#This Row],[Loan Date]],$Q$5:$Q$152,$S$5:$S$152)</f>
        <v>Week 6</v>
      </c>
    </row>
    <row r="8679" spans="1:12" x14ac:dyDescent="0.2">
      <c r="A8679" s="1">
        <v>44973</v>
      </c>
      <c r="B8679" t="s">
        <v>7</v>
      </c>
      <c r="C8679" s="1">
        <v>44973</v>
      </c>
      <c r="D8679" t="s">
        <v>55</v>
      </c>
      <c r="E8679" t="s">
        <v>37</v>
      </c>
      <c r="F8679" t="s">
        <v>37</v>
      </c>
      <c r="G8679" t="s">
        <v>20</v>
      </c>
      <c r="H8679" t="s">
        <v>0</v>
      </c>
      <c r="I8679">
        <f>MONTH(Table6[[#This Row],[Loan Date]])</f>
        <v>2</v>
      </c>
      <c r="J8679" t="str">
        <f>_xlfn.XLOOKUP(Table6[[#This Row],[Numeric Month]],$N$5:$N$11,$O$5:$O$11)</f>
        <v>Feb</v>
      </c>
      <c r="K8679" t="str">
        <f>_xlfn.XLOOKUP(Table6[[#This Row],[Loan Date]],$Q$5:$Q$152,$R$5:$R$152)</f>
        <v>Thursday</v>
      </c>
      <c r="L8679" t="str">
        <f>_xlfn.XLOOKUP(Table6[[#This Row],[Loan Date]],$Q$5:$Q$152,$S$5:$S$152)</f>
        <v>Week 6</v>
      </c>
    </row>
    <row r="8680" spans="1:12" x14ac:dyDescent="0.2">
      <c r="A8680" s="1">
        <v>44973</v>
      </c>
      <c r="B8680" t="s">
        <v>7</v>
      </c>
      <c r="C8680" s="1">
        <v>44980</v>
      </c>
      <c r="D8680" t="s">
        <v>824</v>
      </c>
      <c r="E8680" t="s">
        <v>3</v>
      </c>
      <c r="F8680" t="s">
        <v>2</v>
      </c>
      <c r="G8680" t="s">
        <v>1</v>
      </c>
      <c r="H8680" t="s">
        <v>0</v>
      </c>
      <c r="I8680">
        <f>MONTH(Table6[[#This Row],[Loan Date]])</f>
        <v>2</v>
      </c>
      <c r="J8680" t="str">
        <f>_xlfn.XLOOKUP(Table6[[#This Row],[Numeric Month]],$N$5:$N$11,$O$5:$O$11)</f>
        <v>Feb</v>
      </c>
      <c r="K8680" t="str">
        <f>_xlfn.XLOOKUP(Table6[[#This Row],[Loan Date]],$Q$5:$Q$152,$R$5:$R$152)</f>
        <v>Thursday</v>
      </c>
      <c r="L8680" t="str">
        <f>_xlfn.XLOOKUP(Table6[[#This Row],[Loan Date]],$Q$5:$Q$152,$S$5:$S$152)</f>
        <v>Week 6</v>
      </c>
    </row>
    <row r="8681" spans="1:12" x14ac:dyDescent="0.2">
      <c r="A8681" s="1">
        <v>44973</v>
      </c>
      <c r="B8681" t="s">
        <v>7</v>
      </c>
      <c r="C8681" s="1">
        <v>44973</v>
      </c>
      <c r="D8681" t="s">
        <v>586</v>
      </c>
      <c r="E8681" t="s">
        <v>65</v>
      </c>
      <c r="F8681" t="s">
        <v>65</v>
      </c>
      <c r="G8681" t="s">
        <v>20</v>
      </c>
      <c r="H8681" t="s">
        <v>0</v>
      </c>
      <c r="I8681">
        <f>MONTH(Table6[[#This Row],[Loan Date]])</f>
        <v>2</v>
      </c>
      <c r="J8681" t="str">
        <f>_xlfn.XLOOKUP(Table6[[#This Row],[Numeric Month]],$N$5:$N$11,$O$5:$O$11)</f>
        <v>Feb</v>
      </c>
      <c r="K8681" t="str">
        <f>_xlfn.XLOOKUP(Table6[[#This Row],[Loan Date]],$Q$5:$Q$152,$R$5:$R$152)</f>
        <v>Thursday</v>
      </c>
      <c r="L8681" t="str">
        <f>_xlfn.XLOOKUP(Table6[[#This Row],[Loan Date]],$Q$5:$Q$152,$S$5:$S$152)</f>
        <v>Week 6</v>
      </c>
    </row>
    <row r="8682" spans="1:12" x14ac:dyDescent="0.2">
      <c r="A8682" s="1">
        <v>44973</v>
      </c>
      <c r="B8682" t="s">
        <v>7</v>
      </c>
      <c r="C8682" s="1">
        <v>44973</v>
      </c>
      <c r="D8682" t="s">
        <v>115</v>
      </c>
      <c r="E8682" t="s">
        <v>23</v>
      </c>
      <c r="F8682" t="s">
        <v>23</v>
      </c>
      <c r="G8682" t="s">
        <v>20</v>
      </c>
      <c r="H8682" t="s">
        <v>0</v>
      </c>
      <c r="I8682">
        <f>MONTH(Table6[[#This Row],[Loan Date]])</f>
        <v>2</v>
      </c>
      <c r="J8682" t="str">
        <f>_xlfn.XLOOKUP(Table6[[#This Row],[Numeric Month]],$N$5:$N$11,$O$5:$O$11)</f>
        <v>Feb</v>
      </c>
      <c r="K8682" t="str">
        <f>_xlfn.XLOOKUP(Table6[[#This Row],[Loan Date]],$Q$5:$Q$152,$R$5:$R$152)</f>
        <v>Thursday</v>
      </c>
      <c r="L8682" t="str">
        <f>_xlfn.XLOOKUP(Table6[[#This Row],[Loan Date]],$Q$5:$Q$152,$S$5:$S$152)</f>
        <v>Week 6</v>
      </c>
    </row>
    <row r="8683" spans="1:12" x14ac:dyDescent="0.2">
      <c r="A8683" s="1">
        <v>44973</v>
      </c>
      <c r="B8683" t="s">
        <v>7</v>
      </c>
      <c r="C8683" s="1">
        <v>44973</v>
      </c>
      <c r="D8683" t="s">
        <v>673</v>
      </c>
      <c r="E8683" t="s">
        <v>21</v>
      </c>
      <c r="F8683" t="s">
        <v>21</v>
      </c>
      <c r="G8683" t="s">
        <v>20</v>
      </c>
      <c r="H8683" t="s">
        <v>0</v>
      </c>
      <c r="I8683">
        <f>MONTH(Table6[[#This Row],[Loan Date]])</f>
        <v>2</v>
      </c>
      <c r="J8683" t="str">
        <f>_xlfn.XLOOKUP(Table6[[#This Row],[Numeric Month]],$N$5:$N$11,$O$5:$O$11)</f>
        <v>Feb</v>
      </c>
      <c r="K8683" t="str">
        <f>_xlfn.XLOOKUP(Table6[[#This Row],[Loan Date]],$Q$5:$Q$152,$R$5:$R$152)</f>
        <v>Thursday</v>
      </c>
      <c r="L8683" t="str">
        <f>_xlfn.XLOOKUP(Table6[[#This Row],[Loan Date]],$Q$5:$Q$152,$S$5:$S$152)</f>
        <v>Week 6</v>
      </c>
    </row>
    <row r="8684" spans="1:12" x14ac:dyDescent="0.2">
      <c r="A8684" s="1">
        <v>44973</v>
      </c>
      <c r="B8684" t="s">
        <v>7</v>
      </c>
      <c r="C8684" s="1">
        <v>44973</v>
      </c>
      <c r="D8684" t="s">
        <v>214</v>
      </c>
      <c r="E8684" t="s">
        <v>23</v>
      </c>
      <c r="F8684" t="s">
        <v>23</v>
      </c>
      <c r="G8684" t="s">
        <v>20</v>
      </c>
      <c r="H8684" t="s">
        <v>0</v>
      </c>
      <c r="I8684">
        <f>MONTH(Table6[[#This Row],[Loan Date]])</f>
        <v>2</v>
      </c>
      <c r="J8684" t="str">
        <f>_xlfn.XLOOKUP(Table6[[#This Row],[Numeric Month]],$N$5:$N$11,$O$5:$O$11)</f>
        <v>Feb</v>
      </c>
      <c r="K8684" t="str">
        <f>_xlfn.XLOOKUP(Table6[[#This Row],[Loan Date]],$Q$5:$Q$152,$R$5:$R$152)</f>
        <v>Thursday</v>
      </c>
      <c r="L8684" t="str">
        <f>_xlfn.XLOOKUP(Table6[[#This Row],[Loan Date]],$Q$5:$Q$152,$S$5:$S$152)</f>
        <v>Week 6</v>
      </c>
    </row>
    <row r="8685" spans="1:12" x14ac:dyDescent="0.2">
      <c r="A8685" s="1">
        <v>44973</v>
      </c>
      <c r="B8685" t="s">
        <v>7</v>
      </c>
      <c r="C8685" s="1">
        <v>44973</v>
      </c>
      <c r="D8685" t="s">
        <v>175</v>
      </c>
      <c r="E8685" t="s">
        <v>21</v>
      </c>
      <c r="F8685" t="s">
        <v>21</v>
      </c>
      <c r="G8685" t="s">
        <v>20</v>
      </c>
      <c r="H8685" t="s">
        <v>0</v>
      </c>
      <c r="I8685">
        <f>MONTH(Table6[[#This Row],[Loan Date]])</f>
        <v>2</v>
      </c>
      <c r="J8685" t="str">
        <f>_xlfn.XLOOKUP(Table6[[#This Row],[Numeric Month]],$N$5:$N$11,$O$5:$O$11)</f>
        <v>Feb</v>
      </c>
      <c r="K8685" t="str">
        <f>_xlfn.XLOOKUP(Table6[[#This Row],[Loan Date]],$Q$5:$Q$152,$R$5:$R$152)</f>
        <v>Thursday</v>
      </c>
      <c r="L8685" t="str">
        <f>_xlfn.XLOOKUP(Table6[[#This Row],[Loan Date]],$Q$5:$Q$152,$S$5:$S$152)</f>
        <v>Week 6</v>
      </c>
    </row>
    <row r="8686" spans="1:12" x14ac:dyDescent="0.2">
      <c r="A8686" s="1">
        <v>44973</v>
      </c>
      <c r="B8686" t="s">
        <v>7</v>
      </c>
      <c r="C8686" s="1">
        <v>44973</v>
      </c>
      <c r="D8686" t="s">
        <v>177</v>
      </c>
      <c r="E8686" t="s">
        <v>176</v>
      </c>
      <c r="F8686" t="s">
        <v>23</v>
      </c>
      <c r="G8686" t="s">
        <v>20</v>
      </c>
      <c r="H8686" t="s">
        <v>0</v>
      </c>
      <c r="I8686">
        <f>MONTH(Table6[[#This Row],[Loan Date]])</f>
        <v>2</v>
      </c>
      <c r="J8686" t="str">
        <f>_xlfn.XLOOKUP(Table6[[#This Row],[Numeric Month]],$N$5:$N$11,$O$5:$O$11)</f>
        <v>Feb</v>
      </c>
      <c r="K8686" t="str">
        <f>_xlfn.XLOOKUP(Table6[[#This Row],[Loan Date]],$Q$5:$Q$152,$R$5:$R$152)</f>
        <v>Thursday</v>
      </c>
      <c r="L8686" t="str">
        <f>_xlfn.XLOOKUP(Table6[[#This Row],[Loan Date]],$Q$5:$Q$152,$S$5:$S$152)</f>
        <v>Week 6</v>
      </c>
    </row>
    <row r="8687" spans="1:12" x14ac:dyDescent="0.2">
      <c r="A8687" s="1">
        <v>44973</v>
      </c>
      <c r="B8687" t="s">
        <v>7</v>
      </c>
      <c r="C8687" s="1">
        <v>44973</v>
      </c>
      <c r="D8687" t="s">
        <v>734</v>
      </c>
      <c r="E8687" t="s">
        <v>21</v>
      </c>
      <c r="F8687" t="s">
        <v>21</v>
      </c>
      <c r="G8687" t="s">
        <v>20</v>
      </c>
      <c r="H8687" t="s">
        <v>0</v>
      </c>
      <c r="I8687">
        <f>MONTH(Table6[[#This Row],[Loan Date]])</f>
        <v>2</v>
      </c>
      <c r="J8687" t="str">
        <f>_xlfn.XLOOKUP(Table6[[#This Row],[Numeric Month]],$N$5:$N$11,$O$5:$O$11)</f>
        <v>Feb</v>
      </c>
      <c r="K8687" t="str">
        <f>_xlfn.XLOOKUP(Table6[[#This Row],[Loan Date]],$Q$5:$Q$152,$R$5:$R$152)</f>
        <v>Thursday</v>
      </c>
      <c r="L8687" t="str">
        <f>_xlfn.XLOOKUP(Table6[[#This Row],[Loan Date]],$Q$5:$Q$152,$S$5:$S$152)</f>
        <v>Week 6</v>
      </c>
    </row>
    <row r="8688" spans="1:12" x14ac:dyDescent="0.2">
      <c r="A8688" s="1">
        <v>44973</v>
      </c>
      <c r="B8688" t="s">
        <v>7</v>
      </c>
      <c r="C8688" s="1">
        <v>44973</v>
      </c>
      <c r="D8688" t="s">
        <v>200</v>
      </c>
      <c r="E8688" t="s">
        <v>23</v>
      </c>
      <c r="F8688" t="s">
        <v>23</v>
      </c>
      <c r="G8688" t="s">
        <v>20</v>
      </c>
      <c r="H8688" t="s">
        <v>0</v>
      </c>
      <c r="I8688">
        <f>MONTH(Table6[[#This Row],[Loan Date]])</f>
        <v>2</v>
      </c>
      <c r="J8688" t="str">
        <f>_xlfn.XLOOKUP(Table6[[#This Row],[Numeric Month]],$N$5:$N$11,$O$5:$O$11)</f>
        <v>Feb</v>
      </c>
      <c r="K8688" t="str">
        <f>_xlfn.XLOOKUP(Table6[[#This Row],[Loan Date]],$Q$5:$Q$152,$R$5:$R$152)</f>
        <v>Thursday</v>
      </c>
      <c r="L8688" t="str">
        <f>_xlfn.XLOOKUP(Table6[[#This Row],[Loan Date]],$Q$5:$Q$152,$S$5:$S$152)</f>
        <v>Week 6</v>
      </c>
    </row>
    <row r="8689" spans="1:12" x14ac:dyDescent="0.2">
      <c r="A8689" s="1">
        <v>44973</v>
      </c>
      <c r="B8689" t="s">
        <v>5</v>
      </c>
      <c r="C8689" s="1">
        <v>44987</v>
      </c>
      <c r="D8689" t="s">
        <v>265</v>
      </c>
      <c r="E8689" t="s">
        <v>9</v>
      </c>
      <c r="F8689" t="s">
        <v>8</v>
      </c>
      <c r="G8689" t="s">
        <v>1</v>
      </c>
      <c r="H8689" t="s">
        <v>0</v>
      </c>
      <c r="I8689">
        <f>MONTH(Table6[[#This Row],[Loan Date]])</f>
        <v>2</v>
      </c>
      <c r="J8689" t="str">
        <f>_xlfn.XLOOKUP(Table6[[#This Row],[Numeric Month]],$N$5:$N$11,$O$5:$O$11)</f>
        <v>Feb</v>
      </c>
      <c r="K8689" t="str">
        <f>_xlfn.XLOOKUP(Table6[[#This Row],[Loan Date]],$Q$5:$Q$152,$R$5:$R$152)</f>
        <v>Thursday</v>
      </c>
      <c r="L8689" t="str">
        <f>_xlfn.XLOOKUP(Table6[[#This Row],[Loan Date]],$Q$5:$Q$152,$S$5:$S$152)</f>
        <v>Week 6</v>
      </c>
    </row>
    <row r="8690" spans="1:12" x14ac:dyDescent="0.2">
      <c r="A8690" s="1">
        <v>44973</v>
      </c>
      <c r="B8690" t="s">
        <v>5</v>
      </c>
      <c r="C8690" s="1">
        <v>44987</v>
      </c>
      <c r="D8690" t="s">
        <v>16</v>
      </c>
      <c r="E8690" t="s">
        <v>15</v>
      </c>
      <c r="F8690" t="s">
        <v>14</v>
      </c>
      <c r="G8690" t="s">
        <v>1</v>
      </c>
      <c r="H8690" t="s">
        <v>0</v>
      </c>
      <c r="I8690">
        <f>MONTH(Table6[[#This Row],[Loan Date]])</f>
        <v>2</v>
      </c>
      <c r="J8690" t="str">
        <f>_xlfn.XLOOKUP(Table6[[#This Row],[Numeric Month]],$N$5:$N$11,$O$5:$O$11)</f>
        <v>Feb</v>
      </c>
      <c r="K8690" t="str">
        <f>_xlfn.XLOOKUP(Table6[[#This Row],[Loan Date]],$Q$5:$Q$152,$R$5:$R$152)</f>
        <v>Thursday</v>
      </c>
      <c r="L8690" t="str">
        <f>_xlfn.XLOOKUP(Table6[[#This Row],[Loan Date]],$Q$5:$Q$152,$S$5:$S$152)</f>
        <v>Week 6</v>
      </c>
    </row>
    <row r="8691" spans="1:12" x14ac:dyDescent="0.2">
      <c r="A8691" s="1">
        <v>44973</v>
      </c>
      <c r="B8691" t="s">
        <v>7</v>
      </c>
      <c r="C8691" s="1">
        <v>44980</v>
      </c>
      <c r="D8691" t="s">
        <v>91</v>
      </c>
      <c r="E8691" t="s">
        <v>15</v>
      </c>
      <c r="F8691" t="s">
        <v>14</v>
      </c>
      <c r="G8691" t="s">
        <v>1</v>
      </c>
      <c r="H8691" t="s">
        <v>0</v>
      </c>
      <c r="I8691">
        <f>MONTH(Table6[[#This Row],[Loan Date]])</f>
        <v>2</v>
      </c>
      <c r="J8691" t="str">
        <f>_xlfn.XLOOKUP(Table6[[#This Row],[Numeric Month]],$N$5:$N$11,$O$5:$O$11)</f>
        <v>Feb</v>
      </c>
      <c r="K8691" t="str">
        <f>_xlfn.XLOOKUP(Table6[[#This Row],[Loan Date]],$Q$5:$Q$152,$R$5:$R$152)</f>
        <v>Thursday</v>
      </c>
      <c r="L8691" t="str">
        <f>_xlfn.XLOOKUP(Table6[[#This Row],[Loan Date]],$Q$5:$Q$152,$S$5:$S$152)</f>
        <v>Week 6</v>
      </c>
    </row>
    <row r="8692" spans="1:12" x14ac:dyDescent="0.2">
      <c r="A8692" s="1">
        <v>44973</v>
      </c>
      <c r="B8692" t="s">
        <v>5</v>
      </c>
      <c r="C8692" s="1">
        <v>44987</v>
      </c>
      <c r="D8692" t="s">
        <v>424</v>
      </c>
      <c r="E8692" t="s">
        <v>9</v>
      </c>
      <c r="F8692" t="s">
        <v>8</v>
      </c>
      <c r="G8692" t="s">
        <v>1</v>
      </c>
      <c r="H8692" t="s">
        <v>0</v>
      </c>
      <c r="I8692">
        <f>MONTH(Table6[[#This Row],[Loan Date]])</f>
        <v>2</v>
      </c>
      <c r="J8692" t="str">
        <f>_xlfn.XLOOKUP(Table6[[#This Row],[Numeric Month]],$N$5:$N$11,$O$5:$O$11)</f>
        <v>Feb</v>
      </c>
      <c r="K8692" t="str">
        <f>_xlfn.XLOOKUP(Table6[[#This Row],[Loan Date]],$Q$5:$Q$152,$R$5:$R$152)</f>
        <v>Thursday</v>
      </c>
      <c r="L8692" t="str">
        <f>_xlfn.XLOOKUP(Table6[[#This Row],[Loan Date]],$Q$5:$Q$152,$S$5:$S$152)</f>
        <v>Week 6</v>
      </c>
    </row>
    <row r="8693" spans="1:12" x14ac:dyDescent="0.2">
      <c r="A8693" s="1">
        <v>44973</v>
      </c>
      <c r="B8693" t="s">
        <v>5</v>
      </c>
      <c r="C8693" s="1">
        <v>44973</v>
      </c>
      <c r="D8693" t="s">
        <v>497</v>
      </c>
      <c r="E8693" t="s">
        <v>21</v>
      </c>
      <c r="F8693" t="s">
        <v>21</v>
      </c>
      <c r="G8693" t="s">
        <v>20</v>
      </c>
      <c r="H8693" t="s">
        <v>0</v>
      </c>
      <c r="I8693">
        <f>MONTH(Table6[[#This Row],[Loan Date]])</f>
        <v>2</v>
      </c>
      <c r="J8693" t="str">
        <f>_xlfn.XLOOKUP(Table6[[#This Row],[Numeric Month]],$N$5:$N$11,$O$5:$O$11)</f>
        <v>Feb</v>
      </c>
      <c r="K8693" t="str">
        <f>_xlfn.XLOOKUP(Table6[[#This Row],[Loan Date]],$Q$5:$Q$152,$R$5:$R$152)</f>
        <v>Thursday</v>
      </c>
      <c r="L8693" t="str">
        <f>_xlfn.XLOOKUP(Table6[[#This Row],[Loan Date]],$Q$5:$Q$152,$S$5:$S$152)</f>
        <v>Week 6</v>
      </c>
    </row>
    <row r="8694" spans="1:12" x14ac:dyDescent="0.2">
      <c r="A8694" s="1">
        <v>44973</v>
      </c>
      <c r="B8694" t="s">
        <v>5</v>
      </c>
      <c r="C8694" s="1">
        <v>44973</v>
      </c>
      <c r="D8694" t="s">
        <v>171</v>
      </c>
      <c r="E8694" t="s">
        <v>23</v>
      </c>
      <c r="F8694" t="s">
        <v>23</v>
      </c>
      <c r="G8694" t="s">
        <v>20</v>
      </c>
      <c r="H8694" t="s">
        <v>0</v>
      </c>
      <c r="I8694">
        <f>MONTH(Table6[[#This Row],[Loan Date]])</f>
        <v>2</v>
      </c>
      <c r="J8694" t="str">
        <f>_xlfn.XLOOKUP(Table6[[#This Row],[Numeric Month]],$N$5:$N$11,$O$5:$O$11)</f>
        <v>Feb</v>
      </c>
      <c r="K8694" t="str">
        <f>_xlfn.XLOOKUP(Table6[[#This Row],[Loan Date]],$Q$5:$Q$152,$R$5:$R$152)</f>
        <v>Thursday</v>
      </c>
      <c r="L8694" t="str">
        <f>_xlfn.XLOOKUP(Table6[[#This Row],[Loan Date]],$Q$5:$Q$152,$S$5:$S$152)</f>
        <v>Week 6</v>
      </c>
    </row>
    <row r="8695" spans="1:12" x14ac:dyDescent="0.2">
      <c r="A8695" s="1">
        <v>44973</v>
      </c>
      <c r="B8695" t="s">
        <v>7</v>
      </c>
      <c r="C8695" s="1">
        <v>44973</v>
      </c>
      <c r="D8695" t="s">
        <v>738</v>
      </c>
      <c r="E8695" t="s">
        <v>21</v>
      </c>
      <c r="F8695" t="s">
        <v>21</v>
      </c>
      <c r="G8695" t="s">
        <v>20</v>
      </c>
      <c r="H8695" t="s">
        <v>0</v>
      </c>
      <c r="I8695">
        <f>MONTH(Table6[[#This Row],[Loan Date]])</f>
        <v>2</v>
      </c>
      <c r="J8695" t="str">
        <f>_xlfn.XLOOKUP(Table6[[#This Row],[Numeric Month]],$N$5:$N$11,$O$5:$O$11)</f>
        <v>Feb</v>
      </c>
      <c r="K8695" t="str">
        <f>_xlfn.XLOOKUP(Table6[[#This Row],[Loan Date]],$Q$5:$Q$152,$R$5:$R$152)</f>
        <v>Thursday</v>
      </c>
      <c r="L8695" t="str">
        <f>_xlfn.XLOOKUP(Table6[[#This Row],[Loan Date]],$Q$5:$Q$152,$S$5:$S$152)</f>
        <v>Week 6</v>
      </c>
    </row>
    <row r="8696" spans="1:12" x14ac:dyDescent="0.2">
      <c r="A8696" s="1">
        <v>44973</v>
      </c>
      <c r="B8696" t="s">
        <v>7</v>
      </c>
      <c r="C8696" s="1">
        <v>44973</v>
      </c>
      <c r="D8696" t="s">
        <v>97</v>
      </c>
      <c r="E8696" t="s">
        <v>23</v>
      </c>
      <c r="F8696" t="s">
        <v>23</v>
      </c>
      <c r="G8696" t="s">
        <v>20</v>
      </c>
      <c r="H8696" t="s">
        <v>0</v>
      </c>
      <c r="I8696">
        <f>MONTH(Table6[[#This Row],[Loan Date]])</f>
        <v>2</v>
      </c>
      <c r="J8696" t="str">
        <f>_xlfn.XLOOKUP(Table6[[#This Row],[Numeric Month]],$N$5:$N$11,$O$5:$O$11)</f>
        <v>Feb</v>
      </c>
      <c r="K8696" t="str">
        <f>_xlfn.XLOOKUP(Table6[[#This Row],[Loan Date]],$Q$5:$Q$152,$R$5:$R$152)</f>
        <v>Thursday</v>
      </c>
      <c r="L8696" t="str">
        <f>_xlfn.XLOOKUP(Table6[[#This Row],[Loan Date]],$Q$5:$Q$152,$S$5:$S$152)</f>
        <v>Week 6</v>
      </c>
    </row>
    <row r="8697" spans="1:12" x14ac:dyDescent="0.2">
      <c r="A8697" s="1">
        <v>44973</v>
      </c>
      <c r="B8697" t="s">
        <v>7</v>
      </c>
      <c r="C8697" s="1">
        <v>44973</v>
      </c>
      <c r="D8697" t="s">
        <v>38</v>
      </c>
      <c r="E8697" t="s">
        <v>37</v>
      </c>
      <c r="F8697" t="s">
        <v>37</v>
      </c>
      <c r="G8697" t="s">
        <v>20</v>
      </c>
      <c r="H8697" t="s">
        <v>0</v>
      </c>
      <c r="I8697">
        <f>MONTH(Table6[[#This Row],[Loan Date]])</f>
        <v>2</v>
      </c>
      <c r="J8697" t="str">
        <f>_xlfn.XLOOKUP(Table6[[#This Row],[Numeric Month]],$N$5:$N$11,$O$5:$O$11)</f>
        <v>Feb</v>
      </c>
      <c r="K8697" t="str">
        <f>_xlfn.XLOOKUP(Table6[[#This Row],[Loan Date]],$Q$5:$Q$152,$R$5:$R$152)</f>
        <v>Thursday</v>
      </c>
      <c r="L8697" t="str">
        <f>_xlfn.XLOOKUP(Table6[[#This Row],[Loan Date]],$Q$5:$Q$152,$S$5:$S$152)</f>
        <v>Week 6</v>
      </c>
    </row>
    <row r="8698" spans="1:12" x14ac:dyDescent="0.2">
      <c r="A8698" s="1">
        <v>44973</v>
      </c>
      <c r="B8698" t="s">
        <v>107</v>
      </c>
      <c r="C8698" s="1">
        <v>44987</v>
      </c>
      <c r="D8698" t="s">
        <v>93</v>
      </c>
      <c r="E8698" t="s">
        <v>15</v>
      </c>
      <c r="F8698" t="s">
        <v>14</v>
      </c>
      <c r="G8698" t="s">
        <v>1</v>
      </c>
      <c r="H8698" t="s">
        <v>0</v>
      </c>
      <c r="I8698">
        <f>MONTH(Table6[[#This Row],[Loan Date]])</f>
        <v>2</v>
      </c>
      <c r="J8698" t="str">
        <f>_xlfn.XLOOKUP(Table6[[#This Row],[Numeric Month]],$N$5:$N$11,$O$5:$O$11)</f>
        <v>Feb</v>
      </c>
      <c r="K8698" t="str">
        <f>_xlfn.XLOOKUP(Table6[[#This Row],[Loan Date]],$Q$5:$Q$152,$R$5:$R$152)</f>
        <v>Thursday</v>
      </c>
      <c r="L8698" t="str">
        <f>_xlfn.XLOOKUP(Table6[[#This Row],[Loan Date]],$Q$5:$Q$152,$S$5:$S$152)</f>
        <v>Week 6</v>
      </c>
    </row>
    <row r="8699" spans="1:12" x14ac:dyDescent="0.2">
      <c r="A8699" s="1">
        <v>44973</v>
      </c>
      <c r="B8699" t="s">
        <v>7</v>
      </c>
      <c r="C8699" s="1">
        <v>44973</v>
      </c>
      <c r="D8699" t="s">
        <v>673</v>
      </c>
      <c r="E8699" t="s">
        <v>21</v>
      </c>
      <c r="F8699" t="s">
        <v>21</v>
      </c>
      <c r="G8699" t="s">
        <v>20</v>
      </c>
      <c r="H8699" t="s">
        <v>0</v>
      </c>
      <c r="I8699">
        <f>MONTH(Table6[[#This Row],[Loan Date]])</f>
        <v>2</v>
      </c>
      <c r="J8699" t="str">
        <f>_xlfn.XLOOKUP(Table6[[#This Row],[Numeric Month]],$N$5:$N$11,$O$5:$O$11)</f>
        <v>Feb</v>
      </c>
      <c r="K8699" t="str">
        <f>_xlfn.XLOOKUP(Table6[[#This Row],[Loan Date]],$Q$5:$Q$152,$R$5:$R$152)</f>
        <v>Thursday</v>
      </c>
      <c r="L8699" t="str">
        <f>_xlfn.XLOOKUP(Table6[[#This Row],[Loan Date]],$Q$5:$Q$152,$S$5:$S$152)</f>
        <v>Week 6</v>
      </c>
    </row>
    <row r="8700" spans="1:12" x14ac:dyDescent="0.2">
      <c r="A8700" s="1">
        <v>44973</v>
      </c>
      <c r="B8700" t="s">
        <v>7</v>
      </c>
      <c r="C8700" s="1">
        <v>44973</v>
      </c>
      <c r="D8700" t="s">
        <v>214</v>
      </c>
      <c r="E8700" t="s">
        <v>23</v>
      </c>
      <c r="F8700" t="s">
        <v>23</v>
      </c>
      <c r="G8700" t="s">
        <v>20</v>
      </c>
      <c r="H8700" t="s">
        <v>0</v>
      </c>
      <c r="I8700">
        <f>MONTH(Table6[[#This Row],[Loan Date]])</f>
        <v>2</v>
      </c>
      <c r="J8700" t="str">
        <f>_xlfn.XLOOKUP(Table6[[#This Row],[Numeric Month]],$N$5:$N$11,$O$5:$O$11)</f>
        <v>Feb</v>
      </c>
      <c r="K8700" t="str">
        <f>_xlfn.XLOOKUP(Table6[[#This Row],[Loan Date]],$Q$5:$Q$152,$R$5:$R$152)</f>
        <v>Thursday</v>
      </c>
      <c r="L8700" t="str">
        <f>_xlfn.XLOOKUP(Table6[[#This Row],[Loan Date]],$Q$5:$Q$152,$S$5:$S$152)</f>
        <v>Week 6</v>
      </c>
    </row>
    <row r="8701" spans="1:12" x14ac:dyDescent="0.2">
      <c r="A8701" s="1">
        <v>44973</v>
      </c>
      <c r="B8701" t="s">
        <v>7</v>
      </c>
      <c r="C8701" s="1">
        <v>44973</v>
      </c>
      <c r="D8701" t="s">
        <v>344</v>
      </c>
      <c r="E8701" t="s">
        <v>49</v>
      </c>
      <c r="F8701" t="s">
        <v>49</v>
      </c>
      <c r="G8701" t="s">
        <v>20</v>
      </c>
      <c r="H8701" t="s">
        <v>0</v>
      </c>
      <c r="I8701">
        <f>MONTH(Table6[[#This Row],[Loan Date]])</f>
        <v>2</v>
      </c>
      <c r="J8701" t="str">
        <f>_xlfn.XLOOKUP(Table6[[#This Row],[Numeric Month]],$N$5:$N$11,$O$5:$O$11)</f>
        <v>Feb</v>
      </c>
      <c r="K8701" t="str">
        <f>_xlfn.XLOOKUP(Table6[[#This Row],[Loan Date]],$Q$5:$Q$152,$R$5:$R$152)</f>
        <v>Thursday</v>
      </c>
      <c r="L8701" t="str">
        <f>_xlfn.XLOOKUP(Table6[[#This Row],[Loan Date]],$Q$5:$Q$152,$S$5:$S$152)</f>
        <v>Week 6</v>
      </c>
    </row>
    <row r="8702" spans="1:12" x14ac:dyDescent="0.2">
      <c r="A8702" s="1">
        <v>44973</v>
      </c>
      <c r="B8702" t="s">
        <v>5</v>
      </c>
      <c r="C8702" s="1">
        <v>44973</v>
      </c>
      <c r="D8702" t="s">
        <v>115</v>
      </c>
      <c r="E8702" t="s">
        <v>23</v>
      </c>
      <c r="F8702" t="s">
        <v>23</v>
      </c>
      <c r="G8702" t="s">
        <v>20</v>
      </c>
      <c r="H8702" t="s">
        <v>0</v>
      </c>
      <c r="I8702">
        <f>MONTH(Table6[[#This Row],[Loan Date]])</f>
        <v>2</v>
      </c>
      <c r="J8702" t="str">
        <f>_xlfn.XLOOKUP(Table6[[#This Row],[Numeric Month]],$N$5:$N$11,$O$5:$O$11)</f>
        <v>Feb</v>
      </c>
      <c r="K8702" t="str">
        <f>_xlfn.XLOOKUP(Table6[[#This Row],[Loan Date]],$Q$5:$Q$152,$R$5:$R$152)</f>
        <v>Thursday</v>
      </c>
      <c r="L8702" t="str">
        <f>_xlfn.XLOOKUP(Table6[[#This Row],[Loan Date]],$Q$5:$Q$152,$S$5:$S$152)</f>
        <v>Week 6</v>
      </c>
    </row>
    <row r="8703" spans="1:12" x14ac:dyDescent="0.2">
      <c r="A8703" s="1">
        <v>44973</v>
      </c>
      <c r="B8703" t="s">
        <v>5</v>
      </c>
      <c r="C8703" s="1">
        <v>44985</v>
      </c>
      <c r="D8703" t="s">
        <v>157</v>
      </c>
      <c r="E8703" t="s">
        <v>9</v>
      </c>
      <c r="F8703" t="s">
        <v>8</v>
      </c>
      <c r="G8703" t="s">
        <v>1</v>
      </c>
      <c r="H8703" t="s">
        <v>0</v>
      </c>
      <c r="I8703">
        <f>MONTH(Table6[[#This Row],[Loan Date]])</f>
        <v>2</v>
      </c>
      <c r="J8703" t="str">
        <f>_xlfn.XLOOKUP(Table6[[#This Row],[Numeric Month]],$N$5:$N$11,$O$5:$O$11)</f>
        <v>Feb</v>
      </c>
      <c r="K8703" t="str">
        <f>_xlfn.XLOOKUP(Table6[[#This Row],[Loan Date]],$Q$5:$Q$152,$R$5:$R$152)</f>
        <v>Thursday</v>
      </c>
      <c r="L8703" t="str">
        <f>_xlfn.XLOOKUP(Table6[[#This Row],[Loan Date]],$Q$5:$Q$152,$S$5:$S$152)</f>
        <v>Week 6</v>
      </c>
    </row>
    <row r="8704" spans="1:12" x14ac:dyDescent="0.2">
      <c r="A8704" s="1">
        <v>44973</v>
      </c>
      <c r="B8704" t="s">
        <v>5</v>
      </c>
      <c r="C8704" s="1">
        <v>44973</v>
      </c>
      <c r="D8704" t="s">
        <v>197</v>
      </c>
      <c r="E8704" t="s">
        <v>41</v>
      </c>
      <c r="F8704" t="s">
        <v>40</v>
      </c>
      <c r="G8704" t="s">
        <v>39</v>
      </c>
      <c r="H8704" t="s">
        <v>0</v>
      </c>
      <c r="I8704">
        <f>MONTH(Table6[[#This Row],[Loan Date]])</f>
        <v>2</v>
      </c>
      <c r="J8704" t="str">
        <f>_xlfn.XLOOKUP(Table6[[#This Row],[Numeric Month]],$N$5:$N$11,$O$5:$O$11)</f>
        <v>Feb</v>
      </c>
      <c r="K8704" t="str">
        <f>_xlfn.XLOOKUP(Table6[[#This Row],[Loan Date]],$Q$5:$Q$152,$R$5:$R$152)</f>
        <v>Thursday</v>
      </c>
      <c r="L8704" t="str">
        <f>_xlfn.XLOOKUP(Table6[[#This Row],[Loan Date]],$Q$5:$Q$152,$S$5:$S$152)</f>
        <v>Week 6</v>
      </c>
    </row>
    <row r="8705" spans="1:12" x14ac:dyDescent="0.2">
      <c r="A8705" s="1">
        <v>44973</v>
      </c>
      <c r="B8705" t="s">
        <v>7</v>
      </c>
      <c r="C8705" s="1">
        <v>44973</v>
      </c>
      <c r="D8705" t="s">
        <v>129</v>
      </c>
      <c r="E8705" t="s">
        <v>37</v>
      </c>
      <c r="F8705" t="s">
        <v>37</v>
      </c>
      <c r="G8705" t="s">
        <v>20</v>
      </c>
      <c r="H8705" t="s">
        <v>0</v>
      </c>
      <c r="I8705">
        <f>MONTH(Table6[[#This Row],[Loan Date]])</f>
        <v>2</v>
      </c>
      <c r="J8705" t="str">
        <f>_xlfn.XLOOKUP(Table6[[#This Row],[Numeric Month]],$N$5:$N$11,$O$5:$O$11)</f>
        <v>Feb</v>
      </c>
      <c r="K8705" t="str">
        <f>_xlfn.XLOOKUP(Table6[[#This Row],[Loan Date]],$Q$5:$Q$152,$R$5:$R$152)</f>
        <v>Thursday</v>
      </c>
      <c r="L8705" t="str">
        <f>_xlfn.XLOOKUP(Table6[[#This Row],[Loan Date]],$Q$5:$Q$152,$S$5:$S$152)</f>
        <v>Week 6</v>
      </c>
    </row>
    <row r="8706" spans="1:12" x14ac:dyDescent="0.2">
      <c r="A8706" s="1">
        <v>44973</v>
      </c>
      <c r="B8706" t="s">
        <v>5</v>
      </c>
      <c r="C8706" s="1">
        <v>44980</v>
      </c>
      <c r="D8706" t="s">
        <v>275</v>
      </c>
      <c r="E8706" t="s">
        <v>52</v>
      </c>
      <c r="F8706" t="s">
        <v>51</v>
      </c>
      <c r="G8706" t="s">
        <v>1</v>
      </c>
      <c r="H8706" t="s">
        <v>0</v>
      </c>
      <c r="I8706">
        <f>MONTH(Table6[[#This Row],[Loan Date]])</f>
        <v>2</v>
      </c>
      <c r="J8706" t="str">
        <f>_xlfn.XLOOKUP(Table6[[#This Row],[Numeric Month]],$N$5:$N$11,$O$5:$O$11)</f>
        <v>Feb</v>
      </c>
      <c r="K8706" t="str">
        <f>_xlfn.XLOOKUP(Table6[[#This Row],[Loan Date]],$Q$5:$Q$152,$R$5:$R$152)</f>
        <v>Thursday</v>
      </c>
      <c r="L8706" t="str">
        <f>_xlfn.XLOOKUP(Table6[[#This Row],[Loan Date]],$Q$5:$Q$152,$S$5:$S$152)</f>
        <v>Week 6</v>
      </c>
    </row>
    <row r="8707" spans="1:12" x14ac:dyDescent="0.2">
      <c r="A8707" s="1">
        <v>44973</v>
      </c>
      <c r="B8707" t="s">
        <v>5</v>
      </c>
      <c r="C8707" s="1">
        <v>44973</v>
      </c>
      <c r="D8707" t="s">
        <v>792</v>
      </c>
      <c r="E8707" t="s">
        <v>162</v>
      </c>
      <c r="F8707" t="s">
        <v>162</v>
      </c>
      <c r="G8707" t="s">
        <v>11</v>
      </c>
      <c r="H8707" t="s">
        <v>0</v>
      </c>
      <c r="I8707">
        <f>MONTH(Table6[[#This Row],[Loan Date]])</f>
        <v>2</v>
      </c>
      <c r="J8707" t="str">
        <f>_xlfn.XLOOKUP(Table6[[#This Row],[Numeric Month]],$N$5:$N$11,$O$5:$O$11)</f>
        <v>Feb</v>
      </c>
      <c r="K8707" t="str">
        <f>_xlfn.XLOOKUP(Table6[[#This Row],[Loan Date]],$Q$5:$Q$152,$R$5:$R$152)</f>
        <v>Thursday</v>
      </c>
      <c r="L8707" t="str">
        <f>_xlfn.XLOOKUP(Table6[[#This Row],[Loan Date]],$Q$5:$Q$152,$S$5:$S$152)</f>
        <v>Week 6</v>
      </c>
    </row>
    <row r="8708" spans="1:12" x14ac:dyDescent="0.2">
      <c r="A8708" s="1">
        <v>44973</v>
      </c>
      <c r="B8708" t="s">
        <v>7</v>
      </c>
      <c r="C8708" s="1">
        <v>44973</v>
      </c>
      <c r="D8708" t="s">
        <v>42</v>
      </c>
      <c r="E8708" t="s">
        <v>41</v>
      </c>
      <c r="F8708" t="s">
        <v>40</v>
      </c>
      <c r="G8708" t="s">
        <v>39</v>
      </c>
      <c r="H8708" t="s">
        <v>0</v>
      </c>
      <c r="I8708">
        <f>MONTH(Table6[[#This Row],[Loan Date]])</f>
        <v>2</v>
      </c>
      <c r="J8708" t="str">
        <f>_xlfn.XLOOKUP(Table6[[#This Row],[Numeric Month]],$N$5:$N$11,$O$5:$O$11)</f>
        <v>Feb</v>
      </c>
      <c r="K8708" t="str">
        <f>_xlfn.XLOOKUP(Table6[[#This Row],[Loan Date]],$Q$5:$Q$152,$R$5:$R$152)</f>
        <v>Thursday</v>
      </c>
      <c r="L8708" t="str">
        <f>_xlfn.XLOOKUP(Table6[[#This Row],[Loan Date]],$Q$5:$Q$152,$S$5:$S$152)</f>
        <v>Week 6</v>
      </c>
    </row>
    <row r="8709" spans="1:12" x14ac:dyDescent="0.2">
      <c r="A8709" s="1">
        <v>44973</v>
      </c>
      <c r="B8709" t="s">
        <v>7</v>
      </c>
      <c r="C8709" s="1">
        <v>44980</v>
      </c>
      <c r="D8709" t="s">
        <v>595</v>
      </c>
      <c r="E8709" t="s">
        <v>3</v>
      </c>
      <c r="F8709" t="s">
        <v>2</v>
      </c>
      <c r="G8709" t="s">
        <v>1</v>
      </c>
      <c r="H8709" t="s">
        <v>0</v>
      </c>
      <c r="I8709">
        <f>MONTH(Table6[[#This Row],[Loan Date]])</f>
        <v>2</v>
      </c>
      <c r="J8709" t="str">
        <f>_xlfn.XLOOKUP(Table6[[#This Row],[Numeric Month]],$N$5:$N$11,$O$5:$O$11)</f>
        <v>Feb</v>
      </c>
      <c r="K8709" t="str">
        <f>_xlfn.XLOOKUP(Table6[[#This Row],[Loan Date]],$Q$5:$Q$152,$R$5:$R$152)</f>
        <v>Thursday</v>
      </c>
      <c r="L8709" t="str">
        <f>_xlfn.XLOOKUP(Table6[[#This Row],[Loan Date]],$Q$5:$Q$152,$S$5:$S$152)</f>
        <v>Week 6</v>
      </c>
    </row>
    <row r="8710" spans="1:12" x14ac:dyDescent="0.2">
      <c r="A8710" s="1">
        <v>44973</v>
      </c>
      <c r="B8710" t="s">
        <v>5</v>
      </c>
      <c r="C8710" s="1">
        <v>44973</v>
      </c>
      <c r="D8710" t="s">
        <v>433</v>
      </c>
      <c r="E8710" t="s">
        <v>65</v>
      </c>
      <c r="F8710" t="s">
        <v>65</v>
      </c>
      <c r="G8710" t="s">
        <v>20</v>
      </c>
      <c r="H8710" t="s">
        <v>0</v>
      </c>
      <c r="I8710">
        <f>MONTH(Table6[[#This Row],[Loan Date]])</f>
        <v>2</v>
      </c>
      <c r="J8710" t="str">
        <f>_xlfn.XLOOKUP(Table6[[#This Row],[Numeric Month]],$N$5:$N$11,$O$5:$O$11)</f>
        <v>Feb</v>
      </c>
      <c r="K8710" t="str">
        <f>_xlfn.XLOOKUP(Table6[[#This Row],[Loan Date]],$Q$5:$Q$152,$R$5:$R$152)</f>
        <v>Thursday</v>
      </c>
      <c r="L8710" t="str">
        <f>_xlfn.XLOOKUP(Table6[[#This Row],[Loan Date]],$Q$5:$Q$152,$S$5:$S$152)</f>
        <v>Week 6</v>
      </c>
    </row>
    <row r="8711" spans="1:12" x14ac:dyDescent="0.2">
      <c r="A8711" s="1">
        <v>44973</v>
      </c>
      <c r="B8711" t="s">
        <v>7</v>
      </c>
      <c r="C8711" s="1">
        <v>44987</v>
      </c>
      <c r="D8711" t="s">
        <v>467</v>
      </c>
      <c r="E8711" t="s">
        <v>9</v>
      </c>
      <c r="F8711" t="s">
        <v>8</v>
      </c>
      <c r="G8711" t="s">
        <v>1</v>
      </c>
      <c r="H8711" t="s">
        <v>0</v>
      </c>
      <c r="I8711">
        <f>MONTH(Table6[[#This Row],[Loan Date]])</f>
        <v>2</v>
      </c>
      <c r="J8711" t="str">
        <f>_xlfn.XLOOKUP(Table6[[#This Row],[Numeric Month]],$N$5:$N$11,$O$5:$O$11)</f>
        <v>Feb</v>
      </c>
      <c r="K8711" t="str">
        <f>_xlfn.XLOOKUP(Table6[[#This Row],[Loan Date]],$Q$5:$Q$152,$R$5:$R$152)</f>
        <v>Thursday</v>
      </c>
      <c r="L8711" t="str">
        <f>_xlfn.XLOOKUP(Table6[[#This Row],[Loan Date]],$Q$5:$Q$152,$S$5:$S$152)</f>
        <v>Week 6</v>
      </c>
    </row>
    <row r="8712" spans="1:12" x14ac:dyDescent="0.2">
      <c r="A8712" s="1">
        <v>44973</v>
      </c>
      <c r="B8712" t="s">
        <v>5</v>
      </c>
      <c r="C8712" s="1">
        <v>44973</v>
      </c>
      <c r="D8712" t="s">
        <v>260</v>
      </c>
      <c r="E8712" t="s">
        <v>21</v>
      </c>
      <c r="F8712" t="s">
        <v>21</v>
      </c>
      <c r="G8712" t="s">
        <v>20</v>
      </c>
      <c r="H8712" t="s">
        <v>0</v>
      </c>
      <c r="I8712">
        <f>MONTH(Table6[[#This Row],[Loan Date]])</f>
        <v>2</v>
      </c>
      <c r="J8712" t="str">
        <f>_xlfn.XLOOKUP(Table6[[#This Row],[Numeric Month]],$N$5:$N$11,$O$5:$O$11)</f>
        <v>Feb</v>
      </c>
      <c r="K8712" t="str">
        <f>_xlfn.XLOOKUP(Table6[[#This Row],[Loan Date]],$Q$5:$Q$152,$R$5:$R$152)</f>
        <v>Thursday</v>
      </c>
      <c r="L8712" t="str">
        <f>_xlfn.XLOOKUP(Table6[[#This Row],[Loan Date]],$Q$5:$Q$152,$S$5:$S$152)</f>
        <v>Week 6</v>
      </c>
    </row>
    <row r="8713" spans="1:12" x14ac:dyDescent="0.2">
      <c r="A8713" s="1">
        <v>44973</v>
      </c>
      <c r="B8713" t="s">
        <v>5</v>
      </c>
      <c r="C8713" s="1">
        <v>44973</v>
      </c>
      <c r="D8713" t="s">
        <v>77</v>
      </c>
      <c r="E8713" t="s">
        <v>23</v>
      </c>
      <c r="F8713" t="s">
        <v>23</v>
      </c>
      <c r="G8713" t="s">
        <v>20</v>
      </c>
      <c r="H8713" t="s">
        <v>0</v>
      </c>
      <c r="I8713">
        <f>MONTH(Table6[[#This Row],[Loan Date]])</f>
        <v>2</v>
      </c>
      <c r="J8713" t="str">
        <f>_xlfn.XLOOKUP(Table6[[#This Row],[Numeric Month]],$N$5:$N$11,$O$5:$O$11)</f>
        <v>Feb</v>
      </c>
      <c r="K8713" t="str">
        <f>_xlfn.XLOOKUP(Table6[[#This Row],[Loan Date]],$Q$5:$Q$152,$R$5:$R$152)</f>
        <v>Thursday</v>
      </c>
      <c r="L8713" t="str">
        <f>_xlfn.XLOOKUP(Table6[[#This Row],[Loan Date]],$Q$5:$Q$152,$S$5:$S$152)</f>
        <v>Week 6</v>
      </c>
    </row>
    <row r="8714" spans="1:12" x14ac:dyDescent="0.2">
      <c r="A8714" s="1">
        <v>44973</v>
      </c>
      <c r="B8714" t="s">
        <v>7</v>
      </c>
      <c r="C8714" s="1">
        <v>44980</v>
      </c>
      <c r="D8714" t="s">
        <v>860</v>
      </c>
      <c r="E8714" t="s">
        <v>15</v>
      </c>
      <c r="F8714" t="s">
        <v>14</v>
      </c>
      <c r="G8714" t="s">
        <v>1</v>
      </c>
      <c r="H8714" t="s">
        <v>0</v>
      </c>
      <c r="I8714">
        <f>MONTH(Table6[[#This Row],[Loan Date]])</f>
        <v>2</v>
      </c>
      <c r="J8714" t="str">
        <f>_xlfn.XLOOKUP(Table6[[#This Row],[Numeric Month]],$N$5:$N$11,$O$5:$O$11)</f>
        <v>Feb</v>
      </c>
      <c r="K8714" t="str">
        <f>_xlfn.XLOOKUP(Table6[[#This Row],[Loan Date]],$Q$5:$Q$152,$R$5:$R$152)</f>
        <v>Thursday</v>
      </c>
      <c r="L8714" t="str">
        <f>_xlfn.XLOOKUP(Table6[[#This Row],[Loan Date]],$Q$5:$Q$152,$S$5:$S$152)</f>
        <v>Week 6</v>
      </c>
    </row>
    <row r="8715" spans="1:12" x14ac:dyDescent="0.2">
      <c r="A8715" s="1">
        <v>44973</v>
      </c>
      <c r="B8715" t="s">
        <v>5</v>
      </c>
      <c r="C8715" s="1">
        <v>44980</v>
      </c>
      <c r="D8715" t="s">
        <v>691</v>
      </c>
      <c r="E8715" t="s">
        <v>9</v>
      </c>
      <c r="F8715" t="s">
        <v>8</v>
      </c>
      <c r="G8715" t="s">
        <v>1</v>
      </c>
      <c r="H8715" t="s">
        <v>0</v>
      </c>
      <c r="I8715">
        <f>MONTH(Table6[[#This Row],[Loan Date]])</f>
        <v>2</v>
      </c>
      <c r="J8715" t="str">
        <f>_xlfn.XLOOKUP(Table6[[#This Row],[Numeric Month]],$N$5:$N$11,$O$5:$O$11)</f>
        <v>Feb</v>
      </c>
      <c r="K8715" t="str">
        <f>_xlfn.XLOOKUP(Table6[[#This Row],[Loan Date]],$Q$5:$Q$152,$R$5:$R$152)</f>
        <v>Thursday</v>
      </c>
      <c r="L8715" t="str">
        <f>_xlfn.XLOOKUP(Table6[[#This Row],[Loan Date]],$Q$5:$Q$152,$S$5:$S$152)</f>
        <v>Week 6</v>
      </c>
    </row>
    <row r="8716" spans="1:12" x14ac:dyDescent="0.2">
      <c r="A8716" s="1">
        <v>44973</v>
      </c>
      <c r="B8716" t="s">
        <v>5</v>
      </c>
      <c r="C8716" s="1">
        <v>44973</v>
      </c>
      <c r="D8716" t="s">
        <v>174</v>
      </c>
      <c r="E8716" t="s">
        <v>23</v>
      </c>
      <c r="F8716" t="s">
        <v>23</v>
      </c>
      <c r="G8716" t="s">
        <v>20</v>
      </c>
      <c r="H8716" t="s">
        <v>0</v>
      </c>
      <c r="I8716">
        <f>MONTH(Table6[[#This Row],[Loan Date]])</f>
        <v>2</v>
      </c>
      <c r="J8716" t="str">
        <f>_xlfn.XLOOKUP(Table6[[#This Row],[Numeric Month]],$N$5:$N$11,$O$5:$O$11)</f>
        <v>Feb</v>
      </c>
      <c r="K8716" t="str">
        <f>_xlfn.XLOOKUP(Table6[[#This Row],[Loan Date]],$Q$5:$Q$152,$R$5:$R$152)</f>
        <v>Thursday</v>
      </c>
      <c r="L8716" t="str">
        <f>_xlfn.XLOOKUP(Table6[[#This Row],[Loan Date]],$Q$5:$Q$152,$S$5:$S$152)</f>
        <v>Week 6</v>
      </c>
    </row>
    <row r="8717" spans="1:12" x14ac:dyDescent="0.2">
      <c r="A8717" s="1">
        <v>44973</v>
      </c>
      <c r="B8717" t="s">
        <v>7</v>
      </c>
      <c r="C8717" s="1">
        <v>44987</v>
      </c>
      <c r="D8717" t="s">
        <v>606</v>
      </c>
      <c r="E8717" t="s">
        <v>9</v>
      </c>
      <c r="F8717" t="s">
        <v>8</v>
      </c>
      <c r="G8717" t="s">
        <v>1</v>
      </c>
      <c r="H8717" t="s">
        <v>0</v>
      </c>
      <c r="I8717">
        <f>MONTH(Table6[[#This Row],[Loan Date]])</f>
        <v>2</v>
      </c>
      <c r="J8717" t="str">
        <f>_xlfn.XLOOKUP(Table6[[#This Row],[Numeric Month]],$N$5:$N$11,$O$5:$O$11)</f>
        <v>Feb</v>
      </c>
      <c r="K8717" t="str">
        <f>_xlfn.XLOOKUP(Table6[[#This Row],[Loan Date]],$Q$5:$Q$152,$R$5:$R$152)</f>
        <v>Thursday</v>
      </c>
      <c r="L8717" t="str">
        <f>_xlfn.XLOOKUP(Table6[[#This Row],[Loan Date]],$Q$5:$Q$152,$S$5:$S$152)</f>
        <v>Week 6</v>
      </c>
    </row>
    <row r="8718" spans="1:12" x14ac:dyDescent="0.2">
      <c r="A8718" s="1">
        <v>44973</v>
      </c>
      <c r="B8718" t="s">
        <v>7</v>
      </c>
      <c r="C8718" s="1">
        <v>44980</v>
      </c>
      <c r="D8718" t="s">
        <v>305</v>
      </c>
      <c r="E8718" t="s">
        <v>9</v>
      </c>
      <c r="F8718" t="s">
        <v>8</v>
      </c>
      <c r="G8718" t="s">
        <v>1</v>
      </c>
      <c r="H8718" t="s">
        <v>0</v>
      </c>
      <c r="I8718">
        <f>MONTH(Table6[[#This Row],[Loan Date]])</f>
        <v>2</v>
      </c>
      <c r="J8718" t="str">
        <f>_xlfn.XLOOKUP(Table6[[#This Row],[Numeric Month]],$N$5:$N$11,$O$5:$O$11)</f>
        <v>Feb</v>
      </c>
      <c r="K8718" t="str">
        <f>_xlfn.XLOOKUP(Table6[[#This Row],[Loan Date]],$Q$5:$Q$152,$R$5:$R$152)</f>
        <v>Thursday</v>
      </c>
      <c r="L8718" t="str">
        <f>_xlfn.XLOOKUP(Table6[[#This Row],[Loan Date]],$Q$5:$Q$152,$S$5:$S$152)</f>
        <v>Week 6</v>
      </c>
    </row>
    <row r="8719" spans="1:12" x14ac:dyDescent="0.2">
      <c r="A8719" s="1">
        <v>44973</v>
      </c>
      <c r="B8719" t="s">
        <v>5</v>
      </c>
      <c r="C8719" s="1">
        <v>44980</v>
      </c>
      <c r="D8719" t="s">
        <v>859</v>
      </c>
      <c r="E8719" t="s">
        <v>3</v>
      </c>
      <c r="F8719" t="s">
        <v>2</v>
      </c>
      <c r="G8719" t="s">
        <v>1</v>
      </c>
      <c r="H8719" t="s">
        <v>0</v>
      </c>
      <c r="I8719">
        <f>MONTH(Table6[[#This Row],[Loan Date]])</f>
        <v>2</v>
      </c>
      <c r="J8719" t="str">
        <f>_xlfn.XLOOKUP(Table6[[#This Row],[Numeric Month]],$N$5:$N$11,$O$5:$O$11)</f>
        <v>Feb</v>
      </c>
      <c r="K8719" t="str">
        <f>_xlfn.XLOOKUP(Table6[[#This Row],[Loan Date]],$Q$5:$Q$152,$R$5:$R$152)</f>
        <v>Thursday</v>
      </c>
      <c r="L8719" t="str">
        <f>_xlfn.XLOOKUP(Table6[[#This Row],[Loan Date]],$Q$5:$Q$152,$S$5:$S$152)</f>
        <v>Week 6</v>
      </c>
    </row>
    <row r="8720" spans="1:12" x14ac:dyDescent="0.2">
      <c r="A8720" s="1">
        <v>44973</v>
      </c>
      <c r="B8720" t="s">
        <v>5</v>
      </c>
      <c r="C8720" s="1">
        <v>44973</v>
      </c>
      <c r="D8720" t="s">
        <v>171</v>
      </c>
      <c r="E8720" t="s">
        <v>23</v>
      </c>
      <c r="F8720" t="s">
        <v>23</v>
      </c>
      <c r="G8720" t="s">
        <v>20</v>
      </c>
      <c r="H8720" t="s">
        <v>0</v>
      </c>
      <c r="I8720">
        <f>MONTH(Table6[[#This Row],[Loan Date]])</f>
        <v>2</v>
      </c>
      <c r="J8720" t="str">
        <f>_xlfn.XLOOKUP(Table6[[#This Row],[Numeric Month]],$N$5:$N$11,$O$5:$O$11)</f>
        <v>Feb</v>
      </c>
      <c r="K8720" t="str">
        <f>_xlfn.XLOOKUP(Table6[[#This Row],[Loan Date]],$Q$5:$Q$152,$R$5:$R$152)</f>
        <v>Thursday</v>
      </c>
      <c r="L8720" t="str">
        <f>_xlfn.XLOOKUP(Table6[[#This Row],[Loan Date]],$Q$5:$Q$152,$S$5:$S$152)</f>
        <v>Week 6</v>
      </c>
    </row>
    <row r="8721" spans="1:12" x14ac:dyDescent="0.2">
      <c r="A8721" s="1">
        <v>44973</v>
      </c>
      <c r="B8721" t="s">
        <v>5</v>
      </c>
      <c r="C8721" s="1">
        <v>44973</v>
      </c>
      <c r="D8721" t="s">
        <v>267</v>
      </c>
      <c r="E8721" t="s">
        <v>37</v>
      </c>
      <c r="F8721" t="s">
        <v>37</v>
      </c>
      <c r="G8721" t="s">
        <v>20</v>
      </c>
      <c r="H8721" t="s">
        <v>0</v>
      </c>
      <c r="I8721">
        <f>MONTH(Table6[[#This Row],[Loan Date]])</f>
        <v>2</v>
      </c>
      <c r="J8721" t="str">
        <f>_xlfn.XLOOKUP(Table6[[#This Row],[Numeric Month]],$N$5:$N$11,$O$5:$O$11)</f>
        <v>Feb</v>
      </c>
      <c r="K8721" t="str">
        <f>_xlfn.XLOOKUP(Table6[[#This Row],[Loan Date]],$Q$5:$Q$152,$R$5:$R$152)</f>
        <v>Thursday</v>
      </c>
      <c r="L8721" t="str">
        <f>_xlfn.XLOOKUP(Table6[[#This Row],[Loan Date]],$Q$5:$Q$152,$S$5:$S$152)</f>
        <v>Week 6</v>
      </c>
    </row>
    <row r="8722" spans="1:12" x14ac:dyDescent="0.2">
      <c r="A8722" s="1">
        <v>44974</v>
      </c>
      <c r="B8722" t="s">
        <v>5</v>
      </c>
      <c r="C8722" s="1">
        <v>44988</v>
      </c>
      <c r="D8722" t="s">
        <v>304</v>
      </c>
      <c r="E8722" t="s">
        <v>15</v>
      </c>
      <c r="F8722" t="s">
        <v>14</v>
      </c>
      <c r="G8722" t="s">
        <v>1</v>
      </c>
      <c r="H8722" t="s">
        <v>0</v>
      </c>
      <c r="I8722">
        <f>MONTH(Table6[[#This Row],[Loan Date]])</f>
        <v>2</v>
      </c>
      <c r="J8722" t="str">
        <f>_xlfn.XLOOKUP(Table6[[#This Row],[Numeric Month]],$N$5:$N$11,$O$5:$O$11)</f>
        <v>Feb</v>
      </c>
      <c r="K8722" t="str">
        <f>_xlfn.XLOOKUP(Table6[[#This Row],[Loan Date]],$Q$5:$Q$152,$R$5:$R$152)</f>
        <v>Friday</v>
      </c>
      <c r="L8722" t="str">
        <f>_xlfn.XLOOKUP(Table6[[#This Row],[Loan Date]],$Q$5:$Q$152,$S$5:$S$152)</f>
        <v>Week 6</v>
      </c>
    </row>
    <row r="8723" spans="1:12" x14ac:dyDescent="0.2">
      <c r="A8723" s="1">
        <v>44974</v>
      </c>
      <c r="B8723" t="s">
        <v>5</v>
      </c>
      <c r="C8723" s="1">
        <v>44981</v>
      </c>
      <c r="D8723" t="s">
        <v>89</v>
      </c>
      <c r="E8723" t="s">
        <v>9</v>
      </c>
      <c r="F8723" t="s">
        <v>8</v>
      </c>
      <c r="G8723" t="s">
        <v>1</v>
      </c>
      <c r="H8723" t="s">
        <v>0</v>
      </c>
      <c r="I8723">
        <f>MONTH(Table6[[#This Row],[Loan Date]])</f>
        <v>2</v>
      </c>
      <c r="J8723" t="str">
        <f>_xlfn.XLOOKUP(Table6[[#This Row],[Numeric Month]],$N$5:$N$11,$O$5:$O$11)</f>
        <v>Feb</v>
      </c>
      <c r="K8723" t="str">
        <f>_xlfn.XLOOKUP(Table6[[#This Row],[Loan Date]],$Q$5:$Q$152,$R$5:$R$152)</f>
        <v>Friday</v>
      </c>
      <c r="L8723" t="str">
        <f>_xlfn.XLOOKUP(Table6[[#This Row],[Loan Date]],$Q$5:$Q$152,$S$5:$S$152)</f>
        <v>Week 6</v>
      </c>
    </row>
    <row r="8724" spans="1:12" x14ac:dyDescent="0.2">
      <c r="A8724" s="1">
        <v>44974</v>
      </c>
      <c r="B8724" t="s">
        <v>7</v>
      </c>
      <c r="C8724" s="1">
        <v>44981</v>
      </c>
      <c r="D8724" t="s">
        <v>625</v>
      </c>
      <c r="E8724" t="s">
        <v>52</v>
      </c>
      <c r="F8724" t="s">
        <v>51</v>
      </c>
      <c r="G8724" t="s">
        <v>1</v>
      </c>
      <c r="H8724" t="s">
        <v>0</v>
      </c>
      <c r="I8724">
        <f>MONTH(Table6[[#This Row],[Loan Date]])</f>
        <v>2</v>
      </c>
      <c r="J8724" t="str">
        <f>_xlfn.XLOOKUP(Table6[[#This Row],[Numeric Month]],$N$5:$N$11,$O$5:$O$11)</f>
        <v>Feb</v>
      </c>
      <c r="K8724" t="str">
        <f>_xlfn.XLOOKUP(Table6[[#This Row],[Loan Date]],$Q$5:$Q$152,$R$5:$R$152)</f>
        <v>Friday</v>
      </c>
      <c r="L8724" t="str">
        <f>_xlfn.XLOOKUP(Table6[[#This Row],[Loan Date]],$Q$5:$Q$152,$S$5:$S$152)</f>
        <v>Week 6</v>
      </c>
    </row>
    <row r="8725" spans="1:12" x14ac:dyDescent="0.2">
      <c r="A8725" s="1">
        <v>44974</v>
      </c>
      <c r="B8725" t="s">
        <v>5</v>
      </c>
      <c r="C8725" s="1">
        <v>44974</v>
      </c>
      <c r="D8725" t="s">
        <v>198</v>
      </c>
      <c r="E8725" t="s">
        <v>168</v>
      </c>
      <c r="F8725" t="s">
        <v>168</v>
      </c>
      <c r="G8725" t="s">
        <v>20</v>
      </c>
      <c r="H8725" t="s">
        <v>0</v>
      </c>
      <c r="I8725">
        <f>MONTH(Table6[[#This Row],[Loan Date]])</f>
        <v>2</v>
      </c>
      <c r="J8725" t="str">
        <f>_xlfn.XLOOKUP(Table6[[#This Row],[Numeric Month]],$N$5:$N$11,$O$5:$O$11)</f>
        <v>Feb</v>
      </c>
      <c r="K8725" t="str">
        <f>_xlfn.XLOOKUP(Table6[[#This Row],[Loan Date]],$Q$5:$Q$152,$R$5:$R$152)</f>
        <v>Friday</v>
      </c>
      <c r="L8725" t="str">
        <f>_xlfn.XLOOKUP(Table6[[#This Row],[Loan Date]],$Q$5:$Q$152,$S$5:$S$152)</f>
        <v>Week 6</v>
      </c>
    </row>
    <row r="8726" spans="1:12" x14ac:dyDescent="0.2">
      <c r="A8726" s="1">
        <v>44974</v>
      </c>
      <c r="B8726" t="s">
        <v>5</v>
      </c>
      <c r="C8726" s="1">
        <v>44981</v>
      </c>
      <c r="D8726" t="s">
        <v>585</v>
      </c>
      <c r="E8726" t="s">
        <v>3</v>
      </c>
      <c r="F8726" t="s">
        <v>2</v>
      </c>
      <c r="G8726" t="s">
        <v>1</v>
      </c>
      <c r="H8726" t="s">
        <v>0</v>
      </c>
      <c r="I8726">
        <f>MONTH(Table6[[#This Row],[Loan Date]])</f>
        <v>2</v>
      </c>
      <c r="J8726" t="str">
        <f>_xlfn.XLOOKUP(Table6[[#This Row],[Numeric Month]],$N$5:$N$11,$O$5:$O$11)</f>
        <v>Feb</v>
      </c>
      <c r="K8726" t="str">
        <f>_xlfn.XLOOKUP(Table6[[#This Row],[Loan Date]],$Q$5:$Q$152,$R$5:$R$152)</f>
        <v>Friday</v>
      </c>
      <c r="L8726" t="str">
        <f>_xlfn.XLOOKUP(Table6[[#This Row],[Loan Date]],$Q$5:$Q$152,$S$5:$S$152)</f>
        <v>Week 6</v>
      </c>
    </row>
    <row r="8727" spans="1:12" x14ac:dyDescent="0.2">
      <c r="A8727" s="1">
        <v>44974</v>
      </c>
      <c r="B8727" t="s">
        <v>7</v>
      </c>
      <c r="C8727" s="1">
        <v>44974</v>
      </c>
      <c r="D8727" t="s">
        <v>763</v>
      </c>
      <c r="E8727" t="s">
        <v>162</v>
      </c>
      <c r="F8727" t="s">
        <v>162</v>
      </c>
      <c r="G8727" t="s">
        <v>11</v>
      </c>
      <c r="H8727" t="s">
        <v>0</v>
      </c>
      <c r="I8727">
        <f>MONTH(Table6[[#This Row],[Loan Date]])</f>
        <v>2</v>
      </c>
      <c r="J8727" t="str">
        <f>_xlfn.XLOOKUP(Table6[[#This Row],[Numeric Month]],$N$5:$N$11,$O$5:$O$11)</f>
        <v>Feb</v>
      </c>
      <c r="K8727" t="str">
        <f>_xlfn.XLOOKUP(Table6[[#This Row],[Loan Date]],$Q$5:$Q$152,$R$5:$R$152)</f>
        <v>Friday</v>
      </c>
      <c r="L8727" t="str">
        <f>_xlfn.XLOOKUP(Table6[[#This Row],[Loan Date]],$Q$5:$Q$152,$S$5:$S$152)</f>
        <v>Week 6</v>
      </c>
    </row>
    <row r="8728" spans="1:12" x14ac:dyDescent="0.2">
      <c r="A8728" s="1">
        <v>44974</v>
      </c>
      <c r="B8728" t="s">
        <v>7</v>
      </c>
      <c r="C8728" s="1">
        <v>44974</v>
      </c>
      <c r="D8728" t="s">
        <v>250</v>
      </c>
      <c r="E8728" t="s">
        <v>44</v>
      </c>
      <c r="F8728" t="s">
        <v>44</v>
      </c>
      <c r="G8728" t="s">
        <v>39</v>
      </c>
      <c r="H8728" t="s">
        <v>0</v>
      </c>
      <c r="I8728">
        <f>MONTH(Table6[[#This Row],[Loan Date]])</f>
        <v>2</v>
      </c>
      <c r="J8728" t="str">
        <f>_xlfn.XLOOKUP(Table6[[#This Row],[Numeric Month]],$N$5:$N$11,$O$5:$O$11)</f>
        <v>Feb</v>
      </c>
      <c r="K8728" t="str">
        <f>_xlfn.XLOOKUP(Table6[[#This Row],[Loan Date]],$Q$5:$Q$152,$R$5:$R$152)</f>
        <v>Friday</v>
      </c>
      <c r="L8728" t="str">
        <f>_xlfn.XLOOKUP(Table6[[#This Row],[Loan Date]],$Q$5:$Q$152,$S$5:$S$152)</f>
        <v>Week 6</v>
      </c>
    </row>
    <row r="8729" spans="1:12" x14ac:dyDescent="0.2">
      <c r="A8729" s="1">
        <v>44974</v>
      </c>
      <c r="B8729" t="s">
        <v>7</v>
      </c>
      <c r="C8729" s="1">
        <v>44974</v>
      </c>
      <c r="D8729" t="s">
        <v>336</v>
      </c>
      <c r="E8729" t="s">
        <v>168</v>
      </c>
      <c r="F8729" t="s">
        <v>168</v>
      </c>
      <c r="G8729" t="s">
        <v>20</v>
      </c>
      <c r="H8729" t="s">
        <v>0</v>
      </c>
      <c r="I8729">
        <f>MONTH(Table6[[#This Row],[Loan Date]])</f>
        <v>2</v>
      </c>
      <c r="J8729" t="str">
        <f>_xlfn.XLOOKUP(Table6[[#This Row],[Numeric Month]],$N$5:$N$11,$O$5:$O$11)</f>
        <v>Feb</v>
      </c>
      <c r="K8729" t="str">
        <f>_xlfn.XLOOKUP(Table6[[#This Row],[Loan Date]],$Q$5:$Q$152,$R$5:$R$152)</f>
        <v>Friday</v>
      </c>
      <c r="L8729" t="str">
        <f>_xlfn.XLOOKUP(Table6[[#This Row],[Loan Date]],$Q$5:$Q$152,$S$5:$S$152)</f>
        <v>Week 6</v>
      </c>
    </row>
    <row r="8730" spans="1:12" x14ac:dyDescent="0.2">
      <c r="A8730" s="1">
        <v>44974</v>
      </c>
      <c r="B8730" t="s">
        <v>7</v>
      </c>
      <c r="C8730" s="1">
        <v>44974</v>
      </c>
      <c r="D8730" t="s">
        <v>530</v>
      </c>
      <c r="E8730" t="s">
        <v>113</v>
      </c>
      <c r="F8730" t="s">
        <v>113</v>
      </c>
      <c r="G8730" t="s">
        <v>20</v>
      </c>
      <c r="H8730" t="s">
        <v>0</v>
      </c>
      <c r="I8730">
        <f>MONTH(Table6[[#This Row],[Loan Date]])</f>
        <v>2</v>
      </c>
      <c r="J8730" t="str">
        <f>_xlfn.XLOOKUP(Table6[[#This Row],[Numeric Month]],$N$5:$N$11,$O$5:$O$11)</f>
        <v>Feb</v>
      </c>
      <c r="K8730" t="str">
        <f>_xlfn.XLOOKUP(Table6[[#This Row],[Loan Date]],$Q$5:$Q$152,$R$5:$R$152)</f>
        <v>Friday</v>
      </c>
      <c r="L8730" t="str">
        <f>_xlfn.XLOOKUP(Table6[[#This Row],[Loan Date]],$Q$5:$Q$152,$S$5:$S$152)</f>
        <v>Week 6</v>
      </c>
    </row>
    <row r="8731" spans="1:12" x14ac:dyDescent="0.2">
      <c r="A8731" s="1">
        <v>44974</v>
      </c>
      <c r="B8731" t="s">
        <v>7</v>
      </c>
      <c r="C8731" s="1">
        <v>44974</v>
      </c>
      <c r="D8731" t="s">
        <v>187</v>
      </c>
      <c r="E8731" t="s">
        <v>65</v>
      </c>
      <c r="F8731" t="s">
        <v>65</v>
      </c>
      <c r="G8731" t="s">
        <v>20</v>
      </c>
      <c r="H8731" t="s">
        <v>0</v>
      </c>
      <c r="I8731">
        <f>MONTH(Table6[[#This Row],[Loan Date]])</f>
        <v>2</v>
      </c>
      <c r="J8731" t="str">
        <f>_xlfn.XLOOKUP(Table6[[#This Row],[Numeric Month]],$N$5:$N$11,$O$5:$O$11)</f>
        <v>Feb</v>
      </c>
      <c r="K8731" t="str">
        <f>_xlfn.XLOOKUP(Table6[[#This Row],[Loan Date]],$Q$5:$Q$152,$R$5:$R$152)</f>
        <v>Friday</v>
      </c>
      <c r="L8731" t="str">
        <f>_xlfn.XLOOKUP(Table6[[#This Row],[Loan Date]],$Q$5:$Q$152,$S$5:$S$152)</f>
        <v>Week 6</v>
      </c>
    </row>
    <row r="8732" spans="1:12" x14ac:dyDescent="0.2">
      <c r="A8732" s="1">
        <v>44974</v>
      </c>
      <c r="B8732" t="s">
        <v>5</v>
      </c>
      <c r="C8732" s="1">
        <v>44981</v>
      </c>
      <c r="D8732" t="s">
        <v>750</v>
      </c>
      <c r="E8732" t="s">
        <v>3</v>
      </c>
      <c r="F8732" t="s">
        <v>2</v>
      </c>
      <c r="G8732" t="s">
        <v>1</v>
      </c>
      <c r="H8732" t="s">
        <v>0</v>
      </c>
      <c r="I8732">
        <f>MONTH(Table6[[#This Row],[Loan Date]])</f>
        <v>2</v>
      </c>
      <c r="J8732" t="str">
        <f>_xlfn.XLOOKUP(Table6[[#This Row],[Numeric Month]],$N$5:$N$11,$O$5:$O$11)</f>
        <v>Feb</v>
      </c>
      <c r="K8732" t="str">
        <f>_xlfn.XLOOKUP(Table6[[#This Row],[Loan Date]],$Q$5:$Q$152,$R$5:$R$152)</f>
        <v>Friday</v>
      </c>
      <c r="L8732" t="str">
        <f>_xlfn.XLOOKUP(Table6[[#This Row],[Loan Date]],$Q$5:$Q$152,$S$5:$S$152)</f>
        <v>Week 6</v>
      </c>
    </row>
    <row r="8733" spans="1:12" x14ac:dyDescent="0.2">
      <c r="A8733" s="1">
        <v>44974</v>
      </c>
      <c r="B8733" t="s">
        <v>5</v>
      </c>
      <c r="C8733" s="1">
        <v>44974</v>
      </c>
      <c r="D8733" t="s">
        <v>267</v>
      </c>
      <c r="E8733" t="s">
        <v>37</v>
      </c>
      <c r="F8733" t="s">
        <v>37</v>
      </c>
      <c r="G8733" t="s">
        <v>20</v>
      </c>
      <c r="H8733" t="s">
        <v>0</v>
      </c>
      <c r="I8733">
        <f>MONTH(Table6[[#This Row],[Loan Date]])</f>
        <v>2</v>
      </c>
      <c r="J8733" t="str">
        <f>_xlfn.XLOOKUP(Table6[[#This Row],[Numeric Month]],$N$5:$N$11,$O$5:$O$11)</f>
        <v>Feb</v>
      </c>
      <c r="K8733" t="str">
        <f>_xlfn.XLOOKUP(Table6[[#This Row],[Loan Date]],$Q$5:$Q$152,$R$5:$R$152)</f>
        <v>Friday</v>
      </c>
      <c r="L8733" t="str">
        <f>_xlfn.XLOOKUP(Table6[[#This Row],[Loan Date]],$Q$5:$Q$152,$S$5:$S$152)</f>
        <v>Week 6</v>
      </c>
    </row>
    <row r="8734" spans="1:12" x14ac:dyDescent="0.2">
      <c r="A8734" s="1">
        <v>44974</v>
      </c>
      <c r="B8734" t="s">
        <v>7</v>
      </c>
      <c r="C8734" s="1">
        <v>44981</v>
      </c>
      <c r="D8734" t="s">
        <v>209</v>
      </c>
      <c r="E8734" t="s">
        <v>9</v>
      </c>
      <c r="F8734" t="s">
        <v>8</v>
      </c>
      <c r="G8734" t="s">
        <v>1</v>
      </c>
      <c r="H8734" t="s">
        <v>0</v>
      </c>
      <c r="I8734">
        <f>MONTH(Table6[[#This Row],[Loan Date]])</f>
        <v>2</v>
      </c>
      <c r="J8734" t="str">
        <f>_xlfn.XLOOKUP(Table6[[#This Row],[Numeric Month]],$N$5:$N$11,$O$5:$O$11)</f>
        <v>Feb</v>
      </c>
      <c r="K8734" t="str">
        <f>_xlfn.XLOOKUP(Table6[[#This Row],[Loan Date]],$Q$5:$Q$152,$R$5:$R$152)</f>
        <v>Friday</v>
      </c>
      <c r="L8734" t="str">
        <f>_xlfn.XLOOKUP(Table6[[#This Row],[Loan Date]],$Q$5:$Q$152,$S$5:$S$152)</f>
        <v>Week 6</v>
      </c>
    </row>
    <row r="8735" spans="1:12" x14ac:dyDescent="0.2">
      <c r="A8735" s="1">
        <v>44974</v>
      </c>
      <c r="B8735" t="s">
        <v>7</v>
      </c>
      <c r="C8735" s="1">
        <v>44988</v>
      </c>
      <c r="D8735" t="s">
        <v>858</v>
      </c>
      <c r="E8735" t="s">
        <v>3</v>
      </c>
      <c r="F8735" t="s">
        <v>2</v>
      </c>
      <c r="G8735" t="s">
        <v>1</v>
      </c>
      <c r="H8735" t="s">
        <v>0</v>
      </c>
      <c r="I8735">
        <f>MONTH(Table6[[#This Row],[Loan Date]])</f>
        <v>2</v>
      </c>
      <c r="J8735" t="str">
        <f>_xlfn.XLOOKUP(Table6[[#This Row],[Numeric Month]],$N$5:$N$11,$O$5:$O$11)</f>
        <v>Feb</v>
      </c>
      <c r="K8735" t="str">
        <f>_xlfn.XLOOKUP(Table6[[#This Row],[Loan Date]],$Q$5:$Q$152,$R$5:$R$152)</f>
        <v>Friday</v>
      </c>
      <c r="L8735" t="str">
        <f>_xlfn.XLOOKUP(Table6[[#This Row],[Loan Date]],$Q$5:$Q$152,$S$5:$S$152)</f>
        <v>Week 6</v>
      </c>
    </row>
    <row r="8736" spans="1:12" x14ac:dyDescent="0.2">
      <c r="A8736" s="1">
        <v>44974</v>
      </c>
      <c r="B8736" t="s">
        <v>7</v>
      </c>
      <c r="C8736" s="1">
        <v>44981</v>
      </c>
      <c r="D8736" t="s">
        <v>857</v>
      </c>
      <c r="E8736" t="s">
        <v>15</v>
      </c>
      <c r="F8736" t="s">
        <v>14</v>
      </c>
      <c r="G8736" t="s">
        <v>1</v>
      </c>
      <c r="H8736" t="s">
        <v>0</v>
      </c>
      <c r="I8736">
        <f>MONTH(Table6[[#This Row],[Loan Date]])</f>
        <v>2</v>
      </c>
      <c r="J8736" t="str">
        <f>_xlfn.XLOOKUP(Table6[[#This Row],[Numeric Month]],$N$5:$N$11,$O$5:$O$11)</f>
        <v>Feb</v>
      </c>
      <c r="K8736" t="str">
        <f>_xlfn.XLOOKUP(Table6[[#This Row],[Loan Date]],$Q$5:$Q$152,$R$5:$R$152)</f>
        <v>Friday</v>
      </c>
      <c r="L8736" t="str">
        <f>_xlfn.XLOOKUP(Table6[[#This Row],[Loan Date]],$Q$5:$Q$152,$S$5:$S$152)</f>
        <v>Week 6</v>
      </c>
    </row>
    <row r="8737" spans="1:12" x14ac:dyDescent="0.2">
      <c r="A8737" s="1">
        <v>44974</v>
      </c>
      <c r="B8737" t="s">
        <v>7</v>
      </c>
      <c r="C8737" s="1">
        <v>44981</v>
      </c>
      <c r="D8737" t="s">
        <v>856</v>
      </c>
      <c r="E8737" t="s">
        <v>52</v>
      </c>
      <c r="F8737" t="s">
        <v>51</v>
      </c>
      <c r="G8737" t="s">
        <v>1</v>
      </c>
      <c r="H8737" t="s">
        <v>0</v>
      </c>
      <c r="I8737">
        <f>MONTH(Table6[[#This Row],[Loan Date]])</f>
        <v>2</v>
      </c>
      <c r="J8737" t="str">
        <f>_xlfn.XLOOKUP(Table6[[#This Row],[Numeric Month]],$N$5:$N$11,$O$5:$O$11)</f>
        <v>Feb</v>
      </c>
      <c r="K8737" t="str">
        <f>_xlfn.XLOOKUP(Table6[[#This Row],[Loan Date]],$Q$5:$Q$152,$R$5:$R$152)</f>
        <v>Friday</v>
      </c>
      <c r="L8737" t="str">
        <f>_xlfn.XLOOKUP(Table6[[#This Row],[Loan Date]],$Q$5:$Q$152,$S$5:$S$152)</f>
        <v>Week 6</v>
      </c>
    </row>
    <row r="8738" spans="1:12" x14ac:dyDescent="0.2">
      <c r="A8738" s="1">
        <v>44974</v>
      </c>
      <c r="B8738" t="s">
        <v>7</v>
      </c>
      <c r="C8738" s="1">
        <v>44974</v>
      </c>
      <c r="D8738" t="s">
        <v>790</v>
      </c>
      <c r="E8738" t="s">
        <v>41</v>
      </c>
      <c r="F8738" t="s">
        <v>40</v>
      </c>
      <c r="G8738" t="s">
        <v>39</v>
      </c>
      <c r="H8738" t="s">
        <v>0</v>
      </c>
      <c r="I8738">
        <f>MONTH(Table6[[#This Row],[Loan Date]])</f>
        <v>2</v>
      </c>
      <c r="J8738" t="str">
        <f>_xlfn.XLOOKUP(Table6[[#This Row],[Numeric Month]],$N$5:$N$11,$O$5:$O$11)</f>
        <v>Feb</v>
      </c>
      <c r="K8738" t="str">
        <f>_xlfn.XLOOKUP(Table6[[#This Row],[Loan Date]],$Q$5:$Q$152,$R$5:$R$152)</f>
        <v>Friday</v>
      </c>
      <c r="L8738" t="str">
        <f>_xlfn.XLOOKUP(Table6[[#This Row],[Loan Date]],$Q$5:$Q$152,$S$5:$S$152)</f>
        <v>Week 6</v>
      </c>
    </row>
    <row r="8739" spans="1:12" x14ac:dyDescent="0.2">
      <c r="A8739" s="1">
        <v>44974</v>
      </c>
      <c r="B8739" t="s">
        <v>5</v>
      </c>
      <c r="C8739" s="1">
        <v>44981</v>
      </c>
      <c r="D8739" t="s">
        <v>213</v>
      </c>
      <c r="E8739" t="s">
        <v>9</v>
      </c>
      <c r="F8739" t="s">
        <v>8</v>
      </c>
      <c r="G8739" t="s">
        <v>1</v>
      </c>
      <c r="H8739" t="s">
        <v>0</v>
      </c>
      <c r="I8739">
        <f>MONTH(Table6[[#This Row],[Loan Date]])</f>
        <v>2</v>
      </c>
      <c r="J8739" t="str">
        <f>_xlfn.XLOOKUP(Table6[[#This Row],[Numeric Month]],$N$5:$N$11,$O$5:$O$11)</f>
        <v>Feb</v>
      </c>
      <c r="K8739" t="str">
        <f>_xlfn.XLOOKUP(Table6[[#This Row],[Loan Date]],$Q$5:$Q$152,$R$5:$R$152)</f>
        <v>Friday</v>
      </c>
      <c r="L8739" t="str">
        <f>_xlfn.XLOOKUP(Table6[[#This Row],[Loan Date]],$Q$5:$Q$152,$S$5:$S$152)</f>
        <v>Week 6</v>
      </c>
    </row>
    <row r="8740" spans="1:12" x14ac:dyDescent="0.2">
      <c r="A8740" s="1">
        <v>44974</v>
      </c>
      <c r="B8740" t="s">
        <v>5</v>
      </c>
      <c r="C8740" s="1">
        <v>44987</v>
      </c>
      <c r="D8740" t="s">
        <v>109</v>
      </c>
      <c r="E8740" t="s">
        <v>15</v>
      </c>
      <c r="F8740" t="s">
        <v>14</v>
      </c>
      <c r="G8740" t="s">
        <v>1</v>
      </c>
      <c r="H8740" t="s">
        <v>0</v>
      </c>
      <c r="I8740">
        <f>MONTH(Table6[[#This Row],[Loan Date]])</f>
        <v>2</v>
      </c>
      <c r="J8740" t="str">
        <f>_xlfn.XLOOKUP(Table6[[#This Row],[Numeric Month]],$N$5:$N$11,$O$5:$O$11)</f>
        <v>Feb</v>
      </c>
      <c r="K8740" t="str">
        <f>_xlfn.XLOOKUP(Table6[[#This Row],[Loan Date]],$Q$5:$Q$152,$R$5:$R$152)</f>
        <v>Friday</v>
      </c>
      <c r="L8740" t="str">
        <f>_xlfn.XLOOKUP(Table6[[#This Row],[Loan Date]],$Q$5:$Q$152,$S$5:$S$152)</f>
        <v>Week 6</v>
      </c>
    </row>
    <row r="8741" spans="1:12" x14ac:dyDescent="0.2">
      <c r="A8741" s="1">
        <v>44974</v>
      </c>
      <c r="B8741" t="s">
        <v>7</v>
      </c>
      <c r="C8741" s="1">
        <v>44988</v>
      </c>
      <c r="D8741" t="s">
        <v>855</v>
      </c>
      <c r="E8741" t="s">
        <v>3</v>
      </c>
      <c r="F8741" t="s">
        <v>2</v>
      </c>
      <c r="G8741" t="s">
        <v>1</v>
      </c>
      <c r="H8741" t="s">
        <v>0</v>
      </c>
      <c r="I8741">
        <f>MONTH(Table6[[#This Row],[Loan Date]])</f>
        <v>2</v>
      </c>
      <c r="J8741" t="str">
        <f>_xlfn.XLOOKUP(Table6[[#This Row],[Numeric Month]],$N$5:$N$11,$O$5:$O$11)</f>
        <v>Feb</v>
      </c>
      <c r="K8741" t="str">
        <f>_xlfn.XLOOKUP(Table6[[#This Row],[Loan Date]],$Q$5:$Q$152,$R$5:$R$152)</f>
        <v>Friday</v>
      </c>
      <c r="L8741" t="str">
        <f>_xlfn.XLOOKUP(Table6[[#This Row],[Loan Date]],$Q$5:$Q$152,$S$5:$S$152)</f>
        <v>Week 6</v>
      </c>
    </row>
    <row r="8742" spans="1:12" x14ac:dyDescent="0.2">
      <c r="A8742" s="1">
        <v>44974</v>
      </c>
      <c r="B8742" t="s">
        <v>5</v>
      </c>
      <c r="C8742" s="1">
        <v>44974</v>
      </c>
      <c r="D8742" t="s">
        <v>185</v>
      </c>
      <c r="E8742" t="s">
        <v>21</v>
      </c>
      <c r="F8742" t="s">
        <v>21</v>
      </c>
      <c r="G8742" t="s">
        <v>20</v>
      </c>
      <c r="H8742" t="s">
        <v>0</v>
      </c>
      <c r="I8742">
        <f>MONTH(Table6[[#This Row],[Loan Date]])</f>
        <v>2</v>
      </c>
      <c r="J8742" t="str">
        <f>_xlfn.XLOOKUP(Table6[[#This Row],[Numeric Month]],$N$5:$N$11,$O$5:$O$11)</f>
        <v>Feb</v>
      </c>
      <c r="K8742" t="str">
        <f>_xlfn.XLOOKUP(Table6[[#This Row],[Loan Date]],$Q$5:$Q$152,$R$5:$R$152)</f>
        <v>Friday</v>
      </c>
      <c r="L8742" t="str">
        <f>_xlfn.XLOOKUP(Table6[[#This Row],[Loan Date]],$Q$5:$Q$152,$S$5:$S$152)</f>
        <v>Week 6</v>
      </c>
    </row>
    <row r="8743" spans="1:12" x14ac:dyDescent="0.2">
      <c r="A8743" s="1">
        <v>44974</v>
      </c>
      <c r="B8743" t="s">
        <v>5</v>
      </c>
      <c r="C8743" s="1">
        <v>44974</v>
      </c>
      <c r="D8743" t="s">
        <v>171</v>
      </c>
      <c r="E8743" t="s">
        <v>23</v>
      </c>
      <c r="F8743" t="s">
        <v>23</v>
      </c>
      <c r="G8743" t="s">
        <v>20</v>
      </c>
      <c r="H8743" t="s">
        <v>0</v>
      </c>
      <c r="I8743">
        <f>MONTH(Table6[[#This Row],[Loan Date]])</f>
        <v>2</v>
      </c>
      <c r="J8743" t="str">
        <f>_xlfn.XLOOKUP(Table6[[#This Row],[Numeric Month]],$N$5:$N$11,$O$5:$O$11)</f>
        <v>Feb</v>
      </c>
      <c r="K8743" t="str">
        <f>_xlfn.XLOOKUP(Table6[[#This Row],[Loan Date]],$Q$5:$Q$152,$R$5:$R$152)</f>
        <v>Friday</v>
      </c>
      <c r="L8743" t="str">
        <f>_xlfn.XLOOKUP(Table6[[#This Row],[Loan Date]],$Q$5:$Q$152,$S$5:$S$152)</f>
        <v>Week 6</v>
      </c>
    </row>
    <row r="8744" spans="1:12" x14ac:dyDescent="0.2">
      <c r="A8744" s="1">
        <v>44974</v>
      </c>
      <c r="B8744" t="s">
        <v>7</v>
      </c>
      <c r="C8744" s="1">
        <v>44981</v>
      </c>
      <c r="D8744" t="s">
        <v>282</v>
      </c>
      <c r="E8744" t="s">
        <v>52</v>
      </c>
      <c r="F8744" t="s">
        <v>51</v>
      </c>
      <c r="G8744" t="s">
        <v>1</v>
      </c>
      <c r="H8744" t="s">
        <v>0</v>
      </c>
      <c r="I8744">
        <f>MONTH(Table6[[#This Row],[Loan Date]])</f>
        <v>2</v>
      </c>
      <c r="J8744" t="str">
        <f>_xlfn.XLOOKUP(Table6[[#This Row],[Numeric Month]],$N$5:$N$11,$O$5:$O$11)</f>
        <v>Feb</v>
      </c>
      <c r="K8744" t="str">
        <f>_xlfn.XLOOKUP(Table6[[#This Row],[Loan Date]],$Q$5:$Q$152,$R$5:$R$152)</f>
        <v>Friday</v>
      </c>
      <c r="L8744" t="str">
        <f>_xlfn.XLOOKUP(Table6[[#This Row],[Loan Date]],$Q$5:$Q$152,$S$5:$S$152)</f>
        <v>Week 6</v>
      </c>
    </row>
    <row r="8745" spans="1:12" x14ac:dyDescent="0.2">
      <c r="A8745" s="1">
        <v>44974</v>
      </c>
      <c r="B8745" t="s">
        <v>107</v>
      </c>
      <c r="C8745" s="1">
        <v>44981</v>
      </c>
      <c r="D8745" t="s">
        <v>854</v>
      </c>
      <c r="E8745" t="s">
        <v>52</v>
      </c>
      <c r="F8745" t="s">
        <v>51</v>
      </c>
      <c r="G8745" t="s">
        <v>1</v>
      </c>
      <c r="H8745" t="s">
        <v>0</v>
      </c>
      <c r="I8745">
        <f>MONTH(Table6[[#This Row],[Loan Date]])</f>
        <v>2</v>
      </c>
      <c r="J8745" t="str">
        <f>_xlfn.XLOOKUP(Table6[[#This Row],[Numeric Month]],$N$5:$N$11,$O$5:$O$11)</f>
        <v>Feb</v>
      </c>
      <c r="K8745" t="str">
        <f>_xlfn.XLOOKUP(Table6[[#This Row],[Loan Date]],$Q$5:$Q$152,$R$5:$R$152)</f>
        <v>Friday</v>
      </c>
      <c r="L8745" t="str">
        <f>_xlfn.XLOOKUP(Table6[[#This Row],[Loan Date]],$Q$5:$Q$152,$S$5:$S$152)</f>
        <v>Week 6</v>
      </c>
    </row>
    <row r="8746" spans="1:12" x14ac:dyDescent="0.2">
      <c r="A8746" s="1">
        <v>44974</v>
      </c>
      <c r="B8746" t="s">
        <v>7</v>
      </c>
      <c r="C8746" s="1">
        <v>44981</v>
      </c>
      <c r="D8746" t="s">
        <v>490</v>
      </c>
      <c r="E8746" t="s">
        <v>52</v>
      </c>
      <c r="F8746" t="s">
        <v>51</v>
      </c>
      <c r="G8746" t="s">
        <v>1</v>
      </c>
      <c r="H8746" t="s">
        <v>0</v>
      </c>
      <c r="I8746">
        <f>MONTH(Table6[[#This Row],[Loan Date]])</f>
        <v>2</v>
      </c>
      <c r="J8746" t="str">
        <f>_xlfn.XLOOKUP(Table6[[#This Row],[Numeric Month]],$N$5:$N$11,$O$5:$O$11)</f>
        <v>Feb</v>
      </c>
      <c r="K8746" t="str">
        <f>_xlfn.XLOOKUP(Table6[[#This Row],[Loan Date]],$Q$5:$Q$152,$R$5:$R$152)</f>
        <v>Friday</v>
      </c>
      <c r="L8746" t="str">
        <f>_xlfn.XLOOKUP(Table6[[#This Row],[Loan Date]],$Q$5:$Q$152,$S$5:$S$152)</f>
        <v>Week 6</v>
      </c>
    </row>
    <row r="8747" spans="1:12" x14ac:dyDescent="0.2">
      <c r="A8747" s="1">
        <v>44974</v>
      </c>
      <c r="B8747" t="s">
        <v>7</v>
      </c>
      <c r="C8747" s="1">
        <v>44974</v>
      </c>
      <c r="D8747" t="s">
        <v>341</v>
      </c>
      <c r="E8747" t="s">
        <v>49</v>
      </c>
      <c r="F8747" t="s">
        <v>49</v>
      </c>
      <c r="G8747" t="s">
        <v>20</v>
      </c>
      <c r="H8747" t="s">
        <v>0</v>
      </c>
      <c r="I8747">
        <f>MONTH(Table6[[#This Row],[Loan Date]])</f>
        <v>2</v>
      </c>
      <c r="J8747" t="str">
        <f>_xlfn.XLOOKUP(Table6[[#This Row],[Numeric Month]],$N$5:$N$11,$O$5:$O$11)</f>
        <v>Feb</v>
      </c>
      <c r="K8747" t="str">
        <f>_xlfn.XLOOKUP(Table6[[#This Row],[Loan Date]],$Q$5:$Q$152,$R$5:$R$152)</f>
        <v>Friday</v>
      </c>
      <c r="L8747" t="str">
        <f>_xlfn.XLOOKUP(Table6[[#This Row],[Loan Date]],$Q$5:$Q$152,$S$5:$S$152)</f>
        <v>Week 6</v>
      </c>
    </row>
    <row r="8748" spans="1:12" x14ac:dyDescent="0.2">
      <c r="A8748" s="1">
        <v>44974</v>
      </c>
      <c r="B8748" t="s">
        <v>7</v>
      </c>
      <c r="C8748" s="1">
        <v>44974</v>
      </c>
      <c r="D8748" t="s">
        <v>357</v>
      </c>
      <c r="E8748" t="s">
        <v>65</v>
      </c>
      <c r="F8748" t="s">
        <v>65</v>
      </c>
      <c r="G8748" t="s">
        <v>20</v>
      </c>
      <c r="H8748" t="s">
        <v>0</v>
      </c>
      <c r="I8748">
        <f>MONTH(Table6[[#This Row],[Loan Date]])</f>
        <v>2</v>
      </c>
      <c r="J8748" t="str">
        <f>_xlfn.XLOOKUP(Table6[[#This Row],[Numeric Month]],$N$5:$N$11,$O$5:$O$11)</f>
        <v>Feb</v>
      </c>
      <c r="K8748" t="str">
        <f>_xlfn.XLOOKUP(Table6[[#This Row],[Loan Date]],$Q$5:$Q$152,$R$5:$R$152)</f>
        <v>Friday</v>
      </c>
      <c r="L8748" t="str">
        <f>_xlfn.XLOOKUP(Table6[[#This Row],[Loan Date]],$Q$5:$Q$152,$S$5:$S$152)</f>
        <v>Week 6</v>
      </c>
    </row>
    <row r="8749" spans="1:12" x14ac:dyDescent="0.2">
      <c r="A8749" s="1">
        <v>44974</v>
      </c>
      <c r="B8749" t="s">
        <v>7</v>
      </c>
      <c r="C8749" s="1">
        <v>44974</v>
      </c>
      <c r="D8749" t="s">
        <v>344</v>
      </c>
      <c r="E8749" t="s">
        <v>49</v>
      </c>
      <c r="F8749" t="s">
        <v>49</v>
      </c>
      <c r="G8749" t="s">
        <v>20</v>
      </c>
      <c r="H8749" t="s">
        <v>0</v>
      </c>
      <c r="I8749">
        <f>MONTH(Table6[[#This Row],[Loan Date]])</f>
        <v>2</v>
      </c>
      <c r="J8749" t="str">
        <f>_xlfn.XLOOKUP(Table6[[#This Row],[Numeric Month]],$N$5:$N$11,$O$5:$O$11)</f>
        <v>Feb</v>
      </c>
      <c r="K8749" t="str">
        <f>_xlfn.XLOOKUP(Table6[[#This Row],[Loan Date]],$Q$5:$Q$152,$R$5:$R$152)</f>
        <v>Friday</v>
      </c>
      <c r="L8749" t="str">
        <f>_xlfn.XLOOKUP(Table6[[#This Row],[Loan Date]],$Q$5:$Q$152,$S$5:$S$152)</f>
        <v>Week 6</v>
      </c>
    </row>
    <row r="8750" spans="1:12" x14ac:dyDescent="0.2">
      <c r="A8750" s="1">
        <v>44974</v>
      </c>
      <c r="B8750" t="s">
        <v>7</v>
      </c>
      <c r="C8750" s="1">
        <v>44974</v>
      </c>
      <c r="D8750" t="s">
        <v>615</v>
      </c>
      <c r="E8750" t="s">
        <v>37</v>
      </c>
      <c r="F8750" t="s">
        <v>37</v>
      </c>
      <c r="G8750" t="s">
        <v>20</v>
      </c>
      <c r="H8750" t="s">
        <v>0</v>
      </c>
      <c r="I8750">
        <f>MONTH(Table6[[#This Row],[Loan Date]])</f>
        <v>2</v>
      </c>
      <c r="J8750" t="str">
        <f>_xlfn.XLOOKUP(Table6[[#This Row],[Numeric Month]],$N$5:$N$11,$O$5:$O$11)</f>
        <v>Feb</v>
      </c>
      <c r="K8750" t="str">
        <f>_xlfn.XLOOKUP(Table6[[#This Row],[Loan Date]],$Q$5:$Q$152,$R$5:$R$152)</f>
        <v>Friday</v>
      </c>
      <c r="L8750" t="str">
        <f>_xlfn.XLOOKUP(Table6[[#This Row],[Loan Date]],$Q$5:$Q$152,$S$5:$S$152)</f>
        <v>Week 6</v>
      </c>
    </row>
    <row r="8751" spans="1:12" x14ac:dyDescent="0.2">
      <c r="A8751" s="1">
        <v>44974</v>
      </c>
      <c r="B8751" t="s">
        <v>7</v>
      </c>
      <c r="C8751" s="1">
        <v>44974</v>
      </c>
      <c r="D8751" t="s">
        <v>129</v>
      </c>
      <c r="E8751" t="s">
        <v>37</v>
      </c>
      <c r="F8751" t="s">
        <v>37</v>
      </c>
      <c r="G8751" t="s">
        <v>20</v>
      </c>
      <c r="H8751" t="s">
        <v>0</v>
      </c>
      <c r="I8751">
        <f>MONTH(Table6[[#This Row],[Loan Date]])</f>
        <v>2</v>
      </c>
      <c r="J8751" t="str">
        <f>_xlfn.XLOOKUP(Table6[[#This Row],[Numeric Month]],$N$5:$N$11,$O$5:$O$11)</f>
        <v>Feb</v>
      </c>
      <c r="K8751" t="str">
        <f>_xlfn.XLOOKUP(Table6[[#This Row],[Loan Date]],$Q$5:$Q$152,$R$5:$R$152)</f>
        <v>Friday</v>
      </c>
      <c r="L8751" t="str">
        <f>_xlfn.XLOOKUP(Table6[[#This Row],[Loan Date]],$Q$5:$Q$152,$S$5:$S$152)</f>
        <v>Week 6</v>
      </c>
    </row>
    <row r="8752" spans="1:12" x14ac:dyDescent="0.2">
      <c r="A8752" s="1">
        <v>44974</v>
      </c>
      <c r="B8752" t="s">
        <v>5</v>
      </c>
      <c r="C8752" s="1">
        <v>44974</v>
      </c>
      <c r="D8752" t="s">
        <v>472</v>
      </c>
      <c r="E8752" t="s">
        <v>37</v>
      </c>
      <c r="F8752" t="s">
        <v>37</v>
      </c>
      <c r="G8752" t="s">
        <v>20</v>
      </c>
      <c r="H8752" t="s">
        <v>0</v>
      </c>
      <c r="I8752">
        <f>MONTH(Table6[[#This Row],[Loan Date]])</f>
        <v>2</v>
      </c>
      <c r="J8752" t="str">
        <f>_xlfn.XLOOKUP(Table6[[#This Row],[Numeric Month]],$N$5:$N$11,$O$5:$O$11)</f>
        <v>Feb</v>
      </c>
      <c r="K8752" t="str">
        <f>_xlfn.XLOOKUP(Table6[[#This Row],[Loan Date]],$Q$5:$Q$152,$R$5:$R$152)</f>
        <v>Friday</v>
      </c>
      <c r="L8752" t="str">
        <f>_xlfn.XLOOKUP(Table6[[#This Row],[Loan Date]],$Q$5:$Q$152,$S$5:$S$152)</f>
        <v>Week 6</v>
      </c>
    </row>
    <row r="8753" spans="1:12" x14ac:dyDescent="0.2">
      <c r="A8753" s="1">
        <v>44974</v>
      </c>
      <c r="B8753" t="s">
        <v>7</v>
      </c>
      <c r="C8753" s="1">
        <v>44974</v>
      </c>
      <c r="D8753" t="s">
        <v>544</v>
      </c>
      <c r="E8753" t="s">
        <v>23</v>
      </c>
      <c r="F8753" t="s">
        <v>23</v>
      </c>
      <c r="G8753" t="s">
        <v>20</v>
      </c>
      <c r="H8753" t="s">
        <v>0</v>
      </c>
      <c r="I8753">
        <f>MONTH(Table6[[#This Row],[Loan Date]])</f>
        <v>2</v>
      </c>
      <c r="J8753" t="str">
        <f>_xlfn.XLOOKUP(Table6[[#This Row],[Numeric Month]],$N$5:$N$11,$O$5:$O$11)</f>
        <v>Feb</v>
      </c>
      <c r="K8753" t="str">
        <f>_xlfn.XLOOKUP(Table6[[#This Row],[Loan Date]],$Q$5:$Q$152,$R$5:$R$152)</f>
        <v>Friday</v>
      </c>
      <c r="L8753" t="str">
        <f>_xlfn.XLOOKUP(Table6[[#This Row],[Loan Date]],$Q$5:$Q$152,$S$5:$S$152)</f>
        <v>Week 6</v>
      </c>
    </row>
    <row r="8754" spans="1:12" x14ac:dyDescent="0.2">
      <c r="A8754" s="1">
        <v>44974</v>
      </c>
      <c r="B8754" t="s">
        <v>7</v>
      </c>
      <c r="C8754" s="1">
        <v>44988</v>
      </c>
      <c r="D8754" t="s">
        <v>853</v>
      </c>
      <c r="E8754" t="s">
        <v>15</v>
      </c>
      <c r="F8754" t="s">
        <v>14</v>
      </c>
      <c r="G8754" t="s">
        <v>1</v>
      </c>
      <c r="H8754" t="s">
        <v>0</v>
      </c>
      <c r="I8754">
        <f>MONTH(Table6[[#This Row],[Loan Date]])</f>
        <v>2</v>
      </c>
      <c r="J8754" t="str">
        <f>_xlfn.XLOOKUP(Table6[[#This Row],[Numeric Month]],$N$5:$N$11,$O$5:$O$11)</f>
        <v>Feb</v>
      </c>
      <c r="K8754" t="str">
        <f>_xlfn.XLOOKUP(Table6[[#This Row],[Loan Date]],$Q$5:$Q$152,$R$5:$R$152)</f>
        <v>Friday</v>
      </c>
      <c r="L8754" t="str">
        <f>_xlfn.XLOOKUP(Table6[[#This Row],[Loan Date]],$Q$5:$Q$152,$S$5:$S$152)</f>
        <v>Week 6</v>
      </c>
    </row>
    <row r="8755" spans="1:12" x14ac:dyDescent="0.2">
      <c r="A8755" s="1">
        <v>44974</v>
      </c>
      <c r="B8755" t="s">
        <v>7</v>
      </c>
      <c r="C8755" s="1">
        <v>44981</v>
      </c>
      <c r="D8755" t="s">
        <v>288</v>
      </c>
      <c r="E8755" t="s">
        <v>9</v>
      </c>
      <c r="F8755" t="s">
        <v>8</v>
      </c>
      <c r="G8755" t="s">
        <v>1</v>
      </c>
      <c r="H8755" t="s">
        <v>0</v>
      </c>
      <c r="I8755">
        <f>MONTH(Table6[[#This Row],[Loan Date]])</f>
        <v>2</v>
      </c>
      <c r="J8755" t="str">
        <f>_xlfn.XLOOKUP(Table6[[#This Row],[Numeric Month]],$N$5:$N$11,$O$5:$O$11)</f>
        <v>Feb</v>
      </c>
      <c r="K8755" t="str">
        <f>_xlfn.XLOOKUP(Table6[[#This Row],[Loan Date]],$Q$5:$Q$152,$R$5:$R$152)</f>
        <v>Friday</v>
      </c>
      <c r="L8755" t="str">
        <f>_xlfn.XLOOKUP(Table6[[#This Row],[Loan Date]],$Q$5:$Q$152,$S$5:$S$152)</f>
        <v>Week 6</v>
      </c>
    </row>
    <row r="8756" spans="1:12" x14ac:dyDescent="0.2">
      <c r="A8756" s="1">
        <v>44974</v>
      </c>
      <c r="B8756" t="s">
        <v>7</v>
      </c>
      <c r="C8756" s="1">
        <v>44974</v>
      </c>
      <c r="D8756" t="s">
        <v>376</v>
      </c>
      <c r="E8756" t="s">
        <v>65</v>
      </c>
      <c r="F8756" t="s">
        <v>65</v>
      </c>
      <c r="G8756" t="s">
        <v>20</v>
      </c>
      <c r="H8756" t="s">
        <v>0</v>
      </c>
      <c r="I8756">
        <f>MONTH(Table6[[#This Row],[Loan Date]])</f>
        <v>2</v>
      </c>
      <c r="J8756" t="str">
        <f>_xlfn.XLOOKUP(Table6[[#This Row],[Numeric Month]],$N$5:$N$11,$O$5:$O$11)</f>
        <v>Feb</v>
      </c>
      <c r="K8756" t="str">
        <f>_xlfn.XLOOKUP(Table6[[#This Row],[Loan Date]],$Q$5:$Q$152,$R$5:$R$152)</f>
        <v>Friday</v>
      </c>
      <c r="L8756" t="str">
        <f>_xlfn.XLOOKUP(Table6[[#This Row],[Loan Date]],$Q$5:$Q$152,$S$5:$S$152)</f>
        <v>Week 6</v>
      </c>
    </row>
    <row r="8757" spans="1:12" x14ac:dyDescent="0.2">
      <c r="A8757" s="1">
        <v>44974</v>
      </c>
      <c r="B8757" t="s">
        <v>7</v>
      </c>
      <c r="C8757" s="1">
        <v>44974</v>
      </c>
      <c r="D8757" t="s">
        <v>152</v>
      </c>
      <c r="E8757" t="s">
        <v>37</v>
      </c>
      <c r="F8757" t="s">
        <v>37</v>
      </c>
      <c r="G8757" t="s">
        <v>20</v>
      </c>
      <c r="H8757" t="s">
        <v>0</v>
      </c>
      <c r="I8757">
        <f>MONTH(Table6[[#This Row],[Loan Date]])</f>
        <v>2</v>
      </c>
      <c r="J8757" t="str">
        <f>_xlfn.XLOOKUP(Table6[[#This Row],[Numeric Month]],$N$5:$N$11,$O$5:$O$11)</f>
        <v>Feb</v>
      </c>
      <c r="K8757" t="str">
        <f>_xlfn.XLOOKUP(Table6[[#This Row],[Loan Date]],$Q$5:$Q$152,$R$5:$R$152)</f>
        <v>Friday</v>
      </c>
      <c r="L8757" t="str">
        <f>_xlfn.XLOOKUP(Table6[[#This Row],[Loan Date]],$Q$5:$Q$152,$S$5:$S$152)</f>
        <v>Week 6</v>
      </c>
    </row>
    <row r="8758" spans="1:12" x14ac:dyDescent="0.2">
      <c r="A8758" s="1">
        <v>44974</v>
      </c>
      <c r="B8758" t="s">
        <v>5</v>
      </c>
      <c r="C8758" s="1">
        <v>44974</v>
      </c>
      <c r="D8758" t="s">
        <v>138</v>
      </c>
      <c r="E8758" t="s">
        <v>37</v>
      </c>
      <c r="F8758" t="s">
        <v>37</v>
      </c>
      <c r="G8758" t="s">
        <v>20</v>
      </c>
      <c r="H8758" t="s">
        <v>0</v>
      </c>
      <c r="I8758">
        <f>MONTH(Table6[[#This Row],[Loan Date]])</f>
        <v>2</v>
      </c>
      <c r="J8758" t="str">
        <f>_xlfn.XLOOKUP(Table6[[#This Row],[Numeric Month]],$N$5:$N$11,$O$5:$O$11)</f>
        <v>Feb</v>
      </c>
      <c r="K8758" t="str">
        <f>_xlfn.XLOOKUP(Table6[[#This Row],[Loan Date]],$Q$5:$Q$152,$R$5:$R$152)</f>
        <v>Friday</v>
      </c>
      <c r="L8758" t="str">
        <f>_xlfn.XLOOKUP(Table6[[#This Row],[Loan Date]],$Q$5:$Q$152,$S$5:$S$152)</f>
        <v>Week 6</v>
      </c>
    </row>
    <row r="8759" spans="1:12" x14ac:dyDescent="0.2">
      <c r="A8759" s="1">
        <v>44974</v>
      </c>
      <c r="B8759" t="s">
        <v>5</v>
      </c>
      <c r="C8759" s="1">
        <v>44981</v>
      </c>
      <c r="D8759" t="s">
        <v>146</v>
      </c>
      <c r="E8759" t="s">
        <v>52</v>
      </c>
      <c r="F8759" t="s">
        <v>51</v>
      </c>
      <c r="G8759" t="s">
        <v>1</v>
      </c>
      <c r="H8759" t="s">
        <v>0</v>
      </c>
      <c r="I8759">
        <f>MONTH(Table6[[#This Row],[Loan Date]])</f>
        <v>2</v>
      </c>
      <c r="J8759" t="str">
        <f>_xlfn.XLOOKUP(Table6[[#This Row],[Numeric Month]],$N$5:$N$11,$O$5:$O$11)</f>
        <v>Feb</v>
      </c>
      <c r="K8759" t="str">
        <f>_xlfn.XLOOKUP(Table6[[#This Row],[Loan Date]],$Q$5:$Q$152,$R$5:$R$152)</f>
        <v>Friday</v>
      </c>
      <c r="L8759" t="str">
        <f>_xlfn.XLOOKUP(Table6[[#This Row],[Loan Date]],$Q$5:$Q$152,$S$5:$S$152)</f>
        <v>Week 6</v>
      </c>
    </row>
    <row r="8760" spans="1:12" x14ac:dyDescent="0.2">
      <c r="A8760" s="1">
        <v>44974</v>
      </c>
      <c r="B8760" t="s">
        <v>7</v>
      </c>
      <c r="C8760" s="1">
        <v>44981</v>
      </c>
      <c r="D8760" t="s">
        <v>852</v>
      </c>
      <c r="E8760" t="s">
        <v>52</v>
      </c>
      <c r="F8760" t="s">
        <v>51</v>
      </c>
      <c r="G8760" t="s">
        <v>1</v>
      </c>
      <c r="H8760" t="s">
        <v>0</v>
      </c>
      <c r="I8760">
        <f>MONTH(Table6[[#This Row],[Loan Date]])</f>
        <v>2</v>
      </c>
      <c r="J8760" t="str">
        <f>_xlfn.XLOOKUP(Table6[[#This Row],[Numeric Month]],$N$5:$N$11,$O$5:$O$11)</f>
        <v>Feb</v>
      </c>
      <c r="K8760" t="str">
        <f>_xlfn.XLOOKUP(Table6[[#This Row],[Loan Date]],$Q$5:$Q$152,$R$5:$R$152)</f>
        <v>Friday</v>
      </c>
      <c r="L8760" t="str">
        <f>_xlfn.XLOOKUP(Table6[[#This Row],[Loan Date]],$Q$5:$Q$152,$S$5:$S$152)</f>
        <v>Week 6</v>
      </c>
    </row>
    <row r="8761" spans="1:12" x14ac:dyDescent="0.2">
      <c r="A8761" s="1">
        <v>44974</v>
      </c>
      <c r="B8761" t="s">
        <v>5</v>
      </c>
      <c r="C8761" s="1">
        <v>44981</v>
      </c>
      <c r="D8761" t="s">
        <v>234</v>
      </c>
      <c r="E8761" t="s">
        <v>9</v>
      </c>
      <c r="F8761" t="s">
        <v>8</v>
      </c>
      <c r="G8761" t="s">
        <v>1</v>
      </c>
      <c r="H8761" t="s">
        <v>0</v>
      </c>
      <c r="I8761">
        <f>MONTH(Table6[[#This Row],[Loan Date]])</f>
        <v>2</v>
      </c>
      <c r="J8761" t="str">
        <f>_xlfn.XLOOKUP(Table6[[#This Row],[Numeric Month]],$N$5:$N$11,$O$5:$O$11)</f>
        <v>Feb</v>
      </c>
      <c r="K8761" t="str">
        <f>_xlfn.XLOOKUP(Table6[[#This Row],[Loan Date]],$Q$5:$Q$152,$R$5:$R$152)</f>
        <v>Friday</v>
      </c>
      <c r="L8761" t="str">
        <f>_xlfn.XLOOKUP(Table6[[#This Row],[Loan Date]],$Q$5:$Q$152,$S$5:$S$152)</f>
        <v>Week 6</v>
      </c>
    </row>
    <row r="8762" spans="1:12" x14ac:dyDescent="0.2">
      <c r="A8762" s="1">
        <v>44974</v>
      </c>
      <c r="B8762" t="s">
        <v>5</v>
      </c>
      <c r="C8762" s="1">
        <v>44981</v>
      </c>
      <c r="D8762" t="s">
        <v>359</v>
      </c>
      <c r="E8762" t="s">
        <v>52</v>
      </c>
      <c r="F8762" t="s">
        <v>51</v>
      </c>
      <c r="G8762" t="s">
        <v>1</v>
      </c>
      <c r="H8762" t="s">
        <v>0</v>
      </c>
      <c r="I8762">
        <f>MONTH(Table6[[#This Row],[Loan Date]])</f>
        <v>2</v>
      </c>
      <c r="J8762" t="str">
        <f>_xlfn.XLOOKUP(Table6[[#This Row],[Numeric Month]],$N$5:$N$11,$O$5:$O$11)</f>
        <v>Feb</v>
      </c>
      <c r="K8762" t="str">
        <f>_xlfn.XLOOKUP(Table6[[#This Row],[Loan Date]],$Q$5:$Q$152,$R$5:$R$152)</f>
        <v>Friday</v>
      </c>
      <c r="L8762" t="str">
        <f>_xlfn.XLOOKUP(Table6[[#This Row],[Loan Date]],$Q$5:$Q$152,$S$5:$S$152)</f>
        <v>Week 6</v>
      </c>
    </row>
    <row r="8763" spans="1:12" x14ac:dyDescent="0.2">
      <c r="A8763" s="1">
        <v>44974</v>
      </c>
      <c r="B8763" t="s">
        <v>7</v>
      </c>
      <c r="C8763" s="1">
        <v>44981</v>
      </c>
      <c r="D8763" t="s">
        <v>817</v>
      </c>
      <c r="E8763" t="s">
        <v>9</v>
      </c>
      <c r="F8763" t="s">
        <v>8</v>
      </c>
      <c r="G8763" t="s">
        <v>1</v>
      </c>
      <c r="H8763" t="s">
        <v>0</v>
      </c>
      <c r="I8763">
        <f>MONTH(Table6[[#This Row],[Loan Date]])</f>
        <v>2</v>
      </c>
      <c r="J8763" t="str">
        <f>_xlfn.XLOOKUP(Table6[[#This Row],[Numeric Month]],$N$5:$N$11,$O$5:$O$11)</f>
        <v>Feb</v>
      </c>
      <c r="K8763" t="str">
        <f>_xlfn.XLOOKUP(Table6[[#This Row],[Loan Date]],$Q$5:$Q$152,$R$5:$R$152)</f>
        <v>Friday</v>
      </c>
      <c r="L8763" t="str">
        <f>_xlfn.XLOOKUP(Table6[[#This Row],[Loan Date]],$Q$5:$Q$152,$S$5:$S$152)</f>
        <v>Week 6</v>
      </c>
    </row>
    <row r="8764" spans="1:12" x14ac:dyDescent="0.2">
      <c r="A8764" s="1">
        <v>44974</v>
      </c>
      <c r="B8764" t="s">
        <v>7</v>
      </c>
      <c r="C8764" s="1">
        <v>44974</v>
      </c>
      <c r="D8764" t="s">
        <v>55</v>
      </c>
      <c r="E8764" t="s">
        <v>37</v>
      </c>
      <c r="F8764" t="s">
        <v>37</v>
      </c>
      <c r="G8764" t="s">
        <v>20</v>
      </c>
      <c r="H8764" t="s">
        <v>0</v>
      </c>
      <c r="I8764">
        <f>MONTH(Table6[[#This Row],[Loan Date]])</f>
        <v>2</v>
      </c>
      <c r="J8764" t="str">
        <f>_xlfn.XLOOKUP(Table6[[#This Row],[Numeric Month]],$N$5:$N$11,$O$5:$O$11)</f>
        <v>Feb</v>
      </c>
      <c r="K8764" t="str">
        <f>_xlfn.XLOOKUP(Table6[[#This Row],[Loan Date]],$Q$5:$Q$152,$R$5:$R$152)</f>
        <v>Friday</v>
      </c>
      <c r="L8764" t="str">
        <f>_xlfn.XLOOKUP(Table6[[#This Row],[Loan Date]],$Q$5:$Q$152,$S$5:$S$152)</f>
        <v>Week 6</v>
      </c>
    </row>
    <row r="8765" spans="1:12" x14ac:dyDescent="0.2">
      <c r="A8765" s="1">
        <v>44974</v>
      </c>
      <c r="B8765" t="s">
        <v>7</v>
      </c>
      <c r="C8765" s="1">
        <v>44974</v>
      </c>
      <c r="D8765" t="s">
        <v>119</v>
      </c>
      <c r="E8765" t="s">
        <v>21</v>
      </c>
      <c r="F8765" t="s">
        <v>21</v>
      </c>
      <c r="G8765" t="s">
        <v>20</v>
      </c>
      <c r="H8765" t="s">
        <v>0</v>
      </c>
      <c r="I8765">
        <f>MONTH(Table6[[#This Row],[Loan Date]])</f>
        <v>2</v>
      </c>
      <c r="J8765" t="str">
        <f>_xlfn.XLOOKUP(Table6[[#This Row],[Numeric Month]],$N$5:$N$11,$O$5:$O$11)</f>
        <v>Feb</v>
      </c>
      <c r="K8765" t="str">
        <f>_xlfn.XLOOKUP(Table6[[#This Row],[Loan Date]],$Q$5:$Q$152,$R$5:$R$152)</f>
        <v>Friday</v>
      </c>
      <c r="L8765" t="str">
        <f>_xlfn.XLOOKUP(Table6[[#This Row],[Loan Date]],$Q$5:$Q$152,$S$5:$S$152)</f>
        <v>Week 6</v>
      </c>
    </row>
    <row r="8766" spans="1:12" x14ac:dyDescent="0.2">
      <c r="A8766" s="1">
        <v>44974</v>
      </c>
      <c r="B8766" t="s">
        <v>7</v>
      </c>
      <c r="C8766" s="1">
        <v>44974</v>
      </c>
      <c r="D8766" t="s">
        <v>29</v>
      </c>
      <c r="E8766" t="s">
        <v>23</v>
      </c>
      <c r="F8766" t="s">
        <v>23</v>
      </c>
      <c r="G8766" t="s">
        <v>20</v>
      </c>
      <c r="H8766" t="s">
        <v>0</v>
      </c>
      <c r="I8766">
        <f>MONTH(Table6[[#This Row],[Loan Date]])</f>
        <v>2</v>
      </c>
      <c r="J8766" t="str">
        <f>_xlfn.XLOOKUP(Table6[[#This Row],[Numeric Month]],$N$5:$N$11,$O$5:$O$11)</f>
        <v>Feb</v>
      </c>
      <c r="K8766" t="str">
        <f>_xlfn.XLOOKUP(Table6[[#This Row],[Loan Date]],$Q$5:$Q$152,$R$5:$R$152)</f>
        <v>Friday</v>
      </c>
      <c r="L8766" t="str">
        <f>_xlfn.XLOOKUP(Table6[[#This Row],[Loan Date]],$Q$5:$Q$152,$S$5:$S$152)</f>
        <v>Week 6</v>
      </c>
    </row>
    <row r="8767" spans="1:12" x14ac:dyDescent="0.2">
      <c r="A8767" s="1">
        <v>44974</v>
      </c>
      <c r="B8767" t="s">
        <v>7</v>
      </c>
      <c r="C8767" s="1">
        <v>44974</v>
      </c>
      <c r="D8767" t="s">
        <v>188</v>
      </c>
      <c r="E8767" t="s">
        <v>23</v>
      </c>
      <c r="F8767" t="s">
        <v>23</v>
      </c>
      <c r="G8767" t="s">
        <v>20</v>
      </c>
      <c r="H8767" t="s">
        <v>0</v>
      </c>
      <c r="I8767">
        <f>MONTH(Table6[[#This Row],[Loan Date]])</f>
        <v>2</v>
      </c>
      <c r="J8767" t="str">
        <f>_xlfn.XLOOKUP(Table6[[#This Row],[Numeric Month]],$N$5:$N$11,$O$5:$O$11)</f>
        <v>Feb</v>
      </c>
      <c r="K8767" t="str">
        <f>_xlfn.XLOOKUP(Table6[[#This Row],[Loan Date]],$Q$5:$Q$152,$R$5:$R$152)</f>
        <v>Friday</v>
      </c>
      <c r="L8767" t="str">
        <f>_xlfn.XLOOKUP(Table6[[#This Row],[Loan Date]],$Q$5:$Q$152,$S$5:$S$152)</f>
        <v>Week 6</v>
      </c>
    </row>
    <row r="8768" spans="1:12" x14ac:dyDescent="0.2">
      <c r="A8768" s="1">
        <v>44974</v>
      </c>
      <c r="B8768" t="s">
        <v>7</v>
      </c>
      <c r="C8768" s="1">
        <v>44974</v>
      </c>
      <c r="D8768" t="s">
        <v>746</v>
      </c>
      <c r="E8768" t="s">
        <v>65</v>
      </c>
      <c r="F8768" t="s">
        <v>65</v>
      </c>
      <c r="G8768" t="s">
        <v>20</v>
      </c>
      <c r="H8768" t="s">
        <v>0</v>
      </c>
      <c r="I8768">
        <f>MONTH(Table6[[#This Row],[Loan Date]])</f>
        <v>2</v>
      </c>
      <c r="J8768" t="str">
        <f>_xlfn.XLOOKUP(Table6[[#This Row],[Numeric Month]],$N$5:$N$11,$O$5:$O$11)</f>
        <v>Feb</v>
      </c>
      <c r="K8768" t="str">
        <f>_xlfn.XLOOKUP(Table6[[#This Row],[Loan Date]],$Q$5:$Q$152,$R$5:$R$152)</f>
        <v>Friday</v>
      </c>
      <c r="L8768" t="str">
        <f>_xlfn.XLOOKUP(Table6[[#This Row],[Loan Date]],$Q$5:$Q$152,$S$5:$S$152)</f>
        <v>Week 6</v>
      </c>
    </row>
    <row r="8769" spans="1:12" x14ac:dyDescent="0.2">
      <c r="A8769" s="1">
        <v>44974</v>
      </c>
      <c r="B8769" t="s">
        <v>5</v>
      </c>
      <c r="C8769" s="1">
        <v>44974</v>
      </c>
      <c r="D8769" t="s">
        <v>30</v>
      </c>
      <c r="E8769" t="s">
        <v>23</v>
      </c>
      <c r="F8769" t="s">
        <v>23</v>
      </c>
      <c r="G8769" t="s">
        <v>20</v>
      </c>
      <c r="H8769" t="s">
        <v>0</v>
      </c>
      <c r="I8769">
        <f>MONTH(Table6[[#This Row],[Loan Date]])</f>
        <v>2</v>
      </c>
      <c r="J8769" t="str">
        <f>_xlfn.XLOOKUP(Table6[[#This Row],[Numeric Month]],$N$5:$N$11,$O$5:$O$11)</f>
        <v>Feb</v>
      </c>
      <c r="K8769" t="str">
        <f>_xlfn.XLOOKUP(Table6[[#This Row],[Loan Date]],$Q$5:$Q$152,$R$5:$R$152)</f>
        <v>Friday</v>
      </c>
      <c r="L8769" t="str">
        <f>_xlfn.XLOOKUP(Table6[[#This Row],[Loan Date]],$Q$5:$Q$152,$S$5:$S$152)</f>
        <v>Week 6</v>
      </c>
    </row>
    <row r="8770" spans="1:12" x14ac:dyDescent="0.2">
      <c r="A8770" s="1">
        <v>44974</v>
      </c>
      <c r="B8770" t="s">
        <v>5</v>
      </c>
      <c r="C8770" s="1">
        <v>44974</v>
      </c>
      <c r="D8770" t="s">
        <v>341</v>
      </c>
      <c r="E8770" t="s">
        <v>49</v>
      </c>
      <c r="F8770" t="s">
        <v>49</v>
      </c>
      <c r="G8770" t="s">
        <v>20</v>
      </c>
      <c r="H8770" t="s">
        <v>0</v>
      </c>
      <c r="I8770">
        <f>MONTH(Table6[[#This Row],[Loan Date]])</f>
        <v>2</v>
      </c>
      <c r="J8770" t="str">
        <f>_xlfn.XLOOKUP(Table6[[#This Row],[Numeric Month]],$N$5:$N$11,$O$5:$O$11)</f>
        <v>Feb</v>
      </c>
      <c r="K8770" t="str">
        <f>_xlfn.XLOOKUP(Table6[[#This Row],[Loan Date]],$Q$5:$Q$152,$R$5:$R$152)</f>
        <v>Friday</v>
      </c>
      <c r="L8770" t="str">
        <f>_xlfn.XLOOKUP(Table6[[#This Row],[Loan Date]],$Q$5:$Q$152,$S$5:$S$152)</f>
        <v>Week 6</v>
      </c>
    </row>
    <row r="8771" spans="1:12" x14ac:dyDescent="0.2">
      <c r="A8771" s="1">
        <v>44974</v>
      </c>
      <c r="B8771" t="s">
        <v>5</v>
      </c>
      <c r="C8771" s="1">
        <v>44988</v>
      </c>
      <c r="D8771" t="s">
        <v>326</v>
      </c>
      <c r="E8771" t="s">
        <v>3</v>
      </c>
      <c r="F8771" t="s">
        <v>2</v>
      </c>
      <c r="G8771" t="s">
        <v>1</v>
      </c>
      <c r="H8771" t="s">
        <v>0</v>
      </c>
      <c r="I8771">
        <f>MONTH(Table6[[#This Row],[Loan Date]])</f>
        <v>2</v>
      </c>
      <c r="J8771" t="str">
        <f>_xlfn.XLOOKUP(Table6[[#This Row],[Numeric Month]],$N$5:$N$11,$O$5:$O$11)</f>
        <v>Feb</v>
      </c>
      <c r="K8771" t="str">
        <f>_xlfn.XLOOKUP(Table6[[#This Row],[Loan Date]],$Q$5:$Q$152,$R$5:$R$152)</f>
        <v>Friday</v>
      </c>
      <c r="L8771" t="str">
        <f>_xlfn.XLOOKUP(Table6[[#This Row],[Loan Date]],$Q$5:$Q$152,$S$5:$S$152)</f>
        <v>Week 6</v>
      </c>
    </row>
    <row r="8772" spans="1:12" x14ac:dyDescent="0.2">
      <c r="A8772" s="1">
        <v>44974</v>
      </c>
      <c r="B8772" t="s">
        <v>7</v>
      </c>
      <c r="C8772" s="1">
        <v>44988</v>
      </c>
      <c r="D8772" t="s">
        <v>556</v>
      </c>
      <c r="E8772" t="s">
        <v>9</v>
      </c>
      <c r="F8772" t="s">
        <v>8</v>
      </c>
      <c r="G8772" t="s">
        <v>1</v>
      </c>
      <c r="H8772" t="s">
        <v>0</v>
      </c>
      <c r="I8772">
        <f>MONTH(Table6[[#This Row],[Loan Date]])</f>
        <v>2</v>
      </c>
      <c r="J8772" t="str">
        <f>_xlfn.XLOOKUP(Table6[[#This Row],[Numeric Month]],$N$5:$N$11,$O$5:$O$11)</f>
        <v>Feb</v>
      </c>
      <c r="K8772" t="str">
        <f>_xlfn.XLOOKUP(Table6[[#This Row],[Loan Date]],$Q$5:$Q$152,$R$5:$R$152)</f>
        <v>Friday</v>
      </c>
      <c r="L8772" t="str">
        <f>_xlfn.XLOOKUP(Table6[[#This Row],[Loan Date]],$Q$5:$Q$152,$S$5:$S$152)</f>
        <v>Week 6</v>
      </c>
    </row>
    <row r="8773" spans="1:12" x14ac:dyDescent="0.2">
      <c r="A8773" s="1">
        <v>44974</v>
      </c>
      <c r="B8773" t="s">
        <v>5</v>
      </c>
      <c r="C8773" s="1">
        <v>44974</v>
      </c>
      <c r="D8773" t="s">
        <v>535</v>
      </c>
      <c r="E8773" t="s">
        <v>41</v>
      </c>
      <c r="F8773" t="s">
        <v>40</v>
      </c>
      <c r="G8773" t="s">
        <v>39</v>
      </c>
      <c r="H8773" t="s">
        <v>0</v>
      </c>
      <c r="I8773">
        <f>MONTH(Table6[[#This Row],[Loan Date]])</f>
        <v>2</v>
      </c>
      <c r="J8773" t="str">
        <f>_xlfn.XLOOKUP(Table6[[#This Row],[Numeric Month]],$N$5:$N$11,$O$5:$O$11)</f>
        <v>Feb</v>
      </c>
      <c r="K8773" t="str">
        <f>_xlfn.XLOOKUP(Table6[[#This Row],[Loan Date]],$Q$5:$Q$152,$R$5:$R$152)</f>
        <v>Friday</v>
      </c>
      <c r="L8773" t="str">
        <f>_xlfn.XLOOKUP(Table6[[#This Row],[Loan Date]],$Q$5:$Q$152,$S$5:$S$152)</f>
        <v>Week 6</v>
      </c>
    </row>
    <row r="8774" spans="1:12" x14ac:dyDescent="0.2">
      <c r="A8774" s="1">
        <v>44974</v>
      </c>
      <c r="B8774" t="s">
        <v>107</v>
      </c>
      <c r="C8774" s="1">
        <v>44981</v>
      </c>
      <c r="D8774" t="s">
        <v>622</v>
      </c>
      <c r="E8774" t="s">
        <v>52</v>
      </c>
      <c r="F8774" t="s">
        <v>51</v>
      </c>
      <c r="G8774" t="s">
        <v>1</v>
      </c>
      <c r="H8774" t="s">
        <v>0</v>
      </c>
      <c r="I8774">
        <f>MONTH(Table6[[#This Row],[Loan Date]])</f>
        <v>2</v>
      </c>
      <c r="J8774" t="str">
        <f>_xlfn.XLOOKUP(Table6[[#This Row],[Numeric Month]],$N$5:$N$11,$O$5:$O$11)</f>
        <v>Feb</v>
      </c>
      <c r="K8774" t="str">
        <f>_xlfn.XLOOKUP(Table6[[#This Row],[Loan Date]],$Q$5:$Q$152,$R$5:$R$152)</f>
        <v>Friday</v>
      </c>
      <c r="L8774" t="str">
        <f>_xlfn.XLOOKUP(Table6[[#This Row],[Loan Date]],$Q$5:$Q$152,$S$5:$S$152)</f>
        <v>Week 6</v>
      </c>
    </row>
    <row r="8775" spans="1:12" x14ac:dyDescent="0.2">
      <c r="A8775" s="1">
        <v>44974</v>
      </c>
      <c r="B8775" t="s">
        <v>7</v>
      </c>
      <c r="C8775" s="1">
        <v>44974</v>
      </c>
      <c r="D8775" t="s">
        <v>441</v>
      </c>
      <c r="E8775" t="s">
        <v>21</v>
      </c>
      <c r="F8775" t="s">
        <v>21</v>
      </c>
      <c r="G8775" t="s">
        <v>20</v>
      </c>
      <c r="H8775" t="s">
        <v>0</v>
      </c>
      <c r="I8775">
        <f>MONTH(Table6[[#This Row],[Loan Date]])</f>
        <v>2</v>
      </c>
      <c r="J8775" t="str">
        <f>_xlfn.XLOOKUP(Table6[[#This Row],[Numeric Month]],$N$5:$N$11,$O$5:$O$11)</f>
        <v>Feb</v>
      </c>
      <c r="K8775" t="str">
        <f>_xlfn.XLOOKUP(Table6[[#This Row],[Loan Date]],$Q$5:$Q$152,$R$5:$R$152)</f>
        <v>Friday</v>
      </c>
      <c r="L8775" t="str">
        <f>_xlfn.XLOOKUP(Table6[[#This Row],[Loan Date]],$Q$5:$Q$152,$S$5:$S$152)</f>
        <v>Week 6</v>
      </c>
    </row>
    <row r="8776" spans="1:12" x14ac:dyDescent="0.2">
      <c r="A8776" s="1">
        <v>44974</v>
      </c>
      <c r="B8776" t="s">
        <v>7</v>
      </c>
      <c r="C8776" s="1">
        <v>44974</v>
      </c>
      <c r="D8776" t="s">
        <v>174</v>
      </c>
      <c r="E8776" t="s">
        <v>23</v>
      </c>
      <c r="F8776" t="s">
        <v>23</v>
      </c>
      <c r="G8776" t="s">
        <v>20</v>
      </c>
      <c r="H8776" t="s">
        <v>0</v>
      </c>
      <c r="I8776">
        <f>MONTH(Table6[[#This Row],[Loan Date]])</f>
        <v>2</v>
      </c>
      <c r="J8776" t="str">
        <f>_xlfn.XLOOKUP(Table6[[#This Row],[Numeric Month]],$N$5:$N$11,$O$5:$O$11)</f>
        <v>Feb</v>
      </c>
      <c r="K8776" t="str">
        <f>_xlfn.XLOOKUP(Table6[[#This Row],[Loan Date]],$Q$5:$Q$152,$R$5:$R$152)</f>
        <v>Friday</v>
      </c>
      <c r="L8776" t="str">
        <f>_xlfn.XLOOKUP(Table6[[#This Row],[Loan Date]],$Q$5:$Q$152,$S$5:$S$152)</f>
        <v>Week 6</v>
      </c>
    </row>
    <row r="8777" spans="1:12" x14ac:dyDescent="0.2">
      <c r="A8777" s="1">
        <v>44974</v>
      </c>
      <c r="B8777" t="s">
        <v>7</v>
      </c>
      <c r="C8777" s="1">
        <v>44974</v>
      </c>
      <c r="D8777" t="s">
        <v>400</v>
      </c>
      <c r="E8777" t="s">
        <v>21</v>
      </c>
      <c r="F8777" t="s">
        <v>21</v>
      </c>
      <c r="G8777" t="s">
        <v>20</v>
      </c>
      <c r="H8777" t="s">
        <v>0</v>
      </c>
      <c r="I8777">
        <f>MONTH(Table6[[#This Row],[Loan Date]])</f>
        <v>2</v>
      </c>
      <c r="J8777" t="str">
        <f>_xlfn.XLOOKUP(Table6[[#This Row],[Numeric Month]],$N$5:$N$11,$O$5:$O$11)</f>
        <v>Feb</v>
      </c>
      <c r="K8777" t="str">
        <f>_xlfn.XLOOKUP(Table6[[#This Row],[Loan Date]],$Q$5:$Q$152,$R$5:$R$152)</f>
        <v>Friday</v>
      </c>
      <c r="L8777" t="str">
        <f>_xlfn.XLOOKUP(Table6[[#This Row],[Loan Date]],$Q$5:$Q$152,$S$5:$S$152)</f>
        <v>Week 6</v>
      </c>
    </row>
    <row r="8778" spans="1:12" x14ac:dyDescent="0.2">
      <c r="A8778" s="1">
        <v>44974</v>
      </c>
      <c r="B8778" t="s">
        <v>7</v>
      </c>
      <c r="C8778" s="1">
        <v>44974</v>
      </c>
      <c r="D8778" t="s">
        <v>390</v>
      </c>
      <c r="E8778" t="s">
        <v>23</v>
      </c>
      <c r="F8778" t="s">
        <v>23</v>
      </c>
      <c r="G8778" t="s">
        <v>20</v>
      </c>
      <c r="H8778" t="s">
        <v>0</v>
      </c>
      <c r="I8778">
        <f>MONTH(Table6[[#This Row],[Loan Date]])</f>
        <v>2</v>
      </c>
      <c r="J8778" t="str">
        <f>_xlfn.XLOOKUP(Table6[[#This Row],[Numeric Month]],$N$5:$N$11,$O$5:$O$11)</f>
        <v>Feb</v>
      </c>
      <c r="K8778" t="str">
        <f>_xlfn.XLOOKUP(Table6[[#This Row],[Loan Date]],$Q$5:$Q$152,$R$5:$R$152)</f>
        <v>Friday</v>
      </c>
      <c r="L8778" t="str">
        <f>_xlfn.XLOOKUP(Table6[[#This Row],[Loan Date]],$Q$5:$Q$152,$S$5:$S$152)</f>
        <v>Week 6</v>
      </c>
    </row>
    <row r="8779" spans="1:12" x14ac:dyDescent="0.2">
      <c r="A8779" s="1">
        <v>44974</v>
      </c>
      <c r="B8779" t="s">
        <v>5</v>
      </c>
      <c r="C8779" s="1">
        <v>44988</v>
      </c>
      <c r="D8779" t="s">
        <v>340</v>
      </c>
      <c r="E8779" t="s">
        <v>9</v>
      </c>
      <c r="F8779" t="s">
        <v>8</v>
      </c>
      <c r="G8779" t="s">
        <v>1</v>
      </c>
      <c r="H8779" t="s">
        <v>0</v>
      </c>
      <c r="I8779">
        <f>MONTH(Table6[[#This Row],[Loan Date]])</f>
        <v>2</v>
      </c>
      <c r="J8779" t="str">
        <f>_xlfn.XLOOKUP(Table6[[#This Row],[Numeric Month]],$N$5:$N$11,$O$5:$O$11)</f>
        <v>Feb</v>
      </c>
      <c r="K8779" t="str">
        <f>_xlfn.XLOOKUP(Table6[[#This Row],[Loan Date]],$Q$5:$Q$152,$R$5:$R$152)</f>
        <v>Friday</v>
      </c>
      <c r="L8779" t="str">
        <f>_xlfn.XLOOKUP(Table6[[#This Row],[Loan Date]],$Q$5:$Q$152,$S$5:$S$152)</f>
        <v>Week 6</v>
      </c>
    </row>
    <row r="8780" spans="1:12" x14ac:dyDescent="0.2">
      <c r="A8780" s="1">
        <v>44974</v>
      </c>
      <c r="B8780" t="s">
        <v>7</v>
      </c>
      <c r="C8780" s="1">
        <v>44974</v>
      </c>
      <c r="D8780" t="s">
        <v>494</v>
      </c>
      <c r="E8780" t="s">
        <v>37</v>
      </c>
      <c r="F8780" t="s">
        <v>37</v>
      </c>
      <c r="G8780" t="s">
        <v>20</v>
      </c>
      <c r="H8780" t="s">
        <v>0</v>
      </c>
      <c r="I8780">
        <f>MONTH(Table6[[#This Row],[Loan Date]])</f>
        <v>2</v>
      </c>
      <c r="J8780" t="str">
        <f>_xlfn.XLOOKUP(Table6[[#This Row],[Numeric Month]],$N$5:$N$11,$O$5:$O$11)</f>
        <v>Feb</v>
      </c>
      <c r="K8780" t="str">
        <f>_xlfn.XLOOKUP(Table6[[#This Row],[Loan Date]],$Q$5:$Q$152,$R$5:$R$152)</f>
        <v>Friday</v>
      </c>
      <c r="L8780" t="str">
        <f>_xlfn.XLOOKUP(Table6[[#This Row],[Loan Date]],$Q$5:$Q$152,$S$5:$S$152)</f>
        <v>Week 6</v>
      </c>
    </row>
    <row r="8781" spans="1:12" x14ac:dyDescent="0.2">
      <c r="A8781" s="1">
        <v>44974</v>
      </c>
      <c r="B8781" t="s">
        <v>7</v>
      </c>
      <c r="C8781" s="1">
        <v>44974</v>
      </c>
      <c r="D8781" t="s">
        <v>574</v>
      </c>
      <c r="E8781" t="s">
        <v>41</v>
      </c>
      <c r="F8781" t="s">
        <v>40</v>
      </c>
      <c r="G8781" t="s">
        <v>39</v>
      </c>
      <c r="H8781" t="s">
        <v>0</v>
      </c>
      <c r="I8781">
        <f>MONTH(Table6[[#This Row],[Loan Date]])</f>
        <v>2</v>
      </c>
      <c r="J8781" t="str">
        <f>_xlfn.XLOOKUP(Table6[[#This Row],[Numeric Month]],$N$5:$N$11,$O$5:$O$11)</f>
        <v>Feb</v>
      </c>
      <c r="K8781" t="str">
        <f>_xlfn.XLOOKUP(Table6[[#This Row],[Loan Date]],$Q$5:$Q$152,$R$5:$R$152)</f>
        <v>Friday</v>
      </c>
      <c r="L8781" t="str">
        <f>_xlfn.XLOOKUP(Table6[[#This Row],[Loan Date]],$Q$5:$Q$152,$S$5:$S$152)</f>
        <v>Week 6</v>
      </c>
    </row>
    <row r="8782" spans="1:12" x14ac:dyDescent="0.2">
      <c r="A8782" s="1">
        <v>44974</v>
      </c>
      <c r="B8782" t="s">
        <v>5</v>
      </c>
      <c r="C8782" s="1">
        <v>44981</v>
      </c>
      <c r="D8782" t="s">
        <v>393</v>
      </c>
      <c r="E8782" t="s">
        <v>3</v>
      </c>
      <c r="F8782" t="s">
        <v>2</v>
      </c>
      <c r="G8782" t="s">
        <v>1</v>
      </c>
      <c r="H8782" t="s">
        <v>0</v>
      </c>
      <c r="I8782">
        <f>MONTH(Table6[[#This Row],[Loan Date]])</f>
        <v>2</v>
      </c>
      <c r="J8782" t="str">
        <f>_xlfn.XLOOKUP(Table6[[#This Row],[Numeric Month]],$N$5:$N$11,$O$5:$O$11)</f>
        <v>Feb</v>
      </c>
      <c r="K8782" t="str">
        <f>_xlfn.XLOOKUP(Table6[[#This Row],[Loan Date]],$Q$5:$Q$152,$R$5:$R$152)</f>
        <v>Friday</v>
      </c>
      <c r="L8782" t="str">
        <f>_xlfn.XLOOKUP(Table6[[#This Row],[Loan Date]],$Q$5:$Q$152,$S$5:$S$152)</f>
        <v>Week 6</v>
      </c>
    </row>
    <row r="8783" spans="1:12" x14ac:dyDescent="0.2">
      <c r="A8783" s="1">
        <v>44974</v>
      </c>
      <c r="B8783" t="s">
        <v>5</v>
      </c>
      <c r="C8783" s="1">
        <v>44981</v>
      </c>
      <c r="D8783" t="s">
        <v>851</v>
      </c>
      <c r="E8783" t="s">
        <v>52</v>
      </c>
      <c r="F8783" t="s">
        <v>51</v>
      </c>
      <c r="G8783" t="s">
        <v>1</v>
      </c>
      <c r="H8783" t="s">
        <v>0</v>
      </c>
      <c r="I8783">
        <f>MONTH(Table6[[#This Row],[Loan Date]])</f>
        <v>2</v>
      </c>
      <c r="J8783" t="str">
        <f>_xlfn.XLOOKUP(Table6[[#This Row],[Numeric Month]],$N$5:$N$11,$O$5:$O$11)</f>
        <v>Feb</v>
      </c>
      <c r="K8783" t="str">
        <f>_xlfn.XLOOKUP(Table6[[#This Row],[Loan Date]],$Q$5:$Q$152,$R$5:$R$152)</f>
        <v>Friday</v>
      </c>
      <c r="L8783" t="str">
        <f>_xlfn.XLOOKUP(Table6[[#This Row],[Loan Date]],$Q$5:$Q$152,$S$5:$S$152)</f>
        <v>Week 6</v>
      </c>
    </row>
    <row r="8784" spans="1:12" x14ac:dyDescent="0.2">
      <c r="A8784" s="1">
        <v>44974</v>
      </c>
      <c r="B8784" t="s">
        <v>5</v>
      </c>
      <c r="C8784" s="1">
        <v>44974</v>
      </c>
      <c r="D8784" t="s">
        <v>197</v>
      </c>
      <c r="E8784" t="s">
        <v>41</v>
      </c>
      <c r="F8784" t="s">
        <v>40</v>
      </c>
      <c r="G8784" t="s">
        <v>39</v>
      </c>
      <c r="H8784" t="s">
        <v>0</v>
      </c>
      <c r="I8784">
        <f>MONTH(Table6[[#This Row],[Loan Date]])</f>
        <v>2</v>
      </c>
      <c r="J8784" t="str">
        <f>_xlfn.XLOOKUP(Table6[[#This Row],[Numeric Month]],$N$5:$N$11,$O$5:$O$11)</f>
        <v>Feb</v>
      </c>
      <c r="K8784" t="str">
        <f>_xlfn.XLOOKUP(Table6[[#This Row],[Loan Date]],$Q$5:$Q$152,$R$5:$R$152)</f>
        <v>Friday</v>
      </c>
      <c r="L8784" t="str">
        <f>_xlfn.XLOOKUP(Table6[[#This Row],[Loan Date]],$Q$5:$Q$152,$S$5:$S$152)</f>
        <v>Week 6</v>
      </c>
    </row>
    <row r="8785" spans="1:12" x14ac:dyDescent="0.2">
      <c r="A8785" s="1">
        <v>44974</v>
      </c>
      <c r="B8785" t="s">
        <v>5</v>
      </c>
      <c r="C8785" s="1">
        <v>44981</v>
      </c>
      <c r="D8785" t="s">
        <v>732</v>
      </c>
      <c r="E8785" t="s">
        <v>52</v>
      </c>
      <c r="F8785" t="s">
        <v>51</v>
      </c>
      <c r="G8785" t="s">
        <v>1</v>
      </c>
      <c r="H8785" t="s">
        <v>0</v>
      </c>
      <c r="I8785">
        <f>MONTH(Table6[[#This Row],[Loan Date]])</f>
        <v>2</v>
      </c>
      <c r="J8785" t="str">
        <f>_xlfn.XLOOKUP(Table6[[#This Row],[Numeric Month]],$N$5:$N$11,$O$5:$O$11)</f>
        <v>Feb</v>
      </c>
      <c r="K8785" t="str">
        <f>_xlfn.XLOOKUP(Table6[[#This Row],[Loan Date]],$Q$5:$Q$152,$R$5:$R$152)</f>
        <v>Friday</v>
      </c>
      <c r="L8785" t="str">
        <f>_xlfn.XLOOKUP(Table6[[#This Row],[Loan Date]],$Q$5:$Q$152,$S$5:$S$152)</f>
        <v>Week 6</v>
      </c>
    </row>
    <row r="8786" spans="1:12" x14ac:dyDescent="0.2">
      <c r="A8786" s="1">
        <v>44974</v>
      </c>
      <c r="B8786" t="s">
        <v>7</v>
      </c>
      <c r="C8786" s="1">
        <v>44986</v>
      </c>
      <c r="D8786" t="s">
        <v>850</v>
      </c>
      <c r="E8786" t="s">
        <v>3</v>
      </c>
      <c r="F8786" t="s">
        <v>2</v>
      </c>
      <c r="G8786" t="s">
        <v>1</v>
      </c>
      <c r="H8786" t="s">
        <v>0</v>
      </c>
      <c r="I8786">
        <f>MONTH(Table6[[#This Row],[Loan Date]])</f>
        <v>2</v>
      </c>
      <c r="J8786" t="str">
        <f>_xlfn.XLOOKUP(Table6[[#This Row],[Numeric Month]],$N$5:$N$11,$O$5:$O$11)</f>
        <v>Feb</v>
      </c>
      <c r="K8786" t="str">
        <f>_xlfn.XLOOKUP(Table6[[#This Row],[Loan Date]],$Q$5:$Q$152,$R$5:$R$152)</f>
        <v>Friday</v>
      </c>
      <c r="L8786" t="str">
        <f>_xlfn.XLOOKUP(Table6[[#This Row],[Loan Date]],$Q$5:$Q$152,$S$5:$S$152)</f>
        <v>Week 6</v>
      </c>
    </row>
    <row r="8787" spans="1:12" x14ac:dyDescent="0.2">
      <c r="A8787" s="1">
        <v>44974</v>
      </c>
      <c r="B8787" t="s">
        <v>7</v>
      </c>
      <c r="C8787" s="1">
        <v>44974</v>
      </c>
      <c r="D8787" t="s">
        <v>338</v>
      </c>
      <c r="E8787" t="s">
        <v>23</v>
      </c>
      <c r="F8787" t="s">
        <v>23</v>
      </c>
      <c r="G8787" t="s">
        <v>20</v>
      </c>
      <c r="H8787" t="s">
        <v>0</v>
      </c>
      <c r="I8787">
        <f>MONTH(Table6[[#This Row],[Loan Date]])</f>
        <v>2</v>
      </c>
      <c r="J8787" t="str">
        <f>_xlfn.XLOOKUP(Table6[[#This Row],[Numeric Month]],$N$5:$N$11,$O$5:$O$11)</f>
        <v>Feb</v>
      </c>
      <c r="K8787" t="str">
        <f>_xlfn.XLOOKUP(Table6[[#This Row],[Loan Date]],$Q$5:$Q$152,$R$5:$R$152)</f>
        <v>Friday</v>
      </c>
      <c r="L8787" t="str">
        <f>_xlfn.XLOOKUP(Table6[[#This Row],[Loan Date]],$Q$5:$Q$152,$S$5:$S$152)</f>
        <v>Week 6</v>
      </c>
    </row>
    <row r="8788" spans="1:12" x14ac:dyDescent="0.2">
      <c r="A8788" s="1">
        <v>44974</v>
      </c>
      <c r="B8788" t="s">
        <v>7</v>
      </c>
      <c r="C8788" s="1">
        <v>44974</v>
      </c>
      <c r="D8788" t="s">
        <v>66</v>
      </c>
      <c r="E8788" t="s">
        <v>65</v>
      </c>
      <c r="F8788" t="s">
        <v>65</v>
      </c>
      <c r="G8788" t="s">
        <v>20</v>
      </c>
      <c r="H8788" t="s">
        <v>0</v>
      </c>
      <c r="I8788">
        <f>MONTH(Table6[[#This Row],[Loan Date]])</f>
        <v>2</v>
      </c>
      <c r="J8788" t="str">
        <f>_xlfn.XLOOKUP(Table6[[#This Row],[Numeric Month]],$N$5:$N$11,$O$5:$O$11)</f>
        <v>Feb</v>
      </c>
      <c r="K8788" t="str">
        <f>_xlfn.XLOOKUP(Table6[[#This Row],[Loan Date]],$Q$5:$Q$152,$R$5:$R$152)</f>
        <v>Friday</v>
      </c>
      <c r="L8788" t="str">
        <f>_xlfn.XLOOKUP(Table6[[#This Row],[Loan Date]],$Q$5:$Q$152,$S$5:$S$152)</f>
        <v>Week 6</v>
      </c>
    </row>
    <row r="8789" spans="1:12" x14ac:dyDescent="0.2">
      <c r="A8789" s="1">
        <v>44974</v>
      </c>
      <c r="B8789" t="s">
        <v>7</v>
      </c>
      <c r="C8789" s="1">
        <v>44974</v>
      </c>
      <c r="D8789" t="s">
        <v>409</v>
      </c>
      <c r="E8789" t="s">
        <v>21</v>
      </c>
      <c r="F8789" t="s">
        <v>21</v>
      </c>
      <c r="G8789" t="s">
        <v>20</v>
      </c>
      <c r="H8789" t="s">
        <v>0</v>
      </c>
      <c r="I8789">
        <f>MONTH(Table6[[#This Row],[Loan Date]])</f>
        <v>2</v>
      </c>
      <c r="J8789" t="str">
        <f>_xlfn.XLOOKUP(Table6[[#This Row],[Numeric Month]],$N$5:$N$11,$O$5:$O$11)</f>
        <v>Feb</v>
      </c>
      <c r="K8789" t="str">
        <f>_xlfn.XLOOKUP(Table6[[#This Row],[Loan Date]],$Q$5:$Q$152,$R$5:$R$152)</f>
        <v>Friday</v>
      </c>
      <c r="L8789" t="str">
        <f>_xlfn.XLOOKUP(Table6[[#This Row],[Loan Date]],$Q$5:$Q$152,$S$5:$S$152)</f>
        <v>Week 6</v>
      </c>
    </row>
    <row r="8790" spans="1:12" x14ac:dyDescent="0.2">
      <c r="A8790" s="1">
        <v>44974</v>
      </c>
      <c r="B8790" t="s">
        <v>7</v>
      </c>
      <c r="C8790" s="1">
        <v>44974</v>
      </c>
      <c r="D8790" t="s">
        <v>408</v>
      </c>
      <c r="E8790" t="s">
        <v>23</v>
      </c>
      <c r="F8790" t="s">
        <v>23</v>
      </c>
      <c r="G8790" t="s">
        <v>20</v>
      </c>
      <c r="H8790" t="s">
        <v>0</v>
      </c>
      <c r="I8790">
        <f>MONTH(Table6[[#This Row],[Loan Date]])</f>
        <v>2</v>
      </c>
      <c r="J8790" t="str">
        <f>_xlfn.XLOOKUP(Table6[[#This Row],[Numeric Month]],$N$5:$N$11,$O$5:$O$11)</f>
        <v>Feb</v>
      </c>
      <c r="K8790" t="str">
        <f>_xlfn.XLOOKUP(Table6[[#This Row],[Loan Date]],$Q$5:$Q$152,$R$5:$R$152)</f>
        <v>Friday</v>
      </c>
      <c r="L8790" t="str">
        <f>_xlfn.XLOOKUP(Table6[[#This Row],[Loan Date]],$Q$5:$Q$152,$S$5:$S$152)</f>
        <v>Week 6</v>
      </c>
    </row>
    <row r="8791" spans="1:12" x14ac:dyDescent="0.2">
      <c r="A8791" s="1">
        <v>44974</v>
      </c>
      <c r="B8791" t="s">
        <v>7</v>
      </c>
      <c r="C8791" s="1">
        <v>44981</v>
      </c>
      <c r="D8791" t="s">
        <v>425</v>
      </c>
      <c r="E8791" t="s">
        <v>9</v>
      </c>
      <c r="F8791" t="s">
        <v>8</v>
      </c>
      <c r="G8791" t="s">
        <v>1</v>
      </c>
      <c r="H8791" t="s">
        <v>0</v>
      </c>
      <c r="I8791">
        <f>MONTH(Table6[[#This Row],[Loan Date]])</f>
        <v>2</v>
      </c>
      <c r="J8791" t="str">
        <f>_xlfn.XLOOKUP(Table6[[#This Row],[Numeric Month]],$N$5:$N$11,$O$5:$O$11)</f>
        <v>Feb</v>
      </c>
      <c r="K8791" t="str">
        <f>_xlfn.XLOOKUP(Table6[[#This Row],[Loan Date]],$Q$5:$Q$152,$R$5:$R$152)</f>
        <v>Friday</v>
      </c>
      <c r="L8791" t="str">
        <f>_xlfn.XLOOKUP(Table6[[#This Row],[Loan Date]],$Q$5:$Q$152,$S$5:$S$152)</f>
        <v>Week 6</v>
      </c>
    </row>
    <row r="8792" spans="1:12" x14ac:dyDescent="0.2">
      <c r="A8792" s="1">
        <v>44974</v>
      </c>
      <c r="B8792" t="s">
        <v>5</v>
      </c>
      <c r="C8792" s="1">
        <v>44981</v>
      </c>
      <c r="D8792" t="s">
        <v>359</v>
      </c>
      <c r="E8792" t="s">
        <v>52</v>
      </c>
      <c r="F8792" t="s">
        <v>51</v>
      </c>
      <c r="G8792" t="s">
        <v>1</v>
      </c>
      <c r="H8792" t="s">
        <v>0</v>
      </c>
      <c r="I8792">
        <f>MONTH(Table6[[#This Row],[Loan Date]])</f>
        <v>2</v>
      </c>
      <c r="J8792" t="str">
        <f>_xlfn.XLOOKUP(Table6[[#This Row],[Numeric Month]],$N$5:$N$11,$O$5:$O$11)</f>
        <v>Feb</v>
      </c>
      <c r="K8792" t="str">
        <f>_xlfn.XLOOKUP(Table6[[#This Row],[Loan Date]],$Q$5:$Q$152,$R$5:$R$152)</f>
        <v>Friday</v>
      </c>
      <c r="L8792" t="str">
        <f>_xlfn.XLOOKUP(Table6[[#This Row],[Loan Date]],$Q$5:$Q$152,$S$5:$S$152)</f>
        <v>Week 6</v>
      </c>
    </row>
    <row r="8793" spans="1:12" x14ac:dyDescent="0.2">
      <c r="A8793" s="1">
        <v>44974</v>
      </c>
      <c r="B8793" t="s">
        <v>7</v>
      </c>
      <c r="C8793" s="1">
        <v>44974</v>
      </c>
      <c r="D8793" t="s">
        <v>170</v>
      </c>
      <c r="E8793" t="s">
        <v>21</v>
      </c>
      <c r="F8793" t="s">
        <v>21</v>
      </c>
      <c r="G8793" t="s">
        <v>20</v>
      </c>
      <c r="H8793" t="s">
        <v>0</v>
      </c>
      <c r="I8793">
        <f>MONTH(Table6[[#This Row],[Loan Date]])</f>
        <v>2</v>
      </c>
      <c r="J8793" t="str">
        <f>_xlfn.XLOOKUP(Table6[[#This Row],[Numeric Month]],$N$5:$N$11,$O$5:$O$11)</f>
        <v>Feb</v>
      </c>
      <c r="K8793" t="str">
        <f>_xlfn.XLOOKUP(Table6[[#This Row],[Loan Date]],$Q$5:$Q$152,$R$5:$R$152)</f>
        <v>Friday</v>
      </c>
      <c r="L8793" t="str">
        <f>_xlfn.XLOOKUP(Table6[[#This Row],[Loan Date]],$Q$5:$Q$152,$S$5:$S$152)</f>
        <v>Week 6</v>
      </c>
    </row>
    <row r="8794" spans="1:12" x14ac:dyDescent="0.2">
      <c r="A8794" s="1">
        <v>44974</v>
      </c>
      <c r="B8794" t="s">
        <v>7</v>
      </c>
      <c r="C8794" s="1">
        <v>44974</v>
      </c>
      <c r="D8794" t="s">
        <v>174</v>
      </c>
      <c r="E8794" t="s">
        <v>23</v>
      </c>
      <c r="F8794" t="s">
        <v>23</v>
      </c>
      <c r="G8794" t="s">
        <v>20</v>
      </c>
      <c r="H8794" t="s">
        <v>0</v>
      </c>
      <c r="I8794">
        <f>MONTH(Table6[[#This Row],[Loan Date]])</f>
        <v>2</v>
      </c>
      <c r="J8794" t="str">
        <f>_xlfn.XLOOKUP(Table6[[#This Row],[Numeric Month]],$N$5:$N$11,$O$5:$O$11)</f>
        <v>Feb</v>
      </c>
      <c r="K8794" t="str">
        <f>_xlfn.XLOOKUP(Table6[[#This Row],[Loan Date]],$Q$5:$Q$152,$R$5:$R$152)</f>
        <v>Friday</v>
      </c>
      <c r="L8794" t="str">
        <f>_xlfn.XLOOKUP(Table6[[#This Row],[Loan Date]],$Q$5:$Q$152,$S$5:$S$152)</f>
        <v>Week 6</v>
      </c>
    </row>
    <row r="8795" spans="1:12" x14ac:dyDescent="0.2">
      <c r="A8795" s="1">
        <v>44974</v>
      </c>
      <c r="B8795" t="s">
        <v>5</v>
      </c>
      <c r="C8795" s="1">
        <v>44974</v>
      </c>
      <c r="D8795" t="s">
        <v>768</v>
      </c>
      <c r="E8795" t="s">
        <v>37</v>
      </c>
      <c r="F8795" t="s">
        <v>37</v>
      </c>
      <c r="G8795" t="s">
        <v>20</v>
      </c>
      <c r="H8795" t="s">
        <v>0</v>
      </c>
      <c r="I8795">
        <f>MONTH(Table6[[#This Row],[Loan Date]])</f>
        <v>2</v>
      </c>
      <c r="J8795" t="str">
        <f>_xlfn.XLOOKUP(Table6[[#This Row],[Numeric Month]],$N$5:$N$11,$O$5:$O$11)</f>
        <v>Feb</v>
      </c>
      <c r="K8795" t="str">
        <f>_xlfn.XLOOKUP(Table6[[#This Row],[Loan Date]],$Q$5:$Q$152,$R$5:$R$152)</f>
        <v>Friday</v>
      </c>
      <c r="L8795" t="str">
        <f>_xlfn.XLOOKUP(Table6[[#This Row],[Loan Date]],$Q$5:$Q$152,$S$5:$S$152)</f>
        <v>Week 6</v>
      </c>
    </row>
    <row r="8796" spans="1:12" x14ac:dyDescent="0.2">
      <c r="A8796" s="1">
        <v>44974</v>
      </c>
      <c r="B8796" t="s">
        <v>7</v>
      </c>
      <c r="C8796" s="1">
        <v>44974</v>
      </c>
      <c r="D8796" t="s">
        <v>428</v>
      </c>
      <c r="E8796" t="s">
        <v>37</v>
      </c>
      <c r="F8796" t="s">
        <v>37</v>
      </c>
      <c r="G8796" t="s">
        <v>20</v>
      </c>
      <c r="H8796" t="s">
        <v>0</v>
      </c>
      <c r="I8796">
        <f>MONTH(Table6[[#This Row],[Loan Date]])</f>
        <v>2</v>
      </c>
      <c r="J8796" t="str">
        <f>_xlfn.XLOOKUP(Table6[[#This Row],[Numeric Month]],$N$5:$N$11,$O$5:$O$11)</f>
        <v>Feb</v>
      </c>
      <c r="K8796" t="str">
        <f>_xlfn.XLOOKUP(Table6[[#This Row],[Loan Date]],$Q$5:$Q$152,$R$5:$R$152)</f>
        <v>Friday</v>
      </c>
      <c r="L8796" t="str">
        <f>_xlfn.XLOOKUP(Table6[[#This Row],[Loan Date]],$Q$5:$Q$152,$S$5:$S$152)</f>
        <v>Week 6</v>
      </c>
    </row>
    <row r="8797" spans="1:12" x14ac:dyDescent="0.2">
      <c r="A8797" s="1">
        <v>44974</v>
      </c>
      <c r="B8797" t="s">
        <v>5</v>
      </c>
      <c r="C8797" s="1">
        <v>44974</v>
      </c>
      <c r="D8797" t="s">
        <v>214</v>
      </c>
      <c r="E8797" t="s">
        <v>23</v>
      </c>
      <c r="F8797" t="s">
        <v>23</v>
      </c>
      <c r="G8797" t="s">
        <v>20</v>
      </c>
      <c r="H8797" t="s">
        <v>0</v>
      </c>
      <c r="I8797">
        <f>MONTH(Table6[[#This Row],[Loan Date]])</f>
        <v>2</v>
      </c>
      <c r="J8797" t="str">
        <f>_xlfn.XLOOKUP(Table6[[#This Row],[Numeric Month]],$N$5:$N$11,$O$5:$O$11)</f>
        <v>Feb</v>
      </c>
      <c r="K8797" t="str">
        <f>_xlfn.XLOOKUP(Table6[[#This Row],[Loan Date]],$Q$5:$Q$152,$R$5:$R$152)</f>
        <v>Friday</v>
      </c>
      <c r="L8797" t="str">
        <f>_xlfn.XLOOKUP(Table6[[#This Row],[Loan Date]],$Q$5:$Q$152,$S$5:$S$152)</f>
        <v>Week 6</v>
      </c>
    </row>
    <row r="8798" spans="1:12" x14ac:dyDescent="0.2">
      <c r="A8798" s="1">
        <v>44974</v>
      </c>
      <c r="B8798" t="s">
        <v>5</v>
      </c>
      <c r="C8798" s="1">
        <v>44974</v>
      </c>
      <c r="D8798" t="s">
        <v>673</v>
      </c>
      <c r="E8798" t="s">
        <v>21</v>
      </c>
      <c r="F8798" t="s">
        <v>21</v>
      </c>
      <c r="G8798" t="s">
        <v>20</v>
      </c>
      <c r="H8798" t="s">
        <v>0</v>
      </c>
      <c r="I8798">
        <f>MONTH(Table6[[#This Row],[Loan Date]])</f>
        <v>2</v>
      </c>
      <c r="J8798" t="str">
        <f>_xlfn.XLOOKUP(Table6[[#This Row],[Numeric Month]],$N$5:$N$11,$O$5:$O$11)</f>
        <v>Feb</v>
      </c>
      <c r="K8798" t="str">
        <f>_xlfn.XLOOKUP(Table6[[#This Row],[Loan Date]],$Q$5:$Q$152,$R$5:$R$152)</f>
        <v>Friday</v>
      </c>
      <c r="L8798" t="str">
        <f>_xlfn.XLOOKUP(Table6[[#This Row],[Loan Date]],$Q$5:$Q$152,$S$5:$S$152)</f>
        <v>Week 6</v>
      </c>
    </row>
    <row r="8799" spans="1:12" x14ac:dyDescent="0.2">
      <c r="A8799" s="1">
        <v>44974</v>
      </c>
      <c r="B8799" t="s">
        <v>5</v>
      </c>
      <c r="C8799" s="1">
        <v>44988</v>
      </c>
      <c r="D8799" t="s">
        <v>849</v>
      </c>
      <c r="E8799" t="s">
        <v>3</v>
      </c>
      <c r="F8799" t="s">
        <v>2</v>
      </c>
      <c r="G8799" t="s">
        <v>1</v>
      </c>
      <c r="H8799" t="s">
        <v>0</v>
      </c>
      <c r="I8799">
        <f>MONTH(Table6[[#This Row],[Loan Date]])</f>
        <v>2</v>
      </c>
      <c r="J8799" t="str">
        <f>_xlfn.XLOOKUP(Table6[[#This Row],[Numeric Month]],$N$5:$N$11,$O$5:$O$11)</f>
        <v>Feb</v>
      </c>
      <c r="K8799" t="str">
        <f>_xlfn.XLOOKUP(Table6[[#This Row],[Loan Date]],$Q$5:$Q$152,$R$5:$R$152)</f>
        <v>Friday</v>
      </c>
      <c r="L8799" t="str">
        <f>_xlfn.XLOOKUP(Table6[[#This Row],[Loan Date]],$Q$5:$Q$152,$S$5:$S$152)</f>
        <v>Week 6</v>
      </c>
    </row>
    <row r="8800" spans="1:12" x14ac:dyDescent="0.2">
      <c r="A8800" s="1">
        <v>44974</v>
      </c>
      <c r="B8800" t="s">
        <v>7</v>
      </c>
      <c r="C8800" s="1">
        <v>44974</v>
      </c>
      <c r="D8800" t="s">
        <v>428</v>
      </c>
      <c r="E8800" t="s">
        <v>37</v>
      </c>
      <c r="F8800" t="s">
        <v>37</v>
      </c>
      <c r="G8800" t="s">
        <v>20</v>
      </c>
      <c r="H8800" t="s">
        <v>0</v>
      </c>
      <c r="I8800">
        <f>MONTH(Table6[[#This Row],[Loan Date]])</f>
        <v>2</v>
      </c>
      <c r="J8800" t="str">
        <f>_xlfn.XLOOKUP(Table6[[#This Row],[Numeric Month]],$N$5:$N$11,$O$5:$O$11)</f>
        <v>Feb</v>
      </c>
      <c r="K8800" t="str">
        <f>_xlfn.XLOOKUP(Table6[[#This Row],[Loan Date]],$Q$5:$Q$152,$R$5:$R$152)</f>
        <v>Friday</v>
      </c>
      <c r="L8800" t="str">
        <f>_xlfn.XLOOKUP(Table6[[#This Row],[Loan Date]],$Q$5:$Q$152,$S$5:$S$152)</f>
        <v>Week 6</v>
      </c>
    </row>
    <row r="8801" spans="1:12" x14ac:dyDescent="0.2">
      <c r="A8801" s="1">
        <v>44975</v>
      </c>
      <c r="B8801" t="s">
        <v>5</v>
      </c>
      <c r="C8801" s="1">
        <v>44975</v>
      </c>
      <c r="D8801" t="s">
        <v>408</v>
      </c>
      <c r="E8801" t="s">
        <v>23</v>
      </c>
      <c r="F8801" t="s">
        <v>23</v>
      </c>
      <c r="G8801" t="s">
        <v>20</v>
      </c>
      <c r="H8801" t="s">
        <v>0</v>
      </c>
      <c r="I8801">
        <f>MONTH(Table6[[#This Row],[Loan Date]])</f>
        <v>2</v>
      </c>
      <c r="J8801" t="str">
        <f>_xlfn.XLOOKUP(Table6[[#This Row],[Numeric Month]],$N$5:$N$11,$O$5:$O$11)</f>
        <v>Feb</v>
      </c>
      <c r="K8801" t="str">
        <f>_xlfn.XLOOKUP(Table6[[#This Row],[Loan Date]],$Q$5:$Q$152,$R$5:$R$152)</f>
        <v>Saturday</v>
      </c>
      <c r="L8801" t="str">
        <f>_xlfn.XLOOKUP(Table6[[#This Row],[Loan Date]],$Q$5:$Q$152,$S$5:$S$152)</f>
        <v>Week 6</v>
      </c>
    </row>
    <row r="8802" spans="1:12" x14ac:dyDescent="0.2">
      <c r="A8802" s="1">
        <v>44975</v>
      </c>
      <c r="B8802" t="s">
        <v>5</v>
      </c>
      <c r="C8802" s="1">
        <v>44975</v>
      </c>
      <c r="D8802" t="s">
        <v>185</v>
      </c>
      <c r="E8802" t="s">
        <v>21</v>
      </c>
      <c r="F8802" t="s">
        <v>21</v>
      </c>
      <c r="G8802" t="s">
        <v>20</v>
      </c>
      <c r="H8802" t="s">
        <v>0</v>
      </c>
      <c r="I8802">
        <f>MONTH(Table6[[#This Row],[Loan Date]])</f>
        <v>2</v>
      </c>
      <c r="J8802" t="str">
        <f>_xlfn.XLOOKUP(Table6[[#This Row],[Numeric Month]],$N$5:$N$11,$O$5:$O$11)</f>
        <v>Feb</v>
      </c>
      <c r="K8802" t="str">
        <f>_xlfn.XLOOKUP(Table6[[#This Row],[Loan Date]],$Q$5:$Q$152,$R$5:$R$152)</f>
        <v>Saturday</v>
      </c>
      <c r="L8802" t="str">
        <f>_xlfn.XLOOKUP(Table6[[#This Row],[Loan Date]],$Q$5:$Q$152,$S$5:$S$152)</f>
        <v>Week 6</v>
      </c>
    </row>
    <row r="8803" spans="1:12" x14ac:dyDescent="0.2">
      <c r="A8803" s="1">
        <v>44976</v>
      </c>
      <c r="B8803" t="s">
        <v>5</v>
      </c>
      <c r="C8803" s="1">
        <v>44983</v>
      </c>
      <c r="D8803" t="s">
        <v>546</v>
      </c>
      <c r="E8803" t="s">
        <v>9</v>
      </c>
      <c r="F8803" t="s">
        <v>8</v>
      </c>
      <c r="G8803" t="s">
        <v>1</v>
      </c>
      <c r="H8803" t="s">
        <v>0</v>
      </c>
      <c r="I8803">
        <f>MONTH(Table6[[#This Row],[Loan Date]])</f>
        <v>2</v>
      </c>
      <c r="J8803" t="str">
        <f>_xlfn.XLOOKUP(Table6[[#This Row],[Numeric Month]],$N$5:$N$11,$O$5:$O$11)</f>
        <v>Feb</v>
      </c>
      <c r="K8803" t="str">
        <f>_xlfn.XLOOKUP(Table6[[#This Row],[Loan Date]],$Q$5:$Q$152,$R$5:$R$152)</f>
        <v>Sunday</v>
      </c>
      <c r="L8803" t="str">
        <f>_xlfn.XLOOKUP(Table6[[#This Row],[Loan Date]],$Q$5:$Q$152,$S$5:$S$152)</f>
        <v>Week 6</v>
      </c>
    </row>
    <row r="8804" spans="1:12" x14ac:dyDescent="0.2">
      <c r="A8804" s="1">
        <v>44976</v>
      </c>
      <c r="B8804" t="s">
        <v>7</v>
      </c>
      <c r="C8804" s="1">
        <v>44990</v>
      </c>
      <c r="D8804" t="s">
        <v>448</v>
      </c>
      <c r="E8804" t="s">
        <v>9</v>
      </c>
      <c r="F8804" t="s">
        <v>8</v>
      </c>
      <c r="G8804" t="s">
        <v>1</v>
      </c>
      <c r="H8804" t="s">
        <v>0</v>
      </c>
      <c r="I8804">
        <f>MONTH(Table6[[#This Row],[Loan Date]])</f>
        <v>2</v>
      </c>
      <c r="J8804" t="str">
        <f>_xlfn.XLOOKUP(Table6[[#This Row],[Numeric Month]],$N$5:$N$11,$O$5:$O$11)</f>
        <v>Feb</v>
      </c>
      <c r="K8804" t="str">
        <f>_xlfn.XLOOKUP(Table6[[#This Row],[Loan Date]],$Q$5:$Q$152,$R$5:$R$152)</f>
        <v>Sunday</v>
      </c>
      <c r="L8804" t="str">
        <f>_xlfn.XLOOKUP(Table6[[#This Row],[Loan Date]],$Q$5:$Q$152,$S$5:$S$152)</f>
        <v>Week 6</v>
      </c>
    </row>
    <row r="8805" spans="1:12" x14ac:dyDescent="0.2">
      <c r="A8805" s="1">
        <v>44976</v>
      </c>
      <c r="B8805" t="s">
        <v>7</v>
      </c>
      <c r="C8805" s="1">
        <v>44989</v>
      </c>
      <c r="D8805" t="s">
        <v>617</v>
      </c>
      <c r="E8805" t="s">
        <v>3</v>
      </c>
      <c r="F8805" t="s">
        <v>2</v>
      </c>
      <c r="G8805" t="s">
        <v>1</v>
      </c>
      <c r="H8805" t="s">
        <v>0</v>
      </c>
      <c r="I8805">
        <f>MONTH(Table6[[#This Row],[Loan Date]])</f>
        <v>2</v>
      </c>
      <c r="J8805" t="str">
        <f>_xlfn.XLOOKUP(Table6[[#This Row],[Numeric Month]],$N$5:$N$11,$O$5:$O$11)</f>
        <v>Feb</v>
      </c>
      <c r="K8805" t="str">
        <f>_xlfn.XLOOKUP(Table6[[#This Row],[Loan Date]],$Q$5:$Q$152,$R$5:$R$152)</f>
        <v>Sunday</v>
      </c>
      <c r="L8805" t="str">
        <f>_xlfn.XLOOKUP(Table6[[#This Row],[Loan Date]],$Q$5:$Q$152,$S$5:$S$152)</f>
        <v>Week 6</v>
      </c>
    </row>
    <row r="8806" spans="1:12" x14ac:dyDescent="0.2">
      <c r="A8806" s="1">
        <v>44976</v>
      </c>
      <c r="B8806" t="s">
        <v>7</v>
      </c>
      <c r="C8806" s="1">
        <v>44976</v>
      </c>
      <c r="D8806" t="s">
        <v>491</v>
      </c>
      <c r="E8806" t="s">
        <v>122</v>
      </c>
      <c r="F8806" t="s">
        <v>122</v>
      </c>
      <c r="G8806" t="s">
        <v>11</v>
      </c>
      <c r="H8806" t="s">
        <v>0</v>
      </c>
      <c r="I8806">
        <f>MONTH(Table6[[#This Row],[Loan Date]])</f>
        <v>2</v>
      </c>
      <c r="J8806" t="str">
        <f>_xlfn.XLOOKUP(Table6[[#This Row],[Numeric Month]],$N$5:$N$11,$O$5:$O$11)</f>
        <v>Feb</v>
      </c>
      <c r="K8806" t="str">
        <f>_xlfn.XLOOKUP(Table6[[#This Row],[Loan Date]],$Q$5:$Q$152,$R$5:$R$152)</f>
        <v>Sunday</v>
      </c>
      <c r="L8806" t="str">
        <f>_xlfn.XLOOKUP(Table6[[#This Row],[Loan Date]],$Q$5:$Q$152,$S$5:$S$152)</f>
        <v>Week 6</v>
      </c>
    </row>
    <row r="8807" spans="1:12" x14ac:dyDescent="0.2">
      <c r="A8807" s="1">
        <v>44976</v>
      </c>
      <c r="B8807" t="s">
        <v>5</v>
      </c>
      <c r="C8807" s="1">
        <v>44976</v>
      </c>
      <c r="D8807" t="s">
        <v>130</v>
      </c>
      <c r="E8807" t="s">
        <v>21</v>
      </c>
      <c r="F8807" t="s">
        <v>21</v>
      </c>
      <c r="G8807" t="s">
        <v>20</v>
      </c>
      <c r="H8807" t="s">
        <v>0</v>
      </c>
      <c r="I8807">
        <f>MONTH(Table6[[#This Row],[Loan Date]])</f>
        <v>2</v>
      </c>
      <c r="J8807" t="str">
        <f>_xlfn.XLOOKUP(Table6[[#This Row],[Numeric Month]],$N$5:$N$11,$O$5:$O$11)</f>
        <v>Feb</v>
      </c>
      <c r="K8807" t="str">
        <f>_xlfn.XLOOKUP(Table6[[#This Row],[Loan Date]],$Q$5:$Q$152,$R$5:$R$152)</f>
        <v>Sunday</v>
      </c>
      <c r="L8807" t="str">
        <f>_xlfn.XLOOKUP(Table6[[#This Row],[Loan Date]],$Q$5:$Q$152,$S$5:$S$152)</f>
        <v>Week 6</v>
      </c>
    </row>
    <row r="8808" spans="1:12" x14ac:dyDescent="0.2">
      <c r="A8808" s="1">
        <v>44976</v>
      </c>
      <c r="B8808" t="s">
        <v>5</v>
      </c>
      <c r="C8808" s="1">
        <v>44976</v>
      </c>
      <c r="D8808" t="s">
        <v>26</v>
      </c>
      <c r="E8808" t="s">
        <v>23</v>
      </c>
      <c r="F8808" t="s">
        <v>23</v>
      </c>
      <c r="G8808" t="s">
        <v>20</v>
      </c>
      <c r="H8808" t="s">
        <v>0</v>
      </c>
      <c r="I8808">
        <f>MONTH(Table6[[#This Row],[Loan Date]])</f>
        <v>2</v>
      </c>
      <c r="J8808" t="str">
        <f>_xlfn.XLOOKUP(Table6[[#This Row],[Numeric Month]],$N$5:$N$11,$O$5:$O$11)</f>
        <v>Feb</v>
      </c>
      <c r="K8808" t="str">
        <f>_xlfn.XLOOKUP(Table6[[#This Row],[Loan Date]],$Q$5:$Q$152,$R$5:$R$152)</f>
        <v>Sunday</v>
      </c>
      <c r="L8808" t="str">
        <f>_xlfn.XLOOKUP(Table6[[#This Row],[Loan Date]],$Q$5:$Q$152,$S$5:$S$152)</f>
        <v>Week 6</v>
      </c>
    </row>
    <row r="8809" spans="1:12" x14ac:dyDescent="0.2">
      <c r="A8809" s="1">
        <v>44976</v>
      </c>
      <c r="B8809" t="s">
        <v>5</v>
      </c>
      <c r="C8809" s="1">
        <v>44989</v>
      </c>
      <c r="D8809" t="s">
        <v>659</v>
      </c>
      <c r="E8809" t="s">
        <v>15</v>
      </c>
      <c r="F8809" t="s">
        <v>14</v>
      </c>
      <c r="G8809" t="s">
        <v>1</v>
      </c>
      <c r="H8809" t="s">
        <v>0</v>
      </c>
      <c r="I8809">
        <f>MONTH(Table6[[#This Row],[Loan Date]])</f>
        <v>2</v>
      </c>
      <c r="J8809" t="str">
        <f>_xlfn.XLOOKUP(Table6[[#This Row],[Numeric Month]],$N$5:$N$11,$O$5:$O$11)</f>
        <v>Feb</v>
      </c>
      <c r="K8809" t="str">
        <f>_xlfn.XLOOKUP(Table6[[#This Row],[Loan Date]],$Q$5:$Q$152,$R$5:$R$152)</f>
        <v>Sunday</v>
      </c>
      <c r="L8809" t="str">
        <f>_xlfn.XLOOKUP(Table6[[#This Row],[Loan Date]],$Q$5:$Q$152,$S$5:$S$152)</f>
        <v>Week 6</v>
      </c>
    </row>
    <row r="8810" spans="1:12" x14ac:dyDescent="0.2">
      <c r="A8810" s="1">
        <v>44976</v>
      </c>
      <c r="B8810" t="s">
        <v>7</v>
      </c>
      <c r="C8810" s="1">
        <v>44983</v>
      </c>
      <c r="D8810" t="s">
        <v>230</v>
      </c>
      <c r="E8810" t="s">
        <v>15</v>
      </c>
      <c r="F8810" t="s">
        <v>14</v>
      </c>
      <c r="G8810" t="s">
        <v>1</v>
      </c>
      <c r="H8810" t="s">
        <v>0</v>
      </c>
      <c r="I8810">
        <f>MONTH(Table6[[#This Row],[Loan Date]])</f>
        <v>2</v>
      </c>
      <c r="J8810" t="str">
        <f>_xlfn.XLOOKUP(Table6[[#This Row],[Numeric Month]],$N$5:$N$11,$O$5:$O$11)</f>
        <v>Feb</v>
      </c>
      <c r="K8810" t="str">
        <f>_xlfn.XLOOKUP(Table6[[#This Row],[Loan Date]],$Q$5:$Q$152,$R$5:$R$152)</f>
        <v>Sunday</v>
      </c>
      <c r="L8810" t="str">
        <f>_xlfn.XLOOKUP(Table6[[#This Row],[Loan Date]],$Q$5:$Q$152,$S$5:$S$152)</f>
        <v>Week 6</v>
      </c>
    </row>
    <row r="8811" spans="1:12" x14ac:dyDescent="0.2">
      <c r="A8811" s="1">
        <v>44976</v>
      </c>
      <c r="B8811" t="s">
        <v>7</v>
      </c>
      <c r="C8811" s="1">
        <v>44983</v>
      </c>
      <c r="D8811" t="s">
        <v>137</v>
      </c>
      <c r="E8811" t="s">
        <v>9</v>
      </c>
      <c r="F8811" t="s">
        <v>8</v>
      </c>
      <c r="G8811" t="s">
        <v>1</v>
      </c>
      <c r="H8811" t="s">
        <v>0</v>
      </c>
      <c r="I8811">
        <f>MONTH(Table6[[#This Row],[Loan Date]])</f>
        <v>2</v>
      </c>
      <c r="J8811" t="str">
        <f>_xlfn.XLOOKUP(Table6[[#This Row],[Numeric Month]],$N$5:$N$11,$O$5:$O$11)</f>
        <v>Feb</v>
      </c>
      <c r="K8811" t="str">
        <f>_xlfn.XLOOKUP(Table6[[#This Row],[Loan Date]],$Q$5:$Q$152,$R$5:$R$152)</f>
        <v>Sunday</v>
      </c>
      <c r="L8811" t="str">
        <f>_xlfn.XLOOKUP(Table6[[#This Row],[Loan Date]],$Q$5:$Q$152,$S$5:$S$152)</f>
        <v>Week 6</v>
      </c>
    </row>
    <row r="8812" spans="1:12" x14ac:dyDescent="0.2">
      <c r="A8812" s="1">
        <v>44976</v>
      </c>
      <c r="B8812" t="s">
        <v>7</v>
      </c>
      <c r="C8812" s="1">
        <v>44983</v>
      </c>
      <c r="D8812" t="s">
        <v>683</v>
      </c>
      <c r="E8812" t="s">
        <v>9</v>
      </c>
      <c r="F8812" t="s">
        <v>8</v>
      </c>
      <c r="G8812" t="s">
        <v>1</v>
      </c>
      <c r="H8812" t="s">
        <v>0</v>
      </c>
      <c r="I8812">
        <f>MONTH(Table6[[#This Row],[Loan Date]])</f>
        <v>2</v>
      </c>
      <c r="J8812" t="str">
        <f>_xlfn.XLOOKUP(Table6[[#This Row],[Numeric Month]],$N$5:$N$11,$O$5:$O$11)</f>
        <v>Feb</v>
      </c>
      <c r="K8812" t="str">
        <f>_xlfn.XLOOKUP(Table6[[#This Row],[Loan Date]],$Q$5:$Q$152,$R$5:$R$152)</f>
        <v>Sunday</v>
      </c>
      <c r="L8812" t="str">
        <f>_xlfn.XLOOKUP(Table6[[#This Row],[Loan Date]],$Q$5:$Q$152,$S$5:$S$152)</f>
        <v>Week 6</v>
      </c>
    </row>
    <row r="8813" spans="1:12" x14ac:dyDescent="0.2">
      <c r="A8813" s="1">
        <v>44976</v>
      </c>
      <c r="B8813" t="s">
        <v>7</v>
      </c>
      <c r="C8813" s="1">
        <v>44983</v>
      </c>
      <c r="D8813" t="s">
        <v>848</v>
      </c>
      <c r="E8813" t="s">
        <v>52</v>
      </c>
      <c r="F8813" t="s">
        <v>51</v>
      </c>
      <c r="G8813" t="s">
        <v>1</v>
      </c>
      <c r="H8813" t="s">
        <v>0</v>
      </c>
      <c r="I8813">
        <f>MONTH(Table6[[#This Row],[Loan Date]])</f>
        <v>2</v>
      </c>
      <c r="J8813" t="str">
        <f>_xlfn.XLOOKUP(Table6[[#This Row],[Numeric Month]],$N$5:$N$11,$O$5:$O$11)</f>
        <v>Feb</v>
      </c>
      <c r="K8813" t="str">
        <f>_xlfn.XLOOKUP(Table6[[#This Row],[Loan Date]],$Q$5:$Q$152,$R$5:$R$152)</f>
        <v>Sunday</v>
      </c>
      <c r="L8813" t="str">
        <f>_xlfn.XLOOKUP(Table6[[#This Row],[Loan Date]],$Q$5:$Q$152,$S$5:$S$152)</f>
        <v>Week 6</v>
      </c>
    </row>
    <row r="8814" spans="1:12" x14ac:dyDescent="0.2">
      <c r="A8814" s="1">
        <v>44976</v>
      </c>
      <c r="B8814" t="s">
        <v>7</v>
      </c>
      <c r="C8814" s="1">
        <v>44983</v>
      </c>
      <c r="D8814" t="s">
        <v>607</v>
      </c>
      <c r="E8814" t="s">
        <v>52</v>
      </c>
      <c r="F8814" t="s">
        <v>51</v>
      </c>
      <c r="G8814" t="s">
        <v>1</v>
      </c>
      <c r="H8814" t="s">
        <v>0</v>
      </c>
      <c r="I8814">
        <f>MONTH(Table6[[#This Row],[Loan Date]])</f>
        <v>2</v>
      </c>
      <c r="J8814" t="str">
        <f>_xlfn.XLOOKUP(Table6[[#This Row],[Numeric Month]],$N$5:$N$11,$O$5:$O$11)</f>
        <v>Feb</v>
      </c>
      <c r="K8814" t="str">
        <f>_xlfn.XLOOKUP(Table6[[#This Row],[Loan Date]],$Q$5:$Q$152,$R$5:$R$152)</f>
        <v>Sunday</v>
      </c>
      <c r="L8814" t="str">
        <f>_xlfn.XLOOKUP(Table6[[#This Row],[Loan Date]],$Q$5:$Q$152,$S$5:$S$152)</f>
        <v>Week 6</v>
      </c>
    </row>
    <row r="8815" spans="1:12" x14ac:dyDescent="0.2">
      <c r="A8815" s="1">
        <v>44976</v>
      </c>
      <c r="B8815" t="s">
        <v>7</v>
      </c>
      <c r="C8815" s="1">
        <v>44976</v>
      </c>
      <c r="D8815" t="s">
        <v>280</v>
      </c>
      <c r="E8815" t="s">
        <v>37</v>
      </c>
      <c r="F8815" t="s">
        <v>37</v>
      </c>
      <c r="G8815" t="s">
        <v>20</v>
      </c>
      <c r="H8815" t="s">
        <v>0</v>
      </c>
      <c r="I8815">
        <f>MONTH(Table6[[#This Row],[Loan Date]])</f>
        <v>2</v>
      </c>
      <c r="J8815" t="str">
        <f>_xlfn.XLOOKUP(Table6[[#This Row],[Numeric Month]],$N$5:$N$11,$O$5:$O$11)</f>
        <v>Feb</v>
      </c>
      <c r="K8815" t="str">
        <f>_xlfn.XLOOKUP(Table6[[#This Row],[Loan Date]],$Q$5:$Q$152,$R$5:$R$152)</f>
        <v>Sunday</v>
      </c>
      <c r="L8815" t="str">
        <f>_xlfn.XLOOKUP(Table6[[#This Row],[Loan Date]],$Q$5:$Q$152,$S$5:$S$152)</f>
        <v>Week 6</v>
      </c>
    </row>
    <row r="8816" spans="1:12" x14ac:dyDescent="0.2">
      <c r="A8816" s="1">
        <v>44976</v>
      </c>
      <c r="B8816" t="s">
        <v>7</v>
      </c>
      <c r="C8816" s="1">
        <v>44983</v>
      </c>
      <c r="D8816" t="s">
        <v>847</v>
      </c>
      <c r="E8816" t="s">
        <v>52</v>
      </c>
      <c r="F8816" t="s">
        <v>51</v>
      </c>
      <c r="G8816" t="s">
        <v>1</v>
      </c>
      <c r="H8816" t="s">
        <v>0</v>
      </c>
      <c r="I8816">
        <f>MONTH(Table6[[#This Row],[Loan Date]])</f>
        <v>2</v>
      </c>
      <c r="J8816" t="str">
        <f>_xlfn.XLOOKUP(Table6[[#This Row],[Numeric Month]],$N$5:$N$11,$O$5:$O$11)</f>
        <v>Feb</v>
      </c>
      <c r="K8816" t="str">
        <f>_xlfn.XLOOKUP(Table6[[#This Row],[Loan Date]],$Q$5:$Q$152,$R$5:$R$152)</f>
        <v>Sunday</v>
      </c>
      <c r="L8816" t="str">
        <f>_xlfn.XLOOKUP(Table6[[#This Row],[Loan Date]],$Q$5:$Q$152,$S$5:$S$152)</f>
        <v>Week 6</v>
      </c>
    </row>
    <row r="8817" spans="1:12" x14ac:dyDescent="0.2">
      <c r="A8817" s="1">
        <v>44976</v>
      </c>
      <c r="B8817" t="s">
        <v>7</v>
      </c>
      <c r="C8817" s="1">
        <v>44976</v>
      </c>
      <c r="D8817" t="s">
        <v>592</v>
      </c>
      <c r="E8817" t="s">
        <v>23</v>
      </c>
      <c r="F8817" t="s">
        <v>23</v>
      </c>
      <c r="G8817" t="s">
        <v>20</v>
      </c>
      <c r="H8817" t="s">
        <v>0</v>
      </c>
      <c r="I8817">
        <f>MONTH(Table6[[#This Row],[Loan Date]])</f>
        <v>2</v>
      </c>
      <c r="J8817" t="str">
        <f>_xlfn.XLOOKUP(Table6[[#This Row],[Numeric Month]],$N$5:$N$11,$O$5:$O$11)</f>
        <v>Feb</v>
      </c>
      <c r="K8817" t="str">
        <f>_xlfn.XLOOKUP(Table6[[#This Row],[Loan Date]],$Q$5:$Q$152,$R$5:$R$152)</f>
        <v>Sunday</v>
      </c>
      <c r="L8817" t="str">
        <f>_xlfn.XLOOKUP(Table6[[#This Row],[Loan Date]],$Q$5:$Q$152,$S$5:$S$152)</f>
        <v>Week 6</v>
      </c>
    </row>
    <row r="8818" spans="1:12" x14ac:dyDescent="0.2">
      <c r="A8818" s="1">
        <v>44977</v>
      </c>
      <c r="B8818" t="s">
        <v>5</v>
      </c>
      <c r="C8818" s="1">
        <v>44991</v>
      </c>
      <c r="D8818" t="s">
        <v>89</v>
      </c>
      <c r="E8818" t="s">
        <v>9</v>
      </c>
      <c r="F8818" t="s">
        <v>8</v>
      </c>
      <c r="G8818" t="s">
        <v>1</v>
      </c>
      <c r="H8818" t="s">
        <v>0</v>
      </c>
      <c r="I8818">
        <f>MONTH(Table6[[#This Row],[Loan Date]])</f>
        <v>2</v>
      </c>
      <c r="J8818" t="str">
        <f>_xlfn.XLOOKUP(Table6[[#This Row],[Numeric Month]],$N$5:$N$11,$O$5:$O$11)</f>
        <v>Feb</v>
      </c>
      <c r="K8818" t="str">
        <f>_xlfn.XLOOKUP(Table6[[#This Row],[Loan Date]],$Q$5:$Q$152,$R$5:$R$152)</f>
        <v>Monday</v>
      </c>
      <c r="L8818" t="str">
        <f>_xlfn.XLOOKUP(Table6[[#This Row],[Loan Date]],$Q$5:$Q$152,$S$5:$S$152)</f>
        <v>Week 7</v>
      </c>
    </row>
    <row r="8819" spans="1:12" x14ac:dyDescent="0.2">
      <c r="A8819" s="1">
        <v>44977</v>
      </c>
      <c r="B8819" t="s">
        <v>7</v>
      </c>
      <c r="C8819" s="1">
        <v>44977</v>
      </c>
      <c r="D8819" t="s">
        <v>471</v>
      </c>
      <c r="E8819" t="s">
        <v>12</v>
      </c>
      <c r="F8819" t="s">
        <v>12</v>
      </c>
      <c r="G8819" t="s">
        <v>11</v>
      </c>
      <c r="H8819" t="s">
        <v>0</v>
      </c>
      <c r="I8819">
        <f>MONTH(Table6[[#This Row],[Loan Date]])</f>
        <v>2</v>
      </c>
      <c r="J8819" t="str">
        <f>_xlfn.XLOOKUP(Table6[[#This Row],[Numeric Month]],$N$5:$N$11,$O$5:$O$11)</f>
        <v>Feb</v>
      </c>
      <c r="K8819" t="str">
        <f>_xlfn.XLOOKUP(Table6[[#This Row],[Loan Date]],$Q$5:$Q$152,$R$5:$R$152)</f>
        <v>Monday</v>
      </c>
      <c r="L8819" t="str">
        <f>_xlfn.XLOOKUP(Table6[[#This Row],[Loan Date]],$Q$5:$Q$152,$S$5:$S$152)</f>
        <v>Week 7</v>
      </c>
    </row>
    <row r="8820" spans="1:12" x14ac:dyDescent="0.2">
      <c r="A8820" s="1">
        <v>44977</v>
      </c>
      <c r="B8820" t="s">
        <v>7</v>
      </c>
      <c r="C8820" s="1">
        <v>44977</v>
      </c>
      <c r="D8820" t="s">
        <v>560</v>
      </c>
      <c r="E8820" t="s">
        <v>122</v>
      </c>
      <c r="F8820" t="s">
        <v>122</v>
      </c>
      <c r="G8820" t="s">
        <v>11</v>
      </c>
      <c r="H8820" t="s">
        <v>0</v>
      </c>
      <c r="I8820">
        <f>MONTH(Table6[[#This Row],[Loan Date]])</f>
        <v>2</v>
      </c>
      <c r="J8820" t="str">
        <f>_xlfn.XLOOKUP(Table6[[#This Row],[Numeric Month]],$N$5:$N$11,$O$5:$O$11)</f>
        <v>Feb</v>
      </c>
      <c r="K8820" t="str">
        <f>_xlfn.XLOOKUP(Table6[[#This Row],[Loan Date]],$Q$5:$Q$152,$R$5:$R$152)</f>
        <v>Monday</v>
      </c>
      <c r="L8820" t="str">
        <f>_xlfn.XLOOKUP(Table6[[#This Row],[Loan Date]],$Q$5:$Q$152,$S$5:$S$152)</f>
        <v>Week 7</v>
      </c>
    </row>
    <row r="8821" spans="1:12" x14ac:dyDescent="0.2">
      <c r="A8821" s="1">
        <v>44977</v>
      </c>
      <c r="B8821" t="s">
        <v>7</v>
      </c>
      <c r="C8821" s="1">
        <v>44977</v>
      </c>
      <c r="D8821" t="s">
        <v>152</v>
      </c>
      <c r="E8821" t="s">
        <v>37</v>
      </c>
      <c r="F8821" t="s">
        <v>37</v>
      </c>
      <c r="G8821" t="s">
        <v>20</v>
      </c>
      <c r="H8821" t="s">
        <v>0</v>
      </c>
      <c r="I8821">
        <f>MONTH(Table6[[#This Row],[Loan Date]])</f>
        <v>2</v>
      </c>
      <c r="J8821" t="str">
        <f>_xlfn.XLOOKUP(Table6[[#This Row],[Numeric Month]],$N$5:$N$11,$O$5:$O$11)</f>
        <v>Feb</v>
      </c>
      <c r="K8821" t="str">
        <f>_xlfn.XLOOKUP(Table6[[#This Row],[Loan Date]],$Q$5:$Q$152,$R$5:$R$152)</f>
        <v>Monday</v>
      </c>
      <c r="L8821" t="str">
        <f>_xlfn.XLOOKUP(Table6[[#This Row],[Loan Date]],$Q$5:$Q$152,$S$5:$S$152)</f>
        <v>Week 7</v>
      </c>
    </row>
    <row r="8822" spans="1:12" x14ac:dyDescent="0.2">
      <c r="A8822" s="1">
        <v>44977</v>
      </c>
      <c r="B8822" t="s">
        <v>5</v>
      </c>
      <c r="C8822" s="1">
        <v>44984</v>
      </c>
      <c r="D8822" t="s">
        <v>719</v>
      </c>
      <c r="E8822" t="s">
        <v>3</v>
      </c>
      <c r="F8822" t="s">
        <v>2</v>
      </c>
      <c r="G8822" t="s">
        <v>1</v>
      </c>
      <c r="H8822" t="s">
        <v>0</v>
      </c>
      <c r="I8822">
        <f>MONTH(Table6[[#This Row],[Loan Date]])</f>
        <v>2</v>
      </c>
      <c r="J8822" t="str">
        <f>_xlfn.XLOOKUP(Table6[[#This Row],[Numeric Month]],$N$5:$N$11,$O$5:$O$11)</f>
        <v>Feb</v>
      </c>
      <c r="K8822" t="str">
        <f>_xlfn.XLOOKUP(Table6[[#This Row],[Loan Date]],$Q$5:$Q$152,$R$5:$R$152)</f>
        <v>Monday</v>
      </c>
      <c r="L8822" t="str">
        <f>_xlfn.XLOOKUP(Table6[[#This Row],[Loan Date]],$Q$5:$Q$152,$S$5:$S$152)</f>
        <v>Week 7</v>
      </c>
    </row>
    <row r="8823" spans="1:12" x14ac:dyDescent="0.2">
      <c r="A8823" s="1">
        <v>44977</v>
      </c>
      <c r="B8823" t="s">
        <v>7</v>
      </c>
      <c r="C8823" s="1">
        <v>44984</v>
      </c>
      <c r="D8823" t="s">
        <v>352</v>
      </c>
      <c r="E8823" t="s">
        <v>9</v>
      </c>
      <c r="F8823" t="s">
        <v>8</v>
      </c>
      <c r="G8823" t="s">
        <v>1</v>
      </c>
      <c r="H8823" t="s">
        <v>0</v>
      </c>
      <c r="I8823">
        <f>MONTH(Table6[[#This Row],[Loan Date]])</f>
        <v>2</v>
      </c>
      <c r="J8823" t="str">
        <f>_xlfn.XLOOKUP(Table6[[#This Row],[Numeric Month]],$N$5:$N$11,$O$5:$O$11)</f>
        <v>Feb</v>
      </c>
      <c r="K8823" t="str">
        <f>_xlfn.XLOOKUP(Table6[[#This Row],[Loan Date]],$Q$5:$Q$152,$R$5:$R$152)</f>
        <v>Monday</v>
      </c>
      <c r="L8823" t="str">
        <f>_xlfn.XLOOKUP(Table6[[#This Row],[Loan Date]],$Q$5:$Q$152,$S$5:$S$152)</f>
        <v>Week 7</v>
      </c>
    </row>
    <row r="8824" spans="1:12" x14ac:dyDescent="0.2">
      <c r="A8824" s="1">
        <v>44977</v>
      </c>
      <c r="B8824" t="s">
        <v>7</v>
      </c>
      <c r="C8824" s="1">
        <v>44977</v>
      </c>
      <c r="D8824" t="s">
        <v>535</v>
      </c>
      <c r="E8824" t="s">
        <v>41</v>
      </c>
      <c r="F8824" t="s">
        <v>40</v>
      </c>
      <c r="G8824" t="s">
        <v>39</v>
      </c>
      <c r="H8824" t="s">
        <v>0</v>
      </c>
      <c r="I8824">
        <f>MONTH(Table6[[#This Row],[Loan Date]])</f>
        <v>2</v>
      </c>
      <c r="J8824" t="str">
        <f>_xlfn.XLOOKUP(Table6[[#This Row],[Numeric Month]],$N$5:$N$11,$O$5:$O$11)</f>
        <v>Feb</v>
      </c>
      <c r="K8824" t="str">
        <f>_xlfn.XLOOKUP(Table6[[#This Row],[Loan Date]],$Q$5:$Q$152,$R$5:$R$152)</f>
        <v>Monday</v>
      </c>
      <c r="L8824" t="str">
        <f>_xlfn.XLOOKUP(Table6[[#This Row],[Loan Date]],$Q$5:$Q$152,$S$5:$S$152)</f>
        <v>Week 7</v>
      </c>
    </row>
    <row r="8825" spans="1:12" x14ac:dyDescent="0.2">
      <c r="A8825" s="1">
        <v>44977</v>
      </c>
      <c r="B8825" t="s">
        <v>7</v>
      </c>
      <c r="C8825" s="1">
        <v>44984</v>
      </c>
      <c r="D8825" t="s">
        <v>846</v>
      </c>
      <c r="E8825" t="s">
        <v>15</v>
      </c>
      <c r="F8825" t="s">
        <v>14</v>
      </c>
      <c r="G8825" t="s">
        <v>1</v>
      </c>
      <c r="H8825" t="s">
        <v>0</v>
      </c>
      <c r="I8825">
        <f>MONTH(Table6[[#This Row],[Loan Date]])</f>
        <v>2</v>
      </c>
      <c r="J8825" t="str">
        <f>_xlfn.XLOOKUP(Table6[[#This Row],[Numeric Month]],$N$5:$N$11,$O$5:$O$11)</f>
        <v>Feb</v>
      </c>
      <c r="K8825" t="str">
        <f>_xlfn.XLOOKUP(Table6[[#This Row],[Loan Date]],$Q$5:$Q$152,$R$5:$R$152)</f>
        <v>Monday</v>
      </c>
      <c r="L8825" t="str">
        <f>_xlfn.XLOOKUP(Table6[[#This Row],[Loan Date]],$Q$5:$Q$152,$S$5:$S$152)</f>
        <v>Week 7</v>
      </c>
    </row>
    <row r="8826" spans="1:12" x14ac:dyDescent="0.2">
      <c r="A8826" s="1">
        <v>44977</v>
      </c>
      <c r="B8826" t="s">
        <v>7</v>
      </c>
      <c r="C8826" s="1">
        <v>44984</v>
      </c>
      <c r="D8826" t="s">
        <v>443</v>
      </c>
      <c r="E8826" t="s">
        <v>9</v>
      </c>
      <c r="F8826" t="s">
        <v>8</v>
      </c>
      <c r="G8826" t="s">
        <v>1</v>
      </c>
      <c r="H8826" t="s">
        <v>0</v>
      </c>
      <c r="I8826">
        <f>MONTH(Table6[[#This Row],[Loan Date]])</f>
        <v>2</v>
      </c>
      <c r="J8826" t="str">
        <f>_xlfn.XLOOKUP(Table6[[#This Row],[Numeric Month]],$N$5:$N$11,$O$5:$O$11)</f>
        <v>Feb</v>
      </c>
      <c r="K8826" t="str">
        <f>_xlfn.XLOOKUP(Table6[[#This Row],[Loan Date]],$Q$5:$Q$152,$R$5:$R$152)</f>
        <v>Monday</v>
      </c>
      <c r="L8826" t="str">
        <f>_xlfn.XLOOKUP(Table6[[#This Row],[Loan Date]],$Q$5:$Q$152,$S$5:$S$152)</f>
        <v>Week 7</v>
      </c>
    </row>
    <row r="8827" spans="1:12" x14ac:dyDescent="0.2">
      <c r="A8827" s="1">
        <v>44977</v>
      </c>
      <c r="B8827" t="s">
        <v>7</v>
      </c>
      <c r="C8827" s="1">
        <v>44991</v>
      </c>
      <c r="D8827" t="s">
        <v>190</v>
      </c>
      <c r="E8827" t="s">
        <v>9</v>
      </c>
      <c r="F8827" t="s">
        <v>8</v>
      </c>
      <c r="G8827" t="s">
        <v>1</v>
      </c>
      <c r="H8827" t="s">
        <v>0</v>
      </c>
      <c r="I8827">
        <f>MONTH(Table6[[#This Row],[Loan Date]])</f>
        <v>2</v>
      </c>
      <c r="J8827" t="str">
        <f>_xlfn.XLOOKUP(Table6[[#This Row],[Numeric Month]],$N$5:$N$11,$O$5:$O$11)</f>
        <v>Feb</v>
      </c>
      <c r="K8827" t="str">
        <f>_xlfn.XLOOKUP(Table6[[#This Row],[Loan Date]],$Q$5:$Q$152,$R$5:$R$152)</f>
        <v>Monday</v>
      </c>
      <c r="L8827" t="str">
        <f>_xlfn.XLOOKUP(Table6[[#This Row],[Loan Date]],$Q$5:$Q$152,$S$5:$S$152)</f>
        <v>Week 7</v>
      </c>
    </row>
    <row r="8828" spans="1:12" x14ac:dyDescent="0.2">
      <c r="A8828" s="1">
        <v>44977</v>
      </c>
      <c r="B8828" t="s">
        <v>7</v>
      </c>
      <c r="C8828" s="1">
        <v>44977</v>
      </c>
      <c r="D8828" t="s">
        <v>574</v>
      </c>
      <c r="E8828" t="s">
        <v>41</v>
      </c>
      <c r="F8828" t="s">
        <v>40</v>
      </c>
      <c r="G8828" t="s">
        <v>39</v>
      </c>
      <c r="H8828" t="s">
        <v>0</v>
      </c>
      <c r="I8828">
        <f>MONTH(Table6[[#This Row],[Loan Date]])</f>
        <v>2</v>
      </c>
      <c r="J8828" t="str">
        <f>_xlfn.XLOOKUP(Table6[[#This Row],[Numeric Month]],$N$5:$N$11,$O$5:$O$11)</f>
        <v>Feb</v>
      </c>
      <c r="K8828" t="str">
        <f>_xlfn.XLOOKUP(Table6[[#This Row],[Loan Date]],$Q$5:$Q$152,$R$5:$R$152)</f>
        <v>Monday</v>
      </c>
      <c r="L8828" t="str">
        <f>_xlfn.XLOOKUP(Table6[[#This Row],[Loan Date]],$Q$5:$Q$152,$S$5:$S$152)</f>
        <v>Week 7</v>
      </c>
    </row>
    <row r="8829" spans="1:12" x14ac:dyDescent="0.2">
      <c r="A8829" s="1">
        <v>44977</v>
      </c>
      <c r="B8829" t="s">
        <v>5</v>
      </c>
      <c r="C8829" s="1">
        <v>44990</v>
      </c>
      <c r="D8829" t="s">
        <v>475</v>
      </c>
      <c r="E8829" t="s">
        <v>9</v>
      </c>
      <c r="F8829" t="s">
        <v>8</v>
      </c>
      <c r="G8829" t="s">
        <v>1</v>
      </c>
      <c r="H8829" t="s">
        <v>0</v>
      </c>
      <c r="I8829">
        <f>MONTH(Table6[[#This Row],[Loan Date]])</f>
        <v>2</v>
      </c>
      <c r="J8829" t="str">
        <f>_xlfn.XLOOKUP(Table6[[#This Row],[Numeric Month]],$N$5:$N$11,$O$5:$O$11)</f>
        <v>Feb</v>
      </c>
      <c r="K8829" t="str">
        <f>_xlfn.XLOOKUP(Table6[[#This Row],[Loan Date]],$Q$5:$Q$152,$R$5:$R$152)</f>
        <v>Monday</v>
      </c>
      <c r="L8829" t="str">
        <f>_xlfn.XLOOKUP(Table6[[#This Row],[Loan Date]],$Q$5:$Q$152,$S$5:$S$152)</f>
        <v>Week 7</v>
      </c>
    </row>
    <row r="8830" spans="1:12" x14ac:dyDescent="0.2">
      <c r="A8830" s="1">
        <v>44977</v>
      </c>
      <c r="B8830" t="s">
        <v>7</v>
      </c>
      <c r="C8830" s="1">
        <v>44977</v>
      </c>
      <c r="D8830" t="s">
        <v>299</v>
      </c>
      <c r="E8830" t="s">
        <v>23</v>
      </c>
      <c r="F8830" t="s">
        <v>23</v>
      </c>
      <c r="G8830" t="s">
        <v>20</v>
      </c>
      <c r="H8830" t="s">
        <v>0</v>
      </c>
      <c r="I8830">
        <f>MONTH(Table6[[#This Row],[Loan Date]])</f>
        <v>2</v>
      </c>
      <c r="J8830" t="str">
        <f>_xlfn.XLOOKUP(Table6[[#This Row],[Numeric Month]],$N$5:$N$11,$O$5:$O$11)</f>
        <v>Feb</v>
      </c>
      <c r="K8830" t="str">
        <f>_xlfn.XLOOKUP(Table6[[#This Row],[Loan Date]],$Q$5:$Q$152,$R$5:$R$152)</f>
        <v>Monday</v>
      </c>
      <c r="L8830" t="str">
        <f>_xlfn.XLOOKUP(Table6[[#This Row],[Loan Date]],$Q$5:$Q$152,$S$5:$S$152)</f>
        <v>Week 7</v>
      </c>
    </row>
    <row r="8831" spans="1:12" x14ac:dyDescent="0.2">
      <c r="A8831" s="1">
        <v>44977</v>
      </c>
      <c r="B8831" t="s">
        <v>7</v>
      </c>
      <c r="C8831" s="1">
        <v>44991</v>
      </c>
      <c r="D8831" t="s">
        <v>651</v>
      </c>
      <c r="E8831" t="s">
        <v>204</v>
      </c>
      <c r="F8831" t="s">
        <v>2</v>
      </c>
      <c r="G8831" t="s">
        <v>1</v>
      </c>
      <c r="H8831" t="s">
        <v>0</v>
      </c>
      <c r="I8831">
        <f>MONTH(Table6[[#This Row],[Loan Date]])</f>
        <v>2</v>
      </c>
      <c r="J8831" t="str">
        <f>_xlfn.XLOOKUP(Table6[[#This Row],[Numeric Month]],$N$5:$N$11,$O$5:$O$11)</f>
        <v>Feb</v>
      </c>
      <c r="K8831" t="str">
        <f>_xlfn.XLOOKUP(Table6[[#This Row],[Loan Date]],$Q$5:$Q$152,$R$5:$R$152)</f>
        <v>Monday</v>
      </c>
      <c r="L8831" t="str">
        <f>_xlfn.XLOOKUP(Table6[[#This Row],[Loan Date]],$Q$5:$Q$152,$S$5:$S$152)</f>
        <v>Week 7</v>
      </c>
    </row>
    <row r="8832" spans="1:12" x14ac:dyDescent="0.2">
      <c r="A8832" s="1">
        <v>44977</v>
      </c>
      <c r="B8832" t="s">
        <v>7</v>
      </c>
      <c r="C8832" s="1">
        <v>44991</v>
      </c>
      <c r="D8832" t="s">
        <v>628</v>
      </c>
      <c r="E8832" t="s">
        <v>15</v>
      </c>
      <c r="F8832" t="s">
        <v>14</v>
      </c>
      <c r="G8832" t="s">
        <v>1</v>
      </c>
      <c r="H8832" t="s">
        <v>0</v>
      </c>
      <c r="I8832">
        <f>MONTH(Table6[[#This Row],[Loan Date]])</f>
        <v>2</v>
      </c>
      <c r="J8832" t="str">
        <f>_xlfn.XLOOKUP(Table6[[#This Row],[Numeric Month]],$N$5:$N$11,$O$5:$O$11)</f>
        <v>Feb</v>
      </c>
      <c r="K8832" t="str">
        <f>_xlfn.XLOOKUP(Table6[[#This Row],[Loan Date]],$Q$5:$Q$152,$R$5:$R$152)</f>
        <v>Monday</v>
      </c>
      <c r="L8832" t="str">
        <f>_xlfn.XLOOKUP(Table6[[#This Row],[Loan Date]],$Q$5:$Q$152,$S$5:$S$152)</f>
        <v>Week 7</v>
      </c>
    </row>
    <row r="8833" spans="1:12" x14ac:dyDescent="0.2">
      <c r="A8833" s="1">
        <v>44977</v>
      </c>
      <c r="B8833" t="s">
        <v>5</v>
      </c>
      <c r="C8833" s="1">
        <v>44984</v>
      </c>
      <c r="D8833" t="s">
        <v>359</v>
      </c>
      <c r="E8833" t="s">
        <v>52</v>
      </c>
      <c r="F8833" t="s">
        <v>51</v>
      </c>
      <c r="G8833" t="s">
        <v>1</v>
      </c>
      <c r="H8833" t="s">
        <v>0</v>
      </c>
      <c r="I8833">
        <f>MONTH(Table6[[#This Row],[Loan Date]])</f>
        <v>2</v>
      </c>
      <c r="J8833" t="str">
        <f>_xlfn.XLOOKUP(Table6[[#This Row],[Numeric Month]],$N$5:$N$11,$O$5:$O$11)</f>
        <v>Feb</v>
      </c>
      <c r="K8833" t="str">
        <f>_xlfn.XLOOKUP(Table6[[#This Row],[Loan Date]],$Q$5:$Q$152,$R$5:$R$152)</f>
        <v>Monday</v>
      </c>
      <c r="L8833" t="str">
        <f>_xlfn.XLOOKUP(Table6[[#This Row],[Loan Date]],$Q$5:$Q$152,$S$5:$S$152)</f>
        <v>Week 7</v>
      </c>
    </row>
    <row r="8834" spans="1:12" x14ac:dyDescent="0.2">
      <c r="A8834" s="1">
        <v>44978</v>
      </c>
      <c r="B8834" t="s">
        <v>7</v>
      </c>
      <c r="C8834" s="1">
        <v>44985</v>
      </c>
      <c r="D8834" t="s">
        <v>594</v>
      </c>
      <c r="E8834" t="s">
        <v>52</v>
      </c>
      <c r="F8834" t="s">
        <v>51</v>
      </c>
      <c r="G8834" t="s">
        <v>1</v>
      </c>
      <c r="H8834" t="s">
        <v>0</v>
      </c>
      <c r="I8834">
        <f>MONTH(Table6[[#This Row],[Loan Date]])</f>
        <v>2</v>
      </c>
      <c r="J8834" t="str">
        <f>_xlfn.XLOOKUP(Table6[[#This Row],[Numeric Month]],$N$5:$N$11,$O$5:$O$11)</f>
        <v>Feb</v>
      </c>
      <c r="K8834" t="str">
        <f>_xlfn.XLOOKUP(Table6[[#This Row],[Loan Date]],$Q$5:$Q$152,$R$5:$R$152)</f>
        <v>Tuesday</v>
      </c>
      <c r="L8834" t="str">
        <f>_xlfn.XLOOKUP(Table6[[#This Row],[Loan Date]],$Q$5:$Q$152,$S$5:$S$152)</f>
        <v>Week 7</v>
      </c>
    </row>
    <row r="8835" spans="1:12" x14ac:dyDescent="0.2">
      <c r="A8835" s="1">
        <v>44978</v>
      </c>
      <c r="B8835" t="s">
        <v>35</v>
      </c>
      <c r="C8835" s="1">
        <v>44985</v>
      </c>
      <c r="D8835" t="s">
        <v>233</v>
      </c>
      <c r="E8835" t="s">
        <v>52</v>
      </c>
      <c r="F8835" t="s">
        <v>51</v>
      </c>
      <c r="G8835" t="s">
        <v>1</v>
      </c>
      <c r="H8835" t="s">
        <v>0</v>
      </c>
      <c r="I8835">
        <f>MONTH(Table6[[#This Row],[Loan Date]])</f>
        <v>2</v>
      </c>
      <c r="J8835" t="str">
        <f>_xlfn.XLOOKUP(Table6[[#This Row],[Numeric Month]],$N$5:$N$11,$O$5:$O$11)</f>
        <v>Feb</v>
      </c>
      <c r="K8835" t="str">
        <f>_xlfn.XLOOKUP(Table6[[#This Row],[Loan Date]],$Q$5:$Q$152,$R$5:$R$152)</f>
        <v>Tuesday</v>
      </c>
      <c r="L8835" t="str">
        <f>_xlfn.XLOOKUP(Table6[[#This Row],[Loan Date]],$Q$5:$Q$152,$S$5:$S$152)</f>
        <v>Week 7</v>
      </c>
    </row>
    <row r="8836" spans="1:12" x14ac:dyDescent="0.2">
      <c r="A8836" s="1">
        <v>44978</v>
      </c>
      <c r="B8836" t="s">
        <v>7</v>
      </c>
      <c r="C8836" s="1">
        <v>44978</v>
      </c>
      <c r="D8836" t="s">
        <v>267</v>
      </c>
      <c r="E8836" t="s">
        <v>37</v>
      </c>
      <c r="F8836" t="s">
        <v>37</v>
      </c>
      <c r="G8836" t="s">
        <v>20</v>
      </c>
      <c r="H8836" t="s">
        <v>0</v>
      </c>
      <c r="I8836">
        <f>MONTH(Table6[[#This Row],[Loan Date]])</f>
        <v>2</v>
      </c>
      <c r="J8836" t="str">
        <f>_xlfn.XLOOKUP(Table6[[#This Row],[Numeric Month]],$N$5:$N$11,$O$5:$O$11)</f>
        <v>Feb</v>
      </c>
      <c r="K8836" t="str">
        <f>_xlfn.XLOOKUP(Table6[[#This Row],[Loan Date]],$Q$5:$Q$152,$R$5:$R$152)</f>
        <v>Tuesday</v>
      </c>
      <c r="L8836" t="str">
        <f>_xlfn.XLOOKUP(Table6[[#This Row],[Loan Date]],$Q$5:$Q$152,$S$5:$S$152)</f>
        <v>Week 7</v>
      </c>
    </row>
    <row r="8837" spans="1:12" x14ac:dyDescent="0.2">
      <c r="A8837" s="1">
        <v>44978</v>
      </c>
      <c r="B8837" t="s">
        <v>7</v>
      </c>
      <c r="C8837" s="1">
        <v>44985</v>
      </c>
      <c r="D8837" t="s">
        <v>647</v>
      </c>
      <c r="E8837" t="s">
        <v>9</v>
      </c>
      <c r="F8837" t="s">
        <v>8</v>
      </c>
      <c r="G8837" t="s">
        <v>1</v>
      </c>
      <c r="H8837" t="s">
        <v>0</v>
      </c>
      <c r="I8837">
        <f>MONTH(Table6[[#This Row],[Loan Date]])</f>
        <v>2</v>
      </c>
      <c r="J8837" t="str">
        <f>_xlfn.XLOOKUP(Table6[[#This Row],[Numeric Month]],$N$5:$N$11,$O$5:$O$11)</f>
        <v>Feb</v>
      </c>
      <c r="K8837" t="str">
        <f>_xlfn.XLOOKUP(Table6[[#This Row],[Loan Date]],$Q$5:$Q$152,$R$5:$R$152)</f>
        <v>Tuesday</v>
      </c>
      <c r="L8837" t="str">
        <f>_xlfn.XLOOKUP(Table6[[#This Row],[Loan Date]],$Q$5:$Q$152,$S$5:$S$152)</f>
        <v>Week 7</v>
      </c>
    </row>
    <row r="8838" spans="1:12" x14ac:dyDescent="0.2">
      <c r="A8838" s="1">
        <v>44978</v>
      </c>
      <c r="B8838" t="s">
        <v>7</v>
      </c>
      <c r="C8838" s="1">
        <v>44992</v>
      </c>
      <c r="D8838" t="s">
        <v>397</v>
      </c>
      <c r="E8838" t="s">
        <v>9</v>
      </c>
      <c r="F8838" t="s">
        <v>8</v>
      </c>
      <c r="G8838" t="s">
        <v>1</v>
      </c>
      <c r="H8838" t="s">
        <v>0</v>
      </c>
      <c r="I8838">
        <f>MONTH(Table6[[#This Row],[Loan Date]])</f>
        <v>2</v>
      </c>
      <c r="J8838" t="str">
        <f>_xlfn.XLOOKUP(Table6[[#This Row],[Numeric Month]],$N$5:$N$11,$O$5:$O$11)</f>
        <v>Feb</v>
      </c>
      <c r="K8838" t="str">
        <f>_xlfn.XLOOKUP(Table6[[#This Row],[Loan Date]],$Q$5:$Q$152,$R$5:$R$152)</f>
        <v>Tuesday</v>
      </c>
      <c r="L8838" t="str">
        <f>_xlfn.XLOOKUP(Table6[[#This Row],[Loan Date]],$Q$5:$Q$152,$S$5:$S$152)</f>
        <v>Week 7</v>
      </c>
    </row>
    <row r="8839" spans="1:12" x14ac:dyDescent="0.2">
      <c r="A8839" s="1">
        <v>44978</v>
      </c>
      <c r="B8839" t="s">
        <v>7</v>
      </c>
      <c r="C8839" s="1">
        <v>44985</v>
      </c>
      <c r="D8839" t="s">
        <v>374</v>
      </c>
      <c r="E8839" t="s">
        <v>9</v>
      </c>
      <c r="F8839" t="s">
        <v>8</v>
      </c>
      <c r="G8839" t="s">
        <v>1</v>
      </c>
      <c r="H8839" t="s">
        <v>0</v>
      </c>
      <c r="I8839">
        <f>MONTH(Table6[[#This Row],[Loan Date]])</f>
        <v>2</v>
      </c>
      <c r="J8839" t="str">
        <f>_xlfn.XLOOKUP(Table6[[#This Row],[Numeric Month]],$N$5:$N$11,$O$5:$O$11)</f>
        <v>Feb</v>
      </c>
      <c r="K8839" t="str">
        <f>_xlfn.XLOOKUP(Table6[[#This Row],[Loan Date]],$Q$5:$Q$152,$R$5:$R$152)</f>
        <v>Tuesday</v>
      </c>
      <c r="L8839" t="str">
        <f>_xlfn.XLOOKUP(Table6[[#This Row],[Loan Date]],$Q$5:$Q$152,$S$5:$S$152)</f>
        <v>Week 7</v>
      </c>
    </row>
    <row r="8840" spans="1:12" x14ac:dyDescent="0.2">
      <c r="A8840" s="1">
        <v>44978</v>
      </c>
      <c r="B8840" t="s">
        <v>7</v>
      </c>
      <c r="C8840" s="1">
        <v>44992</v>
      </c>
      <c r="D8840" t="s">
        <v>845</v>
      </c>
      <c r="E8840" t="s">
        <v>15</v>
      </c>
      <c r="F8840" t="s">
        <v>14</v>
      </c>
      <c r="G8840" t="s">
        <v>1</v>
      </c>
      <c r="H8840" t="s">
        <v>0</v>
      </c>
      <c r="I8840">
        <f>MONTH(Table6[[#This Row],[Loan Date]])</f>
        <v>2</v>
      </c>
      <c r="J8840" t="str">
        <f>_xlfn.XLOOKUP(Table6[[#This Row],[Numeric Month]],$N$5:$N$11,$O$5:$O$11)</f>
        <v>Feb</v>
      </c>
      <c r="K8840" t="str">
        <f>_xlfn.XLOOKUP(Table6[[#This Row],[Loan Date]],$Q$5:$Q$152,$R$5:$R$152)</f>
        <v>Tuesday</v>
      </c>
      <c r="L8840" t="str">
        <f>_xlfn.XLOOKUP(Table6[[#This Row],[Loan Date]],$Q$5:$Q$152,$S$5:$S$152)</f>
        <v>Week 7</v>
      </c>
    </row>
    <row r="8841" spans="1:12" x14ac:dyDescent="0.2">
      <c r="A8841" s="1">
        <v>44978</v>
      </c>
      <c r="B8841" t="s">
        <v>7</v>
      </c>
      <c r="C8841" s="1">
        <v>44985</v>
      </c>
      <c r="D8841" t="s">
        <v>844</v>
      </c>
      <c r="E8841" t="s">
        <v>15</v>
      </c>
      <c r="F8841" t="s">
        <v>14</v>
      </c>
      <c r="G8841" t="s">
        <v>1</v>
      </c>
      <c r="H8841" t="s">
        <v>0</v>
      </c>
      <c r="I8841">
        <f>MONTH(Table6[[#This Row],[Loan Date]])</f>
        <v>2</v>
      </c>
      <c r="J8841" t="str">
        <f>_xlfn.XLOOKUP(Table6[[#This Row],[Numeric Month]],$N$5:$N$11,$O$5:$O$11)</f>
        <v>Feb</v>
      </c>
      <c r="K8841" t="str">
        <f>_xlfn.XLOOKUP(Table6[[#This Row],[Loan Date]],$Q$5:$Q$152,$R$5:$R$152)</f>
        <v>Tuesday</v>
      </c>
      <c r="L8841" t="str">
        <f>_xlfn.XLOOKUP(Table6[[#This Row],[Loan Date]],$Q$5:$Q$152,$S$5:$S$152)</f>
        <v>Week 7</v>
      </c>
    </row>
    <row r="8842" spans="1:12" x14ac:dyDescent="0.2">
      <c r="A8842" s="1">
        <v>44978</v>
      </c>
      <c r="B8842" t="s">
        <v>7</v>
      </c>
      <c r="C8842" s="1">
        <v>44978</v>
      </c>
      <c r="D8842" t="s">
        <v>84</v>
      </c>
      <c r="E8842" t="s">
        <v>44</v>
      </c>
      <c r="F8842" t="s">
        <v>44</v>
      </c>
      <c r="G8842" t="s">
        <v>39</v>
      </c>
      <c r="H8842" t="s">
        <v>0</v>
      </c>
      <c r="I8842">
        <f>MONTH(Table6[[#This Row],[Loan Date]])</f>
        <v>2</v>
      </c>
      <c r="J8842" t="str">
        <f>_xlfn.XLOOKUP(Table6[[#This Row],[Numeric Month]],$N$5:$N$11,$O$5:$O$11)</f>
        <v>Feb</v>
      </c>
      <c r="K8842" t="str">
        <f>_xlfn.XLOOKUP(Table6[[#This Row],[Loan Date]],$Q$5:$Q$152,$R$5:$R$152)</f>
        <v>Tuesday</v>
      </c>
      <c r="L8842" t="str">
        <f>_xlfn.XLOOKUP(Table6[[#This Row],[Loan Date]],$Q$5:$Q$152,$S$5:$S$152)</f>
        <v>Week 7</v>
      </c>
    </row>
    <row r="8843" spans="1:12" x14ac:dyDescent="0.2">
      <c r="A8843" s="1">
        <v>44978</v>
      </c>
      <c r="B8843" t="s">
        <v>5</v>
      </c>
      <c r="C8843" s="1">
        <v>44978</v>
      </c>
      <c r="D8843" t="s">
        <v>615</v>
      </c>
      <c r="E8843" t="s">
        <v>37</v>
      </c>
      <c r="F8843" t="s">
        <v>37</v>
      </c>
      <c r="G8843" t="s">
        <v>20</v>
      </c>
      <c r="H8843" t="s">
        <v>0</v>
      </c>
      <c r="I8843">
        <f>MONTH(Table6[[#This Row],[Loan Date]])</f>
        <v>2</v>
      </c>
      <c r="J8843" t="str">
        <f>_xlfn.XLOOKUP(Table6[[#This Row],[Numeric Month]],$N$5:$N$11,$O$5:$O$11)</f>
        <v>Feb</v>
      </c>
      <c r="K8843" t="str">
        <f>_xlfn.XLOOKUP(Table6[[#This Row],[Loan Date]],$Q$5:$Q$152,$R$5:$R$152)</f>
        <v>Tuesday</v>
      </c>
      <c r="L8843" t="str">
        <f>_xlfn.XLOOKUP(Table6[[#This Row],[Loan Date]],$Q$5:$Q$152,$S$5:$S$152)</f>
        <v>Week 7</v>
      </c>
    </row>
    <row r="8844" spans="1:12" x14ac:dyDescent="0.2">
      <c r="A8844" s="1">
        <v>44978</v>
      </c>
      <c r="B8844" t="s">
        <v>7</v>
      </c>
      <c r="C8844" s="1">
        <v>44978</v>
      </c>
      <c r="D8844" t="s">
        <v>613</v>
      </c>
      <c r="E8844" t="s">
        <v>21</v>
      </c>
      <c r="F8844" t="s">
        <v>21</v>
      </c>
      <c r="G8844" t="s">
        <v>20</v>
      </c>
      <c r="H8844" t="s">
        <v>0</v>
      </c>
      <c r="I8844">
        <f>MONTH(Table6[[#This Row],[Loan Date]])</f>
        <v>2</v>
      </c>
      <c r="J8844" t="str">
        <f>_xlfn.XLOOKUP(Table6[[#This Row],[Numeric Month]],$N$5:$N$11,$O$5:$O$11)</f>
        <v>Feb</v>
      </c>
      <c r="K8844" t="str">
        <f>_xlfn.XLOOKUP(Table6[[#This Row],[Loan Date]],$Q$5:$Q$152,$R$5:$R$152)</f>
        <v>Tuesday</v>
      </c>
      <c r="L8844" t="str">
        <f>_xlfn.XLOOKUP(Table6[[#This Row],[Loan Date]],$Q$5:$Q$152,$S$5:$S$152)</f>
        <v>Week 7</v>
      </c>
    </row>
    <row r="8845" spans="1:12" x14ac:dyDescent="0.2">
      <c r="A8845" s="1">
        <v>44978</v>
      </c>
      <c r="B8845" t="s">
        <v>7</v>
      </c>
      <c r="C8845" s="1">
        <v>44978</v>
      </c>
      <c r="D8845" t="s">
        <v>110</v>
      </c>
      <c r="E8845" t="s">
        <v>23</v>
      </c>
      <c r="F8845" t="s">
        <v>23</v>
      </c>
      <c r="G8845" t="s">
        <v>20</v>
      </c>
      <c r="H8845" t="s">
        <v>0</v>
      </c>
      <c r="I8845">
        <f>MONTH(Table6[[#This Row],[Loan Date]])</f>
        <v>2</v>
      </c>
      <c r="J8845" t="str">
        <f>_xlfn.XLOOKUP(Table6[[#This Row],[Numeric Month]],$N$5:$N$11,$O$5:$O$11)</f>
        <v>Feb</v>
      </c>
      <c r="K8845" t="str">
        <f>_xlfn.XLOOKUP(Table6[[#This Row],[Loan Date]],$Q$5:$Q$152,$R$5:$R$152)</f>
        <v>Tuesday</v>
      </c>
      <c r="L8845" t="str">
        <f>_xlfn.XLOOKUP(Table6[[#This Row],[Loan Date]],$Q$5:$Q$152,$S$5:$S$152)</f>
        <v>Week 7</v>
      </c>
    </row>
    <row r="8846" spans="1:12" x14ac:dyDescent="0.2">
      <c r="A8846" s="1">
        <v>44978</v>
      </c>
      <c r="B8846" t="s">
        <v>7</v>
      </c>
      <c r="C8846" s="1">
        <v>44985</v>
      </c>
      <c r="D8846" t="s">
        <v>843</v>
      </c>
      <c r="E8846" t="s">
        <v>52</v>
      </c>
      <c r="F8846" t="s">
        <v>51</v>
      </c>
      <c r="G8846" t="s">
        <v>1</v>
      </c>
      <c r="H8846" t="s">
        <v>0</v>
      </c>
      <c r="I8846">
        <f>MONTH(Table6[[#This Row],[Loan Date]])</f>
        <v>2</v>
      </c>
      <c r="J8846" t="str">
        <f>_xlfn.XLOOKUP(Table6[[#This Row],[Numeric Month]],$N$5:$N$11,$O$5:$O$11)</f>
        <v>Feb</v>
      </c>
      <c r="K8846" t="str">
        <f>_xlfn.XLOOKUP(Table6[[#This Row],[Loan Date]],$Q$5:$Q$152,$R$5:$R$152)</f>
        <v>Tuesday</v>
      </c>
      <c r="L8846" t="str">
        <f>_xlfn.XLOOKUP(Table6[[#This Row],[Loan Date]],$Q$5:$Q$152,$S$5:$S$152)</f>
        <v>Week 7</v>
      </c>
    </row>
    <row r="8847" spans="1:12" x14ac:dyDescent="0.2">
      <c r="A8847" s="1">
        <v>44978</v>
      </c>
      <c r="B8847" t="s">
        <v>7</v>
      </c>
      <c r="C8847" s="1">
        <v>44978</v>
      </c>
      <c r="D8847" t="s">
        <v>336</v>
      </c>
      <c r="E8847" t="s">
        <v>168</v>
      </c>
      <c r="F8847" t="s">
        <v>168</v>
      </c>
      <c r="G8847" t="s">
        <v>20</v>
      </c>
      <c r="H8847" t="s">
        <v>0</v>
      </c>
      <c r="I8847">
        <f>MONTH(Table6[[#This Row],[Loan Date]])</f>
        <v>2</v>
      </c>
      <c r="J8847" t="str">
        <f>_xlfn.XLOOKUP(Table6[[#This Row],[Numeric Month]],$N$5:$N$11,$O$5:$O$11)</f>
        <v>Feb</v>
      </c>
      <c r="K8847" t="str">
        <f>_xlfn.XLOOKUP(Table6[[#This Row],[Loan Date]],$Q$5:$Q$152,$R$5:$R$152)</f>
        <v>Tuesday</v>
      </c>
      <c r="L8847" t="str">
        <f>_xlfn.XLOOKUP(Table6[[#This Row],[Loan Date]],$Q$5:$Q$152,$S$5:$S$152)</f>
        <v>Week 7</v>
      </c>
    </row>
    <row r="8848" spans="1:12" x14ac:dyDescent="0.2">
      <c r="A8848" s="1">
        <v>44978</v>
      </c>
      <c r="B8848" t="s">
        <v>7</v>
      </c>
      <c r="C8848" s="1">
        <v>44992</v>
      </c>
      <c r="D8848" t="s">
        <v>352</v>
      </c>
      <c r="E8848" t="s">
        <v>9</v>
      </c>
      <c r="F8848" t="s">
        <v>8</v>
      </c>
      <c r="G8848" t="s">
        <v>1</v>
      </c>
      <c r="H8848" t="s">
        <v>0</v>
      </c>
      <c r="I8848">
        <f>MONTH(Table6[[#This Row],[Loan Date]])</f>
        <v>2</v>
      </c>
      <c r="J8848" t="str">
        <f>_xlfn.XLOOKUP(Table6[[#This Row],[Numeric Month]],$N$5:$N$11,$O$5:$O$11)</f>
        <v>Feb</v>
      </c>
      <c r="K8848" t="str">
        <f>_xlfn.XLOOKUP(Table6[[#This Row],[Loan Date]],$Q$5:$Q$152,$R$5:$R$152)</f>
        <v>Tuesday</v>
      </c>
      <c r="L8848" t="str">
        <f>_xlfn.XLOOKUP(Table6[[#This Row],[Loan Date]],$Q$5:$Q$152,$S$5:$S$152)</f>
        <v>Week 7</v>
      </c>
    </row>
    <row r="8849" spans="1:12" x14ac:dyDescent="0.2">
      <c r="A8849" s="1">
        <v>44978</v>
      </c>
      <c r="B8849" t="s">
        <v>35</v>
      </c>
      <c r="C8849" s="1">
        <v>44978</v>
      </c>
      <c r="D8849" t="s">
        <v>721</v>
      </c>
      <c r="E8849" t="s">
        <v>122</v>
      </c>
      <c r="F8849" t="s">
        <v>122</v>
      </c>
      <c r="G8849" t="s">
        <v>11</v>
      </c>
      <c r="H8849" t="s">
        <v>0</v>
      </c>
      <c r="I8849">
        <f>MONTH(Table6[[#This Row],[Loan Date]])</f>
        <v>2</v>
      </c>
      <c r="J8849" t="str">
        <f>_xlfn.XLOOKUP(Table6[[#This Row],[Numeric Month]],$N$5:$N$11,$O$5:$O$11)</f>
        <v>Feb</v>
      </c>
      <c r="K8849" t="str">
        <f>_xlfn.XLOOKUP(Table6[[#This Row],[Loan Date]],$Q$5:$Q$152,$R$5:$R$152)</f>
        <v>Tuesday</v>
      </c>
      <c r="L8849" t="str">
        <f>_xlfn.XLOOKUP(Table6[[#This Row],[Loan Date]],$Q$5:$Q$152,$S$5:$S$152)</f>
        <v>Week 7</v>
      </c>
    </row>
    <row r="8850" spans="1:12" x14ac:dyDescent="0.2">
      <c r="A8850" s="1">
        <v>44978</v>
      </c>
      <c r="B8850" t="s">
        <v>5</v>
      </c>
      <c r="C8850" s="1">
        <v>44992</v>
      </c>
      <c r="D8850" t="s">
        <v>842</v>
      </c>
      <c r="E8850" t="s">
        <v>15</v>
      </c>
      <c r="F8850" t="s">
        <v>14</v>
      </c>
      <c r="G8850" t="s">
        <v>1</v>
      </c>
      <c r="H8850" t="s">
        <v>0</v>
      </c>
      <c r="I8850">
        <f>MONTH(Table6[[#This Row],[Loan Date]])</f>
        <v>2</v>
      </c>
      <c r="J8850" t="str">
        <f>_xlfn.XLOOKUP(Table6[[#This Row],[Numeric Month]],$N$5:$N$11,$O$5:$O$11)</f>
        <v>Feb</v>
      </c>
      <c r="K8850" t="str">
        <f>_xlfn.XLOOKUP(Table6[[#This Row],[Loan Date]],$Q$5:$Q$152,$R$5:$R$152)</f>
        <v>Tuesday</v>
      </c>
      <c r="L8850" t="str">
        <f>_xlfn.XLOOKUP(Table6[[#This Row],[Loan Date]],$Q$5:$Q$152,$S$5:$S$152)</f>
        <v>Week 7</v>
      </c>
    </row>
    <row r="8851" spans="1:12" x14ac:dyDescent="0.2">
      <c r="A8851" s="1">
        <v>44978</v>
      </c>
      <c r="B8851" t="s">
        <v>5</v>
      </c>
      <c r="C8851" s="1">
        <v>44992</v>
      </c>
      <c r="D8851" t="s">
        <v>209</v>
      </c>
      <c r="E8851" t="s">
        <v>9</v>
      </c>
      <c r="F8851" t="s">
        <v>8</v>
      </c>
      <c r="G8851" t="s">
        <v>1</v>
      </c>
      <c r="H8851" t="s">
        <v>0</v>
      </c>
      <c r="I8851">
        <f>MONTH(Table6[[#This Row],[Loan Date]])</f>
        <v>2</v>
      </c>
      <c r="J8851" t="str">
        <f>_xlfn.XLOOKUP(Table6[[#This Row],[Numeric Month]],$N$5:$N$11,$O$5:$O$11)</f>
        <v>Feb</v>
      </c>
      <c r="K8851" t="str">
        <f>_xlfn.XLOOKUP(Table6[[#This Row],[Loan Date]],$Q$5:$Q$152,$R$5:$R$152)</f>
        <v>Tuesday</v>
      </c>
      <c r="L8851" t="str">
        <f>_xlfn.XLOOKUP(Table6[[#This Row],[Loan Date]],$Q$5:$Q$152,$S$5:$S$152)</f>
        <v>Week 7</v>
      </c>
    </row>
    <row r="8852" spans="1:12" x14ac:dyDescent="0.2">
      <c r="A8852" s="1">
        <v>44978</v>
      </c>
      <c r="B8852" t="s">
        <v>5</v>
      </c>
      <c r="C8852" s="1">
        <v>44991</v>
      </c>
      <c r="D8852" t="s">
        <v>841</v>
      </c>
      <c r="E8852" t="s">
        <v>15</v>
      </c>
      <c r="F8852" t="s">
        <v>14</v>
      </c>
      <c r="G8852" t="s">
        <v>1</v>
      </c>
      <c r="H8852" t="s">
        <v>0</v>
      </c>
      <c r="I8852">
        <f>MONTH(Table6[[#This Row],[Loan Date]])</f>
        <v>2</v>
      </c>
      <c r="J8852" t="str">
        <f>_xlfn.XLOOKUP(Table6[[#This Row],[Numeric Month]],$N$5:$N$11,$O$5:$O$11)</f>
        <v>Feb</v>
      </c>
      <c r="K8852" t="str">
        <f>_xlfn.XLOOKUP(Table6[[#This Row],[Loan Date]],$Q$5:$Q$152,$R$5:$R$152)</f>
        <v>Tuesday</v>
      </c>
      <c r="L8852" t="str">
        <f>_xlfn.XLOOKUP(Table6[[#This Row],[Loan Date]],$Q$5:$Q$152,$S$5:$S$152)</f>
        <v>Week 7</v>
      </c>
    </row>
    <row r="8853" spans="1:12" x14ac:dyDescent="0.2">
      <c r="A8853" s="1">
        <v>44978</v>
      </c>
      <c r="B8853" t="s">
        <v>7</v>
      </c>
      <c r="C8853" s="1">
        <v>44985</v>
      </c>
      <c r="D8853" t="s">
        <v>633</v>
      </c>
      <c r="E8853" t="s">
        <v>9</v>
      </c>
      <c r="F8853" t="s">
        <v>8</v>
      </c>
      <c r="G8853" t="s">
        <v>1</v>
      </c>
      <c r="H8853" t="s">
        <v>0</v>
      </c>
      <c r="I8853">
        <f>MONTH(Table6[[#This Row],[Loan Date]])</f>
        <v>2</v>
      </c>
      <c r="J8853" t="str">
        <f>_xlfn.XLOOKUP(Table6[[#This Row],[Numeric Month]],$N$5:$N$11,$O$5:$O$11)</f>
        <v>Feb</v>
      </c>
      <c r="K8853" t="str">
        <f>_xlfn.XLOOKUP(Table6[[#This Row],[Loan Date]],$Q$5:$Q$152,$R$5:$R$152)</f>
        <v>Tuesday</v>
      </c>
      <c r="L8853" t="str">
        <f>_xlfn.XLOOKUP(Table6[[#This Row],[Loan Date]],$Q$5:$Q$152,$S$5:$S$152)</f>
        <v>Week 7</v>
      </c>
    </row>
    <row r="8854" spans="1:12" x14ac:dyDescent="0.2">
      <c r="A8854" s="1">
        <v>44978</v>
      </c>
      <c r="B8854" t="s">
        <v>7</v>
      </c>
      <c r="C8854" s="1">
        <v>44985</v>
      </c>
      <c r="D8854" t="s">
        <v>840</v>
      </c>
      <c r="E8854" t="s">
        <v>15</v>
      </c>
      <c r="F8854" t="s">
        <v>14</v>
      </c>
      <c r="G8854" t="s">
        <v>1</v>
      </c>
      <c r="H8854" t="s">
        <v>0</v>
      </c>
      <c r="I8854">
        <f>MONTH(Table6[[#This Row],[Loan Date]])</f>
        <v>2</v>
      </c>
      <c r="J8854" t="str">
        <f>_xlfn.XLOOKUP(Table6[[#This Row],[Numeric Month]],$N$5:$N$11,$O$5:$O$11)</f>
        <v>Feb</v>
      </c>
      <c r="K8854" t="str">
        <f>_xlfn.XLOOKUP(Table6[[#This Row],[Loan Date]],$Q$5:$Q$152,$R$5:$R$152)</f>
        <v>Tuesday</v>
      </c>
      <c r="L8854" t="str">
        <f>_xlfn.XLOOKUP(Table6[[#This Row],[Loan Date]],$Q$5:$Q$152,$S$5:$S$152)</f>
        <v>Week 7</v>
      </c>
    </row>
    <row r="8855" spans="1:12" x14ac:dyDescent="0.2">
      <c r="A8855" s="1">
        <v>44978</v>
      </c>
      <c r="B8855" t="s">
        <v>7</v>
      </c>
      <c r="C8855" s="1">
        <v>44978</v>
      </c>
      <c r="D8855" t="s">
        <v>119</v>
      </c>
      <c r="E8855" t="s">
        <v>21</v>
      </c>
      <c r="F8855" t="s">
        <v>21</v>
      </c>
      <c r="G8855" t="s">
        <v>20</v>
      </c>
      <c r="H8855" t="s">
        <v>0</v>
      </c>
      <c r="I8855">
        <f>MONTH(Table6[[#This Row],[Loan Date]])</f>
        <v>2</v>
      </c>
      <c r="J8855" t="str">
        <f>_xlfn.XLOOKUP(Table6[[#This Row],[Numeric Month]],$N$5:$N$11,$O$5:$O$11)</f>
        <v>Feb</v>
      </c>
      <c r="K8855" t="str">
        <f>_xlfn.XLOOKUP(Table6[[#This Row],[Loan Date]],$Q$5:$Q$152,$R$5:$R$152)</f>
        <v>Tuesday</v>
      </c>
      <c r="L8855" t="str">
        <f>_xlfn.XLOOKUP(Table6[[#This Row],[Loan Date]],$Q$5:$Q$152,$S$5:$S$152)</f>
        <v>Week 7</v>
      </c>
    </row>
    <row r="8856" spans="1:12" x14ac:dyDescent="0.2">
      <c r="A8856" s="1">
        <v>44978</v>
      </c>
      <c r="B8856" t="s">
        <v>7</v>
      </c>
      <c r="C8856" s="1">
        <v>44978</v>
      </c>
      <c r="D8856" t="s">
        <v>408</v>
      </c>
      <c r="E8856" t="s">
        <v>23</v>
      </c>
      <c r="F8856" t="s">
        <v>23</v>
      </c>
      <c r="G8856" t="s">
        <v>20</v>
      </c>
      <c r="H8856" t="s">
        <v>0</v>
      </c>
      <c r="I8856">
        <f>MONTH(Table6[[#This Row],[Loan Date]])</f>
        <v>2</v>
      </c>
      <c r="J8856" t="str">
        <f>_xlfn.XLOOKUP(Table6[[#This Row],[Numeric Month]],$N$5:$N$11,$O$5:$O$11)</f>
        <v>Feb</v>
      </c>
      <c r="K8856" t="str">
        <f>_xlfn.XLOOKUP(Table6[[#This Row],[Loan Date]],$Q$5:$Q$152,$R$5:$R$152)</f>
        <v>Tuesday</v>
      </c>
      <c r="L8856" t="str">
        <f>_xlfn.XLOOKUP(Table6[[#This Row],[Loan Date]],$Q$5:$Q$152,$S$5:$S$152)</f>
        <v>Week 7</v>
      </c>
    </row>
    <row r="8857" spans="1:12" x14ac:dyDescent="0.2">
      <c r="A8857" s="1">
        <v>44978</v>
      </c>
      <c r="B8857" t="s">
        <v>7</v>
      </c>
      <c r="C8857" s="1">
        <v>44978</v>
      </c>
      <c r="D8857" t="s">
        <v>357</v>
      </c>
      <c r="E8857" t="s">
        <v>65</v>
      </c>
      <c r="F8857" t="s">
        <v>65</v>
      </c>
      <c r="G8857" t="s">
        <v>20</v>
      </c>
      <c r="H8857" t="s">
        <v>0</v>
      </c>
      <c r="I8857">
        <f>MONTH(Table6[[#This Row],[Loan Date]])</f>
        <v>2</v>
      </c>
      <c r="J8857" t="str">
        <f>_xlfn.XLOOKUP(Table6[[#This Row],[Numeric Month]],$N$5:$N$11,$O$5:$O$11)</f>
        <v>Feb</v>
      </c>
      <c r="K8857" t="str">
        <f>_xlfn.XLOOKUP(Table6[[#This Row],[Loan Date]],$Q$5:$Q$152,$R$5:$R$152)</f>
        <v>Tuesday</v>
      </c>
      <c r="L8857" t="str">
        <f>_xlfn.XLOOKUP(Table6[[#This Row],[Loan Date]],$Q$5:$Q$152,$S$5:$S$152)</f>
        <v>Week 7</v>
      </c>
    </row>
    <row r="8858" spans="1:12" x14ac:dyDescent="0.2">
      <c r="A8858" s="1">
        <v>44978</v>
      </c>
      <c r="B8858" t="s">
        <v>7</v>
      </c>
      <c r="C8858" s="1">
        <v>44978</v>
      </c>
      <c r="D8858" t="s">
        <v>341</v>
      </c>
      <c r="E8858" t="s">
        <v>49</v>
      </c>
      <c r="F8858" t="s">
        <v>49</v>
      </c>
      <c r="G8858" t="s">
        <v>20</v>
      </c>
      <c r="H8858" t="s">
        <v>0</v>
      </c>
      <c r="I8858">
        <f>MONTH(Table6[[#This Row],[Loan Date]])</f>
        <v>2</v>
      </c>
      <c r="J8858" t="str">
        <f>_xlfn.XLOOKUP(Table6[[#This Row],[Numeric Month]],$N$5:$N$11,$O$5:$O$11)</f>
        <v>Feb</v>
      </c>
      <c r="K8858" t="str">
        <f>_xlfn.XLOOKUP(Table6[[#This Row],[Loan Date]],$Q$5:$Q$152,$R$5:$R$152)</f>
        <v>Tuesday</v>
      </c>
      <c r="L8858" t="str">
        <f>_xlfn.XLOOKUP(Table6[[#This Row],[Loan Date]],$Q$5:$Q$152,$S$5:$S$152)</f>
        <v>Week 7</v>
      </c>
    </row>
    <row r="8859" spans="1:12" x14ac:dyDescent="0.2">
      <c r="A8859" s="1">
        <v>44978</v>
      </c>
      <c r="B8859" t="s">
        <v>7</v>
      </c>
      <c r="C8859" s="1">
        <v>44978</v>
      </c>
      <c r="D8859" t="s">
        <v>494</v>
      </c>
      <c r="E8859" t="s">
        <v>37</v>
      </c>
      <c r="F8859" t="s">
        <v>37</v>
      </c>
      <c r="G8859" t="s">
        <v>20</v>
      </c>
      <c r="H8859" t="s">
        <v>0</v>
      </c>
      <c r="I8859">
        <f>MONTH(Table6[[#This Row],[Loan Date]])</f>
        <v>2</v>
      </c>
      <c r="J8859" t="str">
        <f>_xlfn.XLOOKUP(Table6[[#This Row],[Numeric Month]],$N$5:$N$11,$O$5:$O$11)</f>
        <v>Feb</v>
      </c>
      <c r="K8859" t="str">
        <f>_xlfn.XLOOKUP(Table6[[#This Row],[Loan Date]],$Q$5:$Q$152,$R$5:$R$152)</f>
        <v>Tuesday</v>
      </c>
      <c r="L8859" t="str">
        <f>_xlfn.XLOOKUP(Table6[[#This Row],[Loan Date]],$Q$5:$Q$152,$S$5:$S$152)</f>
        <v>Week 7</v>
      </c>
    </row>
    <row r="8860" spans="1:12" x14ac:dyDescent="0.2">
      <c r="A8860" s="1">
        <v>44978</v>
      </c>
      <c r="B8860" t="s">
        <v>7</v>
      </c>
      <c r="C8860" s="1">
        <v>44992</v>
      </c>
      <c r="D8860" t="s">
        <v>839</v>
      </c>
      <c r="E8860" t="s">
        <v>3</v>
      </c>
      <c r="F8860" t="s">
        <v>2</v>
      </c>
      <c r="G8860" t="s">
        <v>1</v>
      </c>
      <c r="H8860" t="s">
        <v>0</v>
      </c>
      <c r="I8860">
        <f>MONTH(Table6[[#This Row],[Loan Date]])</f>
        <v>2</v>
      </c>
      <c r="J8860" t="str">
        <f>_xlfn.XLOOKUP(Table6[[#This Row],[Numeric Month]],$N$5:$N$11,$O$5:$O$11)</f>
        <v>Feb</v>
      </c>
      <c r="K8860" t="str">
        <f>_xlfn.XLOOKUP(Table6[[#This Row],[Loan Date]],$Q$5:$Q$152,$R$5:$R$152)</f>
        <v>Tuesday</v>
      </c>
      <c r="L8860" t="str">
        <f>_xlfn.XLOOKUP(Table6[[#This Row],[Loan Date]],$Q$5:$Q$152,$S$5:$S$152)</f>
        <v>Week 7</v>
      </c>
    </row>
    <row r="8861" spans="1:12" x14ac:dyDescent="0.2">
      <c r="A8861" s="1">
        <v>44978</v>
      </c>
      <c r="B8861" t="s">
        <v>7</v>
      </c>
      <c r="C8861" s="1">
        <v>44991</v>
      </c>
      <c r="D8861" t="s">
        <v>329</v>
      </c>
      <c r="E8861" t="s">
        <v>3</v>
      </c>
      <c r="F8861" t="s">
        <v>2</v>
      </c>
      <c r="G8861" t="s">
        <v>1</v>
      </c>
      <c r="H8861" t="s">
        <v>0</v>
      </c>
      <c r="I8861">
        <f>MONTH(Table6[[#This Row],[Loan Date]])</f>
        <v>2</v>
      </c>
      <c r="J8861" t="str">
        <f>_xlfn.XLOOKUP(Table6[[#This Row],[Numeric Month]],$N$5:$N$11,$O$5:$O$11)</f>
        <v>Feb</v>
      </c>
      <c r="K8861" t="str">
        <f>_xlfn.XLOOKUP(Table6[[#This Row],[Loan Date]],$Q$5:$Q$152,$R$5:$R$152)</f>
        <v>Tuesday</v>
      </c>
      <c r="L8861" t="str">
        <f>_xlfn.XLOOKUP(Table6[[#This Row],[Loan Date]],$Q$5:$Q$152,$S$5:$S$152)</f>
        <v>Week 7</v>
      </c>
    </row>
    <row r="8862" spans="1:12" x14ac:dyDescent="0.2">
      <c r="A8862" s="1">
        <v>44978</v>
      </c>
      <c r="B8862" t="s">
        <v>5</v>
      </c>
      <c r="C8862" s="1">
        <v>44992</v>
      </c>
      <c r="D8862" t="s">
        <v>838</v>
      </c>
      <c r="E8862" t="s">
        <v>15</v>
      </c>
      <c r="F8862" t="s">
        <v>14</v>
      </c>
      <c r="G8862" t="s">
        <v>1</v>
      </c>
      <c r="H8862" t="s">
        <v>0</v>
      </c>
      <c r="I8862">
        <f>MONTH(Table6[[#This Row],[Loan Date]])</f>
        <v>2</v>
      </c>
      <c r="J8862" t="str">
        <f>_xlfn.XLOOKUP(Table6[[#This Row],[Numeric Month]],$N$5:$N$11,$O$5:$O$11)</f>
        <v>Feb</v>
      </c>
      <c r="K8862" t="str">
        <f>_xlfn.XLOOKUP(Table6[[#This Row],[Loan Date]],$Q$5:$Q$152,$R$5:$R$152)</f>
        <v>Tuesday</v>
      </c>
      <c r="L8862" t="str">
        <f>_xlfn.XLOOKUP(Table6[[#This Row],[Loan Date]],$Q$5:$Q$152,$S$5:$S$152)</f>
        <v>Week 7</v>
      </c>
    </row>
    <row r="8863" spans="1:12" x14ac:dyDescent="0.2">
      <c r="A8863" s="1">
        <v>44978</v>
      </c>
      <c r="B8863" t="s">
        <v>5</v>
      </c>
      <c r="C8863" s="1">
        <v>44978</v>
      </c>
      <c r="D8863" t="s">
        <v>55</v>
      </c>
      <c r="E8863" t="s">
        <v>37</v>
      </c>
      <c r="F8863" t="s">
        <v>37</v>
      </c>
      <c r="G8863" t="s">
        <v>20</v>
      </c>
      <c r="H8863" t="s">
        <v>0</v>
      </c>
      <c r="I8863">
        <f>MONTH(Table6[[#This Row],[Loan Date]])</f>
        <v>2</v>
      </c>
      <c r="J8863" t="str">
        <f>_xlfn.XLOOKUP(Table6[[#This Row],[Numeric Month]],$N$5:$N$11,$O$5:$O$11)</f>
        <v>Feb</v>
      </c>
      <c r="K8863" t="str">
        <f>_xlfn.XLOOKUP(Table6[[#This Row],[Loan Date]],$Q$5:$Q$152,$R$5:$R$152)</f>
        <v>Tuesday</v>
      </c>
      <c r="L8863" t="str">
        <f>_xlfn.XLOOKUP(Table6[[#This Row],[Loan Date]],$Q$5:$Q$152,$S$5:$S$152)</f>
        <v>Week 7</v>
      </c>
    </row>
    <row r="8864" spans="1:12" x14ac:dyDescent="0.2">
      <c r="A8864" s="1">
        <v>44978</v>
      </c>
      <c r="B8864" t="s">
        <v>7</v>
      </c>
      <c r="C8864" s="1">
        <v>44978</v>
      </c>
      <c r="D8864" t="s">
        <v>498</v>
      </c>
      <c r="E8864" t="s">
        <v>37</v>
      </c>
      <c r="F8864" t="s">
        <v>37</v>
      </c>
      <c r="G8864" t="s">
        <v>20</v>
      </c>
      <c r="H8864" t="s">
        <v>0</v>
      </c>
      <c r="I8864">
        <f>MONTH(Table6[[#This Row],[Loan Date]])</f>
        <v>2</v>
      </c>
      <c r="J8864" t="str">
        <f>_xlfn.XLOOKUP(Table6[[#This Row],[Numeric Month]],$N$5:$N$11,$O$5:$O$11)</f>
        <v>Feb</v>
      </c>
      <c r="K8864" t="str">
        <f>_xlfn.XLOOKUP(Table6[[#This Row],[Loan Date]],$Q$5:$Q$152,$R$5:$R$152)</f>
        <v>Tuesday</v>
      </c>
      <c r="L8864" t="str">
        <f>_xlfn.XLOOKUP(Table6[[#This Row],[Loan Date]],$Q$5:$Q$152,$S$5:$S$152)</f>
        <v>Week 7</v>
      </c>
    </row>
    <row r="8865" spans="1:12" x14ac:dyDescent="0.2">
      <c r="A8865" s="1">
        <v>44978</v>
      </c>
      <c r="B8865" t="s">
        <v>7</v>
      </c>
      <c r="C8865" s="1">
        <v>44978</v>
      </c>
      <c r="D8865" t="s">
        <v>306</v>
      </c>
      <c r="E8865" t="s">
        <v>162</v>
      </c>
      <c r="F8865" t="s">
        <v>162</v>
      </c>
      <c r="G8865" t="s">
        <v>11</v>
      </c>
      <c r="H8865" t="s">
        <v>0</v>
      </c>
      <c r="I8865">
        <f>MONTH(Table6[[#This Row],[Loan Date]])</f>
        <v>2</v>
      </c>
      <c r="J8865" t="str">
        <f>_xlfn.XLOOKUP(Table6[[#This Row],[Numeric Month]],$N$5:$N$11,$O$5:$O$11)</f>
        <v>Feb</v>
      </c>
      <c r="K8865" t="str">
        <f>_xlfn.XLOOKUP(Table6[[#This Row],[Loan Date]],$Q$5:$Q$152,$R$5:$R$152)</f>
        <v>Tuesday</v>
      </c>
      <c r="L8865" t="str">
        <f>_xlfn.XLOOKUP(Table6[[#This Row],[Loan Date]],$Q$5:$Q$152,$S$5:$S$152)</f>
        <v>Week 7</v>
      </c>
    </row>
    <row r="8866" spans="1:12" x14ac:dyDescent="0.2">
      <c r="A8866" s="1">
        <v>44978</v>
      </c>
      <c r="B8866" t="s">
        <v>7</v>
      </c>
      <c r="C8866" s="1">
        <v>44978</v>
      </c>
      <c r="D8866" t="s">
        <v>472</v>
      </c>
      <c r="E8866" t="s">
        <v>37</v>
      </c>
      <c r="F8866" t="s">
        <v>37</v>
      </c>
      <c r="G8866" t="s">
        <v>20</v>
      </c>
      <c r="H8866" t="s">
        <v>0</v>
      </c>
      <c r="I8866">
        <f>MONTH(Table6[[#This Row],[Loan Date]])</f>
        <v>2</v>
      </c>
      <c r="J8866" t="str">
        <f>_xlfn.XLOOKUP(Table6[[#This Row],[Numeric Month]],$N$5:$N$11,$O$5:$O$11)</f>
        <v>Feb</v>
      </c>
      <c r="K8866" t="str">
        <f>_xlfn.XLOOKUP(Table6[[#This Row],[Loan Date]],$Q$5:$Q$152,$R$5:$R$152)</f>
        <v>Tuesday</v>
      </c>
      <c r="L8866" t="str">
        <f>_xlfn.XLOOKUP(Table6[[#This Row],[Loan Date]],$Q$5:$Q$152,$S$5:$S$152)</f>
        <v>Week 7</v>
      </c>
    </row>
    <row r="8867" spans="1:12" x14ac:dyDescent="0.2">
      <c r="A8867" s="1">
        <v>44978</v>
      </c>
      <c r="B8867" t="s">
        <v>7</v>
      </c>
      <c r="C8867" s="1">
        <v>44978</v>
      </c>
      <c r="D8867" t="s">
        <v>38</v>
      </c>
      <c r="E8867" t="s">
        <v>37</v>
      </c>
      <c r="F8867" t="s">
        <v>37</v>
      </c>
      <c r="G8867" t="s">
        <v>20</v>
      </c>
      <c r="H8867" t="s">
        <v>0</v>
      </c>
      <c r="I8867">
        <f>MONTH(Table6[[#This Row],[Loan Date]])</f>
        <v>2</v>
      </c>
      <c r="J8867" t="str">
        <f>_xlfn.XLOOKUP(Table6[[#This Row],[Numeric Month]],$N$5:$N$11,$O$5:$O$11)</f>
        <v>Feb</v>
      </c>
      <c r="K8867" t="str">
        <f>_xlfn.XLOOKUP(Table6[[#This Row],[Loan Date]],$Q$5:$Q$152,$R$5:$R$152)</f>
        <v>Tuesday</v>
      </c>
      <c r="L8867" t="str">
        <f>_xlfn.XLOOKUP(Table6[[#This Row],[Loan Date]],$Q$5:$Q$152,$S$5:$S$152)</f>
        <v>Week 7</v>
      </c>
    </row>
    <row r="8868" spans="1:12" x14ac:dyDescent="0.2">
      <c r="A8868" s="1">
        <v>44978</v>
      </c>
      <c r="B8868" t="s">
        <v>7</v>
      </c>
      <c r="C8868" s="1">
        <v>44985</v>
      </c>
      <c r="D8868" t="s">
        <v>837</v>
      </c>
      <c r="E8868" t="s">
        <v>9</v>
      </c>
      <c r="F8868" t="s">
        <v>8</v>
      </c>
      <c r="G8868" t="s">
        <v>1</v>
      </c>
      <c r="H8868" t="s">
        <v>0</v>
      </c>
      <c r="I8868">
        <f>MONTH(Table6[[#This Row],[Loan Date]])</f>
        <v>2</v>
      </c>
      <c r="J8868" t="str">
        <f>_xlfn.XLOOKUP(Table6[[#This Row],[Numeric Month]],$N$5:$N$11,$O$5:$O$11)</f>
        <v>Feb</v>
      </c>
      <c r="K8868" t="str">
        <f>_xlfn.XLOOKUP(Table6[[#This Row],[Loan Date]],$Q$5:$Q$152,$R$5:$R$152)</f>
        <v>Tuesday</v>
      </c>
      <c r="L8868" t="str">
        <f>_xlfn.XLOOKUP(Table6[[#This Row],[Loan Date]],$Q$5:$Q$152,$S$5:$S$152)</f>
        <v>Week 7</v>
      </c>
    </row>
    <row r="8869" spans="1:12" x14ac:dyDescent="0.2">
      <c r="A8869" s="1">
        <v>44978</v>
      </c>
      <c r="B8869" t="s">
        <v>5</v>
      </c>
      <c r="C8869" s="1">
        <v>44978</v>
      </c>
      <c r="D8869" t="s">
        <v>111</v>
      </c>
      <c r="E8869" t="s">
        <v>21</v>
      </c>
      <c r="F8869" t="s">
        <v>21</v>
      </c>
      <c r="G8869" t="s">
        <v>20</v>
      </c>
      <c r="H8869" t="s">
        <v>0</v>
      </c>
      <c r="I8869">
        <f>MONTH(Table6[[#This Row],[Loan Date]])</f>
        <v>2</v>
      </c>
      <c r="J8869" t="str">
        <f>_xlfn.XLOOKUP(Table6[[#This Row],[Numeric Month]],$N$5:$N$11,$O$5:$O$11)</f>
        <v>Feb</v>
      </c>
      <c r="K8869" t="str">
        <f>_xlfn.XLOOKUP(Table6[[#This Row],[Loan Date]],$Q$5:$Q$152,$R$5:$R$152)</f>
        <v>Tuesday</v>
      </c>
      <c r="L8869" t="str">
        <f>_xlfn.XLOOKUP(Table6[[#This Row],[Loan Date]],$Q$5:$Q$152,$S$5:$S$152)</f>
        <v>Week 7</v>
      </c>
    </row>
    <row r="8870" spans="1:12" x14ac:dyDescent="0.2">
      <c r="A8870" s="1">
        <v>44978</v>
      </c>
      <c r="B8870" t="s">
        <v>5</v>
      </c>
      <c r="C8870" s="1">
        <v>44978</v>
      </c>
      <c r="D8870" t="s">
        <v>710</v>
      </c>
      <c r="E8870" t="s">
        <v>148</v>
      </c>
      <c r="F8870" t="s">
        <v>147</v>
      </c>
      <c r="G8870" t="s">
        <v>20</v>
      </c>
      <c r="H8870" t="s">
        <v>0</v>
      </c>
      <c r="I8870">
        <f>MONTH(Table6[[#This Row],[Loan Date]])</f>
        <v>2</v>
      </c>
      <c r="J8870" t="str">
        <f>_xlfn.XLOOKUP(Table6[[#This Row],[Numeric Month]],$N$5:$N$11,$O$5:$O$11)</f>
        <v>Feb</v>
      </c>
      <c r="K8870" t="str">
        <f>_xlfn.XLOOKUP(Table6[[#This Row],[Loan Date]],$Q$5:$Q$152,$R$5:$R$152)</f>
        <v>Tuesday</v>
      </c>
      <c r="L8870" t="str">
        <f>_xlfn.XLOOKUP(Table6[[#This Row],[Loan Date]],$Q$5:$Q$152,$S$5:$S$152)</f>
        <v>Week 7</v>
      </c>
    </row>
    <row r="8871" spans="1:12" x14ac:dyDescent="0.2">
      <c r="A8871" s="1">
        <v>44978</v>
      </c>
      <c r="B8871" t="s">
        <v>5</v>
      </c>
      <c r="C8871" s="1">
        <v>44992</v>
      </c>
      <c r="D8871" t="s">
        <v>611</v>
      </c>
      <c r="E8871" t="s">
        <v>9</v>
      </c>
      <c r="F8871" t="s">
        <v>8</v>
      </c>
      <c r="G8871" t="s">
        <v>1</v>
      </c>
      <c r="H8871" t="s">
        <v>0</v>
      </c>
      <c r="I8871">
        <f>MONTH(Table6[[#This Row],[Loan Date]])</f>
        <v>2</v>
      </c>
      <c r="J8871" t="str">
        <f>_xlfn.XLOOKUP(Table6[[#This Row],[Numeric Month]],$N$5:$N$11,$O$5:$O$11)</f>
        <v>Feb</v>
      </c>
      <c r="K8871" t="str">
        <f>_xlfn.XLOOKUP(Table6[[#This Row],[Loan Date]],$Q$5:$Q$152,$R$5:$R$152)</f>
        <v>Tuesday</v>
      </c>
      <c r="L8871" t="str">
        <f>_xlfn.XLOOKUP(Table6[[#This Row],[Loan Date]],$Q$5:$Q$152,$S$5:$S$152)</f>
        <v>Week 7</v>
      </c>
    </row>
    <row r="8872" spans="1:12" x14ac:dyDescent="0.2">
      <c r="A8872" s="1">
        <v>44978</v>
      </c>
      <c r="B8872" t="s">
        <v>7</v>
      </c>
      <c r="C8872" s="1">
        <v>44985</v>
      </c>
      <c r="D8872" t="s">
        <v>836</v>
      </c>
      <c r="E8872" t="s">
        <v>3</v>
      </c>
      <c r="F8872" t="s">
        <v>2</v>
      </c>
      <c r="G8872" t="s">
        <v>1</v>
      </c>
      <c r="H8872" t="s">
        <v>0</v>
      </c>
      <c r="I8872">
        <f>MONTH(Table6[[#This Row],[Loan Date]])</f>
        <v>2</v>
      </c>
      <c r="J8872" t="str">
        <f>_xlfn.XLOOKUP(Table6[[#This Row],[Numeric Month]],$N$5:$N$11,$O$5:$O$11)</f>
        <v>Feb</v>
      </c>
      <c r="K8872" t="str">
        <f>_xlfn.XLOOKUP(Table6[[#This Row],[Loan Date]],$Q$5:$Q$152,$R$5:$R$152)</f>
        <v>Tuesday</v>
      </c>
      <c r="L8872" t="str">
        <f>_xlfn.XLOOKUP(Table6[[#This Row],[Loan Date]],$Q$5:$Q$152,$S$5:$S$152)</f>
        <v>Week 7</v>
      </c>
    </row>
    <row r="8873" spans="1:12" x14ac:dyDescent="0.2">
      <c r="A8873" s="1">
        <v>44978</v>
      </c>
      <c r="B8873" t="s">
        <v>7</v>
      </c>
      <c r="C8873" s="1">
        <v>44985</v>
      </c>
      <c r="D8873" t="s">
        <v>90</v>
      </c>
      <c r="E8873" t="s">
        <v>15</v>
      </c>
      <c r="F8873" t="s">
        <v>14</v>
      </c>
      <c r="G8873" t="s">
        <v>1</v>
      </c>
      <c r="H8873" t="s">
        <v>0</v>
      </c>
      <c r="I8873">
        <f>MONTH(Table6[[#This Row],[Loan Date]])</f>
        <v>2</v>
      </c>
      <c r="J8873" t="str">
        <f>_xlfn.XLOOKUP(Table6[[#This Row],[Numeric Month]],$N$5:$N$11,$O$5:$O$11)</f>
        <v>Feb</v>
      </c>
      <c r="K8873" t="str">
        <f>_xlfn.XLOOKUP(Table6[[#This Row],[Loan Date]],$Q$5:$Q$152,$R$5:$R$152)</f>
        <v>Tuesday</v>
      </c>
      <c r="L8873" t="str">
        <f>_xlfn.XLOOKUP(Table6[[#This Row],[Loan Date]],$Q$5:$Q$152,$S$5:$S$152)</f>
        <v>Week 7</v>
      </c>
    </row>
    <row r="8874" spans="1:12" x14ac:dyDescent="0.2">
      <c r="A8874" s="1">
        <v>44978</v>
      </c>
      <c r="B8874" t="s">
        <v>7</v>
      </c>
      <c r="C8874" s="1">
        <v>44992</v>
      </c>
      <c r="D8874" t="s">
        <v>835</v>
      </c>
      <c r="E8874" t="s">
        <v>3</v>
      </c>
      <c r="F8874" t="s">
        <v>2</v>
      </c>
      <c r="G8874" t="s">
        <v>1</v>
      </c>
      <c r="H8874" t="s">
        <v>0</v>
      </c>
      <c r="I8874">
        <f>MONTH(Table6[[#This Row],[Loan Date]])</f>
        <v>2</v>
      </c>
      <c r="J8874" t="str">
        <f>_xlfn.XLOOKUP(Table6[[#This Row],[Numeric Month]],$N$5:$N$11,$O$5:$O$11)</f>
        <v>Feb</v>
      </c>
      <c r="K8874" t="str">
        <f>_xlfn.XLOOKUP(Table6[[#This Row],[Loan Date]],$Q$5:$Q$152,$R$5:$R$152)</f>
        <v>Tuesday</v>
      </c>
      <c r="L8874" t="str">
        <f>_xlfn.XLOOKUP(Table6[[#This Row],[Loan Date]],$Q$5:$Q$152,$S$5:$S$152)</f>
        <v>Week 7</v>
      </c>
    </row>
    <row r="8875" spans="1:12" x14ac:dyDescent="0.2">
      <c r="A8875" s="1">
        <v>44978</v>
      </c>
      <c r="B8875" t="s">
        <v>7</v>
      </c>
      <c r="C8875" s="1">
        <v>44992</v>
      </c>
      <c r="D8875" t="s">
        <v>517</v>
      </c>
      <c r="E8875" t="s">
        <v>9</v>
      </c>
      <c r="F8875" t="s">
        <v>8</v>
      </c>
      <c r="G8875" t="s">
        <v>1</v>
      </c>
      <c r="H8875" t="s">
        <v>0</v>
      </c>
      <c r="I8875">
        <f>MONTH(Table6[[#This Row],[Loan Date]])</f>
        <v>2</v>
      </c>
      <c r="J8875" t="str">
        <f>_xlfn.XLOOKUP(Table6[[#This Row],[Numeric Month]],$N$5:$N$11,$O$5:$O$11)</f>
        <v>Feb</v>
      </c>
      <c r="K8875" t="str">
        <f>_xlfn.XLOOKUP(Table6[[#This Row],[Loan Date]],$Q$5:$Q$152,$R$5:$R$152)</f>
        <v>Tuesday</v>
      </c>
      <c r="L8875" t="str">
        <f>_xlfn.XLOOKUP(Table6[[#This Row],[Loan Date]],$Q$5:$Q$152,$S$5:$S$152)</f>
        <v>Week 7</v>
      </c>
    </row>
    <row r="8876" spans="1:12" x14ac:dyDescent="0.2">
      <c r="A8876" s="1">
        <v>44978</v>
      </c>
      <c r="B8876" t="s">
        <v>5</v>
      </c>
      <c r="C8876" s="1">
        <v>44978</v>
      </c>
      <c r="D8876" t="s">
        <v>214</v>
      </c>
      <c r="E8876" t="s">
        <v>23</v>
      </c>
      <c r="F8876" t="s">
        <v>23</v>
      </c>
      <c r="G8876" t="s">
        <v>20</v>
      </c>
      <c r="H8876" t="s">
        <v>0</v>
      </c>
      <c r="I8876">
        <f>MONTH(Table6[[#This Row],[Loan Date]])</f>
        <v>2</v>
      </c>
      <c r="J8876" t="str">
        <f>_xlfn.XLOOKUP(Table6[[#This Row],[Numeric Month]],$N$5:$N$11,$O$5:$O$11)</f>
        <v>Feb</v>
      </c>
      <c r="K8876" t="str">
        <f>_xlfn.XLOOKUP(Table6[[#This Row],[Loan Date]],$Q$5:$Q$152,$R$5:$R$152)</f>
        <v>Tuesday</v>
      </c>
      <c r="L8876" t="str">
        <f>_xlfn.XLOOKUP(Table6[[#This Row],[Loan Date]],$Q$5:$Q$152,$S$5:$S$152)</f>
        <v>Week 7</v>
      </c>
    </row>
    <row r="8877" spans="1:12" x14ac:dyDescent="0.2">
      <c r="A8877" s="1">
        <v>44978</v>
      </c>
      <c r="B8877" t="s">
        <v>5</v>
      </c>
      <c r="C8877" s="1">
        <v>44978</v>
      </c>
      <c r="D8877" t="s">
        <v>262</v>
      </c>
      <c r="E8877" t="s">
        <v>162</v>
      </c>
      <c r="F8877" t="s">
        <v>162</v>
      </c>
      <c r="G8877" t="s">
        <v>11</v>
      </c>
      <c r="H8877" t="s">
        <v>0</v>
      </c>
      <c r="I8877">
        <f>MONTH(Table6[[#This Row],[Loan Date]])</f>
        <v>2</v>
      </c>
      <c r="J8877" t="str">
        <f>_xlfn.XLOOKUP(Table6[[#This Row],[Numeric Month]],$N$5:$N$11,$O$5:$O$11)</f>
        <v>Feb</v>
      </c>
      <c r="K8877" t="str">
        <f>_xlfn.XLOOKUP(Table6[[#This Row],[Loan Date]],$Q$5:$Q$152,$R$5:$R$152)</f>
        <v>Tuesday</v>
      </c>
      <c r="L8877" t="str">
        <f>_xlfn.XLOOKUP(Table6[[#This Row],[Loan Date]],$Q$5:$Q$152,$S$5:$S$152)</f>
        <v>Week 7</v>
      </c>
    </row>
    <row r="8878" spans="1:12" x14ac:dyDescent="0.2">
      <c r="A8878" s="1">
        <v>44978</v>
      </c>
      <c r="B8878" t="s">
        <v>7</v>
      </c>
      <c r="C8878" s="1">
        <v>44978</v>
      </c>
      <c r="D8878" t="s">
        <v>341</v>
      </c>
      <c r="E8878" t="s">
        <v>49</v>
      </c>
      <c r="F8878" t="s">
        <v>49</v>
      </c>
      <c r="G8878" t="s">
        <v>20</v>
      </c>
      <c r="H8878" t="s">
        <v>0</v>
      </c>
      <c r="I8878">
        <f>MONTH(Table6[[#This Row],[Loan Date]])</f>
        <v>2</v>
      </c>
      <c r="J8878" t="str">
        <f>_xlfn.XLOOKUP(Table6[[#This Row],[Numeric Month]],$N$5:$N$11,$O$5:$O$11)</f>
        <v>Feb</v>
      </c>
      <c r="K8878" t="str">
        <f>_xlfn.XLOOKUP(Table6[[#This Row],[Loan Date]],$Q$5:$Q$152,$R$5:$R$152)</f>
        <v>Tuesday</v>
      </c>
      <c r="L8878" t="str">
        <f>_xlfn.XLOOKUP(Table6[[#This Row],[Loan Date]],$Q$5:$Q$152,$S$5:$S$152)</f>
        <v>Week 7</v>
      </c>
    </row>
    <row r="8879" spans="1:12" x14ac:dyDescent="0.2">
      <c r="A8879" s="1">
        <v>44978</v>
      </c>
      <c r="B8879" t="s">
        <v>7</v>
      </c>
      <c r="C8879" s="1">
        <v>44978</v>
      </c>
      <c r="D8879" t="s">
        <v>188</v>
      </c>
      <c r="E8879" t="s">
        <v>23</v>
      </c>
      <c r="F8879" t="s">
        <v>23</v>
      </c>
      <c r="G8879" t="s">
        <v>20</v>
      </c>
      <c r="H8879" t="s">
        <v>0</v>
      </c>
      <c r="I8879">
        <f>MONTH(Table6[[#This Row],[Loan Date]])</f>
        <v>2</v>
      </c>
      <c r="J8879" t="str">
        <f>_xlfn.XLOOKUP(Table6[[#This Row],[Numeric Month]],$N$5:$N$11,$O$5:$O$11)</f>
        <v>Feb</v>
      </c>
      <c r="K8879" t="str">
        <f>_xlfn.XLOOKUP(Table6[[#This Row],[Loan Date]],$Q$5:$Q$152,$R$5:$R$152)</f>
        <v>Tuesday</v>
      </c>
      <c r="L8879" t="str">
        <f>_xlfn.XLOOKUP(Table6[[#This Row],[Loan Date]],$Q$5:$Q$152,$S$5:$S$152)</f>
        <v>Week 7</v>
      </c>
    </row>
    <row r="8880" spans="1:12" x14ac:dyDescent="0.2">
      <c r="A8880" s="1">
        <v>44978</v>
      </c>
      <c r="B8880" t="s">
        <v>7</v>
      </c>
      <c r="C8880" s="1">
        <v>44978</v>
      </c>
      <c r="D8880" t="s">
        <v>152</v>
      </c>
      <c r="E8880" t="s">
        <v>37</v>
      </c>
      <c r="F8880" t="s">
        <v>37</v>
      </c>
      <c r="G8880" t="s">
        <v>20</v>
      </c>
      <c r="H8880" t="s">
        <v>0</v>
      </c>
      <c r="I8880">
        <f>MONTH(Table6[[#This Row],[Loan Date]])</f>
        <v>2</v>
      </c>
      <c r="J8880" t="str">
        <f>_xlfn.XLOOKUP(Table6[[#This Row],[Numeric Month]],$N$5:$N$11,$O$5:$O$11)</f>
        <v>Feb</v>
      </c>
      <c r="K8880" t="str">
        <f>_xlfn.XLOOKUP(Table6[[#This Row],[Loan Date]],$Q$5:$Q$152,$R$5:$R$152)</f>
        <v>Tuesday</v>
      </c>
      <c r="L8880" t="str">
        <f>_xlfn.XLOOKUP(Table6[[#This Row],[Loan Date]],$Q$5:$Q$152,$S$5:$S$152)</f>
        <v>Week 7</v>
      </c>
    </row>
    <row r="8881" spans="1:12" x14ac:dyDescent="0.2">
      <c r="A8881" s="1">
        <v>44978</v>
      </c>
      <c r="B8881" t="s">
        <v>7</v>
      </c>
      <c r="C8881" s="1">
        <v>44978</v>
      </c>
      <c r="D8881" t="s">
        <v>472</v>
      </c>
      <c r="E8881" t="s">
        <v>37</v>
      </c>
      <c r="F8881" t="s">
        <v>37</v>
      </c>
      <c r="G8881" t="s">
        <v>20</v>
      </c>
      <c r="H8881" t="s">
        <v>0</v>
      </c>
      <c r="I8881">
        <f>MONTH(Table6[[#This Row],[Loan Date]])</f>
        <v>2</v>
      </c>
      <c r="J8881" t="str">
        <f>_xlfn.XLOOKUP(Table6[[#This Row],[Numeric Month]],$N$5:$N$11,$O$5:$O$11)</f>
        <v>Feb</v>
      </c>
      <c r="K8881" t="str">
        <f>_xlfn.XLOOKUP(Table6[[#This Row],[Loan Date]],$Q$5:$Q$152,$R$5:$R$152)</f>
        <v>Tuesday</v>
      </c>
      <c r="L8881" t="str">
        <f>_xlfn.XLOOKUP(Table6[[#This Row],[Loan Date]],$Q$5:$Q$152,$S$5:$S$152)</f>
        <v>Week 7</v>
      </c>
    </row>
    <row r="8882" spans="1:12" x14ac:dyDescent="0.2">
      <c r="A8882" s="1">
        <v>44978</v>
      </c>
      <c r="B8882" t="s">
        <v>7</v>
      </c>
      <c r="C8882" s="1">
        <v>44978</v>
      </c>
      <c r="D8882" t="s">
        <v>673</v>
      </c>
      <c r="E8882" t="s">
        <v>21</v>
      </c>
      <c r="F8882" t="s">
        <v>21</v>
      </c>
      <c r="G8882" t="s">
        <v>20</v>
      </c>
      <c r="H8882" t="s">
        <v>0</v>
      </c>
      <c r="I8882">
        <f>MONTH(Table6[[#This Row],[Loan Date]])</f>
        <v>2</v>
      </c>
      <c r="J8882" t="str">
        <f>_xlfn.XLOOKUP(Table6[[#This Row],[Numeric Month]],$N$5:$N$11,$O$5:$O$11)</f>
        <v>Feb</v>
      </c>
      <c r="K8882" t="str">
        <f>_xlfn.XLOOKUP(Table6[[#This Row],[Loan Date]],$Q$5:$Q$152,$R$5:$R$152)</f>
        <v>Tuesday</v>
      </c>
      <c r="L8882" t="str">
        <f>_xlfn.XLOOKUP(Table6[[#This Row],[Loan Date]],$Q$5:$Q$152,$S$5:$S$152)</f>
        <v>Week 7</v>
      </c>
    </row>
    <row r="8883" spans="1:12" x14ac:dyDescent="0.2">
      <c r="A8883" s="1">
        <v>44978</v>
      </c>
      <c r="B8883" t="s">
        <v>7</v>
      </c>
      <c r="C8883" s="1">
        <v>44978</v>
      </c>
      <c r="D8883" t="s">
        <v>721</v>
      </c>
      <c r="E8883" t="s">
        <v>122</v>
      </c>
      <c r="F8883" t="s">
        <v>122</v>
      </c>
      <c r="G8883" t="s">
        <v>11</v>
      </c>
      <c r="H8883" t="s">
        <v>0</v>
      </c>
      <c r="I8883">
        <f>MONTH(Table6[[#This Row],[Loan Date]])</f>
        <v>2</v>
      </c>
      <c r="J8883" t="str">
        <f>_xlfn.XLOOKUP(Table6[[#This Row],[Numeric Month]],$N$5:$N$11,$O$5:$O$11)</f>
        <v>Feb</v>
      </c>
      <c r="K8883" t="str">
        <f>_xlfn.XLOOKUP(Table6[[#This Row],[Loan Date]],$Q$5:$Q$152,$R$5:$R$152)</f>
        <v>Tuesday</v>
      </c>
      <c r="L8883" t="str">
        <f>_xlfn.XLOOKUP(Table6[[#This Row],[Loan Date]],$Q$5:$Q$152,$S$5:$S$152)</f>
        <v>Week 7</v>
      </c>
    </row>
    <row r="8884" spans="1:12" x14ac:dyDescent="0.2">
      <c r="A8884" s="1">
        <v>44978</v>
      </c>
      <c r="B8884" t="s">
        <v>7</v>
      </c>
      <c r="C8884" s="1">
        <v>44978</v>
      </c>
      <c r="D8884" t="s">
        <v>533</v>
      </c>
      <c r="E8884" t="s">
        <v>162</v>
      </c>
      <c r="F8884" t="s">
        <v>162</v>
      </c>
      <c r="G8884" t="s">
        <v>11</v>
      </c>
      <c r="H8884" t="s">
        <v>0</v>
      </c>
      <c r="I8884">
        <f>MONTH(Table6[[#This Row],[Loan Date]])</f>
        <v>2</v>
      </c>
      <c r="J8884" t="str">
        <f>_xlfn.XLOOKUP(Table6[[#This Row],[Numeric Month]],$N$5:$N$11,$O$5:$O$11)</f>
        <v>Feb</v>
      </c>
      <c r="K8884" t="str">
        <f>_xlfn.XLOOKUP(Table6[[#This Row],[Loan Date]],$Q$5:$Q$152,$R$5:$R$152)</f>
        <v>Tuesday</v>
      </c>
      <c r="L8884" t="str">
        <f>_xlfn.XLOOKUP(Table6[[#This Row],[Loan Date]],$Q$5:$Q$152,$S$5:$S$152)</f>
        <v>Week 7</v>
      </c>
    </row>
    <row r="8885" spans="1:12" x14ac:dyDescent="0.2">
      <c r="A8885" s="1">
        <v>44978</v>
      </c>
      <c r="B8885" t="s">
        <v>7</v>
      </c>
      <c r="C8885" s="1">
        <v>44992</v>
      </c>
      <c r="D8885" t="s">
        <v>572</v>
      </c>
      <c r="E8885" t="s">
        <v>9</v>
      </c>
      <c r="F8885" t="s">
        <v>8</v>
      </c>
      <c r="G8885" t="s">
        <v>1</v>
      </c>
      <c r="H8885" t="s">
        <v>0</v>
      </c>
      <c r="I8885">
        <f>MONTH(Table6[[#This Row],[Loan Date]])</f>
        <v>2</v>
      </c>
      <c r="J8885" t="str">
        <f>_xlfn.XLOOKUP(Table6[[#This Row],[Numeric Month]],$N$5:$N$11,$O$5:$O$11)</f>
        <v>Feb</v>
      </c>
      <c r="K8885" t="str">
        <f>_xlfn.XLOOKUP(Table6[[#This Row],[Loan Date]],$Q$5:$Q$152,$R$5:$R$152)</f>
        <v>Tuesday</v>
      </c>
      <c r="L8885" t="str">
        <f>_xlfn.XLOOKUP(Table6[[#This Row],[Loan Date]],$Q$5:$Q$152,$S$5:$S$152)</f>
        <v>Week 7</v>
      </c>
    </row>
    <row r="8886" spans="1:12" x14ac:dyDescent="0.2">
      <c r="A8886" s="1">
        <v>44978</v>
      </c>
      <c r="B8886" t="s">
        <v>7</v>
      </c>
      <c r="C8886" s="1">
        <v>44978</v>
      </c>
      <c r="D8886" t="s">
        <v>560</v>
      </c>
      <c r="E8886" t="s">
        <v>122</v>
      </c>
      <c r="F8886" t="s">
        <v>122</v>
      </c>
      <c r="G8886" t="s">
        <v>11</v>
      </c>
      <c r="H8886" t="s">
        <v>0</v>
      </c>
      <c r="I8886">
        <f>MONTH(Table6[[#This Row],[Loan Date]])</f>
        <v>2</v>
      </c>
      <c r="J8886" t="str">
        <f>_xlfn.XLOOKUP(Table6[[#This Row],[Numeric Month]],$N$5:$N$11,$O$5:$O$11)</f>
        <v>Feb</v>
      </c>
      <c r="K8886" t="str">
        <f>_xlfn.XLOOKUP(Table6[[#This Row],[Loan Date]],$Q$5:$Q$152,$R$5:$R$152)</f>
        <v>Tuesday</v>
      </c>
      <c r="L8886" t="str">
        <f>_xlfn.XLOOKUP(Table6[[#This Row],[Loan Date]],$Q$5:$Q$152,$S$5:$S$152)</f>
        <v>Week 7</v>
      </c>
    </row>
    <row r="8887" spans="1:12" x14ac:dyDescent="0.2">
      <c r="A8887" s="1">
        <v>44978</v>
      </c>
      <c r="B8887" t="s">
        <v>7</v>
      </c>
      <c r="C8887" s="1">
        <v>44978</v>
      </c>
      <c r="D8887" t="s">
        <v>138</v>
      </c>
      <c r="E8887" t="s">
        <v>37</v>
      </c>
      <c r="F8887" t="s">
        <v>37</v>
      </c>
      <c r="G8887" t="s">
        <v>20</v>
      </c>
      <c r="H8887" t="s">
        <v>0</v>
      </c>
      <c r="I8887">
        <f>MONTH(Table6[[#This Row],[Loan Date]])</f>
        <v>2</v>
      </c>
      <c r="J8887" t="str">
        <f>_xlfn.XLOOKUP(Table6[[#This Row],[Numeric Month]],$N$5:$N$11,$O$5:$O$11)</f>
        <v>Feb</v>
      </c>
      <c r="K8887" t="str">
        <f>_xlfn.XLOOKUP(Table6[[#This Row],[Loan Date]],$Q$5:$Q$152,$R$5:$R$152)</f>
        <v>Tuesday</v>
      </c>
      <c r="L8887" t="str">
        <f>_xlfn.XLOOKUP(Table6[[#This Row],[Loan Date]],$Q$5:$Q$152,$S$5:$S$152)</f>
        <v>Week 7</v>
      </c>
    </row>
    <row r="8888" spans="1:12" x14ac:dyDescent="0.2">
      <c r="A8888" s="1">
        <v>44978</v>
      </c>
      <c r="B8888" t="s">
        <v>7</v>
      </c>
      <c r="C8888" s="1">
        <v>44978</v>
      </c>
      <c r="D8888" t="s">
        <v>338</v>
      </c>
      <c r="E8888" t="s">
        <v>23</v>
      </c>
      <c r="F8888" t="s">
        <v>23</v>
      </c>
      <c r="G8888" t="s">
        <v>20</v>
      </c>
      <c r="H8888" t="s">
        <v>0</v>
      </c>
      <c r="I8888">
        <f>MONTH(Table6[[#This Row],[Loan Date]])</f>
        <v>2</v>
      </c>
      <c r="J8888" t="str">
        <f>_xlfn.XLOOKUP(Table6[[#This Row],[Numeric Month]],$N$5:$N$11,$O$5:$O$11)</f>
        <v>Feb</v>
      </c>
      <c r="K8888" t="str">
        <f>_xlfn.XLOOKUP(Table6[[#This Row],[Loan Date]],$Q$5:$Q$152,$R$5:$R$152)</f>
        <v>Tuesday</v>
      </c>
      <c r="L8888" t="str">
        <f>_xlfn.XLOOKUP(Table6[[#This Row],[Loan Date]],$Q$5:$Q$152,$S$5:$S$152)</f>
        <v>Week 7</v>
      </c>
    </row>
    <row r="8889" spans="1:12" x14ac:dyDescent="0.2">
      <c r="A8889" s="1">
        <v>44978</v>
      </c>
      <c r="B8889" t="s">
        <v>7</v>
      </c>
      <c r="C8889" s="1">
        <v>44978</v>
      </c>
      <c r="D8889" t="s">
        <v>479</v>
      </c>
      <c r="E8889" t="s">
        <v>65</v>
      </c>
      <c r="F8889" t="s">
        <v>65</v>
      </c>
      <c r="G8889" t="s">
        <v>20</v>
      </c>
      <c r="H8889" t="s">
        <v>0</v>
      </c>
      <c r="I8889">
        <f>MONTH(Table6[[#This Row],[Loan Date]])</f>
        <v>2</v>
      </c>
      <c r="J8889" t="str">
        <f>_xlfn.XLOOKUP(Table6[[#This Row],[Numeric Month]],$N$5:$N$11,$O$5:$O$11)</f>
        <v>Feb</v>
      </c>
      <c r="K8889" t="str">
        <f>_xlfn.XLOOKUP(Table6[[#This Row],[Loan Date]],$Q$5:$Q$152,$R$5:$R$152)</f>
        <v>Tuesday</v>
      </c>
      <c r="L8889" t="str">
        <f>_xlfn.XLOOKUP(Table6[[#This Row],[Loan Date]],$Q$5:$Q$152,$S$5:$S$152)</f>
        <v>Week 7</v>
      </c>
    </row>
    <row r="8890" spans="1:12" x14ac:dyDescent="0.2">
      <c r="A8890" s="1">
        <v>44978</v>
      </c>
      <c r="B8890" t="s">
        <v>7</v>
      </c>
      <c r="C8890" s="1">
        <v>44978</v>
      </c>
      <c r="D8890" t="s">
        <v>119</v>
      </c>
      <c r="E8890" t="s">
        <v>21</v>
      </c>
      <c r="F8890" t="s">
        <v>21</v>
      </c>
      <c r="G8890" t="s">
        <v>20</v>
      </c>
      <c r="H8890" t="s">
        <v>0</v>
      </c>
      <c r="I8890">
        <f>MONTH(Table6[[#This Row],[Loan Date]])</f>
        <v>2</v>
      </c>
      <c r="J8890" t="str">
        <f>_xlfn.XLOOKUP(Table6[[#This Row],[Numeric Month]],$N$5:$N$11,$O$5:$O$11)</f>
        <v>Feb</v>
      </c>
      <c r="K8890" t="str">
        <f>_xlfn.XLOOKUP(Table6[[#This Row],[Loan Date]],$Q$5:$Q$152,$R$5:$R$152)</f>
        <v>Tuesday</v>
      </c>
      <c r="L8890" t="str">
        <f>_xlfn.XLOOKUP(Table6[[#This Row],[Loan Date]],$Q$5:$Q$152,$S$5:$S$152)</f>
        <v>Week 7</v>
      </c>
    </row>
    <row r="8891" spans="1:12" x14ac:dyDescent="0.2">
      <c r="A8891" s="1">
        <v>44978</v>
      </c>
      <c r="B8891" t="s">
        <v>7</v>
      </c>
      <c r="C8891" s="1">
        <v>44978</v>
      </c>
      <c r="D8891" t="s">
        <v>408</v>
      </c>
      <c r="E8891" t="s">
        <v>23</v>
      </c>
      <c r="F8891" t="s">
        <v>23</v>
      </c>
      <c r="G8891" t="s">
        <v>20</v>
      </c>
      <c r="H8891" t="s">
        <v>0</v>
      </c>
      <c r="I8891">
        <f>MONTH(Table6[[#This Row],[Loan Date]])</f>
        <v>2</v>
      </c>
      <c r="J8891" t="str">
        <f>_xlfn.XLOOKUP(Table6[[#This Row],[Numeric Month]],$N$5:$N$11,$O$5:$O$11)</f>
        <v>Feb</v>
      </c>
      <c r="K8891" t="str">
        <f>_xlfn.XLOOKUP(Table6[[#This Row],[Loan Date]],$Q$5:$Q$152,$R$5:$R$152)</f>
        <v>Tuesday</v>
      </c>
      <c r="L8891" t="str">
        <f>_xlfn.XLOOKUP(Table6[[#This Row],[Loan Date]],$Q$5:$Q$152,$S$5:$S$152)</f>
        <v>Week 7</v>
      </c>
    </row>
    <row r="8892" spans="1:12" x14ac:dyDescent="0.2">
      <c r="A8892" s="1">
        <v>44978</v>
      </c>
      <c r="B8892" t="s">
        <v>7</v>
      </c>
      <c r="C8892" s="1">
        <v>44978</v>
      </c>
      <c r="D8892" t="s">
        <v>45</v>
      </c>
      <c r="E8892" t="s">
        <v>44</v>
      </c>
      <c r="F8892" t="s">
        <v>44</v>
      </c>
      <c r="G8892" t="s">
        <v>39</v>
      </c>
      <c r="H8892" t="s">
        <v>0</v>
      </c>
      <c r="I8892">
        <f>MONTH(Table6[[#This Row],[Loan Date]])</f>
        <v>2</v>
      </c>
      <c r="J8892" t="str">
        <f>_xlfn.XLOOKUP(Table6[[#This Row],[Numeric Month]],$N$5:$N$11,$O$5:$O$11)</f>
        <v>Feb</v>
      </c>
      <c r="K8892" t="str">
        <f>_xlfn.XLOOKUP(Table6[[#This Row],[Loan Date]],$Q$5:$Q$152,$R$5:$R$152)</f>
        <v>Tuesday</v>
      </c>
      <c r="L8892" t="str">
        <f>_xlfn.XLOOKUP(Table6[[#This Row],[Loan Date]],$Q$5:$Q$152,$S$5:$S$152)</f>
        <v>Week 7</v>
      </c>
    </row>
    <row r="8893" spans="1:12" x14ac:dyDescent="0.2">
      <c r="A8893" s="1">
        <v>44978</v>
      </c>
      <c r="B8893" t="s">
        <v>7</v>
      </c>
      <c r="C8893" s="1">
        <v>44978</v>
      </c>
      <c r="D8893" t="s">
        <v>428</v>
      </c>
      <c r="E8893" t="s">
        <v>37</v>
      </c>
      <c r="F8893" t="s">
        <v>37</v>
      </c>
      <c r="G8893" t="s">
        <v>20</v>
      </c>
      <c r="H8893" t="s">
        <v>0</v>
      </c>
      <c r="I8893">
        <f>MONTH(Table6[[#This Row],[Loan Date]])</f>
        <v>2</v>
      </c>
      <c r="J8893" t="str">
        <f>_xlfn.XLOOKUP(Table6[[#This Row],[Numeric Month]],$N$5:$N$11,$O$5:$O$11)</f>
        <v>Feb</v>
      </c>
      <c r="K8893" t="str">
        <f>_xlfn.XLOOKUP(Table6[[#This Row],[Loan Date]],$Q$5:$Q$152,$R$5:$R$152)</f>
        <v>Tuesday</v>
      </c>
      <c r="L8893" t="str">
        <f>_xlfn.XLOOKUP(Table6[[#This Row],[Loan Date]],$Q$5:$Q$152,$S$5:$S$152)</f>
        <v>Week 7</v>
      </c>
    </row>
    <row r="8894" spans="1:12" x14ac:dyDescent="0.2">
      <c r="A8894" s="1">
        <v>44978</v>
      </c>
      <c r="B8894" t="s">
        <v>5</v>
      </c>
      <c r="C8894" s="1">
        <v>44978</v>
      </c>
      <c r="D8894" t="s">
        <v>115</v>
      </c>
      <c r="E8894" t="s">
        <v>23</v>
      </c>
      <c r="F8894" t="s">
        <v>23</v>
      </c>
      <c r="G8894" t="s">
        <v>20</v>
      </c>
      <c r="H8894" t="s">
        <v>0</v>
      </c>
      <c r="I8894">
        <f>MONTH(Table6[[#This Row],[Loan Date]])</f>
        <v>2</v>
      </c>
      <c r="J8894" t="str">
        <f>_xlfn.XLOOKUP(Table6[[#This Row],[Numeric Month]],$N$5:$N$11,$O$5:$O$11)</f>
        <v>Feb</v>
      </c>
      <c r="K8894" t="str">
        <f>_xlfn.XLOOKUP(Table6[[#This Row],[Loan Date]],$Q$5:$Q$152,$R$5:$R$152)</f>
        <v>Tuesday</v>
      </c>
      <c r="L8894" t="str">
        <f>_xlfn.XLOOKUP(Table6[[#This Row],[Loan Date]],$Q$5:$Q$152,$S$5:$S$152)</f>
        <v>Week 7</v>
      </c>
    </row>
    <row r="8895" spans="1:12" x14ac:dyDescent="0.2">
      <c r="A8895" s="1">
        <v>44978</v>
      </c>
      <c r="B8895" t="s">
        <v>7</v>
      </c>
      <c r="C8895" s="1">
        <v>44992</v>
      </c>
      <c r="D8895" t="s">
        <v>576</v>
      </c>
      <c r="E8895" t="s">
        <v>15</v>
      </c>
      <c r="F8895" t="s">
        <v>14</v>
      </c>
      <c r="G8895" t="s">
        <v>1</v>
      </c>
      <c r="H8895" t="s">
        <v>0</v>
      </c>
      <c r="I8895">
        <f>MONTH(Table6[[#This Row],[Loan Date]])</f>
        <v>2</v>
      </c>
      <c r="J8895" t="str">
        <f>_xlfn.XLOOKUP(Table6[[#This Row],[Numeric Month]],$N$5:$N$11,$O$5:$O$11)</f>
        <v>Feb</v>
      </c>
      <c r="K8895" t="str">
        <f>_xlfn.XLOOKUP(Table6[[#This Row],[Loan Date]],$Q$5:$Q$152,$R$5:$R$152)</f>
        <v>Tuesday</v>
      </c>
      <c r="L8895" t="str">
        <f>_xlfn.XLOOKUP(Table6[[#This Row],[Loan Date]],$Q$5:$Q$152,$S$5:$S$152)</f>
        <v>Week 7</v>
      </c>
    </row>
    <row r="8896" spans="1:12" x14ac:dyDescent="0.2">
      <c r="A8896" s="1">
        <v>44978</v>
      </c>
      <c r="B8896" t="s">
        <v>7</v>
      </c>
      <c r="C8896" s="1">
        <v>44978</v>
      </c>
      <c r="D8896" t="s">
        <v>111</v>
      </c>
      <c r="E8896" t="s">
        <v>21</v>
      </c>
      <c r="F8896" t="s">
        <v>21</v>
      </c>
      <c r="G8896" t="s">
        <v>20</v>
      </c>
      <c r="H8896" t="s">
        <v>0</v>
      </c>
      <c r="I8896">
        <f>MONTH(Table6[[#This Row],[Loan Date]])</f>
        <v>2</v>
      </c>
      <c r="J8896" t="str">
        <f>_xlfn.XLOOKUP(Table6[[#This Row],[Numeric Month]],$N$5:$N$11,$O$5:$O$11)</f>
        <v>Feb</v>
      </c>
      <c r="K8896" t="str">
        <f>_xlfn.XLOOKUP(Table6[[#This Row],[Loan Date]],$Q$5:$Q$152,$R$5:$R$152)</f>
        <v>Tuesday</v>
      </c>
      <c r="L8896" t="str">
        <f>_xlfn.XLOOKUP(Table6[[#This Row],[Loan Date]],$Q$5:$Q$152,$S$5:$S$152)</f>
        <v>Week 7</v>
      </c>
    </row>
    <row r="8897" spans="1:12" x14ac:dyDescent="0.2">
      <c r="A8897" s="1">
        <v>44978</v>
      </c>
      <c r="B8897" t="s">
        <v>7</v>
      </c>
      <c r="C8897" s="1">
        <v>44978</v>
      </c>
      <c r="D8897" t="s">
        <v>214</v>
      </c>
      <c r="E8897" t="s">
        <v>23</v>
      </c>
      <c r="F8897" t="s">
        <v>23</v>
      </c>
      <c r="G8897" t="s">
        <v>20</v>
      </c>
      <c r="H8897" t="s">
        <v>0</v>
      </c>
      <c r="I8897">
        <f>MONTH(Table6[[#This Row],[Loan Date]])</f>
        <v>2</v>
      </c>
      <c r="J8897" t="str">
        <f>_xlfn.XLOOKUP(Table6[[#This Row],[Numeric Month]],$N$5:$N$11,$O$5:$O$11)</f>
        <v>Feb</v>
      </c>
      <c r="K8897" t="str">
        <f>_xlfn.XLOOKUP(Table6[[#This Row],[Loan Date]],$Q$5:$Q$152,$R$5:$R$152)</f>
        <v>Tuesday</v>
      </c>
      <c r="L8897" t="str">
        <f>_xlfn.XLOOKUP(Table6[[#This Row],[Loan Date]],$Q$5:$Q$152,$S$5:$S$152)</f>
        <v>Week 7</v>
      </c>
    </row>
    <row r="8898" spans="1:12" x14ac:dyDescent="0.2">
      <c r="A8898" s="1">
        <v>44978</v>
      </c>
      <c r="B8898" t="s">
        <v>7</v>
      </c>
      <c r="C8898" s="1">
        <v>44978</v>
      </c>
      <c r="D8898" t="s">
        <v>135</v>
      </c>
      <c r="E8898" t="s">
        <v>21</v>
      </c>
      <c r="F8898" t="s">
        <v>21</v>
      </c>
      <c r="G8898" t="s">
        <v>20</v>
      </c>
      <c r="H8898" t="s">
        <v>0</v>
      </c>
      <c r="I8898">
        <f>MONTH(Table6[[#This Row],[Loan Date]])</f>
        <v>2</v>
      </c>
      <c r="J8898" t="str">
        <f>_xlfn.XLOOKUP(Table6[[#This Row],[Numeric Month]],$N$5:$N$11,$O$5:$O$11)</f>
        <v>Feb</v>
      </c>
      <c r="K8898" t="str">
        <f>_xlfn.XLOOKUP(Table6[[#This Row],[Loan Date]],$Q$5:$Q$152,$R$5:$R$152)</f>
        <v>Tuesday</v>
      </c>
      <c r="L8898" t="str">
        <f>_xlfn.XLOOKUP(Table6[[#This Row],[Loan Date]],$Q$5:$Q$152,$S$5:$S$152)</f>
        <v>Week 7</v>
      </c>
    </row>
    <row r="8899" spans="1:12" x14ac:dyDescent="0.2">
      <c r="A8899" s="1">
        <v>44978</v>
      </c>
      <c r="B8899" t="s">
        <v>7</v>
      </c>
      <c r="C8899" s="1">
        <v>44978</v>
      </c>
      <c r="D8899" t="s">
        <v>710</v>
      </c>
      <c r="E8899" t="s">
        <v>148</v>
      </c>
      <c r="F8899" t="s">
        <v>147</v>
      </c>
      <c r="G8899" t="s">
        <v>20</v>
      </c>
      <c r="H8899" t="s">
        <v>0</v>
      </c>
      <c r="I8899">
        <f>MONTH(Table6[[#This Row],[Loan Date]])</f>
        <v>2</v>
      </c>
      <c r="J8899" t="str">
        <f>_xlfn.XLOOKUP(Table6[[#This Row],[Numeric Month]],$N$5:$N$11,$O$5:$O$11)</f>
        <v>Feb</v>
      </c>
      <c r="K8899" t="str">
        <f>_xlfn.XLOOKUP(Table6[[#This Row],[Loan Date]],$Q$5:$Q$152,$R$5:$R$152)</f>
        <v>Tuesday</v>
      </c>
      <c r="L8899" t="str">
        <f>_xlfn.XLOOKUP(Table6[[#This Row],[Loan Date]],$Q$5:$Q$152,$S$5:$S$152)</f>
        <v>Week 7</v>
      </c>
    </row>
    <row r="8900" spans="1:12" x14ac:dyDescent="0.2">
      <c r="A8900" s="1">
        <v>44978</v>
      </c>
      <c r="B8900" t="s">
        <v>5</v>
      </c>
      <c r="C8900" s="1">
        <v>44992</v>
      </c>
      <c r="D8900" t="s">
        <v>599</v>
      </c>
      <c r="E8900" t="s">
        <v>9</v>
      </c>
      <c r="F8900" t="s">
        <v>8</v>
      </c>
      <c r="G8900" t="s">
        <v>1</v>
      </c>
      <c r="H8900" t="s">
        <v>0</v>
      </c>
      <c r="I8900">
        <f>MONTH(Table6[[#This Row],[Loan Date]])</f>
        <v>2</v>
      </c>
      <c r="J8900" t="str">
        <f>_xlfn.XLOOKUP(Table6[[#This Row],[Numeric Month]],$N$5:$N$11,$O$5:$O$11)</f>
        <v>Feb</v>
      </c>
      <c r="K8900" t="str">
        <f>_xlfn.XLOOKUP(Table6[[#This Row],[Loan Date]],$Q$5:$Q$152,$R$5:$R$152)</f>
        <v>Tuesday</v>
      </c>
      <c r="L8900" t="str">
        <f>_xlfn.XLOOKUP(Table6[[#This Row],[Loan Date]],$Q$5:$Q$152,$S$5:$S$152)</f>
        <v>Week 7</v>
      </c>
    </row>
    <row r="8901" spans="1:12" x14ac:dyDescent="0.2">
      <c r="A8901" s="1">
        <v>44978</v>
      </c>
      <c r="B8901" t="s">
        <v>5</v>
      </c>
      <c r="C8901" s="1">
        <v>44985</v>
      </c>
      <c r="D8901" t="s">
        <v>56</v>
      </c>
      <c r="E8901" t="s">
        <v>52</v>
      </c>
      <c r="F8901" t="s">
        <v>51</v>
      </c>
      <c r="G8901" t="s">
        <v>1</v>
      </c>
      <c r="H8901" t="s">
        <v>0</v>
      </c>
      <c r="I8901">
        <f>MONTH(Table6[[#This Row],[Loan Date]])</f>
        <v>2</v>
      </c>
      <c r="J8901" t="str">
        <f>_xlfn.XLOOKUP(Table6[[#This Row],[Numeric Month]],$N$5:$N$11,$O$5:$O$11)</f>
        <v>Feb</v>
      </c>
      <c r="K8901" t="str">
        <f>_xlfn.XLOOKUP(Table6[[#This Row],[Loan Date]],$Q$5:$Q$152,$R$5:$R$152)</f>
        <v>Tuesday</v>
      </c>
      <c r="L8901" t="str">
        <f>_xlfn.XLOOKUP(Table6[[#This Row],[Loan Date]],$Q$5:$Q$152,$S$5:$S$152)</f>
        <v>Week 7</v>
      </c>
    </row>
    <row r="8902" spans="1:12" x14ac:dyDescent="0.2">
      <c r="A8902" s="1">
        <v>44978</v>
      </c>
      <c r="B8902" t="s">
        <v>7</v>
      </c>
      <c r="C8902" s="1">
        <v>44978</v>
      </c>
      <c r="D8902" t="s">
        <v>768</v>
      </c>
      <c r="E8902" t="s">
        <v>37</v>
      </c>
      <c r="F8902" t="s">
        <v>37</v>
      </c>
      <c r="G8902" t="s">
        <v>20</v>
      </c>
      <c r="H8902" t="s">
        <v>0</v>
      </c>
      <c r="I8902">
        <f>MONTH(Table6[[#This Row],[Loan Date]])</f>
        <v>2</v>
      </c>
      <c r="J8902" t="str">
        <f>_xlfn.XLOOKUP(Table6[[#This Row],[Numeric Month]],$N$5:$N$11,$O$5:$O$11)</f>
        <v>Feb</v>
      </c>
      <c r="K8902" t="str">
        <f>_xlfn.XLOOKUP(Table6[[#This Row],[Loan Date]],$Q$5:$Q$152,$R$5:$R$152)</f>
        <v>Tuesday</v>
      </c>
      <c r="L8902" t="str">
        <f>_xlfn.XLOOKUP(Table6[[#This Row],[Loan Date]],$Q$5:$Q$152,$S$5:$S$152)</f>
        <v>Week 7</v>
      </c>
    </row>
    <row r="8903" spans="1:12" x14ac:dyDescent="0.2">
      <c r="A8903" s="1">
        <v>44978</v>
      </c>
      <c r="B8903" t="s">
        <v>7</v>
      </c>
      <c r="C8903" s="1">
        <v>44978</v>
      </c>
      <c r="D8903" t="s">
        <v>441</v>
      </c>
      <c r="E8903" t="s">
        <v>21</v>
      </c>
      <c r="F8903" t="s">
        <v>21</v>
      </c>
      <c r="G8903" t="s">
        <v>20</v>
      </c>
      <c r="H8903" t="s">
        <v>0</v>
      </c>
      <c r="I8903">
        <f>MONTH(Table6[[#This Row],[Loan Date]])</f>
        <v>2</v>
      </c>
      <c r="J8903" t="str">
        <f>_xlfn.XLOOKUP(Table6[[#This Row],[Numeric Month]],$N$5:$N$11,$O$5:$O$11)</f>
        <v>Feb</v>
      </c>
      <c r="K8903" t="str">
        <f>_xlfn.XLOOKUP(Table6[[#This Row],[Loan Date]],$Q$5:$Q$152,$R$5:$R$152)</f>
        <v>Tuesday</v>
      </c>
      <c r="L8903" t="str">
        <f>_xlfn.XLOOKUP(Table6[[#This Row],[Loan Date]],$Q$5:$Q$152,$S$5:$S$152)</f>
        <v>Week 7</v>
      </c>
    </row>
    <row r="8904" spans="1:12" x14ac:dyDescent="0.2">
      <c r="A8904" s="1">
        <v>44978</v>
      </c>
      <c r="B8904" t="s">
        <v>7</v>
      </c>
      <c r="C8904" s="1">
        <v>44978</v>
      </c>
      <c r="D8904" t="s">
        <v>30</v>
      </c>
      <c r="E8904" t="s">
        <v>23</v>
      </c>
      <c r="F8904" t="s">
        <v>23</v>
      </c>
      <c r="G8904" t="s">
        <v>20</v>
      </c>
      <c r="H8904" t="s">
        <v>0</v>
      </c>
      <c r="I8904">
        <f>MONTH(Table6[[#This Row],[Loan Date]])</f>
        <v>2</v>
      </c>
      <c r="J8904" t="str">
        <f>_xlfn.XLOOKUP(Table6[[#This Row],[Numeric Month]],$N$5:$N$11,$O$5:$O$11)</f>
        <v>Feb</v>
      </c>
      <c r="K8904" t="str">
        <f>_xlfn.XLOOKUP(Table6[[#This Row],[Loan Date]],$Q$5:$Q$152,$R$5:$R$152)</f>
        <v>Tuesday</v>
      </c>
      <c r="L8904" t="str">
        <f>_xlfn.XLOOKUP(Table6[[#This Row],[Loan Date]],$Q$5:$Q$152,$S$5:$S$152)</f>
        <v>Week 7</v>
      </c>
    </row>
    <row r="8905" spans="1:12" x14ac:dyDescent="0.2">
      <c r="A8905" s="1">
        <v>44978</v>
      </c>
      <c r="B8905" t="s">
        <v>7</v>
      </c>
      <c r="C8905" s="1">
        <v>44985</v>
      </c>
      <c r="D8905" t="s">
        <v>598</v>
      </c>
      <c r="E8905" t="s">
        <v>15</v>
      </c>
      <c r="F8905" t="s">
        <v>14</v>
      </c>
      <c r="G8905" t="s">
        <v>1</v>
      </c>
      <c r="H8905" t="s">
        <v>0</v>
      </c>
      <c r="I8905">
        <f>MONTH(Table6[[#This Row],[Loan Date]])</f>
        <v>2</v>
      </c>
      <c r="J8905" t="str">
        <f>_xlfn.XLOOKUP(Table6[[#This Row],[Numeric Month]],$N$5:$N$11,$O$5:$O$11)</f>
        <v>Feb</v>
      </c>
      <c r="K8905" t="str">
        <f>_xlfn.XLOOKUP(Table6[[#This Row],[Loan Date]],$Q$5:$Q$152,$R$5:$R$152)</f>
        <v>Tuesday</v>
      </c>
      <c r="L8905" t="str">
        <f>_xlfn.XLOOKUP(Table6[[#This Row],[Loan Date]],$Q$5:$Q$152,$S$5:$S$152)</f>
        <v>Week 7</v>
      </c>
    </row>
    <row r="8906" spans="1:12" x14ac:dyDescent="0.2">
      <c r="A8906" s="1">
        <v>44978</v>
      </c>
      <c r="B8906" t="s">
        <v>7</v>
      </c>
      <c r="C8906" s="1">
        <v>44985</v>
      </c>
      <c r="D8906" t="s">
        <v>834</v>
      </c>
      <c r="E8906" t="s">
        <v>3</v>
      </c>
      <c r="F8906" t="s">
        <v>2</v>
      </c>
      <c r="G8906" t="s">
        <v>1</v>
      </c>
      <c r="H8906" t="s">
        <v>0</v>
      </c>
      <c r="I8906">
        <f>MONTH(Table6[[#This Row],[Loan Date]])</f>
        <v>2</v>
      </c>
      <c r="J8906" t="str">
        <f>_xlfn.XLOOKUP(Table6[[#This Row],[Numeric Month]],$N$5:$N$11,$O$5:$O$11)</f>
        <v>Feb</v>
      </c>
      <c r="K8906" t="str">
        <f>_xlfn.XLOOKUP(Table6[[#This Row],[Loan Date]],$Q$5:$Q$152,$R$5:$R$152)</f>
        <v>Tuesday</v>
      </c>
      <c r="L8906" t="str">
        <f>_xlfn.XLOOKUP(Table6[[#This Row],[Loan Date]],$Q$5:$Q$152,$S$5:$S$152)</f>
        <v>Week 7</v>
      </c>
    </row>
    <row r="8907" spans="1:12" x14ac:dyDescent="0.2">
      <c r="A8907" s="1">
        <v>44978</v>
      </c>
      <c r="B8907" t="s">
        <v>7</v>
      </c>
      <c r="C8907" s="1">
        <v>44985</v>
      </c>
      <c r="D8907" t="s">
        <v>709</v>
      </c>
      <c r="E8907" t="s">
        <v>3</v>
      </c>
      <c r="F8907" t="s">
        <v>2</v>
      </c>
      <c r="G8907" t="s">
        <v>1</v>
      </c>
      <c r="H8907" t="s">
        <v>0</v>
      </c>
      <c r="I8907">
        <f>MONTH(Table6[[#This Row],[Loan Date]])</f>
        <v>2</v>
      </c>
      <c r="J8907" t="str">
        <f>_xlfn.XLOOKUP(Table6[[#This Row],[Numeric Month]],$N$5:$N$11,$O$5:$O$11)</f>
        <v>Feb</v>
      </c>
      <c r="K8907" t="str">
        <f>_xlfn.XLOOKUP(Table6[[#This Row],[Loan Date]],$Q$5:$Q$152,$R$5:$R$152)</f>
        <v>Tuesday</v>
      </c>
      <c r="L8907" t="str">
        <f>_xlfn.XLOOKUP(Table6[[#This Row],[Loan Date]],$Q$5:$Q$152,$S$5:$S$152)</f>
        <v>Week 7</v>
      </c>
    </row>
    <row r="8908" spans="1:12" x14ac:dyDescent="0.2">
      <c r="A8908" s="1">
        <v>44978</v>
      </c>
      <c r="B8908" t="s">
        <v>7</v>
      </c>
      <c r="C8908" s="1">
        <v>44978</v>
      </c>
      <c r="D8908" t="s">
        <v>170</v>
      </c>
      <c r="E8908" t="s">
        <v>21</v>
      </c>
      <c r="F8908" t="s">
        <v>21</v>
      </c>
      <c r="G8908" t="s">
        <v>20</v>
      </c>
      <c r="H8908" t="s">
        <v>0</v>
      </c>
      <c r="I8908">
        <f>MONTH(Table6[[#This Row],[Loan Date]])</f>
        <v>2</v>
      </c>
      <c r="J8908" t="str">
        <f>_xlfn.XLOOKUP(Table6[[#This Row],[Numeric Month]],$N$5:$N$11,$O$5:$O$11)</f>
        <v>Feb</v>
      </c>
      <c r="K8908" t="str">
        <f>_xlfn.XLOOKUP(Table6[[#This Row],[Loan Date]],$Q$5:$Q$152,$R$5:$R$152)</f>
        <v>Tuesday</v>
      </c>
      <c r="L8908" t="str">
        <f>_xlfn.XLOOKUP(Table6[[#This Row],[Loan Date]],$Q$5:$Q$152,$S$5:$S$152)</f>
        <v>Week 7</v>
      </c>
    </row>
    <row r="8909" spans="1:12" x14ac:dyDescent="0.2">
      <c r="A8909" s="1">
        <v>44978</v>
      </c>
      <c r="B8909" t="s">
        <v>7</v>
      </c>
      <c r="C8909" s="1">
        <v>44978</v>
      </c>
      <c r="D8909" t="s">
        <v>171</v>
      </c>
      <c r="E8909" t="s">
        <v>23</v>
      </c>
      <c r="F8909" t="s">
        <v>23</v>
      </c>
      <c r="G8909" t="s">
        <v>20</v>
      </c>
      <c r="H8909" t="s">
        <v>0</v>
      </c>
      <c r="I8909">
        <f>MONTH(Table6[[#This Row],[Loan Date]])</f>
        <v>2</v>
      </c>
      <c r="J8909" t="str">
        <f>_xlfn.XLOOKUP(Table6[[#This Row],[Numeric Month]],$N$5:$N$11,$O$5:$O$11)</f>
        <v>Feb</v>
      </c>
      <c r="K8909" t="str">
        <f>_xlfn.XLOOKUP(Table6[[#This Row],[Loan Date]],$Q$5:$Q$152,$R$5:$R$152)</f>
        <v>Tuesday</v>
      </c>
      <c r="L8909" t="str">
        <f>_xlfn.XLOOKUP(Table6[[#This Row],[Loan Date]],$Q$5:$Q$152,$S$5:$S$152)</f>
        <v>Week 7</v>
      </c>
    </row>
    <row r="8910" spans="1:12" x14ac:dyDescent="0.2">
      <c r="A8910" s="1">
        <v>44978</v>
      </c>
      <c r="B8910" t="s">
        <v>7</v>
      </c>
      <c r="C8910" s="1">
        <v>44992</v>
      </c>
      <c r="D8910" t="s">
        <v>43</v>
      </c>
      <c r="E8910" t="s">
        <v>9</v>
      </c>
      <c r="F8910" t="s">
        <v>8</v>
      </c>
      <c r="G8910" t="s">
        <v>1</v>
      </c>
      <c r="H8910" t="s">
        <v>0</v>
      </c>
      <c r="I8910">
        <f>MONTH(Table6[[#This Row],[Loan Date]])</f>
        <v>2</v>
      </c>
      <c r="J8910" t="str">
        <f>_xlfn.XLOOKUP(Table6[[#This Row],[Numeric Month]],$N$5:$N$11,$O$5:$O$11)</f>
        <v>Feb</v>
      </c>
      <c r="K8910" t="str">
        <f>_xlfn.XLOOKUP(Table6[[#This Row],[Loan Date]],$Q$5:$Q$152,$R$5:$R$152)</f>
        <v>Tuesday</v>
      </c>
      <c r="L8910" t="str">
        <f>_xlfn.XLOOKUP(Table6[[#This Row],[Loan Date]],$Q$5:$Q$152,$S$5:$S$152)</f>
        <v>Week 7</v>
      </c>
    </row>
    <row r="8911" spans="1:12" x14ac:dyDescent="0.2">
      <c r="A8911" s="1">
        <v>44978</v>
      </c>
      <c r="B8911" t="s">
        <v>7</v>
      </c>
      <c r="C8911" s="1">
        <v>44978</v>
      </c>
      <c r="D8911" t="s">
        <v>297</v>
      </c>
      <c r="E8911" t="s">
        <v>23</v>
      </c>
      <c r="F8911" t="s">
        <v>23</v>
      </c>
      <c r="G8911" t="s">
        <v>20</v>
      </c>
      <c r="H8911" t="s">
        <v>0</v>
      </c>
      <c r="I8911">
        <f>MONTH(Table6[[#This Row],[Loan Date]])</f>
        <v>2</v>
      </c>
      <c r="J8911" t="str">
        <f>_xlfn.XLOOKUP(Table6[[#This Row],[Numeric Month]],$N$5:$N$11,$O$5:$O$11)</f>
        <v>Feb</v>
      </c>
      <c r="K8911" t="str">
        <f>_xlfn.XLOOKUP(Table6[[#This Row],[Loan Date]],$Q$5:$Q$152,$R$5:$R$152)</f>
        <v>Tuesday</v>
      </c>
      <c r="L8911" t="str">
        <f>_xlfn.XLOOKUP(Table6[[#This Row],[Loan Date]],$Q$5:$Q$152,$S$5:$S$152)</f>
        <v>Week 7</v>
      </c>
    </row>
    <row r="8912" spans="1:12" x14ac:dyDescent="0.2">
      <c r="A8912" s="1">
        <v>44978</v>
      </c>
      <c r="B8912" t="s">
        <v>7</v>
      </c>
      <c r="C8912" s="1">
        <v>44978</v>
      </c>
      <c r="D8912" t="s">
        <v>833</v>
      </c>
      <c r="E8912" t="s">
        <v>168</v>
      </c>
      <c r="F8912" t="s">
        <v>168</v>
      </c>
      <c r="G8912" t="s">
        <v>20</v>
      </c>
      <c r="H8912" t="s">
        <v>0</v>
      </c>
      <c r="I8912">
        <f>MONTH(Table6[[#This Row],[Loan Date]])</f>
        <v>2</v>
      </c>
      <c r="J8912" t="str">
        <f>_xlfn.XLOOKUP(Table6[[#This Row],[Numeric Month]],$N$5:$N$11,$O$5:$O$11)</f>
        <v>Feb</v>
      </c>
      <c r="K8912" t="str">
        <f>_xlfn.XLOOKUP(Table6[[#This Row],[Loan Date]],$Q$5:$Q$152,$R$5:$R$152)</f>
        <v>Tuesday</v>
      </c>
      <c r="L8912" t="str">
        <f>_xlfn.XLOOKUP(Table6[[#This Row],[Loan Date]],$Q$5:$Q$152,$S$5:$S$152)</f>
        <v>Week 7</v>
      </c>
    </row>
    <row r="8913" spans="1:12" x14ac:dyDescent="0.2">
      <c r="A8913" s="1">
        <v>44978</v>
      </c>
      <c r="B8913" t="s">
        <v>7</v>
      </c>
      <c r="C8913" s="1">
        <v>44978</v>
      </c>
      <c r="D8913" t="s">
        <v>267</v>
      </c>
      <c r="E8913" t="s">
        <v>37</v>
      </c>
      <c r="F8913" t="s">
        <v>37</v>
      </c>
      <c r="G8913" t="s">
        <v>20</v>
      </c>
      <c r="H8913" t="s">
        <v>0</v>
      </c>
      <c r="I8913">
        <f>MONTH(Table6[[#This Row],[Loan Date]])</f>
        <v>2</v>
      </c>
      <c r="J8913" t="str">
        <f>_xlfn.XLOOKUP(Table6[[#This Row],[Numeric Month]],$N$5:$N$11,$O$5:$O$11)</f>
        <v>Feb</v>
      </c>
      <c r="K8913" t="str">
        <f>_xlfn.XLOOKUP(Table6[[#This Row],[Loan Date]],$Q$5:$Q$152,$R$5:$R$152)</f>
        <v>Tuesday</v>
      </c>
      <c r="L8913" t="str">
        <f>_xlfn.XLOOKUP(Table6[[#This Row],[Loan Date]],$Q$5:$Q$152,$S$5:$S$152)</f>
        <v>Week 7</v>
      </c>
    </row>
    <row r="8914" spans="1:12" x14ac:dyDescent="0.2">
      <c r="A8914" s="1">
        <v>44978</v>
      </c>
      <c r="B8914" t="s">
        <v>7</v>
      </c>
      <c r="C8914" s="1">
        <v>44992</v>
      </c>
      <c r="D8914" t="s">
        <v>557</v>
      </c>
      <c r="E8914" t="s">
        <v>15</v>
      </c>
      <c r="F8914" t="s">
        <v>14</v>
      </c>
      <c r="G8914" t="s">
        <v>1</v>
      </c>
      <c r="H8914" t="s">
        <v>0</v>
      </c>
      <c r="I8914">
        <f>MONTH(Table6[[#This Row],[Loan Date]])</f>
        <v>2</v>
      </c>
      <c r="J8914" t="str">
        <f>_xlfn.XLOOKUP(Table6[[#This Row],[Numeric Month]],$N$5:$N$11,$O$5:$O$11)</f>
        <v>Feb</v>
      </c>
      <c r="K8914" t="str">
        <f>_xlfn.XLOOKUP(Table6[[#This Row],[Loan Date]],$Q$5:$Q$152,$R$5:$R$152)</f>
        <v>Tuesday</v>
      </c>
      <c r="L8914" t="str">
        <f>_xlfn.XLOOKUP(Table6[[#This Row],[Loan Date]],$Q$5:$Q$152,$S$5:$S$152)</f>
        <v>Week 7</v>
      </c>
    </row>
    <row r="8915" spans="1:12" x14ac:dyDescent="0.2">
      <c r="A8915" s="1">
        <v>44978</v>
      </c>
      <c r="B8915" t="s">
        <v>7</v>
      </c>
      <c r="C8915" s="1">
        <v>44992</v>
      </c>
      <c r="D8915" t="s">
        <v>374</v>
      </c>
      <c r="E8915" t="s">
        <v>9</v>
      </c>
      <c r="F8915" t="s">
        <v>8</v>
      </c>
      <c r="G8915" t="s">
        <v>1</v>
      </c>
      <c r="H8915" t="s">
        <v>0</v>
      </c>
      <c r="I8915">
        <f>MONTH(Table6[[#This Row],[Loan Date]])</f>
        <v>2</v>
      </c>
      <c r="J8915" t="str">
        <f>_xlfn.XLOOKUP(Table6[[#This Row],[Numeric Month]],$N$5:$N$11,$O$5:$O$11)</f>
        <v>Feb</v>
      </c>
      <c r="K8915" t="str">
        <f>_xlfn.XLOOKUP(Table6[[#This Row],[Loan Date]],$Q$5:$Q$152,$R$5:$R$152)</f>
        <v>Tuesday</v>
      </c>
      <c r="L8915" t="str">
        <f>_xlfn.XLOOKUP(Table6[[#This Row],[Loan Date]],$Q$5:$Q$152,$S$5:$S$152)</f>
        <v>Week 7</v>
      </c>
    </row>
    <row r="8916" spans="1:12" x14ac:dyDescent="0.2">
      <c r="A8916" s="1">
        <v>44978</v>
      </c>
      <c r="B8916" t="s">
        <v>5</v>
      </c>
      <c r="C8916" s="1">
        <v>44985</v>
      </c>
      <c r="D8916" t="s">
        <v>832</v>
      </c>
      <c r="E8916" t="s">
        <v>3</v>
      </c>
      <c r="F8916" t="s">
        <v>2</v>
      </c>
      <c r="G8916" t="s">
        <v>1</v>
      </c>
      <c r="H8916" t="s">
        <v>0</v>
      </c>
      <c r="I8916">
        <f>MONTH(Table6[[#This Row],[Loan Date]])</f>
        <v>2</v>
      </c>
      <c r="J8916" t="str">
        <f>_xlfn.XLOOKUP(Table6[[#This Row],[Numeric Month]],$N$5:$N$11,$O$5:$O$11)</f>
        <v>Feb</v>
      </c>
      <c r="K8916" t="str">
        <f>_xlfn.XLOOKUP(Table6[[#This Row],[Loan Date]],$Q$5:$Q$152,$R$5:$R$152)</f>
        <v>Tuesday</v>
      </c>
      <c r="L8916" t="str">
        <f>_xlfn.XLOOKUP(Table6[[#This Row],[Loan Date]],$Q$5:$Q$152,$S$5:$S$152)</f>
        <v>Week 7</v>
      </c>
    </row>
    <row r="8917" spans="1:12" x14ac:dyDescent="0.2">
      <c r="A8917" s="1">
        <v>44978</v>
      </c>
      <c r="B8917" t="s">
        <v>7</v>
      </c>
      <c r="C8917" s="1">
        <v>44978</v>
      </c>
      <c r="D8917" t="s">
        <v>670</v>
      </c>
      <c r="E8917" t="s">
        <v>59</v>
      </c>
      <c r="F8917" t="s">
        <v>58</v>
      </c>
      <c r="G8917" t="s">
        <v>39</v>
      </c>
      <c r="H8917" t="s">
        <v>0</v>
      </c>
      <c r="I8917">
        <f>MONTH(Table6[[#This Row],[Loan Date]])</f>
        <v>2</v>
      </c>
      <c r="J8917" t="str">
        <f>_xlfn.XLOOKUP(Table6[[#This Row],[Numeric Month]],$N$5:$N$11,$O$5:$O$11)</f>
        <v>Feb</v>
      </c>
      <c r="K8917" t="str">
        <f>_xlfn.XLOOKUP(Table6[[#This Row],[Loan Date]],$Q$5:$Q$152,$R$5:$R$152)</f>
        <v>Tuesday</v>
      </c>
      <c r="L8917" t="str">
        <f>_xlfn.XLOOKUP(Table6[[#This Row],[Loan Date]],$Q$5:$Q$152,$S$5:$S$152)</f>
        <v>Week 7</v>
      </c>
    </row>
    <row r="8918" spans="1:12" x14ac:dyDescent="0.2">
      <c r="A8918" s="1">
        <v>44978</v>
      </c>
      <c r="B8918" t="s">
        <v>7</v>
      </c>
      <c r="C8918" s="1">
        <v>44978</v>
      </c>
      <c r="D8918" t="s">
        <v>63</v>
      </c>
      <c r="E8918" t="s">
        <v>44</v>
      </c>
      <c r="F8918" t="s">
        <v>44</v>
      </c>
      <c r="G8918" t="s">
        <v>39</v>
      </c>
      <c r="H8918" t="s">
        <v>0</v>
      </c>
      <c r="I8918">
        <f>MONTH(Table6[[#This Row],[Loan Date]])</f>
        <v>2</v>
      </c>
      <c r="J8918" t="str">
        <f>_xlfn.XLOOKUP(Table6[[#This Row],[Numeric Month]],$N$5:$N$11,$O$5:$O$11)</f>
        <v>Feb</v>
      </c>
      <c r="K8918" t="str">
        <f>_xlfn.XLOOKUP(Table6[[#This Row],[Loan Date]],$Q$5:$Q$152,$R$5:$R$152)</f>
        <v>Tuesday</v>
      </c>
      <c r="L8918" t="str">
        <f>_xlfn.XLOOKUP(Table6[[#This Row],[Loan Date]],$Q$5:$Q$152,$S$5:$S$152)</f>
        <v>Week 7</v>
      </c>
    </row>
    <row r="8919" spans="1:12" x14ac:dyDescent="0.2">
      <c r="A8919" s="1">
        <v>44978</v>
      </c>
      <c r="B8919" t="s">
        <v>5</v>
      </c>
      <c r="C8919" s="1">
        <v>44978</v>
      </c>
      <c r="D8919" t="s">
        <v>763</v>
      </c>
      <c r="E8919" t="s">
        <v>162</v>
      </c>
      <c r="F8919" t="s">
        <v>162</v>
      </c>
      <c r="G8919" t="s">
        <v>11</v>
      </c>
      <c r="H8919" t="s">
        <v>0</v>
      </c>
      <c r="I8919">
        <f>MONTH(Table6[[#This Row],[Loan Date]])</f>
        <v>2</v>
      </c>
      <c r="J8919" t="str">
        <f>_xlfn.XLOOKUP(Table6[[#This Row],[Numeric Month]],$N$5:$N$11,$O$5:$O$11)</f>
        <v>Feb</v>
      </c>
      <c r="K8919" t="str">
        <f>_xlfn.XLOOKUP(Table6[[#This Row],[Loan Date]],$Q$5:$Q$152,$R$5:$R$152)</f>
        <v>Tuesday</v>
      </c>
      <c r="L8919" t="str">
        <f>_xlfn.XLOOKUP(Table6[[#This Row],[Loan Date]],$Q$5:$Q$152,$S$5:$S$152)</f>
        <v>Week 7</v>
      </c>
    </row>
    <row r="8920" spans="1:12" x14ac:dyDescent="0.2">
      <c r="A8920" s="1">
        <v>44978</v>
      </c>
      <c r="B8920" t="s">
        <v>5</v>
      </c>
      <c r="C8920" s="1">
        <v>44985</v>
      </c>
      <c r="D8920" t="s">
        <v>463</v>
      </c>
      <c r="E8920" t="s">
        <v>3</v>
      </c>
      <c r="F8920" t="s">
        <v>2</v>
      </c>
      <c r="G8920" t="s">
        <v>1</v>
      </c>
      <c r="H8920" t="s">
        <v>0</v>
      </c>
      <c r="I8920">
        <f>MONTH(Table6[[#This Row],[Loan Date]])</f>
        <v>2</v>
      </c>
      <c r="J8920" t="str">
        <f>_xlfn.XLOOKUP(Table6[[#This Row],[Numeric Month]],$N$5:$N$11,$O$5:$O$11)</f>
        <v>Feb</v>
      </c>
      <c r="K8920" t="str">
        <f>_xlfn.XLOOKUP(Table6[[#This Row],[Loan Date]],$Q$5:$Q$152,$R$5:$R$152)</f>
        <v>Tuesday</v>
      </c>
      <c r="L8920" t="str">
        <f>_xlfn.XLOOKUP(Table6[[#This Row],[Loan Date]],$Q$5:$Q$152,$S$5:$S$152)</f>
        <v>Week 7</v>
      </c>
    </row>
    <row r="8921" spans="1:12" x14ac:dyDescent="0.2">
      <c r="A8921" s="1">
        <v>44978</v>
      </c>
      <c r="B8921" t="s">
        <v>5</v>
      </c>
      <c r="C8921" s="1">
        <v>45019</v>
      </c>
      <c r="D8921" t="s">
        <v>831</v>
      </c>
      <c r="E8921" t="s">
        <v>3</v>
      </c>
      <c r="F8921" t="s">
        <v>2</v>
      </c>
      <c r="G8921" t="s">
        <v>1</v>
      </c>
      <c r="H8921" t="s">
        <v>0</v>
      </c>
      <c r="I8921">
        <f>MONTH(Table6[[#This Row],[Loan Date]])</f>
        <v>2</v>
      </c>
      <c r="J8921" t="str">
        <f>_xlfn.XLOOKUP(Table6[[#This Row],[Numeric Month]],$N$5:$N$11,$O$5:$O$11)</f>
        <v>Feb</v>
      </c>
      <c r="K8921" t="str">
        <f>_xlfn.XLOOKUP(Table6[[#This Row],[Loan Date]],$Q$5:$Q$152,$R$5:$R$152)</f>
        <v>Tuesday</v>
      </c>
      <c r="L8921" t="str">
        <f>_xlfn.XLOOKUP(Table6[[#This Row],[Loan Date]],$Q$5:$Q$152,$S$5:$S$152)</f>
        <v>Week 7</v>
      </c>
    </row>
    <row r="8922" spans="1:12" x14ac:dyDescent="0.2">
      <c r="A8922" s="1">
        <v>44978</v>
      </c>
      <c r="B8922" t="s">
        <v>5</v>
      </c>
      <c r="C8922" s="1">
        <v>45009</v>
      </c>
      <c r="D8922" t="s">
        <v>830</v>
      </c>
      <c r="E8922" t="s">
        <v>3</v>
      </c>
      <c r="F8922" t="s">
        <v>2</v>
      </c>
      <c r="G8922" t="s">
        <v>1</v>
      </c>
      <c r="H8922" t="s">
        <v>0</v>
      </c>
      <c r="I8922">
        <f>MONTH(Table6[[#This Row],[Loan Date]])</f>
        <v>2</v>
      </c>
      <c r="J8922" t="str">
        <f>_xlfn.XLOOKUP(Table6[[#This Row],[Numeric Month]],$N$5:$N$11,$O$5:$O$11)</f>
        <v>Feb</v>
      </c>
      <c r="K8922" t="str">
        <f>_xlfn.XLOOKUP(Table6[[#This Row],[Loan Date]],$Q$5:$Q$152,$R$5:$R$152)</f>
        <v>Tuesday</v>
      </c>
      <c r="L8922" t="str">
        <f>_xlfn.XLOOKUP(Table6[[#This Row],[Loan Date]],$Q$5:$Q$152,$S$5:$S$152)</f>
        <v>Week 7</v>
      </c>
    </row>
    <row r="8923" spans="1:12" x14ac:dyDescent="0.2">
      <c r="A8923" s="1">
        <v>44978</v>
      </c>
      <c r="B8923" t="s">
        <v>7</v>
      </c>
      <c r="C8923" s="1">
        <v>44978</v>
      </c>
      <c r="D8923" t="s">
        <v>62</v>
      </c>
      <c r="E8923" t="s">
        <v>41</v>
      </c>
      <c r="F8923" t="s">
        <v>40</v>
      </c>
      <c r="G8923" t="s">
        <v>39</v>
      </c>
      <c r="H8923" t="s">
        <v>0</v>
      </c>
      <c r="I8923">
        <f>MONTH(Table6[[#This Row],[Loan Date]])</f>
        <v>2</v>
      </c>
      <c r="J8923" t="str">
        <f>_xlfn.XLOOKUP(Table6[[#This Row],[Numeric Month]],$N$5:$N$11,$O$5:$O$11)</f>
        <v>Feb</v>
      </c>
      <c r="K8923" t="str">
        <f>_xlfn.XLOOKUP(Table6[[#This Row],[Loan Date]],$Q$5:$Q$152,$R$5:$R$152)</f>
        <v>Tuesday</v>
      </c>
      <c r="L8923" t="str">
        <f>_xlfn.XLOOKUP(Table6[[#This Row],[Loan Date]],$Q$5:$Q$152,$S$5:$S$152)</f>
        <v>Week 7</v>
      </c>
    </row>
    <row r="8924" spans="1:12" x14ac:dyDescent="0.2">
      <c r="A8924" s="1">
        <v>44978</v>
      </c>
      <c r="B8924" t="s">
        <v>7</v>
      </c>
      <c r="C8924" s="1">
        <v>44978</v>
      </c>
      <c r="D8924" t="s">
        <v>472</v>
      </c>
      <c r="E8924" t="s">
        <v>37</v>
      </c>
      <c r="F8924" t="s">
        <v>37</v>
      </c>
      <c r="G8924" t="s">
        <v>20</v>
      </c>
      <c r="H8924" t="s">
        <v>0</v>
      </c>
      <c r="I8924">
        <f>MONTH(Table6[[#This Row],[Loan Date]])</f>
        <v>2</v>
      </c>
      <c r="J8924" t="str">
        <f>_xlfn.XLOOKUP(Table6[[#This Row],[Numeric Month]],$N$5:$N$11,$O$5:$O$11)</f>
        <v>Feb</v>
      </c>
      <c r="K8924" t="str">
        <f>_xlfn.XLOOKUP(Table6[[#This Row],[Loan Date]],$Q$5:$Q$152,$R$5:$R$152)</f>
        <v>Tuesday</v>
      </c>
      <c r="L8924" t="str">
        <f>_xlfn.XLOOKUP(Table6[[#This Row],[Loan Date]],$Q$5:$Q$152,$S$5:$S$152)</f>
        <v>Week 7</v>
      </c>
    </row>
    <row r="8925" spans="1:12" x14ac:dyDescent="0.2">
      <c r="A8925" s="1">
        <v>44978</v>
      </c>
      <c r="B8925" t="s">
        <v>7</v>
      </c>
      <c r="C8925" s="1">
        <v>44978</v>
      </c>
      <c r="D8925" t="s">
        <v>768</v>
      </c>
      <c r="E8925" t="s">
        <v>37</v>
      </c>
      <c r="F8925" t="s">
        <v>37</v>
      </c>
      <c r="G8925" t="s">
        <v>20</v>
      </c>
      <c r="H8925" t="s">
        <v>0</v>
      </c>
      <c r="I8925">
        <f>MONTH(Table6[[#This Row],[Loan Date]])</f>
        <v>2</v>
      </c>
      <c r="J8925" t="str">
        <f>_xlfn.XLOOKUP(Table6[[#This Row],[Numeric Month]],$N$5:$N$11,$O$5:$O$11)</f>
        <v>Feb</v>
      </c>
      <c r="K8925" t="str">
        <f>_xlfn.XLOOKUP(Table6[[#This Row],[Loan Date]],$Q$5:$Q$152,$R$5:$R$152)</f>
        <v>Tuesday</v>
      </c>
      <c r="L8925" t="str">
        <f>_xlfn.XLOOKUP(Table6[[#This Row],[Loan Date]],$Q$5:$Q$152,$S$5:$S$152)</f>
        <v>Week 7</v>
      </c>
    </row>
    <row r="8926" spans="1:12" x14ac:dyDescent="0.2">
      <c r="A8926" s="1">
        <v>44978</v>
      </c>
      <c r="B8926" t="s">
        <v>7</v>
      </c>
      <c r="C8926" s="1">
        <v>44985</v>
      </c>
      <c r="D8926" t="s">
        <v>455</v>
      </c>
      <c r="E8926" t="s">
        <v>9</v>
      </c>
      <c r="F8926" t="s">
        <v>8</v>
      </c>
      <c r="G8926" t="s">
        <v>1</v>
      </c>
      <c r="H8926" t="s">
        <v>0</v>
      </c>
      <c r="I8926">
        <f>MONTH(Table6[[#This Row],[Loan Date]])</f>
        <v>2</v>
      </c>
      <c r="J8926" t="str">
        <f>_xlfn.XLOOKUP(Table6[[#This Row],[Numeric Month]],$N$5:$N$11,$O$5:$O$11)</f>
        <v>Feb</v>
      </c>
      <c r="K8926" t="str">
        <f>_xlfn.XLOOKUP(Table6[[#This Row],[Loan Date]],$Q$5:$Q$152,$R$5:$R$152)</f>
        <v>Tuesday</v>
      </c>
      <c r="L8926" t="str">
        <f>_xlfn.XLOOKUP(Table6[[#This Row],[Loan Date]],$Q$5:$Q$152,$S$5:$S$152)</f>
        <v>Week 7</v>
      </c>
    </row>
    <row r="8927" spans="1:12" x14ac:dyDescent="0.2">
      <c r="A8927" s="1">
        <v>44978</v>
      </c>
      <c r="B8927" t="s">
        <v>7</v>
      </c>
      <c r="C8927" s="1">
        <v>44978</v>
      </c>
      <c r="D8927" t="s">
        <v>250</v>
      </c>
      <c r="E8927" t="s">
        <v>44</v>
      </c>
      <c r="F8927" t="s">
        <v>44</v>
      </c>
      <c r="G8927" t="s">
        <v>39</v>
      </c>
      <c r="H8927" t="s">
        <v>0</v>
      </c>
      <c r="I8927">
        <f>MONTH(Table6[[#This Row],[Loan Date]])</f>
        <v>2</v>
      </c>
      <c r="J8927" t="str">
        <f>_xlfn.XLOOKUP(Table6[[#This Row],[Numeric Month]],$N$5:$N$11,$O$5:$O$11)</f>
        <v>Feb</v>
      </c>
      <c r="K8927" t="str">
        <f>_xlfn.XLOOKUP(Table6[[#This Row],[Loan Date]],$Q$5:$Q$152,$R$5:$R$152)</f>
        <v>Tuesday</v>
      </c>
      <c r="L8927" t="str">
        <f>_xlfn.XLOOKUP(Table6[[#This Row],[Loan Date]],$Q$5:$Q$152,$S$5:$S$152)</f>
        <v>Week 7</v>
      </c>
    </row>
    <row r="8928" spans="1:12" x14ac:dyDescent="0.2">
      <c r="A8928" s="1">
        <v>44978</v>
      </c>
      <c r="B8928" t="s">
        <v>7</v>
      </c>
      <c r="C8928" s="1">
        <v>44978</v>
      </c>
      <c r="D8928" t="s">
        <v>487</v>
      </c>
      <c r="E8928" t="s">
        <v>23</v>
      </c>
      <c r="F8928" t="s">
        <v>23</v>
      </c>
      <c r="G8928" t="s">
        <v>20</v>
      </c>
      <c r="H8928" t="s">
        <v>0</v>
      </c>
      <c r="I8928">
        <f>MONTH(Table6[[#This Row],[Loan Date]])</f>
        <v>2</v>
      </c>
      <c r="J8928" t="str">
        <f>_xlfn.XLOOKUP(Table6[[#This Row],[Numeric Month]],$N$5:$N$11,$O$5:$O$11)</f>
        <v>Feb</v>
      </c>
      <c r="K8928" t="str">
        <f>_xlfn.XLOOKUP(Table6[[#This Row],[Loan Date]],$Q$5:$Q$152,$R$5:$R$152)</f>
        <v>Tuesday</v>
      </c>
      <c r="L8928" t="str">
        <f>_xlfn.XLOOKUP(Table6[[#This Row],[Loan Date]],$Q$5:$Q$152,$S$5:$S$152)</f>
        <v>Week 7</v>
      </c>
    </row>
    <row r="8929" spans="1:12" x14ac:dyDescent="0.2">
      <c r="A8929" s="1">
        <v>44978</v>
      </c>
      <c r="B8929" t="s">
        <v>7</v>
      </c>
      <c r="C8929" s="1">
        <v>44978</v>
      </c>
      <c r="D8929" t="s">
        <v>755</v>
      </c>
      <c r="E8929" t="s">
        <v>21</v>
      </c>
      <c r="F8929" t="s">
        <v>21</v>
      </c>
      <c r="G8929" t="s">
        <v>20</v>
      </c>
      <c r="H8929" t="s">
        <v>0</v>
      </c>
      <c r="I8929">
        <f>MONTH(Table6[[#This Row],[Loan Date]])</f>
        <v>2</v>
      </c>
      <c r="J8929" t="str">
        <f>_xlfn.XLOOKUP(Table6[[#This Row],[Numeric Month]],$N$5:$N$11,$O$5:$O$11)</f>
        <v>Feb</v>
      </c>
      <c r="K8929" t="str">
        <f>_xlfn.XLOOKUP(Table6[[#This Row],[Loan Date]],$Q$5:$Q$152,$R$5:$R$152)</f>
        <v>Tuesday</v>
      </c>
      <c r="L8929" t="str">
        <f>_xlfn.XLOOKUP(Table6[[#This Row],[Loan Date]],$Q$5:$Q$152,$S$5:$S$152)</f>
        <v>Week 7</v>
      </c>
    </row>
    <row r="8930" spans="1:12" x14ac:dyDescent="0.2">
      <c r="A8930" s="1">
        <v>44978</v>
      </c>
      <c r="B8930" t="s">
        <v>7</v>
      </c>
      <c r="C8930" s="1">
        <v>44978</v>
      </c>
      <c r="D8930" t="s">
        <v>533</v>
      </c>
      <c r="E8930" t="s">
        <v>162</v>
      </c>
      <c r="F8930" t="s">
        <v>162</v>
      </c>
      <c r="G8930" t="s">
        <v>11</v>
      </c>
      <c r="H8930" t="s">
        <v>0</v>
      </c>
      <c r="I8930">
        <f>MONTH(Table6[[#This Row],[Loan Date]])</f>
        <v>2</v>
      </c>
      <c r="J8930" t="str">
        <f>_xlfn.XLOOKUP(Table6[[#This Row],[Numeric Month]],$N$5:$N$11,$O$5:$O$11)</f>
        <v>Feb</v>
      </c>
      <c r="K8930" t="str">
        <f>_xlfn.XLOOKUP(Table6[[#This Row],[Loan Date]],$Q$5:$Q$152,$R$5:$R$152)</f>
        <v>Tuesday</v>
      </c>
      <c r="L8930" t="str">
        <f>_xlfn.XLOOKUP(Table6[[#This Row],[Loan Date]],$Q$5:$Q$152,$S$5:$S$152)</f>
        <v>Week 7</v>
      </c>
    </row>
    <row r="8931" spans="1:12" x14ac:dyDescent="0.2">
      <c r="A8931" s="1">
        <v>44978</v>
      </c>
      <c r="B8931" t="s">
        <v>107</v>
      </c>
      <c r="C8931" s="1">
        <v>44978</v>
      </c>
      <c r="D8931" t="s">
        <v>473</v>
      </c>
      <c r="E8931" t="s">
        <v>65</v>
      </c>
      <c r="F8931" t="s">
        <v>65</v>
      </c>
      <c r="G8931" t="s">
        <v>20</v>
      </c>
      <c r="H8931" t="s">
        <v>0</v>
      </c>
      <c r="I8931">
        <f>MONTH(Table6[[#This Row],[Loan Date]])</f>
        <v>2</v>
      </c>
      <c r="J8931" t="str">
        <f>_xlfn.XLOOKUP(Table6[[#This Row],[Numeric Month]],$N$5:$N$11,$O$5:$O$11)</f>
        <v>Feb</v>
      </c>
      <c r="K8931" t="str">
        <f>_xlfn.XLOOKUP(Table6[[#This Row],[Loan Date]],$Q$5:$Q$152,$R$5:$R$152)</f>
        <v>Tuesday</v>
      </c>
      <c r="L8931" t="str">
        <f>_xlfn.XLOOKUP(Table6[[#This Row],[Loan Date]],$Q$5:$Q$152,$S$5:$S$152)</f>
        <v>Week 7</v>
      </c>
    </row>
    <row r="8932" spans="1:12" x14ac:dyDescent="0.2">
      <c r="A8932" s="1">
        <v>44978</v>
      </c>
      <c r="B8932" t="s">
        <v>107</v>
      </c>
      <c r="C8932" s="1">
        <v>44978</v>
      </c>
      <c r="D8932" t="s">
        <v>179</v>
      </c>
      <c r="E8932" t="s">
        <v>23</v>
      </c>
      <c r="F8932" t="s">
        <v>23</v>
      </c>
      <c r="G8932" t="s">
        <v>20</v>
      </c>
      <c r="H8932" t="s">
        <v>0</v>
      </c>
      <c r="I8932">
        <f>MONTH(Table6[[#This Row],[Loan Date]])</f>
        <v>2</v>
      </c>
      <c r="J8932" t="str">
        <f>_xlfn.XLOOKUP(Table6[[#This Row],[Numeric Month]],$N$5:$N$11,$O$5:$O$11)</f>
        <v>Feb</v>
      </c>
      <c r="K8932" t="str">
        <f>_xlfn.XLOOKUP(Table6[[#This Row],[Loan Date]],$Q$5:$Q$152,$R$5:$R$152)</f>
        <v>Tuesday</v>
      </c>
      <c r="L8932" t="str">
        <f>_xlfn.XLOOKUP(Table6[[#This Row],[Loan Date]],$Q$5:$Q$152,$S$5:$S$152)</f>
        <v>Week 7</v>
      </c>
    </row>
    <row r="8933" spans="1:12" x14ac:dyDescent="0.2">
      <c r="A8933" s="1">
        <v>44978</v>
      </c>
      <c r="B8933" t="s">
        <v>7</v>
      </c>
      <c r="C8933" s="1">
        <v>44992</v>
      </c>
      <c r="D8933" t="s">
        <v>621</v>
      </c>
      <c r="E8933" t="s">
        <v>9</v>
      </c>
      <c r="F8933" t="s">
        <v>8</v>
      </c>
      <c r="G8933" t="s">
        <v>1</v>
      </c>
      <c r="H8933" t="s">
        <v>0</v>
      </c>
      <c r="I8933">
        <f>MONTH(Table6[[#This Row],[Loan Date]])</f>
        <v>2</v>
      </c>
      <c r="J8933" t="str">
        <f>_xlfn.XLOOKUP(Table6[[#This Row],[Numeric Month]],$N$5:$N$11,$O$5:$O$11)</f>
        <v>Feb</v>
      </c>
      <c r="K8933" t="str">
        <f>_xlfn.XLOOKUP(Table6[[#This Row],[Loan Date]],$Q$5:$Q$152,$R$5:$R$152)</f>
        <v>Tuesday</v>
      </c>
      <c r="L8933" t="str">
        <f>_xlfn.XLOOKUP(Table6[[#This Row],[Loan Date]],$Q$5:$Q$152,$S$5:$S$152)</f>
        <v>Week 7</v>
      </c>
    </row>
    <row r="8934" spans="1:12" x14ac:dyDescent="0.2">
      <c r="A8934" s="1">
        <v>44978</v>
      </c>
      <c r="B8934" t="s">
        <v>7</v>
      </c>
      <c r="C8934" s="1">
        <v>44978</v>
      </c>
      <c r="D8934" t="s">
        <v>338</v>
      </c>
      <c r="E8934" t="s">
        <v>23</v>
      </c>
      <c r="F8934" t="s">
        <v>23</v>
      </c>
      <c r="G8934" t="s">
        <v>20</v>
      </c>
      <c r="H8934" t="s">
        <v>0</v>
      </c>
      <c r="I8934">
        <f>MONTH(Table6[[#This Row],[Loan Date]])</f>
        <v>2</v>
      </c>
      <c r="J8934" t="str">
        <f>_xlfn.XLOOKUP(Table6[[#This Row],[Numeric Month]],$N$5:$N$11,$O$5:$O$11)</f>
        <v>Feb</v>
      </c>
      <c r="K8934" t="str">
        <f>_xlfn.XLOOKUP(Table6[[#This Row],[Loan Date]],$Q$5:$Q$152,$R$5:$R$152)</f>
        <v>Tuesday</v>
      </c>
      <c r="L8934" t="str">
        <f>_xlfn.XLOOKUP(Table6[[#This Row],[Loan Date]],$Q$5:$Q$152,$S$5:$S$152)</f>
        <v>Week 7</v>
      </c>
    </row>
    <row r="8935" spans="1:12" x14ac:dyDescent="0.2">
      <c r="A8935" s="1">
        <v>44978</v>
      </c>
      <c r="B8935" t="s">
        <v>7</v>
      </c>
      <c r="C8935" s="1">
        <v>44978</v>
      </c>
      <c r="D8935" t="s">
        <v>66</v>
      </c>
      <c r="E8935" t="s">
        <v>65</v>
      </c>
      <c r="F8935" t="s">
        <v>65</v>
      </c>
      <c r="G8935" t="s">
        <v>20</v>
      </c>
      <c r="H8935" t="s">
        <v>0</v>
      </c>
      <c r="I8935">
        <f>MONTH(Table6[[#This Row],[Loan Date]])</f>
        <v>2</v>
      </c>
      <c r="J8935" t="str">
        <f>_xlfn.XLOOKUP(Table6[[#This Row],[Numeric Month]],$N$5:$N$11,$O$5:$O$11)</f>
        <v>Feb</v>
      </c>
      <c r="K8935" t="str">
        <f>_xlfn.XLOOKUP(Table6[[#This Row],[Loan Date]],$Q$5:$Q$152,$R$5:$R$152)</f>
        <v>Tuesday</v>
      </c>
      <c r="L8935" t="str">
        <f>_xlfn.XLOOKUP(Table6[[#This Row],[Loan Date]],$Q$5:$Q$152,$S$5:$S$152)</f>
        <v>Week 7</v>
      </c>
    </row>
    <row r="8936" spans="1:12" x14ac:dyDescent="0.2">
      <c r="A8936" s="1">
        <v>44978</v>
      </c>
      <c r="B8936" t="s">
        <v>7</v>
      </c>
      <c r="C8936" s="1">
        <v>44978</v>
      </c>
      <c r="D8936" t="s">
        <v>408</v>
      </c>
      <c r="E8936" t="s">
        <v>23</v>
      </c>
      <c r="F8936" t="s">
        <v>23</v>
      </c>
      <c r="G8936" t="s">
        <v>20</v>
      </c>
      <c r="H8936" t="s">
        <v>0</v>
      </c>
      <c r="I8936">
        <f>MONTH(Table6[[#This Row],[Loan Date]])</f>
        <v>2</v>
      </c>
      <c r="J8936" t="str">
        <f>_xlfn.XLOOKUP(Table6[[#This Row],[Numeric Month]],$N$5:$N$11,$O$5:$O$11)</f>
        <v>Feb</v>
      </c>
      <c r="K8936" t="str">
        <f>_xlfn.XLOOKUP(Table6[[#This Row],[Loan Date]],$Q$5:$Q$152,$R$5:$R$152)</f>
        <v>Tuesday</v>
      </c>
      <c r="L8936" t="str">
        <f>_xlfn.XLOOKUP(Table6[[#This Row],[Loan Date]],$Q$5:$Q$152,$S$5:$S$152)</f>
        <v>Week 7</v>
      </c>
    </row>
    <row r="8937" spans="1:12" x14ac:dyDescent="0.2">
      <c r="A8937" s="1">
        <v>44978</v>
      </c>
      <c r="B8937" t="s">
        <v>7</v>
      </c>
      <c r="C8937" s="1">
        <v>44978</v>
      </c>
      <c r="D8937" t="s">
        <v>251</v>
      </c>
      <c r="E8937" t="s">
        <v>21</v>
      </c>
      <c r="F8937" t="s">
        <v>21</v>
      </c>
      <c r="G8937" t="s">
        <v>20</v>
      </c>
      <c r="H8937" t="s">
        <v>0</v>
      </c>
      <c r="I8937">
        <f>MONTH(Table6[[#This Row],[Loan Date]])</f>
        <v>2</v>
      </c>
      <c r="J8937" t="str">
        <f>_xlfn.XLOOKUP(Table6[[#This Row],[Numeric Month]],$N$5:$N$11,$O$5:$O$11)</f>
        <v>Feb</v>
      </c>
      <c r="K8937" t="str">
        <f>_xlfn.XLOOKUP(Table6[[#This Row],[Loan Date]],$Q$5:$Q$152,$R$5:$R$152)</f>
        <v>Tuesday</v>
      </c>
      <c r="L8937" t="str">
        <f>_xlfn.XLOOKUP(Table6[[#This Row],[Loan Date]],$Q$5:$Q$152,$S$5:$S$152)</f>
        <v>Week 7</v>
      </c>
    </row>
    <row r="8938" spans="1:12" x14ac:dyDescent="0.2">
      <c r="A8938" s="1">
        <v>44978</v>
      </c>
      <c r="B8938" t="s">
        <v>5</v>
      </c>
      <c r="C8938" s="1">
        <v>44998</v>
      </c>
      <c r="D8938" t="s">
        <v>829</v>
      </c>
      <c r="E8938" t="s">
        <v>204</v>
      </c>
      <c r="F8938" t="s">
        <v>2</v>
      </c>
      <c r="G8938" t="s">
        <v>1</v>
      </c>
      <c r="H8938" t="s">
        <v>0</v>
      </c>
      <c r="I8938">
        <f>MONTH(Table6[[#This Row],[Loan Date]])</f>
        <v>2</v>
      </c>
      <c r="J8938" t="str">
        <f>_xlfn.XLOOKUP(Table6[[#This Row],[Numeric Month]],$N$5:$N$11,$O$5:$O$11)</f>
        <v>Feb</v>
      </c>
      <c r="K8938" t="str">
        <f>_xlfn.XLOOKUP(Table6[[#This Row],[Loan Date]],$Q$5:$Q$152,$R$5:$R$152)</f>
        <v>Tuesday</v>
      </c>
      <c r="L8938" t="str">
        <f>_xlfn.XLOOKUP(Table6[[#This Row],[Loan Date]],$Q$5:$Q$152,$S$5:$S$152)</f>
        <v>Week 7</v>
      </c>
    </row>
    <row r="8939" spans="1:12" x14ac:dyDescent="0.2">
      <c r="A8939" s="1">
        <v>44978</v>
      </c>
      <c r="B8939" t="s">
        <v>7</v>
      </c>
      <c r="C8939" s="1">
        <v>44992</v>
      </c>
      <c r="D8939" t="s">
        <v>460</v>
      </c>
      <c r="E8939" t="s">
        <v>9</v>
      </c>
      <c r="F8939" t="s">
        <v>8</v>
      </c>
      <c r="G8939" t="s">
        <v>1</v>
      </c>
      <c r="H8939" t="s">
        <v>0</v>
      </c>
      <c r="I8939">
        <f>MONTH(Table6[[#This Row],[Loan Date]])</f>
        <v>2</v>
      </c>
      <c r="J8939" t="str">
        <f>_xlfn.XLOOKUP(Table6[[#This Row],[Numeric Month]],$N$5:$N$11,$O$5:$O$11)</f>
        <v>Feb</v>
      </c>
      <c r="K8939" t="str">
        <f>_xlfn.XLOOKUP(Table6[[#This Row],[Loan Date]],$Q$5:$Q$152,$R$5:$R$152)</f>
        <v>Tuesday</v>
      </c>
      <c r="L8939" t="str">
        <f>_xlfn.XLOOKUP(Table6[[#This Row],[Loan Date]],$Q$5:$Q$152,$S$5:$S$152)</f>
        <v>Week 7</v>
      </c>
    </row>
    <row r="8940" spans="1:12" x14ac:dyDescent="0.2">
      <c r="A8940" s="1">
        <v>44978</v>
      </c>
      <c r="B8940" t="s">
        <v>5</v>
      </c>
      <c r="C8940" s="1">
        <v>44992</v>
      </c>
      <c r="D8940" t="s">
        <v>463</v>
      </c>
      <c r="E8940" t="s">
        <v>3</v>
      </c>
      <c r="F8940" t="s">
        <v>2</v>
      </c>
      <c r="G8940" t="s">
        <v>1</v>
      </c>
      <c r="H8940" t="s">
        <v>0</v>
      </c>
      <c r="I8940">
        <f>MONTH(Table6[[#This Row],[Loan Date]])</f>
        <v>2</v>
      </c>
      <c r="J8940" t="str">
        <f>_xlfn.XLOOKUP(Table6[[#This Row],[Numeric Month]],$N$5:$N$11,$O$5:$O$11)</f>
        <v>Feb</v>
      </c>
      <c r="K8940" t="str">
        <f>_xlfn.XLOOKUP(Table6[[#This Row],[Loan Date]],$Q$5:$Q$152,$R$5:$R$152)</f>
        <v>Tuesday</v>
      </c>
      <c r="L8940" t="str">
        <f>_xlfn.XLOOKUP(Table6[[#This Row],[Loan Date]],$Q$5:$Q$152,$S$5:$S$152)</f>
        <v>Week 7</v>
      </c>
    </row>
    <row r="8941" spans="1:12" x14ac:dyDescent="0.2">
      <c r="A8941" s="1">
        <v>44978</v>
      </c>
      <c r="B8941" t="s">
        <v>7</v>
      </c>
      <c r="C8941" s="1">
        <v>44978</v>
      </c>
      <c r="D8941" t="s">
        <v>55</v>
      </c>
      <c r="E8941" t="s">
        <v>37</v>
      </c>
      <c r="F8941" t="s">
        <v>37</v>
      </c>
      <c r="G8941" t="s">
        <v>20</v>
      </c>
      <c r="H8941" t="s">
        <v>0</v>
      </c>
      <c r="I8941">
        <f>MONTH(Table6[[#This Row],[Loan Date]])</f>
        <v>2</v>
      </c>
      <c r="J8941" t="str">
        <f>_xlfn.XLOOKUP(Table6[[#This Row],[Numeric Month]],$N$5:$N$11,$O$5:$O$11)</f>
        <v>Feb</v>
      </c>
      <c r="K8941" t="str">
        <f>_xlfn.XLOOKUP(Table6[[#This Row],[Loan Date]],$Q$5:$Q$152,$R$5:$R$152)</f>
        <v>Tuesday</v>
      </c>
      <c r="L8941" t="str">
        <f>_xlfn.XLOOKUP(Table6[[#This Row],[Loan Date]],$Q$5:$Q$152,$S$5:$S$152)</f>
        <v>Week 7</v>
      </c>
    </row>
    <row r="8942" spans="1:12" x14ac:dyDescent="0.2">
      <c r="A8942" s="1">
        <v>44978</v>
      </c>
      <c r="B8942" t="s">
        <v>5</v>
      </c>
      <c r="C8942" s="1">
        <v>44978</v>
      </c>
      <c r="D8942" t="s">
        <v>165</v>
      </c>
      <c r="E8942" t="s">
        <v>21</v>
      </c>
      <c r="F8942" t="s">
        <v>21</v>
      </c>
      <c r="G8942" t="s">
        <v>20</v>
      </c>
      <c r="H8942" t="s">
        <v>0</v>
      </c>
      <c r="I8942">
        <f>MONTH(Table6[[#This Row],[Loan Date]])</f>
        <v>2</v>
      </c>
      <c r="J8942" t="str">
        <f>_xlfn.XLOOKUP(Table6[[#This Row],[Numeric Month]],$N$5:$N$11,$O$5:$O$11)</f>
        <v>Feb</v>
      </c>
      <c r="K8942" t="str">
        <f>_xlfn.XLOOKUP(Table6[[#This Row],[Loan Date]],$Q$5:$Q$152,$R$5:$R$152)</f>
        <v>Tuesday</v>
      </c>
      <c r="L8942" t="str">
        <f>_xlfn.XLOOKUP(Table6[[#This Row],[Loan Date]],$Q$5:$Q$152,$S$5:$S$152)</f>
        <v>Week 7</v>
      </c>
    </row>
    <row r="8943" spans="1:12" x14ac:dyDescent="0.2">
      <c r="A8943" s="1">
        <v>44978</v>
      </c>
      <c r="B8943" t="s">
        <v>5</v>
      </c>
      <c r="C8943" s="1">
        <v>44978</v>
      </c>
      <c r="D8943" t="s">
        <v>302</v>
      </c>
      <c r="E8943" t="s">
        <v>23</v>
      </c>
      <c r="F8943" t="s">
        <v>23</v>
      </c>
      <c r="G8943" t="s">
        <v>20</v>
      </c>
      <c r="H8943" t="s">
        <v>0</v>
      </c>
      <c r="I8943">
        <f>MONTH(Table6[[#This Row],[Loan Date]])</f>
        <v>2</v>
      </c>
      <c r="J8943" t="str">
        <f>_xlfn.XLOOKUP(Table6[[#This Row],[Numeric Month]],$N$5:$N$11,$O$5:$O$11)</f>
        <v>Feb</v>
      </c>
      <c r="K8943" t="str">
        <f>_xlfn.XLOOKUP(Table6[[#This Row],[Loan Date]],$Q$5:$Q$152,$R$5:$R$152)</f>
        <v>Tuesday</v>
      </c>
      <c r="L8943" t="str">
        <f>_xlfn.XLOOKUP(Table6[[#This Row],[Loan Date]],$Q$5:$Q$152,$S$5:$S$152)</f>
        <v>Week 7</v>
      </c>
    </row>
    <row r="8944" spans="1:12" x14ac:dyDescent="0.2">
      <c r="A8944" s="1">
        <v>44978</v>
      </c>
      <c r="B8944" t="s">
        <v>7</v>
      </c>
      <c r="C8944" s="1">
        <v>44985</v>
      </c>
      <c r="D8944" t="s">
        <v>809</v>
      </c>
      <c r="E8944" t="s">
        <v>52</v>
      </c>
      <c r="F8944" t="s">
        <v>51</v>
      </c>
      <c r="G8944" t="s">
        <v>1</v>
      </c>
      <c r="H8944" t="s">
        <v>0</v>
      </c>
      <c r="I8944">
        <f>MONTH(Table6[[#This Row],[Loan Date]])</f>
        <v>2</v>
      </c>
      <c r="J8944" t="str">
        <f>_xlfn.XLOOKUP(Table6[[#This Row],[Numeric Month]],$N$5:$N$11,$O$5:$O$11)</f>
        <v>Feb</v>
      </c>
      <c r="K8944" t="str">
        <f>_xlfn.XLOOKUP(Table6[[#This Row],[Loan Date]],$Q$5:$Q$152,$R$5:$R$152)</f>
        <v>Tuesday</v>
      </c>
      <c r="L8944" t="str">
        <f>_xlfn.XLOOKUP(Table6[[#This Row],[Loan Date]],$Q$5:$Q$152,$S$5:$S$152)</f>
        <v>Week 7</v>
      </c>
    </row>
    <row r="8945" spans="1:12" x14ac:dyDescent="0.2">
      <c r="A8945" s="1">
        <v>44978</v>
      </c>
      <c r="B8945" t="s">
        <v>5</v>
      </c>
      <c r="C8945" s="1">
        <v>44991</v>
      </c>
      <c r="D8945" t="s">
        <v>624</v>
      </c>
      <c r="E8945" t="s">
        <v>15</v>
      </c>
      <c r="F8945" t="s">
        <v>14</v>
      </c>
      <c r="G8945" t="s">
        <v>1</v>
      </c>
      <c r="H8945" t="s">
        <v>0</v>
      </c>
      <c r="I8945">
        <f>MONTH(Table6[[#This Row],[Loan Date]])</f>
        <v>2</v>
      </c>
      <c r="J8945" t="str">
        <f>_xlfn.XLOOKUP(Table6[[#This Row],[Numeric Month]],$N$5:$N$11,$O$5:$O$11)</f>
        <v>Feb</v>
      </c>
      <c r="K8945" t="str">
        <f>_xlfn.XLOOKUP(Table6[[#This Row],[Loan Date]],$Q$5:$Q$152,$R$5:$R$152)</f>
        <v>Tuesday</v>
      </c>
      <c r="L8945" t="str">
        <f>_xlfn.XLOOKUP(Table6[[#This Row],[Loan Date]],$Q$5:$Q$152,$S$5:$S$152)</f>
        <v>Week 7</v>
      </c>
    </row>
    <row r="8946" spans="1:12" x14ac:dyDescent="0.2">
      <c r="A8946" s="1">
        <v>44978</v>
      </c>
      <c r="B8946" t="s">
        <v>7</v>
      </c>
      <c r="C8946" s="1">
        <v>44978</v>
      </c>
      <c r="D8946" t="s">
        <v>673</v>
      </c>
      <c r="E8946" t="s">
        <v>21</v>
      </c>
      <c r="F8946" t="s">
        <v>21</v>
      </c>
      <c r="G8946" t="s">
        <v>20</v>
      </c>
      <c r="H8946" t="s">
        <v>0</v>
      </c>
      <c r="I8946">
        <f>MONTH(Table6[[#This Row],[Loan Date]])</f>
        <v>2</v>
      </c>
      <c r="J8946" t="str">
        <f>_xlfn.XLOOKUP(Table6[[#This Row],[Numeric Month]],$N$5:$N$11,$O$5:$O$11)</f>
        <v>Feb</v>
      </c>
      <c r="K8946" t="str">
        <f>_xlfn.XLOOKUP(Table6[[#This Row],[Loan Date]],$Q$5:$Q$152,$R$5:$R$152)</f>
        <v>Tuesday</v>
      </c>
      <c r="L8946" t="str">
        <f>_xlfn.XLOOKUP(Table6[[#This Row],[Loan Date]],$Q$5:$Q$152,$S$5:$S$152)</f>
        <v>Week 7</v>
      </c>
    </row>
    <row r="8947" spans="1:12" x14ac:dyDescent="0.2">
      <c r="A8947" s="1">
        <v>44978</v>
      </c>
      <c r="B8947" t="s">
        <v>7</v>
      </c>
      <c r="C8947" s="1">
        <v>44978</v>
      </c>
      <c r="D8947" t="s">
        <v>188</v>
      </c>
      <c r="E8947" t="s">
        <v>23</v>
      </c>
      <c r="F8947" t="s">
        <v>23</v>
      </c>
      <c r="G8947" t="s">
        <v>20</v>
      </c>
      <c r="H8947" t="s">
        <v>0</v>
      </c>
      <c r="I8947">
        <f>MONTH(Table6[[#This Row],[Loan Date]])</f>
        <v>2</v>
      </c>
      <c r="J8947" t="str">
        <f>_xlfn.XLOOKUP(Table6[[#This Row],[Numeric Month]],$N$5:$N$11,$O$5:$O$11)</f>
        <v>Feb</v>
      </c>
      <c r="K8947" t="str">
        <f>_xlfn.XLOOKUP(Table6[[#This Row],[Loan Date]],$Q$5:$Q$152,$R$5:$R$152)</f>
        <v>Tuesday</v>
      </c>
      <c r="L8947" t="str">
        <f>_xlfn.XLOOKUP(Table6[[#This Row],[Loan Date]],$Q$5:$Q$152,$S$5:$S$152)</f>
        <v>Week 7</v>
      </c>
    </row>
    <row r="8948" spans="1:12" x14ac:dyDescent="0.2">
      <c r="A8948" s="1">
        <v>44978</v>
      </c>
      <c r="B8948" t="s">
        <v>7</v>
      </c>
      <c r="C8948" s="1">
        <v>44978</v>
      </c>
      <c r="D8948" t="s">
        <v>363</v>
      </c>
      <c r="E8948" t="s">
        <v>23</v>
      </c>
      <c r="F8948" t="s">
        <v>23</v>
      </c>
      <c r="G8948" t="s">
        <v>20</v>
      </c>
      <c r="H8948" t="s">
        <v>0</v>
      </c>
      <c r="I8948">
        <f>MONTH(Table6[[#This Row],[Loan Date]])</f>
        <v>2</v>
      </c>
      <c r="J8948" t="str">
        <f>_xlfn.XLOOKUP(Table6[[#This Row],[Numeric Month]],$N$5:$N$11,$O$5:$O$11)</f>
        <v>Feb</v>
      </c>
      <c r="K8948" t="str">
        <f>_xlfn.XLOOKUP(Table6[[#This Row],[Loan Date]],$Q$5:$Q$152,$R$5:$R$152)</f>
        <v>Tuesday</v>
      </c>
      <c r="L8948" t="str">
        <f>_xlfn.XLOOKUP(Table6[[#This Row],[Loan Date]],$Q$5:$Q$152,$S$5:$S$152)</f>
        <v>Week 7</v>
      </c>
    </row>
    <row r="8949" spans="1:12" x14ac:dyDescent="0.2">
      <c r="A8949" s="1">
        <v>44978</v>
      </c>
      <c r="B8949" t="s">
        <v>7</v>
      </c>
      <c r="C8949" s="1">
        <v>44978</v>
      </c>
      <c r="D8949" t="s">
        <v>433</v>
      </c>
      <c r="E8949" t="s">
        <v>65</v>
      </c>
      <c r="F8949" t="s">
        <v>65</v>
      </c>
      <c r="G8949" t="s">
        <v>20</v>
      </c>
      <c r="H8949" t="s">
        <v>0</v>
      </c>
      <c r="I8949">
        <f>MONTH(Table6[[#This Row],[Loan Date]])</f>
        <v>2</v>
      </c>
      <c r="J8949" t="str">
        <f>_xlfn.XLOOKUP(Table6[[#This Row],[Numeric Month]],$N$5:$N$11,$O$5:$O$11)</f>
        <v>Feb</v>
      </c>
      <c r="K8949" t="str">
        <f>_xlfn.XLOOKUP(Table6[[#This Row],[Loan Date]],$Q$5:$Q$152,$R$5:$R$152)</f>
        <v>Tuesday</v>
      </c>
      <c r="L8949" t="str">
        <f>_xlfn.XLOOKUP(Table6[[#This Row],[Loan Date]],$Q$5:$Q$152,$S$5:$S$152)</f>
        <v>Week 7</v>
      </c>
    </row>
    <row r="8950" spans="1:12" x14ac:dyDescent="0.2">
      <c r="A8950" s="1">
        <v>44978</v>
      </c>
      <c r="B8950" t="s">
        <v>7</v>
      </c>
      <c r="C8950" s="1">
        <v>44978</v>
      </c>
      <c r="D8950" t="s">
        <v>428</v>
      </c>
      <c r="E8950" t="s">
        <v>37</v>
      </c>
      <c r="F8950" t="s">
        <v>37</v>
      </c>
      <c r="G8950" t="s">
        <v>20</v>
      </c>
      <c r="H8950" t="s">
        <v>0</v>
      </c>
      <c r="I8950">
        <f>MONTH(Table6[[#This Row],[Loan Date]])</f>
        <v>2</v>
      </c>
      <c r="J8950" t="str">
        <f>_xlfn.XLOOKUP(Table6[[#This Row],[Numeric Month]],$N$5:$N$11,$O$5:$O$11)</f>
        <v>Feb</v>
      </c>
      <c r="K8950" t="str">
        <f>_xlfn.XLOOKUP(Table6[[#This Row],[Loan Date]],$Q$5:$Q$152,$R$5:$R$152)</f>
        <v>Tuesday</v>
      </c>
      <c r="L8950" t="str">
        <f>_xlfn.XLOOKUP(Table6[[#This Row],[Loan Date]],$Q$5:$Q$152,$S$5:$S$152)</f>
        <v>Week 7</v>
      </c>
    </row>
    <row r="8951" spans="1:12" x14ac:dyDescent="0.2">
      <c r="A8951" s="1">
        <v>44978</v>
      </c>
      <c r="B8951" t="s">
        <v>7</v>
      </c>
      <c r="C8951" s="1">
        <v>44988</v>
      </c>
      <c r="D8951" t="s">
        <v>321</v>
      </c>
      <c r="E8951" t="s">
        <v>9</v>
      </c>
      <c r="F8951" t="s">
        <v>8</v>
      </c>
      <c r="G8951" t="s">
        <v>1</v>
      </c>
      <c r="H8951" t="s">
        <v>0</v>
      </c>
      <c r="I8951">
        <f>MONTH(Table6[[#This Row],[Loan Date]])</f>
        <v>2</v>
      </c>
      <c r="J8951" t="str">
        <f>_xlfn.XLOOKUP(Table6[[#This Row],[Numeric Month]],$N$5:$N$11,$O$5:$O$11)</f>
        <v>Feb</v>
      </c>
      <c r="K8951" t="str">
        <f>_xlfn.XLOOKUP(Table6[[#This Row],[Loan Date]],$Q$5:$Q$152,$R$5:$R$152)</f>
        <v>Tuesday</v>
      </c>
      <c r="L8951" t="str">
        <f>_xlfn.XLOOKUP(Table6[[#This Row],[Loan Date]],$Q$5:$Q$152,$S$5:$S$152)</f>
        <v>Week 7</v>
      </c>
    </row>
    <row r="8952" spans="1:12" x14ac:dyDescent="0.2">
      <c r="A8952" s="1">
        <v>44978</v>
      </c>
      <c r="B8952" t="s">
        <v>5</v>
      </c>
      <c r="C8952" s="1">
        <v>44985</v>
      </c>
      <c r="D8952" t="s">
        <v>828</v>
      </c>
      <c r="E8952" t="s">
        <v>3</v>
      </c>
      <c r="F8952" t="s">
        <v>2</v>
      </c>
      <c r="G8952" t="s">
        <v>1</v>
      </c>
      <c r="H8952" t="s">
        <v>0</v>
      </c>
      <c r="I8952">
        <f>MONTH(Table6[[#This Row],[Loan Date]])</f>
        <v>2</v>
      </c>
      <c r="J8952" t="str">
        <f>_xlfn.XLOOKUP(Table6[[#This Row],[Numeric Month]],$N$5:$N$11,$O$5:$O$11)</f>
        <v>Feb</v>
      </c>
      <c r="K8952" t="str">
        <f>_xlfn.XLOOKUP(Table6[[#This Row],[Loan Date]],$Q$5:$Q$152,$R$5:$R$152)</f>
        <v>Tuesday</v>
      </c>
      <c r="L8952" t="str">
        <f>_xlfn.XLOOKUP(Table6[[#This Row],[Loan Date]],$Q$5:$Q$152,$S$5:$S$152)</f>
        <v>Week 7</v>
      </c>
    </row>
    <row r="8953" spans="1:12" x14ac:dyDescent="0.2">
      <c r="A8953" s="1">
        <v>44978</v>
      </c>
      <c r="B8953" t="s">
        <v>7</v>
      </c>
      <c r="C8953" s="1">
        <v>44978</v>
      </c>
      <c r="D8953" t="s">
        <v>151</v>
      </c>
      <c r="E8953" t="s">
        <v>148</v>
      </c>
      <c r="F8953" t="s">
        <v>147</v>
      </c>
      <c r="G8953" t="s">
        <v>20</v>
      </c>
      <c r="H8953" t="s">
        <v>0</v>
      </c>
      <c r="I8953">
        <f>MONTH(Table6[[#This Row],[Loan Date]])</f>
        <v>2</v>
      </c>
      <c r="J8953" t="str">
        <f>_xlfn.XLOOKUP(Table6[[#This Row],[Numeric Month]],$N$5:$N$11,$O$5:$O$11)</f>
        <v>Feb</v>
      </c>
      <c r="K8953" t="str">
        <f>_xlfn.XLOOKUP(Table6[[#This Row],[Loan Date]],$Q$5:$Q$152,$R$5:$R$152)</f>
        <v>Tuesday</v>
      </c>
      <c r="L8953" t="str">
        <f>_xlfn.XLOOKUP(Table6[[#This Row],[Loan Date]],$Q$5:$Q$152,$S$5:$S$152)</f>
        <v>Week 7</v>
      </c>
    </row>
    <row r="8954" spans="1:12" x14ac:dyDescent="0.2">
      <c r="A8954" s="1">
        <v>44978</v>
      </c>
      <c r="B8954" t="s">
        <v>7</v>
      </c>
      <c r="C8954" s="1">
        <v>44978</v>
      </c>
      <c r="D8954" t="s">
        <v>441</v>
      </c>
      <c r="E8954" t="s">
        <v>21</v>
      </c>
      <c r="F8954" t="s">
        <v>21</v>
      </c>
      <c r="G8954" t="s">
        <v>20</v>
      </c>
      <c r="H8954" t="s">
        <v>0</v>
      </c>
      <c r="I8954">
        <f>MONTH(Table6[[#This Row],[Loan Date]])</f>
        <v>2</v>
      </c>
      <c r="J8954" t="str">
        <f>_xlfn.XLOOKUP(Table6[[#This Row],[Numeric Month]],$N$5:$N$11,$O$5:$O$11)</f>
        <v>Feb</v>
      </c>
      <c r="K8954" t="str">
        <f>_xlfn.XLOOKUP(Table6[[#This Row],[Loan Date]],$Q$5:$Q$152,$R$5:$R$152)</f>
        <v>Tuesday</v>
      </c>
      <c r="L8954" t="str">
        <f>_xlfn.XLOOKUP(Table6[[#This Row],[Loan Date]],$Q$5:$Q$152,$S$5:$S$152)</f>
        <v>Week 7</v>
      </c>
    </row>
    <row r="8955" spans="1:12" x14ac:dyDescent="0.2">
      <c r="A8955" s="1">
        <v>44978</v>
      </c>
      <c r="B8955" t="s">
        <v>7</v>
      </c>
      <c r="C8955" s="1">
        <v>44978</v>
      </c>
      <c r="D8955" t="s">
        <v>55</v>
      </c>
      <c r="E8955" t="s">
        <v>37</v>
      </c>
      <c r="F8955" t="s">
        <v>37</v>
      </c>
      <c r="G8955" t="s">
        <v>20</v>
      </c>
      <c r="H8955" t="s">
        <v>0</v>
      </c>
      <c r="I8955">
        <f>MONTH(Table6[[#This Row],[Loan Date]])</f>
        <v>2</v>
      </c>
      <c r="J8955" t="str">
        <f>_xlfn.XLOOKUP(Table6[[#This Row],[Numeric Month]],$N$5:$N$11,$O$5:$O$11)</f>
        <v>Feb</v>
      </c>
      <c r="K8955" t="str">
        <f>_xlfn.XLOOKUP(Table6[[#This Row],[Loan Date]],$Q$5:$Q$152,$R$5:$R$152)</f>
        <v>Tuesday</v>
      </c>
      <c r="L8955" t="str">
        <f>_xlfn.XLOOKUP(Table6[[#This Row],[Loan Date]],$Q$5:$Q$152,$S$5:$S$152)</f>
        <v>Week 7</v>
      </c>
    </row>
    <row r="8956" spans="1:12" x14ac:dyDescent="0.2">
      <c r="A8956" s="1">
        <v>44978</v>
      </c>
      <c r="B8956" t="s">
        <v>35</v>
      </c>
      <c r="C8956" s="1">
        <v>44985</v>
      </c>
      <c r="D8956" t="s">
        <v>743</v>
      </c>
      <c r="E8956" t="s">
        <v>52</v>
      </c>
      <c r="F8956" t="s">
        <v>51</v>
      </c>
      <c r="G8956" t="s">
        <v>1</v>
      </c>
      <c r="H8956" t="s">
        <v>0</v>
      </c>
      <c r="I8956">
        <f>MONTH(Table6[[#This Row],[Loan Date]])</f>
        <v>2</v>
      </c>
      <c r="J8956" t="str">
        <f>_xlfn.XLOOKUP(Table6[[#This Row],[Numeric Month]],$N$5:$N$11,$O$5:$O$11)</f>
        <v>Feb</v>
      </c>
      <c r="K8956" t="str">
        <f>_xlfn.XLOOKUP(Table6[[#This Row],[Loan Date]],$Q$5:$Q$152,$R$5:$R$152)</f>
        <v>Tuesday</v>
      </c>
      <c r="L8956" t="str">
        <f>_xlfn.XLOOKUP(Table6[[#This Row],[Loan Date]],$Q$5:$Q$152,$S$5:$S$152)</f>
        <v>Week 7</v>
      </c>
    </row>
    <row r="8957" spans="1:12" x14ac:dyDescent="0.2">
      <c r="A8957" s="1">
        <v>44978</v>
      </c>
      <c r="B8957" t="s">
        <v>7</v>
      </c>
      <c r="C8957" s="1">
        <v>44978</v>
      </c>
      <c r="D8957" t="s">
        <v>22</v>
      </c>
      <c r="E8957" t="s">
        <v>21</v>
      </c>
      <c r="F8957" t="s">
        <v>21</v>
      </c>
      <c r="G8957" t="s">
        <v>20</v>
      </c>
      <c r="H8957" t="s">
        <v>0</v>
      </c>
      <c r="I8957">
        <f>MONTH(Table6[[#This Row],[Loan Date]])</f>
        <v>2</v>
      </c>
      <c r="J8957" t="str">
        <f>_xlfn.XLOOKUP(Table6[[#This Row],[Numeric Month]],$N$5:$N$11,$O$5:$O$11)</f>
        <v>Feb</v>
      </c>
      <c r="K8957" t="str">
        <f>_xlfn.XLOOKUP(Table6[[#This Row],[Loan Date]],$Q$5:$Q$152,$R$5:$R$152)</f>
        <v>Tuesday</v>
      </c>
      <c r="L8957" t="str">
        <f>_xlfn.XLOOKUP(Table6[[#This Row],[Loan Date]],$Q$5:$Q$152,$S$5:$S$152)</f>
        <v>Week 7</v>
      </c>
    </row>
    <row r="8958" spans="1:12" x14ac:dyDescent="0.2">
      <c r="A8958" s="1">
        <v>44978</v>
      </c>
      <c r="B8958" t="s">
        <v>7</v>
      </c>
      <c r="C8958" s="1">
        <v>44978</v>
      </c>
      <c r="D8958" t="s">
        <v>30</v>
      </c>
      <c r="E8958" t="s">
        <v>23</v>
      </c>
      <c r="F8958" t="s">
        <v>23</v>
      </c>
      <c r="G8958" t="s">
        <v>20</v>
      </c>
      <c r="H8958" t="s">
        <v>0</v>
      </c>
      <c r="I8958">
        <f>MONTH(Table6[[#This Row],[Loan Date]])</f>
        <v>2</v>
      </c>
      <c r="J8958" t="str">
        <f>_xlfn.XLOOKUP(Table6[[#This Row],[Numeric Month]],$N$5:$N$11,$O$5:$O$11)</f>
        <v>Feb</v>
      </c>
      <c r="K8958" t="str">
        <f>_xlfn.XLOOKUP(Table6[[#This Row],[Loan Date]],$Q$5:$Q$152,$R$5:$R$152)</f>
        <v>Tuesday</v>
      </c>
      <c r="L8958" t="str">
        <f>_xlfn.XLOOKUP(Table6[[#This Row],[Loan Date]],$Q$5:$Q$152,$S$5:$S$152)</f>
        <v>Week 7</v>
      </c>
    </row>
    <row r="8959" spans="1:12" x14ac:dyDescent="0.2">
      <c r="A8959" s="1">
        <v>44978</v>
      </c>
      <c r="B8959" t="s">
        <v>7</v>
      </c>
      <c r="C8959" s="1">
        <v>44985</v>
      </c>
      <c r="D8959" t="s">
        <v>827</v>
      </c>
      <c r="E8959" t="s">
        <v>15</v>
      </c>
      <c r="F8959" t="s">
        <v>14</v>
      </c>
      <c r="G8959" t="s">
        <v>1</v>
      </c>
      <c r="H8959" t="s">
        <v>0</v>
      </c>
      <c r="I8959">
        <f>MONTH(Table6[[#This Row],[Loan Date]])</f>
        <v>2</v>
      </c>
      <c r="J8959" t="str">
        <f>_xlfn.XLOOKUP(Table6[[#This Row],[Numeric Month]],$N$5:$N$11,$O$5:$O$11)</f>
        <v>Feb</v>
      </c>
      <c r="K8959" t="str">
        <f>_xlfn.XLOOKUP(Table6[[#This Row],[Loan Date]],$Q$5:$Q$152,$R$5:$R$152)</f>
        <v>Tuesday</v>
      </c>
      <c r="L8959" t="str">
        <f>_xlfn.XLOOKUP(Table6[[#This Row],[Loan Date]],$Q$5:$Q$152,$S$5:$S$152)</f>
        <v>Week 7</v>
      </c>
    </row>
    <row r="8960" spans="1:12" x14ac:dyDescent="0.2">
      <c r="A8960" s="1">
        <v>44978</v>
      </c>
      <c r="B8960" t="s">
        <v>7</v>
      </c>
      <c r="C8960" s="1">
        <v>44978</v>
      </c>
      <c r="D8960" t="s">
        <v>497</v>
      </c>
      <c r="E8960" t="s">
        <v>21</v>
      </c>
      <c r="F8960" t="s">
        <v>21</v>
      </c>
      <c r="G8960" t="s">
        <v>20</v>
      </c>
      <c r="H8960" t="s">
        <v>0</v>
      </c>
      <c r="I8960">
        <f>MONTH(Table6[[#This Row],[Loan Date]])</f>
        <v>2</v>
      </c>
      <c r="J8960" t="str">
        <f>_xlfn.XLOOKUP(Table6[[#This Row],[Numeric Month]],$N$5:$N$11,$O$5:$O$11)</f>
        <v>Feb</v>
      </c>
      <c r="K8960" t="str">
        <f>_xlfn.XLOOKUP(Table6[[#This Row],[Loan Date]],$Q$5:$Q$152,$R$5:$R$152)</f>
        <v>Tuesday</v>
      </c>
      <c r="L8960" t="str">
        <f>_xlfn.XLOOKUP(Table6[[#This Row],[Loan Date]],$Q$5:$Q$152,$S$5:$S$152)</f>
        <v>Week 7</v>
      </c>
    </row>
    <row r="8961" spans="1:12" x14ac:dyDescent="0.2">
      <c r="A8961" s="1">
        <v>44978</v>
      </c>
      <c r="B8961" t="s">
        <v>7</v>
      </c>
      <c r="C8961" s="1">
        <v>44978</v>
      </c>
      <c r="D8961" t="s">
        <v>174</v>
      </c>
      <c r="E8961" t="s">
        <v>23</v>
      </c>
      <c r="F8961" t="s">
        <v>23</v>
      </c>
      <c r="G8961" t="s">
        <v>20</v>
      </c>
      <c r="H8961" t="s">
        <v>0</v>
      </c>
      <c r="I8961">
        <f>MONTH(Table6[[#This Row],[Loan Date]])</f>
        <v>2</v>
      </c>
      <c r="J8961" t="str">
        <f>_xlfn.XLOOKUP(Table6[[#This Row],[Numeric Month]],$N$5:$N$11,$O$5:$O$11)</f>
        <v>Feb</v>
      </c>
      <c r="K8961" t="str">
        <f>_xlfn.XLOOKUP(Table6[[#This Row],[Loan Date]],$Q$5:$Q$152,$R$5:$R$152)</f>
        <v>Tuesday</v>
      </c>
      <c r="L8961" t="str">
        <f>_xlfn.XLOOKUP(Table6[[#This Row],[Loan Date]],$Q$5:$Q$152,$S$5:$S$152)</f>
        <v>Week 7</v>
      </c>
    </row>
    <row r="8962" spans="1:12" x14ac:dyDescent="0.2">
      <c r="A8962" s="1">
        <v>44978</v>
      </c>
      <c r="B8962" t="s">
        <v>5</v>
      </c>
      <c r="C8962" s="1">
        <v>44978</v>
      </c>
      <c r="D8962" t="s">
        <v>127</v>
      </c>
      <c r="E8962" t="s">
        <v>21</v>
      </c>
      <c r="F8962" t="s">
        <v>21</v>
      </c>
      <c r="G8962" t="s">
        <v>20</v>
      </c>
      <c r="H8962" t="s">
        <v>0</v>
      </c>
      <c r="I8962">
        <f>MONTH(Table6[[#This Row],[Loan Date]])</f>
        <v>2</v>
      </c>
      <c r="J8962" t="str">
        <f>_xlfn.XLOOKUP(Table6[[#This Row],[Numeric Month]],$N$5:$N$11,$O$5:$O$11)</f>
        <v>Feb</v>
      </c>
      <c r="K8962" t="str">
        <f>_xlfn.XLOOKUP(Table6[[#This Row],[Loan Date]],$Q$5:$Q$152,$R$5:$R$152)</f>
        <v>Tuesday</v>
      </c>
      <c r="L8962" t="str">
        <f>_xlfn.XLOOKUP(Table6[[#This Row],[Loan Date]],$Q$5:$Q$152,$S$5:$S$152)</f>
        <v>Week 7</v>
      </c>
    </row>
    <row r="8963" spans="1:12" x14ac:dyDescent="0.2">
      <c r="A8963" s="1">
        <v>44978</v>
      </c>
      <c r="B8963" t="s">
        <v>5</v>
      </c>
      <c r="C8963" s="1">
        <v>44978</v>
      </c>
      <c r="D8963" t="s">
        <v>77</v>
      </c>
      <c r="E8963" t="s">
        <v>23</v>
      </c>
      <c r="F8963" t="s">
        <v>23</v>
      </c>
      <c r="G8963" t="s">
        <v>20</v>
      </c>
      <c r="H8963" t="s">
        <v>0</v>
      </c>
      <c r="I8963">
        <f>MONTH(Table6[[#This Row],[Loan Date]])</f>
        <v>2</v>
      </c>
      <c r="J8963" t="str">
        <f>_xlfn.XLOOKUP(Table6[[#This Row],[Numeric Month]],$N$5:$N$11,$O$5:$O$11)</f>
        <v>Feb</v>
      </c>
      <c r="K8963" t="str">
        <f>_xlfn.XLOOKUP(Table6[[#This Row],[Loan Date]],$Q$5:$Q$152,$R$5:$R$152)</f>
        <v>Tuesday</v>
      </c>
      <c r="L8963" t="str">
        <f>_xlfn.XLOOKUP(Table6[[#This Row],[Loan Date]],$Q$5:$Q$152,$S$5:$S$152)</f>
        <v>Week 7</v>
      </c>
    </row>
    <row r="8964" spans="1:12" x14ac:dyDescent="0.2">
      <c r="A8964" s="1">
        <v>44978</v>
      </c>
      <c r="B8964" t="s">
        <v>7</v>
      </c>
      <c r="C8964" s="1">
        <v>44978</v>
      </c>
      <c r="D8964" t="s">
        <v>390</v>
      </c>
      <c r="E8964" t="s">
        <v>23</v>
      </c>
      <c r="F8964" t="s">
        <v>23</v>
      </c>
      <c r="G8964" t="s">
        <v>20</v>
      </c>
      <c r="H8964" t="s">
        <v>0</v>
      </c>
      <c r="I8964">
        <f>MONTH(Table6[[#This Row],[Loan Date]])</f>
        <v>2</v>
      </c>
      <c r="J8964" t="str">
        <f>_xlfn.XLOOKUP(Table6[[#This Row],[Numeric Month]],$N$5:$N$11,$O$5:$O$11)</f>
        <v>Feb</v>
      </c>
      <c r="K8964" t="str">
        <f>_xlfn.XLOOKUP(Table6[[#This Row],[Loan Date]],$Q$5:$Q$152,$R$5:$R$152)</f>
        <v>Tuesday</v>
      </c>
      <c r="L8964" t="str">
        <f>_xlfn.XLOOKUP(Table6[[#This Row],[Loan Date]],$Q$5:$Q$152,$S$5:$S$152)</f>
        <v>Week 7</v>
      </c>
    </row>
    <row r="8965" spans="1:12" x14ac:dyDescent="0.2">
      <c r="A8965" s="1">
        <v>44978</v>
      </c>
      <c r="B8965" t="s">
        <v>7</v>
      </c>
      <c r="C8965" s="1">
        <v>44978</v>
      </c>
      <c r="D8965" t="s">
        <v>135</v>
      </c>
      <c r="E8965" t="s">
        <v>21</v>
      </c>
      <c r="F8965" t="s">
        <v>21</v>
      </c>
      <c r="G8965" t="s">
        <v>20</v>
      </c>
      <c r="H8965" t="s">
        <v>0</v>
      </c>
      <c r="I8965">
        <f>MONTH(Table6[[#This Row],[Loan Date]])</f>
        <v>2</v>
      </c>
      <c r="J8965" t="str">
        <f>_xlfn.XLOOKUP(Table6[[#This Row],[Numeric Month]],$N$5:$N$11,$O$5:$O$11)</f>
        <v>Feb</v>
      </c>
      <c r="K8965" t="str">
        <f>_xlfn.XLOOKUP(Table6[[#This Row],[Loan Date]],$Q$5:$Q$152,$R$5:$R$152)</f>
        <v>Tuesday</v>
      </c>
      <c r="L8965" t="str">
        <f>_xlfn.XLOOKUP(Table6[[#This Row],[Loan Date]],$Q$5:$Q$152,$S$5:$S$152)</f>
        <v>Week 7</v>
      </c>
    </row>
    <row r="8966" spans="1:12" x14ac:dyDescent="0.2">
      <c r="A8966" s="1">
        <v>44978</v>
      </c>
      <c r="B8966" t="s">
        <v>7</v>
      </c>
      <c r="C8966" s="1">
        <v>44979</v>
      </c>
      <c r="D8966" t="s">
        <v>494</v>
      </c>
      <c r="E8966" t="s">
        <v>37</v>
      </c>
      <c r="F8966" t="s">
        <v>37</v>
      </c>
      <c r="G8966" t="s">
        <v>20</v>
      </c>
      <c r="H8966" t="s">
        <v>0</v>
      </c>
      <c r="I8966">
        <f>MONTH(Table6[[#This Row],[Loan Date]])</f>
        <v>2</v>
      </c>
      <c r="J8966" t="str">
        <f>_xlfn.XLOOKUP(Table6[[#This Row],[Numeric Month]],$N$5:$N$11,$O$5:$O$11)</f>
        <v>Feb</v>
      </c>
      <c r="K8966" t="str">
        <f>_xlfn.XLOOKUP(Table6[[#This Row],[Loan Date]],$Q$5:$Q$152,$R$5:$R$152)</f>
        <v>Tuesday</v>
      </c>
      <c r="L8966" t="str">
        <f>_xlfn.XLOOKUP(Table6[[#This Row],[Loan Date]],$Q$5:$Q$152,$S$5:$S$152)</f>
        <v>Week 7</v>
      </c>
    </row>
    <row r="8967" spans="1:12" x14ac:dyDescent="0.2">
      <c r="A8967" s="1">
        <v>44978</v>
      </c>
      <c r="B8967" t="s">
        <v>7</v>
      </c>
      <c r="C8967" s="1">
        <v>44978</v>
      </c>
      <c r="D8967" t="s">
        <v>428</v>
      </c>
      <c r="E8967" t="s">
        <v>37</v>
      </c>
      <c r="F8967" t="s">
        <v>37</v>
      </c>
      <c r="G8967" t="s">
        <v>20</v>
      </c>
      <c r="H8967" t="s">
        <v>0</v>
      </c>
      <c r="I8967">
        <f>MONTH(Table6[[#This Row],[Loan Date]])</f>
        <v>2</v>
      </c>
      <c r="J8967" t="str">
        <f>_xlfn.XLOOKUP(Table6[[#This Row],[Numeric Month]],$N$5:$N$11,$O$5:$O$11)</f>
        <v>Feb</v>
      </c>
      <c r="K8967" t="str">
        <f>_xlfn.XLOOKUP(Table6[[#This Row],[Loan Date]],$Q$5:$Q$152,$R$5:$R$152)</f>
        <v>Tuesday</v>
      </c>
      <c r="L8967" t="str">
        <f>_xlfn.XLOOKUP(Table6[[#This Row],[Loan Date]],$Q$5:$Q$152,$S$5:$S$152)</f>
        <v>Week 7</v>
      </c>
    </row>
    <row r="8968" spans="1:12" x14ac:dyDescent="0.2">
      <c r="A8968" s="1">
        <v>44978</v>
      </c>
      <c r="B8968" t="s">
        <v>7</v>
      </c>
      <c r="C8968" s="1">
        <v>44978</v>
      </c>
      <c r="D8968" t="s">
        <v>133</v>
      </c>
      <c r="E8968" t="s">
        <v>44</v>
      </c>
      <c r="F8968" t="s">
        <v>44</v>
      </c>
      <c r="G8968" t="s">
        <v>39</v>
      </c>
      <c r="H8968" t="s">
        <v>0</v>
      </c>
      <c r="I8968">
        <f>MONTH(Table6[[#This Row],[Loan Date]])</f>
        <v>2</v>
      </c>
      <c r="J8968" t="str">
        <f>_xlfn.XLOOKUP(Table6[[#This Row],[Numeric Month]],$N$5:$N$11,$O$5:$O$11)</f>
        <v>Feb</v>
      </c>
      <c r="K8968" t="str">
        <f>_xlfn.XLOOKUP(Table6[[#This Row],[Loan Date]],$Q$5:$Q$152,$R$5:$R$152)</f>
        <v>Tuesday</v>
      </c>
      <c r="L8968" t="str">
        <f>_xlfn.XLOOKUP(Table6[[#This Row],[Loan Date]],$Q$5:$Q$152,$S$5:$S$152)</f>
        <v>Week 7</v>
      </c>
    </row>
    <row r="8969" spans="1:12" x14ac:dyDescent="0.2">
      <c r="A8969" s="1">
        <v>44978</v>
      </c>
      <c r="B8969" t="s">
        <v>7</v>
      </c>
      <c r="C8969" s="1">
        <v>44978</v>
      </c>
      <c r="D8969" t="s">
        <v>408</v>
      </c>
      <c r="E8969" t="s">
        <v>23</v>
      </c>
      <c r="F8969" t="s">
        <v>23</v>
      </c>
      <c r="G8969" t="s">
        <v>20</v>
      </c>
      <c r="H8969" t="s">
        <v>0</v>
      </c>
      <c r="I8969">
        <f>MONTH(Table6[[#This Row],[Loan Date]])</f>
        <v>2</v>
      </c>
      <c r="J8969" t="str">
        <f>_xlfn.XLOOKUP(Table6[[#This Row],[Numeric Month]],$N$5:$N$11,$O$5:$O$11)</f>
        <v>Feb</v>
      </c>
      <c r="K8969" t="str">
        <f>_xlfn.XLOOKUP(Table6[[#This Row],[Loan Date]],$Q$5:$Q$152,$R$5:$R$152)</f>
        <v>Tuesday</v>
      </c>
      <c r="L8969" t="str">
        <f>_xlfn.XLOOKUP(Table6[[#This Row],[Loan Date]],$Q$5:$Q$152,$S$5:$S$152)</f>
        <v>Week 7</v>
      </c>
    </row>
    <row r="8970" spans="1:12" x14ac:dyDescent="0.2">
      <c r="A8970" s="1">
        <v>44978</v>
      </c>
      <c r="B8970" t="s">
        <v>7</v>
      </c>
      <c r="C8970" s="1">
        <v>44978</v>
      </c>
      <c r="D8970" t="s">
        <v>341</v>
      </c>
      <c r="E8970" t="s">
        <v>49</v>
      </c>
      <c r="F8970" t="s">
        <v>49</v>
      </c>
      <c r="G8970" t="s">
        <v>20</v>
      </c>
      <c r="H8970" t="s">
        <v>0</v>
      </c>
      <c r="I8970">
        <f>MONTH(Table6[[#This Row],[Loan Date]])</f>
        <v>2</v>
      </c>
      <c r="J8970" t="str">
        <f>_xlfn.XLOOKUP(Table6[[#This Row],[Numeric Month]],$N$5:$N$11,$O$5:$O$11)</f>
        <v>Feb</v>
      </c>
      <c r="K8970" t="str">
        <f>_xlfn.XLOOKUP(Table6[[#This Row],[Loan Date]],$Q$5:$Q$152,$R$5:$R$152)</f>
        <v>Tuesday</v>
      </c>
      <c r="L8970" t="str">
        <f>_xlfn.XLOOKUP(Table6[[#This Row],[Loan Date]],$Q$5:$Q$152,$S$5:$S$152)</f>
        <v>Week 7</v>
      </c>
    </row>
    <row r="8971" spans="1:12" x14ac:dyDescent="0.2">
      <c r="A8971" s="1">
        <v>44978</v>
      </c>
      <c r="B8971" t="s">
        <v>7</v>
      </c>
      <c r="C8971" s="1">
        <v>44978</v>
      </c>
      <c r="D8971" t="s">
        <v>235</v>
      </c>
      <c r="E8971" t="s">
        <v>65</v>
      </c>
      <c r="F8971" t="s">
        <v>65</v>
      </c>
      <c r="G8971" t="s">
        <v>20</v>
      </c>
      <c r="H8971" t="s">
        <v>0</v>
      </c>
      <c r="I8971">
        <f>MONTH(Table6[[#This Row],[Loan Date]])</f>
        <v>2</v>
      </c>
      <c r="J8971" t="str">
        <f>_xlfn.XLOOKUP(Table6[[#This Row],[Numeric Month]],$N$5:$N$11,$O$5:$O$11)</f>
        <v>Feb</v>
      </c>
      <c r="K8971" t="str">
        <f>_xlfn.XLOOKUP(Table6[[#This Row],[Loan Date]],$Q$5:$Q$152,$R$5:$R$152)</f>
        <v>Tuesday</v>
      </c>
      <c r="L8971" t="str">
        <f>_xlfn.XLOOKUP(Table6[[#This Row],[Loan Date]],$Q$5:$Q$152,$S$5:$S$152)</f>
        <v>Week 7</v>
      </c>
    </row>
    <row r="8972" spans="1:12" x14ac:dyDescent="0.2">
      <c r="A8972" s="1">
        <v>44978</v>
      </c>
      <c r="B8972" t="s">
        <v>7</v>
      </c>
      <c r="C8972" s="1">
        <v>44978</v>
      </c>
      <c r="D8972" t="s">
        <v>412</v>
      </c>
      <c r="E8972" t="s">
        <v>65</v>
      </c>
      <c r="F8972" t="s">
        <v>65</v>
      </c>
      <c r="G8972" t="s">
        <v>20</v>
      </c>
      <c r="H8972" t="s">
        <v>0</v>
      </c>
      <c r="I8972">
        <f>MONTH(Table6[[#This Row],[Loan Date]])</f>
        <v>2</v>
      </c>
      <c r="J8972" t="str">
        <f>_xlfn.XLOOKUP(Table6[[#This Row],[Numeric Month]],$N$5:$N$11,$O$5:$O$11)</f>
        <v>Feb</v>
      </c>
      <c r="K8972" t="str">
        <f>_xlfn.XLOOKUP(Table6[[#This Row],[Loan Date]],$Q$5:$Q$152,$R$5:$R$152)</f>
        <v>Tuesday</v>
      </c>
      <c r="L8972" t="str">
        <f>_xlfn.XLOOKUP(Table6[[#This Row],[Loan Date]],$Q$5:$Q$152,$S$5:$S$152)</f>
        <v>Week 7</v>
      </c>
    </row>
    <row r="8973" spans="1:12" x14ac:dyDescent="0.2">
      <c r="A8973" s="1">
        <v>44978</v>
      </c>
      <c r="B8973" t="s">
        <v>7</v>
      </c>
      <c r="C8973" s="1">
        <v>44985</v>
      </c>
      <c r="D8973" t="s">
        <v>282</v>
      </c>
      <c r="E8973" t="s">
        <v>52</v>
      </c>
      <c r="F8973" t="s">
        <v>51</v>
      </c>
      <c r="G8973" t="s">
        <v>1</v>
      </c>
      <c r="H8973" t="s">
        <v>0</v>
      </c>
      <c r="I8973">
        <f>MONTH(Table6[[#This Row],[Loan Date]])</f>
        <v>2</v>
      </c>
      <c r="J8973" t="str">
        <f>_xlfn.XLOOKUP(Table6[[#This Row],[Numeric Month]],$N$5:$N$11,$O$5:$O$11)</f>
        <v>Feb</v>
      </c>
      <c r="K8973" t="str">
        <f>_xlfn.XLOOKUP(Table6[[#This Row],[Loan Date]],$Q$5:$Q$152,$R$5:$R$152)</f>
        <v>Tuesday</v>
      </c>
      <c r="L8973" t="str">
        <f>_xlfn.XLOOKUP(Table6[[#This Row],[Loan Date]],$Q$5:$Q$152,$S$5:$S$152)</f>
        <v>Week 7</v>
      </c>
    </row>
    <row r="8974" spans="1:12" x14ac:dyDescent="0.2">
      <c r="A8974" s="1">
        <v>44978</v>
      </c>
      <c r="B8974" t="s">
        <v>7</v>
      </c>
      <c r="C8974" s="1">
        <v>44978</v>
      </c>
      <c r="D8974" t="s">
        <v>138</v>
      </c>
      <c r="E8974" t="s">
        <v>37</v>
      </c>
      <c r="F8974" t="s">
        <v>37</v>
      </c>
      <c r="G8974" t="s">
        <v>20</v>
      </c>
      <c r="H8974" t="s">
        <v>0</v>
      </c>
      <c r="I8974">
        <f>MONTH(Table6[[#This Row],[Loan Date]])</f>
        <v>2</v>
      </c>
      <c r="J8974" t="str">
        <f>_xlfn.XLOOKUP(Table6[[#This Row],[Numeric Month]],$N$5:$N$11,$O$5:$O$11)</f>
        <v>Feb</v>
      </c>
      <c r="K8974" t="str">
        <f>_xlfn.XLOOKUP(Table6[[#This Row],[Loan Date]],$Q$5:$Q$152,$R$5:$R$152)</f>
        <v>Tuesday</v>
      </c>
      <c r="L8974" t="str">
        <f>_xlfn.XLOOKUP(Table6[[#This Row],[Loan Date]],$Q$5:$Q$152,$S$5:$S$152)</f>
        <v>Week 7</v>
      </c>
    </row>
    <row r="8975" spans="1:12" x14ac:dyDescent="0.2">
      <c r="A8975" s="1">
        <v>44978</v>
      </c>
      <c r="B8975" t="s">
        <v>7</v>
      </c>
      <c r="C8975" s="1">
        <v>44978</v>
      </c>
      <c r="D8975" t="s">
        <v>174</v>
      </c>
      <c r="E8975" t="s">
        <v>23</v>
      </c>
      <c r="F8975" t="s">
        <v>23</v>
      </c>
      <c r="G8975" t="s">
        <v>20</v>
      </c>
      <c r="H8975" t="s">
        <v>0</v>
      </c>
      <c r="I8975">
        <f>MONTH(Table6[[#This Row],[Loan Date]])</f>
        <v>2</v>
      </c>
      <c r="J8975" t="str">
        <f>_xlfn.XLOOKUP(Table6[[#This Row],[Numeric Month]],$N$5:$N$11,$O$5:$O$11)</f>
        <v>Feb</v>
      </c>
      <c r="K8975" t="str">
        <f>_xlfn.XLOOKUP(Table6[[#This Row],[Loan Date]],$Q$5:$Q$152,$R$5:$R$152)</f>
        <v>Tuesday</v>
      </c>
      <c r="L8975" t="str">
        <f>_xlfn.XLOOKUP(Table6[[#This Row],[Loan Date]],$Q$5:$Q$152,$S$5:$S$152)</f>
        <v>Week 7</v>
      </c>
    </row>
    <row r="8976" spans="1:12" x14ac:dyDescent="0.2">
      <c r="A8976" s="1">
        <v>44978</v>
      </c>
      <c r="B8976" t="s">
        <v>5</v>
      </c>
      <c r="C8976" s="1">
        <v>44978</v>
      </c>
      <c r="D8976" t="s">
        <v>717</v>
      </c>
      <c r="E8976" t="s">
        <v>49</v>
      </c>
      <c r="F8976" t="s">
        <v>49</v>
      </c>
      <c r="G8976" t="s">
        <v>20</v>
      </c>
      <c r="H8976" t="s">
        <v>0</v>
      </c>
      <c r="I8976">
        <f>MONTH(Table6[[#This Row],[Loan Date]])</f>
        <v>2</v>
      </c>
      <c r="J8976" t="str">
        <f>_xlfn.XLOOKUP(Table6[[#This Row],[Numeric Month]],$N$5:$N$11,$O$5:$O$11)</f>
        <v>Feb</v>
      </c>
      <c r="K8976" t="str">
        <f>_xlfn.XLOOKUP(Table6[[#This Row],[Loan Date]],$Q$5:$Q$152,$R$5:$R$152)</f>
        <v>Tuesday</v>
      </c>
      <c r="L8976" t="str">
        <f>_xlfn.XLOOKUP(Table6[[#This Row],[Loan Date]],$Q$5:$Q$152,$S$5:$S$152)</f>
        <v>Week 7</v>
      </c>
    </row>
    <row r="8977" spans="1:12" x14ac:dyDescent="0.2">
      <c r="A8977" s="1">
        <v>44978</v>
      </c>
      <c r="B8977" t="s">
        <v>5</v>
      </c>
      <c r="C8977" s="1">
        <v>44978</v>
      </c>
      <c r="D8977" t="s">
        <v>170</v>
      </c>
      <c r="E8977" t="s">
        <v>21</v>
      </c>
      <c r="F8977" t="s">
        <v>21</v>
      </c>
      <c r="G8977" t="s">
        <v>20</v>
      </c>
      <c r="H8977" t="s">
        <v>0</v>
      </c>
      <c r="I8977">
        <f>MONTH(Table6[[#This Row],[Loan Date]])</f>
        <v>2</v>
      </c>
      <c r="J8977" t="str">
        <f>_xlfn.XLOOKUP(Table6[[#This Row],[Numeric Month]],$N$5:$N$11,$O$5:$O$11)</f>
        <v>Feb</v>
      </c>
      <c r="K8977" t="str">
        <f>_xlfn.XLOOKUP(Table6[[#This Row],[Loan Date]],$Q$5:$Q$152,$R$5:$R$152)</f>
        <v>Tuesday</v>
      </c>
      <c r="L8977" t="str">
        <f>_xlfn.XLOOKUP(Table6[[#This Row],[Loan Date]],$Q$5:$Q$152,$S$5:$S$152)</f>
        <v>Week 7</v>
      </c>
    </row>
    <row r="8978" spans="1:12" x14ac:dyDescent="0.2">
      <c r="A8978" s="1">
        <v>44978</v>
      </c>
      <c r="B8978" t="s">
        <v>5</v>
      </c>
      <c r="C8978" s="1">
        <v>44978</v>
      </c>
      <c r="D8978" t="s">
        <v>29</v>
      </c>
      <c r="E8978" t="s">
        <v>23</v>
      </c>
      <c r="F8978" t="s">
        <v>23</v>
      </c>
      <c r="G8978" t="s">
        <v>20</v>
      </c>
      <c r="H8978" t="s">
        <v>0</v>
      </c>
      <c r="I8978">
        <f>MONTH(Table6[[#This Row],[Loan Date]])</f>
        <v>2</v>
      </c>
      <c r="J8978" t="str">
        <f>_xlfn.XLOOKUP(Table6[[#This Row],[Numeric Month]],$N$5:$N$11,$O$5:$O$11)</f>
        <v>Feb</v>
      </c>
      <c r="K8978" t="str">
        <f>_xlfn.XLOOKUP(Table6[[#This Row],[Loan Date]],$Q$5:$Q$152,$R$5:$R$152)</f>
        <v>Tuesday</v>
      </c>
      <c r="L8978" t="str">
        <f>_xlfn.XLOOKUP(Table6[[#This Row],[Loan Date]],$Q$5:$Q$152,$S$5:$S$152)</f>
        <v>Week 7</v>
      </c>
    </row>
    <row r="8979" spans="1:12" x14ac:dyDescent="0.2">
      <c r="A8979" s="1">
        <v>44978</v>
      </c>
      <c r="B8979" t="s">
        <v>7</v>
      </c>
      <c r="C8979" s="1">
        <v>44979</v>
      </c>
      <c r="D8979" t="s">
        <v>544</v>
      </c>
      <c r="E8979" t="s">
        <v>23</v>
      </c>
      <c r="F8979" t="s">
        <v>23</v>
      </c>
      <c r="G8979" t="s">
        <v>20</v>
      </c>
      <c r="H8979" t="s">
        <v>0</v>
      </c>
      <c r="I8979">
        <f>MONTH(Table6[[#This Row],[Loan Date]])</f>
        <v>2</v>
      </c>
      <c r="J8979" t="str">
        <f>_xlfn.XLOOKUP(Table6[[#This Row],[Numeric Month]],$N$5:$N$11,$O$5:$O$11)</f>
        <v>Feb</v>
      </c>
      <c r="K8979" t="str">
        <f>_xlfn.XLOOKUP(Table6[[#This Row],[Loan Date]],$Q$5:$Q$152,$R$5:$R$152)</f>
        <v>Tuesday</v>
      </c>
      <c r="L8979" t="str">
        <f>_xlfn.XLOOKUP(Table6[[#This Row],[Loan Date]],$Q$5:$Q$152,$S$5:$S$152)</f>
        <v>Week 7</v>
      </c>
    </row>
    <row r="8980" spans="1:12" x14ac:dyDescent="0.2">
      <c r="A8980" s="1">
        <v>44978</v>
      </c>
      <c r="B8980" t="s">
        <v>5</v>
      </c>
      <c r="C8980" s="1">
        <v>44978</v>
      </c>
      <c r="D8980" t="s">
        <v>479</v>
      </c>
      <c r="E8980" t="s">
        <v>65</v>
      </c>
      <c r="F8980" t="s">
        <v>65</v>
      </c>
      <c r="G8980" t="s">
        <v>20</v>
      </c>
      <c r="H8980" t="s">
        <v>0</v>
      </c>
      <c r="I8980">
        <f>MONTH(Table6[[#This Row],[Loan Date]])</f>
        <v>2</v>
      </c>
      <c r="J8980" t="str">
        <f>_xlfn.XLOOKUP(Table6[[#This Row],[Numeric Month]],$N$5:$N$11,$O$5:$O$11)</f>
        <v>Feb</v>
      </c>
      <c r="K8980" t="str">
        <f>_xlfn.XLOOKUP(Table6[[#This Row],[Loan Date]],$Q$5:$Q$152,$R$5:$R$152)</f>
        <v>Tuesday</v>
      </c>
      <c r="L8980" t="str">
        <f>_xlfn.XLOOKUP(Table6[[#This Row],[Loan Date]],$Q$5:$Q$152,$S$5:$S$152)</f>
        <v>Week 7</v>
      </c>
    </row>
    <row r="8981" spans="1:12" x14ac:dyDescent="0.2">
      <c r="A8981" s="1">
        <v>44978</v>
      </c>
      <c r="B8981" t="s">
        <v>5</v>
      </c>
      <c r="C8981" s="1">
        <v>44978</v>
      </c>
      <c r="D8981" t="s">
        <v>384</v>
      </c>
      <c r="E8981" t="s">
        <v>23</v>
      </c>
      <c r="F8981" t="s">
        <v>23</v>
      </c>
      <c r="G8981" t="s">
        <v>20</v>
      </c>
      <c r="H8981" t="s">
        <v>0</v>
      </c>
      <c r="I8981">
        <f>MONTH(Table6[[#This Row],[Loan Date]])</f>
        <v>2</v>
      </c>
      <c r="J8981" t="str">
        <f>_xlfn.XLOOKUP(Table6[[#This Row],[Numeric Month]],$N$5:$N$11,$O$5:$O$11)</f>
        <v>Feb</v>
      </c>
      <c r="K8981" t="str">
        <f>_xlfn.XLOOKUP(Table6[[#This Row],[Loan Date]],$Q$5:$Q$152,$R$5:$R$152)</f>
        <v>Tuesday</v>
      </c>
      <c r="L8981" t="str">
        <f>_xlfn.XLOOKUP(Table6[[#This Row],[Loan Date]],$Q$5:$Q$152,$S$5:$S$152)</f>
        <v>Week 7</v>
      </c>
    </row>
    <row r="8982" spans="1:12" x14ac:dyDescent="0.2">
      <c r="A8982" s="1">
        <v>44978</v>
      </c>
      <c r="B8982" t="s">
        <v>7</v>
      </c>
      <c r="C8982" s="1">
        <v>44978</v>
      </c>
      <c r="D8982" t="s">
        <v>171</v>
      </c>
      <c r="E8982" t="s">
        <v>23</v>
      </c>
      <c r="F8982" t="s">
        <v>23</v>
      </c>
      <c r="G8982" t="s">
        <v>20</v>
      </c>
      <c r="H8982" t="s">
        <v>0</v>
      </c>
      <c r="I8982">
        <f>MONTH(Table6[[#This Row],[Loan Date]])</f>
        <v>2</v>
      </c>
      <c r="J8982" t="str">
        <f>_xlfn.XLOOKUP(Table6[[#This Row],[Numeric Month]],$N$5:$N$11,$O$5:$O$11)</f>
        <v>Feb</v>
      </c>
      <c r="K8982" t="str">
        <f>_xlfn.XLOOKUP(Table6[[#This Row],[Loan Date]],$Q$5:$Q$152,$R$5:$R$152)</f>
        <v>Tuesday</v>
      </c>
      <c r="L8982" t="str">
        <f>_xlfn.XLOOKUP(Table6[[#This Row],[Loan Date]],$Q$5:$Q$152,$S$5:$S$152)</f>
        <v>Week 7</v>
      </c>
    </row>
    <row r="8983" spans="1:12" x14ac:dyDescent="0.2">
      <c r="A8983" s="1">
        <v>44978</v>
      </c>
      <c r="B8983" t="s">
        <v>7</v>
      </c>
      <c r="C8983" s="1">
        <v>44978</v>
      </c>
      <c r="D8983" t="s">
        <v>185</v>
      </c>
      <c r="E8983" t="s">
        <v>21</v>
      </c>
      <c r="F8983" t="s">
        <v>21</v>
      </c>
      <c r="G8983" t="s">
        <v>20</v>
      </c>
      <c r="H8983" t="s">
        <v>0</v>
      </c>
      <c r="I8983">
        <f>MONTH(Table6[[#This Row],[Loan Date]])</f>
        <v>2</v>
      </c>
      <c r="J8983" t="str">
        <f>_xlfn.XLOOKUP(Table6[[#This Row],[Numeric Month]],$N$5:$N$11,$O$5:$O$11)</f>
        <v>Feb</v>
      </c>
      <c r="K8983" t="str">
        <f>_xlfn.XLOOKUP(Table6[[#This Row],[Loan Date]],$Q$5:$Q$152,$R$5:$R$152)</f>
        <v>Tuesday</v>
      </c>
      <c r="L8983" t="str">
        <f>_xlfn.XLOOKUP(Table6[[#This Row],[Loan Date]],$Q$5:$Q$152,$S$5:$S$152)</f>
        <v>Week 7</v>
      </c>
    </row>
    <row r="8984" spans="1:12" x14ac:dyDescent="0.2">
      <c r="A8984" s="1">
        <v>44978</v>
      </c>
      <c r="B8984" t="s">
        <v>7</v>
      </c>
      <c r="C8984" s="1">
        <v>44979</v>
      </c>
      <c r="D8984" t="s">
        <v>312</v>
      </c>
      <c r="E8984" t="s">
        <v>23</v>
      </c>
      <c r="F8984" t="s">
        <v>23</v>
      </c>
      <c r="G8984" t="s">
        <v>20</v>
      </c>
      <c r="H8984" t="s">
        <v>0</v>
      </c>
      <c r="I8984">
        <f>MONTH(Table6[[#This Row],[Loan Date]])</f>
        <v>2</v>
      </c>
      <c r="J8984" t="str">
        <f>_xlfn.XLOOKUP(Table6[[#This Row],[Numeric Month]],$N$5:$N$11,$O$5:$O$11)</f>
        <v>Feb</v>
      </c>
      <c r="K8984" t="str">
        <f>_xlfn.XLOOKUP(Table6[[#This Row],[Loan Date]],$Q$5:$Q$152,$R$5:$R$152)</f>
        <v>Tuesday</v>
      </c>
      <c r="L8984" t="str">
        <f>_xlfn.XLOOKUP(Table6[[#This Row],[Loan Date]],$Q$5:$Q$152,$S$5:$S$152)</f>
        <v>Week 7</v>
      </c>
    </row>
    <row r="8985" spans="1:12" x14ac:dyDescent="0.2">
      <c r="A8985" s="1">
        <v>44978</v>
      </c>
      <c r="B8985" t="s">
        <v>7</v>
      </c>
      <c r="C8985" s="1">
        <v>44978</v>
      </c>
      <c r="D8985" t="s">
        <v>267</v>
      </c>
      <c r="E8985" t="s">
        <v>37</v>
      </c>
      <c r="F8985" t="s">
        <v>37</v>
      </c>
      <c r="G8985" t="s">
        <v>20</v>
      </c>
      <c r="H8985" t="s">
        <v>0</v>
      </c>
      <c r="I8985">
        <f>MONTH(Table6[[#This Row],[Loan Date]])</f>
        <v>2</v>
      </c>
      <c r="J8985" t="str">
        <f>_xlfn.XLOOKUP(Table6[[#This Row],[Numeric Month]],$N$5:$N$11,$O$5:$O$11)</f>
        <v>Feb</v>
      </c>
      <c r="K8985" t="str">
        <f>_xlfn.XLOOKUP(Table6[[#This Row],[Loan Date]],$Q$5:$Q$152,$R$5:$R$152)</f>
        <v>Tuesday</v>
      </c>
      <c r="L8985" t="str">
        <f>_xlfn.XLOOKUP(Table6[[#This Row],[Loan Date]],$Q$5:$Q$152,$S$5:$S$152)</f>
        <v>Week 7</v>
      </c>
    </row>
    <row r="8986" spans="1:12" x14ac:dyDescent="0.2">
      <c r="A8986" s="1">
        <v>44978</v>
      </c>
      <c r="B8986" t="s">
        <v>5</v>
      </c>
      <c r="C8986" s="1">
        <v>44978</v>
      </c>
      <c r="D8986" t="s">
        <v>22</v>
      </c>
      <c r="E8986" t="s">
        <v>21</v>
      </c>
      <c r="F8986" t="s">
        <v>21</v>
      </c>
      <c r="G8986" t="s">
        <v>20</v>
      </c>
      <c r="H8986" t="s">
        <v>0</v>
      </c>
      <c r="I8986">
        <f>MONTH(Table6[[#This Row],[Loan Date]])</f>
        <v>2</v>
      </c>
      <c r="J8986" t="str">
        <f>_xlfn.XLOOKUP(Table6[[#This Row],[Numeric Month]],$N$5:$N$11,$O$5:$O$11)</f>
        <v>Feb</v>
      </c>
      <c r="K8986" t="str">
        <f>_xlfn.XLOOKUP(Table6[[#This Row],[Loan Date]],$Q$5:$Q$152,$R$5:$R$152)</f>
        <v>Tuesday</v>
      </c>
      <c r="L8986" t="str">
        <f>_xlfn.XLOOKUP(Table6[[#This Row],[Loan Date]],$Q$5:$Q$152,$S$5:$S$152)</f>
        <v>Week 7</v>
      </c>
    </row>
    <row r="8987" spans="1:12" x14ac:dyDescent="0.2">
      <c r="A8987" s="1">
        <v>44978</v>
      </c>
      <c r="B8987" t="s">
        <v>5</v>
      </c>
      <c r="C8987" s="1">
        <v>44978</v>
      </c>
      <c r="D8987" t="s">
        <v>30</v>
      </c>
      <c r="E8987" t="s">
        <v>23</v>
      </c>
      <c r="F8987" t="s">
        <v>23</v>
      </c>
      <c r="G8987" t="s">
        <v>20</v>
      </c>
      <c r="H8987" t="s">
        <v>0</v>
      </c>
      <c r="I8987">
        <f>MONTH(Table6[[#This Row],[Loan Date]])</f>
        <v>2</v>
      </c>
      <c r="J8987" t="str">
        <f>_xlfn.XLOOKUP(Table6[[#This Row],[Numeric Month]],$N$5:$N$11,$O$5:$O$11)</f>
        <v>Feb</v>
      </c>
      <c r="K8987" t="str">
        <f>_xlfn.XLOOKUP(Table6[[#This Row],[Loan Date]],$Q$5:$Q$152,$R$5:$R$152)</f>
        <v>Tuesday</v>
      </c>
      <c r="L8987" t="str">
        <f>_xlfn.XLOOKUP(Table6[[#This Row],[Loan Date]],$Q$5:$Q$152,$S$5:$S$152)</f>
        <v>Week 7</v>
      </c>
    </row>
    <row r="8988" spans="1:12" x14ac:dyDescent="0.2">
      <c r="A8988" s="1">
        <v>44978</v>
      </c>
      <c r="B8988" t="s">
        <v>7</v>
      </c>
      <c r="C8988" s="1">
        <v>44978</v>
      </c>
      <c r="D8988" t="s">
        <v>251</v>
      </c>
      <c r="E8988" t="s">
        <v>21</v>
      </c>
      <c r="F8988" t="s">
        <v>21</v>
      </c>
      <c r="G8988" t="s">
        <v>20</v>
      </c>
      <c r="H8988" t="s">
        <v>0</v>
      </c>
      <c r="I8988">
        <f>MONTH(Table6[[#This Row],[Loan Date]])</f>
        <v>2</v>
      </c>
      <c r="J8988" t="str">
        <f>_xlfn.XLOOKUP(Table6[[#This Row],[Numeric Month]],$N$5:$N$11,$O$5:$O$11)</f>
        <v>Feb</v>
      </c>
      <c r="K8988" t="str">
        <f>_xlfn.XLOOKUP(Table6[[#This Row],[Loan Date]],$Q$5:$Q$152,$R$5:$R$152)</f>
        <v>Tuesday</v>
      </c>
      <c r="L8988" t="str">
        <f>_xlfn.XLOOKUP(Table6[[#This Row],[Loan Date]],$Q$5:$Q$152,$S$5:$S$152)</f>
        <v>Week 7</v>
      </c>
    </row>
    <row r="8989" spans="1:12" x14ac:dyDescent="0.2">
      <c r="A8989" s="1">
        <v>44978</v>
      </c>
      <c r="B8989" t="s">
        <v>7</v>
      </c>
      <c r="C8989" s="1">
        <v>44978</v>
      </c>
      <c r="D8989" t="s">
        <v>151</v>
      </c>
      <c r="E8989" t="s">
        <v>148</v>
      </c>
      <c r="F8989" t="s">
        <v>147</v>
      </c>
      <c r="G8989" t="s">
        <v>20</v>
      </c>
      <c r="H8989" t="s">
        <v>0</v>
      </c>
      <c r="I8989">
        <f>MONTH(Table6[[#This Row],[Loan Date]])</f>
        <v>2</v>
      </c>
      <c r="J8989" t="str">
        <f>_xlfn.XLOOKUP(Table6[[#This Row],[Numeric Month]],$N$5:$N$11,$O$5:$O$11)</f>
        <v>Feb</v>
      </c>
      <c r="K8989" t="str">
        <f>_xlfn.XLOOKUP(Table6[[#This Row],[Loan Date]],$Q$5:$Q$152,$R$5:$R$152)</f>
        <v>Tuesday</v>
      </c>
      <c r="L8989" t="str">
        <f>_xlfn.XLOOKUP(Table6[[#This Row],[Loan Date]],$Q$5:$Q$152,$S$5:$S$152)</f>
        <v>Week 7</v>
      </c>
    </row>
    <row r="8990" spans="1:12" x14ac:dyDescent="0.2">
      <c r="A8990" s="1">
        <v>44979</v>
      </c>
      <c r="B8990" t="s">
        <v>7</v>
      </c>
      <c r="C8990" s="1">
        <v>44979</v>
      </c>
      <c r="D8990" t="s">
        <v>55</v>
      </c>
      <c r="E8990" t="s">
        <v>37</v>
      </c>
      <c r="F8990" t="s">
        <v>37</v>
      </c>
      <c r="G8990" t="s">
        <v>20</v>
      </c>
      <c r="H8990" t="s">
        <v>0</v>
      </c>
      <c r="I8990">
        <f>MONTH(Table6[[#This Row],[Loan Date]])</f>
        <v>2</v>
      </c>
      <c r="J8990" t="str">
        <f>_xlfn.XLOOKUP(Table6[[#This Row],[Numeric Month]],$N$5:$N$11,$O$5:$O$11)</f>
        <v>Feb</v>
      </c>
      <c r="K8990" t="str">
        <f>_xlfn.XLOOKUP(Table6[[#This Row],[Loan Date]],$Q$5:$Q$152,$R$5:$R$152)</f>
        <v>Wednesday</v>
      </c>
      <c r="L8990" t="str">
        <f>_xlfn.XLOOKUP(Table6[[#This Row],[Loan Date]],$Q$5:$Q$152,$S$5:$S$152)</f>
        <v>Week 7</v>
      </c>
    </row>
    <row r="8991" spans="1:12" x14ac:dyDescent="0.2">
      <c r="A8991" s="1">
        <v>44979</v>
      </c>
      <c r="B8991" t="s">
        <v>107</v>
      </c>
      <c r="C8991" s="1">
        <v>44986</v>
      </c>
      <c r="D8991" t="s">
        <v>282</v>
      </c>
      <c r="E8991" t="s">
        <v>52</v>
      </c>
      <c r="F8991" t="s">
        <v>51</v>
      </c>
      <c r="G8991" t="s">
        <v>1</v>
      </c>
      <c r="H8991" t="s">
        <v>0</v>
      </c>
      <c r="I8991">
        <f>MONTH(Table6[[#This Row],[Loan Date]])</f>
        <v>2</v>
      </c>
      <c r="J8991" t="str">
        <f>_xlfn.XLOOKUP(Table6[[#This Row],[Numeric Month]],$N$5:$N$11,$O$5:$O$11)</f>
        <v>Feb</v>
      </c>
      <c r="K8991" t="str">
        <f>_xlfn.XLOOKUP(Table6[[#This Row],[Loan Date]],$Q$5:$Q$152,$R$5:$R$152)</f>
        <v>Wednesday</v>
      </c>
      <c r="L8991" t="str">
        <f>_xlfn.XLOOKUP(Table6[[#This Row],[Loan Date]],$Q$5:$Q$152,$S$5:$S$152)</f>
        <v>Week 7</v>
      </c>
    </row>
    <row r="8992" spans="1:12" x14ac:dyDescent="0.2">
      <c r="A8992" s="1">
        <v>44979</v>
      </c>
      <c r="B8992" t="s">
        <v>7</v>
      </c>
      <c r="C8992" s="1">
        <v>44979</v>
      </c>
      <c r="D8992" t="s">
        <v>763</v>
      </c>
      <c r="E8992" t="s">
        <v>162</v>
      </c>
      <c r="F8992" t="s">
        <v>162</v>
      </c>
      <c r="G8992" t="s">
        <v>11</v>
      </c>
      <c r="H8992" t="s">
        <v>0</v>
      </c>
      <c r="I8992">
        <f>MONTH(Table6[[#This Row],[Loan Date]])</f>
        <v>2</v>
      </c>
      <c r="J8992" t="str">
        <f>_xlfn.XLOOKUP(Table6[[#This Row],[Numeric Month]],$N$5:$N$11,$O$5:$O$11)</f>
        <v>Feb</v>
      </c>
      <c r="K8992" t="str">
        <f>_xlfn.XLOOKUP(Table6[[#This Row],[Loan Date]],$Q$5:$Q$152,$R$5:$R$152)</f>
        <v>Wednesday</v>
      </c>
      <c r="L8992" t="str">
        <f>_xlfn.XLOOKUP(Table6[[#This Row],[Loan Date]],$Q$5:$Q$152,$S$5:$S$152)</f>
        <v>Week 7</v>
      </c>
    </row>
    <row r="8993" spans="1:12" x14ac:dyDescent="0.2">
      <c r="A8993" s="1">
        <v>44979</v>
      </c>
      <c r="B8993" t="s">
        <v>5</v>
      </c>
      <c r="C8993" s="1">
        <v>44986</v>
      </c>
      <c r="D8993" t="s">
        <v>269</v>
      </c>
      <c r="E8993" t="s">
        <v>52</v>
      </c>
      <c r="F8993" t="s">
        <v>51</v>
      </c>
      <c r="G8993" t="s">
        <v>1</v>
      </c>
      <c r="H8993" t="s">
        <v>0</v>
      </c>
      <c r="I8993">
        <f>MONTH(Table6[[#This Row],[Loan Date]])</f>
        <v>2</v>
      </c>
      <c r="J8993" t="str">
        <f>_xlfn.XLOOKUP(Table6[[#This Row],[Numeric Month]],$N$5:$N$11,$O$5:$O$11)</f>
        <v>Feb</v>
      </c>
      <c r="K8993" t="str">
        <f>_xlfn.XLOOKUP(Table6[[#This Row],[Loan Date]],$Q$5:$Q$152,$R$5:$R$152)</f>
        <v>Wednesday</v>
      </c>
      <c r="L8993" t="str">
        <f>_xlfn.XLOOKUP(Table6[[#This Row],[Loan Date]],$Q$5:$Q$152,$S$5:$S$152)</f>
        <v>Week 7</v>
      </c>
    </row>
    <row r="8994" spans="1:12" x14ac:dyDescent="0.2">
      <c r="A8994" s="1">
        <v>44979</v>
      </c>
      <c r="B8994" t="s">
        <v>5</v>
      </c>
      <c r="C8994" s="1">
        <v>44986</v>
      </c>
      <c r="D8994" t="s">
        <v>696</v>
      </c>
      <c r="E8994" t="s">
        <v>9</v>
      </c>
      <c r="F8994" t="s">
        <v>8</v>
      </c>
      <c r="G8994" t="s">
        <v>1</v>
      </c>
      <c r="H8994" t="s">
        <v>0</v>
      </c>
      <c r="I8994">
        <f>MONTH(Table6[[#This Row],[Loan Date]])</f>
        <v>2</v>
      </c>
      <c r="J8994" t="str">
        <f>_xlfn.XLOOKUP(Table6[[#This Row],[Numeric Month]],$N$5:$N$11,$O$5:$O$11)</f>
        <v>Feb</v>
      </c>
      <c r="K8994" t="str">
        <f>_xlfn.XLOOKUP(Table6[[#This Row],[Loan Date]],$Q$5:$Q$152,$R$5:$R$152)</f>
        <v>Wednesday</v>
      </c>
      <c r="L8994" t="str">
        <f>_xlfn.XLOOKUP(Table6[[#This Row],[Loan Date]],$Q$5:$Q$152,$S$5:$S$152)</f>
        <v>Week 7</v>
      </c>
    </row>
    <row r="8995" spans="1:12" x14ac:dyDescent="0.2">
      <c r="A8995" s="1">
        <v>44979</v>
      </c>
      <c r="B8995" t="s">
        <v>7</v>
      </c>
      <c r="C8995" s="1">
        <v>44979</v>
      </c>
      <c r="D8995" t="s">
        <v>267</v>
      </c>
      <c r="E8995" t="s">
        <v>37</v>
      </c>
      <c r="F8995" t="s">
        <v>37</v>
      </c>
      <c r="G8995" t="s">
        <v>20</v>
      </c>
      <c r="H8995" t="s">
        <v>0</v>
      </c>
      <c r="I8995">
        <f>MONTH(Table6[[#This Row],[Loan Date]])</f>
        <v>2</v>
      </c>
      <c r="J8995" t="str">
        <f>_xlfn.XLOOKUP(Table6[[#This Row],[Numeric Month]],$N$5:$N$11,$O$5:$O$11)</f>
        <v>Feb</v>
      </c>
      <c r="K8995" t="str">
        <f>_xlfn.XLOOKUP(Table6[[#This Row],[Loan Date]],$Q$5:$Q$152,$R$5:$R$152)</f>
        <v>Wednesday</v>
      </c>
      <c r="L8995" t="str">
        <f>_xlfn.XLOOKUP(Table6[[#This Row],[Loan Date]],$Q$5:$Q$152,$S$5:$S$152)</f>
        <v>Week 7</v>
      </c>
    </row>
    <row r="8996" spans="1:12" x14ac:dyDescent="0.2">
      <c r="A8996" s="1">
        <v>44979</v>
      </c>
      <c r="B8996" t="s">
        <v>7</v>
      </c>
      <c r="C8996" s="1">
        <v>44979</v>
      </c>
      <c r="D8996" t="s">
        <v>170</v>
      </c>
      <c r="E8996" t="s">
        <v>21</v>
      </c>
      <c r="F8996" t="s">
        <v>21</v>
      </c>
      <c r="G8996" t="s">
        <v>20</v>
      </c>
      <c r="H8996" t="s">
        <v>0</v>
      </c>
      <c r="I8996">
        <f>MONTH(Table6[[#This Row],[Loan Date]])</f>
        <v>2</v>
      </c>
      <c r="J8996" t="str">
        <f>_xlfn.XLOOKUP(Table6[[#This Row],[Numeric Month]],$N$5:$N$11,$O$5:$O$11)</f>
        <v>Feb</v>
      </c>
      <c r="K8996" t="str">
        <f>_xlfn.XLOOKUP(Table6[[#This Row],[Loan Date]],$Q$5:$Q$152,$R$5:$R$152)</f>
        <v>Wednesday</v>
      </c>
      <c r="L8996" t="str">
        <f>_xlfn.XLOOKUP(Table6[[#This Row],[Loan Date]],$Q$5:$Q$152,$S$5:$S$152)</f>
        <v>Week 7</v>
      </c>
    </row>
    <row r="8997" spans="1:12" x14ac:dyDescent="0.2">
      <c r="A8997" s="1">
        <v>44979</v>
      </c>
      <c r="B8997" t="s">
        <v>7</v>
      </c>
      <c r="C8997" s="1">
        <v>44979</v>
      </c>
      <c r="D8997" t="s">
        <v>30</v>
      </c>
      <c r="E8997" t="s">
        <v>23</v>
      </c>
      <c r="F8997" t="s">
        <v>23</v>
      </c>
      <c r="G8997" t="s">
        <v>20</v>
      </c>
      <c r="H8997" t="s">
        <v>0</v>
      </c>
      <c r="I8997">
        <f>MONTH(Table6[[#This Row],[Loan Date]])</f>
        <v>2</v>
      </c>
      <c r="J8997" t="str">
        <f>_xlfn.XLOOKUP(Table6[[#This Row],[Numeric Month]],$N$5:$N$11,$O$5:$O$11)</f>
        <v>Feb</v>
      </c>
      <c r="K8997" t="str">
        <f>_xlfn.XLOOKUP(Table6[[#This Row],[Loan Date]],$Q$5:$Q$152,$R$5:$R$152)</f>
        <v>Wednesday</v>
      </c>
      <c r="L8997" t="str">
        <f>_xlfn.XLOOKUP(Table6[[#This Row],[Loan Date]],$Q$5:$Q$152,$S$5:$S$152)</f>
        <v>Week 7</v>
      </c>
    </row>
    <row r="8998" spans="1:12" x14ac:dyDescent="0.2">
      <c r="A8998" s="1">
        <v>44979</v>
      </c>
      <c r="B8998" t="s">
        <v>7</v>
      </c>
      <c r="C8998" s="1">
        <v>44979</v>
      </c>
      <c r="D8998" t="s">
        <v>428</v>
      </c>
      <c r="E8998" t="s">
        <v>37</v>
      </c>
      <c r="F8998" t="s">
        <v>37</v>
      </c>
      <c r="G8998" t="s">
        <v>20</v>
      </c>
      <c r="H8998" t="s">
        <v>0</v>
      </c>
      <c r="I8998">
        <f>MONTH(Table6[[#This Row],[Loan Date]])</f>
        <v>2</v>
      </c>
      <c r="J8998" t="str">
        <f>_xlfn.XLOOKUP(Table6[[#This Row],[Numeric Month]],$N$5:$N$11,$O$5:$O$11)</f>
        <v>Feb</v>
      </c>
      <c r="K8998" t="str">
        <f>_xlfn.XLOOKUP(Table6[[#This Row],[Loan Date]],$Q$5:$Q$152,$R$5:$R$152)</f>
        <v>Wednesday</v>
      </c>
      <c r="L8998" t="str">
        <f>_xlfn.XLOOKUP(Table6[[#This Row],[Loan Date]],$Q$5:$Q$152,$S$5:$S$152)</f>
        <v>Week 7</v>
      </c>
    </row>
    <row r="8999" spans="1:12" x14ac:dyDescent="0.2">
      <c r="A8999" s="1">
        <v>44979</v>
      </c>
      <c r="B8999" t="s">
        <v>7</v>
      </c>
      <c r="C8999" s="1">
        <v>44979</v>
      </c>
      <c r="D8999" t="s">
        <v>235</v>
      </c>
      <c r="E8999" t="s">
        <v>65</v>
      </c>
      <c r="F8999" t="s">
        <v>65</v>
      </c>
      <c r="G8999" t="s">
        <v>20</v>
      </c>
      <c r="H8999" t="s">
        <v>0</v>
      </c>
      <c r="I8999">
        <f>MONTH(Table6[[#This Row],[Loan Date]])</f>
        <v>2</v>
      </c>
      <c r="J8999" t="str">
        <f>_xlfn.XLOOKUP(Table6[[#This Row],[Numeric Month]],$N$5:$N$11,$O$5:$O$11)</f>
        <v>Feb</v>
      </c>
      <c r="K8999" t="str">
        <f>_xlfn.XLOOKUP(Table6[[#This Row],[Loan Date]],$Q$5:$Q$152,$R$5:$R$152)</f>
        <v>Wednesday</v>
      </c>
      <c r="L8999" t="str">
        <f>_xlfn.XLOOKUP(Table6[[#This Row],[Loan Date]],$Q$5:$Q$152,$S$5:$S$152)</f>
        <v>Week 7</v>
      </c>
    </row>
    <row r="9000" spans="1:12" x14ac:dyDescent="0.2">
      <c r="A9000" s="1">
        <v>44979</v>
      </c>
      <c r="B9000" t="s">
        <v>7</v>
      </c>
      <c r="C9000" s="1">
        <v>44979</v>
      </c>
      <c r="D9000" t="s">
        <v>30</v>
      </c>
      <c r="E9000" t="s">
        <v>23</v>
      </c>
      <c r="F9000" t="s">
        <v>23</v>
      </c>
      <c r="G9000" t="s">
        <v>20</v>
      </c>
      <c r="H9000" t="s">
        <v>0</v>
      </c>
      <c r="I9000">
        <f>MONTH(Table6[[#This Row],[Loan Date]])</f>
        <v>2</v>
      </c>
      <c r="J9000" t="str">
        <f>_xlfn.XLOOKUP(Table6[[#This Row],[Numeric Month]],$N$5:$N$11,$O$5:$O$11)</f>
        <v>Feb</v>
      </c>
      <c r="K9000" t="str">
        <f>_xlfn.XLOOKUP(Table6[[#This Row],[Loan Date]],$Q$5:$Q$152,$R$5:$R$152)</f>
        <v>Wednesday</v>
      </c>
      <c r="L9000" t="str">
        <f>_xlfn.XLOOKUP(Table6[[#This Row],[Loan Date]],$Q$5:$Q$152,$S$5:$S$152)</f>
        <v>Week 7</v>
      </c>
    </row>
    <row r="9001" spans="1:12" x14ac:dyDescent="0.2">
      <c r="A9001" s="1">
        <v>44979</v>
      </c>
      <c r="B9001" t="s">
        <v>7</v>
      </c>
      <c r="C9001" s="1">
        <v>44979</v>
      </c>
      <c r="D9001" t="s">
        <v>376</v>
      </c>
      <c r="E9001" t="s">
        <v>65</v>
      </c>
      <c r="F9001" t="s">
        <v>65</v>
      </c>
      <c r="G9001" t="s">
        <v>20</v>
      </c>
      <c r="H9001" t="s">
        <v>0</v>
      </c>
      <c r="I9001">
        <f>MONTH(Table6[[#This Row],[Loan Date]])</f>
        <v>2</v>
      </c>
      <c r="J9001" t="str">
        <f>_xlfn.XLOOKUP(Table6[[#This Row],[Numeric Month]],$N$5:$N$11,$O$5:$O$11)</f>
        <v>Feb</v>
      </c>
      <c r="K9001" t="str">
        <f>_xlfn.XLOOKUP(Table6[[#This Row],[Loan Date]],$Q$5:$Q$152,$R$5:$R$152)</f>
        <v>Wednesday</v>
      </c>
      <c r="L9001" t="str">
        <f>_xlfn.XLOOKUP(Table6[[#This Row],[Loan Date]],$Q$5:$Q$152,$S$5:$S$152)</f>
        <v>Week 7</v>
      </c>
    </row>
    <row r="9002" spans="1:12" x14ac:dyDescent="0.2">
      <c r="A9002" s="1">
        <v>44979</v>
      </c>
      <c r="B9002" t="s">
        <v>7</v>
      </c>
      <c r="C9002" s="1">
        <v>44993</v>
      </c>
      <c r="D9002" t="s">
        <v>524</v>
      </c>
      <c r="E9002" t="s">
        <v>9</v>
      </c>
      <c r="F9002" t="s">
        <v>8</v>
      </c>
      <c r="G9002" t="s">
        <v>1</v>
      </c>
      <c r="H9002" t="s">
        <v>0</v>
      </c>
      <c r="I9002">
        <f>MONTH(Table6[[#This Row],[Loan Date]])</f>
        <v>2</v>
      </c>
      <c r="J9002" t="str">
        <f>_xlfn.XLOOKUP(Table6[[#This Row],[Numeric Month]],$N$5:$N$11,$O$5:$O$11)</f>
        <v>Feb</v>
      </c>
      <c r="K9002" t="str">
        <f>_xlfn.XLOOKUP(Table6[[#This Row],[Loan Date]],$Q$5:$Q$152,$R$5:$R$152)</f>
        <v>Wednesday</v>
      </c>
      <c r="L9002" t="str">
        <f>_xlfn.XLOOKUP(Table6[[#This Row],[Loan Date]],$Q$5:$Q$152,$S$5:$S$152)</f>
        <v>Week 7</v>
      </c>
    </row>
    <row r="9003" spans="1:12" x14ac:dyDescent="0.2">
      <c r="A9003" s="1">
        <v>44979</v>
      </c>
      <c r="B9003" t="s">
        <v>7</v>
      </c>
      <c r="C9003" s="1">
        <v>44992</v>
      </c>
      <c r="D9003" t="s">
        <v>242</v>
      </c>
      <c r="E9003" t="s">
        <v>9</v>
      </c>
      <c r="F9003" t="s">
        <v>8</v>
      </c>
      <c r="G9003" t="s">
        <v>1</v>
      </c>
      <c r="H9003" t="s">
        <v>0</v>
      </c>
      <c r="I9003">
        <f>MONTH(Table6[[#This Row],[Loan Date]])</f>
        <v>2</v>
      </c>
      <c r="J9003" t="str">
        <f>_xlfn.XLOOKUP(Table6[[#This Row],[Numeric Month]],$N$5:$N$11,$O$5:$O$11)</f>
        <v>Feb</v>
      </c>
      <c r="K9003" t="str">
        <f>_xlfn.XLOOKUP(Table6[[#This Row],[Loan Date]],$Q$5:$Q$152,$R$5:$R$152)</f>
        <v>Wednesday</v>
      </c>
      <c r="L9003" t="str">
        <f>_xlfn.XLOOKUP(Table6[[#This Row],[Loan Date]],$Q$5:$Q$152,$S$5:$S$152)</f>
        <v>Week 7</v>
      </c>
    </row>
    <row r="9004" spans="1:12" x14ac:dyDescent="0.2">
      <c r="A9004" s="1">
        <v>44979</v>
      </c>
      <c r="B9004" t="s">
        <v>7</v>
      </c>
      <c r="C9004" s="1">
        <v>44979</v>
      </c>
      <c r="D9004" t="s">
        <v>604</v>
      </c>
      <c r="E9004" t="s">
        <v>21</v>
      </c>
      <c r="F9004" t="s">
        <v>21</v>
      </c>
      <c r="G9004" t="s">
        <v>20</v>
      </c>
      <c r="H9004" t="s">
        <v>0</v>
      </c>
      <c r="I9004">
        <f>MONTH(Table6[[#This Row],[Loan Date]])</f>
        <v>2</v>
      </c>
      <c r="J9004" t="str">
        <f>_xlfn.XLOOKUP(Table6[[#This Row],[Numeric Month]],$N$5:$N$11,$O$5:$O$11)</f>
        <v>Feb</v>
      </c>
      <c r="K9004" t="str">
        <f>_xlfn.XLOOKUP(Table6[[#This Row],[Loan Date]],$Q$5:$Q$152,$R$5:$R$152)</f>
        <v>Wednesday</v>
      </c>
      <c r="L9004" t="str">
        <f>_xlfn.XLOOKUP(Table6[[#This Row],[Loan Date]],$Q$5:$Q$152,$S$5:$S$152)</f>
        <v>Week 7</v>
      </c>
    </row>
    <row r="9005" spans="1:12" x14ac:dyDescent="0.2">
      <c r="A9005" s="1">
        <v>44979</v>
      </c>
      <c r="B9005" t="s">
        <v>7</v>
      </c>
      <c r="C9005" s="1">
        <v>44979</v>
      </c>
      <c r="D9005" t="s">
        <v>320</v>
      </c>
      <c r="E9005" t="s">
        <v>23</v>
      </c>
      <c r="F9005" t="s">
        <v>23</v>
      </c>
      <c r="G9005" t="s">
        <v>20</v>
      </c>
      <c r="H9005" t="s">
        <v>0</v>
      </c>
      <c r="I9005">
        <f>MONTH(Table6[[#This Row],[Loan Date]])</f>
        <v>2</v>
      </c>
      <c r="J9005" t="str">
        <f>_xlfn.XLOOKUP(Table6[[#This Row],[Numeric Month]],$N$5:$N$11,$O$5:$O$11)</f>
        <v>Feb</v>
      </c>
      <c r="K9005" t="str">
        <f>_xlfn.XLOOKUP(Table6[[#This Row],[Loan Date]],$Q$5:$Q$152,$R$5:$R$152)</f>
        <v>Wednesday</v>
      </c>
      <c r="L9005" t="str">
        <f>_xlfn.XLOOKUP(Table6[[#This Row],[Loan Date]],$Q$5:$Q$152,$S$5:$S$152)</f>
        <v>Week 7</v>
      </c>
    </row>
    <row r="9006" spans="1:12" x14ac:dyDescent="0.2">
      <c r="A9006" s="1">
        <v>44979</v>
      </c>
      <c r="B9006" t="s">
        <v>7</v>
      </c>
      <c r="C9006" s="1">
        <v>44986</v>
      </c>
      <c r="D9006" t="s">
        <v>249</v>
      </c>
      <c r="E9006" t="s">
        <v>52</v>
      </c>
      <c r="F9006" t="s">
        <v>51</v>
      </c>
      <c r="G9006" t="s">
        <v>1</v>
      </c>
      <c r="H9006" t="s">
        <v>0</v>
      </c>
      <c r="I9006">
        <f>MONTH(Table6[[#This Row],[Loan Date]])</f>
        <v>2</v>
      </c>
      <c r="J9006" t="str">
        <f>_xlfn.XLOOKUP(Table6[[#This Row],[Numeric Month]],$N$5:$N$11,$O$5:$O$11)</f>
        <v>Feb</v>
      </c>
      <c r="K9006" t="str">
        <f>_xlfn.XLOOKUP(Table6[[#This Row],[Loan Date]],$Q$5:$Q$152,$R$5:$R$152)</f>
        <v>Wednesday</v>
      </c>
      <c r="L9006" t="str">
        <f>_xlfn.XLOOKUP(Table6[[#This Row],[Loan Date]],$Q$5:$Q$152,$S$5:$S$152)</f>
        <v>Week 7</v>
      </c>
    </row>
    <row r="9007" spans="1:12" x14ac:dyDescent="0.2">
      <c r="A9007" s="1">
        <v>44979</v>
      </c>
      <c r="B9007" t="s">
        <v>7</v>
      </c>
      <c r="C9007" s="1">
        <v>44979</v>
      </c>
      <c r="D9007" t="s">
        <v>433</v>
      </c>
      <c r="E9007" t="s">
        <v>65</v>
      </c>
      <c r="F9007" t="s">
        <v>65</v>
      </c>
      <c r="G9007" t="s">
        <v>20</v>
      </c>
      <c r="H9007" t="s">
        <v>0</v>
      </c>
      <c r="I9007">
        <f>MONTH(Table6[[#This Row],[Loan Date]])</f>
        <v>2</v>
      </c>
      <c r="J9007" t="str">
        <f>_xlfn.XLOOKUP(Table6[[#This Row],[Numeric Month]],$N$5:$N$11,$O$5:$O$11)</f>
        <v>Feb</v>
      </c>
      <c r="K9007" t="str">
        <f>_xlfn.XLOOKUP(Table6[[#This Row],[Loan Date]],$Q$5:$Q$152,$R$5:$R$152)</f>
        <v>Wednesday</v>
      </c>
      <c r="L9007" t="str">
        <f>_xlfn.XLOOKUP(Table6[[#This Row],[Loan Date]],$Q$5:$Q$152,$S$5:$S$152)</f>
        <v>Week 7</v>
      </c>
    </row>
    <row r="9008" spans="1:12" x14ac:dyDescent="0.2">
      <c r="A9008" s="1">
        <v>44979</v>
      </c>
      <c r="B9008" t="s">
        <v>7</v>
      </c>
      <c r="C9008" s="1">
        <v>44979</v>
      </c>
      <c r="D9008" t="s">
        <v>175</v>
      </c>
      <c r="E9008" t="s">
        <v>21</v>
      </c>
      <c r="F9008" t="s">
        <v>21</v>
      </c>
      <c r="G9008" t="s">
        <v>20</v>
      </c>
      <c r="H9008" t="s">
        <v>0</v>
      </c>
      <c r="I9008">
        <f>MONTH(Table6[[#This Row],[Loan Date]])</f>
        <v>2</v>
      </c>
      <c r="J9008" t="str">
        <f>_xlfn.XLOOKUP(Table6[[#This Row],[Numeric Month]],$N$5:$N$11,$O$5:$O$11)</f>
        <v>Feb</v>
      </c>
      <c r="K9008" t="str">
        <f>_xlfn.XLOOKUP(Table6[[#This Row],[Loan Date]],$Q$5:$Q$152,$R$5:$R$152)</f>
        <v>Wednesday</v>
      </c>
      <c r="L9008" t="str">
        <f>_xlfn.XLOOKUP(Table6[[#This Row],[Loan Date]],$Q$5:$Q$152,$S$5:$S$152)</f>
        <v>Week 7</v>
      </c>
    </row>
    <row r="9009" spans="1:12" x14ac:dyDescent="0.2">
      <c r="A9009" s="1">
        <v>44979</v>
      </c>
      <c r="B9009" t="s">
        <v>7</v>
      </c>
      <c r="C9009" s="1">
        <v>44979</v>
      </c>
      <c r="D9009" t="s">
        <v>177</v>
      </c>
      <c r="E9009" t="s">
        <v>176</v>
      </c>
      <c r="F9009" t="s">
        <v>23</v>
      </c>
      <c r="G9009" t="s">
        <v>20</v>
      </c>
      <c r="H9009" t="s">
        <v>0</v>
      </c>
      <c r="I9009">
        <f>MONTH(Table6[[#This Row],[Loan Date]])</f>
        <v>2</v>
      </c>
      <c r="J9009" t="str">
        <f>_xlfn.XLOOKUP(Table6[[#This Row],[Numeric Month]],$N$5:$N$11,$O$5:$O$11)</f>
        <v>Feb</v>
      </c>
      <c r="K9009" t="str">
        <f>_xlfn.XLOOKUP(Table6[[#This Row],[Loan Date]],$Q$5:$Q$152,$R$5:$R$152)</f>
        <v>Wednesday</v>
      </c>
      <c r="L9009" t="str">
        <f>_xlfn.XLOOKUP(Table6[[#This Row],[Loan Date]],$Q$5:$Q$152,$S$5:$S$152)</f>
        <v>Week 7</v>
      </c>
    </row>
    <row r="9010" spans="1:12" x14ac:dyDescent="0.2">
      <c r="A9010" s="1">
        <v>44979</v>
      </c>
      <c r="B9010" t="s">
        <v>5</v>
      </c>
      <c r="C9010" s="1">
        <v>44979</v>
      </c>
      <c r="D9010" t="s">
        <v>609</v>
      </c>
      <c r="E9010" t="s">
        <v>23</v>
      </c>
      <c r="F9010" t="s">
        <v>23</v>
      </c>
      <c r="G9010" t="s">
        <v>20</v>
      </c>
      <c r="H9010" t="s">
        <v>0</v>
      </c>
      <c r="I9010">
        <f>MONTH(Table6[[#This Row],[Loan Date]])</f>
        <v>2</v>
      </c>
      <c r="J9010" t="str">
        <f>_xlfn.XLOOKUP(Table6[[#This Row],[Numeric Month]],$N$5:$N$11,$O$5:$O$11)</f>
        <v>Feb</v>
      </c>
      <c r="K9010" t="str">
        <f>_xlfn.XLOOKUP(Table6[[#This Row],[Loan Date]],$Q$5:$Q$152,$R$5:$R$152)</f>
        <v>Wednesday</v>
      </c>
      <c r="L9010" t="str">
        <f>_xlfn.XLOOKUP(Table6[[#This Row],[Loan Date]],$Q$5:$Q$152,$S$5:$S$152)</f>
        <v>Week 7</v>
      </c>
    </row>
    <row r="9011" spans="1:12" x14ac:dyDescent="0.2">
      <c r="A9011" s="1">
        <v>44979</v>
      </c>
      <c r="B9011" t="s">
        <v>5</v>
      </c>
      <c r="C9011" s="1">
        <v>44979</v>
      </c>
      <c r="D9011" t="s">
        <v>479</v>
      </c>
      <c r="E9011" t="s">
        <v>65</v>
      </c>
      <c r="F9011" t="s">
        <v>65</v>
      </c>
      <c r="G9011" t="s">
        <v>20</v>
      </c>
      <c r="H9011" t="s">
        <v>0</v>
      </c>
      <c r="I9011">
        <f>MONTH(Table6[[#This Row],[Loan Date]])</f>
        <v>2</v>
      </c>
      <c r="J9011" t="str">
        <f>_xlfn.XLOOKUP(Table6[[#This Row],[Numeric Month]],$N$5:$N$11,$O$5:$O$11)</f>
        <v>Feb</v>
      </c>
      <c r="K9011" t="str">
        <f>_xlfn.XLOOKUP(Table6[[#This Row],[Loan Date]],$Q$5:$Q$152,$R$5:$R$152)</f>
        <v>Wednesday</v>
      </c>
      <c r="L9011" t="str">
        <f>_xlfn.XLOOKUP(Table6[[#This Row],[Loan Date]],$Q$5:$Q$152,$S$5:$S$152)</f>
        <v>Week 7</v>
      </c>
    </row>
    <row r="9012" spans="1:12" x14ac:dyDescent="0.2">
      <c r="A9012" s="1">
        <v>44979</v>
      </c>
      <c r="B9012" t="s">
        <v>7</v>
      </c>
      <c r="C9012" s="1">
        <v>44993</v>
      </c>
      <c r="D9012" t="s">
        <v>623</v>
      </c>
      <c r="E9012" t="s">
        <v>9</v>
      </c>
      <c r="F9012" t="s">
        <v>8</v>
      </c>
      <c r="G9012" t="s">
        <v>1</v>
      </c>
      <c r="H9012" t="s">
        <v>0</v>
      </c>
      <c r="I9012">
        <f>MONTH(Table6[[#This Row],[Loan Date]])</f>
        <v>2</v>
      </c>
      <c r="J9012" t="str">
        <f>_xlfn.XLOOKUP(Table6[[#This Row],[Numeric Month]],$N$5:$N$11,$O$5:$O$11)</f>
        <v>Feb</v>
      </c>
      <c r="K9012" t="str">
        <f>_xlfn.XLOOKUP(Table6[[#This Row],[Loan Date]],$Q$5:$Q$152,$R$5:$R$152)</f>
        <v>Wednesday</v>
      </c>
      <c r="L9012" t="str">
        <f>_xlfn.XLOOKUP(Table6[[#This Row],[Loan Date]],$Q$5:$Q$152,$S$5:$S$152)</f>
        <v>Week 7</v>
      </c>
    </row>
    <row r="9013" spans="1:12" x14ac:dyDescent="0.2">
      <c r="A9013" s="1">
        <v>44979</v>
      </c>
      <c r="B9013" t="s">
        <v>5</v>
      </c>
      <c r="C9013" s="1">
        <v>44979</v>
      </c>
      <c r="D9013" t="s">
        <v>25</v>
      </c>
      <c r="E9013" t="s">
        <v>21</v>
      </c>
      <c r="F9013" t="s">
        <v>21</v>
      </c>
      <c r="G9013" t="s">
        <v>20</v>
      </c>
      <c r="H9013" t="s">
        <v>0</v>
      </c>
      <c r="I9013">
        <f>MONTH(Table6[[#This Row],[Loan Date]])</f>
        <v>2</v>
      </c>
      <c r="J9013" t="str">
        <f>_xlfn.XLOOKUP(Table6[[#This Row],[Numeric Month]],$N$5:$N$11,$O$5:$O$11)</f>
        <v>Feb</v>
      </c>
      <c r="K9013" t="str">
        <f>_xlfn.XLOOKUP(Table6[[#This Row],[Loan Date]],$Q$5:$Q$152,$R$5:$R$152)</f>
        <v>Wednesday</v>
      </c>
      <c r="L9013" t="str">
        <f>_xlfn.XLOOKUP(Table6[[#This Row],[Loan Date]],$Q$5:$Q$152,$S$5:$S$152)</f>
        <v>Week 7</v>
      </c>
    </row>
    <row r="9014" spans="1:12" x14ac:dyDescent="0.2">
      <c r="A9014" s="1">
        <v>44979</v>
      </c>
      <c r="B9014" t="s">
        <v>5</v>
      </c>
      <c r="C9014" s="1">
        <v>44979</v>
      </c>
      <c r="D9014" t="s">
        <v>241</v>
      </c>
      <c r="E9014" t="s">
        <v>23</v>
      </c>
      <c r="F9014" t="s">
        <v>23</v>
      </c>
      <c r="G9014" t="s">
        <v>20</v>
      </c>
      <c r="H9014" t="s">
        <v>0</v>
      </c>
      <c r="I9014">
        <f>MONTH(Table6[[#This Row],[Loan Date]])</f>
        <v>2</v>
      </c>
      <c r="J9014" t="str">
        <f>_xlfn.XLOOKUP(Table6[[#This Row],[Numeric Month]],$N$5:$N$11,$O$5:$O$11)</f>
        <v>Feb</v>
      </c>
      <c r="K9014" t="str">
        <f>_xlfn.XLOOKUP(Table6[[#This Row],[Loan Date]],$Q$5:$Q$152,$R$5:$R$152)</f>
        <v>Wednesday</v>
      </c>
      <c r="L9014" t="str">
        <f>_xlfn.XLOOKUP(Table6[[#This Row],[Loan Date]],$Q$5:$Q$152,$S$5:$S$152)</f>
        <v>Week 7</v>
      </c>
    </row>
    <row r="9015" spans="1:12" x14ac:dyDescent="0.2">
      <c r="A9015" s="1">
        <v>44979</v>
      </c>
      <c r="B9015" t="s">
        <v>7</v>
      </c>
      <c r="C9015" s="1">
        <v>44979</v>
      </c>
      <c r="D9015" t="s">
        <v>512</v>
      </c>
      <c r="E9015" t="s">
        <v>41</v>
      </c>
      <c r="F9015" t="s">
        <v>40</v>
      </c>
      <c r="G9015" t="s">
        <v>39</v>
      </c>
      <c r="H9015" t="s">
        <v>0</v>
      </c>
      <c r="I9015">
        <f>MONTH(Table6[[#This Row],[Loan Date]])</f>
        <v>2</v>
      </c>
      <c r="J9015" t="str">
        <f>_xlfn.XLOOKUP(Table6[[#This Row],[Numeric Month]],$N$5:$N$11,$O$5:$O$11)</f>
        <v>Feb</v>
      </c>
      <c r="K9015" t="str">
        <f>_xlfn.XLOOKUP(Table6[[#This Row],[Loan Date]],$Q$5:$Q$152,$R$5:$R$152)</f>
        <v>Wednesday</v>
      </c>
      <c r="L9015" t="str">
        <f>_xlfn.XLOOKUP(Table6[[#This Row],[Loan Date]],$Q$5:$Q$152,$S$5:$S$152)</f>
        <v>Week 7</v>
      </c>
    </row>
    <row r="9016" spans="1:12" x14ac:dyDescent="0.2">
      <c r="A9016" s="1">
        <v>44979</v>
      </c>
      <c r="B9016" t="s">
        <v>7</v>
      </c>
      <c r="C9016" s="1">
        <v>44986</v>
      </c>
      <c r="D9016" t="s">
        <v>434</v>
      </c>
      <c r="E9016" t="s">
        <v>9</v>
      </c>
      <c r="F9016" t="s">
        <v>8</v>
      </c>
      <c r="G9016" t="s">
        <v>1</v>
      </c>
      <c r="H9016" t="s">
        <v>0</v>
      </c>
      <c r="I9016">
        <f>MONTH(Table6[[#This Row],[Loan Date]])</f>
        <v>2</v>
      </c>
      <c r="J9016" t="str">
        <f>_xlfn.XLOOKUP(Table6[[#This Row],[Numeric Month]],$N$5:$N$11,$O$5:$O$11)</f>
        <v>Feb</v>
      </c>
      <c r="K9016" t="str">
        <f>_xlfn.XLOOKUP(Table6[[#This Row],[Loan Date]],$Q$5:$Q$152,$R$5:$R$152)</f>
        <v>Wednesday</v>
      </c>
      <c r="L9016" t="str">
        <f>_xlfn.XLOOKUP(Table6[[#This Row],[Loan Date]],$Q$5:$Q$152,$S$5:$S$152)</f>
        <v>Week 7</v>
      </c>
    </row>
    <row r="9017" spans="1:12" x14ac:dyDescent="0.2">
      <c r="A9017" s="1">
        <v>44979</v>
      </c>
      <c r="B9017" t="s">
        <v>7</v>
      </c>
      <c r="C9017" s="1">
        <v>44992</v>
      </c>
      <c r="D9017" t="s">
        <v>536</v>
      </c>
      <c r="E9017" t="s">
        <v>15</v>
      </c>
      <c r="F9017" t="s">
        <v>14</v>
      </c>
      <c r="G9017" t="s">
        <v>1</v>
      </c>
      <c r="H9017" t="s">
        <v>0</v>
      </c>
      <c r="I9017">
        <f>MONTH(Table6[[#This Row],[Loan Date]])</f>
        <v>2</v>
      </c>
      <c r="J9017" t="str">
        <f>_xlfn.XLOOKUP(Table6[[#This Row],[Numeric Month]],$N$5:$N$11,$O$5:$O$11)</f>
        <v>Feb</v>
      </c>
      <c r="K9017" t="str">
        <f>_xlfn.XLOOKUP(Table6[[#This Row],[Loan Date]],$Q$5:$Q$152,$R$5:$R$152)</f>
        <v>Wednesday</v>
      </c>
      <c r="L9017" t="str">
        <f>_xlfn.XLOOKUP(Table6[[#This Row],[Loan Date]],$Q$5:$Q$152,$S$5:$S$152)</f>
        <v>Week 7</v>
      </c>
    </row>
    <row r="9018" spans="1:12" x14ac:dyDescent="0.2">
      <c r="A9018" s="1">
        <v>44979</v>
      </c>
      <c r="B9018" t="s">
        <v>7</v>
      </c>
      <c r="C9018" s="1">
        <v>44986</v>
      </c>
      <c r="D9018" t="s">
        <v>600</v>
      </c>
      <c r="E9018" t="s">
        <v>9</v>
      </c>
      <c r="F9018" t="s">
        <v>8</v>
      </c>
      <c r="G9018" t="s">
        <v>1</v>
      </c>
      <c r="H9018" t="s">
        <v>0</v>
      </c>
      <c r="I9018">
        <f>MONTH(Table6[[#This Row],[Loan Date]])</f>
        <v>2</v>
      </c>
      <c r="J9018" t="str">
        <f>_xlfn.XLOOKUP(Table6[[#This Row],[Numeric Month]],$N$5:$N$11,$O$5:$O$11)</f>
        <v>Feb</v>
      </c>
      <c r="K9018" t="str">
        <f>_xlfn.XLOOKUP(Table6[[#This Row],[Loan Date]],$Q$5:$Q$152,$R$5:$R$152)</f>
        <v>Wednesday</v>
      </c>
      <c r="L9018" t="str">
        <f>_xlfn.XLOOKUP(Table6[[#This Row],[Loan Date]],$Q$5:$Q$152,$S$5:$S$152)</f>
        <v>Week 7</v>
      </c>
    </row>
    <row r="9019" spans="1:12" x14ac:dyDescent="0.2">
      <c r="A9019" s="1">
        <v>44979</v>
      </c>
      <c r="B9019" t="s">
        <v>7</v>
      </c>
      <c r="C9019" s="1">
        <v>44986</v>
      </c>
      <c r="D9019" t="s">
        <v>325</v>
      </c>
      <c r="E9019" t="s">
        <v>3</v>
      </c>
      <c r="F9019" t="s">
        <v>2</v>
      </c>
      <c r="G9019" t="s">
        <v>1</v>
      </c>
      <c r="H9019" t="s">
        <v>0</v>
      </c>
      <c r="I9019">
        <f>MONTH(Table6[[#This Row],[Loan Date]])</f>
        <v>2</v>
      </c>
      <c r="J9019" t="str">
        <f>_xlfn.XLOOKUP(Table6[[#This Row],[Numeric Month]],$N$5:$N$11,$O$5:$O$11)</f>
        <v>Feb</v>
      </c>
      <c r="K9019" t="str">
        <f>_xlfn.XLOOKUP(Table6[[#This Row],[Loan Date]],$Q$5:$Q$152,$R$5:$R$152)</f>
        <v>Wednesday</v>
      </c>
      <c r="L9019" t="str">
        <f>_xlfn.XLOOKUP(Table6[[#This Row],[Loan Date]],$Q$5:$Q$152,$S$5:$S$152)</f>
        <v>Week 7</v>
      </c>
    </row>
    <row r="9020" spans="1:12" x14ac:dyDescent="0.2">
      <c r="A9020" s="1">
        <v>44979</v>
      </c>
      <c r="B9020" t="s">
        <v>5</v>
      </c>
      <c r="C9020" s="1">
        <v>44979</v>
      </c>
      <c r="D9020" t="s">
        <v>66</v>
      </c>
      <c r="E9020" t="s">
        <v>65</v>
      </c>
      <c r="F9020" t="s">
        <v>65</v>
      </c>
      <c r="G9020" t="s">
        <v>20</v>
      </c>
      <c r="H9020" t="s">
        <v>0</v>
      </c>
      <c r="I9020">
        <f>MONTH(Table6[[#This Row],[Loan Date]])</f>
        <v>2</v>
      </c>
      <c r="J9020" t="str">
        <f>_xlfn.XLOOKUP(Table6[[#This Row],[Numeric Month]],$N$5:$N$11,$O$5:$O$11)</f>
        <v>Feb</v>
      </c>
      <c r="K9020" t="str">
        <f>_xlfn.XLOOKUP(Table6[[#This Row],[Loan Date]],$Q$5:$Q$152,$R$5:$R$152)</f>
        <v>Wednesday</v>
      </c>
      <c r="L9020" t="str">
        <f>_xlfn.XLOOKUP(Table6[[#This Row],[Loan Date]],$Q$5:$Q$152,$S$5:$S$152)</f>
        <v>Week 7</v>
      </c>
    </row>
    <row r="9021" spans="1:12" x14ac:dyDescent="0.2">
      <c r="A9021" s="1">
        <v>44979</v>
      </c>
      <c r="B9021" t="s">
        <v>7</v>
      </c>
      <c r="C9021" s="1">
        <v>44979</v>
      </c>
      <c r="D9021" t="s">
        <v>129</v>
      </c>
      <c r="E9021" t="s">
        <v>37</v>
      </c>
      <c r="F9021" t="s">
        <v>37</v>
      </c>
      <c r="G9021" t="s">
        <v>20</v>
      </c>
      <c r="H9021" t="s">
        <v>0</v>
      </c>
      <c r="I9021">
        <f>MONTH(Table6[[#This Row],[Loan Date]])</f>
        <v>2</v>
      </c>
      <c r="J9021" t="str">
        <f>_xlfn.XLOOKUP(Table6[[#This Row],[Numeric Month]],$N$5:$N$11,$O$5:$O$11)</f>
        <v>Feb</v>
      </c>
      <c r="K9021" t="str">
        <f>_xlfn.XLOOKUP(Table6[[#This Row],[Loan Date]],$Q$5:$Q$152,$R$5:$R$152)</f>
        <v>Wednesday</v>
      </c>
      <c r="L9021" t="str">
        <f>_xlfn.XLOOKUP(Table6[[#This Row],[Loan Date]],$Q$5:$Q$152,$S$5:$S$152)</f>
        <v>Week 7</v>
      </c>
    </row>
    <row r="9022" spans="1:12" x14ac:dyDescent="0.2">
      <c r="A9022" s="1">
        <v>44979</v>
      </c>
      <c r="B9022" t="s">
        <v>7</v>
      </c>
      <c r="C9022" s="1">
        <v>44979</v>
      </c>
      <c r="D9022" t="s">
        <v>336</v>
      </c>
      <c r="E9022" t="s">
        <v>168</v>
      </c>
      <c r="F9022" t="s">
        <v>168</v>
      </c>
      <c r="G9022" t="s">
        <v>20</v>
      </c>
      <c r="H9022" t="s">
        <v>0</v>
      </c>
      <c r="I9022">
        <f>MONTH(Table6[[#This Row],[Loan Date]])</f>
        <v>2</v>
      </c>
      <c r="J9022" t="str">
        <f>_xlfn.XLOOKUP(Table6[[#This Row],[Numeric Month]],$N$5:$N$11,$O$5:$O$11)</f>
        <v>Feb</v>
      </c>
      <c r="K9022" t="str">
        <f>_xlfn.XLOOKUP(Table6[[#This Row],[Loan Date]],$Q$5:$Q$152,$R$5:$R$152)</f>
        <v>Wednesday</v>
      </c>
      <c r="L9022" t="str">
        <f>_xlfn.XLOOKUP(Table6[[#This Row],[Loan Date]],$Q$5:$Q$152,$S$5:$S$152)</f>
        <v>Week 7</v>
      </c>
    </row>
    <row r="9023" spans="1:12" x14ac:dyDescent="0.2">
      <c r="A9023" s="1">
        <v>44979</v>
      </c>
      <c r="B9023" t="s">
        <v>7</v>
      </c>
      <c r="C9023" s="1">
        <v>44979</v>
      </c>
      <c r="D9023" t="s">
        <v>117</v>
      </c>
      <c r="E9023" t="s">
        <v>65</v>
      </c>
      <c r="F9023" t="s">
        <v>65</v>
      </c>
      <c r="G9023" t="s">
        <v>20</v>
      </c>
      <c r="H9023" t="s">
        <v>0</v>
      </c>
      <c r="I9023">
        <f>MONTH(Table6[[#This Row],[Loan Date]])</f>
        <v>2</v>
      </c>
      <c r="J9023" t="str">
        <f>_xlfn.XLOOKUP(Table6[[#This Row],[Numeric Month]],$N$5:$N$11,$O$5:$O$11)</f>
        <v>Feb</v>
      </c>
      <c r="K9023" t="str">
        <f>_xlfn.XLOOKUP(Table6[[#This Row],[Loan Date]],$Q$5:$Q$152,$R$5:$R$152)</f>
        <v>Wednesday</v>
      </c>
      <c r="L9023" t="str">
        <f>_xlfn.XLOOKUP(Table6[[#This Row],[Loan Date]],$Q$5:$Q$152,$S$5:$S$152)</f>
        <v>Week 7</v>
      </c>
    </row>
    <row r="9024" spans="1:12" x14ac:dyDescent="0.2">
      <c r="A9024" s="1">
        <v>44979</v>
      </c>
      <c r="B9024" t="s">
        <v>7</v>
      </c>
      <c r="C9024" s="1">
        <v>44979</v>
      </c>
      <c r="D9024" t="s">
        <v>285</v>
      </c>
      <c r="E9024" t="s">
        <v>44</v>
      </c>
      <c r="F9024" t="s">
        <v>44</v>
      </c>
      <c r="G9024" t="s">
        <v>39</v>
      </c>
      <c r="H9024" t="s">
        <v>0</v>
      </c>
      <c r="I9024">
        <f>MONTH(Table6[[#This Row],[Loan Date]])</f>
        <v>2</v>
      </c>
      <c r="J9024" t="str">
        <f>_xlfn.XLOOKUP(Table6[[#This Row],[Numeric Month]],$N$5:$N$11,$O$5:$O$11)</f>
        <v>Feb</v>
      </c>
      <c r="K9024" t="str">
        <f>_xlfn.XLOOKUP(Table6[[#This Row],[Loan Date]],$Q$5:$Q$152,$R$5:$R$152)</f>
        <v>Wednesday</v>
      </c>
      <c r="L9024" t="str">
        <f>_xlfn.XLOOKUP(Table6[[#This Row],[Loan Date]],$Q$5:$Q$152,$S$5:$S$152)</f>
        <v>Week 7</v>
      </c>
    </row>
    <row r="9025" spans="1:12" x14ac:dyDescent="0.2">
      <c r="A9025" s="1">
        <v>44979</v>
      </c>
      <c r="B9025" t="s">
        <v>5</v>
      </c>
      <c r="C9025" s="1">
        <v>44979</v>
      </c>
      <c r="D9025" t="s">
        <v>381</v>
      </c>
      <c r="E9025" t="s">
        <v>65</v>
      </c>
      <c r="F9025" t="s">
        <v>65</v>
      </c>
      <c r="G9025" t="s">
        <v>20</v>
      </c>
      <c r="H9025" t="s">
        <v>0</v>
      </c>
      <c r="I9025">
        <f>MONTH(Table6[[#This Row],[Loan Date]])</f>
        <v>2</v>
      </c>
      <c r="J9025" t="str">
        <f>_xlfn.XLOOKUP(Table6[[#This Row],[Numeric Month]],$N$5:$N$11,$O$5:$O$11)</f>
        <v>Feb</v>
      </c>
      <c r="K9025" t="str">
        <f>_xlfn.XLOOKUP(Table6[[#This Row],[Loan Date]],$Q$5:$Q$152,$R$5:$R$152)</f>
        <v>Wednesday</v>
      </c>
      <c r="L9025" t="str">
        <f>_xlfn.XLOOKUP(Table6[[#This Row],[Loan Date]],$Q$5:$Q$152,$S$5:$S$152)</f>
        <v>Week 7</v>
      </c>
    </row>
    <row r="9026" spans="1:12" x14ac:dyDescent="0.2">
      <c r="A9026" s="1">
        <v>44979</v>
      </c>
      <c r="B9026" t="s">
        <v>7</v>
      </c>
      <c r="C9026" s="1">
        <v>44979</v>
      </c>
      <c r="D9026" t="s">
        <v>174</v>
      </c>
      <c r="E9026" t="s">
        <v>23</v>
      </c>
      <c r="F9026" t="s">
        <v>23</v>
      </c>
      <c r="G9026" t="s">
        <v>20</v>
      </c>
      <c r="H9026" t="s">
        <v>0</v>
      </c>
      <c r="I9026">
        <f>MONTH(Table6[[#This Row],[Loan Date]])</f>
        <v>2</v>
      </c>
      <c r="J9026" t="str">
        <f>_xlfn.XLOOKUP(Table6[[#This Row],[Numeric Month]],$N$5:$N$11,$O$5:$O$11)</f>
        <v>Feb</v>
      </c>
      <c r="K9026" t="str">
        <f>_xlfn.XLOOKUP(Table6[[#This Row],[Loan Date]],$Q$5:$Q$152,$R$5:$R$152)</f>
        <v>Wednesday</v>
      </c>
      <c r="L9026" t="str">
        <f>_xlfn.XLOOKUP(Table6[[#This Row],[Loan Date]],$Q$5:$Q$152,$S$5:$S$152)</f>
        <v>Week 7</v>
      </c>
    </row>
    <row r="9027" spans="1:12" x14ac:dyDescent="0.2">
      <c r="A9027" s="1">
        <v>44979</v>
      </c>
      <c r="B9027" t="s">
        <v>7</v>
      </c>
      <c r="C9027" s="1">
        <v>44979</v>
      </c>
      <c r="D9027" t="s">
        <v>409</v>
      </c>
      <c r="E9027" t="s">
        <v>21</v>
      </c>
      <c r="F9027" t="s">
        <v>21</v>
      </c>
      <c r="G9027" t="s">
        <v>20</v>
      </c>
      <c r="H9027" t="s">
        <v>0</v>
      </c>
      <c r="I9027">
        <f>MONTH(Table6[[#This Row],[Loan Date]])</f>
        <v>2</v>
      </c>
      <c r="J9027" t="str">
        <f>_xlfn.XLOOKUP(Table6[[#This Row],[Numeric Month]],$N$5:$N$11,$O$5:$O$11)</f>
        <v>Feb</v>
      </c>
      <c r="K9027" t="str">
        <f>_xlfn.XLOOKUP(Table6[[#This Row],[Loan Date]],$Q$5:$Q$152,$R$5:$R$152)</f>
        <v>Wednesday</v>
      </c>
      <c r="L9027" t="str">
        <f>_xlfn.XLOOKUP(Table6[[#This Row],[Loan Date]],$Q$5:$Q$152,$S$5:$S$152)</f>
        <v>Week 7</v>
      </c>
    </row>
    <row r="9028" spans="1:12" x14ac:dyDescent="0.2">
      <c r="A9028" s="1">
        <v>44979</v>
      </c>
      <c r="B9028" t="s">
        <v>7</v>
      </c>
      <c r="C9028" s="1">
        <v>44979</v>
      </c>
      <c r="D9028" t="s">
        <v>441</v>
      </c>
      <c r="E9028" t="s">
        <v>21</v>
      </c>
      <c r="F9028" t="s">
        <v>21</v>
      </c>
      <c r="G9028" t="s">
        <v>20</v>
      </c>
      <c r="H9028" t="s">
        <v>0</v>
      </c>
      <c r="I9028">
        <f>MONTH(Table6[[#This Row],[Loan Date]])</f>
        <v>2</v>
      </c>
      <c r="J9028" t="str">
        <f>_xlfn.XLOOKUP(Table6[[#This Row],[Numeric Month]],$N$5:$N$11,$O$5:$O$11)</f>
        <v>Feb</v>
      </c>
      <c r="K9028" t="str">
        <f>_xlfn.XLOOKUP(Table6[[#This Row],[Loan Date]],$Q$5:$Q$152,$R$5:$R$152)</f>
        <v>Wednesday</v>
      </c>
      <c r="L9028" t="str">
        <f>_xlfn.XLOOKUP(Table6[[#This Row],[Loan Date]],$Q$5:$Q$152,$S$5:$S$152)</f>
        <v>Week 7</v>
      </c>
    </row>
    <row r="9029" spans="1:12" x14ac:dyDescent="0.2">
      <c r="A9029" s="1">
        <v>44979</v>
      </c>
      <c r="B9029" t="s">
        <v>7</v>
      </c>
      <c r="C9029" s="1">
        <v>44979</v>
      </c>
      <c r="D9029" t="s">
        <v>171</v>
      </c>
      <c r="E9029" t="s">
        <v>23</v>
      </c>
      <c r="F9029" t="s">
        <v>23</v>
      </c>
      <c r="G9029" t="s">
        <v>20</v>
      </c>
      <c r="H9029" t="s">
        <v>0</v>
      </c>
      <c r="I9029">
        <f>MONTH(Table6[[#This Row],[Loan Date]])</f>
        <v>2</v>
      </c>
      <c r="J9029" t="str">
        <f>_xlfn.XLOOKUP(Table6[[#This Row],[Numeric Month]],$N$5:$N$11,$O$5:$O$11)</f>
        <v>Feb</v>
      </c>
      <c r="K9029" t="str">
        <f>_xlfn.XLOOKUP(Table6[[#This Row],[Loan Date]],$Q$5:$Q$152,$R$5:$R$152)</f>
        <v>Wednesday</v>
      </c>
      <c r="L9029" t="str">
        <f>_xlfn.XLOOKUP(Table6[[#This Row],[Loan Date]],$Q$5:$Q$152,$S$5:$S$152)</f>
        <v>Week 7</v>
      </c>
    </row>
    <row r="9030" spans="1:12" x14ac:dyDescent="0.2">
      <c r="A9030" s="1">
        <v>44979</v>
      </c>
      <c r="B9030" t="s">
        <v>5</v>
      </c>
      <c r="C9030" s="1">
        <v>44986</v>
      </c>
      <c r="D9030" t="s">
        <v>281</v>
      </c>
      <c r="E9030" t="s">
        <v>52</v>
      </c>
      <c r="F9030" t="s">
        <v>51</v>
      </c>
      <c r="G9030" t="s">
        <v>1</v>
      </c>
      <c r="H9030" t="s">
        <v>0</v>
      </c>
      <c r="I9030">
        <f>MONTH(Table6[[#This Row],[Loan Date]])</f>
        <v>2</v>
      </c>
      <c r="J9030" t="str">
        <f>_xlfn.XLOOKUP(Table6[[#This Row],[Numeric Month]],$N$5:$N$11,$O$5:$O$11)</f>
        <v>Feb</v>
      </c>
      <c r="K9030" t="str">
        <f>_xlfn.XLOOKUP(Table6[[#This Row],[Loan Date]],$Q$5:$Q$152,$R$5:$R$152)</f>
        <v>Wednesday</v>
      </c>
      <c r="L9030" t="str">
        <f>_xlfn.XLOOKUP(Table6[[#This Row],[Loan Date]],$Q$5:$Q$152,$S$5:$S$152)</f>
        <v>Week 7</v>
      </c>
    </row>
    <row r="9031" spans="1:12" x14ac:dyDescent="0.2">
      <c r="A9031" s="1">
        <v>44979</v>
      </c>
      <c r="B9031" t="s">
        <v>7</v>
      </c>
      <c r="C9031" s="1">
        <v>44979</v>
      </c>
      <c r="D9031" t="s">
        <v>428</v>
      </c>
      <c r="E9031" t="s">
        <v>37</v>
      </c>
      <c r="F9031" t="s">
        <v>37</v>
      </c>
      <c r="G9031" t="s">
        <v>20</v>
      </c>
      <c r="H9031" t="s">
        <v>0</v>
      </c>
      <c r="I9031">
        <f>MONTH(Table6[[#This Row],[Loan Date]])</f>
        <v>2</v>
      </c>
      <c r="J9031" t="str">
        <f>_xlfn.XLOOKUP(Table6[[#This Row],[Numeric Month]],$N$5:$N$11,$O$5:$O$11)</f>
        <v>Feb</v>
      </c>
      <c r="K9031" t="str">
        <f>_xlfn.XLOOKUP(Table6[[#This Row],[Loan Date]],$Q$5:$Q$152,$R$5:$R$152)</f>
        <v>Wednesday</v>
      </c>
      <c r="L9031" t="str">
        <f>_xlfn.XLOOKUP(Table6[[#This Row],[Loan Date]],$Q$5:$Q$152,$S$5:$S$152)</f>
        <v>Week 7</v>
      </c>
    </row>
    <row r="9032" spans="1:12" x14ac:dyDescent="0.2">
      <c r="A9032" s="1">
        <v>44979</v>
      </c>
      <c r="B9032" t="s">
        <v>7</v>
      </c>
      <c r="C9032" s="1">
        <v>44993</v>
      </c>
      <c r="D9032" t="s">
        <v>509</v>
      </c>
      <c r="E9032" t="s">
        <v>15</v>
      </c>
      <c r="F9032" t="s">
        <v>14</v>
      </c>
      <c r="G9032" t="s">
        <v>1</v>
      </c>
      <c r="H9032" t="s">
        <v>0</v>
      </c>
      <c r="I9032">
        <f>MONTH(Table6[[#This Row],[Loan Date]])</f>
        <v>2</v>
      </c>
      <c r="J9032" t="str">
        <f>_xlfn.XLOOKUP(Table6[[#This Row],[Numeric Month]],$N$5:$N$11,$O$5:$O$11)</f>
        <v>Feb</v>
      </c>
      <c r="K9032" t="str">
        <f>_xlfn.XLOOKUP(Table6[[#This Row],[Loan Date]],$Q$5:$Q$152,$R$5:$R$152)</f>
        <v>Wednesday</v>
      </c>
      <c r="L9032" t="str">
        <f>_xlfn.XLOOKUP(Table6[[#This Row],[Loan Date]],$Q$5:$Q$152,$S$5:$S$152)</f>
        <v>Week 7</v>
      </c>
    </row>
    <row r="9033" spans="1:12" x14ac:dyDescent="0.2">
      <c r="A9033" s="1">
        <v>44979</v>
      </c>
      <c r="B9033" t="s">
        <v>7</v>
      </c>
      <c r="C9033" s="1">
        <v>44979</v>
      </c>
      <c r="D9033" t="s">
        <v>472</v>
      </c>
      <c r="E9033" t="s">
        <v>37</v>
      </c>
      <c r="F9033" t="s">
        <v>37</v>
      </c>
      <c r="G9033" t="s">
        <v>20</v>
      </c>
      <c r="H9033" t="s">
        <v>0</v>
      </c>
      <c r="I9033">
        <f>MONTH(Table6[[#This Row],[Loan Date]])</f>
        <v>2</v>
      </c>
      <c r="J9033" t="str">
        <f>_xlfn.XLOOKUP(Table6[[#This Row],[Numeric Month]],$N$5:$N$11,$O$5:$O$11)</f>
        <v>Feb</v>
      </c>
      <c r="K9033" t="str">
        <f>_xlfn.XLOOKUP(Table6[[#This Row],[Loan Date]],$Q$5:$Q$152,$R$5:$R$152)</f>
        <v>Wednesday</v>
      </c>
      <c r="L9033" t="str">
        <f>_xlfn.XLOOKUP(Table6[[#This Row],[Loan Date]],$Q$5:$Q$152,$S$5:$S$152)</f>
        <v>Week 7</v>
      </c>
    </row>
    <row r="9034" spans="1:12" x14ac:dyDescent="0.2">
      <c r="A9034" s="1">
        <v>44979</v>
      </c>
      <c r="B9034" t="s">
        <v>5</v>
      </c>
      <c r="C9034" s="1">
        <v>44979</v>
      </c>
      <c r="D9034" t="s">
        <v>514</v>
      </c>
      <c r="E9034" t="s">
        <v>41</v>
      </c>
      <c r="F9034" t="s">
        <v>40</v>
      </c>
      <c r="G9034" t="s">
        <v>39</v>
      </c>
      <c r="H9034" t="s">
        <v>0</v>
      </c>
      <c r="I9034">
        <f>MONTH(Table6[[#This Row],[Loan Date]])</f>
        <v>2</v>
      </c>
      <c r="J9034" t="str">
        <f>_xlfn.XLOOKUP(Table6[[#This Row],[Numeric Month]],$N$5:$N$11,$O$5:$O$11)</f>
        <v>Feb</v>
      </c>
      <c r="K9034" t="str">
        <f>_xlfn.XLOOKUP(Table6[[#This Row],[Loan Date]],$Q$5:$Q$152,$R$5:$R$152)</f>
        <v>Wednesday</v>
      </c>
      <c r="L9034" t="str">
        <f>_xlfn.XLOOKUP(Table6[[#This Row],[Loan Date]],$Q$5:$Q$152,$S$5:$S$152)</f>
        <v>Week 7</v>
      </c>
    </row>
    <row r="9035" spans="1:12" x14ac:dyDescent="0.2">
      <c r="A9035" s="1">
        <v>44979</v>
      </c>
      <c r="B9035" t="s">
        <v>7</v>
      </c>
      <c r="C9035" s="1">
        <v>44979</v>
      </c>
      <c r="D9035" t="s">
        <v>177</v>
      </c>
      <c r="E9035" t="s">
        <v>176</v>
      </c>
      <c r="F9035" t="s">
        <v>23</v>
      </c>
      <c r="G9035" t="s">
        <v>20</v>
      </c>
      <c r="H9035" t="s">
        <v>0</v>
      </c>
      <c r="I9035">
        <f>MONTH(Table6[[#This Row],[Loan Date]])</f>
        <v>2</v>
      </c>
      <c r="J9035" t="str">
        <f>_xlfn.XLOOKUP(Table6[[#This Row],[Numeric Month]],$N$5:$N$11,$O$5:$O$11)</f>
        <v>Feb</v>
      </c>
      <c r="K9035" t="str">
        <f>_xlfn.XLOOKUP(Table6[[#This Row],[Loan Date]],$Q$5:$Q$152,$R$5:$R$152)</f>
        <v>Wednesday</v>
      </c>
      <c r="L9035" t="str">
        <f>_xlfn.XLOOKUP(Table6[[#This Row],[Loan Date]],$Q$5:$Q$152,$S$5:$S$152)</f>
        <v>Week 7</v>
      </c>
    </row>
    <row r="9036" spans="1:12" x14ac:dyDescent="0.2">
      <c r="A9036" s="1">
        <v>44979</v>
      </c>
      <c r="B9036" t="s">
        <v>7</v>
      </c>
      <c r="C9036" s="1">
        <v>44979</v>
      </c>
      <c r="D9036" t="s">
        <v>175</v>
      </c>
      <c r="E9036" t="s">
        <v>21</v>
      </c>
      <c r="F9036" t="s">
        <v>21</v>
      </c>
      <c r="G9036" t="s">
        <v>20</v>
      </c>
      <c r="H9036" t="s">
        <v>0</v>
      </c>
      <c r="I9036">
        <f>MONTH(Table6[[#This Row],[Loan Date]])</f>
        <v>2</v>
      </c>
      <c r="J9036" t="str">
        <f>_xlfn.XLOOKUP(Table6[[#This Row],[Numeric Month]],$N$5:$N$11,$O$5:$O$11)</f>
        <v>Feb</v>
      </c>
      <c r="K9036" t="str">
        <f>_xlfn.XLOOKUP(Table6[[#This Row],[Loan Date]],$Q$5:$Q$152,$R$5:$R$152)</f>
        <v>Wednesday</v>
      </c>
      <c r="L9036" t="str">
        <f>_xlfn.XLOOKUP(Table6[[#This Row],[Loan Date]],$Q$5:$Q$152,$S$5:$S$152)</f>
        <v>Week 7</v>
      </c>
    </row>
    <row r="9037" spans="1:12" x14ac:dyDescent="0.2">
      <c r="A9037" s="1">
        <v>44979</v>
      </c>
      <c r="B9037" t="s">
        <v>7</v>
      </c>
      <c r="C9037" s="1">
        <v>44979</v>
      </c>
      <c r="D9037" t="s">
        <v>589</v>
      </c>
      <c r="E9037" t="s">
        <v>21</v>
      </c>
      <c r="F9037" t="s">
        <v>21</v>
      </c>
      <c r="G9037" t="s">
        <v>20</v>
      </c>
      <c r="H9037" t="s">
        <v>0</v>
      </c>
      <c r="I9037">
        <f>MONTH(Table6[[#This Row],[Loan Date]])</f>
        <v>2</v>
      </c>
      <c r="J9037" t="str">
        <f>_xlfn.XLOOKUP(Table6[[#This Row],[Numeric Month]],$N$5:$N$11,$O$5:$O$11)</f>
        <v>Feb</v>
      </c>
      <c r="K9037" t="str">
        <f>_xlfn.XLOOKUP(Table6[[#This Row],[Loan Date]],$Q$5:$Q$152,$R$5:$R$152)</f>
        <v>Wednesday</v>
      </c>
      <c r="L9037" t="str">
        <f>_xlfn.XLOOKUP(Table6[[#This Row],[Loan Date]],$Q$5:$Q$152,$S$5:$S$152)</f>
        <v>Week 7</v>
      </c>
    </row>
    <row r="9038" spans="1:12" x14ac:dyDescent="0.2">
      <c r="A9038" s="1">
        <v>44979</v>
      </c>
      <c r="B9038" t="s">
        <v>7</v>
      </c>
      <c r="C9038" s="1">
        <v>44979</v>
      </c>
      <c r="D9038" t="s">
        <v>681</v>
      </c>
      <c r="E9038" t="s">
        <v>23</v>
      </c>
      <c r="F9038" t="s">
        <v>23</v>
      </c>
      <c r="G9038" t="s">
        <v>20</v>
      </c>
      <c r="H9038" t="s">
        <v>0</v>
      </c>
      <c r="I9038">
        <f>MONTH(Table6[[#This Row],[Loan Date]])</f>
        <v>2</v>
      </c>
      <c r="J9038" t="str">
        <f>_xlfn.XLOOKUP(Table6[[#This Row],[Numeric Month]],$N$5:$N$11,$O$5:$O$11)</f>
        <v>Feb</v>
      </c>
      <c r="K9038" t="str">
        <f>_xlfn.XLOOKUP(Table6[[#This Row],[Loan Date]],$Q$5:$Q$152,$R$5:$R$152)</f>
        <v>Wednesday</v>
      </c>
      <c r="L9038" t="str">
        <f>_xlfn.XLOOKUP(Table6[[#This Row],[Loan Date]],$Q$5:$Q$152,$S$5:$S$152)</f>
        <v>Week 7</v>
      </c>
    </row>
    <row r="9039" spans="1:12" x14ac:dyDescent="0.2">
      <c r="A9039" s="1">
        <v>44979</v>
      </c>
      <c r="B9039" t="s">
        <v>7</v>
      </c>
      <c r="C9039" s="1">
        <v>44979</v>
      </c>
      <c r="D9039" t="s">
        <v>327</v>
      </c>
      <c r="E9039" t="s">
        <v>49</v>
      </c>
      <c r="F9039" t="s">
        <v>49</v>
      </c>
      <c r="G9039" t="s">
        <v>20</v>
      </c>
      <c r="H9039" t="s">
        <v>0</v>
      </c>
      <c r="I9039">
        <f>MONTH(Table6[[#This Row],[Loan Date]])</f>
        <v>2</v>
      </c>
      <c r="J9039" t="str">
        <f>_xlfn.XLOOKUP(Table6[[#This Row],[Numeric Month]],$N$5:$N$11,$O$5:$O$11)</f>
        <v>Feb</v>
      </c>
      <c r="K9039" t="str">
        <f>_xlfn.XLOOKUP(Table6[[#This Row],[Loan Date]],$Q$5:$Q$152,$R$5:$R$152)</f>
        <v>Wednesday</v>
      </c>
      <c r="L9039" t="str">
        <f>_xlfn.XLOOKUP(Table6[[#This Row],[Loan Date]],$Q$5:$Q$152,$S$5:$S$152)</f>
        <v>Week 7</v>
      </c>
    </row>
    <row r="9040" spans="1:12" x14ac:dyDescent="0.2">
      <c r="A9040" s="1">
        <v>44979</v>
      </c>
      <c r="B9040" t="s">
        <v>7</v>
      </c>
      <c r="C9040" s="1">
        <v>44993</v>
      </c>
      <c r="D9040" t="s">
        <v>826</v>
      </c>
      <c r="E9040" t="s">
        <v>15</v>
      </c>
      <c r="F9040" t="s">
        <v>14</v>
      </c>
      <c r="G9040" t="s">
        <v>1</v>
      </c>
      <c r="H9040" t="s">
        <v>0</v>
      </c>
      <c r="I9040">
        <f>MONTH(Table6[[#This Row],[Loan Date]])</f>
        <v>2</v>
      </c>
      <c r="J9040" t="str">
        <f>_xlfn.XLOOKUP(Table6[[#This Row],[Numeric Month]],$N$5:$N$11,$O$5:$O$11)</f>
        <v>Feb</v>
      </c>
      <c r="K9040" t="str">
        <f>_xlfn.XLOOKUP(Table6[[#This Row],[Loan Date]],$Q$5:$Q$152,$R$5:$R$152)</f>
        <v>Wednesday</v>
      </c>
      <c r="L9040" t="str">
        <f>_xlfn.XLOOKUP(Table6[[#This Row],[Loan Date]],$Q$5:$Q$152,$S$5:$S$152)</f>
        <v>Week 7</v>
      </c>
    </row>
    <row r="9041" spans="1:12" x14ac:dyDescent="0.2">
      <c r="A9041" s="1">
        <v>44979</v>
      </c>
      <c r="B9041" t="s">
        <v>7</v>
      </c>
      <c r="C9041" s="1">
        <v>44979</v>
      </c>
      <c r="D9041" t="s">
        <v>63</v>
      </c>
      <c r="E9041" t="s">
        <v>44</v>
      </c>
      <c r="F9041" t="s">
        <v>44</v>
      </c>
      <c r="G9041" t="s">
        <v>39</v>
      </c>
      <c r="H9041" t="s">
        <v>0</v>
      </c>
      <c r="I9041">
        <f>MONTH(Table6[[#This Row],[Loan Date]])</f>
        <v>2</v>
      </c>
      <c r="J9041" t="str">
        <f>_xlfn.XLOOKUP(Table6[[#This Row],[Numeric Month]],$N$5:$N$11,$O$5:$O$11)</f>
        <v>Feb</v>
      </c>
      <c r="K9041" t="str">
        <f>_xlfn.XLOOKUP(Table6[[#This Row],[Loan Date]],$Q$5:$Q$152,$R$5:$R$152)</f>
        <v>Wednesday</v>
      </c>
      <c r="L9041" t="str">
        <f>_xlfn.XLOOKUP(Table6[[#This Row],[Loan Date]],$Q$5:$Q$152,$S$5:$S$152)</f>
        <v>Week 7</v>
      </c>
    </row>
    <row r="9042" spans="1:12" x14ac:dyDescent="0.2">
      <c r="A9042" s="1">
        <v>44979</v>
      </c>
      <c r="B9042" t="s">
        <v>7</v>
      </c>
      <c r="C9042" s="1">
        <v>44979</v>
      </c>
      <c r="D9042" t="s">
        <v>261</v>
      </c>
      <c r="E9042" t="s">
        <v>44</v>
      </c>
      <c r="F9042" t="s">
        <v>44</v>
      </c>
      <c r="G9042" t="s">
        <v>39</v>
      </c>
      <c r="H9042" t="s">
        <v>0</v>
      </c>
      <c r="I9042">
        <f>MONTH(Table6[[#This Row],[Loan Date]])</f>
        <v>2</v>
      </c>
      <c r="J9042" t="str">
        <f>_xlfn.XLOOKUP(Table6[[#This Row],[Numeric Month]],$N$5:$N$11,$O$5:$O$11)</f>
        <v>Feb</v>
      </c>
      <c r="K9042" t="str">
        <f>_xlfn.XLOOKUP(Table6[[#This Row],[Loan Date]],$Q$5:$Q$152,$R$5:$R$152)</f>
        <v>Wednesday</v>
      </c>
      <c r="L9042" t="str">
        <f>_xlfn.XLOOKUP(Table6[[#This Row],[Loan Date]],$Q$5:$Q$152,$S$5:$S$152)</f>
        <v>Week 7</v>
      </c>
    </row>
    <row r="9043" spans="1:12" x14ac:dyDescent="0.2">
      <c r="A9043" s="1">
        <v>44979</v>
      </c>
      <c r="B9043" t="s">
        <v>7</v>
      </c>
      <c r="C9043" s="1">
        <v>44979</v>
      </c>
      <c r="D9043" t="s">
        <v>29</v>
      </c>
      <c r="E9043" t="s">
        <v>23</v>
      </c>
      <c r="F9043" t="s">
        <v>23</v>
      </c>
      <c r="G9043" t="s">
        <v>20</v>
      </c>
      <c r="H9043" t="s">
        <v>0</v>
      </c>
      <c r="I9043">
        <f>MONTH(Table6[[#This Row],[Loan Date]])</f>
        <v>2</v>
      </c>
      <c r="J9043" t="str">
        <f>_xlfn.XLOOKUP(Table6[[#This Row],[Numeric Month]],$N$5:$N$11,$O$5:$O$11)</f>
        <v>Feb</v>
      </c>
      <c r="K9043" t="str">
        <f>_xlfn.XLOOKUP(Table6[[#This Row],[Loan Date]],$Q$5:$Q$152,$R$5:$R$152)</f>
        <v>Wednesday</v>
      </c>
      <c r="L9043" t="str">
        <f>_xlfn.XLOOKUP(Table6[[#This Row],[Loan Date]],$Q$5:$Q$152,$S$5:$S$152)</f>
        <v>Week 7</v>
      </c>
    </row>
    <row r="9044" spans="1:12" x14ac:dyDescent="0.2">
      <c r="A9044" s="1">
        <v>44979</v>
      </c>
      <c r="B9044" t="s">
        <v>7</v>
      </c>
      <c r="C9044" s="1">
        <v>44979</v>
      </c>
      <c r="D9044" t="s">
        <v>499</v>
      </c>
      <c r="E9044" t="s">
        <v>21</v>
      </c>
      <c r="F9044" t="s">
        <v>21</v>
      </c>
      <c r="G9044" t="s">
        <v>20</v>
      </c>
      <c r="H9044" t="s">
        <v>0</v>
      </c>
      <c r="I9044">
        <f>MONTH(Table6[[#This Row],[Loan Date]])</f>
        <v>2</v>
      </c>
      <c r="J9044" t="str">
        <f>_xlfn.XLOOKUP(Table6[[#This Row],[Numeric Month]],$N$5:$N$11,$O$5:$O$11)</f>
        <v>Feb</v>
      </c>
      <c r="K9044" t="str">
        <f>_xlfn.XLOOKUP(Table6[[#This Row],[Loan Date]],$Q$5:$Q$152,$R$5:$R$152)</f>
        <v>Wednesday</v>
      </c>
      <c r="L9044" t="str">
        <f>_xlfn.XLOOKUP(Table6[[#This Row],[Loan Date]],$Q$5:$Q$152,$S$5:$S$152)</f>
        <v>Week 7</v>
      </c>
    </row>
    <row r="9045" spans="1:12" x14ac:dyDescent="0.2">
      <c r="A9045" s="1">
        <v>44979</v>
      </c>
      <c r="B9045" t="s">
        <v>7</v>
      </c>
      <c r="C9045" s="1">
        <v>44979</v>
      </c>
      <c r="D9045" t="s">
        <v>185</v>
      </c>
      <c r="E9045" t="s">
        <v>21</v>
      </c>
      <c r="F9045" t="s">
        <v>21</v>
      </c>
      <c r="G9045" t="s">
        <v>20</v>
      </c>
      <c r="H9045" t="s">
        <v>0</v>
      </c>
      <c r="I9045">
        <f>MONTH(Table6[[#This Row],[Loan Date]])</f>
        <v>2</v>
      </c>
      <c r="J9045" t="str">
        <f>_xlfn.XLOOKUP(Table6[[#This Row],[Numeric Month]],$N$5:$N$11,$O$5:$O$11)</f>
        <v>Feb</v>
      </c>
      <c r="K9045" t="str">
        <f>_xlfn.XLOOKUP(Table6[[#This Row],[Loan Date]],$Q$5:$Q$152,$R$5:$R$152)</f>
        <v>Wednesday</v>
      </c>
      <c r="L9045" t="str">
        <f>_xlfn.XLOOKUP(Table6[[#This Row],[Loan Date]],$Q$5:$Q$152,$S$5:$S$152)</f>
        <v>Week 7</v>
      </c>
    </row>
    <row r="9046" spans="1:12" x14ac:dyDescent="0.2">
      <c r="A9046" s="1">
        <v>44979</v>
      </c>
      <c r="B9046" t="s">
        <v>7</v>
      </c>
      <c r="C9046" s="1">
        <v>44979</v>
      </c>
      <c r="D9046" t="s">
        <v>408</v>
      </c>
      <c r="E9046" t="s">
        <v>23</v>
      </c>
      <c r="F9046" t="s">
        <v>23</v>
      </c>
      <c r="G9046" t="s">
        <v>20</v>
      </c>
      <c r="H9046" t="s">
        <v>0</v>
      </c>
      <c r="I9046">
        <f>MONTH(Table6[[#This Row],[Loan Date]])</f>
        <v>2</v>
      </c>
      <c r="J9046" t="str">
        <f>_xlfn.XLOOKUP(Table6[[#This Row],[Numeric Month]],$N$5:$N$11,$O$5:$O$11)</f>
        <v>Feb</v>
      </c>
      <c r="K9046" t="str">
        <f>_xlfn.XLOOKUP(Table6[[#This Row],[Loan Date]],$Q$5:$Q$152,$R$5:$R$152)</f>
        <v>Wednesday</v>
      </c>
      <c r="L9046" t="str">
        <f>_xlfn.XLOOKUP(Table6[[#This Row],[Loan Date]],$Q$5:$Q$152,$S$5:$S$152)</f>
        <v>Week 7</v>
      </c>
    </row>
    <row r="9047" spans="1:12" x14ac:dyDescent="0.2">
      <c r="A9047" s="1">
        <v>44979</v>
      </c>
      <c r="B9047" t="s">
        <v>7</v>
      </c>
      <c r="C9047" s="1">
        <v>44979</v>
      </c>
      <c r="D9047" t="s">
        <v>138</v>
      </c>
      <c r="E9047" t="s">
        <v>37</v>
      </c>
      <c r="F9047" t="s">
        <v>37</v>
      </c>
      <c r="G9047" t="s">
        <v>20</v>
      </c>
      <c r="H9047" t="s">
        <v>0</v>
      </c>
      <c r="I9047">
        <f>MONTH(Table6[[#This Row],[Loan Date]])</f>
        <v>2</v>
      </c>
      <c r="J9047" t="str">
        <f>_xlfn.XLOOKUP(Table6[[#This Row],[Numeric Month]],$N$5:$N$11,$O$5:$O$11)</f>
        <v>Feb</v>
      </c>
      <c r="K9047" t="str">
        <f>_xlfn.XLOOKUP(Table6[[#This Row],[Loan Date]],$Q$5:$Q$152,$R$5:$R$152)</f>
        <v>Wednesday</v>
      </c>
      <c r="L9047" t="str">
        <f>_xlfn.XLOOKUP(Table6[[#This Row],[Loan Date]],$Q$5:$Q$152,$S$5:$S$152)</f>
        <v>Week 7</v>
      </c>
    </row>
    <row r="9048" spans="1:12" x14ac:dyDescent="0.2">
      <c r="A9048" s="1">
        <v>44979</v>
      </c>
      <c r="B9048" t="s">
        <v>7</v>
      </c>
      <c r="C9048" s="1">
        <v>44979</v>
      </c>
      <c r="D9048" t="s">
        <v>613</v>
      </c>
      <c r="E9048" t="s">
        <v>21</v>
      </c>
      <c r="F9048" t="s">
        <v>21</v>
      </c>
      <c r="G9048" t="s">
        <v>20</v>
      </c>
      <c r="H9048" t="s">
        <v>0</v>
      </c>
      <c r="I9048">
        <f>MONTH(Table6[[#This Row],[Loan Date]])</f>
        <v>2</v>
      </c>
      <c r="J9048" t="str">
        <f>_xlfn.XLOOKUP(Table6[[#This Row],[Numeric Month]],$N$5:$N$11,$O$5:$O$11)</f>
        <v>Feb</v>
      </c>
      <c r="K9048" t="str">
        <f>_xlfn.XLOOKUP(Table6[[#This Row],[Loan Date]],$Q$5:$Q$152,$R$5:$R$152)</f>
        <v>Wednesday</v>
      </c>
      <c r="L9048" t="str">
        <f>_xlfn.XLOOKUP(Table6[[#This Row],[Loan Date]],$Q$5:$Q$152,$S$5:$S$152)</f>
        <v>Week 7</v>
      </c>
    </row>
    <row r="9049" spans="1:12" x14ac:dyDescent="0.2">
      <c r="A9049" s="1">
        <v>44979</v>
      </c>
      <c r="B9049" t="s">
        <v>7</v>
      </c>
      <c r="C9049" s="1">
        <v>44979</v>
      </c>
      <c r="D9049" t="s">
        <v>188</v>
      </c>
      <c r="E9049" t="s">
        <v>23</v>
      </c>
      <c r="F9049" t="s">
        <v>23</v>
      </c>
      <c r="G9049" t="s">
        <v>20</v>
      </c>
      <c r="H9049" t="s">
        <v>0</v>
      </c>
      <c r="I9049">
        <f>MONTH(Table6[[#This Row],[Loan Date]])</f>
        <v>2</v>
      </c>
      <c r="J9049" t="str">
        <f>_xlfn.XLOOKUP(Table6[[#This Row],[Numeric Month]],$N$5:$N$11,$O$5:$O$11)</f>
        <v>Feb</v>
      </c>
      <c r="K9049" t="str">
        <f>_xlfn.XLOOKUP(Table6[[#This Row],[Loan Date]],$Q$5:$Q$152,$R$5:$R$152)</f>
        <v>Wednesday</v>
      </c>
      <c r="L9049" t="str">
        <f>_xlfn.XLOOKUP(Table6[[#This Row],[Loan Date]],$Q$5:$Q$152,$S$5:$S$152)</f>
        <v>Week 7</v>
      </c>
    </row>
    <row r="9050" spans="1:12" x14ac:dyDescent="0.2">
      <c r="A9050" s="1">
        <v>44979</v>
      </c>
      <c r="B9050" t="s">
        <v>7</v>
      </c>
      <c r="C9050" s="1">
        <v>44986</v>
      </c>
      <c r="D9050" t="s">
        <v>518</v>
      </c>
      <c r="E9050" t="s">
        <v>9</v>
      </c>
      <c r="F9050" t="s">
        <v>8</v>
      </c>
      <c r="G9050" t="s">
        <v>1</v>
      </c>
      <c r="H9050" t="s">
        <v>0</v>
      </c>
      <c r="I9050">
        <f>MONTH(Table6[[#This Row],[Loan Date]])</f>
        <v>2</v>
      </c>
      <c r="J9050" t="str">
        <f>_xlfn.XLOOKUP(Table6[[#This Row],[Numeric Month]],$N$5:$N$11,$O$5:$O$11)</f>
        <v>Feb</v>
      </c>
      <c r="K9050" t="str">
        <f>_xlfn.XLOOKUP(Table6[[#This Row],[Loan Date]],$Q$5:$Q$152,$R$5:$R$152)</f>
        <v>Wednesday</v>
      </c>
      <c r="L9050" t="str">
        <f>_xlfn.XLOOKUP(Table6[[#This Row],[Loan Date]],$Q$5:$Q$152,$S$5:$S$152)</f>
        <v>Week 7</v>
      </c>
    </row>
    <row r="9051" spans="1:12" x14ac:dyDescent="0.2">
      <c r="A9051" s="1">
        <v>44979</v>
      </c>
      <c r="B9051" t="s">
        <v>7</v>
      </c>
      <c r="C9051" s="1">
        <v>44979</v>
      </c>
      <c r="D9051" t="s">
        <v>310</v>
      </c>
      <c r="E9051" t="s">
        <v>21</v>
      </c>
      <c r="F9051" t="s">
        <v>21</v>
      </c>
      <c r="G9051" t="s">
        <v>20</v>
      </c>
      <c r="H9051" t="s">
        <v>0</v>
      </c>
      <c r="I9051">
        <f>MONTH(Table6[[#This Row],[Loan Date]])</f>
        <v>2</v>
      </c>
      <c r="J9051" t="str">
        <f>_xlfn.XLOOKUP(Table6[[#This Row],[Numeric Month]],$N$5:$N$11,$O$5:$O$11)</f>
        <v>Feb</v>
      </c>
      <c r="K9051" t="str">
        <f>_xlfn.XLOOKUP(Table6[[#This Row],[Loan Date]],$Q$5:$Q$152,$R$5:$R$152)</f>
        <v>Wednesday</v>
      </c>
      <c r="L9051" t="str">
        <f>_xlfn.XLOOKUP(Table6[[#This Row],[Loan Date]],$Q$5:$Q$152,$S$5:$S$152)</f>
        <v>Week 7</v>
      </c>
    </row>
    <row r="9052" spans="1:12" x14ac:dyDescent="0.2">
      <c r="A9052" s="1">
        <v>44979</v>
      </c>
      <c r="B9052" t="s">
        <v>7</v>
      </c>
      <c r="C9052" s="1">
        <v>44979</v>
      </c>
      <c r="D9052" t="s">
        <v>236</v>
      </c>
      <c r="E9052" t="s">
        <v>23</v>
      </c>
      <c r="F9052" t="s">
        <v>23</v>
      </c>
      <c r="G9052" t="s">
        <v>20</v>
      </c>
      <c r="H9052" t="s">
        <v>0</v>
      </c>
      <c r="I9052">
        <f>MONTH(Table6[[#This Row],[Loan Date]])</f>
        <v>2</v>
      </c>
      <c r="J9052" t="str">
        <f>_xlfn.XLOOKUP(Table6[[#This Row],[Numeric Month]],$N$5:$N$11,$O$5:$O$11)</f>
        <v>Feb</v>
      </c>
      <c r="K9052" t="str">
        <f>_xlfn.XLOOKUP(Table6[[#This Row],[Loan Date]],$Q$5:$Q$152,$R$5:$R$152)</f>
        <v>Wednesday</v>
      </c>
      <c r="L9052" t="str">
        <f>_xlfn.XLOOKUP(Table6[[#This Row],[Loan Date]],$Q$5:$Q$152,$S$5:$S$152)</f>
        <v>Week 7</v>
      </c>
    </row>
    <row r="9053" spans="1:12" x14ac:dyDescent="0.2">
      <c r="A9053" s="1">
        <v>44979</v>
      </c>
      <c r="B9053" t="s">
        <v>7</v>
      </c>
      <c r="C9053" s="1">
        <v>44979</v>
      </c>
      <c r="D9053" t="s">
        <v>62</v>
      </c>
      <c r="E9053" t="s">
        <v>41</v>
      </c>
      <c r="F9053" t="s">
        <v>40</v>
      </c>
      <c r="G9053" t="s">
        <v>39</v>
      </c>
      <c r="H9053" t="s">
        <v>0</v>
      </c>
      <c r="I9053">
        <f>MONTH(Table6[[#This Row],[Loan Date]])</f>
        <v>2</v>
      </c>
      <c r="J9053" t="str">
        <f>_xlfn.XLOOKUP(Table6[[#This Row],[Numeric Month]],$N$5:$N$11,$O$5:$O$11)</f>
        <v>Feb</v>
      </c>
      <c r="K9053" t="str">
        <f>_xlfn.XLOOKUP(Table6[[#This Row],[Loan Date]],$Q$5:$Q$152,$R$5:$R$152)</f>
        <v>Wednesday</v>
      </c>
      <c r="L9053" t="str">
        <f>_xlfn.XLOOKUP(Table6[[#This Row],[Loan Date]],$Q$5:$Q$152,$S$5:$S$152)</f>
        <v>Week 7</v>
      </c>
    </row>
    <row r="9054" spans="1:12" x14ac:dyDescent="0.2">
      <c r="A9054" s="1">
        <v>44979</v>
      </c>
      <c r="B9054" t="s">
        <v>5</v>
      </c>
      <c r="C9054" s="1">
        <v>44986</v>
      </c>
      <c r="D9054" t="s">
        <v>90</v>
      </c>
      <c r="E9054" t="s">
        <v>15</v>
      </c>
      <c r="F9054" t="s">
        <v>14</v>
      </c>
      <c r="G9054" t="s">
        <v>1</v>
      </c>
      <c r="H9054" t="s">
        <v>0</v>
      </c>
      <c r="I9054">
        <f>MONTH(Table6[[#This Row],[Loan Date]])</f>
        <v>2</v>
      </c>
      <c r="J9054" t="str">
        <f>_xlfn.XLOOKUP(Table6[[#This Row],[Numeric Month]],$N$5:$N$11,$O$5:$O$11)</f>
        <v>Feb</v>
      </c>
      <c r="K9054" t="str">
        <f>_xlfn.XLOOKUP(Table6[[#This Row],[Loan Date]],$Q$5:$Q$152,$R$5:$R$152)</f>
        <v>Wednesday</v>
      </c>
      <c r="L9054" t="str">
        <f>_xlfn.XLOOKUP(Table6[[#This Row],[Loan Date]],$Q$5:$Q$152,$S$5:$S$152)</f>
        <v>Week 7</v>
      </c>
    </row>
    <row r="9055" spans="1:12" x14ac:dyDescent="0.2">
      <c r="A9055" s="1">
        <v>44979</v>
      </c>
      <c r="B9055" t="s">
        <v>7</v>
      </c>
      <c r="C9055" s="1">
        <v>44986</v>
      </c>
      <c r="D9055" t="s">
        <v>800</v>
      </c>
      <c r="E9055" t="s">
        <v>52</v>
      </c>
      <c r="F9055" t="s">
        <v>51</v>
      </c>
      <c r="G9055" t="s">
        <v>1</v>
      </c>
      <c r="H9055" t="s">
        <v>0</v>
      </c>
      <c r="I9055">
        <f>MONTH(Table6[[#This Row],[Loan Date]])</f>
        <v>2</v>
      </c>
      <c r="J9055" t="str">
        <f>_xlfn.XLOOKUP(Table6[[#This Row],[Numeric Month]],$N$5:$N$11,$O$5:$O$11)</f>
        <v>Feb</v>
      </c>
      <c r="K9055" t="str">
        <f>_xlfn.XLOOKUP(Table6[[#This Row],[Loan Date]],$Q$5:$Q$152,$R$5:$R$152)</f>
        <v>Wednesday</v>
      </c>
      <c r="L9055" t="str">
        <f>_xlfn.XLOOKUP(Table6[[#This Row],[Loan Date]],$Q$5:$Q$152,$S$5:$S$152)</f>
        <v>Week 7</v>
      </c>
    </row>
    <row r="9056" spans="1:12" x14ac:dyDescent="0.2">
      <c r="A9056" s="1">
        <v>44979</v>
      </c>
      <c r="B9056" t="s">
        <v>7</v>
      </c>
      <c r="C9056" s="1">
        <v>44979</v>
      </c>
      <c r="D9056" t="s">
        <v>214</v>
      </c>
      <c r="E9056" t="s">
        <v>23</v>
      </c>
      <c r="F9056" t="s">
        <v>23</v>
      </c>
      <c r="G9056" t="s">
        <v>20</v>
      </c>
      <c r="H9056" t="s">
        <v>0</v>
      </c>
      <c r="I9056">
        <f>MONTH(Table6[[#This Row],[Loan Date]])</f>
        <v>2</v>
      </c>
      <c r="J9056" t="str">
        <f>_xlfn.XLOOKUP(Table6[[#This Row],[Numeric Month]],$N$5:$N$11,$O$5:$O$11)</f>
        <v>Feb</v>
      </c>
      <c r="K9056" t="str">
        <f>_xlfn.XLOOKUP(Table6[[#This Row],[Loan Date]],$Q$5:$Q$152,$R$5:$R$152)</f>
        <v>Wednesday</v>
      </c>
      <c r="L9056" t="str">
        <f>_xlfn.XLOOKUP(Table6[[#This Row],[Loan Date]],$Q$5:$Q$152,$S$5:$S$152)</f>
        <v>Week 7</v>
      </c>
    </row>
    <row r="9057" spans="1:12" x14ac:dyDescent="0.2">
      <c r="A9057" s="1">
        <v>44979</v>
      </c>
      <c r="B9057" t="s">
        <v>7</v>
      </c>
      <c r="C9057" s="1">
        <v>44979</v>
      </c>
      <c r="D9057" t="s">
        <v>111</v>
      </c>
      <c r="E9057" t="s">
        <v>21</v>
      </c>
      <c r="F9057" t="s">
        <v>21</v>
      </c>
      <c r="G9057" t="s">
        <v>20</v>
      </c>
      <c r="H9057" t="s">
        <v>0</v>
      </c>
      <c r="I9057">
        <f>MONTH(Table6[[#This Row],[Loan Date]])</f>
        <v>2</v>
      </c>
      <c r="J9057" t="str">
        <f>_xlfn.XLOOKUP(Table6[[#This Row],[Numeric Month]],$N$5:$N$11,$O$5:$O$11)</f>
        <v>Feb</v>
      </c>
      <c r="K9057" t="str">
        <f>_xlfn.XLOOKUP(Table6[[#This Row],[Loan Date]],$Q$5:$Q$152,$R$5:$R$152)</f>
        <v>Wednesday</v>
      </c>
      <c r="L9057" t="str">
        <f>_xlfn.XLOOKUP(Table6[[#This Row],[Loan Date]],$Q$5:$Q$152,$S$5:$S$152)</f>
        <v>Week 7</v>
      </c>
    </row>
    <row r="9058" spans="1:12" x14ac:dyDescent="0.2">
      <c r="A9058" s="1">
        <v>44979</v>
      </c>
      <c r="B9058" t="s">
        <v>5</v>
      </c>
      <c r="C9058" s="1">
        <v>44979</v>
      </c>
      <c r="D9058" t="s">
        <v>457</v>
      </c>
      <c r="E9058" t="s">
        <v>41</v>
      </c>
      <c r="F9058" t="s">
        <v>40</v>
      </c>
      <c r="G9058" t="s">
        <v>39</v>
      </c>
      <c r="H9058" t="s">
        <v>0</v>
      </c>
      <c r="I9058">
        <f>MONTH(Table6[[#This Row],[Loan Date]])</f>
        <v>2</v>
      </c>
      <c r="J9058" t="str">
        <f>_xlfn.XLOOKUP(Table6[[#This Row],[Numeric Month]],$N$5:$N$11,$O$5:$O$11)</f>
        <v>Feb</v>
      </c>
      <c r="K9058" t="str">
        <f>_xlfn.XLOOKUP(Table6[[#This Row],[Loan Date]],$Q$5:$Q$152,$R$5:$R$152)</f>
        <v>Wednesday</v>
      </c>
      <c r="L9058" t="str">
        <f>_xlfn.XLOOKUP(Table6[[#This Row],[Loan Date]],$Q$5:$Q$152,$S$5:$S$152)</f>
        <v>Week 7</v>
      </c>
    </row>
    <row r="9059" spans="1:12" x14ac:dyDescent="0.2">
      <c r="A9059" s="1">
        <v>44979</v>
      </c>
      <c r="B9059" t="s">
        <v>7</v>
      </c>
      <c r="C9059" s="1">
        <v>44979</v>
      </c>
      <c r="D9059" t="s">
        <v>115</v>
      </c>
      <c r="E9059" t="s">
        <v>23</v>
      </c>
      <c r="F9059" t="s">
        <v>23</v>
      </c>
      <c r="G9059" t="s">
        <v>20</v>
      </c>
      <c r="H9059" t="s">
        <v>0</v>
      </c>
      <c r="I9059">
        <f>MONTH(Table6[[#This Row],[Loan Date]])</f>
        <v>2</v>
      </c>
      <c r="J9059" t="str">
        <f>_xlfn.XLOOKUP(Table6[[#This Row],[Numeric Month]],$N$5:$N$11,$O$5:$O$11)</f>
        <v>Feb</v>
      </c>
      <c r="K9059" t="str">
        <f>_xlfn.XLOOKUP(Table6[[#This Row],[Loan Date]],$Q$5:$Q$152,$R$5:$R$152)</f>
        <v>Wednesday</v>
      </c>
      <c r="L9059" t="str">
        <f>_xlfn.XLOOKUP(Table6[[#This Row],[Loan Date]],$Q$5:$Q$152,$S$5:$S$152)</f>
        <v>Week 7</v>
      </c>
    </row>
    <row r="9060" spans="1:12" x14ac:dyDescent="0.2">
      <c r="A9060" s="1">
        <v>44979</v>
      </c>
      <c r="B9060" t="s">
        <v>7</v>
      </c>
      <c r="C9060" s="1">
        <v>44979</v>
      </c>
      <c r="D9060" t="s">
        <v>178</v>
      </c>
      <c r="E9060" t="s">
        <v>168</v>
      </c>
      <c r="F9060" t="s">
        <v>168</v>
      </c>
      <c r="G9060" t="s">
        <v>20</v>
      </c>
      <c r="H9060" t="s">
        <v>0</v>
      </c>
      <c r="I9060">
        <f>MONTH(Table6[[#This Row],[Loan Date]])</f>
        <v>2</v>
      </c>
      <c r="J9060" t="str">
        <f>_xlfn.XLOOKUP(Table6[[#This Row],[Numeric Month]],$N$5:$N$11,$O$5:$O$11)</f>
        <v>Feb</v>
      </c>
      <c r="K9060" t="str">
        <f>_xlfn.XLOOKUP(Table6[[#This Row],[Loan Date]],$Q$5:$Q$152,$R$5:$R$152)</f>
        <v>Wednesday</v>
      </c>
      <c r="L9060" t="str">
        <f>_xlfn.XLOOKUP(Table6[[#This Row],[Loan Date]],$Q$5:$Q$152,$S$5:$S$152)</f>
        <v>Week 7</v>
      </c>
    </row>
    <row r="9061" spans="1:12" x14ac:dyDescent="0.2">
      <c r="A9061" s="1">
        <v>44979</v>
      </c>
      <c r="B9061" t="s">
        <v>7</v>
      </c>
      <c r="C9061" s="1">
        <v>44979</v>
      </c>
      <c r="D9061" t="s">
        <v>314</v>
      </c>
      <c r="E9061" t="s">
        <v>49</v>
      </c>
      <c r="F9061" t="s">
        <v>49</v>
      </c>
      <c r="G9061" t="s">
        <v>20</v>
      </c>
      <c r="H9061" t="s">
        <v>0</v>
      </c>
      <c r="I9061">
        <f>MONTH(Table6[[#This Row],[Loan Date]])</f>
        <v>2</v>
      </c>
      <c r="J9061" t="str">
        <f>_xlfn.XLOOKUP(Table6[[#This Row],[Numeric Month]],$N$5:$N$11,$O$5:$O$11)</f>
        <v>Feb</v>
      </c>
      <c r="K9061" t="str">
        <f>_xlfn.XLOOKUP(Table6[[#This Row],[Loan Date]],$Q$5:$Q$152,$R$5:$R$152)</f>
        <v>Wednesday</v>
      </c>
      <c r="L9061" t="str">
        <f>_xlfn.XLOOKUP(Table6[[#This Row],[Loan Date]],$Q$5:$Q$152,$S$5:$S$152)</f>
        <v>Week 7</v>
      </c>
    </row>
    <row r="9062" spans="1:12" x14ac:dyDescent="0.2">
      <c r="A9062" s="1">
        <v>44979</v>
      </c>
      <c r="B9062" t="s">
        <v>7</v>
      </c>
      <c r="C9062" s="1">
        <v>44979</v>
      </c>
      <c r="D9062" t="s">
        <v>175</v>
      </c>
      <c r="E9062" t="s">
        <v>21</v>
      </c>
      <c r="F9062" t="s">
        <v>21</v>
      </c>
      <c r="G9062" t="s">
        <v>20</v>
      </c>
      <c r="H9062" t="s">
        <v>0</v>
      </c>
      <c r="I9062">
        <f>MONTH(Table6[[#This Row],[Loan Date]])</f>
        <v>2</v>
      </c>
      <c r="J9062" t="str">
        <f>_xlfn.XLOOKUP(Table6[[#This Row],[Numeric Month]],$N$5:$N$11,$O$5:$O$11)</f>
        <v>Feb</v>
      </c>
      <c r="K9062" t="str">
        <f>_xlfn.XLOOKUP(Table6[[#This Row],[Loan Date]],$Q$5:$Q$152,$R$5:$R$152)</f>
        <v>Wednesday</v>
      </c>
      <c r="L9062" t="str">
        <f>_xlfn.XLOOKUP(Table6[[#This Row],[Loan Date]],$Q$5:$Q$152,$S$5:$S$152)</f>
        <v>Week 7</v>
      </c>
    </row>
    <row r="9063" spans="1:12" x14ac:dyDescent="0.2">
      <c r="A9063" s="1">
        <v>44979</v>
      </c>
      <c r="B9063" t="s">
        <v>7</v>
      </c>
      <c r="C9063" s="1">
        <v>44979</v>
      </c>
      <c r="D9063" t="s">
        <v>177</v>
      </c>
      <c r="E9063" t="s">
        <v>176</v>
      </c>
      <c r="F9063" t="s">
        <v>23</v>
      </c>
      <c r="G9063" t="s">
        <v>20</v>
      </c>
      <c r="H9063" t="s">
        <v>0</v>
      </c>
      <c r="I9063">
        <f>MONTH(Table6[[#This Row],[Loan Date]])</f>
        <v>2</v>
      </c>
      <c r="J9063" t="str">
        <f>_xlfn.XLOOKUP(Table6[[#This Row],[Numeric Month]],$N$5:$N$11,$O$5:$O$11)</f>
        <v>Feb</v>
      </c>
      <c r="K9063" t="str">
        <f>_xlfn.XLOOKUP(Table6[[#This Row],[Loan Date]],$Q$5:$Q$152,$R$5:$R$152)</f>
        <v>Wednesday</v>
      </c>
      <c r="L9063" t="str">
        <f>_xlfn.XLOOKUP(Table6[[#This Row],[Loan Date]],$Q$5:$Q$152,$S$5:$S$152)</f>
        <v>Week 7</v>
      </c>
    </row>
    <row r="9064" spans="1:12" x14ac:dyDescent="0.2">
      <c r="A9064" s="1">
        <v>44979</v>
      </c>
      <c r="B9064" t="s">
        <v>35</v>
      </c>
      <c r="C9064" s="1">
        <v>44979</v>
      </c>
      <c r="D9064" t="s">
        <v>260</v>
      </c>
      <c r="E9064" t="s">
        <v>21</v>
      </c>
      <c r="F9064" t="s">
        <v>21</v>
      </c>
      <c r="G9064" t="s">
        <v>20</v>
      </c>
      <c r="H9064" t="s">
        <v>0</v>
      </c>
      <c r="I9064">
        <f>MONTH(Table6[[#This Row],[Loan Date]])</f>
        <v>2</v>
      </c>
      <c r="J9064" t="str">
        <f>_xlfn.XLOOKUP(Table6[[#This Row],[Numeric Month]],$N$5:$N$11,$O$5:$O$11)</f>
        <v>Feb</v>
      </c>
      <c r="K9064" t="str">
        <f>_xlfn.XLOOKUP(Table6[[#This Row],[Loan Date]],$Q$5:$Q$152,$R$5:$R$152)</f>
        <v>Wednesday</v>
      </c>
      <c r="L9064" t="str">
        <f>_xlfn.XLOOKUP(Table6[[#This Row],[Loan Date]],$Q$5:$Q$152,$S$5:$S$152)</f>
        <v>Week 7</v>
      </c>
    </row>
    <row r="9065" spans="1:12" x14ac:dyDescent="0.2">
      <c r="A9065" s="1">
        <v>44979</v>
      </c>
      <c r="B9065" t="s">
        <v>35</v>
      </c>
      <c r="C9065" s="1">
        <v>44979</v>
      </c>
      <c r="D9065" t="s">
        <v>241</v>
      </c>
      <c r="E9065" t="s">
        <v>23</v>
      </c>
      <c r="F9065" t="s">
        <v>23</v>
      </c>
      <c r="G9065" t="s">
        <v>20</v>
      </c>
      <c r="H9065" t="s">
        <v>0</v>
      </c>
      <c r="I9065">
        <f>MONTH(Table6[[#This Row],[Loan Date]])</f>
        <v>2</v>
      </c>
      <c r="J9065" t="str">
        <f>_xlfn.XLOOKUP(Table6[[#This Row],[Numeric Month]],$N$5:$N$11,$O$5:$O$11)</f>
        <v>Feb</v>
      </c>
      <c r="K9065" t="str">
        <f>_xlfn.XLOOKUP(Table6[[#This Row],[Loan Date]],$Q$5:$Q$152,$R$5:$R$152)</f>
        <v>Wednesday</v>
      </c>
      <c r="L9065" t="str">
        <f>_xlfn.XLOOKUP(Table6[[#This Row],[Loan Date]],$Q$5:$Q$152,$S$5:$S$152)</f>
        <v>Week 7</v>
      </c>
    </row>
    <row r="9066" spans="1:12" x14ac:dyDescent="0.2">
      <c r="A9066" s="1">
        <v>44979</v>
      </c>
      <c r="B9066" t="s">
        <v>5</v>
      </c>
      <c r="C9066" s="1">
        <v>44979</v>
      </c>
      <c r="D9066" t="s">
        <v>26</v>
      </c>
      <c r="E9066" t="s">
        <v>23</v>
      </c>
      <c r="F9066" t="s">
        <v>23</v>
      </c>
      <c r="G9066" t="s">
        <v>20</v>
      </c>
      <c r="H9066" t="s">
        <v>0</v>
      </c>
      <c r="I9066">
        <f>MONTH(Table6[[#This Row],[Loan Date]])</f>
        <v>2</v>
      </c>
      <c r="J9066" t="str">
        <f>_xlfn.XLOOKUP(Table6[[#This Row],[Numeric Month]],$N$5:$N$11,$O$5:$O$11)</f>
        <v>Feb</v>
      </c>
      <c r="K9066" t="str">
        <f>_xlfn.XLOOKUP(Table6[[#This Row],[Loan Date]],$Q$5:$Q$152,$R$5:$R$152)</f>
        <v>Wednesday</v>
      </c>
      <c r="L9066" t="str">
        <f>_xlfn.XLOOKUP(Table6[[#This Row],[Loan Date]],$Q$5:$Q$152,$S$5:$S$152)</f>
        <v>Week 7</v>
      </c>
    </row>
    <row r="9067" spans="1:12" x14ac:dyDescent="0.2">
      <c r="A9067" s="1">
        <v>44979</v>
      </c>
      <c r="B9067" t="s">
        <v>5</v>
      </c>
      <c r="C9067" s="1">
        <v>44979</v>
      </c>
      <c r="D9067" t="s">
        <v>523</v>
      </c>
      <c r="E9067" t="s">
        <v>168</v>
      </c>
      <c r="F9067" t="s">
        <v>168</v>
      </c>
      <c r="G9067" t="s">
        <v>20</v>
      </c>
      <c r="H9067" t="s">
        <v>0</v>
      </c>
      <c r="I9067">
        <f>MONTH(Table6[[#This Row],[Loan Date]])</f>
        <v>2</v>
      </c>
      <c r="J9067" t="str">
        <f>_xlfn.XLOOKUP(Table6[[#This Row],[Numeric Month]],$N$5:$N$11,$O$5:$O$11)</f>
        <v>Feb</v>
      </c>
      <c r="K9067" t="str">
        <f>_xlfn.XLOOKUP(Table6[[#This Row],[Loan Date]],$Q$5:$Q$152,$R$5:$R$152)</f>
        <v>Wednesday</v>
      </c>
      <c r="L9067" t="str">
        <f>_xlfn.XLOOKUP(Table6[[#This Row],[Loan Date]],$Q$5:$Q$152,$S$5:$S$152)</f>
        <v>Week 7</v>
      </c>
    </row>
    <row r="9068" spans="1:12" x14ac:dyDescent="0.2">
      <c r="A9068" s="1">
        <v>44979</v>
      </c>
      <c r="B9068" t="s">
        <v>7</v>
      </c>
      <c r="C9068" s="1">
        <v>45000</v>
      </c>
      <c r="D9068" t="s">
        <v>421</v>
      </c>
      <c r="E9068" t="s">
        <v>52</v>
      </c>
      <c r="F9068" t="s">
        <v>51</v>
      </c>
      <c r="G9068" t="s">
        <v>1</v>
      </c>
      <c r="H9068" t="s">
        <v>0</v>
      </c>
      <c r="I9068">
        <f>MONTH(Table6[[#This Row],[Loan Date]])</f>
        <v>2</v>
      </c>
      <c r="J9068" t="str">
        <f>_xlfn.XLOOKUP(Table6[[#This Row],[Numeric Month]],$N$5:$N$11,$O$5:$O$11)</f>
        <v>Feb</v>
      </c>
      <c r="K9068" t="str">
        <f>_xlfn.XLOOKUP(Table6[[#This Row],[Loan Date]],$Q$5:$Q$152,$R$5:$R$152)</f>
        <v>Wednesday</v>
      </c>
      <c r="L9068" t="str">
        <f>_xlfn.XLOOKUP(Table6[[#This Row],[Loan Date]],$Q$5:$Q$152,$S$5:$S$152)</f>
        <v>Week 7</v>
      </c>
    </row>
    <row r="9069" spans="1:12" x14ac:dyDescent="0.2">
      <c r="A9069" s="1">
        <v>44979</v>
      </c>
      <c r="B9069" t="s">
        <v>5</v>
      </c>
      <c r="C9069" s="1">
        <v>44993</v>
      </c>
      <c r="D9069" t="s">
        <v>825</v>
      </c>
      <c r="E9069" t="s">
        <v>9</v>
      </c>
      <c r="F9069" t="s">
        <v>8</v>
      </c>
      <c r="G9069" t="s">
        <v>1</v>
      </c>
      <c r="H9069" t="s">
        <v>0</v>
      </c>
      <c r="I9069">
        <f>MONTH(Table6[[#This Row],[Loan Date]])</f>
        <v>2</v>
      </c>
      <c r="J9069" t="str">
        <f>_xlfn.XLOOKUP(Table6[[#This Row],[Numeric Month]],$N$5:$N$11,$O$5:$O$11)</f>
        <v>Feb</v>
      </c>
      <c r="K9069" t="str">
        <f>_xlfn.XLOOKUP(Table6[[#This Row],[Loan Date]],$Q$5:$Q$152,$R$5:$R$152)</f>
        <v>Wednesday</v>
      </c>
      <c r="L9069" t="str">
        <f>_xlfn.XLOOKUP(Table6[[#This Row],[Loan Date]],$Q$5:$Q$152,$S$5:$S$152)</f>
        <v>Week 7</v>
      </c>
    </row>
    <row r="9070" spans="1:12" x14ac:dyDescent="0.2">
      <c r="A9070" s="1">
        <v>44979</v>
      </c>
      <c r="B9070" t="s">
        <v>7</v>
      </c>
      <c r="C9070" s="1">
        <v>44986</v>
      </c>
      <c r="D9070" t="s">
        <v>708</v>
      </c>
      <c r="E9070" t="s">
        <v>15</v>
      </c>
      <c r="F9070" t="s">
        <v>14</v>
      </c>
      <c r="G9070" t="s">
        <v>1</v>
      </c>
      <c r="H9070" t="s">
        <v>0</v>
      </c>
      <c r="I9070">
        <f>MONTH(Table6[[#This Row],[Loan Date]])</f>
        <v>2</v>
      </c>
      <c r="J9070" t="str">
        <f>_xlfn.XLOOKUP(Table6[[#This Row],[Numeric Month]],$N$5:$N$11,$O$5:$O$11)</f>
        <v>Feb</v>
      </c>
      <c r="K9070" t="str">
        <f>_xlfn.XLOOKUP(Table6[[#This Row],[Loan Date]],$Q$5:$Q$152,$R$5:$R$152)</f>
        <v>Wednesday</v>
      </c>
      <c r="L9070" t="str">
        <f>_xlfn.XLOOKUP(Table6[[#This Row],[Loan Date]],$Q$5:$Q$152,$S$5:$S$152)</f>
        <v>Week 7</v>
      </c>
    </row>
    <row r="9071" spans="1:12" x14ac:dyDescent="0.2">
      <c r="A9071" s="1">
        <v>44979</v>
      </c>
      <c r="B9071" t="s">
        <v>7</v>
      </c>
      <c r="C9071" s="1">
        <v>44979</v>
      </c>
      <c r="D9071" t="s">
        <v>472</v>
      </c>
      <c r="E9071" t="s">
        <v>37</v>
      </c>
      <c r="F9071" t="s">
        <v>37</v>
      </c>
      <c r="G9071" t="s">
        <v>20</v>
      </c>
      <c r="H9071" t="s">
        <v>0</v>
      </c>
      <c r="I9071">
        <f>MONTH(Table6[[#This Row],[Loan Date]])</f>
        <v>2</v>
      </c>
      <c r="J9071" t="str">
        <f>_xlfn.XLOOKUP(Table6[[#This Row],[Numeric Month]],$N$5:$N$11,$O$5:$O$11)</f>
        <v>Feb</v>
      </c>
      <c r="K9071" t="str">
        <f>_xlfn.XLOOKUP(Table6[[#This Row],[Loan Date]],$Q$5:$Q$152,$R$5:$R$152)</f>
        <v>Wednesday</v>
      </c>
      <c r="L9071" t="str">
        <f>_xlfn.XLOOKUP(Table6[[#This Row],[Loan Date]],$Q$5:$Q$152,$S$5:$S$152)</f>
        <v>Week 7</v>
      </c>
    </row>
    <row r="9072" spans="1:12" x14ac:dyDescent="0.2">
      <c r="A9072" s="1">
        <v>44979</v>
      </c>
      <c r="B9072" t="s">
        <v>7</v>
      </c>
      <c r="C9072" s="1">
        <v>44979</v>
      </c>
      <c r="D9072" t="s">
        <v>428</v>
      </c>
      <c r="E9072" t="s">
        <v>37</v>
      </c>
      <c r="F9072" t="s">
        <v>37</v>
      </c>
      <c r="G9072" t="s">
        <v>20</v>
      </c>
      <c r="H9072" t="s">
        <v>0</v>
      </c>
      <c r="I9072">
        <f>MONTH(Table6[[#This Row],[Loan Date]])</f>
        <v>2</v>
      </c>
      <c r="J9072" t="str">
        <f>_xlfn.XLOOKUP(Table6[[#This Row],[Numeric Month]],$N$5:$N$11,$O$5:$O$11)</f>
        <v>Feb</v>
      </c>
      <c r="K9072" t="str">
        <f>_xlfn.XLOOKUP(Table6[[#This Row],[Loan Date]],$Q$5:$Q$152,$R$5:$R$152)</f>
        <v>Wednesday</v>
      </c>
      <c r="L9072" t="str">
        <f>_xlfn.XLOOKUP(Table6[[#This Row],[Loan Date]],$Q$5:$Q$152,$S$5:$S$152)</f>
        <v>Week 7</v>
      </c>
    </row>
    <row r="9073" spans="1:12" x14ac:dyDescent="0.2">
      <c r="A9073" s="1">
        <v>44979</v>
      </c>
      <c r="B9073" t="s">
        <v>5</v>
      </c>
      <c r="C9073" s="1">
        <v>44986</v>
      </c>
      <c r="D9073" t="s">
        <v>697</v>
      </c>
      <c r="E9073" t="s">
        <v>15</v>
      </c>
      <c r="F9073" t="s">
        <v>14</v>
      </c>
      <c r="G9073" t="s">
        <v>1</v>
      </c>
      <c r="H9073" t="s">
        <v>0</v>
      </c>
      <c r="I9073">
        <f>MONTH(Table6[[#This Row],[Loan Date]])</f>
        <v>2</v>
      </c>
      <c r="J9073" t="str">
        <f>_xlfn.XLOOKUP(Table6[[#This Row],[Numeric Month]],$N$5:$N$11,$O$5:$O$11)</f>
        <v>Feb</v>
      </c>
      <c r="K9073" t="str">
        <f>_xlfn.XLOOKUP(Table6[[#This Row],[Loan Date]],$Q$5:$Q$152,$R$5:$R$152)</f>
        <v>Wednesday</v>
      </c>
      <c r="L9073" t="str">
        <f>_xlfn.XLOOKUP(Table6[[#This Row],[Loan Date]],$Q$5:$Q$152,$S$5:$S$152)</f>
        <v>Week 7</v>
      </c>
    </row>
    <row r="9074" spans="1:12" x14ac:dyDescent="0.2">
      <c r="A9074" s="1">
        <v>44979</v>
      </c>
      <c r="B9074" t="s">
        <v>7</v>
      </c>
      <c r="C9074" s="1">
        <v>44979</v>
      </c>
      <c r="D9074" t="s">
        <v>344</v>
      </c>
      <c r="E9074" t="s">
        <v>49</v>
      </c>
      <c r="F9074" t="s">
        <v>49</v>
      </c>
      <c r="G9074" t="s">
        <v>20</v>
      </c>
      <c r="H9074" t="s">
        <v>0</v>
      </c>
      <c r="I9074">
        <f>MONTH(Table6[[#This Row],[Loan Date]])</f>
        <v>2</v>
      </c>
      <c r="J9074" t="str">
        <f>_xlfn.XLOOKUP(Table6[[#This Row],[Numeric Month]],$N$5:$N$11,$O$5:$O$11)</f>
        <v>Feb</v>
      </c>
      <c r="K9074" t="str">
        <f>_xlfn.XLOOKUP(Table6[[#This Row],[Loan Date]],$Q$5:$Q$152,$R$5:$R$152)</f>
        <v>Wednesday</v>
      </c>
      <c r="L9074" t="str">
        <f>_xlfn.XLOOKUP(Table6[[#This Row],[Loan Date]],$Q$5:$Q$152,$S$5:$S$152)</f>
        <v>Week 7</v>
      </c>
    </row>
    <row r="9075" spans="1:12" x14ac:dyDescent="0.2">
      <c r="A9075" s="1">
        <v>44979</v>
      </c>
      <c r="B9075" t="s">
        <v>7</v>
      </c>
      <c r="C9075" s="1">
        <v>44993</v>
      </c>
      <c r="D9075" t="s">
        <v>434</v>
      </c>
      <c r="E9075" t="s">
        <v>9</v>
      </c>
      <c r="F9075" t="s">
        <v>8</v>
      </c>
      <c r="G9075" t="s">
        <v>1</v>
      </c>
      <c r="H9075" t="s">
        <v>0</v>
      </c>
      <c r="I9075">
        <f>MONTH(Table6[[#This Row],[Loan Date]])</f>
        <v>2</v>
      </c>
      <c r="J9075" t="str">
        <f>_xlfn.XLOOKUP(Table6[[#This Row],[Numeric Month]],$N$5:$N$11,$O$5:$O$11)</f>
        <v>Feb</v>
      </c>
      <c r="K9075" t="str">
        <f>_xlfn.XLOOKUP(Table6[[#This Row],[Loan Date]],$Q$5:$Q$152,$R$5:$R$152)</f>
        <v>Wednesday</v>
      </c>
      <c r="L9075" t="str">
        <f>_xlfn.XLOOKUP(Table6[[#This Row],[Loan Date]],$Q$5:$Q$152,$S$5:$S$152)</f>
        <v>Week 7</v>
      </c>
    </row>
    <row r="9076" spans="1:12" x14ac:dyDescent="0.2">
      <c r="A9076" s="1">
        <v>44979</v>
      </c>
      <c r="B9076" t="s">
        <v>7</v>
      </c>
      <c r="C9076" s="1">
        <v>44993</v>
      </c>
      <c r="D9076" t="s">
        <v>824</v>
      </c>
      <c r="E9076" t="s">
        <v>3</v>
      </c>
      <c r="F9076" t="s">
        <v>2</v>
      </c>
      <c r="G9076" t="s">
        <v>1</v>
      </c>
      <c r="H9076" t="s">
        <v>0</v>
      </c>
      <c r="I9076">
        <f>MONTH(Table6[[#This Row],[Loan Date]])</f>
        <v>2</v>
      </c>
      <c r="J9076" t="str">
        <f>_xlfn.XLOOKUP(Table6[[#This Row],[Numeric Month]],$N$5:$N$11,$O$5:$O$11)</f>
        <v>Feb</v>
      </c>
      <c r="K9076" t="str">
        <f>_xlfn.XLOOKUP(Table6[[#This Row],[Loan Date]],$Q$5:$Q$152,$R$5:$R$152)</f>
        <v>Wednesday</v>
      </c>
      <c r="L9076" t="str">
        <f>_xlfn.XLOOKUP(Table6[[#This Row],[Loan Date]],$Q$5:$Q$152,$S$5:$S$152)</f>
        <v>Week 7</v>
      </c>
    </row>
    <row r="9077" spans="1:12" x14ac:dyDescent="0.2">
      <c r="A9077" s="1">
        <v>44979</v>
      </c>
      <c r="B9077" t="s">
        <v>7</v>
      </c>
      <c r="C9077" s="1">
        <v>44979</v>
      </c>
      <c r="D9077" t="s">
        <v>55</v>
      </c>
      <c r="E9077" t="s">
        <v>37</v>
      </c>
      <c r="F9077" t="s">
        <v>37</v>
      </c>
      <c r="G9077" t="s">
        <v>20</v>
      </c>
      <c r="H9077" t="s">
        <v>0</v>
      </c>
      <c r="I9077">
        <f>MONTH(Table6[[#This Row],[Loan Date]])</f>
        <v>2</v>
      </c>
      <c r="J9077" t="str">
        <f>_xlfn.XLOOKUP(Table6[[#This Row],[Numeric Month]],$N$5:$N$11,$O$5:$O$11)</f>
        <v>Feb</v>
      </c>
      <c r="K9077" t="str">
        <f>_xlfn.XLOOKUP(Table6[[#This Row],[Loan Date]],$Q$5:$Q$152,$R$5:$R$152)</f>
        <v>Wednesday</v>
      </c>
      <c r="L9077" t="str">
        <f>_xlfn.XLOOKUP(Table6[[#This Row],[Loan Date]],$Q$5:$Q$152,$S$5:$S$152)</f>
        <v>Week 7</v>
      </c>
    </row>
    <row r="9078" spans="1:12" x14ac:dyDescent="0.2">
      <c r="A9078" s="1">
        <v>44979</v>
      </c>
      <c r="B9078" t="s">
        <v>7</v>
      </c>
      <c r="C9078" s="1">
        <v>44979</v>
      </c>
      <c r="D9078" t="s">
        <v>248</v>
      </c>
      <c r="E9078" t="s">
        <v>44</v>
      </c>
      <c r="F9078" t="s">
        <v>44</v>
      </c>
      <c r="G9078" t="s">
        <v>39</v>
      </c>
      <c r="H9078" t="s">
        <v>0</v>
      </c>
      <c r="I9078">
        <f>MONTH(Table6[[#This Row],[Loan Date]])</f>
        <v>2</v>
      </c>
      <c r="J9078" t="str">
        <f>_xlfn.XLOOKUP(Table6[[#This Row],[Numeric Month]],$N$5:$N$11,$O$5:$O$11)</f>
        <v>Feb</v>
      </c>
      <c r="K9078" t="str">
        <f>_xlfn.XLOOKUP(Table6[[#This Row],[Loan Date]],$Q$5:$Q$152,$R$5:$R$152)</f>
        <v>Wednesday</v>
      </c>
      <c r="L9078" t="str">
        <f>_xlfn.XLOOKUP(Table6[[#This Row],[Loan Date]],$Q$5:$Q$152,$S$5:$S$152)</f>
        <v>Week 7</v>
      </c>
    </row>
    <row r="9079" spans="1:12" x14ac:dyDescent="0.2">
      <c r="A9079" s="1">
        <v>44979</v>
      </c>
      <c r="B9079" t="s">
        <v>5</v>
      </c>
      <c r="C9079" s="1">
        <v>44986</v>
      </c>
      <c r="D9079" t="s">
        <v>662</v>
      </c>
      <c r="E9079" t="s">
        <v>9</v>
      </c>
      <c r="F9079" t="s">
        <v>8</v>
      </c>
      <c r="G9079" t="s">
        <v>1</v>
      </c>
      <c r="H9079" t="s">
        <v>0</v>
      </c>
      <c r="I9079">
        <f>MONTH(Table6[[#This Row],[Loan Date]])</f>
        <v>2</v>
      </c>
      <c r="J9079" t="str">
        <f>_xlfn.XLOOKUP(Table6[[#This Row],[Numeric Month]],$N$5:$N$11,$O$5:$O$11)</f>
        <v>Feb</v>
      </c>
      <c r="K9079" t="str">
        <f>_xlfn.XLOOKUP(Table6[[#This Row],[Loan Date]],$Q$5:$Q$152,$R$5:$R$152)</f>
        <v>Wednesday</v>
      </c>
      <c r="L9079" t="str">
        <f>_xlfn.XLOOKUP(Table6[[#This Row],[Loan Date]],$Q$5:$Q$152,$S$5:$S$152)</f>
        <v>Week 7</v>
      </c>
    </row>
    <row r="9080" spans="1:12" x14ac:dyDescent="0.2">
      <c r="A9080" s="1">
        <v>44979</v>
      </c>
      <c r="B9080" t="s">
        <v>7</v>
      </c>
      <c r="C9080" s="1">
        <v>44979</v>
      </c>
      <c r="D9080" t="s">
        <v>408</v>
      </c>
      <c r="E9080" t="s">
        <v>23</v>
      </c>
      <c r="F9080" t="s">
        <v>23</v>
      </c>
      <c r="G9080" t="s">
        <v>20</v>
      </c>
      <c r="H9080" t="s">
        <v>0</v>
      </c>
      <c r="I9080">
        <f>MONTH(Table6[[#This Row],[Loan Date]])</f>
        <v>2</v>
      </c>
      <c r="J9080" t="str">
        <f>_xlfn.XLOOKUP(Table6[[#This Row],[Numeric Month]],$N$5:$N$11,$O$5:$O$11)</f>
        <v>Feb</v>
      </c>
      <c r="K9080" t="str">
        <f>_xlfn.XLOOKUP(Table6[[#This Row],[Loan Date]],$Q$5:$Q$152,$R$5:$R$152)</f>
        <v>Wednesday</v>
      </c>
      <c r="L9080" t="str">
        <f>_xlfn.XLOOKUP(Table6[[#This Row],[Loan Date]],$Q$5:$Q$152,$S$5:$S$152)</f>
        <v>Week 7</v>
      </c>
    </row>
    <row r="9081" spans="1:12" x14ac:dyDescent="0.2">
      <c r="A9081" s="1">
        <v>44979</v>
      </c>
      <c r="B9081" t="s">
        <v>7</v>
      </c>
      <c r="C9081" s="1">
        <v>44979</v>
      </c>
      <c r="D9081" t="s">
        <v>441</v>
      </c>
      <c r="E9081" t="s">
        <v>21</v>
      </c>
      <c r="F9081" t="s">
        <v>21</v>
      </c>
      <c r="G9081" t="s">
        <v>20</v>
      </c>
      <c r="H9081" t="s">
        <v>0</v>
      </c>
      <c r="I9081">
        <f>MONTH(Table6[[#This Row],[Loan Date]])</f>
        <v>2</v>
      </c>
      <c r="J9081" t="str">
        <f>_xlfn.XLOOKUP(Table6[[#This Row],[Numeric Month]],$N$5:$N$11,$O$5:$O$11)</f>
        <v>Feb</v>
      </c>
      <c r="K9081" t="str">
        <f>_xlfn.XLOOKUP(Table6[[#This Row],[Loan Date]],$Q$5:$Q$152,$R$5:$R$152)</f>
        <v>Wednesday</v>
      </c>
      <c r="L9081" t="str">
        <f>_xlfn.XLOOKUP(Table6[[#This Row],[Loan Date]],$Q$5:$Q$152,$S$5:$S$152)</f>
        <v>Week 7</v>
      </c>
    </row>
    <row r="9082" spans="1:12" x14ac:dyDescent="0.2">
      <c r="A9082" s="1">
        <v>44979</v>
      </c>
      <c r="B9082" t="s">
        <v>5</v>
      </c>
      <c r="C9082" s="1">
        <v>44979</v>
      </c>
      <c r="D9082" t="s">
        <v>165</v>
      </c>
      <c r="E9082" t="s">
        <v>21</v>
      </c>
      <c r="F9082" t="s">
        <v>21</v>
      </c>
      <c r="G9082" t="s">
        <v>20</v>
      </c>
      <c r="H9082" t="s">
        <v>0</v>
      </c>
      <c r="I9082">
        <f>MONTH(Table6[[#This Row],[Loan Date]])</f>
        <v>2</v>
      </c>
      <c r="J9082" t="str">
        <f>_xlfn.XLOOKUP(Table6[[#This Row],[Numeric Month]],$N$5:$N$11,$O$5:$O$11)</f>
        <v>Feb</v>
      </c>
      <c r="K9082" t="str">
        <f>_xlfn.XLOOKUP(Table6[[#This Row],[Loan Date]],$Q$5:$Q$152,$R$5:$R$152)</f>
        <v>Wednesday</v>
      </c>
      <c r="L9082" t="str">
        <f>_xlfn.XLOOKUP(Table6[[#This Row],[Loan Date]],$Q$5:$Q$152,$S$5:$S$152)</f>
        <v>Week 7</v>
      </c>
    </row>
    <row r="9083" spans="1:12" x14ac:dyDescent="0.2">
      <c r="A9083" s="1">
        <v>44979</v>
      </c>
      <c r="B9083" t="s">
        <v>7</v>
      </c>
      <c r="C9083" s="1">
        <v>44979</v>
      </c>
      <c r="D9083" t="s">
        <v>174</v>
      </c>
      <c r="E9083" t="s">
        <v>23</v>
      </c>
      <c r="F9083" t="s">
        <v>23</v>
      </c>
      <c r="G9083" t="s">
        <v>20</v>
      </c>
      <c r="H9083" t="s">
        <v>0</v>
      </c>
      <c r="I9083">
        <f>MONTH(Table6[[#This Row],[Loan Date]])</f>
        <v>2</v>
      </c>
      <c r="J9083" t="str">
        <f>_xlfn.XLOOKUP(Table6[[#This Row],[Numeric Month]],$N$5:$N$11,$O$5:$O$11)</f>
        <v>Feb</v>
      </c>
      <c r="K9083" t="str">
        <f>_xlfn.XLOOKUP(Table6[[#This Row],[Loan Date]],$Q$5:$Q$152,$R$5:$R$152)</f>
        <v>Wednesday</v>
      </c>
      <c r="L9083" t="str">
        <f>_xlfn.XLOOKUP(Table6[[#This Row],[Loan Date]],$Q$5:$Q$152,$S$5:$S$152)</f>
        <v>Week 7</v>
      </c>
    </row>
    <row r="9084" spans="1:12" x14ac:dyDescent="0.2">
      <c r="A9084" s="1">
        <v>44979</v>
      </c>
      <c r="B9084" t="s">
        <v>7</v>
      </c>
      <c r="C9084" s="1">
        <v>44979</v>
      </c>
      <c r="D9084" t="s">
        <v>610</v>
      </c>
      <c r="E9084" t="s">
        <v>21</v>
      </c>
      <c r="F9084" t="s">
        <v>21</v>
      </c>
      <c r="G9084" t="s">
        <v>20</v>
      </c>
      <c r="H9084" t="s">
        <v>0</v>
      </c>
      <c r="I9084">
        <f>MONTH(Table6[[#This Row],[Loan Date]])</f>
        <v>2</v>
      </c>
      <c r="J9084" t="str">
        <f>_xlfn.XLOOKUP(Table6[[#This Row],[Numeric Month]],$N$5:$N$11,$O$5:$O$11)</f>
        <v>Feb</v>
      </c>
      <c r="K9084" t="str">
        <f>_xlfn.XLOOKUP(Table6[[#This Row],[Loan Date]],$Q$5:$Q$152,$R$5:$R$152)</f>
        <v>Wednesday</v>
      </c>
      <c r="L9084" t="str">
        <f>_xlfn.XLOOKUP(Table6[[#This Row],[Loan Date]],$Q$5:$Q$152,$S$5:$S$152)</f>
        <v>Week 7</v>
      </c>
    </row>
    <row r="9085" spans="1:12" x14ac:dyDescent="0.2">
      <c r="A9085" s="1">
        <v>44979</v>
      </c>
      <c r="B9085" t="s">
        <v>7</v>
      </c>
      <c r="C9085" s="1">
        <v>44986</v>
      </c>
      <c r="D9085" t="s">
        <v>563</v>
      </c>
      <c r="E9085" t="s">
        <v>15</v>
      </c>
      <c r="F9085" t="s">
        <v>14</v>
      </c>
      <c r="G9085" t="s">
        <v>1</v>
      </c>
      <c r="H9085" t="s">
        <v>0</v>
      </c>
      <c r="I9085">
        <f>MONTH(Table6[[#This Row],[Loan Date]])</f>
        <v>2</v>
      </c>
      <c r="J9085" t="str">
        <f>_xlfn.XLOOKUP(Table6[[#This Row],[Numeric Month]],$N$5:$N$11,$O$5:$O$11)</f>
        <v>Feb</v>
      </c>
      <c r="K9085" t="str">
        <f>_xlfn.XLOOKUP(Table6[[#This Row],[Loan Date]],$Q$5:$Q$152,$R$5:$R$152)</f>
        <v>Wednesday</v>
      </c>
      <c r="L9085" t="str">
        <f>_xlfn.XLOOKUP(Table6[[#This Row],[Loan Date]],$Q$5:$Q$152,$S$5:$S$152)</f>
        <v>Week 7</v>
      </c>
    </row>
    <row r="9086" spans="1:12" x14ac:dyDescent="0.2">
      <c r="A9086" s="1">
        <v>44979</v>
      </c>
      <c r="B9086" t="s">
        <v>7</v>
      </c>
      <c r="C9086" s="1">
        <v>44979</v>
      </c>
      <c r="D9086" t="s">
        <v>823</v>
      </c>
      <c r="E9086" t="s">
        <v>221</v>
      </c>
      <c r="F9086" t="s">
        <v>221</v>
      </c>
      <c r="G9086" t="s">
        <v>20</v>
      </c>
      <c r="H9086" t="s">
        <v>0</v>
      </c>
      <c r="I9086">
        <f>MONTH(Table6[[#This Row],[Loan Date]])</f>
        <v>2</v>
      </c>
      <c r="J9086" t="str">
        <f>_xlfn.XLOOKUP(Table6[[#This Row],[Numeric Month]],$N$5:$N$11,$O$5:$O$11)</f>
        <v>Feb</v>
      </c>
      <c r="K9086" t="str">
        <f>_xlfn.XLOOKUP(Table6[[#This Row],[Loan Date]],$Q$5:$Q$152,$R$5:$R$152)</f>
        <v>Wednesday</v>
      </c>
      <c r="L9086" t="str">
        <f>_xlfn.XLOOKUP(Table6[[#This Row],[Loan Date]],$Q$5:$Q$152,$S$5:$S$152)</f>
        <v>Week 7</v>
      </c>
    </row>
    <row r="9087" spans="1:12" x14ac:dyDescent="0.2">
      <c r="A9087" s="1">
        <v>44979</v>
      </c>
      <c r="B9087" t="s">
        <v>7</v>
      </c>
      <c r="C9087" s="1">
        <v>44979</v>
      </c>
      <c r="D9087" t="s">
        <v>181</v>
      </c>
      <c r="E9087" t="s">
        <v>44</v>
      </c>
      <c r="F9087" t="s">
        <v>44</v>
      </c>
      <c r="G9087" t="s">
        <v>39</v>
      </c>
      <c r="H9087" t="s">
        <v>0</v>
      </c>
      <c r="I9087">
        <f>MONTH(Table6[[#This Row],[Loan Date]])</f>
        <v>2</v>
      </c>
      <c r="J9087" t="str">
        <f>_xlfn.XLOOKUP(Table6[[#This Row],[Numeric Month]],$N$5:$N$11,$O$5:$O$11)</f>
        <v>Feb</v>
      </c>
      <c r="K9087" t="str">
        <f>_xlfn.XLOOKUP(Table6[[#This Row],[Loan Date]],$Q$5:$Q$152,$R$5:$R$152)</f>
        <v>Wednesday</v>
      </c>
      <c r="L9087" t="str">
        <f>_xlfn.XLOOKUP(Table6[[#This Row],[Loan Date]],$Q$5:$Q$152,$S$5:$S$152)</f>
        <v>Week 7</v>
      </c>
    </row>
    <row r="9088" spans="1:12" x14ac:dyDescent="0.2">
      <c r="A9088" s="1">
        <v>44979</v>
      </c>
      <c r="B9088" t="s">
        <v>7</v>
      </c>
      <c r="C9088" s="1">
        <v>44993</v>
      </c>
      <c r="D9088" t="s">
        <v>822</v>
      </c>
      <c r="E9088" t="s">
        <v>9</v>
      </c>
      <c r="F9088" t="s">
        <v>8</v>
      </c>
      <c r="G9088" t="s">
        <v>1</v>
      </c>
      <c r="H9088" t="s">
        <v>0</v>
      </c>
      <c r="I9088">
        <f>MONTH(Table6[[#This Row],[Loan Date]])</f>
        <v>2</v>
      </c>
      <c r="J9088" t="str">
        <f>_xlfn.XLOOKUP(Table6[[#This Row],[Numeric Month]],$N$5:$N$11,$O$5:$O$11)</f>
        <v>Feb</v>
      </c>
      <c r="K9088" t="str">
        <f>_xlfn.XLOOKUP(Table6[[#This Row],[Loan Date]],$Q$5:$Q$152,$R$5:$R$152)</f>
        <v>Wednesday</v>
      </c>
      <c r="L9088" t="str">
        <f>_xlfn.XLOOKUP(Table6[[#This Row],[Loan Date]],$Q$5:$Q$152,$S$5:$S$152)</f>
        <v>Week 7</v>
      </c>
    </row>
    <row r="9089" spans="1:12" x14ac:dyDescent="0.2">
      <c r="A9089" s="1">
        <v>44979</v>
      </c>
      <c r="B9089" t="s">
        <v>35</v>
      </c>
      <c r="C9089" s="1">
        <v>44986</v>
      </c>
      <c r="D9089" t="s">
        <v>707</v>
      </c>
      <c r="E9089" t="s">
        <v>15</v>
      </c>
      <c r="F9089" t="s">
        <v>14</v>
      </c>
      <c r="G9089" t="s">
        <v>1</v>
      </c>
      <c r="H9089" t="s">
        <v>0</v>
      </c>
      <c r="I9089">
        <f>MONTH(Table6[[#This Row],[Loan Date]])</f>
        <v>2</v>
      </c>
      <c r="J9089" t="str">
        <f>_xlfn.XLOOKUP(Table6[[#This Row],[Numeric Month]],$N$5:$N$11,$O$5:$O$11)</f>
        <v>Feb</v>
      </c>
      <c r="K9089" t="str">
        <f>_xlfn.XLOOKUP(Table6[[#This Row],[Loan Date]],$Q$5:$Q$152,$R$5:$R$152)</f>
        <v>Wednesday</v>
      </c>
      <c r="L9089" t="str">
        <f>_xlfn.XLOOKUP(Table6[[#This Row],[Loan Date]],$Q$5:$Q$152,$S$5:$S$152)</f>
        <v>Week 7</v>
      </c>
    </row>
    <row r="9090" spans="1:12" x14ac:dyDescent="0.2">
      <c r="A9090" s="1">
        <v>44979</v>
      </c>
      <c r="B9090" t="s">
        <v>5</v>
      </c>
      <c r="C9090" s="1">
        <v>44979</v>
      </c>
      <c r="D9090" t="s">
        <v>178</v>
      </c>
      <c r="E9090" t="s">
        <v>168</v>
      </c>
      <c r="F9090" t="s">
        <v>168</v>
      </c>
      <c r="G9090" t="s">
        <v>20</v>
      </c>
      <c r="H9090" t="s">
        <v>0</v>
      </c>
      <c r="I9090">
        <f>MONTH(Table6[[#This Row],[Loan Date]])</f>
        <v>2</v>
      </c>
      <c r="J9090" t="str">
        <f>_xlfn.XLOOKUP(Table6[[#This Row],[Numeric Month]],$N$5:$N$11,$O$5:$O$11)</f>
        <v>Feb</v>
      </c>
      <c r="K9090" t="str">
        <f>_xlfn.XLOOKUP(Table6[[#This Row],[Loan Date]],$Q$5:$Q$152,$R$5:$R$152)</f>
        <v>Wednesday</v>
      </c>
      <c r="L9090" t="str">
        <f>_xlfn.XLOOKUP(Table6[[#This Row],[Loan Date]],$Q$5:$Q$152,$S$5:$S$152)</f>
        <v>Week 7</v>
      </c>
    </row>
    <row r="9091" spans="1:12" x14ac:dyDescent="0.2">
      <c r="A9091" s="1">
        <v>44979</v>
      </c>
      <c r="B9091" t="s">
        <v>7</v>
      </c>
      <c r="C9091" s="1">
        <v>44993</v>
      </c>
      <c r="D9091" t="s">
        <v>438</v>
      </c>
      <c r="E9091" t="s">
        <v>15</v>
      </c>
      <c r="F9091" t="s">
        <v>14</v>
      </c>
      <c r="G9091" t="s">
        <v>1</v>
      </c>
      <c r="H9091" t="s">
        <v>0</v>
      </c>
      <c r="I9091">
        <f>MONTH(Table6[[#This Row],[Loan Date]])</f>
        <v>2</v>
      </c>
      <c r="J9091" t="str">
        <f>_xlfn.XLOOKUP(Table6[[#This Row],[Numeric Month]],$N$5:$N$11,$O$5:$O$11)</f>
        <v>Feb</v>
      </c>
      <c r="K9091" t="str">
        <f>_xlfn.XLOOKUP(Table6[[#This Row],[Loan Date]],$Q$5:$Q$152,$R$5:$R$152)</f>
        <v>Wednesday</v>
      </c>
      <c r="L9091" t="str">
        <f>_xlfn.XLOOKUP(Table6[[#This Row],[Loan Date]],$Q$5:$Q$152,$S$5:$S$152)</f>
        <v>Week 7</v>
      </c>
    </row>
    <row r="9092" spans="1:12" x14ac:dyDescent="0.2">
      <c r="A9092" s="1">
        <v>44979</v>
      </c>
      <c r="B9092" t="s">
        <v>7</v>
      </c>
      <c r="C9092" s="1">
        <v>44993</v>
      </c>
      <c r="D9092" t="s">
        <v>199</v>
      </c>
      <c r="E9092" t="s">
        <v>9</v>
      </c>
      <c r="F9092" t="s">
        <v>8</v>
      </c>
      <c r="G9092" t="s">
        <v>1</v>
      </c>
      <c r="H9092" t="s">
        <v>0</v>
      </c>
      <c r="I9092">
        <f>MONTH(Table6[[#This Row],[Loan Date]])</f>
        <v>2</v>
      </c>
      <c r="J9092" t="str">
        <f>_xlfn.XLOOKUP(Table6[[#This Row],[Numeric Month]],$N$5:$N$11,$O$5:$O$11)</f>
        <v>Feb</v>
      </c>
      <c r="K9092" t="str">
        <f>_xlfn.XLOOKUP(Table6[[#This Row],[Loan Date]],$Q$5:$Q$152,$R$5:$R$152)</f>
        <v>Wednesday</v>
      </c>
      <c r="L9092" t="str">
        <f>_xlfn.XLOOKUP(Table6[[#This Row],[Loan Date]],$Q$5:$Q$152,$S$5:$S$152)</f>
        <v>Week 7</v>
      </c>
    </row>
    <row r="9093" spans="1:12" x14ac:dyDescent="0.2">
      <c r="A9093" s="1">
        <v>44979</v>
      </c>
      <c r="B9093" t="s">
        <v>7</v>
      </c>
      <c r="C9093" s="1">
        <v>44979</v>
      </c>
      <c r="D9093" t="s">
        <v>250</v>
      </c>
      <c r="E9093" t="s">
        <v>44</v>
      </c>
      <c r="F9093" t="s">
        <v>44</v>
      </c>
      <c r="G9093" t="s">
        <v>39</v>
      </c>
      <c r="H9093" t="s">
        <v>0</v>
      </c>
      <c r="I9093">
        <f>MONTH(Table6[[#This Row],[Loan Date]])</f>
        <v>2</v>
      </c>
      <c r="J9093" t="str">
        <f>_xlfn.XLOOKUP(Table6[[#This Row],[Numeric Month]],$N$5:$N$11,$O$5:$O$11)</f>
        <v>Feb</v>
      </c>
      <c r="K9093" t="str">
        <f>_xlfn.XLOOKUP(Table6[[#This Row],[Loan Date]],$Q$5:$Q$152,$R$5:$R$152)</f>
        <v>Wednesday</v>
      </c>
      <c r="L9093" t="str">
        <f>_xlfn.XLOOKUP(Table6[[#This Row],[Loan Date]],$Q$5:$Q$152,$S$5:$S$152)</f>
        <v>Week 7</v>
      </c>
    </row>
    <row r="9094" spans="1:12" x14ac:dyDescent="0.2">
      <c r="A9094" s="1">
        <v>44979</v>
      </c>
      <c r="B9094" t="s">
        <v>5</v>
      </c>
      <c r="C9094" s="1">
        <v>44991</v>
      </c>
      <c r="D9094" t="s">
        <v>654</v>
      </c>
      <c r="E9094" t="s">
        <v>15</v>
      </c>
      <c r="F9094" t="s">
        <v>14</v>
      </c>
      <c r="G9094" t="s">
        <v>1</v>
      </c>
      <c r="H9094" t="s">
        <v>0</v>
      </c>
      <c r="I9094">
        <f>MONTH(Table6[[#This Row],[Loan Date]])</f>
        <v>2</v>
      </c>
      <c r="J9094" t="str">
        <f>_xlfn.XLOOKUP(Table6[[#This Row],[Numeric Month]],$N$5:$N$11,$O$5:$O$11)</f>
        <v>Feb</v>
      </c>
      <c r="K9094" t="str">
        <f>_xlfn.XLOOKUP(Table6[[#This Row],[Loan Date]],$Q$5:$Q$152,$R$5:$R$152)</f>
        <v>Wednesday</v>
      </c>
      <c r="L9094" t="str">
        <f>_xlfn.XLOOKUP(Table6[[#This Row],[Loan Date]],$Q$5:$Q$152,$S$5:$S$152)</f>
        <v>Week 7</v>
      </c>
    </row>
    <row r="9095" spans="1:12" x14ac:dyDescent="0.2">
      <c r="A9095" s="1">
        <v>44979</v>
      </c>
      <c r="B9095" t="s">
        <v>7</v>
      </c>
      <c r="C9095" s="1">
        <v>44986</v>
      </c>
      <c r="D9095" t="s">
        <v>253</v>
      </c>
      <c r="E9095" t="s">
        <v>52</v>
      </c>
      <c r="F9095" t="s">
        <v>51</v>
      </c>
      <c r="G9095" t="s">
        <v>1</v>
      </c>
      <c r="H9095" t="s">
        <v>0</v>
      </c>
      <c r="I9095">
        <f>MONTH(Table6[[#This Row],[Loan Date]])</f>
        <v>2</v>
      </c>
      <c r="J9095" t="str">
        <f>_xlfn.XLOOKUP(Table6[[#This Row],[Numeric Month]],$N$5:$N$11,$O$5:$O$11)</f>
        <v>Feb</v>
      </c>
      <c r="K9095" t="str">
        <f>_xlfn.XLOOKUP(Table6[[#This Row],[Loan Date]],$Q$5:$Q$152,$R$5:$R$152)</f>
        <v>Wednesday</v>
      </c>
      <c r="L9095" t="str">
        <f>_xlfn.XLOOKUP(Table6[[#This Row],[Loan Date]],$Q$5:$Q$152,$S$5:$S$152)</f>
        <v>Week 7</v>
      </c>
    </row>
    <row r="9096" spans="1:12" x14ac:dyDescent="0.2">
      <c r="A9096" s="1">
        <v>44979</v>
      </c>
      <c r="B9096" t="s">
        <v>5</v>
      </c>
      <c r="C9096" s="1">
        <v>44979</v>
      </c>
      <c r="D9096" t="s">
        <v>673</v>
      </c>
      <c r="E9096" t="s">
        <v>21</v>
      </c>
      <c r="F9096" t="s">
        <v>21</v>
      </c>
      <c r="G9096" t="s">
        <v>20</v>
      </c>
      <c r="H9096" t="s">
        <v>0</v>
      </c>
      <c r="I9096">
        <f>MONTH(Table6[[#This Row],[Loan Date]])</f>
        <v>2</v>
      </c>
      <c r="J9096" t="str">
        <f>_xlfn.XLOOKUP(Table6[[#This Row],[Numeric Month]],$N$5:$N$11,$O$5:$O$11)</f>
        <v>Feb</v>
      </c>
      <c r="K9096" t="str">
        <f>_xlfn.XLOOKUP(Table6[[#This Row],[Loan Date]],$Q$5:$Q$152,$R$5:$R$152)</f>
        <v>Wednesday</v>
      </c>
      <c r="L9096" t="str">
        <f>_xlfn.XLOOKUP(Table6[[#This Row],[Loan Date]],$Q$5:$Q$152,$S$5:$S$152)</f>
        <v>Week 7</v>
      </c>
    </row>
    <row r="9097" spans="1:12" x14ac:dyDescent="0.2">
      <c r="A9097" s="1">
        <v>44979</v>
      </c>
      <c r="B9097" t="s">
        <v>5</v>
      </c>
      <c r="C9097" s="1">
        <v>44979</v>
      </c>
      <c r="D9097" t="s">
        <v>110</v>
      </c>
      <c r="E9097" t="s">
        <v>23</v>
      </c>
      <c r="F9097" t="s">
        <v>23</v>
      </c>
      <c r="G9097" t="s">
        <v>20</v>
      </c>
      <c r="H9097" t="s">
        <v>0</v>
      </c>
      <c r="I9097">
        <f>MONTH(Table6[[#This Row],[Loan Date]])</f>
        <v>2</v>
      </c>
      <c r="J9097" t="str">
        <f>_xlfn.XLOOKUP(Table6[[#This Row],[Numeric Month]],$N$5:$N$11,$O$5:$O$11)</f>
        <v>Feb</v>
      </c>
      <c r="K9097" t="str">
        <f>_xlfn.XLOOKUP(Table6[[#This Row],[Loan Date]],$Q$5:$Q$152,$R$5:$R$152)</f>
        <v>Wednesday</v>
      </c>
      <c r="L9097" t="str">
        <f>_xlfn.XLOOKUP(Table6[[#This Row],[Loan Date]],$Q$5:$Q$152,$S$5:$S$152)</f>
        <v>Week 7</v>
      </c>
    </row>
    <row r="9098" spans="1:12" x14ac:dyDescent="0.2">
      <c r="A9098" s="1">
        <v>44979</v>
      </c>
      <c r="B9098" t="s">
        <v>5</v>
      </c>
      <c r="C9098" s="1">
        <v>44979</v>
      </c>
      <c r="D9098" t="s">
        <v>185</v>
      </c>
      <c r="E9098" t="s">
        <v>21</v>
      </c>
      <c r="F9098" t="s">
        <v>21</v>
      </c>
      <c r="G9098" t="s">
        <v>20</v>
      </c>
      <c r="H9098" t="s">
        <v>0</v>
      </c>
      <c r="I9098">
        <f>MONTH(Table6[[#This Row],[Loan Date]])</f>
        <v>2</v>
      </c>
      <c r="J9098" t="str">
        <f>_xlfn.XLOOKUP(Table6[[#This Row],[Numeric Month]],$N$5:$N$11,$O$5:$O$11)</f>
        <v>Feb</v>
      </c>
      <c r="K9098" t="str">
        <f>_xlfn.XLOOKUP(Table6[[#This Row],[Loan Date]],$Q$5:$Q$152,$R$5:$R$152)</f>
        <v>Wednesday</v>
      </c>
      <c r="L9098" t="str">
        <f>_xlfn.XLOOKUP(Table6[[#This Row],[Loan Date]],$Q$5:$Q$152,$S$5:$S$152)</f>
        <v>Week 7</v>
      </c>
    </row>
    <row r="9099" spans="1:12" x14ac:dyDescent="0.2">
      <c r="A9099" s="1">
        <v>44979</v>
      </c>
      <c r="B9099" t="s">
        <v>5</v>
      </c>
      <c r="C9099" s="1">
        <v>44979</v>
      </c>
      <c r="D9099" t="s">
        <v>30</v>
      </c>
      <c r="E9099" t="s">
        <v>23</v>
      </c>
      <c r="F9099" t="s">
        <v>23</v>
      </c>
      <c r="G9099" t="s">
        <v>20</v>
      </c>
      <c r="H9099" t="s">
        <v>0</v>
      </c>
      <c r="I9099">
        <f>MONTH(Table6[[#This Row],[Loan Date]])</f>
        <v>2</v>
      </c>
      <c r="J9099" t="str">
        <f>_xlfn.XLOOKUP(Table6[[#This Row],[Numeric Month]],$N$5:$N$11,$O$5:$O$11)</f>
        <v>Feb</v>
      </c>
      <c r="K9099" t="str">
        <f>_xlfn.XLOOKUP(Table6[[#This Row],[Loan Date]],$Q$5:$Q$152,$R$5:$R$152)</f>
        <v>Wednesday</v>
      </c>
      <c r="L9099" t="str">
        <f>_xlfn.XLOOKUP(Table6[[#This Row],[Loan Date]],$Q$5:$Q$152,$S$5:$S$152)</f>
        <v>Week 7</v>
      </c>
    </row>
    <row r="9100" spans="1:12" x14ac:dyDescent="0.2">
      <c r="A9100" s="1">
        <v>44979</v>
      </c>
      <c r="B9100" t="s">
        <v>7</v>
      </c>
      <c r="C9100" s="1">
        <v>44979</v>
      </c>
      <c r="D9100" t="s">
        <v>428</v>
      </c>
      <c r="E9100" t="s">
        <v>37</v>
      </c>
      <c r="F9100" t="s">
        <v>37</v>
      </c>
      <c r="G9100" t="s">
        <v>20</v>
      </c>
      <c r="H9100" t="s">
        <v>0</v>
      </c>
      <c r="I9100">
        <f>MONTH(Table6[[#This Row],[Loan Date]])</f>
        <v>2</v>
      </c>
      <c r="J9100" t="str">
        <f>_xlfn.XLOOKUP(Table6[[#This Row],[Numeric Month]],$N$5:$N$11,$O$5:$O$11)</f>
        <v>Feb</v>
      </c>
      <c r="K9100" t="str">
        <f>_xlfn.XLOOKUP(Table6[[#This Row],[Loan Date]],$Q$5:$Q$152,$R$5:$R$152)</f>
        <v>Wednesday</v>
      </c>
      <c r="L9100" t="str">
        <f>_xlfn.XLOOKUP(Table6[[#This Row],[Loan Date]],$Q$5:$Q$152,$S$5:$S$152)</f>
        <v>Week 7</v>
      </c>
    </row>
    <row r="9101" spans="1:12" x14ac:dyDescent="0.2">
      <c r="A9101" s="1">
        <v>44979</v>
      </c>
      <c r="B9101" t="s">
        <v>7</v>
      </c>
      <c r="C9101" s="1">
        <v>44993</v>
      </c>
      <c r="D9101" t="s">
        <v>144</v>
      </c>
      <c r="E9101" t="s">
        <v>9</v>
      </c>
      <c r="F9101" t="s">
        <v>8</v>
      </c>
      <c r="G9101" t="s">
        <v>1</v>
      </c>
      <c r="H9101" t="s">
        <v>0</v>
      </c>
      <c r="I9101">
        <f>MONTH(Table6[[#This Row],[Loan Date]])</f>
        <v>2</v>
      </c>
      <c r="J9101" t="str">
        <f>_xlfn.XLOOKUP(Table6[[#This Row],[Numeric Month]],$N$5:$N$11,$O$5:$O$11)</f>
        <v>Feb</v>
      </c>
      <c r="K9101" t="str">
        <f>_xlfn.XLOOKUP(Table6[[#This Row],[Loan Date]],$Q$5:$Q$152,$R$5:$R$152)</f>
        <v>Wednesday</v>
      </c>
      <c r="L9101" t="str">
        <f>_xlfn.XLOOKUP(Table6[[#This Row],[Loan Date]],$Q$5:$Q$152,$S$5:$S$152)</f>
        <v>Week 7</v>
      </c>
    </row>
    <row r="9102" spans="1:12" x14ac:dyDescent="0.2">
      <c r="A9102" s="1">
        <v>44979</v>
      </c>
      <c r="B9102" t="s">
        <v>7</v>
      </c>
      <c r="C9102" s="1">
        <v>44979</v>
      </c>
      <c r="D9102" t="s">
        <v>681</v>
      </c>
      <c r="E9102" t="s">
        <v>23</v>
      </c>
      <c r="F9102" t="s">
        <v>23</v>
      </c>
      <c r="G9102" t="s">
        <v>20</v>
      </c>
      <c r="H9102" t="s">
        <v>0</v>
      </c>
      <c r="I9102">
        <f>MONTH(Table6[[#This Row],[Loan Date]])</f>
        <v>2</v>
      </c>
      <c r="J9102" t="str">
        <f>_xlfn.XLOOKUP(Table6[[#This Row],[Numeric Month]],$N$5:$N$11,$O$5:$O$11)</f>
        <v>Feb</v>
      </c>
      <c r="K9102" t="str">
        <f>_xlfn.XLOOKUP(Table6[[#This Row],[Loan Date]],$Q$5:$Q$152,$R$5:$R$152)</f>
        <v>Wednesday</v>
      </c>
      <c r="L9102" t="str">
        <f>_xlfn.XLOOKUP(Table6[[#This Row],[Loan Date]],$Q$5:$Q$152,$S$5:$S$152)</f>
        <v>Week 7</v>
      </c>
    </row>
    <row r="9103" spans="1:12" x14ac:dyDescent="0.2">
      <c r="A9103" s="1">
        <v>44979</v>
      </c>
      <c r="B9103" t="s">
        <v>5</v>
      </c>
      <c r="C9103" s="1">
        <v>44979</v>
      </c>
      <c r="D9103" t="s">
        <v>811</v>
      </c>
      <c r="E9103" t="s">
        <v>65</v>
      </c>
      <c r="F9103" t="s">
        <v>65</v>
      </c>
      <c r="G9103" t="s">
        <v>20</v>
      </c>
      <c r="H9103" t="s">
        <v>0</v>
      </c>
      <c r="I9103">
        <f>MONTH(Table6[[#This Row],[Loan Date]])</f>
        <v>2</v>
      </c>
      <c r="J9103" t="str">
        <f>_xlfn.XLOOKUP(Table6[[#This Row],[Numeric Month]],$N$5:$N$11,$O$5:$O$11)</f>
        <v>Feb</v>
      </c>
      <c r="K9103" t="str">
        <f>_xlfn.XLOOKUP(Table6[[#This Row],[Loan Date]],$Q$5:$Q$152,$R$5:$R$152)</f>
        <v>Wednesday</v>
      </c>
      <c r="L9103" t="str">
        <f>_xlfn.XLOOKUP(Table6[[#This Row],[Loan Date]],$Q$5:$Q$152,$S$5:$S$152)</f>
        <v>Week 7</v>
      </c>
    </row>
    <row r="9104" spans="1:12" x14ac:dyDescent="0.2">
      <c r="A9104" s="1">
        <v>44979</v>
      </c>
      <c r="B9104" t="s">
        <v>5</v>
      </c>
      <c r="C9104" s="1">
        <v>44979</v>
      </c>
      <c r="D9104" t="s">
        <v>171</v>
      </c>
      <c r="E9104" t="s">
        <v>23</v>
      </c>
      <c r="F9104" t="s">
        <v>23</v>
      </c>
      <c r="G9104" t="s">
        <v>20</v>
      </c>
      <c r="H9104" t="s">
        <v>0</v>
      </c>
      <c r="I9104">
        <f>MONTH(Table6[[#This Row],[Loan Date]])</f>
        <v>2</v>
      </c>
      <c r="J9104" t="str">
        <f>_xlfn.XLOOKUP(Table6[[#This Row],[Numeric Month]],$N$5:$N$11,$O$5:$O$11)</f>
        <v>Feb</v>
      </c>
      <c r="K9104" t="str">
        <f>_xlfn.XLOOKUP(Table6[[#This Row],[Loan Date]],$Q$5:$Q$152,$R$5:$R$152)</f>
        <v>Wednesday</v>
      </c>
      <c r="L9104" t="str">
        <f>_xlfn.XLOOKUP(Table6[[#This Row],[Loan Date]],$Q$5:$Q$152,$S$5:$S$152)</f>
        <v>Week 7</v>
      </c>
    </row>
    <row r="9105" spans="1:12" x14ac:dyDescent="0.2">
      <c r="A9105" s="1">
        <v>44979</v>
      </c>
      <c r="B9105" t="s">
        <v>7</v>
      </c>
      <c r="C9105" s="1">
        <v>44979</v>
      </c>
      <c r="D9105" t="s">
        <v>191</v>
      </c>
      <c r="E9105" t="s">
        <v>44</v>
      </c>
      <c r="F9105" t="s">
        <v>44</v>
      </c>
      <c r="G9105" t="s">
        <v>39</v>
      </c>
      <c r="H9105" t="s">
        <v>0</v>
      </c>
      <c r="I9105">
        <f>MONTH(Table6[[#This Row],[Loan Date]])</f>
        <v>2</v>
      </c>
      <c r="J9105" t="str">
        <f>_xlfn.XLOOKUP(Table6[[#This Row],[Numeric Month]],$N$5:$N$11,$O$5:$O$11)</f>
        <v>Feb</v>
      </c>
      <c r="K9105" t="str">
        <f>_xlfn.XLOOKUP(Table6[[#This Row],[Loan Date]],$Q$5:$Q$152,$R$5:$R$152)</f>
        <v>Wednesday</v>
      </c>
      <c r="L9105" t="str">
        <f>_xlfn.XLOOKUP(Table6[[#This Row],[Loan Date]],$Q$5:$Q$152,$S$5:$S$152)</f>
        <v>Week 7</v>
      </c>
    </row>
    <row r="9106" spans="1:12" x14ac:dyDescent="0.2">
      <c r="A9106" s="1">
        <v>44979</v>
      </c>
      <c r="B9106" t="s">
        <v>7</v>
      </c>
      <c r="C9106" s="1">
        <v>44979</v>
      </c>
      <c r="D9106" t="s">
        <v>604</v>
      </c>
      <c r="E9106" t="s">
        <v>21</v>
      </c>
      <c r="F9106" t="s">
        <v>21</v>
      </c>
      <c r="G9106" t="s">
        <v>20</v>
      </c>
      <c r="H9106" t="s">
        <v>0</v>
      </c>
      <c r="I9106">
        <f>MONTH(Table6[[#This Row],[Loan Date]])</f>
        <v>2</v>
      </c>
      <c r="J9106" t="str">
        <f>_xlfn.XLOOKUP(Table6[[#This Row],[Numeric Month]],$N$5:$N$11,$O$5:$O$11)</f>
        <v>Feb</v>
      </c>
      <c r="K9106" t="str">
        <f>_xlfn.XLOOKUP(Table6[[#This Row],[Loan Date]],$Q$5:$Q$152,$R$5:$R$152)</f>
        <v>Wednesday</v>
      </c>
      <c r="L9106" t="str">
        <f>_xlfn.XLOOKUP(Table6[[#This Row],[Loan Date]],$Q$5:$Q$152,$S$5:$S$152)</f>
        <v>Week 7</v>
      </c>
    </row>
    <row r="9107" spans="1:12" x14ac:dyDescent="0.2">
      <c r="A9107" s="1">
        <v>44979</v>
      </c>
      <c r="B9107" t="s">
        <v>7</v>
      </c>
      <c r="C9107" s="1">
        <v>44979</v>
      </c>
      <c r="D9107" t="s">
        <v>320</v>
      </c>
      <c r="E9107" t="s">
        <v>23</v>
      </c>
      <c r="F9107" t="s">
        <v>23</v>
      </c>
      <c r="G9107" t="s">
        <v>20</v>
      </c>
      <c r="H9107" t="s">
        <v>0</v>
      </c>
      <c r="I9107">
        <f>MONTH(Table6[[#This Row],[Loan Date]])</f>
        <v>2</v>
      </c>
      <c r="J9107" t="str">
        <f>_xlfn.XLOOKUP(Table6[[#This Row],[Numeric Month]],$N$5:$N$11,$O$5:$O$11)</f>
        <v>Feb</v>
      </c>
      <c r="K9107" t="str">
        <f>_xlfn.XLOOKUP(Table6[[#This Row],[Loan Date]],$Q$5:$Q$152,$R$5:$R$152)</f>
        <v>Wednesday</v>
      </c>
      <c r="L9107" t="str">
        <f>_xlfn.XLOOKUP(Table6[[#This Row],[Loan Date]],$Q$5:$Q$152,$S$5:$S$152)</f>
        <v>Week 7</v>
      </c>
    </row>
    <row r="9108" spans="1:12" x14ac:dyDescent="0.2">
      <c r="A9108" s="1">
        <v>44979</v>
      </c>
      <c r="B9108" t="s">
        <v>7</v>
      </c>
      <c r="C9108" s="1">
        <v>44979</v>
      </c>
      <c r="D9108" t="s">
        <v>117</v>
      </c>
      <c r="E9108" t="s">
        <v>65</v>
      </c>
      <c r="F9108" t="s">
        <v>65</v>
      </c>
      <c r="G9108" t="s">
        <v>20</v>
      </c>
      <c r="H9108" t="s">
        <v>0</v>
      </c>
      <c r="I9108">
        <f>MONTH(Table6[[#This Row],[Loan Date]])</f>
        <v>2</v>
      </c>
      <c r="J9108" t="str">
        <f>_xlfn.XLOOKUP(Table6[[#This Row],[Numeric Month]],$N$5:$N$11,$O$5:$O$11)</f>
        <v>Feb</v>
      </c>
      <c r="K9108" t="str">
        <f>_xlfn.XLOOKUP(Table6[[#This Row],[Loan Date]],$Q$5:$Q$152,$R$5:$R$152)</f>
        <v>Wednesday</v>
      </c>
      <c r="L9108" t="str">
        <f>_xlfn.XLOOKUP(Table6[[#This Row],[Loan Date]],$Q$5:$Q$152,$S$5:$S$152)</f>
        <v>Week 7</v>
      </c>
    </row>
    <row r="9109" spans="1:12" x14ac:dyDescent="0.2">
      <c r="A9109" s="1">
        <v>44979</v>
      </c>
      <c r="B9109" t="s">
        <v>7</v>
      </c>
      <c r="C9109" s="1">
        <v>44979</v>
      </c>
      <c r="D9109" t="s">
        <v>768</v>
      </c>
      <c r="E9109" t="s">
        <v>37</v>
      </c>
      <c r="F9109" t="s">
        <v>37</v>
      </c>
      <c r="G9109" t="s">
        <v>20</v>
      </c>
      <c r="H9109" t="s">
        <v>0</v>
      </c>
      <c r="I9109">
        <f>MONTH(Table6[[#This Row],[Loan Date]])</f>
        <v>2</v>
      </c>
      <c r="J9109" t="str">
        <f>_xlfn.XLOOKUP(Table6[[#This Row],[Numeric Month]],$N$5:$N$11,$O$5:$O$11)</f>
        <v>Feb</v>
      </c>
      <c r="K9109" t="str">
        <f>_xlfn.XLOOKUP(Table6[[#This Row],[Loan Date]],$Q$5:$Q$152,$R$5:$R$152)</f>
        <v>Wednesday</v>
      </c>
      <c r="L9109" t="str">
        <f>_xlfn.XLOOKUP(Table6[[#This Row],[Loan Date]],$Q$5:$Q$152,$S$5:$S$152)</f>
        <v>Week 7</v>
      </c>
    </row>
    <row r="9110" spans="1:12" x14ac:dyDescent="0.2">
      <c r="A9110" s="1">
        <v>44979</v>
      </c>
      <c r="B9110" t="s">
        <v>7</v>
      </c>
      <c r="C9110" s="1">
        <v>44979</v>
      </c>
      <c r="D9110" t="s">
        <v>45</v>
      </c>
      <c r="E9110" t="s">
        <v>44</v>
      </c>
      <c r="F9110" t="s">
        <v>44</v>
      </c>
      <c r="G9110" t="s">
        <v>39</v>
      </c>
      <c r="H9110" t="s">
        <v>0</v>
      </c>
      <c r="I9110">
        <f>MONTH(Table6[[#This Row],[Loan Date]])</f>
        <v>2</v>
      </c>
      <c r="J9110" t="str">
        <f>_xlfn.XLOOKUP(Table6[[#This Row],[Numeric Month]],$N$5:$N$11,$O$5:$O$11)</f>
        <v>Feb</v>
      </c>
      <c r="K9110" t="str">
        <f>_xlfn.XLOOKUP(Table6[[#This Row],[Loan Date]],$Q$5:$Q$152,$R$5:$R$152)</f>
        <v>Wednesday</v>
      </c>
      <c r="L9110" t="str">
        <f>_xlfn.XLOOKUP(Table6[[#This Row],[Loan Date]],$Q$5:$Q$152,$S$5:$S$152)</f>
        <v>Week 7</v>
      </c>
    </row>
    <row r="9111" spans="1:12" x14ac:dyDescent="0.2">
      <c r="A9111" s="1">
        <v>44979</v>
      </c>
      <c r="B9111" t="s">
        <v>5</v>
      </c>
      <c r="C9111" s="1">
        <v>44986</v>
      </c>
      <c r="D9111" t="s">
        <v>6</v>
      </c>
      <c r="E9111" t="s">
        <v>3</v>
      </c>
      <c r="F9111" t="s">
        <v>2</v>
      </c>
      <c r="G9111" t="s">
        <v>1</v>
      </c>
      <c r="H9111" t="s">
        <v>0</v>
      </c>
      <c r="I9111">
        <f>MONTH(Table6[[#This Row],[Loan Date]])</f>
        <v>2</v>
      </c>
      <c r="J9111" t="str">
        <f>_xlfn.XLOOKUP(Table6[[#This Row],[Numeric Month]],$N$5:$N$11,$O$5:$O$11)</f>
        <v>Feb</v>
      </c>
      <c r="K9111" t="str">
        <f>_xlfn.XLOOKUP(Table6[[#This Row],[Loan Date]],$Q$5:$Q$152,$R$5:$R$152)</f>
        <v>Wednesday</v>
      </c>
      <c r="L9111" t="str">
        <f>_xlfn.XLOOKUP(Table6[[#This Row],[Loan Date]],$Q$5:$Q$152,$S$5:$S$152)</f>
        <v>Week 7</v>
      </c>
    </row>
    <row r="9112" spans="1:12" x14ac:dyDescent="0.2">
      <c r="A9112" s="1">
        <v>44979</v>
      </c>
      <c r="B9112" t="s">
        <v>7</v>
      </c>
      <c r="C9112" s="1">
        <v>44979</v>
      </c>
      <c r="D9112" t="s">
        <v>152</v>
      </c>
      <c r="E9112" t="s">
        <v>37</v>
      </c>
      <c r="F9112" t="s">
        <v>37</v>
      </c>
      <c r="G9112" t="s">
        <v>20</v>
      </c>
      <c r="H9112" t="s">
        <v>0</v>
      </c>
      <c r="I9112">
        <f>MONTH(Table6[[#This Row],[Loan Date]])</f>
        <v>2</v>
      </c>
      <c r="J9112" t="str">
        <f>_xlfn.XLOOKUP(Table6[[#This Row],[Numeric Month]],$N$5:$N$11,$O$5:$O$11)</f>
        <v>Feb</v>
      </c>
      <c r="K9112" t="str">
        <f>_xlfn.XLOOKUP(Table6[[#This Row],[Loan Date]],$Q$5:$Q$152,$R$5:$R$152)</f>
        <v>Wednesday</v>
      </c>
      <c r="L9112" t="str">
        <f>_xlfn.XLOOKUP(Table6[[#This Row],[Loan Date]],$Q$5:$Q$152,$S$5:$S$152)</f>
        <v>Week 7</v>
      </c>
    </row>
    <row r="9113" spans="1:12" x14ac:dyDescent="0.2">
      <c r="A9113" s="1">
        <v>44979</v>
      </c>
      <c r="B9113" t="s">
        <v>7</v>
      </c>
      <c r="C9113" s="1">
        <v>44979</v>
      </c>
      <c r="D9113" t="s">
        <v>610</v>
      </c>
      <c r="E9113" t="s">
        <v>21</v>
      </c>
      <c r="F9113" t="s">
        <v>21</v>
      </c>
      <c r="G9113" t="s">
        <v>20</v>
      </c>
      <c r="H9113" t="s">
        <v>0</v>
      </c>
      <c r="I9113">
        <f>MONTH(Table6[[#This Row],[Loan Date]])</f>
        <v>2</v>
      </c>
      <c r="J9113" t="str">
        <f>_xlfn.XLOOKUP(Table6[[#This Row],[Numeric Month]],$N$5:$N$11,$O$5:$O$11)</f>
        <v>Feb</v>
      </c>
      <c r="K9113" t="str">
        <f>_xlfn.XLOOKUP(Table6[[#This Row],[Loan Date]],$Q$5:$Q$152,$R$5:$R$152)</f>
        <v>Wednesday</v>
      </c>
      <c r="L9113" t="str">
        <f>_xlfn.XLOOKUP(Table6[[#This Row],[Loan Date]],$Q$5:$Q$152,$S$5:$S$152)</f>
        <v>Week 7</v>
      </c>
    </row>
    <row r="9114" spans="1:12" x14ac:dyDescent="0.2">
      <c r="A9114" s="1">
        <v>44979</v>
      </c>
      <c r="B9114" t="s">
        <v>7</v>
      </c>
      <c r="C9114" s="1">
        <v>44979</v>
      </c>
      <c r="D9114" t="s">
        <v>174</v>
      </c>
      <c r="E9114" t="s">
        <v>23</v>
      </c>
      <c r="F9114" t="s">
        <v>23</v>
      </c>
      <c r="G9114" t="s">
        <v>20</v>
      </c>
      <c r="H9114" t="s">
        <v>0</v>
      </c>
      <c r="I9114">
        <f>MONTH(Table6[[#This Row],[Loan Date]])</f>
        <v>2</v>
      </c>
      <c r="J9114" t="str">
        <f>_xlfn.XLOOKUP(Table6[[#This Row],[Numeric Month]],$N$5:$N$11,$O$5:$O$11)</f>
        <v>Feb</v>
      </c>
      <c r="K9114" t="str">
        <f>_xlfn.XLOOKUP(Table6[[#This Row],[Loan Date]],$Q$5:$Q$152,$R$5:$R$152)</f>
        <v>Wednesday</v>
      </c>
      <c r="L9114" t="str">
        <f>_xlfn.XLOOKUP(Table6[[#This Row],[Loan Date]],$Q$5:$Q$152,$S$5:$S$152)</f>
        <v>Week 7</v>
      </c>
    </row>
    <row r="9115" spans="1:12" x14ac:dyDescent="0.2">
      <c r="A9115" s="1">
        <v>44979</v>
      </c>
      <c r="B9115" t="s">
        <v>5</v>
      </c>
      <c r="C9115" s="1">
        <v>44986</v>
      </c>
      <c r="D9115" t="s">
        <v>150</v>
      </c>
      <c r="E9115" t="s">
        <v>52</v>
      </c>
      <c r="F9115" t="s">
        <v>51</v>
      </c>
      <c r="G9115" t="s">
        <v>1</v>
      </c>
      <c r="H9115" t="s">
        <v>0</v>
      </c>
      <c r="I9115">
        <f>MONTH(Table6[[#This Row],[Loan Date]])</f>
        <v>2</v>
      </c>
      <c r="J9115" t="str">
        <f>_xlfn.XLOOKUP(Table6[[#This Row],[Numeric Month]],$N$5:$N$11,$O$5:$O$11)</f>
        <v>Feb</v>
      </c>
      <c r="K9115" t="str">
        <f>_xlfn.XLOOKUP(Table6[[#This Row],[Loan Date]],$Q$5:$Q$152,$R$5:$R$152)</f>
        <v>Wednesday</v>
      </c>
      <c r="L9115" t="str">
        <f>_xlfn.XLOOKUP(Table6[[#This Row],[Loan Date]],$Q$5:$Q$152,$S$5:$S$152)</f>
        <v>Week 7</v>
      </c>
    </row>
    <row r="9116" spans="1:12" x14ac:dyDescent="0.2">
      <c r="A9116" s="1">
        <v>44979</v>
      </c>
      <c r="B9116" t="s">
        <v>7</v>
      </c>
      <c r="C9116" s="1">
        <v>44979</v>
      </c>
      <c r="D9116" t="s">
        <v>77</v>
      </c>
      <c r="E9116" t="s">
        <v>23</v>
      </c>
      <c r="F9116" t="s">
        <v>23</v>
      </c>
      <c r="G9116" t="s">
        <v>20</v>
      </c>
      <c r="H9116" t="s">
        <v>0</v>
      </c>
      <c r="I9116">
        <f>MONTH(Table6[[#This Row],[Loan Date]])</f>
        <v>2</v>
      </c>
      <c r="J9116" t="str">
        <f>_xlfn.XLOOKUP(Table6[[#This Row],[Numeric Month]],$N$5:$N$11,$O$5:$O$11)</f>
        <v>Feb</v>
      </c>
      <c r="K9116" t="str">
        <f>_xlfn.XLOOKUP(Table6[[#This Row],[Loan Date]],$Q$5:$Q$152,$R$5:$R$152)</f>
        <v>Wednesday</v>
      </c>
      <c r="L9116" t="str">
        <f>_xlfn.XLOOKUP(Table6[[#This Row],[Loan Date]],$Q$5:$Q$152,$S$5:$S$152)</f>
        <v>Week 7</v>
      </c>
    </row>
    <row r="9117" spans="1:12" x14ac:dyDescent="0.2">
      <c r="A9117" s="1">
        <v>44979</v>
      </c>
      <c r="B9117" t="s">
        <v>5</v>
      </c>
      <c r="C9117" s="1">
        <v>44979</v>
      </c>
      <c r="D9117" t="s">
        <v>407</v>
      </c>
      <c r="E9117" t="s">
        <v>65</v>
      </c>
      <c r="F9117" t="s">
        <v>65</v>
      </c>
      <c r="G9117" t="s">
        <v>20</v>
      </c>
      <c r="H9117" t="s">
        <v>0</v>
      </c>
      <c r="I9117">
        <f>MONTH(Table6[[#This Row],[Loan Date]])</f>
        <v>2</v>
      </c>
      <c r="J9117" t="str">
        <f>_xlfn.XLOOKUP(Table6[[#This Row],[Numeric Month]],$N$5:$N$11,$O$5:$O$11)</f>
        <v>Feb</v>
      </c>
      <c r="K9117" t="str">
        <f>_xlfn.XLOOKUP(Table6[[#This Row],[Loan Date]],$Q$5:$Q$152,$R$5:$R$152)</f>
        <v>Wednesday</v>
      </c>
      <c r="L9117" t="str">
        <f>_xlfn.XLOOKUP(Table6[[#This Row],[Loan Date]],$Q$5:$Q$152,$S$5:$S$152)</f>
        <v>Week 7</v>
      </c>
    </row>
    <row r="9118" spans="1:12" x14ac:dyDescent="0.2">
      <c r="A9118" s="1">
        <v>44979</v>
      </c>
      <c r="B9118" t="s">
        <v>5</v>
      </c>
      <c r="C9118" s="1">
        <v>45009</v>
      </c>
      <c r="D9118" t="s">
        <v>821</v>
      </c>
      <c r="E9118" t="s">
        <v>3</v>
      </c>
      <c r="F9118" t="s">
        <v>2</v>
      </c>
      <c r="G9118" t="s">
        <v>1</v>
      </c>
      <c r="H9118" t="s">
        <v>0</v>
      </c>
      <c r="I9118">
        <f>MONTH(Table6[[#This Row],[Loan Date]])</f>
        <v>2</v>
      </c>
      <c r="J9118" t="str">
        <f>_xlfn.XLOOKUP(Table6[[#This Row],[Numeric Month]],$N$5:$N$11,$O$5:$O$11)</f>
        <v>Feb</v>
      </c>
      <c r="K9118" t="str">
        <f>_xlfn.XLOOKUP(Table6[[#This Row],[Loan Date]],$Q$5:$Q$152,$R$5:$R$152)</f>
        <v>Wednesday</v>
      </c>
      <c r="L9118" t="str">
        <f>_xlfn.XLOOKUP(Table6[[#This Row],[Loan Date]],$Q$5:$Q$152,$S$5:$S$152)</f>
        <v>Week 7</v>
      </c>
    </row>
    <row r="9119" spans="1:12" x14ac:dyDescent="0.2">
      <c r="A9119" s="1">
        <v>44979</v>
      </c>
      <c r="B9119" t="s">
        <v>7</v>
      </c>
      <c r="C9119" s="1">
        <v>44979</v>
      </c>
      <c r="D9119" t="s">
        <v>38</v>
      </c>
      <c r="E9119" t="s">
        <v>37</v>
      </c>
      <c r="F9119" t="s">
        <v>37</v>
      </c>
      <c r="G9119" t="s">
        <v>20</v>
      </c>
      <c r="H9119" t="s">
        <v>0</v>
      </c>
      <c r="I9119">
        <f>MONTH(Table6[[#This Row],[Loan Date]])</f>
        <v>2</v>
      </c>
      <c r="J9119" t="str">
        <f>_xlfn.XLOOKUP(Table6[[#This Row],[Numeric Month]],$N$5:$N$11,$O$5:$O$11)</f>
        <v>Feb</v>
      </c>
      <c r="K9119" t="str">
        <f>_xlfn.XLOOKUP(Table6[[#This Row],[Loan Date]],$Q$5:$Q$152,$R$5:$R$152)</f>
        <v>Wednesday</v>
      </c>
      <c r="L9119" t="str">
        <f>_xlfn.XLOOKUP(Table6[[#This Row],[Loan Date]],$Q$5:$Q$152,$S$5:$S$152)</f>
        <v>Week 7</v>
      </c>
    </row>
    <row r="9120" spans="1:12" x14ac:dyDescent="0.2">
      <c r="A9120" s="1">
        <v>44979</v>
      </c>
      <c r="B9120" t="s">
        <v>5</v>
      </c>
      <c r="C9120" s="1">
        <v>44986</v>
      </c>
      <c r="D9120" t="s">
        <v>820</v>
      </c>
      <c r="E9120" t="s">
        <v>15</v>
      </c>
      <c r="F9120" t="s">
        <v>14</v>
      </c>
      <c r="G9120" t="s">
        <v>1</v>
      </c>
      <c r="H9120" t="s">
        <v>0</v>
      </c>
      <c r="I9120">
        <f>MONTH(Table6[[#This Row],[Loan Date]])</f>
        <v>2</v>
      </c>
      <c r="J9120" t="str">
        <f>_xlfn.XLOOKUP(Table6[[#This Row],[Numeric Month]],$N$5:$N$11,$O$5:$O$11)</f>
        <v>Feb</v>
      </c>
      <c r="K9120" t="str">
        <f>_xlfn.XLOOKUP(Table6[[#This Row],[Loan Date]],$Q$5:$Q$152,$R$5:$R$152)</f>
        <v>Wednesday</v>
      </c>
      <c r="L9120" t="str">
        <f>_xlfn.XLOOKUP(Table6[[#This Row],[Loan Date]],$Q$5:$Q$152,$S$5:$S$152)</f>
        <v>Week 7</v>
      </c>
    </row>
    <row r="9121" spans="1:12" x14ac:dyDescent="0.2">
      <c r="A9121" s="1">
        <v>44979</v>
      </c>
      <c r="B9121" t="s">
        <v>7</v>
      </c>
      <c r="C9121" s="1">
        <v>44979</v>
      </c>
      <c r="D9121" t="s">
        <v>175</v>
      </c>
      <c r="E9121" t="s">
        <v>21</v>
      </c>
      <c r="F9121" t="s">
        <v>21</v>
      </c>
      <c r="G9121" t="s">
        <v>20</v>
      </c>
      <c r="H9121" t="s">
        <v>0</v>
      </c>
      <c r="I9121">
        <f>MONTH(Table6[[#This Row],[Loan Date]])</f>
        <v>2</v>
      </c>
      <c r="J9121" t="str">
        <f>_xlfn.XLOOKUP(Table6[[#This Row],[Numeric Month]],$N$5:$N$11,$O$5:$O$11)</f>
        <v>Feb</v>
      </c>
      <c r="K9121" t="str">
        <f>_xlfn.XLOOKUP(Table6[[#This Row],[Loan Date]],$Q$5:$Q$152,$R$5:$R$152)</f>
        <v>Wednesday</v>
      </c>
      <c r="L9121" t="str">
        <f>_xlfn.XLOOKUP(Table6[[#This Row],[Loan Date]],$Q$5:$Q$152,$S$5:$S$152)</f>
        <v>Week 7</v>
      </c>
    </row>
    <row r="9122" spans="1:12" x14ac:dyDescent="0.2">
      <c r="A9122" s="1">
        <v>44979</v>
      </c>
      <c r="B9122" t="s">
        <v>7</v>
      </c>
      <c r="C9122" s="1">
        <v>44979</v>
      </c>
      <c r="D9122" t="s">
        <v>62</v>
      </c>
      <c r="E9122" t="s">
        <v>41</v>
      </c>
      <c r="F9122" t="s">
        <v>40</v>
      </c>
      <c r="G9122" t="s">
        <v>39</v>
      </c>
      <c r="H9122" t="s">
        <v>0</v>
      </c>
      <c r="I9122">
        <f>MONTH(Table6[[#This Row],[Loan Date]])</f>
        <v>2</v>
      </c>
      <c r="J9122" t="str">
        <f>_xlfn.XLOOKUP(Table6[[#This Row],[Numeric Month]],$N$5:$N$11,$O$5:$O$11)</f>
        <v>Feb</v>
      </c>
      <c r="K9122" t="str">
        <f>_xlfn.XLOOKUP(Table6[[#This Row],[Loan Date]],$Q$5:$Q$152,$R$5:$R$152)</f>
        <v>Wednesday</v>
      </c>
      <c r="L9122" t="str">
        <f>_xlfn.XLOOKUP(Table6[[#This Row],[Loan Date]],$Q$5:$Q$152,$S$5:$S$152)</f>
        <v>Week 7</v>
      </c>
    </row>
    <row r="9123" spans="1:12" x14ac:dyDescent="0.2">
      <c r="A9123" s="1">
        <v>44979</v>
      </c>
      <c r="B9123" t="s">
        <v>7</v>
      </c>
      <c r="C9123" s="1">
        <v>44979</v>
      </c>
      <c r="D9123" t="s">
        <v>433</v>
      </c>
      <c r="E9123" t="s">
        <v>65</v>
      </c>
      <c r="F9123" t="s">
        <v>65</v>
      </c>
      <c r="G9123" t="s">
        <v>20</v>
      </c>
      <c r="H9123" t="s">
        <v>0</v>
      </c>
      <c r="I9123">
        <f>MONTH(Table6[[#This Row],[Loan Date]])</f>
        <v>2</v>
      </c>
      <c r="J9123" t="str">
        <f>_xlfn.XLOOKUP(Table6[[#This Row],[Numeric Month]],$N$5:$N$11,$O$5:$O$11)</f>
        <v>Feb</v>
      </c>
      <c r="K9123" t="str">
        <f>_xlfn.XLOOKUP(Table6[[#This Row],[Loan Date]],$Q$5:$Q$152,$R$5:$R$152)</f>
        <v>Wednesday</v>
      </c>
      <c r="L9123" t="str">
        <f>_xlfn.XLOOKUP(Table6[[#This Row],[Loan Date]],$Q$5:$Q$152,$S$5:$S$152)</f>
        <v>Week 7</v>
      </c>
    </row>
    <row r="9124" spans="1:12" x14ac:dyDescent="0.2">
      <c r="A9124" s="1">
        <v>44979</v>
      </c>
      <c r="B9124" t="s">
        <v>7</v>
      </c>
      <c r="C9124" s="1">
        <v>44979</v>
      </c>
      <c r="D9124" t="s">
        <v>344</v>
      </c>
      <c r="E9124" t="s">
        <v>49</v>
      </c>
      <c r="F9124" t="s">
        <v>49</v>
      </c>
      <c r="G9124" t="s">
        <v>20</v>
      </c>
      <c r="H9124" t="s">
        <v>0</v>
      </c>
      <c r="I9124">
        <f>MONTH(Table6[[#This Row],[Loan Date]])</f>
        <v>2</v>
      </c>
      <c r="J9124" t="str">
        <f>_xlfn.XLOOKUP(Table6[[#This Row],[Numeric Month]],$N$5:$N$11,$O$5:$O$11)</f>
        <v>Feb</v>
      </c>
      <c r="K9124" t="str">
        <f>_xlfn.XLOOKUP(Table6[[#This Row],[Loan Date]],$Q$5:$Q$152,$R$5:$R$152)</f>
        <v>Wednesday</v>
      </c>
      <c r="L9124" t="str">
        <f>_xlfn.XLOOKUP(Table6[[#This Row],[Loan Date]],$Q$5:$Q$152,$S$5:$S$152)</f>
        <v>Week 7</v>
      </c>
    </row>
    <row r="9125" spans="1:12" x14ac:dyDescent="0.2">
      <c r="A9125" s="1">
        <v>44979</v>
      </c>
      <c r="B9125" t="s">
        <v>5</v>
      </c>
      <c r="C9125" s="1">
        <v>44979</v>
      </c>
      <c r="D9125" t="s">
        <v>494</v>
      </c>
      <c r="E9125" t="s">
        <v>37</v>
      </c>
      <c r="F9125" t="s">
        <v>37</v>
      </c>
      <c r="G9125" t="s">
        <v>20</v>
      </c>
      <c r="H9125" t="s">
        <v>0</v>
      </c>
      <c r="I9125">
        <f>MONTH(Table6[[#This Row],[Loan Date]])</f>
        <v>2</v>
      </c>
      <c r="J9125" t="str">
        <f>_xlfn.XLOOKUP(Table6[[#This Row],[Numeric Month]],$N$5:$N$11,$O$5:$O$11)</f>
        <v>Feb</v>
      </c>
      <c r="K9125" t="str">
        <f>_xlfn.XLOOKUP(Table6[[#This Row],[Loan Date]],$Q$5:$Q$152,$R$5:$R$152)</f>
        <v>Wednesday</v>
      </c>
      <c r="L9125" t="str">
        <f>_xlfn.XLOOKUP(Table6[[#This Row],[Loan Date]],$Q$5:$Q$152,$S$5:$S$152)</f>
        <v>Week 7</v>
      </c>
    </row>
    <row r="9126" spans="1:12" x14ac:dyDescent="0.2">
      <c r="A9126" s="1">
        <v>44979</v>
      </c>
      <c r="B9126" t="s">
        <v>7</v>
      </c>
      <c r="C9126" s="1">
        <v>44979</v>
      </c>
      <c r="D9126" t="s">
        <v>185</v>
      </c>
      <c r="E9126" t="s">
        <v>21</v>
      </c>
      <c r="F9126" t="s">
        <v>21</v>
      </c>
      <c r="G9126" t="s">
        <v>20</v>
      </c>
      <c r="H9126" t="s">
        <v>0</v>
      </c>
      <c r="I9126">
        <f>MONTH(Table6[[#This Row],[Loan Date]])</f>
        <v>2</v>
      </c>
      <c r="J9126" t="str">
        <f>_xlfn.XLOOKUP(Table6[[#This Row],[Numeric Month]],$N$5:$N$11,$O$5:$O$11)</f>
        <v>Feb</v>
      </c>
      <c r="K9126" t="str">
        <f>_xlfn.XLOOKUP(Table6[[#This Row],[Loan Date]],$Q$5:$Q$152,$R$5:$R$152)</f>
        <v>Wednesday</v>
      </c>
      <c r="L9126" t="str">
        <f>_xlfn.XLOOKUP(Table6[[#This Row],[Loan Date]],$Q$5:$Q$152,$S$5:$S$152)</f>
        <v>Week 7</v>
      </c>
    </row>
    <row r="9127" spans="1:12" x14ac:dyDescent="0.2">
      <c r="A9127" s="1">
        <v>44979</v>
      </c>
      <c r="B9127" t="s">
        <v>7</v>
      </c>
      <c r="C9127" s="1">
        <v>44979</v>
      </c>
      <c r="D9127" t="s">
        <v>29</v>
      </c>
      <c r="E9127" t="s">
        <v>23</v>
      </c>
      <c r="F9127" t="s">
        <v>23</v>
      </c>
      <c r="G9127" t="s">
        <v>20</v>
      </c>
      <c r="H9127" t="s">
        <v>0</v>
      </c>
      <c r="I9127">
        <f>MONTH(Table6[[#This Row],[Loan Date]])</f>
        <v>2</v>
      </c>
      <c r="J9127" t="str">
        <f>_xlfn.XLOOKUP(Table6[[#This Row],[Numeric Month]],$N$5:$N$11,$O$5:$O$11)</f>
        <v>Feb</v>
      </c>
      <c r="K9127" t="str">
        <f>_xlfn.XLOOKUP(Table6[[#This Row],[Loan Date]],$Q$5:$Q$152,$R$5:$R$152)</f>
        <v>Wednesday</v>
      </c>
      <c r="L9127" t="str">
        <f>_xlfn.XLOOKUP(Table6[[#This Row],[Loan Date]],$Q$5:$Q$152,$S$5:$S$152)</f>
        <v>Week 7</v>
      </c>
    </row>
    <row r="9128" spans="1:12" x14ac:dyDescent="0.2">
      <c r="A9128" s="1">
        <v>44979</v>
      </c>
      <c r="B9128" t="s">
        <v>7</v>
      </c>
      <c r="C9128" s="1">
        <v>44979</v>
      </c>
      <c r="D9128" t="s">
        <v>171</v>
      </c>
      <c r="E9128" t="s">
        <v>23</v>
      </c>
      <c r="F9128" t="s">
        <v>23</v>
      </c>
      <c r="G9128" t="s">
        <v>20</v>
      </c>
      <c r="H9128" t="s">
        <v>0</v>
      </c>
      <c r="I9128">
        <f>MONTH(Table6[[#This Row],[Loan Date]])</f>
        <v>2</v>
      </c>
      <c r="J9128" t="str">
        <f>_xlfn.XLOOKUP(Table6[[#This Row],[Numeric Month]],$N$5:$N$11,$O$5:$O$11)</f>
        <v>Feb</v>
      </c>
      <c r="K9128" t="str">
        <f>_xlfn.XLOOKUP(Table6[[#This Row],[Loan Date]],$Q$5:$Q$152,$R$5:$R$152)</f>
        <v>Wednesday</v>
      </c>
      <c r="L9128" t="str">
        <f>_xlfn.XLOOKUP(Table6[[#This Row],[Loan Date]],$Q$5:$Q$152,$S$5:$S$152)</f>
        <v>Week 7</v>
      </c>
    </row>
    <row r="9129" spans="1:12" x14ac:dyDescent="0.2">
      <c r="A9129" s="1">
        <v>44979</v>
      </c>
      <c r="B9129" t="s">
        <v>7</v>
      </c>
      <c r="C9129" s="1">
        <v>44979</v>
      </c>
      <c r="D9129" t="s">
        <v>441</v>
      </c>
      <c r="E9129" t="s">
        <v>21</v>
      </c>
      <c r="F9129" t="s">
        <v>21</v>
      </c>
      <c r="G9129" t="s">
        <v>20</v>
      </c>
      <c r="H9129" t="s">
        <v>0</v>
      </c>
      <c r="I9129">
        <f>MONTH(Table6[[#This Row],[Loan Date]])</f>
        <v>2</v>
      </c>
      <c r="J9129" t="str">
        <f>_xlfn.XLOOKUP(Table6[[#This Row],[Numeric Month]],$N$5:$N$11,$O$5:$O$11)</f>
        <v>Feb</v>
      </c>
      <c r="K9129" t="str">
        <f>_xlfn.XLOOKUP(Table6[[#This Row],[Loan Date]],$Q$5:$Q$152,$R$5:$R$152)</f>
        <v>Wednesday</v>
      </c>
      <c r="L9129" t="str">
        <f>_xlfn.XLOOKUP(Table6[[#This Row],[Loan Date]],$Q$5:$Q$152,$S$5:$S$152)</f>
        <v>Week 7</v>
      </c>
    </row>
    <row r="9130" spans="1:12" x14ac:dyDescent="0.2">
      <c r="A9130" s="1">
        <v>44980</v>
      </c>
      <c r="B9130" t="s">
        <v>5</v>
      </c>
      <c r="C9130" s="1">
        <v>44980</v>
      </c>
      <c r="D9130" t="s">
        <v>77</v>
      </c>
      <c r="E9130" t="s">
        <v>23</v>
      </c>
      <c r="F9130" t="s">
        <v>23</v>
      </c>
      <c r="G9130" t="s">
        <v>20</v>
      </c>
      <c r="H9130" t="s">
        <v>0</v>
      </c>
      <c r="I9130">
        <f>MONTH(Table6[[#This Row],[Loan Date]])</f>
        <v>2</v>
      </c>
      <c r="J9130" t="str">
        <f>_xlfn.XLOOKUP(Table6[[#This Row],[Numeric Month]],$N$5:$N$11,$O$5:$O$11)</f>
        <v>Feb</v>
      </c>
      <c r="K9130" t="str">
        <f>_xlfn.XLOOKUP(Table6[[#This Row],[Loan Date]],$Q$5:$Q$152,$R$5:$R$152)</f>
        <v>Thursday</v>
      </c>
      <c r="L9130" t="str">
        <f>_xlfn.XLOOKUP(Table6[[#This Row],[Loan Date]],$Q$5:$Q$152,$S$5:$S$152)</f>
        <v>Week 7</v>
      </c>
    </row>
    <row r="9131" spans="1:12" x14ac:dyDescent="0.2">
      <c r="A9131" s="1">
        <v>44980</v>
      </c>
      <c r="B9131" t="s">
        <v>5</v>
      </c>
      <c r="C9131" s="1">
        <v>44980</v>
      </c>
      <c r="D9131" t="s">
        <v>258</v>
      </c>
      <c r="E9131" t="s">
        <v>21</v>
      </c>
      <c r="F9131" t="s">
        <v>21</v>
      </c>
      <c r="G9131" t="s">
        <v>20</v>
      </c>
      <c r="H9131" t="s">
        <v>0</v>
      </c>
      <c r="I9131">
        <f>MONTH(Table6[[#This Row],[Loan Date]])</f>
        <v>2</v>
      </c>
      <c r="J9131" t="str">
        <f>_xlfn.XLOOKUP(Table6[[#This Row],[Numeric Month]],$N$5:$N$11,$O$5:$O$11)</f>
        <v>Feb</v>
      </c>
      <c r="K9131" t="str">
        <f>_xlfn.XLOOKUP(Table6[[#This Row],[Loan Date]],$Q$5:$Q$152,$R$5:$R$152)</f>
        <v>Thursday</v>
      </c>
      <c r="L9131" t="str">
        <f>_xlfn.XLOOKUP(Table6[[#This Row],[Loan Date]],$Q$5:$Q$152,$S$5:$S$152)</f>
        <v>Week 7</v>
      </c>
    </row>
    <row r="9132" spans="1:12" x14ac:dyDescent="0.2">
      <c r="A9132" s="1">
        <v>44980</v>
      </c>
      <c r="B9132" t="s">
        <v>7</v>
      </c>
      <c r="C9132" s="1">
        <v>44980</v>
      </c>
      <c r="D9132" t="s">
        <v>344</v>
      </c>
      <c r="E9132" t="s">
        <v>49</v>
      </c>
      <c r="F9132" t="s">
        <v>49</v>
      </c>
      <c r="G9132" t="s">
        <v>20</v>
      </c>
      <c r="H9132" t="s">
        <v>0</v>
      </c>
      <c r="I9132">
        <f>MONTH(Table6[[#This Row],[Loan Date]])</f>
        <v>2</v>
      </c>
      <c r="J9132" t="str">
        <f>_xlfn.XLOOKUP(Table6[[#This Row],[Numeric Month]],$N$5:$N$11,$O$5:$O$11)</f>
        <v>Feb</v>
      </c>
      <c r="K9132" t="str">
        <f>_xlfn.XLOOKUP(Table6[[#This Row],[Loan Date]],$Q$5:$Q$152,$R$5:$R$152)</f>
        <v>Thursday</v>
      </c>
      <c r="L9132" t="str">
        <f>_xlfn.XLOOKUP(Table6[[#This Row],[Loan Date]],$Q$5:$Q$152,$S$5:$S$152)</f>
        <v>Week 7</v>
      </c>
    </row>
    <row r="9133" spans="1:12" x14ac:dyDescent="0.2">
      <c r="A9133" s="1">
        <v>44980</v>
      </c>
      <c r="B9133" t="s">
        <v>7</v>
      </c>
      <c r="C9133" s="1">
        <v>44980</v>
      </c>
      <c r="D9133" t="s">
        <v>165</v>
      </c>
      <c r="E9133" t="s">
        <v>21</v>
      </c>
      <c r="F9133" t="s">
        <v>21</v>
      </c>
      <c r="G9133" t="s">
        <v>20</v>
      </c>
      <c r="H9133" t="s">
        <v>0</v>
      </c>
      <c r="I9133">
        <f>MONTH(Table6[[#This Row],[Loan Date]])</f>
        <v>2</v>
      </c>
      <c r="J9133" t="str">
        <f>_xlfn.XLOOKUP(Table6[[#This Row],[Numeric Month]],$N$5:$N$11,$O$5:$O$11)</f>
        <v>Feb</v>
      </c>
      <c r="K9133" t="str">
        <f>_xlfn.XLOOKUP(Table6[[#This Row],[Loan Date]],$Q$5:$Q$152,$R$5:$R$152)</f>
        <v>Thursday</v>
      </c>
      <c r="L9133" t="str">
        <f>_xlfn.XLOOKUP(Table6[[#This Row],[Loan Date]],$Q$5:$Q$152,$S$5:$S$152)</f>
        <v>Week 7</v>
      </c>
    </row>
    <row r="9134" spans="1:12" x14ac:dyDescent="0.2">
      <c r="A9134" s="1">
        <v>44980</v>
      </c>
      <c r="B9134" t="s">
        <v>7</v>
      </c>
      <c r="C9134" s="1">
        <v>44980</v>
      </c>
      <c r="D9134" t="s">
        <v>188</v>
      </c>
      <c r="E9134" t="s">
        <v>23</v>
      </c>
      <c r="F9134" t="s">
        <v>23</v>
      </c>
      <c r="G9134" t="s">
        <v>20</v>
      </c>
      <c r="H9134" t="s">
        <v>0</v>
      </c>
      <c r="I9134">
        <f>MONTH(Table6[[#This Row],[Loan Date]])</f>
        <v>2</v>
      </c>
      <c r="J9134" t="str">
        <f>_xlfn.XLOOKUP(Table6[[#This Row],[Numeric Month]],$N$5:$N$11,$O$5:$O$11)</f>
        <v>Feb</v>
      </c>
      <c r="K9134" t="str">
        <f>_xlfn.XLOOKUP(Table6[[#This Row],[Loan Date]],$Q$5:$Q$152,$R$5:$R$152)</f>
        <v>Thursday</v>
      </c>
      <c r="L9134" t="str">
        <f>_xlfn.XLOOKUP(Table6[[#This Row],[Loan Date]],$Q$5:$Q$152,$S$5:$S$152)</f>
        <v>Week 7</v>
      </c>
    </row>
    <row r="9135" spans="1:12" x14ac:dyDescent="0.2">
      <c r="A9135" s="1">
        <v>44980</v>
      </c>
      <c r="B9135" t="s">
        <v>5</v>
      </c>
      <c r="C9135" s="1">
        <v>44994</v>
      </c>
      <c r="D9135" t="s">
        <v>571</v>
      </c>
      <c r="E9135" t="s">
        <v>9</v>
      </c>
      <c r="F9135" t="s">
        <v>8</v>
      </c>
      <c r="G9135" t="s">
        <v>1</v>
      </c>
      <c r="H9135" t="s">
        <v>0</v>
      </c>
      <c r="I9135">
        <f>MONTH(Table6[[#This Row],[Loan Date]])</f>
        <v>2</v>
      </c>
      <c r="J9135" t="str">
        <f>_xlfn.XLOOKUP(Table6[[#This Row],[Numeric Month]],$N$5:$N$11,$O$5:$O$11)</f>
        <v>Feb</v>
      </c>
      <c r="K9135" t="str">
        <f>_xlfn.XLOOKUP(Table6[[#This Row],[Loan Date]],$Q$5:$Q$152,$R$5:$R$152)</f>
        <v>Thursday</v>
      </c>
      <c r="L9135" t="str">
        <f>_xlfn.XLOOKUP(Table6[[#This Row],[Loan Date]],$Q$5:$Q$152,$S$5:$S$152)</f>
        <v>Week 7</v>
      </c>
    </row>
    <row r="9136" spans="1:12" x14ac:dyDescent="0.2">
      <c r="A9136" s="1">
        <v>44980</v>
      </c>
      <c r="B9136" t="s">
        <v>5</v>
      </c>
      <c r="C9136" s="1">
        <v>44980</v>
      </c>
      <c r="D9136" t="s">
        <v>400</v>
      </c>
      <c r="E9136" t="s">
        <v>21</v>
      </c>
      <c r="F9136" t="s">
        <v>21</v>
      </c>
      <c r="G9136" t="s">
        <v>20</v>
      </c>
      <c r="H9136" t="s">
        <v>0</v>
      </c>
      <c r="I9136">
        <f>MONTH(Table6[[#This Row],[Loan Date]])</f>
        <v>2</v>
      </c>
      <c r="J9136" t="str">
        <f>_xlfn.XLOOKUP(Table6[[#This Row],[Numeric Month]],$N$5:$N$11,$O$5:$O$11)</f>
        <v>Feb</v>
      </c>
      <c r="K9136" t="str">
        <f>_xlfn.XLOOKUP(Table6[[#This Row],[Loan Date]],$Q$5:$Q$152,$R$5:$R$152)</f>
        <v>Thursday</v>
      </c>
      <c r="L9136" t="str">
        <f>_xlfn.XLOOKUP(Table6[[#This Row],[Loan Date]],$Q$5:$Q$152,$S$5:$S$152)</f>
        <v>Week 7</v>
      </c>
    </row>
    <row r="9137" spans="1:12" x14ac:dyDescent="0.2">
      <c r="A9137" s="1">
        <v>44980</v>
      </c>
      <c r="B9137" t="s">
        <v>5</v>
      </c>
      <c r="C9137" s="1">
        <v>44980</v>
      </c>
      <c r="D9137" t="s">
        <v>302</v>
      </c>
      <c r="E9137" t="s">
        <v>23</v>
      </c>
      <c r="F9137" t="s">
        <v>23</v>
      </c>
      <c r="G9137" t="s">
        <v>20</v>
      </c>
      <c r="H9137" t="s">
        <v>0</v>
      </c>
      <c r="I9137">
        <f>MONTH(Table6[[#This Row],[Loan Date]])</f>
        <v>2</v>
      </c>
      <c r="J9137" t="str">
        <f>_xlfn.XLOOKUP(Table6[[#This Row],[Numeric Month]],$N$5:$N$11,$O$5:$O$11)</f>
        <v>Feb</v>
      </c>
      <c r="K9137" t="str">
        <f>_xlfn.XLOOKUP(Table6[[#This Row],[Loan Date]],$Q$5:$Q$152,$R$5:$R$152)</f>
        <v>Thursday</v>
      </c>
      <c r="L9137" t="str">
        <f>_xlfn.XLOOKUP(Table6[[#This Row],[Loan Date]],$Q$5:$Q$152,$S$5:$S$152)</f>
        <v>Week 7</v>
      </c>
    </row>
    <row r="9138" spans="1:12" x14ac:dyDescent="0.2">
      <c r="A9138" s="1">
        <v>44980</v>
      </c>
      <c r="B9138" t="s">
        <v>7</v>
      </c>
      <c r="C9138" s="1">
        <v>44987</v>
      </c>
      <c r="D9138" t="s">
        <v>581</v>
      </c>
      <c r="E9138" t="s">
        <v>52</v>
      </c>
      <c r="F9138" t="s">
        <v>51</v>
      </c>
      <c r="G9138" t="s">
        <v>1</v>
      </c>
      <c r="H9138" t="s">
        <v>0</v>
      </c>
      <c r="I9138">
        <f>MONTH(Table6[[#This Row],[Loan Date]])</f>
        <v>2</v>
      </c>
      <c r="J9138" t="str">
        <f>_xlfn.XLOOKUP(Table6[[#This Row],[Numeric Month]],$N$5:$N$11,$O$5:$O$11)</f>
        <v>Feb</v>
      </c>
      <c r="K9138" t="str">
        <f>_xlfn.XLOOKUP(Table6[[#This Row],[Loan Date]],$Q$5:$Q$152,$R$5:$R$152)</f>
        <v>Thursday</v>
      </c>
      <c r="L9138" t="str">
        <f>_xlfn.XLOOKUP(Table6[[#This Row],[Loan Date]],$Q$5:$Q$152,$S$5:$S$152)</f>
        <v>Week 7</v>
      </c>
    </row>
    <row r="9139" spans="1:12" x14ac:dyDescent="0.2">
      <c r="A9139" s="1">
        <v>44980</v>
      </c>
      <c r="B9139" t="s">
        <v>7</v>
      </c>
      <c r="C9139" s="1">
        <v>44980</v>
      </c>
      <c r="D9139" t="s">
        <v>55</v>
      </c>
      <c r="E9139" t="s">
        <v>37</v>
      </c>
      <c r="F9139" t="s">
        <v>37</v>
      </c>
      <c r="G9139" t="s">
        <v>20</v>
      </c>
      <c r="H9139" t="s">
        <v>0</v>
      </c>
      <c r="I9139">
        <f>MONTH(Table6[[#This Row],[Loan Date]])</f>
        <v>2</v>
      </c>
      <c r="J9139" t="str">
        <f>_xlfn.XLOOKUP(Table6[[#This Row],[Numeric Month]],$N$5:$N$11,$O$5:$O$11)</f>
        <v>Feb</v>
      </c>
      <c r="K9139" t="str">
        <f>_xlfn.XLOOKUP(Table6[[#This Row],[Loan Date]],$Q$5:$Q$152,$R$5:$R$152)</f>
        <v>Thursday</v>
      </c>
      <c r="L9139" t="str">
        <f>_xlfn.XLOOKUP(Table6[[#This Row],[Loan Date]],$Q$5:$Q$152,$S$5:$S$152)</f>
        <v>Week 7</v>
      </c>
    </row>
    <row r="9140" spans="1:12" x14ac:dyDescent="0.2">
      <c r="A9140" s="1">
        <v>44980</v>
      </c>
      <c r="B9140" t="s">
        <v>7</v>
      </c>
      <c r="C9140" s="1">
        <v>44980</v>
      </c>
      <c r="D9140" t="s">
        <v>251</v>
      </c>
      <c r="E9140" t="s">
        <v>21</v>
      </c>
      <c r="F9140" t="s">
        <v>21</v>
      </c>
      <c r="G9140" t="s">
        <v>20</v>
      </c>
      <c r="H9140" t="s">
        <v>0</v>
      </c>
      <c r="I9140">
        <f>MONTH(Table6[[#This Row],[Loan Date]])</f>
        <v>2</v>
      </c>
      <c r="J9140" t="str">
        <f>_xlfn.XLOOKUP(Table6[[#This Row],[Numeric Month]],$N$5:$N$11,$O$5:$O$11)</f>
        <v>Feb</v>
      </c>
      <c r="K9140" t="str">
        <f>_xlfn.XLOOKUP(Table6[[#This Row],[Loan Date]],$Q$5:$Q$152,$R$5:$R$152)</f>
        <v>Thursday</v>
      </c>
      <c r="L9140" t="str">
        <f>_xlfn.XLOOKUP(Table6[[#This Row],[Loan Date]],$Q$5:$Q$152,$S$5:$S$152)</f>
        <v>Week 7</v>
      </c>
    </row>
    <row r="9141" spans="1:12" x14ac:dyDescent="0.2">
      <c r="A9141" s="1">
        <v>44980</v>
      </c>
      <c r="B9141" t="s">
        <v>7</v>
      </c>
      <c r="C9141" s="1">
        <v>44980</v>
      </c>
      <c r="D9141" t="s">
        <v>428</v>
      </c>
      <c r="E9141" t="s">
        <v>37</v>
      </c>
      <c r="F9141" t="s">
        <v>37</v>
      </c>
      <c r="G9141" t="s">
        <v>20</v>
      </c>
      <c r="H9141" t="s">
        <v>0</v>
      </c>
      <c r="I9141">
        <f>MONTH(Table6[[#This Row],[Loan Date]])</f>
        <v>2</v>
      </c>
      <c r="J9141" t="str">
        <f>_xlfn.XLOOKUP(Table6[[#This Row],[Numeric Month]],$N$5:$N$11,$O$5:$O$11)</f>
        <v>Feb</v>
      </c>
      <c r="K9141" t="str">
        <f>_xlfn.XLOOKUP(Table6[[#This Row],[Loan Date]],$Q$5:$Q$152,$R$5:$R$152)</f>
        <v>Thursday</v>
      </c>
      <c r="L9141" t="str">
        <f>_xlfn.XLOOKUP(Table6[[#This Row],[Loan Date]],$Q$5:$Q$152,$S$5:$S$152)</f>
        <v>Week 7</v>
      </c>
    </row>
    <row r="9142" spans="1:12" x14ac:dyDescent="0.2">
      <c r="A9142" s="1">
        <v>44980</v>
      </c>
      <c r="B9142" t="s">
        <v>7</v>
      </c>
      <c r="C9142" s="1">
        <v>44980</v>
      </c>
      <c r="D9142" t="s">
        <v>29</v>
      </c>
      <c r="E9142" t="s">
        <v>23</v>
      </c>
      <c r="F9142" t="s">
        <v>23</v>
      </c>
      <c r="G9142" t="s">
        <v>20</v>
      </c>
      <c r="H9142" t="s">
        <v>0</v>
      </c>
      <c r="I9142">
        <f>MONTH(Table6[[#This Row],[Loan Date]])</f>
        <v>2</v>
      </c>
      <c r="J9142" t="str">
        <f>_xlfn.XLOOKUP(Table6[[#This Row],[Numeric Month]],$N$5:$N$11,$O$5:$O$11)</f>
        <v>Feb</v>
      </c>
      <c r="K9142" t="str">
        <f>_xlfn.XLOOKUP(Table6[[#This Row],[Loan Date]],$Q$5:$Q$152,$R$5:$R$152)</f>
        <v>Thursday</v>
      </c>
      <c r="L9142" t="str">
        <f>_xlfn.XLOOKUP(Table6[[#This Row],[Loan Date]],$Q$5:$Q$152,$S$5:$S$152)</f>
        <v>Week 7</v>
      </c>
    </row>
    <row r="9143" spans="1:12" x14ac:dyDescent="0.2">
      <c r="A9143" s="1">
        <v>44980</v>
      </c>
      <c r="B9143" t="s">
        <v>7</v>
      </c>
      <c r="C9143" s="1">
        <v>44980</v>
      </c>
      <c r="D9143" t="s">
        <v>768</v>
      </c>
      <c r="E9143" t="s">
        <v>37</v>
      </c>
      <c r="F9143" t="s">
        <v>37</v>
      </c>
      <c r="G9143" t="s">
        <v>20</v>
      </c>
      <c r="H9143" t="s">
        <v>0</v>
      </c>
      <c r="I9143">
        <f>MONTH(Table6[[#This Row],[Loan Date]])</f>
        <v>2</v>
      </c>
      <c r="J9143" t="str">
        <f>_xlfn.XLOOKUP(Table6[[#This Row],[Numeric Month]],$N$5:$N$11,$O$5:$O$11)</f>
        <v>Feb</v>
      </c>
      <c r="K9143" t="str">
        <f>_xlfn.XLOOKUP(Table6[[#This Row],[Loan Date]],$Q$5:$Q$152,$R$5:$R$152)</f>
        <v>Thursday</v>
      </c>
      <c r="L9143" t="str">
        <f>_xlfn.XLOOKUP(Table6[[#This Row],[Loan Date]],$Q$5:$Q$152,$S$5:$S$152)</f>
        <v>Week 7</v>
      </c>
    </row>
    <row r="9144" spans="1:12" x14ac:dyDescent="0.2">
      <c r="A9144" s="1">
        <v>44980</v>
      </c>
      <c r="B9144" t="s">
        <v>5</v>
      </c>
      <c r="C9144" s="1">
        <v>44987</v>
      </c>
      <c r="D9144" t="s">
        <v>819</v>
      </c>
      <c r="E9144" t="s">
        <v>3</v>
      </c>
      <c r="F9144" t="s">
        <v>2</v>
      </c>
      <c r="G9144" t="s">
        <v>1</v>
      </c>
      <c r="H9144" t="s">
        <v>0</v>
      </c>
      <c r="I9144">
        <f>MONTH(Table6[[#This Row],[Loan Date]])</f>
        <v>2</v>
      </c>
      <c r="J9144" t="str">
        <f>_xlfn.XLOOKUP(Table6[[#This Row],[Numeric Month]],$N$5:$N$11,$O$5:$O$11)</f>
        <v>Feb</v>
      </c>
      <c r="K9144" t="str">
        <f>_xlfn.XLOOKUP(Table6[[#This Row],[Loan Date]],$Q$5:$Q$152,$R$5:$R$152)</f>
        <v>Thursday</v>
      </c>
      <c r="L9144" t="str">
        <f>_xlfn.XLOOKUP(Table6[[#This Row],[Loan Date]],$Q$5:$Q$152,$S$5:$S$152)</f>
        <v>Week 7</v>
      </c>
    </row>
    <row r="9145" spans="1:12" x14ac:dyDescent="0.2">
      <c r="A9145" s="1">
        <v>44980</v>
      </c>
      <c r="B9145" t="s">
        <v>7</v>
      </c>
      <c r="C9145" s="1">
        <v>44994</v>
      </c>
      <c r="D9145" t="s">
        <v>541</v>
      </c>
      <c r="E9145" t="s">
        <v>15</v>
      </c>
      <c r="F9145" t="s">
        <v>14</v>
      </c>
      <c r="G9145" t="s">
        <v>1</v>
      </c>
      <c r="H9145" t="s">
        <v>0</v>
      </c>
      <c r="I9145">
        <f>MONTH(Table6[[#This Row],[Loan Date]])</f>
        <v>2</v>
      </c>
      <c r="J9145" t="str">
        <f>_xlfn.XLOOKUP(Table6[[#This Row],[Numeric Month]],$N$5:$N$11,$O$5:$O$11)</f>
        <v>Feb</v>
      </c>
      <c r="K9145" t="str">
        <f>_xlfn.XLOOKUP(Table6[[#This Row],[Loan Date]],$Q$5:$Q$152,$R$5:$R$152)</f>
        <v>Thursday</v>
      </c>
      <c r="L9145" t="str">
        <f>_xlfn.XLOOKUP(Table6[[#This Row],[Loan Date]],$Q$5:$Q$152,$S$5:$S$152)</f>
        <v>Week 7</v>
      </c>
    </row>
    <row r="9146" spans="1:12" x14ac:dyDescent="0.2">
      <c r="A9146" s="1">
        <v>44980</v>
      </c>
      <c r="B9146" t="s">
        <v>7</v>
      </c>
      <c r="C9146" s="1">
        <v>44980</v>
      </c>
      <c r="D9146" t="s">
        <v>175</v>
      </c>
      <c r="E9146" t="s">
        <v>21</v>
      </c>
      <c r="F9146" t="s">
        <v>21</v>
      </c>
      <c r="G9146" t="s">
        <v>20</v>
      </c>
      <c r="H9146" t="s">
        <v>0</v>
      </c>
      <c r="I9146">
        <f>MONTH(Table6[[#This Row],[Loan Date]])</f>
        <v>2</v>
      </c>
      <c r="J9146" t="str">
        <f>_xlfn.XLOOKUP(Table6[[#This Row],[Numeric Month]],$N$5:$N$11,$O$5:$O$11)</f>
        <v>Feb</v>
      </c>
      <c r="K9146" t="str">
        <f>_xlfn.XLOOKUP(Table6[[#This Row],[Loan Date]],$Q$5:$Q$152,$R$5:$R$152)</f>
        <v>Thursday</v>
      </c>
      <c r="L9146" t="str">
        <f>_xlfn.XLOOKUP(Table6[[#This Row],[Loan Date]],$Q$5:$Q$152,$S$5:$S$152)</f>
        <v>Week 7</v>
      </c>
    </row>
    <row r="9147" spans="1:12" x14ac:dyDescent="0.2">
      <c r="A9147" s="1">
        <v>44980</v>
      </c>
      <c r="B9147" t="s">
        <v>7</v>
      </c>
      <c r="C9147" s="1">
        <v>44980</v>
      </c>
      <c r="D9147" t="s">
        <v>97</v>
      </c>
      <c r="E9147" t="s">
        <v>23</v>
      </c>
      <c r="F9147" t="s">
        <v>23</v>
      </c>
      <c r="G9147" t="s">
        <v>20</v>
      </c>
      <c r="H9147" t="s">
        <v>0</v>
      </c>
      <c r="I9147">
        <f>MONTH(Table6[[#This Row],[Loan Date]])</f>
        <v>2</v>
      </c>
      <c r="J9147" t="str">
        <f>_xlfn.XLOOKUP(Table6[[#This Row],[Numeric Month]],$N$5:$N$11,$O$5:$O$11)</f>
        <v>Feb</v>
      </c>
      <c r="K9147" t="str">
        <f>_xlfn.XLOOKUP(Table6[[#This Row],[Loan Date]],$Q$5:$Q$152,$R$5:$R$152)</f>
        <v>Thursday</v>
      </c>
      <c r="L9147" t="str">
        <f>_xlfn.XLOOKUP(Table6[[#This Row],[Loan Date]],$Q$5:$Q$152,$S$5:$S$152)</f>
        <v>Week 7</v>
      </c>
    </row>
    <row r="9148" spans="1:12" x14ac:dyDescent="0.2">
      <c r="A9148" s="1">
        <v>44980</v>
      </c>
      <c r="B9148" t="s">
        <v>5</v>
      </c>
      <c r="C9148" s="1">
        <v>44994</v>
      </c>
      <c r="D9148" t="s">
        <v>818</v>
      </c>
      <c r="E9148" t="s">
        <v>3</v>
      </c>
      <c r="F9148" t="s">
        <v>2</v>
      </c>
      <c r="G9148" t="s">
        <v>1</v>
      </c>
      <c r="H9148" t="s">
        <v>0</v>
      </c>
      <c r="I9148">
        <f>MONTH(Table6[[#This Row],[Loan Date]])</f>
        <v>2</v>
      </c>
      <c r="J9148" t="str">
        <f>_xlfn.XLOOKUP(Table6[[#This Row],[Numeric Month]],$N$5:$N$11,$O$5:$O$11)</f>
        <v>Feb</v>
      </c>
      <c r="K9148" t="str">
        <f>_xlfn.XLOOKUP(Table6[[#This Row],[Loan Date]],$Q$5:$Q$152,$R$5:$R$152)</f>
        <v>Thursday</v>
      </c>
      <c r="L9148" t="str">
        <f>_xlfn.XLOOKUP(Table6[[#This Row],[Loan Date]],$Q$5:$Q$152,$S$5:$S$152)</f>
        <v>Week 7</v>
      </c>
    </row>
    <row r="9149" spans="1:12" x14ac:dyDescent="0.2">
      <c r="A9149" s="1">
        <v>44980</v>
      </c>
      <c r="B9149" t="s">
        <v>5</v>
      </c>
      <c r="C9149" s="1">
        <v>44980</v>
      </c>
      <c r="D9149" t="s">
        <v>428</v>
      </c>
      <c r="E9149" t="s">
        <v>37</v>
      </c>
      <c r="F9149" t="s">
        <v>37</v>
      </c>
      <c r="G9149" t="s">
        <v>20</v>
      </c>
      <c r="H9149" t="s">
        <v>0</v>
      </c>
      <c r="I9149">
        <f>MONTH(Table6[[#This Row],[Loan Date]])</f>
        <v>2</v>
      </c>
      <c r="J9149" t="str">
        <f>_xlfn.XLOOKUP(Table6[[#This Row],[Numeric Month]],$N$5:$N$11,$O$5:$O$11)</f>
        <v>Feb</v>
      </c>
      <c r="K9149" t="str">
        <f>_xlfn.XLOOKUP(Table6[[#This Row],[Loan Date]],$Q$5:$Q$152,$R$5:$R$152)</f>
        <v>Thursday</v>
      </c>
      <c r="L9149" t="str">
        <f>_xlfn.XLOOKUP(Table6[[#This Row],[Loan Date]],$Q$5:$Q$152,$S$5:$S$152)</f>
        <v>Week 7</v>
      </c>
    </row>
    <row r="9150" spans="1:12" x14ac:dyDescent="0.2">
      <c r="A9150" s="1">
        <v>44980</v>
      </c>
      <c r="B9150" t="s">
        <v>5</v>
      </c>
      <c r="C9150" s="1">
        <v>44994</v>
      </c>
      <c r="D9150" t="s">
        <v>453</v>
      </c>
      <c r="E9150" t="s">
        <v>3</v>
      </c>
      <c r="F9150" t="s">
        <v>2</v>
      </c>
      <c r="G9150" t="s">
        <v>1</v>
      </c>
      <c r="H9150" t="s">
        <v>0</v>
      </c>
      <c r="I9150">
        <f>MONTH(Table6[[#This Row],[Loan Date]])</f>
        <v>2</v>
      </c>
      <c r="J9150" t="str">
        <f>_xlfn.XLOOKUP(Table6[[#This Row],[Numeric Month]],$N$5:$N$11,$O$5:$O$11)</f>
        <v>Feb</v>
      </c>
      <c r="K9150" t="str">
        <f>_xlfn.XLOOKUP(Table6[[#This Row],[Loan Date]],$Q$5:$Q$152,$R$5:$R$152)</f>
        <v>Thursday</v>
      </c>
      <c r="L9150" t="str">
        <f>_xlfn.XLOOKUP(Table6[[#This Row],[Loan Date]],$Q$5:$Q$152,$S$5:$S$152)</f>
        <v>Week 7</v>
      </c>
    </row>
    <row r="9151" spans="1:12" x14ac:dyDescent="0.2">
      <c r="A9151" s="1">
        <v>44980</v>
      </c>
      <c r="B9151" t="s">
        <v>7</v>
      </c>
      <c r="C9151" s="1">
        <v>44980</v>
      </c>
      <c r="D9151" t="s">
        <v>178</v>
      </c>
      <c r="E9151" t="s">
        <v>168</v>
      </c>
      <c r="F9151" t="s">
        <v>168</v>
      </c>
      <c r="G9151" t="s">
        <v>20</v>
      </c>
      <c r="H9151" t="s">
        <v>0</v>
      </c>
      <c r="I9151">
        <f>MONTH(Table6[[#This Row],[Loan Date]])</f>
        <v>2</v>
      </c>
      <c r="J9151" t="str">
        <f>_xlfn.XLOOKUP(Table6[[#This Row],[Numeric Month]],$N$5:$N$11,$O$5:$O$11)</f>
        <v>Feb</v>
      </c>
      <c r="K9151" t="str">
        <f>_xlfn.XLOOKUP(Table6[[#This Row],[Loan Date]],$Q$5:$Q$152,$R$5:$R$152)</f>
        <v>Thursday</v>
      </c>
      <c r="L9151" t="str">
        <f>_xlfn.XLOOKUP(Table6[[#This Row],[Loan Date]],$Q$5:$Q$152,$S$5:$S$152)</f>
        <v>Week 7</v>
      </c>
    </row>
    <row r="9152" spans="1:12" x14ac:dyDescent="0.2">
      <c r="A9152" s="1">
        <v>44980</v>
      </c>
      <c r="B9152" t="s">
        <v>5</v>
      </c>
      <c r="C9152" s="1">
        <v>44980</v>
      </c>
      <c r="D9152" t="s">
        <v>538</v>
      </c>
      <c r="E9152" t="s">
        <v>122</v>
      </c>
      <c r="F9152" t="s">
        <v>122</v>
      </c>
      <c r="G9152" t="s">
        <v>11</v>
      </c>
      <c r="H9152" t="s">
        <v>0</v>
      </c>
      <c r="I9152">
        <f>MONTH(Table6[[#This Row],[Loan Date]])</f>
        <v>2</v>
      </c>
      <c r="J9152" t="str">
        <f>_xlfn.XLOOKUP(Table6[[#This Row],[Numeric Month]],$N$5:$N$11,$O$5:$O$11)</f>
        <v>Feb</v>
      </c>
      <c r="K9152" t="str">
        <f>_xlfn.XLOOKUP(Table6[[#This Row],[Loan Date]],$Q$5:$Q$152,$R$5:$R$152)</f>
        <v>Thursday</v>
      </c>
      <c r="L9152" t="str">
        <f>_xlfn.XLOOKUP(Table6[[#This Row],[Loan Date]],$Q$5:$Q$152,$S$5:$S$152)</f>
        <v>Week 7</v>
      </c>
    </row>
    <row r="9153" spans="1:12" x14ac:dyDescent="0.2">
      <c r="A9153" s="1">
        <v>44980</v>
      </c>
      <c r="B9153" t="s">
        <v>7</v>
      </c>
      <c r="C9153" s="1">
        <v>44980</v>
      </c>
      <c r="D9153" t="s">
        <v>494</v>
      </c>
      <c r="E9153" t="s">
        <v>37</v>
      </c>
      <c r="F9153" t="s">
        <v>37</v>
      </c>
      <c r="G9153" t="s">
        <v>20</v>
      </c>
      <c r="H9153" t="s">
        <v>0</v>
      </c>
      <c r="I9153">
        <f>MONTH(Table6[[#This Row],[Loan Date]])</f>
        <v>2</v>
      </c>
      <c r="J9153" t="str">
        <f>_xlfn.XLOOKUP(Table6[[#This Row],[Numeric Month]],$N$5:$N$11,$O$5:$O$11)</f>
        <v>Feb</v>
      </c>
      <c r="K9153" t="str">
        <f>_xlfn.XLOOKUP(Table6[[#This Row],[Loan Date]],$Q$5:$Q$152,$R$5:$R$152)</f>
        <v>Thursday</v>
      </c>
      <c r="L9153" t="str">
        <f>_xlfn.XLOOKUP(Table6[[#This Row],[Loan Date]],$Q$5:$Q$152,$S$5:$S$152)</f>
        <v>Week 7</v>
      </c>
    </row>
    <row r="9154" spans="1:12" x14ac:dyDescent="0.2">
      <c r="A9154" s="1">
        <v>44980</v>
      </c>
      <c r="B9154" t="s">
        <v>5</v>
      </c>
      <c r="C9154" s="1">
        <v>44980</v>
      </c>
      <c r="D9154" t="s">
        <v>471</v>
      </c>
      <c r="E9154" t="s">
        <v>12</v>
      </c>
      <c r="F9154" t="s">
        <v>12</v>
      </c>
      <c r="G9154" t="s">
        <v>11</v>
      </c>
      <c r="H9154" t="s">
        <v>0</v>
      </c>
      <c r="I9154">
        <f>MONTH(Table6[[#This Row],[Loan Date]])</f>
        <v>2</v>
      </c>
      <c r="J9154" t="str">
        <f>_xlfn.XLOOKUP(Table6[[#This Row],[Numeric Month]],$N$5:$N$11,$O$5:$O$11)</f>
        <v>Feb</v>
      </c>
      <c r="K9154" t="str">
        <f>_xlfn.XLOOKUP(Table6[[#This Row],[Loan Date]],$Q$5:$Q$152,$R$5:$R$152)</f>
        <v>Thursday</v>
      </c>
      <c r="L9154" t="str">
        <f>_xlfn.XLOOKUP(Table6[[#This Row],[Loan Date]],$Q$5:$Q$152,$S$5:$S$152)</f>
        <v>Week 7</v>
      </c>
    </row>
    <row r="9155" spans="1:12" x14ac:dyDescent="0.2">
      <c r="A9155" s="1">
        <v>44980</v>
      </c>
      <c r="B9155" t="s">
        <v>96</v>
      </c>
      <c r="C9155" s="1">
        <v>44980</v>
      </c>
      <c r="D9155" t="s">
        <v>812</v>
      </c>
      <c r="E9155" t="s">
        <v>52</v>
      </c>
      <c r="F9155" t="s">
        <v>51</v>
      </c>
      <c r="G9155" t="s">
        <v>1</v>
      </c>
      <c r="H9155" t="s">
        <v>0</v>
      </c>
      <c r="I9155">
        <f>MONTH(Table6[[#This Row],[Loan Date]])</f>
        <v>2</v>
      </c>
      <c r="J9155" t="str">
        <f>_xlfn.XLOOKUP(Table6[[#This Row],[Numeric Month]],$N$5:$N$11,$O$5:$O$11)</f>
        <v>Feb</v>
      </c>
      <c r="K9155" t="str">
        <f>_xlfn.XLOOKUP(Table6[[#This Row],[Loan Date]],$Q$5:$Q$152,$R$5:$R$152)</f>
        <v>Thursday</v>
      </c>
      <c r="L9155" t="str">
        <f>_xlfn.XLOOKUP(Table6[[#This Row],[Loan Date]],$Q$5:$Q$152,$S$5:$S$152)</f>
        <v>Week 7</v>
      </c>
    </row>
    <row r="9156" spans="1:12" x14ac:dyDescent="0.2">
      <c r="A9156" s="1">
        <v>44980</v>
      </c>
      <c r="B9156" t="s">
        <v>7</v>
      </c>
      <c r="C9156" s="1">
        <v>44980</v>
      </c>
      <c r="D9156" t="s">
        <v>185</v>
      </c>
      <c r="E9156" t="s">
        <v>21</v>
      </c>
      <c r="F9156" t="s">
        <v>21</v>
      </c>
      <c r="G9156" t="s">
        <v>20</v>
      </c>
      <c r="H9156" t="s">
        <v>0</v>
      </c>
      <c r="I9156">
        <f>MONTH(Table6[[#This Row],[Loan Date]])</f>
        <v>2</v>
      </c>
      <c r="J9156" t="str">
        <f>_xlfn.XLOOKUP(Table6[[#This Row],[Numeric Month]],$N$5:$N$11,$O$5:$O$11)</f>
        <v>Feb</v>
      </c>
      <c r="K9156" t="str">
        <f>_xlfn.XLOOKUP(Table6[[#This Row],[Loan Date]],$Q$5:$Q$152,$R$5:$R$152)</f>
        <v>Thursday</v>
      </c>
      <c r="L9156" t="str">
        <f>_xlfn.XLOOKUP(Table6[[#This Row],[Loan Date]],$Q$5:$Q$152,$S$5:$S$152)</f>
        <v>Week 7</v>
      </c>
    </row>
    <row r="9157" spans="1:12" x14ac:dyDescent="0.2">
      <c r="A9157" s="1">
        <v>44980</v>
      </c>
      <c r="B9157" t="s">
        <v>7</v>
      </c>
      <c r="C9157" s="1">
        <v>44980</v>
      </c>
      <c r="D9157" t="s">
        <v>29</v>
      </c>
      <c r="E9157" t="s">
        <v>23</v>
      </c>
      <c r="F9157" t="s">
        <v>23</v>
      </c>
      <c r="G9157" t="s">
        <v>20</v>
      </c>
      <c r="H9157" t="s">
        <v>0</v>
      </c>
      <c r="I9157">
        <f>MONTH(Table6[[#This Row],[Loan Date]])</f>
        <v>2</v>
      </c>
      <c r="J9157" t="str">
        <f>_xlfn.XLOOKUP(Table6[[#This Row],[Numeric Month]],$N$5:$N$11,$O$5:$O$11)</f>
        <v>Feb</v>
      </c>
      <c r="K9157" t="str">
        <f>_xlfn.XLOOKUP(Table6[[#This Row],[Loan Date]],$Q$5:$Q$152,$R$5:$R$152)</f>
        <v>Thursday</v>
      </c>
      <c r="L9157" t="str">
        <f>_xlfn.XLOOKUP(Table6[[#This Row],[Loan Date]],$Q$5:$Q$152,$S$5:$S$152)</f>
        <v>Week 7</v>
      </c>
    </row>
    <row r="9158" spans="1:12" x14ac:dyDescent="0.2">
      <c r="A9158" s="1">
        <v>44980</v>
      </c>
      <c r="B9158" t="s">
        <v>7</v>
      </c>
      <c r="C9158" s="1">
        <v>44987</v>
      </c>
      <c r="D9158" t="s">
        <v>800</v>
      </c>
      <c r="E9158" t="s">
        <v>52</v>
      </c>
      <c r="F9158" t="s">
        <v>51</v>
      </c>
      <c r="G9158" t="s">
        <v>1</v>
      </c>
      <c r="H9158" t="s">
        <v>0</v>
      </c>
      <c r="I9158">
        <f>MONTH(Table6[[#This Row],[Loan Date]])</f>
        <v>2</v>
      </c>
      <c r="J9158" t="str">
        <f>_xlfn.XLOOKUP(Table6[[#This Row],[Numeric Month]],$N$5:$N$11,$O$5:$O$11)</f>
        <v>Feb</v>
      </c>
      <c r="K9158" t="str">
        <f>_xlfn.XLOOKUP(Table6[[#This Row],[Loan Date]],$Q$5:$Q$152,$R$5:$R$152)</f>
        <v>Thursday</v>
      </c>
      <c r="L9158" t="str">
        <f>_xlfn.XLOOKUP(Table6[[#This Row],[Loan Date]],$Q$5:$Q$152,$S$5:$S$152)</f>
        <v>Week 7</v>
      </c>
    </row>
    <row r="9159" spans="1:12" x14ac:dyDescent="0.2">
      <c r="A9159" s="1">
        <v>44980</v>
      </c>
      <c r="B9159" t="s">
        <v>7</v>
      </c>
      <c r="C9159" s="1">
        <v>44994</v>
      </c>
      <c r="D9159" t="s">
        <v>817</v>
      </c>
      <c r="E9159" t="s">
        <v>9</v>
      </c>
      <c r="F9159" t="s">
        <v>8</v>
      </c>
      <c r="G9159" t="s">
        <v>1</v>
      </c>
      <c r="H9159" t="s">
        <v>0</v>
      </c>
      <c r="I9159">
        <f>MONTH(Table6[[#This Row],[Loan Date]])</f>
        <v>2</v>
      </c>
      <c r="J9159" t="str">
        <f>_xlfn.XLOOKUP(Table6[[#This Row],[Numeric Month]],$N$5:$N$11,$O$5:$O$11)</f>
        <v>Feb</v>
      </c>
      <c r="K9159" t="str">
        <f>_xlfn.XLOOKUP(Table6[[#This Row],[Loan Date]],$Q$5:$Q$152,$R$5:$R$152)</f>
        <v>Thursday</v>
      </c>
      <c r="L9159" t="str">
        <f>_xlfn.XLOOKUP(Table6[[#This Row],[Loan Date]],$Q$5:$Q$152,$S$5:$S$152)</f>
        <v>Week 7</v>
      </c>
    </row>
    <row r="9160" spans="1:12" x14ac:dyDescent="0.2">
      <c r="A9160" s="1">
        <v>44980</v>
      </c>
      <c r="B9160" t="s">
        <v>7</v>
      </c>
      <c r="C9160" s="1">
        <v>44980</v>
      </c>
      <c r="D9160" t="s">
        <v>409</v>
      </c>
      <c r="E9160" t="s">
        <v>21</v>
      </c>
      <c r="F9160" t="s">
        <v>21</v>
      </c>
      <c r="G9160" t="s">
        <v>20</v>
      </c>
      <c r="H9160" t="s">
        <v>0</v>
      </c>
      <c r="I9160">
        <f>MONTH(Table6[[#This Row],[Loan Date]])</f>
        <v>2</v>
      </c>
      <c r="J9160" t="str">
        <f>_xlfn.XLOOKUP(Table6[[#This Row],[Numeric Month]],$N$5:$N$11,$O$5:$O$11)</f>
        <v>Feb</v>
      </c>
      <c r="K9160" t="str">
        <f>_xlfn.XLOOKUP(Table6[[#This Row],[Loan Date]],$Q$5:$Q$152,$R$5:$R$152)</f>
        <v>Thursday</v>
      </c>
      <c r="L9160" t="str">
        <f>_xlfn.XLOOKUP(Table6[[#This Row],[Loan Date]],$Q$5:$Q$152,$S$5:$S$152)</f>
        <v>Week 7</v>
      </c>
    </row>
    <row r="9161" spans="1:12" x14ac:dyDescent="0.2">
      <c r="A9161" s="1">
        <v>44980</v>
      </c>
      <c r="B9161" t="s">
        <v>7</v>
      </c>
      <c r="C9161" s="1">
        <v>44980</v>
      </c>
      <c r="D9161" t="s">
        <v>171</v>
      </c>
      <c r="E9161" t="s">
        <v>23</v>
      </c>
      <c r="F9161" t="s">
        <v>23</v>
      </c>
      <c r="G9161" t="s">
        <v>20</v>
      </c>
      <c r="H9161" t="s">
        <v>0</v>
      </c>
      <c r="I9161">
        <f>MONTH(Table6[[#This Row],[Loan Date]])</f>
        <v>2</v>
      </c>
      <c r="J9161" t="str">
        <f>_xlfn.XLOOKUP(Table6[[#This Row],[Numeric Month]],$N$5:$N$11,$O$5:$O$11)</f>
        <v>Feb</v>
      </c>
      <c r="K9161" t="str">
        <f>_xlfn.XLOOKUP(Table6[[#This Row],[Loan Date]],$Q$5:$Q$152,$R$5:$R$152)</f>
        <v>Thursday</v>
      </c>
      <c r="L9161" t="str">
        <f>_xlfn.XLOOKUP(Table6[[#This Row],[Loan Date]],$Q$5:$Q$152,$S$5:$S$152)</f>
        <v>Week 7</v>
      </c>
    </row>
    <row r="9162" spans="1:12" x14ac:dyDescent="0.2">
      <c r="A9162" s="1">
        <v>44980</v>
      </c>
      <c r="B9162" t="s">
        <v>5</v>
      </c>
      <c r="C9162" s="1">
        <v>44993</v>
      </c>
      <c r="D9162" t="s">
        <v>605</v>
      </c>
      <c r="E9162" t="s">
        <v>9</v>
      </c>
      <c r="F9162" t="s">
        <v>8</v>
      </c>
      <c r="G9162" t="s">
        <v>1</v>
      </c>
      <c r="H9162" t="s">
        <v>0</v>
      </c>
      <c r="I9162">
        <f>MONTH(Table6[[#This Row],[Loan Date]])</f>
        <v>2</v>
      </c>
      <c r="J9162" t="str">
        <f>_xlfn.XLOOKUP(Table6[[#This Row],[Numeric Month]],$N$5:$N$11,$O$5:$O$11)</f>
        <v>Feb</v>
      </c>
      <c r="K9162" t="str">
        <f>_xlfn.XLOOKUP(Table6[[#This Row],[Loan Date]],$Q$5:$Q$152,$R$5:$R$152)</f>
        <v>Thursday</v>
      </c>
      <c r="L9162" t="str">
        <f>_xlfn.XLOOKUP(Table6[[#This Row],[Loan Date]],$Q$5:$Q$152,$S$5:$S$152)</f>
        <v>Week 7</v>
      </c>
    </row>
    <row r="9163" spans="1:12" x14ac:dyDescent="0.2">
      <c r="A9163" s="1">
        <v>44980</v>
      </c>
      <c r="B9163" t="s">
        <v>7</v>
      </c>
      <c r="C9163" s="1">
        <v>44994</v>
      </c>
      <c r="D9163" t="s">
        <v>564</v>
      </c>
      <c r="E9163" t="s">
        <v>9</v>
      </c>
      <c r="F9163" t="s">
        <v>8</v>
      </c>
      <c r="G9163" t="s">
        <v>1</v>
      </c>
      <c r="H9163" t="s">
        <v>0</v>
      </c>
      <c r="I9163">
        <f>MONTH(Table6[[#This Row],[Loan Date]])</f>
        <v>2</v>
      </c>
      <c r="J9163" t="str">
        <f>_xlfn.XLOOKUP(Table6[[#This Row],[Numeric Month]],$N$5:$N$11,$O$5:$O$11)</f>
        <v>Feb</v>
      </c>
      <c r="K9163" t="str">
        <f>_xlfn.XLOOKUP(Table6[[#This Row],[Loan Date]],$Q$5:$Q$152,$R$5:$R$152)</f>
        <v>Thursday</v>
      </c>
      <c r="L9163" t="str">
        <f>_xlfn.XLOOKUP(Table6[[#This Row],[Loan Date]],$Q$5:$Q$152,$S$5:$S$152)</f>
        <v>Week 7</v>
      </c>
    </row>
    <row r="9164" spans="1:12" x14ac:dyDescent="0.2">
      <c r="A9164" s="1">
        <v>44980</v>
      </c>
      <c r="B9164" t="s">
        <v>7</v>
      </c>
      <c r="C9164" s="1">
        <v>44980</v>
      </c>
      <c r="D9164" t="s">
        <v>314</v>
      </c>
      <c r="E9164" t="s">
        <v>49</v>
      </c>
      <c r="F9164" t="s">
        <v>49</v>
      </c>
      <c r="G9164" t="s">
        <v>20</v>
      </c>
      <c r="H9164" t="s">
        <v>0</v>
      </c>
      <c r="I9164">
        <f>MONTH(Table6[[#This Row],[Loan Date]])</f>
        <v>2</v>
      </c>
      <c r="J9164" t="str">
        <f>_xlfn.XLOOKUP(Table6[[#This Row],[Numeric Month]],$N$5:$N$11,$O$5:$O$11)</f>
        <v>Feb</v>
      </c>
      <c r="K9164" t="str">
        <f>_xlfn.XLOOKUP(Table6[[#This Row],[Loan Date]],$Q$5:$Q$152,$R$5:$R$152)</f>
        <v>Thursday</v>
      </c>
      <c r="L9164" t="str">
        <f>_xlfn.XLOOKUP(Table6[[#This Row],[Loan Date]],$Q$5:$Q$152,$S$5:$S$152)</f>
        <v>Week 7</v>
      </c>
    </row>
    <row r="9165" spans="1:12" x14ac:dyDescent="0.2">
      <c r="A9165" s="1">
        <v>44980</v>
      </c>
      <c r="B9165" t="s">
        <v>5</v>
      </c>
      <c r="C9165" s="1">
        <v>44980</v>
      </c>
      <c r="D9165" t="s">
        <v>31</v>
      </c>
      <c r="E9165" t="s">
        <v>21</v>
      </c>
      <c r="F9165" t="s">
        <v>21</v>
      </c>
      <c r="G9165" t="s">
        <v>20</v>
      </c>
      <c r="H9165" t="s">
        <v>0</v>
      </c>
      <c r="I9165">
        <f>MONTH(Table6[[#This Row],[Loan Date]])</f>
        <v>2</v>
      </c>
      <c r="J9165" t="str">
        <f>_xlfn.XLOOKUP(Table6[[#This Row],[Numeric Month]],$N$5:$N$11,$O$5:$O$11)</f>
        <v>Feb</v>
      </c>
      <c r="K9165" t="str">
        <f>_xlfn.XLOOKUP(Table6[[#This Row],[Loan Date]],$Q$5:$Q$152,$R$5:$R$152)</f>
        <v>Thursday</v>
      </c>
      <c r="L9165" t="str">
        <f>_xlfn.XLOOKUP(Table6[[#This Row],[Loan Date]],$Q$5:$Q$152,$S$5:$S$152)</f>
        <v>Week 7</v>
      </c>
    </row>
    <row r="9166" spans="1:12" x14ac:dyDescent="0.2">
      <c r="A9166" s="1">
        <v>44980</v>
      </c>
      <c r="B9166" t="s">
        <v>5</v>
      </c>
      <c r="C9166" s="1">
        <v>44980</v>
      </c>
      <c r="D9166" t="s">
        <v>30</v>
      </c>
      <c r="E9166" t="s">
        <v>23</v>
      </c>
      <c r="F9166" t="s">
        <v>23</v>
      </c>
      <c r="G9166" t="s">
        <v>20</v>
      </c>
      <c r="H9166" t="s">
        <v>0</v>
      </c>
      <c r="I9166">
        <f>MONTH(Table6[[#This Row],[Loan Date]])</f>
        <v>2</v>
      </c>
      <c r="J9166" t="str">
        <f>_xlfn.XLOOKUP(Table6[[#This Row],[Numeric Month]],$N$5:$N$11,$O$5:$O$11)</f>
        <v>Feb</v>
      </c>
      <c r="K9166" t="str">
        <f>_xlfn.XLOOKUP(Table6[[#This Row],[Loan Date]],$Q$5:$Q$152,$R$5:$R$152)</f>
        <v>Thursday</v>
      </c>
      <c r="L9166" t="str">
        <f>_xlfn.XLOOKUP(Table6[[#This Row],[Loan Date]],$Q$5:$Q$152,$S$5:$S$152)</f>
        <v>Week 7</v>
      </c>
    </row>
    <row r="9167" spans="1:12" x14ac:dyDescent="0.2">
      <c r="A9167" s="1">
        <v>44980</v>
      </c>
      <c r="B9167" t="s">
        <v>7</v>
      </c>
      <c r="C9167" s="1">
        <v>44980</v>
      </c>
      <c r="D9167" t="s">
        <v>248</v>
      </c>
      <c r="E9167" t="s">
        <v>44</v>
      </c>
      <c r="F9167" t="s">
        <v>44</v>
      </c>
      <c r="G9167" t="s">
        <v>39</v>
      </c>
      <c r="H9167" t="s">
        <v>0</v>
      </c>
      <c r="I9167">
        <f>MONTH(Table6[[#This Row],[Loan Date]])</f>
        <v>2</v>
      </c>
      <c r="J9167" t="str">
        <f>_xlfn.XLOOKUP(Table6[[#This Row],[Numeric Month]],$N$5:$N$11,$O$5:$O$11)</f>
        <v>Feb</v>
      </c>
      <c r="K9167" t="str">
        <f>_xlfn.XLOOKUP(Table6[[#This Row],[Loan Date]],$Q$5:$Q$152,$R$5:$R$152)</f>
        <v>Thursday</v>
      </c>
      <c r="L9167" t="str">
        <f>_xlfn.XLOOKUP(Table6[[#This Row],[Loan Date]],$Q$5:$Q$152,$S$5:$S$152)</f>
        <v>Week 7</v>
      </c>
    </row>
    <row r="9168" spans="1:12" x14ac:dyDescent="0.2">
      <c r="A9168" s="1">
        <v>44980</v>
      </c>
      <c r="B9168" t="s">
        <v>7</v>
      </c>
      <c r="C9168" s="1">
        <v>44980</v>
      </c>
      <c r="D9168" t="s">
        <v>180</v>
      </c>
      <c r="E9168" t="s">
        <v>113</v>
      </c>
      <c r="F9168" t="s">
        <v>113</v>
      </c>
      <c r="G9168" t="s">
        <v>20</v>
      </c>
      <c r="H9168" t="s">
        <v>0</v>
      </c>
      <c r="I9168">
        <f>MONTH(Table6[[#This Row],[Loan Date]])</f>
        <v>2</v>
      </c>
      <c r="J9168" t="str">
        <f>_xlfn.XLOOKUP(Table6[[#This Row],[Numeric Month]],$N$5:$N$11,$O$5:$O$11)</f>
        <v>Feb</v>
      </c>
      <c r="K9168" t="str">
        <f>_xlfn.XLOOKUP(Table6[[#This Row],[Loan Date]],$Q$5:$Q$152,$R$5:$R$152)</f>
        <v>Thursday</v>
      </c>
      <c r="L9168" t="str">
        <f>_xlfn.XLOOKUP(Table6[[#This Row],[Loan Date]],$Q$5:$Q$152,$S$5:$S$152)</f>
        <v>Week 7</v>
      </c>
    </row>
    <row r="9169" spans="1:12" x14ac:dyDescent="0.2">
      <c r="A9169" s="1">
        <v>44980</v>
      </c>
      <c r="B9169" t="s">
        <v>7</v>
      </c>
      <c r="C9169" s="1">
        <v>44980</v>
      </c>
      <c r="D9169" t="s">
        <v>57</v>
      </c>
      <c r="E9169" t="s">
        <v>37</v>
      </c>
      <c r="F9169" t="s">
        <v>37</v>
      </c>
      <c r="G9169" t="s">
        <v>20</v>
      </c>
      <c r="H9169" t="s">
        <v>0</v>
      </c>
      <c r="I9169">
        <f>MONTH(Table6[[#This Row],[Loan Date]])</f>
        <v>2</v>
      </c>
      <c r="J9169" t="str">
        <f>_xlfn.XLOOKUP(Table6[[#This Row],[Numeric Month]],$N$5:$N$11,$O$5:$O$11)</f>
        <v>Feb</v>
      </c>
      <c r="K9169" t="str">
        <f>_xlfn.XLOOKUP(Table6[[#This Row],[Loan Date]],$Q$5:$Q$152,$R$5:$R$152)</f>
        <v>Thursday</v>
      </c>
      <c r="L9169" t="str">
        <f>_xlfn.XLOOKUP(Table6[[#This Row],[Loan Date]],$Q$5:$Q$152,$S$5:$S$152)</f>
        <v>Week 7</v>
      </c>
    </row>
    <row r="9170" spans="1:12" x14ac:dyDescent="0.2">
      <c r="A9170" s="1">
        <v>44980</v>
      </c>
      <c r="B9170" t="s">
        <v>5</v>
      </c>
      <c r="C9170" s="1">
        <v>44987</v>
      </c>
      <c r="D9170" t="s">
        <v>816</v>
      </c>
      <c r="E9170" t="s">
        <v>9</v>
      </c>
      <c r="F9170" t="s">
        <v>8</v>
      </c>
      <c r="G9170" t="s">
        <v>1</v>
      </c>
      <c r="H9170" t="s">
        <v>0</v>
      </c>
      <c r="I9170">
        <f>MONTH(Table6[[#This Row],[Loan Date]])</f>
        <v>2</v>
      </c>
      <c r="J9170" t="str">
        <f>_xlfn.XLOOKUP(Table6[[#This Row],[Numeric Month]],$N$5:$N$11,$O$5:$O$11)</f>
        <v>Feb</v>
      </c>
      <c r="K9170" t="str">
        <f>_xlfn.XLOOKUP(Table6[[#This Row],[Loan Date]],$Q$5:$Q$152,$R$5:$R$152)</f>
        <v>Thursday</v>
      </c>
      <c r="L9170" t="str">
        <f>_xlfn.XLOOKUP(Table6[[#This Row],[Loan Date]],$Q$5:$Q$152,$S$5:$S$152)</f>
        <v>Week 7</v>
      </c>
    </row>
    <row r="9171" spans="1:12" x14ac:dyDescent="0.2">
      <c r="A9171" s="1">
        <v>44980</v>
      </c>
      <c r="B9171" t="s">
        <v>5</v>
      </c>
      <c r="C9171" s="1">
        <v>44980</v>
      </c>
      <c r="D9171" t="s">
        <v>610</v>
      </c>
      <c r="E9171" t="s">
        <v>21</v>
      </c>
      <c r="F9171" t="s">
        <v>21</v>
      </c>
      <c r="G9171" t="s">
        <v>20</v>
      </c>
      <c r="H9171" t="s">
        <v>0</v>
      </c>
      <c r="I9171">
        <f>MONTH(Table6[[#This Row],[Loan Date]])</f>
        <v>2</v>
      </c>
      <c r="J9171" t="str">
        <f>_xlfn.XLOOKUP(Table6[[#This Row],[Numeric Month]],$N$5:$N$11,$O$5:$O$11)</f>
        <v>Feb</v>
      </c>
      <c r="K9171" t="str">
        <f>_xlfn.XLOOKUP(Table6[[#This Row],[Loan Date]],$Q$5:$Q$152,$R$5:$R$152)</f>
        <v>Thursday</v>
      </c>
      <c r="L9171" t="str">
        <f>_xlfn.XLOOKUP(Table6[[#This Row],[Loan Date]],$Q$5:$Q$152,$S$5:$S$152)</f>
        <v>Week 7</v>
      </c>
    </row>
    <row r="9172" spans="1:12" x14ac:dyDescent="0.2">
      <c r="A9172" s="1">
        <v>44980</v>
      </c>
      <c r="B9172" t="s">
        <v>5</v>
      </c>
      <c r="C9172" s="1">
        <v>44980</v>
      </c>
      <c r="D9172" t="s">
        <v>171</v>
      </c>
      <c r="E9172" t="s">
        <v>23</v>
      </c>
      <c r="F9172" t="s">
        <v>23</v>
      </c>
      <c r="G9172" t="s">
        <v>20</v>
      </c>
      <c r="H9172" t="s">
        <v>0</v>
      </c>
      <c r="I9172">
        <f>MONTH(Table6[[#This Row],[Loan Date]])</f>
        <v>2</v>
      </c>
      <c r="J9172" t="str">
        <f>_xlfn.XLOOKUP(Table6[[#This Row],[Numeric Month]],$N$5:$N$11,$O$5:$O$11)</f>
        <v>Feb</v>
      </c>
      <c r="K9172" t="str">
        <f>_xlfn.XLOOKUP(Table6[[#This Row],[Loan Date]],$Q$5:$Q$152,$R$5:$R$152)</f>
        <v>Thursday</v>
      </c>
      <c r="L9172" t="str">
        <f>_xlfn.XLOOKUP(Table6[[#This Row],[Loan Date]],$Q$5:$Q$152,$S$5:$S$152)</f>
        <v>Week 7</v>
      </c>
    </row>
    <row r="9173" spans="1:12" x14ac:dyDescent="0.2">
      <c r="A9173" s="1">
        <v>44980</v>
      </c>
      <c r="B9173" t="s">
        <v>7</v>
      </c>
      <c r="C9173" s="1">
        <v>44987</v>
      </c>
      <c r="D9173" t="s">
        <v>815</v>
      </c>
      <c r="E9173" t="s">
        <v>15</v>
      </c>
      <c r="F9173" t="s">
        <v>14</v>
      </c>
      <c r="G9173" t="s">
        <v>1</v>
      </c>
      <c r="H9173" t="s">
        <v>0</v>
      </c>
      <c r="I9173">
        <f>MONTH(Table6[[#This Row],[Loan Date]])</f>
        <v>2</v>
      </c>
      <c r="J9173" t="str">
        <f>_xlfn.XLOOKUP(Table6[[#This Row],[Numeric Month]],$N$5:$N$11,$O$5:$O$11)</f>
        <v>Feb</v>
      </c>
      <c r="K9173" t="str">
        <f>_xlfn.XLOOKUP(Table6[[#This Row],[Loan Date]],$Q$5:$Q$152,$R$5:$R$152)</f>
        <v>Thursday</v>
      </c>
      <c r="L9173" t="str">
        <f>_xlfn.XLOOKUP(Table6[[#This Row],[Loan Date]],$Q$5:$Q$152,$S$5:$S$152)</f>
        <v>Week 7</v>
      </c>
    </row>
    <row r="9174" spans="1:12" x14ac:dyDescent="0.2">
      <c r="A9174" s="1">
        <v>44980</v>
      </c>
      <c r="B9174" t="s">
        <v>7</v>
      </c>
      <c r="C9174" s="1">
        <v>44980</v>
      </c>
      <c r="D9174" t="s">
        <v>391</v>
      </c>
      <c r="E9174" t="s">
        <v>65</v>
      </c>
      <c r="F9174" t="s">
        <v>65</v>
      </c>
      <c r="G9174" t="s">
        <v>20</v>
      </c>
      <c r="H9174" t="s">
        <v>0</v>
      </c>
      <c r="I9174">
        <f>MONTH(Table6[[#This Row],[Loan Date]])</f>
        <v>2</v>
      </c>
      <c r="J9174" t="str">
        <f>_xlfn.XLOOKUP(Table6[[#This Row],[Numeric Month]],$N$5:$N$11,$O$5:$O$11)</f>
        <v>Feb</v>
      </c>
      <c r="K9174" t="str">
        <f>_xlfn.XLOOKUP(Table6[[#This Row],[Loan Date]],$Q$5:$Q$152,$R$5:$R$152)</f>
        <v>Thursday</v>
      </c>
      <c r="L9174" t="str">
        <f>_xlfn.XLOOKUP(Table6[[#This Row],[Loan Date]],$Q$5:$Q$152,$S$5:$S$152)</f>
        <v>Week 7</v>
      </c>
    </row>
    <row r="9175" spans="1:12" x14ac:dyDescent="0.2">
      <c r="A9175" s="1">
        <v>44980</v>
      </c>
      <c r="B9175" t="s">
        <v>7</v>
      </c>
      <c r="C9175" s="1">
        <v>44980</v>
      </c>
      <c r="D9175" t="s">
        <v>431</v>
      </c>
      <c r="E9175" t="s">
        <v>162</v>
      </c>
      <c r="F9175" t="s">
        <v>162</v>
      </c>
      <c r="G9175" t="s">
        <v>11</v>
      </c>
      <c r="H9175" t="s">
        <v>0</v>
      </c>
      <c r="I9175">
        <f>MONTH(Table6[[#This Row],[Loan Date]])</f>
        <v>2</v>
      </c>
      <c r="J9175" t="str">
        <f>_xlfn.XLOOKUP(Table6[[#This Row],[Numeric Month]],$N$5:$N$11,$O$5:$O$11)</f>
        <v>Feb</v>
      </c>
      <c r="K9175" t="str">
        <f>_xlfn.XLOOKUP(Table6[[#This Row],[Loan Date]],$Q$5:$Q$152,$R$5:$R$152)</f>
        <v>Thursday</v>
      </c>
      <c r="L9175" t="str">
        <f>_xlfn.XLOOKUP(Table6[[#This Row],[Loan Date]],$Q$5:$Q$152,$S$5:$S$152)</f>
        <v>Week 7</v>
      </c>
    </row>
    <row r="9176" spans="1:12" x14ac:dyDescent="0.2">
      <c r="A9176" s="1">
        <v>44980</v>
      </c>
      <c r="B9176" t="s">
        <v>7</v>
      </c>
      <c r="C9176" s="1">
        <v>44987</v>
      </c>
      <c r="D9176" t="s">
        <v>154</v>
      </c>
      <c r="E9176" t="s">
        <v>3</v>
      </c>
      <c r="F9176" t="s">
        <v>2</v>
      </c>
      <c r="G9176" t="s">
        <v>1</v>
      </c>
      <c r="H9176" t="s">
        <v>0</v>
      </c>
      <c r="I9176">
        <f>MONTH(Table6[[#This Row],[Loan Date]])</f>
        <v>2</v>
      </c>
      <c r="J9176" t="str">
        <f>_xlfn.XLOOKUP(Table6[[#This Row],[Numeric Month]],$N$5:$N$11,$O$5:$O$11)</f>
        <v>Feb</v>
      </c>
      <c r="K9176" t="str">
        <f>_xlfn.XLOOKUP(Table6[[#This Row],[Loan Date]],$Q$5:$Q$152,$R$5:$R$152)</f>
        <v>Thursday</v>
      </c>
      <c r="L9176" t="str">
        <f>_xlfn.XLOOKUP(Table6[[#This Row],[Loan Date]],$Q$5:$Q$152,$S$5:$S$152)</f>
        <v>Week 7</v>
      </c>
    </row>
    <row r="9177" spans="1:12" x14ac:dyDescent="0.2">
      <c r="A9177" s="1">
        <v>44980</v>
      </c>
      <c r="B9177" t="s">
        <v>7</v>
      </c>
      <c r="C9177" s="1">
        <v>44987</v>
      </c>
      <c r="D9177" t="s">
        <v>330</v>
      </c>
      <c r="E9177" t="s">
        <v>9</v>
      </c>
      <c r="F9177" t="s">
        <v>8</v>
      </c>
      <c r="G9177" t="s">
        <v>1</v>
      </c>
      <c r="H9177" t="s">
        <v>0</v>
      </c>
      <c r="I9177">
        <f>MONTH(Table6[[#This Row],[Loan Date]])</f>
        <v>2</v>
      </c>
      <c r="J9177" t="str">
        <f>_xlfn.XLOOKUP(Table6[[#This Row],[Numeric Month]],$N$5:$N$11,$O$5:$O$11)</f>
        <v>Feb</v>
      </c>
      <c r="K9177" t="str">
        <f>_xlfn.XLOOKUP(Table6[[#This Row],[Loan Date]],$Q$5:$Q$152,$R$5:$R$152)</f>
        <v>Thursday</v>
      </c>
      <c r="L9177" t="str">
        <f>_xlfn.XLOOKUP(Table6[[#This Row],[Loan Date]],$Q$5:$Q$152,$S$5:$S$152)</f>
        <v>Week 7</v>
      </c>
    </row>
    <row r="9178" spans="1:12" x14ac:dyDescent="0.2">
      <c r="A9178" s="1">
        <v>44980</v>
      </c>
      <c r="B9178" t="s">
        <v>5</v>
      </c>
      <c r="C9178" s="1">
        <v>44980</v>
      </c>
      <c r="D9178" t="s">
        <v>514</v>
      </c>
      <c r="E9178" t="s">
        <v>41</v>
      </c>
      <c r="F9178" t="s">
        <v>40</v>
      </c>
      <c r="G9178" t="s">
        <v>39</v>
      </c>
      <c r="H9178" t="s">
        <v>0</v>
      </c>
      <c r="I9178">
        <f>MONTH(Table6[[#This Row],[Loan Date]])</f>
        <v>2</v>
      </c>
      <c r="J9178" t="str">
        <f>_xlfn.XLOOKUP(Table6[[#This Row],[Numeric Month]],$N$5:$N$11,$O$5:$O$11)</f>
        <v>Feb</v>
      </c>
      <c r="K9178" t="str">
        <f>_xlfn.XLOOKUP(Table6[[#This Row],[Loan Date]],$Q$5:$Q$152,$R$5:$R$152)</f>
        <v>Thursday</v>
      </c>
      <c r="L9178" t="str">
        <f>_xlfn.XLOOKUP(Table6[[#This Row],[Loan Date]],$Q$5:$Q$152,$S$5:$S$152)</f>
        <v>Week 7</v>
      </c>
    </row>
    <row r="9179" spans="1:12" x14ac:dyDescent="0.2">
      <c r="A9179" s="1">
        <v>44980</v>
      </c>
      <c r="B9179" t="s">
        <v>7</v>
      </c>
      <c r="C9179" s="1">
        <v>44980</v>
      </c>
      <c r="D9179" t="s">
        <v>30</v>
      </c>
      <c r="E9179" t="s">
        <v>23</v>
      </c>
      <c r="F9179" t="s">
        <v>23</v>
      </c>
      <c r="G9179" t="s">
        <v>20</v>
      </c>
      <c r="H9179" t="s">
        <v>0</v>
      </c>
      <c r="I9179">
        <f>MONTH(Table6[[#This Row],[Loan Date]])</f>
        <v>2</v>
      </c>
      <c r="J9179" t="str">
        <f>_xlfn.XLOOKUP(Table6[[#This Row],[Numeric Month]],$N$5:$N$11,$O$5:$O$11)</f>
        <v>Feb</v>
      </c>
      <c r="K9179" t="str">
        <f>_xlfn.XLOOKUP(Table6[[#This Row],[Loan Date]],$Q$5:$Q$152,$R$5:$R$152)</f>
        <v>Thursday</v>
      </c>
      <c r="L9179" t="str">
        <f>_xlfn.XLOOKUP(Table6[[#This Row],[Loan Date]],$Q$5:$Q$152,$S$5:$S$152)</f>
        <v>Week 7</v>
      </c>
    </row>
    <row r="9180" spans="1:12" x14ac:dyDescent="0.2">
      <c r="A9180" s="1">
        <v>44980</v>
      </c>
      <c r="B9180" t="s">
        <v>7</v>
      </c>
      <c r="C9180" s="1">
        <v>44980</v>
      </c>
      <c r="D9180" t="s">
        <v>31</v>
      </c>
      <c r="E9180" t="s">
        <v>21</v>
      </c>
      <c r="F9180" t="s">
        <v>21</v>
      </c>
      <c r="G9180" t="s">
        <v>20</v>
      </c>
      <c r="H9180" t="s">
        <v>0</v>
      </c>
      <c r="I9180">
        <f>MONTH(Table6[[#This Row],[Loan Date]])</f>
        <v>2</v>
      </c>
      <c r="J9180" t="str">
        <f>_xlfn.XLOOKUP(Table6[[#This Row],[Numeric Month]],$N$5:$N$11,$O$5:$O$11)</f>
        <v>Feb</v>
      </c>
      <c r="K9180" t="str">
        <f>_xlfn.XLOOKUP(Table6[[#This Row],[Loan Date]],$Q$5:$Q$152,$R$5:$R$152)</f>
        <v>Thursday</v>
      </c>
      <c r="L9180" t="str">
        <f>_xlfn.XLOOKUP(Table6[[#This Row],[Loan Date]],$Q$5:$Q$152,$S$5:$S$152)</f>
        <v>Week 7</v>
      </c>
    </row>
    <row r="9181" spans="1:12" x14ac:dyDescent="0.2">
      <c r="A9181" s="1">
        <v>44980</v>
      </c>
      <c r="B9181" t="s">
        <v>7</v>
      </c>
      <c r="C9181" s="1">
        <v>44980</v>
      </c>
      <c r="D9181" t="s">
        <v>472</v>
      </c>
      <c r="E9181" t="s">
        <v>37</v>
      </c>
      <c r="F9181" t="s">
        <v>37</v>
      </c>
      <c r="G9181" t="s">
        <v>20</v>
      </c>
      <c r="H9181" t="s">
        <v>0</v>
      </c>
      <c r="I9181">
        <f>MONTH(Table6[[#This Row],[Loan Date]])</f>
        <v>2</v>
      </c>
      <c r="J9181" t="str">
        <f>_xlfn.XLOOKUP(Table6[[#This Row],[Numeric Month]],$N$5:$N$11,$O$5:$O$11)</f>
        <v>Feb</v>
      </c>
      <c r="K9181" t="str">
        <f>_xlfn.XLOOKUP(Table6[[#This Row],[Loan Date]],$Q$5:$Q$152,$R$5:$R$152)</f>
        <v>Thursday</v>
      </c>
      <c r="L9181" t="str">
        <f>_xlfn.XLOOKUP(Table6[[#This Row],[Loan Date]],$Q$5:$Q$152,$S$5:$S$152)</f>
        <v>Week 7</v>
      </c>
    </row>
    <row r="9182" spans="1:12" x14ac:dyDescent="0.2">
      <c r="A9182" s="1">
        <v>44980</v>
      </c>
      <c r="B9182" t="s">
        <v>7</v>
      </c>
      <c r="C9182" s="1">
        <v>44994</v>
      </c>
      <c r="D9182" t="s">
        <v>814</v>
      </c>
      <c r="E9182" t="s">
        <v>204</v>
      </c>
      <c r="F9182" t="s">
        <v>2</v>
      </c>
      <c r="G9182" t="s">
        <v>1</v>
      </c>
      <c r="H9182" t="s">
        <v>0</v>
      </c>
      <c r="I9182">
        <f>MONTH(Table6[[#This Row],[Loan Date]])</f>
        <v>2</v>
      </c>
      <c r="J9182" t="str">
        <f>_xlfn.XLOOKUP(Table6[[#This Row],[Numeric Month]],$N$5:$N$11,$O$5:$O$11)</f>
        <v>Feb</v>
      </c>
      <c r="K9182" t="str">
        <f>_xlfn.XLOOKUP(Table6[[#This Row],[Loan Date]],$Q$5:$Q$152,$R$5:$R$152)</f>
        <v>Thursday</v>
      </c>
      <c r="L9182" t="str">
        <f>_xlfn.XLOOKUP(Table6[[#This Row],[Loan Date]],$Q$5:$Q$152,$S$5:$S$152)</f>
        <v>Week 7</v>
      </c>
    </row>
    <row r="9183" spans="1:12" x14ac:dyDescent="0.2">
      <c r="A9183" s="1">
        <v>44980</v>
      </c>
      <c r="B9183" t="s">
        <v>7</v>
      </c>
      <c r="C9183" s="1">
        <v>44987</v>
      </c>
      <c r="D9183" t="s">
        <v>813</v>
      </c>
      <c r="E9183" t="s">
        <v>15</v>
      </c>
      <c r="F9183" t="s">
        <v>14</v>
      </c>
      <c r="G9183" t="s">
        <v>1</v>
      </c>
      <c r="H9183" t="s">
        <v>0</v>
      </c>
      <c r="I9183">
        <f>MONTH(Table6[[#This Row],[Loan Date]])</f>
        <v>2</v>
      </c>
      <c r="J9183" t="str">
        <f>_xlfn.XLOOKUP(Table6[[#This Row],[Numeric Month]],$N$5:$N$11,$O$5:$O$11)</f>
        <v>Feb</v>
      </c>
      <c r="K9183" t="str">
        <f>_xlfn.XLOOKUP(Table6[[#This Row],[Loan Date]],$Q$5:$Q$152,$R$5:$R$152)</f>
        <v>Thursday</v>
      </c>
      <c r="L9183" t="str">
        <f>_xlfn.XLOOKUP(Table6[[#This Row],[Loan Date]],$Q$5:$Q$152,$S$5:$S$152)</f>
        <v>Week 7</v>
      </c>
    </row>
    <row r="9184" spans="1:12" x14ac:dyDescent="0.2">
      <c r="A9184" s="1">
        <v>44980</v>
      </c>
      <c r="B9184" t="s">
        <v>7</v>
      </c>
      <c r="C9184" s="1">
        <v>44987</v>
      </c>
      <c r="D9184" t="s">
        <v>480</v>
      </c>
      <c r="E9184" t="s">
        <v>9</v>
      </c>
      <c r="F9184" t="s">
        <v>8</v>
      </c>
      <c r="G9184" t="s">
        <v>1</v>
      </c>
      <c r="H9184" t="s">
        <v>0</v>
      </c>
      <c r="I9184">
        <f>MONTH(Table6[[#This Row],[Loan Date]])</f>
        <v>2</v>
      </c>
      <c r="J9184" t="str">
        <f>_xlfn.XLOOKUP(Table6[[#This Row],[Numeric Month]],$N$5:$N$11,$O$5:$O$11)</f>
        <v>Feb</v>
      </c>
      <c r="K9184" t="str">
        <f>_xlfn.XLOOKUP(Table6[[#This Row],[Loan Date]],$Q$5:$Q$152,$R$5:$R$152)</f>
        <v>Thursday</v>
      </c>
      <c r="L9184" t="str">
        <f>_xlfn.XLOOKUP(Table6[[#This Row],[Loan Date]],$Q$5:$Q$152,$S$5:$S$152)</f>
        <v>Week 7</v>
      </c>
    </row>
    <row r="9185" spans="1:12" x14ac:dyDescent="0.2">
      <c r="A9185" s="1">
        <v>44980</v>
      </c>
      <c r="B9185" t="s">
        <v>96</v>
      </c>
      <c r="C9185" s="1">
        <v>44980</v>
      </c>
      <c r="D9185" t="s">
        <v>812</v>
      </c>
      <c r="E9185" t="s">
        <v>52</v>
      </c>
      <c r="F9185" t="s">
        <v>51</v>
      </c>
      <c r="G9185" t="s">
        <v>1</v>
      </c>
      <c r="H9185" t="s">
        <v>0</v>
      </c>
      <c r="I9185">
        <f>MONTH(Table6[[#This Row],[Loan Date]])</f>
        <v>2</v>
      </c>
      <c r="J9185" t="str">
        <f>_xlfn.XLOOKUP(Table6[[#This Row],[Numeric Month]],$N$5:$N$11,$O$5:$O$11)</f>
        <v>Feb</v>
      </c>
      <c r="K9185" t="str">
        <f>_xlfn.XLOOKUP(Table6[[#This Row],[Loan Date]],$Q$5:$Q$152,$R$5:$R$152)</f>
        <v>Thursday</v>
      </c>
      <c r="L9185" t="str">
        <f>_xlfn.XLOOKUP(Table6[[#This Row],[Loan Date]],$Q$5:$Q$152,$S$5:$S$152)</f>
        <v>Week 7</v>
      </c>
    </row>
    <row r="9186" spans="1:12" x14ac:dyDescent="0.2">
      <c r="A9186" s="1">
        <v>44980</v>
      </c>
      <c r="B9186" t="s">
        <v>7</v>
      </c>
      <c r="C9186" s="1">
        <v>44987</v>
      </c>
      <c r="D9186" t="s">
        <v>644</v>
      </c>
      <c r="E9186" t="s">
        <v>9</v>
      </c>
      <c r="F9186" t="s">
        <v>8</v>
      </c>
      <c r="G9186" t="s">
        <v>1</v>
      </c>
      <c r="H9186" t="s">
        <v>0</v>
      </c>
      <c r="I9186">
        <f>MONTH(Table6[[#This Row],[Loan Date]])</f>
        <v>2</v>
      </c>
      <c r="J9186" t="str">
        <f>_xlfn.XLOOKUP(Table6[[#This Row],[Numeric Month]],$N$5:$N$11,$O$5:$O$11)</f>
        <v>Feb</v>
      </c>
      <c r="K9186" t="str">
        <f>_xlfn.XLOOKUP(Table6[[#This Row],[Loan Date]],$Q$5:$Q$152,$R$5:$R$152)</f>
        <v>Thursday</v>
      </c>
      <c r="L9186" t="str">
        <f>_xlfn.XLOOKUP(Table6[[#This Row],[Loan Date]],$Q$5:$Q$152,$S$5:$S$152)</f>
        <v>Week 7</v>
      </c>
    </row>
    <row r="9187" spans="1:12" x14ac:dyDescent="0.2">
      <c r="A9187" s="1">
        <v>44980</v>
      </c>
      <c r="B9187" t="s">
        <v>7</v>
      </c>
      <c r="C9187" s="1">
        <v>44980</v>
      </c>
      <c r="D9187" t="s">
        <v>409</v>
      </c>
      <c r="E9187" t="s">
        <v>21</v>
      </c>
      <c r="F9187" t="s">
        <v>21</v>
      </c>
      <c r="G9187" t="s">
        <v>20</v>
      </c>
      <c r="H9187" t="s">
        <v>0</v>
      </c>
      <c r="I9187">
        <f>MONTH(Table6[[#This Row],[Loan Date]])</f>
        <v>2</v>
      </c>
      <c r="J9187" t="str">
        <f>_xlfn.XLOOKUP(Table6[[#This Row],[Numeric Month]],$N$5:$N$11,$O$5:$O$11)</f>
        <v>Feb</v>
      </c>
      <c r="K9187" t="str">
        <f>_xlfn.XLOOKUP(Table6[[#This Row],[Loan Date]],$Q$5:$Q$152,$R$5:$R$152)</f>
        <v>Thursday</v>
      </c>
      <c r="L9187" t="str">
        <f>_xlfn.XLOOKUP(Table6[[#This Row],[Loan Date]],$Q$5:$Q$152,$S$5:$S$152)</f>
        <v>Week 7</v>
      </c>
    </row>
    <row r="9188" spans="1:12" x14ac:dyDescent="0.2">
      <c r="A9188" s="1">
        <v>44980</v>
      </c>
      <c r="B9188" t="s">
        <v>7</v>
      </c>
      <c r="C9188" s="1">
        <v>44980</v>
      </c>
      <c r="D9188" t="s">
        <v>174</v>
      </c>
      <c r="E9188" t="s">
        <v>23</v>
      </c>
      <c r="F9188" t="s">
        <v>23</v>
      </c>
      <c r="G9188" t="s">
        <v>20</v>
      </c>
      <c r="H9188" t="s">
        <v>0</v>
      </c>
      <c r="I9188">
        <f>MONTH(Table6[[#This Row],[Loan Date]])</f>
        <v>2</v>
      </c>
      <c r="J9188" t="str">
        <f>_xlfn.XLOOKUP(Table6[[#This Row],[Numeric Month]],$N$5:$N$11,$O$5:$O$11)</f>
        <v>Feb</v>
      </c>
      <c r="K9188" t="str">
        <f>_xlfn.XLOOKUP(Table6[[#This Row],[Loan Date]],$Q$5:$Q$152,$R$5:$R$152)</f>
        <v>Thursday</v>
      </c>
      <c r="L9188" t="str">
        <f>_xlfn.XLOOKUP(Table6[[#This Row],[Loan Date]],$Q$5:$Q$152,$S$5:$S$152)</f>
        <v>Week 7</v>
      </c>
    </row>
    <row r="9189" spans="1:12" x14ac:dyDescent="0.2">
      <c r="A9189" s="1">
        <v>44980</v>
      </c>
      <c r="B9189" t="s">
        <v>7</v>
      </c>
      <c r="C9189" s="1">
        <v>44980</v>
      </c>
      <c r="D9189" t="s">
        <v>433</v>
      </c>
      <c r="E9189" t="s">
        <v>65</v>
      </c>
      <c r="F9189" t="s">
        <v>65</v>
      </c>
      <c r="G9189" t="s">
        <v>20</v>
      </c>
      <c r="H9189" t="s">
        <v>0</v>
      </c>
      <c r="I9189">
        <f>MONTH(Table6[[#This Row],[Loan Date]])</f>
        <v>2</v>
      </c>
      <c r="J9189" t="str">
        <f>_xlfn.XLOOKUP(Table6[[#This Row],[Numeric Month]],$N$5:$N$11,$O$5:$O$11)</f>
        <v>Feb</v>
      </c>
      <c r="K9189" t="str">
        <f>_xlfn.XLOOKUP(Table6[[#This Row],[Loan Date]],$Q$5:$Q$152,$R$5:$R$152)</f>
        <v>Thursday</v>
      </c>
      <c r="L9189" t="str">
        <f>_xlfn.XLOOKUP(Table6[[#This Row],[Loan Date]],$Q$5:$Q$152,$S$5:$S$152)</f>
        <v>Week 7</v>
      </c>
    </row>
    <row r="9190" spans="1:12" x14ac:dyDescent="0.2">
      <c r="A9190" s="1">
        <v>44980</v>
      </c>
      <c r="B9190" t="s">
        <v>7</v>
      </c>
      <c r="C9190" s="1">
        <v>44980</v>
      </c>
      <c r="D9190" t="s">
        <v>535</v>
      </c>
      <c r="E9190" t="s">
        <v>41</v>
      </c>
      <c r="F9190" t="s">
        <v>40</v>
      </c>
      <c r="G9190" t="s">
        <v>39</v>
      </c>
      <c r="H9190" t="s">
        <v>0</v>
      </c>
      <c r="I9190">
        <f>MONTH(Table6[[#This Row],[Loan Date]])</f>
        <v>2</v>
      </c>
      <c r="J9190" t="str">
        <f>_xlfn.XLOOKUP(Table6[[#This Row],[Numeric Month]],$N$5:$N$11,$O$5:$O$11)</f>
        <v>Feb</v>
      </c>
      <c r="K9190" t="str">
        <f>_xlfn.XLOOKUP(Table6[[#This Row],[Loan Date]],$Q$5:$Q$152,$R$5:$R$152)</f>
        <v>Thursday</v>
      </c>
      <c r="L9190" t="str">
        <f>_xlfn.XLOOKUP(Table6[[#This Row],[Loan Date]],$Q$5:$Q$152,$S$5:$S$152)</f>
        <v>Week 7</v>
      </c>
    </row>
    <row r="9191" spans="1:12" x14ac:dyDescent="0.2">
      <c r="A9191" s="1">
        <v>44980</v>
      </c>
      <c r="B9191" t="s">
        <v>5</v>
      </c>
      <c r="C9191" s="1">
        <v>44994</v>
      </c>
      <c r="D9191" t="s">
        <v>420</v>
      </c>
      <c r="E9191" t="s">
        <v>15</v>
      </c>
      <c r="F9191" t="s">
        <v>14</v>
      </c>
      <c r="G9191" t="s">
        <v>1</v>
      </c>
      <c r="H9191" t="s">
        <v>0</v>
      </c>
      <c r="I9191">
        <f>MONTH(Table6[[#This Row],[Loan Date]])</f>
        <v>2</v>
      </c>
      <c r="J9191" t="str">
        <f>_xlfn.XLOOKUP(Table6[[#This Row],[Numeric Month]],$N$5:$N$11,$O$5:$O$11)</f>
        <v>Feb</v>
      </c>
      <c r="K9191" t="str">
        <f>_xlfn.XLOOKUP(Table6[[#This Row],[Loan Date]],$Q$5:$Q$152,$R$5:$R$152)</f>
        <v>Thursday</v>
      </c>
      <c r="L9191" t="str">
        <f>_xlfn.XLOOKUP(Table6[[#This Row],[Loan Date]],$Q$5:$Q$152,$S$5:$S$152)</f>
        <v>Week 7</v>
      </c>
    </row>
    <row r="9192" spans="1:12" x14ac:dyDescent="0.2">
      <c r="A9192" s="1">
        <v>44980</v>
      </c>
      <c r="B9192" t="s">
        <v>5</v>
      </c>
      <c r="C9192" s="1">
        <v>44980</v>
      </c>
      <c r="D9192" t="s">
        <v>473</v>
      </c>
      <c r="E9192" t="s">
        <v>65</v>
      </c>
      <c r="F9192" t="s">
        <v>65</v>
      </c>
      <c r="G9192" t="s">
        <v>20</v>
      </c>
      <c r="H9192" t="s">
        <v>0</v>
      </c>
      <c r="I9192">
        <f>MONTH(Table6[[#This Row],[Loan Date]])</f>
        <v>2</v>
      </c>
      <c r="J9192" t="str">
        <f>_xlfn.XLOOKUP(Table6[[#This Row],[Numeric Month]],$N$5:$N$11,$O$5:$O$11)</f>
        <v>Feb</v>
      </c>
      <c r="K9192" t="str">
        <f>_xlfn.XLOOKUP(Table6[[#This Row],[Loan Date]],$Q$5:$Q$152,$R$5:$R$152)</f>
        <v>Thursday</v>
      </c>
      <c r="L9192" t="str">
        <f>_xlfn.XLOOKUP(Table6[[#This Row],[Loan Date]],$Q$5:$Q$152,$S$5:$S$152)</f>
        <v>Week 7</v>
      </c>
    </row>
    <row r="9193" spans="1:12" x14ac:dyDescent="0.2">
      <c r="A9193" s="1">
        <v>44980</v>
      </c>
      <c r="B9193" t="s">
        <v>7</v>
      </c>
      <c r="C9193" s="1">
        <v>44980</v>
      </c>
      <c r="D9193" t="s">
        <v>494</v>
      </c>
      <c r="E9193" t="s">
        <v>37</v>
      </c>
      <c r="F9193" t="s">
        <v>37</v>
      </c>
      <c r="G9193" t="s">
        <v>20</v>
      </c>
      <c r="H9193" t="s">
        <v>0</v>
      </c>
      <c r="I9193">
        <f>MONTH(Table6[[#This Row],[Loan Date]])</f>
        <v>2</v>
      </c>
      <c r="J9193" t="str">
        <f>_xlfn.XLOOKUP(Table6[[#This Row],[Numeric Month]],$N$5:$N$11,$O$5:$O$11)</f>
        <v>Feb</v>
      </c>
      <c r="K9193" t="str">
        <f>_xlfn.XLOOKUP(Table6[[#This Row],[Loan Date]],$Q$5:$Q$152,$R$5:$R$152)</f>
        <v>Thursday</v>
      </c>
      <c r="L9193" t="str">
        <f>_xlfn.XLOOKUP(Table6[[#This Row],[Loan Date]],$Q$5:$Q$152,$S$5:$S$152)</f>
        <v>Week 7</v>
      </c>
    </row>
    <row r="9194" spans="1:12" x14ac:dyDescent="0.2">
      <c r="A9194" s="1">
        <v>44980</v>
      </c>
      <c r="B9194" t="s">
        <v>5</v>
      </c>
      <c r="C9194" s="1">
        <v>44987</v>
      </c>
      <c r="D9194" t="s">
        <v>213</v>
      </c>
      <c r="E9194" t="s">
        <v>9</v>
      </c>
      <c r="F9194" t="s">
        <v>8</v>
      </c>
      <c r="G9194" t="s">
        <v>1</v>
      </c>
      <c r="H9194" t="s">
        <v>0</v>
      </c>
      <c r="I9194">
        <f>MONTH(Table6[[#This Row],[Loan Date]])</f>
        <v>2</v>
      </c>
      <c r="J9194" t="str">
        <f>_xlfn.XLOOKUP(Table6[[#This Row],[Numeric Month]],$N$5:$N$11,$O$5:$O$11)</f>
        <v>Feb</v>
      </c>
      <c r="K9194" t="str">
        <f>_xlfn.XLOOKUP(Table6[[#This Row],[Loan Date]],$Q$5:$Q$152,$R$5:$R$152)</f>
        <v>Thursday</v>
      </c>
      <c r="L9194" t="str">
        <f>_xlfn.XLOOKUP(Table6[[#This Row],[Loan Date]],$Q$5:$Q$152,$S$5:$S$152)</f>
        <v>Week 7</v>
      </c>
    </row>
    <row r="9195" spans="1:12" x14ac:dyDescent="0.2">
      <c r="A9195" s="1">
        <v>44980</v>
      </c>
      <c r="B9195" t="s">
        <v>7</v>
      </c>
      <c r="C9195" s="1">
        <v>44980</v>
      </c>
      <c r="D9195" t="s">
        <v>156</v>
      </c>
      <c r="E9195" t="s">
        <v>41</v>
      </c>
      <c r="F9195" t="s">
        <v>40</v>
      </c>
      <c r="G9195" t="s">
        <v>39</v>
      </c>
      <c r="H9195" t="s">
        <v>0</v>
      </c>
      <c r="I9195">
        <f>MONTH(Table6[[#This Row],[Loan Date]])</f>
        <v>2</v>
      </c>
      <c r="J9195" t="str">
        <f>_xlfn.XLOOKUP(Table6[[#This Row],[Numeric Month]],$N$5:$N$11,$O$5:$O$11)</f>
        <v>Feb</v>
      </c>
      <c r="K9195" t="str">
        <f>_xlfn.XLOOKUP(Table6[[#This Row],[Loan Date]],$Q$5:$Q$152,$R$5:$R$152)</f>
        <v>Thursday</v>
      </c>
      <c r="L9195" t="str">
        <f>_xlfn.XLOOKUP(Table6[[#This Row],[Loan Date]],$Q$5:$Q$152,$S$5:$S$152)</f>
        <v>Week 7</v>
      </c>
    </row>
    <row r="9196" spans="1:12" x14ac:dyDescent="0.2">
      <c r="A9196" s="1">
        <v>44980</v>
      </c>
      <c r="B9196" t="s">
        <v>5</v>
      </c>
      <c r="C9196" s="1">
        <v>44980</v>
      </c>
      <c r="D9196" t="s">
        <v>42</v>
      </c>
      <c r="E9196" t="s">
        <v>41</v>
      </c>
      <c r="F9196" t="s">
        <v>40</v>
      </c>
      <c r="G9196" t="s">
        <v>39</v>
      </c>
      <c r="H9196" t="s">
        <v>0</v>
      </c>
      <c r="I9196">
        <f>MONTH(Table6[[#This Row],[Loan Date]])</f>
        <v>2</v>
      </c>
      <c r="J9196" t="str">
        <f>_xlfn.XLOOKUP(Table6[[#This Row],[Numeric Month]],$N$5:$N$11,$O$5:$O$11)</f>
        <v>Feb</v>
      </c>
      <c r="K9196" t="str">
        <f>_xlfn.XLOOKUP(Table6[[#This Row],[Loan Date]],$Q$5:$Q$152,$R$5:$R$152)</f>
        <v>Thursday</v>
      </c>
      <c r="L9196" t="str">
        <f>_xlfn.XLOOKUP(Table6[[#This Row],[Loan Date]],$Q$5:$Q$152,$S$5:$S$152)</f>
        <v>Week 7</v>
      </c>
    </row>
    <row r="9197" spans="1:12" x14ac:dyDescent="0.2">
      <c r="A9197" s="1">
        <v>44980</v>
      </c>
      <c r="B9197" t="s">
        <v>7</v>
      </c>
      <c r="C9197" s="1">
        <v>44987</v>
      </c>
      <c r="D9197" t="s">
        <v>160</v>
      </c>
      <c r="E9197" t="s">
        <v>9</v>
      </c>
      <c r="F9197" t="s">
        <v>8</v>
      </c>
      <c r="G9197" t="s">
        <v>1</v>
      </c>
      <c r="H9197" t="s">
        <v>0</v>
      </c>
      <c r="I9197">
        <f>MONTH(Table6[[#This Row],[Loan Date]])</f>
        <v>2</v>
      </c>
      <c r="J9197" t="str">
        <f>_xlfn.XLOOKUP(Table6[[#This Row],[Numeric Month]],$N$5:$N$11,$O$5:$O$11)</f>
        <v>Feb</v>
      </c>
      <c r="K9197" t="str">
        <f>_xlfn.XLOOKUP(Table6[[#This Row],[Loan Date]],$Q$5:$Q$152,$R$5:$R$152)</f>
        <v>Thursday</v>
      </c>
      <c r="L9197" t="str">
        <f>_xlfn.XLOOKUP(Table6[[#This Row],[Loan Date]],$Q$5:$Q$152,$S$5:$S$152)</f>
        <v>Week 7</v>
      </c>
    </row>
    <row r="9198" spans="1:12" x14ac:dyDescent="0.2">
      <c r="A9198" s="1">
        <v>44980</v>
      </c>
      <c r="B9198" t="s">
        <v>7</v>
      </c>
      <c r="C9198" s="1">
        <v>44980</v>
      </c>
      <c r="D9198" t="s">
        <v>811</v>
      </c>
      <c r="E9198" t="s">
        <v>65</v>
      </c>
      <c r="F9198" t="s">
        <v>65</v>
      </c>
      <c r="G9198" t="s">
        <v>20</v>
      </c>
      <c r="H9198" t="s">
        <v>0</v>
      </c>
      <c r="I9198">
        <f>MONTH(Table6[[#This Row],[Loan Date]])</f>
        <v>2</v>
      </c>
      <c r="J9198" t="str">
        <f>_xlfn.XLOOKUP(Table6[[#This Row],[Numeric Month]],$N$5:$N$11,$O$5:$O$11)</f>
        <v>Feb</v>
      </c>
      <c r="K9198" t="str">
        <f>_xlfn.XLOOKUP(Table6[[#This Row],[Loan Date]],$Q$5:$Q$152,$R$5:$R$152)</f>
        <v>Thursday</v>
      </c>
      <c r="L9198" t="str">
        <f>_xlfn.XLOOKUP(Table6[[#This Row],[Loan Date]],$Q$5:$Q$152,$S$5:$S$152)</f>
        <v>Week 7</v>
      </c>
    </row>
    <row r="9199" spans="1:12" x14ac:dyDescent="0.2">
      <c r="A9199" s="1">
        <v>44980</v>
      </c>
      <c r="B9199" t="s">
        <v>7</v>
      </c>
      <c r="C9199" s="1">
        <v>44980</v>
      </c>
      <c r="D9199" t="s">
        <v>29</v>
      </c>
      <c r="E9199" t="s">
        <v>23</v>
      </c>
      <c r="F9199" t="s">
        <v>23</v>
      </c>
      <c r="G9199" t="s">
        <v>20</v>
      </c>
      <c r="H9199" t="s">
        <v>0</v>
      </c>
      <c r="I9199">
        <f>MONTH(Table6[[#This Row],[Loan Date]])</f>
        <v>2</v>
      </c>
      <c r="J9199" t="str">
        <f>_xlfn.XLOOKUP(Table6[[#This Row],[Numeric Month]],$N$5:$N$11,$O$5:$O$11)</f>
        <v>Feb</v>
      </c>
      <c r="K9199" t="str">
        <f>_xlfn.XLOOKUP(Table6[[#This Row],[Loan Date]],$Q$5:$Q$152,$R$5:$R$152)</f>
        <v>Thursday</v>
      </c>
      <c r="L9199" t="str">
        <f>_xlfn.XLOOKUP(Table6[[#This Row],[Loan Date]],$Q$5:$Q$152,$S$5:$S$152)</f>
        <v>Week 7</v>
      </c>
    </row>
    <row r="9200" spans="1:12" x14ac:dyDescent="0.2">
      <c r="A9200" s="1">
        <v>44980</v>
      </c>
      <c r="B9200" t="s">
        <v>107</v>
      </c>
      <c r="C9200" s="1">
        <v>44980</v>
      </c>
      <c r="D9200" t="s">
        <v>254</v>
      </c>
      <c r="E9200" t="s">
        <v>41</v>
      </c>
      <c r="F9200" t="s">
        <v>40</v>
      </c>
      <c r="G9200" t="s">
        <v>39</v>
      </c>
      <c r="H9200" t="s">
        <v>0</v>
      </c>
      <c r="I9200">
        <f>MONTH(Table6[[#This Row],[Loan Date]])</f>
        <v>2</v>
      </c>
      <c r="J9200" t="str">
        <f>_xlfn.XLOOKUP(Table6[[#This Row],[Numeric Month]],$N$5:$N$11,$O$5:$O$11)</f>
        <v>Feb</v>
      </c>
      <c r="K9200" t="str">
        <f>_xlfn.XLOOKUP(Table6[[#This Row],[Loan Date]],$Q$5:$Q$152,$R$5:$R$152)</f>
        <v>Thursday</v>
      </c>
      <c r="L9200" t="str">
        <f>_xlfn.XLOOKUP(Table6[[#This Row],[Loan Date]],$Q$5:$Q$152,$S$5:$S$152)</f>
        <v>Week 7</v>
      </c>
    </row>
    <row r="9201" spans="1:12" x14ac:dyDescent="0.2">
      <c r="A9201" s="1">
        <v>44980</v>
      </c>
      <c r="B9201" t="s">
        <v>7</v>
      </c>
      <c r="C9201" s="1">
        <v>44994</v>
      </c>
      <c r="D9201" t="s">
        <v>554</v>
      </c>
      <c r="E9201" t="s">
        <v>9</v>
      </c>
      <c r="F9201" t="s">
        <v>8</v>
      </c>
      <c r="G9201" t="s">
        <v>1</v>
      </c>
      <c r="H9201" t="s">
        <v>0</v>
      </c>
      <c r="I9201">
        <f>MONTH(Table6[[#This Row],[Loan Date]])</f>
        <v>2</v>
      </c>
      <c r="J9201" t="str">
        <f>_xlfn.XLOOKUP(Table6[[#This Row],[Numeric Month]],$N$5:$N$11,$O$5:$O$11)</f>
        <v>Feb</v>
      </c>
      <c r="K9201" t="str">
        <f>_xlfn.XLOOKUP(Table6[[#This Row],[Loan Date]],$Q$5:$Q$152,$R$5:$R$152)</f>
        <v>Thursday</v>
      </c>
      <c r="L9201" t="str">
        <f>_xlfn.XLOOKUP(Table6[[#This Row],[Loan Date]],$Q$5:$Q$152,$S$5:$S$152)</f>
        <v>Week 7</v>
      </c>
    </row>
    <row r="9202" spans="1:12" x14ac:dyDescent="0.2">
      <c r="A9202" s="1">
        <v>44980</v>
      </c>
      <c r="B9202" t="s">
        <v>7</v>
      </c>
      <c r="C9202" s="1">
        <v>44980</v>
      </c>
      <c r="D9202" t="s">
        <v>810</v>
      </c>
      <c r="E9202" t="s">
        <v>65</v>
      </c>
      <c r="F9202" t="s">
        <v>65</v>
      </c>
      <c r="G9202" t="s">
        <v>20</v>
      </c>
      <c r="H9202" t="s">
        <v>0</v>
      </c>
      <c r="I9202">
        <f>MONTH(Table6[[#This Row],[Loan Date]])</f>
        <v>2</v>
      </c>
      <c r="J9202" t="str">
        <f>_xlfn.XLOOKUP(Table6[[#This Row],[Numeric Month]],$N$5:$N$11,$O$5:$O$11)</f>
        <v>Feb</v>
      </c>
      <c r="K9202" t="str">
        <f>_xlfn.XLOOKUP(Table6[[#This Row],[Loan Date]],$Q$5:$Q$152,$R$5:$R$152)</f>
        <v>Thursday</v>
      </c>
      <c r="L9202" t="str">
        <f>_xlfn.XLOOKUP(Table6[[#This Row],[Loan Date]],$Q$5:$Q$152,$S$5:$S$152)</f>
        <v>Week 7</v>
      </c>
    </row>
    <row r="9203" spans="1:12" x14ac:dyDescent="0.2">
      <c r="A9203" s="1">
        <v>44980</v>
      </c>
      <c r="B9203" t="s">
        <v>7</v>
      </c>
      <c r="C9203" s="1">
        <v>44980</v>
      </c>
      <c r="D9203" t="s">
        <v>604</v>
      </c>
      <c r="E9203" t="s">
        <v>21</v>
      </c>
      <c r="F9203" t="s">
        <v>21</v>
      </c>
      <c r="G9203" t="s">
        <v>20</v>
      </c>
      <c r="H9203" t="s">
        <v>0</v>
      </c>
      <c r="I9203">
        <f>MONTH(Table6[[#This Row],[Loan Date]])</f>
        <v>2</v>
      </c>
      <c r="J9203" t="str">
        <f>_xlfn.XLOOKUP(Table6[[#This Row],[Numeric Month]],$N$5:$N$11,$O$5:$O$11)</f>
        <v>Feb</v>
      </c>
      <c r="K9203" t="str">
        <f>_xlfn.XLOOKUP(Table6[[#This Row],[Loan Date]],$Q$5:$Q$152,$R$5:$R$152)</f>
        <v>Thursday</v>
      </c>
      <c r="L9203" t="str">
        <f>_xlfn.XLOOKUP(Table6[[#This Row],[Loan Date]],$Q$5:$Q$152,$S$5:$S$152)</f>
        <v>Week 7</v>
      </c>
    </row>
    <row r="9204" spans="1:12" x14ac:dyDescent="0.2">
      <c r="A9204" s="1">
        <v>44980</v>
      </c>
      <c r="B9204" t="s">
        <v>5</v>
      </c>
      <c r="C9204" s="1">
        <v>44987</v>
      </c>
      <c r="D9204" t="s">
        <v>809</v>
      </c>
      <c r="E9204" t="s">
        <v>52</v>
      </c>
      <c r="F9204" t="s">
        <v>51</v>
      </c>
      <c r="G9204" t="s">
        <v>1</v>
      </c>
      <c r="H9204" t="s">
        <v>0</v>
      </c>
      <c r="I9204">
        <f>MONTH(Table6[[#This Row],[Loan Date]])</f>
        <v>2</v>
      </c>
      <c r="J9204" t="str">
        <f>_xlfn.XLOOKUP(Table6[[#This Row],[Numeric Month]],$N$5:$N$11,$O$5:$O$11)</f>
        <v>Feb</v>
      </c>
      <c r="K9204" t="str">
        <f>_xlfn.XLOOKUP(Table6[[#This Row],[Loan Date]],$Q$5:$Q$152,$R$5:$R$152)</f>
        <v>Thursday</v>
      </c>
      <c r="L9204" t="str">
        <f>_xlfn.XLOOKUP(Table6[[#This Row],[Loan Date]],$Q$5:$Q$152,$S$5:$S$152)</f>
        <v>Week 7</v>
      </c>
    </row>
    <row r="9205" spans="1:12" x14ac:dyDescent="0.2">
      <c r="A9205" s="1">
        <v>44980</v>
      </c>
      <c r="B9205" t="s">
        <v>5</v>
      </c>
      <c r="C9205" s="1">
        <v>44994</v>
      </c>
      <c r="D9205" t="s">
        <v>808</v>
      </c>
      <c r="E9205" t="s">
        <v>3</v>
      </c>
      <c r="F9205" t="s">
        <v>2</v>
      </c>
      <c r="G9205" t="s">
        <v>1</v>
      </c>
      <c r="H9205" t="s">
        <v>0</v>
      </c>
      <c r="I9205">
        <f>MONTH(Table6[[#This Row],[Loan Date]])</f>
        <v>2</v>
      </c>
      <c r="J9205" t="str">
        <f>_xlfn.XLOOKUP(Table6[[#This Row],[Numeric Month]],$N$5:$N$11,$O$5:$O$11)</f>
        <v>Feb</v>
      </c>
      <c r="K9205" t="str">
        <f>_xlfn.XLOOKUP(Table6[[#This Row],[Loan Date]],$Q$5:$Q$152,$R$5:$R$152)</f>
        <v>Thursday</v>
      </c>
      <c r="L9205" t="str">
        <f>_xlfn.XLOOKUP(Table6[[#This Row],[Loan Date]],$Q$5:$Q$152,$S$5:$S$152)</f>
        <v>Week 7</v>
      </c>
    </row>
    <row r="9206" spans="1:12" x14ac:dyDescent="0.2">
      <c r="A9206" s="1">
        <v>44980</v>
      </c>
      <c r="B9206" t="s">
        <v>7</v>
      </c>
      <c r="C9206" s="1">
        <v>45005</v>
      </c>
      <c r="D9206" t="s">
        <v>154</v>
      </c>
      <c r="E9206" t="s">
        <v>3</v>
      </c>
      <c r="F9206" t="s">
        <v>2</v>
      </c>
      <c r="G9206" t="s">
        <v>1</v>
      </c>
      <c r="H9206" t="s">
        <v>0</v>
      </c>
      <c r="I9206">
        <f>MONTH(Table6[[#This Row],[Loan Date]])</f>
        <v>2</v>
      </c>
      <c r="J9206" t="str">
        <f>_xlfn.XLOOKUP(Table6[[#This Row],[Numeric Month]],$N$5:$N$11,$O$5:$O$11)</f>
        <v>Feb</v>
      </c>
      <c r="K9206" t="str">
        <f>_xlfn.XLOOKUP(Table6[[#This Row],[Loan Date]],$Q$5:$Q$152,$R$5:$R$152)</f>
        <v>Thursday</v>
      </c>
      <c r="L9206" t="str">
        <f>_xlfn.XLOOKUP(Table6[[#This Row],[Loan Date]],$Q$5:$Q$152,$S$5:$S$152)</f>
        <v>Week 7</v>
      </c>
    </row>
    <row r="9207" spans="1:12" x14ac:dyDescent="0.2">
      <c r="A9207" s="1">
        <v>44980</v>
      </c>
      <c r="B9207" t="s">
        <v>7</v>
      </c>
      <c r="C9207" s="1">
        <v>44990</v>
      </c>
      <c r="D9207" t="s">
        <v>633</v>
      </c>
      <c r="E9207" t="s">
        <v>9</v>
      </c>
      <c r="F9207" t="s">
        <v>8</v>
      </c>
      <c r="G9207" t="s">
        <v>1</v>
      </c>
      <c r="H9207" t="s">
        <v>0</v>
      </c>
      <c r="I9207">
        <f>MONTH(Table6[[#This Row],[Loan Date]])</f>
        <v>2</v>
      </c>
      <c r="J9207" t="str">
        <f>_xlfn.XLOOKUP(Table6[[#This Row],[Numeric Month]],$N$5:$N$11,$O$5:$O$11)</f>
        <v>Feb</v>
      </c>
      <c r="K9207" t="str">
        <f>_xlfn.XLOOKUP(Table6[[#This Row],[Loan Date]],$Q$5:$Q$152,$R$5:$R$152)</f>
        <v>Thursday</v>
      </c>
      <c r="L9207" t="str">
        <f>_xlfn.XLOOKUP(Table6[[#This Row],[Loan Date]],$Q$5:$Q$152,$S$5:$S$152)</f>
        <v>Week 7</v>
      </c>
    </row>
    <row r="9208" spans="1:12" x14ac:dyDescent="0.2">
      <c r="A9208" s="1">
        <v>44980</v>
      </c>
      <c r="B9208" t="s">
        <v>7</v>
      </c>
      <c r="C9208" s="1">
        <v>44980</v>
      </c>
      <c r="D9208" t="s">
        <v>171</v>
      </c>
      <c r="E9208" t="s">
        <v>23</v>
      </c>
      <c r="F9208" t="s">
        <v>23</v>
      </c>
      <c r="G9208" t="s">
        <v>20</v>
      </c>
      <c r="H9208" t="s">
        <v>0</v>
      </c>
      <c r="I9208">
        <f>MONTH(Table6[[#This Row],[Loan Date]])</f>
        <v>2</v>
      </c>
      <c r="J9208" t="str">
        <f>_xlfn.XLOOKUP(Table6[[#This Row],[Numeric Month]],$N$5:$N$11,$O$5:$O$11)</f>
        <v>Feb</v>
      </c>
      <c r="K9208" t="str">
        <f>_xlfn.XLOOKUP(Table6[[#This Row],[Loan Date]],$Q$5:$Q$152,$R$5:$R$152)</f>
        <v>Thursday</v>
      </c>
      <c r="L9208" t="str">
        <f>_xlfn.XLOOKUP(Table6[[#This Row],[Loan Date]],$Q$5:$Q$152,$S$5:$S$152)</f>
        <v>Week 7</v>
      </c>
    </row>
    <row r="9209" spans="1:12" x14ac:dyDescent="0.2">
      <c r="A9209" s="1">
        <v>44980</v>
      </c>
      <c r="B9209" t="s">
        <v>7</v>
      </c>
      <c r="C9209" s="1">
        <v>44980</v>
      </c>
      <c r="D9209" t="s">
        <v>610</v>
      </c>
      <c r="E9209" t="s">
        <v>21</v>
      </c>
      <c r="F9209" t="s">
        <v>21</v>
      </c>
      <c r="G9209" t="s">
        <v>20</v>
      </c>
      <c r="H9209" t="s">
        <v>0</v>
      </c>
      <c r="I9209">
        <f>MONTH(Table6[[#This Row],[Loan Date]])</f>
        <v>2</v>
      </c>
      <c r="J9209" t="str">
        <f>_xlfn.XLOOKUP(Table6[[#This Row],[Numeric Month]],$N$5:$N$11,$O$5:$O$11)</f>
        <v>Feb</v>
      </c>
      <c r="K9209" t="str">
        <f>_xlfn.XLOOKUP(Table6[[#This Row],[Loan Date]],$Q$5:$Q$152,$R$5:$R$152)</f>
        <v>Thursday</v>
      </c>
      <c r="L9209" t="str">
        <f>_xlfn.XLOOKUP(Table6[[#This Row],[Loan Date]],$Q$5:$Q$152,$S$5:$S$152)</f>
        <v>Week 7</v>
      </c>
    </row>
    <row r="9210" spans="1:12" x14ac:dyDescent="0.2">
      <c r="A9210" s="1">
        <v>44980</v>
      </c>
      <c r="B9210" t="s">
        <v>5</v>
      </c>
      <c r="C9210" s="1">
        <v>44980</v>
      </c>
      <c r="D9210" t="s">
        <v>241</v>
      </c>
      <c r="E9210" t="s">
        <v>23</v>
      </c>
      <c r="F9210" t="s">
        <v>23</v>
      </c>
      <c r="G9210" t="s">
        <v>20</v>
      </c>
      <c r="H9210" t="s">
        <v>0</v>
      </c>
      <c r="I9210">
        <f>MONTH(Table6[[#This Row],[Loan Date]])</f>
        <v>2</v>
      </c>
      <c r="J9210" t="str">
        <f>_xlfn.XLOOKUP(Table6[[#This Row],[Numeric Month]],$N$5:$N$11,$O$5:$O$11)</f>
        <v>Feb</v>
      </c>
      <c r="K9210" t="str">
        <f>_xlfn.XLOOKUP(Table6[[#This Row],[Loan Date]],$Q$5:$Q$152,$R$5:$R$152)</f>
        <v>Thursday</v>
      </c>
      <c r="L9210" t="str">
        <f>_xlfn.XLOOKUP(Table6[[#This Row],[Loan Date]],$Q$5:$Q$152,$S$5:$S$152)</f>
        <v>Week 7</v>
      </c>
    </row>
    <row r="9211" spans="1:12" x14ac:dyDescent="0.2">
      <c r="A9211" s="1">
        <v>44980</v>
      </c>
      <c r="B9211" t="s">
        <v>5</v>
      </c>
      <c r="C9211" s="1">
        <v>44980</v>
      </c>
      <c r="D9211" t="s">
        <v>523</v>
      </c>
      <c r="E9211" t="s">
        <v>168</v>
      </c>
      <c r="F9211" t="s">
        <v>168</v>
      </c>
      <c r="G9211" t="s">
        <v>20</v>
      </c>
      <c r="H9211" t="s">
        <v>0</v>
      </c>
      <c r="I9211">
        <f>MONTH(Table6[[#This Row],[Loan Date]])</f>
        <v>2</v>
      </c>
      <c r="J9211" t="str">
        <f>_xlfn.XLOOKUP(Table6[[#This Row],[Numeric Month]],$N$5:$N$11,$O$5:$O$11)</f>
        <v>Feb</v>
      </c>
      <c r="K9211" t="str">
        <f>_xlfn.XLOOKUP(Table6[[#This Row],[Loan Date]],$Q$5:$Q$152,$R$5:$R$152)</f>
        <v>Thursday</v>
      </c>
      <c r="L9211" t="str">
        <f>_xlfn.XLOOKUP(Table6[[#This Row],[Loan Date]],$Q$5:$Q$152,$S$5:$S$152)</f>
        <v>Week 7</v>
      </c>
    </row>
    <row r="9212" spans="1:12" x14ac:dyDescent="0.2">
      <c r="A9212" s="1">
        <v>44980</v>
      </c>
      <c r="B9212" t="s">
        <v>7</v>
      </c>
      <c r="C9212" s="1">
        <v>44980</v>
      </c>
      <c r="D9212" t="s">
        <v>170</v>
      </c>
      <c r="E9212" t="s">
        <v>21</v>
      </c>
      <c r="F9212" t="s">
        <v>21</v>
      </c>
      <c r="G9212" t="s">
        <v>20</v>
      </c>
      <c r="H9212" t="s">
        <v>0</v>
      </c>
      <c r="I9212">
        <f>MONTH(Table6[[#This Row],[Loan Date]])</f>
        <v>2</v>
      </c>
      <c r="J9212" t="str">
        <f>_xlfn.XLOOKUP(Table6[[#This Row],[Numeric Month]],$N$5:$N$11,$O$5:$O$11)</f>
        <v>Feb</v>
      </c>
      <c r="K9212" t="str">
        <f>_xlfn.XLOOKUP(Table6[[#This Row],[Loan Date]],$Q$5:$Q$152,$R$5:$R$152)</f>
        <v>Thursday</v>
      </c>
      <c r="L9212" t="str">
        <f>_xlfn.XLOOKUP(Table6[[#This Row],[Loan Date]],$Q$5:$Q$152,$S$5:$S$152)</f>
        <v>Week 7</v>
      </c>
    </row>
    <row r="9213" spans="1:12" x14ac:dyDescent="0.2">
      <c r="A9213" s="1">
        <v>44980</v>
      </c>
      <c r="B9213" t="s">
        <v>5</v>
      </c>
      <c r="C9213" s="1">
        <v>44987</v>
      </c>
      <c r="D9213" t="s">
        <v>101</v>
      </c>
      <c r="E9213" t="s">
        <v>9</v>
      </c>
      <c r="F9213" t="s">
        <v>8</v>
      </c>
      <c r="G9213" t="s">
        <v>1</v>
      </c>
      <c r="H9213" t="s">
        <v>0</v>
      </c>
      <c r="I9213">
        <f>MONTH(Table6[[#This Row],[Loan Date]])</f>
        <v>2</v>
      </c>
      <c r="J9213" t="str">
        <f>_xlfn.XLOOKUP(Table6[[#This Row],[Numeric Month]],$N$5:$N$11,$O$5:$O$11)</f>
        <v>Feb</v>
      </c>
      <c r="K9213" t="str">
        <f>_xlfn.XLOOKUP(Table6[[#This Row],[Loan Date]],$Q$5:$Q$152,$R$5:$R$152)</f>
        <v>Thursday</v>
      </c>
      <c r="L9213" t="str">
        <f>_xlfn.XLOOKUP(Table6[[#This Row],[Loan Date]],$Q$5:$Q$152,$S$5:$S$152)</f>
        <v>Week 7</v>
      </c>
    </row>
    <row r="9214" spans="1:12" x14ac:dyDescent="0.2">
      <c r="A9214" s="1">
        <v>44980</v>
      </c>
      <c r="B9214" t="s">
        <v>7</v>
      </c>
      <c r="C9214" s="1">
        <v>44980</v>
      </c>
      <c r="D9214" t="s">
        <v>188</v>
      </c>
      <c r="E9214" t="s">
        <v>23</v>
      </c>
      <c r="F9214" t="s">
        <v>23</v>
      </c>
      <c r="G9214" t="s">
        <v>20</v>
      </c>
      <c r="H9214" t="s">
        <v>0</v>
      </c>
      <c r="I9214">
        <f>MONTH(Table6[[#This Row],[Loan Date]])</f>
        <v>2</v>
      </c>
      <c r="J9214" t="str">
        <f>_xlfn.XLOOKUP(Table6[[#This Row],[Numeric Month]],$N$5:$N$11,$O$5:$O$11)</f>
        <v>Feb</v>
      </c>
      <c r="K9214" t="str">
        <f>_xlfn.XLOOKUP(Table6[[#This Row],[Loan Date]],$Q$5:$Q$152,$R$5:$R$152)</f>
        <v>Thursday</v>
      </c>
      <c r="L9214" t="str">
        <f>_xlfn.XLOOKUP(Table6[[#This Row],[Loan Date]],$Q$5:$Q$152,$S$5:$S$152)</f>
        <v>Week 7</v>
      </c>
    </row>
    <row r="9215" spans="1:12" x14ac:dyDescent="0.2">
      <c r="A9215" s="1">
        <v>44980</v>
      </c>
      <c r="B9215" t="s">
        <v>5</v>
      </c>
      <c r="C9215" s="1">
        <v>44994</v>
      </c>
      <c r="D9215" t="s">
        <v>807</v>
      </c>
      <c r="E9215" t="s">
        <v>9</v>
      </c>
      <c r="F9215" t="s">
        <v>8</v>
      </c>
      <c r="G9215" t="s">
        <v>1</v>
      </c>
      <c r="H9215" t="s">
        <v>0</v>
      </c>
      <c r="I9215">
        <f>MONTH(Table6[[#This Row],[Loan Date]])</f>
        <v>2</v>
      </c>
      <c r="J9215" t="str">
        <f>_xlfn.XLOOKUP(Table6[[#This Row],[Numeric Month]],$N$5:$N$11,$O$5:$O$11)</f>
        <v>Feb</v>
      </c>
      <c r="K9215" t="str">
        <f>_xlfn.XLOOKUP(Table6[[#This Row],[Loan Date]],$Q$5:$Q$152,$R$5:$R$152)</f>
        <v>Thursday</v>
      </c>
      <c r="L9215" t="str">
        <f>_xlfn.XLOOKUP(Table6[[#This Row],[Loan Date]],$Q$5:$Q$152,$S$5:$S$152)</f>
        <v>Week 7</v>
      </c>
    </row>
    <row r="9216" spans="1:12" x14ac:dyDescent="0.2">
      <c r="A9216" s="1">
        <v>44980</v>
      </c>
      <c r="B9216" t="s">
        <v>7</v>
      </c>
      <c r="C9216" s="1">
        <v>44980</v>
      </c>
      <c r="D9216" t="s">
        <v>302</v>
      </c>
      <c r="E9216" t="s">
        <v>23</v>
      </c>
      <c r="F9216" t="s">
        <v>23</v>
      </c>
      <c r="G9216" t="s">
        <v>20</v>
      </c>
      <c r="H9216" t="s">
        <v>0</v>
      </c>
      <c r="I9216">
        <f>MONTH(Table6[[#This Row],[Loan Date]])</f>
        <v>2</v>
      </c>
      <c r="J9216" t="str">
        <f>_xlfn.XLOOKUP(Table6[[#This Row],[Numeric Month]],$N$5:$N$11,$O$5:$O$11)</f>
        <v>Feb</v>
      </c>
      <c r="K9216" t="str">
        <f>_xlfn.XLOOKUP(Table6[[#This Row],[Loan Date]],$Q$5:$Q$152,$R$5:$R$152)</f>
        <v>Thursday</v>
      </c>
      <c r="L9216" t="str">
        <f>_xlfn.XLOOKUP(Table6[[#This Row],[Loan Date]],$Q$5:$Q$152,$S$5:$S$152)</f>
        <v>Week 7</v>
      </c>
    </row>
    <row r="9217" spans="1:12" x14ac:dyDescent="0.2">
      <c r="A9217" s="1">
        <v>44980</v>
      </c>
      <c r="B9217" t="s">
        <v>7</v>
      </c>
      <c r="C9217" s="1">
        <v>44980</v>
      </c>
      <c r="D9217" t="s">
        <v>165</v>
      </c>
      <c r="E9217" t="s">
        <v>21</v>
      </c>
      <c r="F9217" t="s">
        <v>21</v>
      </c>
      <c r="G9217" t="s">
        <v>20</v>
      </c>
      <c r="H9217" t="s">
        <v>0</v>
      </c>
      <c r="I9217">
        <f>MONTH(Table6[[#This Row],[Loan Date]])</f>
        <v>2</v>
      </c>
      <c r="J9217" t="str">
        <f>_xlfn.XLOOKUP(Table6[[#This Row],[Numeric Month]],$N$5:$N$11,$O$5:$O$11)</f>
        <v>Feb</v>
      </c>
      <c r="K9217" t="str">
        <f>_xlfn.XLOOKUP(Table6[[#This Row],[Loan Date]],$Q$5:$Q$152,$R$5:$R$152)</f>
        <v>Thursday</v>
      </c>
      <c r="L9217" t="str">
        <f>_xlfn.XLOOKUP(Table6[[#This Row],[Loan Date]],$Q$5:$Q$152,$S$5:$S$152)</f>
        <v>Week 7</v>
      </c>
    </row>
    <row r="9218" spans="1:12" x14ac:dyDescent="0.2">
      <c r="A9218" s="1">
        <v>44980</v>
      </c>
      <c r="B9218" t="s">
        <v>7</v>
      </c>
      <c r="C9218" s="1">
        <v>44980</v>
      </c>
      <c r="D9218" t="s">
        <v>744</v>
      </c>
      <c r="E9218" t="s">
        <v>122</v>
      </c>
      <c r="F9218" t="s">
        <v>122</v>
      </c>
      <c r="G9218" t="s">
        <v>11</v>
      </c>
      <c r="H9218" t="s">
        <v>0</v>
      </c>
      <c r="I9218">
        <f>MONTH(Table6[[#This Row],[Loan Date]])</f>
        <v>2</v>
      </c>
      <c r="J9218" t="str">
        <f>_xlfn.XLOOKUP(Table6[[#This Row],[Numeric Month]],$N$5:$N$11,$O$5:$O$11)</f>
        <v>Feb</v>
      </c>
      <c r="K9218" t="str">
        <f>_xlfn.XLOOKUP(Table6[[#This Row],[Loan Date]],$Q$5:$Q$152,$R$5:$R$152)</f>
        <v>Thursday</v>
      </c>
      <c r="L9218" t="str">
        <f>_xlfn.XLOOKUP(Table6[[#This Row],[Loan Date]],$Q$5:$Q$152,$S$5:$S$152)</f>
        <v>Week 7</v>
      </c>
    </row>
    <row r="9219" spans="1:12" x14ac:dyDescent="0.2">
      <c r="A9219" s="1">
        <v>44980</v>
      </c>
      <c r="B9219" t="s">
        <v>5</v>
      </c>
      <c r="C9219" s="1">
        <v>44993</v>
      </c>
      <c r="D9219" t="s">
        <v>28</v>
      </c>
      <c r="E9219" t="s">
        <v>15</v>
      </c>
      <c r="F9219" t="s">
        <v>14</v>
      </c>
      <c r="G9219" t="s">
        <v>1</v>
      </c>
      <c r="H9219" t="s">
        <v>0</v>
      </c>
      <c r="I9219">
        <f>MONTH(Table6[[#This Row],[Loan Date]])</f>
        <v>2</v>
      </c>
      <c r="J9219" t="str">
        <f>_xlfn.XLOOKUP(Table6[[#This Row],[Numeric Month]],$N$5:$N$11,$O$5:$O$11)</f>
        <v>Feb</v>
      </c>
      <c r="K9219" t="str">
        <f>_xlfn.XLOOKUP(Table6[[#This Row],[Loan Date]],$Q$5:$Q$152,$R$5:$R$152)</f>
        <v>Thursday</v>
      </c>
      <c r="L9219" t="str">
        <f>_xlfn.XLOOKUP(Table6[[#This Row],[Loan Date]],$Q$5:$Q$152,$S$5:$S$152)</f>
        <v>Week 7</v>
      </c>
    </row>
    <row r="9220" spans="1:12" x14ac:dyDescent="0.2">
      <c r="A9220" s="1">
        <v>44980</v>
      </c>
      <c r="B9220" t="s">
        <v>7</v>
      </c>
      <c r="C9220" s="1">
        <v>44987</v>
      </c>
      <c r="D9220" t="s">
        <v>47</v>
      </c>
      <c r="E9220" t="s">
        <v>15</v>
      </c>
      <c r="F9220" t="s">
        <v>14</v>
      </c>
      <c r="G9220" t="s">
        <v>1</v>
      </c>
      <c r="H9220" t="s">
        <v>0</v>
      </c>
      <c r="I9220">
        <f>MONTH(Table6[[#This Row],[Loan Date]])</f>
        <v>2</v>
      </c>
      <c r="J9220" t="str">
        <f>_xlfn.XLOOKUP(Table6[[#This Row],[Numeric Month]],$N$5:$N$11,$O$5:$O$11)</f>
        <v>Feb</v>
      </c>
      <c r="K9220" t="str">
        <f>_xlfn.XLOOKUP(Table6[[#This Row],[Loan Date]],$Q$5:$Q$152,$R$5:$R$152)</f>
        <v>Thursday</v>
      </c>
      <c r="L9220" t="str">
        <f>_xlfn.XLOOKUP(Table6[[#This Row],[Loan Date]],$Q$5:$Q$152,$S$5:$S$152)</f>
        <v>Week 7</v>
      </c>
    </row>
    <row r="9221" spans="1:12" x14ac:dyDescent="0.2">
      <c r="A9221" s="1">
        <v>44980</v>
      </c>
      <c r="B9221" t="s">
        <v>5</v>
      </c>
      <c r="C9221" s="1">
        <v>44994</v>
      </c>
      <c r="D9221" t="s">
        <v>161</v>
      </c>
      <c r="E9221" t="s">
        <v>9</v>
      </c>
      <c r="F9221" t="s">
        <v>8</v>
      </c>
      <c r="G9221" t="s">
        <v>1</v>
      </c>
      <c r="H9221" t="s">
        <v>0</v>
      </c>
      <c r="I9221">
        <f>MONTH(Table6[[#This Row],[Loan Date]])</f>
        <v>2</v>
      </c>
      <c r="J9221" t="str">
        <f>_xlfn.XLOOKUP(Table6[[#This Row],[Numeric Month]],$N$5:$N$11,$O$5:$O$11)</f>
        <v>Feb</v>
      </c>
      <c r="K9221" t="str">
        <f>_xlfn.XLOOKUP(Table6[[#This Row],[Loan Date]],$Q$5:$Q$152,$R$5:$R$152)</f>
        <v>Thursday</v>
      </c>
      <c r="L9221" t="str">
        <f>_xlfn.XLOOKUP(Table6[[#This Row],[Loan Date]],$Q$5:$Q$152,$S$5:$S$152)</f>
        <v>Week 7</v>
      </c>
    </row>
    <row r="9222" spans="1:12" x14ac:dyDescent="0.2">
      <c r="A9222" s="1">
        <v>44980</v>
      </c>
      <c r="B9222" t="s">
        <v>7</v>
      </c>
      <c r="C9222" s="1">
        <v>44987</v>
      </c>
      <c r="D9222" t="s">
        <v>620</v>
      </c>
      <c r="E9222" t="s">
        <v>9</v>
      </c>
      <c r="F9222" t="s">
        <v>8</v>
      </c>
      <c r="G9222" t="s">
        <v>1</v>
      </c>
      <c r="H9222" t="s">
        <v>0</v>
      </c>
      <c r="I9222">
        <f>MONTH(Table6[[#This Row],[Loan Date]])</f>
        <v>2</v>
      </c>
      <c r="J9222" t="str">
        <f>_xlfn.XLOOKUP(Table6[[#This Row],[Numeric Month]],$N$5:$N$11,$O$5:$O$11)</f>
        <v>Feb</v>
      </c>
      <c r="K9222" t="str">
        <f>_xlfn.XLOOKUP(Table6[[#This Row],[Loan Date]],$Q$5:$Q$152,$R$5:$R$152)</f>
        <v>Thursday</v>
      </c>
      <c r="L9222" t="str">
        <f>_xlfn.XLOOKUP(Table6[[#This Row],[Loan Date]],$Q$5:$Q$152,$S$5:$S$152)</f>
        <v>Week 7</v>
      </c>
    </row>
    <row r="9223" spans="1:12" x14ac:dyDescent="0.2">
      <c r="A9223" s="1">
        <v>44980</v>
      </c>
      <c r="B9223" t="s">
        <v>7</v>
      </c>
      <c r="C9223" s="1">
        <v>44994</v>
      </c>
      <c r="D9223" t="s">
        <v>425</v>
      </c>
      <c r="E9223" t="s">
        <v>9</v>
      </c>
      <c r="F9223" t="s">
        <v>8</v>
      </c>
      <c r="G9223" t="s">
        <v>1</v>
      </c>
      <c r="H9223" t="s">
        <v>0</v>
      </c>
      <c r="I9223">
        <f>MONTH(Table6[[#This Row],[Loan Date]])</f>
        <v>2</v>
      </c>
      <c r="J9223" t="str">
        <f>_xlfn.XLOOKUP(Table6[[#This Row],[Numeric Month]],$N$5:$N$11,$O$5:$O$11)</f>
        <v>Feb</v>
      </c>
      <c r="K9223" t="str">
        <f>_xlfn.XLOOKUP(Table6[[#This Row],[Loan Date]],$Q$5:$Q$152,$R$5:$R$152)</f>
        <v>Thursday</v>
      </c>
      <c r="L9223" t="str">
        <f>_xlfn.XLOOKUP(Table6[[#This Row],[Loan Date]],$Q$5:$Q$152,$S$5:$S$152)</f>
        <v>Week 7</v>
      </c>
    </row>
    <row r="9224" spans="1:12" x14ac:dyDescent="0.2">
      <c r="A9224" s="1">
        <v>44980</v>
      </c>
      <c r="B9224" t="s">
        <v>7</v>
      </c>
      <c r="C9224" s="1">
        <v>44980</v>
      </c>
      <c r="D9224" t="s">
        <v>22</v>
      </c>
      <c r="E9224" t="s">
        <v>21</v>
      </c>
      <c r="F9224" t="s">
        <v>21</v>
      </c>
      <c r="G9224" t="s">
        <v>20</v>
      </c>
      <c r="H9224" t="s">
        <v>0</v>
      </c>
      <c r="I9224">
        <f>MONTH(Table6[[#This Row],[Loan Date]])</f>
        <v>2</v>
      </c>
      <c r="J9224" t="str">
        <f>_xlfn.XLOOKUP(Table6[[#This Row],[Numeric Month]],$N$5:$N$11,$O$5:$O$11)</f>
        <v>Feb</v>
      </c>
      <c r="K9224" t="str">
        <f>_xlfn.XLOOKUP(Table6[[#This Row],[Loan Date]],$Q$5:$Q$152,$R$5:$R$152)</f>
        <v>Thursday</v>
      </c>
      <c r="L9224" t="str">
        <f>_xlfn.XLOOKUP(Table6[[#This Row],[Loan Date]],$Q$5:$Q$152,$S$5:$S$152)</f>
        <v>Week 7</v>
      </c>
    </row>
    <row r="9225" spans="1:12" x14ac:dyDescent="0.2">
      <c r="A9225" s="1">
        <v>44980</v>
      </c>
      <c r="B9225" t="s">
        <v>7</v>
      </c>
      <c r="C9225" s="1">
        <v>44980</v>
      </c>
      <c r="D9225" t="s">
        <v>174</v>
      </c>
      <c r="E9225" t="s">
        <v>23</v>
      </c>
      <c r="F9225" t="s">
        <v>23</v>
      </c>
      <c r="G9225" t="s">
        <v>20</v>
      </c>
      <c r="H9225" t="s">
        <v>0</v>
      </c>
      <c r="I9225">
        <f>MONTH(Table6[[#This Row],[Loan Date]])</f>
        <v>2</v>
      </c>
      <c r="J9225" t="str">
        <f>_xlfn.XLOOKUP(Table6[[#This Row],[Numeric Month]],$N$5:$N$11,$O$5:$O$11)</f>
        <v>Feb</v>
      </c>
      <c r="K9225" t="str">
        <f>_xlfn.XLOOKUP(Table6[[#This Row],[Loan Date]],$Q$5:$Q$152,$R$5:$R$152)</f>
        <v>Thursday</v>
      </c>
      <c r="L9225" t="str">
        <f>_xlfn.XLOOKUP(Table6[[#This Row],[Loan Date]],$Q$5:$Q$152,$S$5:$S$152)</f>
        <v>Week 7</v>
      </c>
    </row>
    <row r="9226" spans="1:12" x14ac:dyDescent="0.2">
      <c r="A9226" s="1">
        <v>44980</v>
      </c>
      <c r="B9226" t="s">
        <v>7</v>
      </c>
      <c r="C9226" s="1">
        <v>44980</v>
      </c>
      <c r="D9226" t="s">
        <v>538</v>
      </c>
      <c r="E9226" t="s">
        <v>122</v>
      </c>
      <c r="F9226" t="s">
        <v>122</v>
      </c>
      <c r="G9226" t="s">
        <v>11</v>
      </c>
      <c r="H9226" t="s">
        <v>0</v>
      </c>
      <c r="I9226">
        <f>MONTH(Table6[[#This Row],[Loan Date]])</f>
        <v>2</v>
      </c>
      <c r="J9226" t="str">
        <f>_xlfn.XLOOKUP(Table6[[#This Row],[Numeric Month]],$N$5:$N$11,$O$5:$O$11)</f>
        <v>Feb</v>
      </c>
      <c r="K9226" t="str">
        <f>_xlfn.XLOOKUP(Table6[[#This Row],[Loan Date]],$Q$5:$Q$152,$R$5:$R$152)</f>
        <v>Thursday</v>
      </c>
      <c r="L9226" t="str">
        <f>_xlfn.XLOOKUP(Table6[[#This Row],[Loan Date]],$Q$5:$Q$152,$S$5:$S$152)</f>
        <v>Week 7</v>
      </c>
    </row>
    <row r="9227" spans="1:12" x14ac:dyDescent="0.2">
      <c r="A9227" s="1">
        <v>44980</v>
      </c>
      <c r="B9227" t="s">
        <v>7</v>
      </c>
      <c r="C9227" s="1">
        <v>44980</v>
      </c>
      <c r="D9227" t="s">
        <v>471</v>
      </c>
      <c r="E9227" t="s">
        <v>12</v>
      </c>
      <c r="F9227" t="s">
        <v>12</v>
      </c>
      <c r="G9227" t="s">
        <v>11</v>
      </c>
      <c r="H9227" t="s">
        <v>0</v>
      </c>
      <c r="I9227">
        <f>MONTH(Table6[[#This Row],[Loan Date]])</f>
        <v>2</v>
      </c>
      <c r="J9227" t="str">
        <f>_xlfn.XLOOKUP(Table6[[#This Row],[Numeric Month]],$N$5:$N$11,$O$5:$O$11)</f>
        <v>Feb</v>
      </c>
      <c r="K9227" t="str">
        <f>_xlfn.XLOOKUP(Table6[[#This Row],[Loan Date]],$Q$5:$Q$152,$R$5:$R$152)</f>
        <v>Thursday</v>
      </c>
      <c r="L9227" t="str">
        <f>_xlfn.XLOOKUP(Table6[[#This Row],[Loan Date]],$Q$5:$Q$152,$S$5:$S$152)</f>
        <v>Week 7</v>
      </c>
    </row>
    <row r="9228" spans="1:12" x14ac:dyDescent="0.2">
      <c r="A9228" s="1">
        <v>44980</v>
      </c>
      <c r="B9228" t="s">
        <v>7</v>
      </c>
      <c r="C9228" s="1">
        <v>44980</v>
      </c>
      <c r="D9228" t="s">
        <v>408</v>
      </c>
      <c r="E9228" t="s">
        <v>23</v>
      </c>
      <c r="F9228" t="s">
        <v>23</v>
      </c>
      <c r="G9228" t="s">
        <v>20</v>
      </c>
      <c r="H9228" t="s">
        <v>0</v>
      </c>
      <c r="I9228">
        <f>MONTH(Table6[[#This Row],[Loan Date]])</f>
        <v>2</v>
      </c>
      <c r="J9228" t="str">
        <f>_xlfn.XLOOKUP(Table6[[#This Row],[Numeric Month]],$N$5:$N$11,$O$5:$O$11)</f>
        <v>Feb</v>
      </c>
      <c r="K9228" t="str">
        <f>_xlfn.XLOOKUP(Table6[[#This Row],[Loan Date]],$Q$5:$Q$152,$R$5:$R$152)</f>
        <v>Thursday</v>
      </c>
      <c r="L9228" t="str">
        <f>_xlfn.XLOOKUP(Table6[[#This Row],[Loan Date]],$Q$5:$Q$152,$S$5:$S$152)</f>
        <v>Week 7</v>
      </c>
    </row>
    <row r="9229" spans="1:12" x14ac:dyDescent="0.2">
      <c r="A9229" s="1">
        <v>44980</v>
      </c>
      <c r="B9229" t="s">
        <v>5</v>
      </c>
      <c r="C9229" s="1">
        <v>44994</v>
      </c>
      <c r="D9229" t="s">
        <v>806</v>
      </c>
      <c r="E9229" t="s">
        <v>3</v>
      </c>
      <c r="F9229" t="s">
        <v>2</v>
      </c>
      <c r="G9229" t="s">
        <v>1</v>
      </c>
      <c r="H9229" t="s">
        <v>0</v>
      </c>
      <c r="I9229">
        <f>MONTH(Table6[[#This Row],[Loan Date]])</f>
        <v>2</v>
      </c>
      <c r="J9229" t="str">
        <f>_xlfn.XLOOKUP(Table6[[#This Row],[Numeric Month]],$N$5:$N$11,$O$5:$O$11)</f>
        <v>Feb</v>
      </c>
      <c r="K9229" t="str">
        <f>_xlfn.XLOOKUP(Table6[[#This Row],[Loan Date]],$Q$5:$Q$152,$R$5:$R$152)</f>
        <v>Thursday</v>
      </c>
      <c r="L9229" t="str">
        <f>_xlfn.XLOOKUP(Table6[[#This Row],[Loan Date]],$Q$5:$Q$152,$S$5:$S$152)</f>
        <v>Week 7</v>
      </c>
    </row>
    <row r="9230" spans="1:12" x14ac:dyDescent="0.2">
      <c r="A9230" s="1">
        <v>44980</v>
      </c>
      <c r="B9230" t="s">
        <v>7</v>
      </c>
      <c r="C9230" s="1">
        <v>44980</v>
      </c>
      <c r="D9230" t="s">
        <v>123</v>
      </c>
      <c r="E9230" t="s">
        <v>122</v>
      </c>
      <c r="F9230" t="s">
        <v>122</v>
      </c>
      <c r="G9230" t="s">
        <v>11</v>
      </c>
      <c r="H9230" t="s">
        <v>0</v>
      </c>
      <c r="I9230">
        <f>MONTH(Table6[[#This Row],[Loan Date]])</f>
        <v>2</v>
      </c>
      <c r="J9230" t="str">
        <f>_xlfn.XLOOKUP(Table6[[#This Row],[Numeric Month]],$N$5:$N$11,$O$5:$O$11)</f>
        <v>Feb</v>
      </c>
      <c r="K9230" t="str">
        <f>_xlfn.XLOOKUP(Table6[[#This Row],[Loan Date]],$Q$5:$Q$152,$R$5:$R$152)</f>
        <v>Thursday</v>
      </c>
      <c r="L9230" t="str">
        <f>_xlfn.XLOOKUP(Table6[[#This Row],[Loan Date]],$Q$5:$Q$152,$S$5:$S$152)</f>
        <v>Week 7</v>
      </c>
    </row>
    <row r="9231" spans="1:12" x14ac:dyDescent="0.2">
      <c r="A9231" s="1">
        <v>44980</v>
      </c>
      <c r="B9231" t="s">
        <v>7</v>
      </c>
      <c r="C9231" s="1">
        <v>44980</v>
      </c>
      <c r="D9231" t="s">
        <v>636</v>
      </c>
      <c r="E9231" t="s">
        <v>12</v>
      </c>
      <c r="F9231" t="s">
        <v>12</v>
      </c>
      <c r="G9231" t="s">
        <v>11</v>
      </c>
      <c r="H9231" t="s">
        <v>0</v>
      </c>
      <c r="I9231">
        <f>MONTH(Table6[[#This Row],[Loan Date]])</f>
        <v>2</v>
      </c>
      <c r="J9231" t="str">
        <f>_xlfn.XLOOKUP(Table6[[#This Row],[Numeric Month]],$N$5:$N$11,$O$5:$O$11)</f>
        <v>Feb</v>
      </c>
      <c r="K9231" t="str">
        <f>_xlfn.XLOOKUP(Table6[[#This Row],[Loan Date]],$Q$5:$Q$152,$R$5:$R$152)</f>
        <v>Thursday</v>
      </c>
      <c r="L9231" t="str">
        <f>_xlfn.XLOOKUP(Table6[[#This Row],[Loan Date]],$Q$5:$Q$152,$S$5:$S$152)</f>
        <v>Week 7</v>
      </c>
    </row>
    <row r="9232" spans="1:12" x14ac:dyDescent="0.2">
      <c r="A9232" s="1">
        <v>44980</v>
      </c>
      <c r="B9232" t="s">
        <v>7</v>
      </c>
      <c r="C9232" s="1">
        <v>44987</v>
      </c>
      <c r="D9232" t="s">
        <v>743</v>
      </c>
      <c r="E9232" t="s">
        <v>52</v>
      </c>
      <c r="F9232" t="s">
        <v>51</v>
      </c>
      <c r="G9232" t="s">
        <v>1</v>
      </c>
      <c r="H9232" t="s">
        <v>0</v>
      </c>
      <c r="I9232">
        <f>MONTH(Table6[[#This Row],[Loan Date]])</f>
        <v>2</v>
      </c>
      <c r="J9232" t="str">
        <f>_xlfn.XLOOKUP(Table6[[#This Row],[Numeric Month]],$N$5:$N$11,$O$5:$O$11)</f>
        <v>Feb</v>
      </c>
      <c r="K9232" t="str">
        <f>_xlfn.XLOOKUP(Table6[[#This Row],[Loan Date]],$Q$5:$Q$152,$R$5:$R$152)</f>
        <v>Thursday</v>
      </c>
      <c r="L9232" t="str">
        <f>_xlfn.XLOOKUP(Table6[[#This Row],[Loan Date]],$Q$5:$Q$152,$S$5:$S$152)</f>
        <v>Week 7</v>
      </c>
    </row>
    <row r="9233" spans="1:12" x14ac:dyDescent="0.2">
      <c r="A9233" s="1">
        <v>44980</v>
      </c>
      <c r="B9233" t="s">
        <v>5</v>
      </c>
      <c r="C9233" s="1">
        <v>44980</v>
      </c>
      <c r="D9233" t="s">
        <v>416</v>
      </c>
      <c r="E9233" t="s">
        <v>65</v>
      </c>
      <c r="F9233" t="s">
        <v>65</v>
      </c>
      <c r="G9233" t="s">
        <v>20</v>
      </c>
      <c r="H9233" t="s">
        <v>0</v>
      </c>
      <c r="I9233">
        <f>MONTH(Table6[[#This Row],[Loan Date]])</f>
        <v>2</v>
      </c>
      <c r="J9233" t="str">
        <f>_xlfn.XLOOKUP(Table6[[#This Row],[Numeric Month]],$N$5:$N$11,$O$5:$O$11)</f>
        <v>Feb</v>
      </c>
      <c r="K9233" t="str">
        <f>_xlfn.XLOOKUP(Table6[[#This Row],[Loan Date]],$Q$5:$Q$152,$R$5:$R$152)</f>
        <v>Thursday</v>
      </c>
      <c r="L9233" t="str">
        <f>_xlfn.XLOOKUP(Table6[[#This Row],[Loan Date]],$Q$5:$Q$152,$S$5:$S$152)</f>
        <v>Week 7</v>
      </c>
    </row>
    <row r="9234" spans="1:12" x14ac:dyDescent="0.2">
      <c r="A9234" s="1">
        <v>44980</v>
      </c>
      <c r="B9234" t="s">
        <v>5</v>
      </c>
      <c r="C9234" s="1">
        <v>44980</v>
      </c>
      <c r="D9234" t="s">
        <v>681</v>
      </c>
      <c r="E9234" t="s">
        <v>23</v>
      </c>
      <c r="F9234" t="s">
        <v>23</v>
      </c>
      <c r="G9234" t="s">
        <v>20</v>
      </c>
      <c r="H9234" t="s">
        <v>0</v>
      </c>
      <c r="I9234">
        <f>MONTH(Table6[[#This Row],[Loan Date]])</f>
        <v>2</v>
      </c>
      <c r="J9234" t="str">
        <f>_xlfn.XLOOKUP(Table6[[#This Row],[Numeric Month]],$N$5:$N$11,$O$5:$O$11)</f>
        <v>Feb</v>
      </c>
      <c r="K9234" t="str">
        <f>_xlfn.XLOOKUP(Table6[[#This Row],[Loan Date]],$Q$5:$Q$152,$R$5:$R$152)</f>
        <v>Thursday</v>
      </c>
      <c r="L9234" t="str">
        <f>_xlfn.XLOOKUP(Table6[[#This Row],[Loan Date]],$Q$5:$Q$152,$S$5:$S$152)</f>
        <v>Week 7</v>
      </c>
    </row>
    <row r="9235" spans="1:12" x14ac:dyDescent="0.2">
      <c r="A9235" s="1">
        <v>44980</v>
      </c>
      <c r="B9235" t="s">
        <v>5</v>
      </c>
      <c r="C9235" s="1">
        <v>44980</v>
      </c>
      <c r="D9235" t="s">
        <v>738</v>
      </c>
      <c r="E9235" t="s">
        <v>21</v>
      </c>
      <c r="F9235" t="s">
        <v>21</v>
      </c>
      <c r="G9235" t="s">
        <v>20</v>
      </c>
      <c r="H9235" t="s">
        <v>0</v>
      </c>
      <c r="I9235">
        <f>MONTH(Table6[[#This Row],[Loan Date]])</f>
        <v>2</v>
      </c>
      <c r="J9235" t="str">
        <f>_xlfn.XLOOKUP(Table6[[#This Row],[Numeric Month]],$N$5:$N$11,$O$5:$O$11)</f>
        <v>Feb</v>
      </c>
      <c r="K9235" t="str">
        <f>_xlfn.XLOOKUP(Table6[[#This Row],[Loan Date]],$Q$5:$Q$152,$R$5:$R$152)</f>
        <v>Thursday</v>
      </c>
      <c r="L9235" t="str">
        <f>_xlfn.XLOOKUP(Table6[[#This Row],[Loan Date]],$Q$5:$Q$152,$S$5:$S$152)</f>
        <v>Week 7</v>
      </c>
    </row>
    <row r="9236" spans="1:12" x14ac:dyDescent="0.2">
      <c r="A9236" s="1">
        <v>44980</v>
      </c>
      <c r="B9236" t="s">
        <v>7</v>
      </c>
      <c r="C9236" s="1">
        <v>44994</v>
      </c>
      <c r="D9236" t="s">
        <v>596</v>
      </c>
      <c r="E9236" t="s">
        <v>9</v>
      </c>
      <c r="F9236" t="s">
        <v>8</v>
      </c>
      <c r="G9236" t="s">
        <v>1</v>
      </c>
      <c r="H9236" t="s">
        <v>0</v>
      </c>
      <c r="I9236">
        <f>MONTH(Table6[[#This Row],[Loan Date]])</f>
        <v>2</v>
      </c>
      <c r="J9236" t="str">
        <f>_xlfn.XLOOKUP(Table6[[#This Row],[Numeric Month]],$N$5:$N$11,$O$5:$O$11)</f>
        <v>Feb</v>
      </c>
      <c r="K9236" t="str">
        <f>_xlfn.XLOOKUP(Table6[[#This Row],[Loan Date]],$Q$5:$Q$152,$R$5:$R$152)</f>
        <v>Thursday</v>
      </c>
      <c r="L9236" t="str">
        <f>_xlfn.XLOOKUP(Table6[[#This Row],[Loan Date]],$Q$5:$Q$152,$S$5:$S$152)</f>
        <v>Week 7</v>
      </c>
    </row>
    <row r="9237" spans="1:12" x14ac:dyDescent="0.2">
      <c r="A9237" s="1">
        <v>44980</v>
      </c>
      <c r="B9237" t="s">
        <v>7</v>
      </c>
      <c r="C9237" s="1">
        <v>44980</v>
      </c>
      <c r="D9237" t="s">
        <v>214</v>
      </c>
      <c r="E9237" t="s">
        <v>23</v>
      </c>
      <c r="F9237" t="s">
        <v>23</v>
      </c>
      <c r="G9237" t="s">
        <v>20</v>
      </c>
      <c r="H9237" t="s">
        <v>0</v>
      </c>
      <c r="I9237">
        <f>MONTH(Table6[[#This Row],[Loan Date]])</f>
        <v>2</v>
      </c>
      <c r="J9237" t="str">
        <f>_xlfn.XLOOKUP(Table6[[#This Row],[Numeric Month]],$N$5:$N$11,$O$5:$O$11)</f>
        <v>Feb</v>
      </c>
      <c r="K9237" t="str">
        <f>_xlfn.XLOOKUP(Table6[[#This Row],[Loan Date]],$Q$5:$Q$152,$R$5:$R$152)</f>
        <v>Thursday</v>
      </c>
      <c r="L9237" t="str">
        <f>_xlfn.XLOOKUP(Table6[[#This Row],[Loan Date]],$Q$5:$Q$152,$S$5:$S$152)</f>
        <v>Week 7</v>
      </c>
    </row>
    <row r="9238" spans="1:12" x14ac:dyDescent="0.2">
      <c r="A9238" s="1">
        <v>44980</v>
      </c>
      <c r="B9238" t="s">
        <v>7</v>
      </c>
      <c r="C9238" s="1">
        <v>44980</v>
      </c>
      <c r="D9238" t="s">
        <v>111</v>
      </c>
      <c r="E9238" t="s">
        <v>21</v>
      </c>
      <c r="F9238" t="s">
        <v>21</v>
      </c>
      <c r="G9238" t="s">
        <v>20</v>
      </c>
      <c r="H9238" t="s">
        <v>0</v>
      </c>
      <c r="I9238">
        <f>MONTH(Table6[[#This Row],[Loan Date]])</f>
        <v>2</v>
      </c>
      <c r="J9238" t="str">
        <f>_xlfn.XLOOKUP(Table6[[#This Row],[Numeric Month]],$N$5:$N$11,$O$5:$O$11)</f>
        <v>Feb</v>
      </c>
      <c r="K9238" t="str">
        <f>_xlfn.XLOOKUP(Table6[[#This Row],[Loan Date]],$Q$5:$Q$152,$R$5:$R$152)</f>
        <v>Thursday</v>
      </c>
      <c r="L9238" t="str">
        <f>_xlfn.XLOOKUP(Table6[[#This Row],[Loan Date]],$Q$5:$Q$152,$S$5:$S$152)</f>
        <v>Week 7</v>
      </c>
    </row>
    <row r="9239" spans="1:12" x14ac:dyDescent="0.2">
      <c r="A9239" s="1">
        <v>44980</v>
      </c>
      <c r="B9239" t="s">
        <v>7</v>
      </c>
      <c r="C9239" s="1">
        <v>44987</v>
      </c>
      <c r="D9239" t="s">
        <v>805</v>
      </c>
      <c r="E9239" t="s">
        <v>3</v>
      </c>
      <c r="F9239" t="s">
        <v>2</v>
      </c>
      <c r="G9239" t="s">
        <v>1</v>
      </c>
      <c r="H9239" t="s">
        <v>0</v>
      </c>
      <c r="I9239">
        <f>MONTH(Table6[[#This Row],[Loan Date]])</f>
        <v>2</v>
      </c>
      <c r="J9239" t="str">
        <f>_xlfn.XLOOKUP(Table6[[#This Row],[Numeric Month]],$N$5:$N$11,$O$5:$O$11)</f>
        <v>Feb</v>
      </c>
      <c r="K9239" t="str">
        <f>_xlfn.XLOOKUP(Table6[[#This Row],[Loan Date]],$Q$5:$Q$152,$R$5:$R$152)</f>
        <v>Thursday</v>
      </c>
      <c r="L9239" t="str">
        <f>_xlfn.XLOOKUP(Table6[[#This Row],[Loan Date]],$Q$5:$Q$152,$S$5:$S$152)</f>
        <v>Week 7</v>
      </c>
    </row>
    <row r="9240" spans="1:12" x14ac:dyDescent="0.2">
      <c r="A9240" s="1">
        <v>44980</v>
      </c>
      <c r="B9240" t="s">
        <v>7</v>
      </c>
      <c r="C9240" s="1">
        <v>44987</v>
      </c>
      <c r="D9240" t="s">
        <v>800</v>
      </c>
      <c r="E9240" t="s">
        <v>52</v>
      </c>
      <c r="F9240" t="s">
        <v>51</v>
      </c>
      <c r="G9240" t="s">
        <v>1</v>
      </c>
      <c r="H9240" t="s">
        <v>0</v>
      </c>
      <c r="I9240">
        <f>MONTH(Table6[[#This Row],[Loan Date]])</f>
        <v>2</v>
      </c>
      <c r="J9240" t="str">
        <f>_xlfn.XLOOKUP(Table6[[#This Row],[Numeric Month]],$N$5:$N$11,$O$5:$O$11)</f>
        <v>Feb</v>
      </c>
      <c r="K9240" t="str">
        <f>_xlfn.XLOOKUP(Table6[[#This Row],[Loan Date]],$Q$5:$Q$152,$R$5:$R$152)</f>
        <v>Thursday</v>
      </c>
      <c r="L9240" t="str">
        <f>_xlfn.XLOOKUP(Table6[[#This Row],[Loan Date]],$Q$5:$Q$152,$S$5:$S$152)</f>
        <v>Week 7</v>
      </c>
    </row>
    <row r="9241" spans="1:12" x14ac:dyDescent="0.2">
      <c r="A9241" s="1">
        <v>44980</v>
      </c>
      <c r="B9241" t="s">
        <v>7</v>
      </c>
      <c r="C9241" s="1">
        <v>44994</v>
      </c>
      <c r="D9241" t="s">
        <v>540</v>
      </c>
      <c r="E9241" t="s">
        <v>52</v>
      </c>
      <c r="F9241" t="s">
        <v>51</v>
      </c>
      <c r="G9241" t="s">
        <v>1</v>
      </c>
      <c r="H9241" t="s">
        <v>0</v>
      </c>
      <c r="I9241">
        <f>MONTH(Table6[[#This Row],[Loan Date]])</f>
        <v>2</v>
      </c>
      <c r="J9241" t="str">
        <f>_xlfn.XLOOKUP(Table6[[#This Row],[Numeric Month]],$N$5:$N$11,$O$5:$O$11)</f>
        <v>Feb</v>
      </c>
      <c r="K9241" t="str">
        <f>_xlfn.XLOOKUP(Table6[[#This Row],[Loan Date]],$Q$5:$Q$152,$R$5:$R$152)</f>
        <v>Thursday</v>
      </c>
      <c r="L9241" t="str">
        <f>_xlfn.XLOOKUP(Table6[[#This Row],[Loan Date]],$Q$5:$Q$152,$S$5:$S$152)</f>
        <v>Week 7</v>
      </c>
    </row>
    <row r="9242" spans="1:12" x14ac:dyDescent="0.2">
      <c r="A9242" s="1">
        <v>44980</v>
      </c>
      <c r="B9242" t="s">
        <v>7</v>
      </c>
      <c r="C9242" s="1">
        <v>44980</v>
      </c>
      <c r="D9242" t="s">
        <v>801</v>
      </c>
      <c r="E9242" t="s">
        <v>579</v>
      </c>
      <c r="F9242" t="s">
        <v>578</v>
      </c>
      <c r="G9242" t="s">
        <v>39</v>
      </c>
      <c r="H9242" t="s">
        <v>0</v>
      </c>
      <c r="I9242">
        <f>MONTH(Table6[[#This Row],[Loan Date]])</f>
        <v>2</v>
      </c>
      <c r="J9242" t="str">
        <f>_xlfn.XLOOKUP(Table6[[#This Row],[Numeric Month]],$N$5:$N$11,$O$5:$O$11)</f>
        <v>Feb</v>
      </c>
      <c r="K9242" t="str">
        <f>_xlfn.XLOOKUP(Table6[[#This Row],[Loan Date]],$Q$5:$Q$152,$R$5:$R$152)</f>
        <v>Thursday</v>
      </c>
      <c r="L9242" t="str">
        <f>_xlfn.XLOOKUP(Table6[[#This Row],[Loan Date]],$Q$5:$Q$152,$S$5:$S$152)</f>
        <v>Week 7</v>
      </c>
    </row>
    <row r="9243" spans="1:12" x14ac:dyDescent="0.2">
      <c r="A9243" s="1">
        <v>44980</v>
      </c>
      <c r="B9243" t="s">
        <v>7</v>
      </c>
      <c r="C9243" s="1">
        <v>44994</v>
      </c>
      <c r="D9243" t="s">
        <v>234</v>
      </c>
      <c r="E9243" t="s">
        <v>9</v>
      </c>
      <c r="F9243" t="s">
        <v>8</v>
      </c>
      <c r="G9243" t="s">
        <v>1</v>
      </c>
      <c r="H9243" t="s">
        <v>0</v>
      </c>
      <c r="I9243">
        <f>MONTH(Table6[[#This Row],[Loan Date]])</f>
        <v>2</v>
      </c>
      <c r="J9243" t="str">
        <f>_xlfn.XLOOKUP(Table6[[#This Row],[Numeric Month]],$N$5:$N$11,$O$5:$O$11)</f>
        <v>Feb</v>
      </c>
      <c r="K9243" t="str">
        <f>_xlfn.XLOOKUP(Table6[[#This Row],[Loan Date]],$Q$5:$Q$152,$R$5:$R$152)</f>
        <v>Thursday</v>
      </c>
      <c r="L9243" t="str">
        <f>_xlfn.XLOOKUP(Table6[[#This Row],[Loan Date]],$Q$5:$Q$152,$S$5:$S$152)</f>
        <v>Week 7</v>
      </c>
    </row>
    <row r="9244" spans="1:12" x14ac:dyDescent="0.2">
      <c r="A9244" s="1">
        <v>44980</v>
      </c>
      <c r="B9244" t="s">
        <v>7</v>
      </c>
      <c r="C9244" s="1">
        <v>44994</v>
      </c>
      <c r="D9244" t="s">
        <v>546</v>
      </c>
      <c r="E9244" t="s">
        <v>9</v>
      </c>
      <c r="F9244" t="s">
        <v>8</v>
      </c>
      <c r="G9244" t="s">
        <v>1</v>
      </c>
      <c r="H9244" t="s">
        <v>0</v>
      </c>
      <c r="I9244">
        <f>MONTH(Table6[[#This Row],[Loan Date]])</f>
        <v>2</v>
      </c>
      <c r="J9244" t="str">
        <f>_xlfn.XLOOKUP(Table6[[#This Row],[Numeric Month]],$N$5:$N$11,$O$5:$O$11)</f>
        <v>Feb</v>
      </c>
      <c r="K9244" t="str">
        <f>_xlfn.XLOOKUP(Table6[[#This Row],[Loan Date]],$Q$5:$Q$152,$R$5:$R$152)</f>
        <v>Thursday</v>
      </c>
      <c r="L9244" t="str">
        <f>_xlfn.XLOOKUP(Table6[[#This Row],[Loan Date]],$Q$5:$Q$152,$S$5:$S$152)</f>
        <v>Week 7</v>
      </c>
    </row>
    <row r="9245" spans="1:12" x14ac:dyDescent="0.2">
      <c r="A9245" s="1">
        <v>44980</v>
      </c>
      <c r="B9245" t="s">
        <v>7</v>
      </c>
      <c r="C9245" s="1">
        <v>44980</v>
      </c>
      <c r="D9245" t="s">
        <v>428</v>
      </c>
      <c r="E9245" t="s">
        <v>37</v>
      </c>
      <c r="F9245" t="s">
        <v>37</v>
      </c>
      <c r="G9245" t="s">
        <v>20</v>
      </c>
      <c r="H9245" t="s">
        <v>0</v>
      </c>
      <c r="I9245">
        <f>MONTH(Table6[[#This Row],[Loan Date]])</f>
        <v>2</v>
      </c>
      <c r="J9245" t="str">
        <f>_xlfn.XLOOKUP(Table6[[#This Row],[Numeric Month]],$N$5:$N$11,$O$5:$O$11)</f>
        <v>Feb</v>
      </c>
      <c r="K9245" t="str">
        <f>_xlfn.XLOOKUP(Table6[[#This Row],[Loan Date]],$Q$5:$Q$152,$R$5:$R$152)</f>
        <v>Thursday</v>
      </c>
      <c r="L9245" t="str">
        <f>_xlfn.XLOOKUP(Table6[[#This Row],[Loan Date]],$Q$5:$Q$152,$S$5:$S$152)</f>
        <v>Week 7</v>
      </c>
    </row>
    <row r="9246" spans="1:12" x14ac:dyDescent="0.2">
      <c r="A9246" s="1">
        <v>44980</v>
      </c>
      <c r="B9246" t="s">
        <v>5</v>
      </c>
      <c r="C9246" s="1">
        <v>44987</v>
      </c>
      <c r="D9246" t="s">
        <v>402</v>
      </c>
      <c r="E9246" t="s">
        <v>9</v>
      </c>
      <c r="F9246" t="s">
        <v>8</v>
      </c>
      <c r="G9246" t="s">
        <v>1</v>
      </c>
      <c r="H9246" t="s">
        <v>0</v>
      </c>
      <c r="I9246">
        <f>MONTH(Table6[[#This Row],[Loan Date]])</f>
        <v>2</v>
      </c>
      <c r="J9246" t="str">
        <f>_xlfn.XLOOKUP(Table6[[#This Row],[Numeric Month]],$N$5:$N$11,$O$5:$O$11)</f>
        <v>Feb</v>
      </c>
      <c r="K9246" t="str">
        <f>_xlfn.XLOOKUP(Table6[[#This Row],[Loan Date]],$Q$5:$Q$152,$R$5:$R$152)</f>
        <v>Thursday</v>
      </c>
      <c r="L9246" t="str">
        <f>_xlfn.XLOOKUP(Table6[[#This Row],[Loan Date]],$Q$5:$Q$152,$S$5:$S$152)</f>
        <v>Week 7</v>
      </c>
    </row>
    <row r="9247" spans="1:12" x14ac:dyDescent="0.2">
      <c r="A9247" s="1">
        <v>44980</v>
      </c>
      <c r="B9247" t="s">
        <v>7</v>
      </c>
      <c r="C9247" s="1">
        <v>44980</v>
      </c>
      <c r="D9247" t="s">
        <v>804</v>
      </c>
      <c r="E9247" t="s">
        <v>12</v>
      </c>
      <c r="F9247" t="s">
        <v>12</v>
      </c>
      <c r="G9247" t="s">
        <v>11</v>
      </c>
      <c r="H9247" t="s">
        <v>0</v>
      </c>
      <c r="I9247">
        <f>MONTH(Table6[[#This Row],[Loan Date]])</f>
        <v>2</v>
      </c>
      <c r="J9247" t="str">
        <f>_xlfn.XLOOKUP(Table6[[#This Row],[Numeric Month]],$N$5:$N$11,$O$5:$O$11)</f>
        <v>Feb</v>
      </c>
      <c r="K9247" t="str">
        <f>_xlfn.XLOOKUP(Table6[[#This Row],[Loan Date]],$Q$5:$Q$152,$R$5:$R$152)</f>
        <v>Thursday</v>
      </c>
      <c r="L9247" t="str">
        <f>_xlfn.XLOOKUP(Table6[[#This Row],[Loan Date]],$Q$5:$Q$152,$S$5:$S$152)</f>
        <v>Week 7</v>
      </c>
    </row>
    <row r="9248" spans="1:12" x14ac:dyDescent="0.2">
      <c r="A9248" s="1">
        <v>44980</v>
      </c>
      <c r="B9248" t="s">
        <v>7</v>
      </c>
      <c r="C9248" s="1">
        <v>44987</v>
      </c>
      <c r="D9248" t="s">
        <v>803</v>
      </c>
      <c r="E9248" t="s">
        <v>52</v>
      </c>
      <c r="F9248" t="s">
        <v>51</v>
      </c>
      <c r="G9248" t="s">
        <v>1</v>
      </c>
      <c r="H9248" t="s">
        <v>0</v>
      </c>
      <c r="I9248">
        <f>MONTH(Table6[[#This Row],[Loan Date]])</f>
        <v>2</v>
      </c>
      <c r="J9248" t="str">
        <f>_xlfn.XLOOKUP(Table6[[#This Row],[Numeric Month]],$N$5:$N$11,$O$5:$O$11)</f>
        <v>Feb</v>
      </c>
      <c r="K9248" t="str">
        <f>_xlfn.XLOOKUP(Table6[[#This Row],[Loan Date]],$Q$5:$Q$152,$R$5:$R$152)</f>
        <v>Thursday</v>
      </c>
      <c r="L9248" t="str">
        <f>_xlfn.XLOOKUP(Table6[[#This Row],[Loan Date]],$Q$5:$Q$152,$S$5:$S$152)</f>
        <v>Week 7</v>
      </c>
    </row>
    <row r="9249" spans="1:12" x14ac:dyDescent="0.2">
      <c r="A9249" s="1">
        <v>44980</v>
      </c>
      <c r="B9249" t="s">
        <v>7</v>
      </c>
      <c r="C9249" s="1">
        <v>44980</v>
      </c>
      <c r="D9249" t="s">
        <v>344</v>
      </c>
      <c r="E9249" t="s">
        <v>49</v>
      </c>
      <c r="F9249" t="s">
        <v>49</v>
      </c>
      <c r="G9249" t="s">
        <v>20</v>
      </c>
      <c r="H9249" t="s">
        <v>0</v>
      </c>
      <c r="I9249">
        <f>MONTH(Table6[[#This Row],[Loan Date]])</f>
        <v>2</v>
      </c>
      <c r="J9249" t="str">
        <f>_xlfn.XLOOKUP(Table6[[#This Row],[Numeric Month]],$N$5:$N$11,$O$5:$O$11)</f>
        <v>Feb</v>
      </c>
      <c r="K9249" t="str">
        <f>_xlfn.XLOOKUP(Table6[[#This Row],[Loan Date]],$Q$5:$Q$152,$R$5:$R$152)</f>
        <v>Thursday</v>
      </c>
      <c r="L9249" t="str">
        <f>_xlfn.XLOOKUP(Table6[[#This Row],[Loan Date]],$Q$5:$Q$152,$S$5:$S$152)</f>
        <v>Week 7</v>
      </c>
    </row>
    <row r="9250" spans="1:12" x14ac:dyDescent="0.2">
      <c r="A9250" s="1">
        <v>44980</v>
      </c>
      <c r="B9250" t="s">
        <v>7</v>
      </c>
      <c r="C9250" s="1">
        <v>44981</v>
      </c>
      <c r="D9250" t="s">
        <v>299</v>
      </c>
      <c r="E9250" t="s">
        <v>23</v>
      </c>
      <c r="F9250" t="s">
        <v>23</v>
      </c>
      <c r="G9250" t="s">
        <v>20</v>
      </c>
      <c r="H9250" t="s">
        <v>0</v>
      </c>
      <c r="I9250">
        <f>MONTH(Table6[[#This Row],[Loan Date]])</f>
        <v>2</v>
      </c>
      <c r="J9250" t="str">
        <f>_xlfn.XLOOKUP(Table6[[#This Row],[Numeric Month]],$N$5:$N$11,$O$5:$O$11)</f>
        <v>Feb</v>
      </c>
      <c r="K9250" t="str">
        <f>_xlfn.XLOOKUP(Table6[[#This Row],[Loan Date]],$Q$5:$Q$152,$R$5:$R$152)</f>
        <v>Thursday</v>
      </c>
      <c r="L9250" t="str">
        <f>_xlfn.XLOOKUP(Table6[[#This Row],[Loan Date]],$Q$5:$Q$152,$S$5:$S$152)</f>
        <v>Week 7</v>
      </c>
    </row>
    <row r="9251" spans="1:12" x14ac:dyDescent="0.2">
      <c r="A9251" s="1">
        <v>44980</v>
      </c>
      <c r="B9251" t="s">
        <v>7</v>
      </c>
      <c r="C9251" s="1">
        <v>44987</v>
      </c>
      <c r="D9251" t="s">
        <v>802</v>
      </c>
      <c r="E9251" t="s">
        <v>52</v>
      </c>
      <c r="F9251" t="s">
        <v>51</v>
      </c>
      <c r="G9251" t="s">
        <v>1</v>
      </c>
      <c r="H9251" t="s">
        <v>0</v>
      </c>
      <c r="I9251">
        <f>MONTH(Table6[[#This Row],[Loan Date]])</f>
        <v>2</v>
      </c>
      <c r="J9251" t="str">
        <f>_xlfn.XLOOKUP(Table6[[#This Row],[Numeric Month]],$N$5:$N$11,$O$5:$O$11)</f>
        <v>Feb</v>
      </c>
      <c r="K9251" t="str">
        <f>_xlfn.XLOOKUP(Table6[[#This Row],[Loan Date]],$Q$5:$Q$152,$R$5:$R$152)</f>
        <v>Thursday</v>
      </c>
      <c r="L9251" t="str">
        <f>_xlfn.XLOOKUP(Table6[[#This Row],[Loan Date]],$Q$5:$Q$152,$S$5:$S$152)</f>
        <v>Week 7</v>
      </c>
    </row>
    <row r="9252" spans="1:12" x14ac:dyDescent="0.2">
      <c r="A9252" s="1">
        <v>44980</v>
      </c>
      <c r="B9252" t="s">
        <v>7</v>
      </c>
      <c r="C9252" s="1">
        <v>44987</v>
      </c>
      <c r="D9252" t="s">
        <v>791</v>
      </c>
      <c r="E9252" t="s">
        <v>52</v>
      </c>
      <c r="F9252" t="s">
        <v>51</v>
      </c>
      <c r="G9252" t="s">
        <v>1</v>
      </c>
      <c r="H9252" t="s">
        <v>0</v>
      </c>
      <c r="I9252">
        <f>MONTH(Table6[[#This Row],[Loan Date]])</f>
        <v>2</v>
      </c>
      <c r="J9252" t="str">
        <f>_xlfn.XLOOKUP(Table6[[#This Row],[Numeric Month]],$N$5:$N$11,$O$5:$O$11)</f>
        <v>Feb</v>
      </c>
      <c r="K9252" t="str">
        <f>_xlfn.XLOOKUP(Table6[[#This Row],[Loan Date]],$Q$5:$Q$152,$R$5:$R$152)</f>
        <v>Thursday</v>
      </c>
      <c r="L9252" t="str">
        <f>_xlfn.XLOOKUP(Table6[[#This Row],[Loan Date]],$Q$5:$Q$152,$S$5:$S$152)</f>
        <v>Week 7</v>
      </c>
    </row>
    <row r="9253" spans="1:12" x14ac:dyDescent="0.2">
      <c r="A9253" s="1">
        <v>44980</v>
      </c>
      <c r="B9253" t="s">
        <v>7</v>
      </c>
      <c r="C9253" s="1">
        <v>44987</v>
      </c>
      <c r="D9253" t="s">
        <v>228</v>
      </c>
      <c r="E9253" t="s">
        <v>52</v>
      </c>
      <c r="F9253" t="s">
        <v>51</v>
      </c>
      <c r="G9253" t="s">
        <v>1</v>
      </c>
      <c r="H9253" t="s">
        <v>0</v>
      </c>
      <c r="I9253">
        <f>MONTH(Table6[[#This Row],[Loan Date]])</f>
        <v>2</v>
      </c>
      <c r="J9253" t="str">
        <f>_xlfn.XLOOKUP(Table6[[#This Row],[Numeric Month]],$N$5:$N$11,$O$5:$O$11)</f>
        <v>Feb</v>
      </c>
      <c r="K9253" t="str">
        <f>_xlfn.XLOOKUP(Table6[[#This Row],[Loan Date]],$Q$5:$Q$152,$R$5:$R$152)</f>
        <v>Thursday</v>
      </c>
      <c r="L9253" t="str">
        <f>_xlfn.XLOOKUP(Table6[[#This Row],[Loan Date]],$Q$5:$Q$152,$S$5:$S$152)</f>
        <v>Week 7</v>
      </c>
    </row>
    <row r="9254" spans="1:12" x14ac:dyDescent="0.2">
      <c r="A9254" s="1">
        <v>44980</v>
      </c>
      <c r="B9254" t="s">
        <v>7</v>
      </c>
      <c r="C9254" s="1">
        <v>44987</v>
      </c>
      <c r="D9254" t="s">
        <v>228</v>
      </c>
      <c r="E9254" t="s">
        <v>52</v>
      </c>
      <c r="F9254" t="s">
        <v>51</v>
      </c>
      <c r="G9254" t="s">
        <v>1</v>
      </c>
      <c r="H9254" t="s">
        <v>0</v>
      </c>
      <c r="I9254">
        <f>MONTH(Table6[[#This Row],[Loan Date]])</f>
        <v>2</v>
      </c>
      <c r="J9254" t="str">
        <f>_xlfn.XLOOKUP(Table6[[#This Row],[Numeric Month]],$N$5:$N$11,$O$5:$O$11)</f>
        <v>Feb</v>
      </c>
      <c r="K9254" t="str">
        <f>_xlfn.XLOOKUP(Table6[[#This Row],[Loan Date]],$Q$5:$Q$152,$R$5:$R$152)</f>
        <v>Thursday</v>
      </c>
      <c r="L9254" t="str">
        <f>_xlfn.XLOOKUP(Table6[[#This Row],[Loan Date]],$Q$5:$Q$152,$S$5:$S$152)</f>
        <v>Week 7</v>
      </c>
    </row>
    <row r="9255" spans="1:12" x14ac:dyDescent="0.2">
      <c r="A9255" s="1">
        <v>44980</v>
      </c>
      <c r="B9255" t="s">
        <v>7</v>
      </c>
      <c r="C9255" s="1">
        <v>44987</v>
      </c>
      <c r="D9255" t="s">
        <v>500</v>
      </c>
      <c r="E9255" t="s">
        <v>52</v>
      </c>
      <c r="F9255" t="s">
        <v>51</v>
      </c>
      <c r="G9255" t="s">
        <v>1</v>
      </c>
      <c r="H9255" t="s">
        <v>0</v>
      </c>
      <c r="I9255">
        <f>MONTH(Table6[[#This Row],[Loan Date]])</f>
        <v>2</v>
      </c>
      <c r="J9255" t="str">
        <f>_xlfn.XLOOKUP(Table6[[#This Row],[Numeric Month]],$N$5:$N$11,$O$5:$O$11)</f>
        <v>Feb</v>
      </c>
      <c r="K9255" t="str">
        <f>_xlfn.XLOOKUP(Table6[[#This Row],[Loan Date]],$Q$5:$Q$152,$R$5:$R$152)</f>
        <v>Thursday</v>
      </c>
      <c r="L9255" t="str">
        <f>_xlfn.XLOOKUP(Table6[[#This Row],[Loan Date]],$Q$5:$Q$152,$S$5:$S$152)</f>
        <v>Week 7</v>
      </c>
    </row>
    <row r="9256" spans="1:12" x14ac:dyDescent="0.2">
      <c r="A9256" s="1">
        <v>44980</v>
      </c>
      <c r="B9256" t="s">
        <v>7</v>
      </c>
      <c r="C9256" s="1">
        <v>44991</v>
      </c>
      <c r="D9256" t="s">
        <v>459</v>
      </c>
      <c r="E9256" t="s">
        <v>52</v>
      </c>
      <c r="F9256" t="s">
        <v>51</v>
      </c>
      <c r="G9256" t="s">
        <v>1</v>
      </c>
      <c r="H9256" t="s">
        <v>0</v>
      </c>
      <c r="I9256">
        <f>MONTH(Table6[[#This Row],[Loan Date]])</f>
        <v>2</v>
      </c>
      <c r="J9256" t="str">
        <f>_xlfn.XLOOKUP(Table6[[#This Row],[Numeric Month]],$N$5:$N$11,$O$5:$O$11)</f>
        <v>Feb</v>
      </c>
      <c r="K9256" t="str">
        <f>_xlfn.XLOOKUP(Table6[[#This Row],[Loan Date]],$Q$5:$Q$152,$R$5:$R$152)</f>
        <v>Thursday</v>
      </c>
      <c r="L9256" t="str">
        <f>_xlfn.XLOOKUP(Table6[[#This Row],[Loan Date]],$Q$5:$Q$152,$S$5:$S$152)</f>
        <v>Week 7</v>
      </c>
    </row>
    <row r="9257" spans="1:12" x14ac:dyDescent="0.2">
      <c r="A9257" s="1">
        <v>44980</v>
      </c>
      <c r="B9257" t="s">
        <v>7</v>
      </c>
      <c r="C9257" s="1">
        <v>44987</v>
      </c>
      <c r="D9257" t="s">
        <v>724</v>
      </c>
      <c r="E9257" t="s">
        <v>52</v>
      </c>
      <c r="F9257" t="s">
        <v>51</v>
      </c>
      <c r="G9257" t="s">
        <v>1</v>
      </c>
      <c r="H9257" t="s">
        <v>0</v>
      </c>
      <c r="I9257">
        <f>MONTH(Table6[[#This Row],[Loan Date]])</f>
        <v>2</v>
      </c>
      <c r="J9257" t="str">
        <f>_xlfn.XLOOKUP(Table6[[#This Row],[Numeric Month]],$N$5:$N$11,$O$5:$O$11)</f>
        <v>Feb</v>
      </c>
      <c r="K9257" t="str">
        <f>_xlfn.XLOOKUP(Table6[[#This Row],[Loan Date]],$Q$5:$Q$152,$R$5:$R$152)</f>
        <v>Thursday</v>
      </c>
      <c r="L9257" t="str">
        <f>_xlfn.XLOOKUP(Table6[[#This Row],[Loan Date]],$Q$5:$Q$152,$S$5:$S$152)</f>
        <v>Week 7</v>
      </c>
    </row>
    <row r="9258" spans="1:12" x14ac:dyDescent="0.2">
      <c r="A9258" s="1">
        <v>44981</v>
      </c>
      <c r="B9258" t="s">
        <v>107</v>
      </c>
      <c r="C9258" s="1">
        <v>44981</v>
      </c>
      <c r="D9258" t="s">
        <v>801</v>
      </c>
      <c r="E9258" t="s">
        <v>579</v>
      </c>
      <c r="F9258" t="s">
        <v>578</v>
      </c>
      <c r="G9258" t="s">
        <v>39</v>
      </c>
      <c r="H9258" t="s">
        <v>0</v>
      </c>
      <c r="I9258">
        <f>MONTH(Table6[[#This Row],[Loan Date]])</f>
        <v>2</v>
      </c>
      <c r="J9258" t="str">
        <f>_xlfn.XLOOKUP(Table6[[#This Row],[Numeric Month]],$N$5:$N$11,$O$5:$O$11)</f>
        <v>Feb</v>
      </c>
      <c r="K9258" t="str">
        <f>_xlfn.XLOOKUP(Table6[[#This Row],[Loan Date]],$Q$5:$Q$152,$R$5:$R$152)</f>
        <v>Friday</v>
      </c>
      <c r="L9258" t="str">
        <f>_xlfn.XLOOKUP(Table6[[#This Row],[Loan Date]],$Q$5:$Q$152,$S$5:$S$152)</f>
        <v>Week 7</v>
      </c>
    </row>
    <row r="9259" spans="1:12" x14ac:dyDescent="0.2">
      <c r="A9259" s="1">
        <v>44981</v>
      </c>
      <c r="B9259" t="s">
        <v>5</v>
      </c>
      <c r="C9259" s="1">
        <v>44984</v>
      </c>
      <c r="D9259" t="s">
        <v>211</v>
      </c>
      <c r="E9259" t="s">
        <v>44</v>
      </c>
      <c r="F9259" t="s">
        <v>44</v>
      </c>
      <c r="G9259" t="s">
        <v>39</v>
      </c>
      <c r="H9259" t="s">
        <v>0</v>
      </c>
      <c r="I9259">
        <f>MONTH(Table6[[#This Row],[Loan Date]])</f>
        <v>2</v>
      </c>
      <c r="J9259" t="str">
        <f>_xlfn.XLOOKUP(Table6[[#This Row],[Numeric Month]],$N$5:$N$11,$O$5:$O$11)</f>
        <v>Feb</v>
      </c>
      <c r="K9259" t="str">
        <f>_xlfn.XLOOKUP(Table6[[#This Row],[Loan Date]],$Q$5:$Q$152,$R$5:$R$152)</f>
        <v>Friday</v>
      </c>
      <c r="L9259" t="str">
        <f>_xlfn.XLOOKUP(Table6[[#This Row],[Loan Date]],$Q$5:$Q$152,$S$5:$S$152)</f>
        <v>Week 7</v>
      </c>
    </row>
    <row r="9260" spans="1:12" x14ac:dyDescent="0.2">
      <c r="A9260" s="1">
        <v>44981</v>
      </c>
      <c r="B9260" t="s">
        <v>5</v>
      </c>
      <c r="C9260" s="1">
        <v>44988</v>
      </c>
      <c r="D9260" t="s">
        <v>800</v>
      </c>
      <c r="E9260" t="s">
        <v>52</v>
      </c>
      <c r="F9260" t="s">
        <v>51</v>
      </c>
      <c r="G9260" t="s">
        <v>1</v>
      </c>
      <c r="H9260" t="s">
        <v>0</v>
      </c>
      <c r="I9260">
        <f>MONTH(Table6[[#This Row],[Loan Date]])</f>
        <v>2</v>
      </c>
      <c r="J9260" t="str">
        <f>_xlfn.XLOOKUP(Table6[[#This Row],[Numeric Month]],$N$5:$N$11,$O$5:$O$11)</f>
        <v>Feb</v>
      </c>
      <c r="K9260" t="str">
        <f>_xlfn.XLOOKUP(Table6[[#This Row],[Loan Date]],$Q$5:$Q$152,$R$5:$R$152)</f>
        <v>Friday</v>
      </c>
      <c r="L9260" t="str">
        <f>_xlfn.XLOOKUP(Table6[[#This Row],[Loan Date]],$Q$5:$Q$152,$S$5:$S$152)</f>
        <v>Week 7</v>
      </c>
    </row>
    <row r="9261" spans="1:12" x14ac:dyDescent="0.2">
      <c r="A9261" s="1">
        <v>44981</v>
      </c>
      <c r="B9261" t="s">
        <v>107</v>
      </c>
      <c r="C9261" s="1">
        <v>44988</v>
      </c>
      <c r="D9261" t="s">
        <v>398</v>
      </c>
      <c r="E9261" t="s">
        <v>52</v>
      </c>
      <c r="F9261" t="s">
        <v>51</v>
      </c>
      <c r="G9261" t="s">
        <v>1</v>
      </c>
      <c r="H9261" t="s">
        <v>0</v>
      </c>
      <c r="I9261">
        <f>MONTH(Table6[[#This Row],[Loan Date]])</f>
        <v>2</v>
      </c>
      <c r="J9261" t="str">
        <f>_xlfn.XLOOKUP(Table6[[#This Row],[Numeric Month]],$N$5:$N$11,$O$5:$O$11)</f>
        <v>Feb</v>
      </c>
      <c r="K9261" t="str">
        <f>_xlfn.XLOOKUP(Table6[[#This Row],[Loan Date]],$Q$5:$Q$152,$R$5:$R$152)</f>
        <v>Friday</v>
      </c>
      <c r="L9261" t="str">
        <f>_xlfn.XLOOKUP(Table6[[#This Row],[Loan Date]],$Q$5:$Q$152,$S$5:$S$152)</f>
        <v>Week 7</v>
      </c>
    </row>
    <row r="9262" spans="1:12" x14ac:dyDescent="0.2">
      <c r="A9262" s="1">
        <v>44981</v>
      </c>
      <c r="B9262" t="s">
        <v>5</v>
      </c>
      <c r="C9262" s="1">
        <v>44981</v>
      </c>
      <c r="D9262" t="s">
        <v>55</v>
      </c>
      <c r="E9262" t="s">
        <v>37</v>
      </c>
      <c r="F9262" t="s">
        <v>37</v>
      </c>
      <c r="G9262" t="s">
        <v>20</v>
      </c>
      <c r="H9262" t="s">
        <v>0</v>
      </c>
      <c r="I9262">
        <f>MONTH(Table6[[#This Row],[Loan Date]])</f>
        <v>2</v>
      </c>
      <c r="J9262" t="str">
        <f>_xlfn.XLOOKUP(Table6[[#This Row],[Numeric Month]],$N$5:$N$11,$O$5:$O$11)</f>
        <v>Feb</v>
      </c>
      <c r="K9262" t="str">
        <f>_xlfn.XLOOKUP(Table6[[#This Row],[Loan Date]],$Q$5:$Q$152,$R$5:$R$152)</f>
        <v>Friday</v>
      </c>
      <c r="L9262" t="str">
        <f>_xlfn.XLOOKUP(Table6[[#This Row],[Loan Date]],$Q$5:$Q$152,$S$5:$S$152)</f>
        <v>Week 7</v>
      </c>
    </row>
    <row r="9263" spans="1:12" x14ac:dyDescent="0.2">
      <c r="A9263" s="1">
        <v>44981</v>
      </c>
      <c r="B9263" t="s">
        <v>7</v>
      </c>
      <c r="C9263" s="1">
        <v>44981</v>
      </c>
      <c r="D9263" t="s">
        <v>412</v>
      </c>
      <c r="E9263" t="s">
        <v>65</v>
      </c>
      <c r="F9263" t="s">
        <v>65</v>
      </c>
      <c r="G9263" t="s">
        <v>20</v>
      </c>
      <c r="H9263" t="s">
        <v>0</v>
      </c>
      <c r="I9263">
        <f>MONTH(Table6[[#This Row],[Loan Date]])</f>
        <v>2</v>
      </c>
      <c r="J9263" t="str">
        <f>_xlfn.XLOOKUP(Table6[[#This Row],[Numeric Month]],$N$5:$N$11,$O$5:$O$11)</f>
        <v>Feb</v>
      </c>
      <c r="K9263" t="str">
        <f>_xlfn.XLOOKUP(Table6[[#This Row],[Loan Date]],$Q$5:$Q$152,$R$5:$R$152)</f>
        <v>Friday</v>
      </c>
      <c r="L9263" t="str">
        <f>_xlfn.XLOOKUP(Table6[[#This Row],[Loan Date]],$Q$5:$Q$152,$S$5:$S$152)</f>
        <v>Week 7</v>
      </c>
    </row>
    <row r="9264" spans="1:12" x14ac:dyDescent="0.2">
      <c r="A9264" s="1">
        <v>44981</v>
      </c>
      <c r="B9264" t="s">
        <v>7</v>
      </c>
      <c r="C9264" s="1">
        <v>44995</v>
      </c>
      <c r="D9264" t="s">
        <v>516</v>
      </c>
      <c r="E9264" t="s">
        <v>15</v>
      </c>
      <c r="F9264" t="s">
        <v>14</v>
      </c>
      <c r="G9264" t="s">
        <v>1</v>
      </c>
      <c r="H9264" t="s">
        <v>0</v>
      </c>
      <c r="I9264">
        <f>MONTH(Table6[[#This Row],[Loan Date]])</f>
        <v>2</v>
      </c>
      <c r="J9264" t="str">
        <f>_xlfn.XLOOKUP(Table6[[#This Row],[Numeric Month]],$N$5:$N$11,$O$5:$O$11)</f>
        <v>Feb</v>
      </c>
      <c r="K9264" t="str">
        <f>_xlfn.XLOOKUP(Table6[[#This Row],[Loan Date]],$Q$5:$Q$152,$R$5:$R$152)</f>
        <v>Friday</v>
      </c>
      <c r="L9264" t="str">
        <f>_xlfn.XLOOKUP(Table6[[#This Row],[Loan Date]],$Q$5:$Q$152,$S$5:$S$152)</f>
        <v>Week 7</v>
      </c>
    </row>
    <row r="9265" spans="1:12" x14ac:dyDescent="0.2">
      <c r="A9265" s="1">
        <v>44981</v>
      </c>
      <c r="B9265" t="s">
        <v>5</v>
      </c>
      <c r="C9265" s="1">
        <v>44988</v>
      </c>
      <c r="D9265" t="s">
        <v>308</v>
      </c>
      <c r="E9265" t="s">
        <v>52</v>
      </c>
      <c r="F9265" t="s">
        <v>51</v>
      </c>
      <c r="G9265" t="s">
        <v>1</v>
      </c>
      <c r="H9265" t="s">
        <v>0</v>
      </c>
      <c r="I9265">
        <f>MONTH(Table6[[#This Row],[Loan Date]])</f>
        <v>2</v>
      </c>
      <c r="J9265" t="str">
        <f>_xlfn.XLOOKUP(Table6[[#This Row],[Numeric Month]],$N$5:$N$11,$O$5:$O$11)</f>
        <v>Feb</v>
      </c>
      <c r="K9265" t="str">
        <f>_xlfn.XLOOKUP(Table6[[#This Row],[Loan Date]],$Q$5:$Q$152,$R$5:$R$152)</f>
        <v>Friday</v>
      </c>
      <c r="L9265" t="str">
        <f>_xlfn.XLOOKUP(Table6[[#This Row],[Loan Date]],$Q$5:$Q$152,$S$5:$S$152)</f>
        <v>Week 7</v>
      </c>
    </row>
    <row r="9266" spans="1:12" x14ac:dyDescent="0.2">
      <c r="A9266" s="1">
        <v>44981</v>
      </c>
      <c r="B9266" t="s">
        <v>7</v>
      </c>
      <c r="C9266" s="1">
        <v>44981</v>
      </c>
      <c r="D9266" t="s">
        <v>574</v>
      </c>
      <c r="E9266" t="s">
        <v>41</v>
      </c>
      <c r="F9266" t="s">
        <v>40</v>
      </c>
      <c r="G9266" t="s">
        <v>39</v>
      </c>
      <c r="H9266" t="s">
        <v>0</v>
      </c>
      <c r="I9266">
        <f>MONTH(Table6[[#This Row],[Loan Date]])</f>
        <v>2</v>
      </c>
      <c r="J9266" t="str">
        <f>_xlfn.XLOOKUP(Table6[[#This Row],[Numeric Month]],$N$5:$N$11,$O$5:$O$11)</f>
        <v>Feb</v>
      </c>
      <c r="K9266" t="str">
        <f>_xlfn.XLOOKUP(Table6[[#This Row],[Loan Date]],$Q$5:$Q$152,$R$5:$R$152)</f>
        <v>Friday</v>
      </c>
      <c r="L9266" t="str">
        <f>_xlfn.XLOOKUP(Table6[[#This Row],[Loan Date]],$Q$5:$Q$152,$S$5:$S$152)</f>
        <v>Week 7</v>
      </c>
    </row>
    <row r="9267" spans="1:12" x14ac:dyDescent="0.2">
      <c r="A9267" s="1">
        <v>44981</v>
      </c>
      <c r="B9267" t="s">
        <v>7</v>
      </c>
      <c r="C9267" s="1">
        <v>44981</v>
      </c>
      <c r="D9267" t="s">
        <v>618</v>
      </c>
      <c r="E9267" t="s">
        <v>168</v>
      </c>
      <c r="F9267" t="s">
        <v>168</v>
      </c>
      <c r="G9267" t="s">
        <v>20</v>
      </c>
      <c r="H9267" t="s">
        <v>0</v>
      </c>
      <c r="I9267">
        <f>MONTH(Table6[[#This Row],[Loan Date]])</f>
        <v>2</v>
      </c>
      <c r="J9267" t="str">
        <f>_xlfn.XLOOKUP(Table6[[#This Row],[Numeric Month]],$N$5:$N$11,$O$5:$O$11)</f>
        <v>Feb</v>
      </c>
      <c r="K9267" t="str">
        <f>_xlfn.XLOOKUP(Table6[[#This Row],[Loan Date]],$Q$5:$Q$152,$R$5:$R$152)</f>
        <v>Friday</v>
      </c>
      <c r="L9267" t="str">
        <f>_xlfn.XLOOKUP(Table6[[#This Row],[Loan Date]],$Q$5:$Q$152,$S$5:$S$152)</f>
        <v>Week 7</v>
      </c>
    </row>
    <row r="9268" spans="1:12" x14ac:dyDescent="0.2">
      <c r="A9268" s="1">
        <v>44981</v>
      </c>
      <c r="B9268" t="s">
        <v>7</v>
      </c>
      <c r="C9268" s="1">
        <v>44981</v>
      </c>
      <c r="D9268" t="s">
        <v>535</v>
      </c>
      <c r="E9268" t="s">
        <v>41</v>
      </c>
      <c r="F9268" t="s">
        <v>40</v>
      </c>
      <c r="G9268" t="s">
        <v>39</v>
      </c>
      <c r="H9268" t="s">
        <v>0</v>
      </c>
      <c r="I9268">
        <f>MONTH(Table6[[#This Row],[Loan Date]])</f>
        <v>2</v>
      </c>
      <c r="J9268" t="str">
        <f>_xlfn.XLOOKUP(Table6[[#This Row],[Numeric Month]],$N$5:$N$11,$O$5:$O$11)</f>
        <v>Feb</v>
      </c>
      <c r="K9268" t="str">
        <f>_xlfn.XLOOKUP(Table6[[#This Row],[Loan Date]],$Q$5:$Q$152,$R$5:$R$152)</f>
        <v>Friday</v>
      </c>
      <c r="L9268" t="str">
        <f>_xlfn.XLOOKUP(Table6[[#This Row],[Loan Date]],$Q$5:$Q$152,$S$5:$S$152)</f>
        <v>Week 7</v>
      </c>
    </row>
    <row r="9269" spans="1:12" x14ac:dyDescent="0.2">
      <c r="A9269" s="1">
        <v>44981</v>
      </c>
      <c r="B9269" t="s">
        <v>7</v>
      </c>
      <c r="C9269" s="1">
        <v>44981</v>
      </c>
      <c r="D9269" t="s">
        <v>62</v>
      </c>
      <c r="E9269" t="s">
        <v>41</v>
      </c>
      <c r="F9269" t="s">
        <v>40</v>
      </c>
      <c r="G9269" t="s">
        <v>39</v>
      </c>
      <c r="H9269" t="s">
        <v>0</v>
      </c>
      <c r="I9269">
        <f>MONTH(Table6[[#This Row],[Loan Date]])</f>
        <v>2</v>
      </c>
      <c r="J9269" t="str">
        <f>_xlfn.XLOOKUP(Table6[[#This Row],[Numeric Month]],$N$5:$N$11,$O$5:$O$11)</f>
        <v>Feb</v>
      </c>
      <c r="K9269" t="str">
        <f>_xlfn.XLOOKUP(Table6[[#This Row],[Loan Date]],$Q$5:$Q$152,$R$5:$R$152)</f>
        <v>Friday</v>
      </c>
      <c r="L9269" t="str">
        <f>_xlfn.XLOOKUP(Table6[[#This Row],[Loan Date]],$Q$5:$Q$152,$S$5:$S$152)</f>
        <v>Week 7</v>
      </c>
    </row>
    <row r="9270" spans="1:12" x14ac:dyDescent="0.2">
      <c r="A9270" s="1">
        <v>44981</v>
      </c>
      <c r="B9270" t="s">
        <v>7</v>
      </c>
      <c r="C9270" s="1">
        <v>44981</v>
      </c>
      <c r="D9270" t="s">
        <v>57</v>
      </c>
      <c r="E9270" t="s">
        <v>37</v>
      </c>
      <c r="F9270" t="s">
        <v>37</v>
      </c>
      <c r="G9270" t="s">
        <v>20</v>
      </c>
      <c r="H9270" t="s">
        <v>0</v>
      </c>
      <c r="I9270">
        <f>MONTH(Table6[[#This Row],[Loan Date]])</f>
        <v>2</v>
      </c>
      <c r="J9270" t="str">
        <f>_xlfn.XLOOKUP(Table6[[#This Row],[Numeric Month]],$N$5:$N$11,$O$5:$O$11)</f>
        <v>Feb</v>
      </c>
      <c r="K9270" t="str">
        <f>_xlfn.XLOOKUP(Table6[[#This Row],[Loan Date]],$Q$5:$Q$152,$R$5:$R$152)</f>
        <v>Friday</v>
      </c>
      <c r="L9270" t="str">
        <f>_xlfn.XLOOKUP(Table6[[#This Row],[Loan Date]],$Q$5:$Q$152,$S$5:$S$152)</f>
        <v>Week 7</v>
      </c>
    </row>
    <row r="9271" spans="1:12" x14ac:dyDescent="0.2">
      <c r="A9271" s="1">
        <v>44981</v>
      </c>
      <c r="B9271" t="s">
        <v>7</v>
      </c>
      <c r="C9271" s="1">
        <v>44981</v>
      </c>
      <c r="D9271" t="s">
        <v>610</v>
      </c>
      <c r="E9271" t="s">
        <v>21</v>
      </c>
      <c r="F9271" t="s">
        <v>21</v>
      </c>
      <c r="G9271" t="s">
        <v>20</v>
      </c>
      <c r="H9271" t="s">
        <v>0</v>
      </c>
      <c r="I9271">
        <f>MONTH(Table6[[#This Row],[Loan Date]])</f>
        <v>2</v>
      </c>
      <c r="J9271" t="str">
        <f>_xlfn.XLOOKUP(Table6[[#This Row],[Numeric Month]],$N$5:$N$11,$O$5:$O$11)</f>
        <v>Feb</v>
      </c>
      <c r="K9271" t="str">
        <f>_xlfn.XLOOKUP(Table6[[#This Row],[Loan Date]],$Q$5:$Q$152,$R$5:$R$152)</f>
        <v>Friday</v>
      </c>
      <c r="L9271" t="str">
        <f>_xlfn.XLOOKUP(Table6[[#This Row],[Loan Date]],$Q$5:$Q$152,$S$5:$S$152)</f>
        <v>Week 7</v>
      </c>
    </row>
    <row r="9272" spans="1:12" x14ac:dyDescent="0.2">
      <c r="A9272" s="1">
        <v>44981</v>
      </c>
      <c r="B9272" t="s">
        <v>7</v>
      </c>
      <c r="C9272" s="1">
        <v>44981</v>
      </c>
      <c r="D9272" t="s">
        <v>30</v>
      </c>
      <c r="E9272" t="s">
        <v>23</v>
      </c>
      <c r="F9272" t="s">
        <v>23</v>
      </c>
      <c r="G9272" t="s">
        <v>20</v>
      </c>
      <c r="H9272" t="s">
        <v>0</v>
      </c>
      <c r="I9272">
        <f>MONTH(Table6[[#This Row],[Loan Date]])</f>
        <v>2</v>
      </c>
      <c r="J9272" t="str">
        <f>_xlfn.XLOOKUP(Table6[[#This Row],[Numeric Month]],$N$5:$N$11,$O$5:$O$11)</f>
        <v>Feb</v>
      </c>
      <c r="K9272" t="str">
        <f>_xlfn.XLOOKUP(Table6[[#This Row],[Loan Date]],$Q$5:$Q$152,$R$5:$R$152)</f>
        <v>Friday</v>
      </c>
      <c r="L9272" t="str">
        <f>_xlfn.XLOOKUP(Table6[[#This Row],[Loan Date]],$Q$5:$Q$152,$S$5:$S$152)</f>
        <v>Week 7</v>
      </c>
    </row>
    <row r="9273" spans="1:12" x14ac:dyDescent="0.2">
      <c r="A9273" s="1">
        <v>44981</v>
      </c>
      <c r="B9273" t="s">
        <v>5</v>
      </c>
      <c r="C9273" s="1">
        <v>44981</v>
      </c>
      <c r="D9273" t="s">
        <v>66</v>
      </c>
      <c r="E9273" t="s">
        <v>65</v>
      </c>
      <c r="F9273" t="s">
        <v>65</v>
      </c>
      <c r="G9273" t="s">
        <v>20</v>
      </c>
      <c r="H9273" t="s">
        <v>0</v>
      </c>
      <c r="I9273">
        <f>MONTH(Table6[[#This Row],[Loan Date]])</f>
        <v>2</v>
      </c>
      <c r="J9273" t="str">
        <f>_xlfn.XLOOKUP(Table6[[#This Row],[Numeric Month]],$N$5:$N$11,$O$5:$O$11)</f>
        <v>Feb</v>
      </c>
      <c r="K9273" t="str">
        <f>_xlfn.XLOOKUP(Table6[[#This Row],[Loan Date]],$Q$5:$Q$152,$R$5:$R$152)</f>
        <v>Friday</v>
      </c>
      <c r="L9273" t="str">
        <f>_xlfn.XLOOKUP(Table6[[#This Row],[Loan Date]],$Q$5:$Q$152,$S$5:$S$152)</f>
        <v>Week 7</v>
      </c>
    </row>
    <row r="9274" spans="1:12" x14ac:dyDescent="0.2">
      <c r="A9274" s="1">
        <v>44981</v>
      </c>
      <c r="B9274" t="s">
        <v>7</v>
      </c>
      <c r="C9274" s="1">
        <v>44981</v>
      </c>
      <c r="D9274" t="s">
        <v>344</v>
      </c>
      <c r="E9274" t="s">
        <v>49</v>
      </c>
      <c r="F9274" t="s">
        <v>49</v>
      </c>
      <c r="G9274" t="s">
        <v>20</v>
      </c>
      <c r="H9274" t="s">
        <v>0</v>
      </c>
      <c r="I9274">
        <f>MONTH(Table6[[#This Row],[Loan Date]])</f>
        <v>2</v>
      </c>
      <c r="J9274" t="str">
        <f>_xlfn.XLOOKUP(Table6[[#This Row],[Numeric Month]],$N$5:$N$11,$O$5:$O$11)</f>
        <v>Feb</v>
      </c>
      <c r="K9274" t="str">
        <f>_xlfn.XLOOKUP(Table6[[#This Row],[Loan Date]],$Q$5:$Q$152,$R$5:$R$152)</f>
        <v>Friday</v>
      </c>
      <c r="L9274" t="str">
        <f>_xlfn.XLOOKUP(Table6[[#This Row],[Loan Date]],$Q$5:$Q$152,$S$5:$S$152)</f>
        <v>Week 7</v>
      </c>
    </row>
    <row r="9275" spans="1:12" x14ac:dyDescent="0.2">
      <c r="A9275" s="1">
        <v>44981</v>
      </c>
      <c r="B9275" t="s">
        <v>7</v>
      </c>
      <c r="C9275" s="1">
        <v>44981</v>
      </c>
      <c r="D9275" t="s">
        <v>178</v>
      </c>
      <c r="E9275" t="s">
        <v>168</v>
      </c>
      <c r="F9275" t="s">
        <v>168</v>
      </c>
      <c r="G9275" t="s">
        <v>20</v>
      </c>
      <c r="H9275" t="s">
        <v>0</v>
      </c>
      <c r="I9275">
        <f>MONTH(Table6[[#This Row],[Loan Date]])</f>
        <v>2</v>
      </c>
      <c r="J9275" t="str">
        <f>_xlfn.XLOOKUP(Table6[[#This Row],[Numeric Month]],$N$5:$N$11,$O$5:$O$11)</f>
        <v>Feb</v>
      </c>
      <c r="K9275" t="str">
        <f>_xlfn.XLOOKUP(Table6[[#This Row],[Loan Date]],$Q$5:$Q$152,$R$5:$R$152)</f>
        <v>Friday</v>
      </c>
      <c r="L9275" t="str">
        <f>_xlfn.XLOOKUP(Table6[[#This Row],[Loan Date]],$Q$5:$Q$152,$S$5:$S$152)</f>
        <v>Week 7</v>
      </c>
    </row>
    <row r="9276" spans="1:12" x14ac:dyDescent="0.2">
      <c r="A9276" s="1">
        <v>44981</v>
      </c>
      <c r="B9276" t="s">
        <v>7</v>
      </c>
      <c r="C9276" s="1">
        <v>44981</v>
      </c>
      <c r="D9276" t="s">
        <v>615</v>
      </c>
      <c r="E9276" t="s">
        <v>37</v>
      </c>
      <c r="F9276" t="s">
        <v>37</v>
      </c>
      <c r="G9276" t="s">
        <v>20</v>
      </c>
      <c r="H9276" t="s">
        <v>0</v>
      </c>
      <c r="I9276">
        <f>MONTH(Table6[[#This Row],[Loan Date]])</f>
        <v>2</v>
      </c>
      <c r="J9276" t="str">
        <f>_xlfn.XLOOKUP(Table6[[#This Row],[Numeric Month]],$N$5:$N$11,$O$5:$O$11)</f>
        <v>Feb</v>
      </c>
      <c r="K9276" t="str">
        <f>_xlfn.XLOOKUP(Table6[[#This Row],[Loan Date]],$Q$5:$Q$152,$R$5:$R$152)</f>
        <v>Friday</v>
      </c>
      <c r="L9276" t="str">
        <f>_xlfn.XLOOKUP(Table6[[#This Row],[Loan Date]],$Q$5:$Q$152,$S$5:$S$152)</f>
        <v>Week 7</v>
      </c>
    </row>
    <row r="9277" spans="1:12" x14ac:dyDescent="0.2">
      <c r="A9277" s="1">
        <v>44981</v>
      </c>
      <c r="B9277" t="s">
        <v>5</v>
      </c>
      <c r="C9277" s="1">
        <v>44981</v>
      </c>
      <c r="D9277" t="s">
        <v>26</v>
      </c>
      <c r="E9277" t="s">
        <v>23</v>
      </c>
      <c r="F9277" t="s">
        <v>23</v>
      </c>
      <c r="G9277" t="s">
        <v>20</v>
      </c>
      <c r="H9277" t="s">
        <v>0</v>
      </c>
      <c r="I9277">
        <f>MONTH(Table6[[#This Row],[Loan Date]])</f>
        <v>2</v>
      </c>
      <c r="J9277" t="str">
        <f>_xlfn.XLOOKUP(Table6[[#This Row],[Numeric Month]],$N$5:$N$11,$O$5:$O$11)</f>
        <v>Feb</v>
      </c>
      <c r="K9277" t="str">
        <f>_xlfn.XLOOKUP(Table6[[#This Row],[Loan Date]],$Q$5:$Q$152,$R$5:$R$152)</f>
        <v>Friday</v>
      </c>
      <c r="L9277" t="str">
        <f>_xlfn.XLOOKUP(Table6[[#This Row],[Loan Date]],$Q$5:$Q$152,$S$5:$S$152)</f>
        <v>Week 7</v>
      </c>
    </row>
    <row r="9278" spans="1:12" x14ac:dyDescent="0.2">
      <c r="A9278" s="1">
        <v>44981</v>
      </c>
      <c r="B9278" t="s">
        <v>5</v>
      </c>
      <c r="C9278" s="1">
        <v>44981</v>
      </c>
      <c r="D9278" t="s">
        <v>523</v>
      </c>
      <c r="E9278" t="s">
        <v>168</v>
      </c>
      <c r="F9278" t="s">
        <v>168</v>
      </c>
      <c r="G9278" t="s">
        <v>20</v>
      </c>
      <c r="H9278" t="s">
        <v>0</v>
      </c>
      <c r="I9278">
        <f>MONTH(Table6[[#This Row],[Loan Date]])</f>
        <v>2</v>
      </c>
      <c r="J9278" t="str">
        <f>_xlfn.XLOOKUP(Table6[[#This Row],[Numeric Month]],$N$5:$N$11,$O$5:$O$11)</f>
        <v>Feb</v>
      </c>
      <c r="K9278" t="str">
        <f>_xlfn.XLOOKUP(Table6[[#This Row],[Loan Date]],$Q$5:$Q$152,$R$5:$R$152)</f>
        <v>Friday</v>
      </c>
      <c r="L9278" t="str">
        <f>_xlfn.XLOOKUP(Table6[[#This Row],[Loan Date]],$Q$5:$Q$152,$S$5:$S$152)</f>
        <v>Week 7</v>
      </c>
    </row>
    <row r="9279" spans="1:12" x14ac:dyDescent="0.2">
      <c r="A9279" s="1">
        <v>44981</v>
      </c>
      <c r="B9279" t="s">
        <v>7</v>
      </c>
      <c r="C9279" s="1">
        <v>44981</v>
      </c>
      <c r="D9279" t="s">
        <v>170</v>
      </c>
      <c r="E9279" t="s">
        <v>21</v>
      </c>
      <c r="F9279" t="s">
        <v>21</v>
      </c>
      <c r="G9279" t="s">
        <v>20</v>
      </c>
      <c r="H9279" t="s">
        <v>0</v>
      </c>
      <c r="I9279">
        <f>MONTH(Table6[[#This Row],[Loan Date]])</f>
        <v>2</v>
      </c>
      <c r="J9279" t="str">
        <f>_xlfn.XLOOKUP(Table6[[#This Row],[Numeric Month]],$N$5:$N$11,$O$5:$O$11)</f>
        <v>Feb</v>
      </c>
      <c r="K9279" t="str">
        <f>_xlfn.XLOOKUP(Table6[[#This Row],[Loan Date]],$Q$5:$Q$152,$R$5:$R$152)</f>
        <v>Friday</v>
      </c>
      <c r="L9279" t="str">
        <f>_xlfn.XLOOKUP(Table6[[#This Row],[Loan Date]],$Q$5:$Q$152,$S$5:$S$152)</f>
        <v>Week 7</v>
      </c>
    </row>
    <row r="9280" spans="1:12" x14ac:dyDescent="0.2">
      <c r="A9280" s="1">
        <v>44981</v>
      </c>
      <c r="B9280" t="s">
        <v>7</v>
      </c>
      <c r="C9280" s="1">
        <v>44981</v>
      </c>
      <c r="D9280" t="s">
        <v>171</v>
      </c>
      <c r="E9280" t="s">
        <v>23</v>
      </c>
      <c r="F9280" t="s">
        <v>23</v>
      </c>
      <c r="G9280" t="s">
        <v>20</v>
      </c>
      <c r="H9280" t="s">
        <v>0</v>
      </c>
      <c r="I9280">
        <f>MONTH(Table6[[#This Row],[Loan Date]])</f>
        <v>2</v>
      </c>
      <c r="J9280" t="str">
        <f>_xlfn.XLOOKUP(Table6[[#This Row],[Numeric Month]],$N$5:$N$11,$O$5:$O$11)</f>
        <v>Feb</v>
      </c>
      <c r="K9280" t="str">
        <f>_xlfn.XLOOKUP(Table6[[#This Row],[Loan Date]],$Q$5:$Q$152,$R$5:$R$152)</f>
        <v>Friday</v>
      </c>
      <c r="L9280" t="str">
        <f>_xlfn.XLOOKUP(Table6[[#This Row],[Loan Date]],$Q$5:$Q$152,$S$5:$S$152)</f>
        <v>Week 7</v>
      </c>
    </row>
    <row r="9281" spans="1:12" x14ac:dyDescent="0.2">
      <c r="A9281" s="1">
        <v>44981</v>
      </c>
      <c r="B9281" t="s">
        <v>7</v>
      </c>
      <c r="C9281" s="1">
        <v>44988</v>
      </c>
      <c r="D9281" t="s">
        <v>432</v>
      </c>
      <c r="E9281" t="s">
        <v>15</v>
      </c>
      <c r="F9281" t="s">
        <v>14</v>
      </c>
      <c r="G9281" t="s">
        <v>1</v>
      </c>
      <c r="H9281" t="s">
        <v>0</v>
      </c>
      <c r="I9281">
        <f>MONTH(Table6[[#This Row],[Loan Date]])</f>
        <v>2</v>
      </c>
      <c r="J9281" t="str">
        <f>_xlfn.XLOOKUP(Table6[[#This Row],[Numeric Month]],$N$5:$N$11,$O$5:$O$11)</f>
        <v>Feb</v>
      </c>
      <c r="K9281" t="str">
        <f>_xlfn.XLOOKUP(Table6[[#This Row],[Loan Date]],$Q$5:$Q$152,$R$5:$R$152)</f>
        <v>Friday</v>
      </c>
      <c r="L9281" t="str">
        <f>_xlfn.XLOOKUP(Table6[[#This Row],[Loan Date]],$Q$5:$Q$152,$S$5:$S$152)</f>
        <v>Week 7</v>
      </c>
    </row>
    <row r="9282" spans="1:12" x14ac:dyDescent="0.2">
      <c r="A9282" s="1">
        <v>44981</v>
      </c>
      <c r="B9282" t="s">
        <v>7</v>
      </c>
      <c r="C9282" s="1">
        <v>44981</v>
      </c>
      <c r="D9282" t="s">
        <v>235</v>
      </c>
      <c r="E9282" t="s">
        <v>65</v>
      </c>
      <c r="F9282" t="s">
        <v>65</v>
      </c>
      <c r="G9282" t="s">
        <v>20</v>
      </c>
      <c r="H9282" t="s">
        <v>0</v>
      </c>
      <c r="I9282">
        <f>MONTH(Table6[[#This Row],[Loan Date]])</f>
        <v>2</v>
      </c>
      <c r="J9282" t="str">
        <f>_xlfn.XLOOKUP(Table6[[#This Row],[Numeric Month]],$N$5:$N$11,$O$5:$O$11)</f>
        <v>Feb</v>
      </c>
      <c r="K9282" t="str">
        <f>_xlfn.XLOOKUP(Table6[[#This Row],[Loan Date]],$Q$5:$Q$152,$R$5:$R$152)</f>
        <v>Friday</v>
      </c>
      <c r="L9282" t="str">
        <f>_xlfn.XLOOKUP(Table6[[#This Row],[Loan Date]],$Q$5:$Q$152,$S$5:$S$152)</f>
        <v>Week 7</v>
      </c>
    </row>
    <row r="9283" spans="1:12" x14ac:dyDescent="0.2">
      <c r="A9283" s="1">
        <v>44981</v>
      </c>
      <c r="B9283" t="s">
        <v>107</v>
      </c>
      <c r="C9283" s="1">
        <v>44988</v>
      </c>
      <c r="D9283" t="s">
        <v>622</v>
      </c>
      <c r="E9283" t="s">
        <v>52</v>
      </c>
      <c r="F9283" t="s">
        <v>51</v>
      </c>
      <c r="G9283" t="s">
        <v>1</v>
      </c>
      <c r="H9283" t="s">
        <v>0</v>
      </c>
      <c r="I9283">
        <f>MONTH(Table6[[#This Row],[Loan Date]])</f>
        <v>2</v>
      </c>
      <c r="J9283" t="str">
        <f>_xlfn.XLOOKUP(Table6[[#This Row],[Numeric Month]],$N$5:$N$11,$O$5:$O$11)</f>
        <v>Feb</v>
      </c>
      <c r="K9283" t="str">
        <f>_xlfn.XLOOKUP(Table6[[#This Row],[Loan Date]],$Q$5:$Q$152,$R$5:$R$152)</f>
        <v>Friday</v>
      </c>
      <c r="L9283" t="str">
        <f>_xlfn.XLOOKUP(Table6[[#This Row],[Loan Date]],$Q$5:$Q$152,$S$5:$S$152)</f>
        <v>Week 7</v>
      </c>
    </row>
    <row r="9284" spans="1:12" x14ac:dyDescent="0.2">
      <c r="A9284" s="1">
        <v>44981</v>
      </c>
      <c r="B9284" t="s">
        <v>7</v>
      </c>
      <c r="C9284" s="1">
        <v>44981</v>
      </c>
      <c r="D9284" t="s">
        <v>111</v>
      </c>
      <c r="E9284" t="s">
        <v>21</v>
      </c>
      <c r="F9284" t="s">
        <v>21</v>
      </c>
      <c r="G9284" t="s">
        <v>20</v>
      </c>
      <c r="H9284" t="s">
        <v>0</v>
      </c>
      <c r="I9284">
        <f>MONTH(Table6[[#This Row],[Loan Date]])</f>
        <v>2</v>
      </c>
      <c r="J9284" t="str">
        <f>_xlfn.XLOOKUP(Table6[[#This Row],[Numeric Month]],$N$5:$N$11,$O$5:$O$11)</f>
        <v>Feb</v>
      </c>
      <c r="K9284" t="str">
        <f>_xlfn.XLOOKUP(Table6[[#This Row],[Loan Date]],$Q$5:$Q$152,$R$5:$R$152)</f>
        <v>Friday</v>
      </c>
      <c r="L9284" t="str">
        <f>_xlfn.XLOOKUP(Table6[[#This Row],[Loan Date]],$Q$5:$Q$152,$S$5:$S$152)</f>
        <v>Week 7</v>
      </c>
    </row>
    <row r="9285" spans="1:12" x14ac:dyDescent="0.2">
      <c r="A9285" s="1">
        <v>44981</v>
      </c>
      <c r="B9285" t="s">
        <v>7</v>
      </c>
      <c r="C9285" s="1">
        <v>44981</v>
      </c>
      <c r="D9285" t="s">
        <v>302</v>
      </c>
      <c r="E9285" t="s">
        <v>23</v>
      </c>
      <c r="F9285" t="s">
        <v>23</v>
      </c>
      <c r="G9285" t="s">
        <v>20</v>
      </c>
      <c r="H9285" t="s">
        <v>0</v>
      </c>
      <c r="I9285">
        <f>MONTH(Table6[[#This Row],[Loan Date]])</f>
        <v>2</v>
      </c>
      <c r="J9285" t="str">
        <f>_xlfn.XLOOKUP(Table6[[#This Row],[Numeric Month]],$N$5:$N$11,$O$5:$O$11)</f>
        <v>Feb</v>
      </c>
      <c r="K9285" t="str">
        <f>_xlfn.XLOOKUP(Table6[[#This Row],[Loan Date]],$Q$5:$Q$152,$R$5:$R$152)</f>
        <v>Friday</v>
      </c>
      <c r="L9285" t="str">
        <f>_xlfn.XLOOKUP(Table6[[#This Row],[Loan Date]],$Q$5:$Q$152,$S$5:$S$152)</f>
        <v>Week 7</v>
      </c>
    </row>
    <row r="9286" spans="1:12" x14ac:dyDescent="0.2">
      <c r="A9286" s="1">
        <v>44981</v>
      </c>
      <c r="B9286" t="s">
        <v>7</v>
      </c>
      <c r="C9286" s="1">
        <v>44981</v>
      </c>
      <c r="D9286" t="s">
        <v>436</v>
      </c>
      <c r="E9286" t="s">
        <v>168</v>
      </c>
      <c r="F9286" t="s">
        <v>168</v>
      </c>
      <c r="G9286" t="s">
        <v>20</v>
      </c>
      <c r="H9286" t="s">
        <v>0</v>
      </c>
      <c r="I9286">
        <f>MONTH(Table6[[#This Row],[Loan Date]])</f>
        <v>2</v>
      </c>
      <c r="J9286" t="str">
        <f>_xlfn.XLOOKUP(Table6[[#This Row],[Numeric Month]],$N$5:$N$11,$O$5:$O$11)</f>
        <v>Feb</v>
      </c>
      <c r="K9286" t="str">
        <f>_xlfn.XLOOKUP(Table6[[#This Row],[Loan Date]],$Q$5:$Q$152,$R$5:$R$152)</f>
        <v>Friday</v>
      </c>
      <c r="L9286" t="str">
        <f>_xlfn.XLOOKUP(Table6[[#This Row],[Loan Date]],$Q$5:$Q$152,$S$5:$S$152)</f>
        <v>Week 7</v>
      </c>
    </row>
    <row r="9287" spans="1:12" x14ac:dyDescent="0.2">
      <c r="A9287" s="1">
        <v>44981</v>
      </c>
      <c r="B9287" t="s">
        <v>5</v>
      </c>
      <c r="C9287" s="1">
        <v>44981</v>
      </c>
      <c r="D9287" t="s">
        <v>165</v>
      </c>
      <c r="E9287" t="s">
        <v>21</v>
      </c>
      <c r="F9287" t="s">
        <v>21</v>
      </c>
      <c r="G9287" t="s">
        <v>20</v>
      </c>
      <c r="H9287" t="s">
        <v>0</v>
      </c>
      <c r="I9287">
        <f>MONTH(Table6[[#This Row],[Loan Date]])</f>
        <v>2</v>
      </c>
      <c r="J9287" t="str">
        <f>_xlfn.XLOOKUP(Table6[[#This Row],[Numeric Month]],$N$5:$N$11,$O$5:$O$11)</f>
        <v>Feb</v>
      </c>
      <c r="K9287" t="str">
        <f>_xlfn.XLOOKUP(Table6[[#This Row],[Loan Date]],$Q$5:$Q$152,$R$5:$R$152)</f>
        <v>Friday</v>
      </c>
      <c r="L9287" t="str">
        <f>_xlfn.XLOOKUP(Table6[[#This Row],[Loan Date]],$Q$5:$Q$152,$S$5:$S$152)</f>
        <v>Week 7</v>
      </c>
    </row>
    <row r="9288" spans="1:12" x14ac:dyDescent="0.2">
      <c r="A9288" s="1">
        <v>44981</v>
      </c>
      <c r="B9288" t="s">
        <v>5</v>
      </c>
      <c r="C9288" s="1">
        <v>44981</v>
      </c>
      <c r="D9288" t="s">
        <v>214</v>
      </c>
      <c r="E9288" t="s">
        <v>23</v>
      </c>
      <c r="F9288" t="s">
        <v>23</v>
      </c>
      <c r="G9288" t="s">
        <v>20</v>
      </c>
      <c r="H9288" t="s">
        <v>0</v>
      </c>
      <c r="I9288">
        <f>MONTH(Table6[[#This Row],[Loan Date]])</f>
        <v>2</v>
      </c>
      <c r="J9288" t="str">
        <f>_xlfn.XLOOKUP(Table6[[#This Row],[Numeric Month]],$N$5:$N$11,$O$5:$O$11)</f>
        <v>Feb</v>
      </c>
      <c r="K9288" t="str">
        <f>_xlfn.XLOOKUP(Table6[[#This Row],[Loan Date]],$Q$5:$Q$152,$R$5:$R$152)</f>
        <v>Friday</v>
      </c>
      <c r="L9288" t="str">
        <f>_xlfn.XLOOKUP(Table6[[#This Row],[Loan Date]],$Q$5:$Q$152,$S$5:$S$152)</f>
        <v>Week 7</v>
      </c>
    </row>
    <row r="9289" spans="1:12" x14ac:dyDescent="0.2">
      <c r="A9289" s="1">
        <v>44981</v>
      </c>
      <c r="B9289" t="s">
        <v>5</v>
      </c>
      <c r="C9289" s="1">
        <v>44981</v>
      </c>
      <c r="D9289" t="s">
        <v>138</v>
      </c>
      <c r="E9289" t="s">
        <v>37</v>
      </c>
      <c r="F9289" t="s">
        <v>37</v>
      </c>
      <c r="G9289" t="s">
        <v>20</v>
      </c>
      <c r="H9289" t="s">
        <v>0</v>
      </c>
      <c r="I9289">
        <f>MONTH(Table6[[#This Row],[Loan Date]])</f>
        <v>2</v>
      </c>
      <c r="J9289" t="str">
        <f>_xlfn.XLOOKUP(Table6[[#This Row],[Numeric Month]],$N$5:$N$11,$O$5:$O$11)</f>
        <v>Feb</v>
      </c>
      <c r="K9289" t="str">
        <f>_xlfn.XLOOKUP(Table6[[#This Row],[Loan Date]],$Q$5:$Q$152,$R$5:$R$152)</f>
        <v>Friday</v>
      </c>
      <c r="L9289" t="str">
        <f>_xlfn.XLOOKUP(Table6[[#This Row],[Loan Date]],$Q$5:$Q$152,$S$5:$S$152)</f>
        <v>Week 7</v>
      </c>
    </row>
    <row r="9290" spans="1:12" x14ac:dyDescent="0.2">
      <c r="A9290" s="1">
        <v>44981</v>
      </c>
      <c r="B9290" t="s">
        <v>7</v>
      </c>
      <c r="C9290" s="1">
        <v>44981</v>
      </c>
      <c r="D9290" t="s">
        <v>24</v>
      </c>
      <c r="E9290" t="s">
        <v>23</v>
      </c>
      <c r="F9290" t="s">
        <v>23</v>
      </c>
      <c r="G9290" t="s">
        <v>20</v>
      </c>
      <c r="H9290" t="s">
        <v>0</v>
      </c>
      <c r="I9290">
        <f>MONTH(Table6[[#This Row],[Loan Date]])</f>
        <v>2</v>
      </c>
      <c r="J9290" t="str">
        <f>_xlfn.XLOOKUP(Table6[[#This Row],[Numeric Month]],$N$5:$N$11,$O$5:$O$11)</f>
        <v>Feb</v>
      </c>
      <c r="K9290" t="str">
        <f>_xlfn.XLOOKUP(Table6[[#This Row],[Loan Date]],$Q$5:$Q$152,$R$5:$R$152)</f>
        <v>Friday</v>
      </c>
      <c r="L9290" t="str">
        <f>_xlfn.XLOOKUP(Table6[[#This Row],[Loan Date]],$Q$5:$Q$152,$S$5:$S$152)</f>
        <v>Week 7</v>
      </c>
    </row>
    <row r="9291" spans="1:12" x14ac:dyDescent="0.2">
      <c r="A9291" s="1">
        <v>44981</v>
      </c>
      <c r="B9291" t="s">
        <v>7</v>
      </c>
      <c r="C9291" s="1">
        <v>44981</v>
      </c>
      <c r="D9291" t="s">
        <v>400</v>
      </c>
      <c r="E9291" t="s">
        <v>21</v>
      </c>
      <c r="F9291" t="s">
        <v>21</v>
      </c>
      <c r="G9291" t="s">
        <v>20</v>
      </c>
      <c r="H9291" t="s">
        <v>0</v>
      </c>
      <c r="I9291">
        <f>MONTH(Table6[[#This Row],[Loan Date]])</f>
        <v>2</v>
      </c>
      <c r="J9291" t="str">
        <f>_xlfn.XLOOKUP(Table6[[#This Row],[Numeric Month]],$N$5:$N$11,$O$5:$O$11)</f>
        <v>Feb</v>
      </c>
      <c r="K9291" t="str">
        <f>_xlfn.XLOOKUP(Table6[[#This Row],[Loan Date]],$Q$5:$Q$152,$R$5:$R$152)</f>
        <v>Friday</v>
      </c>
      <c r="L9291" t="str">
        <f>_xlfn.XLOOKUP(Table6[[#This Row],[Loan Date]],$Q$5:$Q$152,$S$5:$S$152)</f>
        <v>Week 7</v>
      </c>
    </row>
    <row r="9292" spans="1:12" x14ac:dyDescent="0.2">
      <c r="A9292" s="1">
        <v>44981</v>
      </c>
      <c r="B9292" t="s">
        <v>7</v>
      </c>
      <c r="C9292" s="1">
        <v>44981</v>
      </c>
      <c r="D9292" t="s">
        <v>494</v>
      </c>
      <c r="E9292" t="s">
        <v>37</v>
      </c>
      <c r="F9292" t="s">
        <v>37</v>
      </c>
      <c r="G9292" t="s">
        <v>20</v>
      </c>
      <c r="H9292" t="s">
        <v>0</v>
      </c>
      <c r="I9292">
        <f>MONTH(Table6[[#This Row],[Loan Date]])</f>
        <v>2</v>
      </c>
      <c r="J9292" t="str">
        <f>_xlfn.XLOOKUP(Table6[[#This Row],[Numeric Month]],$N$5:$N$11,$O$5:$O$11)</f>
        <v>Feb</v>
      </c>
      <c r="K9292" t="str">
        <f>_xlfn.XLOOKUP(Table6[[#This Row],[Loan Date]],$Q$5:$Q$152,$R$5:$R$152)</f>
        <v>Friday</v>
      </c>
      <c r="L9292" t="str">
        <f>_xlfn.XLOOKUP(Table6[[#This Row],[Loan Date]],$Q$5:$Q$152,$S$5:$S$152)</f>
        <v>Week 7</v>
      </c>
    </row>
    <row r="9293" spans="1:12" x14ac:dyDescent="0.2">
      <c r="A9293" s="1">
        <v>44981</v>
      </c>
      <c r="B9293" t="s">
        <v>5</v>
      </c>
      <c r="C9293" s="1">
        <v>44988</v>
      </c>
      <c r="D9293" t="s">
        <v>741</v>
      </c>
      <c r="E9293" t="s">
        <v>3</v>
      </c>
      <c r="F9293" t="s">
        <v>2</v>
      </c>
      <c r="G9293" t="s">
        <v>1</v>
      </c>
      <c r="H9293" t="s">
        <v>0</v>
      </c>
      <c r="I9293">
        <f>MONTH(Table6[[#This Row],[Loan Date]])</f>
        <v>2</v>
      </c>
      <c r="J9293" t="str">
        <f>_xlfn.XLOOKUP(Table6[[#This Row],[Numeric Month]],$N$5:$N$11,$O$5:$O$11)</f>
        <v>Feb</v>
      </c>
      <c r="K9293" t="str">
        <f>_xlfn.XLOOKUP(Table6[[#This Row],[Loan Date]],$Q$5:$Q$152,$R$5:$R$152)</f>
        <v>Friday</v>
      </c>
      <c r="L9293" t="str">
        <f>_xlfn.XLOOKUP(Table6[[#This Row],[Loan Date]],$Q$5:$Q$152,$S$5:$S$152)</f>
        <v>Week 7</v>
      </c>
    </row>
    <row r="9294" spans="1:12" x14ac:dyDescent="0.2">
      <c r="A9294" s="1">
        <v>44981</v>
      </c>
      <c r="B9294" t="s">
        <v>7</v>
      </c>
      <c r="C9294" s="1">
        <v>44981</v>
      </c>
      <c r="D9294" t="s">
        <v>357</v>
      </c>
      <c r="E9294" t="s">
        <v>65</v>
      </c>
      <c r="F9294" t="s">
        <v>65</v>
      </c>
      <c r="G9294" t="s">
        <v>20</v>
      </c>
      <c r="H9294" t="s">
        <v>0</v>
      </c>
      <c r="I9294">
        <f>MONTH(Table6[[#This Row],[Loan Date]])</f>
        <v>2</v>
      </c>
      <c r="J9294" t="str">
        <f>_xlfn.XLOOKUP(Table6[[#This Row],[Numeric Month]],$N$5:$N$11,$O$5:$O$11)</f>
        <v>Feb</v>
      </c>
      <c r="K9294" t="str">
        <f>_xlfn.XLOOKUP(Table6[[#This Row],[Loan Date]],$Q$5:$Q$152,$R$5:$R$152)</f>
        <v>Friday</v>
      </c>
      <c r="L9294" t="str">
        <f>_xlfn.XLOOKUP(Table6[[#This Row],[Loan Date]],$Q$5:$Q$152,$S$5:$S$152)</f>
        <v>Week 7</v>
      </c>
    </row>
    <row r="9295" spans="1:12" x14ac:dyDescent="0.2">
      <c r="A9295" s="1">
        <v>44981</v>
      </c>
      <c r="B9295" t="s">
        <v>7</v>
      </c>
      <c r="C9295" s="1">
        <v>44981</v>
      </c>
      <c r="D9295" t="s">
        <v>376</v>
      </c>
      <c r="E9295" t="s">
        <v>65</v>
      </c>
      <c r="F9295" t="s">
        <v>65</v>
      </c>
      <c r="G9295" t="s">
        <v>20</v>
      </c>
      <c r="H9295" t="s">
        <v>0</v>
      </c>
      <c r="I9295">
        <f>MONTH(Table6[[#This Row],[Loan Date]])</f>
        <v>2</v>
      </c>
      <c r="J9295" t="str">
        <f>_xlfn.XLOOKUP(Table6[[#This Row],[Numeric Month]],$N$5:$N$11,$O$5:$O$11)</f>
        <v>Feb</v>
      </c>
      <c r="K9295" t="str">
        <f>_xlfn.XLOOKUP(Table6[[#This Row],[Loan Date]],$Q$5:$Q$152,$R$5:$R$152)</f>
        <v>Friday</v>
      </c>
      <c r="L9295" t="str">
        <f>_xlfn.XLOOKUP(Table6[[#This Row],[Loan Date]],$Q$5:$Q$152,$S$5:$S$152)</f>
        <v>Week 7</v>
      </c>
    </row>
    <row r="9296" spans="1:12" x14ac:dyDescent="0.2">
      <c r="A9296" s="1">
        <v>44981</v>
      </c>
      <c r="B9296" t="s">
        <v>5</v>
      </c>
      <c r="C9296" s="1">
        <v>44988</v>
      </c>
      <c r="D9296" t="s">
        <v>799</v>
      </c>
      <c r="E9296" t="s">
        <v>52</v>
      </c>
      <c r="F9296" t="s">
        <v>51</v>
      </c>
      <c r="G9296" t="s">
        <v>1</v>
      </c>
      <c r="H9296" t="s">
        <v>0</v>
      </c>
      <c r="I9296">
        <f>MONTH(Table6[[#This Row],[Loan Date]])</f>
        <v>2</v>
      </c>
      <c r="J9296" t="str">
        <f>_xlfn.XLOOKUP(Table6[[#This Row],[Numeric Month]],$N$5:$N$11,$O$5:$O$11)</f>
        <v>Feb</v>
      </c>
      <c r="K9296" t="str">
        <f>_xlfn.XLOOKUP(Table6[[#This Row],[Loan Date]],$Q$5:$Q$152,$R$5:$R$152)</f>
        <v>Friday</v>
      </c>
      <c r="L9296" t="str">
        <f>_xlfn.XLOOKUP(Table6[[#This Row],[Loan Date]],$Q$5:$Q$152,$S$5:$S$152)</f>
        <v>Week 7</v>
      </c>
    </row>
    <row r="9297" spans="1:12" x14ac:dyDescent="0.2">
      <c r="A9297" s="1">
        <v>44981</v>
      </c>
      <c r="B9297" t="s">
        <v>5</v>
      </c>
      <c r="C9297" s="1">
        <v>44981</v>
      </c>
      <c r="D9297" t="s">
        <v>77</v>
      </c>
      <c r="E9297" t="s">
        <v>23</v>
      </c>
      <c r="F9297" t="s">
        <v>23</v>
      </c>
      <c r="G9297" t="s">
        <v>20</v>
      </c>
      <c r="H9297" t="s">
        <v>0</v>
      </c>
      <c r="I9297">
        <f>MONTH(Table6[[#This Row],[Loan Date]])</f>
        <v>2</v>
      </c>
      <c r="J9297" t="str">
        <f>_xlfn.XLOOKUP(Table6[[#This Row],[Numeric Month]],$N$5:$N$11,$O$5:$O$11)</f>
        <v>Feb</v>
      </c>
      <c r="K9297" t="str">
        <f>_xlfn.XLOOKUP(Table6[[#This Row],[Loan Date]],$Q$5:$Q$152,$R$5:$R$152)</f>
        <v>Friday</v>
      </c>
      <c r="L9297" t="str">
        <f>_xlfn.XLOOKUP(Table6[[#This Row],[Loan Date]],$Q$5:$Q$152,$S$5:$S$152)</f>
        <v>Week 7</v>
      </c>
    </row>
    <row r="9298" spans="1:12" x14ac:dyDescent="0.2">
      <c r="A9298" s="1">
        <v>44981</v>
      </c>
      <c r="B9298" t="s">
        <v>7</v>
      </c>
      <c r="C9298" s="1">
        <v>44995</v>
      </c>
      <c r="D9298" t="s">
        <v>508</v>
      </c>
      <c r="E9298" t="s">
        <v>9</v>
      </c>
      <c r="F9298" t="s">
        <v>8</v>
      </c>
      <c r="G9298" t="s">
        <v>1</v>
      </c>
      <c r="H9298" t="s">
        <v>0</v>
      </c>
      <c r="I9298">
        <f>MONTH(Table6[[#This Row],[Loan Date]])</f>
        <v>2</v>
      </c>
      <c r="J9298" t="str">
        <f>_xlfn.XLOOKUP(Table6[[#This Row],[Numeric Month]],$N$5:$N$11,$O$5:$O$11)</f>
        <v>Feb</v>
      </c>
      <c r="K9298" t="str">
        <f>_xlfn.XLOOKUP(Table6[[#This Row],[Loan Date]],$Q$5:$Q$152,$R$5:$R$152)</f>
        <v>Friday</v>
      </c>
      <c r="L9298" t="str">
        <f>_xlfn.XLOOKUP(Table6[[#This Row],[Loan Date]],$Q$5:$Q$152,$S$5:$S$152)</f>
        <v>Week 7</v>
      </c>
    </row>
    <row r="9299" spans="1:12" x14ac:dyDescent="0.2">
      <c r="A9299" s="1">
        <v>44981</v>
      </c>
      <c r="B9299" t="s">
        <v>7</v>
      </c>
      <c r="C9299" s="1">
        <v>44981</v>
      </c>
      <c r="D9299" t="s">
        <v>42</v>
      </c>
      <c r="E9299" t="s">
        <v>41</v>
      </c>
      <c r="F9299" t="s">
        <v>40</v>
      </c>
      <c r="G9299" t="s">
        <v>39</v>
      </c>
      <c r="H9299" t="s">
        <v>0</v>
      </c>
      <c r="I9299">
        <f>MONTH(Table6[[#This Row],[Loan Date]])</f>
        <v>2</v>
      </c>
      <c r="J9299" t="str">
        <f>_xlfn.XLOOKUP(Table6[[#This Row],[Numeric Month]],$N$5:$N$11,$O$5:$O$11)</f>
        <v>Feb</v>
      </c>
      <c r="K9299" t="str">
        <f>_xlfn.XLOOKUP(Table6[[#This Row],[Loan Date]],$Q$5:$Q$152,$R$5:$R$152)</f>
        <v>Friday</v>
      </c>
      <c r="L9299" t="str">
        <f>_xlfn.XLOOKUP(Table6[[#This Row],[Loan Date]],$Q$5:$Q$152,$S$5:$S$152)</f>
        <v>Week 7</v>
      </c>
    </row>
    <row r="9300" spans="1:12" x14ac:dyDescent="0.2">
      <c r="A9300" s="1">
        <v>44981</v>
      </c>
      <c r="B9300" t="s">
        <v>5</v>
      </c>
      <c r="C9300" s="1">
        <v>44994</v>
      </c>
      <c r="D9300" t="s">
        <v>70</v>
      </c>
      <c r="E9300" t="s">
        <v>15</v>
      </c>
      <c r="F9300" t="s">
        <v>14</v>
      </c>
      <c r="G9300" t="s">
        <v>1</v>
      </c>
      <c r="H9300" t="s">
        <v>0</v>
      </c>
      <c r="I9300">
        <f>MONTH(Table6[[#This Row],[Loan Date]])</f>
        <v>2</v>
      </c>
      <c r="J9300" t="str">
        <f>_xlfn.XLOOKUP(Table6[[#This Row],[Numeric Month]],$N$5:$N$11,$O$5:$O$11)</f>
        <v>Feb</v>
      </c>
      <c r="K9300" t="str">
        <f>_xlfn.XLOOKUP(Table6[[#This Row],[Loan Date]],$Q$5:$Q$152,$R$5:$R$152)</f>
        <v>Friday</v>
      </c>
      <c r="L9300" t="str">
        <f>_xlfn.XLOOKUP(Table6[[#This Row],[Loan Date]],$Q$5:$Q$152,$S$5:$S$152)</f>
        <v>Week 7</v>
      </c>
    </row>
    <row r="9301" spans="1:12" x14ac:dyDescent="0.2">
      <c r="A9301" s="1">
        <v>44981</v>
      </c>
      <c r="B9301" t="s">
        <v>7</v>
      </c>
      <c r="C9301" s="1">
        <v>44995</v>
      </c>
      <c r="D9301" t="s">
        <v>551</v>
      </c>
      <c r="E9301" t="s">
        <v>9</v>
      </c>
      <c r="F9301" t="s">
        <v>8</v>
      </c>
      <c r="G9301" t="s">
        <v>1</v>
      </c>
      <c r="H9301" t="s">
        <v>0</v>
      </c>
      <c r="I9301">
        <f>MONTH(Table6[[#This Row],[Loan Date]])</f>
        <v>2</v>
      </c>
      <c r="J9301" t="str">
        <f>_xlfn.XLOOKUP(Table6[[#This Row],[Numeric Month]],$N$5:$N$11,$O$5:$O$11)</f>
        <v>Feb</v>
      </c>
      <c r="K9301" t="str">
        <f>_xlfn.XLOOKUP(Table6[[#This Row],[Loan Date]],$Q$5:$Q$152,$R$5:$R$152)</f>
        <v>Friday</v>
      </c>
      <c r="L9301" t="str">
        <f>_xlfn.XLOOKUP(Table6[[#This Row],[Loan Date]],$Q$5:$Q$152,$S$5:$S$152)</f>
        <v>Week 7</v>
      </c>
    </row>
    <row r="9302" spans="1:12" x14ac:dyDescent="0.2">
      <c r="A9302" s="1">
        <v>44981</v>
      </c>
      <c r="B9302" t="s">
        <v>7</v>
      </c>
      <c r="C9302" s="1">
        <v>44981</v>
      </c>
      <c r="D9302" t="s">
        <v>440</v>
      </c>
      <c r="E9302" t="s">
        <v>49</v>
      </c>
      <c r="F9302" t="s">
        <v>49</v>
      </c>
      <c r="G9302" t="s">
        <v>20</v>
      </c>
      <c r="H9302" t="s">
        <v>0</v>
      </c>
      <c r="I9302">
        <f>MONTH(Table6[[#This Row],[Loan Date]])</f>
        <v>2</v>
      </c>
      <c r="J9302" t="str">
        <f>_xlfn.XLOOKUP(Table6[[#This Row],[Numeric Month]],$N$5:$N$11,$O$5:$O$11)</f>
        <v>Feb</v>
      </c>
      <c r="K9302" t="str">
        <f>_xlfn.XLOOKUP(Table6[[#This Row],[Loan Date]],$Q$5:$Q$152,$R$5:$R$152)</f>
        <v>Friday</v>
      </c>
      <c r="L9302" t="str">
        <f>_xlfn.XLOOKUP(Table6[[#This Row],[Loan Date]],$Q$5:$Q$152,$S$5:$S$152)</f>
        <v>Week 7</v>
      </c>
    </row>
    <row r="9303" spans="1:12" x14ac:dyDescent="0.2">
      <c r="A9303" s="1">
        <v>44981</v>
      </c>
      <c r="B9303" t="s">
        <v>7</v>
      </c>
      <c r="C9303" s="1">
        <v>44981</v>
      </c>
      <c r="D9303" t="s">
        <v>66</v>
      </c>
      <c r="E9303" t="s">
        <v>65</v>
      </c>
      <c r="F9303" t="s">
        <v>65</v>
      </c>
      <c r="G9303" t="s">
        <v>20</v>
      </c>
      <c r="H9303" t="s">
        <v>0</v>
      </c>
      <c r="I9303">
        <f>MONTH(Table6[[#This Row],[Loan Date]])</f>
        <v>2</v>
      </c>
      <c r="J9303" t="str">
        <f>_xlfn.XLOOKUP(Table6[[#This Row],[Numeric Month]],$N$5:$N$11,$O$5:$O$11)</f>
        <v>Feb</v>
      </c>
      <c r="K9303" t="str">
        <f>_xlfn.XLOOKUP(Table6[[#This Row],[Loan Date]],$Q$5:$Q$152,$R$5:$R$152)</f>
        <v>Friday</v>
      </c>
      <c r="L9303" t="str">
        <f>_xlfn.XLOOKUP(Table6[[#This Row],[Loan Date]],$Q$5:$Q$152,$S$5:$S$152)</f>
        <v>Week 7</v>
      </c>
    </row>
    <row r="9304" spans="1:12" x14ac:dyDescent="0.2">
      <c r="A9304" s="1">
        <v>44981</v>
      </c>
      <c r="B9304" t="s">
        <v>7</v>
      </c>
      <c r="C9304" s="1">
        <v>44981</v>
      </c>
      <c r="D9304" t="s">
        <v>384</v>
      </c>
      <c r="E9304" t="s">
        <v>23</v>
      </c>
      <c r="F9304" t="s">
        <v>23</v>
      </c>
      <c r="G9304" t="s">
        <v>20</v>
      </c>
      <c r="H9304" t="s">
        <v>0</v>
      </c>
      <c r="I9304">
        <f>MONTH(Table6[[#This Row],[Loan Date]])</f>
        <v>2</v>
      </c>
      <c r="J9304" t="str">
        <f>_xlfn.XLOOKUP(Table6[[#This Row],[Numeric Month]],$N$5:$N$11,$O$5:$O$11)</f>
        <v>Feb</v>
      </c>
      <c r="K9304" t="str">
        <f>_xlfn.XLOOKUP(Table6[[#This Row],[Loan Date]],$Q$5:$Q$152,$R$5:$R$152)</f>
        <v>Friday</v>
      </c>
      <c r="L9304" t="str">
        <f>_xlfn.XLOOKUP(Table6[[#This Row],[Loan Date]],$Q$5:$Q$152,$S$5:$S$152)</f>
        <v>Week 7</v>
      </c>
    </row>
    <row r="9305" spans="1:12" x14ac:dyDescent="0.2">
      <c r="A9305" s="1">
        <v>44981</v>
      </c>
      <c r="B9305" t="s">
        <v>5</v>
      </c>
      <c r="C9305" s="1">
        <v>44981</v>
      </c>
      <c r="D9305" t="s">
        <v>798</v>
      </c>
      <c r="E9305" t="s">
        <v>797</v>
      </c>
      <c r="F9305" t="s">
        <v>797</v>
      </c>
      <c r="G9305" t="s">
        <v>11</v>
      </c>
      <c r="H9305" t="s">
        <v>0</v>
      </c>
      <c r="I9305">
        <f>MONTH(Table6[[#This Row],[Loan Date]])</f>
        <v>2</v>
      </c>
      <c r="J9305" t="str">
        <f>_xlfn.XLOOKUP(Table6[[#This Row],[Numeric Month]],$N$5:$N$11,$O$5:$O$11)</f>
        <v>Feb</v>
      </c>
      <c r="K9305" t="str">
        <f>_xlfn.XLOOKUP(Table6[[#This Row],[Loan Date]],$Q$5:$Q$152,$R$5:$R$152)</f>
        <v>Friday</v>
      </c>
      <c r="L9305" t="str">
        <f>_xlfn.XLOOKUP(Table6[[#This Row],[Loan Date]],$Q$5:$Q$152,$S$5:$S$152)</f>
        <v>Week 7</v>
      </c>
    </row>
    <row r="9306" spans="1:12" x14ac:dyDescent="0.2">
      <c r="A9306" s="1">
        <v>44981</v>
      </c>
      <c r="B9306" t="s">
        <v>7</v>
      </c>
      <c r="C9306" s="1">
        <v>44981</v>
      </c>
      <c r="D9306" t="s">
        <v>123</v>
      </c>
      <c r="E9306" t="s">
        <v>122</v>
      </c>
      <c r="F9306" t="s">
        <v>122</v>
      </c>
      <c r="G9306" t="s">
        <v>11</v>
      </c>
      <c r="H9306" t="s">
        <v>0</v>
      </c>
      <c r="I9306">
        <f>MONTH(Table6[[#This Row],[Loan Date]])</f>
        <v>2</v>
      </c>
      <c r="J9306" t="str">
        <f>_xlfn.XLOOKUP(Table6[[#This Row],[Numeric Month]],$N$5:$N$11,$O$5:$O$11)</f>
        <v>Feb</v>
      </c>
      <c r="K9306" t="str">
        <f>_xlfn.XLOOKUP(Table6[[#This Row],[Loan Date]],$Q$5:$Q$152,$R$5:$R$152)</f>
        <v>Friday</v>
      </c>
      <c r="L9306" t="str">
        <f>_xlfn.XLOOKUP(Table6[[#This Row],[Loan Date]],$Q$5:$Q$152,$S$5:$S$152)</f>
        <v>Week 7</v>
      </c>
    </row>
    <row r="9307" spans="1:12" x14ac:dyDescent="0.2">
      <c r="A9307" s="1">
        <v>44981</v>
      </c>
      <c r="B9307" t="s">
        <v>7</v>
      </c>
      <c r="C9307" s="1">
        <v>44988</v>
      </c>
      <c r="D9307" t="s">
        <v>451</v>
      </c>
      <c r="E9307" t="s">
        <v>15</v>
      </c>
      <c r="F9307" t="s">
        <v>14</v>
      </c>
      <c r="G9307" t="s">
        <v>1</v>
      </c>
      <c r="H9307" t="s">
        <v>0</v>
      </c>
      <c r="I9307">
        <f>MONTH(Table6[[#This Row],[Loan Date]])</f>
        <v>2</v>
      </c>
      <c r="J9307" t="str">
        <f>_xlfn.XLOOKUP(Table6[[#This Row],[Numeric Month]],$N$5:$N$11,$O$5:$O$11)</f>
        <v>Feb</v>
      </c>
      <c r="K9307" t="str">
        <f>_xlfn.XLOOKUP(Table6[[#This Row],[Loan Date]],$Q$5:$Q$152,$R$5:$R$152)</f>
        <v>Friday</v>
      </c>
      <c r="L9307" t="str">
        <f>_xlfn.XLOOKUP(Table6[[#This Row],[Loan Date]],$Q$5:$Q$152,$S$5:$S$152)</f>
        <v>Week 7</v>
      </c>
    </row>
    <row r="9308" spans="1:12" x14ac:dyDescent="0.2">
      <c r="A9308" s="1">
        <v>44981</v>
      </c>
      <c r="B9308" t="s">
        <v>7</v>
      </c>
      <c r="C9308" s="1">
        <v>44981</v>
      </c>
      <c r="D9308" t="s">
        <v>610</v>
      </c>
      <c r="E9308" t="s">
        <v>21</v>
      </c>
      <c r="F9308" t="s">
        <v>21</v>
      </c>
      <c r="G9308" t="s">
        <v>20</v>
      </c>
      <c r="H9308" t="s">
        <v>0</v>
      </c>
      <c r="I9308">
        <f>MONTH(Table6[[#This Row],[Loan Date]])</f>
        <v>2</v>
      </c>
      <c r="J9308" t="str">
        <f>_xlfn.XLOOKUP(Table6[[#This Row],[Numeric Month]],$N$5:$N$11,$O$5:$O$11)</f>
        <v>Feb</v>
      </c>
      <c r="K9308" t="str">
        <f>_xlfn.XLOOKUP(Table6[[#This Row],[Loan Date]],$Q$5:$Q$152,$R$5:$R$152)</f>
        <v>Friday</v>
      </c>
      <c r="L9308" t="str">
        <f>_xlfn.XLOOKUP(Table6[[#This Row],[Loan Date]],$Q$5:$Q$152,$S$5:$S$152)</f>
        <v>Week 7</v>
      </c>
    </row>
    <row r="9309" spans="1:12" x14ac:dyDescent="0.2">
      <c r="A9309" s="1">
        <v>44981</v>
      </c>
      <c r="B9309" t="s">
        <v>7</v>
      </c>
      <c r="C9309" s="1">
        <v>44981</v>
      </c>
      <c r="D9309" t="s">
        <v>30</v>
      </c>
      <c r="E9309" t="s">
        <v>23</v>
      </c>
      <c r="F9309" t="s">
        <v>23</v>
      </c>
      <c r="G9309" t="s">
        <v>20</v>
      </c>
      <c r="H9309" t="s">
        <v>0</v>
      </c>
      <c r="I9309">
        <f>MONTH(Table6[[#This Row],[Loan Date]])</f>
        <v>2</v>
      </c>
      <c r="J9309" t="str">
        <f>_xlfn.XLOOKUP(Table6[[#This Row],[Numeric Month]],$N$5:$N$11,$O$5:$O$11)</f>
        <v>Feb</v>
      </c>
      <c r="K9309" t="str">
        <f>_xlfn.XLOOKUP(Table6[[#This Row],[Loan Date]],$Q$5:$Q$152,$R$5:$R$152)</f>
        <v>Friday</v>
      </c>
      <c r="L9309" t="str">
        <f>_xlfn.XLOOKUP(Table6[[#This Row],[Loan Date]],$Q$5:$Q$152,$S$5:$S$152)</f>
        <v>Week 7</v>
      </c>
    </row>
    <row r="9310" spans="1:12" x14ac:dyDescent="0.2">
      <c r="A9310" s="1">
        <v>44981</v>
      </c>
      <c r="B9310" t="s">
        <v>7</v>
      </c>
      <c r="C9310" s="1">
        <v>44981</v>
      </c>
      <c r="D9310" t="s">
        <v>38</v>
      </c>
      <c r="E9310" t="s">
        <v>37</v>
      </c>
      <c r="F9310" t="s">
        <v>37</v>
      </c>
      <c r="G9310" t="s">
        <v>20</v>
      </c>
      <c r="H9310" t="s">
        <v>0</v>
      </c>
      <c r="I9310">
        <f>MONTH(Table6[[#This Row],[Loan Date]])</f>
        <v>2</v>
      </c>
      <c r="J9310" t="str">
        <f>_xlfn.XLOOKUP(Table6[[#This Row],[Numeric Month]],$N$5:$N$11,$O$5:$O$11)</f>
        <v>Feb</v>
      </c>
      <c r="K9310" t="str">
        <f>_xlfn.XLOOKUP(Table6[[#This Row],[Loan Date]],$Q$5:$Q$152,$R$5:$R$152)</f>
        <v>Friday</v>
      </c>
      <c r="L9310" t="str">
        <f>_xlfn.XLOOKUP(Table6[[#This Row],[Loan Date]],$Q$5:$Q$152,$S$5:$S$152)</f>
        <v>Week 7</v>
      </c>
    </row>
    <row r="9311" spans="1:12" x14ac:dyDescent="0.2">
      <c r="A9311" s="1">
        <v>44981</v>
      </c>
      <c r="B9311" t="s">
        <v>7</v>
      </c>
      <c r="C9311" s="1">
        <v>44988</v>
      </c>
      <c r="D9311" t="s">
        <v>108</v>
      </c>
      <c r="E9311" t="s">
        <v>52</v>
      </c>
      <c r="F9311" t="s">
        <v>51</v>
      </c>
      <c r="G9311" t="s">
        <v>1</v>
      </c>
      <c r="H9311" t="s">
        <v>0</v>
      </c>
      <c r="I9311">
        <f>MONTH(Table6[[#This Row],[Loan Date]])</f>
        <v>2</v>
      </c>
      <c r="J9311" t="str">
        <f>_xlfn.XLOOKUP(Table6[[#This Row],[Numeric Month]],$N$5:$N$11,$O$5:$O$11)</f>
        <v>Feb</v>
      </c>
      <c r="K9311" t="str">
        <f>_xlfn.XLOOKUP(Table6[[#This Row],[Loan Date]],$Q$5:$Q$152,$R$5:$R$152)</f>
        <v>Friday</v>
      </c>
      <c r="L9311" t="str">
        <f>_xlfn.XLOOKUP(Table6[[#This Row],[Loan Date]],$Q$5:$Q$152,$S$5:$S$152)</f>
        <v>Week 7</v>
      </c>
    </row>
    <row r="9312" spans="1:12" x14ac:dyDescent="0.2">
      <c r="A9312" s="1">
        <v>44981</v>
      </c>
      <c r="B9312" t="s">
        <v>7</v>
      </c>
      <c r="C9312" s="1">
        <v>44995</v>
      </c>
      <c r="D9312" t="s">
        <v>137</v>
      </c>
      <c r="E9312" t="s">
        <v>9</v>
      </c>
      <c r="F9312" t="s">
        <v>8</v>
      </c>
      <c r="G9312" t="s">
        <v>1</v>
      </c>
      <c r="H9312" t="s">
        <v>0</v>
      </c>
      <c r="I9312">
        <f>MONTH(Table6[[#This Row],[Loan Date]])</f>
        <v>2</v>
      </c>
      <c r="J9312" t="str">
        <f>_xlfn.XLOOKUP(Table6[[#This Row],[Numeric Month]],$N$5:$N$11,$O$5:$O$11)</f>
        <v>Feb</v>
      </c>
      <c r="K9312" t="str">
        <f>_xlfn.XLOOKUP(Table6[[#This Row],[Loan Date]],$Q$5:$Q$152,$R$5:$R$152)</f>
        <v>Friday</v>
      </c>
      <c r="L9312" t="str">
        <f>_xlfn.XLOOKUP(Table6[[#This Row],[Loan Date]],$Q$5:$Q$152,$S$5:$S$152)</f>
        <v>Week 7</v>
      </c>
    </row>
    <row r="9313" spans="1:12" x14ac:dyDescent="0.2">
      <c r="A9313" s="1">
        <v>44981</v>
      </c>
      <c r="B9313" t="s">
        <v>7</v>
      </c>
      <c r="C9313" s="1">
        <v>44988</v>
      </c>
      <c r="D9313" t="s">
        <v>581</v>
      </c>
      <c r="E9313" t="s">
        <v>52</v>
      </c>
      <c r="F9313" t="s">
        <v>51</v>
      </c>
      <c r="G9313" t="s">
        <v>1</v>
      </c>
      <c r="H9313" t="s">
        <v>0</v>
      </c>
      <c r="I9313">
        <f>MONTH(Table6[[#This Row],[Loan Date]])</f>
        <v>2</v>
      </c>
      <c r="J9313" t="str">
        <f>_xlfn.XLOOKUP(Table6[[#This Row],[Numeric Month]],$N$5:$N$11,$O$5:$O$11)</f>
        <v>Feb</v>
      </c>
      <c r="K9313" t="str">
        <f>_xlfn.XLOOKUP(Table6[[#This Row],[Loan Date]],$Q$5:$Q$152,$R$5:$R$152)</f>
        <v>Friday</v>
      </c>
      <c r="L9313" t="str">
        <f>_xlfn.XLOOKUP(Table6[[#This Row],[Loan Date]],$Q$5:$Q$152,$S$5:$S$152)</f>
        <v>Week 7</v>
      </c>
    </row>
    <row r="9314" spans="1:12" x14ac:dyDescent="0.2">
      <c r="A9314" s="1">
        <v>44981</v>
      </c>
      <c r="B9314" t="s">
        <v>7</v>
      </c>
      <c r="C9314" s="1">
        <v>44988</v>
      </c>
      <c r="D9314" t="s">
        <v>245</v>
      </c>
      <c r="E9314" t="s">
        <v>3</v>
      </c>
      <c r="F9314" t="s">
        <v>2</v>
      </c>
      <c r="G9314" t="s">
        <v>1</v>
      </c>
      <c r="H9314" t="s">
        <v>0</v>
      </c>
      <c r="I9314">
        <f>MONTH(Table6[[#This Row],[Loan Date]])</f>
        <v>2</v>
      </c>
      <c r="J9314" t="str">
        <f>_xlfn.XLOOKUP(Table6[[#This Row],[Numeric Month]],$N$5:$N$11,$O$5:$O$11)</f>
        <v>Feb</v>
      </c>
      <c r="K9314" t="str">
        <f>_xlfn.XLOOKUP(Table6[[#This Row],[Loan Date]],$Q$5:$Q$152,$R$5:$R$152)</f>
        <v>Friday</v>
      </c>
      <c r="L9314" t="str">
        <f>_xlfn.XLOOKUP(Table6[[#This Row],[Loan Date]],$Q$5:$Q$152,$S$5:$S$152)</f>
        <v>Week 7</v>
      </c>
    </row>
    <row r="9315" spans="1:12" x14ac:dyDescent="0.2">
      <c r="A9315" s="1">
        <v>44981</v>
      </c>
      <c r="B9315" t="s">
        <v>5</v>
      </c>
      <c r="C9315" s="1">
        <v>44994</v>
      </c>
      <c r="D9315" t="s">
        <v>518</v>
      </c>
      <c r="E9315" t="s">
        <v>9</v>
      </c>
      <c r="F9315" t="s">
        <v>8</v>
      </c>
      <c r="G9315" t="s">
        <v>1</v>
      </c>
      <c r="H9315" t="s">
        <v>0</v>
      </c>
      <c r="I9315">
        <f>MONTH(Table6[[#This Row],[Loan Date]])</f>
        <v>2</v>
      </c>
      <c r="J9315" t="str">
        <f>_xlfn.XLOOKUP(Table6[[#This Row],[Numeric Month]],$N$5:$N$11,$O$5:$O$11)</f>
        <v>Feb</v>
      </c>
      <c r="K9315" t="str">
        <f>_xlfn.XLOOKUP(Table6[[#This Row],[Loan Date]],$Q$5:$Q$152,$R$5:$R$152)</f>
        <v>Friday</v>
      </c>
      <c r="L9315" t="str">
        <f>_xlfn.XLOOKUP(Table6[[#This Row],[Loan Date]],$Q$5:$Q$152,$S$5:$S$152)</f>
        <v>Week 7</v>
      </c>
    </row>
    <row r="9316" spans="1:12" x14ac:dyDescent="0.2">
      <c r="A9316" s="1">
        <v>44981</v>
      </c>
      <c r="B9316" t="s">
        <v>7</v>
      </c>
      <c r="C9316" s="1">
        <v>44981</v>
      </c>
      <c r="D9316" t="s">
        <v>170</v>
      </c>
      <c r="E9316" t="s">
        <v>21</v>
      </c>
      <c r="F9316" t="s">
        <v>21</v>
      </c>
      <c r="G9316" t="s">
        <v>20</v>
      </c>
      <c r="H9316" t="s">
        <v>0</v>
      </c>
      <c r="I9316">
        <f>MONTH(Table6[[#This Row],[Loan Date]])</f>
        <v>2</v>
      </c>
      <c r="J9316" t="str">
        <f>_xlfn.XLOOKUP(Table6[[#This Row],[Numeric Month]],$N$5:$N$11,$O$5:$O$11)</f>
        <v>Feb</v>
      </c>
      <c r="K9316" t="str">
        <f>_xlfn.XLOOKUP(Table6[[#This Row],[Loan Date]],$Q$5:$Q$152,$R$5:$R$152)</f>
        <v>Friday</v>
      </c>
      <c r="L9316" t="str">
        <f>_xlfn.XLOOKUP(Table6[[#This Row],[Loan Date]],$Q$5:$Q$152,$S$5:$S$152)</f>
        <v>Week 7</v>
      </c>
    </row>
    <row r="9317" spans="1:12" x14ac:dyDescent="0.2">
      <c r="A9317" s="1">
        <v>44981</v>
      </c>
      <c r="B9317" t="s">
        <v>7</v>
      </c>
      <c r="C9317" s="1">
        <v>44981</v>
      </c>
      <c r="D9317" t="s">
        <v>171</v>
      </c>
      <c r="E9317" t="s">
        <v>23</v>
      </c>
      <c r="F9317" t="s">
        <v>23</v>
      </c>
      <c r="G9317" t="s">
        <v>20</v>
      </c>
      <c r="H9317" t="s">
        <v>0</v>
      </c>
      <c r="I9317">
        <f>MONTH(Table6[[#This Row],[Loan Date]])</f>
        <v>2</v>
      </c>
      <c r="J9317" t="str">
        <f>_xlfn.XLOOKUP(Table6[[#This Row],[Numeric Month]],$N$5:$N$11,$O$5:$O$11)</f>
        <v>Feb</v>
      </c>
      <c r="K9317" t="str">
        <f>_xlfn.XLOOKUP(Table6[[#This Row],[Loan Date]],$Q$5:$Q$152,$R$5:$R$152)</f>
        <v>Friday</v>
      </c>
      <c r="L9317" t="str">
        <f>_xlfn.XLOOKUP(Table6[[#This Row],[Loan Date]],$Q$5:$Q$152,$S$5:$S$152)</f>
        <v>Week 7</v>
      </c>
    </row>
    <row r="9318" spans="1:12" x14ac:dyDescent="0.2">
      <c r="A9318" s="1">
        <v>44981</v>
      </c>
      <c r="B9318" t="s">
        <v>7</v>
      </c>
      <c r="C9318" s="1">
        <v>44981</v>
      </c>
      <c r="D9318" t="s">
        <v>514</v>
      </c>
      <c r="E9318" t="s">
        <v>41</v>
      </c>
      <c r="F9318" t="s">
        <v>40</v>
      </c>
      <c r="G9318" t="s">
        <v>39</v>
      </c>
      <c r="H9318" t="s">
        <v>0</v>
      </c>
      <c r="I9318">
        <f>MONTH(Table6[[#This Row],[Loan Date]])</f>
        <v>2</v>
      </c>
      <c r="J9318" t="str">
        <f>_xlfn.XLOOKUP(Table6[[#This Row],[Numeric Month]],$N$5:$N$11,$O$5:$O$11)</f>
        <v>Feb</v>
      </c>
      <c r="K9318" t="str">
        <f>_xlfn.XLOOKUP(Table6[[#This Row],[Loan Date]],$Q$5:$Q$152,$R$5:$R$152)</f>
        <v>Friday</v>
      </c>
      <c r="L9318" t="str">
        <f>_xlfn.XLOOKUP(Table6[[#This Row],[Loan Date]],$Q$5:$Q$152,$S$5:$S$152)</f>
        <v>Week 7</v>
      </c>
    </row>
    <row r="9319" spans="1:12" x14ac:dyDescent="0.2">
      <c r="A9319" s="1">
        <v>44981</v>
      </c>
      <c r="B9319" t="s">
        <v>7</v>
      </c>
      <c r="C9319" s="1">
        <v>44995</v>
      </c>
      <c r="D9319" t="s">
        <v>796</v>
      </c>
      <c r="E9319" t="s">
        <v>15</v>
      </c>
      <c r="F9319" t="s">
        <v>14</v>
      </c>
      <c r="G9319" t="s">
        <v>1</v>
      </c>
      <c r="H9319" t="s">
        <v>0</v>
      </c>
      <c r="I9319">
        <f>MONTH(Table6[[#This Row],[Loan Date]])</f>
        <v>2</v>
      </c>
      <c r="J9319" t="str">
        <f>_xlfn.XLOOKUP(Table6[[#This Row],[Numeric Month]],$N$5:$N$11,$O$5:$O$11)</f>
        <v>Feb</v>
      </c>
      <c r="K9319" t="str">
        <f>_xlfn.XLOOKUP(Table6[[#This Row],[Loan Date]],$Q$5:$Q$152,$R$5:$R$152)</f>
        <v>Friday</v>
      </c>
      <c r="L9319" t="str">
        <f>_xlfn.XLOOKUP(Table6[[#This Row],[Loan Date]],$Q$5:$Q$152,$S$5:$S$152)</f>
        <v>Week 7</v>
      </c>
    </row>
    <row r="9320" spans="1:12" x14ac:dyDescent="0.2">
      <c r="A9320" s="1">
        <v>44981</v>
      </c>
      <c r="B9320" t="s">
        <v>7</v>
      </c>
      <c r="C9320" s="1">
        <v>44981</v>
      </c>
      <c r="D9320" t="s">
        <v>440</v>
      </c>
      <c r="E9320" t="s">
        <v>49</v>
      </c>
      <c r="F9320" t="s">
        <v>49</v>
      </c>
      <c r="G9320" t="s">
        <v>20</v>
      </c>
      <c r="H9320" t="s">
        <v>0</v>
      </c>
      <c r="I9320">
        <f>MONTH(Table6[[#This Row],[Loan Date]])</f>
        <v>2</v>
      </c>
      <c r="J9320" t="str">
        <f>_xlfn.XLOOKUP(Table6[[#This Row],[Numeric Month]],$N$5:$N$11,$O$5:$O$11)</f>
        <v>Feb</v>
      </c>
      <c r="K9320" t="str">
        <f>_xlfn.XLOOKUP(Table6[[#This Row],[Loan Date]],$Q$5:$Q$152,$R$5:$R$152)</f>
        <v>Friday</v>
      </c>
      <c r="L9320" t="str">
        <f>_xlfn.XLOOKUP(Table6[[#This Row],[Loan Date]],$Q$5:$Q$152,$S$5:$S$152)</f>
        <v>Week 7</v>
      </c>
    </row>
    <row r="9321" spans="1:12" x14ac:dyDescent="0.2">
      <c r="A9321" s="1">
        <v>44981</v>
      </c>
      <c r="B9321" t="s">
        <v>7</v>
      </c>
      <c r="C9321" s="1">
        <v>44995</v>
      </c>
      <c r="D9321" t="s">
        <v>795</v>
      </c>
      <c r="E9321" t="s">
        <v>15</v>
      </c>
      <c r="F9321" t="s">
        <v>14</v>
      </c>
      <c r="G9321" t="s">
        <v>1</v>
      </c>
      <c r="H9321" t="s">
        <v>0</v>
      </c>
      <c r="I9321">
        <f>MONTH(Table6[[#This Row],[Loan Date]])</f>
        <v>2</v>
      </c>
      <c r="J9321" t="str">
        <f>_xlfn.XLOOKUP(Table6[[#This Row],[Numeric Month]],$N$5:$N$11,$O$5:$O$11)</f>
        <v>Feb</v>
      </c>
      <c r="K9321" t="str">
        <f>_xlfn.XLOOKUP(Table6[[#This Row],[Loan Date]],$Q$5:$Q$152,$R$5:$R$152)</f>
        <v>Friday</v>
      </c>
      <c r="L9321" t="str">
        <f>_xlfn.XLOOKUP(Table6[[#This Row],[Loan Date]],$Q$5:$Q$152,$S$5:$S$152)</f>
        <v>Week 7</v>
      </c>
    </row>
    <row r="9322" spans="1:12" x14ac:dyDescent="0.2">
      <c r="A9322" s="1">
        <v>44981</v>
      </c>
      <c r="B9322" t="s">
        <v>5</v>
      </c>
      <c r="C9322" s="1">
        <v>44981</v>
      </c>
      <c r="D9322" t="s">
        <v>115</v>
      </c>
      <c r="E9322" t="s">
        <v>23</v>
      </c>
      <c r="F9322" t="s">
        <v>23</v>
      </c>
      <c r="G9322" t="s">
        <v>20</v>
      </c>
      <c r="H9322" t="s">
        <v>0</v>
      </c>
      <c r="I9322">
        <f>MONTH(Table6[[#This Row],[Loan Date]])</f>
        <v>2</v>
      </c>
      <c r="J9322" t="str">
        <f>_xlfn.XLOOKUP(Table6[[#This Row],[Numeric Month]],$N$5:$N$11,$O$5:$O$11)</f>
        <v>Feb</v>
      </c>
      <c r="K9322" t="str">
        <f>_xlfn.XLOOKUP(Table6[[#This Row],[Loan Date]],$Q$5:$Q$152,$R$5:$R$152)</f>
        <v>Friday</v>
      </c>
      <c r="L9322" t="str">
        <f>_xlfn.XLOOKUP(Table6[[#This Row],[Loan Date]],$Q$5:$Q$152,$S$5:$S$152)</f>
        <v>Week 7</v>
      </c>
    </row>
    <row r="9323" spans="1:12" x14ac:dyDescent="0.2">
      <c r="A9323" s="1">
        <v>44981</v>
      </c>
      <c r="B9323" t="s">
        <v>7</v>
      </c>
      <c r="C9323" s="1">
        <v>44988</v>
      </c>
      <c r="D9323" t="s">
        <v>505</v>
      </c>
      <c r="E9323" t="s">
        <v>9</v>
      </c>
      <c r="F9323" t="s">
        <v>8</v>
      </c>
      <c r="G9323" t="s">
        <v>1</v>
      </c>
      <c r="H9323" t="s">
        <v>0</v>
      </c>
      <c r="I9323">
        <f>MONTH(Table6[[#This Row],[Loan Date]])</f>
        <v>2</v>
      </c>
      <c r="J9323" t="str">
        <f>_xlfn.XLOOKUP(Table6[[#This Row],[Numeric Month]],$N$5:$N$11,$O$5:$O$11)</f>
        <v>Feb</v>
      </c>
      <c r="K9323" t="str">
        <f>_xlfn.XLOOKUP(Table6[[#This Row],[Loan Date]],$Q$5:$Q$152,$R$5:$R$152)</f>
        <v>Friday</v>
      </c>
      <c r="L9323" t="str">
        <f>_xlfn.XLOOKUP(Table6[[#This Row],[Loan Date]],$Q$5:$Q$152,$S$5:$S$152)</f>
        <v>Week 7</v>
      </c>
    </row>
    <row r="9324" spans="1:12" x14ac:dyDescent="0.2">
      <c r="A9324" s="1">
        <v>44981</v>
      </c>
      <c r="B9324" t="s">
        <v>7</v>
      </c>
      <c r="C9324" s="1">
        <v>45009</v>
      </c>
      <c r="D9324" t="s">
        <v>794</v>
      </c>
      <c r="E9324" t="s">
        <v>52</v>
      </c>
      <c r="F9324" t="s">
        <v>51</v>
      </c>
      <c r="G9324" t="s">
        <v>1</v>
      </c>
      <c r="H9324" t="s">
        <v>0</v>
      </c>
      <c r="I9324">
        <f>MONTH(Table6[[#This Row],[Loan Date]])</f>
        <v>2</v>
      </c>
      <c r="J9324" t="str">
        <f>_xlfn.XLOOKUP(Table6[[#This Row],[Numeric Month]],$N$5:$N$11,$O$5:$O$11)</f>
        <v>Feb</v>
      </c>
      <c r="K9324" t="str">
        <f>_xlfn.XLOOKUP(Table6[[#This Row],[Loan Date]],$Q$5:$Q$152,$R$5:$R$152)</f>
        <v>Friday</v>
      </c>
      <c r="L9324" t="str">
        <f>_xlfn.XLOOKUP(Table6[[#This Row],[Loan Date]],$Q$5:$Q$152,$S$5:$S$152)</f>
        <v>Week 7</v>
      </c>
    </row>
    <row r="9325" spans="1:12" x14ac:dyDescent="0.2">
      <c r="A9325" s="1">
        <v>44982</v>
      </c>
      <c r="B9325" t="s">
        <v>7</v>
      </c>
      <c r="C9325" s="1">
        <v>44982</v>
      </c>
      <c r="D9325" t="s">
        <v>636</v>
      </c>
      <c r="E9325" t="s">
        <v>12</v>
      </c>
      <c r="F9325" t="s">
        <v>12</v>
      </c>
      <c r="G9325" t="s">
        <v>11</v>
      </c>
      <c r="H9325" t="s">
        <v>0</v>
      </c>
      <c r="I9325">
        <f>MONTH(Table6[[#This Row],[Loan Date]])</f>
        <v>2</v>
      </c>
      <c r="J9325" t="str">
        <f>_xlfn.XLOOKUP(Table6[[#This Row],[Numeric Month]],$N$5:$N$11,$O$5:$O$11)</f>
        <v>Feb</v>
      </c>
      <c r="K9325" t="str">
        <f>_xlfn.XLOOKUP(Table6[[#This Row],[Loan Date]],$Q$5:$Q$152,$R$5:$R$152)</f>
        <v>Saturday</v>
      </c>
      <c r="L9325" t="str">
        <f>_xlfn.XLOOKUP(Table6[[#This Row],[Loan Date]],$Q$5:$Q$152,$S$5:$S$152)</f>
        <v>Week 7</v>
      </c>
    </row>
    <row r="9326" spans="1:12" x14ac:dyDescent="0.2">
      <c r="A9326" s="1">
        <v>44982</v>
      </c>
      <c r="B9326" t="s">
        <v>7</v>
      </c>
      <c r="C9326" s="1">
        <v>44982</v>
      </c>
      <c r="D9326" t="s">
        <v>583</v>
      </c>
      <c r="E9326" t="s">
        <v>122</v>
      </c>
      <c r="F9326" t="s">
        <v>122</v>
      </c>
      <c r="G9326" t="s">
        <v>11</v>
      </c>
      <c r="H9326" t="s">
        <v>0</v>
      </c>
      <c r="I9326">
        <f>MONTH(Table6[[#This Row],[Loan Date]])</f>
        <v>2</v>
      </c>
      <c r="J9326" t="str">
        <f>_xlfn.XLOOKUP(Table6[[#This Row],[Numeric Month]],$N$5:$N$11,$O$5:$O$11)</f>
        <v>Feb</v>
      </c>
      <c r="K9326" t="str">
        <f>_xlfn.XLOOKUP(Table6[[#This Row],[Loan Date]],$Q$5:$Q$152,$R$5:$R$152)</f>
        <v>Saturday</v>
      </c>
      <c r="L9326" t="str">
        <f>_xlfn.XLOOKUP(Table6[[#This Row],[Loan Date]],$Q$5:$Q$152,$S$5:$S$152)</f>
        <v>Week 7</v>
      </c>
    </row>
    <row r="9327" spans="1:12" x14ac:dyDescent="0.2">
      <c r="A9327" s="1">
        <v>44982</v>
      </c>
      <c r="B9327" t="s">
        <v>5</v>
      </c>
      <c r="C9327" s="1">
        <v>44996</v>
      </c>
      <c r="D9327" t="s">
        <v>793</v>
      </c>
      <c r="E9327" t="s">
        <v>9</v>
      </c>
      <c r="F9327" t="s">
        <v>8</v>
      </c>
      <c r="G9327" t="s">
        <v>1</v>
      </c>
      <c r="H9327" t="s">
        <v>0</v>
      </c>
      <c r="I9327">
        <f>MONTH(Table6[[#This Row],[Loan Date]])</f>
        <v>2</v>
      </c>
      <c r="J9327" t="str">
        <f>_xlfn.XLOOKUP(Table6[[#This Row],[Numeric Month]],$N$5:$N$11,$O$5:$O$11)</f>
        <v>Feb</v>
      </c>
      <c r="K9327" t="str">
        <f>_xlfn.XLOOKUP(Table6[[#This Row],[Loan Date]],$Q$5:$Q$152,$R$5:$R$152)</f>
        <v>Saturday</v>
      </c>
      <c r="L9327" t="str">
        <f>_xlfn.XLOOKUP(Table6[[#This Row],[Loan Date]],$Q$5:$Q$152,$S$5:$S$152)</f>
        <v>Week 7</v>
      </c>
    </row>
    <row r="9328" spans="1:12" x14ac:dyDescent="0.2">
      <c r="A9328" s="1">
        <v>44982</v>
      </c>
      <c r="B9328" t="s">
        <v>5</v>
      </c>
      <c r="C9328" s="1">
        <v>44982</v>
      </c>
      <c r="D9328" t="s">
        <v>431</v>
      </c>
      <c r="E9328" t="s">
        <v>162</v>
      </c>
      <c r="F9328" t="s">
        <v>162</v>
      </c>
      <c r="G9328" t="s">
        <v>11</v>
      </c>
      <c r="H9328" t="s">
        <v>0</v>
      </c>
      <c r="I9328">
        <f>MONTH(Table6[[#This Row],[Loan Date]])</f>
        <v>2</v>
      </c>
      <c r="J9328" t="str">
        <f>_xlfn.XLOOKUP(Table6[[#This Row],[Numeric Month]],$N$5:$N$11,$O$5:$O$11)</f>
        <v>Feb</v>
      </c>
      <c r="K9328" t="str">
        <f>_xlfn.XLOOKUP(Table6[[#This Row],[Loan Date]],$Q$5:$Q$152,$R$5:$R$152)</f>
        <v>Saturday</v>
      </c>
      <c r="L9328" t="str">
        <f>_xlfn.XLOOKUP(Table6[[#This Row],[Loan Date]],$Q$5:$Q$152,$S$5:$S$152)</f>
        <v>Week 7</v>
      </c>
    </row>
    <row r="9329" spans="1:12" x14ac:dyDescent="0.2">
      <c r="A9329" s="1">
        <v>44982</v>
      </c>
      <c r="B9329" t="s">
        <v>7</v>
      </c>
      <c r="C9329" s="1">
        <v>44996</v>
      </c>
      <c r="D9329" t="s">
        <v>629</v>
      </c>
      <c r="E9329" t="s">
        <v>9</v>
      </c>
      <c r="F9329" t="s">
        <v>8</v>
      </c>
      <c r="G9329" t="s">
        <v>1</v>
      </c>
      <c r="H9329" t="s">
        <v>0</v>
      </c>
      <c r="I9329">
        <f>MONTH(Table6[[#This Row],[Loan Date]])</f>
        <v>2</v>
      </c>
      <c r="J9329" t="str">
        <f>_xlfn.XLOOKUP(Table6[[#This Row],[Numeric Month]],$N$5:$N$11,$O$5:$O$11)</f>
        <v>Feb</v>
      </c>
      <c r="K9329" t="str">
        <f>_xlfn.XLOOKUP(Table6[[#This Row],[Loan Date]],$Q$5:$Q$152,$R$5:$R$152)</f>
        <v>Saturday</v>
      </c>
      <c r="L9329" t="str">
        <f>_xlfn.XLOOKUP(Table6[[#This Row],[Loan Date]],$Q$5:$Q$152,$S$5:$S$152)</f>
        <v>Week 7</v>
      </c>
    </row>
    <row r="9330" spans="1:12" x14ac:dyDescent="0.2">
      <c r="A9330" s="1">
        <v>44982</v>
      </c>
      <c r="B9330" t="s">
        <v>7</v>
      </c>
      <c r="C9330" s="1">
        <v>44982</v>
      </c>
      <c r="D9330" t="s">
        <v>632</v>
      </c>
      <c r="E9330" t="s">
        <v>12</v>
      </c>
      <c r="F9330" t="s">
        <v>12</v>
      </c>
      <c r="G9330" t="s">
        <v>11</v>
      </c>
      <c r="H9330" t="s">
        <v>0</v>
      </c>
      <c r="I9330">
        <f>MONTH(Table6[[#This Row],[Loan Date]])</f>
        <v>2</v>
      </c>
      <c r="J9330" t="str">
        <f>_xlfn.XLOOKUP(Table6[[#This Row],[Numeric Month]],$N$5:$N$11,$O$5:$O$11)</f>
        <v>Feb</v>
      </c>
      <c r="K9330" t="str">
        <f>_xlfn.XLOOKUP(Table6[[#This Row],[Loan Date]],$Q$5:$Q$152,$R$5:$R$152)</f>
        <v>Saturday</v>
      </c>
      <c r="L9330" t="str">
        <f>_xlfn.XLOOKUP(Table6[[#This Row],[Loan Date]],$Q$5:$Q$152,$S$5:$S$152)</f>
        <v>Week 7</v>
      </c>
    </row>
    <row r="9331" spans="1:12" x14ac:dyDescent="0.2">
      <c r="A9331" s="1">
        <v>44982</v>
      </c>
      <c r="B9331" t="s">
        <v>7</v>
      </c>
      <c r="C9331" s="1">
        <v>44982</v>
      </c>
      <c r="D9331" t="s">
        <v>38</v>
      </c>
      <c r="E9331" t="s">
        <v>37</v>
      </c>
      <c r="F9331" t="s">
        <v>37</v>
      </c>
      <c r="G9331" t="s">
        <v>20</v>
      </c>
      <c r="H9331" t="s">
        <v>0</v>
      </c>
      <c r="I9331">
        <f>MONTH(Table6[[#This Row],[Loan Date]])</f>
        <v>2</v>
      </c>
      <c r="J9331" t="str">
        <f>_xlfn.XLOOKUP(Table6[[#This Row],[Numeric Month]],$N$5:$N$11,$O$5:$O$11)</f>
        <v>Feb</v>
      </c>
      <c r="K9331" t="str">
        <f>_xlfn.XLOOKUP(Table6[[#This Row],[Loan Date]],$Q$5:$Q$152,$R$5:$R$152)</f>
        <v>Saturday</v>
      </c>
      <c r="L9331" t="str">
        <f>_xlfn.XLOOKUP(Table6[[#This Row],[Loan Date]],$Q$5:$Q$152,$S$5:$S$152)</f>
        <v>Week 7</v>
      </c>
    </row>
    <row r="9332" spans="1:12" x14ac:dyDescent="0.2">
      <c r="A9332" s="1">
        <v>44982</v>
      </c>
      <c r="B9332" t="s">
        <v>7</v>
      </c>
      <c r="C9332" s="1">
        <v>44989</v>
      </c>
      <c r="D9332" t="s">
        <v>527</v>
      </c>
      <c r="E9332" t="s">
        <v>15</v>
      </c>
      <c r="F9332" t="s">
        <v>14</v>
      </c>
      <c r="G9332" t="s">
        <v>1</v>
      </c>
      <c r="H9332" t="s">
        <v>0</v>
      </c>
      <c r="I9332">
        <f>MONTH(Table6[[#This Row],[Loan Date]])</f>
        <v>2</v>
      </c>
      <c r="J9332" t="str">
        <f>_xlfn.XLOOKUP(Table6[[#This Row],[Numeric Month]],$N$5:$N$11,$O$5:$O$11)</f>
        <v>Feb</v>
      </c>
      <c r="K9332" t="str">
        <f>_xlfn.XLOOKUP(Table6[[#This Row],[Loan Date]],$Q$5:$Q$152,$R$5:$R$152)</f>
        <v>Saturday</v>
      </c>
      <c r="L9332" t="str">
        <f>_xlfn.XLOOKUP(Table6[[#This Row],[Loan Date]],$Q$5:$Q$152,$S$5:$S$152)</f>
        <v>Week 7</v>
      </c>
    </row>
    <row r="9333" spans="1:12" x14ac:dyDescent="0.2">
      <c r="A9333" s="1">
        <v>44982</v>
      </c>
      <c r="B9333" t="s">
        <v>7</v>
      </c>
      <c r="C9333" s="1">
        <v>44989</v>
      </c>
      <c r="D9333" t="s">
        <v>69</v>
      </c>
      <c r="E9333" t="s">
        <v>3</v>
      </c>
      <c r="F9333" t="s">
        <v>2</v>
      </c>
      <c r="G9333" t="s">
        <v>1</v>
      </c>
      <c r="H9333" t="s">
        <v>0</v>
      </c>
      <c r="I9333">
        <f>MONTH(Table6[[#This Row],[Loan Date]])</f>
        <v>2</v>
      </c>
      <c r="J9333" t="str">
        <f>_xlfn.XLOOKUP(Table6[[#This Row],[Numeric Month]],$N$5:$N$11,$O$5:$O$11)</f>
        <v>Feb</v>
      </c>
      <c r="K9333" t="str">
        <f>_xlfn.XLOOKUP(Table6[[#This Row],[Loan Date]],$Q$5:$Q$152,$R$5:$R$152)</f>
        <v>Saturday</v>
      </c>
      <c r="L9333" t="str">
        <f>_xlfn.XLOOKUP(Table6[[#This Row],[Loan Date]],$Q$5:$Q$152,$S$5:$S$152)</f>
        <v>Week 7</v>
      </c>
    </row>
    <row r="9334" spans="1:12" x14ac:dyDescent="0.2">
      <c r="A9334" s="1">
        <v>44982</v>
      </c>
      <c r="B9334" t="s">
        <v>5</v>
      </c>
      <c r="C9334" s="1">
        <v>44982</v>
      </c>
      <c r="D9334" t="s">
        <v>792</v>
      </c>
      <c r="E9334" t="s">
        <v>162</v>
      </c>
      <c r="F9334" t="s">
        <v>162</v>
      </c>
      <c r="G9334" t="s">
        <v>11</v>
      </c>
      <c r="H9334" t="s">
        <v>0</v>
      </c>
      <c r="I9334">
        <f>MONTH(Table6[[#This Row],[Loan Date]])</f>
        <v>2</v>
      </c>
      <c r="J9334" t="str">
        <f>_xlfn.XLOOKUP(Table6[[#This Row],[Numeric Month]],$N$5:$N$11,$O$5:$O$11)</f>
        <v>Feb</v>
      </c>
      <c r="K9334" t="str">
        <f>_xlfn.XLOOKUP(Table6[[#This Row],[Loan Date]],$Q$5:$Q$152,$R$5:$R$152)</f>
        <v>Saturday</v>
      </c>
      <c r="L9334" t="str">
        <f>_xlfn.XLOOKUP(Table6[[#This Row],[Loan Date]],$Q$5:$Q$152,$S$5:$S$152)</f>
        <v>Week 7</v>
      </c>
    </row>
    <row r="9335" spans="1:12" x14ac:dyDescent="0.2">
      <c r="A9335" s="1">
        <v>44983</v>
      </c>
      <c r="B9335" t="s">
        <v>5</v>
      </c>
      <c r="C9335" s="1">
        <v>44990</v>
      </c>
      <c r="D9335" t="s">
        <v>642</v>
      </c>
      <c r="E9335" t="s">
        <v>15</v>
      </c>
      <c r="F9335" t="s">
        <v>14</v>
      </c>
      <c r="G9335" t="s">
        <v>1</v>
      </c>
      <c r="H9335" t="s">
        <v>0</v>
      </c>
      <c r="I9335">
        <f>MONTH(Table6[[#This Row],[Loan Date]])</f>
        <v>2</v>
      </c>
      <c r="J9335" t="str">
        <f>_xlfn.XLOOKUP(Table6[[#This Row],[Numeric Month]],$N$5:$N$11,$O$5:$O$11)</f>
        <v>Feb</v>
      </c>
      <c r="K9335" t="str">
        <f>_xlfn.XLOOKUP(Table6[[#This Row],[Loan Date]],$Q$5:$Q$152,$R$5:$R$152)</f>
        <v>Sunday</v>
      </c>
      <c r="L9335" t="str">
        <f>_xlfn.XLOOKUP(Table6[[#This Row],[Loan Date]],$Q$5:$Q$152,$S$5:$S$152)</f>
        <v>Week 7</v>
      </c>
    </row>
    <row r="9336" spans="1:12" x14ac:dyDescent="0.2">
      <c r="A9336" s="1">
        <v>44983</v>
      </c>
      <c r="B9336" t="s">
        <v>7</v>
      </c>
      <c r="C9336" s="1">
        <v>44983</v>
      </c>
      <c r="D9336" t="s">
        <v>42</v>
      </c>
      <c r="E9336" t="s">
        <v>41</v>
      </c>
      <c r="F9336" t="s">
        <v>40</v>
      </c>
      <c r="G9336" t="s">
        <v>39</v>
      </c>
      <c r="H9336" t="s">
        <v>0</v>
      </c>
      <c r="I9336">
        <f>MONTH(Table6[[#This Row],[Loan Date]])</f>
        <v>2</v>
      </c>
      <c r="J9336" t="str">
        <f>_xlfn.XLOOKUP(Table6[[#This Row],[Numeric Month]],$N$5:$N$11,$O$5:$O$11)</f>
        <v>Feb</v>
      </c>
      <c r="K9336" t="str">
        <f>_xlfn.XLOOKUP(Table6[[#This Row],[Loan Date]],$Q$5:$Q$152,$R$5:$R$152)</f>
        <v>Sunday</v>
      </c>
      <c r="L9336" t="str">
        <f>_xlfn.XLOOKUP(Table6[[#This Row],[Loan Date]],$Q$5:$Q$152,$S$5:$S$152)</f>
        <v>Week 7</v>
      </c>
    </row>
    <row r="9337" spans="1:12" x14ac:dyDescent="0.2">
      <c r="A9337" s="1">
        <v>44983</v>
      </c>
      <c r="B9337" t="s">
        <v>7</v>
      </c>
      <c r="C9337" s="1">
        <v>44996</v>
      </c>
      <c r="D9337" t="s">
        <v>513</v>
      </c>
      <c r="E9337" t="s">
        <v>15</v>
      </c>
      <c r="F9337" t="s">
        <v>14</v>
      </c>
      <c r="G9337" t="s">
        <v>1</v>
      </c>
      <c r="H9337" t="s">
        <v>0</v>
      </c>
      <c r="I9337">
        <f>MONTH(Table6[[#This Row],[Loan Date]])</f>
        <v>2</v>
      </c>
      <c r="J9337" t="str">
        <f>_xlfn.XLOOKUP(Table6[[#This Row],[Numeric Month]],$N$5:$N$11,$O$5:$O$11)</f>
        <v>Feb</v>
      </c>
      <c r="K9337" t="str">
        <f>_xlfn.XLOOKUP(Table6[[#This Row],[Loan Date]],$Q$5:$Q$152,$R$5:$R$152)</f>
        <v>Sunday</v>
      </c>
      <c r="L9337" t="str">
        <f>_xlfn.XLOOKUP(Table6[[#This Row],[Loan Date]],$Q$5:$Q$152,$S$5:$S$152)</f>
        <v>Week 7</v>
      </c>
    </row>
    <row r="9338" spans="1:12" x14ac:dyDescent="0.2">
      <c r="A9338" s="1">
        <v>44983</v>
      </c>
      <c r="B9338" t="s">
        <v>35</v>
      </c>
      <c r="C9338" s="1">
        <v>44990</v>
      </c>
      <c r="D9338" t="s">
        <v>246</v>
      </c>
      <c r="E9338" t="s">
        <v>52</v>
      </c>
      <c r="F9338" t="s">
        <v>51</v>
      </c>
      <c r="G9338" t="s">
        <v>1</v>
      </c>
      <c r="H9338" t="s">
        <v>0</v>
      </c>
      <c r="I9338">
        <f>MONTH(Table6[[#This Row],[Loan Date]])</f>
        <v>2</v>
      </c>
      <c r="J9338" t="str">
        <f>_xlfn.XLOOKUP(Table6[[#This Row],[Numeric Month]],$N$5:$N$11,$O$5:$O$11)</f>
        <v>Feb</v>
      </c>
      <c r="K9338" t="str">
        <f>_xlfn.XLOOKUP(Table6[[#This Row],[Loan Date]],$Q$5:$Q$152,$R$5:$R$152)</f>
        <v>Sunday</v>
      </c>
      <c r="L9338" t="str">
        <f>_xlfn.XLOOKUP(Table6[[#This Row],[Loan Date]],$Q$5:$Q$152,$S$5:$S$152)</f>
        <v>Week 7</v>
      </c>
    </row>
    <row r="9339" spans="1:12" x14ac:dyDescent="0.2">
      <c r="A9339" s="1">
        <v>44983</v>
      </c>
      <c r="B9339" t="s">
        <v>7</v>
      </c>
      <c r="C9339" s="1">
        <v>44983</v>
      </c>
      <c r="D9339" t="s">
        <v>787</v>
      </c>
      <c r="E9339" t="s">
        <v>49</v>
      </c>
      <c r="F9339" t="s">
        <v>49</v>
      </c>
      <c r="G9339" t="s">
        <v>20</v>
      </c>
      <c r="H9339" t="s">
        <v>0</v>
      </c>
      <c r="I9339">
        <f>MONTH(Table6[[#This Row],[Loan Date]])</f>
        <v>2</v>
      </c>
      <c r="J9339" t="str">
        <f>_xlfn.XLOOKUP(Table6[[#This Row],[Numeric Month]],$N$5:$N$11,$O$5:$O$11)</f>
        <v>Feb</v>
      </c>
      <c r="K9339" t="str">
        <f>_xlfn.XLOOKUP(Table6[[#This Row],[Loan Date]],$Q$5:$Q$152,$R$5:$R$152)</f>
        <v>Sunday</v>
      </c>
      <c r="L9339" t="str">
        <f>_xlfn.XLOOKUP(Table6[[#This Row],[Loan Date]],$Q$5:$Q$152,$S$5:$S$152)</f>
        <v>Week 7</v>
      </c>
    </row>
    <row r="9340" spans="1:12" x14ac:dyDescent="0.2">
      <c r="A9340" s="1">
        <v>44983</v>
      </c>
      <c r="B9340" t="s">
        <v>7</v>
      </c>
      <c r="C9340" s="1">
        <v>44983</v>
      </c>
      <c r="D9340" t="s">
        <v>671</v>
      </c>
      <c r="E9340" t="s">
        <v>162</v>
      </c>
      <c r="F9340" t="s">
        <v>162</v>
      </c>
      <c r="G9340" t="s">
        <v>11</v>
      </c>
      <c r="H9340" t="s">
        <v>0</v>
      </c>
      <c r="I9340">
        <f>MONTH(Table6[[#This Row],[Loan Date]])</f>
        <v>2</v>
      </c>
      <c r="J9340" t="str">
        <f>_xlfn.XLOOKUP(Table6[[#This Row],[Numeric Month]],$N$5:$N$11,$O$5:$O$11)</f>
        <v>Feb</v>
      </c>
      <c r="K9340" t="str">
        <f>_xlfn.XLOOKUP(Table6[[#This Row],[Loan Date]],$Q$5:$Q$152,$R$5:$R$152)</f>
        <v>Sunday</v>
      </c>
      <c r="L9340" t="str">
        <f>_xlfn.XLOOKUP(Table6[[#This Row],[Loan Date]],$Q$5:$Q$152,$S$5:$S$152)</f>
        <v>Week 7</v>
      </c>
    </row>
    <row r="9341" spans="1:12" x14ac:dyDescent="0.2">
      <c r="A9341" s="1">
        <v>44983</v>
      </c>
      <c r="B9341" t="s">
        <v>7</v>
      </c>
      <c r="C9341" s="1">
        <v>44983</v>
      </c>
      <c r="D9341" t="s">
        <v>580</v>
      </c>
      <c r="E9341" t="s">
        <v>579</v>
      </c>
      <c r="F9341" t="s">
        <v>578</v>
      </c>
      <c r="G9341" t="s">
        <v>39</v>
      </c>
      <c r="H9341" t="s">
        <v>0</v>
      </c>
      <c r="I9341">
        <f>MONTH(Table6[[#This Row],[Loan Date]])</f>
        <v>2</v>
      </c>
      <c r="J9341" t="str">
        <f>_xlfn.XLOOKUP(Table6[[#This Row],[Numeric Month]],$N$5:$N$11,$O$5:$O$11)</f>
        <v>Feb</v>
      </c>
      <c r="K9341" t="str">
        <f>_xlfn.XLOOKUP(Table6[[#This Row],[Loan Date]],$Q$5:$Q$152,$R$5:$R$152)</f>
        <v>Sunday</v>
      </c>
      <c r="L9341" t="str">
        <f>_xlfn.XLOOKUP(Table6[[#This Row],[Loan Date]],$Q$5:$Q$152,$S$5:$S$152)</f>
        <v>Week 7</v>
      </c>
    </row>
    <row r="9342" spans="1:12" x14ac:dyDescent="0.2">
      <c r="A9342" s="1">
        <v>44983</v>
      </c>
      <c r="B9342" t="s">
        <v>5</v>
      </c>
      <c r="C9342" s="1">
        <v>44983</v>
      </c>
      <c r="D9342" t="s">
        <v>440</v>
      </c>
      <c r="E9342" t="s">
        <v>49</v>
      </c>
      <c r="F9342" t="s">
        <v>49</v>
      </c>
      <c r="G9342" t="s">
        <v>20</v>
      </c>
      <c r="H9342" t="s">
        <v>0</v>
      </c>
      <c r="I9342">
        <f>MONTH(Table6[[#This Row],[Loan Date]])</f>
        <v>2</v>
      </c>
      <c r="J9342" t="str">
        <f>_xlfn.XLOOKUP(Table6[[#This Row],[Numeric Month]],$N$5:$N$11,$O$5:$O$11)</f>
        <v>Feb</v>
      </c>
      <c r="K9342" t="str">
        <f>_xlfn.XLOOKUP(Table6[[#This Row],[Loan Date]],$Q$5:$Q$152,$R$5:$R$152)</f>
        <v>Sunday</v>
      </c>
      <c r="L9342" t="str">
        <f>_xlfn.XLOOKUP(Table6[[#This Row],[Loan Date]],$Q$5:$Q$152,$S$5:$S$152)</f>
        <v>Week 7</v>
      </c>
    </row>
    <row r="9343" spans="1:12" x14ac:dyDescent="0.2">
      <c r="A9343" s="1">
        <v>44983</v>
      </c>
      <c r="B9343" t="s">
        <v>7</v>
      </c>
      <c r="C9343" s="1">
        <v>44990</v>
      </c>
      <c r="D9343" t="s">
        <v>255</v>
      </c>
      <c r="E9343" t="s">
        <v>52</v>
      </c>
      <c r="F9343" t="s">
        <v>51</v>
      </c>
      <c r="G9343" t="s">
        <v>1</v>
      </c>
      <c r="H9343" t="s">
        <v>0</v>
      </c>
      <c r="I9343">
        <f>MONTH(Table6[[#This Row],[Loan Date]])</f>
        <v>2</v>
      </c>
      <c r="J9343" t="str">
        <f>_xlfn.XLOOKUP(Table6[[#This Row],[Numeric Month]],$N$5:$N$11,$O$5:$O$11)</f>
        <v>Feb</v>
      </c>
      <c r="K9343" t="str">
        <f>_xlfn.XLOOKUP(Table6[[#This Row],[Loan Date]],$Q$5:$Q$152,$R$5:$R$152)</f>
        <v>Sunday</v>
      </c>
      <c r="L9343" t="str">
        <f>_xlfn.XLOOKUP(Table6[[#This Row],[Loan Date]],$Q$5:$Q$152,$S$5:$S$152)</f>
        <v>Week 7</v>
      </c>
    </row>
    <row r="9344" spans="1:12" x14ac:dyDescent="0.2">
      <c r="A9344" s="1">
        <v>44983</v>
      </c>
      <c r="B9344" t="s">
        <v>7</v>
      </c>
      <c r="C9344" s="1">
        <v>44990</v>
      </c>
      <c r="D9344" t="s">
        <v>146</v>
      </c>
      <c r="E9344" t="s">
        <v>52</v>
      </c>
      <c r="F9344" t="s">
        <v>51</v>
      </c>
      <c r="G9344" t="s">
        <v>1</v>
      </c>
      <c r="H9344" t="s">
        <v>0</v>
      </c>
      <c r="I9344">
        <f>MONTH(Table6[[#This Row],[Loan Date]])</f>
        <v>2</v>
      </c>
      <c r="J9344" t="str">
        <f>_xlfn.XLOOKUP(Table6[[#This Row],[Numeric Month]],$N$5:$N$11,$O$5:$O$11)</f>
        <v>Feb</v>
      </c>
      <c r="K9344" t="str">
        <f>_xlfn.XLOOKUP(Table6[[#This Row],[Loan Date]],$Q$5:$Q$152,$R$5:$R$152)</f>
        <v>Sunday</v>
      </c>
      <c r="L9344" t="str">
        <f>_xlfn.XLOOKUP(Table6[[#This Row],[Loan Date]],$Q$5:$Q$152,$S$5:$S$152)</f>
        <v>Week 7</v>
      </c>
    </row>
    <row r="9345" spans="1:12" x14ac:dyDescent="0.2">
      <c r="A9345" s="1">
        <v>44984</v>
      </c>
      <c r="B9345" t="s">
        <v>7</v>
      </c>
      <c r="C9345" s="1">
        <v>44991</v>
      </c>
      <c r="D9345" t="s">
        <v>791</v>
      </c>
      <c r="E9345" t="s">
        <v>52</v>
      </c>
      <c r="F9345" t="s">
        <v>51</v>
      </c>
      <c r="G9345" t="s">
        <v>1</v>
      </c>
      <c r="H9345" t="s">
        <v>0</v>
      </c>
      <c r="I9345">
        <f>MONTH(Table6[[#This Row],[Loan Date]])</f>
        <v>2</v>
      </c>
      <c r="J9345" t="str">
        <f>_xlfn.XLOOKUP(Table6[[#This Row],[Numeric Month]],$N$5:$N$11,$O$5:$O$11)</f>
        <v>Feb</v>
      </c>
      <c r="K9345" t="str">
        <f>_xlfn.XLOOKUP(Table6[[#This Row],[Loan Date]],$Q$5:$Q$152,$R$5:$R$152)</f>
        <v>Monday</v>
      </c>
      <c r="L9345" t="str">
        <f>_xlfn.XLOOKUP(Table6[[#This Row],[Loan Date]],$Q$5:$Q$152,$S$5:$S$152)</f>
        <v>Week 8</v>
      </c>
    </row>
    <row r="9346" spans="1:12" x14ac:dyDescent="0.2">
      <c r="A9346" s="1">
        <v>44984</v>
      </c>
      <c r="B9346" t="s">
        <v>35</v>
      </c>
      <c r="C9346" s="1">
        <v>44984</v>
      </c>
      <c r="D9346" t="s">
        <v>760</v>
      </c>
      <c r="E9346" t="s">
        <v>162</v>
      </c>
      <c r="F9346" t="s">
        <v>162</v>
      </c>
      <c r="G9346" t="s">
        <v>11</v>
      </c>
      <c r="H9346" t="s">
        <v>0</v>
      </c>
      <c r="I9346">
        <f>MONTH(Table6[[#This Row],[Loan Date]])</f>
        <v>2</v>
      </c>
      <c r="J9346" t="str">
        <f>_xlfn.XLOOKUP(Table6[[#This Row],[Numeric Month]],$N$5:$N$11,$O$5:$O$11)</f>
        <v>Feb</v>
      </c>
      <c r="K9346" t="str">
        <f>_xlfn.XLOOKUP(Table6[[#This Row],[Loan Date]],$Q$5:$Q$152,$R$5:$R$152)</f>
        <v>Monday</v>
      </c>
      <c r="L9346" t="str">
        <f>_xlfn.XLOOKUP(Table6[[#This Row],[Loan Date]],$Q$5:$Q$152,$S$5:$S$152)</f>
        <v>Week 8</v>
      </c>
    </row>
    <row r="9347" spans="1:12" x14ac:dyDescent="0.2">
      <c r="A9347" s="1">
        <v>44984</v>
      </c>
      <c r="B9347" t="s">
        <v>7</v>
      </c>
      <c r="C9347" s="1">
        <v>44984</v>
      </c>
      <c r="D9347" t="s">
        <v>790</v>
      </c>
      <c r="E9347" t="s">
        <v>41</v>
      </c>
      <c r="F9347" t="s">
        <v>40</v>
      </c>
      <c r="G9347" t="s">
        <v>39</v>
      </c>
      <c r="H9347" t="s">
        <v>0</v>
      </c>
      <c r="I9347">
        <f>MONTH(Table6[[#This Row],[Loan Date]])</f>
        <v>2</v>
      </c>
      <c r="J9347" t="str">
        <f>_xlfn.XLOOKUP(Table6[[#This Row],[Numeric Month]],$N$5:$N$11,$O$5:$O$11)</f>
        <v>Feb</v>
      </c>
      <c r="K9347" t="str">
        <f>_xlfn.XLOOKUP(Table6[[#This Row],[Loan Date]],$Q$5:$Q$152,$R$5:$R$152)</f>
        <v>Monday</v>
      </c>
      <c r="L9347" t="str">
        <f>_xlfn.XLOOKUP(Table6[[#This Row],[Loan Date]],$Q$5:$Q$152,$S$5:$S$152)</f>
        <v>Week 8</v>
      </c>
    </row>
    <row r="9348" spans="1:12" x14ac:dyDescent="0.2">
      <c r="A9348" s="1">
        <v>44984</v>
      </c>
      <c r="B9348" t="s">
        <v>7</v>
      </c>
      <c r="C9348" s="1">
        <v>44984</v>
      </c>
      <c r="D9348" t="s">
        <v>428</v>
      </c>
      <c r="E9348" t="s">
        <v>37</v>
      </c>
      <c r="F9348" t="s">
        <v>37</v>
      </c>
      <c r="G9348" t="s">
        <v>20</v>
      </c>
      <c r="H9348" t="s">
        <v>0</v>
      </c>
      <c r="I9348">
        <f>MONTH(Table6[[#This Row],[Loan Date]])</f>
        <v>2</v>
      </c>
      <c r="J9348" t="str">
        <f>_xlfn.XLOOKUP(Table6[[#This Row],[Numeric Month]],$N$5:$N$11,$O$5:$O$11)</f>
        <v>Feb</v>
      </c>
      <c r="K9348" t="str">
        <f>_xlfn.XLOOKUP(Table6[[#This Row],[Loan Date]],$Q$5:$Q$152,$R$5:$R$152)</f>
        <v>Monday</v>
      </c>
      <c r="L9348" t="str">
        <f>_xlfn.XLOOKUP(Table6[[#This Row],[Loan Date]],$Q$5:$Q$152,$S$5:$S$152)</f>
        <v>Week 8</v>
      </c>
    </row>
    <row r="9349" spans="1:12" x14ac:dyDescent="0.2">
      <c r="A9349" s="1">
        <v>44984</v>
      </c>
      <c r="B9349" t="s">
        <v>7</v>
      </c>
      <c r="C9349" s="1">
        <v>44991</v>
      </c>
      <c r="D9349" t="s">
        <v>500</v>
      </c>
      <c r="E9349" t="s">
        <v>52</v>
      </c>
      <c r="F9349" t="s">
        <v>51</v>
      </c>
      <c r="G9349" t="s">
        <v>1</v>
      </c>
      <c r="H9349" t="s">
        <v>0</v>
      </c>
      <c r="I9349">
        <f>MONTH(Table6[[#This Row],[Loan Date]])</f>
        <v>2</v>
      </c>
      <c r="J9349" t="str">
        <f>_xlfn.XLOOKUP(Table6[[#This Row],[Numeric Month]],$N$5:$N$11,$O$5:$O$11)</f>
        <v>Feb</v>
      </c>
      <c r="K9349" t="str">
        <f>_xlfn.XLOOKUP(Table6[[#This Row],[Loan Date]],$Q$5:$Q$152,$R$5:$R$152)</f>
        <v>Monday</v>
      </c>
      <c r="L9349" t="str">
        <f>_xlfn.XLOOKUP(Table6[[#This Row],[Loan Date]],$Q$5:$Q$152,$S$5:$S$152)</f>
        <v>Week 8</v>
      </c>
    </row>
    <row r="9350" spans="1:12" x14ac:dyDescent="0.2">
      <c r="A9350" s="1">
        <v>44984</v>
      </c>
      <c r="B9350" t="s">
        <v>7</v>
      </c>
      <c r="C9350" s="1">
        <v>44984</v>
      </c>
      <c r="D9350" t="s">
        <v>313</v>
      </c>
      <c r="E9350" t="s">
        <v>37</v>
      </c>
      <c r="F9350" t="s">
        <v>37</v>
      </c>
      <c r="G9350" t="s">
        <v>20</v>
      </c>
      <c r="H9350" t="s">
        <v>0</v>
      </c>
      <c r="I9350">
        <f>MONTH(Table6[[#This Row],[Loan Date]])</f>
        <v>2</v>
      </c>
      <c r="J9350" t="str">
        <f>_xlfn.XLOOKUP(Table6[[#This Row],[Numeric Month]],$N$5:$N$11,$O$5:$O$11)</f>
        <v>Feb</v>
      </c>
      <c r="K9350" t="str">
        <f>_xlfn.XLOOKUP(Table6[[#This Row],[Loan Date]],$Q$5:$Q$152,$R$5:$R$152)</f>
        <v>Monday</v>
      </c>
      <c r="L9350" t="str">
        <f>_xlfn.XLOOKUP(Table6[[#This Row],[Loan Date]],$Q$5:$Q$152,$S$5:$S$152)</f>
        <v>Week 8</v>
      </c>
    </row>
    <row r="9351" spans="1:12" x14ac:dyDescent="0.2">
      <c r="A9351" s="1">
        <v>44984</v>
      </c>
      <c r="B9351" t="s">
        <v>7</v>
      </c>
      <c r="C9351" s="1">
        <v>44984</v>
      </c>
      <c r="D9351" t="s">
        <v>637</v>
      </c>
      <c r="E9351" t="s">
        <v>162</v>
      </c>
      <c r="F9351" t="s">
        <v>162</v>
      </c>
      <c r="G9351" t="s">
        <v>11</v>
      </c>
      <c r="H9351" t="s">
        <v>0</v>
      </c>
      <c r="I9351">
        <f>MONTH(Table6[[#This Row],[Loan Date]])</f>
        <v>2</v>
      </c>
      <c r="J9351" t="str">
        <f>_xlfn.XLOOKUP(Table6[[#This Row],[Numeric Month]],$N$5:$N$11,$O$5:$O$11)</f>
        <v>Feb</v>
      </c>
      <c r="K9351" t="str">
        <f>_xlfn.XLOOKUP(Table6[[#This Row],[Loan Date]],$Q$5:$Q$152,$R$5:$R$152)</f>
        <v>Monday</v>
      </c>
      <c r="L9351" t="str">
        <f>_xlfn.XLOOKUP(Table6[[#This Row],[Loan Date]],$Q$5:$Q$152,$S$5:$S$152)</f>
        <v>Week 8</v>
      </c>
    </row>
    <row r="9352" spans="1:12" x14ac:dyDescent="0.2">
      <c r="A9352" s="1">
        <v>44984</v>
      </c>
      <c r="B9352" t="s">
        <v>7</v>
      </c>
      <c r="C9352" s="1">
        <v>44987</v>
      </c>
      <c r="D9352" t="s">
        <v>248</v>
      </c>
      <c r="E9352" t="s">
        <v>44</v>
      </c>
      <c r="F9352" t="s">
        <v>44</v>
      </c>
      <c r="G9352" t="s">
        <v>39</v>
      </c>
      <c r="H9352" t="s">
        <v>0</v>
      </c>
      <c r="I9352">
        <f>MONTH(Table6[[#This Row],[Loan Date]])</f>
        <v>2</v>
      </c>
      <c r="J9352" t="str">
        <f>_xlfn.XLOOKUP(Table6[[#This Row],[Numeric Month]],$N$5:$N$11,$O$5:$O$11)</f>
        <v>Feb</v>
      </c>
      <c r="K9352" t="str">
        <f>_xlfn.XLOOKUP(Table6[[#This Row],[Loan Date]],$Q$5:$Q$152,$R$5:$R$152)</f>
        <v>Monday</v>
      </c>
      <c r="L9352" t="str">
        <f>_xlfn.XLOOKUP(Table6[[#This Row],[Loan Date]],$Q$5:$Q$152,$S$5:$S$152)</f>
        <v>Week 8</v>
      </c>
    </row>
    <row r="9353" spans="1:12" x14ac:dyDescent="0.2">
      <c r="A9353" s="1">
        <v>44984</v>
      </c>
      <c r="B9353" t="s">
        <v>5</v>
      </c>
      <c r="C9353" s="1">
        <v>44984</v>
      </c>
      <c r="D9353" t="s">
        <v>738</v>
      </c>
      <c r="E9353" t="s">
        <v>21</v>
      </c>
      <c r="F9353" t="s">
        <v>21</v>
      </c>
      <c r="G9353" t="s">
        <v>20</v>
      </c>
      <c r="H9353" t="s">
        <v>0</v>
      </c>
      <c r="I9353">
        <f>MONTH(Table6[[#This Row],[Loan Date]])</f>
        <v>2</v>
      </c>
      <c r="J9353" t="str">
        <f>_xlfn.XLOOKUP(Table6[[#This Row],[Numeric Month]],$N$5:$N$11,$O$5:$O$11)</f>
        <v>Feb</v>
      </c>
      <c r="K9353" t="str">
        <f>_xlfn.XLOOKUP(Table6[[#This Row],[Loan Date]],$Q$5:$Q$152,$R$5:$R$152)</f>
        <v>Monday</v>
      </c>
      <c r="L9353" t="str">
        <f>_xlfn.XLOOKUP(Table6[[#This Row],[Loan Date]],$Q$5:$Q$152,$S$5:$S$152)</f>
        <v>Week 8</v>
      </c>
    </row>
    <row r="9354" spans="1:12" x14ac:dyDescent="0.2">
      <c r="A9354" s="1">
        <v>44984</v>
      </c>
      <c r="B9354" t="s">
        <v>5</v>
      </c>
      <c r="C9354" s="1">
        <v>44984</v>
      </c>
      <c r="D9354" t="s">
        <v>681</v>
      </c>
      <c r="E9354" t="s">
        <v>23</v>
      </c>
      <c r="F9354" t="s">
        <v>23</v>
      </c>
      <c r="G9354" t="s">
        <v>20</v>
      </c>
      <c r="H9354" t="s">
        <v>0</v>
      </c>
      <c r="I9354">
        <f>MONTH(Table6[[#This Row],[Loan Date]])</f>
        <v>2</v>
      </c>
      <c r="J9354" t="str">
        <f>_xlfn.XLOOKUP(Table6[[#This Row],[Numeric Month]],$N$5:$N$11,$O$5:$O$11)</f>
        <v>Feb</v>
      </c>
      <c r="K9354" t="str">
        <f>_xlfn.XLOOKUP(Table6[[#This Row],[Loan Date]],$Q$5:$Q$152,$R$5:$R$152)</f>
        <v>Monday</v>
      </c>
      <c r="L9354" t="str">
        <f>_xlfn.XLOOKUP(Table6[[#This Row],[Loan Date]],$Q$5:$Q$152,$S$5:$S$152)</f>
        <v>Week 8</v>
      </c>
    </row>
    <row r="9355" spans="1:12" x14ac:dyDescent="0.2">
      <c r="A9355" s="1">
        <v>44984</v>
      </c>
      <c r="B9355" t="s">
        <v>7</v>
      </c>
      <c r="C9355" s="1">
        <v>44984</v>
      </c>
      <c r="D9355" t="s">
        <v>42</v>
      </c>
      <c r="E9355" t="s">
        <v>41</v>
      </c>
      <c r="F9355" t="s">
        <v>40</v>
      </c>
      <c r="G9355" t="s">
        <v>39</v>
      </c>
      <c r="H9355" t="s">
        <v>0</v>
      </c>
      <c r="I9355">
        <f>MONTH(Table6[[#This Row],[Loan Date]])</f>
        <v>2</v>
      </c>
      <c r="J9355" t="str">
        <f>_xlfn.XLOOKUP(Table6[[#This Row],[Numeric Month]],$N$5:$N$11,$O$5:$O$11)</f>
        <v>Feb</v>
      </c>
      <c r="K9355" t="str">
        <f>_xlfn.XLOOKUP(Table6[[#This Row],[Loan Date]],$Q$5:$Q$152,$R$5:$R$152)</f>
        <v>Monday</v>
      </c>
      <c r="L9355" t="str">
        <f>_xlfn.XLOOKUP(Table6[[#This Row],[Loan Date]],$Q$5:$Q$152,$S$5:$S$152)</f>
        <v>Week 8</v>
      </c>
    </row>
    <row r="9356" spans="1:12" x14ac:dyDescent="0.2">
      <c r="A9356" s="1">
        <v>44984</v>
      </c>
      <c r="B9356" t="s">
        <v>96</v>
      </c>
      <c r="C9356" s="1">
        <v>44984</v>
      </c>
      <c r="D9356" t="s">
        <v>146</v>
      </c>
      <c r="E9356" t="s">
        <v>52</v>
      </c>
      <c r="F9356" t="s">
        <v>51</v>
      </c>
      <c r="G9356" t="s">
        <v>1</v>
      </c>
      <c r="H9356" t="s">
        <v>0</v>
      </c>
      <c r="I9356">
        <f>MONTH(Table6[[#This Row],[Loan Date]])</f>
        <v>2</v>
      </c>
      <c r="J9356" t="str">
        <f>_xlfn.XLOOKUP(Table6[[#This Row],[Numeric Month]],$N$5:$N$11,$O$5:$O$11)</f>
        <v>Feb</v>
      </c>
      <c r="K9356" t="str">
        <f>_xlfn.XLOOKUP(Table6[[#This Row],[Loan Date]],$Q$5:$Q$152,$R$5:$R$152)</f>
        <v>Monday</v>
      </c>
      <c r="L9356" t="str">
        <f>_xlfn.XLOOKUP(Table6[[#This Row],[Loan Date]],$Q$5:$Q$152,$S$5:$S$152)</f>
        <v>Week 8</v>
      </c>
    </row>
    <row r="9357" spans="1:12" x14ac:dyDescent="0.2">
      <c r="A9357" s="1">
        <v>44984</v>
      </c>
      <c r="B9357" t="s">
        <v>5</v>
      </c>
      <c r="C9357" s="1">
        <v>44984</v>
      </c>
      <c r="D9357" t="s">
        <v>440</v>
      </c>
      <c r="E9357" t="s">
        <v>49</v>
      </c>
      <c r="F9357" t="s">
        <v>49</v>
      </c>
      <c r="G9357" t="s">
        <v>20</v>
      </c>
      <c r="H9357" t="s">
        <v>0</v>
      </c>
      <c r="I9357">
        <f>MONTH(Table6[[#This Row],[Loan Date]])</f>
        <v>2</v>
      </c>
      <c r="J9357" t="str">
        <f>_xlfn.XLOOKUP(Table6[[#This Row],[Numeric Month]],$N$5:$N$11,$O$5:$O$11)</f>
        <v>Feb</v>
      </c>
      <c r="K9357" t="str">
        <f>_xlfn.XLOOKUP(Table6[[#This Row],[Loan Date]],$Q$5:$Q$152,$R$5:$R$152)</f>
        <v>Monday</v>
      </c>
      <c r="L9357" t="str">
        <f>_xlfn.XLOOKUP(Table6[[#This Row],[Loan Date]],$Q$5:$Q$152,$S$5:$S$152)</f>
        <v>Week 8</v>
      </c>
    </row>
    <row r="9358" spans="1:12" x14ac:dyDescent="0.2">
      <c r="A9358" s="1">
        <v>44984</v>
      </c>
      <c r="B9358" t="s">
        <v>5</v>
      </c>
      <c r="C9358" s="1">
        <v>44984</v>
      </c>
      <c r="D9358" t="s">
        <v>494</v>
      </c>
      <c r="E9358" t="s">
        <v>37</v>
      </c>
      <c r="F9358" t="s">
        <v>37</v>
      </c>
      <c r="G9358" t="s">
        <v>20</v>
      </c>
      <c r="H9358" t="s">
        <v>0</v>
      </c>
      <c r="I9358">
        <f>MONTH(Table6[[#This Row],[Loan Date]])</f>
        <v>2</v>
      </c>
      <c r="J9358" t="str">
        <f>_xlfn.XLOOKUP(Table6[[#This Row],[Numeric Month]],$N$5:$N$11,$O$5:$O$11)</f>
        <v>Feb</v>
      </c>
      <c r="K9358" t="str">
        <f>_xlfn.XLOOKUP(Table6[[#This Row],[Loan Date]],$Q$5:$Q$152,$R$5:$R$152)</f>
        <v>Monday</v>
      </c>
      <c r="L9358" t="str">
        <f>_xlfn.XLOOKUP(Table6[[#This Row],[Loan Date]],$Q$5:$Q$152,$S$5:$S$152)</f>
        <v>Week 8</v>
      </c>
    </row>
    <row r="9359" spans="1:12" x14ac:dyDescent="0.2">
      <c r="A9359" s="1">
        <v>44984</v>
      </c>
      <c r="B9359" t="s">
        <v>7</v>
      </c>
      <c r="C9359" s="1">
        <v>44998</v>
      </c>
      <c r="D9359" t="s">
        <v>318</v>
      </c>
      <c r="E9359" t="s">
        <v>3</v>
      </c>
      <c r="F9359" t="s">
        <v>2</v>
      </c>
      <c r="G9359" t="s">
        <v>1</v>
      </c>
      <c r="H9359" t="s">
        <v>0</v>
      </c>
      <c r="I9359">
        <f>MONTH(Table6[[#This Row],[Loan Date]])</f>
        <v>2</v>
      </c>
      <c r="J9359" t="str">
        <f>_xlfn.XLOOKUP(Table6[[#This Row],[Numeric Month]],$N$5:$N$11,$O$5:$O$11)</f>
        <v>Feb</v>
      </c>
      <c r="K9359" t="str">
        <f>_xlfn.XLOOKUP(Table6[[#This Row],[Loan Date]],$Q$5:$Q$152,$R$5:$R$152)</f>
        <v>Monday</v>
      </c>
      <c r="L9359" t="str">
        <f>_xlfn.XLOOKUP(Table6[[#This Row],[Loan Date]],$Q$5:$Q$152,$S$5:$S$152)</f>
        <v>Week 8</v>
      </c>
    </row>
    <row r="9360" spans="1:12" x14ac:dyDescent="0.2">
      <c r="A9360" s="1">
        <v>44984</v>
      </c>
      <c r="B9360" t="s">
        <v>5</v>
      </c>
      <c r="C9360" s="1">
        <v>44991</v>
      </c>
      <c r="D9360" t="s">
        <v>732</v>
      </c>
      <c r="E9360" t="s">
        <v>52</v>
      </c>
      <c r="F9360" t="s">
        <v>51</v>
      </c>
      <c r="G9360" t="s">
        <v>1</v>
      </c>
      <c r="H9360" t="s">
        <v>0</v>
      </c>
      <c r="I9360">
        <f>MONTH(Table6[[#This Row],[Loan Date]])</f>
        <v>2</v>
      </c>
      <c r="J9360" t="str">
        <f>_xlfn.XLOOKUP(Table6[[#This Row],[Numeric Month]],$N$5:$N$11,$O$5:$O$11)</f>
        <v>Feb</v>
      </c>
      <c r="K9360" t="str">
        <f>_xlfn.XLOOKUP(Table6[[#This Row],[Loan Date]],$Q$5:$Q$152,$R$5:$R$152)</f>
        <v>Monday</v>
      </c>
      <c r="L9360" t="str">
        <f>_xlfn.XLOOKUP(Table6[[#This Row],[Loan Date]],$Q$5:$Q$152,$S$5:$S$152)</f>
        <v>Week 8</v>
      </c>
    </row>
    <row r="9361" spans="1:12" x14ac:dyDescent="0.2">
      <c r="A9361" s="1">
        <v>44984</v>
      </c>
      <c r="B9361" t="s">
        <v>5</v>
      </c>
      <c r="C9361" s="1">
        <v>44998</v>
      </c>
      <c r="D9361" t="s">
        <v>203</v>
      </c>
      <c r="E9361" t="s">
        <v>9</v>
      </c>
      <c r="F9361" t="s">
        <v>8</v>
      </c>
      <c r="G9361" t="s">
        <v>1</v>
      </c>
      <c r="H9361" t="s">
        <v>0</v>
      </c>
      <c r="I9361">
        <f>MONTH(Table6[[#This Row],[Loan Date]])</f>
        <v>2</v>
      </c>
      <c r="J9361" t="str">
        <f>_xlfn.XLOOKUP(Table6[[#This Row],[Numeric Month]],$N$5:$N$11,$O$5:$O$11)</f>
        <v>Feb</v>
      </c>
      <c r="K9361" t="str">
        <f>_xlfn.XLOOKUP(Table6[[#This Row],[Loan Date]],$Q$5:$Q$152,$R$5:$R$152)</f>
        <v>Monday</v>
      </c>
      <c r="L9361" t="str">
        <f>_xlfn.XLOOKUP(Table6[[#This Row],[Loan Date]],$Q$5:$Q$152,$S$5:$S$152)</f>
        <v>Week 8</v>
      </c>
    </row>
    <row r="9362" spans="1:12" x14ac:dyDescent="0.2">
      <c r="A9362" s="1">
        <v>44984</v>
      </c>
      <c r="B9362" t="s">
        <v>7</v>
      </c>
      <c r="C9362" s="1">
        <v>44987</v>
      </c>
      <c r="D9362" t="s">
        <v>250</v>
      </c>
      <c r="E9362" t="s">
        <v>44</v>
      </c>
      <c r="F9362" t="s">
        <v>44</v>
      </c>
      <c r="G9362" t="s">
        <v>39</v>
      </c>
      <c r="H9362" t="s">
        <v>0</v>
      </c>
      <c r="I9362">
        <f>MONTH(Table6[[#This Row],[Loan Date]])</f>
        <v>2</v>
      </c>
      <c r="J9362" t="str">
        <f>_xlfn.XLOOKUP(Table6[[#This Row],[Numeric Month]],$N$5:$N$11,$O$5:$O$11)</f>
        <v>Feb</v>
      </c>
      <c r="K9362" t="str">
        <f>_xlfn.XLOOKUP(Table6[[#This Row],[Loan Date]],$Q$5:$Q$152,$R$5:$R$152)</f>
        <v>Monday</v>
      </c>
      <c r="L9362" t="str">
        <f>_xlfn.XLOOKUP(Table6[[#This Row],[Loan Date]],$Q$5:$Q$152,$S$5:$S$152)</f>
        <v>Week 8</v>
      </c>
    </row>
    <row r="9363" spans="1:12" x14ac:dyDescent="0.2">
      <c r="A9363" s="1">
        <v>44984</v>
      </c>
      <c r="B9363" t="s">
        <v>7</v>
      </c>
      <c r="C9363" s="1">
        <v>44984</v>
      </c>
      <c r="D9363" t="s">
        <v>498</v>
      </c>
      <c r="E9363" t="s">
        <v>37</v>
      </c>
      <c r="F9363" t="s">
        <v>37</v>
      </c>
      <c r="G9363" t="s">
        <v>20</v>
      </c>
      <c r="H9363" t="s">
        <v>0</v>
      </c>
      <c r="I9363">
        <f>MONTH(Table6[[#This Row],[Loan Date]])</f>
        <v>2</v>
      </c>
      <c r="J9363" t="str">
        <f>_xlfn.XLOOKUP(Table6[[#This Row],[Numeric Month]],$N$5:$N$11,$O$5:$O$11)</f>
        <v>Feb</v>
      </c>
      <c r="K9363" t="str">
        <f>_xlfn.XLOOKUP(Table6[[#This Row],[Loan Date]],$Q$5:$Q$152,$R$5:$R$152)</f>
        <v>Monday</v>
      </c>
      <c r="L9363" t="str">
        <f>_xlfn.XLOOKUP(Table6[[#This Row],[Loan Date]],$Q$5:$Q$152,$S$5:$S$152)</f>
        <v>Week 8</v>
      </c>
    </row>
    <row r="9364" spans="1:12" x14ac:dyDescent="0.2">
      <c r="A9364" s="1">
        <v>44984</v>
      </c>
      <c r="B9364" t="s">
        <v>7</v>
      </c>
      <c r="C9364" s="1">
        <v>44987</v>
      </c>
      <c r="D9364" t="s">
        <v>261</v>
      </c>
      <c r="E9364" t="s">
        <v>44</v>
      </c>
      <c r="F9364" t="s">
        <v>44</v>
      </c>
      <c r="G9364" t="s">
        <v>39</v>
      </c>
      <c r="H9364" t="s">
        <v>0</v>
      </c>
      <c r="I9364">
        <f>MONTH(Table6[[#This Row],[Loan Date]])</f>
        <v>2</v>
      </c>
      <c r="J9364" t="str">
        <f>_xlfn.XLOOKUP(Table6[[#This Row],[Numeric Month]],$N$5:$N$11,$O$5:$O$11)</f>
        <v>Feb</v>
      </c>
      <c r="K9364" t="str">
        <f>_xlfn.XLOOKUP(Table6[[#This Row],[Loan Date]],$Q$5:$Q$152,$R$5:$R$152)</f>
        <v>Monday</v>
      </c>
      <c r="L9364" t="str">
        <f>_xlfn.XLOOKUP(Table6[[#This Row],[Loan Date]],$Q$5:$Q$152,$S$5:$S$152)</f>
        <v>Week 8</v>
      </c>
    </row>
    <row r="9365" spans="1:12" x14ac:dyDescent="0.2">
      <c r="A9365" s="1">
        <v>44984</v>
      </c>
      <c r="B9365" t="s">
        <v>7</v>
      </c>
      <c r="C9365" s="1">
        <v>44991</v>
      </c>
      <c r="D9365" t="s">
        <v>355</v>
      </c>
      <c r="E9365" t="s">
        <v>52</v>
      </c>
      <c r="F9365" t="s">
        <v>51</v>
      </c>
      <c r="G9365" t="s">
        <v>1</v>
      </c>
      <c r="H9365" t="s">
        <v>0</v>
      </c>
      <c r="I9365">
        <f>MONTH(Table6[[#This Row],[Loan Date]])</f>
        <v>2</v>
      </c>
      <c r="J9365" t="str">
        <f>_xlfn.XLOOKUP(Table6[[#This Row],[Numeric Month]],$N$5:$N$11,$O$5:$O$11)</f>
        <v>Feb</v>
      </c>
      <c r="K9365" t="str">
        <f>_xlfn.XLOOKUP(Table6[[#This Row],[Loan Date]],$Q$5:$Q$152,$R$5:$R$152)</f>
        <v>Monday</v>
      </c>
      <c r="L9365" t="str">
        <f>_xlfn.XLOOKUP(Table6[[#This Row],[Loan Date]],$Q$5:$Q$152,$S$5:$S$152)</f>
        <v>Week 8</v>
      </c>
    </row>
    <row r="9366" spans="1:12" x14ac:dyDescent="0.2">
      <c r="A9366" s="1">
        <v>44984</v>
      </c>
      <c r="B9366" t="s">
        <v>5</v>
      </c>
      <c r="C9366" s="1">
        <v>44991</v>
      </c>
      <c r="D9366" t="s">
        <v>146</v>
      </c>
      <c r="E9366" t="s">
        <v>52</v>
      </c>
      <c r="F9366" t="s">
        <v>51</v>
      </c>
      <c r="G9366" t="s">
        <v>1</v>
      </c>
      <c r="H9366" t="s">
        <v>0</v>
      </c>
      <c r="I9366">
        <f>MONTH(Table6[[#This Row],[Loan Date]])</f>
        <v>2</v>
      </c>
      <c r="J9366" t="str">
        <f>_xlfn.XLOOKUP(Table6[[#This Row],[Numeric Month]],$N$5:$N$11,$O$5:$O$11)</f>
        <v>Feb</v>
      </c>
      <c r="K9366" t="str">
        <f>_xlfn.XLOOKUP(Table6[[#This Row],[Loan Date]],$Q$5:$Q$152,$R$5:$R$152)</f>
        <v>Monday</v>
      </c>
      <c r="L9366" t="str">
        <f>_xlfn.XLOOKUP(Table6[[#This Row],[Loan Date]],$Q$5:$Q$152,$S$5:$S$152)</f>
        <v>Week 8</v>
      </c>
    </row>
    <row r="9367" spans="1:12" x14ac:dyDescent="0.2">
      <c r="A9367" s="1">
        <v>44984</v>
      </c>
      <c r="B9367" t="s">
        <v>7</v>
      </c>
      <c r="C9367" s="1">
        <v>44984</v>
      </c>
      <c r="D9367" t="s">
        <v>356</v>
      </c>
      <c r="E9367" t="s">
        <v>23</v>
      </c>
      <c r="F9367" t="s">
        <v>23</v>
      </c>
      <c r="G9367" t="s">
        <v>20</v>
      </c>
      <c r="H9367" t="s">
        <v>0</v>
      </c>
      <c r="I9367">
        <f>MONTH(Table6[[#This Row],[Loan Date]])</f>
        <v>2</v>
      </c>
      <c r="J9367" t="str">
        <f>_xlfn.XLOOKUP(Table6[[#This Row],[Numeric Month]],$N$5:$N$11,$O$5:$O$11)</f>
        <v>Feb</v>
      </c>
      <c r="K9367" t="str">
        <f>_xlfn.XLOOKUP(Table6[[#This Row],[Loan Date]],$Q$5:$Q$152,$R$5:$R$152)</f>
        <v>Monday</v>
      </c>
      <c r="L9367" t="str">
        <f>_xlfn.XLOOKUP(Table6[[#This Row],[Loan Date]],$Q$5:$Q$152,$S$5:$S$152)</f>
        <v>Week 8</v>
      </c>
    </row>
    <row r="9368" spans="1:12" x14ac:dyDescent="0.2">
      <c r="A9368" s="1">
        <v>44984</v>
      </c>
      <c r="B9368" t="s">
        <v>5</v>
      </c>
      <c r="C9368" s="1">
        <v>44984</v>
      </c>
      <c r="D9368" t="s">
        <v>523</v>
      </c>
      <c r="E9368" t="s">
        <v>168</v>
      </c>
      <c r="F9368" t="s">
        <v>168</v>
      </c>
      <c r="G9368" t="s">
        <v>20</v>
      </c>
      <c r="H9368" t="s">
        <v>0</v>
      </c>
      <c r="I9368">
        <f>MONTH(Table6[[#This Row],[Loan Date]])</f>
        <v>2</v>
      </c>
      <c r="J9368" t="str">
        <f>_xlfn.XLOOKUP(Table6[[#This Row],[Numeric Month]],$N$5:$N$11,$O$5:$O$11)</f>
        <v>Feb</v>
      </c>
      <c r="K9368" t="str">
        <f>_xlfn.XLOOKUP(Table6[[#This Row],[Loan Date]],$Q$5:$Q$152,$R$5:$R$152)</f>
        <v>Monday</v>
      </c>
      <c r="L9368" t="str">
        <f>_xlfn.XLOOKUP(Table6[[#This Row],[Loan Date]],$Q$5:$Q$152,$S$5:$S$152)</f>
        <v>Week 8</v>
      </c>
    </row>
    <row r="9369" spans="1:12" x14ac:dyDescent="0.2">
      <c r="A9369" s="1">
        <v>44984</v>
      </c>
      <c r="B9369" t="s">
        <v>7</v>
      </c>
      <c r="C9369" s="1">
        <v>44997</v>
      </c>
      <c r="D9369" t="s">
        <v>387</v>
      </c>
      <c r="E9369" t="s">
        <v>9</v>
      </c>
      <c r="F9369" t="s">
        <v>8</v>
      </c>
      <c r="G9369" t="s">
        <v>1</v>
      </c>
      <c r="H9369" t="s">
        <v>0</v>
      </c>
      <c r="I9369">
        <f>MONTH(Table6[[#This Row],[Loan Date]])</f>
        <v>2</v>
      </c>
      <c r="J9369" t="str">
        <f>_xlfn.XLOOKUP(Table6[[#This Row],[Numeric Month]],$N$5:$N$11,$O$5:$O$11)</f>
        <v>Feb</v>
      </c>
      <c r="K9369" t="str">
        <f>_xlfn.XLOOKUP(Table6[[#This Row],[Loan Date]],$Q$5:$Q$152,$R$5:$R$152)</f>
        <v>Monday</v>
      </c>
      <c r="L9369" t="str">
        <f>_xlfn.XLOOKUP(Table6[[#This Row],[Loan Date]],$Q$5:$Q$152,$S$5:$S$152)</f>
        <v>Week 8</v>
      </c>
    </row>
    <row r="9370" spans="1:12" x14ac:dyDescent="0.2">
      <c r="A9370" s="1">
        <v>44984</v>
      </c>
      <c r="B9370" t="s">
        <v>7</v>
      </c>
      <c r="C9370" s="1">
        <v>44984</v>
      </c>
      <c r="D9370" t="s">
        <v>768</v>
      </c>
      <c r="E9370" t="s">
        <v>37</v>
      </c>
      <c r="F9370" t="s">
        <v>37</v>
      </c>
      <c r="G9370" t="s">
        <v>20</v>
      </c>
      <c r="H9370" t="s">
        <v>0</v>
      </c>
      <c r="I9370">
        <f>MONTH(Table6[[#This Row],[Loan Date]])</f>
        <v>2</v>
      </c>
      <c r="J9370" t="str">
        <f>_xlfn.XLOOKUP(Table6[[#This Row],[Numeric Month]],$N$5:$N$11,$O$5:$O$11)</f>
        <v>Feb</v>
      </c>
      <c r="K9370" t="str">
        <f>_xlfn.XLOOKUP(Table6[[#This Row],[Loan Date]],$Q$5:$Q$152,$R$5:$R$152)</f>
        <v>Monday</v>
      </c>
      <c r="L9370" t="str">
        <f>_xlfn.XLOOKUP(Table6[[#This Row],[Loan Date]],$Q$5:$Q$152,$S$5:$S$152)</f>
        <v>Week 8</v>
      </c>
    </row>
    <row r="9371" spans="1:12" x14ac:dyDescent="0.2">
      <c r="A9371" s="1">
        <v>44984</v>
      </c>
      <c r="B9371" t="s">
        <v>7</v>
      </c>
      <c r="C9371" s="1">
        <v>44998</v>
      </c>
      <c r="D9371" t="s">
        <v>316</v>
      </c>
      <c r="E9371" t="s">
        <v>3</v>
      </c>
      <c r="F9371" t="s">
        <v>2</v>
      </c>
      <c r="G9371" t="s">
        <v>1</v>
      </c>
      <c r="H9371" t="s">
        <v>0</v>
      </c>
      <c r="I9371">
        <f>MONTH(Table6[[#This Row],[Loan Date]])</f>
        <v>2</v>
      </c>
      <c r="J9371" t="str">
        <f>_xlfn.XLOOKUP(Table6[[#This Row],[Numeric Month]],$N$5:$N$11,$O$5:$O$11)</f>
        <v>Feb</v>
      </c>
      <c r="K9371" t="str">
        <f>_xlfn.XLOOKUP(Table6[[#This Row],[Loan Date]],$Q$5:$Q$152,$R$5:$R$152)</f>
        <v>Monday</v>
      </c>
      <c r="L9371" t="str">
        <f>_xlfn.XLOOKUP(Table6[[#This Row],[Loan Date]],$Q$5:$Q$152,$S$5:$S$152)</f>
        <v>Week 8</v>
      </c>
    </row>
    <row r="9372" spans="1:12" x14ac:dyDescent="0.2">
      <c r="A9372" s="1">
        <v>44984</v>
      </c>
      <c r="B9372" t="s">
        <v>7</v>
      </c>
      <c r="C9372" s="1">
        <v>44998</v>
      </c>
      <c r="D9372" t="s">
        <v>455</v>
      </c>
      <c r="E9372" t="s">
        <v>9</v>
      </c>
      <c r="F9372" t="s">
        <v>8</v>
      </c>
      <c r="G9372" t="s">
        <v>1</v>
      </c>
      <c r="H9372" t="s">
        <v>0</v>
      </c>
      <c r="I9372">
        <f>MONTH(Table6[[#This Row],[Loan Date]])</f>
        <v>2</v>
      </c>
      <c r="J9372" t="str">
        <f>_xlfn.XLOOKUP(Table6[[#This Row],[Numeric Month]],$N$5:$N$11,$O$5:$O$11)</f>
        <v>Feb</v>
      </c>
      <c r="K9372" t="str">
        <f>_xlfn.XLOOKUP(Table6[[#This Row],[Loan Date]],$Q$5:$Q$152,$R$5:$R$152)</f>
        <v>Monday</v>
      </c>
      <c r="L9372" t="str">
        <f>_xlfn.XLOOKUP(Table6[[#This Row],[Loan Date]],$Q$5:$Q$152,$S$5:$S$152)</f>
        <v>Week 8</v>
      </c>
    </row>
    <row r="9373" spans="1:12" x14ac:dyDescent="0.2">
      <c r="A9373" s="1">
        <v>44984</v>
      </c>
      <c r="B9373" t="s">
        <v>7</v>
      </c>
      <c r="C9373" s="1">
        <v>44984</v>
      </c>
      <c r="D9373" t="s">
        <v>138</v>
      </c>
      <c r="E9373" t="s">
        <v>37</v>
      </c>
      <c r="F9373" t="s">
        <v>37</v>
      </c>
      <c r="G9373" t="s">
        <v>20</v>
      </c>
      <c r="H9373" t="s">
        <v>0</v>
      </c>
      <c r="I9373">
        <f>MONTH(Table6[[#This Row],[Loan Date]])</f>
        <v>2</v>
      </c>
      <c r="J9373" t="str">
        <f>_xlfn.XLOOKUP(Table6[[#This Row],[Numeric Month]],$N$5:$N$11,$O$5:$O$11)</f>
        <v>Feb</v>
      </c>
      <c r="K9373" t="str">
        <f>_xlfn.XLOOKUP(Table6[[#This Row],[Loan Date]],$Q$5:$Q$152,$R$5:$R$152)</f>
        <v>Monday</v>
      </c>
      <c r="L9373" t="str">
        <f>_xlfn.XLOOKUP(Table6[[#This Row],[Loan Date]],$Q$5:$Q$152,$S$5:$S$152)</f>
        <v>Week 8</v>
      </c>
    </row>
    <row r="9374" spans="1:12" x14ac:dyDescent="0.2">
      <c r="A9374" s="1">
        <v>44984</v>
      </c>
      <c r="B9374" t="s">
        <v>7</v>
      </c>
      <c r="C9374" s="1">
        <v>44991</v>
      </c>
      <c r="D9374" t="s">
        <v>476</v>
      </c>
      <c r="E9374" t="s">
        <v>15</v>
      </c>
      <c r="F9374" t="s">
        <v>14</v>
      </c>
      <c r="G9374" t="s">
        <v>1</v>
      </c>
      <c r="H9374" t="s">
        <v>0</v>
      </c>
      <c r="I9374">
        <f>MONTH(Table6[[#This Row],[Loan Date]])</f>
        <v>2</v>
      </c>
      <c r="J9374" t="str">
        <f>_xlfn.XLOOKUP(Table6[[#This Row],[Numeric Month]],$N$5:$N$11,$O$5:$O$11)</f>
        <v>Feb</v>
      </c>
      <c r="K9374" t="str">
        <f>_xlfn.XLOOKUP(Table6[[#This Row],[Loan Date]],$Q$5:$Q$152,$R$5:$R$152)</f>
        <v>Monday</v>
      </c>
      <c r="L9374" t="str">
        <f>_xlfn.XLOOKUP(Table6[[#This Row],[Loan Date]],$Q$5:$Q$152,$S$5:$S$152)</f>
        <v>Week 8</v>
      </c>
    </row>
    <row r="9375" spans="1:12" x14ac:dyDescent="0.2">
      <c r="A9375" s="1">
        <v>44984</v>
      </c>
      <c r="B9375" t="s">
        <v>7</v>
      </c>
      <c r="C9375" s="1">
        <v>44984</v>
      </c>
      <c r="D9375" t="s">
        <v>376</v>
      </c>
      <c r="E9375" t="s">
        <v>65</v>
      </c>
      <c r="F9375" t="s">
        <v>65</v>
      </c>
      <c r="G9375" t="s">
        <v>20</v>
      </c>
      <c r="H9375" t="s">
        <v>0</v>
      </c>
      <c r="I9375">
        <f>MONTH(Table6[[#This Row],[Loan Date]])</f>
        <v>2</v>
      </c>
      <c r="J9375" t="str">
        <f>_xlfn.XLOOKUP(Table6[[#This Row],[Numeric Month]],$N$5:$N$11,$O$5:$O$11)</f>
        <v>Feb</v>
      </c>
      <c r="K9375" t="str">
        <f>_xlfn.XLOOKUP(Table6[[#This Row],[Loan Date]],$Q$5:$Q$152,$R$5:$R$152)</f>
        <v>Monday</v>
      </c>
      <c r="L9375" t="str">
        <f>_xlfn.XLOOKUP(Table6[[#This Row],[Loan Date]],$Q$5:$Q$152,$S$5:$S$152)</f>
        <v>Week 8</v>
      </c>
    </row>
    <row r="9376" spans="1:12" x14ac:dyDescent="0.2">
      <c r="A9376" s="1">
        <v>44984</v>
      </c>
      <c r="B9376" t="s">
        <v>5</v>
      </c>
      <c r="C9376" s="1">
        <v>44984</v>
      </c>
      <c r="D9376" t="s">
        <v>336</v>
      </c>
      <c r="E9376" t="s">
        <v>168</v>
      </c>
      <c r="F9376" t="s">
        <v>168</v>
      </c>
      <c r="G9376" t="s">
        <v>20</v>
      </c>
      <c r="H9376" t="s">
        <v>0</v>
      </c>
      <c r="I9376">
        <f>MONTH(Table6[[#This Row],[Loan Date]])</f>
        <v>2</v>
      </c>
      <c r="J9376" t="str">
        <f>_xlfn.XLOOKUP(Table6[[#This Row],[Numeric Month]],$N$5:$N$11,$O$5:$O$11)</f>
        <v>Feb</v>
      </c>
      <c r="K9376" t="str">
        <f>_xlfn.XLOOKUP(Table6[[#This Row],[Loan Date]],$Q$5:$Q$152,$R$5:$R$152)</f>
        <v>Monday</v>
      </c>
      <c r="L9376" t="str">
        <f>_xlfn.XLOOKUP(Table6[[#This Row],[Loan Date]],$Q$5:$Q$152,$S$5:$S$152)</f>
        <v>Week 8</v>
      </c>
    </row>
    <row r="9377" spans="1:12" x14ac:dyDescent="0.2">
      <c r="A9377" s="1">
        <v>44984</v>
      </c>
      <c r="B9377" t="s">
        <v>5</v>
      </c>
      <c r="C9377" s="1">
        <v>44984</v>
      </c>
      <c r="D9377" t="s">
        <v>472</v>
      </c>
      <c r="E9377" t="s">
        <v>37</v>
      </c>
      <c r="F9377" t="s">
        <v>37</v>
      </c>
      <c r="G9377" t="s">
        <v>20</v>
      </c>
      <c r="H9377" t="s">
        <v>0</v>
      </c>
      <c r="I9377">
        <f>MONTH(Table6[[#This Row],[Loan Date]])</f>
        <v>2</v>
      </c>
      <c r="J9377" t="str">
        <f>_xlfn.XLOOKUP(Table6[[#This Row],[Numeric Month]],$N$5:$N$11,$O$5:$O$11)</f>
        <v>Feb</v>
      </c>
      <c r="K9377" t="str">
        <f>_xlfn.XLOOKUP(Table6[[#This Row],[Loan Date]],$Q$5:$Q$152,$R$5:$R$152)</f>
        <v>Monday</v>
      </c>
      <c r="L9377" t="str">
        <f>_xlfn.XLOOKUP(Table6[[#This Row],[Loan Date]],$Q$5:$Q$152,$S$5:$S$152)</f>
        <v>Week 8</v>
      </c>
    </row>
    <row r="9378" spans="1:12" x14ac:dyDescent="0.2">
      <c r="A9378" s="1">
        <v>44984</v>
      </c>
      <c r="B9378" t="s">
        <v>5</v>
      </c>
      <c r="C9378" s="1">
        <v>44984</v>
      </c>
      <c r="D9378" t="s">
        <v>514</v>
      </c>
      <c r="E9378" t="s">
        <v>41</v>
      </c>
      <c r="F9378" t="s">
        <v>40</v>
      </c>
      <c r="G9378" t="s">
        <v>39</v>
      </c>
      <c r="H9378" t="s">
        <v>0</v>
      </c>
      <c r="I9378">
        <f>MONTH(Table6[[#This Row],[Loan Date]])</f>
        <v>2</v>
      </c>
      <c r="J9378" t="str">
        <f>_xlfn.XLOOKUP(Table6[[#This Row],[Numeric Month]],$N$5:$N$11,$O$5:$O$11)</f>
        <v>Feb</v>
      </c>
      <c r="K9378" t="str">
        <f>_xlfn.XLOOKUP(Table6[[#This Row],[Loan Date]],$Q$5:$Q$152,$R$5:$R$152)</f>
        <v>Monday</v>
      </c>
      <c r="L9378" t="str">
        <f>_xlfn.XLOOKUP(Table6[[#This Row],[Loan Date]],$Q$5:$Q$152,$S$5:$S$152)</f>
        <v>Week 8</v>
      </c>
    </row>
    <row r="9379" spans="1:12" x14ac:dyDescent="0.2">
      <c r="A9379" s="1">
        <v>44984</v>
      </c>
      <c r="B9379" t="s">
        <v>7</v>
      </c>
      <c r="C9379" s="1">
        <v>44996</v>
      </c>
      <c r="D9379" t="s">
        <v>10</v>
      </c>
      <c r="E9379" t="s">
        <v>9</v>
      </c>
      <c r="F9379" t="s">
        <v>8</v>
      </c>
      <c r="G9379" t="s">
        <v>1</v>
      </c>
      <c r="H9379" t="s">
        <v>0</v>
      </c>
      <c r="I9379">
        <f>MONTH(Table6[[#This Row],[Loan Date]])</f>
        <v>2</v>
      </c>
      <c r="J9379" t="str">
        <f>_xlfn.XLOOKUP(Table6[[#This Row],[Numeric Month]],$N$5:$N$11,$O$5:$O$11)</f>
        <v>Feb</v>
      </c>
      <c r="K9379" t="str">
        <f>_xlfn.XLOOKUP(Table6[[#This Row],[Loan Date]],$Q$5:$Q$152,$R$5:$R$152)</f>
        <v>Monday</v>
      </c>
      <c r="L9379" t="str">
        <f>_xlfn.XLOOKUP(Table6[[#This Row],[Loan Date]],$Q$5:$Q$152,$S$5:$S$152)</f>
        <v>Week 8</v>
      </c>
    </row>
    <row r="9380" spans="1:12" x14ac:dyDescent="0.2">
      <c r="A9380" s="1">
        <v>44984</v>
      </c>
      <c r="B9380" t="s">
        <v>7</v>
      </c>
      <c r="C9380" s="1">
        <v>44984</v>
      </c>
      <c r="D9380" t="s">
        <v>314</v>
      </c>
      <c r="E9380" t="s">
        <v>49</v>
      </c>
      <c r="F9380" t="s">
        <v>49</v>
      </c>
      <c r="G9380" t="s">
        <v>20</v>
      </c>
      <c r="H9380" t="s">
        <v>0</v>
      </c>
      <c r="I9380">
        <f>MONTH(Table6[[#This Row],[Loan Date]])</f>
        <v>2</v>
      </c>
      <c r="J9380" t="str">
        <f>_xlfn.XLOOKUP(Table6[[#This Row],[Numeric Month]],$N$5:$N$11,$O$5:$O$11)</f>
        <v>Feb</v>
      </c>
      <c r="K9380" t="str">
        <f>_xlfn.XLOOKUP(Table6[[#This Row],[Loan Date]],$Q$5:$Q$152,$R$5:$R$152)</f>
        <v>Monday</v>
      </c>
      <c r="L9380" t="str">
        <f>_xlfn.XLOOKUP(Table6[[#This Row],[Loan Date]],$Q$5:$Q$152,$S$5:$S$152)</f>
        <v>Week 8</v>
      </c>
    </row>
    <row r="9381" spans="1:12" x14ac:dyDescent="0.2">
      <c r="A9381" s="1">
        <v>44984</v>
      </c>
      <c r="B9381" t="s">
        <v>7</v>
      </c>
      <c r="C9381" s="1">
        <v>44984</v>
      </c>
      <c r="D9381" t="s">
        <v>313</v>
      </c>
      <c r="E9381" t="s">
        <v>37</v>
      </c>
      <c r="F9381" t="s">
        <v>37</v>
      </c>
      <c r="G9381" t="s">
        <v>20</v>
      </c>
      <c r="H9381" t="s">
        <v>0</v>
      </c>
      <c r="I9381">
        <f>MONTH(Table6[[#This Row],[Loan Date]])</f>
        <v>2</v>
      </c>
      <c r="J9381" t="str">
        <f>_xlfn.XLOOKUP(Table6[[#This Row],[Numeric Month]],$N$5:$N$11,$O$5:$O$11)</f>
        <v>Feb</v>
      </c>
      <c r="K9381" t="str">
        <f>_xlfn.XLOOKUP(Table6[[#This Row],[Loan Date]],$Q$5:$Q$152,$R$5:$R$152)</f>
        <v>Monday</v>
      </c>
      <c r="L9381" t="str">
        <f>_xlfn.XLOOKUP(Table6[[#This Row],[Loan Date]],$Q$5:$Q$152,$S$5:$S$152)</f>
        <v>Week 8</v>
      </c>
    </row>
    <row r="9382" spans="1:12" x14ac:dyDescent="0.2">
      <c r="A9382" s="1">
        <v>44984</v>
      </c>
      <c r="B9382" t="s">
        <v>7</v>
      </c>
      <c r="C9382" s="1">
        <v>44998</v>
      </c>
      <c r="D9382" t="s">
        <v>432</v>
      </c>
      <c r="E9382" t="s">
        <v>15</v>
      </c>
      <c r="F9382" t="s">
        <v>14</v>
      </c>
      <c r="G9382" t="s">
        <v>1</v>
      </c>
      <c r="H9382" t="s">
        <v>0</v>
      </c>
      <c r="I9382">
        <f>MONTH(Table6[[#This Row],[Loan Date]])</f>
        <v>2</v>
      </c>
      <c r="J9382" t="str">
        <f>_xlfn.XLOOKUP(Table6[[#This Row],[Numeric Month]],$N$5:$N$11,$O$5:$O$11)</f>
        <v>Feb</v>
      </c>
      <c r="K9382" t="str">
        <f>_xlfn.XLOOKUP(Table6[[#This Row],[Loan Date]],$Q$5:$Q$152,$R$5:$R$152)</f>
        <v>Monday</v>
      </c>
      <c r="L9382" t="str">
        <f>_xlfn.XLOOKUP(Table6[[#This Row],[Loan Date]],$Q$5:$Q$152,$S$5:$S$152)</f>
        <v>Week 8</v>
      </c>
    </row>
    <row r="9383" spans="1:12" x14ac:dyDescent="0.2">
      <c r="A9383" s="1">
        <v>44984</v>
      </c>
      <c r="B9383" t="s">
        <v>7</v>
      </c>
      <c r="C9383" s="1">
        <v>44984</v>
      </c>
      <c r="D9383" t="s">
        <v>660</v>
      </c>
      <c r="E9383" t="s">
        <v>21</v>
      </c>
      <c r="F9383" t="s">
        <v>21</v>
      </c>
      <c r="G9383" t="s">
        <v>20</v>
      </c>
      <c r="H9383" t="s">
        <v>0</v>
      </c>
      <c r="I9383">
        <f>MONTH(Table6[[#This Row],[Loan Date]])</f>
        <v>2</v>
      </c>
      <c r="J9383" t="str">
        <f>_xlfn.XLOOKUP(Table6[[#This Row],[Numeric Month]],$N$5:$N$11,$O$5:$O$11)</f>
        <v>Feb</v>
      </c>
      <c r="K9383" t="str">
        <f>_xlfn.XLOOKUP(Table6[[#This Row],[Loan Date]],$Q$5:$Q$152,$R$5:$R$152)</f>
        <v>Monday</v>
      </c>
      <c r="L9383" t="str">
        <f>_xlfn.XLOOKUP(Table6[[#This Row],[Loan Date]],$Q$5:$Q$152,$S$5:$S$152)</f>
        <v>Week 8</v>
      </c>
    </row>
    <row r="9384" spans="1:12" x14ac:dyDescent="0.2">
      <c r="A9384" s="1">
        <v>44984</v>
      </c>
      <c r="B9384" t="s">
        <v>5</v>
      </c>
      <c r="C9384" s="1">
        <v>44984</v>
      </c>
      <c r="D9384" t="s">
        <v>344</v>
      </c>
      <c r="E9384" t="s">
        <v>49</v>
      </c>
      <c r="F9384" t="s">
        <v>49</v>
      </c>
      <c r="G9384" t="s">
        <v>20</v>
      </c>
      <c r="H9384" t="s">
        <v>0</v>
      </c>
      <c r="I9384">
        <f>MONTH(Table6[[#This Row],[Loan Date]])</f>
        <v>2</v>
      </c>
      <c r="J9384" t="str">
        <f>_xlfn.XLOOKUP(Table6[[#This Row],[Numeric Month]],$N$5:$N$11,$O$5:$O$11)</f>
        <v>Feb</v>
      </c>
      <c r="K9384" t="str">
        <f>_xlfn.XLOOKUP(Table6[[#This Row],[Loan Date]],$Q$5:$Q$152,$R$5:$R$152)</f>
        <v>Monday</v>
      </c>
      <c r="L9384" t="str">
        <f>_xlfn.XLOOKUP(Table6[[#This Row],[Loan Date]],$Q$5:$Q$152,$S$5:$S$152)</f>
        <v>Week 8</v>
      </c>
    </row>
    <row r="9385" spans="1:12" x14ac:dyDescent="0.2">
      <c r="A9385" s="1">
        <v>44984</v>
      </c>
      <c r="B9385" t="s">
        <v>7</v>
      </c>
      <c r="C9385" s="1">
        <v>44984</v>
      </c>
      <c r="D9385" t="s">
        <v>440</v>
      </c>
      <c r="E9385" t="s">
        <v>49</v>
      </c>
      <c r="F9385" t="s">
        <v>49</v>
      </c>
      <c r="G9385" t="s">
        <v>20</v>
      </c>
      <c r="H9385" t="s">
        <v>0</v>
      </c>
      <c r="I9385">
        <f>MONTH(Table6[[#This Row],[Loan Date]])</f>
        <v>2</v>
      </c>
      <c r="J9385" t="str">
        <f>_xlfn.XLOOKUP(Table6[[#This Row],[Numeric Month]],$N$5:$N$11,$O$5:$O$11)</f>
        <v>Feb</v>
      </c>
      <c r="K9385" t="str">
        <f>_xlfn.XLOOKUP(Table6[[#This Row],[Loan Date]],$Q$5:$Q$152,$R$5:$R$152)</f>
        <v>Monday</v>
      </c>
      <c r="L9385" t="str">
        <f>_xlfn.XLOOKUP(Table6[[#This Row],[Loan Date]],$Q$5:$Q$152,$S$5:$S$152)</f>
        <v>Week 8</v>
      </c>
    </row>
    <row r="9386" spans="1:12" x14ac:dyDescent="0.2">
      <c r="A9386" s="1">
        <v>44984</v>
      </c>
      <c r="B9386" t="s">
        <v>7</v>
      </c>
      <c r="C9386" s="1">
        <v>44998</v>
      </c>
      <c r="D9386" t="s">
        <v>789</v>
      </c>
      <c r="E9386" t="s">
        <v>9</v>
      </c>
      <c r="F9386" t="s">
        <v>8</v>
      </c>
      <c r="G9386" t="s">
        <v>1</v>
      </c>
      <c r="H9386" t="s">
        <v>0</v>
      </c>
      <c r="I9386">
        <f>MONTH(Table6[[#This Row],[Loan Date]])</f>
        <v>2</v>
      </c>
      <c r="J9386" t="str">
        <f>_xlfn.XLOOKUP(Table6[[#This Row],[Numeric Month]],$N$5:$N$11,$O$5:$O$11)</f>
        <v>Feb</v>
      </c>
      <c r="K9386" t="str">
        <f>_xlfn.XLOOKUP(Table6[[#This Row],[Loan Date]],$Q$5:$Q$152,$R$5:$R$152)</f>
        <v>Monday</v>
      </c>
      <c r="L9386" t="str">
        <f>_xlfn.XLOOKUP(Table6[[#This Row],[Loan Date]],$Q$5:$Q$152,$S$5:$S$152)</f>
        <v>Week 8</v>
      </c>
    </row>
    <row r="9387" spans="1:12" x14ac:dyDescent="0.2">
      <c r="A9387" s="1">
        <v>44984</v>
      </c>
      <c r="B9387" t="s">
        <v>7</v>
      </c>
      <c r="C9387" s="1">
        <v>44995</v>
      </c>
      <c r="D9387" t="s">
        <v>788</v>
      </c>
      <c r="E9387" t="s">
        <v>52</v>
      </c>
      <c r="F9387" t="s">
        <v>51</v>
      </c>
      <c r="G9387" t="s">
        <v>1</v>
      </c>
      <c r="H9387" t="s">
        <v>0</v>
      </c>
      <c r="I9387">
        <f>MONTH(Table6[[#This Row],[Loan Date]])</f>
        <v>2</v>
      </c>
      <c r="J9387" t="str">
        <f>_xlfn.XLOOKUP(Table6[[#This Row],[Numeric Month]],$N$5:$N$11,$O$5:$O$11)</f>
        <v>Feb</v>
      </c>
      <c r="K9387" t="str">
        <f>_xlfn.XLOOKUP(Table6[[#This Row],[Loan Date]],$Q$5:$Q$152,$R$5:$R$152)</f>
        <v>Monday</v>
      </c>
      <c r="L9387" t="str">
        <f>_xlfn.XLOOKUP(Table6[[#This Row],[Loan Date]],$Q$5:$Q$152,$S$5:$S$152)</f>
        <v>Week 8</v>
      </c>
    </row>
    <row r="9388" spans="1:12" x14ac:dyDescent="0.2">
      <c r="A9388" s="1">
        <v>44984</v>
      </c>
      <c r="B9388" t="s">
        <v>7</v>
      </c>
      <c r="C9388" s="1">
        <v>44984</v>
      </c>
      <c r="D9388" t="s">
        <v>24</v>
      </c>
      <c r="E9388" t="s">
        <v>23</v>
      </c>
      <c r="F9388" t="s">
        <v>23</v>
      </c>
      <c r="G9388" t="s">
        <v>20</v>
      </c>
      <c r="H9388" t="s">
        <v>0</v>
      </c>
      <c r="I9388">
        <f>MONTH(Table6[[#This Row],[Loan Date]])</f>
        <v>2</v>
      </c>
      <c r="J9388" t="str">
        <f>_xlfn.XLOOKUP(Table6[[#This Row],[Numeric Month]],$N$5:$N$11,$O$5:$O$11)</f>
        <v>Feb</v>
      </c>
      <c r="K9388" t="str">
        <f>_xlfn.XLOOKUP(Table6[[#This Row],[Loan Date]],$Q$5:$Q$152,$R$5:$R$152)</f>
        <v>Monday</v>
      </c>
      <c r="L9388" t="str">
        <f>_xlfn.XLOOKUP(Table6[[#This Row],[Loan Date]],$Q$5:$Q$152,$S$5:$S$152)</f>
        <v>Week 8</v>
      </c>
    </row>
    <row r="9389" spans="1:12" x14ac:dyDescent="0.2">
      <c r="A9389" s="1">
        <v>44984</v>
      </c>
      <c r="B9389" t="s">
        <v>7</v>
      </c>
      <c r="C9389" s="1">
        <v>44984</v>
      </c>
      <c r="D9389" t="s">
        <v>135</v>
      </c>
      <c r="E9389" t="s">
        <v>21</v>
      </c>
      <c r="F9389" t="s">
        <v>21</v>
      </c>
      <c r="G9389" t="s">
        <v>20</v>
      </c>
      <c r="H9389" t="s">
        <v>0</v>
      </c>
      <c r="I9389">
        <f>MONTH(Table6[[#This Row],[Loan Date]])</f>
        <v>2</v>
      </c>
      <c r="J9389" t="str">
        <f>_xlfn.XLOOKUP(Table6[[#This Row],[Numeric Month]],$N$5:$N$11,$O$5:$O$11)</f>
        <v>Feb</v>
      </c>
      <c r="K9389" t="str">
        <f>_xlfn.XLOOKUP(Table6[[#This Row],[Loan Date]],$Q$5:$Q$152,$R$5:$R$152)</f>
        <v>Monday</v>
      </c>
      <c r="L9389" t="str">
        <f>_xlfn.XLOOKUP(Table6[[#This Row],[Loan Date]],$Q$5:$Q$152,$S$5:$S$152)</f>
        <v>Week 8</v>
      </c>
    </row>
    <row r="9390" spans="1:12" x14ac:dyDescent="0.2">
      <c r="A9390" s="1">
        <v>44984</v>
      </c>
      <c r="B9390" t="s">
        <v>7</v>
      </c>
      <c r="C9390" s="1">
        <v>44984</v>
      </c>
      <c r="D9390" t="s">
        <v>440</v>
      </c>
      <c r="E9390" t="s">
        <v>49</v>
      </c>
      <c r="F9390" t="s">
        <v>49</v>
      </c>
      <c r="G9390" t="s">
        <v>20</v>
      </c>
      <c r="H9390" t="s">
        <v>0</v>
      </c>
      <c r="I9390">
        <f>MONTH(Table6[[#This Row],[Loan Date]])</f>
        <v>2</v>
      </c>
      <c r="J9390" t="str">
        <f>_xlfn.XLOOKUP(Table6[[#This Row],[Numeric Month]],$N$5:$N$11,$O$5:$O$11)</f>
        <v>Feb</v>
      </c>
      <c r="K9390" t="str">
        <f>_xlfn.XLOOKUP(Table6[[#This Row],[Loan Date]],$Q$5:$Q$152,$R$5:$R$152)</f>
        <v>Monday</v>
      </c>
      <c r="L9390" t="str">
        <f>_xlfn.XLOOKUP(Table6[[#This Row],[Loan Date]],$Q$5:$Q$152,$S$5:$S$152)</f>
        <v>Week 8</v>
      </c>
    </row>
    <row r="9391" spans="1:12" x14ac:dyDescent="0.2">
      <c r="A9391" s="1">
        <v>44984</v>
      </c>
      <c r="B9391" t="s">
        <v>7</v>
      </c>
      <c r="C9391" s="1">
        <v>44984</v>
      </c>
      <c r="D9391" t="s">
        <v>138</v>
      </c>
      <c r="E9391" t="s">
        <v>37</v>
      </c>
      <c r="F9391" t="s">
        <v>37</v>
      </c>
      <c r="G9391" t="s">
        <v>20</v>
      </c>
      <c r="H9391" t="s">
        <v>0</v>
      </c>
      <c r="I9391">
        <f>MONTH(Table6[[#This Row],[Loan Date]])</f>
        <v>2</v>
      </c>
      <c r="J9391" t="str">
        <f>_xlfn.XLOOKUP(Table6[[#This Row],[Numeric Month]],$N$5:$N$11,$O$5:$O$11)</f>
        <v>Feb</v>
      </c>
      <c r="K9391" t="str">
        <f>_xlfn.XLOOKUP(Table6[[#This Row],[Loan Date]],$Q$5:$Q$152,$R$5:$R$152)</f>
        <v>Monday</v>
      </c>
      <c r="L9391" t="str">
        <f>_xlfn.XLOOKUP(Table6[[#This Row],[Loan Date]],$Q$5:$Q$152,$S$5:$S$152)</f>
        <v>Week 8</v>
      </c>
    </row>
    <row r="9392" spans="1:12" x14ac:dyDescent="0.2">
      <c r="A9392" s="1">
        <v>44984</v>
      </c>
      <c r="B9392" t="s">
        <v>5</v>
      </c>
      <c r="C9392" s="1">
        <v>44984</v>
      </c>
      <c r="D9392" t="s">
        <v>787</v>
      </c>
      <c r="E9392" t="s">
        <v>49</v>
      </c>
      <c r="F9392" t="s">
        <v>49</v>
      </c>
      <c r="G9392" t="s">
        <v>20</v>
      </c>
      <c r="H9392" t="s">
        <v>0</v>
      </c>
      <c r="I9392">
        <f>MONTH(Table6[[#This Row],[Loan Date]])</f>
        <v>2</v>
      </c>
      <c r="J9392" t="str">
        <f>_xlfn.XLOOKUP(Table6[[#This Row],[Numeric Month]],$N$5:$N$11,$O$5:$O$11)</f>
        <v>Feb</v>
      </c>
      <c r="K9392" t="str">
        <f>_xlfn.XLOOKUP(Table6[[#This Row],[Loan Date]],$Q$5:$Q$152,$R$5:$R$152)</f>
        <v>Monday</v>
      </c>
      <c r="L9392" t="str">
        <f>_xlfn.XLOOKUP(Table6[[#This Row],[Loan Date]],$Q$5:$Q$152,$S$5:$S$152)</f>
        <v>Week 8</v>
      </c>
    </row>
    <row r="9393" spans="1:12" x14ac:dyDescent="0.2">
      <c r="A9393" s="1">
        <v>44984</v>
      </c>
      <c r="B9393" t="s">
        <v>5</v>
      </c>
      <c r="C9393" s="1">
        <v>44984</v>
      </c>
      <c r="D9393" t="s">
        <v>26</v>
      </c>
      <c r="E9393" t="s">
        <v>23</v>
      </c>
      <c r="F9393" t="s">
        <v>23</v>
      </c>
      <c r="G9393" t="s">
        <v>20</v>
      </c>
      <c r="H9393" t="s">
        <v>0</v>
      </c>
      <c r="I9393">
        <f>MONTH(Table6[[#This Row],[Loan Date]])</f>
        <v>2</v>
      </c>
      <c r="J9393" t="str">
        <f>_xlfn.XLOOKUP(Table6[[#This Row],[Numeric Month]],$N$5:$N$11,$O$5:$O$11)</f>
        <v>Feb</v>
      </c>
      <c r="K9393" t="str">
        <f>_xlfn.XLOOKUP(Table6[[#This Row],[Loan Date]],$Q$5:$Q$152,$R$5:$R$152)</f>
        <v>Monday</v>
      </c>
      <c r="L9393" t="str">
        <f>_xlfn.XLOOKUP(Table6[[#This Row],[Loan Date]],$Q$5:$Q$152,$S$5:$S$152)</f>
        <v>Week 8</v>
      </c>
    </row>
    <row r="9394" spans="1:12" x14ac:dyDescent="0.2">
      <c r="A9394" s="1">
        <v>44984</v>
      </c>
      <c r="B9394" t="s">
        <v>7</v>
      </c>
      <c r="C9394" s="1">
        <v>44984</v>
      </c>
      <c r="D9394" t="s">
        <v>177</v>
      </c>
      <c r="E9394" t="s">
        <v>176</v>
      </c>
      <c r="F9394" t="s">
        <v>23</v>
      </c>
      <c r="G9394" t="s">
        <v>20</v>
      </c>
      <c r="H9394" t="s">
        <v>0</v>
      </c>
      <c r="I9394">
        <f>MONTH(Table6[[#This Row],[Loan Date]])</f>
        <v>2</v>
      </c>
      <c r="J9394" t="str">
        <f>_xlfn.XLOOKUP(Table6[[#This Row],[Numeric Month]],$N$5:$N$11,$O$5:$O$11)</f>
        <v>Feb</v>
      </c>
      <c r="K9394" t="str">
        <f>_xlfn.XLOOKUP(Table6[[#This Row],[Loan Date]],$Q$5:$Q$152,$R$5:$R$152)</f>
        <v>Monday</v>
      </c>
      <c r="L9394" t="str">
        <f>_xlfn.XLOOKUP(Table6[[#This Row],[Loan Date]],$Q$5:$Q$152,$S$5:$S$152)</f>
        <v>Week 8</v>
      </c>
    </row>
    <row r="9395" spans="1:12" x14ac:dyDescent="0.2">
      <c r="A9395" s="1">
        <v>44984</v>
      </c>
      <c r="B9395" t="s">
        <v>7</v>
      </c>
      <c r="C9395" s="1">
        <v>44984</v>
      </c>
      <c r="D9395" t="s">
        <v>175</v>
      </c>
      <c r="E9395" t="s">
        <v>21</v>
      </c>
      <c r="F9395" t="s">
        <v>21</v>
      </c>
      <c r="G9395" t="s">
        <v>20</v>
      </c>
      <c r="H9395" t="s">
        <v>0</v>
      </c>
      <c r="I9395">
        <f>MONTH(Table6[[#This Row],[Loan Date]])</f>
        <v>2</v>
      </c>
      <c r="J9395" t="str">
        <f>_xlfn.XLOOKUP(Table6[[#This Row],[Numeric Month]],$N$5:$N$11,$O$5:$O$11)</f>
        <v>Feb</v>
      </c>
      <c r="K9395" t="str">
        <f>_xlfn.XLOOKUP(Table6[[#This Row],[Loan Date]],$Q$5:$Q$152,$R$5:$R$152)</f>
        <v>Monday</v>
      </c>
      <c r="L9395" t="str">
        <f>_xlfn.XLOOKUP(Table6[[#This Row],[Loan Date]],$Q$5:$Q$152,$S$5:$S$152)</f>
        <v>Week 8</v>
      </c>
    </row>
    <row r="9396" spans="1:12" x14ac:dyDescent="0.2">
      <c r="A9396" s="1">
        <v>44984</v>
      </c>
      <c r="B9396" t="s">
        <v>7</v>
      </c>
      <c r="C9396" s="1">
        <v>44984</v>
      </c>
      <c r="D9396" t="s">
        <v>674</v>
      </c>
      <c r="E9396" t="s">
        <v>23</v>
      </c>
      <c r="F9396" t="s">
        <v>23</v>
      </c>
      <c r="G9396" t="s">
        <v>20</v>
      </c>
      <c r="H9396" t="s">
        <v>0</v>
      </c>
      <c r="I9396">
        <f>MONTH(Table6[[#This Row],[Loan Date]])</f>
        <v>2</v>
      </c>
      <c r="J9396" t="str">
        <f>_xlfn.XLOOKUP(Table6[[#This Row],[Numeric Month]],$N$5:$N$11,$O$5:$O$11)</f>
        <v>Feb</v>
      </c>
      <c r="K9396" t="str">
        <f>_xlfn.XLOOKUP(Table6[[#This Row],[Loan Date]],$Q$5:$Q$152,$R$5:$R$152)</f>
        <v>Monday</v>
      </c>
      <c r="L9396" t="str">
        <f>_xlfn.XLOOKUP(Table6[[#This Row],[Loan Date]],$Q$5:$Q$152,$S$5:$S$152)</f>
        <v>Week 8</v>
      </c>
    </row>
    <row r="9397" spans="1:12" x14ac:dyDescent="0.2">
      <c r="A9397" s="1">
        <v>44984</v>
      </c>
      <c r="B9397" t="s">
        <v>7</v>
      </c>
      <c r="C9397" s="1">
        <v>44984</v>
      </c>
      <c r="D9397" t="s">
        <v>734</v>
      </c>
      <c r="E9397" t="s">
        <v>21</v>
      </c>
      <c r="F9397" t="s">
        <v>21</v>
      </c>
      <c r="G9397" t="s">
        <v>20</v>
      </c>
      <c r="H9397" t="s">
        <v>0</v>
      </c>
      <c r="I9397">
        <f>MONTH(Table6[[#This Row],[Loan Date]])</f>
        <v>2</v>
      </c>
      <c r="J9397" t="str">
        <f>_xlfn.XLOOKUP(Table6[[#This Row],[Numeric Month]],$N$5:$N$11,$O$5:$O$11)</f>
        <v>Feb</v>
      </c>
      <c r="K9397" t="str">
        <f>_xlfn.XLOOKUP(Table6[[#This Row],[Loan Date]],$Q$5:$Q$152,$R$5:$R$152)</f>
        <v>Monday</v>
      </c>
      <c r="L9397" t="str">
        <f>_xlfn.XLOOKUP(Table6[[#This Row],[Loan Date]],$Q$5:$Q$152,$S$5:$S$152)</f>
        <v>Week 8</v>
      </c>
    </row>
    <row r="9398" spans="1:12" x14ac:dyDescent="0.2">
      <c r="A9398" s="1">
        <v>44984</v>
      </c>
      <c r="B9398" t="s">
        <v>7</v>
      </c>
      <c r="C9398" s="1">
        <v>44984</v>
      </c>
      <c r="D9398" t="s">
        <v>185</v>
      </c>
      <c r="E9398" t="s">
        <v>21</v>
      </c>
      <c r="F9398" t="s">
        <v>21</v>
      </c>
      <c r="G9398" t="s">
        <v>20</v>
      </c>
      <c r="H9398" t="s">
        <v>0</v>
      </c>
      <c r="I9398">
        <f>MONTH(Table6[[#This Row],[Loan Date]])</f>
        <v>2</v>
      </c>
      <c r="J9398" t="str">
        <f>_xlfn.XLOOKUP(Table6[[#This Row],[Numeric Month]],$N$5:$N$11,$O$5:$O$11)</f>
        <v>Feb</v>
      </c>
      <c r="K9398" t="str">
        <f>_xlfn.XLOOKUP(Table6[[#This Row],[Loan Date]],$Q$5:$Q$152,$R$5:$R$152)</f>
        <v>Monday</v>
      </c>
      <c r="L9398" t="str">
        <f>_xlfn.XLOOKUP(Table6[[#This Row],[Loan Date]],$Q$5:$Q$152,$S$5:$S$152)</f>
        <v>Week 8</v>
      </c>
    </row>
    <row r="9399" spans="1:12" x14ac:dyDescent="0.2">
      <c r="A9399" s="1">
        <v>44984</v>
      </c>
      <c r="B9399" t="s">
        <v>7</v>
      </c>
      <c r="C9399" s="1">
        <v>44984</v>
      </c>
      <c r="D9399" t="s">
        <v>408</v>
      </c>
      <c r="E9399" t="s">
        <v>23</v>
      </c>
      <c r="F9399" t="s">
        <v>23</v>
      </c>
      <c r="G9399" t="s">
        <v>20</v>
      </c>
      <c r="H9399" t="s">
        <v>0</v>
      </c>
      <c r="I9399">
        <f>MONTH(Table6[[#This Row],[Loan Date]])</f>
        <v>2</v>
      </c>
      <c r="J9399" t="str">
        <f>_xlfn.XLOOKUP(Table6[[#This Row],[Numeric Month]],$N$5:$N$11,$O$5:$O$11)</f>
        <v>Feb</v>
      </c>
      <c r="K9399" t="str">
        <f>_xlfn.XLOOKUP(Table6[[#This Row],[Loan Date]],$Q$5:$Q$152,$R$5:$R$152)</f>
        <v>Monday</v>
      </c>
      <c r="L9399" t="str">
        <f>_xlfn.XLOOKUP(Table6[[#This Row],[Loan Date]],$Q$5:$Q$152,$S$5:$S$152)</f>
        <v>Week 8</v>
      </c>
    </row>
    <row r="9400" spans="1:12" x14ac:dyDescent="0.2">
      <c r="A9400" s="1">
        <v>44984</v>
      </c>
      <c r="B9400" t="s">
        <v>5</v>
      </c>
      <c r="C9400" s="1">
        <v>44991</v>
      </c>
      <c r="D9400" t="s">
        <v>562</v>
      </c>
      <c r="E9400" t="s">
        <v>9</v>
      </c>
      <c r="F9400" t="s">
        <v>8</v>
      </c>
      <c r="G9400" t="s">
        <v>1</v>
      </c>
      <c r="H9400" t="s">
        <v>0</v>
      </c>
      <c r="I9400">
        <f>MONTH(Table6[[#This Row],[Loan Date]])</f>
        <v>2</v>
      </c>
      <c r="J9400" t="str">
        <f>_xlfn.XLOOKUP(Table6[[#This Row],[Numeric Month]],$N$5:$N$11,$O$5:$O$11)</f>
        <v>Feb</v>
      </c>
      <c r="K9400" t="str">
        <f>_xlfn.XLOOKUP(Table6[[#This Row],[Loan Date]],$Q$5:$Q$152,$R$5:$R$152)</f>
        <v>Monday</v>
      </c>
      <c r="L9400" t="str">
        <f>_xlfn.XLOOKUP(Table6[[#This Row],[Loan Date]],$Q$5:$Q$152,$S$5:$S$152)</f>
        <v>Week 8</v>
      </c>
    </row>
    <row r="9401" spans="1:12" x14ac:dyDescent="0.2">
      <c r="A9401" s="1">
        <v>44984</v>
      </c>
      <c r="B9401" t="s">
        <v>5</v>
      </c>
      <c r="C9401" s="1">
        <v>44991</v>
      </c>
      <c r="D9401" t="s">
        <v>786</v>
      </c>
      <c r="E9401" t="s">
        <v>3</v>
      </c>
      <c r="F9401" t="s">
        <v>2</v>
      </c>
      <c r="G9401" t="s">
        <v>1</v>
      </c>
      <c r="H9401" t="s">
        <v>0</v>
      </c>
      <c r="I9401">
        <f>MONTH(Table6[[#This Row],[Loan Date]])</f>
        <v>2</v>
      </c>
      <c r="J9401" t="str">
        <f>_xlfn.XLOOKUP(Table6[[#This Row],[Numeric Month]],$N$5:$N$11,$O$5:$O$11)</f>
        <v>Feb</v>
      </c>
      <c r="K9401" t="str">
        <f>_xlfn.XLOOKUP(Table6[[#This Row],[Loan Date]],$Q$5:$Q$152,$R$5:$R$152)</f>
        <v>Monday</v>
      </c>
      <c r="L9401" t="str">
        <f>_xlfn.XLOOKUP(Table6[[#This Row],[Loan Date]],$Q$5:$Q$152,$S$5:$S$152)</f>
        <v>Week 8</v>
      </c>
    </row>
    <row r="9402" spans="1:12" x14ac:dyDescent="0.2">
      <c r="A9402" s="1">
        <v>44984</v>
      </c>
      <c r="B9402" t="s">
        <v>5</v>
      </c>
      <c r="C9402" s="1">
        <v>44984</v>
      </c>
      <c r="D9402" t="s">
        <v>781</v>
      </c>
      <c r="E9402" t="s">
        <v>41</v>
      </c>
      <c r="F9402" t="s">
        <v>40</v>
      </c>
      <c r="G9402" t="s">
        <v>39</v>
      </c>
      <c r="H9402" t="s">
        <v>0</v>
      </c>
      <c r="I9402">
        <f>MONTH(Table6[[#This Row],[Loan Date]])</f>
        <v>2</v>
      </c>
      <c r="J9402" t="str">
        <f>_xlfn.XLOOKUP(Table6[[#This Row],[Numeric Month]],$N$5:$N$11,$O$5:$O$11)</f>
        <v>Feb</v>
      </c>
      <c r="K9402" t="str">
        <f>_xlfn.XLOOKUP(Table6[[#This Row],[Loan Date]],$Q$5:$Q$152,$R$5:$R$152)</f>
        <v>Monday</v>
      </c>
      <c r="L9402" t="str">
        <f>_xlfn.XLOOKUP(Table6[[#This Row],[Loan Date]],$Q$5:$Q$152,$S$5:$S$152)</f>
        <v>Week 8</v>
      </c>
    </row>
    <row r="9403" spans="1:12" x14ac:dyDescent="0.2">
      <c r="A9403" s="1">
        <v>44984</v>
      </c>
      <c r="B9403" t="s">
        <v>5</v>
      </c>
      <c r="C9403" s="1">
        <v>44991</v>
      </c>
      <c r="D9403" t="s">
        <v>259</v>
      </c>
      <c r="E9403" t="s">
        <v>52</v>
      </c>
      <c r="F9403" t="s">
        <v>51</v>
      </c>
      <c r="G9403" t="s">
        <v>1</v>
      </c>
      <c r="H9403" t="s">
        <v>0</v>
      </c>
      <c r="I9403">
        <f>MONTH(Table6[[#This Row],[Loan Date]])</f>
        <v>2</v>
      </c>
      <c r="J9403" t="str">
        <f>_xlfn.XLOOKUP(Table6[[#This Row],[Numeric Month]],$N$5:$N$11,$O$5:$O$11)</f>
        <v>Feb</v>
      </c>
      <c r="K9403" t="str">
        <f>_xlfn.XLOOKUP(Table6[[#This Row],[Loan Date]],$Q$5:$Q$152,$R$5:$R$152)</f>
        <v>Monday</v>
      </c>
      <c r="L9403" t="str">
        <f>_xlfn.XLOOKUP(Table6[[#This Row],[Loan Date]],$Q$5:$Q$152,$S$5:$S$152)</f>
        <v>Week 8</v>
      </c>
    </row>
    <row r="9404" spans="1:12" x14ac:dyDescent="0.2">
      <c r="A9404" s="1">
        <v>44984</v>
      </c>
      <c r="B9404" t="s">
        <v>5</v>
      </c>
      <c r="C9404" s="1">
        <v>44997</v>
      </c>
      <c r="D9404" t="s">
        <v>785</v>
      </c>
      <c r="E9404" t="s">
        <v>3</v>
      </c>
      <c r="F9404" t="s">
        <v>2</v>
      </c>
      <c r="G9404" t="s">
        <v>1</v>
      </c>
      <c r="H9404" t="s">
        <v>0</v>
      </c>
      <c r="I9404">
        <f>MONTH(Table6[[#This Row],[Loan Date]])</f>
        <v>2</v>
      </c>
      <c r="J9404" t="str">
        <f>_xlfn.XLOOKUP(Table6[[#This Row],[Numeric Month]],$N$5:$N$11,$O$5:$O$11)</f>
        <v>Feb</v>
      </c>
      <c r="K9404" t="str">
        <f>_xlfn.XLOOKUP(Table6[[#This Row],[Loan Date]],$Q$5:$Q$152,$R$5:$R$152)</f>
        <v>Monday</v>
      </c>
      <c r="L9404" t="str">
        <f>_xlfn.XLOOKUP(Table6[[#This Row],[Loan Date]],$Q$5:$Q$152,$S$5:$S$152)</f>
        <v>Week 8</v>
      </c>
    </row>
    <row r="9405" spans="1:12" x14ac:dyDescent="0.2">
      <c r="A9405" s="1">
        <v>44984</v>
      </c>
      <c r="B9405" t="s">
        <v>5</v>
      </c>
      <c r="C9405" s="1">
        <v>44991</v>
      </c>
      <c r="D9405" t="s">
        <v>56</v>
      </c>
      <c r="E9405" t="s">
        <v>52</v>
      </c>
      <c r="F9405" t="s">
        <v>51</v>
      </c>
      <c r="G9405" t="s">
        <v>1</v>
      </c>
      <c r="H9405" t="s">
        <v>0</v>
      </c>
      <c r="I9405">
        <f>MONTH(Table6[[#This Row],[Loan Date]])</f>
        <v>2</v>
      </c>
      <c r="J9405" t="str">
        <f>_xlfn.XLOOKUP(Table6[[#This Row],[Numeric Month]],$N$5:$N$11,$O$5:$O$11)</f>
        <v>Feb</v>
      </c>
      <c r="K9405" t="str">
        <f>_xlfn.XLOOKUP(Table6[[#This Row],[Loan Date]],$Q$5:$Q$152,$R$5:$R$152)</f>
        <v>Monday</v>
      </c>
      <c r="L9405" t="str">
        <f>_xlfn.XLOOKUP(Table6[[#This Row],[Loan Date]],$Q$5:$Q$152,$S$5:$S$152)</f>
        <v>Week 8</v>
      </c>
    </row>
    <row r="9406" spans="1:12" x14ac:dyDescent="0.2">
      <c r="A9406" s="1">
        <v>44984</v>
      </c>
      <c r="B9406" t="s">
        <v>7</v>
      </c>
      <c r="C9406" s="1">
        <v>44984</v>
      </c>
      <c r="D9406" t="s">
        <v>512</v>
      </c>
      <c r="E9406" t="s">
        <v>41</v>
      </c>
      <c r="F9406" t="s">
        <v>40</v>
      </c>
      <c r="G9406" t="s">
        <v>39</v>
      </c>
      <c r="H9406" t="s">
        <v>0</v>
      </c>
      <c r="I9406">
        <f>MONTH(Table6[[#This Row],[Loan Date]])</f>
        <v>2</v>
      </c>
      <c r="J9406" t="str">
        <f>_xlfn.XLOOKUP(Table6[[#This Row],[Numeric Month]],$N$5:$N$11,$O$5:$O$11)</f>
        <v>Feb</v>
      </c>
      <c r="K9406" t="str">
        <f>_xlfn.XLOOKUP(Table6[[#This Row],[Loan Date]],$Q$5:$Q$152,$R$5:$R$152)</f>
        <v>Monday</v>
      </c>
      <c r="L9406" t="str">
        <f>_xlfn.XLOOKUP(Table6[[#This Row],[Loan Date]],$Q$5:$Q$152,$S$5:$S$152)</f>
        <v>Week 8</v>
      </c>
    </row>
    <row r="9407" spans="1:12" x14ac:dyDescent="0.2">
      <c r="A9407" s="1">
        <v>44984</v>
      </c>
      <c r="B9407" t="s">
        <v>7</v>
      </c>
      <c r="C9407" s="1">
        <v>44984</v>
      </c>
      <c r="D9407" t="s">
        <v>618</v>
      </c>
      <c r="E9407" t="s">
        <v>168</v>
      </c>
      <c r="F9407" t="s">
        <v>168</v>
      </c>
      <c r="G9407" t="s">
        <v>20</v>
      </c>
      <c r="H9407" t="s">
        <v>0</v>
      </c>
      <c r="I9407">
        <f>MONTH(Table6[[#This Row],[Loan Date]])</f>
        <v>2</v>
      </c>
      <c r="J9407" t="str">
        <f>_xlfn.XLOOKUP(Table6[[#This Row],[Numeric Month]],$N$5:$N$11,$O$5:$O$11)</f>
        <v>Feb</v>
      </c>
      <c r="K9407" t="str">
        <f>_xlfn.XLOOKUP(Table6[[#This Row],[Loan Date]],$Q$5:$Q$152,$R$5:$R$152)</f>
        <v>Monday</v>
      </c>
      <c r="L9407" t="str">
        <f>_xlfn.XLOOKUP(Table6[[#This Row],[Loan Date]],$Q$5:$Q$152,$S$5:$S$152)</f>
        <v>Week 8</v>
      </c>
    </row>
    <row r="9408" spans="1:12" x14ac:dyDescent="0.2">
      <c r="A9408" s="1">
        <v>44984</v>
      </c>
      <c r="B9408" t="s">
        <v>7</v>
      </c>
      <c r="C9408" s="1">
        <v>44984</v>
      </c>
      <c r="D9408" t="s">
        <v>400</v>
      </c>
      <c r="E9408" t="s">
        <v>21</v>
      </c>
      <c r="F9408" t="s">
        <v>21</v>
      </c>
      <c r="G9408" t="s">
        <v>20</v>
      </c>
      <c r="H9408" t="s">
        <v>0</v>
      </c>
      <c r="I9408">
        <f>MONTH(Table6[[#This Row],[Loan Date]])</f>
        <v>2</v>
      </c>
      <c r="J9408" t="str">
        <f>_xlfn.XLOOKUP(Table6[[#This Row],[Numeric Month]],$N$5:$N$11,$O$5:$O$11)</f>
        <v>Feb</v>
      </c>
      <c r="K9408" t="str">
        <f>_xlfn.XLOOKUP(Table6[[#This Row],[Loan Date]],$Q$5:$Q$152,$R$5:$R$152)</f>
        <v>Monday</v>
      </c>
      <c r="L9408" t="str">
        <f>_xlfn.XLOOKUP(Table6[[#This Row],[Loan Date]],$Q$5:$Q$152,$S$5:$S$152)</f>
        <v>Week 8</v>
      </c>
    </row>
    <row r="9409" spans="1:12" x14ac:dyDescent="0.2">
      <c r="A9409" s="1">
        <v>44984</v>
      </c>
      <c r="B9409" t="s">
        <v>7</v>
      </c>
      <c r="C9409" s="1">
        <v>44984</v>
      </c>
      <c r="D9409" t="s">
        <v>214</v>
      </c>
      <c r="E9409" t="s">
        <v>23</v>
      </c>
      <c r="F9409" t="s">
        <v>23</v>
      </c>
      <c r="G9409" t="s">
        <v>20</v>
      </c>
      <c r="H9409" t="s">
        <v>0</v>
      </c>
      <c r="I9409">
        <f>MONTH(Table6[[#This Row],[Loan Date]])</f>
        <v>2</v>
      </c>
      <c r="J9409" t="str">
        <f>_xlfn.XLOOKUP(Table6[[#This Row],[Numeric Month]],$N$5:$N$11,$O$5:$O$11)</f>
        <v>Feb</v>
      </c>
      <c r="K9409" t="str">
        <f>_xlfn.XLOOKUP(Table6[[#This Row],[Loan Date]],$Q$5:$Q$152,$R$5:$R$152)</f>
        <v>Monday</v>
      </c>
      <c r="L9409" t="str">
        <f>_xlfn.XLOOKUP(Table6[[#This Row],[Loan Date]],$Q$5:$Q$152,$S$5:$S$152)</f>
        <v>Week 8</v>
      </c>
    </row>
    <row r="9410" spans="1:12" x14ac:dyDescent="0.2">
      <c r="A9410" s="1">
        <v>44984</v>
      </c>
      <c r="B9410" t="s">
        <v>7</v>
      </c>
      <c r="C9410" s="1">
        <v>44984</v>
      </c>
      <c r="D9410" t="s">
        <v>343</v>
      </c>
      <c r="E9410" t="s">
        <v>23</v>
      </c>
      <c r="F9410" t="s">
        <v>23</v>
      </c>
      <c r="G9410" t="s">
        <v>20</v>
      </c>
      <c r="H9410" t="s">
        <v>0</v>
      </c>
      <c r="I9410">
        <f>MONTH(Table6[[#This Row],[Loan Date]])</f>
        <v>2</v>
      </c>
      <c r="J9410" t="str">
        <f>_xlfn.XLOOKUP(Table6[[#This Row],[Numeric Month]],$N$5:$N$11,$O$5:$O$11)</f>
        <v>Feb</v>
      </c>
      <c r="K9410" t="str">
        <f>_xlfn.XLOOKUP(Table6[[#This Row],[Loan Date]],$Q$5:$Q$152,$R$5:$R$152)</f>
        <v>Monday</v>
      </c>
      <c r="L9410" t="str">
        <f>_xlfn.XLOOKUP(Table6[[#This Row],[Loan Date]],$Q$5:$Q$152,$S$5:$S$152)</f>
        <v>Week 8</v>
      </c>
    </row>
    <row r="9411" spans="1:12" x14ac:dyDescent="0.2">
      <c r="A9411" s="1">
        <v>44984</v>
      </c>
      <c r="B9411" t="s">
        <v>7</v>
      </c>
      <c r="C9411" s="1">
        <v>44984</v>
      </c>
      <c r="D9411" t="s">
        <v>747</v>
      </c>
      <c r="E9411" t="s">
        <v>65</v>
      </c>
      <c r="F9411" t="s">
        <v>65</v>
      </c>
      <c r="G9411" t="s">
        <v>20</v>
      </c>
      <c r="H9411" t="s">
        <v>0</v>
      </c>
      <c r="I9411">
        <f>MONTH(Table6[[#This Row],[Loan Date]])</f>
        <v>2</v>
      </c>
      <c r="J9411" t="str">
        <f>_xlfn.XLOOKUP(Table6[[#This Row],[Numeric Month]],$N$5:$N$11,$O$5:$O$11)</f>
        <v>Feb</v>
      </c>
      <c r="K9411" t="str">
        <f>_xlfn.XLOOKUP(Table6[[#This Row],[Loan Date]],$Q$5:$Q$152,$R$5:$R$152)</f>
        <v>Monday</v>
      </c>
      <c r="L9411" t="str">
        <f>_xlfn.XLOOKUP(Table6[[#This Row],[Loan Date]],$Q$5:$Q$152,$S$5:$S$152)</f>
        <v>Week 8</v>
      </c>
    </row>
    <row r="9412" spans="1:12" x14ac:dyDescent="0.2">
      <c r="A9412" s="1">
        <v>44984</v>
      </c>
      <c r="B9412" t="s">
        <v>5</v>
      </c>
      <c r="C9412" s="1">
        <v>44984</v>
      </c>
      <c r="D9412" t="s">
        <v>615</v>
      </c>
      <c r="E9412" t="s">
        <v>37</v>
      </c>
      <c r="F9412" t="s">
        <v>37</v>
      </c>
      <c r="G9412" t="s">
        <v>20</v>
      </c>
      <c r="H9412" t="s">
        <v>0</v>
      </c>
      <c r="I9412">
        <f>MONTH(Table6[[#This Row],[Loan Date]])</f>
        <v>2</v>
      </c>
      <c r="J9412" t="str">
        <f>_xlfn.XLOOKUP(Table6[[#This Row],[Numeric Month]],$N$5:$N$11,$O$5:$O$11)</f>
        <v>Feb</v>
      </c>
      <c r="K9412" t="str">
        <f>_xlfn.XLOOKUP(Table6[[#This Row],[Loan Date]],$Q$5:$Q$152,$R$5:$R$152)</f>
        <v>Monday</v>
      </c>
      <c r="L9412" t="str">
        <f>_xlfn.XLOOKUP(Table6[[#This Row],[Loan Date]],$Q$5:$Q$152,$S$5:$S$152)</f>
        <v>Week 8</v>
      </c>
    </row>
    <row r="9413" spans="1:12" x14ac:dyDescent="0.2">
      <c r="A9413" s="1">
        <v>44984</v>
      </c>
      <c r="B9413" t="s">
        <v>7</v>
      </c>
      <c r="C9413" s="1">
        <v>44984</v>
      </c>
      <c r="D9413" t="s">
        <v>175</v>
      </c>
      <c r="E9413" t="s">
        <v>21</v>
      </c>
      <c r="F9413" t="s">
        <v>21</v>
      </c>
      <c r="G9413" t="s">
        <v>20</v>
      </c>
      <c r="H9413" t="s">
        <v>0</v>
      </c>
      <c r="I9413">
        <f>MONTH(Table6[[#This Row],[Loan Date]])</f>
        <v>2</v>
      </c>
      <c r="J9413" t="str">
        <f>_xlfn.XLOOKUP(Table6[[#This Row],[Numeric Month]],$N$5:$N$11,$O$5:$O$11)</f>
        <v>Feb</v>
      </c>
      <c r="K9413" t="str">
        <f>_xlfn.XLOOKUP(Table6[[#This Row],[Loan Date]],$Q$5:$Q$152,$R$5:$R$152)</f>
        <v>Monday</v>
      </c>
      <c r="L9413" t="str">
        <f>_xlfn.XLOOKUP(Table6[[#This Row],[Loan Date]],$Q$5:$Q$152,$S$5:$S$152)</f>
        <v>Week 8</v>
      </c>
    </row>
    <row r="9414" spans="1:12" x14ac:dyDescent="0.2">
      <c r="A9414" s="1">
        <v>44984</v>
      </c>
      <c r="B9414" t="s">
        <v>7</v>
      </c>
      <c r="C9414" s="1">
        <v>44984</v>
      </c>
      <c r="D9414" t="s">
        <v>177</v>
      </c>
      <c r="E9414" t="s">
        <v>176</v>
      </c>
      <c r="F9414" t="s">
        <v>23</v>
      </c>
      <c r="G9414" t="s">
        <v>20</v>
      </c>
      <c r="H9414" t="s">
        <v>0</v>
      </c>
      <c r="I9414">
        <f>MONTH(Table6[[#This Row],[Loan Date]])</f>
        <v>2</v>
      </c>
      <c r="J9414" t="str">
        <f>_xlfn.XLOOKUP(Table6[[#This Row],[Numeric Month]],$N$5:$N$11,$O$5:$O$11)</f>
        <v>Feb</v>
      </c>
      <c r="K9414" t="str">
        <f>_xlfn.XLOOKUP(Table6[[#This Row],[Loan Date]],$Q$5:$Q$152,$R$5:$R$152)</f>
        <v>Monday</v>
      </c>
      <c r="L9414" t="str">
        <f>_xlfn.XLOOKUP(Table6[[#This Row],[Loan Date]],$Q$5:$Q$152,$S$5:$S$152)</f>
        <v>Week 8</v>
      </c>
    </row>
    <row r="9415" spans="1:12" x14ac:dyDescent="0.2">
      <c r="A9415" s="1">
        <v>44984</v>
      </c>
      <c r="B9415" t="s">
        <v>7</v>
      </c>
      <c r="C9415" s="1">
        <v>44987</v>
      </c>
      <c r="D9415" t="s">
        <v>133</v>
      </c>
      <c r="E9415" t="s">
        <v>44</v>
      </c>
      <c r="F9415" t="s">
        <v>44</v>
      </c>
      <c r="G9415" t="s">
        <v>39</v>
      </c>
      <c r="H9415" t="s">
        <v>0</v>
      </c>
      <c r="I9415">
        <f>MONTH(Table6[[#This Row],[Loan Date]])</f>
        <v>2</v>
      </c>
      <c r="J9415" t="str">
        <f>_xlfn.XLOOKUP(Table6[[#This Row],[Numeric Month]],$N$5:$N$11,$O$5:$O$11)</f>
        <v>Feb</v>
      </c>
      <c r="K9415" t="str">
        <f>_xlfn.XLOOKUP(Table6[[#This Row],[Loan Date]],$Q$5:$Q$152,$R$5:$R$152)</f>
        <v>Monday</v>
      </c>
      <c r="L9415" t="str">
        <f>_xlfn.XLOOKUP(Table6[[#This Row],[Loan Date]],$Q$5:$Q$152,$S$5:$S$152)</f>
        <v>Week 8</v>
      </c>
    </row>
    <row r="9416" spans="1:12" x14ac:dyDescent="0.2">
      <c r="A9416" s="1">
        <v>44984</v>
      </c>
      <c r="B9416" t="s">
        <v>7</v>
      </c>
      <c r="C9416" s="1">
        <v>44998</v>
      </c>
      <c r="D9416" t="s">
        <v>477</v>
      </c>
      <c r="E9416" t="s">
        <v>9</v>
      </c>
      <c r="F9416" t="s">
        <v>8</v>
      </c>
      <c r="G9416" t="s">
        <v>1</v>
      </c>
      <c r="H9416" t="s">
        <v>0</v>
      </c>
      <c r="I9416">
        <f>MONTH(Table6[[#This Row],[Loan Date]])</f>
        <v>2</v>
      </c>
      <c r="J9416" t="str">
        <f>_xlfn.XLOOKUP(Table6[[#This Row],[Numeric Month]],$N$5:$N$11,$O$5:$O$11)</f>
        <v>Feb</v>
      </c>
      <c r="K9416" t="str">
        <f>_xlfn.XLOOKUP(Table6[[#This Row],[Loan Date]],$Q$5:$Q$152,$R$5:$R$152)</f>
        <v>Monday</v>
      </c>
      <c r="L9416" t="str">
        <f>_xlfn.XLOOKUP(Table6[[#This Row],[Loan Date]],$Q$5:$Q$152,$S$5:$S$152)</f>
        <v>Week 8</v>
      </c>
    </row>
    <row r="9417" spans="1:12" x14ac:dyDescent="0.2">
      <c r="A9417" s="1">
        <v>44984</v>
      </c>
      <c r="B9417" t="s">
        <v>5</v>
      </c>
      <c r="C9417" s="1">
        <v>44991</v>
      </c>
      <c r="D9417" t="s">
        <v>784</v>
      </c>
      <c r="E9417" t="s">
        <v>52</v>
      </c>
      <c r="F9417" t="s">
        <v>51</v>
      </c>
      <c r="G9417" t="s">
        <v>1</v>
      </c>
      <c r="H9417" t="s">
        <v>0</v>
      </c>
      <c r="I9417">
        <f>MONTH(Table6[[#This Row],[Loan Date]])</f>
        <v>2</v>
      </c>
      <c r="J9417" t="str">
        <f>_xlfn.XLOOKUP(Table6[[#This Row],[Numeric Month]],$N$5:$N$11,$O$5:$O$11)</f>
        <v>Feb</v>
      </c>
      <c r="K9417" t="str">
        <f>_xlfn.XLOOKUP(Table6[[#This Row],[Loan Date]],$Q$5:$Q$152,$R$5:$R$152)</f>
        <v>Monday</v>
      </c>
      <c r="L9417" t="str">
        <f>_xlfn.XLOOKUP(Table6[[#This Row],[Loan Date]],$Q$5:$Q$152,$S$5:$S$152)</f>
        <v>Week 8</v>
      </c>
    </row>
    <row r="9418" spans="1:12" x14ac:dyDescent="0.2">
      <c r="A9418" s="1">
        <v>44984</v>
      </c>
      <c r="B9418" t="s">
        <v>7</v>
      </c>
      <c r="C9418" s="1">
        <v>44991</v>
      </c>
      <c r="D9418" t="s">
        <v>249</v>
      </c>
      <c r="E9418" t="s">
        <v>52</v>
      </c>
      <c r="F9418" t="s">
        <v>51</v>
      </c>
      <c r="G9418" t="s">
        <v>1</v>
      </c>
      <c r="H9418" t="s">
        <v>0</v>
      </c>
      <c r="I9418">
        <f>MONTH(Table6[[#This Row],[Loan Date]])</f>
        <v>2</v>
      </c>
      <c r="J9418" t="str">
        <f>_xlfn.XLOOKUP(Table6[[#This Row],[Numeric Month]],$N$5:$N$11,$O$5:$O$11)</f>
        <v>Feb</v>
      </c>
      <c r="K9418" t="str">
        <f>_xlfn.XLOOKUP(Table6[[#This Row],[Loan Date]],$Q$5:$Q$152,$R$5:$R$152)</f>
        <v>Monday</v>
      </c>
      <c r="L9418" t="str">
        <f>_xlfn.XLOOKUP(Table6[[#This Row],[Loan Date]],$Q$5:$Q$152,$S$5:$S$152)</f>
        <v>Week 8</v>
      </c>
    </row>
    <row r="9419" spans="1:12" x14ac:dyDescent="0.2">
      <c r="A9419" s="1">
        <v>44984</v>
      </c>
      <c r="B9419" t="s">
        <v>7</v>
      </c>
      <c r="C9419" s="1">
        <v>44984</v>
      </c>
      <c r="D9419" t="s">
        <v>428</v>
      </c>
      <c r="E9419" t="s">
        <v>37</v>
      </c>
      <c r="F9419" t="s">
        <v>37</v>
      </c>
      <c r="G9419" t="s">
        <v>20</v>
      </c>
      <c r="H9419" t="s">
        <v>0</v>
      </c>
      <c r="I9419">
        <f>MONTH(Table6[[#This Row],[Loan Date]])</f>
        <v>2</v>
      </c>
      <c r="J9419" t="str">
        <f>_xlfn.XLOOKUP(Table6[[#This Row],[Numeric Month]],$N$5:$N$11,$O$5:$O$11)</f>
        <v>Feb</v>
      </c>
      <c r="K9419" t="str">
        <f>_xlfn.XLOOKUP(Table6[[#This Row],[Loan Date]],$Q$5:$Q$152,$R$5:$R$152)</f>
        <v>Monday</v>
      </c>
      <c r="L9419" t="str">
        <f>_xlfn.XLOOKUP(Table6[[#This Row],[Loan Date]],$Q$5:$Q$152,$S$5:$S$152)</f>
        <v>Week 8</v>
      </c>
    </row>
    <row r="9420" spans="1:12" x14ac:dyDescent="0.2">
      <c r="A9420" s="1">
        <v>44984</v>
      </c>
      <c r="B9420" t="s">
        <v>7</v>
      </c>
      <c r="C9420" s="1">
        <v>44984</v>
      </c>
      <c r="D9420" t="s">
        <v>170</v>
      </c>
      <c r="E9420" t="s">
        <v>21</v>
      </c>
      <c r="F9420" t="s">
        <v>21</v>
      </c>
      <c r="G9420" t="s">
        <v>20</v>
      </c>
      <c r="H9420" t="s">
        <v>0</v>
      </c>
      <c r="I9420">
        <f>MONTH(Table6[[#This Row],[Loan Date]])</f>
        <v>2</v>
      </c>
      <c r="J9420" t="str">
        <f>_xlfn.XLOOKUP(Table6[[#This Row],[Numeric Month]],$N$5:$N$11,$O$5:$O$11)</f>
        <v>Feb</v>
      </c>
      <c r="K9420" t="str">
        <f>_xlfn.XLOOKUP(Table6[[#This Row],[Loan Date]],$Q$5:$Q$152,$R$5:$R$152)</f>
        <v>Monday</v>
      </c>
      <c r="L9420" t="str">
        <f>_xlfn.XLOOKUP(Table6[[#This Row],[Loan Date]],$Q$5:$Q$152,$S$5:$S$152)</f>
        <v>Week 8</v>
      </c>
    </row>
    <row r="9421" spans="1:12" x14ac:dyDescent="0.2">
      <c r="A9421" s="1">
        <v>44984</v>
      </c>
      <c r="B9421" t="s">
        <v>7</v>
      </c>
      <c r="C9421" s="1">
        <v>44984</v>
      </c>
      <c r="D9421" t="s">
        <v>29</v>
      </c>
      <c r="E9421" t="s">
        <v>23</v>
      </c>
      <c r="F9421" t="s">
        <v>23</v>
      </c>
      <c r="G9421" t="s">
        <v>20</v>
      </c>
      <c r="H9421" t="s">
        <v>0</v>
      </c>
      <c r="I9421">
        <f>MONTH(Table6[[#This Row],[Loan Date]])</f>
        <v>2</v>
      </c>
      <c r="J9421" t="str">
        <f>_xlfn.XLOOKUP(Table6[[#This Row],[Numeric Month]],$N$5:$N$11,$O$5:$O$11)</f>
        <v>Feb</v>
      </c>
      <c r="K9421" t="str">
        <f>_xlfn.XLOOKUP(Table6[[#This Row],[Loan Date]],$Q$5:$Q$152,$R$5:$R$152)</f>
        <v>Monday</v>
      </c>
      <c r="L9421" t="str">
        <f>_xlfn.XLOOKUP(Table6[[#This Row],[Loan Date]],$Q$5:$Q$152,$S$5:$S$152)</f>
        <v>Week 8</v>
      </c>
    </row>
    <row r="9422" spans="1:12" x14ac:dyDescent="0.2">
      <c r="A9422" s="1">
        <v>44984</v>
      </c>
      <c r="B9422" t="s">
        <v>7</v>
      </c>
      <c r="C9422" s="1">
        <v>44998</v>
      </c>
      <c r="D9422" t="s">
        <v>783</v>
      </c>
      <c r="E9422" t="s">
        <v>3</v>
      </c>
      <c r="F9422" t="s">
        <v>2</v>
      </c>
      <c r="G9422" t="s">
        <v>1</v>
      </c>
      <c r="H9422" t="s">
        <v>0</v>
      </c>
      <c r="I9422">
        <f>MONTH(Table6[[#This Row],[Loan Date]])</f>
        <v>2</v>
      </c>
      <c r="J9422" t="str">
        <f>_xlfn.XLOOKUP(Table6[[#This Row],[Numeric Month]],$N$5:$N$11,$O$5:$O$11)</f>
        <v>Feb</v>
      </c>
      <c r="K9422" t="str">
        <f>_xlfn.XLOOKUP(Table6[[#This Row],[Loan Date]],$Q$5:$Q$152,$R$5:$R$152)</f>
        <v>Monday</v>
      </c>
      <c r="L9422" t="str">
        <f>_xlfn.XLOOKUP(Table6[[#This Row],[Loan Date]],$Q$5:$Q$152,$S$5:$S$152)</f>
        <v>Week 8</v>
      </c>
    </row>
    <row r="9423" spans="1:12" x14ac:dyDescent="0.2">
      <c r="A9423" s="1">
        <v>44984</v>
      </c>
      <c r="B9423" t="s">
        <v>5</v>
      </c>
      <c r="C9423" s="1">
        <v>44991</v>
      </c>
      <c r="D9423" t="s">
        <v>150</v>
      </c>
      <c r="E9423" t="s">
        <v>52</v>
      </c>
      <c r="F9423" t="s">
        <v>51</v>
      </c>
      <c r="G9423" t="s">
        <v>1</v>
      </c>
      <c r="H9423" t="s">
        <v>0</v>
      </c>
      <c r="I9423">
        <f>MONTH(Table6[[#This Row],[Loan Date]])</f>
        <v>2</v>
      </c>
      <c r="J9423" t="str">
        <f>_xlfn.XLOOKUP(Table6[[#This Row],[Numeric Month]],$N$5:$N$11,$O$5:$O$11)</f>
        <v>Feb</v>
      </c>
      <c r="K9423" t="str">
        <f>_xlfn.XLOOKUP(Table6[[#This Row],[Loan Date]],$Q$5:$Q$152,$R$5:$R$152)</f>
        <v>Monday</v>
      </c>
      <c r="L9423" t="str">
        <f>_xlfn.XLOOKUP(Table6[[#This Row],[Loan Date]],$Q$5:$Q$152,$S$5:$S$152)</f>
        <v>Week 8</v>
      </c>
    </row>
    <row r="9424" spans="1:12" x14ac:dyDescent="0.2">
      <c r="A9424" s="1">
        <v>44984</v>
      </c>
      <c r="B9424" t="s">
        <v>7</v>
      </c>
      <c r="C9424" s="1">
        <v>44984</v>
      </c>
      <c r="D9424" t="s">
        <v>22</v>
      </c>
      <c r="E9424" t="s">
        <v>21</v>
      </c>
      <c r="F9424" t="s">
        <v>21</v>
      </c>
      <c r="G9424" t="s">
        <v>20</v>
      </c>
      <c r="H9424" t="s">
        <v>0</v>
      </c>
      <c r="I9424">
        <f>MONTH(Table6[[#This Row],[Loan Date]])</f>
        <v>2</v>
      </c>
      <c r="J9424" t="str">
        <f>_xlfn.XLOOKUP(Table6[[#This Row],[Numeric Month]],$N$5:$N$11,$O$5:$O$11)</f>
        <v>Feb</v>
      </c>
      <c r="K9424" t="str">
        <f>_xlfn.XLOOKUP(Table6[[#This Row],[Loan Date]],$Q$5:$Q$152,$R$5:$R$152)</f>
        <v>Monday</v>
      </c>
      <c r="L9424" t="str">
        <f>_xlfn.XLOOKUP(Table6[[#This Row],[Loan Date]],$Q$5:$Q$152,$S$5:$S$152)</f>
        <v>Week 8</v>
      </c>
    </row>
    <row r="9425" spans="1:12" x14ac:dyDescent="0.2">
      <c r="A9425" s="1">
        <v>44984</v>
      </c>
      <c r="B9425" t="s">
        <v>7</v>
      </c>
      <c r="C9425" s="1">
        <v>44984</v>
      </c>
      <c r="D9425" t="s">
        <v>30</v>
      </c>
      <c r="E9425" t="s">
        <v>23</v>
      </c>
      <c r="F9425" t="s">
        <v>23</v>
      </c>
      <c r="G9425" t="s">
        <v>20</v>
      </c>
      <c r="H9425" t="s">
        <v>0</v>
      </c>
      <c r="I9425">
        <f>MONTH(Table6[[#This Row],[Loan Date]])</f>
        <v>2</v>
      </c>
      <c r="J9425" t="str">
        <f>_xlfn.XLOOKUP(Table6[[#This Row],[Numeric Month]],$N$5:$N$11,$O$5:$O$11)</f>
        <v>Feb</v>
      </c>
      <c r="K9425" t="str">
        <f>_xlfn.XLOOKUP(Table6[[#This Row],[Loan Date]],$Q$5:$Q$152,$R$5:$R$152)</f>
        <v>Monday</v>
      </c>
      <c r="L9425" t="str">
        <f>_xlfn.XLOOKUP(Table6[[#This Row],[Loan Date]],$Q$5:$Q$152,$S$5:$S$152)</f>
        <v>Week 8</v>
      </c>
    </row>
    <row r="9426" spans="1:12" x14ac:dyDescent="0.2">
      <c r="A9426" s="1">
        <v>44984</v>
      </c>
      <c r="B9426" t="s">
        <v>7</v>
      </c>
      <c r="C9426" s="1">
        <v>44984</v>
      </c>
      <c r="D9426" t="s">
        <v>589</v>
      </c>
      <c r="E9426" t="s">
        <v>21</v>
      </c>
      <c r="F9426" t="s">
        <v>21</v>
      </c>
      <c r="G9426" t="s">
        <v>20</v>
      </c>
      <c r="H9426" t="s">
        <v>0</v>
      </c>
      <c r="I9426">
        <f>MONTH(Table6[[#This Row],[Loan Date]])</f>
        <v>2</v>
      </c>
      <c r="J9426" t="str">
        <f>_xlfn.XLOOKUP(Table6[[#This Row],[Numeric Month]],$N$5:$N$11,$O$5:$O$11)</f>
        <v>Feb</v>
      </c>
      <c r="K9426" t="str">
        <f>_xlfn.XLOOKUP(Table6[[#This Row],[Loan Date]],$Q$5:$Q$152,$R$5:$R$152)</f>
        <v>Monday</v>
      </c>
      <c r="L9426" t="str">
        <f>_xlfn.XLOOKUP(Table6[[#This Row],[Loan Date]],$Q$5:$Q$152,$S$5:$S$152)</f>
        <v>Week 8</v>
      </c>
    </row>
    <row r="9427" spans="1:12" x14ac:dyDescent="0.2">
      <c r="A9427" s="1">
        <v>44984</v>
      </c>
      <c r="B9427" t="s">
        <v>7</v>
      </c>
      <c r="C9427" s="1">
        <v>44984</v>
      </c>
      <c r="D9427" t="s">
        <v>227</v>
      </c>
      <c r="E9427" t="s">
        <v>49</v>
      </c>
      <c r="F9427" t="s">
        <v>49</v>
      </c>
      <c r="G9427" t="s">
        <v>20</v>
      </c>
      <c r="H9427" t="s">
        <v>0</v>
      </c>
      <c r="I9427">
        <f>MONTH(Table6[[#This Row],[Loan Date]])</f>
        <v>2</v>
      </c>
      <c r="J9427" t="str">
        <f>_xlfn.XLOOKUP(Table6[[#This Row],[Numeric Month]],$N$5:$N$11,$O$5:$O$11)</f>
        <v>Feb</v>
      </c>
      <c r="K9427" t="str">
        <f>_xlfn.XLOOKUP(Table6[[#This Row],[Loan Date]],$Q$5:$Q$152,$R$5:$R$152)</f>
        <v>Monday</v>
      </c>
      <c r="L9427" t="str">
        <f>_xlfn.XLOOKUP(Table6[[#This Row],[Loan Date]],$Q$5:$Q$152,$S$5:$S$152)</f>
        <v>Week 8</v>
      </c>
    </row>
    <row r="9428" spans="1:12" x14ac:dyDescent="0.2">
      <c r="A9428" s="1">
        <v>44984</v>
      </c>
      <c r="B9428" t="s">
        <v>7</v>
      </c>
      <c r="C9428" s="1">
        <v>44984</v>
      </c>
      <c r="D9428" t="s">
        <v>97</v>
      </c>
      <c r="E9428" t="s">
        <v>23</v>
      </c>
      <c r="F9428" t="s">
        <v>23</v>
      </c>
      <c r="G9428" t="s">
        <v>20</v>
      </c>
      <c r="H9428" t="s">
        <v>0</v>
      </c>
      <c r="I9428">
        <f>MONTH(Table6[[#This Row],[Loan Date]])</f>
        <v>2</v>
      </c>
      <c r="J9428" t="str">
        <f>_xlfn.XLOOKUP(Table6[[#This Row],[Numeric Month]],$N$5:$N$11,$O$5:$O$11)</f>
        <v>Feb</v>
      </c>
      <c r="K9428" t="str">
        <f>_xlfn.XLOOKUP(Table6[[#This Row],[Loan Date]],$Q$5:$Q$152,$R$5:$R$152)</f>
        <v>Monday</v>
      </c>
      <c r="L9428" t="str">
        <f>_xlfn.XLOOKUP(Table6[[#This Row],[Loan Date]],$Q$5:$Q$152,$S$5:$S$152)</f>
        <v>Week 8</v>
      </c>
    </row>
    <row r="9429" spans="1:12" x14ac:dyDescent="0.2">
      <c r="A9429" s="1">
        <v>44984</v>
      </c>
      <c r="B9429" t="s">
        <v>5</v>
      </c>
      <c r="C9429" s="1">
        <v>44984</v>
      </c>
      <c r="D9429" t="s">
        <v>208</v>
      </c>
      <c r="E9429" t="s">
        <v>41</v>
      </c>
      <c r="F9429" t="s">
        <v>40</v>
      </c>
      <c r="G9429" t="s">
        <v>39</v>
      </c>
      <c r="H9429" t="s">
        <v>0</v>
      </c>
      <c r="I9429">
        <f>MONTH(Table6[[#This Row],[Loan Date]])</f>
        <v>2</v>
      </c>
      <c r="J9429" t="str">
        <f>_xlfn.XLOOKUP(Table6[[#This Row],[Numeric Month]],$N$5:$N$11,$O$5:$O$11)</f>
        <v>Feb</v>
      </c>
      <c r="K9429" t="str">
        <f>_xlfn.XLOOKUP(Table6[[#This Row],[Loan Date]],$Q$5:$Q$152,$R$5:$R$152)</f>
        <v>Monday</v>
      </c>
      <c r="L9429" t="str">
        <f>_xlfn.XLOOKUP(Table6[[#This Row],[Loan Date]],$Q$5:$Q$152,$S$5:$S$152)</f>
        <v>Week 8</v>
      </c>
    </row>
    <row r="9430" spans="1:12" x14ac:dyDescent="0.2">
      <c r="A9430" s="1">
        <v>44984</v>
      </c>
      <c r="B9430" t="s">
        <v>7</v>
      </c>
      <c r="C9430" s="1">
        <v>44991</v>
      </c>
      <c r="D9430" t="s">
        <v>91</v>
      </c>
      <c r="E9430" t="s">
        <v>15</v>
      </c>
      <c r="F9430" t="s">
        <v>14</v>
      </c>
      <c r="G9430" t="s">
        <v>1</v>
      </c>
      <c r="H9430" t="s">
        <v>0</v>
      </c>
      <c r="I9430">
        <f>MONTH(Table6[[#This Row],[Loan Date]])</f>
        <v>2</v>
      </c>
      <c r="J9430" t="str">
        <f>_xlfn.XLOOKUP(Table6[[#This Row],[Numeric Month]],$N$5:$N$11,$O$5:$O$11)</f>
        <v>Feb</v>
      </c>
      <c r="K9430" t="str">
        <f>_xlfn.XLOOKUP(Table6[[#This Row],[Loan Date]],$Q$5:$Q$152,$R$5:$R$152)</f>
        <v>Monday</v>
      </c>
      <c r="L9430" t="str">
        <f>_xlfn.XLOOKUP(Table6[[#This Row],[Loan Date]],$Q$5:$Q$152,$S$5:$S$152)</f>
        <v>Week 8</v>
      </c>
    </row>
    <row r="9431" spans="1:12" x14ac:dyDescent="0.2">
      <c r="A9431" s="1">
        <v>44984</v>
      </c>
      <c r="B9431" t="s">
        <v>7</v>
      </c>
      <c r="C9431" s="1">
        <v>44998</v>
      </c>
      <c r="D9431" t="s">
        <v>782</v>
      </c>
      <c r="E9431" t="s">
        <v>3</v>
      </c>
      <c r="F9431" t="s">
        <v>2</v>
      </c>
      <c r="G9431" t="s">
        <v>1</v>
      </c>
      <c r="H9431" t="s">
        <v>0</v>
      </c>
      <c r="I9431">
        <f>MONTH(Table6[[#This Row],[Loan Date]])</f>
        <v>2</v>
      </c>
      <c r="J9431" t="str">
        <f>_xlfn.XLOOKUP(Table6[[#This Row],[Numeric Month]],$N$5:$N$11,$O$5:$O$11)</f>
        <v>Feb</v>
      </c>
      <c r="K9431" t="str">
        <f>_xlfn.XLOOKUP(Table6[[#This Row],[Loan Date]],$Q$5:$Q$152,$R$5:$R$152)</f>
        <v>Monday</v>
      </c>
      <c r="L9431" t="str">
        <f>_xlfn.XLOOKUP(Table6[[#This Row],[Loan Date]],$Q$5:$Q$152,$S$5:$S$152)</f>
        <v>Week 8</v>
      </c>
    </row>
    <row r="9432" spans="1:12" x14ac:dyDescent="0.2">
      <c r="A9432" s="1">
        <v>44984</v>
      </c>
      <c r="B9432" t="s">
        <v>5</v>
      </c>
      <c r="C9432" s="1">
        <v>44984</v>
      </c>
      <c r="D9432" t="s">
        <v>135</v>
      </c>
      <c r="E9432" t="s">
        <v>21</v>
      </c>
      <c r="F9432" t="s">
        <v>21</v>
      </c>
      <c r="G9432" t="s">
        <v>20</v>
      </c>
      <c r="H9432" t="s">
        <v>0</v>
      </c>
      <c r="I9432">
        <f>MONTH(Table6[[#This Row],[Loan Date]])</f>
        <v>2</v>
      </c>
      <c r="J9432" t="str">
        <f>_xlfn.XLOOKUP(Table6[[#This Row],[Numeric Month]],$N$5:$N$11,$O$5:$O$11)</f>
        <v>Feb</v>
      </c>
      <c r="K9432" t="str">
        <f>_xlfn.XLOOKUP(Table6[[#This Row],[Loan Date]],$Q$5:$Q$152,$R$5:$R$152)</f>
        <v>Monday</v>
      </c>
      <c r="L9432" t="str">
        <f>_xlfn.XLOOKUP(Table6[[#This Row],[Loan Date]],$Q$5:$Q$152,$S$5:$S$152)</f>
        <v>Week 8</v>
      </c>
    </row>
    <row r="9433" spans="1:12" x14ac:dyDescent="0.2">
      <c r="A9433" s="1">
        <v>44984</v>
      </c>
      <c r="B9433" t="s">
        <v>5</v>
      </c>
      <c r="C9433" s="1">
        <v>44984</v>
      </c>
      <c r="D9433" t="s">
        <v>302</v>
      </c>
      <c r="E9433" t="s">
        <v>23</v>
      </c>
      <c r="F9433" t="s">
        <v>23</v>
      </c>
      <c r="G9433" t="s">
        <v>20</v>
      </c>
      <c r="H9433" t="s">
        <v>0</v>
      </c>
      <c r="I9433">
        <f>MONTH(Table6[[#This Row],[Loan Date]])</f>
        <v>2</v>
      </c>
      <c r="J9433" t="str">
        <f>_xlfn.XLOOKUP(Table6[[#This Row],[Numeric Month]],$N$5:$N$11,$O$5:$O$11)</f>
        <v>Feb</v>
      </c>
      <c r="K9433" t="str">
        <f>_xlfn.XLOOKUP(Table6[[#This Row],[Loan Date]],$Q$5:$Q$152,$R$5:$R$152)</f>
        <v>Monday</v>
      </c>
      <c r="L9433" t="str">
        <f>_xlfn.XLOOKUP(Table6[[#This Row],[Loan Date]],$Q$5:$Q$152,$S$5:$S$152)</f>
        <v>Week 8</v>
      </c>
    </row>
    <row r="9434" spans="1:12" x14ac:dyDescent="0.2">
      <c r="A9434" s="1">
        <v>44984</v>
      </c>
      <c r="B9434" t="s">
        <v>5</v>
      </c>
      <c r="C9434" s="1">
        <v>44991</v>
      </c>
      <c r="D9434" t="s">
        <v>490</v>
      </c>
      <c r="E9434" t="s">
        <v>52</v>
      </c>
      <c r="F9434" t="s">
        <v>51</v>
      </c>
      <c r="G9434" t="s">
        <v>1</v>
      </c>
      <c r="H9434" t="s">
        <v>0</v>
      </c>
      <c r="I9434">
        <f>MONTH(Table6[[#This Row],[Loan Date]])</f>
        <v>2</v>
      </c>
      <c r="J9434" t="str">
        <f>_xlfn.XLOOKUP(Table6[[#This Row],[Numeric Month]],$N$5:$N$11,$O$5:$O$11)</f>
        <v>Feb</v>
      </c>
      <c r="K9434" t="str">
        <f>_xlfn.XLOOKUP(Table6[[#This Row],[Loan Date]],$Q$5:$Q$152,$R$5:$R$152)</f>
        <v>Monday</v>
      </c>
      <c r="L9434" t="str">
        <f>_xlfn.XLOOKUP(Table6[[#This Row],[Loan Date]],$Q$5:$Q$152,$S$5:$S$152)</f>
        <v>Week 8</v>
      </c>
    </row>
    <row r="9435" spans="1:12" x14ac:dyDescent="0.2">
      <c r="A9435" s="1">
        <v>44984</v>
      </c>
      <c r="B9435" t="s">
        <v>7</v>
      </c>
      <c r="C9435" s="1">
        <v>44984</v>
      </c>
      <c r="D9435" t="s">
        <v>38</v>
      </c>
      <c r="E9435" t="s">
        <v>37</v>
      </c>
      <c r="F9435" t="s">
        <v>37</v>
      </c>
      <c r="G9435" t="s">
        <v>20</v>
      </c>
      <c r="H9435" t="s">
        <v>0</v>
      </c>
      <c r="I9435">
        <f>MONTH(Table6[[#This Row],[Loan Date]])</f>
        <v>2</v>
      </c>
      <c r="J9435" t="str">
        <f>_xlfn.XLOOKUP(Table6[[#This Row],[Numeric Month]],$N$5:$N$11,$O$5:$O$11)</f>
        <v>Feb</v>
      </c>
      <c r="K9435" t="str">
        <f>_xlfn.XLOOKUP(Table6[[#This Row],[Loan Date]],$Q$5:$Q$152,$R$5:$R$152)</f>
        <v>Monday</v>
      </c>
      <c r="L9435" t="str">
        <f>_xlfn.XLOOKUP(Table6[[#This Row],[Loan Date]],$Q$5:$Q$152,$S$5:$S$152)</f>
        <v>Week 8</v>
      </c>
    </row>
    <row r="9436" spans="1:12" x14ac:dyDescent="0.2">
      <c r="A9436" s="1">
        <v>44984</v>
      </c>
      <c r="B9436" t="s">
        <v>35</v>
      </c>
      <c r="C9436" s="1">
        <v>44991</v>
      </c>
      <c r="D9436" t="s">
        <v>443</v>
      </c>
      <c r="E9436" t="s">
        <v>9</v>
      </c>
      <c r="F9436" t="s">
        <v>8</v>
      </c>
      <c r="G9436" t="s">
        <v>1</v>
      </c>
      <c r="H9436" t="s">
        <v>0</v>
      </c>
      <c r="I9436">
        <f>MONTH(Table6[[#This Row],[Loan Date]])</f>
        <v>2</v>
      </c>
      <c r="J9436" t="str">
        <f>_xlfn.XLOOKUP(Table6[[#This Row],[Numeric Month]],$N$5:$N$11,$O$5:$O$11)</f>
        <v>Feb</v>
      </c>
      <c r="K9436" t="str">
        <f>_xlfn.XLOOKUP(Table6[[#This Row],[Loan Date]],$Q$5:$Q$152,$R$5:$R$152)</f>
        <v>Monday</v>
      </c>
      <c r="L9436" t="str">
        <f>_xlfn.XLOOKUP(Table6[[#This Row],[Loan Date]],$Q$5:$Q$152,$S$5:$S$152)</f>
        <v>Week 8</v>
      </c>
    </row>
    <row r="9437" spans="1:12" x14ac:dyDescent="0.2">
      <c r="A9437" s="1">
        <v>44984</v>
      </c>
      <c r="B9437" t="s">
        <v>7</v>
      </c>
      <c r="C9437" s="1">
        <v>44984</v>
      </c>
      <c r="D9437" t="s">
        <v>781</v>
      </c>
      <c r="E9437" t="s">
        <v>41</v>
      </c>
      <c r="F9437" t="s">
        <v>40</v>
      </c>
      <c r="G9437" t="s">
        <v>39</v>
      </c>
      <c r="H9437" t="s">
        <v>0</v>
      </c>
      <c r="I9437">
        <f>MONTH(Table6[[#This Row],[Loan Date]])</f>
        <v>2</v>
      </c>
      <c r="J9437" t="str">
        <f>_xlfn.XLOOKUP(Table6[[#This Row],[Numeric Month]],$N$5:$N$11,$O$5:$O$11)</f>
        <v>Feb</v>
      </c>
      <c r="K9437" t="str">
        <f>_xlfn.XLOOKUP(Table6[[#This Row],[Loan Date]],$Q$5:$Q$152,$R$5:$R$152)</f>
        <v>Monday</v>
      </c>
      <c r="L9437" t="str">
        <f>_xlfn.XLOOKUP(Table6[[#This Row],[Loan Date]],$Q$5:$Q$152,$S$5:$S$152)</f>
        <v>Week 8</v>
      </c>
    </row>
    <row r="9438" spans="1:12" x14ac:dyDescent="0.2">
      <c r="A9438" s="1">
        <v>44984</v>
      </c>
      <c r="B9438" t="s">
        <v>5</v>
      </c>
      <c r="C9438" s="1">
        <v>44984</v>
      </c>
      <c r="D9438" t="s">
        <v>135</v>
      </c>
      <c r="E9438" t="s">
        <v>21</v>
      </c>
      <c r="F9438" t="s">
        <v>21</v>
      </c>
      <c r="G9438" t="s">
        <v>20</v>
      </c>
      <c r="H9438" t="s">
        <v>0</v>
      </c>
      <c r="I9438">
        <f>MONTH(Table6[[#This Row],[Loan Date]])</f>
        <v>2</v>
      </c>
      <c r="J9438" t="str">
        <f>_xlfn.XLOOKUP(Table6[[#This Row],[Numeric Month]],$N$5:$N$11,$O$5:$O$11)</f>
        <v>Feb</v>
      </c>
      <c r="K9438" t="str">
        <f>_xlfn.XLOOKUP(Table6[[#This Row],[Loan Date]],$Q$5:$Q$152,$R$5:$R$152)</f>
        <v>Monday</v>
      </c>
      <c r="L9438" t="str">
        <f>_xlfn.XLOOKUP(Table6[[#This Row],[Loan Date]],$Q$5:$Q$152,$S$5:$S$152)</f>
        <v>Week 8</v>
      </c>
    </row>
    <row r="9439" spans="1:12" x14ac:dyDescent="0.2">
      <c r="A9439" s="1">
        <v>44984</v>
      </c>
      <c r="B9439" t="s">
        <v>5</v>
      </c>
      <c r="C9439" s="1">
        <v>44984</v>
      </c>
      <c r="D9439" t="s">
        <v>302</v>
      </c>
      <c r="E9439" t="s">
        <v>23</v>
      </c>
      <c r="F9439" t="s">
        <v>23</v>
      </c>
      <c r="G9439" t="s">
        <v>20</v>
      </c>
      <c r="H9439" t="s">
        <v>0</v>
      </c>
      <c r="I9439">
        <f>MONTH(Table6[[#This Row],[Loan Date]])</f>
        <v>2</v>
      </c>
      <c r="J9439" t="str">
        <f>_xlfn.XLOOKUP(Table6[[#This Row],[Numeric Month]],$N$5:$N$11,$O$5:$O$11)</f>
        <v>Feb</v>
      </c>
      <c r="K9439" t="str">
        <f>_xlfn.XLOOKUP(Table6[[#This Row],[Loan Date]],$Q$5:$Q$152,$R$5:$R$152)</f>
        <v>Monday</v>
      </c>
      <c r="L9439" t="str">
        <f>_xlfn.XLOOKUP(Table6[[#This Row],[Loan Date]],$Q$5:$Q$152,$S$5:$S$152)</f>
        <v>Week 8</v>
      </c>
    </row>
    <row r="9440" spans="1:12" x14ac:dyDescent="0.2">
      <c r="A9440" s="1">
        <v>44984</v>
      </c>
      <c r="B9440" t="s">
        <v>7</v>
      </c>
      <c r="C9440" s="1">
        <v>44995</v>
      </c>
      <c r="D9440" t="s">
        <v>780</v>
      </c>
      <c r="E9440" t="s">
        <v>204</v>
      </c>
      <c r="F9440" t="s">
        <v>2</v>
      </c>
      <c r="G9440" t="s">
        <v>1</v>
      </c>
      <c r="H9440" t="s">
        <v>0</v>
      </c>
      <c r="I9440">
        <f>MONTH(Table6[[#This Row],[Loan Date]])</f>
        <v>2</v>
      </c>
      <c r="J9440" t="str">
        <f>_xlfn.XLOOKUP(Table6[[#This Row],[Numeric Month]],$N$5:$N$11,$O$5:$O$11)</f>
        <v>Feb</v>
      </c>
      <c r="K9440" t="str">
        <f>_xlfn.XLOOKUP(Table6[[#This Row],[Loan Date]],$Q$5:$Q$152,$R$5:$R$152)</f>
        <v>Monday</v>
      </c>
      <c r="L9440" t="str">
        <f>_xlfn.XLOOKUP(Table6[[#This Row],[Loan Date]],$Q$5:$Q$152,$S$5:$S$152)</f>
        <v>Week 8</v>
      </c>
    </row>
    <row r="9441" spans="1:12" x14ac:dyDescent="0.2">
      <c r="A9441" s="1">
        <v>44984</v>
      </c>
      <c r="B9441" t="s">
        <v>7</v>
      </c>
      <c r="C9441" s="1">
        <v>44991</v>
      </c>
      <c r="D9441" t="s">
        <v>662</v>
      </c>
      <c r="E9441" t="s">
        <v>9</v>
      </c>
      <c r="F9441" t="s">
        <v>8</v>
      </c>
      <c r="G9441" t="s">
        <v>1</v>
      </c>
      <c r="H9441" t="s">
        <v>0</v>
      </c>
      <c r="I9441">
        <f>MONTH(Table6[[#This Row],[Loan Date]])</f>
        <v>2</v>
      </c>
      <c r="J9441" t="str">
        <f>_xlfn.XLOOKUP(Table6[[#This Row],[Numeric Month]],$N$5:$N$11,$O$5:$O$11)</f>
        <v>Feb</v>
      </c>
      <c r="K9441" t="str">
        <f>_xlfn.XLOOKUP(Table6[[#This Row],[Loan Date]],$Q$5:$Q$152,$R$5:$R$152)</f>
        <v>Monday</v>
      </c>
      <c r="L9441" t="str">
        <f>_xlfn.XLOOKUP(Table6[[#This Row],[Loan Date]],$Q$5:$Q$152,$S$5:$S$152)</f>
        <v>Week 8</v>
      </c>
    </row>
    <row r="9442" spans="1:12" x14ac:dyDescent="0.2">
      <c r="A9442" s="1">
        <v>44984</v>
      </c>
      <c r="B9442" t="s">
        <v>5</v>
      </c>
      <c r="C9442" s="1">
        <v>44984</v>
      </c>
      <c r="D9442" t="s">
        <v>473</v>
      </c>
      <c r="E9442" t="s">
        <v>65</v>
      </c>
      <c r="F9442" t="s">
        <v>65</v>
      </c>
      <c r="G9442" t="s">
        <v>20</v>
      </c>
      <c r="H9442" t="s">
        <v>0</v>
      </c>
      <c r="I9442">
        <f>MONTH(Table6[[#This Row],[Loan Date]])</f>
        <v>2</v>
      </c>
      <c r="J9442" t="str">
        <f>_xlfn.XLOOKUP(Table6[[#This Row],[Numeric Month]],$N$5:$N$11,$O$5:$O$11)</f>
        <v>Feb</v>
      </c>
      <c r="K9442" t="str">
        <f>_xlfn.XLOOKUP(Table6[[#This Row],[Loan Date]],$Q$5:$Q$152,$R$5:$R$152)</f>
        <v>Monday</v>
      </c>
      <c r="L9442" t="str">
        <f>_xlfn.XLOOKUP(Table6[[#This Row],[Loan Date]],$Q$5:$Q$152,$S$5:$S$152)</f>
        <v>Week 8</v>
      </c>
    </row>
    <row r="9443" spans="1:12" x14ac:dyDescent="0.2">
      <c r="A9443" s="1">
        <v>44984</v>
      </c>
      <c r="B9443" t="s">
        <v>7</v>
      </c>
      <c r="C9443" s="1">
        <v>44984</v>
      </c>
      <c r="D9443" t="s">
        <v>57</v>
      </c>
      <c r="E9443" t="s">
        <v>37</v>
      </c>
      <c r="F9443" t="s">
        <v>37</v>
      </c>
      <c r="G9443" t="s">
        <v>20</v>
      </c>
      <c r="H9443" t="s">
        <v>0</v>
      </c>
      <c r="I9443">
        <f>MONTH(Table6[[#This Row],[Loan Date]])</f>
        <v>2</v>
      </c>
      <c r="J9443" t="str">
        <f>_xlfn.XLOOKUP(Table6[[#This Row],[Numeric Month]],$N$5:$N$11,$O$5:$O$11)</f>
        <v>Feb</v>
      </c>
      <c r="K9443" t="str">
        <f>_xlfn.XLOOKUP(Table6[[#This Row],[Loan Date]],$Q$5:$Q$152,$R$5:$R$152)</f>
        <v>Monday</v>
      </c>
      <c r="L9443" t="str">
        <f>_xlfn.XLOOKUP(Table6[[#This Row],[Loan Date]],$Q$5:$Q$152,$S$5:$S$152)</f>
        <v>Week 8</v>
      </c>
    </row>
    <row r="9444" spans="1:12" x14ac:dyDescent="0.2">
      <c r="A9444" s="1">
        <v>44984</v>
      </c>
      <c r="B9444" t="s">
        <v>7</v>
      </c>
      <c r="C9444" s="1">
        <v>44984</v>
      </c>
      <c r="D9444" t="s">
        <v>178</v>
      </c>
      <c r="E9444" t="s">
        <v>168</v>
      </c>
      <c r="F9444" t="s">
        <v>168</v>
      </c>
      <c r="G9444" t="s">
        <v>20</v>
      </c>
      <c r="H9444" t="s">
        <v>0</v>
      </c>
      <c r="I9444">
        <f>MONTH(Table6[[#This Row],[Loan Date]])</f>
        <v>2</v>
      </c>
      <c r="J9444" t="str">
        <f>_xlfn.XLOOKUP(Table6[[#This Row],[Numeric Month]],$N$5:$N$11,$O$5:$O$11)</f>
        <v>Feb</v>
      </c>
      <c r="K9444" t="str">
        <f>_xlfn.XLOOKUP(Table6[[#This Row],[Loan Date]],$Q$5:$Q$152,$R$5:$R$152)</f>
        <v>Monday</v>
      </c>
      <c r="L9444" t="str">
        <f>_xlfn.XLOOKUP(Table6[[#This Row],[Loan Date]],$Q$5:$Q$152,$S$5:$S$152)</f>
        <v>Week 8</v>
      </c>
    </row>
    <row r="9445" spans="1:12" x14ac:dyDescent="0.2">
      <c r="A9445" s="1">
        <v>44984</v>
      </c>
      <c r="B9445" t="s">
        <v>7</v>
      </c>
      <c r="C9445" s="1">
        <v>44984</v>
      </c>
      <c r="D9445" t="s">
        <v>251</v>
      </c>
      <c r="E9445" t="s">
        <v>21</v>
      </c>
      <c r="F9445" t="s">
        <v>21</v>
      </c>
      <c r="G9445" t="s">
        <v>20</v>
      </c>
      <c r="H9445" t="s">
        <v>0</v>
      </c>
      <c r="I9445">
        <f>MONTH(Table6[[#This Row],[Loan Date]])</f>
        <v>2</v>
      </c>
      <c r="J9445" t="str">
        <f>_xlfn.XLOOKUP(Table6[[#This Row],[Numeric Month]],$N$5:$N$11,$O$5:$O$11)</f>
        <v>Feb</v>
      </c>
      <c r="K9445" t="str">
        <f>_xlfn.XLOOKUP(Table6[[#This Row],[Loan Date]],$Q$5:$Q$152,$R$5:$R$152)</f>
        <v>Monday</v>
      </c>
      <c r="L9445" t="str">
        <f>_xlfn.XLOOKUP(Table6[[#This Row],[Loan Date]],$Q$5:$Q$152,$S$5:$S$152)</f>
        <v>Week 8</v>
      </c>
    </row>
    <row r="9446" spans="1:12" x14ac:dyDescent="0.2">
      <c r="A9446" s="1">
        <v>44984</v>
      </c>
      <c r="B9446" t="s">
        <v>7</v>
      </c>
      <c r="C9446" s="1">
        <v>44984</v>
      </c>
      <c r="D9446" t="s">
        <v>171</v>
      </c>
      <c r="E9446" t="s">
        <v>23</v>
      </c>
      <c r="F9446" t="s">
        <v>23</v>
      </c>
      <c r="G9446" t="s">
        <v>20</v>
      </c>
      <c r="H9446" t="s">
        <v>0</v>
      </c>
      <c r="I9446">
        <f>MONTH(Table6[[#This Row],[Loan Date]])</f>
        <v>2</v>
      </c>
      <c r="J9446" t="str">
        <f>_xlfn.XLOOKUP(Table6[[#This Row],[Numeric Month]],$N$5:$N$11,$O$5:$O$11)</f>
        <v>Feb</v>
      </c>
      <c r="K9446" t="str">
        <f>_xlfn.XLOOKUP(Table6[[#This Row],[Loan Date]],$Q$5:$Q$152,$R$5:$R$152)</f>
        <v>Monday</v>
      </c>
      <c r="L9446" t="str">
        <f>_xlfn.XLOOKUP(Table6[[#This Row],[Loan Date]],$Q$5:$Q$152,$S$5:$S$152)</f>
        <v>Week 8</v>
      </c>
    </row>
    <row r="9447" spans="1:12" x14ac:dyDescent="0.2">
      <c r="A9447" s="1">
        <v>44984</v>
      </c>
      <c r="B9447" t="s">
        <v>5</v>
      </c>
      <c r="C9447" s="1">
        <v>45005</v>
      </c>
      <c r="D9447" t="s">
        <v>779</v>
      </c>
      <c r="E9447" t="s">
        <v>3</v>
      </c>
      <c r="F9447" t="s">
        <v>2</v>
      </c>
      <c r="G9447" t="s">
        <v>1</v>
      </c>
      <c r="H9447" t="s">
        <v>0</v>
      </c>
      <c r="I9447">
        <f>MONTH(Table6[[#This Row],[Loan Date]])</f>
        <v>2</v>
      </c>
      <c r="J9447" t="str">
        <f>_xlfn.XLOOKUP(Table6[[#This Row],[Numeric Month]],$N$5:$N$11,$O$5:$O$11)</f>
        <v>Feb</v>
      </c>
      <c r="K9447" t="str">
        <f>_xlfn.XLOOKUP(Table6[[#This Row],[Loan Date]],$Q$5:$Q$152,$R$5:$R$152)</f>
        <v>Monday</v>
      </c>
      <c r="L9447" t="str">
        <f>_xlfn.XLOOKUP(Table6[[#This Row],[Loan Date]],$Q$5:$Q$152,$S$5:$S$152)</f>
        <v>Week 8</v>
      </c>
    </row>
    <row r="9448" spans="1:12" x14ac:dyDescent="0.2">
      <c r="A9448" s="1">
        <v>44984</v>
      </c>
      <c r="B9448" t="s">
        <v>7</v>
      </c>
      <c r="C9448" s="1">
        <v>44997</v>
      </c>
      <c r="D9448" t="s">
        <v>778</v>
      </c>
      <c r="E9448" t="s">
        <v>3</v>
      </c>
      <c r="F9448" t="s">
        <v>2</v>
      </c>
      <c r="G9448" t="s">
        <v>1</v>
      </c>
      <c r="H9448" t="s">
        <v>0</v>
      </c>
      <c r="I9448">
        <f>MONTH(Table6[[#This Row],[Loan Date]])</f>
        <v>2</v>
      </c>
      <c r="J9448" t="str">
        <f>_xlfn.XLOOKUP(Table6[[#This Row],[Numeric Month]],$N$5:$N$11,$O$5:$O$11)</f>
        <v>Feb</v>
      </c>
      <c r="K9448" t="str">
        <f>_xlfn.XLOOKUP(Table6[[#This Row],[Loan Date]],$Q$5:$Q$152,$R$5:$R$152)</f>
        <v>Monday</v>
      </c>
      <c r="L9448" t="str">
        <f>_xlfn.XLOOKUP(Table6[[#This Row],[Loan Date]],$Q$5:$Q$152,$S$5:$S$152)</f>
        <v>Week 8</v>
      </c>
    </row>
    <row r="9449" spans="1:12" x14ac:dyDescent="0.2">
      <c r="A9449" s="1">
        <v>44984</v>
      </c>
      <c r="B9449" t="s">
        <v>7</v>
      </c>
      <c r="C9449" s="1">
        <v>44998</v>
      </c>
      <c r="D9449" t="s">
        <v>537</v>
      </c>
      <c r="E9449" t="s">
        <v>9</v>
      </c>
      <c r="F9449" t="s">
        <v>8</v>
      </c>
      <c r="G9449" t="s">
        <v>1</v>
      </c>
      <c r="H9449" t="s">
        <v>0</v>
      </c>
      <c r="I9449">
        <f>MONTH(Table6[[#This Row],[Loan Date]])</f>
        <v>2</v>
      </c>
      <c r="J9449" t="str">
        <f>_xlfn.XLOOKUP(Table6[[#This Row],[Numeric Month]],$N$5:$N$11,$O$5:$O$11)</f>
        <v>Feb</v>
      </c>
      <c r="K9449" t="str">
        <f>_xlfn.XLOOKUP(Table6[[#This Row],[Loan Date]],$Q$5:$Q$152,$R$5:$R$152)</f>
        <v>Monday</v>
      </c>
      <c r="L9449" t="str">
        <f>_xlfn.XLOOKUP(Table6[[#This Row],[Loan Date]],$Q$5:$Q$152,$S$5:$S$152)</f>
        <v>Week 8</v>
      </c>
    </row>
    <row r="9450" spans="1:12" x14ac:dyDescent="0.2">
      <c r="A9450" s="1">
        <v>44984</v>
      </c>
      <c r="B9450" t="s">
        <v>7</v>
      </c>
      <c r="C9450" s="1">
        <v>44984</v>
      </c>
      <c r="D9450" t="s">
        <v>57</v>
      </c>
      <c r="E9450" t="s">
        <v>37</v>
      </c>
      <c r="F9450" t="s">
        <v>37</v>
      </c>
      <c r="G9450" t="s">
        <v>20</v>
      </c>
      <c r="H9450" t="s">
        <v>0</v>
      </c>
      <c r="I9450">
        <f>MONTH(Table6[[#This Row],[Loan Date]])</f>
        <v>2</v>
      </c>
      <c r="J9450" t="str">
        <f>_xlfn.XLOOKUP(Table6[[#This Row],[Numeric Month]],$N$5:$N$11,$O$5:$O$11)</f>
        <v>Feb</v>
      </c>
      <c r="K9450" t="str">
        <f>_xlfn.XLOOKUP(Table6[[#This Row],[Loan Date]],$Q$5:$Q$152,$R$5:$R$152)</f>
        <v>Monday</v>
      </c>
      <c r="L9450" t="str">
        <f>_xlfn.XLOOKUP(Table6[[#This Row],[Loan Date]],$Q$5:$Q$152,$S$5:$S$152)</f>
        <v>Week 8</v>
      </c>
    </row>
    <row r="9451" spans="1:12" x14ac:dyDescent="0.2">
      <c r="A9451" s="1">
        <v>44984</v>
      </c>
      <c r="B9451" t="s">
        <v>7</v>
      </c>
      <c r="C9451" s="1">
        <v>44984</v>
      </c>
      <c r="D9451" t="s">
        <v>717</v>
      </c>
      <c r="E9451" t="s">
        <v>49</v>
      </c>
      <c r="F9451" t="s">
        <v>49</v>
      </c>
      <c r="G9451" t="s">
        <v>20</v>
      </c>
      <c r="H9451" t="s">
        <v>0</v>
      </c>
      <c r="I9451">
        <f>MONTH(Table6[[#This Row],[Loan Date]])</f>
        <v>2</v>
      </c>
      <c r="J9451" t="str">
        <f>_xlfn.XLOOKUP(Table6[[#This Row],[Numeric Month]],$N$5:$N$11,$O$5:$O$11)</f>
        <v>Feb</v>
      </c>
      <c r="K9451" t="str">
        <f>_xlfn.XLOOKUP(Table6[[#This Row],[Loan Date]],$Q$5:$Q$152,$R$5:$R$152)</f>
        <v>Monday</v>
      </c>
      <c r="L9451" t="str">
        <f>_xlfn.XLOOKUP(Table6[[#This Row],[Loan Date]],$Q$5:$Q$152,$S$5:$S$152)</f>
        <v>Week 8</v>
      </c>
    </row>
    <row r="9452" spans="1:12" x14ac:dyDescent="0.2">
      <c r="A9452" s="1">
        <v>44984</v>
      </c>
      <c r="B9452" t="s">
        <v>7</v>
      </c>
      <c r="C9452" s="1">
        <v>44991</v>
      </c>
      <c r="D9452" t="s">
        <v>777</v>
      </c>
      <c r="E9452" t="s">
        <v>15</v>
      </c>
      <c r="F9452" t="s">
        <v>14</v>
      </c>
      <c r="G9452" t="s">
        <v>1</v>
      </c>
      <c r="H9452" t="s">
        <v>0</v>
      </c>
      <c r="I9452">
        <f>MONTH(Table6[[#This Row],[Loan Date]])</f>
        <v>2</v>
      </c>
      <c r="J9452" t="str">
        <f>_xlfn.XLOOKUP(Table6[[#This Row],[Numeric Month]],$N$5:$N$11,$O$5:$O$11)</f>
        <v>Feb</v>
      </c>
      <c r="K9452" t="str">
        <f>_xlfn.XLOOKUP(Table6[[#This Row],[Loan Date]],$Q$5:$Q$152,$R$5:$R$152)</f>
        <v>Monday</v>
      </c>
      <c r="L9452" t="str">
        <f>_xlfn.XLOOKUP(Table6[[#This Row],[Loan Date]],$Q$5:$Q$152,$S$5:$S$152)</f>
        <v>Week 8</v>
      </c>
    </row>
    <row r="9453" spans="1:12" x14ac:dyDescent="0.2">
      <c r="A9453" s="1">
        <v>44984</v>
      </c>
      <c r="B9453" t="s">
        <v>7</v>
      </c>
      <c r="C9453" s="1">
        <v>44991</v>
      </c>
      <c r="D9453" t="s">
        <v>776</v>
      </c>
      <c r="E9453" t="s">
        <v>3</v>
      </c>
      <c r="F9453" t="s">
        <v>2</v>
      </c>
      <c r="G9453" t="s">
        <v>1</v>
      </c>
      <c r="H9453" t="s">
        <v>0</v>
      </c>
      <c r="I9453">
        <f>MONTH(Table6[[#This Row],[Loan Date]])</f>
        <v>2</v>
      </c>
      <c r="J9453" t="str">
        <f>_xlfn.XLOOKUP(Table6[[#This Row],[Numeric Month]],$N$5:$N$11,$O$5:$O$11)</f>
        <v>Feb</v>
      </c>
      <c r="K9453" t="str">
        <f>_xlfn.XLOOKUP(Table6[[#This Row],[Loan Date]],$Q$5:$Q$152,$R$5:$R$152)</f>
        <v>Monday</v>
      </c>
      <c r="L9453" t="str">
        <f>_xlfn.XLOOKUP(Table6[[#This Row],[Loan Date]],$Q$5:$Q$152,$S$5:$S$152)</f>
        <v>Week 8</v>
      </c>
    </row>
    <row r="9454" spans="1:12" x14ac:dyDescent="0.2">
      <c r="A9454" s="1">
        <v>44984</v>
      </c>
      <c r="B9454" t="s">
        <v>7</v>
      </c>
      <c r="C9454" s="1">
        <v>44991</v>
      </c>
      <c r="D9454" t="s">
        <v>775</v>
      </c>
      <c r="E9454" t="s">
        <v>52</v>
      </c>
      <c r="F9454" t="s">
        <v>51</v>
      </c>
      <c r="G9454" t="s">
        <v>1</v>
      </c>
      <c r="H9454" t="s">
        <v>0</v>
      </c>
      <c r="I9454">
        <f>MONTH(Table6[[#This Row],[Loan Date]])</f>
        <v>2</v>
      </c>
      <c r="J9454" t="str">
        <f>_xlfn.XLOOKUP(Table6[[#This Row],[Numeric Month]],$N$5:$N$11,$O$5:$O$11)</f>
        <v>Feb</v>
      </c>
      <c r="K9454" t="str">
        <f>_xlfn.XLOOKUP(Table6[[#This Row],[Loan Date]],$Q$5:$Q$152,$R$5:$R$152)</f>
        <v>Monday</v>
      </c>
      <c r="L9454" t="str">
        <f>_xlfn.XLOOKUP(Table6[[#This Row],[Loan Date]],$Q$5:$Q$152,$S$5:$S$152)</f>
        <v>Week 8</v>
      </c>
    </row>
    <row r="9455" spans="1:12" x14ac:dyDescent="0.2">
      <c r="A9455" s="1">
        <v>44984</v>
      </c>
      <c r="B9455" t="s">
        <v>7</v>
      </c>
      <c r="C9455" s="1">
        <v>44991</v>
      </c>
      <c r="D9455" t="s">
        <v>547</v>
      </c>
      <c r="E9455" t="s">
        <v>52</v>
      </c>
      <c r="F9455" t="s">
        <v>51</v>
      </c>
      <c r="G9455" t="s">
        <v>1</v>
      </c>
      <c r="H9455" t="s">
        <v>0</v>
      </c>
      <c r="I9455">
        <f>MONTH(Table6[[#This Row],[Loan Date]])</f>
        <v>2</v>
      </c>
      <c r="J9455" t="str">
        <f>_xlfn.XLOOKUP(Table6[[#This Row],[Numeric Month]],$N$5:$N$11,$O$5:$O$11)</f>
        <v>Feb</v>
      </c>
      <c r="K9455" t="str">
        <f>_xlfn.XLOOKUP(Table6[[#This Row],[Loan Date]],$Q$5:$Q$152,$R$5:$R$152)</f>
        <v>Monday</v>
      </c>
      <c r="L9455" t="str">
        <f>_xlfn.XLOOKUP(Table6[[#This Row],[Loan Date]],$Q$5:$Q$152,$S$5:$S$152)</f>
        <v>Week 8</v>
      </c>
    </row>
    <row r="9456" spans="1:12" x14ac:dyDescent="0.2">
      <c r="A9456" s="1">
        <v>44984</v>
      </c>
      <c r="B9456" t="s">
        <v>7</v>
      </c>
      <c r="C9456" s="1">
        <v>44984</v>
      </c>
      <c r="D9456" t="s">
        <v>22</v>
      </c>
      <c r="E9456" t="s">
        <v>21</v>
      </c>
      <c r="F9456" t="s">
        <v>21</v>
      </c>
      <c r="G9456" t="s">
        <v>20</v>
      </c>
      <c r="H9456" t="s">
        <v>0</v>
      </c>
      <c r="I9456">
        <f>MONTH(Table6[[#This Row],[Loan Date]])</f>
        <v>2</v>
      </c>
      <c r="J9456" t="str">
        <f>_xlfn.XLOOKUP(Table6[[#This Row],[Numeric Month]],$N$5:$N$11,$O$5:$O$11)</f>
        <v>Feb</v>
      </c>
      <c r="K9456" t="str">
        <f>_xlfn.XLOOKUP(Table6[[#This Row],[Loan Date]],$Q$5:$Q$152,$R$5:$R$152)</f>
        <v>Monday</v>
      </c>
      <c r="L9456" t="str">
        <f>_xlfn.XLOOKUP(Table6[[#This Row],[Loan Date]],$Q$5:$Q$152,$S$5:$S$152)</f>
        <v>Week 8</v>
      </c>
    </row>
    <row r="9457" spans="1:12" x14ac:dyDescent="0.2">
      <c r="A9457" s="1">
        <v>44984</v>
      </c>
      <c r="B9457" t="s">
        <v>7</v>
      </c>
      <c r="C9457" s="1">
        <v>44984</v>
      </c>
      <c r="D9457" t="s">
        <v>408</v>
      </c>
      <c r="E9457" t="s">
        <v>23</v>
      </c>
      <c r="F9457" t="s">
        <v>23</v>
      </c>
      <c r="G9457" t="s">
        <v>20</v>
      </c>
      <c r="H9457" t="s">
        <v>0</v>
      </c>
      <c r="I9457">
        <f>MONTH(Table6[[#This Row],[Loan Date]])</f>
        <v>2</v>
      </c>
      <c r="J9457" t="str">
        <f>_xlfn.XLOOKUP(Table6[[#This Row],[Numeric Month]],$N$5:$N$11,$O$5:$O$11)</f>
        <v>Feb</v>
      </c>
      <c r="K9457" t="str">
        <f>_xlfn.XLOOKUP(Table6[[#This Row],[Loan Date]],$Q$5:$Q$152,$R$5:$R$152)</f>
        <v>Monday</v>
      </c>
      <c r="L9457" t="str">
        <f>_xlfn.XLOOKUP(Table6[[#This Row],[Loan Date]],$Q$5:$Q$152,$S$5:$S$152)</f>
        <v>Week 8</v>
      </c>
    </row>
    <row r="9458" spans="1:12" x14ac:dyDescent="0.2">
      <c r="A9458" s="1">
        <v>44984</v>
      </c>
      <c r="B9458" t="s">
        <v>7</v>
      </c>
      <c r="C9458" s="1">
        <v>44984</v>
      </c>
      <c r="D9458" t="s">
        <v>734</v>
      </c>
      <c r="E9458" t="s">
        <v>21</v>
      </c>
      <c r="F9458" t="s">
        <v>21</v>
      </c>
      <c r="G9458" t="s">
        <v>20</v>
      </c>
      <c r="H9458" t="s">
        <v>0</v>
      </c>
      <c r="I9458">
        <f>MONTH(Table6[[#This Row],[Loan Date]])</f>
        <v>2</v>
      </c>
      <c r="J9458" t="str">
        <f>_xlfn.XLOOKUP(Table6[[#This Row],[Numeric Month]],$N$5:$N$11,$O$5:$O$11)</f>
        <v>Feb</v>
      </c>
      <c r="K9458" t="str">
        <f>_xlfn.XLOOKUP(Table6[[#This Row],[Loan Date]],$Q$5:$Q$152,$R$5:$R$152)</f>
        <v>Monday</v>
      </c>
      <c r="L9458" t="str">
        <f>_xlfn.XLOOKUP(Table6[[#This Row],[Loan Date]],$Q$5:$Q$152,$S$5:$S$152)</f>
        <v>Week 8</v>
      </c>
    </row>
    <row r="9459" spans="1:12" x14ac:dyDescent="0.2">
      <c r="A9459" s="1">
        <v>44984</v>
      </c>
      <c r="B9459" t="s">
        <v>7</v>
      </c>
      <c r="C9459" s="1">
        <v>44984</v>
      </c>
      <c r="D9459" t="s">
        <v>674</v>
      </c>
      <c r="E9459" t="s">
        <v>23</v>
      </c>
      <c r="F9459" t="s">
        <v>23</v>
      </c>
      <c r="G9459" t="s">
        <v>20</v>
      </c>
      <c r="H9459" t="s">
        <v>0</v>
      </c>
      <c r="I9459">
        <f>MONTH(Table6[[#This Row],[Loan Date]])</f>
        <v>2</v>
      </c>
      <c r="J9459" t="str">
        <f>_xlfn.XLOOKUP(Table6[[#This Row],[Numeric Month]],$N$5:$N$11,$O$5:$O$11)</f>
        <v>Feb</v>
      </c>
      <c r="K9459" t="str">
        <f>_xlfn.XLOOKUP(Table6[[#This Row],[Loan Date]],$Q$5:$Q$152,$R$5:$R$152)</f>
        <v>Monday</v>
      </c>
      <c r="L9459" t="str">
        <f>_xlfn.XLOOKUP(Table6[[#This Row],[Loan Date]],$Q$5:$Q$152,$S$5:$S$152)</f>
        <v>Week 8</v>
      </c>
    </row>
    <row r="9460" spans="1:12" x14ac:dyDescent="0.2">
      <c r="A9460" s="1">
        <v>44984</v>
      </c>
      <c r="B9460" t="s">
        <v>7</v>
      </c>
      <c r="C9460" s="1">
        <v>44998</v>
      </c>
      <c r="D9460" t="s">
        <v>774</v>
      </c>
      <c r="E9460" t="s">
        <v>3</v>
      </c>
      <c r="F9460" t="s">
        <v>2</v>
      </c>
      <c r="G9460" t="s">
        <v>1</v>
      </c>
      <c r="H9460" t="s">
        <v>0</v>
      </c>
      <c r="I9460">
        <f>MONTH(Table6[[#This Row],[Loan Date]])</f>
        <v>2</v>
      </c>
      <c r="J9460" t="str">
        <f>_xlfn.XLOOKUP(Table6[[#This Row],[Numeric Month]],$N$5:$N$11,$O$5:$O$11)</f>
        <v>Feb</v>
      </c>
      <c r="K9460" t="str">
        <f>_xlfn.XLOOKUP(Table6[[#This Row],[Loan Date]],$Q$5:$Q$152,$R$5:$R$152)</f>
        <v>Monday</v>
      </c>
      <c r="L9460" t="str">
        <f>_xlfn.XLOOKUP(Table6[[#This Row],[Loan Date]],$Q$5:$Q$152,$S$5:$S$152)</f>
        <v>Week 8</v>
      </c>
    </row>
    <row r="9461" spans="1:12" x14ac:dyDescent="0.2">
      <c r="A9461" s="1">
        <v>44984</v>
      </c>
      <c r="B9461" t="s">
        <v>7</v>
      </c>
      <c r="C9461" s="1">
        <v>44991</v>
      </c>
      <c r="D9461" t="s">
        <v>773</v>
      </c>
      <c r="E9461" t="s">
        <v>3</v>
      </c>
      <c r="F9461" t="s">
        <v>2</v>
      </c>
      <c r="G9461" t="s">
        <v>1</v>
      </c>
      <c r="H9461" t="s">
        <v>0</v>
      </c>
      <c r="I9461">
        <f>MONTH(Table6[[#This Row],[Loan Date]])</f>
        <v>2</v>
      </c>
      <c r="J9461" t="str">
        <f>_xlfn.XLOOKUP(Table6[[#This Row],[Numeric Month]],$N$5:$N$11,$O$5:$O$11)</f>
        <v>Feb</v>
      </c>
      <c r="K9461" t="str">
        <f>_xlfn.XLOOKUP(Table6[[#This Row],[Loan Date]],$Q$5:$Q$152,$R$5:$R$152)</f>
        <v>Monday</v>
      </c>
      <c r="L9461" t="str">
        <f>_xlfn.XLOOKUP(Table6[[#This Row],[Loan Date]],$Q$5:$Q$152,$S$5:$S$152)</f>
        <v>Week 8</v>
      </c>
    </row>
    <row r="9462" spans="1:12" x14ac:dyDescent="0.2">
      <c r="A9462" s="1">
        <v>44984</v>
      </c>
      <c r="B9462" t="s">
        <v>7</v>
      </c>
      <c r="C9462" s="1">
        <v>44992</v>
      </c>
      <c r="D9462" t="s">
        <v>772</v>
      </c>
      <c r="E9462" t="s">
        <v>9</v>
      </c>
      <c r="F9462" t="s">
        <v>8</v>
      </c>
      <c r="G9462" t="s">
        <v>1</v>
      </c>
      <c r="H9462" t="s">
        <v>0</v>
      </c>
      <c r="I9462">
        <f>MONTH(Table6[[#This Row],[Loan Date]])</f>
        <v>2</v>
      </c>
      <c r="J9462" t="str">
        <f>_xlfn.XLOOKUP(Table6[[#This Row],[Numeric Month]],$N$5:$N$11,$O$5:$O$11)</f>
        <v>Feb</v>
      </c>
      <c r="K9462" t="str">
        <f>_xlfn.XLOOKUP(Table6[[#This Row],[Loan Date]],$Q$5:$Q$152,$R$5:$R$152)</f>
        <v>Monday</v>
      </c>
      <c r="L9462" t="str">
        <f>_xlfn.XLOOKUP(Table6[[#This Row],[Loan Date]],$Q$5:$Q$152,$S$5:$S$152)</f>
        <v>Week 8</v>
      </c>
    </row>
    <row r="9463" spans="1:12" x14ac:dyDescent="0.2">
      <c r="A9463" s="1">
        <v>44984</v>
      </c>
      <c r="B9463" t="s">
        <v>5</v>
      </c>
      <c r="C9463" s="1">
        <v>44984</v>
      </c>
      <c r="D9463" t="s">
        <v>258</v>
      </c>
      <c r="E9463" t="s">
        <v>21</v>
      </c>
      <c r="F9463" t="s">
        <v>21</v>
      </c>
      <c r="G9463" t="s">
        <v>20</v>
      </c>
      <c r="H9463" t="s">
        <v>0</v>
      </c>
      <c r="I9463">
        <f>MONTH(Table6[[#This Row],[Loan Date]])</f>
        <v>2</v>
      </c>
      <c r="J9463" t="str">
        <f>_xlfn.XLOOKUP(Table6[[#This Row],[Numeric Month]],$N$5:$N$11,$O$5:$O$11)</f>
        <v>Feb</v>
      </c>
      <c r="K9463" t="str">
        <f>_xlfn.XLOOKUP(Table6[[#This Row],[Loan Date]],$Q$5:$Q$152,$R$5:$R$152)</f>
        <v>Monday</v>
      </c>
      <c r="L9463" t="str">
        <f>_xlfn.XLOOKUP(Table6[[#This Row],[Loan Date]],$Q$5:$Q$152,$S$5:$S$152)</f>
        <v>Week 8</v>
      </c>
    </row>
    <row r="9464" spans="1:12" x14ac:dyDescent="0.2">
      <c r="A9464" s="1">
        <v>44984</v>
      </c>
      <c r="B9464" t="s">
        <v>5</v>
      </c>
      <c r="C9464" s="1">
        <v>44984</v>
      </c>
      <c r="D9464" t="s">
        <v>26</v>
      </c>
      <c r="E9464" t="s">
        <v>23</v>
      </c>
      <c r="F9464" t="s">
        <v>23</v>
      </c>
      <c r="G9464" t="s">
        <v>20</v>
      </c>
      <c r="H9464" t="s">
        <v>0</v>
      </c>
      <c r="I9464">
        <f>MONTH(Table6[[#This Row],[Loan Date]])</f>
        <v>2</v>
      </c>
      <c r="J9464" t="str">
        <f>_xlfn.XLOOKUP(Table6[[#This Row],[Numeric Month]],$N$5:$N$11,$O$5:$O$11)</f>
        <v>Feb</v>
      </c>
      <c r="K9464" t="str">
        <f>_xlfn.XLOOKUP(Table6[[#This Row],[Loan Date]],$Q$5:$Q$152,$R$5:$R$152)</f>
        <v>Monday</v>
      </c>
      <c r="L9464" t="str">
        <f>_xlfn.XLOOKUP(Table6[[#This Row],[Loan Date]],$Q$5:$Q$152,$S$5:$S$152)</f>
        <v>Week 8</v>
      </c>
    </row>
    <row r="9465" spans="1:12" x14ac:dyDescent="0.2">
      <c r="A9465" s="1">
        <v>44984</v>
      </c>
      <c r="B9465" t="s">
        <v>5</v>
      </c>
      <c r="C9465" s="1">
        <v>44991</v>
      </c>
      <c r="D9465" t="s">
        <v>359</v>
      </c>
      <c r="E9465" t="s">
        <v>52</v>
      </c>
      <c r="F9465" t="s">
        <v>51</v>
      </c>
      <c r="G9465" t="s">
        <v>1</v>
      </c>
      <c r="H9465" t="s">
        <v>0</v>
      </c>
      <c r="I9465">
        <f>MONTH(Table6[[#This Row],[Loan Date]])</f>
        <v>2</v>
      </c>
      <c r="J9465" t="str">
        <f>_xlfn.XLOOKUP(Table6[[#This Row],[Numeric Month]],$N$5:$N$11,$O$5:$O$11)</f>
        <v>Feb</v>
      </c>
      <c r="K9465" t="str">
        <f>_xlfn.XLOOKUP(Table6[[#This Row],[Loan Date]],$Q$5:$Q$152,$R$5:$R$152)</f>
        <v>Monday</v>
      </c>
      <c r="L9465" t="str">
        <f>_xlfn.XLOOKUP(Table6[[#This Row],[Loan Date]],$Q$5:$Q$152,$S$5:$S$152)</f>
        <v>Week 8</v>
      </c>
    </row>
    <row r="9466" spans="1:12" x14ac:dyDescent="0.2">
      <c r="A9466" s="1">
        <v>44985</v>
      </c>
      <c r="B9466" t="s">
        <v>7</v>
      </c>
      <c r="C9466" s="1">
        <v>44988</v>
      </c>
      <c r="D9466" t="s">
        <v>250</v>
      </c>
      <c r="E9466" t="s">
        <v>44</v>
      </c>
      <c r="F9466" t="s">
        <v>44</v>
      </c>
      <c r="G9466" t="s">
        <v>39</v>
      </c>
      <c r="H9466" t="s">
        <v>0</v>
      </c>
      <c r="I9466">
        <f>MONTH(Table6[[#This Row],[Loan Date]])</f>
        <v>2</v>
      </c>
      <c r="J9466" t="str">
        <f>_xlfn.XLOOKUP(Table6[[#This Row],[Numeric Month]],$N$5:$N$11,$O$5:$O$11)</f>
        <v>Feb</v>
      </c>
      <c r="K9466" t="str">
        <f>_xlfn.XLOOKUP(Table6[[#This Row],[Loan Date]],$Q$5:$Q$152,$R$5:$R$152)</f>
        <v>Tuesday</v>
      </c>
      <c r="L9466" t="str">
        <f>_xlfn.XLOOKUP(Table6[[#This Row],[Loan Date]],$Q$5:$Q$152,$S$5:$S$152)</f>
        <v>Week 8</v>
      </c>
    </row>
    <row r="9467" spans="1:12" x14ac:dyDescent="0.2">
      <c r="A9467" s="1">
        <v>44985</v>
      </c>
      <c r="B9467" t="s">
        <v>5</v>
      </c>
      <c r="C9467" s="1">
        <v>44992</v>
      </c>
      <c r="D9467" t="s">
        <v>490</v>
      </c>
      <c r="E9467" t="s">
        <v>52</v>
      </c>
      <c r="F9467" t="s">
        <v>51</v>
      </c>
      <c r="G9467" t="s">
        <v>1</v>
      </c>
      <c r="H9467" t="s">
        <v>0</v>
      </c>
      <c r="I9467">
        <f>MONTH(Table6[[#This Row],[Loan Date]])</f>
        <v>2</v>
      </c>
      <c r="J9467" t="str">
        <f>_xlfn.XLOOKUP(Table6[[#This Row],[Numeric Month]],$N$5:$N$11,$O$5:$O$11)</f>
        <v>Feb</v>
      </c>
      <c r="K9467" t="str">
        <f>_xlfn.XLOOKUP(Table6[[#This Row],[Loan Date]],$Q$5:$Q$152,$R$5:$R$152)</f>
        <v>Tuesday</v>
      </c>
      <c r="L9467" t="str">
        <f>_xlfn.XLOOKUP(Table6[[#This Row],[Loan Date]],$Q$5:$Q$152,$S$5:$S$152)</f>
        <v>Week 8</v>
      </c>
    </row>
    <row r="9468" spans="1:12" x14ac:dyDescent="0.2">
      <c r="A9468" s="1">
        <v>44985</v>
      </c>
      <c r="B9468" t="s">
        <v>7</v>
      </c>
      <c r="C9468" s="1">
        <v>44985</v>
      </c>
      <c r="D9468" t="s">
        <v>472</v>
      </c>
      <c r="E9468" t="s">
        <v>37</v>
      </c>
      <c r="F9468" t="s">
        <v>37</v>
      </c>
      <c r="G9468" t="s">
        <v>20</v>
      </c>
      <c r="H9468" t="s">
        <v>0</v>
      </c>
      <c r="I9468">
        <f>MONTH(Table6[[#This Row],[Loan Date]])</f>
        <v>2</v>
      </c>
      <c r="J9468" t="str">
        <f>_xlfn.XLOOKUP(Table6[[#This Row],[Numeric Month]],$N$5:$N$11,$O$5:$O$11)</f>
        <v>Feb</v>
      </c>
      <c r="K9468" t="str">
        <f>_xlfn.XLOOKUP(Table6[[#This Row],[Loan Date]],$Q$5:$Q$152,$R$5:$R$152)</f>
        <v>Tuesday</v>
      </c>
      <c r="L9468" t="str">
        <f>_xlfn.XLOOKUP(Table6[[#This Row],[Loan Date]],$Q$5:$Q$152,$S$5:$S$152)</f>
        <v>Week 8</v>
      </c>
    </row>
    <row r="9469" spans="1:12" x14ac:dyDescent="0.2">
      <c r="A9469" s="1">
        <v>44985</v>
      </c>
      <c r="B9469" t="s">
        <v>5</v>
      </c>
      <c r="C9469" s="1">
        <v>44992</v>
      </c>
      <c r="D9469" t="s">
        <v>547</v>
      </c>
      <c r="E9469" t="s">
        <v>52</v>
      </c>
      <c r="F9469" t="s">
        <v>51</v>
      </c>
      <c r="G9469" t="s">
        <v>1</v>
      </c>
      <c r="H9469" t="s">
        <v>0</v>
      </c>
      <c r="I9469">
        <f>MONTH(Table6[[#This Row],[Loan Date]])</f>
        <v>2</v>
      </c>
      <c r="J9469" t="str">
        <f>_xlfn.XLOOKUP(Table6[[#This Row],[Numeric Month]],$N$5:$N$11,$O$5:$O$11)</f>
        <v>Feb</v>
      </c>
      <c r="K9469" t="str">
        <f>_xlfn.XLOOKUP(Table6[[#This Row],[Loan Date]],$Q$5:$Q$152,$R$5:$R$152)</f>
        <v>Tuesday</v>
      </c>
      <c r="L9469" t="str">
        <f>_xlfn.XLOOKUP(Table6[[#This Row],[Loan Date]],$Q$5:$Q$152,$S$5:$S$152)</f>
        <v>Week 8</v>
      </c>
    </row>
    <row r="9470" spans="1:12" x14ac:dyDescent="0.2">
      <c r="A9470" s="1">
        <v>44985</v>
      </c>
      <c r="B9470" t="s">
        <v>7</v>
      </c>
      <c r="C9470" s="1">
        <v>44985</v>
      </c>
      <c r="D9470" t="s">
        <v>615</v>
      </c>
      <c r="E9470" t="s">
        <v>37</v>
      </c>
      <c r="F9470" t="s">
        <v>37</v>
      </c>
      <c r="G9470" t="s">
        <v>20</v>
      </c>
      <c r="H9470" t="s">
        <v>0</v>
      </c>
      <c r="I9470">
        <f>MONTH(Table6[[#This Row],[Loan Date]])</f>
        <v>2</v>
      </c>
      <c r="J9470" t="str">
        <f>_xlfn.XLOOKUP(Table6[[#This Row],[Numeric Month]],$N$5:$N$11,$O$5:$O$11)</f>
        <v>Feb</v>
      </c>
      <c r="K9470" t="str">
        <f>_xlfn.XLOOKUP(Table6[[#This Row],[Loan Date]],$Q$5:$Q$152,$R$5:$R$152)</f>
        <v>Tuesday</v>
      </c>
      <c r="L9470" t="str">
        <f>_xlfn.XLOOKUP(Table6[[#This Row],[Loan Date]],$Q$5:$Q$152,$S$5:$S$152)</f>
        <v>Week 8</v>
      </c>
    </row>
    <row r="9471" spans="1:12" x14ac:dyDescent="0.2">
      <c r="A9471" s="1">
        <v>44985</v>
      </c>
      <c r="B9471" t="s">
        <v>107</v>
      </c>
      <c r="C9471" s="1">
        <v>44992</v>
      </c>
      <c r="D9471" t="s">
        <v>56</v>
      </c>
      <c r="E9471" t="s">
        <v>52</v>
      </c>
      <c r="F9471" t="s">
        <v>51</v>
      </c>
      <c r="G9471" t="s">
        <v>1</v>
      </c>
      <c r="H9471" t="s">
        <v>0</v>
      </c>
      <c r="I9471">
        <f>MONTH(Table6[[#This Row],[Loan Date]])</f>
        <v>2</v>
      </c>
      <c r="J9471" t="str">
        <f>_xlfn.XLOOKUP(Table6[[#This Row],[Numeric Month]],$N$5:$N$11,$O$5:$O$11)</f>
        <v>Feb</v>
      </c>
      <c r="K9471" t="str">
        <f>_xlfn.XLOOKUP(Table6[[#This Row],[Loan Date]],$Q$5:$Q$152,$R$5:$R$152)</f>
        <v>Tuesday</v>
      </c>
      <c r="L9471" t="str">
        <f>_xlfn.XLOOKUP(Table6[[#This Row],[Loan Date]],$Q$5:$Q$152,$S$5:$S$152)</f>
        <v>Week 8</v>
      </c>
    </row>
    <row r="9472" spans="1:12" x14ac:dyDescent="0.2">
      <c r="A9472" s="1">
        <v>44985</v>
      </c>
      <c r="B9472" t="s">
        <v>7</v>
      </c>
      <c r="C9472" s="1">
        <v>44992</v>
      </c>
      <c r="D9472" t="s">
        <v>771</v>
      </c>
      <c r="E9472" t="s">
        <v>204</v>
      </c>
      <c r="F9472" t="s">
        <v>2</v>
      </c>
      <c r="G9472" t="s">
        <v>1</v>
      </c>
      <c r="H9472" t="s">
        <v>0</v>
      </c>
      <c r="I9472">
        <f>MONTH(Table6[[#This Row],[Loan Date]])</f>
        <v>2</v>
      </c>
      <c r="J9472" t="str">
        <f>_xlfn.XLOOKUP(Table6[[#This Row],[Numeric Month]],$N$5:$N$11,$O$5:$O$11)</f>
        <v>Feb</v>
      </c>
      <c r="K9472" t="str">
        <f>_xlfn.XLOOKUP(Table6[[#This Row],[Loan Date]],$Q$5:$Q$152,$R$5:$R$152)</f>
        <v>Tuesday</v>
      </c>
      <c r="L9472" t="str">
        <f>_xlfn.XLOOKUP(Table6[[#This Row],[Loan Date]],$Q$5:$Q$152,$S$5:$S$152)</f>
        <v>Week 8</v>
      </c>
    </row>
    <row r="9473" spans="1:12" x14ac:dyDescent="0.2">
      <c r="A9473" s="1">
        <v>44985</v>
      </c>
      <c r="B9473" t="s">
        <v>7</v>
      </c>
      <c r="C9473" s="1">
        <v>44985</v>
      </c>
      <c r="D9473" t="s">
        <v>440</v>
      </c>
      <c r="E9473" t="s">
        <v>49</v>
      </c>
      <c r="F9473" t="s">
        <v>49</v>
      </c>
      <c r="G9473" t="s">
        <v>20</v>
      </c>
      <c r="H9473" t="s">
        <v>0</v>
      </c>
      <c r="I9473">
        <f>MONTH(Table6[[#This Row],[Loan Date]])</f>
        <v>2</v>
      </c>
      <c r="J9473" t="str">
        <f>_xlfn.XLOOKUP(Table6[[#This Row],[Numeric Month]],$N$5:$N$11,$O$5:$O$11)</f>
        <v>Feb</v>
      </c>
      <c r="K9473" t="str">
        <f>_xlfn.XLOOKUP(Table6[[#This Row],[Loan Date]],$Q$5:$Q$152,$R$5:$R$152)</f>
        <v>Tuesday</v>
      </c>
      <c r="L9473" t="str">
        <f>_xlfn.XLOOKUP(Table6[[#This Row],[Loan Date]],$Q$5:$Q$152,$S$5:$S$152)</f>
        <v>Week 8</v>
      </c>
    </row>
    <row r="9474" spans="1:12" x14ac:dyDescent="0.2">
      <c r="A9474" s="1">
        <v>44985</v>
      </c>
      <c r="B9474" t="s">
        <v>7</v>
      </c>
      <c r="C9474" s="1">
        <v>44985</v>
      </c>
      <c r="D9474" t="s">
        <v>738</v>
      </c>
      <c r="E9474" t="s">
        <v>21</v>
      </c>
      <c r="F9474" t="s">
        <v>21</v>
      </c>
      <c r="G9474" t="s">
        <v>20</v>
      </c>
      <c r="H9474" t="s">
        <v>0</v>
      </c>
      <c r="I9474">
        <f>MONTH(Table6[[#This Row],[Loan Date]])</f>
        <v>2</v>
      </c>
      <c r="J9474" t="str">
        <f>_xlfn.XLOOKUP(Table6[[#This Row],[Numeric Month]],$N$5:$N$11,$O$5:$O$11)</f>
        <v>Feb</v>
      </c>
      <c r="K9474" t="str">
        <f>_xlfn.XLOOKUP(Table6[[#This Row],[Loan Date]],$Q$5:$Q$152,$R$5:$R$152)</f>
        <v>Tuesday</v>
      </c>
      <c r="L9474" t="str">
        <f>_xlfn.XLOOKUP(Table6[[#This Row],[Loan Date]],$Q$5:$Q$152,$S$5:$S$152)</f>
        <v>Week 8</v>
      </c>
    </row>
    <row r="9475" spans="1:12" x14ac:dyDescent="0.2">
      <c r="A9475" s="1">
        <v>44985</v>
      </c>
      <c r="B9475" t="s">
        <v>7</v>
      </c>
      <c r="C9475" s="1">
        <v>44985</v>
      </c>
      <c r="D9475" t="s">
        <v>681</v>
      </c>
      <c r="E9475" t="s">
        <v>23</v>
      </c>
      <c r="F9475" t="s">
        <v>23</v>
      </c>
      <c r="G9475" t="s">
        <v>20</v>
      </c>
      <c r="H9475" t="s">
        <v>0</v>
      </c>
      <c r="I9475">
        <f>MONTH(Table6[[#This Row],[Loan Date]])</f>
        <v>2</v>
      </c>
      <c r="J9475" t="str">
        <f>_xlfn.XLOOKUP(Table6[[#This Row],[Numeric Month]],$N$5:$N$11,$O$5:$O$11)</f>
        <v>Feb</v>
      </c>
      <c r="K9475" t="str">
        <f>_xlfn.XLOOKUP(Table6[[#This Row],[Loan Date]],$Q$5:$Q$152,$R$5:$R$152)</f>
        <v>Tuesday</v>
      </c>
      <c r="L9475" t="str">
        <f>_xlfn.XLOOKUP(Table6[[#This Row],[Loan Date]],$Q$5:$Q$152,$S$5:$S$152)</f>
        <v>Week 8</v>
      </c>
    </row>
    <row r="9476" spans="1:12" x14ac:dyDescent="0.2">
      <c r="A9476" s="1">
        <v>44985</v>
      </c>
      <c r="B9476" t="s">
        <v>7</v>
      </c>
      <c r="C9476" s="1">
        <v>44988</v>
      </c>
      <c r="D9476" t="s">
        <v>84</v>
      </c>
      <c r="E9476" t="s">
        <v>44</v>
      </c>
      <c r="F9476" t="s">
        <v>44</v>
      </c>
      <c r="G9476" t="s">
        <v>39</v>
      </c>
      <c r="H9476" t="s">
        <v>0</v>
      </c>
      <c r="I9476">
        <f>MONTH(Table6[[#This Row],[Loan Date]])</f>
        <v>2</v>
      </c>
      <c r="J9476" t="str">
        <f>_xlfn.XLOOKUP(Table6[[#This Row],[Numeric Month]],$N$5:$N$11,$O$5:$O$11)</f>
        <v>Feb</v>
      </c>
      <c r="K9476" t="str">
        <f>_xlfn.XLOOKUP(Table6[[#This Row],[Loan Date]],$Q$5:$Q$152,$R$5:$R$152)</f>
        <v>Tuesday</v>
      </c>
      <c r="L9476" t="str">
        <f>_xlfn.XLOOKUP(Table6[[#This Row],[Loan Date]],$Q$5:$Q$152,$S$5:$S$152)</f>
        <v>Week 8</v>
      </c>
    </row>
    <row r="9477" spans="1:12" x14ac:dyDescent="0.2">
      <c r="A9477" s="1">
        <v>44985</v>
      </c>
      <c r="B9477" t="s">
        <v>5</v>
      </c>
      <c r="C9477" s="1">
        <v>44999</v>
      </c>
      <c r="D9477" t="s">
        <v>489</v>
      </c>
      <c r="E9477" t="s">
        <v>15</v>
      </c>
      <c r="F9477" t="s">
        <v>14</v>
      </c>
      <c r="G9477" t="s">
        <v>1</v>
      </c>
      <c r="H9477" t="s">
        <v>0</v>
      </c>
      <c r="I9477">
        <f>MONTH(Table6[[#This Row],[Loan Date]])</f>
        <v>2</v>
      </c>
      <c r="J9477" t="str">
        <f>_xlfn.XLOOKUP(Table6[[#This Row],[Numeric Month]],$N$5:$N$11,$O$5:$O$11)</f>
        <v>Feb</v>
      </c>
      <c r="K9477" t="str">
        <f>_xlfn.XLOOKUP(Table6[[#This Row],[Loan Date]],$Q$5:$Q$152,$R$5:$R$152)</f>
        <v>Tuesday</v>
      </c>
      <c r="L9477" t="str">
        <f>_xlfn.XLOOKUP(Table6[[#This Row],[Loan Date]],$Q$5:$Q$152,$S$5:$S$152)</f>
        <v>Week 8</v>
      </c>
    </row>
    <row r="9478" spans="1:12" x14ac:dyDescent="0.2">
      <c r="A9478" s="1">
        <v>44985</v>
      </c>
      <c r="B9478" t="s">
        <v>7</v>
      </c>
      <c r="C9478" s="1">
        <v>44992</v>
      </c>
      <c r="D9478" t="s">
        <v>770</v>
      </c>
      <c r="E9478" t="s">
        <v>3</v>
      </c>
      <c r="F9478" t="s">
        <v>2</v>
      </c>
      <c r="G9478" t="s">
        <v>1</v>
      </c>
      <c r="H9478" t="s">
        <v>0</v>
      </c>
      <c r="I9478">
        <f>MONTH(Table6[[#This Row],[Loan Date]])</f>
        <v>2</v>
      </c>
      <c r="J9478" t="str">
        <f>_xlfn.XLOOKUP(Table6[[#This Row],[Numeric Month]],$N$5:$N$11,$O$5:$O$11)</f>
        <v>Feb</v>
      </c>
      <c r="K9478" t="str">
        <f>_xlfn.XLOOKUP(Table6[[#This Row],[Loan Date]],$Q$5:$Q$152,$R$5:$R$152)</f>
        <v>Tuesday</v>
      </c>
      <c r="L9478" t="str">
        <f>_xlfn.XLOOKUP(Table6[[#This Row],[Loan Date]],$Q$5:$Q$152,$S$5:$S$152)</f>
        <v>Week 8</v>
      </c>
    </row>
    <row r="9479" spans="1:12" x14ac:dyDescent="0.2">
      <c r="A9479" s="1">
        <v>44985</v>
      </c>
      <c r="B9479" t="s">
        <v>7</v>
      </c>
      <c r="C9479" s="1">
        <v>44985</v>
      </c>
      <c r="D9479" t="s">
        <v>618</v>
      </c>
      <c r="E9479" t="s">
        <v>168</v>
      </c>
      <c r="F9479" t="s">
        <v>168</v>
      </c>
      <c r="G9479" t="s">
        <v>20</v>
      </c>
      <c r="H9479" t="s">
        <v>0</v>
      </c>
      <c r="I9479">
        <f>MONTH(Table6[[#This Row],[Loan Date]])</f>
        <v>2</v>
      </c>
      <c r="J9479" t="str">
        <f>_xlfn.XLOOKUP(Table6[[#This Row],[Numeric Month]],$N$5:$N$11,$O$5:$O$11)</f>
        <v>Feb</v>
      </c>
      <c r="K9479" t="str">
        <f>_xlfn.XLOOKUP(Table6[[#This Row],[Loan Date]],$Q$5:$Q$152,$R$5:$R$152)</f>
        <v>Tuesday</v>
      </c>
      <c r="L9479" t="str">
        <f>_xlfn.XLOOKUP(Table6[[#This Row],[Loan Date]],$Q$5:$Q$152,$S$5:$S$152)</f>
        <v>Week 8</v>
      </c>
    </row>
    <row r="9480" spans="1:12" x14ac:dyDescent="0.2">
      <c r="A9480" s="1">
        <v>44985</v>
      </c>
      <c r="B9480" t="s">
        <v>7</v>
      </c>
      <c r="C9480" s="1">
        <v>44985</v>
      </c>
      <c r="D9480" t="s">
        <v>138</v>
      </c>
      <c r="E9480" t="s">
        <v>37</v>
      </c>
      <c r="F9480" t="s">
        <v>37</v>
      </c>
      <c r="G9480" t="s">
        <v>20</v>
      </c>
      <c r="H9480" t="s">
        <v>0</v>
      </c>
      <c r="I9480">
        <f>MONTH(Table6[[#This Row],[Loan Date]])</f>
        <v>2</v>
      </c>
      <c r="J9480" t="str">
        <f>_xlfn.XLOOKUP(Table6[[#This Row],[Numeric Month]],$N$5:$N$11,$O$5:$O$11)</f>
        <v>Feb</v>
      </c>
      <c r="K9480" t="str">
        <f>_xlfn.XLOOKUP(Table6[[#This Row],[Loan Date]],$Q$5:$Q$152,$R$5:$R$152)</f>
        <v>Tuesday</v>
      </c>
      <c r="L9480" t="str">
        <f>_xlfn.XLOOKUP(Table6[[#This Row],[Loan Date]],$Q$5:$Q$152,$S$5:$S$152)</f>
        <v>Week 8</v>
      </c>
    </row>
    <row r="9481" spans="1:12" x14ac:dyDescent="0.2">
      <c r="A9481" s="1">
        <v>44985</v>
      </c>
      <c r="B9481" t="s">
        <v>7</v>
      </c>
      <c r="C9481" s="1">
        <v>44985</v>
      </c>
      <c r="D9481" t="s">
        <v>171</v>
      </c>
      <c r="E9481" t="s">
        <v>23</v>
      </c>
      <c r="F9481" t="s">
        <v>23</v>
      </c>
      <c r="G9481" t="s">
        <v>20</v>
      </c>
      <c r="H9481" t="s">
        <v>0</v>
      </c>
      <c r="I9481">
        <f>MONTH(Table6[[#This Row],[Loan Date]])</f>
        <v>2</v>
      </c>
      <c r="J9481" t="str">
        <f>_xlfn.XLOOKUP(Table6[[#This Row],[Numeric Month]],$N$5:$N$11,$O$5:$O$11)</f>
        <v>Feb</v>
      </c>
      <c r="K9481" t="str">
        <f>_xlfn.XLOOKUP(Table6[[#This Row],[Loan Date]],$Q$5:$Q$152,$R$5:$R$152)</f>
        <v>Tuesday</v>
      </c>
      <c r="L9481" t="str">
        <f>_xlfn.XLOOKUP(Table6[[#This Row],[Loan Date]],$Q$5:$Q$152,$S$5:$S$152)</f>
        <v>Week 8</v>
      </c>
    </row>
    <row r="9482" spans="1:12" x14ac:dyDescent="0.2">
      <c r="A9482" s="1">
        <v>44985</v>
      </c>
      <c r="B9482" t="s">
        <v>7</v>
      </c>
      <c r="C9482" s="1">
        <v>44985</v>
      </c>
      <c r="D9482" t="s">
        <v>31</v>
      </c>
      <c r="E9482" t="s">
        <v>21</v>
      </c>
      <c r="F9482" t="s">
        <v>21</v>
      </c>
      <c r="G9482" t="s">
        <v>20</v>
      </c>
      <c r="H9482" t="s">
        <v>0</v>
      </c>
      <c r="I9482">
        <f>MONTH(Table6[[#This Row],[Loan Date]])</f>
        <v>2</v>
      </c>
      <c r="J9482" t="str">
        <f>_xlfn.XLOOKUP(Table6[[#This Row],[Numeric Month]],$N$5:$N$11,$O$5:$O$11)</f>
        <v>Feb</v>
      </c>
      <c r="K9482" t="str">
        <f>_xlfn.XLOOKUP(Table6[[#This Row],[Loan Date]],$Q$5:$Q$152,$R$5:$R$152)</f>
        <v>Tuesday</v>
      </c>
      <c r="L9482" t="str">
        <f>_xlfn.XLOOKUP(Table6[[#This Row],[Loan Date]],$Q$5:$Q$152,$S$5:$S$152)</f>
        <v>Week 8</v>
      </c>
    </row>
    <row r="9483" spans="1:12" x14ac:dyDescent="0.2">
      <c r="A9483" s="1">
        <v>44985</v>
      </c>
      <c r="B9483" t="s">
        <v>7</v>
      </c>
      <c r="C9483" s="1">
        <v>45009</v>
      </c>
      <c r="D9483" t="s">
        <v>769</v>
      </c>
      <c r="E9483" t="s">
        <v>9</v>
      </c>
      <c r="F9483" t="s">
        <v>8</v>
      </c>
      <c r="G9483" t="s">
        <v>1</v>
      </c>
      <c r="H9483" t="s">
        <v>0</v>
      </c>
      <c r="I9483">
        <f>MONTH(Table6[[#This Row],[Loan Date]])</f>
        <v>2</v>
      </c>
      <c r="J9483" t="str">
        <f>_xlfn.XLOOKUP(Table6[[#This Row],[Numeric Month]],$N$5:$N$11,$O$5:$O$11)</f>
        <v>Feb</v>
      </c>
      <c r="K9483" t="str">
        <f>_xlfn.XLOOKUP(Table6[[#This Row],[Loan Date]],$Q$5:$Q$152,$R$5:$R$152)</f>
        <v>Tuesday</v>
      </c>
      <c r="L9483" t="str">
        <f>_xlfn.XLOOKUP(Table6[[#This Row],[Loan Date]],$Q$5:$Q$152,$S$5:$S$152)</f>
        <v>Week 8</v>
      </c>
    </row>
    <row r="9484" spans="1:12" x14ac:dyDescent="0.2">
      <c r="A9484" s="1">
        <v>44985</v>
      </c>
      <c r="B9484" t="s">
        <v>5</v>
      </c>
      <c r="C9484" s="1">
        <v>44999</v>
      </c>
      <c r="D9484" t="s">
        <v>490</v>
      </c>
      <c r="E9484" t="s">
        <v>52</v>
      </c>
      <c r="F9484" t="s">
        <v>51</v>
      </c>
      <c r="G9484" t="s">
        <v>1</v>
      </c>
      <c r="H9484" t="s">
        <v>0</v>
      </c>
      <c r="I9484">
        <f>MONTH(Table6[[#This Row],[Loan Date]])</f>
        <v>2</v>
      </c>
      <c r="J9484" t="str">
        <f>_xlfn.XLOOKUP(Table6[[#This Row],[Numeric Month]],$N$5:$N$11,$O$5:$O$11)</f>
        <v>Feb</v>
      </c>
      <c r="K9484" t="str">
        <f>_xlfn.XLOOKUP(Table6[[#This Row],[Loan Date]],$Q$5:$Q$152,$R$5:$R$152)</f>
        <v>Tuesday</v>
      </c>
      <c r="L9484" t="str">
        <f>_xlfn.XLOOKUP(Table6[[#This Row],[Loan Date]],$Q$5:$Q$152,$S$5:$S$152)</f>
        <v>Week 8</v>
      </c>
    </row>
    <row r="9485" spans="1:12" x14ac:dyDescent="0.2">
      <c r="A9485" s="1">
        <v>44985</v>
      </c>
      <c r="B9485" t="s">
        <v>5</v>
      </c>
      <c r="C9485" s="1">
        <v>44985</v>
      </c>
      <c r="D9485" t="s">
        <v>768</v>
      </c>
      <c r="E9485" t="s">
        <v>37</v>
      </c>
      <c r="F9485" t="s">
        <v>37</v>
      </c>
      <c r="G9485" t="s">
        <v>20</v>
      </c>
      <c r="H9485" t="s">
        <v>0</v>
      </c>
      <c r="I9485">
        <f>MONTH(Table6[[#This Row],[Loan Date]])</f>
        <v>2</v>
      </c>
      <c r="J9485" t="str">
        <f>_xlfn.XLOOKUP(Table6[[#This Row],[Numeric Month]],$N$5:$N$11,$O$5:$O$11)</f>
        <v>Feb</v>
      </c>
      <c r="K9485" t="str">
        <f>_xlfn.XLOOKUP(Table6[[#This Row],[Loan Date]],$Q$5:$Q$152,$R$5:$R$152)</f>
        <v>Tuesday</v>
      </c>
      <c r="L9485" t="str">
        <f>_xlfn.XLOOKUP(Table6[[#This Row],[Loan Date]],$Q$5:$Q$152,$S$5:$S$152)</f>
        <v>Week 8</v>
      </c>
    </row>
    <row r="9486" spans="1:12" x14ac:dyDescent="0.2">
      <c r="A9486" s="1">
        <v>44985</v>
      </c>
      <c r="B9486" t="s">
        <v>5</v>
      </c>
      <c r="C9486" s="1">
        <v>44985</v>
      </c>
      <c r="D9486" t="s">
        <v>632</v>
      </c>
      <c r="E9486" t="s">
        <v>12</v>
      </c>
      <c r="F9486" t="s">
        <v>12</v>
      </c>
      <c r="G9486" t="s">
        <v>11</v>
      </c>
      <c r="H9486" t="s">
        <v>0</v>
      </c>
      <c r="I9486">
        <f>MONTH(Table6[[#This Row],[Loan Date]])</f>
        <v>2</v>
      </c>
      <c r="J9486" t="str">
        <f>_xlfn.XLOOKUP(Table6[[#This Row],[Numeric Month]],$N$5:$N$11,$O$5:$O$11)</f>
        <v>Feb</v>
      </c>
      <c r="K9486" t="str">
        <f>_xlfn.XLOOKUP(Table6[[#This Row],[Loan Date]],$Q$5:$Q$152,$R$5:$R$152)</f>
        <v>Tuesday</v>
      </c>
      <c r="L9486" t="str">
        <f>_xlfn.XLOOKUP(Table6[[#This Row],[Loan Date]],$Q$5:$Q$152,$S$5:$S$152)</f>
        <v>Week 8</v>
      </c>
    </row>
    <row r="9487" spans="1:12" x14ac:dyDescent="0.2">
      <c r="A9487" s="1">
        <v>44985</v>
      </c>
      <c r="B9487" t="s">
        <v>7</v>
      </c>
      <c r="C9487" s="1">
        <v>44992</v>
      </c>
      <c r="D9487" t="s">
        <v>767</v>
      </c>
      <c r="E9487" t="s">
        <v>15</v>
      </c>
      <c r="F9487" t="s">
        <v>14</v>
      </c>
      <c r="G9487" t="s">
        <v>1</v>
      </c>
      <c r="H9487" t="s">
        <v>0</v>
      </c>
      <c r="I9487">
        <f>MONTH(Table6[[#This Row],[Loan Date]])</f>
        <v>2</v>
      </c>
      <c r="J9487" t="str">
        <f>_xlfn.XLOOKUP(Table6[[#This Row],[Numeric Month]],$N$5:$N$11,$O$5:$O$11)</f>
        <v>Feb</v>
      </c>
      <c r="K9487" t="str">
        <f>_xlfn.XLOOKUP(Table6[[#This Row],[Loan Date]],$Q$5:$Q$152,$R$5:$R$152)</f>
        <v>Tuesday</v>
      </c>
      <c r="L9487" t="str">
        <f>_xlfn.XLOOKUP(Table6[[#This Row],[Loan Date]],$Q$5:$Q$152,$S$5:$S$152)</f>
        <v>Week 8</v>
      </c>
    </row>
    <row r="9488" spans="1:12" x14ac:dyDescent="0.2">
      <c r="A9488" s="1">
        <v>44985</v>
      </c>
      <c r="B9488" t="s">
        <v>5</v>
      </c>
      <c r="C9488" s="1">
        <v>44985</v>
      </c>
      <c r="D9488" t="s">
        <v>428</v>
      </c>
      <c r="E9488" t="s">
        <v>37</v>
      </c>
      <c r="F9488" t="s">
        <v>37</v>
      </c>
      <c r="G9488" t="s">
        <v>20</v>
      </c>
      <c r="H9488" t="s">
        <v>0</v>
      </c>
      <c r="I9488">
        <f>MONTH(Table6[[#This Row],[Loan Date]])</f>
        <v>2</v>
      </c>
      <c r="J9488" t="str">
        <f>_xlfn.XLOOKUP(Table6[[#This Row],[Numeric Month]],$N$5:$N$11,$O$5:$O$11)</f>
        <v>Feb</v>
      </c>
      <c r="K9488" t="str">
        <f>_xlfn.XLOOKUP(Table6[[#This Row],[Loan Date]],$Q$5:$Q$152,$R$5:$R$152)</f>
        <v>Tuesday</v>
      </c>
      <c r="L9488" t="str">
        <f>_xlfn.XLOOKUP(Table6[[#This Row],[Loan Date]],$Q$5:$Q$152,$S$5:$S$152)</f>
        <v>Week 8</v>
      </c>
    </row>
    <row r="9489" spans="1:12" x14ac:dyDescent="0.2">
      <c r="A9489" s="1">
        <v>44985</v>
      </c>
      <c r="B9489" t="s">
        <v>7</v>
      </c>
      <c r="C9489" s="1">
        <v>44985</v>
      </c>
      <c r="D9489" t="s">
        <v>26</v>
      </c>
      <c r="E9489" t="s">
        <v>23</v>
      </c>
      <c r="F9489" t="s">
        <v>23</v>
      </c>
      <c r="G9489" t="s">
        <v>20</v>
      </c>
      <c r="H9489" t="s">
        <v>0</v>
      </c>
      <c r="I9489">
        <f>MONTH(Table6[[#This Row],[Loan Date]])</f>
        <v>2</v>
      </c>
      <c r="J9489" t="str">
        <f>_xlfn.XLOOKUP(Table6[[#This Row],[Numeric Month]],$N$5:$N$11,$O$5:$O$11)</f>
        <v>Feb</v>
      </c>
      <c r="K9489" t="str">
        <f>_xlfn.XLOOKUP(Table6[[#This Row],[Loan Date]],$Q$5:$Q$152,$R$5:$R$152)</f>
        <v>Tuesday</v>
      </c>
      <c r="L9489" t="str">
        <f>_xlfn.XLOOKUP(Table6[[#This Row],[Loan Date]],$Q$5:$Q$152,$S$5:$S$152)</f>
        <v>Week 8</v>
      </c>
    </row>
    <row r="9490" spans="1:12" x14ac:dyDescent="0.2">
      <c r="A9490" s="1">
        <v>44985</v>
      </c>
      <c r="B9490" t="s">
        <v>7</v>
      </c>
      <c r="C9490" s="1">
        <v>44985</v>
      </c>
      <c r="D9490" t="s">
        <v>251</v>
      </c>
      <c r="E9490" t="s">
        <v>21</v>
      </c>
      <c r="F9490" t="s">
        <v>21</v>
      </c>
      <c r="G9490" t="s">
        <v>20</v>
      </c>
      <c r="H9490" t="s">
        <v>0</v>
      </c>
      <c r="I9490">
        <f>MONTH(Table6[[#This Row],[Loan Date]])</f>
        <v>2</v>
      </c>
      <c r="J9490" t="str">
        <f>_xlfn.XLOOKUP(Table6[[#This Row],[Numeric Month]],$N$5:$N$11,$O$5:$O$11)</f>
        <v>Feb</v>
      </c>
      <c r="K9490" t="str">
        <f>_xlfn.XLOOKUP(Table6[[#This Row],[Loan Date]],$Q$5:$Q$152,$R$5:$R$152)</f>
        <v>Tuesday</v>
      </c>
      <c r="L9490" t="str">
        <f>_xlfn.XLOOKUP(Table6[[#This Row],[Loan Date]],$Q$5:$Q$152,$S$5:$S$152)</f>
        <v>Week 8</v>
      </c>
    </row>
    <row r="9491" spans="1:12" x14ac:dyDescent="0.2">
      <c r="A9491" s="1">
        <v>44985</v>
      </c>
      <c r="B9491" t="s">
        <v>7</v>
      </c>
      <c r="C9491" s="1">
        <v>44985</v>
      </c>
      <c r="D9491" t="s">
        <v>129</v>
      </c>
      <c r="E9491" t="s">
        <v>37</v>
      </c>
      <c r="F9491" t="s">
        <v>37</v>
      </c>
      <c r="G9491" t="s">
        <v>20</v>
      </c>
      <c r="H9491" t="s">
        <v>0</v>
      </c>
      <c r="I9491">
        <f>MONTH(Table6[[#This Row],[Loan Date]])</f>
        <v>2</v>
      </c>
      <c r="J9491" t="str">
        <f>_xlfn.XLOOKUP(Table6[[#This Row],[Numeric Month]],$N$5:$N$11,$O$5:$O$11)</f>
        <v>Feb</v>
      </c>
      <c r="K9491" t="str">
        <f>_xlfn.XLOOKUP(Table6[[#This Row],[Loan Date]],$Q$5:$Q$152,$R$5:$R$152)</f>
        <v>Tuesday</v>
      </c>
      <c r="L9491" t="str">
        <f>_xlfn.XLOOKUP(Table6[[#This Row],[Loan Date]],$Q$5:$Q$152,$S$5:$S$152)</f>
        <v>Week 8</v>
      </c>
    </row>
    <row r="9492" spans="1:12" x14ac:dyDescent="0.2">
      <c r="A9492" s="1">
        <v>44985</v>
      </c>
      <c r="B9492" t="s">
        <v>7</v>
      </c>
      <c r="C9492" s="1">
        <v>44999</v>
      </c>
      <c r="D9492" t="s">
        <v>246</v>
      </c>
      <c r="E9492" t="s">
        <v>52</v>
      </c>
      <c r="F9492" t="s">
        <v>51</v>
      </c>
      <c r="G9492" t="s">
        <v>1</v>
      </c>
      <c r="H9492" t="s">
        <v>0</v>
      </c>
      <c r="I9492">
        <f>MONTH(Table6[[#This Row],[Loan Date]])</f>
        <v>2</v>
      </c>
      <c r="J9492" t="str">
        <f>_xlfn.XLOOKUP(Table6[[#This Row],[Numeric Month]],$N$5:$N$11,$O$5:$O$11)</f>
        <v>Feb</v>
      </c>
      <c r="K9492" t="str">
        <f>_xlfn.XLOOKUP(Table6[[#This Row],[Loan Date]],$Q$5:$Q$152,$R$5:$R$152)</f>
        <v>Tuesday</v>
      </c>
      <c r="L9492" t="str">
        <f>_xlfn.XLOOKUP(Table6[[#This Row],[Loan Date]],$Q$5:$Q$152,$S$5:$S$152)</f>
        <v>Week 8</v>
      </c>
    </row>
    <row r="9493" spans="1:12" x14ac:dyDescent="0.2">
      <c r="A9493" s="1">
        <v>44985</v>
      </c>
      <c r="B9493" t="s">
        <v>7</v>
      </c>
      <c r="C9493" s="1">
        <v>44985</v>
      </c>
      <c r="D9493" t="s">
        <v>235</v>
      </c>
      <c r="E9493" t="s">
        <v>65</v>
      </c>
      <c r="F9493" t="s">
        <v>65</v>
      </c>
      <c r="G9493" t="s">
        <v>20</v>
      </c>
      <c r="H9493" t="s">
        <v>0</v>
      </c>
      <c r="I9493">
        <f>MONTH(Table6[[#This Row],[Loan Date]])</f>
        <v>2</v>
      </c>
      <c r="J9493" t="str">
        <f>_xlfn.XLOOKUP(Table6[[#This Row],[Numeric Month]],$N$5:$N$11,$O$5:$O$11)</f>
        <v>Feb</v>
      </c>
      <c r="K9493" t="str">
        <f>_xlfn.XLOOKUP(Table6[[#This Row],[Loan Date]],$Q$5:$Q$152,$R$5:$R$152)</f>
        <v>Tuesday</v>
      </c>
      <c r="L9493" t="str">
        <f>_xlfn.XLOOKUP(Table6[[#This Row],[Loan Date]],$Q$5:$Q$152,$S$5:$S$152)</f>
        <v>Week 8</v>
      </c>
    </row>
    <row r="9494" spans="1:12" x14ac:dyDescent="0.2">
      <c r="A9494" s="1">
        <v>44985</v>
      </c>
      <c r="B9494" t="s">
        <v>7</v>
      </c>
      <c r="C9494" s="1">
        <v>44985</v>
      </c>
      <c r="D9494" t="s">
        <v>280</v>
      </c>
      <c r="E9494" t="s">
        <v>37</v>
      </c>
      <c r="F9494" t="s">
        <v>37</v>
      </c>
      <c r="G9494" t="s">
        <v>20</v>
      </c>
      <c r="H9494" t="s">
        <v>0</v>
      </c>
      <c r="I9494">
        <f>MONTH(Table6[[#This Row],[Loan Date]])</f>
        <v>2</v>
      </c>
      <c r="J9494" t="str">
        <f>_xlfn.XLOOKUP(Table6[[#This Row],[Numeric Month]],$N$5:$N$11,$O$5:$O$11)</f>
        <v>Feb</v>
      </c>
      <c r="K9494" t="str">
        <f>_xlfn.XLOOKUP(Table6[[#This Row],[Loan Date]],$Q$5:$Q$152,$R$5:$R$152)</f>
        <v>Tuesday</v>
      </c>
      <c r="L9494" t="str">
        <f>_xlfn.XLOOKUP(Table6[[#This Row],[Loan Date]],$Q$5:$Q$152,$S$5:$S$152)</f>
        <v>Week 8</v>
      </c>
    </row>
    <row r="9495" spans="1:12" x14ac:dyDescent="0.2">
      <c r="A9495" s="1">
        <v>44985</v>
      </c>
      <c r="B9495" t="s">
        <v>107</v>
      </c>
      <c r="C9495" s="1">
        <v>44988</v>
      </c>
      <c r="D9495" t="s">
        <v>250</v>
      </c>
      <c r="E9495" t="s">
        <v>44</v>
      </c>
      <c r="F9495" t="s">
        <v>44</v>
      </c>
      <c r="G9495" t="s">
        <v>39</v>
      </c>
      <c r="H9495" t="s">
        <v>0</v>
      </c>
      <c r="I9495">
        <f>MONTH(Table6[[#This Row],[Loan Date]])</f>
        <v>2</v>
      </c>
      <c r="J9495" t="str">
        <f>_xlfn.XLOOKUP(Table6[[#This Row],[Numeric Month]],$N$5:$N$11,$O$5:$O$11)</f>
        <v>Feb</v>
      </c>
      <c r="K9495" t="str">
        <f>_xlfn.XLOOKUP(Table6[[#This Row],[Loan Date]],$Q$5:$Q$152,$R$5:$R$152)</f>
        <v>Tuesday</v>
      </c>
      <c r="L9495" t="str">
        <f>_xlfn.XLOOKUP(Table6[[#This Row],[Loan Date]],$Q$5:$Q$152,$S$5:$S$152)</f>
        <v>Week 8</v>
      </c>
    </row>
    <row r="9496" spans="1:12" x14ac:dyDescent="0.2">
      <c r="A9496" s="1">
        <v>44985</v>
      </c>
      <c r="B9496" t="s">
        <v>7</v>
      </c>
      <c r="C9496" s="1">
        <v>44988</v>
      </c>
      <c r="D9496" t="s">
        <v>78</v>
      </c>
      <c r="E9496" t="s">
        <v>44</v>
      </c>
      <c r="F9496" t="s">
        <v>44</v>
      </c>
      <c r="G9496" t="s">
        <v>39</v>
      </c>
      <c r="H9496" t="s">
        <v>0</v>
      </c>
      <c r="I9496">
        <f>MONTH(Table6[[#This Row],[Loan Date]])</f>
        <v>2</v>
      </c>
      <c r="J9496" t="str">
        <f>_xlfn.XLOOKUP(Table6[[#This Row],[Numeric Month]],$N$5:$N$11,$O$5:$O$11)</f>
        <v>Feb</v>
      </c>
      <c r="K9496" t="str">
        <f>_xlfn.XLOOKUP(Table6[[#This Row],[Loan Date]],$Q$5:$Q$152,$R$5:$R$152)</f>
        <v>Tuesday</v>
      </c>
      <c r="L9496" t="str">
        <f>_xlfn.XLOOKUP(Table6[[#This Row],[Loan Date]],$Q$5:$Q$152,$S$5:$S$152)</f>
        <v>Week 8</v>
      </c>
    </row>
    <row r="9497" spans="1:12" x14ac:dyDescent="0.2">
      <c r="A9497" s="1">
        <v>44985</v>
      </c>
      <c r="B9497" t="s">
        <v>5</v>
      </c>
      <c r="C9497" s="1">
        <v>44985</v>
      </c>
      <c r="D9497" t="s">
        <v>674</v>
      </c>
      <c r="E9497" t="s">
        <v>23</v>
      </c>
      <c r="F9497" t="s">
        <v>23</v>
      </c>
      <c r="G9497" t="s">
        <v>20</v>
      </c>
      <c r="H9497" t="s">
        <v>0</v>
      </c>
      <c r="I9497">
        <f>MONTH(Table6[[#This Row],[Loan Date]])</f>
        <v>2</v>
      </c>
      <c r="J9497" t="str">
        <f>_xlfn.XLOOKUP(Table6[[#This Row],[Numeric Month]],$N$5:$N$11,$O$5:$O$11)</f>
        <v>Feb</v>
      </c>
      <c r="K9497" t="str">
        <f>_xlfn.XLOOKUP(Table6[[#This Row],[Loan Date]],$Q$5:$Q$152,$R$5:$R$152)</f>
        <v>Tuesday</v>
      </c>
      <c r="L9497" t="str">
        <f>_xlfn.XLOOKUP(Table6[[#This Row],[Loan Date]],$Q$5:$Q$152,$S$5:$S$152)</f>
        <v>Week 8</v>
      </c>
    </row>
    <row r="9498" spans="1:12" x14ac:dyDescent="0.2">
      <c r="A9498" s="1">
        <v>44985</v>
      </c>
      <c r="B9498" t="s">
        <v>7</v>
      </c>
      <c r="C9498" s="1">
        <v>44985</v>
      </c>
      <c r="D9498" t="s">
        <v>494</v>
      </c>
      <c r="E9498" t="s">
        <v>37</v>
      </c>
      <c r="F9498" t="s">
        <v>37</v>
      </c>
      <c r="G9498" t="s">
        <v>20</v>
      </c>
      <c r="H9498" t="s">
        <v>0</v>
      </c>
      <c r="I9498">
        <f>MONTH(Table6[[#This Row],[Loan Date]])</f>
        <v>2</v>
      </c>
      <c r="J9498" t="str">
        <f>_xlfn.XLOOKUP(Table6[[#This Row],[Numeric Month]],$N$5:$N$11,$O$5:$O$11)</f>
        <v>Feb</v>
      </c>
      <c r="K9498" t="str">
        <f>_xlfn.XLOOKUP(Table6[[#This Row],[Loan Date]],$Q$5:$Q$152,$R$5:$R$152)</f>
        <v>Tuesday</v>
      </c>
      <c r="L9498" t="str">
        <f>_xlfn.XLOOKUP(Table6[[#This Row],[Loan Date]],$Q$5:$Q$152,$S$5:$S$152)</f>
        <v>Week 8</v>
      </c>
    </row>
    <row r="9499" spans="1:12" x14ac:dyDescent="0.2">
      <c r="A9499" s="1">
        <v>44985</v>
      </c>
      <c r="B9499" t="s">
        <v>7</v>
      </c>
      <c r="C9499" s="1">
        <v>44985</v>
      </c>
      <c r="D9499" t="s">
        <v>589</v>
      </c>
      <c r="E9499" t="s">
        <v>21</v>
      </c>
      <c r="F9499" t="s">
        <v>21</v>
      </c>
      <c r="G9499" t="s">
        <v>20</v>
      </c>
      <c r="H9499" t="s">
        <v>0</v>
      </c>
      <c r="I9499">
        <f>MONTH(Table6[[#This Row],[Loan Date]])</f>
        <v>2</v>
      </c>
      <c r="J9499" t="str">
        <f>_xlfn.XLOOKUP(Table6[[#This Row],[Numeric Month]],$N$5:$N$11,$O$5:$O$11)</f>
        <v>Feb</v>
      </c>
      <c r="K9499" t="str">
        <f>_xlfn.XLOOKUP(Table6[[#This Row],[Loan Date]],$Q$5:$Q$152,$R$5:$R$152)</f>
        <v>Tuesday</v>
      </c>
      <c r="L9499" t="str">
        <f>_xlfn.XLOOKUP(Table6[[#This Row],[Loan Date]],$Q$5:$Q$152,$S$5:$S$152)</f>
        <v>Week 8</v>
      </c>
    </row>
    <row r="9500" spans="1:12" x14ac:dyDescent="0.2">
      <c r="A9500" s="1">
        <v>44985</v>
      </c>
      <c r="B9500" t="s">
        <v>7</v>
      </c>
      <c r="C9500" s="1">
        <v>44985</v>
      </c>
      <c r="D9500" t="s">
        <v>97</v>
      </c>
      <c r="E9500" t="s">
        <v>23</v>
      </c>
      <c r="F9500" t="s">
        <v>23</v>
      </c>
      <c r="G9500" t="s">
        <v>20</v>
      </c>
      <c r="H9500" t="s">
        <v>0</v>
      </c>
      <c r="I9500">
        <f>MONTH(Table6[[#This Row],[Loan Date]])</f>
        <v>2</v>
      </c>
      <c r="J9500" t="str">
        <f>_xlfn.XLOOKUP(Table6[[#This Row],[Numeric Month]],$N$5:$N$11,$O$5:$O$11)</f>
        <v>Feb</v>
      </c>
      <c r="K9500" t="str">
        <f>_xlfn.XLOOKUP(Table6[[#This Row],[Loan Date]],$Q$5:$Q$152,$R$5:$R$152)</f>
        <v>Tuesday</v>
      </c>
      <c r="L9500" t="str">
        <f>_xlfn.XLOOKUP(Table6[[#This Row],[Loan Date]],$Q$5:$Q$152,$S$5:$S$152)</f>
        <v>Week 8</v>
      </c>
    </row>
    <row r="9501" spans="1:12" x14ac:dyDescent="0.2">
      <c r="A9501" s="1">
        <v>44985</v>
      </c>
      <c r="B9501" t="s">
        <v>7</v>
      </c>
      <c r="C9501" s="1">
        <v>44985</v>
      </c>
      <c r="D9501" t="s">
        <v>498</v>
      </c>
      <c r="E9501" t="s">
        <v>37</v>
      </c>
      <c r="F9501" t="s">
        <v>37</v>
      </c>
      <c r="G9501" t="s">
        <v>20</v>
      </c>
      <c r="H9501" t="s">
        <v>0</v>
      </c>
      <c r="I9501">
        <f>MONTH(Table6[[#This Row],[Loan Date]])</f>
        <v>2</v>
      </c>
      <c r="J9501" t="str">
        <f>_xlfn.XLOOKUP(Table6[[#This Row],[Numeric Month]],$N$5:$N$11,$O$5:$O$11)</f>
        <v>Feb</v>
      </c>
      <c r="K9501" t="str">
        <f>_xlfn.XLOOKUP(Table6[[#This Row],[Loan Date]],$Q$5:$Q$152,$R$5:$R$152)</f>
        <v>Tuesday</v>
      </c>
      <c r="L9501" t="str">
        <f>_xlfn.XLOOKUP(Table6[[#This Row],[Loan Date]],$Q$5:$Q$152,$S$5:$S$152)</f>
        <v>Week 8</v>
      </c>
    </row>
    <row r="9502" spans="1:12" x14ac:dyDescent="0.2">
      <c r="A9502" s="1">
        <v>44985</v>
      </c>
      <c r="B9502" t="s">
        <v>5</v>
      </c>
      <c r="C9502" s="1">
        <v>44985</v>
      </c>
      <c r="D9502" t="s">
        <v>705</v>
      </c>
      <c r="E9502" t="s">
        <v>21</v>
      </c>
      <c r="F9502" t="s">
        <v>21</v>
      </c>
      <c r="G9502" t="s">
        <v>20</v>
      </c>
      <c r="H9502" t="s">
        <v>0</v>
      </c>
      <c r="I9502">
        <f>MONTH(Table6[[#This Row],[Loan Date]])</f>
        <v>2</v>
      </c>
      <c r="J9502" t="str">
        <f>_xlfn.XLOOKUP(Table6[[#This Row],[Numeric Month]],$N$5:$N$11,$O$5:$O$11)</f>
        <v>Feb</v>
      </c>
      <c r="K9502" t="str">
        <f>_xlfn.XLOOKUP(Table6[[#This Row],[Loan Date]],$Q$5:$Q$152,$R$5:$R$152)</f>
        <v>Tuesday</v>
      </c>
      <c r="L9502" t="str">
        <f>_xlfn.XLOOKUP(Table6[[#This Row],[Loan Date]],$Q$5:$Q$152,$S$5:$S$152)</f>
        <v>Week 8</v>
      </c>
    </row>
    <row r="9503" spans="1:12" x14ac:dyDescent="0.2">
      <c r="A9503" s="1">
        <v>44985</v>
      </c>
      <c r="B9503" t="s">
        <v>5</v>
      </c>
      <c r="C9503" s="1">
        <v>44985</v>
      </c>
      <c r="D9503" t="s">
        <v>77</v>
      </c>
      <c r="E9503" t="s">
        <v>23</v>
      </c>
      <c r="F9503" t="s">
        <v>23</v>
      </c>
      <c r="G9503" t="s">
        <v>20</v>
      </c>
      <c r="H9503" t="s">
        <v>0</v>
      </c>
      <c r="I9503">
        <f>MONTH(Table6[[#This Row],[Loan Date]])</f>
        <v>2</v>
      </c>
      <c r="J9503" t="str">
        <f>_xlfn.XLOOKUP(Table6[[#This Row],[Numeric Month]],$N$5:$N$11,$O$5:$O$11)</f>
        <v>Feb</v>
      </c>
      <c r="K9503" t="str">
        <f>_xlfn.XLOOKUP(Table6[[#This Row],[Loan Date]],$Q$5:$Q$152,$R$5:$R$152)</f>
        <v>Tuesday</v>
      </c>
      <c r="L9503" t="str">
        <f>_xlfn.XLOOKUP(Table6[[#This Row],[Loan Date]],$Q$5:$Q$152,$S$5:$S$152)</f>
        <v>Week 8</v>
      </c>
    </row>
    <row r="9504" spans="1:12" x14ac:dyDescent="0.2">
      <c r="A9504" s="1">
        <v>44985</v>
      </c>
      <c r="B9504" t="s">
        <v>7</v>
      </c>
      <c r="C9504" s="1">
        <v>44992</v>
      </c>
      <c r="D9504" t="s">
        <v>292</v>
      </c>
      <c r="E9504" t="s">
        <v>9</v>
      </c>
      <c r="F9504" t="s">
        <v>8</v>
      </c>
      <c r="G9504" t="s">
        <v>1</v>
      </c>
      <c r="H9504" t="s">
        <v>0</v>
      </c>
      <c r="I9504">
        <f>MONTH(Table6[[#This Row],[Loan Date]])</f>
        <v>2</v>
      </c>
      <c r="J9504" t="str">
        <f>_xlfn.XLOOKUP(Table6[[#This Row],[Numeric Month]],$N$5:$N$11,$O$5:$O$11)</f>
        <v>Feb</v>
      </c>
      <c r="K9504" t="str">
        <f>_xlfn.XLOOKUP(Table6[[#This Row],[Loan Date]],$Q$5:$Q$152,$R$5:$R$152)</f>
        <v>Tuesday</v>
      </c>
      <c r="L9504" t="str">
        <f>_xlfn.XLOOKUP(Table6[[#This Row],[Loan Date]],$Q$5:$Q$152,$S$5:$S$152)</f>
        <v>Week 8</v>
      </c>
    </row>
    <row r="9505" spans="1:12" x14ac:dyDescent="0.2">
      <c r="A9505" s="1">
        <v>44985</v>
      </c>
      <c r="B9505" t="s">
        <v>7</v>
      </c>
      <c r="C9505" s="1">
        <v>44985</v>
      </c>
      <c r="D9505" t="s">
        <v>57</v>
      </c>
      <c r="E9505" t="s">
        <v>37</v>
      </c>
      <c r="F9505" t="s">
        <v>37</v>
      </c>
      <c r="G9505" t="s">
        <v>20</v>
      </c>
      <c r="H9505" t="s">
        <v>0</v>
      </c>
      <c r="I9505">
        <f>MONTH(Table6[[#This Row],[Loan Date]])</f>
        <v>2</v>
      </c>
      <c r="J9505" t="str">
        <f>_xlfn.XLOOKUP(Table6[[#This Row],[Numeric Month]],$N$5:$N$11,$O$5:$O$11)</f>
        <v>Feb</v>
      </c>
      <c r="K9505" t="str">
        <f>_xlfn.XLOOKUP(Table6[[#This Row],[Loan Date]],$Q$5:$Q$152,$R$5:$R$152)</f>
        <v>Tuesday</v>
      </c>
      <c r="L9505" t="str">
        <f>_xlfn.XLOOKUP(Table6[[#This Row],[Loan Date]],$Q$5:$Q$152,$S$5:$S$152)</f>
        <v>Week 8</v>
      </c>
    </row>
    <row r="9506" spans="1:12" x14ac:dyDescent="0.2">
      <c r="A9506" s="1">
        <v>44985</v>
      </c>
      <c r="B9506" t="s">
        <v>7</v>
      </c>
      <c r="C9506" s="1">
        <v>44985</v>
      </c>
      <c r="D9506" t="s">
        <v>486</v>
      </c>
      <c r="E9506" t="s">
        <v>485</v>
      </c>
      <c r="F9506" t="s">
        <v>223</v>
      </c>
      <c r="G9506" t="s">
        <v>11</v>
      </c>
      <c r="H9506" t="s">
        <v>0</v>
      </c>
      <c r="I9506">
        <f>MONTH(Table6[[#This Row],[Loan Date]])</f>
        <v>2</v>
      </c>
      <c r="J9506" t="str">
        <f>_xlfn.XLOOKUP(Table6[[#This Row],[Numeric Month]],$N$5:$N$11,$O$5:$O$11)</f>
        <v>Feb</v>
      </c>
      <c r="K9506" t="str">
        <f>_xlfn.XLOOKUP(Table6[[#This Row],[Loan Date]],$Q$5:$Q$152,$R$5:$R$152)</f>
        <v>Tuesday</v>
      </c>
      <c r="L9506" t="str">
        <f>_xlfn.XLOOKUP(Table6[[#This Row],[Loan Date]],$Q$5:$Q$152,$S$5:$S$152)</f>
        <v>Week 8</v>
      </c>
    </row>
    <row r="9507" spans="1:12" x14ac:dyDescent="0.2">
      <c r="A9507" s="1">
        <v>44985</v>
      </c>
      <c r="B9507" t="s">
        <v>7</v>
      </c>
      <c r="C9507" s="1">
        <v>44985</v>
      </c>
      <c r="D9507" t="s">
        <v>472</v>
      </c>
      <c r="E9507" t="s">
        <v>37</v>
      </c>
      <c r="F9507" t="s">
        <v>37</v>
      </c>
      <c r="G9507" t="s">
        <v>20</v>
      </c>
      <c r="H9507" t="s">
        <v>0</v>
      </c>
      <c r="I9507">
        <f>MONTH(Table6[[#This Row],[Loan Date]])</f>
        <v>2</v>
      </c>
      <c r="J9507" t="str">
        <f>_xlfn.XLOOKUP(Table6[[#This Row],[Numeric Month]],$N$5:$N$11,$O$5:$O$11)</f>
        <v>Feb</v>
      </c>
      <c r="K9507" t="str">
        <f>_xlfn.XLOOKUP(Table6[[#This Row],[Loan Date]],$Q$5:$Q$152,$R$5:$R$152)</f>
        <v>Tuesday</v>
      </c>
      <c r="L9507" t="str">
        <f>_xlfn.XLOOKUP(Table6[[#This Row],[Loan Date]],$Q$5:$Q$152,$S$5:$S$152)</f>
        <v>Week 8</v>
      </c>
    </row>
    <row r="9508" spans="1:12" x14ac:dyDescent="0.2">
      <c r="A9508" s="1">
        <v>44985</v>
      </c>
      <c r="B9508" t="s">
        <v>7</v>
      </c>
      <c r="C9508" s="1">
        <v>44992</v>
      </c>
      <c r="D9508" t="s">
        <v>481</v>
      </c>
      <c r="E9508" t="s">
        <v>52</v>
      </c>
      <c r="F9508" t="s">
        <v>51</v>
      </c>
      <c r="G9508" t="s">
        <v>1</v>
      </c>
      <c r="H9508" t="s">
        <v>0</v>
      </c>
      <c r="I9508">
        <f>MONTH(Table6[[#This Row],[Loan Date]])</f>
        <v>2</v>
      </c>
      <c r="J9508" t="str">
        <f>_xlfn.XLOOKUP(Table6[[#This Row],[Numeric Month]],$N$5:$N$11,$O$5:$O$11)</f>
        <v>Feb</v>
      </c>
      <c r="K9508" t="str">
        <f>_xlfn.XLOOKUP(Table6[[#This Row],[Loan Date]],$Q$5:$Q$152,$R$5:$R$152)</f>
        <v>Tuesday</v>
      </c>
      <c r="L9508" t="str">
        <f>_xlfn.XLOOKUP(Table6[[#This Row],[Loan Date]],$Q$5:$Q$152,$S$5:$S$152)</f>
        <v>Week 8</v>
      </c>
    </row>
    <row r="9509" spans="1:12" x14ac:dyDescent="0.2">
      <c r="A9509" s="1">
        <v>44985</v>
      </c>
      <c r="B9509" t="s">
        <v>7</v>
      </c>
      <c r="C9509" s="1">
        <v>44985</v>
      </c>
      <c r="D9509" t="s">
        <v>251</v>
      </c>
      <c r="E9509" t="s">
        <v>21</v>
      </c>
      <c r="F9509" t="s">
        <v>21</v>
      </c>
      <c r="G9509" t="s">
        <v>20</v>
      </c>
      <c r="H9509" t="s">
        <v>0</v>
      </c>
      <c r="I9509">
        <f>MONTH(Table6[[#This Row],[Loan Date]])</f>
        <v>2</v>
      </c>
      <c r="J9509" t="str">
        <f>_xlfn.XLOOKUP(Table6[[#This Row],[Numeric Month]],$N$5:$N$11,$O$5:$O$11)</f>
        <v>Feb</v>
      </c>
      <c r="K9509" t="str">
        <f>_xlfn.XLOOKUP(Table6[[#This Row],[Loan Date]],$Q$5:$Q$152,$R$5:$R$152)</f>
        <v>Tuesday</v>
      </c>
      <c r="L9509" t="str">
        <f>_xlfn.XLOOKUP(Table6[[#This Row],[Loan Date]],$Q$5:$Q$152,$S$5:$S$152)</f>
        <v>Week 8</v>
      </c>
    </row>
    <row r="9510" spans="1:12" x14ac:dyDescent="0.2">
      <c r="A9510" s="1">
        <v>44985</v>
      </c>
      <c r="B9510" t="s">
        <v>7</v>
      </c>
      <c r="C9510" s="1">
        <v>44985</v>
      </c>
      <c r="D9510" t="s">
        <v>408</v>
      </c>
      <c r="E9510" t="s">
        <v>23</v>
      </c>
      <c r="F9510" t="s">
        <v>23</v>
      </c>
      <c r="G9510" t="s">
        <v>20</v>
      </c>
      <c r="H9510" t="s">
        <v>0</v>
      </c>
      <c r="I9510">
        <f>MONTH(Table6[[#This Row],[Loan Date]])</f>
        <v>2</v>
      </c>
      <c r="J9510" t="str">
        <f>_xlfn.XLOOKUP(Table6[[#This Row],[Numeric Month]],$N$5:$N$11,$O$5:$O$11)</f>
        <v>Feb</v>
      </c>
      <c r="K9510" t="str">
        <f>_xlfn.XLOOKUP(Table6[[#This Row],[Loan Date]],$Q$5:$Q$152,$R$5:$R$152)</f>
        <v>Tuesday</v>
      </c>
      <c r="L9510" t="str">
        <f>_xlfn.XLOOKUP(Table6[[#This Row],[Loan Date]],$Q$5:$Q$152,$S$5:$S$152)</f>
        <v>Week 8</v>
      </c>
    </row>
    <row r="9511" spans="1:12" x14ac:dyDescent="0.2">
      <c r="A9511" s="1">
        <v>44985</v>
      </c>
      <c r="B9511" t="s">
        <v>7</v>
      </c>
      <c r="C9511" s="1">
        <v>44985</v>
      </c>
      <c r="D9511" t="s">
        <v>22</v>
      </c>
      <c r="E9511" t="s">
        <v>21</v>
      </c>
      <c r="F9511" t="s">
        <v>21</v>
      </c>
      <c r="G9511" t="s">
        <v>20</v>
      </c>
      <c r="H9511" t="s">
        <v>0</v>
      </c>
      <c r="I9511">
        <f>MONTH(Table6[[#This Row],[Loan Date]])</f>
        <v>2</v>
      </c>
      <c r="J9511" t="str">
        <f>_xlfn.XLOOKUP(Table6[[#This Row],[Numeric Month]],$N$5:$N$11,$O$5:$O$11)</f>
        <v>Feb</v>
      </c>
      <c r="K9511" t="str">
        <f>_xlfn.XLOOKUP(Table6[[#This Row],[Loan Date]],$Q$5:$Q$152,$R$5:$R$152)</f>
        <v>Tuesday</v>
      </c>
      <c r="L9511" t="str">
        <f>_xlfn.XLOOKUP(Table6[[#This Row],[Loan Date]],$Q$5:$Q$152,$S$5:$S$152)</f>
        <v>Week 8</v>
      </c>
    </row>
    <row r="9512" spans="1:12" x14ac:dyDescent="0.2">
      <c r="A9512" s="1">
        <v>44985</v>
      </c>
      <c r="B9512" t="s">
        <v>7</v>
      </c>
      <c r="C9512" s="1">
        <v>44985</v>
      </c>
      <c r="D9512" t="s">
        <v>174</v>
      </c>
      <c r="E9512" t="s">
        <v>23</v>
      </c>
      <c r="F9512" t="s">
        <v>23</v>
      </c>
      <c r="G9512" t="s">
        <v>20</v>
      </c>
      <c r="H9512" t="s">
        <v>0</v>
      </c>
      <c r="I9512">
        <f>MONTH(Table6[[#This Row],[Loan Date]])</f>
        <v>2</v>
      </c>
      <c r="J9512" t="str">
        <f>_xlfn.XLOOKUP(Table6[[#This Row],[Numeric Month]],$N$5:$N$11,$O$5:$O$11)</f>
        <v>Feb</v>
      </c>
      <c r="K9512" t="str">
        <f>_xlfn.XLOOKUP(Table6[[#This Row],[Loan Date]],$Q$5:$Q$152,$R$5:$R$152)</f>
        <v>Tuesday</v>
      </c>
      <c r="L9512" t="str">
        <f>_xlfn.XLOOKUP(Table6[[#This Row],[Loan Date]],$Q$5:$Q$152,$S$5:$S$152)</f>
        <v>Week 8</v>
      </c>
    </row>
    <row r="9513" spans="1:12" x14ac:dyDescent="0.2">
      <c r="A9513" s="1">
        <v>44985</v>
      </c>
      <c r="B9513" t="s">
        <v>7</v>
      </c>
      <c r="C9513" s="1">
        <v>44999</v>
      </c>
      <c r="D9513" t="s">
        <v>230</v>
      </c>
      <c r="E9513" t="s">
        <v>15</v>
      </c>
      <c r="F9513" t="s">
        <v>14</v>
      </c>
      <c r="G9513" t="s">
        <v>1</v>
      </c>
      <c r="H9513" t="s">
        <v>0</v>
      </c>
      <c r="I9513">
        <f>MONTH(Table6[[#This Row],[Loan Date]])</f>
        <v>2</v>
      </c>
      <c r="J9513" t="str">
        <f>_xlfn.XLOOKUP(Table6[[#This Row],[Numeric Month]],$N$5:$N$11,$O$5:$O$11)</f>
        <v>Feb</v>
      </c>
      <c r="K9513" t="str">
        <f>_xlfn.XLOOKUP(Table6[[#This Row],[Loan Date]],$Q$5:$Q$152,$R$5:$R$152)</f>
        <v>Tuesday</v>
      </c>
      <c r="L9513" t="str">
        <f>_xlfn.XLOOKUP(Table6[[#This Row],[Loan Date]],$Q$5:$Q$152,$S$5:$S$152)</f>
        <v>Week 8</v>
      </c>
    </row>
    <row r="9514" spans="1:12" x14ac:dyDescent="0.2">
      <c r="A9514" s="1">
        <v>44985</v>
      </c>
      <c r="B9514" t="s">
        <v>7</v>
      </c>
      <c r="C9514" s="1">
        <v>44992</v>
      </c>
      <c r="D9514" t="s">
        <v>695</v>
      </c>
      <c r="E9514" t="s">
        <v>15</v>
      </c>
      <c r="F9514" t="s">
        <v>14</v>
      </c>
      <c r="G9514" t="s">
        <v>1</v>
      </c>
      <c r="H9514" t="s">
        <v>0</v>
      </c>
      <c r="I9514">
        <f>MONTH(Table6[[#This Row],[Loan Date]])</f>
        <v>2</v>
      </c>
      <c r="J9514" t="str">
        <f>_xlfn.XLOOKUP(Table6[[#This Row],[Numeric Month]],$N$5:$N$11,$O$5:$O$11)</f>
        <v>Feb</v>
      </c>
      <c r="K9514" t="str">
        <f>_xlfn.XLOOKUP(Table6[[#This Row],[Loan Date]],$Q$5:$Q$152,$R$5:$R$152)</f>
        <v>Tuesday</v>
      </c>
      <c r="L9514" t="str">
        <f>_xlfn.XLOOKUP(Table6[[#This Row],[Loan Date]],$Q$5:$Q$152,$S$5:$S$152)</f>
        <v>Week 8</v>
      </c>
    </row>
    <row r="9515" spans="1:12" x14ac:dyDescent="0.2">
      <c r="A9515" s="1">
        <v>44985</v>
      </c>
      <c r="B9515" t="s">
        <v>7</v>
      </c>
      <c r="C9515" s="1">
        <v>44985</v>
      </c>
      <c r="D9515" t="s">
        <v>766</v>
      </c>
      <c r="E9515" t="s">
        <v>765</v>
      </c>
      <c r="F9515" t="s">
        <v>2</v>
      </c>
      <c r="G9515" t="s">
        <v>1</v>
      </c>
      <c r="H9515" t="s">
        <v>0</v>
      </c>
      <c r="I9515">
        <f>MONTH(Table6[[#This Row],[Loan Date]])</f>
        <v>2</v>
      </c>
      <c r="J9515" t="str">
        <f>_xlfn.XLOOKUP(Table6[[#This Row],[Numeric Month]],$N$5:$N$11,$O$5:$O$11)</f>
        <v>Feb</v>
      </c>
      <c r="K9515" t="str">
        <f>_xlfn.XLOOKUP(Table6[[#This Row],[Loan Date]],$Q$5:$Q$152,$R$5:$R$152)</f>
        <v>Tuesday</v>
      </c>
      <c r="L9515" t="str">
        <f>_xlfn.XLOOKUP(Table6[[#This Row],[Loan Date]],$Q$5:$Q$152,$S$5:$S$152)</f>
        <v>Week 8</v>
      </c>
    </row>
    <row r="9516" spans="1:12" x14ac:dyDescent="0.2">
      <c r="A9516" s="1">
        <v>44985</v>
      </c>
      <c r="B9516" t="s">
        <v>7</v>
      </c>
      <c r="C9516" s="1">
        <v>44999</v>
      </c>
      <c r="D9516" t="s">
        <v>764</v>
      </c>
      <c r="E9516" t="s">
        <v>3</v>
      </c>
      <c r="F9516" t="s">
        <v>2</v>
      </c>
      <c r="G9516" t="s">
        <v>1</v>
      </c>
      <c r="H9516" t="s">
        <v>0</v>
      </c>
      <c r="I9516">
        <f>MONTH(Table6[[#This Row],[Loan Date]])</f>
        <v>2</v>
      </c>
      <c r="J9516" t="str">
        <f>_xlfn.XLOOKUP(Table6[[#This Row],[Numeric Month]],$N$5:$N$11,$O$5:$O$11)</f>
        <v>Feb</v>
      </c>
      <c r="K9516" t="str">
        <f>_xlfn.XLOOKUP(Table6[[#This Row],[Loan Date]],$Q$5:$Q$152,$R$5:$R$152)</f>
        <v>Tuesday</v>
      </c>
      <c r="L9516" t="str">
        <f>_xlfn.XLOOKUP(Table6[[#This Row],[Loan Date]],$Q$5:$Q$152,$S$5:$S$152)</f>
        <v>Week 8</v>
      </c>
    </row>
    <row r="9517" spans="1:12" x14ac:dyDescent="0.2">
      <c r="A9517" s="1">
        <v>44985</v>
      </c>
      <c r="B9517" t="s">
        <v>7</v>
      </c>
      <c r="C9517" s="1">
        <v>44985</v>
      </c>
      <c r="D9517" t="s">
        <v>763</v>
      </c>
      <c r="E9517" t="s">
        <v>162</v>
      </c>
      <c r="F9517" t="s">
        <v>162</v>
      </c>
      <c r="G9517" t="s">
        <v>11</v>
      </c>
      <c r="H9517" t="s">
        <v>0</v>
      </c>
      <c r="I9517">
        <f>MONTH(Table6[[#This Row],[Loan Date]])</f>
        <v>2</v>
      </c>
      <c r="J9517" t="str">
        <f>_xlfn.XLOOKUP(Table6[[#This Row],[Numeric Month]],$N$5:$N$11,$O$5:$O$11)</f>
        <v>Feb</v>
      </c>
      <c r="K9517" t="str">
        <f>_xlfn.XLOOKUP(Table6[[#This Row],[Loan Date]],$Q$5:$Q$152,$R$5:$R$152)</f>
        <v>Tuesday</v>
      </c>
      <c r="L9517" t="str">
        <f>_xlfn.XLOOKUP(Table6[[#This Row],[Loan Date]],$Q$5:$Q$152,$S$5:$S$152)</f>
        <v>Week 8</v>
      </c>
    </row>
    <row r="9518" spans="1:12" x14ac:dyDescent="0.2">
      <c r="A9518" s="1">
        <v>44985</v>
      </c>
      <c r="B9518" t="s">
        <v>5</v>
      </c>
      <c r="C9518" s="1">
        <v>44985</v>
      </c>
      <c r="D9518" t="s">
        <v>664</v>
      </c>
      <c r="E9518" t="s">
        <v>148</v>
      </c>
      <c r="F9518" t="s">
        <v>147</v>
      </c>
      <c r="G9518" t="s">
        <v>20</v>
      </c>
      <c r="H9518" t="s">
        <v>0</v>
      </c>
      <c r="I9518">
        <f>MONTH(Table6[[#This Row],[Loan Date]])</f>
        <v>2</v>
      </c>
      <c r="J9518" t="str">
        <f>_xlfn.XLOOKUP(Table6[[#This Row],[Numeric Month]],$N$5:$N$11,$O$5:$O$11)</f>
        <v>Feb</v>
      </c>
      <c r="K9518" t="str">
        <f>_xlfn.XLOOKUP(Table6[[#This Row],[Loan Date]],$Q$5:$Q$152,$R$5:$R$152)</f>
        <v>Tuesday</v>
      </c>
      <c r="L9518" t="str">
        <f>_xlfn.XLOOKUP(Table6[[#This Row],[Loan Date]],$Q$5:$Q$152,$S$5:$S$152)</f>
        <v>Week 8</v>
      </c>
    </row>
    <row r="9519" spans="1:12" x14ac:dyDescent="0.2">
      <c r="A9519" s="1">
        <v>44985</v>
      </c>
      <c r="B9519" t="s">
        <v>5</v>
      </c>
      <c r="C9519" s="1">
        <v>44992</v>
      </c>
      <c r="D9519" t="s">
        <v>282</v>
      </c>
      <c r="E9519" t="s">
        <v>52</v>
      </c>
      <c r="F9519" t="s">
        <v>51</v>
      </c>
      <c r="G9519" t="s">
        <v>1</v>
      </c>
      <c r="H9519" t="s">
        <v>0</v>
      </c>
      <c r="I9519">
        <f>MONTH(Table6[[#This Row],[Loan Date]])</f>
        <v>2</v>
      </c>
      <c r="J9519" t="str">
        <f>_xlfn.XLOOKUP(Table6[[#This Row],[Numeric Month]],$N$5:$N$11,$O$5:$O$11)</f>
        <v>Feb</v>
      </c>
      <c r="K9519" t="str">
        <f>_xlfn.XLOOKUP(Table6[[#This Row],[Loan Date]],$Q$5:$Q$152,$R$5:$R$152)</f>
        <v>Tuesday</v>
      </c>
      <c r="L9519" t="str">
        <f>_xlfn.XLOOKUP(Table6[[#This Row],[Loan Date]],$Q$5:$Q$152,$S$5:$S$152)</f>
        <v>Week 8</v>
      </c>
    </row>
    <row r="9520" spans="1:12" x14ac:dyDescent="0.2">
      <c r="A9520" s="1">
        <v>44985</v>
      </c>
      <c r="B9520" t="s">
        <v>5</v>
      </c>
      <c r="C9520" s="1">
        <v>44985</v>
      </c>
      <c r="D9520" t="s">
        <v>306</v>
      </c>
      <c r="E9520" t="s">
        <v>162</v>
      </c>
      <c r="F9520" t="s">
        <v>162</v>
      </c>
      <c r="G9520" t="s">
        <v>11</v>
      </c>
      <c r="H9520" t="s">
        <v>0</v>
      </c>
      <c r="I9520">
        <f>MONTH(Table6[[#This Row],[Loan Date]])</f>
        <v>2</v>
      </c>
      <c r="J9520" t="str">
        <f>_xlfn.XLOOKUP(Table6[[#This Row],[Numeric Month]],$N$5:$N$11,$O$5:$O$11)</f>
        <v>Feb</v>
      </c>
      <c r="K9520" t="str">
        <f>_xlfn.XLOOKUP(Table6[[#This Row],[Loan Date]],$Q$5:$Q$152,$R$5:$R$152)</f>
        <v>Tuesday</v>
      </c>
      <c r="L9520" t="str">
        <f>_xlfn.XLOOKUP(Table6[[#This Row],[Loan Date]],$Q$5:$Q$152,$S$5:$S$152)</f>
        <v>Week 8</v>
      </c>
    </row>
    <row r="9521" spans="1:12" x14ac:dyDescent="0.2">
      <c r="A9521" s="1">
        <v>44985</v>
      </c>
      <c r="B9521" t="s">
        <v>7</v>
      </c>
      <c r="C9521" s="1">
        <v>44999</v>
      </c>
      <c r="D9521" t="s">
        <v>319</v>
      </c>
      <c r="E9521" t="s">
        <v>9</v>
      </c>
      <c r="F9521" t="s">
        <v>8</v>
      </c>
      <c r="G9521" t="s">
        <v>1</v>
      </c>
      <c r="H9521" t="s">
        <v>0</v>
      </c>
      <c r="I9521">
        <f>MONTH(Table6[[#This Row],[Loan Date]])</f>
        <v>2</v>
      </c>
      <c r="J9521" t="str">
        <f>_xlfn.XLOOKUP(Table6[[#This Row],[Numeric Month]],$N$5:$N$11,$O$5:$O$11)</f>
        <v>Feb</v>
      </c>
      <c r="K9521" t="str">
        <f>_xlfn.XLOOKUP(Table6[[#This Row],[Loan Date]],$Q$5:$Q$152,$R$5:$R$152)</f>
        <v>Tuesday</v>
      </c>
      <c r="L9521" t="str">
        <f>_xlfn.XLOOKUP(Table6[[#This Row],[Loan Date]],$Q$5:$Q$152,$S$5:$S$152)</f>
        <v>Week 8</v>
      </c>
    </row>
    <row r="9522" spans="1:12" x14ac:dyDescent="0.2">
      <c r="A9522" s="1">
        <v>44985</v>
      </c>
      <c r="B9522" t="s">
        <v>7</v>
      </c>
      <c r="C9522" s="1">
        <v>44985</v>
      </c>
      <c r="D9522" t="s">
        <v>440</v>
      </c>
      <c r="E9522" t="s">
        <v>49</v>
      </c>
      <c r="F9522" t="s">
        <v>49</v>
      </c>
      <c r="G9522" t="s">
        <v>20</v>
      </c>
      <c r="H9522" t="s">
        <v>0</v>
      </c>
      <c r="I9522">
        <f>MONTH(Table6[[#This Row],[Loan Date]])</f>
        <v>2</v>
      </c>
      <c r="J9522" t="str">
        <f>_xlfn.XLOOKUP(Table6[[#This Row],[Numeric Month]],$N$5:$N$11,$O$5:$O$11)</f>
        <v>Feb</v>
      </c>
      <c r="K9522" t="str">
        <f>_xlfn.XLOOKUP(Table6[[#This Row],[Loan Date]],$Q$5:$Q$152,$R$5:$R$152)</f>
        <v>Tuesday</v>
      </c>
      <c r="L9522" t="str">
        <f>_xlfn.XLOOKUP(Table6[[#This Row],[Loan Date]],$Q$5:$Q$152,$S$5:$S$152)</f>
        <v>Week 8</v>
      </c>
    </row>
    <row r="9523" spans="1:12" x14ac:dyDescent="0.2">
      <c r="A9523" s="1">
        <v>44985</v>
      </c>
      <c r="B9523" t="s">
        <v>7</v>
      </c>
      <c r="C9523" s="1">
        <v>44992</v>
      </c>
      <c r="D9523" t="s">
        <v>762</v>
      </c>
      <c r="E9523" t="s">
        <v>52</v>
      </c>
      <c r="F9523" t="s">
        <v>51</v>
      </c>
      <c r="G9523" t="s">
        <v>1</v>
      </c>
      <c r="H9523" t="s">
        <v>0</v>
      </c>
      <c r="I9523">
        <f>MONTH(Table6[[#This Row],[Loan Date]])</f>
        <v>2</v>
      </c>
      <c r="J9523" t="str">
        <f>_xlfn.XLOOKUP(Table6[[#This Row],[Numeric Month]],$N$5:$N$11,$O$5:$O$11)</f>
        <v>Feb</v>
      </c>
      <c r="K9523" t="str">
        <f>_xlfn.XLOOKUP(Table6[[#This Row],[Loan Date]],$Q$5:$Q$152,$R$5:$R$152)</f>
        <v>Tuesday</v>
      </c>
      <c r="L9523" t="str">
        <f>_xlfn.XLOOKUP(Table6[[#This Row],[Loan Date]],$Q$5:$Q$152,$S$5:$S$152)</f>
        <v>Week 8</v>
      </c>
    </row>
    <row r="9524" spans="1:12" x14ac:dyDescent="0.2">
      <c r="A9524" s="1">
        <v>44985</v>
      </c>
      <c r="B9524" t="s">
        <v>5</v>
      </c>
      <c r="C9524" s="1">
        <v>44985</v>
      </c>
      <c r="D9524" t="s">
        <v>129</v>
      </c>
      <c r="E9524" t="s">
        <v>37</v>
      </c>
      <c r="F9524" t="s">
        <v>37</v>
      </c>
      <c r="G9524" t="s">
        <v>20</v>
      </c>
      <c r="H9524" t="s">
        <v>0</v>
      </c>
      <c r="I9524">
        <f>MONTH(Table6[[#This Row],[Loan Date]])</f>
        <v>2</v>
      </c>
      <c r="J9524" t="str">
        <f>_xlfn.XLOOKUP(Table6[[#This Row],[Numeric Month]],$N$5:$N$11,$O$5:$O$11)</f>
        <v>Feb</v>
      </c>
      <c r="K9524" t="str">
        <f>_xlfn.XLOOKUP(Table6[[#This Row],[Loan Date]],$Q$5:$Q$152,$R$5:$R$152)</f>
        <v>Tuesday</v>
      </c>
      <c r="L9524" t="str">
        <f>_xlfn.XLOOKUP(Table6[[#This Row],[Loan Date]],$Q$5:$Q$152,$S$5:$S$152)</f>
        <v>Week 8</v>
      </c>
    </row>
    <row r="9525" spans="1:12" x14ac:dyDescent="0.2">
      <c r="A9525" s="1">
        <v>44985</v>
      </c>
      <c r="B9525" t="s">
        <v>7</v>
      </c>
      <c r="C9525" s="1">
        <v>44992</v>
      </c>
      <c r="D9525" t="s">
        <v>371</v>
      </c>
      <c r="E9525" t="s">
        <v>15</v>
      </c>
      <c r="F9525" t="s">
        <v>14</v>
      </c>
      <c r="G9525" t="s">
        <v>1</v>
      </c>
      <c r="H9525" t="s">
        <v>0</v>
      </c>
      <c r="I9525">
        <f>MONTH(Table6[[#This Row],[Loan Date]])</f>
        <v>2</v>
      </c>
      <c r="J9525" t="str">
        <f>_xlfn.XLOOKUP(Table6[[#This Row],[Numeric Month]],$N$5:$N$11,$O$5:$O$11)</f>
        <v>Feb</v>
      </c>
      <c r="K9525" t="str">
        <f>_xlfn.XLOOKUP(Table6[[#This Row],[Loan Date]],$Q$5:$Q$152,$R$5:$R$152)</f>
        <v>Tuesday</v>
      </c>
      <c r="L9525" t="str">
        <f>_xlfn.XLOOKUP(Table6[[#This Row],[Loan Date]],$Q$5:$Q$152,$S$5:$S$152)</f>
        <v>Week 8</v>
      </c>
    </row>
    <row r="9526" spans="1:12" x14ac:dyDescent="0.2">
      <c r="A9526" s="1">
        <v>44985</v>
      </c>
      <c r="B9526" t="s">
        <v>107</v>
      </c>
      <c r="C9526" s="1">
        <v>44985</v>
      </c>
      <c r="D9526" t="s">
        <v>759</v>
      </c>
      <c r="E9526" t="s">
        <v>65</v>
      </c>
      <c r="F9526" t="s">
        <v>65</v>
      </c>
      <c r="G9526" t="s">
        <v>20</v>
      </c>
      <c r="H9526" t="s">
        <v>0</v>
      </c>
      <c r="I9526">
        <f>MONTH(Table6[[#This Row],[Loan Date]])</f>
        <v>2</v>
      </c>
      <c r="J9526" t="str">
        <f>_xlfn.XLOOKUP(Table6[[#This Row],[Numeric Month]],$N$5:$N$11,$O$5:$O$11)</f>
        <v>Feb</v>
      </c>
      <c r="K9526" t="str">
        <f>_xlfn.XLOOKUP(Table6[[#This Row],[Loan Date]],$Q$5:$Q$152,$R$5:$R$152)</f>
        <v>Tuesday</v>
      </c>
      <c r="L9526" t="str">
        <f>_xlfn.XLOOKUP(Table6[[#This Row],[Loan Date]],$Q$5:$Q$152,$S$5:$S$152)</f>
        <v>Week 8</v>
      </c>
    </row>
    <row r="9527" spans="1:12" x14ac:dyDescent="0.2">
      <c r="A9527" s="1">
        <v>44985</v>
      </c>
      <c r="B9527" t="s">
        <v>107</v>
      </c>
      <c r="C9527" s="1">
        <v>44985</v>
      </c>
      <c r="D9527" t="s">
        <v>761</v>
      </c>
      <c r="E9527" t="s">
        <v>65</v>
      </c>
      <c r="F9527" t="s">
        <v>65</v>
      </c>
      <c r="G9527" t="s">
        <v>20</v>
      </c>
      <c r="H9527" t="s">
        <v>0</v>
      </c>
      <c r="I9527">
        <f>MONTH(Table6[[#This Row],[Loan Date]])</f>
        <v>2</v>
      </c>
      <c r="J9527" t="str">
        <f>_xlfn.XLOOKUP(Table6[[#This Row],[Numeric Month]],$N$5:$N$11,$O$5:$O$11)</f>
        <v>Feb</v>
      </c>
      <c r="K9527" t="str">
        <f>_xlfn.XLOOKUP(Table6[[#This Row],[Loan Date]],$Q$5:$Q$152,$R$5:$R$152)</f>
        <v>Tuesday</v>
      </c>
      <c r="L9527" t="str">
        <f>_xlfn.XLOOKUP(Table6[[#This Row],[Loan Date]],$Q$5:$Q$152,$S$5:$S$152)</f>
        <v>Week 8</v>
      </c>
    </row>
    <row r="9528" spans="1:12" x14ac:dyDescent="0.2">
      <c r="A9528" s="1">
        <v>44985</v>
      </c>
      <c r="B9528" t="s">
        <v>5</v>
      </c>
      <c r="C9528" s="1">
        <v>44985</v>
      </c>
      <c r="D9528" t="s">
        <v>760</v>
      </c>
      <c r="E9528" t="s">
        <v>162</v>
      </c>
      <c r="F9528" t="s">
        <v>162</v>
      </c>
      <c r="G9528" t="s">
        <v>11</v>
      </c>
      <c r="H9528" t="s">
        <v>0</v>
      </c>
      <c r="I9528">
        <f>MONTH(Table6[[#This Row],[Loan Date]])</f>
        <v>2</v>
      </c>
      <c r="J9528" t="str">
        <f>_xlfn.XLOOKUP(Table6[[#This Row],[Numeric Month]],$N$5:$N$11,$O$5:$O$11)</f>
        <v>Feb</v>
      </c>
      <c r="K9528" t="str">
        <f>_xlfn.XLOOKUP(Table6[[#This Row],[Loan Date]],$Q$5:$Q$152,$R$5:$R$152)</f>
        <v>Tuesday</v>
      </c>
      <c r="L9528" t="str">
        <f>_xlfn.XLOOKUP(Table6[[#This Row],[Loan Date]],$Q$5:$Q$152,$S$5:$S$152)</f>
        <v>Week 8</v>
      </c>
    </row>
    <row r="9529" spans="1:12" x14ac:dyDescent="0.2">
      <c r="A9529" s="1">
        <v>44985</v>
      </c>
      <c r="B9529" t="s">
        <v>107</v>
      </c>
      <c r="C9529" s="1">
        <v>44985</v>
      </c>
      <c r="D9529" t="s">
        <v>759</v>
      </c>
      <c r="E9529" t="s">
        <v>65</v>
      </c>
      <c r="F9529" t="s">
        <v>65</v>
      </c>
      <c r="G9529" t="s">
        <v>20</v>
      </c>
      <c r="H9529" t="s">
        <v>0</v>
      </c>
      <c r="I9529">
        <f>MONTH(Table6[[#This Row],[Loan Date]])</f>
        <v>2</v>
      </c>
      <c r="J9529" t="str">
        <f>_xlfn.XLOOKUP(Table6[[#This Row],[Numeric Month]],$N$5:$N$11,$O$5:$O$11)</f>
        <v>Feb</v>
      </c>
      <c r="K9529" t="str">
        <f>_xlfn.XLOOKUP(Table6[[#This Row],[Loan Date]],$Q$5:$Q$152,$R$5:$R$152)</f>
        <v>Tuesday</v>
      </c>
      <c r="L9529" t="str">
        <f>_xlfn.XLOOKUP(Table6[[#This Row],[Loan Date]],$Q$5:$Q$152,$S$5:$S$152)</f>
        <v>Week 8</v>
      </c>
    </row>
    <row r="9530" spans="1:12" x14ac:dyDescent="0.2">
      <c r="A9530" s="1">
        <v>44985</v>
      </c>
      <c r="B9530" t="s">
        <v>5</v>
      </c>
      <c r="C9530" s="1">
        <v>44999</v>
      </c>
      <c r="D9530" t="s">
        <v>758</v>
      </c>
      <c r="E9530" t="s">
        <v>3</v>
      </c>
      <c r="F9530" t="s">
        <v>2</v>
      </c>
      <c r="G9530" t="s">
        <v>1</v>
      </c>
      <c r="H9530" t="s">
        <v>0</v>
      </c>
      <c r="I9530">
        <f>MONTH(Table6[[#This Row],[Loan Date]])</f>
        <v>2</v>
      </c>
      <c r="J9530" t="str">
        <f>_xlfn.XLOOKUP(Table6[[#This Row],[Numeric Month]],$N$5:$N$11,$O$5:$O$11)</f>
        <v>Feb</v>
      </c>
      <c r="K9530" t="str">
        <f>_xlfn.XLOOKUP(Table6[[#This Row],[Loan Date]],$Q$5:$Q$152,$R$5:$R$152)</f>
        <v>Tuesday</v>
      </c>
      <c r="L9530" t="str">
        <f>_xlfn.XLOOKUP(Table6[[#This Row],[Loan Date]],$Q$5:$Q$152,$S$5:$S$152)</f>
        <v>Week 8</v>
      </c>
    </row>
    <row r="9531" spans="1:12" x14ac:dyDescent="0.2">
      <c r="A9531" s="1">
        <v>44985</v>
      </c>
      <c r="B9531" t="s">
        <v>107</v>
      </c>
      <c r="C9531" s="1">
        <v>44985</v>
      </c>
      <c r="D9531" t="s">
        <v>757</v>
      </c>
      <c r="E9531" t="s">
        <v>65</v>
      </c>
      <c r="F9531" t="s">
        <v>65</v>
      </c>
      <c r="G9531" t="s">
        <v>20</v>
      </c>
      <c r="H9531" t="s">
        <v>0</v>
      </c>
      <c r="I9531">
        <f>MONTH(Table6[[#This Row],[Loan Date]])</f>
        <v>2</v>
      </c>
      <c r="J9531" t="str">
        <f>_xlfn.XLOOKUP(Table6[[#This Row],[Numeric Month]],$N$5:$N$11,$O$5:$O$11)</f>
        <v>Feb</v>
      </c>
      <c r="K9531" t="str">
        <f>_xlfn.XLOOKUP(Table6[[#This Row],[Loan Date]],$Q$5:$Q$152,$R$5:$R$152)</f>
        <v>Tuesday</v>
      </c>
      <c r="L9531" t="str">
        <f>_xlfn.XLOOKUP(Table6[[#This Row],[Loan Date]],$Q$5:$Q$152,$S$5:$S$152)</f>
        <v>Week 8</v>
      </c>
    </row>
    <row r="9532" spans="1:12" x14ac:dyDescent="0.2">
      <c r="A9532" s="1">
        <v>44985</v>
      </c>
      <c r="B9532" t="s">
        <v>107</v>
      </c>
      <c r="C9532" s="1">
        <v>44985</v>
      </c>
      <c r="D9532" t="s">
        <v>756</v>
      </c>
      <c r="E9532" t="s">
        <v>65</v>
      </c>
      <c r="F9532" t="s">
        <v>65</v>
      </c>
      <c r="G9532" t="s">
        <v>20</v>
      </c>
      <c r="H9532" t="s">
        <v>0</v>
      </c>
      <c r="I9532">
        <f>MONTH(Table6[[#This Row],[Loan Date]])</f>
        <v>2</v>
      </c>
      <c r="J9532" t="str">
        <f>_xlfn.XLOOKUP(Table6[[#This Row],[Numeric Month]],$N$5:$N$11,$O$5:$O$11)</f>
        <v>Feb</v>
      </c>
      <c r="K9532" t="str">
        <f>_xlfn.XLOOKUP(Table6[[#This Row],[Loan Date]],$Q$5:$Q$152,$R$5:$R$152)</f>
        <v>Tuesday</v>
      </c>
      <c r="L9532" t="str">
        <f>_xlfn.XLOOKUP(Table6[[#This Row],[Loan Date]],$Q$5:$Q$152,$S$5:$S$152)</f>
        <v>Week 8</v>
      </c>
    </row>
    <row r="9533" spans="1:12" x14ac:dyDescent="0.2">
      <c r="A9533" s="1">
        <v>44985</v>
      </c>
      <c r="B9533" t="s">
        <v>7</v>
      </c>
      <c r="C9533" s="1">
        <v>44992</v>
      </c>
      <c r="D9533" t="s">
        <v>749</v>
      </c>
      <c r="E9533" t="s">
        <v>9</v>
      </c>
      <c r="F9533" t="s">
        <v>8</v>
      </c>
      <c r="G9533" t="s">
        <v>1</v>
      </c>
      <c r="H9533" t="s">
        <v>0</v>
      </c>
      <c r="I9533">
        <f>MONTH(Table6[[#This Row],[Loan Date]])</f>
        <v>2</v>
      </c>
      <c r="J9533" t="str">
        <f>_xlfn.XLOOKUP(Table6[[#This Row],[Numeric Month]],$N$5:$N$11,$O$5:$O$11)</f>
        <v>Feb</v>
      </c>
      <c r="K9533" t="str">
        <f>_xlfn.XLOOKUP(Table6[[#This Row],[Loan Date]],$Q$5:$Q$152,$R$5:$R$152)</f>
        <v>Tuesday</v>
      </c>
      <c r="L9533" t="str">
        <f>_xlfn.XLOOKUP(Table6[[#This Row],[Loan Date]],$Q$5:$Q$152,$S$5:$S$152)</f>
        <v>Week 8</v>
      </c>
    </row>
    <row r="9534" spans="1:12" x14ac:dyDescent="0.2">
      <c r="A9534" s="1">
        <v>44985</v>
      </c>
      <c r="B9534" t="s">
        <v>7</v>
      </c>
      <c r="C9534" s="1">
        <v>44985</v>
      </c>
      <c r="D9534" t="s">
        <v>755</v>
      </c>
      <c r="E9534" t="s">
        <v>21</v>
      </c>
      <c r="F9534" t="s">
        <v>21</v>
      </c>
      <c r="G9534" t="s">
        <v>20</v>
      </c>
      <c r="H9534" t="s">
        <v>0</v>
      </c>
      <c r="I9534">
        <f>MONTH(Table6[[#This Row],[Loan Date]])</f>
        <v>2</v>
      </c>
      <c r="J9534" t="str">
        <f>_xlfn.XLOOKUP(Table6[[#This Row],[Numeric Month]],$N$5:$N$11,$O$5:$O$11)</f>
        <v>Feb</v>
      </c>
      <c r="K9534" t="str">
        <f>_xlfn.XLOOKUP(Table6[[#This Row],[Loan Date]],$Q$5:$Q$152,$R$5:$R$152)</f>
        <v>Tuesday</v>
      </c>
      <c r="L9534" t="str">
        <f>_xlfn.XLOOKUP(Table6[[#This Row],[Loan Date]],$Q$5:$Q$152,$S$5:$S$152)</f>
        <v>Week 8</v>
      </c>
    </row>
    <row r="9535" spans="1:12" x14ac:dyDescent="0.2">
      <c r="A9535" s="1">
        <v>44985</v>
      </c>
      <c r="B9535" t="s">
        <v>7</v>
      </c>
      <c r="C9535" s="1">
        <v>44985</v>
      </c>
      <c r="D9535" t="s">
        <v>83</v>
      </c>
      <c r="E9535" t="s">
        <v>23</v>
      </c>
      <c r="F9535" t="s">
        <v>23</v>
      </c>
      <c r="G9535" t="s">
        <v>20</v>
      </c>
      <c r="H9535" t="s">
        <v>0</v>
      </c>
      <c r="I9535">
        <f>MONTH(Table6[[#This Row],[Loan Date]])</f>
        <v>2</v>
      </c>
      <c r="J9535" t="str">
        <f>_xlfn.XLOOKUP(Table6[[#This Row],[Numeric Month]],$N$5:$N$11,$O$5:$O$11)</f>
        <v>Feb</v>
      </c>
      <c r="K9535" t="str">
        <f>_xlfn.XLOOKUP(Table6[[#This Row],[Loan Date]],$Q$5:$Q$152,$R$5:$R$152)</f>
        <v>Tuesday</v>
      </c>
      <c r="L9535" t="str">
        <f>_xlfn.XLOOKUP(Table6[[#This Row],[Loan Date]],$Q$5:$Q$152,$S$5:$S$152)</f>
        <v>Week 8</v>
      </c>
    </row>
    <row r="9536" spans="1:12" x14ac:dyDescent="0.2">
      <c r="A9536" s="1">
        <v>44985</v>
      </c>
      <c r="B9536" t="s">
        <v>107</v>
      </c>
      <c r="C9536" s="1">
        <v>44992</v>
      </c>
      <c r="D9536" t="s">
        <v>754</v>
      </c>
      <c r="E9536" t="s">
        <v>52</v>
      </c>
      <c r="F9536" t="s">
        <v>51</v>
      </c>
      <c r="G9536" t="s">
        <v>1</v>
      </c>
      <c r="H9536" t="s">
        <v>0</v>
      </c>
      <c r="I9536">
        <f>MONTH(Table6[[#This Row],[Loan Date]])</f>
        <v>2</v>
      </c>
      <c r="J9536" t="str">
        <f>_xlfn.XLOOKUP(Table6[[#This Row],[Numeric Month]],$N$5:$N$11,$O$5:$O$11)</f>
        <v>Feb</v>
      </c>
      <c r="K9536" t="str">
        <f>_xlfn.XLOOKUP(Table6[[#This Row],[Loan Date]],$Q$5:$Q$152,$R$5:$R$152)</f>
        <v>Tuesday</v>
      </c>
      <c r="L9536" t="str">
        <f>_xlfn.XLOOKUP(Table6[[#This Row],[Loan Date]],$Q$5:$Q$152,$S$5:$S$152)</f>
        <v>Week 8</v>
      </c>
    </row>
    <row r="9537" spans="1:12" x14ac:dyDescent="0.2">
      <c r="A9537" s="1">
        <v>44985</v>
      </c>
      <c r="B9537" t="s">
        <v>107</v>
      </c>
      <c r="C9537" s="1">
        <v>44985</v>
      </c>
      <c r="D9537" t="s">
        <v>753</v>
      </c>
      <c r="E9537" t="s">
        <v>113</v>
      </c>
      <c r="F9537" t="s">
        <v>113</v>
      </c>
      <c r="G9537" t="s">
        <v>20</v>
      </c>
      <c r="H9537" t="s">
        <v>0</v>
      </c>
      <c r="I9537">
        <f>MONTH(Table6[[#This Row],[Loan Date]])</f>
        <v>2</v>
      </c>
      <c r="J9537" t="str">
        <f>_xlfn.XLOOKUP(Table6[[#This Row],[Numeric Month]],$N$5:$N$11,$O$5:$O$11)</f>
        <v>Feb</v>
      </c>
      <c r="K9537" t="str">
        <f>_xlfn.XLOOKUP(Table6[[#This Row],[Loan Date]],$Q$5:$Q$152,$R$5:$R$152)</f>
        <v>Tuesday</v>
      </c>
      <c r="L9537" t="str">
        <f>_xlfn.XLOOKUP(Table6[[#This Row],[Loan Date]],$Q$5:$Q$152,$S$5:$S$152)</f>
        <v>Week 8</v>
      </c>
    </row>
    <row r="9538" spans="1:12" x14ac:dyDescent="0.2">
      <c r="A9538" s="1">
        <v>44985</v>
      </c>
      <c r="B9538" t="s">
        <v>107</v>
      </c>
      <c r="C9538" s="1">
        <v>44985</v>
      </c>
      <c r="D9538" t="s">
        <v>180</v>
      </c>
      <c r="E9538" t="s">
        <v>113</v>
      </c>
      <c r="F9538" t="s">
        <v>113</v>
      </c>
      <c r="G9538" t="s">
        <v>20</v>
      </c>
      <c r="H9538" t="s">
        <v>0</v>
      </c>
      <c r="I9538">
        <f>MONTH(Table6[[#This Row],[Loan Date]])</f>
        <v>2</v>
      </c>
      <c r="J9538" t="str">
        <f>_xlfn.XLOOKUP(Table6[[#This Row],[Numeric Month]],$N$5:$N$11,$O$5:$O$11)</f>
        <v>Feb</v>
      </c>
      <c r="K9538" t="str">
        <f>_xlfn.XLOOKUP(Table6[[#This Row],[Loan Date]],$Q$5:$Q$152,$R$5:$R$152)</f>
        <v>Tuesday</v>
      </c>
      <c r="L9538" t="str">
        <f>_xlfn.XLOOKUP(Table6[[#This Row],[Loan Date]],$Q$5:$Q$152,$S$5:$S$152)</f>
        <v>Week 8</v>
      </c>
    </row>
    <row r="9539" spans="1:12" x14ac:dyDescent="0.2">
      <c r="A9539" s="1">
        <v>44985</v>
      </c>
      <c r="B9539" t="s">
        <v>107</v>
      </c>
      <c r="C9539" s="1">
        <v>44985</v>
      </c>
      <c r="D9539" t="s">
        <v>409</v>
      </c>
      <c r="E9539" t="s">
        <v>21</v>
      </c>
      <c r="F9539" t="s">
        <v>21</v>
      </c>
      <c r="G9539" t="s">
        <v>20</v>
      </c>
      <c r="H9539" t="s">
        <v>0</v>
      </c>
      <c r="I9539">
        <f>MONTH(Table6[[#This Row],[Loan Date]])</f>
        <v>2</v>
      </c>
      <c r="J9539" t="str">
        <f>_xlfn.XLOOKUP(Table6[[#This Row],[Numeric Month]],$N$5:$N$11,$O$5:$O$11)</f>
        <v>Feb</v>
      </c>
      <c r="K9539" t="str">
        <f>_xlfn.XLOOKUP(Table6[[#This Row],[Loan Date]],$Q$5:$Q$152,$R$5:$R$152)</f>
        <v>Tuesday</v>
      </c>
      <c r="L9539" t="str">
        <f>_xlfn.XLOOKUP(Table6[[#This Row],[Loan Date]],$Q$5:$Q$152,$S$5:$S$152)</f>
        <v>Week 8</v>
      </c>
    </row>
    <row r="9540" spans="1:12" x14ac:dyDescent="0.2">
      <c r="A9540" s="1">
        <v>44985</v>
      </c>
      <c r="B9540" t="s">
        <v>7</v>
      </c>
      <c r="C9540" s="1">
        <v>44999</v>
      </c>
      <c r="D9540" t="s">
        <v>317</v>
      </c>
      <c r="E9540" t="s">
        <v>9</v>
      </c>
      <c r="F9540" t="s">
        <v>8</v>
      </c>
      <c r="G9540" t="s">
        <v>1</v>
      </c>
      <c r="H9540" t="s">
        <v>0</v>
      </c>
      <c r="I9540">
        <f>MONTH(Table6[[#This Row],[Loan Date]])</f>
        <v>2</v>
      </c>
      <c r="J9540" t="str">
        <f>_xlfn.XLOOKUP(Table6[[#This Row],[Numeric Month]],$N$5:$N$11,$O$5:$O$11)</f>
        <v>Feb</v>
      </c>
      <c r="K9540" t="str">
        <f>_xlfn.XLOOKUP(Table6[[#This Row],[Loan Date]],$Q$5:$Q$152,$R$5:$R$152)</f>
        <v>Tuesday</v>
      </c>
      <c r="L9540" t="str">
        <f>_xlfn.XLOOKUP(Table6[[#This Row],[Loan Date]],$Q$5:$Q$152,$S$5:$S$152)</f>
        <v>Week 8</v>
      </c>
    </row>
    <row r="9541" spans="1:12" x14ac:dyDescent="0.2">
      <c r="A9541" s="1">
        <v>44985</v>
      </c>
      <c r="B9541" t="s">
        <v>7</v>
      </c>
      <c r="C9541" s="1">
        <v>44985</v>
      </c>
      <c r="D9541" t="s">
        <v>336</v>
      </c>
      <c r="E9541" t="s">
        <v>168</v>
      </c>
      <c r="F9541" t="s">
        <v>168</v>
      </c>
      <c r="G9541" t="s">
        <v>20</v>
      </c>
      <c r="H9541" t="s">
        <v>0</v>
      </c>
      <c r="I9541">
        <f>MONTH(Table6[[#This Row],[Loan Date]])</f>
        <v>2</v>
      </c>
      <c r="J9541" t="str">
        <f>_xlfn.XLOOKUP(Table6[[#This Row],[Numeric Month]],$N$5:$N$11,$O$5:$O$11)</f>
        <v>Feb</v>
      </c>
      <c r="K9541" t="str">
        <f>_xlfn.XLOOKUP(Table6[[#This Row],[Loan Date]],$Q$5:$Q$152,$R$5:$R$152)</f>
        <v>Tuesday</v>
      </c>
      <c r="L9541" t="str">
        <f>_xlfn.XLOOKUP(Table6[[#This Row],[Loan Date]],$Q$5:$Q$152,$S$5:$S$152)</f>
        <v>Week 8</v>
      </c>
    </row>
    <row r="9542" spans="1:12" x14ac:dyDescent="0.2">
      <c r="A9542" s="1">
        <v>44985</v>
      </c>
      <c r="B9542" t="s">
        <v>7</v>
      </c>
      <c r="C9542" s="1">
        <v>44985</v>
      </c>
      <c r="D9542" t="s">
        <v>472</v>
      </c>
      <c r="E9542" t="s">
        <v>37</v>
      </c>
      <c r="F9542" t="s">
        <v>37</v>
      </c>
      <c r="G9542" t="s">
        <v>20</v>
      </c>
      <c r="H9542" t="s">
        <v>0</v>
      </c>
      <c r="I9542">
        <f>MONTH(Table6[[#This Row],[Loan Date]])</f>
        <v>2</v>
      </c>
      <c r="J9542" t="str">
        <f>_xlfn.XLOOKUP(Table6[[#This Row],[Numeric Month]],$N$5:$N$11,$O$5:$O$11)</f>
        <v>Feb</v>
      </c>
      <c r="K9542" t="str">
        <f>_xlfn.XLOOKUP(Table6[[#This Row],[Loan Date]],$Q$5:$Q$152,$R$5:$R$152)</f>
        <v>Tuesday</v>
      </c>
      <c r="L9542" t="str">
        <f>_xlfn.XLOOKUP(Table6[[#This Row],[Loan Date]],$Q$5:$Q$152,$S$5:$S$152)</f>
        <v>Week 8</v>
      </c>
    </row>
    <row r="9543" spans="1:12" x14ac:dyDescent="0.2">
      <c r="A9543" s="1">
        <v>44985</v>
      </c>
      <c r="B9543" t="s">
        <v>7</v>
      </c>
      <c r="C9543" s="1">
        <v>44988</v>
      </c>
      <c r="D9543" t="s">
        <v>285</v>
      </c>
      <c r="E9543" t="s">
        <v>44</v>
      </c>
      <c r="F9543" t="s">
        <v>44</v>
      </c>
      <c r="G9543" t="s">
        <v>39</v>
      </c>
      <c r="H9543" t="s">
        <v>0</v>
      </c>
      <c r="I9543">
        <f>MONTH(Table6[[#This Row],[Loan Date]])</f>
        <v>2</v>
      </c>
      <c r="J9543" t="str">
        <f>_xlfn.XLOOKUP(Table6[[#This Row],[Numeric Month]],$N$5:$N$11,$O$5:$O$11)</f>
        <v>Feb</v>
      </c>
      <c r="K9543" t="str">
        <f>_xlfn.XLOOKUP(Table6[[#This Row],[Loan Date]],$Q$5:$Q$152,$R$5:$R$152)</f>
        <v>Tuesday</v>
      </c>
      <c r="L9543" t="str">
        <f>_xlfn.XLOOKUP(Table6[[#This Row],[Loan Date]],$Q$5:$Q$152,$S$5:$S$152)</f>
        <v>Week 8</v>
      </c>
    </row>
    <row r="9544" spans="1:12" x14ac:dyDescent="0.2">
      <c r="A9544" s="1">
        <v>44985</v>
      </c>
      <c r="B9544" t="s">
        <v>7</v>
      </c>
      <c r="C9544" s="1">
        <v>44999</v>
      </c>
      <c r="D9544" t="s">
        <v>447</v>
      </c>
      <c r="E9544" t="s">
        <v>9</v>
      </c>
      <c r="F9544" t="s">
        <v>8</v>
      </c>
      <c r="G9544" t="s">
        <v>1</v>
      </c>
      <c r="H9544" t="s">
        <v>0</v>
      </c>
      <c r="I9544">
        <f>MONTH(Table6[[#This Row],[Loan Date]])</f>
        <v>2</v>
      </c>
      <c r="J9544" t="str">
        <f>_xlfn.XLOOKUP(Table6[[#This Row],[Numeric Month]],$N$5:$N$11,$O$5:$O$11)</f>
        <v>Feb</v>
      </c>
      <c r="K9544" t="str">
        <f>_xlfn.XLOOKUP(Table6[[#This Row],[Loan Date]],$Q$5:$Q$152,$R$5:$R$152)</f>
        <v>Tuesday</v>
      </c>
      <c r="L9544" t="str">
        <f>_xlfn.XLOOKUP(Table6[[#This Row],[Loan Date]],$Q$5:$Q$152,$S$5:$S$152)</f>
        <v>Week 8</v>
      </c>
    </row>
    <row r="9545" spans="1:12" x14ac:dyDescent="0.2">
      <c r="A9545" s="1">
        <v>44985</v>
      </c>
      <c r="B9545" t="s">
        <v>7</v>
      </c>
      <c r="C9545" s="1">
        <v>44988</v>
      </c>
      <c r="D9545" t="s">
        <v>181</v>
      </c>
      <c r="E9545" t="s">
        <v>44</v>
      </c>
      <c r="F9545" t="s">
        <v>44</v>
      </c>
      <c r="G9545" t="s">
        <v>39</v>
      </c>
      <c r="H9545" t="s">
        <v>0</v>
      </c>
      <c r="I9545">
        <f>MONTH(Table6[[#This Row],[Loan Date]])</f>
        <v>2</v>
      </c>
      <c r="J9545" t="str">
        <f>_xlfn.XLOOKUP(Table6[[#This Row],[Numeric Month]],$N$5:$N$11,$O$5:$O$11)</f>
        <v>Feb</v>
      </c>
      <c r="K9545" t="str">
        <f>_xlfn.XLOOKUP(Table6[[#This Row],[Loan Date]],$Q$5:$Q$152,$R$5:$R$152)</f>
        <v>Tuesday</v>
      </c>
      <c r="L9545" t="str">
        <f>_xlfn.XLOOKUP(Table6[[#This Row],[Loan Date]],$Q$5:$Q$152,$S$5:$S$152)</f>
        <v>Week 8</v>
      </c>
    </row>
    <row r="9546" spans="1:12" x14ac:dyDescent="0.2">
      <c r="A9546" s="1">
        <v>44985</v>
      </c>
      <c r="B9546" t="s">
        <v>7</v>
      </c>
      <c r="C9546" s="1">
        <v>44985</v>
      </c>
      <c r="D9546" t="s">
        <v>497</v>
      </c>
      <c r="E9546" t="s">
        <v>21</v>
      </c>
      <c r="F9546" t="s">
        <v>21</v>
      </c>
      <c r="G9546" t="s">
        <v>20</v>
      </c>
      <c r="H9546" t="s">
        <v>0</v>
      </c>
      <c r="I9546">
        <f>MONTH(Table6[[#This Row],[Loan Date]])</f>
        <v>2</v>
      </c>
      <c r="J9546" t="str">
        <f>_xlfn.XLOOKUP(Table6[[#This Row],[Numeric Month]],$N$5:$N$11,$O$5:$O$11)</f>
        <v>Feb</v>
      </c>
      <c r="K9546" t="str">
        <f>_xlfn.XLOOKUP(Table6[[#This Row],[Loan Date]],$Q$5:$Q$152,$R$5:$R$152)</f>
        <v>Tuesday</v>
      </c>
      <c r="L9546" t="str">
        <f>_xlfn.XLOOKUP(Table6[[#This Row],[Loan Date]],$Q$5:$Q$152,$S$5:$S$152)</f>
        <v>Week 8</v>
      </c>
    </row>
    <row r="9547" spans="1:12" x14ac:dyDescent="0.2">
      <c r="A9547" s="1">
        <v>44985</v>
      </c>
      <c r="B9547" t="s">
        <v>7</v>
      </c>
      <c r="C9547" s="1">
        <v>44985</v>
      </c>
      <c r="D9547" t="s">
        <v>408</v>
      </c>
      <c r="E9547" t="s">
        <v>23</v>
      </c>
      <c r="F9547" t="s">
        <v>23</v>
      </c>
      <c r="G9547" t="s">
        <v>20</v>
      </c>
      <c r="H9547" t="s">
        <v>0</v>
      </c>
      <c r="I9547">
        <f>MONTH(Table6[[#This Row],[Loan Date]])</f>
        <v>2</v>
      </c>
      <c r="J9547" t="str">
        <f>_xlfn.XLOOKUP(Table6[[#This Row],[Numeric Month]],$N$5:$N$11,$O$5:$O$11)</f>
        <v>Feb</v>
      </c>
      <c r="K9547" t="str">
        <f>_xlfn.XLOOKUP(Table6[[#This Row],[Loan Date]],$Q$5:$Q$152,$R$5:$R$152)</f>
        <v>Tuesday</v>
      </c>
      <c r="L9547" t="str">
        <f>_xlfn.XLOOKUP(Table6[[#This Row],[Loan Date]],$Q$5:$Q$152,$S$5:$S$152)</f>
        <v>Week 8</v>
      </c>
    </row>
    <row r="9548" spans="1:12" x14ac:dyDescent="0.2">
      <c r="A9548" s="1">
        <v>44985</v>
      </c>
      <c r="B9548" t="s">
        <v>5</v>
      </c>
      <c r="C9548" s="1">
        <v>44985</v>
      </c>
      <c r="D9548" t="s">
        <v>138</v>
      </c>
      <c r="E9548" t="s">
        <v>37</v>
      </c>
      <c r="F9548" t="s">
        <v>37</v>
      </c>
      <c r="G9548" t="s">
        <v>20</v>
      </c>
      <c r="H9548" t="s">
        <v>0</v>
      </c>
      <c r="I9548">
        <f>MONTH(Table6[[#This Row],[Loan Date]])</f>
        <v>2</v>
      </c>
      <c r="J9548" t="str">
        <f>_xlfn.XLOOKUP(Table6[[#This Row],[Numeric Month]],$N$5:$N$11,$O$5:$O$11)</f>
        <v>Feb</v>
      </c>
      <c r="K9548" t="str">
        <f>_xlfn.XLOOKUP(Table6[[#This Row],[Loan Date]],$Q$5:$Q$152,$R$5:$R$152)</f>
        <v>Tuesday</v>
      </c>
      <c r="L9548" t="str">
        <f>_xlfn.XLOOKUP(Table6[[#This Row],[Loan Date]],$Q$5:$Q$152,$S$5:$S$152)</f>
        <v>Week 8</v>
      </c>
    </row>
    <row r="9549" spans="1:12" x14ac:dyDescent="0.2">
      <c r="A9549" s="1">
        <v>44985</v>
      </c>
      <c r="B9549" t="s">
        <v>7</v>
      </c>
      <c r="C9549" s="1">
        <v>44985</v>
      </c>
      <c r="D9549" t="s">
        <v>391</v>
      </c>
      <c r="E9549" t="s">
        <v>65</v>
      </c>
      <c r="F9549" t="s">
        <v>65</v>
      </c>
      <c r="G9549" t="s">
        <v>20</v>
      </c>
      <c r="H9549" t="s">
        <v>0</v>
      </c>
      <c r="I9549">
        <f>MONTH(Table6[[#This Row],[Loan Date]])</f>
        <v>2</v>
      </c>
      <c r="J9549" t="str">
        <f>_xlfn.XLOOKUP(Table6[[#This Row],[Numeric Month]],$N$5:$N$11,$O$5:$O$11)</f>
        <v>Feb</v>
      </c>
      <c r="K9549" t="str">
        <f>_xlfn.XLOOKUP(Table6[[#This Row],[Loan Date]],$Q$5:$Q$152,$R$5:$R$152)</f>
        <v>Tuesday</v>
      </c>
      <c r="L9549" t="str">
        <f>_xlfn.XLOOKUP(Table6[[#This Row],[Loan Date]],$Q$5:$Q$152,$S$5:$S$152)</f>
        <v>Week 8</v>
      </c>
    </row>
    <row r="9550" spans="1:12" x14ac:dyDescent="0.2">
      <c r="A9550" s="1">
        <v>44985</v>
      </c>
      <c r="B9550" t="s">
        <v>7</v>
      </c>
      <c r="C9550" s="1">
        <v>44985</v>
      </c>
      <c r="D9550" t="s">
        <v>129</v>
      </c>
      <c r="E9550" t="s">
        <v>37</v>
      </c>
      <c r="F9550" t="s">
        <v>37</v>
      </c>
      <c r="G9550" t="s">
        <v>20</v>
      </c>
      <c r="H9550" t="s">
        <v>0</v>
      </c>
      <c r="I9550">
        <f>MONTH(Table6[[#This Row],[Loan Date]])</f>
        <v>2</v>
      </c>
      <c r="J9550" t="str">
        <f>_xlfn.XLOOKUP(Table6[[#This Row],[Numeric Month]],$N$5:$N$11,$O$5:$O$11)</f>
        <v>Feb</v>
      </c>
      <c r="K9550" t="str">
        <f>_xlfn.XLOOKUP(Table6[[#This Row],[Loan Date]],$Q$5:$Q$152,$R$5:$R$152)</f>
        <v>Tuesday</v>
      </c>
      <c r="L9550" t="str">
        <f>_xlfn.XLOOKUP(Table6[[#This Row],[Loan Date]],$Q$5:$Q$152,$S$5:$S$152)</f>
        <v>Week 8</v>
      </c>
    </row>
    <row r="9551" spans="1:12" x14ac:dyDescent="0.2">
      <c r="A9551" s="1">
        <v>44985</v>
      </c>
      <c r="B9551" t="s">
        <v>7</v>
      </c>
      <c r="C9551" s="1">
        <v>44985</v>
      </c>
      <c r="D9551" t="s">
        <v>38</v>
      </c>
      <c r="E9551" t="s">
        <v>37</v>
      </c>
      <c r="F9551" t="s">
        <v>37</v>
      </c>
      <c r="G9551" t="s">
        <v>20</v>
      </c>
      <c r="H9551" t="s">
        <v>0</v>
      </c>
      <c r="I9551">
        <f>MONTH(Table6[[#This Row],[Loan Date]])</f>
        <v>2</v>
      </c>
      <c r="J9551" t="str">
        <f>_xlfn.XLOOKUP(Table6[[#This Row],[Numeric Month]],$N$5:$N$11,$O$5:$O$11)</f>
        <v>Feb</v>
      </c>
      <c r="K9551" t="str">
        <f>_xlfn.XLOOKUP(Table6[[#This Row],[Loan Date]],$Q$5:$Q$152,$R$5:$R$152)</f>
        <v>Tuesday</v>
      </c>
      <c r="L9551" t="str">
        <f>_xlfn.XLOOKUP(Table6[[#This Row],[Loan Date]],$Q$5:$Q$152,$S$5:$S$152)</f>
        <v>Week 8</v>
      </c>
    </row>
    <row r="9552" spans="1:12" x14ac:dyDescent="0.2">
      <c r="A9552" s="1">
        <v>44985</v>
      </c>
      <c r="B9552" t="s">
        <v>5</v>
      </c>
      <c r="C9552" s="1">
        <v>44999</v>
      </c>
      <c r="D9552" t="s">
        <v>323</v>
      </c>
      <c r="E9552" t="s">
        <v>9</v>
      </c>
      <c r="F9552" t="s">
        <v>8</v>
      </c>
      <c r="G9552" t="s">
        <v>1</v>
      </c>
      <c r="H9552" t="s">
        <v>0</v>
      </c>
      <c r="I9552">
        <f>MONTH(Table6[[#This Row],[Loan Date]])</f>
        <v>2</v>
      </c>
      <c r="J9552" t="str">
        <f>_xlfn.XLOOKUP(Table6[[#This Row],[Numeric Month]],$N$5:$N$11,$O$5:$O$11)</f>
        <v>Feb</v>
      </c>
      <c r="K9552" t="str">
        <f>_xlfn.XLOOKUP(Table6[[#This Row],[Loan Date]],$Q$5:$Q$152,$R$5:$R$152)</f>
        <v>Tuesday</v>
      </c>
      <c r="L9552" t="str">
        <f>_xlfn.XLOOKUP(Table6[[#This Row],[Loan Date]],$Q$5:$Q$152,$S$5:$S$152)</f>
        <v>Week 8</v>
      </c>
    </row>
    <row r="9553" spans="1:12" x14ac:dyDescent="0.2">
      <c r="A9553" s="1">
        <v>44985</v>
      </c>
      <c r="B9553" t="s">
        <v>7</v>
      </c>
      <c r="C9553" s="1">
        <v>44992</v>
      </c>
      <c r="D9553" t="s">
        <v>275</v>
      </c>
      <c r="E9553" t="s">
        <v>52</v>
      </c>
      <c r="F9553" t="s">
        <v>51</v>
      </c>
      <c r="G9553" t="s">
        <v>1</v>
      </c>
      <c r="H9553" t="s">
        <v>0</v>
      </c>
      <c r="I9553">
        <f>MONTH(Table6[[#This Row],[Loan Date]])</f>
        <v>2</v>
      </c>
      <c r="J9553" t="str">
        <f>_xlfn.XLOOKUP(Table6[[#This Row],[Numeric Month]],$N$5:$N$11,$O$5:$O$11)</f>
        <v>Feb</v>
      </c>
      <c r="K9553" t="str">
        <f>_xlfn.XLOOKUP(Table6[[#This Row],[Loan Date]],$Q$5:$Q$152,$R$5:$R$152)</f>
        <v>Tuesday</v>
      </c>
      <c r="L9553" t="str">
        <f>_xlfn.XLOOKUP(Table6[[#This Row],[Loan Date]],$Q$5:$Q$152,$S$5:$S$152)</f>
        <v>Week 8</v>
      </c>
    </row>
    <row r="9554" spans="1:12" x14ac:dyDescent="0.2">
      <c r="A9554" s="1">
        <v>44985</v>
      </c>
      <c r="B9554" t="s">
        <v>7</v>
      </c>
      <c r="C9554" s="1">
        <v>44985</v>
      </c>
      <c r="D9554" t="s">
        <v>400</v>
      </c>
      <c r="E9554" t="s">
        <v>21</v>
      </c>
      <c r="F9554" t="s">
        <v>21</v>
      </c>
      <c r="G9554" t="s">
        <v>20</v>
      </c>
      <c r="H9554" t="s">
        <v>0</v>
      </c>
      <c r="I9554">
        <f>MONTH(Table6[[#This Row],[Loan Date]])</f>
        <v>2</v>
      </c>
      <c r="J9554" t="str">
        <f>_xlfn.XLOOKUP(Table6[[#This Row],[Numeric Month]],$N$5:$N$11,$O$5:$O$11)</f>
        <v>Feb</v>
      </c>
      <c r="K9554" t="str">
        <f>_xlfn.XLOOKUP(Table6[[#This Row],[Loan Date]],$Q$5:$Q$152,$R$5:$R$152)</f>
        <v>Tuesday</v>
      </c>
      <c r="L9554" t="str">
        <f>_xlfn.XLOOKUP(Table6[[#This Row],[Loan Date]],$Q$5:$Q$152,$S$5:$S$152)</f>
        <v>Week 8</v>
      </c>
    </row>
    <row r="9555" spans="1:12" x14ac:dyDescent="0.2">
      <c r="A9555" s="1">
        <v>44985</v>
      </c>
      <c r="B9555" t="s">
        <v>7</v>
      </c>
      <c r="C9555" s="1">
        <v>44985</v>
      </c>
      <c r="D9555" t="s">
        <v>302</v>
      </c>
      <c r="E9555" t="s">
        <v>23</v>
      </c>
      <c r="F9555" t="s">
        <v>23</v>
      </c>
      <c r="G9555" t="s">
        <v>20</v>
      </c>
      <c r="H9555" t="s">
        <v>0</v>
      </c>
      <c r="I9555">
        <f>MONTH(Table6[[#This Row],[Loan Date]])</f>
        <v>2</v>
      </c>
      <c r="J9555" t="str">
        <f>_xlfn.XLOOKUP(Table6[[#This Row],[Numeric Month]],$N$5:$N$11,$O$5:$O$11)</f>
        <v>Feb</v>
      </c>
      <c r="K9555" t="str">
        <f>_xlfn.XLOOKUP(Table6[[#This Row],[Loan Date]],$Q$5:$Q$152,$R$5:$R$152)</f>
        <v>Tuesday</v>
      </c>
      <c r="L9555" t="str">
        <f>_xlfn.XLOOKUP(Table6[[#This Row],[Loan Date]],$Q$5:$Q$152,$S$5:$S$152)</f>
        <v>Week 8</v>
      </c>
    </row>
    <row r="9556" spans="1:12" x14ac:dyDescent="0.2">
      <c r="A9556" s="1">
        <v>44985</v>
      </c>
      <c r="B9556" t="s">
        <v>7</v>
      </c>
      <c r="C9556" s="1">
        <v>44985</v>
      </c>
      <c r="D9556" t="s">
        <v>26</v>
      </c>
      <c r="E9556" t="s">
        <v>23</v>
      </c>
      <c r="F9556" t="s">
        <v>23</v>
      </c>
      <c r="G9556" t="s">
        <v>20</v>
      </c>
      <c r="H9556" t="s">
        <v>0</v>
      </c>
      <c r="I9556">
        <f>MONTH(Table6[[#This Row],[Loan Date]])</f>
        <v>2</v>
      </c>
      <c r="J9556" t="str">
        <f>_xlfn.XLOOKUP(Table6[[#This Row],[Numeric Month]],$N$5:$N$11,$O$5:$O$11)</f>
        <v>Feb</v>
      </c>
      <c r="K9556" t="str">
        <f>_xlfn.XLOOKUP(Table6[[#This Row],[Loan Date]],$Q$5:$Q$152,$R$5:$R$152)</f>
        <v>Tuesday</v>
      </c>
      <c r="L9556" t="str">
        <f>_xlfn.XLOOKUP(Table6[[#This Row],[Loan Date]],$Q$5:$Q$152,$S$5:$S$152)</f>
        <v>Week 8</v>
      </c>
    </row>
    <row r="9557" spans="1:12" x14ac:dyDescent="0.2">
      <c r="A9557" s="1">
        <v>44985</v>
      </c>
      <c r="B9557" t="s">
        <v>7</v>
      </c>
      <c r="C9557" s="1">
        <v>44985</v>
      </c>
      <c r="D9557" t="s">
        <v>25</v>
      </c>
      <c r="E9557" t="s">
        <v>21</v>
      </c>
      <c r="F9557" t="s">
        <v>21</v>
      </c>
      <c r="G9557" t="s">
        <v>20</v>
      </c>
      <c r="H9557" t="s">
        <v>0</v>
      </c>
      <c r="I9557">
        <f>MONTH(Table6[[#This Row],[Loan Date]])</f>
        <v>2</v>
      </c>
      <c r="J9557" t="str">
        <f>_xlfn.XLOOKUP(Table6[[#This Row],[Numeric Month]],$N$5:$N$11,$O$5:$O$11)</f>
        <v>Feb</v>
      </c>
      <c r="K9557" t="str">
        <f>_xlfn.XLOOKUP(Table6[[#This Row],[Loan Date]],$Q$5:$Q$152,$R$5:$R$152)</f>
        <v>Tuesday</v>
      </c>
      <c r="L9557" t="str">
        <f>_xlfn.XLOOKUP(Table6[[#This Row],[Loan Date]],$Q$5:$Q$152,$S$5:$S$152)</f>
        <v>Week 8</v>
      </c>
    </row>
    <row r="9558" spans="1:12" x14ac:dyDescent="0.2">
      <c r="A9558" s="1">
        <v>44985</v>
      </c>
      <c r="B9558" t="s">
        <v>7</v>
      </c>
      <c r="C9558" s="1">
        <v>44992</v>
      </c>
      <c r="D9558" t="s">
        <v>273</v>
      </c>
      <c r="E9558" t="s">
        <v>52</v>
      </c>
      <c r="F9558" t="s">
        <v>51</v>
      </c>
      <c r="G9558" t="s">
        <v>1</v>
      </c>
      <c r="H9558" t="s">
        <v>0</v>
      </c>
      <c r="I9558">
        <f>MONTH(Table6[[#This Row],[Loan Date]])</f>
        <v>2</v>
      </c>
      <c r="J9558" t="str">
        <f>_xlfn.XLOOKUP(Table6[[#This Row],[Numeric Month]],$N$5:$N$11,$O$5:$O$11)</f>
        <v>Feb</v>
      </c>
      <c r="K9558" t="str">
        <f>_xlfn.XLOOKUP(Table6[[#This Row],[Loan Date]],$Q$5:$Q$152,$R$5:$R$152)</f>
        <v>Tuesday</v>
      </c>
      <c r="L9558" t="str">
        <f>_xlfn.XLOOKUP(Table6[[#This Row],[Loan Date]],$Q$5:$Q$152,$S$5:$S$152)</f>
        <v>Week 8</v>
      </c>
    </row>
    <row r="9559" spans="1:12" x14ac:dyDescent="0.2">
      <c r="A9559" s="1">
        <v>44985</v>
      </c>
      <c r="B9559" t="s">
        <v>5</v>
      </c>
      <c r="C9559" s="1">
        <v>44992</v>
      </c>
      <c r="D9559" t="s">
        <v>259</v>
      </c>
      <c r="E9559" t="s">
        <v>52</v>
      </c>
      <c r="F9559" t="s">
        <v>51</v>
      </c>
      <c r="G9559" t="s">
        <v>1</v>
      </c>
      <c r="H9559" t="s">
        <v>0</v>
      </c>
      <c r="I9559">
        <f>MONTH(Table6[[#This Row],[Loan Date]])</f>
        <v>2</v>
      </c>
      <c r="J9559" t="str">
        <f>_xlfn.XLOOKUP(Table6[[#This Row],[Numeric Month]],$N$5:$N$11,$O$5:$O$11)</f>
        <v>Feb</v>
      </c>
      <c r="K9559" t="str">
        <f>_xlfn.XLOOKUP(Table6[[#This Row],[Loan Date]],$Q$5:$Q$152,$R$5:$R$152)</f>
        <v>Tuesday</v>
      </c>
      <c r="L9559" t="str">
        <f>_xlfn.XLOOKUP(Table6[[#This Row],[Loan Date]],$Q$5:$Q$152,$S$5:$S$152)</f>
        <v>Week 8</v>
      </c>
    </row>
    <row r="9560" spans="1:12" x14ac:dyDescent="0.2">
      <c r="A9560" s="1">
        <v>44985</v>
      </c>
      <c r="B9560" t="s">
        <v>7</v>
      </c>
      <c r="C9560" s="1">
        <v>44985</v>
      </c>
      <c r="D9560" t="s">
        <v>436</v>
      </c>
      <c r="E9560" t="s">
        <v>168</v>
      </c>
      <c r="F9560" t="s">
        <v>168</v>
      </c>
      <c r="G9560" t="s">
        <v>20</v>
      </c>
      <c r="H9560" t="s">
        <v>0</v>
      </c>
      <c r="I9560">
        <f>MONTH(Table6[[#This Row],[Loan Date]])</f>
        <v>2</v>
      </c>
      <c r="J9560" t="str">
        <f>_xlfn.XLOOKUP(Table6[[#This Row],[Numeric Month]],$N$5:$N$11,$O$5:$O$11)</f>
        <v>Feb</v>
      </c>
      <c r="K9560" t="str">
        <f>_xlfn.XLOOKUP(Table6[[#This Row],[Loan Date]],$Q$5:$Q$152,$R$5:$R$152)</f>
        <v>Tuesday</v>
      </c>
      <c r="L9560" t="str">
        <f>_xlfn.XLOOKUP(Table6[[#This Row],[Loan Date]],$Q$5:$Q$152,$S$5:$S$152)</f>
        <v>Week 8</v>
      </c>
    </row>
    <row r="9561" spans="1:12" x14ac:dyDescent="0.2">
      <c r="A9561" s="1">
        <v>44985</v>
      </c>
      <c r="B9561" t="s">
        <v>7</v>
      </c>
      <c r="C9561" s="1">
        <v>44985</v>
      </c>
      <c r="D9561" t="s">
        <v>416</v>
      </c>
      <c r="E9561" t="s">
        <v>65</v>
      </c>
      <c r="F9561" t="s">
        <v>65</v>
      </c>
      <c r="G9561" t="s">
        <v>20</v>
      </c>
      <c r="H9561" t="s">
        <v>0</v>
      </c>
      <c r="I9561">
        <f>MONTH(Table6[[#This Row],[Loan Date]])</f>
        <v>2</v>
      </c>
      <c r="J9561" t="str">
        <f>_xlfn.XLOOKUP(Table6[[#This Row],[Numeric Month]],$N$5:$N$11,$O$5:$O$11)</f>
        <v>Feb</v>
      </c>
      <c r="K9561" t="str">
        <f>_xlfn.XLOOKUP(Table6[[#This Row],[Loan Date]],$Q$5:$Q$152,$R$5:$R$152)</f>
        <v>Tuesday</v>
      </c>
      <c r="L9561" t="str">
        <f>_xlfn.XLOOKUP(Table6[[#This Row],[Loan Date]],$Q$5:$Q$152,$S$5:$S$152)</f>
        <v>Week 8</v>
      </c>
    </row>
    <row r="9562" spans="1:12" x14ac:dyDescent="0.2">
      <c r="A9562" s="1">
        <v>44985</v>
      </c>
      <c r="B9562" t="s">
        <v>5</v>
      </c>
      <c r="C9562" s="1">
        <v>44992</v>
      </c>
      <c r="D9562" t="s">
        <v>360</v>
      </c>
      <c r="E9562" t="s">
        <v>52</v>
      </c>
      <c r="F9562" t="s">
        <v>51</v>
      </c>
      <c r="G9562" t="s">
        <v>1</v>
      </c>
      <c r="H9562" t="s">
        <v>0</v>
      </c>
      <c r="I9562">
        <f>MONTH(Table6[[#This Row],[Loan Date]])</f>
        <v>2</v>
      </c>
      <c r="J9562" t="str">
        <f>_xlfn.XLOOKUP(Table6[[#This Row],[Numeric Month]],$N$5:$N$11,$O$5:$O$11)</f>
        <v>Feb</v>
      </c>
      <c r="K9562" t="str">
        <f>_xlfn.XLOOKUP(Table6[[#This Row],[Loan Date]],$Q$5:$Q$152,$R$5:$R$152)</f>
        <v>Tuesday</v>
      </c>
      <c r="L9562" t="str">
        <f>_xlfn.XLOOKUP(Table6[[#This Row],[Loan Date]],$Q$5:$Q$152,$S$5:$S$152)</f>
        <v>Week 8</v>
      </c>
    </row>
    <row r="9563" spans="1:12" x14ac:dyDescent="0.2">
      <c r="A9563" s="1">
        <v>44985</v>
      </c>
      <c r="B9563" t="s">
        <v>7</v>
      </c>
      <c r="C9563" s="1">
        <v>44999</v>
      </c>
      <c r="D9563" t="s">
        <v>349</v>
      </c>
      <c r="E9563" t="s">
        <v>9</v>
      </c>
      <c r="F9563" t="s">
        <v>8</v>
      </c>
      <c r="G9563" t="s">
        <v>1</v>
      </c>
      <c r="H9563" t="s">
        <v>0</v>
      </c>
      <c r="I9563">
        <f>MONTH(Table6[[#This Row],[Loan Date]])</f>
        <v>2</v>
      </c>
      <c r="J9563" t="str">
        <f>_xlfn.XLOOKUP(Table6[[#This Row],[Numeric Month]],$N$5:$N$11,$O$5:$O$11)</f>
        <v>Feb</v>
      </c>
      <c r="K9563" t="str">
        <f>_xlfn.XLOOKUP(Table6[[#This Row],[Loan Date]],$Q$5:$Q$152,$R$5:$R$152)</f>
        <v>Tuesday</v>
      </c>
      <c r="L9563" t="str">
        <f>_xlfn.XLOOKUP(Table6[[#This Row],[Loan Date]],$Q$5:$Q$152,$S$5:$S$152)</f>
        <v>Week 8</v>
      </c>
    </row>
    <row r="9564" spans="1:12" x14ac:dyDescent="0.2">
      <c r="A9564" s="1">
        <v>44985</v>
      </c>
      <c r="B9564" t="s">
        <v>7</v>
      </c>
      <c r="C9564" s="1">
        <v>44985</v>
      </c>
      <c r="D9564" t="s">
        <v>615</v>
      </c>
      <c r="E9564" t="s">
        <v>37</v>
      </c>
      <c r="F9564" t="s">
        <v>37</v>
      </c>
      <c r="G9564" t="s">
        <v>20</v>
      </c>
      <c r="H9564" t="s">
        <v>0</v>
      </c>
      <c r="I9564">
        <f>MONTH(Table6[[#This Row],[Loan Date]])</f>
        <v>2</v>
      </c>
      <c r="J9564" t="str">
        <f>_xlfn.XLOOKUP(Table6[[#This Row],[Numeric Month]],$N$5:$N$11,$O$5:$O$11)</f>
        <v>Feb</v>
      </c>
      <c r="K9564" t="str">
        <f>_xlfn.XLOOKUP(Table6[[#This Row],[Loan Date]],$Q$5:$Q$152,$R$5:$R$152)</f>
        <v>Tuesday</v>
      </c>
      <c r="L9564" t="str">
        <f>_xlfn.XLOOKUP(Table6[[#This Row],[Loan Date]],$Q$5:$Q$152,$S$5:$S$152)</f>
        <v>Week 8</v>
      </c>
    </row>
    <row r="9565" spans="1:12" x14ac:dyDescent="0.2">
      <c r="A9565" s="1">
        <v>44985</v>
      </c>
      <c r="B9565" t="s">
        <v>7</v>
      </c>
      <c r="C9565" s="1">
        <v>44985</v>
      </c>
      <c r="D9565" t="s">
        <v>115</v>
      </c>
      <c r="E9565" t="s">
        <v>23</v>
      </c>
      <c r="F9565" t="s">
        <v>23</v>
      </c>
      <c r="G9565" t="s">
        <v>20</v>
      </c>
      <c r="H9565" t="s">
        <v>0</v>
      </c>
      <c r="I9565">
        <f>MONTH(Table6[[#This Row],[Loan Date]])</f>
        <v>2</v>
      </c>
      <c r="J9565" t="str">
        <f>_xlfn.XLOOKUP(Table6[[#This Row],[Numeric Month]],$N$5:$N$11,$O$5:$O$11)</f>
        <v>Feb</v>
      </c>
      <c r="K9565" t="str">
        <f>_xlfn.XLOOKUP(Table6[[#This Row],[Loan Date]],$Q$5:$Q$152,$R$5:$R$152)</f>
        <v>Tuesday</v>
      </c>
      <c r="L9565" t="str">
        <f>_xlfn.XLOOKUP(Table6[[#This Row],[Loan Date]],$Q$5:$Q$152,$S$5:$S$152)</f>
        <v>Week 8</v>
      </c>
    </row>
    <row r="9566" spans="1:12" x14ac:dyDescent="0.2">
      <c r="A9566" s="1">
        <v>44985</v>
      </c>
      <c r="B9566" t="s">
        <v>7</v>
      </c>
      <c r="C9566" s="1">
        <v>44985</v>
      </c>
      <c r="D9566" t="s">
        <v>235</v>
      </c>
      <c r="E9566" t="s">
        <v>65</v>
      </c>
      <c r="F9566" t="s">
        <v>65</v>
      </c>
      <c r="G9566" t="s">
        <v>20</v>
      </c>
      <c r="H9566" t="s">
        <v>0</v>
      </c>
      <c r="I9566">
        <f>MONTH(Table6[[#This Row],[Loan Date]])</f>
        <v>2</v>
      </c>
      <c r="J9566" t="str">
        <f>_xlfn.XLOOKUP(Table6[[#This Row],[Numeric Month]],$N$5:$N$11,$O$5:$O$11)</f>
        <v>Feb</v>
      </c>
      <c r="K9566" t="str">
        <f>_xlfn.XLOOKUP(Table6[[#This Row],[Loan Date]],$Q$5:$Q$152,$R$5:$R$152)</f>
        <v>Tuesday</v>
      </c>
      <c r="L9566" t="str">
        <f>_xlfn.XLOOKUP(Table6[[#This Row],[Loan Date]],$Q$5:$Q$152,$S$5:$S$152)</f>
        <v>Week 8</v>
      </c>
    </row>
    <row r="9567" spans="1:12" x14ac:dyDescent="0.2">
      <c r="A9567" s="1">
        <v>44985</v>
      </c>
      <c r="B9567" t="s">
        <v>7</v>
      </c>
      <c r="C9567" s="1">
        <v>44992</v>
      </c>
      <c r="D9567" t="s">
        <v>108</v>
      </c>
      <c r="E9567" t="s">
        <v>52</v>
      </c>
      <c r="F9567" t="s">
        <v>51</v>
      </c>
      <c r="G9567" t="s">
        <v>1</v>
      </c>
      <c r="H9567" t="s">
        <v>0</v>
      </c>
      <c r="I9567">
        <f>MONTH(Table6[[#This Row],[Loan Date]])</f>
        <v>2</v>
      </c>
      <c r="J9567" t="str">
        <f>_xlfn.XLOOKUP(Table6[[#This Row],[Numeric Month]],$N$5:$N$11,$O$5:$O$11)</f>
        <v>Feb</v>
      </c>
      <c r="K9567" t="str">
        <f>_xlfn.XLOOKUP(Table6[[#This Row],[Loan Date]],$Q$5:$Q$152,$R$5:$R$152)</f>
        <v>Tuesday</v>
      </c>
      <c r="L9567" t="str">
        <f>_xlfn.XLOOKUP(Table6[[#This Row],[Loan Date]],$Q$5:$Q$152,$S$5:$S$152)</f>
        <v>Week 8</v>
      </c>
    </row>
    <row r="9568" spans="1:12" x14ac:dyDescent="0.2">
      <c r="A9568" s="1">
        <v>44985</v>
      </c>
      <c r="B9568" t="s">
        <v>7</v>
      </c>
      <c r="C9568" s="1">
        <v>44985</v>
      </c>
      <c r="D9568" t="s">
        <v>343</v>
      </c>
      <c r="E9568" t="s">
        <v>23</v>
      </c>
      <c r="F9568" t="s">
        <v>23</v>
      </c>
      <c r="G9568" t="s">
        <v>20</v>
      </c>
      <c r="H9568" t="s">
        <v>0</v>
      </c>
      <c r="I9568">
        <f>MONTH(Table6[[#This Row],[Loan Date]])</f>
        <v>2</v>
      </c>
      <c r="J9568" t="str">
        <f>_xlfn.XLOOKUP(Table6[[#This Row],[Numeric Month]],$N$5:$N$11,$O$5:$O$11)</f>
        <v>Feb</v>
      </c>
      <c r="K9568" t="str">
        <f>_xlfn.XLOOKUP(Table6[[#This Row],[Loan Date]],$Q$5:$Q$152,$R$5:$R$152)</f>
        <v>Tuesday</v>
      </c>
      <c r="L9568" t="str">
        <f>_xlfn.XLOOKUP(Table6[[#This Row],[Loan Date]],$Q$5:$Q$152,$S$5:$S$152)</f>
        <v>Week 8</v>
      </c>
    </row>
    <row r="9569" spans="1:12" x14ac:dyDescent="0.2">
      <c r="A9569" s="1">
        <v>44985</v>
      </c>
      <c r="B9569" t="s">
        <v>7</v>
      </c>
      <c r="C9569" s="1">
        <v>44985</v>
      </c>
      <c r="D9569" t="s">
        <v>111</v>
      </c>
      <c r="E9569" t="s">
        <v>21</v>
      </c>
      <c r="F9569" t="s">
        <v>21</v>
      </c>
      <c r="G9569" t="s">
        <v>20</v>
      </c>
      <c r="H9569" t="s">
        <v>0</v>
      </c>
      <c r="I9569">
        <f>MONTH(Table6[[#This Row],[Loan Date]])</f>
        <v>2</v>
      </c>
      <c r="J9569" t="str">
        <f>_xlfn.XLOOKUP(Table6[[#This Row],[Numeric Month]],$N$5:$N$11,$O$5:$O$11)</f>
        <v>Feb</v>
      </c>
      <c r="K9569" t="str">
        <f>_xlfn.XLOOKUP(Table6[[#This Row],[Loan Date]],$Q$5:$Q$152,$R$5:$R$152)</f>
        <v>Tuesday</v>
      </c>
      <c r="L9569" t="str">
        <f>_xlfn.XLOOKUP(Table6[[#This Row],[Loan Date]],$Q$5:$Q$152,$S$5:$S$152)</f>
        <v>Week 8</v>
      </c>
    </row>
    <row r="9570" spans="1:12" x14ac:dyDescent="0.2">
      <c r="A9570" s="1">
        <v>44985</v>
      </c>
      <c r="B9570" t="s">
        <v>7</v>
      </c>
      <c r="C9570" s="1">
        <v>44985</v>
      </c>
      <c r="D9570" t="s">
        <v>66</v>
      </c>
      <c r="E9570" t="s">
        <v>65</v>
      </c>
      <c r="F9570" t="s">
        <v>65</v>
      </c>
      <c r="G9570" t="s">
        <v>20</v>
      </c>
      <c r="H9570" t="s">
        <v>0</v>
      </c>
      <c r="I9570">
        <f>MONTH(Table6[[#This Row],[Loan Date]])</f>
        <v>2</v>
      </c>
      <c r="J9570" t="str">
        <f>_xlfn.XLOOKUP(Table6[[#This Row],[Numeric Month]],$N$5:$N$11,$O$5:$O$11)</f>
        <v>Feb</v>
      </c>
      <c r="K9570" t="str">
        <f>_xlfn.XLOOKUP(Table6[[#This Row],[Loan Date]],$Q$5:$Q$152,$R$5:$R$152)</f>
        <v>Tuesday</v>
      </c>
      <c r="L9570" t="str">
        <f>_xlfn.XLOOKUP(Table6[[#This Row],[Loan Date]],$Q$5:$Q$152,$S$5:$S$152)</f>
        <v>Week 8</v>
      </c>
    </row>
    <row r="9571" spans="1:12" x14ac:dyDescent="0.2">
      <c r="A9571" s="1">
        <v>44985</v>
      </c>
      <c r="B9571" t="s">
        <v>5</v>
      </c>
      <c r="C9571" s="1">
        <v>44985</v>
      </c>
      <c r="D9571" t="s">
        <v>497</v>
      </c>
      <c r="E9571" t="s">
        <v>21</v>
      </c>
      <c r="F9571" t="s">
        <v>21</v>
      </c>
      <c r="G9571" t="s">
        <v>20</v>
      </c>
      <c r="H9571" t="s">
        <v>0</v>
      </c>
      <c r="I9571">
        <f>MONTH(Table6[[#This Row],[Loan Date]])</f>
        <v>2</v>
      </c>
      <c r="J9571" t="str">
        <f>_xlfn.XLOOKUP(Table6[[#This Row],[Numeric Month]],$N$5:$N$11,$O$5:$O$11)</f>
        <v>Feb</v>
      </c>
      <c r="K9571" t="str">
        <f>_xlfn.XLOOKUP(Table6[[#This Row],[Loan Date]],$Q$5:$Q$152,$R$5:$R$152)</f>
        <v>Tuesday</v>
      </c>
      <c r="L9571" t="str">
        <f>_xlfn.XLOOKUP(Table6[[#This Row],[Loan Date]],$Q$5:$Q$152,$S$5:$S$152)</f>
        <v>Week 8</v>
      </c>
    </row>
    <row r="9572" spans="1:12" x14ac:dyDescent="0.2">
      <c r="A9572" s="1">
        <v>44985</v>
      </c>
      <c r="B9572" t="s">
        <v>5</v>
      </c>
      <c r="C9572" s="1">
        <v>44985</v>
      </c>
      <c r="D9572" t="s">
        <v>408</v>
      </c>
      <c r="E9572" t="s">
        <v>23</v>
      </c>
      <c r="F9572" t="s">
        <v>23</v>
      </c>
      <c r="G9572" t="s">
        <v>20</v>
      </c>
      <c r="H9572" t="s">
        <v>0</v>
      </c>
      <c r="I9572">
        <f>MONTH(Table6[[#This Row],[Loan Date]])</f>
        <v>2</v>
      </c>
      <c r="J9572" t="str">
        <f>_xlfn.XLOOKUP(Table6[[#This Row],[Numeric Month]],$N$5:$N$11,$O$5:$O$11)</f>
        <v>Feb</v>
      </c>
      <c r="K9572" t="str">
        <f>_xlfn.XLOOKUP(Table6[[#This Row],[Loan Date]],$Q$5:$Q$152,$R$5:$R$152)</f>
        <v>Tuesday</v>
      </c>
      <c r="L9572" t="str">
        <f>_xlfn.XLOOKUP(Table6[[#This Row],[Loan Date]],$Q$5:$Q$152,$S$5:$S$152)</f>
        <v>Week 8</v>
      </c>
    </row>
    <row r="9573" spans="1:12" x14ac:dyDescent="0.2">
      <c r="A9573" s="1">
        <v>44985</v>
      </c>
      <c r="B9573" t="s">
        <v>5</v>
      </c>
      <c r="C9573" s="1">
        <v>44992</v>
      </c>
      <c r="D9573" t="s">
        <v>146</v>
      </c>
      <c r="E9573" t="s">
        <v>52</v>
      </c>
      <c r="F9573" t="s">
        <v>51</v>
      </c>
      <c r="G9573" t="s">
        <v>1</v>
      </c>
      <c r="H9573" t="s">
        <v>0</v>
      </c>
      <c r="I9573">
        <f>MONTH(Table6[[#This Row],[Loan Date]])</f>
        <v>2</v>
      </c>
      <c r="J9573" t="str">
        <f>_xlfn.XLOOKUP(Table6[[#This Row],[Numeric Month]],$N$5:$N$11,$O$5:$O$11)</f>
        <v>Feb</v>
      </c>
      <c r="K9573" t="str">
        <f>_xlfn.XLOOKUP(Table6[[#This Row],[Loan Date]],$Q$5:$Q$152,$R$5:$R$152)</f>
        <v>Tuesday</v>
      </c>
      <c r="L9573" t="str">
        <f>_xlfn.XLOOKUP(Table6[[#This Row],[Loan Date]],$Q$5:$Q$152,$S$5:$S$152)</f>
        <v>Week 8</v>
      </c>
    </row>
    <row r="9574" spans="1:12" x14ac:dyDescent="0.2">
      <c r="A9574" s="1">
        <v>44985</v>
      </c>
      <c r="B9574" t="s">
        <v>7</v>
      </c>
      <c r="C9574" s="1">
        <v>44985</v>
      </c>
      <c r="D9574" t="s">
        <v>610</v>
      </c>
      <c r="E9574" t="s">
        <v>21</v>
      </c>
      <c r="F9574" t="s">
        <v>21</v>
      </c>
      <c r="G9574" t="s">
        <v>20</v>
      </c>
      <c r="H9574" t="s">
        <v>0</v>
      </c>
      <c r="I9574">
        <f>MONTH(Table6[[#This Row],[Loan Date]])</f>
        <v>2</v>
      </c>
      <c r="J9574" t="str">
        <f>_xlfn.XLOOKUP(Table6[[#This Row],[Numeric Month]],$N$5:$N$11,$O$5:$O$11)</f>
        <v>Feb</v>
      </c>
      <c r="K9574" t="str">
        <f>_xlfn.XLOOKUP(Table6[[#This Row],[Loan Date]],$Q$5:$Q$152,$R$5:$R$152)</f>
        <v>Tuesday</v>
      </c>
      <c r="L9574" t="str">
        <f>_xlfn.XLOOKUP(Table6[[#This Row],[Loan Date]],$Q$5:$Q$152,$S$5:$S$152)</f>
        <v>Week 8</v>
      </c>
    </row>
    <row r="9575" spans="1:12" x14ac:dyDescent="0.2">
      <c r="A9575" s="1">
        <v>44985</v>
      </c>
      <c r="B9575" t="s">
        <v>7</v>
      </c>
      <c r="C9575" s="1">
        <v>44985</v>
      </c>
      <c r="D9575" t="s">
        <v>29</v>
      </c>
      <c r="E9575" t="s">
        <v>23</v>
      </c>
      <c r="F9575" t="s">
        <v>23</v>
      </c>
      <c r="G9575" t="s">
        <v>20</v>
      </c>
      <c r="H9575" t="s">
        <v>0</v>
      </c>
      <c r="I9575">
        <f>MONTH(Table6[[#This Row],[Loan Date]])</f>
        <v>2</v>
      </c>
      <c r="J9575" t="str">
        <f>_xlfn.XLOOKUP(Table6[[#This Row],[Numeric Month]],$N$5:$N$11,$O$5:$O$11)</f>
        <v>Feb</v>
      </c>
      <c r="K9575" t="str">
        <f>_xlfn.XLOOKUP(Table6[[#This Row],[Loan Date]],$Q$5:$Q$152,$R$5:$R$152)</f>
        <v>Tuesday</v>
      </c>
      <c r="L9575" t="str">
        <f>_xlfn.XLOOKUP(Table6[[#This Row],[Loan Date]],$Q$5:$Q$152,$S$5:$S$152)</f>
        <v>Week 8</v>
      </c>
    </row>
    <row r="9576" spans="1:12" x14ac:dyDescent="0.2">
      <c r="A9576" s="1">
        <v>44985</v>
      </c>
      <c r="B9576" t="s">
        <v>5</v>
      </c>
      <c r="C9576" s="1">
        <v>44985</v>
      </c>
      <c r="D9576" t="s">
        <v>138</v>
      </c>
      <c r="E9576" t="s">
        <v>37</v>
      </c>
      <c r="F9576" t="s">
        <v>37</v>
      </c>
      <c r="G9576" t="s">
        <v>20</v>
      </c>
      <c r="H9576" t="s">
        <v>0</v>
      </c>
      <c r="I9576">
        <f>MONTH(Table6[[#This Row],[Loan Date]])</f>
        <v>2</v>
      </c>
      <c r="J9576" t="str">
        <f>_xlfn.XLOOKUP(Table6[[#This Row],[Numeric Month]],$N$5:$N$11,$O$5:$O$11)</f>
        <v>Feb</v>
      </c>
      <c r="K9576" t="str">
        <f>_xlfn.XLOOKUP(Table6[[#This Row],[Loan Date]],$Q$5:$Q$152,$R$5:$R$152)</f>
        <v>Tuesday</v>
      </c>
      <c r="L9576" t="str">
        <f>_xlfn.XLOOKUP(Table6[[#This Row],[Loan Date]],$Q$5:$Q$152,$S$5:$S$152)</f>
        <v>Week 8</v>
      </c>
    </row>
    <row r="9577" spans="1:12" x14ac:dyDescent="0.2">
      <c r="A9577" s="1">
        <v>44985</v>
      </c>
      <c r="B9577" t="s">
        <v>7</v>
      </c>
      <c r="C9577" s="1">
        <v>44992</v>
      </c>
      <c r="D9577" t="s">
        <v>752</v>
      </c>
      <c r="E9577" t="s">
        <v>52</v>
      </c>
      <c r="F9577" t="s">
        <v>51</v>
      </c>
      <c r="G9577" t="s">
        <v>1</v>
      </c>
      <c r="H9577" t="s">
        <v>0</v>
      </c>
      <c r="I9577">
        <f>MONTH(Table6[[#This Row],[Loan Date]])</f>
        <v>2</v>
      </c>
      <c r="J9577" t="str">
        <f>_xlfn.XLOOKUP(Table6[[#This Row],[Numeric Month]],$N$5:$N$11,$O$5:$O$11)</f>
        <v>Feb</v>
      </c>
      <c r="K9577" t="str">
        <f>_xlfn.XLOOKUP(Table6[[#This Row],[Loan Date]],$Q$5:$Q$152,$R$5:$R$152)</f>
        <v>Tuesday</v>
      </c>
      <c r="L9577" t="str">
        <f>_xlfn.XLOOKUP(Table6[[#This Row],[Loan Date]],$Q$5:$Q$152,$S$5:$S$152)</f>
        <v>Week 8</v>
      </c>
    </row>
    <row r="9578" spans="1:12" x14ac:dyDescent="0.2">
      <c r="A9578" s="1">
        <v>44985</v>
      </c>
      <c r="B9578" t="s">
        <v>7</v>
      </c>
      <c r="C9578" s="1">
        <v>44985</v>
      </c>
      <c r="D9578" t="s">
        <v>152</v>
      </c>
      <c r="E9578" t="s">
        <v>37</v>
      </c>
      <c r="F9578" t="s">
        <v>37</v>
      </c>
      <c r="G9578" t="s">
        <v>20</v>
      </c>
      <c r="H9578" t="s">
        <v>0</v>
      </c>
      <c r="I9578">
        <f>MONTH(Table6[[#This Row],[Loan Date]])</f>
        <v>2</v>
      </c>
      <c r="J9578" t="str">
        <f>_xlfn.XLOOKUP(Table6[[#This Row],[Numeric Month]],$N$5:$N$11,$O$5:$O$11)</f>
        <v>Feb</v>
      </c>
      <c r="K9578" t="str">
        <f>_xlfn.XLOOKUP(Table6[[#This Row],[Loan Date]],$Q$5:$Q$152,$R$5:$R$152)</f>
        <v>Tuesday</v>
      </c>
      <c r="L9578" t="str">
        <f>_xlfn.XLOOKUP(Table6[[#This Row],[Loan Date]],$Q$5:$Q$152,$S$5:$S$152)</f>
        <v>Week 8</v>
      </c>
    </row>
    <row r="9579" spans="1:12" x14ac:dyDescent="0.2">
      <c r="A9579" s="1">
        <v>44985</v>
      </c>
      <c r="B9579" t="s">
        <v>7</v>
      </c>
      <c r="C9579" s="1">
        <v>44985</v>
      </c>
      <c r="D9579" t="s">
        <v>717</v>
      </c>
      <c r="E9579" t="s">
        <v>49</v>
      </c>
      <c r="F9579" t="s">
        <v>49</v>
      </c>
      <c r="G9579" t="s">
        <v>20</v>
      </c>
      <c r="H9579" t="s">
        <v>0</v>
      </c>
      <c r="I9579">
        <f>MONTH(Table6[[#This Row],[Loan Date]])</f>
        <v>2</v>
      </c>
      <c r="J9579" t="str">
        <f>_xlfn.XLOOKUP(Table6[[#This Row],[Numeric Month]],$N$5:$N$11,$O$5:$O$11)</f>
        <v>Feb</v>
      </c>
      <c r="K9579" t="str">
        <f>_xlfn.XLOOKUP(Table6[[#This Row],[Loan Date]],$Q$5:$Q$152,$R$5:$R$152)</f>
        <v>Tuesday</v>
      </c>
      <c r="L9579" t="str">
        <f>_xlfn.XLOOKUP(Table6[[#This Row],[Loan Date]],$Q$5:$Q$152,$S$5:$S$152)</f>
        <v>Week 8</v>
      </c>
    </row>
    <row r="9580" spans="1:12" x14ac:dyDescent="0.2">
      <c r="A9580" s="1">
        <v>44985</v>
      </c>
      <c r="B9580" t="s">
        <v>7</v>
      </c>
      <c r="C9580" s="1">
        <v>44985</v>
      </c>
      <c r="D9580" t="s">
        <v>592</v>
      </c>
      <c r="E9580" t="s">
        <v>23</v>
      </c>
      <c r="F9580" t="s">
        <v>23</v>
      </c>
      <c r="G9580" t="s">
        <v>20</v>
      </c>
      <c r="H9580" t="s">
        <v>0</v>
      </c>
      <c r="I9580">
        <f>MONTH(Table6[[#This Row],[Loan Date]])</f>
        <v>2</v>
      </c>
      <c r="J9580" t="str">
        <f>_xlfn.XLOOKUP(Table6[[#This Row],[Numeric Month]],$N$5:$N$11,$O$5:$O$11)</f>
        <v>Feb</v>
      </c>
      <c r="K9580" t="str">
        <f>_xlfn.XLOOKUP(Table6[[#This Row],[Loan Date]],$Q$5:$Q$152,$R$5:$R$152)</f>
        <v>Tuesday</v>
      </c>
      <c r="L9580" t="str">
        <f>_xlfn.XLOOKUP(Table6[[#This Row],[Loan Date]],$Q$5:$Q$152,$S$5:$S$152)</f>
        <v>Week 8</v>
      </c>
    </row>
    <row r="9581" spans="1:12" x14ac:dyDescent="0.2">
      <c r="A9581" s="1">
        <v>44985</v>
      </c>
      <c r="B9581" t="s">
        <v>5</v>
      </c>
      <c r="C9581" s="1">
        <v>44988</v>
      </c>
      <c r="D9581" t="s">
        <v>45</v>
      </c>
      <c r="E9581" t="s">
        <v>44</v>
      </c>
      <c r="F9581" t="s">
        <v>44</v>
      </c>
      <c r="G9581" t="s">
        <v>39</v>
      </c>
      <c r="H9581" t="s">
        <v>0</v>
      </c>
      <c r="I9581">
        <f>MONTH(Table6[[#This Row],[Loan Date]])</f>
        <v>2</v>
      </c>
      <c r="J9581" t="str">
        <f>_xlfn.XLOOKUP(Table6[[#This Row],[Numeric Month]],$N$5:$N$11,$O$5:$O$11)</f>
        <v>Feb</v>
      </c>
      <c r="K9581" t="str">
        <f>_xlfn.XLOOKUP(Table6[[#This Row],[Loan Date]],$Q$5:$Q$152,$R$5:$R$152)</f>
        <v>Tuesday</v>
      </c>
      <c r="L9581" t="str">
        <f>_xlfn.XLOOKUP(Table6[[#This Row],[Loan Date]],$Q$5:$Q$152,$S$5:$S$152)</f>
        <v>Week 8</v>
      </c>
    </row>
    <row r="9582" spans="1:12" x14ac:dyDescent="0.2">
      <c r="A9582" s="1">
        <v>44985</v>
      </c>
      <c r="B9582" t="s">
        <v>7</v>
      </c>
      <c r="C9582" s="1">
        <v>44997</v>
      </c>
      <c r="D9582" t="s">
        <v>104</v>
      </c>
      <c r="E9582" t="s">
        <v>9</v>
      </c>
      <c r="F9582" t="s">
        <v>8</v>
      </c>
      <c r="G9582" t="s">
        <v>1</v>
      </c>
      <c r="H9582" t="s">
        <v>0</v>
      </c>
      <c r="I9582">
        <f>MONTH(Table6[[#This Row],[Loan Date]])</f>
        <v>2</v>
      </c>
      <c r="J9582" t="str">
        <f>_xlfn.XLOOKUP(Table6[[#This Row],[Numeric Month]],$N$5:$N$11,$O$5:$O$11)</f>
        <v>Feb</v>
      </c>
      <c r="K9582" t="str">
        <f>_xlfn.XLOOKUP(Table6[[#This Row],[Loan Date]],$Q$5:$Q$152,$R$5:$R$152)</f>
        <v>Tuesday</v>
      </c>
      <c r="L9582" t="str">
        <f>_xlfn.XLOOKUP(Table6[[#This Row],[Loan Date]],$Q$5:$Q$152,$S$5:$S$152)</f>
        <v>Week 8</v>
      </c>
    </row>
    <row r="9583" spans="1:12" x14ac:dyDescent="0.2">
      <c r="A9583" s="1">
        <v>44985</v>
      </c>
      <c r="B9583" t="s">
        <v>7</v>
      </c>
      <c r="C9583" s="1">
        <v>44985</v>
      </c>
      <c r="D9583" t="s">
        <v>494</v>
      </c>
      <c r="E9583" t="s">
        <v>37</v>
      </c>
      <c r="F9583" t="s">
        <v>37</v>
      </c>
      <c r="G9583" t="s">
        <v>20</v>
      </c>
      <c r="H9583" t="s">
        <v>0</v>
      </c>
      <c r="I9583">
        <f>MONTH(Table6[[#This Row],[Loan Date]])</f>
        <v>2</v>
      </c>
      <c r="J9583" t="str">
        <f>_xlfn.XLOOKUP(Table6[[#This Row],[Numeric Month]],$N$5:$N$11,$O$5:$O$11)</f>
        <v>Feb</v>
      </c>
      <c r="K9583" t="str">
        <f>_xlfn.XLOOKUP(Table6[[#This Row],[Loan Date]],$Q$5:$Q$152,$R$5:$R$152)</f>
        <v>Tuesday</v>
      </c>
      <c r="L9583" t="str">
        <f>_xlfn.XLOOKUP(Table6[[#This Row],[Loan Date]],$Q$5:$Q$152,$S$5:$S$152)</f>
        <v>Week 8</v>
      </c>
    </row>
    <row r="9584" spans="1:12" x14ac:dyDescent="0.2">
      <c r="A9584" s="1">
        <v>44985</v>
      </c>
      <c r="B9584" t="s">
        <v>7</v>
      </c>
      <c r="C9584" s="1">
        <v>44985</v>
      </c>
      <c r="D9584" t="s">
        <v>251</v>
      </c>
      <c r="E9584" t="s">
        <v>21</v>
      </c>
      <c r="F9584" t="s">
        <v>21</v>
      </c>
      <c r="G9584" t="s">
        <v>20</v>
      </c>
      <c r="H9584" t="s">
        <v>0</v>
      </c>
      <c r="I9584">
        <f>MONTH(Table6[[#This Row],[Loan Date]])</f>
        <v>2</v>
      </c>
      <c r="J9584" t="str">
        <f>_xlfn.XLOOKUP(Table6[[#This Row],[Numeric Month]],$N$5:$N$11,$O$5:$O$11)</f>
        <v>Feb</v>
      </c>
      <c r="K9584" t="str">
        <f>_xlfn.XLOOKUP(Table6[[#This Row],[Loan Date]],$Q$5:$Q$152,$R$5:$R$152)</f>
        <v>Tuesday</v>
      </c>
      <c r="L9584" t="str">
        <f>_xlfn.XLOOKUP(Table6[[#This Row],[Loan Date]],$Q$5:$Q$152,$S$5:$S$152)</f>
        <v>Week 8</v>
      </c>
    </row>
    <row r="9585" spans="1:12" x14ac:dyDescent="0.2">
      <c r="A9585" s="1">
        <v>44985</v>
      </c>
      <c r="B9585" t="s">
        <v>7</v>
      </c>
      <c r="C9585" s="1">
        <v>44999</v>
      </c>
      <c r="D9585" t="s">
        <v>478</v>
      </c>
      <c r="E9585" t="s">
        <v>9</v>
      </c>
      <c r="F9585" t="s">
        <v>8</v>
      </c>
      <c r="G9585" t="s">
        <v>1</v>
      </c>
      <c r="H9585" t="s">
        <v>0</v>
      </c>
      <c r="I9585">
        <f>MONTH(Table6[[#This Row],[Loan Date]])</f>
        <v>2</v>
      </c>
      <c r="J9585" t="str">
        <f>_xlfn.XLOOKUP(Table6[[#This Row],[Numeric Month]],$N$5:$N$11,$O$5:$O$11)</f>
        <v>Feb</v>
      </c>
      <c r="K9585" t="str">
        <f>_xlfn.XLOOKUP(Table6[[#This Row],[Loan Date]],$Q$5:$Q$152,$R$5:$R$152)</f>
        <v>Tuesday</v>
      </c>
      <c r="L9585" t="str">
        <f>_xlfn.XLOOKUP(Table6[[#This Row],[Loan Date]],$Q$5:$Q$152,$S$5:$S$152)</f>
        <v>Week 8</v>
      </c>
    </row>
    <row r="9586" spans="1:12" x14ac:dyDescent="0.2">
      <c r="A9586" s="1">
        <v>44985</v>
      </c>
      <c r="B9586" t="s">
        <v>5</v>
      </c>
      <c r="C9586" s="1">
        <v>44985</v>
      </c>
      <c r="D9586" t="s">
        <v>270</v>
      </c>
      <c r="E9586" t="s">
        <v>168</v>
      </c>
      <c r="F9586" t="s">
        <v>168</v>
      </c>
      <c r="G9586" t="s">
        <v>20</v>
      </c>
      <c r="H9586" t="s">
        <v>0</v>
      </c>
      <c r="I9586">
        <f>MONTH(Table6[[#This Row],[Loan Date]])</f>
        <v>2</v>
      </c>
      <c r="J9586" t="str">
        <f>_xlfn.XLOOKUP(Table6[[#This Row],[Numeric Month]],$N$5:$N$11,$O$5:$O$11)</f>
        <v>Feb</v>
      </c>
      <c r="K9586" t="str">
        <f>_xlfn.XLOOKUP(Table6[[#This Row],[Loan Date]],$Q$5:$Q$152,$R$5:$R$152)</f>
        <v>Tuesday</v>
      </c>
      <c r="L9586" t="str">
        <f>_xlfn.XLOOKUP(Table6[[#This Row],[Loan Date]],$Q$5:$Q$152,$S$5:$S$152)</f>
        <v>Week 8</v>
      </c>
    </row>
    <row r="9587" spans="1:12" x14ac:dyDescent="0.2">
      <c r="A9587" s="1">
        <v>44985</v>
      </c>
      <c r="B9587" t="s">
        <v>7</v>
      </c>
      <c r="C9587" s="1">
        <v>44985</v>
      </c>
      <c r="D9587" t="s">
        <v>179</v>
      </c>
      <c r="E9587" t="s">
        <v>23</v>
      </c>
      <c r="F9587" t="s">
        <v>23</v>
      </c>
      <c r="G9587" t="s">
        <v>20</v>
      </c>
      <c r="H9587" t="s">
        <v>0</v>
      </c>
      <c r="I9587">
        <f>MONTH(Table6[[#This Row],[Loan Date]])</f>
        <v>2</v>
      </c>
      <c r="J9587" t="str">
        <f>_xlfn.XLOOKUP(Table6[[#This Row],[Numeric Month]],$N$5:$N$11,$O$5:$O$11)</f>
        <v>Feb</v>
      </c>
      <c r="K9587" t="str">
        <f>_xlfn.XLOOKUP(Table6[[#This Row],[Loan Date]],$Q$5:$Q$152,$R$5:$R$152)</f>
        <v>Tuesday</v>
      </c>
      <c r="L9587" t="str">
        <f>_xlfn.XLOOKUP(Table6[[#This Row],[Loan Date]],$Q$5:$Q$152,$S$5:$S$152)</f>
        <v>Week 8</v>
      </c>
    </row>
    <row r="9588" spans="1:12" x14ac:dyDescent="0.2">
      <c r="A9588" s="1">
        <v>44985</v>
      </c>
      <c r="B9588" t="s">
        <v>7</v>
      </c>
      <c r="C9588" s="1">
        <v>44985</v>
      </c>
      <c r="D9588" t="s">
        <v>473</v>
      </c>
      <c r="E9588" t="s">
        <v>65</v>
      </c>
      <c r="F9588" t="s">
        <v>65</v>
      </c>
      <c r="G9588" t="s">
        <v>20</v>
      </c>
      <c r="H9588" t="s">
        <v>0</v>
      </c>
      <c r="I9588">
        <f>MONTH(Table6[[#This Row],[Loan Date]])</f>
        <v>2</v>
      </c>
      <c r="J9588" t="str">
        <f>_xlfn.XLOOKUP(Table6[[#This Row],[Numeric Month]],$N$5:$N$11,$O$5:$O$11)</f>
        <v>Feb</v>
      </c>
      <c r="K9588" t="str">
        <f>_xlfn.XLOOKUP(Table6[[#This Row],[Loan Date]],$Q$5:$Q$152,$R$5:$R$152)</f>
        <v>Tuesday</v>
      </c>
      <c r="L9588" t="str">
        <f>_xlfn.XLOOKUP(Table6[[#This Row],[Loan Date]],$Q$5:$Q$152,$S$5:$S$152)</f>
        <v>Week 8</v>
      </c>
    </row>
    <row r="9589" spans="1:12" x14ac:dyDescent="0.2">
      <c r="A9589" s="1">
        <v>44985</v>
      </c>
      <c r="B9589" t="s">
        <v>7</v>
      </c>
      <c r="C9589" s="1">
        <v>44985</v>
      </c>
      <c r="D9589" t="s">
        <v>338</v>
      </c>
      <c r="E9589" t="s">
        <v>23</v>
      </c>
      <c r="F9589" t="s">
        <v>23</v>
      </c>
      <c r="G9589" t="s">
        <v>20</v>
      </c>
      <c r="H9589" t="s">
        <v>0</v>
      </c>
      <c r="I9589">
        <f>MONTH(Table6[[#This Row],[Loan Date]])</f>
        <v>2</v>
      </c>
      <c r="J9589" t="str">
        <f>_xlfn.XLOOKUP(Table6[[#This Row],[Numeric Month]],$N$5:$N$11,$O$5:$O$11)</f>
        <v>Feb</v>
      </c>
      <c r="K9589" t="str">
        <f>_xlfn.XLOOKUP(Table6[[#This Row],[Loan Date]],$Q$5:$Q$152,$R$5:$R$152)</f>
        <v>Tuesday</v>
      </c>
      <c r="L9589" t="str">
        <f>_xlfn.XLOOKUP(Table6[[#This Row],[Loan Date]],$Q$5:$Q$152,$S$5:$S$152)</f>
        <v>Week 8</v>
      </c>
    </row>
    <row r="9590" spans="1:12" x14ac:dyDescent="0.2">
      <c r="A9590" s="1">
        <v>44985</v>
      </c>
      <c r="B9590" t="s">
        <v>35</v>
      </c>
      <c r="C9590" s="1">
        <v>44994</v>
      </c>
      <c r="D9590" t="s">
        <v>355</v>
      </c>
      <c r="E9590" t="s">
        <v>52</v>
      </c>
      <c r="F9590" t="s">
        <v>51</v>
      </c>
      <c r="G9590" t="s">
        <v>1</v>
      </c>
      <c r="H9590" t="s">
        <v>0</v>
      </c>
      <c r="I9590">
        <f>MONTH(Table6[[#This Row],[Loan Date]])</f>
        <v>2</v>
      </c>
      <c r="J9590" t="str">
        <f>_xlfn.XLOOKUP(Table6[[#This Row],[Numeric Month]],$N$5:$N$11,$O$5:$O$11)</f>
        <v>Feb</v>
      </c>
      <c r="K9590" t="str">
        <f>_xlfn.XLOOKUP(Table6[[#This Row],[Loan Date]],$Q$5:$Q$152,$R$5:$R$152)</f>
        <v>Tuesday</v>
      </c>
      <c r="L9590" t="str">
        <f>_xlfn.XLOOKUP(Table6[[#This Row],[Loan Date]],$Q$5:$Q$152,$S$5:$S$152)</f>
        <v>Week 8</v>
      </c>
    </row>
    <row r="9591" spans="1:12" x14ac:dyDescent="0.2">
      <c r="A9591" s="1">
        <v>44985</v>
      </c>
      <c r="B9591" t="s">
        <v>5</v>
      </c>
      <c r="C9591" s="1">
        <v>44985</v>
      </c>
      <c r="D9591" t="s">
        <v>306</v>
      </c>
      <c r="E9591" t="s">
        <v>162</v>
      </c>
      <c r="F9591" t="s">
        <v>162</v>
      </c>
      <c r="G9591" t="s">
        <v>11</v>
      </c>
      <c r="H9591" t="s">
        <v>0</v>
      </c>
      <c r="I9591">
        <f>MONTH(Table6[[#This Row],[Loan Date]])</f>
        <v>2</v>
      </c>
      <c r="J9591" t="str">
        <f>_xlfn.XLOOKUP(Table6[[#This Row],[Numeric Month]],$N$5:$N$11,$O$5:$O$11)</f>
        <v>Feb</v>
      </c>
      <c r="K9591" t="str">
        <f>_xlfn.XLOOKUP(Table6[[#This Row],[Loan Date]],$Q$5:$Q$152,$R$5:$R$152)</f>
        <v>Tuesday</v>
      </c>
      <c r="L9591" t="str">
        <f>_xlfn.XLOOKUP(Table6[[#This Row],[Loan Date]],$Q$5:$Q$152,$S$5:$S$152)</f>
        <v>Week 8</v>
      </c>
    </row>
    <row r="9592" spans="1:12" x14ac:dyDescent="0.2">
      <c r="A9592" s="1">
        <v>44985</v>
      </c>
      <c r="B9592" t="s">
        <v>7</v>
      </c>
      <c r="C9592" s="1">
        <v>44999</v>
      </c>
      <c r="D9592" t="s">
        <v>366</v>
      </c>
      <c r="E9592" t="s">
        <v>15</v>
      </c>
      <c r="F9592" t="s">
        <v>14</v>
      </c>
      <c r="G9592" t="s">
        <v>1</v>
      </c>
      <c r="H9592" t="s">
        <v>0</v>
      </c>
      <c r="I9592">
        <f>MONTH(Table6[[#This Row],[Loan Date]])</f>
        <v>2</v>
      </c>
      <c r="J9592" t="str">
        <f>_xlfn.XLOOKUP(Table6[[#This Row],[Numeric Month]],$N$5:$N$11,$O$5:$O$11)</f>
        <v>Feb</v>
      </c>
      <c r="K9592" t="str">
        <f>_xlfn.XLOOKUP(Table6[[#This Row],[Loan Date]],$Q$5:$Q$152,$R$5:$R$152)</f>
        <v>Tuesday</v>
      </c>
      <c r="L9592" t="str">
        <f>_xlfn.XLOOKUP(Table6[[#This Row],[Loan Date]],$Q$5:$Q$152,$S$5:$S$152)</f>
        <v>Week 8</v>
      </c>
    </row>
    <row r="9593" spans="1:12" x14ac:dyDescent="0.2">
      <c r="A9593" s="1">
        <v>44985</v>
      </c>
      <c r="B9593" t="s">
        <v>7</v>
      </c>
      <c r="C9593" s="1">
        <v>44985</v>
      </c>
      <c r="D9593" t="s">
        <v>267</v>
      </c>
      <c r="E9593" t="s">
        <v>37</v>
      </c>
      <c r="F9593" t="s">
        <v>37</v>
      </c>
      <c r="G9593" t="s">
        <v>20</v>
      </c>
      <c r="H9593" t="s">
        <v>0</v>
      </c>
      <c r="I9593">
        <f>MONTH(Table6[[#This Row],[Loan Date]])</f>
        <v>2</v>
      </c>
      <c r="J9593" t="str">
        <f>_xlfn.XLOOKUP(Table6[[#This Row],[Numeric Month]],$N$5:$N$11,$O$5:$O$11)</f>
        <v>Feb</v>
      </c>
      <c r="K9593" t="str">
        <f>_xlfn.XLOOKUP(Table6[[#This Row],[Loan Date]],$Q$5:$Q$152,$R$5:$R$152)</f>
        <v>Tuesday</v>
      </c>
      <c r="L9593" t="str">
        <f>_xlfn.XLOOKUP(Table6[[#This Row],[Loan Date]],$Q$5:$Q$152,$S$5:$S$152)</f>
        <v>Week 8</v>
      </c>
    </row>
    <row r="9594" spans="1:12" x14ac:dyDescent="0.2">
      <c r="A9594" s="1">
        <v>44985</v>
      </c>
      <c r="B9594" t="s">
        <v>107</v>
      </c>
      <c r="C9594" s="1">
        <v>44985</v>
      </c>
      <c r="D9594" t="s">
        <v>62</v>
      </c>
      <c r="E9594" t="s">
        <v>41</v>
      </c>
      <c r="F9594" t="s">
        <v>40</v>
      </c>
      <c r="G9594" t="s">
        <v>39</v>
      </c>
      <c r="H9594" t="s">
        <v>0</v>
      </c>
      <c r="I9594">
        <f>MONTH(Table6[[#This Row],[Loan Date]])</f>
        <v>2</v>
      </c>
      <c r="J9594" t="str">
        <f>_xlfn.XLOOKUP(Table6[[#This Row],[Numeric Month]],$N$5:$N$11,$O$5:$O$11)</f>
        <v>Feb</v>
      </c>
      <c r="K9594" t="str">
        <f>_xlfn.XLOOKUP(Table6[[#This Row],[Loan Date]],$Q$5:$Q$152,$R$5:$R$152)</f>
        <v>Tuesday</v>
      </c>
      <c r="L9594" t="str">
        <f>_xlfn.XLOOKUP(Table6[[#This Row],[Loan Date]],$Q$5:$Q$152,$S$5:$S$152)</f>
        <v>Week 8</v>
      </c>
    </row>
    <row r="9595" spans="1:12" x14ac:dyDescent="0.2">
      <c r="A9595" s="1">
        <v>44985</v>
      </c>
      <c r="B9595" t="s">
        <v>5</v>
      </c>
      <c r="C9595" s="1">
        <v>44985</v>
      </c>
      <c r="D9595" t="s">
        <v>479</v>
      </c>
      <c r="E9595" t="s">
        <v>65</v>
      </c>
      <c r="F9595" t="s">
        <v>65</v>
      </c>
      <c r="G9595" t="s">
        <v>20</v>
      </c>
      <c r="H9595" t="s">
        <v>0</v>
      </c>
      <c r="I9595">
        <f>MONTH(Table6[[#This Row],[Loan Date]])</f>
        <v>2</v>
      </c>
      <c r="J9595" t="str">
        <f>_xlfn.XLOOKUP(Table6[[#This Row],[Numeric Month]],$N$5:$N$11,$O$5:$O$11)</f>
        <v>Feb</v>
      </c>
      <c r="K9595" t="str">
        <f>_xlfn.XLOOKUP(Table6[[#This Row],[Loan Date]],$Q$5:$Q$152,$R$5:$R$152)</f>
        <v>Tuesday</v>
      </c>
      <c r="L9595" t="str">
        <f>_xlfn.XLOOKUP(Table6[[#This Row],[Loan Date]],$Q$5:$Q$152,$S$5:$S$152)</f>
        <v>Week 8</v>
      </c>
    </row>
    <row r="9596" spans="1:12" x14ac:dyDescent="0.2">
      <c r="A9596" s="1">
        <v>44985</v>
      </c>
      <c r="B9596" t="s">
        <v>7</v>
      </c>
      <c r="C9596" s="1">
        <v>44993</v>
      </c>
      <c r="D9596" t="s">
        <v>563</v>
      </c>
      <c r="E9596" t="s">
        <v>15</v>
      </c>
      <c r="F9596" t="s">
        <v>14</v>
      </c>
      <c r="G9596" t="s">
        <v>1</v>
      </c>
      <c r="H9596" t="s">
        <v>0</v>
      </c>
      <c r="I9596">
        <f>MONTH(Table6[[#This Row],[Loan Date]])</f>
        <v>2</v>
      </c>
      <c r="J9596" t="str">
        <f>_xlfn.XLOOKUP(Table6[[#This Row],[Numeric Month]],$N$5:$N$11,$O$5:$O$11)</f>
        <v>Feb</v>
      </c>
      <c r="K9596" t="str">
        <f>_xlfn.XLOOKUP(Table6[[#This Row],[Loan Date]],$Q$5:$Q$152,$R$5:$R$152)</f>
        <v>Tuesday</v>
      </c>
      <c r="L9596" t="str">
        <f>_xlfn.XLOOKUP(Table6[[#This Row],[Loan Date]],$Q$5:$Q$152,$S$5:$S$152)</f>
        <v>Week 8</v>
      </c>
    </row>
    <row r="9597" spans="1:12" x14ac:dyDescent="0.2">
      <c r="A9597" s="1">
        <v>44985</v>
      </c>
      <c r="B9597" t="s">
        <v>5</v>
      </c>
      <c r="C9597" s="1">
        <v>44985</v>
      </c>
      <c r="D9597" t="s">
        <v>26</v>
      </c>
      <c r="E9597" t="s">
        <v>23</v>
      </c>
      <c r="F9597" t="s">
        <v>23</v>
      </c>
      <c r="G9597" t="s">
        <v>20</v>
      </c>
      <c r="H9597" t="s">
        <v>0</v>
      </c>
      <c r="I9597">
        <f>MONTH(Table6[[#This Row],[Loan Date]])</f>
        <v>2</v>
      </c>
      <c r="J9597" t="str">
        <f>_xlfn.XLOOKUP(Table6[[#This Row],[Numeric Month]],$N$5:$N$11,$O$5:$O$11)</f>
        <v>Feb</v>
      </c>
      <c r="K9597" t="str">
        <f>_xlfn.XLOOKUP(Table6[[#This Row],[Loan Date]],$Q$5:$Q$152,$R$5:$R$152)</f>
        <v>Tuesday</v>
      </c>
      <c r="L9597" t="str">
        <f>_xlfn.XLOOKUP(Table6[[#This Row],[Loan Date]],$Q$5:$Q$152,$S$5:$S$152)</f>
        <v>Week 8</v>
      </c>
    </row>
    <row r="9598" spans="1:12" x14ac:dyDescent="0.2">
      <c r="A9598" s="1">
        <v>44985</v>
      </c>
      <c r="B9598" t="s">
        <v>5</v>
      </c>
      <c r="C9598" s="1">
        <v>44985</v>
      </c>
      <c r="D9598" t="s">
        <v>198</v>
      </c>
      <c r="E9598" t="s">
        <v>168</v>
      </c>
      <c r="F9598" t="s">
        <v>168</v>
      </c>
      <c r="G9598" t="s">
        <v>20</v>
      </c>
      <c r="H9598" t="s">
        <v>0</v>
      </c>
      <c r="I9598">
        <f>MONTH(Table6[[#This Row],[Loan Date]])</f>
        <v>2</v>
      </c>
      <c r="J9598" t="str">
        <f>_xlfn.XLOOKUP(Table6[[#This Row],[Numeric Month]],$N$5:$N$11,$O$5:$O$11)</f>
        <v>Feb</v>
      </c>
      <c r="K9598" t="str">
        <f>_xlfn.XLOOKUP(Table6[[#This Row],[Loan Date]],$Q$5:$Q$152,$R$5:$R$152)</f>
        <v>Tuesday</v>
      </c>
      <c r="L9598" t="str">
        <f>_xlfn.XLOOKUP(Table6[[#This Row],[Loan Date]],$Q$5:$Q$152,$S$5:$S$152)</f>
        <v>Week 8</v>
      </c>
    </row>
    <row r="9599" spans="1:12" x14ac:dyDescent="0.2">
      <c r="A9599" s="1">
        <v>44985</v>
      </c>
      <c r="B9599" t="s">
        <v>5</v>
      </c>
      <c r="C9599" s="1">
        <v>44985</v>
      </c>
      <c r="D9599" t="s">
        <v>115</v>
      </c>
      <c r="E9599" t="s">
        <v>23</v>
      </c>
      <c r="F9599" t="s">
        <v>23</v>
      </c>
      <c r="G9599" t="s">
        <v>20</v>
      </c>
      <c r="H9599" t="s">
        <v>0</v>
      </c>
      <c r="I9599">
        <f>MONTH(Table6[[#This Row],[Loan Date]])</f>
        <v>2</v>
      </c>
      <c r="J9599" t="str">
        <f>_xlfn.XLOOKUP(Table6[[#This Row],[Numeric Month]],$N$5:$N$11,$O$5:$O$11)</f>
        <v>Feb</v>
      </c>
      <c r="K9599" t="str">
        <f>_xlfn.XLOOKUP(Table6[[#This Row],[Loan Date]],$Q$5:$Q$152,$R$5:$R$152)</f>
        <v>Tuesday</v>
      </c>
      <c r="L9599" t="str">
        <f>_xlfn.XLOOKUP(Table6[[#This Row],[Loan Date]],$Q$5:$Q$152,$S$5:$S$152)</f>
        <v>Week 8</v>
      </c>
    </row>
    <row r="9600" spans="1:12" x14ac:dyDescent="0.2">
      <c r="A9600" s="1">
        <v>44985</v>
      </c>
      <c r="B9600" t="s">
        <v>7</v>
      </c>
      <c r="C9600" s="1">
        <v>44999</v>
      </c>
      <c r="D9600" t="s">
        <v>288</v>
      </c>
      <c r="E9600" t="s">
        <v>9</v>
      </c>
      <c r="F9600" t="s">
        <v>8</v>
      </c>
      <c r="G9600" t="s">
        <v>1</v>
      </c>
      <c r="H9600" t="s">
        <v>0</v>
      </c>
      <c r="I9600">
        <f>MONTH(Table6[[#This Row],[Loan Date]])</f>
        <v>2</v>
      </c>
      <c r="J9600" t="str">
        <f>_xlfn.XLOOKUP(Table6[[#This Row],[Numeric Month]],$N$5:$N$11,$O$5:$O$11)</f>
        <v>Feb</v>
      </c>
      <c r="K9600" t="str">
        <f>_xlfn.XLOOKUP(Table6[[#This Row],[Loan Date]],$Q$5:$Q$152,$R$5:$R$152)</f>
        <v>Tuesday</v>
      </c>
      <c r="L9600" t="str">
        <f>_xlfn.XLOOKUP(Table6[[#This Row],[Loan Date]],$Q$5:$Q$152,$S$5:$S$152)</f>
        <v>Week 8</v>
      </c>
    </row>
    <row r="9601" spans="1:12" x14ac:dyDescent="0.2">
      <c r="A9601" s="1">
        <v>44985</v>
      </c>
      <c r="B9601" t="s">
        <v>7</v>
      </c>
      <c r="C9601" s="1">
        <v>44999</v>
      </c>
      <c r="D9601" t="s">
        <v>464</v>
      </c>
      <c r="E9601" t="s">
        <v>9</v>
      </c>
      <c r="F9601" t="s">
        <v>8</v>
      </c>
      <c r="G9601" t="s">
        <v>1</v>
      </c>
      <c r="H9601" t="s">
        <v>0</v>
      </c>
      <c r="I9601">
        <f>MONTH(Table6[[#This Row],[Loan Date]])</f>
        <v>2</v>
      </c>
      <c r="J9601" t="str">
        <f>_xlfn.XLOOKUP(Table6[[#This Row],[Numeric Month]],$N$5:$N$11,$O$5:$O$11)</f>
        <v>Feb</v>
      </c>
      <c r="K9601" t="str">
        <f>_xlfn.XLOOKUP(Table6[[#This Row],[Loan Date]],$Q$5:$Q$152,$R$5:$R$152)</f>
        <v>Tuesday</v>
      </c>
      <c r="L9601" t="str">
        <f>_xlfn.XLOOKUP(Table6[[#This Row],[Loan Date]],$Q$5:$Q$152,$S$5:$S$152)</f>
        <v>Week 8</v>
      </c>
    </row>
    <row r="9602" spans="1:12" x14ac:dyDescent="0.2">
      <c r="A9602" s="1">
        <v>44985</v>
      </c>
      <c r="B9602" t="s">
        <v>35</v>
      </c>
      <c r="C9602" s="1">
        <v>44985</v>
      </c>
      <c r="D9602" t="s">
        <v>208</v>
      </c>
      <c r="E9602" t="s">
        <v>41</v>
      </c>
      <c r="F9602" t="s">
        <v>40</v>
      </c>
      <c r="G9602" t="s">
        <v>39</v>
      </c>
      <c r="H9602" t="s">
        <v>0</v>
      </c>
      <c r="I9602">
        <f>MONTH(Table6[[#This Row],[Loan Date]])</f>
        <v>2</v>
      </c>
      <c r="J9602" t="str">
        <f>_xlfn.XLOOKUP(Table6[[#This Row],[Numeric Month]],$N$5:$N$11,$O$5:$O$11)</f>
        <v>Feb</v>
      </c>
      <c r="K9602" t="str">
        <f>_xlfn.XLOOKUP(Table6[[#This Row],[Loan Date]],$Q$5:$Q$152,$R$5:$R$152)</f>
        <v>Tuesday</v>
      </c>
      <c r="L9602" t="str">
        <f>_xlfn.XLOOKUP(Table6[[#This Row],[Loan Date]],$Q$5:$Q$152,$S$5:$S$152)</f>
        <v>Week 8</v>
      </c>
    </row>
    <row r="9603" spans="1:12" x14ac:dyDescent="0.2">
      <c r="A9603" s="1">
        <v>44985</v>
      </c>
      <c r="B9603" t="s">
        <v>7</v>
      </c>
      <c r="C9603" s="1">
        <v>44992</v>
      </c>
      <c r="D9603" t="s">
        <v>620</v>
      </c>
      <c r="E9603" t="s">
        <v>9</v>
      </c>
      <c r="F9603" t="s">
        <v>8</v>
      </c>
      <c r="G9603" t="s">
        <v>1</v>
      </c>
      <c r="H9603" t="s">
        <v>0</v>
      </c>
      <c r="I9603">
        <f>MONTH(Table6[[#This Row],[Loan Date]])</f>
        <v>2</v>
      </c>
      <c r="J9603" t="str">
        <f>_xlfn.XLOOKUP(Table6[[#This Row],[Numeric Month]],$N$5:$N$11,$O$5:$O$11)</f>
        <v>Feb</v>
      </c>
      <c r="K9603" t="str">
        <f>_xlfn.XLOOKUP(Table6[[#This Row],[Loan Date]],$Q$5:$Q$152,$R$5:$R$152)</f>
        <v>Tuesday</v>
      </c>
      <c r="L9603" t="str">
        <f>_xlfn.XLOOKUP(Table6[[#This Row],[Loan Date]],$Q$5:$Q$152,$S$5:$S$152)</f>
        <v>Week 8</v>
      </c>
    </row>
    <row r="9604" spans="1:12" x14ac:dyDescent="0.2">
      <c r="A9604" s="1">
        <v>44985</v>
      </c>
      <c r="B9604" t="s">
        <v>7</v>
      </c>
      <c r="C9604" s="1">
        <v>44985</v>
      </c>
      <c r="D9604" t="s">
        <v>357</v>
      </c>
      <c r="E9604" t="s">
        <v>65</v>
      </c>
      <c r="F9604" t="s">
        <v>65</v>
      </c>
      <c r="G9604" t="s">
        <v>20</v>
      </c>
      <c r="H9604" t="s">
        <v>0</v>
      </c>
      <c r="I9604">
        <f>MONTH(Table6[[#This Row],[Loan Date]])</f>
        <v>2</v>
      </c>
      <c r="J9604" t="str">
        <f>_xlfn.XLOOKUP(Table6[[#This Row],[Numeric Month]],$N$5:$N$11,$O$5:$O$11)</f>
        <v>Feb</v>
      </c>
      <c r="K9604" t="str">
        <f>_xlfn.XLOOKUP(Table6[[#This Row],[Loan Date]],$Q$5:$Q$152,$R$5:$R$152)</f>
        <v>Tuesday</v>
      </c>
      <c r="L9604" t="str">
        <f>_xlfn.XLOOKUP(Table6[[#This Row],[Loan Date]],$Q$5:$Q$152,$S$5:$S$152)</f>
        <v>Week 8</v>
      </c>
    </row>
    <row r="9605" spans="1:12" x14ac:dyDescent="0.2">
      <c r="A9605" s="1">
        <v>44985</v>
      </c>
      <c r="B9605" t="s">
        <v>7</v>
      </c>
      <c r="C9605" s="1">
        <v>44992</v>
      </c>
      <c r="D9605" t="s">
        <v>751</v>
      </c>
      <c r="E9605" t="s">
        <v>3</v>
      </c>
      <c r="F9605" t="s">
        <v>2</v>
      </c>
      <c r="G9605" t="s">
        <v>1</v>
      </c>
      <c r="H9605" t="s">
        <v>0</v>
      </c>
      <c r="I9605">
        <f>MONTH(Table6[[#This Row],[Loan Date]])</f>
        <v>2</v>
      </c>
      <c r="J9605" t="str">
        <f>_xlfn.XLOOKUP(Table6[[#This Row],[Numeric Month]],$N$5:$N$11,$O$5:$O$11)</f>
        <v>Feb</v>
      </c>
      <c r="K9605" t="str">
        <f>_xlfn.XLOOKUP(Table6[[#This Row],[Loan Date]],$Q$5:$Q$152,$R$5:$R$152)</f>
        <v>Tuesday</v>
      </c>
      <c r="L9605" t="str">
        <f>_xlfn.XLOOKUP(Table6[[#This Row],[Loan Date]],$Q$5:$Q$152,$S$5:$S$152)</f>
        <v>Week 8</v>
      </c>
    </row>
    <row r="9606" spans="1:12" x14ac:dyDescent="0.2">
      <c r="A9606" s="1">
        <v>44985</v>
      </c>
      <c r="B9606" t="s">
        <v>7</v>
      </c>
      <c r="C9606" s="1">
        <v>44992</v>
      </c>
      <c r="D9606" t="s">
        <v>90</v>
      </c>
      <c r="E9606" t="s">
        <v>15</v>
      </c>
      <c r="F9606" t="s">
        <v>14</v>
      </c>
      <c r="G9606" t="s">
        <v>1</v>
      </c>
      <c r="H9606" t="s">
        <v>0</v>
      </c>
      <c r="I9606">
        <f>MONTH(Table6[[#This Row],[Loan Date]])</f>
        <v>2</v>
      </c>
      <c r="J9606" t="str">
        <f>_xlfn.XLOOKUP(Table6[[#This Row],[Numeric Month]],$N$5:$N$11,$O$5:$O$11)</f>
        <v>Feb</v>
      </c>
      <c r="K9606" t="str">
        <f>_xlfn.XLOOKUP(Table6[[#This Row],[Loan Date]],$Q$5:$Q$152,$R$5:$R$152)</f>
        <v>Tuesday</v>
      </c>
      <c r="L9606" t="str">
        <f>_xlfn.XLOOKUP(Table6[[#This Row],[Loan Date]],$Q$5:$Q$152,$S$5:$S$152)</f>
        <v>Week 8</v>
      </c>
    </row>
    <row r="9607" spans="1:12" x14ac:dyDescent="0.2">
      <c r="A9607" s="1">
        <v>44985</v>
      </c>
      <c r="B9607" t="s">
        <v>5</v>
      </c>
      <c r="C9607" s="1">
        <v>44999</v>
      </c>
      <c r="D9607" t="s">
        <v>750</v>
      </c>
      <c r="E9607" t="s">
        <v>3</v>
      </c>
      <c r="F9607" t="s">
        <v>2</v>
      </c>
      <c r="G9607" t="s">
        <v>1</v>
      </c>
      <c r="H9607" t="s">
        <v>0</v>
      </c>
      <c r="I9607">
        <f>MONTH(Table6[[#This Row],[Loan Date]])</f>
        <v>2</v>
      </c>
      <c r="J9607" t="str">
        <f>_xlfn.XLOOKUP(Table6[[#This Row],[Numeric Month]],$N$5:$N$11,$O$5:$O$11)</f>
        <v>Feb</v>
      </c>
      <c r="K9607" t="str">
        <f>_xlfn.XLOOKUP(Table6[[#This Row],[Loan Date]],$Q$5:$Q$152,$R$5:$R$152)</f>
        <v>Tuesday</v>
      </c>
      <c r="L9607" t="str">
        <f>_xlfn.XLOOKUP(Table6[[#This Row],[Loan Date]],$Q$5:$Q$152,$S$5:$S$152)</f>
        <v>Week 8</v>
      </c>
    </row>
    <row r="9608" spans="1:12" x14ac:dyDescent="0.2">
      <c r="A9608" s="1">
        <v>44985</v>
      </c>
      <c r="B9608" t="s">
        <v>7</v>
      </c>
      <c r="C9608" s="1">
        <v>44985</v>
      </c>
      <c r="D9608" t="s">
        <v>738</v>
      </c>
      <c r="E9608" t="s">
        <v>21</v>
      </c>
      <c r="F9608" t="s">
        <v>21</v>
      </c>
      <c r="G9608" t="s">
        <v>20</v>
      </c>
      <c r="H9608" t="s">
        <v>0</v>
      </c>
      <c r="I9608">
        <f>MONTH(Table6[[#This Row],[Loan Date]])</f>
        <v>2</v>
      </c>
      <c r="J9608" t="str">
        <f>_xlfn.XLOOKUP(Table6[[#This Row],[Numeric Month]],$N$5:$N$11,$O$5:$O$11)</f>
        <v>Feb</v>
      </c>
      <c r="K9608" t="str">
        <f>_xlfn.XLOOKUP(Table6[[#This Row],[Loan Date]],$Q$5:$Q$152,$R$5:$R$152)</f>
        <v>Tuesday</v>
      </c>
      <c r="L9608" t="str">
        <f>_xlfn.XLOOKUP(Table6[[#This Row],[Loan Date]],$Q$5:$Q$152,$S$5:$S$152)</f>
        <v>Week 8</v>
      </c>
    </row>
    <row r="9609" spans="1:12" x14ac:dyDescent="0.2">
      <c r="A9609" s="1">
        <v>44985</v>
      </c>
      <c r="B9609" t="s">
        <v>7</v>
      </c>
      <c r="C9609" s="1">
        <v>44985</v>
      </c>
      <c r="D9609" t="s">
        <v>681</v>
      </c>
      <c r="E9609" t="s">
        <v>23</v>
      </c>
      <c r="F9609" t="s">
        <v>23</v>
      </c>
      <c r="G9609" t="s">
        <v>20</v>
      </c>
      <c r="H9609" t="s">
        <v>0</v>
      </c>
      <c r="I9609">
        <f>MONTH(Table6[[#This Row],[Loan Date]])</f>
        <v>2</v>
      </c>
      <c r="J9609" t="str">
        <f>_xlfn.XLOOKUP(Table6[[#This Row],[Numeric Month]],$N$5:$N$11,$O$5:$O$11)</f>
        <v>Feb</v>
      </c>
      <c r="K9609" t="str">
        <f>_xlfn.XLOOKUP(Table6[[#This Row],[Loan Date]],$Q$5:$Q$152,$R$5:$R$152)</f>
        <v>Tuesday</v>
      </c>
      <c r="L9609" t="str">
        <f>_xlfn.XLOOKUP(Table6[[#This Row],[Loan Date]],$Q$5:$Q$152,$S$5:$S$152)</f>
        <v>Week 8</v>
      </c>
    </row>
    <row r="9610" spans="1:12" x14ac:dyDescent="0.2">
      <c r="A9610" s="1">
        <v>44985</v>
      </c>
      <c r="B9610" t="s">
        <v>7</v>
      </c>
      <c r="C9610" s="1">
        <v>44992</v>
      </c>
      <c r="D9610" t="s">
        <v>273</v>
      </c>
      <c r="E9610" t="s">
        <v>52</v>
      </c>
      <c r="F9610" t="s">
        <v>51</v>
      </c>
      <c r="G9610" t="s">
        <v>1</v>
      </c>
      <c r="H9610" t="s">
        <v>0</v>
      </c>
      <c r="I9610">
        <f>MONTH(Table6[[#This Row],[Loan Date]])</f>
        <v>2</v>
      </c>
      <c r="J9610" t="str">
        <f>_xlfn.XLOOKUP(Table6[[#This Row],[Numeric Month]],$N$5:$N$11,$O$5:$O$11)</f>
        <v>Feb</v>
      </c>
      <c r="K9610" t="str">
        <f>_xlfn.XLOOKUP(Table6[[#This Row],[Loan Date]],$Q$5:$Q$152,$R$5:$R$152)</f>
        <v>Tuesday</v>
      </c>
      <c r="L9610" t="str">
        <f>_xlfn.XLOOKUP(Table6[[#This Row],[Loan Date]],$Q$5:$Q$152,$S$5:$S$152)</f>
        <v>Week 8</v>
      </c>
    </row>
    <row r="9611" spans="1:12" x14ac:dyDescent="0.2">
      <c r="A9611" s="1">
        <v>44985</v>
      </c>
      <c r="B9611" t="s">
        <v>7</v>
      </c>
      <c r="C9611" s="1">
        <v>44992</v>
      </c>
      <c r="D9611" t="s">
        <v>519</v>
      </c>
      <c r="E9611" t="s">
        <v>15</v>
      </c>
      <c r="F9611" t="s">
        <v>14</v>
      </c>
      <c r="G9611" t="s">
        <v>1</v>
      </c>
      <c r="H9611" t="s">
        <v>0</v>
      </c>
      <c r="I9611">
        <f>MONTH(Table6[[#This Row],[Loan Date]])</f>
        <v>2</v>
      </c>
      <c r="J9611" t="str">
        <f>_xlfn.XLOOKUP(Table6[[#This Row],[Numeric Month]],$N$5:$N$11,$O$5:$O$11)</f>
        <v>Feb</v>
      </c>
      <c r="K9611" t="str">
        <f>_xlfn.XLOOKUP(Table6[[#This Row],[Loan Date]],$Q$5:$Q$152,$R$5:$R$152)</f>
        <v>Tuesday</v>
      </c>
      <c r="L9611" t="str">
        <f>_xlfn.XLOOKUP(Table6[[#This Row],[Loan Date]],$Q$5:$Q$152,$S$5:$S$152)</f>
        <v>Week 8</v>
      </c>
    </row>
    <row r="9612" spans="1:12" x14ac:dyDescent="0.2">
      <c r="A9612" s="1">
        <v>44985</v>
      </c>
      <c r="B9612" t="s">
        <v>7</v>
      </c>
      <c r="C9612" s="1">
        <v>44999</v>
      </c>
      <c r="D9612" t="s">
        <v>749</v>
      </c>
      <c r="E9612" t="s">
        <v>9</v>
      </c>
      <c r="F9612" t="s">
        <v>8</v>
      </c>
      <c r="G9612" t="s">
        <v>1</v>
      </c>
      <c r="H9612" t="s">
        <v>0</v>
      </c>
      <c r="I9612">
        <f>MONTH(Table6[[#This Row],[Loan Date]])</f>
        <v>2</v>
      </c>
      <c r="J9612" t="str">
        <f>_xlfn.XLOOKUP(Table6[[#This Row],[Numeric Month]],$N$5:$N$11,$O$5:$O$11)</f>
        <v>Feb</v>
      </c>
      <c r="K9612" t="str">
        <f>_xlfn.XLOOKUP(Table6[[#This Row],[Loan Date]],$Q$5:$Q$152,$R$5:$R$152)</f>
        <v>Tuesday</v>
      </c>
      <c r="L9612" t="str">
        <f>_xlfn.XLOOKUP(Table6[[#This Row],[Loan Date]],$Q$5:$Q$152,$S$5:$S$152)</f>
        <v>Week 8</v>
      </c>
    </row>
    <row r="9613" spans="1:12" x14ac:dyDescent="0.2">
      <c r="A9613" s="1">
        <v>44985</v>
      </c>
      <c r="B9613" t="s">
        <v>7</v>
      </c>
      <c r="C9613" s="1">
        <v>44992</v>
      </c>
      <c r="D9613" t="s">
        <v>382</v>
      </c>
      <c r="E9613" t="s">
        <v>9</v>
      </c>
      <c r="F9613" t="s">
        <v>8</v>
      </c>
      <c r="G9613" t="s">
        <v>1</v>
      </c>
      <c r="H9613" t="s">
        <v>0</v>
      </c>
      <c r="I9613">
        <f>MONTH(Table6[[#This Row],[Loan Date]])</f>
        <v>2</v>
      </c>
      <c r="J9613" t="str">
        <f>_xlfn.XLOOKUP(Table6[[#This Row],[Numeric Month]],$N$5:$N$11,$O$5:$O$11)</f>
        <v>Feb</v>
      </c>
      <c r="K9613" t="str">
        <f>_xlfn.XLOOKUP(Table6[[#This Row],[Loan Date]],$Q$5:$Q$152,$R$5:$R$152)</f>
        <v>Tuesday</v>
      </c>
      <c r="L9613" t="str">
        <f>_xlfn.XLOOKUP(Table6[[#This Row],[Loan Date]],$Q$5:$Q$152,$S$5:$S$152)</f>
        <v>Week 8</v>
      </c>
    </row>
    <row r="9614" spans="1:12" x14ac:dyDescent="0.2">
      <c r="A9614" s="1">
        <v>44985</v>
      </c>
      <c r="B9614" t="s">
        <v>5</v>
      </c>
      <c r="C9614" s="1">
        <v>44985</v>
      </c>
      <c r="D9614" t="s">
        <v>632</v>
      </c>
      <c r="E9614" t="s">
        <v>12</v>
      </c>
      <c r="F9614" t="s">
        <v>12</v>
      </c>
      <c r="G9614" t="s">
        <v>11</v>
      </c>
      <c r="H9614" t="s">
        <v>0</v>
      </c>
      <c r="I9614">
        <f>MONTH(Table6[[#This Row],[Loan Date]])</f>
        <v>2</v>
      </c>
      <c r="J9614" t="str">
        <f>_xlfn.XLOOKUP(Table6[[#This Row],[Numeric Month]],$N$5:$N$11,$O$5:$O$11)</f>
        <v>Feb</v>
      </c>
      <c r="K9614" t="str">
        <f>_xlfn.XLOOKUP(Table6[[#This Row],[Loan Date]],$Q$5:$Q$152,$R$5:$R$152)</f>
        <v>Tuesday</v>
      </c>
      <c r="L9614" t="str">
        <f>_xlfn.XLOOKUP(Table6[[#This Row],[Loan Date]],$Q$5:$Q$152,$S$5:$S$152)</f>
        <v>Week 8</v>
      </c>
    </row>
    <row r="9615" spans="1:12" x14ac:dyDescent="0.2">
      <c r="A9615" s="1">
        <v>44985</v>
      </c>
      <c r="B9615" t="s">
        <v>7</v>
      </c>
      <c r="C9615" s="1">
        <v>44985</v>
      </c>
      <c r="D9615" t="s">
        <v>428</v>
      </c>
      <c r="E9615" t="s">
        <v>37</v>
      </c>
      <c r="F9615" t="s">
        <v>37</v>
      </c>
      <c r="G9615" t="s">
        <v>20</v>
      </c>
      <c r="H9615" t="s">
        <v>0</v>
      </c>
      <c r="I9615">
        <f>MONTH(Table6[[#This Row],[Loan Date]])</f>
        <v>2</v>
      </c>
      <c r="J9615" t="str">
        <f>_xlfn.XLOOKUP(Table6[[#This Row],[Numeric Month]],$N$5:$N$11,$O$5:$O$11)</f>
        <v>Feb</v>
      </c>
      <c r="K9615" t="str">
        <f>_xlfn.XLOOKUP(Table6[[#This Row],[Loan Date]],$Q$5:$Q$152,$R$5:$R$152)</f>
        <v>Tuesday</v>
      </c>
      <c r="L9615" t="str">
        <f>_xlfn.XLOOKUP(Table6[[#This Row],[Loan Date]],$Q$5:$Q$152,$S$5:$S$152)</f>
        <v>Week 8</v>
      </c>
    </row>
    <row r="9616" spans="1:12" x14ac:dyDescent="0.2">
      <c r="A9616" s="1">
        <v>44985</v>
      </c>
      <c r="B9616" t="s">
        <v>7</v>
      </c>
      <c r="C9616" s="1">
        <v>44999</v>
      </c>
      <c r="D9616" t="s">
        <v>748</v>
      </c>
      <c r="E9616" t="s">
        <v>9</v>
      </c>
      <c r="F9616" t="s">
        <v>8</v>
      </c>
      <c r="G9616" t="s">
        <v>1</v>
      </c>
      <c r="H9616" t="s">
        <v>0</v>
      </c>
      <c r="I9616">
        <f>MONTH(Table6[[#This Row],[Loan Date]])</f>
        <v>2</v>
      </c>
      <c r="J9616" t="str">
        <f>_xlfn.XLOOKUP(Table6[[#This Row],[Numeric Month]],$N$5:$N$11,$O$5:$O$11)</f>
        <v>Feb</v>
      </c>
      <c r="K9616" t="str">
        <f>_xlfn.XLOOKUP(Table6[[#This Row],[Loan Date]],$Q$5:$Q$152,$R$5:$R$152)</f>
        <v>Tuesday</v>
      </c>
      <c r="L9616" t="str">
        <f>_xlfn.XLOOKUP(Table6[[#This Row],[Loan Date]],$Q$5:$Q$152,$S$5:$S$152)</f>
        <v>Week 8</v>
      </c>
    </row>
    <row r="9617" spans="1:12" x14ac:dyDescent="0.2">
      <c r="A9617" s="1">
        <v>44985</v>
      </c>
      <c r="B9617" t="s">
        <v>7</v>
      </c>
      <c r="C9617" s="1">
        <v>44985</v>
      </c>
      <c r="D9617" t="s">
        <v>179</v>
      </c>
      <c r="E9617" t="s">
        <v>23</v>
      </c>
      <c r="F9617" t="s">
        <v>23</v>
      </c>
      <c r="G9617" t="s">
        <v>20</v>
      </c>
      <c r="H9617" t="s">
        <v>0</v>
      </c>
      <c r="I9617">
        <f>MONTH(Table6[[#This Row],[Loan Date]])</f>
        <v>2</v>
      </c>
      <c r="J9617" t="str">
        <f>_xlfn.XLOOKUP(Table6[[#This Row],[Numeric Month]],$N$5:$N$11,$O$5:$O$11)</f>
        <v>Feb</v>
      </c>
      <c r="K9617" t="str">
        <f>_xlfn.XLOOKUP(Table6[[#This Row],[Loan Date]],$Q$5:$Q$152,$R$5:$R$152)</f>
        <v>Tuesday</v>
      </c>
      <c r="L9617" t="str">
        <f>_xlfn.XLOOKUP(Table6[[#This Row],[Loan Date]],$Q$5:$Q$152,$S$5:$S$152)</f>
        <v>Week 8</v>
      </c>
    </row>
    <row r="9618" spans="1:12" x14ac:dyDescent="0.2">
      <c r="A9618" s="1">
        <v>44985</v>
      </c>
      <c r="B9618" t="s">
        <v>7</v>
      </c>
      <c r="C9618" s="1">
        <v>44985</v>
      </c>
      <c r="D9618" t="s">
        <v>561</v>
      </c>
      <c r="E9618" t="s">
        <v>49</v>
      </c>
      <c r="F9618" t="s">
        <v>49</v>
      </c>
      <c r="G9618" t="s">
        <v>20</v>
      </c>
      <c r="H9618" t="s">
        <v>0</v>
      </c>
      <c r="I9618">
        <f>MONTH(Table6[[#This Row],[Loan Date]])</f>
        <v>2</v>
      </c>
      <c r="J9618" t="str">
        <f>_xlfn.XLOOKUP(Table6[[#This Row],[Numeric Month]],$N$5:$N$11,$O$5:$O$11)</f>
        <v>Feb</v>
      </c>
      <c r="K9618" t="str">
        <f>_xlfn.XLOOKUP(Table6[[#This Row],[Loan Date]],$Q$5:$Q$152,$R$5:$R$152)</f>
        <v>Tuesday</v>
      </c>
      <c r="L9618" t="str">
        <f>_xlfn.XLOOKUP(Table6[[#This Row],[Loan Date]],$Q$5:$Q$152,$S$5:$S$152)</f>
        <v>Week 8</v>
      </c>
    </row>
    <row r="9619" spans="1:12" x14ac:dyDescent="0.2">
      <c r="A9619" s="1">
        <v>44985</v>
      </c>
      <c r="B9619" t="s">
        <v>7</v>
      </c>
      <c r="C9619" s="1">
        <v>44985</v>
      </c>
      <c r="D9619" t="s">
        <v>428</v>
      </c>
      <c r="E9619" t="s">
        <v>37</v>
      </c>
      <c r="F9619" t="s">
        <v>37</v>
      </c>
      <c r="G9619" t="s">
        <v>20</v>
      </c>
      <c r="H9619" t="s">
        <v>0</v>
      </c>
      <c r="I9619">
        <f>MONTH(Table6[[#This Row],[Loan Date]])</f>
        <v>2</v>
      </c>
      <c r="J9619" t="str">
        <f>_xlfn.XLOOKUP(Table6[[#This Row],[Numeric Month]],$N$5:$N$11,$O$5:$O$11)</f>
        <v>Feb</v>
      </c>
      <c r="K9619" t="str">
        <f>_xlfn.XLOOKUP(Table6[[#This Row],[Loan Date]],$Q$5:$Q$152,$R$5:$R$152)</f>
        <v>Tuesday</v>
      </c>
      <c r="L9619" t="str">
        <f>_xlfn.XLOOKUP(Table6[[#This Row],[Loan Date]],$Q$5:$Q$152,$S$5:$S$152)</f>
        <v>Week 8</v>
      </c>
    </row>
    <row r="9620" spans="1:12" x14ac:dyDescent="0.2">
      <c r="A9620" s="1">
        <v>44985</v>
      </c>
      <c r="B9620" t="s">
        <v>7</v>
      </c>
      <c r="C9620" s="1">
        <v>44985</v>
      </c>
      <c r="D9620" t="s">
        <v>408</v>
      </c>
      <c r="E9620" t="s">
        <v>23</v>
      </c>
      <c r="F9620" t="s">
        <v>23</v>
      </c>
      <c r="G9620" t="s">
        <v>20</v>
      </c>
      <c r="H9620" t="s">
        <v>0</v>
      </c>
      <c r="I9620">
        <f>MONTH(Table6[[#This Row],[Loan Date]])</f>
        <v>2</v>
      </c>
      <c r="J9620" t="str">
        <f>_xlfn.XLOOKUP(Table6[[#This Row],[Numeric Month]],$N$5:$N$11,$O$5:$O$11)</f>
        <v>Feb</v>
      </c>
      <c r="K9620" t="str">
        <f>_xlfn.XLOOKUP(Table6[[#This Row],[Loan Date]],$Q$5:$Q$152,$R$5:$R$152)</f>
        <v>Tuesday</v>
      </c>
      <c r="L9620" t="str">
        <f>_xlfn.XLOOKUP(Table6[[#This Row],[Loan Date]],$Q$5:$Q$152,$S$5:$S$152)</f>
        <v>Week 8</v>
      </c>
    </row>
    <row r="9621" spans="1:12" x14ac:dyDescent="0.2">
      <c r="A9621" s="1">
        <v>44985</v>
      </c>
      <c r="B9621" t="s">
        <v>7</v>
      </c>
      <c r="C9621" s="1">
        <v>44985</v>
      </c>
      <c r="D9621" t="s">
        <v>497</v>
      </c>
      <c r="E9621" t="s">
        <v>21</v>
      </c>
      <c r="F9621" t="s">
        <v>21</v>
      </c>
      <c r="G9621" t="s">
        <v>20</v>
      </c>
      <c r="H9621" t="s">
        <v>0</v>
      </c>
      <c r="I9621">
        <f>MONTH(Table6[[#This Row],[Loan Date]])</f>
        <v>2</v>
      </c>
      <c r="J9621" t="str">
        <f>_xlfn.XLOOKUP(Table6[[#This Row],[Numeric Month]],$N$5:$N$11,$O$5:$O$11)</f>
        <v>Feb</v>
      </c>
      <c r="K9621" t="str">
        <f>_xlfn.XLOOKUP(Table6[[#This Row],[Loan Date]],$Q$5:$Q$152,$R$5:$R$152)</f>
        <v>Tuesday</v>
      </c>
      <c r="L9621" t="str">
        <f>_xlfn.XLOOKUP(Table6[[#This Row],[Loan Date]],$Q$5:$Q$152,$S$5:$S$152)</f>
        <v>Week 8</v>
      </c>
    </row>
    <row r="9622" spans="1:12" x14ac:dyDescent="0.2">
      <c r="A9622" s="1">
        <v>44986</v>
      </c>
      <c r="B9622" t="s">
        <v>7</v>
      </c>
      <c r="C9622" s="1">
        <v>44986</v>
      </c>
      <c r="D9622" t="s">
        <v>428</v>
      </c>
      <c r="E9622" t="s">
        <v>37</v>
      </c>
      <c r="F9622" t="s">
        <v>37</v>
      </c>
      <c r="G9622" t="s">
        <v>20</v>
      </c>
      <c r="H9622" t="s">
        <v>0</v>
      </c>
      <c r="I9622">
        <f>MONTH(Table6[[#This Row],[Loan Date]])</f>
        <v>3</v>
      </c>
      <c r="J9622" t="str">
        <f>_xlfn.XLOOKUP(Table6[[#This Row],[Numeric Month]],$N$5:$N$11,$O$5:$O$11)</f>
        <v>Mar</v>
      </c>
      <c r="K9622" t="str">
        <f>_xlfn.XLOOKUP(Table6[[#This Row],[Loan Date]],$Q$5:$Q$152,$R$5:$R$152)</f>
        <v>Wednesday</v>
      </c>
      <c r="L9622" t="str">
        <f>_xlfn.XLOOKUP(Table6[[#This Row],[Loan Date]],$Q$5:$Q$152,$S$5:$S$152)</f>
        <v>Week 8</v>
      </c>
    </row>
    <row r="9623" spans="1:12" x14ac:dyDescent="0.2">
      <c r="A9623" s="1">
        <v>44986</v>
      </c>
      <c r="B9623" t="s">
        <v>107</v>
      </c>
      <c r="C9623" s="1">
        <v>44986</v>
      </c>
      <c r="D9623" t="s">
        <v>138</v>
      </c>
      <c r="E9623" t="s">
        <v>37</v>
      </c>
      <c r="F9623" t="s">
        <v>37</v>
      </c>
      <c r="G9623" t="s">
        <v>20</v>
      </c>
      <c r="H9623" t="s">
        <v>0</v>
      </c>
      <c r="I9623">
        <f>MONTH(Table6[[#This Row],[Loan Date]])</f>
        <v>3</v>
      </c>
      <c r="J9623" t="str">
        <f>_xlfn.XLOOKUP(Table6[[#This Row],[Numeric Month]],$N$5:$N$11,$O$5:$O$11)</f>
        <v>Mar</v>
      </c>
      <c r="K9623" t="str">
        <f>_xlfn.XLOOKUP(Table6[[#This Row],[Loan Date]],$Q$5:$Q$152,$R$5:$R$152)</f>
        <v>Wednesday</v>
      </c>
      <c r="L9623" t="str">
        <f>_xlfn.XLOOKUP(Table6[[#This Row],[Loan Date]],$Q$5:$Q$152,$S$5:$S$152)</f>
        <v>Week 8</v>
      </c>
    </row>
    <row r="9624" spans="1:12" x14ac:dyDescent="0.2">
      <c r="A9624" s="1">
        <v>44986</v>
      </c>
      <c r="B9624" t="s">
        <v>107</v>
      </c>
      <c r="C9624" s="1">
        <v>44986</v>
      </c>
      <c r="D9624" t="s">
        <v>747</v>
      </c>
      <c r="E9624" t="s">
        <v>65</v>
      </c>
      <c r="F9624" t="s">
        <v>65</v>
      </c>
      <c r="G9624" t="s">
        <v>20</v>
      </c>
      <c r="H9624" t="s">
        <v>0</v>
      </c>
      <c r="I9624">
        <f>MONTH(Table6[[#This Row],[Loan Date]])</f>
        <v>3</v>
      </c>
      <c r="J9624" t="str">
        <f>_xlfn.XLOOKUP(Table6[[#This Row],[Numeric Month]],$N$5:$N$11,$O$5:$O$11)</f>
        <v>Mar</v>
      </c>
      <c r="K9624" t="str">
        <f>_xlfn.XLOOKUP(Table6[[#This Row],[Loan Date]],$Q$5:$Q$152,$R$5:$R$152)</f>
        <v>Wednesday</v>
      </c>
      <c r="L9624" t="str">
        <f>_xlfn.XLOOKUP(Table6[[#This Row],[Loan Date]],$Q$5:$Q$152,$S$5:$S$152)</f>
        <v>Week 8</v>
      </c>
    </row>
    <row r="9625" spans="1:12" x14ac:dyDescent="0.2">
      <c r="A9625" s="1">
        <v>44986</v>
      </c>
      <c r="B9625" t="s">
        <v>107</v>
      </c>
      <c r="C9625" s="1">
        <v>44986</v>
      </c>
      <c r="D9625" t="s">
        <v>746</v>
      </c>
      <c r="E9625" t="s">
        <v>65</v>
      </c>
      <c r="F9625" t="s">
        <v>65</v>
      </c>
      <c r="G9625" t="s">
        <v>20</v>
      </c>
      <c r="H9625" t="s">
        <v>0</v>
      </c>
      <c r="I9625">
        <f>MONTH(Table6[[#This Row],[Loan Date]])</f>
        <v>3</v>
      </c>
      <c r="J9625" t="str">
        <f>_xlfn.XLOOKUP(Table6[[#This Row],[Numeric Month]],$N$5:$N$11,$O$5:$O$11)</f>
        <v>Mar</v>
      </c>
      <c r="K9625" t="str">
        <f>_xlfn.XLOOKUP(Table6[[#This Row],[Loan Date]],$Q$5:$Q$152,$R$5:$R$152)</f>
        <v>Wednesday</v>
      </c>
      <c r="L9625" t="str">
        <f>_xlfn.XLOOKUP(Table6[[#This Row],[Loan Date]],$Q$5:$Q$152,$S$5:$S$152)</f>
        <v>Week 8</v>
      </c>
    </row>
    <row r="9626" spans="1:12" x14ac:dyDescent="0.2">
      <c r="A9626" s="1">
        <v>44986</v>
      </c>
      <c r="B9626" t="s">
        <v>107</v>
      </c>
      <c r="C9626" s="1">
        <v>44986</v>
      </c>
      <c r="D9626" t="s">
        <v>389</v>
      </c>
      <c r="E9626" t="s">
        <v>65</v>
      </c>
      <c r="F9626" t="s">
        <v>65</v>
      </c>
      <c r="G9626" t="s">
        <v>20</v>
      </c>
      <c r="H9626" t="s">
        <v>0</v>
      </c>
      <c r="I9626">
        <f>MONTH(Table6[[#This Row],[Loan Date]])</f>
        <v>3</v>
      </c>
      <c r="J9626" t="str">
        <f>_xlfn.XLOOKUP(Table6[[#This Row],[Numeric Month]],$N$5:$N$11,$O$5:$O$11)</f>
        <v>Mar</v>
      </c>
      <c r="K9626" t="str">
        <f>_xlfn.XLOOKUP(Table6[[#This Row],[Loan Date]],$Q$5:$Q$152,$R$5:$R$152)</f>
        <v>Wednesday</v>
      </c>
      <c r="L9626" t="str">
        <f>_xlfn.XLOOKUP(Table6[[#This Row],[Loan Date]],$Q$5:$Q$152,$S$5:$S$152)</f>
        <v>Week 8</v>
      </c>
    </row>
    <row r="9627" spans="1:12" x14ac:dyDescent="0.2">
      <c r="A9627" s="1">
        <v>44986</v>
      </c>
      <c r="B9627" t="s">
        <v>107</v>
      </c>
      <c r="C9627" s="1">
        <v>44986</v>
      </c>
      <c r="D9627" t="s">
        <v>745</v>
      </c>
      <c r="E9627" t="s">
        <v>65</v>
      </c>
      <c r="F9627" t="s">
        <v>65</v>
      </c>
      <c r="G9627" t="s">
        <v>20</v>
      </c>
      <c r="H9627" t="s">
        <v>0</v>
      </c>
      <c r="I9627">
        <f>MONTH(Table6[[#This Row],[Loan Date]])</f>
        <v>3</v>
      </c>
      <c r="J9627" t="str">
        <f>_xlfn.XLOOKUP(Table6[[#This Row],[Numeric Month]],$N$5:$N$11,$O$5:$O$11)</f>
        <v>Mar</v>
      </c>
      <c r="K9627" t="str">
        <f>_xlfn.XLOOKUP(Table6[[#This Row],[Loan Date]],$Q$5:$Q$152,$R$5:$R$152)</f>
        <v>Wednesday</v>
      </c>
      <c r="L9627" t="str">
        <f>_xlfn.XLOOKUP(Table6[[#This Row],[Loan Date]],$Q$5:$Q$152,$S$5:$S$152)</f>
        <v>Week 8</v>
      </c>
    </row>
    <row r="9628" spans="1:12" x14ac:dyDescent="0.2">
      <c r="A9628" s="1">
        <v>44986</v>
      </c>
      <c r="B9628" t="s">
        <v>107</v>
      </c>
      <c r="C9628" s="1">
        <v>44986</v>
      </c>
      <c r="D9628" t="s">
        <v>187</v>
      </c>
      <c r="E9628" t="s">
        <v>65</v>
      </c>
      <c r="F9628" t="s">
        <v>65</v>
      </c>
      <c r="G9628" t="s">
        <v>20</v>
      </c>
      <c r="H9628" t="s">
        <v>0</v>
      </c>
      <c r="I9628">
        <f>MONTH(Table6[[#This Row],[Loan Date]])</f>
        <v>3</v>
      </c>
      <c r="J9628" t="str">
        <f>_xlfn.XLOOKUP(Table6[[#This Row],[Numeric Month]],$N$5:$N$11,$O$5:$O$11)</f>
        <v>Mar</v>
      </c>
      <c r="K9628" t="str">
        <f>_xlfn.XLOOKUP(Table6[[#This Row],[Loan Date]],$Q$5:$Q$152,$R$5:$R$152)</f>
        <v>Wednesday</v>
      </c>
      <c r="L9628" t="str">
        <f>_xlfn.XLOOKUP(Table6[[#This Row],[Loan Date]],$Q$5:$Q$152,$S$5:$S$152)</f>
        <v>Week 8</v>
      </c>
    </row>
    <row r="9629" spans="1:12" x14ac:dyDescent="0.2">
      <c r="A9629" s="1">
        <v>44986</v>
      </c>
      <c r="B9629" t="s">
        <v>7</v>
      </c>
      <c r="C9629" s="1">
        <v>44986</v>
      </c>
      <c r="D9629" t="s">
        <v>306</v>
      </c>
      <c r="E9629" t="s">
        <v>162</v>
      </c>
      <c r="F9629" t="s">
        <v>162</v>
      </c>
      <c r="G9629" t="s">
        <v>11</v>
      </c>
      <c r="H9629" t="s">
        <v>0</v>
      </c>
      <c r="I9629">
        <f>MONTH(Table6[[#This Row],[Loan Date]])</f>
        <v>3</v>
      </c>
      <c r="J9629" t="str">
        <f>_xlfn.XLOOKUP(Table6[[#This Row],[Numeric Month]],$N$5:$N$11,$O$5:$O$11)</f>
        <v>Mar</v>
      </c>
      <c r="K9629" t="str">
        <f>_xlfn.XLOOKUP(Table6[[#This Row],[Loan Date]],$Q$5:$Q$152,$R$5:$R$152)</f>
        <v>Wednesday</v>
      </c>
      <c r="L9629" t="str">
        <f>_xlfn.XLOOKUP(Table6[[#This Row],[Loan Date]],$Q$5:$Q$152,$S$5:$S$152)</f>
        <v>Week 8</v>
      </c>
    </row>
    <row r="9630" spans="1:12" x14ac:dyDescent="0.2">
      <c r="A9630" s="1">
        <v>44986</v>
      </c>
      <c r="B9630" t="s">
        <v>7</v>
      </c>
      <c r="C9630" s="1">
        <v>44986</v>
      </c>
      <c r="D9630" t="s">
        <v>62</v>
      </c>
      <c r="E9630" t="s">
        <v>41</v>
      </c>
      <c r="F9630" t="s">
        <v>40</v>
      </c>
      <c r="G9630" t="s">
        <v>39</v>
      </c>
      <c r="H9630" t="s">
        <v>0</v>
      </c>
      <c r="I9630">
        <f>MONTH(Table6[[#This Row],[Loan Date]])</f>
        <v>3</v>
      </c>
      <c r="J9630" t="str">
        <f>_xlfn.XLOOKUP(Table6[[#This Row],[Numeric Month]],$N$5:$N$11,$O$5:$O$11)</f>
        <v>Mar</v>
      </c>
      <c r="K9630" t="str">
        <f>_xlfn.XLOOKUP(Table6[[#This Row],[Loan Date]],$Q$5:$Q$152,$R$5:$R$152)</f>
        <v>Wednesday</v>
      </c>
      <c r="L9630" t="str">
        <f>_xlfn.XLOOKUP(Table6[[#This Row],[Loan Date]],$Q$5:$Q$152,$S$5:$S$152)</f>
        <v>Week 8</v>
      </c>
    </row>
    <row r="9631" spans="1:12" x14ac:dyDescent="0.2">
      <c r="A9631" s="1">
        <v>44986</v>
      </c>
      <c r="B9631" t="s">
        <v>7</v>
      </c>
      <c r="C9631" s="1">
        <v>44986</v>
      </c>
      <c r="D9631" t="s">
        <v>744</v>
      </c>
      <c r="E9631" t="s">
        <v>122</v>
      </c>
      <c r="F9631" t="s">
        <v>122</v>
      </c>
      <c r="G9631" t="s">
        <v>11</v>
      </c>
      <c r="H9631" t="s">
        <v>0</v>
      </c>
      <c r="I9631">
        <f>MONTH(Table6[[#This Row],[Loan Date]])</f>
        <v>3</v>
      </c>
      <c r="J9631" t="str">
        <f>_xlfn.XLOOKUP(Table6[[#This Row],[Numeric Month]],$N$5:$N$11,$O$5:$O$11)</f>
        <v>Mar</v>
      </c>
      <c r="K9631" t="str">
        <f>_xlfn.XLOOKUP(Table6[[#This Row],[Loan Date]],$Q$5:$Q$152,$R$5:$R$152)</f>
        <v>Wednesday</v>
      </c>
      <c r="L9631" t="str">
        <f>_xlfn.XLOOKUP(Table6[[#This Row],[Loan Date]],$Q$5:$Q$152,$S$5:$S$152)</f>
        <v>Week 8</v>
      </c>
    </row>
    <row r="9632" spans="1:12" x14ac:dyDescent="0.2">
      <c r="A9632" s="1">
        <v>44986</v>
      </c>
      <c r="B9632" t="s">
        <v>7</v>
      </c>
      <c r="C9632" s="1">
        <v>44986</v>
      </c>
      <c r="D9632" t="s">
        <v>717</v>
      </c>
      <c r="E9632" t="s">
        <v>49</v>
      </c>
      <c r="F9632" t="s">
        <v>49</v>
      </c>
      <c r="G9632" t="s">
        <v>20</v>
      </c>
      <c r="H9632" t="s">
        <v>0</v>
      </c>
      <c r="I9632">
        <f>MONTH(Table6[[#This Row],[Loan Date]])</f>
        <v>3</v>
      </c>
      <c r="J9632" t="str">
        <f>_xlfn.XLOOKUP(Table6[[#This Row],[Numeric Month]],$N$5:$N$11,$O$5:$O$11)</f>
        <v>Mar</v>
      </c>
      <c r="K9632" t="str">
        <f>_xlfn.XLOOKUP(Table6[[#This Row],[Loan Date]],$Q$5:$Q$152,$R$5:$R$152)</f>
        <v>Wednesday</v>
      </c>
      <c r="L9632" t="str">
        <f>_xlfn.XLOOKUP(Table6[[#This Row],[Loan Date]],$Q$5:$Q$152,$S$5:$S$152)</f>
        <v>Week 8</v>
      </c>
    </row>
    <row r="9633" spans="1:12" x14ac:dyDescent="0.2">
      <c r="A9633" s="1">
        <v>44986</v>
      </c>
      <c r="B9633" t="s">
        <v>5</v>
      </c>
      <c r="C9633" s="1">
        <v>44993</v>
      </c>
      <c r="D9633" t="s">
        <v>743</v>
      </c>
      <c r="E9633" t="s">
        <v>52</v>
      </c>
      <c r="F9633" t="s">
        <v>51</v>
      </c>
      <c r="G9633" t="s">
        <v>1</v>
      </c>
      <c r="H9633" t="s">
        <v>0</v>
      </c>
      <c r="I9633">
        <f>MONTH(Table6[[#This Row],[Loan Date]])</f>
        <v>3</v>
      </c>
      <c r="J9633" t="str">
        <f>_xlfn.XLOOKUP(Table6[[#This Row],[Numeric Month]],$N$5:$N$11,$O$5:$O$11)</f>
        <v>Mar</v>
      </c>
      <c r="K9633" t="str">
        <f>_xlfn.XLOOKUP(Table6[[#This Row],[Loan Date]],$Q$5:$Q$152,$R$5:$R$152)</f>
        <v>Wednesday</v>
      </c>
      <c r="L9633" t="str">
        <f>_xlfn.XLOOKUP(Table6[[#This Row],[Loan Date]],$Q$5:$Q$152,$S$5:$S$152)</f>
        <v>Week 8</v>
      </c>
    </row>
    <row r="9634" spans="1:12" x14ac:dyDescent="0.2">
      <c r="A9634" s="1">
        <v>44986</v>
      </c>
      <c r="B9634" t="s">
        <v>7</v>
      </c>
      <c r="C9634" s="1">
        <v>44986</v>
      </c>
      <c r="D9634" t="s">
        <v>267</v>
      </c>
      <c r="E9634" t="s">
        <v>37</v>
      </c>
      <c r="F9634" t="s">
        <v>37</v>
      </c>
      <c r="G9634" t="s">
        <v>20</v>
      </c>
      <c r="H9634" t="s">
        <v>0</v>
      </c>
      <c r="I9634">
        <f>MONTH(Table6[[#This Row],[Loan Date]])</f>
        <v>3</v>
      </c>
      <c r="J9634" t="str">
        <f>_xlfn.XLOOKUP(Table6[[#This Row],[Numeric Month]],$N$5:$N$11,$O$5:$O$11)</f>
        <v>Mar</v>
      </c>
      <c r="K9634" t="str">
        <f>_xlfn.XLOOKUP(Table6[[#This Row],[Loan Date]],$Q$5:$Q$152,$R$5:$R$152)</f>
        <v>Wednesday</v>
      </c>
      <c r="L9634" t="str">
        <f>_xlfn.XLOOKUP(Table6[[#This Row],[Loan Date]],$Q$5:$Q$152,$S$5:$S$152)</f>
        <v>Week 8</v>
      </c>
    </row>
    <row r="9635" spans="1:12" x14ac:dyDescent="0.2">
      <c r="A9635" s="1">
        <v>44986</v>
      </c>
      <c r="B9635" t="s">
        <v>7</v>
      </c>
      <c r="C9635" s="1">
        <v>44986</v>
      </c>
      <c r="D9635" t="s">
        <v>251</v>
      </c>
      <c r="E9635" t="s">
        <v>21</v>
      </c>
      <c r="F9635" t="s">
        <v>21</v>
      </c>
      <c r="G9635" t="s">
        <v>20</v>
      </c>
      <c r="H9635" t="s">
        <v>0</v>
      </c>
      <c r="I9635">
        <f>MONTH(Table6[[#This Row],[Loan Date]])</f>
        <v>3</v>
      </c>
      <c r="J9635" t="str">
        <f>_xlfn.XLOOKUP(Table6[[#This Row],[Numeric Month]],$N$5:$N$11,$O$5:$O$11)</f>
        <v>Mar</v>
      </c>
      <c r="K9635" t="str">
        <f>_xlfn.XLOOKUP(Table6[[#This Row],[Loan Date]],$Q$5:$Q$152,$R$5:$R$152)</f>
        <v>Wednesday</v>
      </c>
      <c r="L9635" t="str">
        <f>_xlfn.XLOOKUP(Table6[[#This Row],[Loan Date]],$Q$5:$Q$152,$S$5:$S$152)</f>
        <v>Week 8</v>
      </c>
    </row>
    <row r="9636" spans="1:12" x14ac:dyDescent="0.2">
      <c r="A9636" s="1">
        <v>44986</v>
      </c>
      <c r="B9636" t="s">
        <v>7</v>
      </c>
      <c r="C9636" s="1">
        <v>44986</v>
      </c>
      <c r="D9636" t="s">
        <v>30</v>
      </c>
      <c r="E9636" t="s">
        <v>23</v>
      </c>
      <c r="F9636" t="s">
        <v>23</v>
      </c>
      <c r="G9636" t="s">
        <v>20</v>
      </c>
      <c r="H9636" t="s">
        <v>0</v>
      </c>
      <c r="I9636">
        <f>MONTH(Table6[[#This Row],[Loan Date]])</f>
        <v>3</v>
      </c>
      <c r="J9636" t="str">
        <f>_xlfn.XLOOKUP(Table6[[#This Row],[Numeric Month]],$N$5:$N$11,$O$5:$O$11)</f>
        <v>Mar</v>
      </c>
      <c r="K9636" t="str">
        <f>_xlfn.XLOOKUP(Table6[[#This Row],[Loan Date]],$Q$5:$Q$152,$R$5:$R$152)</f>
        <v>Wednesday</v>
      </c>
      <c r="L9636" t="str">
        <f>_xlfn.XLOOKUP(Table6[[#This Row],[Loan Date]],$Q$5:$Q$152,$S$5:$S$152)</f>
        <v>Week 8</v>
      </c>
    </row>
    <row r="9637" spans="1:12" x14ac:dyDescent="0.2">
      <c r="A9637" s="1">
        <v>44986</v>
      </c>
      <c r="B9637" t="s">
        <v>5</v>
      </c>
      <c r="C9637" s="1">
        <v>44986</v>
      </c>
      <c r="D9637" t="s">
        <v>494</v>
      </c>
      <c r="E9637" t="s">
        <v>37</v>
      </c>
      <c r="F9637" t="s">
        <v>37</v>
      </c>
      <c r="G9637" t="s">
        <v>20</v>
      </c>
      <c r="H9637" t="s">
        <v>0</v>
      </c>
      <c r="I9637">
        <f>MONTH(Table6[[#This Row],[Loan Date]])</f>
        <v>3</v>
      </c>
      <c r="J9637" t="str">
        <f>_xlfn.XLOOKUP(Table6[[#This Row],[Numeric Month]],$N$5:$N$11,$O$5:$O$11)</f>
        <v>Mar</v>
      </c>
      <c r="K9637" t="str">
        <f>_xlfn.XLOOKUP(Table6[[#This Row],[Loan Date]],$Q$5:$Q$152,$R$5:$R$152)</f>
        <v>Wednesday</v>
      </c>
      <c r="L9637" t="str">
        <f>_xlfn.XLOOKUP(Table6[[#This Row],[Loan Date]],$Q$5:$Q$152,$S$5:$S$152)</f>
        <v>Week 8</v>
      </c>
    </row>
    <row r="9638" spans="1:12" x14ac:dyDescent="0.2">
      <c r="A9638" s="1">
        <v>44986</v>
      </c>
      <c r="B9638" t="s">
        <v>7</v>
      </c>
      <c r="C9638" s="1">
        <v>45000</v>
      </c>
      <c r="D9638" t="s">
        <v>291</v>
      </c>
      <c r="E9638" t="s">
        <v>9</v>
      </c>
      <c r="F9638" t="s">
        <v>8</v>
      </c>
      <c r="G9638" t="s">
        <v>1</v>
      </c>
      <c r="H9638" t="s">
        <v>0</v>
      </c>
      <c r="I9638">
        <f>MONTH(Table6[[#This Row],[Loan Date]])</f>
        <v>3</v>
      </c>
      <c r="J9638" t="str">
        <f>_xlfn.XLOOKUP(Table6[[#This Row],[Numeric Month]],$N$5:$N$11,$O$5:$O$11)</f>
        <v>Mar</v>
      </c>
      <c r="K9638" t="str">
        <f>_xlfn.XLOOKUP(Table6[[#This Row],[Loan Date]],$Q$5:$Q$152,$R$5:$R$152)</f>
        <v>Wednesday</v>
      </c>
      <c r="L9638" t="str">
        <f>_xlfn.XLOOKUP(Table6[[#This Row],[Loan Date]],$Q$5:$Q$152,$S$5:$S$152)</f>
        <v>Week 8</v>
      </c>
    </row>
    <row r="9639" spans="1:12" x14ac:dyDescent="0.2">
      <c r="A9639" s="1">
        <v>44986</v>
      </c>
      <c r="B9639" t="s">
        <v>107</v>
      </c>
      <c r="C9639" s="1">
        <v>44993</v>
      </c>
      <c r="D9639" t="s">
        <v>371</v>
      </c>
      <c r="E9639" t="s">
        <v>15</v>
      </c>
      <c r="F9639" t="s">
        <v>14</v>
      </c>
      <c r="G9639" t="s">
        <v>1</v>
      </c>
      <c r="H9639" t="s">
        <v>0</v>
      </c>
      <c r="I9639">
        <f>MONTH(Table6[[#This Row],[Loan Date]])</f>
        <v>3</v>
      </c>
      <c r="J9639" t="str">
        <f>_xlfn.XLOOKUP(Table6[[#This Row],[Numeric Month]],$N$5:$N$11,$O$5:$O$11)</f>
        <v>Mar</v>
      </c>
      <c r="K9639" t="str">
        <f>_xlfn.XLOOKUP(Table6[[#This Row],[Loan Date]],$Q$5:$Q$152,$R$5:$R$152)</f>
        <v>Wednesday</v>
      </c>
      <c r="L9639" t="str">
        <f>_xlfn.XLOOKUP(Table6[[#This Row],[Loan Date]],$Q$5:$Q$152,$S$5:$S$152)</f>
        <v>Week 8</v>
      </c>
    </row>
    <row r="9640" spans="1:12" x14ac:dyDescent="0.2">
      <c r="A9640" s="1">
        <v>44986</v>
      </c>
      <c r="B9640" t="s">
        <v>35</v>
      </c>
      <c r="C9640" s="1">
        <v>44986</v>
      </c>
      <c r="D9640" t="s">
        <v>742</v>
      </c>
      <c r="E9640" t="s">
        <v>162</v>
      </c>
      <c r="F9640" t="s">
        <v>162</v>
      </c>
      <c r="G9640" t="s">
        <v>11</v>
      </c>
      <c r="H9640" t="s">
        <v>0</v>
      </c>
      <c r="I9640">
        <f>MONTH(Table6[[#This Row],[Loan Date]])</f>
        <v>3</v>
      </c>
      <c r="J9640" t="str">
        <f>_xlfn.XLOOKUP(Table6[[#This Row],[Numeric Month]],$N$5:$N$11,$O$5:$O$11)</f>
        <v>Mar</v>
      </c>
      <c r="K9640" t="str">
        <f>_xlfn.XLOOKUP(Table6[[#This Row],[Loan Date]],$Q$5:$Q$152,$R$5:$R$152)</f>
        <v>Wednesday</v>
      </c>
      <c r="L9640" t="str">
        <f>_xlfn.XLOOKUP(Table6[[#This Row],[Loan Date]],$Q$5:$Q$152,$S$5:$S$152)</f>
        <v>Week 8</v>
      </c>
    </row>
    <row r="9641" spans="1:12" x14ac:dyDescent="0.2">
      <c r="A9641" s="1">
        <v>44986</v>
      </c>
      <c r="B9641" t="s">
        <v>7</v>
      </c>
      <c r="C9641" s="1">
        <v>44986</v>
      </c>
      <c r="D9641" t="s">
        <v>152</v>
      </c>
      <c r="E9641" t="s">
        <v>37</v>
      </c>
      <c r="F9641" t="s">
        <v>37</v>
      </c>
      <c r="G9641" t="s">
        <v>20</v>
      </c>
      <c r="H9641" t="s">
        <v>0</v>
      </c>
      <c r="I9641">
        <f>MONTH(Table6[[#This Row],[Loan Date]])</f>
        <v>3</v>
      </c>
      <c r="J9641" t="str">
        <f>_xlfn.XLOOKUP(Table6[[#This Row],[Numeric Month]],$N$5:$N$11,$O$5:$O$11)</f>
        <v>Mar</v>
      </c>
      <c r="K9641" t="str">
        <f>_xlfn.XLOOKUP(Table6[[#This Row],[Loan Date]],$Q$5:$Q$152,$R$5:$R$152)</f>
        <v>Wednesday</v>
      </c>
      <c r="L9641" t="str">
        <f>_xlfn.XLOOKUP(Table6[[#This Row],[Loan Date]],$Q$5:$Q$152,$S$5:$S$152)</f>
        <v>Week 8</v>
      </c>
    </row>
    <row r="9642" spans="1:12" x14ac:dyDescent="0.2">
      <c r="A9642" s="1">
        <v>44986</v>
      </c>
      <c r="B9642" t="s">
        <v>7</v>
      </c>
      <c r="C9642" s="1">
        <v>44993</v>
      </c>
      <c r="D9642" t="s">
        <v>741</v>
      </c>
      <c r="E9642" t="s">
        <v>3</v>
      </c>
      <c r="F9642" t="s">
        <v>2</v>
      </c>
      <c r="G9642" t="s">
        <v>1</v>
      </c>
      <c r="H9642" t="s">
        <v>0</v>
      </c>
      <c r="I9642">
        <f>MONTH(Table6[[#This Row],[Loan Date]])</f>
        <v>3</v>
      </c>
      <c r="J9642" t="str">
        <f>_xlfn.XLOOKUP(Table6[[#This Row],[Numeric Month]],$N$5:$N$11,$O$5:$O$11)</f>
        <v>Mar</v>
      </c>
      <c r="K9642" t="str">
        <f>_xlfn.XLOOKUP(Table6[[#This Row],[Loan Date]],$Q$5:$Q$152,$R$5:$R$152)</f>
        <v>Wednesday</v>
      </c>
      <c r="L9642" t="str">
        <f>_xlfn.XLOOKUP(Table6[[#This Row],[Loan Date]],$Q$5:$Q$152,$S$5:$S$152)</f>
        <v>Week 8</v>
      </c>
    </row>
    <row r="9643" spans="1:12" x14ac:dyDescent="0.2">
      <c r="A9643" s="1">
        <v>44986</v>
      </c>
      <c r="B9643" t="s">
        <v>7</v>
      </c>
      <c r="C9643" s="1">
        <v>44986</v>
      </c>
      <c r="D9643" t="s">
        <v>376</v>
      </c>
      <c r="E9643" t="s">
        <v>65</v>
      </c>
      <c r="F9643" t="s">
        <v>65</v>
      </c>
      <c r="G9643" t="s">
        <v>20</v>
      </c>
      <c r="H9643" t="s">
        <v>0</v>
      </c>
      <c r="I9643">
        <f>MONTH(Table6[[#This Row],[Loan Date]])</f>
        <v>3</v>
      </c>
      <c r="J9643" t="str">
        <f>_xlfn.XLOOKUP(Table6[[#This Row],[Numeric Month]],$N$5:$N$11,$O$5:$O$11)</f>
        <v>Mar</v>
      </c>
      <c r="K9643" t="str">
        <f>_xlfn.XLOOKUP(Table6[[#This Row],[Loan Date]],$Q$5:$Q$152,$R$5:$R$152)</f>
        <v>Wednesday</v>
      </c>
      <c r="L9643" t="str">
        <f>_xlfn.XLOOKUP(Table6[[#This Row],[Loan Date]],$Q$5:$Q$152,$S$5:$S$152)</f>
        <v>Week 8</v>
      </c>
    </row>
    <row r="9644" spans="1:12" x14ac:dyDescent="0.2">
      <c r="A9644" s="1">
        <v>44986</v>
      </c>
      <c r="B9644" t="s">
        <v>7</v>
      </c>
      <c r="C9644" s="1">
        <v>44986</v>
      </c>
      <c r="D9644" t="s">
        <v>472</v>
      </c>
      <c r="E9644" t="s">
        <v>37</v>
      </c>
      <c r="F9644" t="s">
        <v>37</v>
      </c>
      <c r="G9644" t="s">
        <v>20</v>
      </c>
      <c r="H9644" t="s">
        <v>0</v>
      </c>
      <c r="I9644">
        <f>MONTH(Table6[[#This Row],[Loan Date]])</f>
        <v>3</v>
      </c>
      <c r="J9644" t="str">
        <f>_xlfn.XLOOKUP(Table6[[#This Row],[Numeric Month]],$N$5:$N$11,$O$5:$O$11)</f>
        <v>Mar</v>
      </c>
      <c r="K9644" t="str">
        <f>_xlfn.XLOOKUP(Table6[[#This Row],[Loan Date]],$Q$5:$Q$152,$R$5:$R$152)</f>
        <v>Wednesday</v>
      </c>
      <c r="L9644" t="str">
        <f>_xlfn.XLOOKUP(Table6[[#This Row],[Loan Date]],$Q$5:$Q$152,$S$5:$S$152)</f>
        <v>Week 8</v>
      </c>
    </row>
    <row r="9645" spans="1:12" x14ac:dyDescent="0.2">
      <c r="A9645" s="1">
        <v>44986</v>
      </c>
      <c r="B9645" t="s">
        <v>5</v>
      </c>
      <c r="C9645" s="1">
        <v>44986</v>
      </c>
      <c r="D9645" t="s">
        <v>512</v>
      </c>
      <c r="E9645" t="s">
        <v>41</v>
      </c>
      <c r="F9645" t="s">
        <v>40</v>
      </c>
      <c r="G9645" t="s">
        <v>39</v>
      </c>
      <c r="H9645" t="s">
        <v>0</v>
      </c>
      <c r="I9645">
        <f>MONTH(Table6[[#This Row],[Loan Date]])</f>
        <v>3</v>
      </c>
      <c r="J9645" t="str">
        <f>_xlfn.XLOOKUP(Table6[[#This Row],[Numeric Month]],$N$5:$N$11,$O$5:$O$11)</f>
        <v>Mar</v>
      </c>
      <c r="K9645" t="str">
        <f>_xlfn.XLOOKUP(Table6[[#This Row],[Loan Date]],$Q$5:$Q$152,$R$5:$R$152)</f>
        <v>Wednesday</v>
      </c>
      <c r="L9645" t="str">
        <f>_xlfn.XLOOKUP(Table6[[#This Row],[Loan Date]],$Q$5:$Q$152,$S$5:$S$152)</f>
        <v>Week 8</v>
      </c>
    </row>
    <row r="9646" spans="1:12" x14ac:dyDescent="0.2">
      <c r="A9646" s="1">
        <v>44986</v>
      </c>
      <c r="B9646" t="s">
        <v>5</v>
      </c>
      <c r="C9646" s="1">
        <v>44993</v>
      </c>
      <c r="D9646" t="s">
        <v>547</v>
      </c>
      <c r="E9646" t="s">
        <v>52</v>
      </c>
      <c r="F9646" t="s">
        <v>51</v>
      </c>
      <c r="G9646" t="s">
        <v>1</v>
      </c>
      <c r="H9646" t="s">
        <v>0</v>
      </c>
      <c r="I9646">
        <f>MONTH(Table6[[#This Row],[Loan Date]])</f>
        <v>3</v>
      </c>
      <c r="J9646" t="str">
        <f>_xlfn.XLOOKUP(Table6[[#This Row],[Numeric Month]],$N$5:$N$11,$O$5:$O$11)</f>
        <v>Mar</v>
      </c>
      <c r="K9646" t="str">
        <f>_xlfn.XLOOKUP(Table6[[#This Row],[Loan Date]],$Q$5:$Q$152,$R$5:$R$152)</f>
        <v>Wednesday</v>
      </c>
      <c r="L9646" t="str">
        <f>_xlfn.XLOOKUP(Table6[[#This Row],[Loan Date]],$Q$5:$Q$152,$S$5:$S$152)</f>
        <v>Week 8</v>
      </c>
    </row>
    <row r="9647" spans="1:12" x14ac:dyDescent="0.2">
      <c r="A9647" s="1">
        <v>44986</v>
      </c>
      <c r="B9647" t="s">
        <v>5</v>
      </c>
      <c r="C9647" s="1">
        <v>44986</v>
      </c>
      <c r="D9647" t="s">
        <v>491</v>
      </c>
      <c r="E9647" t="s">
        <v>122</v>
      </c>
      <c r="F9647" t="s">
        <v>122</v>
      </c>
      <c r="G9647" t="s">
        <v>11</v>
      </c>
      <c r="H9647" t="s">
        <v>0</v>
      </c>
      <c r="I9647">
        <f>MONTH(Table6[[#This Row],[Loan Date]])</f>
        <v>3</v>
      </c>
      <c r="J9647" t="str">
        <f>_xlfn.XLOOKUP(Table6[[#This Row],[Numeric Month]],$N$5:$N$11,$O$5:$O$11)</f>
        <v>Mar</v>
      </c>
      <c r="K9647" t="str">
        <f>_xlfn.XLOOKUP(Table6[[#This Row],[Loan Date]],$Q$5:$Q$152,$R$5:$R$152)</f>
        <v>Wednesday</v>
      </c>
      <c r="L9647" t="str">
        <f>_xlfn.XLOOKUP(Table6[[#This Row],[Loan Date]],$Q$5:$Q$152,$S$5:$S$152)</f>
        <v>Week 8</v>
      </c>
    </row>
    <row r="9648" spans="1:12" x14ac:dyDescent="0.2">
      <c r="A9648" s="1">
        <v>44986</v>
      </c>
      <c r="B9648" t="s">
        <v>5</v>
      </c>
      <c r="C9648" s="1">
        <v>44986</v>
      </c>
      <c r="D9648" t="s">
        <v>636</v>
      </c>
      <c r="E9648" t="s">
        <v>12</v>
      </c>
      <c r="F9648" t="s">
        <v>12</v>
      </c>
      <c r="G9648" t="s">
        <v>11</v>
      </c>
      <c r="H9648" t="s">
        <v>0</v>
      </c>
      <c r="I9648">
        <f>MONTH(Table6[[#This Row],[Loan Date]])</f>
        <v>3</v>
      </c>
      <c r="J9648" t="str">
        <f>_xlfn.XLOOKUP(Table6[[#This Row],[Numeric Month]],$N$5:$N$11,$O$5:$O$11)</f>
        <v>Mar</v>
      </c>
      <c r="K9648" t="str">
        <f>_xlfn.XLOOKUP(Table6[[#This Row],[Loan Date]],$Q$5:$Q$152,$R$5:$R$152)</f>
        <v>Wednesday</v>
      </c>
      <c r="L9648" t="str">
        <f>_xlfn.XLOOKUP(Table6[[#This Row],[Loan Date]],$Q$5:$Q$152,$S$5:$S$152)</f>
        <v>Week 8</v>
      </c>
    </row>
    <row r="9649" spans="1:12" x14ac:dyDescent="0.2">
      <c r="A9649" s="1">
        <v>44986</v>
      </c>
      <c r="B9649" t="s">
        <v>7</v>
      </c>
      <c r="C9649" s="1">
        <v>45000</v>
      </c>
      <c r="D9649" t="s">
        <v>446</v>
      </c>
      <c r="E9649" t="s">
        <v>9</v>
      </c>
      <c r="F9649" t="s">
        <v>8</v>
      </c>
      <c r="G9649" t="s">
        <v>1</v>
      </c>
      <c r="H9649" t="s">
        <v>0</v>
      </c>
      <c r="I9649">
        <f>MONTH(Table6[[#This Row],[Loan Date]])</f>
        <v>3</v>
      </c>
      <c r="J9649" t="str">
        <f>_xlfn.XLOOKUP(Table6[[#This Row],[Numeric Month]],$N$5:$N$11,$O$5:$O$11)</f>
        <v>Mar</v>
      </c>
      <c r="K9649" t="str">
        <f>_xlfn.XLOOKUP(Table6[[#This Row],[Loan Date]],$Q$5:$Q$152,$R$5:$R$152)</f>
        <v>Wednesday</v>
      </c>
      <c r="L9649" t="str">
        <f>_xlfn.XLOOKUP(Table6[[#This Row],[Loan Date]],$Q$5:$Q$152,$S$5:$S$152)</f>
        <v>Week 8</v>
      </c>
    </row>
    <row r="9650" spans="1:12" x14ac:dyDescent="0.2">
      <c r="A9650" s="1">
        <v>44986</v>
      </c>
      <c r="B9650" t="s">
        <v>7</v>
      </c>
      <c r="C9650" s="1">
        <v>45076</v>
      </c>
      <c r="D9650" t="s">
        <v>740</v>
      </c>
      <c r="E9650" t="s">
        <v>80</v>
      </c>
      <c r="F9650" t="s">
        <v>79</v>
      </c>
      <c r="G9650" t="s">
        <v>79</v>
      </c>
      <c r="H9650" t="s">
        <v>0</v>
      </c>
      <c r="I9650">
        <f>MONTH(Table6[[#This Row],[Loan Date]])</f>
        <v>3</v>
      </c>
      <c r="J9650" t="str">
        <f>_xlfn.XLOOKUP(Table6[[#This Row],[Numeric Month]],$N$5:$N$11,$O$5:$O$11)</f>
        <v>Mar</v>
      </c>
      <c r="K9650" t="str">
        <f>_xlfn.XLOOKUP(Table6[[#This Row],[Loan Date]],$Q$5:$Q$152,$R$5:$R$152)</f>
        <v>Wednesday</v>
      </c>
      <c r="L9650" t="str">
        <f>_xlfn.XLOOKUP(Table6[[#This Row],[Loan Date]],$Q$5:$Q$152,$S$5:$S$152)</f>
        <v>Week 8</v>
      </c>
    </row>
    <row r="9651" spans="1:12" x14ac:dyDescent="0.2">
      <c r="A9651" s="1">
        <v>44986</v>
      </c>
      <c r="B9651" t="s">
        <v>7</v>
      </c>
      <c r="C9651" s="1">
        <v>44993</v>
      </c>
      <c r="D9651" t="s">
        <v>739</v>
      </c>
      <c r="E9651" t="s">
        <v>52</v>
      </c>
      <c r="F9651" t="s">
        <v>51</v>
      </c>
      <c r="G9651" t="s">
        <v>1</v>
      </c>
      <c r="H9651" t="s">
        <v>0</v>
      </c>
      <c r="I9651">
        <f>MONTH(Table6[[#This Row],[Loan Date]])</f>
        <v>3</v>
      </c>
      <c r="J9651" t="str">
        <f>_xlfn.XLOOKUP(Table6[[#This Row],[Numeric Month]],$N$5:$N$11,$O$5:$O$11)</f>
        <v>Mar</v>
      </c>
      <c r="K9651" t="str">
        <f>_xlfn.XLOOKUP(Table6[[#This Row],[Loan Date]],$Q$5:$Q$152,$R$5:$R$152)</f>
        <v>Wednesday</v>
      </c>
      <c r="L9651" t="str">
        <f>_xlfn.XLOOKUP(Table6[[#This Row],[Loan Date]],$Q$5:$Q$152,$S$5:$S$152)</f>
        <v>Week 8</v>
      </c>
    </row>
    <row r="9652" spans="1:12" x14ac:dyDescent="0.2">
      <c r="A9652" s="1">
        <v>44986</v>
      </c>
      <c r="B9652" t="s">
        <v>7</v>
      </c>
      <c r="C9652" s="1">
        <v>44986</v>
      </c>
      <c r="D9652" t="s">
        <v>22</v>
      </c>
      <c r="E9652" t="s">
        <v>21</v>
      </c>
      <c r="F9652" t="s">
        <v>21</v>
      </c>
      <c r="G9652" t="s">
        <v>20</v>
      </c>
      <c r="H9652" t="s">
        <v>0</v>
      </c>
      <c r="I9652">
        <f>MONTH(Table6[[#This Row],[Loan Date]])</f>
        <v>3</v>
      </c>
      <c r="J9652" t="str">
        <f>_xlfn.XLOOKUP(Table6[[#This Row],[Numeric Month]],$N$5:$N$11,$O$5:$O$11)</f>
        <v>Mar</v>
      </c>
      <c r="K9652" t="str">
        <f>_xlfn.XLOOKUP(Table6[[#This Row],[Loan Date]],$Q$5:$Q$152,$R$5:$R$152)</f>
        <v>Wednesday</v>
      </c>
      <c r="L9652" t="str">
        <f>_xlfn.XLOOKUP(Table6[[#This Row],[Loan Date]],$Q$5:$Q$152,$S$5:$S$152)</f>
        <v>Week 8</v>
      </c>
    </row>
    <row r="9653" spans="1:12" x14ac:dyDescent="0.2">
      <c r="A9653" s="1">
        <v>44986</v>
      </c>
      <c r="B9653" t="s">
        <v>7</v>
      </c>
      <c r="C9653" s="1">
        <v>44986</v>
      </c>
      <c r="D9653" t="s">
        <v>408</v>
      </c>
      <c r="E9653" t="s">
        <v>23</v>
      </c>
      <c r="F9653" t="s">
        <v>23</v>
      </c>
      <c r="G9653" t="s">
        <v>20</v>
      </c>
      <c r="H9653" t="s">
        <v>0</v>
      </c>
      <c r="I9653">
        <f>MONTH(Table6[[#This Row],[Loan Date]])</f>
        <v>3</v>
      </c>
      <c r="J9653" t="str">
        <f>_xlfn.XLOOKUP(Table6[[#This Row],[Numeric Month]],$N$5:$N$11,$O$5:$O$11)</f>
        <v>Mar</v>
      </c>
      <c r="K9653" t="str">
        <f>_xlfn.XLOOKUP(Table6[[#This Row],[Loan Date]],$Q$5:$Q$152,$R$5:$R$152)</f>
        <v>Wednesday</v>
      </c>
      <c r="L9653" t="str">
        <f>_xlfn.XLOOKUP(Table6[[#This Row],[Loan Date]],$Q$5:$Q$152,$S$5:$S$152)</f>
        <v>Week 8</v>
      </c>
    </row>
    <row r="9654" spans="1:12" x14ac:dyDescent="0.2">
      <c r="A9654" s="1">
        <v>44986</v>
      </c>
      <c r="B9654" t="s">
        <v>7</v>
      </c>
      <c r="C9654" s="1">
        <v>44986</v>
      </c>
      <c r="D9654" t="s">
        <v>174</v>
      </c>
      <c r="E9654" t="s">
        <v>23</v>
      </c>
      <c r="F9654" t="s">
        <v>23</v>
      </c>
      <c r="G9654" t="s">
        <v>20</v>
      </c>
      <c r="H9654" t="s">
        <v>0</v>
      </c>
      <c r="I9654">
        <f>MONTH(Table6[[#This Row],[Loan Date]])</f>
        <v>3</v>
      </c>
      <c r="J9654" t="str">
        <f>_xlfn.XLOOKUP(Table6[[#This Row],[Numeric Month]],$N$5:$N$11,$O$5:$O$11)</f>
        <v>Mar</v>
      </c>
      <c r="K9654" t="str">
        <f>_xlfn.XLOOKUP(Table6[[#This Row],[Loan Date]],$Q$5:$Q$152,$R$5:$R$152)</f>
        <v>Wednesday</v>
      </c>
      <c r="L9654" t="str">
        <f>_xlfn.XLOOKUP(Table6[[#This Row],[Loan Date]],$Q$5:$Q$152,$S$5:$S$152)</f>
        <v>Week 8</v>
      </c>
    </row>
    <row r="9655" spans="1:12" x14ac:dyDescent="0.2">
      <c r="A9655" s="1">
        <v>44986</v>
      </c>
      <c r="B9655" t="s">
        <v>5</v>
      </c>
      <c r="C9655" s="1">
        <v>44993</v>
      </c>
      <c r="D9655" t="s">
        <v>496</v>
      </c>
      <c r="E9655" t="s">
        <v>52</v>
      </c>
      <c r="F9655" t="s">
        <v>51</v>
      </c>
      <c r="G9655" t="s">
        <v>1</v>
      </c>
      <c r="H9655" t="s">
        <v>0</v>
      </c>
      <c r="I9655">
        <f>MONTH(Table6[[#This Row],[Loan Date]])</f>
        <v>3</v>
      </c>
      <c r="J9655" t="str">
        <f>_xlfn.XLOOKUP(Table6[[#This Row],[Numeric Month]],$N$5:$N$11,$O$5:$O$11)</f>
        <v>Mar</v>
      </c>
      <c r="K9655" t="str">
        <f>_xlfn.XLOOKUP(Table6[[#This Row],[Loan Date]],$Q$5:$Q$152,$R$5:$R$152)</f>
        <v>Wednesday</v>
      </c>
      <c r="L9655" t="str">
        <f>_xlfn.XLOOKUP(Table6[[#This Row],[Loan Date]],$Q$5:$Q$152,$S$5:$S$152)</f>
        <v>Week 8</v>
      </c>
    </row>
    <row r="9656" spans="1:12" x14ac:dyDescent="0.2">
      <c r="A9656" s="1">
        <v>44986</v>
      </c>
      <c r="B9656" t="s">
        <v>7</v>
      </c>
      <c r="C9656" s="1">
        <v>44986</v>
      </c>
      <c r="D9656" t="s">
        <v>632</v>
      </c>
      <c r="E9656" t="s">
        <v>12</v>
      </c>
      <c r="F9656" t="s">
        <v>12</v>
      </c>
      <c r="G9656" t="s">
        <v>11</v>
      </c>
      <c r="H9656" t="s">
        <v>0</v>
      </c>
      <c r="I9656">
        <f>MONTH(Table6[[#This Row],[Loan Date]])</f>
        <v>3</v>
      </c>
      <c r="J9656" t="str">
        <f>_xlfn.XLOOKUP(Table6[[#This Row],[Numeric Month]],$N$5:$N$11,$O$5:$O$11)</f>
        <v>Mar</v>
      </c>
      <c r="K9656" t="str">
        <f>_xlfn.XLOOKUP(Table6[[#This Row],[Loan Date]],$Q$5:$Q$152,$R$5:$R$152)</f>
        <v>Wednesday</v>
      </c>
      <c r="L9656" t="str">
        <f>_xlfn.XLOOKUP(Table6[[#This Row],[Loan Date]],$Q$5:$Q$152,$S$5:$S$152)</f>
        <v>Week 8</v>
      </c>
    </row>
    <row r="9657" spans="1:12" x14ac:dyDescent="0.2">
      <c r="A9657" s="1">
        <v>44986</v>
      </c>
      <c r="B9657" t="s">
        <v>7</v>
      </c>
      <c r="C9657" s="1">
        <v>44986</v>
      </c>
      <c r="D9657" t="s">
        <v>115</v>
      </c>
      <c r="E9657" t="s">
        <v>23</v>
      </c>
      <c r="F9657" t="s">
        <v>23</v>
      </c>
      <c r="G9657" t="s">
        <v>20</v>
      </c>
      <c r="H9657" t="s">
        <v>0</v>
      </c>
      <c r="I9657">
        <f>MONTH(Table6[[#This Row],[Loan Date]])</f>
        <v>3</v>
      </c>
      <c r="J9657" t="str">
        <f>_xlfn.XLOOKUP(Table6[[#This Row],[Numeric Month]],$N$5:$N$11,$O$5:$O$11)</f>
        <v>Mar</v>
      </c>
      <c r="K9657" t="str">
        <f>_xlfn.XLOOKUP(Table6[[#This Row],[Loan Date]],$Q$5:$Q$152,$R$5:$R$152)</f>
        <v>Wednesday</v>
      </c>
      <c r="L9657" t="str">
        <f>_xlfn.XLOOKUP(Table6[[#This Row],[Loan Date]],$Q$5:$Q$152,$S$5:$S$152)</f>
        <v>Week 8</v>
      </c>
    </row>
    <row r="9658" spans="1:12" x14ac:dyDescent="0.2">
      <c r="A9658" s="1">
        <v>44986</v>
      </c>
      <c r="B9658" t="s">
        <v>7</v>
      </c>
      <c r="C9658" s="1">
        <v>44986</v>
      </c>
      <c r="D9658" t="s">
        <v>214</v>
      </c>
      <c r="E9658" t="s">
        <v>23</v>
      </c>
      <c r="F9658" t="s">
        <v>23</v>
      </c>
      <c r="G9658" t="s">
        <v>20</v>
      </c>
      <c r="H9658" t="s">
        <v>0</v>
      </c>
      <c r="I9658">
        <f>MONTH(Table6[[#This Row],[Loan Date]])</f>
        <v>3</v>
      </c>
      <c r="J9658" t="str">
        <f>_xlfn.XLOOKUP(Table6[[#This Row],[Numeric Month]],$N$5:$N$11,$O$5:$O$11)</f>
        <v>Mar</v>
      </c>
      <c r="K9658" t="str">
        <f>_xlfn.XLOOKUP(Table6[[#This Row],[Loan Date]],$Q$5:$Q$152,$R$5:$R$152)</f>
        <v>Wednesday</v>
      </c>
      <c r="L9658" t="str">
        <f>_xlfn.XLOOKUP(Table6[[#This Row],[Loan Date]],$Q$5:$Q$152,$S$5:$S$152)</f>
        <v>Week 8</v>
      </c>
    </row>
    <row r="9659" spans="1:12" x14ac:dyDescent="0.2">
      <c r="A9659" s="1">
        <v>44986</v>
      </c>
      <c r="B9659" t="s">
        <v>7</v>
      </c>
      <c r="C9659" s="1">
        <v>44986</v>
      </c>
      <c r="D9659" t="s">
        <v>111</v>
      </c>
      <c r="E9659" t="s">
        <v>21</v>
      </c>
      <c r="F9659" t="s">
        <v>21</v>
      </c>
      <c r="G9659" t="s">
        <v>20</v>
      </c>
      <c r="H9659" t="s">
        <v>0</v>
      </c>
      <c r="I9659">
        <f>MONTH(Table6[[#This Row],[Loan Date]])</f>
        <v>3</v>
      </c>
      <c r="J9659" t="str">
        <f>_xlfn.XLOOKUP(Table6[[#This Row],[Numeric Month]],$N$5:$N$11,$O$5:$O$11)</f>
        <v>Mar</v>
      </c>
      <c r="K9659" t="str">
        <f>_xlfn.XLOOKUP(Table6[[#This Row],[Loan Date]],$Q$5:$Q$152,$R$5:$R$152)</f>
        <v>Wednesday</v>
      </c>
      <c r="L9659" t="str">
        <f>_xlfn.XLOOKUP(Table6[[#This Row],[Loan Date]],$Q$5:$Q$152,$S$5:$S$152)</f>
        <v>Week 8</v>
      </c>
    </row>
    <row r="9660" spans="1:12" x14ac:dyDescent="0.2">
      <c r="A9660" s="1">
        <v>44986</v>
      </c>
      <c r="B9660" t="s">
        <v>7</v>
      </c>
      <c r="C9660" s="1">
        <v>44986</v>
      </c>
      <c r="D9660" t="s">
        <v>497</v>
      </c>
      <c r="E9660" t="s">
        <v>21</v>
      </c>
      <c r="F9660" t="s">
        <v>21</v>
      </c>
      <c r="G9660" t="s">
        <v>20</v>
      </c>
      <c r="H9660" t="s">
        <v>0</v>
      </c>
      <c r="I9660">
        <f>MONTH(Table6[[#This Row],[Loan Date]])</f>
        <v>3</v>
      </c>
      <c r="J9660" t="str">
        <f>_xlfn.XLOOKUP(Table6[[#This Row],[Numeric Month]],$N$5:$N$11,$O$5:$O$11)</f>
        <v>Mar</v>
      </c>
      <c r="K9660" t="str">
        <f>_xlfn.XLOOKUP(Table6[[#This Row],[Loan Date]],$Q$5:$Q$152,$R$5:$R$152)</f>
        <v>Wednesday</v>
      </c>
      <c r="L9660" t="str">
        <f>_xlfn.XLOOKUP(Table6[[#This Row],[Loan Date]],$Q$5:$Q$152,$S$5:$S$152)</f>
        <v>Week 8</v>
      </c>
    </row>
    <row r="9661" spans="1:12" x14ac:dyDescent="0.2">
      <c r="A9661" s="1">
        <v>44986</v>
      </c>
      <c r="B9661" t="s">
        <v>7</v>
      </c>
      <c r="C9661" s="1">
        <v>44986</v>
      </c>
      <c r="D9661" t="s">
        <v>151</v>
      </c>
      <c r="E9661" t="s">
        <v>148</v>
      </c>
      <c r="F9661" t="s">
        <v>147</v>
      </c>
      <c r="G9661" t="s">
        <v>20</v>
      </c>
      <c r="H9661" t="s">
        <v>0</v>
      </c>
      <c r="I9661">
        <f>MONTH(Table6[[#This Row],[Loan Date]])</f>
        <v>3</v>
      </c>
      <c r="J9661" t="str">
        <f>_xlfn.XLOOKUP(Table6[[#This Row],[Numeric Month]],$N$5:$N$11,$O$5:$O$11)</f>
        <v>Mar</v>
      </c>
      <c r="K9661" t="str">
        <f>_xlfn.XLOOKUP(Table6[[#This Row],[Loan Date]],$Q$5:$Q$152,$R$5:$R$152)</f>
        <v>Wednesday</v>
      </c>
      <c r="L9661" t="str">
        <f>_xlfn.XLOOKUP(Table6[[#This Row],[Loan Date]],$Q$5:$Q$152,$S$5:$S$152)</f>
        <v>Week 8</v>
      </c>
    </row>
    <row r="9662" spans="1:12" x14ac:dyDescent="0.2">
      <c r="A9662" s="1">
        <v>44986</v>
      </c>
      <c r="B9662" t="s">
        <v>7</v>
      </c>
      <c r="C9662" s="1">
        <v>44993</v>
      </c>
      <c r="D9662" t="s">
        <v>426</v>
      </c>
      <c r="E9662" t="s">
        <v>15</v>
      </c>
      <c r="F9662" t="s">
        <v>14</v>
      </c>
      <c r="G9662" t="s">
        <v>1</v>
      </c>
      <c r="H9662" t="s">
        <v>0</v>
      </c>
      <c r="I9662">
        <f>MONTH(Table6[[#This Row],[Loan Date]])</f>
        <v>3</v>
      </c>
      <c r="J9662" t="str">
        <f>_xlfn.XLOOKUP(Table6[[#This Row],[Numeric Month]],$N$5:$N$11,$O$5:$O$11)</f>
        <v>Mar</v>
      </c>
      <c r="K9662" t="str">
        <f>_xlfn.XLOOKUP(Table6[[#This Row],[Loan Date]],$Q$5:$Q$152,$R$5:$R$152)</f>
        <v>Wednesday</v>
      </c>
      <c r="L9662" t="str">
        <f>_xlfn.XLOOKUP(Table6[[#This Row],[Loan Date]],$Q$5:$Q$152,$S$5:$S$152)</f>
        <v>Week 8</v>
      </c>
    </row>
    <row r="9663" spans="1:12" x14ac:dyDescent="0.2">
      <c r="A9663" s="1">
        <v>44986</v>
      </c>
      <c r="B9663" t="s">
        <v>7</v>
      </c>
      <c r="C9663" s="1">
        <v>45000</v>
      </c>
      <c r="D9663" t="s">
        <v>237</v>
      </c>
      <c r="E9663" t="s">
        <v>15</v>
      </c>
      <c r="F9663" t="s">
        <v>14</v>
      </c>
      <c r="G9663" t="s">
        <v>1</v>
      </c>
      <c r="H9663" t="s">
        <v>0</v>
      </c>
      <c r="I9663">
        <f>MONTH(Table6[[#This Row],[Loan Date]])</f>
        <v>3</v>
      </c>
      <c r="J9663" t="str">
        <f>_xlfn.XLOOKUP(Table6[[#This Row],[Numeric Month]],$N$5:$N$11,$O$5:$O$11)</f>
        <v>Mar</v>
      </c>
      <c r="K9663" t="str">
        <f>_xlfn.XLOOKUP(Table6[[#This Row],[Loan Date]],$Q$5:$Q$152,$R$5:$R$152)</f>
        <v>Wednesday</v>
      </c>
      <c r="L9663" t="str">
        <f>_xlfn.XLOOKUP(Table6[[#This Row],[Loan Date]],$Q$5:$Q$152,$S$5:$S$152)</f>
        <v>Week 8</v>
      </c>
    </row>
    <row r="9664" spans="1:12" x14ac:dyDescent="0.2">
      <c r="A9664" s="1">
        <v>44986</v>
      </c>
      <c r="B9664" t="s">
        <v>7</v>
      </c>
      <c r="C9664" s="1">
        <v>44986</v>
      </c>
      <c r="D9664" t="s">
        <v>671</v>
      </c>
      <c r="E9664" t="s">
        <v>162</v>
      </c>
      <c r="F9664" t="s">
        <v>162</v>
      </c>
      <c r="G9664" t="s">
        <v>11</v>
      </c>
      <c r="H9664" t="s">
        <v>0</v>
      </c>
      <c r="I9664">
        <f>MONTH(Table6[[#This Row],[Loan Date]])</f>
        <v>3</v>
      </c>
      <c r="J9664" t="str">
        <f>_xlfn.XLOOKUP(Table6[[#This Row],[Numeric Month]],$N$5:$N$11,$O$5:$O$11)</f>
        <v>Mar</v>
      </c>
      <c r="K9664" t="str">
        <f>_xlfn.XLOOKUP(Table6[[#This Row],[Loan Date]],$Q$5:$Q$152,$R$5:$R$152)</f>
        <v>Wednesday</v>
      </c>
      <c r="L9664" t="str">
        <f>_xlfn.XLOOKUP(Table6[[#This Row],[Loan Date]],$Q$5:$Q$152,$S$5:$S$152)</f>
        <v>Week 8</v>
      </c>
    </row>
    <row r="9665" spans="1:12" x14ac:dyDescent="0.2">
      <c r="A9665" s="1">
        <v>44986</v>
      </c>
      <c r="B9665" t="s">
        <v>5</v>
      </c>
      <c r="C9665" s="1">
        <v>44986</v>
      </c>
      <c r="D9665" t="s">
        <v>198</v>
      </c>
      <c r="E9665" t="s">
        <v>168</v>
      </c>
      <c r="F9665" t="s">
        <v>168</v>
      </c>
      <c r="G9665" t="s">
        <v>20</v>
      </c>
      <c r="H9665" t="s">
        <v>0</v>
      </c>
      <c r="I9665">
        <f>MONTH(Table6[[#This Row],[Loan Date]])</f>
        <v>3</v>
      </c>
      <c r="J9665" t="str">
        <f>_xlfn.XLOOKUP(Table6[[#This Row],[Numeric Month]],$N$5:$N$11,$O$5:$O$11)</f>
        <v>Mar</v>
      </c>
      <c r="K9665" t="str">
        <f>_xlfn.XLOOKUP(Table6[[#This Row],[Loan Date]],$Q$5:$Q$152,$R$5:$R$152)</f>
        <v>Wednesday</v>
      </c>
      <c r="L9665" t="str">
        <f>_xlfn.XLOOKUP(Table6[[#This Row],[Loan Date]],$Q$5:$Q$152,$S$5:$S$152)</f>
        <v>Week 8</v>
      </c>
    </row>
    <row r="9666" spans="1:12" x14ac:dyDescent="0.2">
      <c r="A9666" s="1">
        <v>44986</v>
      </c>
      <c r="B9666" t="s">
        <v>7</v>
      </c>
      <c r="C9666" s="1">
        <v>44986</v>
      </c>
      <c r="D9666" t="s">
        <v>344</v>
      </c>
      <c r="E9666" t="s">
        <v>49</v>
      </c>
      <c r="F9666" t="s">
        <v>49</v>
      </c>
      <c r="G9666" t="s">
        <v>20</v>
      </c>
      <c r="H9666" t="s">
        <v>0</v>
      </c>
      <c r="I9666">
        <f>MONTH(Table6[[#This Row],[Loan Date]])</f>
        <v>3</v>
      </c>
      <c r="J9666" t="str">
        <f>_xlfn.XLOOKUP(Table6[[#This Row],[Numeric Month]],$N$5:$N$11,$O$5:$O$11)</f>
        <v>Mar</v>
      </c>
      <c r="K9666" t="str">
        <f>_xlfn.XLOOKUP(Table6[[#This Row],[Loan Date]],$Q$5:$Q$152,$R$5:$R$152)</f>
        <v>Wednesday</v>
      </c>
      <c r="L9666" t="str">
        <f>_xlfn.XLOOKUP(Table6[[#This Row],[Loan Date]],$Q$5:$Q$152,$S$5:$S$152)</f>
        <v>Week 8</v>
      </c>
    </row>
    <row r="9667" spans="1:12" x14ac:dyDescent="0.2">
      <c r="A9667" s="1">
        <v>44986</v>
      </c>
      <c r="B9667" t="s">
        <v>7</v>
      </c>
      <c r="C9667" s="1">
        <v>44989</v>
      </c>
      <c r="D9667" t="s">
        <v>285</v>
      </c>
      <c r="E9667" t="s">
        <v>44</v>
      </c>
      <c r="F9667" t="s">
        <v>44</v>
      </c>
      <c r="G9667" t="s">
        <v>39</v>
      </c>
      <c r="H9667" t="s">
        <v>0</v>
      </c>
      <c r="I9667">
        <f>MONTH(Table6[[#This Row],[Loan Date]])</f>
        <v>3</v>
      </c>
      <c r="J9667" t="str">
        <f>_xlfn.XLOOKUP(Table6[[#This Row],[Numeric Month]],$N$5:$N$11,$O$5:$O$11)</f>
        <v>Mar</v>
      </c>
      <c r="K9667" t="str">
        <f>_xlfn.XLOOKUP(Table6[[#This Row],[Loan Date]],$Q$5:$Q$152,$R$5:$R$152)</f>
        <v>Wednesday</v>
      </c>
      <c r="L9667" t="str">
        <f>_xlfn.XLOOKUP(Table6[[#This Row],[Loan Date]],$Q$5:$Q$152,$S$5:$S$152)</f>
        <v>Week 8</v>
      </c>
    </row>
    <row r="9668" spans="1:12" x14ac:dyDescent="0.2">
      <c r="A9668" s="1">
        <v>44986</v>
      </c>
      <c r="B9668" t="s">
        <v>7</v>
      </c>
      <c r="C9668" s="1">
        <v>44989</v>
      </c>
      <c r="D9668" t="s">
        <v>191</v>
      </c>
      <c r="E9668" t="s">
        <v>44</v>
      </c>
      <c r="F9668" t="s">
        <v>44</v>
      </c>
      <c r="G9668" t="s">
        <v>39</v>
      </c>
      <c r="H9668" t="s">
        <v>0</v>
      </c>
      <c r="I9668">
        <f>MONTH(Table6[[#This Row],[Loan Date]])</f>
        <v>3</v>
      </c>
      <c r="J9668" t="str">
        <f>_xlfn.XLOOKUP(Table6[[#This Row],[Numeric Month]],$N$5:$N$11,$O$5:$O$11)</f>
        <v>Mar</v>
      </c>
      <c r="K9668" t="str">
        <f>_xlfn.XLOOKUP(Table6[[#This Row],[Loan Date]],$Q$5:$Q$152,$R$5:$R$152)</f>
        <v>Wednesday</v>
      </c>
      <c r="L9668" t="str">
        <f>_xlfn.XLOOKUP(Table6[[#This Row],[Loan Date]],$Q$5:$Q$152,$S$5:$S$152)</f>
        <v>Week 8</v>
      </c>
    </row>
    <row r="9669" spans="1:12" x14ac:dyDescent="0.2">
      <c r="A9669" s="1">
        <v>44986</v>
      </c>
      <c r="B9669" t="s">
        <v>7</v>
      </c>
      <c r="C9669" s="1">
        <v>44986</v>
      </c>
      <c r="D9669" t="s">
        <v>738</v>
      </c>
      <c r="E9669" t="s">
        <v>21</v>
      </c>
      <c r="F9669" t="s">
        <v>21</v>
      </c>
      <c r="G9669" t="s">
        <v>20</v>
      </c>
      <c r="H9669" t="s">
        <v>0</v>
      </c>
      <c r="I9669">
        <f>MONTH(Table6[[#This Row],[Loan Date]])</f>
        <v>3</v>
      </c>
      <c r="J9669" t="str">
        <f>_xlfn.XLOOKUP(Table6[[#This Row],[Numeric Month]],$N$5:$N$11,$O$5:$O$11)</f>
        <v>Mar</v>
      </c>
      <c r="K9669" t="str">
        <f>_xlfn.XLOOKUP(Table6[[#This Row],[Loan Date]],$Q$5:$Q$152,$R$5:$R$152)</f>
        <v>Wednesday</v>
      </c>
      <c r="L9669" t="str">
        <f>_xlfn.XLOOKUP(Table6[[#This Row],[Loan Date]],$Q$5:$Q$152,$S$5:$S$152)</f>
        <v>Week 8</v>
      </c>
    </row>
    <row r="9670" spans="1:12" x14ac:dyDescent="0.2">
      <c r="A9670" s="1">
        <v>44986</v>
      </c>
      <c r="B9670" t="s">
        <v>7</v>
      </c>
      <c r="C9670" s="1">
        <v>44986</v>
      </c>
      <c r="D9670" t="s">
        <v>681</v>
      </c>
      <c r="E9670" t="s">
        <v>23</v>
      </c>
      <c r="F9670" t="s">
        <v>23</v>
      </c>
      <c r="G9670" t="s">
        <v>20</v>
      </c>
      <c r="H9670" t="s">
        <v>0</v>
      </c>
      <c r="I9670">
        <f>MONTH(Table6[[#This Row],[Loan Date]])</f>
        <v>3</v>
      </c>
      <c r="J9670" t="str">
        <f>_xlfn.XLOOKUP(Table6[[#This Row],[Numeric Month]],$N$5:$N$11,$O$5:$O$11)</f>
        <v>Mar</v>
      </c>
      <c r="K9670" t="str">
        <f>_xlfn.XLOOKUP(Table6[[#This Row],[Loan Date]],$Q$5:$Q$152,$R$5:$R$152)</f>
        <v>Wednesday</v>
      </c>
      <c r="L9670" t="str">
        <f>_xlfn.XLOOKUP(Table6[[#This Row],[Loan Date]],$Q$5:$Q$152,$S$5:$S$152)</f>
        <v>Week 8</v>
      </c>
    </row>
    <row r="9671" spans="1:12" x14ac:dyDescent="0.2">
      <c r="A9671" s="1">
        <v>44986</v>
      </c>
      <c r="B9671" t="s">
        <v>7</v>
      </c>
      <c r="C9671" s="1">
        <v>44986</v>
      </c>
      <c r="D9671" t="s">
        <v>227</v>
      </c>
      <c r="E9671" t="s">
        <v>49</v>
      </c>
      <c r="F9671" t="s">
        <v>49</v>
      </c>
      <c r="G9671" t="s">
        <v>20</v>
      </c>
      <c r="H9671" t="s">
        <v>0</v>
      </c>
      <c r="I9671">
        <f>MONTH(Table6[[#This Row],[Loan Date]])</f>
        <v>3</v>
      </c>
      <c r="J9671" t="str">
        <f>_xlfn.XLOOKUP(Table6[[#This Row],[Numeric Month]],$N$5:$N$11,$O$5:$O$11)</f>
        <v>Mar</v>
      </c>
      <c r="K9671" t="str">
        <f>_xlfn.XLOOKUP(Table6[[#This Row],[Loan Date]],$Q$5:$Q$152,$R$5:$R$152)</f>
        <v>Wednesday</v>
      </c>
      <c r="L9671" t="str">
        <f>_xlfn.XLOOKUP(Table6[[#This Row],[Loan Date]],$Q$5:$Q$152,$S$5:$S$152)</f>
        <v>Week 8</v>
      </c>
    </row>
    <row r="9672" spans="1:12" x14ac:dyDescent="0.2">
      <c r="A9672" s="1">
        <v>44986</v>
      </c>
      <c r="B9672" t="s">
        <v>7</v>
      </c>
      <c r="C9672" s="1">
        <v>44986</v>
      </c>
      <c r="D9672" t="s">
        <v>379</v>
      </c>
      <c r="E9672" t="s">
        <v>65</v>
      </c>
      <c r="F9672" t="s">
        <v>65</v>
      </c>
      <c r="G9672" t="s">
        <v>20</v>
      </c>
      <c r="H9672" t="s">
        <v>0</v>
      </c>
      <c r="I9672">
        <f>MONTH(Table6[[#This Row],[Loan Date]])</f>
        <v>3</v>
      </c>
      <c r="J9672" t="str">
        <f>_xlfn.XLOOKUP(Table6[[#This Row],[Numeric Month]],$N$5:$N$11,$O$5:$O$11)</f>
        <v>Mar</v>
      </c>
      <c r="K9672" t="str">
        <f>_xlfn.XLOOKUP(Table6[[#This Row],[Loan Date]],$Q$5:$Q$152,$R$5:$R$152)</f>
        <v>Wednesday</v>
      </c>
      <c r="L9672" t="str">
        <f>_xlfn.XLOOKUP(Table6[[#This Row],[Loan Date]],$Q$5:$Q$152,$S$5:$S$152)</f>
        <v>Week 8</v>
      </c>
    </row>
    <row r="9673" spans="1:12" x14ac:dyDescent="0.2">
      <c r="A9673" s="1">
        <v>44986</v>
      </c>
      <c r="B9673" t="s">
        <v>7</v>
      </c>
      <c r="C9673" s="1">
        <v>44986</v>
      </c>
      <c r="D9673" t="s">
        <v>384</v>
      </c>
      <c r="E9673" t="s">
        <v>23</v>
      </c>
      <c r="F9673" t="s">
        <v>23</v>
      </c>
      <c r="G9673" t="s">
        <v>20</v>
      </c>
      <c r="H9673" t="s">
        <v>0</v>
      </c>
      <c r="I9673">
        <f>MONTH(Table6[[#This Row],[Loan Date]])</f>
        <v>3</v>
      </c>
      <c r="J9673" t="str">
        <f>_xlfn.XLOOKUP(Table6[[#This Row],[Numeric Month]],$N$5:$N$11,$O$5:$O$11)</f>
        <v>Mar</v>
      </c>
      <c r="K9673" t="str">
        <f>_xlfn.XLOOKUP(Table6[[#This Row],[Loan Date]],$Q$5:$Q$152,$R$5:$R$152)</f>
        <v>Wednesday</v>
      </c>
      <c r="L9673" t="str">
        <f>_xlfn.XLOOKUP(Table6[[#This Row],[Loan Date]],$Q$5:$Q$152,$S$5:$S$152)</f>
        <v>Week 8</v>
      </c>
    </row>
    <row r="9674" spans="1:12" x14ac:dyDescent="0.2">
      <c r="A9674" s="1">
        <v>44986</v>
      </c>
      <c r="B9674" t="s">
        <v>7</v>
      </c>
      <c r="C9674" s="1">
        <v>44986</v>
      </c>
      <c r="D9674" t="s">
        <v>115</v>
      </c>
      <c r="E9674" t="s">
        <v>23</v>
      </c>
      <c r="F9674" t="s">
        <v>23</v>
      </c>
      <c r="G9674" t="s">
        <v>20</v>
      </c>
      <c r="H9674" t="s">
        <v>0</v>
      </c>
      <c r="I9674">
        <f>MONTH(Table6[[#This Row],[Loan Date]])</f>
        <v>3</v>
      </c>
      <c r="J9674" t="str">
        <f>_xlfn.XLOOKUP(Table6[[#This Row],[Numeric Month]],$N$5:$N$11,$O$5:$O$11)</f>
        <v>Mar</v>
      </c>
      <c r="K9674" t="str">
        <f>_xlfn.XLOOKUP(Table6[[#This Row],[Loan Date]],$Q$5:$Q$152,$R$5:$R$152)</f>
        <v>Wednesday</v>
      </c>
      <c r="L9674" t="str">
        <f>_xlfn.XLOOKUP(Table6[[#This Row],[Loan Date]],$Q$5:$Q$152,$S$5:$S$152)</f>
        <v>Week 8</v>
      </c>
    </row>
    <row r="9675" spans="1:12" x14ac:dyDescent="0.2">
      <c r="A9675" s="1">
        <v>44986</v>
      </c>
      <c r="B9675" t="s">
        <v>7</v>
      </c>
      <c r="C9675" s="1">
        <v>44986</v>
      </c>
      <c r="D9675" t="s">
        <v>574</v>
      </c>
      <c r="E9675" t="s">
        <v>41</v>
      </c>
      <c r="F9675" t="s">
        <v>40</v>
      </c>
      <c r="G9675" t="s">
        <v>39</v>
      </c>
      <c r="H9675" t="s">
        <v>0</v>
      </c>
      <c r="I9675">
        <f>MONTH(Table6[[#This Row],[Loan Date]])</f>
        <v>3</v>
      </c>
      <c r="J9675" t="str">
        <f>_xlfn.XLOOKUP(Table6[[#This Row],[Numeric Month]],$N$5:$N$11,$O$5:$O$11)</f>
        <v>Mar</v>
      </c>
      <c r="K9675" t="str">
        <f>_xlfn.XLOOKUP(Table6[[#This Row],[Loan Date]],$Q$5:$Q$152,$R$5:$R$152)</f>
        <v>Wednesday</v>
      </c>
      <c r="L9675" t="str">
        <f>_xlfn.XLOOKUP(Table6[[#This Row],[Loan Date]],$Q$5:$Q$152,$S$5:$S$152)</f>
        <v>Week 8</v>
      </c>
    </row>
    <row r="9676" spans="1:12" x14ac:dyDescent="0.2">
      <c r="A9676" s="1">
        <v>44986</v>
      </c>
      <c r="B9676" t="s">
        <v>7</v>
      </c>
      <c r="C9676" s="1">
        <v>44986</v>
      </c>
      <c r="D9676" t="s">
        <v>610</v>
      </c>
      <c r="E9676" t="s">
        <v>21</v>
      </c>
      <c r="F9676" t="s">
        <v>21</v>
      </c>
      <c r="G9676" t="s">
        <v>20</v>
      </c>
      <c r="H9676" t="s">
        <v>0</v>
      </c>
      <c r="I9676">
        <f>MONTH(Table6[[#This Row],[Loan Date]])</f>
        <v>3</v>
      </c>
      <c r="J9676" t="str">
        <f>_xlfn.XLOOKUP(Table6[[#This Row],[Numeric Month]],$N$5:$N$11,$O$5:$O$11)</f>
        <v>Mar</v>
      </c>
      <c r="K9676" t="str">
        <f>_xlfn.XLOOKUP(Table6[[#This Row],[Loan Date]],$Q$5:$Q$152,$R$5:$R$152)</f>
        <v>Wednesday</v>
      </c>
      <c r="L9676" t="str">
        <f>_xlfn.XLOOKUP(Table6[[#This Row],[Loan Date]],$Q$5:$Q$152,$S$5:$S$152)</f>
        <v>Week 8</v>
      </c>
    </row>
    <row r="9677" spans="1:12" x14ac:dyDescent="0.2">
      <c r="A9677" s="1">
        <v>44986</v>
      </c>
      <c r="B9677" t="s">
        <v>7</v>
      </c>
      <c r="C9677" s="1">
        <v>44986</v>
      </c>
      <c r="D9677" t="s">
        <v>171</v>
      </c>
      <c r="E9677" t="s">
        <v>23</v>
      </c>
      <c r="F9677" t="s">
        <v>23</v>
      </c>
      <c r="G9677" t="s">
        <v>20</v>
      </c>
      <c r="H9677" t="s">
        <v>0</v>
      </c>
      <c r="I9677">
        <f>MONTH(Table6[[#This Row],[Loan Date]])</f>
        <v>3</v>
      </c>
      <c r="J9677" t="str">
        <f>_xlfn.XLOOKUP(Table6[[#This Row],[Numeric Month]],$N$5:$N$11,$O$5:$O$11)</f>
        <v>Mar</v>
      </c>
      <c r="K9677" t="str">
        <f>_xlfn.XLOOKUP(Table6[[#This Row],[Loan Date]],$Q$5:$Q$152,$R$5:$R$152)</f>
        <v>Wednesday</v>
      </c>
      <c r="L9677" t="str">
        <f>_xlfn.XLOOKUP(Table6[[#This Row],[Loan Date]],$Q$5:$Q$152,$S$5:$S$152)</f>
        <v>Week 8</v>
      </c>
    </row>
    <row r="9678" spans="1:12" x14ac:dyDescent="0.2">
      <c r="A9678" s="1">
        <v>44986</v>
      </c>
      <c r="B9678" t="s">
        <v>7</v>
      </c>
      <c r="C9678" s="1">
        <v>44986</v>
      </c>
      <c r="D9678" t="s">
        <v>57</v>
      </c>
      <c r="E9678" t="s">
        <v>37</v>
      </c>
      <c r="F9678" t="s">
        <v>37</v>
      </c>
      <c r="G9678" t="s">
        <v>20</v>
      </c>
      <c r="H9678" t="s">
        <v>0</v>
      </c>
      <c r="I9678">
        <f>MONTH(Table6[[#This Row],[Loan Date]])</f>
        <v>3</v>
      </c>
      <c r="J9678" t="str">
        <f>_xlfn.XLOOKUP(Table6[[#This Row],[Numeric Month]],$N$5:$N$11,$O$5:$O$11)</f>
        <v>Mar</v>
      </c>
      <c r="K9678" t="str">
        <f>_xlfn.XLOOKUP(Table6[[#This Row],[Loan Date]],$Q$5:$Q$152,$R$5:$R$152)</f>
        <v>Wednesday</v>
      </c>
      <c r="L9678" t="str">
        <f>_xlfn.XLOOKUP(Table6[[#This Row],[Loan Date]],$Q$5:$Q$152,$S$5:$S$152)</f>
        <v>Week 8</v>
      </c>
    </row>
    <row r="9679" spans="1:12" x14ac:dyDescent="0.2">
      <c r="A9679" s="1">
        <v>44986</v>
      </c>
      <c r="B9679" t="s">
        <v>7</v>
      </c>
      <c r="C9679" s="1">
        <v>44986</v>
      </c>
      <c r="D9679" t="s">
        <v>472</v>
      </c>
      <c r="E9679" t="s">
        <v>37</v>
      </c>
      <c r="F9679" t="s">
        <v>37</v>
      </c>
      <c r="G9679" t="s">
        <v>20</v>
      </c>
      <c r="H9679" t="s">
        <v>0</v>
      </c>
      <c r="I9679">
        <f>MONTH(Table6[[#This Row],[Loan Date]])</f>
        <v>3</v>
      </c>
      <c r="J9679" t="str">
        <f>_xlfn.XLOOKUP(Table6[[#This Row],[Numeric Month]],$N$5:$N$11,$O$5:$O$11)</f>
        <v>Mar</v>
      </c>
      <c r="K9679" t="str">
        <f>_xlfn.XLOOKUP(Table6[[#This Row],[Loan Date]],$Q$5:$Q$152,$R$5:$R$152)</f>
        <v>Wednesday</v>
      </c>
      <c r="L9679" t="str">
        <f>_xlfn.XLOOKUP(Table6[[#This Row],[Loan Date]],$Q$5:$Q$152,$S$5:$S$152)</f>
        <v>Week 8</v>
      </c>
    </row>
    <row r="9680" spans="1:12" x14ac:dyDescent="0.2">
      <c r="A9680" s="1">
        <v>44986</v>
      </c>
      <c r="B9680" t="s">
        <v>7</v>
      </c>
      <c r="C9680" s="1">
        <v>44993</v>
      </c>
      <c r="D9680" t="s">
        <v>282</v>
      </c>
      <c r="E9680" t="s">
        <v>52</v>
      </c>
      <c r="F9680" t="s">
        <v>51</v>
      </c>
      <c r="G9680" t="s">
        <v>1</v>
      </c>
      <c r="H9680" t="s">
        <v>0</v>
      </c>
      <c r="I9680">
        <f>MONTH(Table6[[#This Row],[Loan Date]])</f>
        <v>3</v>
      </c>
      <c r="J9680" t="str">
        <f>_xlfn.XLOOKUP(Table6[[#This Row],[Numeric Month]],$N$5:$N$11,$O$5:$O$11)</f>
        <v>Mar</v>
      </c>
      <c r="K9680" t="str">
        <f>_xlfn.XLOOKUP(Table6[[#This Row],[Loan Date]],$Q$5:$Q$152,$R$5:$R$152)</f>
        <v>Wednesday</v>
      </c>
      <c r="L9680" t="str">
        <f>_xlfn.XLOOKUP(Table6[[#This Row],[Loan Date]],$Q$5:$Q$152,$S$5:$S$152)</f>
        <v>Week 8</v>
      </c>
    </row>
    <row r="9681" spans="1:12" x14ac:dyDescent="0.2">
      <c r="A9681" s="1">
        <v>44986</v>
      </c>
      <c r="B9681" t="s">
        <v>5</v>
      </c>
      <c r="C9681" s="1">
        <v>44986</v>
      </c>
      <c r="D9681" t="s">
        <v>717</v>
      </c>
      <c r="E9681" t="s">
        <v>49</v>
      </c>
      <c r="F9681" t="s">
        <v>49</v>
      </c>
      <c r="G9681" t="s">
        <v>20</v>
      </c>
      <c r="H9681" t="s">
        <v>0</v>
      </c>
      <c r="I9681">
        <f>MONTH(Table6[[#This Row],[Loan Date]])</f>
        <v>3</v>
      </c>
      <c r="J9681" t="str">
        <f>_xlfn.XLOOKUP(Table6[[#This Row],[Numeric Month]],$N$5:$N$11,$O$5:$O$11)</f>
        <v>Mar</v>
      </c>
      <c r="K9681" t="str">
        <f>_xlfn.XLOOKUP(Table6[[#This Row],[Loan Date]],$Q$5:$Q$152,$R$5:$R$152)</f>
        <v>Wednesday</v>
      </c>
      <c r="L9681" t="str">
        <f>_xlfn.XLOOKUP(Table6[[#This Row],[Loan Date]],$Q$5:$Q$152,$S$5:$S$152)</f>
        <v>Week 8</v>
      </c>
    </row>
    <row r="9682" spans="1:12" x14ac:dyDescent="0.2">
      <c r="A9682" s="1">
        <v>44986</v>
      </c>
      <c r="B9682" t="s">
        <v>7</v>
      </c>
      <c r="C9682" s="1">
        <v>44993</v>
      </c>
      <c r="D9682" t="s">
        <v>691</v>
      </c>
      <c r="E9682" t="s">
        <v>9</v>
      </c>
      <c r="F9682" t="s">
        <v>8</v>
      </c>
      <c r="G9682" t="s">
        <v>1</v>
      </c>
      <c r="H9682" t="s">
        <v>0</v>
      </c>
      <c r="I9682">
        <f>MONTH(Table6[[#This Row],[Loan Date]])</f>
        <v>3</v>
      </c>
      <c r="J9682" t="str">
        <f>_xlfn.XLOOKUP(Table6[[#This Row],[Numeric Month]],$N$5:$N$11,$O$5:$O$11)</f>
        <v>Mar</v>
      </c>
      <c r="K9682" t="str">
        <f>_xlfn.XLOOKUP(Table6[[#This Row],[Loan Date]],$Q$5:$Q$152,$R$5:$R$152)</f>
        <v>Wednesday</v>
      </c>
      <c r="L9682" t="str">
        <f>_xlfn.XLOOKUP(Table6[[#This Row],[Loan Date]],$Q$5:$Q$152,$S$5:$S$152)</f>
        <v>Week 8</v>
      </c>
    </row>
    <row r="9683" spans="1:12" x14ac:dyDescent="0.2">
      <c r="A9683" s="1">
        <v>44986</v>
      </c>
      <c r="B9683" t="s">
        <v>7</v>
      </c>
      <c r="C9683" s="1">
        <v>44993</v>
      </c>
      <c r="D9683" t="s">
        <v>108</v>
      </c>
      <c r="E9683" t="s">
        <v>52</v>
      </c>
      <c r="F9683" t="s">
        <v>51</v>
      </c>
      <c r="G9683" t="s">
        <v>1</v>
      </c>
      <c r="H9683" t="s">
        <v>0</v>
      </c>
      <c r="I9683">
        <f>MONTH(Table6[[#This Row],[Loan Date]])</f>
        <v>3</v>
      </c>
      <c r="J9683" t="str">
        <f>_xlfn.XLOOKUP(Table6[[#This Row],[Numeric Month]],$N$5:$N$11,$O$5:$O$11)</f>
        <v>Mar</v>
      </c>
      <c r="K9683" t="str">
        <f>_xlfn.XLOOKUP(Table6[[#This Row],[Loan Date]],$Q$5:$Q$152,$R$5:$R$152)</f>
        <v>Wednesday</v>
      </c>
      <c r="L9683" t="str">
        <f>_xlfn.XLOOKUP(Table6[[#This Row],[Loan Date]],$Q$5:$Q$152,$S$5:$S$152)</f>
        <v>Week 8</v>
      </c>
    </row>
    <row r="9684" spans="1:12" x14ac:dyDescent="0.2">
      <c r="A9684" s="1">
        <v>44986</v>
      </c>
      <c r="B9684" t="s">
        <v>7</v>
      </c>
      <c r="C9684" s="1">
        <v>44993</v>
      </c>
      <c r="D9684" t="s">
        <v>108</v>
      </c>
      <c r="E9684" t="s">
        <v>52</v>
      </c>
      <c r="F9684" t="s">
        <v>51</v>
      </c>
      <c r="G9684" t="s">
        <v>1</v>
      </c>
      <c r="H9684" t="s">
        <v>0</v>
      </c>
      <c r="I9684">
        <f>MONTH(Table6[[#This Row],[Loan Date]])</f>
        <v>3</v>
      </c>
      <c r="J9684" t="str">
        <f>_xlfn.XLOOKUP(Table6[[#This Row],[Numeric Month]],$N$5:$N$11,$O$5:$O$11)</f>
        <v>Mar</v>
      </c>
      <c r="K9684" t="str">
        <f>_xlfn.XLOOKUP(Table6[[#This Row],[Loan Date]],$Q$5:$Q$152,$R$5:$R$152)</f>
        <v>Wednesday</v>
      </c>
      <c r="L9684" t="str">
        <f>_xlfn.XLOOKUP(Table6[[#This Row],[Loan Date]],$Q$5:$Q$152,$S$5:$S$152)</f>
        <v>Week 8</v>
      </c>
    </row>
    <row r="9685" spans="1:12" x14ac:dyDescent="0.2">
      <c r="A9685" s="1">
        <v>44986</v>
      </c>
      <c r="B9685" t="s">
        <v>7</v>
      </c>
      <c r="C9685" s="1">
        <v>45000</v>
      </c>
      <c r="D9685" t="s">
        <v>395</v>
      </c>
      <c r="E9685" t="s">
        <v>9</v>
      </c>
      <c r="F9685" t="s">
        <v>8</v>
      </c>
      <c r="G9685" t="s">
        <v>1</v>
      </c>
      <c r="H9685" t="s">
        <v>0</v>
      </c>
      <c r="I9685">
        <f>MONTH(Table6[[#This Row],[Loan Date]])</f>
        <v>3</v>
      </c>
      <c r="J9685" t="str">
        <f>_xlfn.XLOOKUP(Table6[[#This Row],[Numeric Month]],$N$5:$N$11,$O$5:$O$11)</f>
        <v>Mar</v>
      </c>
      <c r="K9685" t="str">
        <f>_xlfn.XLOOKUP(Table6[[#This Row],[Loan Date]],$Q$5:$Q$152,$R$5:$R$152)</f>
        <v>Wednesday</v>
      </c>
      <c r="L9685" t="str">
        <f>_xlfn.XLOOKUP(Table6[[#This Row],[Loan Date]],$Q$5:$Q$152,$S$5:$S$152)</f>
        <v>Week 8</v>
      </c>
    </row>
    <row r="9686" spans="1:12" x14ac:dyDescent="0.2">
      <c r="A9686" s="1">
        <v>44986</v>
      </c>
      <c r="B9686" t="s">
        <v>7</v>
      </c>
      <c r="C9686" s="1">
        <v>44993</v>
      </c>
      <c r="D9686" t="s">
        <v>108</v>
      </c>
      <c r="E9686" t="s">
        <v>52</v>
      </c>
      <c r="F9686" t="s">
        <v>51</v>
      </c>
      <c r="G9686" t="s">
        <v>1</v>
      </c>
      <c r="H9686" t="s">
        <v>0</v>
      </c>
      <c r="I9686">
        <f>MONTH(Table6[[#This Row],[Loan Date]])</f>
        <v>3</v>
      </c>
      <c r="J9686" t="str">
        <f>_xlfn.XLOOKUP(Table6[[#This Row],[Numeric Month]],$N$5:$N$11,$O$5:$O$11)</f>
        <v>Mar</v>
      </c>
      <c r="K9686" t="str">
        <f>_xlfn.XLOOKUP(Table6[[#This Row],[Loan Date]],$Q$5:$Q$152,$R$5:$R$152)</f>
        <v>Wednesday</v>
      </c>
      <c r="L9686" t="str">
        <f>_xlfn.XLOOKUP(Table6[[#This Row],[Loan Date]],$Q$5:$Q$152,$S$5:$S$152)</f>
        <v>Week 8</v>
      </c>
    </row>
    <row r="9687" spans="1:12" x14ac:dyDescent="0.2">
      <c r="A9687" s="1">
        <v>44986</v>
      </c>
      <c r="B9687" t="s">
        <v>7</v>
      </c>
      <c r="C9687" s="1">
        <v>44993</v>
      </c>
      <c r="D9687" t="s">
        <v>108</v>
      </c>
      <c r="E9687" t="s">
        <v>52</v>
      </c>
      <c r="F9687" t="s">
        <v>51</v>
      </c>
      <c r="G9687" t="s">
        <v>1</v>
      </c>
      <c r="H9687" t="s">
        <v>0</v>
      </c>
      <c r="I9687">
        <f>MONTH(Table6[[#This Row],[Loan Date]])</f>
        <v>3</v>
      </c>
      <c r="J9687" t="str">
        <f>_xlfn.XLOOKUP(Table6[[#This Row],[Numeric Month]],$N$5:$N$11,$O$5:$O$11)</f>
        <v>Mar</v>
      </c>
      <c r="K9687" t="str">
        <f>_xlfn.XLOOKUP(Table6[[#This Row],[Loan Date]],$Q$5:$Q$152,$R$5:$R$152)</f>
        <v>Wednesday</v>
      </c>
      <c r="L9687" t="str">
        <f>_xlfn.XLOOKUP(Table6[[#This Row],[Loan Date]],$Q$5:$Q$152,$S$5:$S$152)</f>
        <v>Week 8</v>
      </c>
    </row>
    <row r="9688" spans="1:12" x14ac:dyDescent="0.2">
      <c r="A9688" s="1">
        <v>44986</v>
      </c>
      <c r="B9688" t="s">
        <v>7</v>
      </c>
      <c r="C9688" s="1">
        <v>44986</v>
      </c>
      <c r="D9688" t="s">
        <v>632</v>
      </c>
      <c r="E9688" t="s">
        <v>12</v>
      </c>
      <c r="F9688" t="s">
        <v>12</v>
      </c>
      <c r="G9688" t="s">
        <v>11</v>
      </c>
      <c r="H9688" t="s">
        <v>0</v>
      </c>
      <c r="I9688">
        <f>MONTH(Table6[[#This Row],[Loan Date]])</f>
        <v>3</v>
      </c>
      <c r="J9688" t="str">
        <f>_xlfn.XLOOKUP(Table6[[#This Row],[Numeric Month]],$N$5:$N$11,$O$5:$O$11)</f>
        <v>Mar</v>
      </c>
      <c r="K9688" t="str">
        <f>_xlfn.XLOOKUP(Table6[[#This Row],[Loan Date]],$Q$5:$Q$152,$R$5:$R$152)</f>
        <v>Wednesday</v>
      </c>
      <c r="L9688" t="str">
        <f>_xlfn.XLOOKUP(Table6[[#This Row],[Loan Date]],$Q$5:$Q$152,$S$5:$S$152)</f>
        <v>Week 8</v>
      </c>
    </row>
    <row r="9689" spans="1:12" x14ac:dyDescent="0.2">
      <c r="A9689" s="1">
        <v>44986</v>
      </c>
      <c r="B9689" t="s">
        <v>7</v>
      </c>
      <c r="C9689" s="1">
        <v>44986</v>
      </c>
      <c r="D9689" t="s">
        <v>428</v>
      </c>
      <c r="E9689" t="s">
        <v>37</v>
      </c>
      <c r="F9689" t="s">
        <v>37</v>
      </c>
      <c r="G9689" t="s">
        <v>20</v>
      </c>
      <c r="H9689" t="s">
        <v>0</v>
      </c>
      <c r="I9689">
        <f>MONTH(Table6[[#This Row],[Loan Date]])</f>
        <v>3</v>
      </c>
      <c r="J9689" t="str">
        <f>_xlfn.XLOOKUP(Table6[[#This Row],[Numeric Month]],$N$5:$N$11,$O$5:$O$11)</f>
        <v>Mar</v>
      </c>
      <c r="K9689" t="str">
        <f>_xlfn.XLOOKUP(Table6[[#This Row],[Loan Date]],$Q$5:$Q$152,$R$5:$R$152)</f>
        <v>Wednesday</v>
      </c>
      <c r="L9689" t="str">
        <f>_xlfn.XLOOKUP(Table6[[#This Row],[Loan Date]],$Q$5:$Q$152,$S$5:$S$152)</f>
        <v>Week 8</v>
      </c>
    </row>
    <row r="9690" spans="1:12" x14ac:dyDescent="0.2">
      <c r="A9690" s="1">
        <v>44986</v>
      </c>
      <c r="B9690" t="s">
        <v>7</v>
      </c>
      <c r="C9690" s="1">
        <v>44993</v>
      </c>
      <c r="D9690" t="s">
        <v>108</v>
      </c>
      <c r="E9690" t="s">
        <v>52</v>
      </c>
      <c r="F9690" t="s">
        <v>51</v>
      </c>
      <c r="G9690" t="s">
        <v>1</v>
      </c>
      <c r="H9690" t="s">
        <v>0</v>
      </c>
      <c r="I9690">
        <f>MONTH(Table6[[#This Row],[Loan Date]])</f>
        <v>3</v>
      </c>
      <c r="J9690" t="str">
        <f>_xlfn.XLOOKUP(Table6[[#This Row],[Numeric Month]],$N$5:$N$11,$O$5:$O$11)</f>
        <v>Mar</v>
      </c>
      <c r="K9690" t="str">
        <f>_xlfn.XLOOKUP(Table6[[#This Row],[Loan Date]],$Q$5:$Q$152,$R$5:$R$152)</f>
        <v>Wednesday</v>
      </c>
      <c r="L9690" t="str">
        <f>_xlfn.XLOOKUP(Table6[[#This Row],[Loan Date]],$Q$5:$Q$152,$S$5:$S$152)</f>
        <v>Week 8</v>
      </c>
    </row>
    <row r="9691" spans="1:12" x14ac:dyDescent="0.2">
      <c r="A9691" s="1">
        <v>44986</v>
      </c>
      <c r="B9691" t="s">
        <v>7</v>
      </c>
      <c r="C9691" s="1">
        <v>44993</v>
      </c>
      <c r="D9691" t="s">
        <v>108</v>
      </c>
      <c r="E9691" t="s">
        <v>52</v>
      </c>
      <c r="F9691" t="s">
        <v>51</v>
      </c>
      <c r="G9691" t="s">
        <v>1</v>
      </c>
      <c r="H9691" t="s">
        <v>0</v>
      </c>
      <c r="I9691">
        <f>MONTH(Table6[[#This Row],[Loan Date]])</f>
        <v>3</v>
      </c>
      <c r="J9691" t="str">
        <f>_xlfn.XLOOKUP(Table6[[#This Row],[Numeric Month]],$N$5:$N$11,$O$5:$O$11)</f>
        <v>Mar</v>
      </c>
      <c r="K9691" t="str">
        <f>_xlfn.XLOOKUP(Table6[[#This Row],[Loan Date]],$Q$5:$Q$152,$R$5:$R$152)</f>
        <v>Wednesday</v>
      </c>
      <c r="L9691" t="str">
        <f>_xlfn.XLOOKUP(Table6[[#This Row],[Loan Date]],$Q$5:$Q$152,$S$5:$S$152)</f>
        <v>Week 8</v>
      </c>
    </row>
    <row r="9692" spans="1:12" x14ac:dyDescent="0.2">
      <c r="A9692" s="1">
        <v>44986</v>
      </c>
      <c r="B9692" t="s">
        <v>7</v>
      </c>
      <c r="C9692" s="1">
        <v>44986</v>
      </c>
      <c r="D9692" t="s">
        <v>636</v>
      </c>
      <c r="E9692" t="s">
        <v>12</v>
      </c>
      <c r="F9692" t="s">
        <v>12</v>
      </c>
      <c r="G9692" t="s">
        <v>11</v>
      </c>
      <c r="H9692" t="s">
        <v>0</v>
      </c>
      <c r="I9692">
        <f>MONTH(Table6[[#This Row],[Loan Date]])</f>
        <v>3</v>
      </c>
      <c r="J9692" t="str">
        <f>_xlfn.XLOOKUP(Table6[[#This Row],[Numeric Month]],$N$5:$N$11,$O$5:$O$11)</f>
        <v>Mar</v>
      </c>
      <c r="K9692" t="str">
        <f>_xlfn.XLOOKUP(Table6[[#This Row],[Loan Date]],$Q$5:$Q$152,$R$5:$R$152)</f>
        <v>Wednesday</v>
      </c>
      <c r="L9692" t="str">
        <f>_xlfn.XLOOKUP(Table6[[#This Row],[Loan Date]],$Q$5:$Q$152,$S$5:$S$152)</f>
        <v>Week 8</v>
      </c>
    </row>
    <row r="9693" spans="1:12" x14ac:dyDescent="0.2">
      <c r="A9693" s="1">
        <v>44986</v>
      </c>
      <c r="B9693" t="s">
        <v>5</v>
      </c>
      <c r="C9693" s="1">
        <v>45009</v>
      </c>
      <c r="D9693" t="s">
        <v>737</v>
      </c>
      <c r="E9693" t="s">
        <v>204</v>
      </c>
      <c r="F9693" t="s">
        <v>2</v>
      </c>
      <c r="G9693" t="s">
        <v>1</v>
      </c>
      <c r="H9693" t="s">
        <v>0</v>
      </c>
      <c r="I9693">
        <f>MONTH(Table6[[#This Row],[Loan Date]])</f>
        <v>3</v>
      </c>
      <c r="J9693" t="str">
        <f>_xlfn.XLOOKUP(Table6[[#This Row],[Numeric Month]],$N$5:$N$11,$O$5:$O$11)</f>
        <v>Mar</v>
      </c>
      <c r="K9693" t="str">
        <f>_xlfn.XLOOKUP(Table6[[#This Row],[Loan Date]],$Q$5:$Q$152,$R$5:$R$152)</f>
        <v>Wednesday</v>
      </c>
      <c r="L9693" t="str">
        <f>_xlfn.XLOOKUP(Table6[[#This Row],[Loan Date]],$Q$5:$Q$152,$S$5:$S$152)</f>
        <v>Week 8</v>
      </c>
    </row>
    <row r="9694" spans="1:12" x14ac:dyDescent="0.2">
      <c r="A9694" s="1">
        <v>44986</v>
      </c>
      <c r="B9694" t="s">
        <v>7</v>
      </c>
      <c r="C9694" s="1">
        <v>44986</v>
      </c>
      <c r="D9694" t="s">
        <v>471</v>
      </c>
      <c r="E9694" t="s">
        <v>12</v>
      </c>
      <c r="F9694" t="s">
        <v>12</v>
      </c>
      <c r="G9694" t="s">
        <v>11</v>
      </c>
      <c r="H9694" t="s">
        <v>0</v>
      </c>
      <c r="I9694">
        <f>MONTH(Table6[[#This Row],[Loan Date]])</f>
        <v>3</v>
      </c>
      <c r="J9694" t="str">
        <f>_xlfn.XLOOKUP(Table6[[#This Row],[Numeric Month]],$N$5:$N$11,$O$5:$O$11)</f>
        <v>Mar</v>
      </c>
      <c r="K9694" t="str">
        <f>_xlfn.XLOOKUP(Table6[[#This Row],[Loan Date]],$Q$5:$Q$152,$R$5:$R$152)</f>
        <v>Wednesday</v>
      </c>
      <c r="L9694" t="str">
        <f>_xlfn.XLOOKUP(Table6[[#This Row],[Loan Date]],$Q$5:$Q$152,$S$5:$S$152)</f>
        <v>Week 8</v>
      </c>
    </row>
    <row r="9695" spans="1:12" x14ac:dyDescent="0.2">
      <c r="A9695" s="1">
        <v>44986</v>
      </c>
      <c r="B9695" t="s">
        <v>5</v>
      </c>
      <c r="C9695" s="1">
        <v>44993</v>
      </c>
      <c r="D9695" t="s">
        <v>736</v>
      </c>
      <c r="E9695" t="s">
        <v>3</v>
      </c>
      <c r="F9695" t="s">
        <v>2</v>
      </c>
      <c r="G9695" t="s">
        <v>1</v>
      </c>
      <c r="H9695" t="s">
        <v>0</v>
      </c>
      <c r="I9695">
        <f>MONTH(Table6[[#This Row],[Loan Date]])</f>
        <v>3</v>
      </c>
      <c r="J9695" t="str">
        <f>_xlfn.XLOOKUP(Table6[[#This Row],[Numeric Month]],$N$5:$N$11,$O$5:$O$11)</f>
        <v>Mar</v>
      </c>
      <c r="K9695" t="str">
        <f>_xlfn.XLOOKUP(Table6[[#This Row],[Loan Date]],$Q$5:$Q$152,$R$5:$R$152)</f>
        <v>Wednesday</v>
      </c>
      <c r="L9695" t="str">
        <f>_xlfn.XLOOKUP(Table6[[#This Row],[Loan Date]],$Q$5:$Q$152,$S$5:$S$152)</f>
        <v>Week 8</v>
      </c>
    </row>
    <row r="9696" spans="1:12" x14ac:dyDescent="0.2">
      <c r="A9696" s="1">
        <v>44986</v>
      </c>
      <c r="B9696" t="s">
        <v>7</v>
      </c>
      <c r="C9696" s="1">
        <v>44986</v>
      </c>
      <c r="D9696" t="s">
        <v>129</v>
      </c>
      <c r="E9696" t="s">
        <v>37</v>
      </c>
      <c r="F9696" t="s">
        <v>37</v>
      </c>
      <c r="G9696" t="s">
        <v>20</v>
      </c>
      <c r="H9696" t="s">
        <v>0</v>
      </c>
      <c r="I9696">
        <f>MONTH(Table6[[#This Row],[Loan Date]])</f>
        <v>3</v>
      </c>
      <c r="J9696" t="str">
        <f>_xlfn.XLOOKUP(Table6[[#This Row],[Numeric Month]],$N$5:$N$11,$O$5:$O$11)</f>
        <v>Mar</v>
      </c>
      <c r="K9696" t="str">
        <f>_xlfn.XLOOKUP(Table6[[#This Row],[Loan Date]],$Q$5:$Q$152,$R$5:$R$152)</f>
        <v>Wednesday</v>
      </c>
      <c r="L9696" t="str">
        <f>_xlfn.XLOOKUP(Table6[[#This Row],[Loan Date]],$Q$5:$Q$152,$S$5:$S$152)</f>
        <v>Week 8</v>
      </c>
    </row>
    <row r="9697" spans="1:12" x14ac:dyDescent="0.2">
      <c r="A9697" s="1">
        <v>44986</v>
      </c>
      <c r="B9697" t="s">
        <v>7</v>
      </c>
      <c r="C9697" s="1">
        <v>44986</v>
      </c>
      <c r="D9697" t="s">
        <v>561</v>
      </c>
      <c r="E9697" t="s">
        <v>49</v>
      </c>
      <c r="F9697" t="s">
        <v>49</v>
      </c>
      <c r="G9697" t="s">
        <v>20</v>
      </c>
      <c r="H9697" t="s">
        <v>0</v>
      </c>
      <c r="I9697">
        <f>MONTH(Table6[[#This Row],[Loan Date]])</f>
        <v>3</v>
      </c>
      <c r="J9697" t="str">
        <f>_xlfn.XLOOKUP(Table6[[#This Row],[Numeric Month]],$N$5:$N$11,$O$5:$O$11)</f>
        <v>Mar</v>
      </c>
      <c r="K9697" t="str">
        <f>_xlfn.XLOOKUP(Table6[[#This Row],[Loan Date]],$Q$5:$Q$152,$R$5:$R$152)</f>
        <v>Wednesday</v>
      </c>
      <c r="L9697" t="str">
        <f>_xlfn.XLOOKUP(Table6[[#This Row],[Loan Date]],$Q$5:$Q$152,$S$5:$S$152)</f>
        <v>Week 8</v>
      </c>
    </row>
    <row r="9698" spans="1:12" x14ac:dyDescent="0.2">
      <c r="A9698" s="1">
        <v>44986</v>
      </c>
      <c r="B9698" t="s">
        <v>7</v>
      </c>
      <c r="C9698" s="1">
        <v>44993</v>
      </c>
      <c r="D9698" t="s">
        <v>295</v>
      </c>
      <c r="E9698" t="s">
        <v>52</v>
      </c>
      <c r="F9698" t="s">
        <v>51</v>
      </c>
      <c r="G9698" t="s">
        <v>1</v>
      </c>
      <c r="H9698" t="s">
        <v>0</v>
      </c>
      <c r="I9698">
        <f>MONTH(Table6[[#This Row],[Loan Date]])</f>
        <v>3</v>
      </c>
      <c r="J9698" t="str">
        <f>_xlfn.XLOOKUP(Table6[[#This Row],[Numeric Month]],$N$5:$N$11,$O$5:$O$11)</f>
        <v>Mar</v>
      </c>
      <c r="K9698" t="str">
        <f>_xlfn.XLOOKUP(Table6[[#This Row],[Loan Date]],$Q$5:$Q$152,$R$5:$R$152)</f>
        <v>Wednesday</v>
      </c>
      <c r="L9698" t="str">
        <f>_xlfn.XLOOKUP(Table6[[#This Row],[Loan Date]],$Q$5:$Q$152,$S$5:$S$152)</f>
        <v>Week 8</v>
      </c>
    </row>
    <row r="9699" spans="1:12" x14ac:dyDescent="0.2">
      <c r="A9699" s="1">
        <v>44986</v>
      </c>
      <c r="B9699" t="s">
        <v>7</v>
      </c>
      <c r="C9699" s="1">
        <v>44993</v>
      </c>
      <c r="D9699" t="s">
        <v>295</v>
      </c>
      <c r="E9699" t="s">
        <v>52</v>
      </c>
      <c r="F9699" t="s">
        <v>51</v>
      </c>
      <c r="G9699" t="s">
        <v>1</v>
      </c>
      <c r="H9699" t="s">
        <v>0</v>
      </c>
      <c r="I9699">
        <f>MONTH(Table6[[#This Row],[Loan Date]])</f>
        <v>3</v>
      </c>
      <c r="J9699" t="str">
        <f>_xlfn.XLOOKUP(Table6[[#This Row],[Numeric Month]],$N$5:$N$11,$O$5:$O$11)</f>
        <v>Mar</v>
      </c>
      <c r="K9699" t="str">
        <f>_xlfn.XLOOKUP(Table6[[#This Row],[Loan Date]],$Q$5:$Q$152,$R$5:$R$152)</f>
        <v>Wednesday</v>
      </c>
      <c r="L9699" t="str">
        <f>_xlfn.XLOOKUP(Table6[[#This Row],[Loan Date]],$Q$5:$Q$152,$S$5:$S$152)</f>
        <v>Week 8</v>
      </c>
    </row>
    <row r="9700" spans="1:12" x14ac:dyDescent="0.2">
      <c r="A9700" s="1">
        <v>44986</v>
      </c>
      <c r="B9700" t="s">
        <v>7</v>
      </c>
      <c r="C9700" s="1">
        <v>44993</v>
      </c>
      <c r="D9700" t="s">
        <v>295</v>
      </c>
      <c r="E9700" t="s">
        <v>52</v>
      </c>
      <c r="F9700" t="s">
        <v>51</v>
      </c>
      <c r="G9700" t="s">
        <v>1</v>
      </c>
      <c r="H9700" t="s">
        <v>0</v>
      </c>
      <c r="I9700">
        <f>MONTH(Table6[[#This Row],[Loan Date]])</f>
        <v>3</v>
      </c>
      <c r="J9700" t="str">
        <f>_xlfn.XLOOKUP(Table6[[#This Row],[Numeric Month]],$N$5:$N$11,$O$5:$O$11)</f>
        <v>Mar</v>
      </c>
      <c r="K9700" t="str">
        <f>_xlfn.XLOOKUP(Table6[[#This Row],[Loan Date]],$Q$5:$Q$152,$R$5:$R$152)</f>
        <v>Wednesday</v>
      </c>
      <c r="L9700" t="str">
        <f>_xlfn.XLOOKUP(Table6[[#This Row],[Loan Date]],$Q$5:$Q$152,$S$5:$S$152)</f>
        <v>Week 8</v>
      </c>
    </row>
    <row r="9701" spans="1:12" x14ac:dyDescent="0.2">
      <c r="A9701" s="1">
        <v>44986</v>
      </c>
      <c r="B9701" t="s">
        <v>7</v>
      </c>
      <c r="C9701" s="1">
        <v>44993</v>
      </c>
      <c r="D9701" t="s">
        <v>735</v>
      </c>
      <c r="E9701" t="s">
        <v>3</v>
      </c>
      <c r="F9701" t="s">
        <v>2</v>
      </c>
      <c r="G9701" t="s">
        <v>1</v>
      </c>
      <c r="H9701" t="s">
        <v>0</v>
      </c>
      <c r="I9701">
        <f>MONTH(Table6[[#This Row],[Loan Date]])</f>
        <v>3</v>
      </c>
      <c r="J9701" t="str">
        <f>_xlfn.XLOOKUP(Table6[[#This Row],[Numeric Month]],$N$5:$N$11,$O$5:$O$11)</f>
        <v>Mar</v>
      </c>
      <c r="K9701" t="str">
        <f>_xlfn.XLOOKUP(Table6[[#This Row],[Loan Date]],$Q$5:$Q$152,$R$5:$R$152)</f>
        <v>Wednesday</v>
      </c>
      <c r="L9701" t="str">
        <f>_xlfn.XLOOKUP(Table6[[#This Row],[Loan Date]],$Q$5:$Q$152,$S$5:$S$152)</f>
        <v>Week 8</v>
      </c>
    </row>
    <row r="9702" spans="1:12" x14ac:dyDescent="0.2">
      <c r="A9702" s="1">
        <v>44986</v>
      </c>
      <c r="B9702" t="s">
        <v>7</v>
      </c>
      <c r="C9702" s="1">
        <v>44986</v>
      </c>
      <c r="D9702" t="s">
        <v>589</v>
      </c>
      <c r="E9702" t="s">
        <v>21</v>
      </c>
      <c r="F9702" t="s">
        <v>21</v>
      </c>
      <c r="G9702" t="s">
        <v>20</v>
      </c>
      <c r="H9702" t="s">
        <v>0</v>
      </c>
      <c r="I9702">
        <f>MONTH(Table6[[#This Row],[Loan Date]])</f>
        <v>3</v>
      </c>
      <c r="J9702" t="str">
        <f>_xlfn.XLOOKUP(Table6[[#This Row],[Numeric Month]],$N$5:$N$11,$O$5:$O$11)</f>
        <v>Mar</v>
      </c>
      <c r="K9702" t="str">
        <f>_xlfn.XLOOKUP(Table6[[#This Row],[Loan Date]],$Q$5:$Q$152,$R$5:$R$152)</f>
        <v>Wednesday</v>
      </c>
      <c r="L9702" t="str">
        <f>_xlfn.XLOOKUP(Table6[[#This Row],[Loan Date]],$Q$5:$Q$152,$S$5:$S$152)</f>
        <v>Week 8</v>
      </c>
    </row>
    <row r="9703" spans="1:12" x14ac:dyDescent="0.2">
      <c r="A9703" s="1">
        <v>44986</v>
      </c>
      <c r="B9703" t="s">
        <v>7</v>
      </c>
      <c r="C9703" s="1">
        <v>44986</v>
      </c>
      <c r="D9703" t="s">
        <v>97</v>
      </c>
      <c r="E9703" t="s">
        <v>23</v>
      </c>
      <c r="F9703" t="s">
        <v>23</v>
      </c>
      <c r="G9703" t="s">
        <v>20</v>
      </c>
      <c r="H9703" t="s">
        <v>0</v>
      </c>
      <c r="I9703">
        <f>MONTH(Table6[[#This Row],[Loan Date]])</f>
        <v>3</v>
      </c>
      <c r="J9703" t="str">
        <f>_xlfn.XLOOKUP(Table6[[#This Row],[Numeric Month]],$N$5:$N$11,$O$5:$O$11)</f>
        <v>Mar</v>
      </c>
      <c r="K9703" t="str">
        <f>_xlfn.XLOOKUP(Table6[[#This Row],[Loan Date]],$Q$5:$Q$152,$R$5:$R$152)</f>
        <v>Wednesday</v>
      </c>
      <c r="L9703" t="str">
        <f>_xlfn.XLOOKUP(Table6[[#This Row],[Loan Date]],$Q$5:$Q$152,$S$5:$S$152)</f>
        <v>Week 8</v>
      </c>
    </row>
    <row r="9704" spans="1:12" x14ac:dyDescent="0.2">
      <c r="A9704" s="1">
        <v>44986</v>
      </c>
      <c r="B9704" t="s">
        <v>7</v>
      </c>
      <c r="C9704" s="1">
        <v>44986</v>
      </c>
      <c r="D9704" t="s">
        <v>497</v>
      </c>
      <c r="E9704" t="s">
        <v>21</v>
      </c>
      <c r="F9704" t="s">
        <v>21</v>
      </c>
      <c r="G9704" t="s">
        <v>20</v>
      </c>
      <c r="H9704" t="s">
        <v>0</v>
      </c>
      <c r="I9704">
        <f>MONTH(Table6[[#This Row],[Loan Date]])</f>
        <v>3</v>
      </c>
      <c r="J9704" t="str">
        <f>_xlfn.XLOOKUP(Table6[[#This Row],[Numeric Month]],$N$5:$N$11,$O$5:$O$11)</f>
        <v>Mar</v>
      </c>
      <c r="K9704" t="str">
        <f>_xlfn.XLOOKUP(Table6[[#This Row],[Loan Date]],$Q$5:$Q$152,$R$5:$R$152)</f>
        <v>Wednesday</v>
      </c>
      <c r="L9704" t="str">
        <f>_xlfn.XLOOKUP(Table6[[#This Row],[Loan Date]],$Q$5:$Q$152,$S$5:$S$152)</f>
        <v>Week 8</v>
      </c>
    </row>
    <row r="9705" spans="1:12" x14ac:dyDescent="0.2">
      <c r="A9705" s="1">
        <v>44986</v>
      </c>
      <c r="B9705" t="s">
        <v>7</v>
      </c>
      <c r="C9705" s="1">
        <v>44986</v>
      </c>
      <c r="D9705" t="s">
        <v>151</v>
      </c>
      <c r="E9705" t="s">
        <v>148</v>
      </c>
      <c r="F9705" t="s">
        <v>147</v>
      </c>
      <c r="G9705" t="s">
        <v>20</v>
      </c>
      <c r="H9705" t="s">
        <v>0</v>
      </c>
      <c r="I9705">
        <f>MONTH(Table6[[#This Row],[Loan Date]])</f>
        <v>3</v>
      </c>
      <c r="J9705" t="str">
        <f>_xlfn.XLOOKUP(Table6[[#This Row],[Numeric Month]],$N$5:$N$11,$O$5:$O$11)</f>
        <v>Mar</v>
      </c>
      <c r="K9705" t="str">
        <f>_xlfn.XLOOKUP(Table6[[#This Row],[Loan Date]],$Q$5:$Q$152,$R$5:$R$152)</f>
        <v>Wednesday</v>
      </c>
      <c r="L9705" t="str">
        <f>_xlfn.XLOOKUP(Table6[[#This Row],[Loan Date]],$Q$5:$Q$152,$S$5:$S$152)</f>
        <v>Week 8</v>
      </c>
    </row>
    <row r="9706" spans="1:12" x14ac:dyDescent="0.2">
      <c r="A9706" s="1">
        <v>44986</v>
      </c>
      <c r="B9706" t="s">
        <v>7</v>
      </c>
      <c r="C9706" s="1">
        <v>44986</v>
      </c>
      <c r="D9706" t="s">
        <v>615</v>
      </c>
      <c r="E9706" t="s">
        <v>37</v>
      </c>
      <c r="F9706" t="s">
        <v>37</v>
      </c>
      <c r="G9706" t="s">
        <v>20</v>
      </c>
      <c r="H9706" t="s">
        <v>0</v>
      </c>
      <c r="I9706">
        <f>MONTH(Table6[[#This Row],[Loan Date]])</f>
        <v>3</v>
      </c>
      <c r="J9706" t="str">
        <f>_xlfn.XLOOKUP(Table6[[#This Row],[Numeric Month]],$N$5:$N$11,$O$5:$O$11)</f>
        <v>Mar</v>
      </c>
      <c r="K9706" t="str">
        <f>_xlfn.XLOOKUP(Table6[[#This Row],[Loan Date]],$Q$5:$Q$152,$R$5:$R$152)</f>
        <v>Wednesday</v>
      </c>
      <c r="L9706" t="str">
        <f>_xlfn.XLOOKUP(Table6[[#This Row],[Loan Date]],$Q$5:$Q$152,$S$5:$S$152)</f>
        <v>Week 8</v>
      </c>
    </row>
    <row r="9707" spans="1:12" x14ac:dyDescent="0.2">
      <c r="A9707" s="1">
        <v>44986</v>
      </c>
      <c r="B9707" t="s">
        <v>7</v>
      </c>
      <c r="C9707" s="1">
        <v>44986</v>
      </c>
      <c r="D9707" t="s">
        <v>538</v>
      </c>
      <c r="E9707" t="s">
        <v>122</v>
      </c>
      <c r="F9707" t="s">
        <v>122</v>
      </c>
      <c r="G9707" t="s">
        <v>11</v>
      </c>
      <c r="H9707" t="s">
        <v>0</v>
      </c>
      <c r="I9707">
        <f>MONTH(Table6[[#This Row],[Loan Date]])</f>
        <v>3</v>
      </c>
      <c r="J9707" t="str">
        <f>_xlfn.XLOOKUP(Table6[[#This Row],[Numeric Month]],$N$5:$N$11,$O$5:$O$11)</f>
        <v>Mar</v>
      </c>
      <c r="K9707" t="str">
        <f>_xlfn.XLOOKUP(Table6[[#This Row],[Loan Date]],$Q$5:$Q$152,$R$5:$R$152)</f>
        <v>Wednesday</v>
      </c>
      <c r="L9707" t="str">
        <f>_xlfn.XLOOKUP(Table6[[#This Row],[Loan Date]],$Q$5:$Q$152,$S$5:$S$152)</f>
        <v>Week 8</v>
      </c>
    </row>
    <row r="9708" spans="1:12" x14ac:dyDescent="0.2">
      <c r="A9708" s="1">
        <v>44986</v>
      </c>
      <c r="B9708" t="s">
        <v>7</v>
      </c>
      <c r="C9708" s="1">
        <v>44993</v>
      </c>
      <c r="D9708" t="s">
        <v>146</v>
      </c>
      <c r="E9708" t="s">
        <v>52</v>
      </c>
      <c r="F9708" t="s">
        <v>51</v>
      </c>
      <c r="G9708" t="s">
        <v>1</v>
      </c>
      <c r="H9708" t="s">
        <v>0</v>
      </c>
      <c r="I9708">
        <f>MONTH(Table6[[#This Row],[Loan Date]])</f>
        <v>3</v>
      </c>
      <c r="J9708" t="str">
        <f>_xlfn.XLOOKUP(Table6[[#This Row],[Numeric Month]],$N$5:$N$11,$O$5:$O$11)</f>
        <v>Mar</v>
      </c>
      <c r="K9708" t="str">
        <f>_xlfn.XLOOKUP(Table6[[#This Row],[Loan Date]],$Q$5:$Q$152,$R$5:$R$152)</f>
        <v>Wednesday</v>
      </c>
      <c r="L9708" t="str">
        <f>_xlfn.XLOOKUP(Table6[[#This Row],[Loan Date]],$Q$5:$Q$152,$S$5:$S$152)</f>
        <v>Week 8</v>
      </c>
    </row>
    <row r="9709" spans="1:12" x14ac:dyDescent="0.2">
      <c r="A9709" s="1">
        <v>44986</v>
      </c>
      <c r="B9709" t="s">
        <v>5</v>
      </c>
      <c r="C9709" s="1">
        <v>44986</v>
      </c>
      <c r="D9709" t="s">
        <v>705</v>
      </c>
      <c r="E9709" t="s">
        <v>21</v>
      </c>
      <c r="F9709" t="s">
        <v>21</v>
      </c>
      <c r="G9709" t="s">
        <v>20</v>
      </c>
      <c r="H9709" t="s">
        <v>0</v>
      </c>
      <c r="I9709">
        <f>MONTH(Table6[[#This Row],[Loan Date]])</f>
        <v>3</v>
      </c>
      <c r="J9709" t="str">
        <f>_xlfn.XLOOKUP(Table6[[#This Row],[Numeric Month]],$N$5:$N$11,$O$5:$O$11)</f>
        <v>Mar</v>
      </c>
      <c r="K9709" t="str">
        <f>_xlfn.XLOOKUP(Table6[[#This Row],[Loan Date]],$Q$5:$Q$152,$R$5:$R$152)</f>
        <v>Wednesday</v>
      </c>
      <c r="L9709" t="str">
        <f>_xlfn.XLOOKUP(Table6[[#This Row],[Loan Date]],$Q$5:$Q$152,$S$5:$S$152)</f>
        <v>Week 8</v>
      </c>
    </row>
    <row r="9710" spans="1:12" x14ac:dyDescent="0.2">
      <c r="A9710" s="1">
        <v>44986</v>
      </c>
      <c r="B9710" t="s">
        <v>5</v>
      </c>
      <c r="C9710" s="1">
        <v>44986</v>
      </c>
      <c r="D9710" t="s">
        <v>241</v>
      </c>
      <c r="E9710" t="s">
        <v>23</v>
      </c>
      <c r="F9710" t="s">
        <v>23</v>
      </c>
      <c r="G9710" t="s">
        <v>20</v>
      </c>
      <c r="H9710" t="s">
        <v>0</v>
      </c>
      <c r="I9710">
        <f>MONTH(Table6[[#This Row],[Loan Date]])</f>
        <v>3</v>
      </c>
      <c r="J9710" t="str">
        <f>_xlfn.XLOOKUP(Table6[[#This Row],[Numeric Month]],$N$5:$N$11,$O$5:$O$11)</f>
        <v>Mar</v>
      </c>
      <c r="K9710" t="str">
        <f>_xlfn.XLOOKUP(Table6[[#This Row],[Loan Date]],$Q$5:$Q$152,$R$5:$R$152)</f>
        <v>Wednesday</v>
      </c>
      <c r="L9710" t="str">
        <f>_xlfn.XLOOKUP(Table6[[#This Row],[Loan Date]],$Q$5:$Q$152,$S$5:$S$152)</f>
        <v>Week 8</v>
      </c>
    </row>
    <row r="9711" spans="1:12" x14ac:dyDescent="0.2">
      <c r="A9711" s="1">
        <v>44986</v>
      </c>
      <c r="B9711" t="s">
        <v>7</v>
      </c>
      <c r="C9711" s="1">
        <v>44986</v>
      </c>
      <c r="D9711" t="s">
        <v>235</v>
      </c>
      <c r="E9711" t="s">
        <v>65</v>
      </c>
      <c r="F9711" t="s">
        <v>65</v>
      </c>
      <c r="G9711" t="s">
        <v>20</v>
      </c>
      <c r="H9711" t="s">
        <v>0</v>
      </c>
      <c r="I9711">
        <f>MONTH(Table6[[#This Row],[Loan Date]])</f>
        <v>3</v>
      </c>
      <c r="J9711" t="str">
        <f>_xlfn.XLOOKUP(Table6[[#This Row],[Numeric Month]],$N$5:$N$11,$O$5:$O$11)</f>
        <v>Mar</v>
      </c>
      <c r="K9711" t="str">
        <f>_xlfn.XLOOKUP(Table6[[#This Row],[Loan Date]],$Q$5:$Q$152,$R$5:$R$152)</f>
        <v>Wednesday</v>
      </c>
      <c r="L9711" t="str">
        <f>_xlfn.XLOOKUP(Table6[[#This Row],[Loan Date]],$Q$5:$Q$152,$S$5:$S$152)</f>
        <v>Week 8</v>
      </c>
    </row>
    <row r="9712" spans="1:12" x14ac:dyDescent="0.2">
      <c r="A9712" s="1">
        <v>44986</v>
      </c>
      <c r="B9712" t="s">
        <v>7</v>
      </c>
      <c r="C9712" s="1">
        <v>44986</v>
      </c>
      <c r="D9712" t="s">
        <v>174</v>
      </c>
      <c r="E9712" t="s">
        <v>23</v>
      </c>
      <c r="F9712" t="s">
        <v>23</v>
      </c>
      <c r="G9712" t="s">
        <v>20</v>
      </c>
      <c r="H9712" t="s">
        <v>0</v>
      </c>
      <c r="I9712">
        <f>MONTH(Table6[[#This Row],[Loan Date]])</f>
        <v>3</v>
      </c>
      <c r="J9712" t="str">
        <f>_xlfn.XLOOKUP(Table6[[#This Row],[Numeric Month]],$N$5:$N$11,$O$5:$O$11)</f>
        <v>Mar</v>
      </c>
      <c r="K9712" t="str">
        <f>_xlfn.XLOOKUP(Table6[[#This Row],[Loan Date]],$Q$5:$Q$152,$R$5:$R$152)</f>
        <v>Wednesday</v>
      </c>
      <c r="L9712" t="str">
        <f>_xlfn.XLOOKUP(Table6[[#This Row],[Loan Date]],$Q$5:$Q$152,$S$5:$S$152)</f>
        <v>Week 8</v>
      </c>
    </row>
    <row r="9713" spans="1:12" x14ac:dyDescent="0.2">
      <c r="A9713" s="1">
        <v>44986</v>
      </c>
      <c r="B9713" t="s">
        <v>7</v>
      </c>
      <c r="C9713" s="1">
        <v>44986</v>
      </c>
      <c r="D9713" t="s">
        <v>170</v>
      </c>
      <c r="E9713" t="s">
        <v>21</v>
      </c>
      <c r="F9713" t="s">
        <v>21</v>
      </c>
      <c r="G9713" t="s">
        <v>20</v>
      </c>
      <c r="H9713" t="s">
        <v>0</v>
      </c>
      <c r="I9713">
        <f>MONTH(Table6[[#This Row],[Loan Date]])</f>
        <v>3</v>
      </c>
      <c r="J9713" t="str">
        <f>_xlfn.XLOOKUP(Table6[[#This Row],[Numeric Month]],$N$5:$N$11,$O$5:$O$11)</f>
        <v>Mar</v>
      </c>
      <c r="K9713" t="str">
        <f>_xlfn.XLOOKUP(Table6[[#This Row],[Loan Date]],$Q$5:$Q$152,$R$5:$R$152)</f>
        <v>Wednesday</v>
      </c>
      <c r="L9713" t="str">
        <f>_xlfn.XLOOKUP(Table6[[#This Row],[Loan Date]],$Q$5:$Q$152,$S$5:$S$152)</f>
        <v>Week 8</v>
      </c>
    </row>
    <row r="9714" spans="1:12" x14ac:dyDescent="0.2">
      <c r="A9714" s="1">
        <v>44986</v>
      </c>
      <c r="B9714" t="s">
        <v>7</v>
      </c>
      <c r="C9714" s="1">
        <v>44986</v>
      </c>
      <c r="D9714" t="s">
        <v>119</v>
      </c>
      <c r="E9714" t="s">
        <v>21</v>
      </c>
      <c r="F9714" t="s">
        <v>21</v>
      </c>
      <c r="G9714" t="s">
        <v>20</v>
      </c>
      <c r="H9714" t="s">
        <v>0</v>
      </c>
      <c r="I9714">
        <f>MONTH(Table6[[#This Row],[Loan Date]])</f>
        <v>3</v>
      </c>
      <c r="J9714" t="str">
        <f>_xlfn.XLOOKUP(Table6[[#This Row],[Numeric Month]],$N$5:$N$11,$O$5:$O$11)</f>
        <v>Mar</v>
      </c>
      <c r="K9714" t="str">
        <f>_xlfn.XLOOKUP(Table6[[#This Row],[Loan Date]],$Q$5:$Q$152,$R$5:$R$152)</f>
        <v>Wednesday</v>
      </c>
      <c r="L9714" t="str">
        <f>_xlfn.XLOOKUP(Table6[[#This Row],[Loan Date]],$Q$5:$Q$152,$S$5:$S$152)</f>
        <v>Week 8</v>
      </c>
    </row>
    <row r="9715" spans="1:12" x14ac:dyDescent="0.2">
      <c r="A9715" s="1">
        <v>44986</v>
      </c>
      <c r="B9715" t="s">
        <v>7</v>
      </c>
      <c r="C9715" s="1">
        <v>44986</v>
      </c>
      <c r="D9715" t="s">
        <v>416</v>
      </c>
      <c r="E9715" t="s">
        <v>65</v>
      </c>
      <c r="F9715" t="s">
        <v>65</v>
      </c>
      <c r="G9715" t="s">
        <v>20</v>
      </c>
      <c r="H9715" t="s">
        <v>0</v>
      </c>
      <c r="I9715">
        <f>MONTH(Table6[[#This Row],[Loan Date]])</f>
        <v>3</v>
      </c>
      <c r="J9715" t="str">
        <f>_xlfn.XLOOKUP(Table6[[#This Row],[Numeric Month]],$N$5:$N$11,$O$5:$O$11)</f>
        <v>Mar</v>
      </c>
      <c r="K9715" t="str">
        <f>_xlfn.XLOOKUP(Table6[[#This Row],[Loan Date]],$Q$5:$Q$152,$R$5:$R$152)</f>
        <v>Wednesday</v>
      </c>
      <c r="L9715" t="str">
        <f>_xlfn.XLOOKUP(Table6[[#This Row],[Loan Date]],$Q$5:$Q$152,$S$5:$S$152)</f>
        <v>Week 8</v>
      </c>
    </row>
    <row r="9716" spans="1:12" x14ac:dyDescent="0.2">
      <c r="A9716" s="1">
        <v>44986</v>
      </c>
      <c r="B9716" t="s">
        <v>5</v>
      </c>
      <c r="C9716" s="1">
        <v>44986</v>
      </c>
      <c r="D9716" t="s">
        <v>306</v>
      </c>
      <c r="E9716" t="s">
        <v>162</v>
      </c>
      <c r="F9716" t="s">
        <v>162</v>
      </c>
      <c r="G9716" t="s">
        <v>11</v>
      </c>
      <c r="H9716" t="s">
        <v>0</v>
      </c>
      <c r="I9716">
        <f>MONTH(Table6[[#This Row],[Loan Date]])</f>
        <v>3</v>
      </c>
      <c r="J9716" t="str">
        <f>_xlfn.XLOOKUP(Table6[[#This Row],[Numeric Month]],$N$5:$N$11,$O$5:$O$11)</f>
        <v>Mar</v>
      </c>
      <c r="K9716" t="str">
        <f>_xlfn.XLOOKUP(Table6[[#This Row],[Loan Date]],$Q$5:$Q$152,$R$5:$R$152)</f>
        <v>Wednesday</v>
      </c>
      <c r="L9716" t="str">
        <f>_xlfn.XLOOKUP(Table6[[#This Row],[Loan Date]],$Q$5:$Q$152,$S$5:$S$152)</f>
        <v>Week 8</v>
      </c>
    </row>
    <row r="9717" spans="1:12" x14ac:dyDescent="0.2">
      <c r="A9717" s="1">
        <v>44986</v>
      </c>
      <c r="B9717" t="s">
        <v>5</v>
      </c>
      <c r="C9717" s="1">
        <v>44986</v>
      </c>
      <c r="D9717" t="s">
        <v>115</v>
      </c>
      <c r="E9717" t="s">
        <v>23</v>
      </c>
      <c r="F9717" t="s">
        <v>23</v>
      </c>
      <c r="G9717" t="s">
        <v>20</v>
      </c>
      <c r="H9717" t="s">
        <v>0</v>
      </c>
      <c r="I9717">
        <f>MONTH(Table6[[#This Row],[Loan Date]])</f>
        <v>3</v>
      </c>
      <c r="J9717" t="str">
        <f>_xlfn.XLOOKUP(Table6[[#This Row],[Numeric Month]],$N$5:$N$11,$O$5:$O$11)</f>
        <v>Mar</v>
      </c>
      <c r="K9717" t="str">
        <f>_xlfn.XLOOKUP(Table6[[#This Row],[Loan Date]],$Q$5:$Q$152,$R$5:$R$152)</f>
        <v>Wednesday</v>
      </c>
      <c r="L9717" t="str">
        <f>_xlfn.XLOOKUP(Table6[[#This Row],[Loan Date]],$Q$5:$Q$152,$S$5:$S$152)</f>
        <v>Week 8</v>
      </c>
    </row>
    <row r="9718" spans="1:12" x14ac:dyDescent="0.2">
      <c r="A9718" s="1">
        <v>44986</v>
      </c>
      <c r="B9718" t="s">
        <v>7</v>
      </c>
      <c r="C9718" s="1">
        <v>44986</v>
      </c>
      <c r="D9718" t="s">
        <v>734</v>
      </c>
      <c r="E9718" t="s">
        <v>21</v>
      </c>
      <c r="F9718" t="s">
        <v>21</v>
      </c>
      <c r="G9718" t="s">
        <v>20</v>
      </c>
      <c r="H9718" t="s">
        <v>0</v>
      </c>
      <c r="I9718">
        <f>MONTH(Table6[[#This Row],[Loan Date]])</f>
        <v>3</v>
      </c>
      <c r="J9718" t="str">
        <f>_xlfn.XLOOKUP(Table6[[#This Row],[Numeric Month]],$N$5:$N$11,$O$5:$O$11)</f>
        <v>Mar</v>
      </c>
      <c r="K9718" t="str">
        <f>_xlfn.XLOOKUP(Table6[[#This Row],[Loan Date]],$Q$5:$Q$152,$R$5:$R$152)</f>
        <v>Wednesday</v>
      </c>
      <c r="L9718" t="str">
        <f>_xlfn.XLOOKUP(Table6[[#This Row],[Loan Date]],$Q$5:$Q$152,$S$5:$S$152)</f>
        <v>Week 8</v>
      </c>
    </row>
    <row r="9719" spans="1:12" x14ac:dyDescent="0.2">
      <c r="A9719" s="1">
        <v>44986</v>
      </c>
      <c r="B9719" t="s">
        <v>7</v>
      </c>
      <c r="C9719" s="1">
        <v>44986</v>
      </c>
      <c r="D9719" t="s">
        <v>24</v>
      </c>
      <c r="E9719" t="s">
        <v>23</v>
      </c>
      <c r="F9719" t="s">
        <v>23</v>
      </c>
      <c r="G9719" t="s">
        <v>20</v>
      </c>
      <c r="H9719" t="s">
        <v>0</v>
      </c>
      <c r="I9719">
        <f>MONTH(Table6[[#This Row],[Loan Date]])</f>
        <v>3</v>
      </c>
      <c r="J9719" t="str">
        <f>_xlfn.XLOOKUP(Table6[[#This Row],[Numeric Month]],$N$5:$N$11,$O$5:$O$11)</f>
        <v>Mar</v>
      </c>
      <c r="K9719" t="str">
        <f>_xlfn.XLOOKUP(Table6[[#This Row],[Loan Date]],$Q$5:$Q$152,$R$5:$R$152)</f>
        <v>Wednesday</v>
      </c>
      <c r="L9719" t="str">
        <f>_xlfn.XLOOKUP(Table6[[#This Row],[Loan Date]],$Q$5:$Q$152,$S$5:$S$152)</f>
        <v>Week 8</v>
      </c>
    </row>
    <row r="9720" spans="1:12" x14ac:dyDescent="0.2">
      <c r="A9720" s="1">
        <v>44986</v>
      </c>
      <c r="B9720" t="s">
        <v>7</v>
      </c>
      <c r="C9720" s="1">
        <v>44986</v>
      </c>
      <c r="D9720" t="s">
        <v>188</v>
      </c>
      <c r="E9720" t="s">
        <v>23</v>
      </c>
      <c r="F9720" t="s">
        <v>23</v>
      </c>
      <c r="G9720" t="s">
        <v>20</v>
      </c>
      <c r="H9720" t="s">
        <v>0</v>
      </c>
      <c r="I9720">
        <f>MONTH(Table6[[#This Row],[Loan Date]])</f>
        <v>3</v>
      </c>
      <c r="J9720" t="str">
        <f>_xlfn.XLOOKUP(Table6[[#This Row],[Numeric Month]],$N$5:$N$11,$O$5:$O$11)</f>
        <v>Mar</v>
      </c>
      <c r="K9720" t="str">
        <f>_xlfn.XLOOKUP(Table6[[#This Row],[Loan Date]],$Q$5:$Q$152,$R$5:$R$152)</f>
        <v>Wednesday</v>
      </c>
      <c r="L9720" t="str">
        <f>_xlfn.XLOOKUP(Table6[[#This Row],[Loan Date]],$Q$5:$Q$152,$S$5:$S$152)</f>
        <v>Week 8</v>
      </c>
    </row>
    <row r="9721" spans="1:12" x14ac:dyDescent="0.2">
      <c r="A9721" s="1">
        <v>44986</v>
      </c>
      <c r="B9721" t="s">
        <v>7</v>
      </c>
      <c r="C9721" s="1">
        <v>44986</v>
      </c>
      <c r="D9721" t="s">
        <v>733</v>
      </c>
      <c r="E9721" t="s">
        <v>21</v>
      </c>
      <c r="F9721" t="s">
        <v>21</v>
      </c>
      <c r="G9721" t="s">
        <v>20</v>
      </c>
      <c r="H9721" t="s">
        <v>0</v>
      </c>
      <c r="I9721">
        <f>MONTH(Table6[[#This Row],[Loan Date]])</f>
        <v>3</v>
      </c>
      <c r="J9721" t="str">
        <f>_xlfn.XLOOKUP(Table6[[#This Row],[Numeric Month]],$N$5:$N$11,$O$5:$O$11)</f>
        <v>Mar</v>
      </c>
      <c r="K9721" t="str">
        <f>_xlfn.XLOOKUP(Table6[[#This Row],[Loan Date]],$Q$5:$Q$152,$R$5:$R$152)</f>
        <v>Wednesday</v>
      </c>
      <c r="L9721" t="str">
        <f>_xlfn.XLOOKUP(Table6[[#This Row],[Loan Date]],$Q$5:$Q$152,$S$5:$S$152)</f>
        <v>Week 8</v>
      </c>
    </row>
    <row r="9722" spans="1:12" x14ac:dyDescent="0.2">
      <c r="A9722" s="1">
        <v>44986</v>
      </c>
      <c r="B9722" t="s">
        <v>7</v>
      </c>
      <c r="C9722" s="1">
        <v>44989</v>
      </c>
      <c r="D9722" t="s">
        <v>63</v>
      </c>
      <c r="E9722" t="s">
        <v>44</v>
      </c>
      <c r="F9722" t="s">
        <v>44</v>
      </c>
      <c r="G9722" t="s">
        <v>39</v>
      </c>
      <c r="H9722" t="s">
        <v>0</v>
      </c>
      <c r="I9722">
        <f>MONTH(Table6[[#This Row],[Loan Date]])</f>
        <v>3</v>
      </c>
      <c r="J9722" t="str">
        <f>_xlfn.XLOOKUP(Table6[[#This Row],[Numeric Month]],$N$5:$N$11,$O$5:$O$11)</f>
        <v>Mar</v>
      </c>
      <c r="K9722" t="str">
        <f>_xlfn.XLOOKUP(Table6[[#This Row],[Loan Date]],$Q$5:$Q$152,$R$5:$R$152)</f>
        <v>Wednesday</v>
      </c>
      <c r="L9722" t="str">
        <f>_xlfn.XLOOKUP(Table6[[#This Row],[Loan Date]],$Q$5:$Q$152,$S$5:$S$152)</f>
        <v>Week 8</v>
      </c>
    </row>
    <row r="9723" spans="1:12" x14ac:dyDescent="0.2">
      <c r="A9723" s="1">
        <v>44986</v>
      </c>
      <c r="B9723" t="s">
        <v>5</v>
      </c>
      <c r="C9723" s="1">
        <v>44986</v>
      </c>
      <c r="D9723" t="s">
        <v>183</v>
      </c>
      <c r="E9723" t="s">
        <v>41</v>
      </c>
      <c r="F9723" t="s">
        <v>40</v>
      </c>
      <c r="G9723" t="s">
        <v>39</v>
      </c>
      <c r="H9723" t="s">
        <v>0</v>
      </c>
      <c r="I9723">
        <f>MONTH(Table6[[#This Row],[Loan Date]])</f>
        <v>3</v>
      </c>
      <c r="J9723" t="str">
        <f>_xlfn.XLOOKUP(Table6[[#This Row],[Numeric Month]],$N$5:$N$11,$O$5:$O$11)</f>
        <v>Mar</v>
      </c>
      <c r="K9723" t="str">
        <f>_xlfn.XLOOKUP(Table6[[#This Row],[Loan Date]],$Q$5:$Q$152,$R$5:$R$152)</f>
        <v>Wednesday</v>
      </c>
      <c r="L9723" t="str">
        <f>_xlfn.XLOOKUP(Table6[[#This Row],[Loan Date]],$Q$5:$Q$152,$S$5:$S$152)</f>
        <v>Week 8</v>
      </c>
    </row>
    <row r="9724" spans="1:12" x14ac:dyDescent="0.2">
      <c r="A9724" s="1">
        <v>44986</v>
      </c>
      <c r="B9724" t="s">
        <v>7</v>
      </c>
      <c r="C9724" s="1">
        <v>45000</v>
      </c>
      <c r="D9724" t="s">
        <v>732</v>
      </c>
      <c r="E9724" t="s">
        <v>52</v>
      </c>
      <c r="F9724" t="s">
        <v>51</v>
      </c>
      <c r="G9724" t="s">
        <v>1</v>
      </c>
      <c r="H9724" t="s">
        <v>0</v>
      </c>
      <c r="I9724">
        <f>MONTH(Table6[[#This Row],[Loan Date]])</f>
        <v>3</v>
      </c>
      <c r="J9724" t="str">
        <f>_xlfn.XLOOKUP(Table6[[#This Row],[Numeric Month]],$N$5:$N$11,$O$5:$O$11)</f>
        <v>Mar</v>
      </c>
      <c r="K9724" t="str">
        <f>_xlfn.XLOOKUP(Table6[[#This Row],[Loan Date]],$Q$5:$Q$152,$R$5:$R$152)</f>
        <v>Wednesday</v>
      </c>
      <c r="L9724" t="str">
        <f>_xlfn.XLOOKUP(Table6[[#This Row],[Loan Date]],$Q$5:$Q$152,$S$5:$S$152)</f>
        <v>Week 8</v>
      </c>
    </row>
    <row r="9725" spans="1:12" x14ac:dyDescent="0.2">
      <c r="A9725" s="1">
        <v>44986</v>
      </c>
      <c r="B9725" t="s">
        <v>5</v>
      </c>
      <c r="C9725" s="1">
        <v>44986</v>
      </c>
      <c r="D9725" t="s">
        <v>208</v>
      </c>
      <c r="E9725" t="s">
        <v>41</v>
      </c>
      <c r="F9725" t="s">
        <v>40</v>
      </c>
      <c r="G9725" t="s">
        <v>39</v>
      </c>
      <c r="H9725" t="s">
        <v>0</v>
      </c>
      <c r="I9725">
        <f>MONTH(Table6[[#This Row],[Loan Date]])</f>
        <v>3</v>
      </c>
      <c r="J9725" t="str">
        <f>_xlfn.XLOOKUP(Table6[[#This Row],[Numeric Month]],$N$5:$N$11,$O$5:$O$11)</f>
        <v>Mar</v>
      </c>
      <c r="K9725" t="str">
        <f>_xlfn.XLOOKUP(Table6[[#This Row],[Loan Date]],$Q$5:$Q$152,$R$5:$R$152)</f>
        <v>Wednesday</v>
      </c>
      <c r="L9725" t="str">
        <f>_xlfn.XLOOKUP(Table6[[#This Row],[Loan Date]],$Q$5:$Q$152,$S$5:$S$152)</f>
        <v>Week 8</v>
      </c>
    </row>
    <row r="9726" spans="1:12" x14ac:dyDescent="0.2">
      <c r="A9726" s="1">
        <v>44986</v>
      </c>
      <c r="B9726" t="s">
        <v>5</v>
      </c>
      <c r="C9726" s="1">
        <v>45000</v>
      </c>
      <c r="D9726" t="s">
        <v>731</v>
      </c>
      <c r="E9726" t="s">
        <v>3</v>
      </c>
      <c r="F9726" t="s">
        <v>2</v>
      </c>
      <c r="G9726" t="s">
        <v>1</v>
      </c>
      <c r="H9726" t="s">
        <v>0</v>
      </c>
      <c r="I9726">
        <f>MONTH(Table6[[#This Row],[Loan Date]])</f>
        <v>3</v>
      </c>
      <c r="J9726" t="str">
        <f>_xlfn.XLOOKUP(Table6[[#This Row],[Numeric Month]],$N$5:$N$11,$O$5:$O$11)</f>
        <v>Mar</v>
      </c>
      <c r="K9726" t="str">
        <f>_xlfn.XLOOKUP(Table6[[#This Row],[Loan Date]],$Q$5:$Q$152,$R$5:$R$152)</f>
        <v>Wednesday</v>
      </c>
      <c r="L9726" t="str">
        <f>_xlfn.XLOOKUP(Table6[[#This Row],[Loan Date]],$Q$5:$Q$152,$S$5:$S$152)</f>
        <v>Week 8</v>
      </c>
    </row>
    <row r="9727" spans="1:12" x14ac:dyDescent="0.2">
      <c r="A9727" s="1">
        <v>44986</v>
      </c>
      <c r="B9727" t="s">
        <v>7</v>
      </c>
      <c r="C9727" s="1">
        <v>44986</v>
      </c>
      <c r="D9727" t="s">
        <v>428</v>
      </c>
      <c r="E9727" t="s">
        <v>37</v>
      </c>
      <c r="F9727" t="s">
        <v>37</v>
      </c>
      <c r="G9727" t="s">
        <v>20</v>
      </c>
      <c r="H9727" t="s">
        <v>0</v>
      </c>
      <c r="I9727">
        <f>MONTH(Table6[[#This Row],[Loan Date]])</f>
        <v>3</v>
      </c>
      <c r="J9727" t="str">
        <f>_xlfn.XLOOKUP(Table6[[#This Row],[Numeric Month]],$N$5:$N$11,$O$5:$O$11)</f>
        <v>Mar</v>
      </c>
      <c r="K9727" t="str">
        <f>_xlfn.XLOOKUP(Table6[[#This Row],[Loan Date]],$Q$5:$Q$152,$R$5:$R$152)</f>
        <v>Wednesday</v>
      </c>
      <c r="L9727" t="str">
        <f>_xlfn.XLOOKUP(Table6[[#This Row],[Loan Date]],$Q$5:$Q$152,$S$5:$S$152)</f>
        <v>Week 8</v>
      </c>
    </row>
    <row r="9728" spans="1:12" x14ac:dyDescent="0.2">
      <c r="A9728" s="1">
        <v>44986</v>
      </c>
      <c r="B9728" t="s">
        <v>7</v>
      </c>
      <c r="C9728" s="1">
        <v>44986</v>
      </c>
      <c r="D9728" t="s">
        <v>175</v>
      </c>
      <c r="E9728" t="s">
        <v>21</v>
      </c>
      <c r="F9728" t="s">
        <v>21</v>
      </c>
      <c r="G9728" t="s">
        <v>20</v>
      </c>
      <c r="H9728" t="s">
        <v>0</v>
      </c>
      <c r="I9728">
        <f>MONTH(Table6[[#This Row],[Loan Date]])</f>
        <v>3</v>
      </c>
      <c r="J9728" t="str">
        <f>_xlfn.XLOOKUP(Table6[[#This Row],[Numeric Month]],$N$5:$N$11,$O$5:$O$11)</f>
        <v>Mar</v>
      </c>
      <c r="K9728" t="str">
        <f>_xlfn.XLOOKUP(Table6[[#This Row],[Loan Date]],$Q$5:$Q$152,$R$5:$R$152)</f>
        <v>Wednesday</v>
      </c>
      <c r="L9728" t="str">
        <f>_xlfn.XLOOKUP(Table6[[#This Row],[Loan Date]],$Q$5:$Q$152,$S$5:$S$152)</f>
        <v>Week 8</v>
      </c>
    </row>
    <row r="9729" spans="1:12" x14ac:dyDescent="0.2">
      <c r="A9729" s="1">
        <v>44986</v>
      </c>
      <c r="B9729" t="s">
        <v>7</v>
      </c>
      <c r="C9729" s="1">
        <v>44986</v>
      </c>
      <c r="D9729" t="s">
        <v>177</v>
      </c>
      <c r="E9729" t="s">
        <v>176</v>
      </c>
      <c r="F9729" t="s">
        <v>23</v>
      </c>
      <c r="G9729" t="s">
        <v>20</v>
      </c>
      <c r="H9729" t="s">
        <v>0</v>
      </c>
      <c r="I9729">
        <f>MONTH(Table6[[#This Row],[Loan Date]])</f>
        <v>3</v>
      </c>
      <c r="J9729" t="str">
        <f>_xlfn.XLOOKUP(Table6[[#This Row],[Numeric Month]],$N$5:$N$11,$O$5:$O$11)</f>
        <v>Mar</v>
      </c>
      <c r="K9729" t="str">
        <f>_xlfn.XLOOKUP(Table6[[#This Row],[Loan Date]],$Q$5:$Q$152,$R$5:$R$152)</f>
        <v>Wednesday</v>
      </c>
      <c r="L9729" t="str">
        <f>_xlfn.XLOOKUP(Table6[[#This Row],[Loan Date]],$Q$5:$Q$152,$S$5:$S$152)</f>
        <v>Week 8</v>
      </c>
    </row>
    <row r="9730" spans="1:12" x14ac:dyDescent="0.2">
      <c r="A9730" s="1">
        <v>44986</v>
      </c>
      <c r="B9730" t="s">
        <v>7</v>
      </c>
      <c r="C9730" s="1">
        <v>44986</v>
      </c>
      <c r="D9730" t="s">
        <v>31</v>
      </c>
      <c r="E9730" t="s">
        <v>21</v>
      </c>
      <c r="F9730" t="s">
        <v>21</v>
      </c>
      <c r="G9730" t="s">
        <v>20</v>
      </c>
      <c r="H9730" t="s">
        <v>0</v>
      </c>
      <c r="I9730">
        <f>MONTH(Table6[[#This Row],[Loan Date]])</f>
        <v>3</v>
      </c>
      <c r="J9730" t="str">
        <f>_xlfn.XLOOKUP(Table6[[#This Row],[Numeric Month]],$N$5:$N$11,$O$5:$O$11)</f>
        <v>Mar</v>
      </c>
      <c r="K9730" t="str">
        <f>_xlfn.XLOOKUP(Table6[[#This Row],[Loan Date]],$Q$5:$Q$152,$R$5:$R$152)</f>
        <v>Wednesday</v>
      </c>
      <c r="L9730" t="str">
        <f>_xlfn.XLOOKUP(Table6[[#This Row],[Loan Date]],$Q$5:$Q$152,$S$5:$S$152)</f>
        <v>Week 8</v>
      </c>
    </row>
    <row r="9731" spans="1:12" x14ac:dyDescent="0.2">
      <c r="A9731" s="1">
        <v>44986</v>
      </c>
      <c r="B9731" t="s">
        <v>7</v>
      </c>
      <c r="C9731" s="1">
        <v>44986</v>
      </c>
      <c r="D9731" t="s">
        <v>29</v>
      </c>
      <c r="E9731" t="s">
        <v>23</v>
      </c>
      <c r="F9731" t="s">
        <v>23</v>
      </c>
      <c r="G9731" t="s">
        <v>20</v>
      </c>
      <c r="H9731" t="s">
        <v>0</v>
      </c>
      <c r="I9731">
        <f>MONTH(Table6[[#This Row],[Loan Date]])</f>
        <v>3</v>
      </c>
      <c r="J9731" t="str">
        <f>_xlfn.XLOOKUP(Table6[[#This Row],[Numeric Month]],$N$5:$N$11,$O$5:$O$11)</f>
        <v>Mar</v>
      </c>
      <c r="K9731" t="str">
        <f>_xlfn.XLOOKUP(Table6[[#This Row],[Loan Date]],$Q$5:$Q$152,$R$5:$R$152)</f>
        <v>Wednesday</v>
      </c>
      <c r="L9731" t="str">
        <f>_xlfn.XLOOKUP(Table6[[#This Row],[Loan Date]],$Q$5:$Q$152,$S$5:$S$152)</f>
        <v>Week 8</v>
      </c>
    </row>
    <row r="9732" spans="1:12" x14ac:dyDescent="0.2">
      <c r="A9732" s="1">
        <v>44986</v>
      </c>
      <c r="B9732" t="s">
        <v>7</v>
      </c>
      <c r="C9732" s="1">
        <v>44993</v>
      </c>
      <c r="D9732" t="s">
        <v>730</v>
      </c>
      <c r="E9732" t="s">
        <v>15</v>
      </c>
      <c r="F9732" t="s">
        <v>14</v>
      </c>
      <c r="G9732" t="s">
        <v>1</v>
      </c>
      <c r="H9732" t="s">
        <v>0</v>
      </c>
      <c r="I9732">
        <f>MONTH(Table6[[#This Row],[Loan Date]])</f>
        <v>3</v>
      </c>
      <c r="J9732" t="str">
        <f>_xlfn.XLOOKUP(Table6[[#This Row],[Numeric Month]],$N$5:$N$11,$O$5:$O$11)</f>
        <v>Mar</v>
      </c>
      <c r="K9732" t="str">
        <f>_xlfn.XLOOKUP(Table6[[#This Row],[Loan Date]],$Q$5:$Q$152,$R$5:$R$152)</f>
        <v>Wednesday</v>
      </c>
      <c r="L9732" t="str">
        <f>_xlfn.XLOOKUP(Table6[[#This Row],[Loan Date]],$Q$5:$Q$152,$S$5:$S$152)</f>
        <v>Week 8</v>
      </c>
    </row>
    <row r="9733" spans="1:12" x14ac:dyDescent="0.2">
      <c r="A9733" s="1">
        <v>44986</v>
      </c>
      <c r="B9733" t="s">
        <v>7</v>
      </c>
      <c r="C9733" s="1">
        <v>44986</v>
      </c>
      <c r="D9733" t="s">
        <v>31</v>
      </c>
      <c r="E9733" t="s">
        <v>21</v>
      </c>
      <c r="F9733" t="s">
        <v>21</v>
      </c>
      <c r="G9733" t="s">
        <v>20</v>
      </c>
      <c r="H9733" t="s">
        <v>0</v>
      </c>
      <c r="I9733">
        <f>MONTH(Table6[[#This Row],[Loan Date]])</f>
        <v>3</v>
      </c>
      <c r="J9733" t="str">
        <f>_xlfn.XLOOKUP(Table6[[#This Row],[Numeric Month]],$N$5:$N$11,$O$5:$O$11)</f>
        <v>Mar</v>
      </c>
      <c r="K9733" t="str">
        <f>_xlfn.XLOOKUP(Table6[[#This Row],[Loan Date]],$Q$5:$Q$152,$R$5:$R$152)</f>
        <v>Wednesday</v>
      </c>
      <c r="L9733" t="str">
        <f>_xlfn.XLOOKUP(Table6[[#This Row],[Loan Date]],$Q$5:$Q$152,$S$5:$S$152)</f>
        <v>Week 8</v>
      </c>
    </row>
    <row r="9734" spans="1:12" x14ac:dyDescent="0.2">
      <c r="A9734" s="1">
        <v>44986</v>
      </c>
      <c r="B9734" t="s">
        <v>7</v>
      </c>
      <c r="C9734" s="1">
        <v>44986</v>
      </c>
      <c r="D9734" t="s">
        <v>29</v>
      </c>
      <c r="E9734" t="s">
        <v>23</v>
      </c>
      <c r="F9734" t="s">
        <v>23</v>
      </c>
      <c r="G9734" t="s">
        <v>20</v>
      </c>
      <c r="H9734" t="s">
        <v>0</v>
      </c>
      <c r="I9734">
        <f>MONTH(Table6[[#This Row],[Loan Date]])</f>
        <v>3</v>
      </c>
      <c r="J9734" t="str">
        <f>_xlfn.XLOOKUP(Table6[[#This Row],[Numeric Month]],$N$5:$N$11,$O$5:$O$11)</f>
        <v>Mar</v>
      </c>
      <c r="K9734" t="str">
        <f>_xlfn.XLOOKUP(Table6[[#This Row],[Loan Date]],$Q$5:$Q$152,$R$5:$R$152)</f>
        <v>Wednesday</v>
      </c>
      <c r="L9734" t="str">
        <f>_xlfn.XLOOKUP(Table6[[#This Row],[Loan Date]],$Q$5:$Q$152,$S$5:$S$152)</f>
        <v>Week 8</v>
      </c>
    </row>
    <row r="9735" spans="1:12" x14ac:dyDescent="0.2">
      <c r="A9735" s="1">
        <v>44986</v>
      </c>
      <c r="B9735" t="s">
        <v>7</v>
      </c>
      <c r="C9735" s="1">
        <v>44993</v>
      </c>
      <c r="D9735" t="s">
        <v>729</v>
      </c>
      <c r="E9735" t="s">
        <v>52</v>
      </c>
      <c r="F9735" t="s">
        <v>51</v>
      </c>
      <c r="G9735" t="s">
        <v>1</v>
      </c>
      <c r="H9735" t="s">
        <v>0</v>
      </c>
      <c r="I9735">
        <f>MONTH(Table6[[#This Row],[Loan Date]])</f>
        <v>3</v>
      </c>
      <c r="J9735" t="str">
        <f>_xlfn.XLOOKUP(Table6[[#This Row],[Numeric Month]],$N$5:$N$11,$O$5:$O$11)</f>
        <v>Mar</v>
      </c>
      <c r="K9735" t="str">
        <f>_xlfn.XLOOKUP(Table6[[#This Row],[Loan Date]],$Q$5:$Q$152,$R$5:$R$152)</f>
        <v>Wednesday</v>
      </c>
      <c r="L9735" t="str">
        <f>_xlfn.XLOOKUP(Table6[[#This Row],[Loan Date]],$Q$5:$Q$152,$S$5:$S$152)</f>
        <v>Week 8</v>
      </c>
    </row>
    <row r="9736" spans="1:12" x14ac:dyDescent="0.2">
      <c r="A9736" s="1">
        <v>44986</v>
      </c>
      <c r="B9736" t="s">
        <v>5</v>
      </c>
      <c r="C9736" s="1">
        <v>44986</v>
      </c>
      <c r="D9736" t="s">
        <v>561</v>
      </c>
      <c r="E9736" t="s">
        <v>49</v>
      </c>
      <c r="F9736" t="s">
        <v>49</v>
      </c>
      <c r="G9736" t="s">
        <v>20</v>
      </c>
      <c r="H9736" t="s">
        <v>0</v>
      </c>
      <c r="I9736">
        <f>MONTH(Table6[[#This Row],[Loan Date]])</f>
        <v>3</v>
      </c>
      <c r="J9736" t="str">
        <f>_xlfn.XLOOKUP(Table6[[#This Row],[Numeric Month]],$N$5:$N$11,$O$5:$O$11)</f>
        <v>Mar</v>
      </c>
      <c r="K9736" t="str">
        <f>_xlfn.XLOOKUP(Table6[[#This Row],[Loan Date]],$Q$5:$Q$152,$R$5:$R$152)</f>
        <v>Wednesday</v>
      </c>
      <c r="L9736" t="str">
        <f>_xlfn.XLOOKUP(Table6[[#This Row],[Loan Date]],$Q$5:$Q$152,$S$5:$S$152)</f>
        <v>Week 8</v>
      </c>
    </row>
    <row r="9737" spans="1:12" x14ac:dyDescent="0.2">
      <c r="A9737" s="1">
        <v>44986</v>
      </c>
      <c r="B9737" t="s">
        <v>5</v>
      </c>
      <c r="C9737" s="1">
        <v>45000</v>
      </c>
      <c r="D9737" t="s">
        <v>728</v>
      </c>
      <c r="E9737" t="s">
        <v>3</v>
      </c>
      <c r="F9737" t="s">
        <v>2</v>
      </c>
      <c r="G9737" t="s">
        <v>1</v>
      </c>
      <c r="H9737" t="s">
        <v>0</v>
      </c>
      <c r="I9737">
        <f>MONTH(Table6[[#This Row],[Loan Date]])</f>
        <v>3</v>
      </c>
      <c r="J9737" t="str">
        <f>_xlfn.XLOOKUP(Table6[[#This Row],[Numeric Month]],$N$5:$N$11,$O$5:$O$11)</f>
        <v>Mar</v>
      </c>
      <c r="K9737" t="str">
        <f>_xlfn.XLOOKUP(Table6[[#This Row],[Loan Date]],$Q$5:$Q$152,$R$5:$R$152)</f>
        <v>Wednesday</v>
      </c>
      <c r="L9737" t="str">
        <f>_xlfn.XLOOKUP(Table6[[#This Row],[Loan Date]],$Q$5:$Q$152,$S$5:$S$152)</f>
        <v>Week 8</v>
      </c>
    </row>
    <row r="9738" spans="1:12" x14ac:dyDescent="0.2">
      <c r="A9738" s="1">
        <v>44986</v>
      </c>
      <c r="B9738" t="s">
        <v>7</v>
      </c>
      <c r="C9738" s="1">
        <v>44989</v>
      </c>
      <c r="D9738" t="s">
        <v>63</v>
      </c>
      <c r="E9738" t="s">
        <v>44</v>
      </c>
      <c r="F9738" t="s">
        <v>44</v>
      </c>
      <c r="G9738" t="s">
        <v>39</v>
      </c>
      <c r="H9738" t="s">
        <v>0</v>
      </c>
      <c r="I9738">
        <f>MONTH(Table6[[#This Row],[Loan Date]])</f>
        <v>3</v>
      </c>
      <c r="J9738" t="str">
        <f>_xlfn.XLOOKUP(Table6[[#This Row],[Numeric Month]],$N$5:$N$11,$O$5:$O$11)</f>
        <v>Mar</v>
      </c>
      <c r="K9738" t="str">
        <f>_xlfn.XLOOKUP(Table6[[#This Row],[Loan Date]],$Q$5:$Q$152,$R$5:$R$152)</f>
        <v>Wednesday</v>
      </c>
      <c r="L9738" t="str">
        <f>_xlfn.XLOOKUP(Table6[[#This Row],[Loan Date]],$Q$5:$Q$152,$S$5:$S$152)</f>
        <v>Week 8</v>
      </c>
    </row>
    <row r="9739" spans="1:12" x14ac:dyDescent="0.2">
      <c r="A9739" s="1">
        <v>44986</v>
      </c>
      <c r="B9739" t="s">
        <v>7</v>
      </c>
      <c r="C9739" s="1">
        <v>44986</v>
      </c>
      <c r="D9739" t="s">
        <v>632</v>
      </c>
      <c r="E9739" t="s">
        <v>12</v>
      </c>
      <c r="F9739" t="s">
        <v>12</v>
      </c>
      <c r="G9739" t="s">
        <v>11</v>
      </c>
      <c r="H9739" t="s">
        <v>0</v>
      </c>
      <c r="I9739">
        <f>MONTH(Table6[[#This Row],[Loan Date]])</f>
        <v>3</v>
      </c>
      <c r="J9739" t="str">
        <f>_xlfn.XLOOKUP(Table6[[#This Row],[Numeric Month]],$N$5:$N$11,$O$5:$O$11)</f>
        <v>Mar</v>
      </c>
      <c r="K9739" t="str">
        <f>_xlfn.XLOOKUP(Table6[[#This Row],[Loan Date]],$Q$5:$Q$152,$R$5:$R$152)</f>
        <v>Wednesday</v>
      </c>
      <c r="L9739" t="str">
        <f>_xlfn.XLOOKUP(Table6[[#This Row],[Loan Date]],$Q$5:$Q$152,$S$5:$S$152)</f>
        <v>Week 8</v>
      </c>
    </row>
    <row r="9740" spans="1:12" x14ac:dyDescent="0.2">
      <c r="A9740" s="1">
        <v>44986</v>
      </c>
      <c r="B9740" t="s">
        <v>7</v>
      </c>
      <c r="C9740" s="1">
        <v>44986</v>
      </c>
      <c r="D9740" t="s">
        <v>727</v>
      </c>
      <c r="E9740" t="s">
        <v>122</v>
      </c>
      <c r="F9740" t="s">
        <v>122</v>
      </c>
      <c r="G9740" t="s">
        <v>11</v>
      </c>
      <c r="H9740" t="s">
        <v>0</v>
      </c>
      <c r="I9740">
        <f>MONTH(Table6[[#This Row],[Loan Date]])</f>
        <v>3</v>
      </c>
      <c r="J9740" t="str">
        <f>_xlfn.XLOOKUP(Table6[[#This Row],[Numeric Month]],$N$5:$N$11,$O$5:$O$11)</f>
        <v>Mar</v>
      </c>
      <c r="K9740" t="str">
        <f>_xlfn.XLOOKUP(Table6[[#This Row],[Loan Date]],$Q$5:$Q$152,$R$5:$R$152)</f>
        <v>Wednesday</v>
      </c>
      <c r="L9740" t="str">
        <f>_xlfn.XLOOKUP(Table6[[#This Row],[Loan Date]],$Q$5:$Q$152,$S$5:$S$152)</f>
        <v>Week 8</v>
      </c>
    </row>
    <row r="9741" spans="1:12" x14ac:dyDescent="0.2">
      <c r="A9741" s="1">
        <v>44986</v>
      </c>
      <c r="B9741" t="s">
        <v>7</v>
      </c>
      <c r="C9741" s="1">
        <v>44986</v>
      </c>
      <c r="D9741" t="s">
        <v>589</v>
      </c>
      <c r="E9741" t="s">
        <v>21</v>
      </c>
      <c r="F9741" t="s">
        <v>21</v>
      </c>
      <c r="G9741" t="s">
        <v>20</v>
      </c>
      <c r="H9741" t="s">
        <v>0</v>
      </c>
      <c r="I9741">
        <f>MONTH(Table6[[#This Row],[Loan Date]])</f>
        <v>3</v>
      </c>
      <c r="J9741" t="str">
        <f>_xlfn.XLOOKUP(Table6[[#This Row],[Numeric Month]],$N$5:$N$11,$O$5:$O$11)</f>
        <v>Mar</v>
      </c>
      <c r="K9741" t="str">
        <f>_xlfn.XLOOKUP(Table6[[#This Row],[Loan Date]],$Q$5:$Q$152,$R$5:$R$152)</f>
        <v>Wednesday</v>
      </c>
      <c r="L9741" t="str">
        <f>_xlfn.XLOOKUP(Table6[[#This Row],[Loan Date]],$Q$5:$Q$152,$S$5:$S$152)</f>
        <v>Week 8</v>
      </c>
    </row>
    <row r="9742" spans="1:12" x14ac:dyDescent="0.2">
      <c r="A9742" s="1">
        <v>44986</v>
      </c>
      <c r="B9742" t="s">
        <v>7</v>
      </c>
      <c r="C9742" s="1">
        <v>44986</v>
      </c>
      <c r="D9742" t="s">
        <v>97</v>
      </c>
      <c r="E9742" t="s">
        <v>23</v>
      </c>
      <c r="F9742" t="s">
        <v>23</v>
      </c>
      <c r="G9742" t="s">
        <v>20</v>
      </c>
      <c r="H9742" t="s">
        <v>0</v>
      </c>
      <c r="I9742">
        <f>MONTH(Table6[[#This Row],[Loan Date]])</f>
        <v>3</v>
      </c>
      <c r="J9742" t="str">
        <f>_xlfn.XLOOKUP(Table6[[#This Row],[Numeric Month]],$N$5:$N$11,$O$5:$O$11)</f>
        <v>Mar</v>
      </c>
      <c r="K9742" t="str">
        <f>_xlfn.XLOOKUP(Table6[[#This Row],[Loan Date]],$Q$5:$Q$152,$R$5:$R$152)</f>
        <v>Wednesday</v>
      </c>
      <c r="L9742" t="str">
        <f>_xlfn.XLOOKUP(Table6[[#This Row],[Loan Date]],$Q$5:$Q$152,$S$5:$S$152)</f>
        <v>Week 8</v>
      </c>
    </row>
    <row r="9743" spans="1:12" x14ac:dyDescent="0.2">
      <c r="A9743" s="1">
        <v>44986</v>
      </c>
      <c r="B9743" t="s">
        <v>7</v>
      </c>
      <c r="C9743" s="1">
        <v>44997</v>
      </c>
      <c r="D9743" t="s">
        <v>18</v>
      </c>
      <c r="E9743" t="s">
        <v>15</v>
      </c>
      <c r="F9743" t="s">
        <v>14</v>
      </c>
      <c r="G9743" t="s">
        <v>1</v>
      </c>
      <c r="H9743" t="s">
        <v>0</v>
      </c>
      <c r="I9743">
        <f>MONTH(Table6[[#This Row],[Loan Date]])</f>
        <v>3</v>
      </c>
      <c r="J9743" t="str">
        <f>_xlfn.XLOOKUP(Table6[[#This Row],[Numeric Month]],$N$5:$N$11,$O$5:$O$11)</f>
        <v>Mar</v>
      </c>
      <c r="K9743" t="str">
        <f>_xlfn.XLOOKUP(Table6[[#This Row],[Loan Date]],$Q$5:$Q$152,$R$5:$R$152)</f>
        <v>Wednesday</v>
      </c>
      <c r="L9743" t="str">
        <f>_xlfn.XLOOKUP(Table6[[#This Row],[Loan Date]],$Q$5:$Q$152,$S$5:$S$152)</f>
        <v>Week 8</v>
      </c>
    </row>
    <row r="9744" spans="1:12" x14ac:dyDescent="0.2">
      <c r="A9744" s="1">
        <v>44986</v>
      </c>
      <c r="B9744" t="s">
        <v>7</v>
      </c>
      <c r="C9744" s="1">
        <v>44986</v>
      </c>
      <c r="D9744" t="s">
        <v>38</v>
      </c>
      <c r="E9744" t="s">
        <v>37</v>
      </c>
      <c r="F9744" t="s">
        <v>37</v>
      </c>
      <c r="G9744" t="s">
        <v>20</v>
      </c>
      <c r="H9744" t="s">
        <v>0</v>
      </c>
      <c r="I9744">
        <f>MONTH(Table6[[#This Row],[Loan Date]])</f>
        <v>3</v>
      </c>
      <c r="J9744" t="str">
        <f>_xlfn.XLOOKUP(Table6[[#This Row],[Numeric Month]],$N$5:$N$11,$O$5:$O$11)</f>
        <v>Mar</v>
      </c>
      <c r="K9744" t="str">
        <f>_xlfn.XLOOKUP(Table6[[#This Row],[Loan Date]],$Q$5:$Q$152,$R$5:$R$152)</f>
        <v>Wednesday</v>
      </c>
      <c r="L9744" t="str">
        <f>_xlfn.XLOOKUP(Table6[[#This Row],[Loan Date]],$Q$5:$Q$152,$S$5:$S$152)</f>
        <v>Week 8</v>
      </c>
    </row>
    <row r="9745" spans="1:12" x14ac:dyDescent="0.2">
      <c r="A9745" s="1">
        <v>44986</v>
      </c>
      <c r="B9745" t="s">
        <v>7</v>
      </c>
      <c r="C9745" s="1">
        <v>44986</v>
      </c>
      <c r="D9745" t="s">
        <v>227</v>
      </c>
      <c r="E9745" t="s">
        <v>49</v>
      </c>
      <c r="F9745" t="s">
        <v>49</v>
      </c>
      <c r="G9745" t="s">
        <v>20</v>
      </c>
      <c r="H9745" t="s">
        <v>0</v>
      </c>
      <c r="I9745">
        <f>MONTH(Table6[[#This Row],[Loan Date]])</f>
        <v>3</v>
      </c>
      <c r="J9745" t="str">
        <f>_xlfn.XLOOKUP(Table6[[#This Row],[Numeric Month]],$N$5:$N$11,$O$5:$O$11)</f>
        <v>Mar</v>
      </c>
      <c r="K9745" t="str">
        <f>_xlfn.XLOOKUP(Table6[[#This Row],[Loan Date]],$Q$5:$Q$152,$R$5:$R$152)</f>
        <v>Wednesday</v>
      </c>
      <c r="L9745" t="str">
        <f>_xlfn.XLOOKUP(Table6[[#This Row],[Loan Date]],$Q$5:$Q$152,$S$5:$S$152)</f>
        <v>Week 8</v>
      </c>
    </row>
    <row r="9746" spans="1:12" x14ac:dyDescent="0.2">
      <c r="A9746" s="1">
        <v>44986</v>
      </c>
      <c r="B9746" t="s">
        <v>5</v>
      </c>
      <c r="C9746" s="1">
        <v>44986</v>
      </c>
      <c r="D9746" t="s">
        <v>99</v>
      </c>
      <c r="E9746" t="s">
        <v>21</v>
      </c>
      <c r="F9746" t="s">
        <v>21</v>
      </c>
      <c r="G9746" t="s">
        <v>20</v>
      </c>
      <c r="H9746" t="s">
        <v>0</v>
      </c>
      <c r="I9746">
        <f>MONTH(Table6[[#This Row],[Loan Date]])</f>
        <v>3</v>
      </c>
      <c r="J9746" t="str">
        <f>_xlfn.XLOOKUP(Table6[[#This Row],[Numeric Month]],$N$5:$N$11,$O$5:$O$11)</f>
        <v>Mar</v>
      </c>
      <c r="K9746" t="str">
        <f>_xlfn.XLOOKUP(Table6[[#This Row],[Loan Date]],$Q$5:$Q$152,$R$5:$R$152)</f>
        <v>Wednesday</v>
      </c>
      <c r="L9746" t="str">
        <f>_xlfn.XLOOKUP(Table6[[#This Row],[Loan Date]],$Q$5:$Q$152,$S$5:$S$152)</f>
        <v>Week 8</v>
      </c>
    </row>
    <row r="9747" spans="1:12" x14ac:dyDescent="0.2">
      <c r="A9747" s="1">
        <v>44986</v>
      </c>
      <c r="B9747" t="s">
        <v>5</v>
      </c>
      <c r="C9747" s="1">
        <v>44986</v>
      </c>
      <c r="D9747" t="s">
        <v>236</v>
      </c>
      <c r="E9747" t="s">
        <v>23</v>
      </c>
      <c r="F9747" t="s">
        <v>23</v>
      </c>
      <c r="G9747" t="s">
        <v>20</v>
      </c>
      <c r="H9747" t="s">
        <v>0</v>
      </c>
      <c r="I9747">
        <f>MONTH(Table6[[#This Row],[Loan Date]])</f>
        <v>3</v>
      </c>
      <c r="J9747" t="str">
        <f>_xlfn.XLOOKUP(Table6[[#This Row],[Numeric Month]],$N$5:$N$11,$O$5:$O$11)</f>
        <v>Mar</v>
      </c>
      <c r="K9747" t="str">
        <f>_xlfn.XLOOKUP(Table6[[#This Row],[Loan Date]],$Q$5:$Q$152,$R$5:$R$152)</f>
        <v>Wednesday</v>
      </c>
      <c r="L9747" t="str">
        <f>_xlfn.XLOOKUP(Table6[[#This Row],[Loan Date]],$Q$5:$Q$152,$S$5:$S$152)</f>
        <v>Week 8</v>
      </c>
    </row>
    <row r="9748" spans="1:12" x14ac:dyDescent="0.2">
      <c r="A9748" s="1">
        <v>44986</v>
      </c>
      <c r="B9748" t="s">
        <v>5</v>
      </c>
      <c r="C9748" s="1">
        <v>44986</v>
      </c>
      <c r="D9748" t="s">
        <v>119</v>
      </c>
      <c r="E9748" t="s">
        <v>21</v>
      </c>
      <c r="F9748" t="s">
        <v>21</v>
      </c>
      <c r="G9748" t="s">
        <v>20</v>
      </c>
      <c r="H9748" t="s">
        <v>0</v>
      </c>
      <c r="I9748">
        <f>MONTH(Table6[[#This Row],[Loan Date]])</f>
        <v>3</v>
      </c>
      <c r="J9748" t="str">
        <f>_xlfn.XLOOKUP(Table6[[#This Row],[Numeric Month]],$N$5:$N$11,$O$5:$O$11)</f>
        <v>Mar</v>
      </c>
      <c r="K9748" t="str">
        <f>_xlfn.XLOOKUP(Table6[[#This Row],[Loan Date]],$Q$5:$Q$152,$R$5:$R$152)</f>
        <v>Wednesday</v>
      </c>
      <c r="L9748" t="str">
        <f>_xlfn.XLOOKUP(Table6[[#This Row],[Loan Date]],$Q$5:$Q$152,$S$5:$S$152)</f>
        <v>Week 8</v>
      </c>
    </row>
    <row r="9749" spans="1:12" x14ac:dyDescent="0.2">
      <c r="A9749" s="1">
        <v>44986</v>
      </c>
      <c r="B9749" t="s">
        <v>5</v>
      </c>
      <c r="C9749" s="1">
        <v>44986</v>
      </c>
      <c r="D9749" t="s">
        <v>30</v>
      </c>
      <c r="E9749" t="s">
        <v>23</v>
      </c>
      <c r="F9749" t="s">
        <v>23</v>
      </c>
      <c r="G9749" t="s">
        <v>20</v>
      </c>
      <c r="H9749" t="s">
        <v>0</v>
      </c>
      <c r="I9749">
        <f>MONTH(Table6[[#This Row],[Loan Date]])</f>
        <v>3</v>
      </c>
      <c r="J9749" t="str">
        <f>_xlfn.XLOOKUP(Table6[[#This Row],[Numeric Month]],$N$5:$N$11,$O$5:$O$11)</f>
        <v>Mar</v>
      </c>
      <c r="K9749" t="str">
        <f>_xlfn.XLOOKUP(Table6[[#This Row],[Loan Date]],$Q$5:$Q$152,$R$5:$R$152)</f>
        <v>Wednesday</v>
      </c>
      <c r="L9749" t="str">
        <f>_xlfn.XLOOKUP(Table6[[#This Row],[Loan Date]],$Q$5:$Q$152,$S$5:$S$152)</f>
        <v>Week 8</v>
      </c>
    </row>
    <row r="9750" spans="1:12" x14ac:dyDescent="0.2">
      <c r="A9750" s="1">
        <v>44986</v>
      </c>
      <c r="B9750" t="s">
        <v>7</v>
      </c>
      <c r="C9750" s="1">
        <v>45000</v>
      </c>
      <c r="D9750" t="s">
        <v>726</v>
      </c>
      <c r="E9750" t="s">
        <v>15</v>
      </c>
      <c r="F9750" t="s">
        <v>14</v>
      </c>
      <c r="G9750" t="s">
        <v>1</v>
      </c>
      <c r="H9750" t="s">
        <v>0</v>
      </c>
      <c r="I9750">
        <f>MONTH(Table6[[#This Row],[Loan Date]])</f>
        <v>3</v>
      </c>
      <c r="J9750" t="str">
        <f>_xlfn.XLOOKUP(Table6[[#This Row],[Numeric Month]],$N$5:$N$11,$O$5:$O$11)</f>
        <v>Mar</v>
      </c>
      <c r="K9750" t="str">
        <f>_xlfn.XLOOKUP(Table6[[#This Row],[Loan Date]],$Q$5:$Q$152,$R$5:$R$152)</f>
        <v>Wednesday</v>
      </c>
      <c r="L9750" t="str">
        <f>_xlfn.XLOOKUP(Table6[[#This Row],[Loan Date]],$Q$5:$Q$152,$S$5:$S$152)</f>
        <v>Week 8</v>
      </c>
    </row>
    <row r="9751" spans="1:12" x14ac:dyDescent="0.2">
      <c r="A9751" s="1">
        <v>44986</v>
      </c>
      <c r="B9751" t="s">
        <v>7</v>
      </c>
      <c r="C9751" s="1">
        <v>44986</v>
      </c>
      <c r="D9751" t="s">
        <v>660</v>
      </c>
      <c r="E9751" t="s">
        <v>21</v>
      </c>
      <c r="F9751" t="s">
        <v>21</v>
      </c>
      <c r="G9751" t="s">
        <v>20</v>
      </c>
      <c r="H9751" t="s">
        <v>0</v>
      </c>
      <c r="I9751">
        <f>MONTH(Table6[[#This Row],[Loan Date]])</f>
        <v>3</v>
      </c>
      <c r="J9751" t="str">
        <f>_xlfn.XLOOKUP(Table6[[#This Row],[Numeric Month]],$N$5:$N$11,$O$5:$O$11)</f>
        <v>Mar</v>
      </c>
      <c r="K9751" t="str">
        <f>_xlfn.XLOOKUP(Table6[[#This Row],[Loan Date]],$Q$5:$Q$152,$R$5:$R$152)</f>
        <v>Wednesday</v>
      </c>
      <c r="L9751" t="str">
        <f>_xlfn.XLOOKUP(Table6[[#This Row],[Loan Date]],$Q$5:$Q$152,$S$5:$S$152)</f>
        <v>Week 8</v>
      </c>
    </row>
    <row r="9752" spans="1:12" x14ac:dyDescent="0.2">
      <c r="A9752" s="1">
        <v>44986</v>
      </c>
      <c r="B9752" t="s">
        <v>7</v>
      </c>
      <c r="C9752" s="1">
        <v>44987</v>
      </c>
      <c r="D9752" t="s">
        <v>297</v>
      </c>
      <c r="E9752" t="s">
        <v>23</v>
      </c>
      <c r="F9752" t="s">
        <v>23</v>
      </c>
      <c r="G9752" t="s">
        <v>20</v>
      </c>
      <c r="H9752" t="s">
        <v>0</v>
      </c>
      <c r="I9752">
        <f>MONTH(Table6[[#This Row],[Loan Date]])</f>
        <v>3</v>
      </c>
      <c r="J9752" t="str">
        <f>_xlfn.XLOOKUP(Table6[[#This Row],[Numeric Month]],$N$5:$N$11,$O$5:$O$11)</f>
        <v>Mar</v>
      </c>
      <c r="K9752" t="str">
        <f>_xlfn.XLOOKUP(Table6[[#This Row],[Loan Date]],$Q$5:$Q$152,$R$5:$R$152)</f>
        <v>Wednesday</v>
      </c>
      <c r="L9752" t="str">
        <f>_xlfn.XLOOKUP(Table6[[#This Row],[Loan Date]],$Q$5:$Q$152,$S$5:$S$152)</f>
        <v>Week 8</v>
      </c>
    </row>
    <row r="9753" spans="1:12" x14ac:dyDescent="0.2">
      <c r="A9753" s="1">
        <v>44986</v>
      </c>
      <c r="B9753" t="s">
        <v>7</v>
      </c>
      <c r="C9753" s="1">
        <v>44993</v>
      </c>
      <c r="D9753" t="s">
        <v>725</v>
      </c>
      <c r="E9753" t="s">
        <v>52</v>
      </c>
      <c r="F9753" t="s">
        <v>51</v>
      </c>
      <c r="G9753" t="s">
        <v>1</v>
      </c>
      <c r="H9753" t="s">
        <v>0</v>
      </c>
      <c r="I9753">
        <f>MONTH(Table6[[#This Row],[Loan Date]])</f>
        <v>3</v>
      </c>
      <c r="J9753" t="str">
        <f>_xlfn.XLOOKUP(Table6[[#This Row],[Numeric Month]],$N$5:$N$11,$O$5:$O$11)</f>
        <v>Mar</v>
      </c>
      <c r="K9753" t="str">
        <f>_xlfn.XLOOKUP(Table6[[#This Row],[Loan Date]],$Q$5:$Q$152,$R$5:$R$152)</f>
        <v>Wednesday</v>
      </c>
      <c r="L9753" t="str">
        <f>_xlfn.XLOOKUP(Table6[[#This Row],[Loan Date]],$Q$5:$Q$152,$S$5:$S$152)</f>
        <v>Week 8</v>
      </c>
    </row>
    <row r="9754" spans="1:12" x14ac:dyDescent="0.2">
      <c r="A9754" s="1">
        <v>44986</v>
      </c>
      <c r="B9754" t="s">
        <v>7</v>
      </c>
      <c r="C9754" s="1">
        <v>44986</v>
      </c>
      <c r="D9754" t="s">
        <v>717</v>
      </c>
      <c r="E9754" t="s">
        <v>49</v>
      </c>
      <c r="F9754" t="s">
        <v>49</v>
      </c>
      <c r="G9754" t="s">
        <v>20</v>
      </c>
      <c r="H9754" t="s">
        <v>0</v>
      </c>
      <c r="I9754">
        <f>MONTH(Table6[[#This Row],[Loan Date]])</f>
        <v>3</v>
      </c>
      <c r="J9754" t="str">
        <f>_xlfn.XLOOKUP(Table6[[#This Row],[Numeric Month]],$N$5:$N$11,$O$5:$O$11)</f>
        <v>Mar</v>
      </c>
      <c r="K9754" t="str">
        <f>_xlfn.XLOOKUP(Table6[[#This Row],[Loan Date]],$Q$5:$Q$152,$R$5:$R$152)</f>
        <v>Wednesday</v>
      </c>
      <c r="L9754" t="str">
        <f>_xlfn.XLOOKUP(Table6[[#This Row],[Loan Date]],$Q$5:$Q$152,$S$5:$S$152)</f>
        <v>Week 8</v>
      </c>
    </row>
    <row r="9755" spans="1:12" x14ac:dyDescent="0.2">
      <c r="A9755" s="1">
        <v>44986</v>
      </c>
      <c r="B9755" t="s">
        <v>7</v>
      </c>
      <c r="C9755" s="1">
        <v>44986</v>
      </c>
      <c r="D9755" t="s">
        <v>615</v>
      </c>
      <c r="E9755" t="s">
        <v>37</v>
      </c>
      <c r="F9755" t="s">
        <v>37</v>
      </c>
      <c r="G9755" t="s">
        <v>20</v>
      </c>
      <c r="H9755" t="s">
        <v>0</v>
      </c>
      <c r="I9755">
        <f>MONTH(Table6[[#This Row],[Loan Date]])</f>
        <v>3</v>
      </c>
      <c r="J9755" t="str">
        <f>_xlfn.XLOOKUP(Table6[[#This Row],[Numeric Month]],$N$5:$N$11,$O$5:$O$11)</f>
        <v>Mar</v>
      </c>
      <c r="K9755" t="str">
        <f>_xlfn.XLOOKUP(Table6[[#This Row],[Loan Date]],$Q$5:$Q$152,$R$5:$R$152)</f>
        <v>Wednesday</v>
      </c>
      <c r="L9755" t="str">
        <f>_xlfn.XLOOKUP(Table6[[#This Row],[Loan Date]],$Q$5:$Q$152,$S$5:$S$152)</f>
        <v>Week 8</v>
      </c>
    </row>
    <row r="9756" spans="1:12" x14ac:dyDescent="0.2">
      <c r="A9756" s="1">
        <v>44986</v>
      </c>
      <c r="B9756" t="s">
        <v>7</v>
      </c>
      <c r="C9756" s="1">
        <v>44987</v>
      </c>
      <c r="D9756" t="s">
        <v>544</v>
      </c>
      <c r="E9756" t="s">
        <v>23</v>
      </c>
      <c r="F9756" t="s">
        <v>23</v>
      </c>
      <c r="G9756" t="s">
        <v>20</v>
      </c>
      <c r="H9756" t="s">
        <v>0</v>
      </c>
      <c r="I9756">
        <f>MONTH(Table6[[#This Row],[Loan Date]])</f>
        <v>3</v>
      </c>
      <c r="J9756" t="str">
        <f>_xlfn.XLOOKUP(Table6[[#This Row],[Numeric Month]],$N$5:$N$11,$O$5:$O$11)</f>
        <v>Mar</v>
      </c>
      <c r="K9756" t="str">
        <f>_xlfn.XLOOKUP(Table6[[#This Row],[Loan Date]],$Q$5:$Q$152,$R$5:$R$152)</f>
        <v>Wednesday</v>
      </c>
      <c r="L9756" t="str">
        <f>_xlfn.XLOOKUP(Table6[[#This Row],[Loan Date]],$Q$5:$Q$152,$S$5:$S$152)</f>
        <v>Week 8</v>
      </c>
    </row>
    <row r="9757" spans="1:12" x14ac:dyDescent="0.2">
      <c r="A9757" s="1">
        <v>44986</v>
      </c>
      <c r="B9757" t="s">
        <v>7</v>
      </c>
      <c r="C9757" s="1">
        <v>44993</v>
      </c>
      <c r="D9757" t="s">
        <v>724</v>
      </c>
      <c r="E9757" t="s">
        <v>52</v>
      </c>
      <c r="F9757" t="s">
        <v>51</v>
      </c>
      <c r="G9757" t="s">
        <v>1</v>
      </c>
      <c r="H9757" t="s">
        <v>0</v>
      </c>
      <c r="I9757">
        <f>MONTH(Table6[[#This Row],[Loan Date]])</f>
        <v>3</v>
      </c>
      <c r="J9757" t="str">
        <f>_xlfn.XLOOKUP(Table6[[#This Row],[Numeric Month]],$N$5:$N$11,$O$5:$O$11)</f>
        <v>Mar</v>
      </c>
      <c r="K9757" t="str">
        <f>_xlfn.XLOOKUP(Table6[[#This Row],[Loan Date]],$Q$5:$Q$152,$R$5:$R$152)</f>
        <v>Wednesday</v>
      </c>
      <c r="L9757" t="str">
        <f>_xlfn.XLOOKUP(Table6[[#This Row],[Loan Date]],$Q$5:$Q$152,$S$5:$S$152)</f>
        <v>Week 8</v>
      </c>
    </row>
    <row r="9758" spans="1:12" x14ac:dyDescent="0.2">
      <c r="A9758" s="1">
        <v>44986</v>
      </c>
      <c r="B9758" t="s">
        <v>7</v>
      </c>
      <c r="C9758" s="1">
        <v>44986</v>
      </c>
      <c r="D9758" t="s">
        <v>267</v>
      </c>
      <c r="E9758" t="s">
        <v>37</v>
      </c>
      <c r="F9758" t="s">
        <v>37</v>
      </c>
      <c r="G9758" t="s">
        <v>20</v>
      </c>
      <c r="H9758" t="s">
        <v>0</v>
      </c>
      <c r="I9758">
        <f>MONTH(Table6[[#This Row],[Loan Date]])</f>
        <v>3</v>
      </c>
      <c r="J9758" t="str">
        <f>_xlfn.XLOOKUP(Table6[[#This Row],[Numeric Month]],$N$5:$N$11,$O$5:$O$11)</f>
        <v>Mar</v>
      </c>
      <c r="K9758" t="str">
        <f>_xlfn.XLOOKUP(Table6[[#This Row],[Loan Date]],$Q$5:$Q$152,$R$5:$R$152)</f>
        <v>Wednesday</v>
      </c>
      <c r="L9758" t="str">
        <f>_xlfn.XLOOKUP(Table6[[#This Row],[Loan Date]],$Q$5:$Q$152,$S$5:$S$152)</f>
        <v>Week 8</v>
      </c>
    </row>
    <row r="9759" spans="1:12" x14ac:dyDescent="0.2">
      <c r="A9759" s="1">
        <v>44986</v>
      </c>
      <c r="B9759" t="s">
        <v>7</v>
      </c>
      <c r="C9759" s="1">
        <v>44986</v>
      </c>
      <c r="D9759" t="s">
        <v>227</v>
      </c>
      <c r="E9759" t="s">
        <v>49</v>
      </c>
      <c r="F9759" t="s">
        <v>49</v>
      </c>
      <c r="G9759" t="s">
        <v>20</v>
      </c>
      <c r="H9759" t="s">
        <v>0</v>
      </c>
      <c r="I9759">
        <f>MONTH(Table6[[#This Row],[Loan Date]])</f>
        <v>3</v>
      </c>
      <c r="J9759" t="str">
        <f>_xlfn.XLOOKUP(Table6[[#This Row],[Numeric Month]],$N$5:$N$11,$O$5:$O$11)</f>
        <v>Mar</v>
      </c>
      <c r="K9759" t="str">
        <f>_xlfn.XLOOKUP(Table6[[#This Row],[Loan Date]],$Q$5:$Q$152,$R$5:$R$152)</f>
        <v>Wednesday</v>
      </c>
      <c r="L9759" t="str">
        <f>_xlfn.XLOOKUP(Table6[[#This Row],[Loan Date]],$Q$5:$Q$152,$S$5:$S$152)</f>
        <v>Week 8</v>
      </c>
    </row>
    <row r="9760" spans="1:12" x14ac:dyDescent="0.2">
      <c r="A9760" s="1">
        <v>44987</v>
      </c>
      <c r="B9760" t="s">
        <v>107</v>
      </c>
      <c r="C9760" s="1">
        <v>44987</v>
      </c>
      <c r="D9760" t="s">
        <v>710</v>
      </c>
      <c r="E9760" t="s">
        <v>148</v>
      </c>
      <c r="F9760" t="s">
        <v>147</v>
      </c>
      <c r="G9760" t="s">
        <v>20</v>
      </c>
      <c r="H9760" t="s">
        <v>0</v>
      </c>
      <c r="I9760">
        <f>MONTH(Table6[[#This Row],[Loan Date]])</f>
        <v>3</v>
      </c>
      <c r="J9760" t="str">
        <f>_xlfn.XLOOKUP(Table6[[#This Row],[Numeric Month]],$N$5:$N$11,$O$5:$O$11)</f>
        <v>Mar</v>
      </c>
      <c r="K9760" t="str">
        <f>_xlfn.XLOOKUP(Table6[[#This Row],[Loan Date]],$Q$5:$Q$152,$R$5:$R$152)</f>
        <v>Thursday</v>
      </c>
      <c r="L9760" t="str">
        <f>_xlfn.XLOOKUP(Table6[[#This Row],[Loan Date]],$Q$5:$Q$152,$S$5:$S$152)</f>
        <v>Week 8</v>
      </c>
    </row>
    <row r="9761" spans="1:12" x14ac:dyDescent="0.2">
      <c r="A9761" s="1">
        <v>44987</v>
      </c>
      <c r="B9761" t="s">
        <v>107</v>
      </c>
      <c r="C9761" s="1">
        <v>44987</v>
      </c>
      <c r="D9761" t="s">
        <v>165</v>
      </c>
      <c r="E9761" t="s">
        <v>21</v>
      </c>
      <c r="F9761" t="s">
        <v>21</v>
      </c>
      <c r="G9761" t="s">
        <v>20</v>
      </c>
      <c r="H9761" t="s">
        <v>0</v>
      </c>
      <c r="I9761">
        <f>MONTH(Table6[[#This Row],[Loan Date]])</f>
        <v>3</v>
      </c>
      <c r="J9761" t="str">
        <f>_xlfn.XLOOKUP(Table6[[#This Row],[Numeric Month]],$N$5:$N$11,$O$5:$O$11)</f>
        <v>Mar</v>
      </c>
      <c r="K9761" t="str">
        <f>_xlfn.XLOOKUP(Table6[[#This Row],[Loan Date]],$Q$5:$Q$152,$R$5:$R$152)</f>
        <v>Thursday</v>
      </c>
      <c r="L9761" t="str">
        <f>_xlfn.XLOOKUP(Table6[[#This Row],[Loan Date]],$Q$5:$Q$152,$S$5:$S$152)</f>
        <v>Week 8</v>
      </c>
    </row>
    <row r="9762" spans="1:12" x14ac:dyDescent="0.2">
      <c r="A9762" s="1">
        <v>44987</v>
      </c>
      <c r="B9762" t="s">
        <v>7</v>
      </c>
      <c r="C9762" s="1">
        <v>44987</v>
      </c>
      <c r="D9762" t="s">
        <v>494</v>
      </c>
      <c r="E9762" t="s">
        <v>37</v>
      </c>
      <c r="F9762" t="s">
        <v>37</v>
      </c>
      <c r="G9762" t="s">
        <v>20</v>
      </c>
      <c r="H9762" t="s">
        <v>0</v>
      </c>
      <c r="I9762">
        <f>MONTH(Table6[[#This Row],[Loan Date]])</f>
        <v>3</v>
      </c>
      <c r="J9762" t="str">
        <f>_xlfn.XLOOKUP(Table6[[#This Row],[Numeric Month]],$N$5:$N$11,$O$5:$O$11)</f>
        <v>Mar</v>
      </c>
      <c r="K9762" t="str">
        <f>_xlfn.XLOOKUP(Table6[[#This Row],[Loan Date]],$Q$5:$Q$152,$R$5:$R$152)</f>
        <v>Thursday</v>
      </c>
      <c r="L9762" t="str">
        <f>_xlfn.XLOOKUP(Table6[[#This Row],[Loan Date]],$Q$5:$Q$152,$S$5:$S$152)</f>
        <v>Week 8</v>
      </c>
    </row>
    <row r="9763" spans="1:12" x14ac:dyDescent="0.2">
      <c r="A9763" s="1">
        <v>44987</v>
      </c>
      <c r="B9763" t="s">
        <v>7</v>
      </c>
      <c r="C9763" s="1">
        <v>44987</v>
      </c>
      <c r="D9763" t="s">
        <v>38</v>
      </c>
      <c r="E9763" t="s">
        <v>37</v>
      </c>
      <c r="F9763" t="s">
        <v>37</v>
      </c>
      <c r="G9763" t="s">
        <v>20</v>
      </c>
      <c r="H9763" t="s">
        <v>0</v>
      </c>
      <c r="I9763">
        <f>MONTH(Table6[[#This Row],[Loan Date]])</f>
        <v>3</v>
      </c>
      <c r="J9763" t="str">
        <f>_xlfn.XLOOKUP(Table6[[#This Row],[Numeric Month]],$N$5:$N$11,$O$5:$O$11)</f>
        <v>Mar</v>
      </c>
      <c r="K9763" t="str">
        <f>_xlfn.XLOOKUP(Table6[[#This Row],[Loan Date]],$Q$5:$Q$152,$R$5:$R$152)</f>
        <v>Thursday</v>
      </c>
      <c r="L9763" t="str">
        <f>_xlfn.XLOOKUP(Table6[[#This Row],[Loan Date]],$Q$5:$Q$152,$S$5:$S$152)</f>
        <v>Week 8</v>
      </c>
    </row>
    <row r="9764" spans="1:12" x14ac:dyDescent="0.2">
      <c r="A9764" s="1">
        <v>44987</v>
      </c>
      <c r="B9764" t="s">
        <v>7</v>
      </c>
      <c r="C9764" s="1">
        <v>44987</v>
      </c>
      <c r="D9764" t="s">
        <v>472</v>
      </c>
      <c r="E9764" t="s">
        <v>37</v>
      </c>
      <c r="F9764" t="s">
        <v>37</v>
      </c>
      <c r="G9764" t="s">
        <v>20</v>
      </c>
      <c r="H9764" t="s">
        <v>0</v>
      </c>
      <c r="I9764">
        <f>MONTH(Table6[[#This Row],[Loan Date]])</f>
        <v>3</v>
      </c>
      <c r="J9764" t="str">
        <f>_xlfn.XLOOKUP(Table6[[#This Row],[Numeric Month]],$N$5:$N$11,$O$5:$O$11)</f>
        <v>Mar</v>
      </c>
      <c r="K9764" t="str">
        <f>_xlfn.XLOOKUP(Table6[[#This Row],[Loan Date]],$Q$5:$Q$152,$R$5:$R$152)</f>
        <v>Thursday</v>
      </c>
      <c r="L9764" t="str">
        <f>_xlfn.XLOOKUP(Table6[[#This Row],[Loan Date]],$Q$5:$Q$152,$S$5:$S$152)</f>
        <v>Week 8</v>
      </c>
    </row>
    <row r="9765" spans="1:12" x14ac:dyDescent="0.2">
      <c r="A9765" s="1">
        <v>44987</v>
      </c>
      <c r="B9765" t="s">
        <v>7</v>
      </c>
      <c r="C9765" s="1">
        <v>44987</v>
      </c>
      <c r="D9765" t="s">
        <v>615</v>
      </c>
      <c r="E9765" t="s">
        <v>37</v>
      </c>
      <c r="F9765" t="s">
        <v>37</v>
      </c>
      <c r="G9765" t="s">
        <v>20</v>
      </c>
      <c r="H9765" t="s">
        <v>0</v>
      </c>
      <c r="I9765">
        <f>MONTH(Table6[[#This Row],[Loan Date]])</f>
        <v>3</v>
      </c>
      <c r="J9765" t="str">
        <f>_xlfn.XLOOKUP(Table6[[#This Row],[Numeric Month]],$N$5:$N$11,$O$5:$O$11)</f>
        <v>Mar</v>
      </c>
      <c r="K9765" t="str">
        <f>_xlfn.XLOOKUP(Table6[[#This Row],[Loan Date]],$Q$5:$Q$152,$R$5:$R$152)</f>
        <v>Thursday</v>
      </c>
      <c r="L9765" t="str">
        <f>_xlfn.XLOOKUP(Table6[[#This Row],[Loan Date]],$Q$5:$Q$152,$S$5:$S$152)</f>
        <v>Week 8</v>
      </c>
    </row>
    <row r="9766" spans="1:12" x14ac:dyDescent="0.2">
      <c r="A9766" s="1">
        <v>44987</v>
      </c>
      <c r="B9766" t="s">
        <v>5</v>
      </c>
      <c r="C9766" s="1">
        <v>45001</v>
      </c>
      <c r="D9766" t="s">
        <v>92</v>
      </c>
      <c r="E9766" t="s">
        <v>9</v>
      </c>
      <c r="F9766" t="s">
        <v>8</v>
      </c>
      <c r="G9766" t="s">
        <v>1</v>
      </c>
      <c r="H9766" t="s">
        <v>0</v>
      </c>
      <c r="I9766">
        <f>MONTH(Table6[[#This Row],[Loan Date]])</f>
        <v>3</v>
      </c>
      <c r="J9766" t="str">
        <f>_xlfn.XLOOKUP(Table6[[#This Row],[Numeric Month]],$N$5:$N$11,$O$5:$O$11)</f>
        <v>Mar</v>
      </c>
      <c r="K9766" t="str">
        <f>_xlfn.XLOOKUP(Table6[[#This Row],[Loan Date]],$Q$5:$Q$152,$R$5:$R$152)</f>
        <v>Thursday</v>
      </c>
      <c r="L9766" t="str">
        <f>_xlfn.XLOOKUP(Table6[[#This Row],[Loan Date]],$Q$5:$Q$152,$S$5:$S$152)</f>
        <v>Week 8</v>
      </c>
    </row>
    <row r="9767" spans="1:12" x14ac:dyDescent="0.2">
      <c r="A9767" s="1">
        <v>44987</v>
      </c>
      <c r="B9767" t="s">
        <v>5</v>
      </c>
      <c r="C9767" s="1">
        <v>45001</v>
      </c>
      <c r="D9767" t="s">
        <v>723</v>
      </c>
      <c r="E9767" t="s">
        <v>52</v>
      </c>
      <c r="F9767" t="s">
        <v>51</v>
      </c>
      <c r="G9767" t="s">
        <v>1</v>
      </c>
      <c r="H9767" t="s">
        <v>0</v>
      </c>
      <c r="I9767">
        <f>MONTH(Table6[[#This Row],[Loan Date]])</f>
        <v>3</v>
      </c>
      <c r="J9767" t="str">
        <f>_xlfn.XLOOKUP(Table6[[#This Row],[Numeric Month]],$N$5:$N$11,$O$5:$O$11)</f>
        <v>Mar</v>
      </c>
      <c r="K9767" t="str">
        <f>_xlfn.XLOOKUP(Table6[[#This Row],[Loan Date]],$Q$5:$Q$152,$R$5:$R$152)</f>
        <v>Thursday</v>
      </c>
      <c r="L9767" t="str">
        <f>_xlfn.XLOOKUP(Table6[[#This Row],[Loan Date]],$Q$5:$Q$152,$S$5:$S$152)</f>
        <v>Week 8</v>
      </c>
    </row>
    <row r="9768" spans="1:12" x14ac:dyDescent="0.2">
      <c r="A9768" s="1">
        <v>44987</v>
      </c>
      <c r="B9768" t="s">
        <v>5</v>
      </c>
      <c r="C9768" s="1">
        <v>44987</v>
      </c>
      <c r="D9768" t="s">
        <v>62</v>
      </c>
      <c r="E9768" t="s">
        <v>41</v>
      </c>
      <c r="F9768" t="s">
        <v>40</v>
      </c>
      <c r="G9768" t="s">
        <v>39</v>
      </c>
      <c r="H9768" t="s">
        <v>0</v>
      </c>
      <c r="I9768">
        <f>MONTH(Table6[[#This Row],[Loan Date]])</f>
        <v>3</v>
      </c>
      <c r="J9768" t="str">
        <f>_xlfn.XLOOKUP(Table6[[#This Row],[Numeric Month]],$N$5:$N$11,$O$5:$O$11)</f>
        <v>Mar</v>
      </c>
      <c r="K9768" t="str">
        <f>_xlfn.XLOOKUP(Table6[[#This Row],[Loan Date]],$Q$5:$Q$152,$R$5:$R$152)</f>
        <v>Thursday</v>
      </c>
      <c r="L9768" t="str">
        <f>_xlfn.XLOOKUP(Table6[[#This Row],[Loan Date]],$Q$5:$Q$152,$S$5:$S$152)</f>
        <v>Week 8</v>
      </c>
    </row>
    <row r="9769" spans="1:12" x14ac:dyDescent="0.2">
      <c r="A9769" s="1">
        <v>44987</v>
      </c>
      <c r="B9769" t="s">
        <v>7</v>
      </c>
      <c r="C9769" s="1">
        <v>44987</v>
      </c>
      <c r="D9769" t="s">
        <v>42</v>
      </c>
      <c r="E9769" t="s">
        <v>41</v>
      </c>
      <c r="F9769" t="s">
        <v>40</v>
      </c>
      <c r="G9769" t="s">
        <v>39</v>
      </c>
      <c r="H9769" t="s">
        <v>0</v>
      </c>
      <c r="I9769">
        <f>MONTH(Table6[[#This Row],[Loan Date]])</f>
        <v>3</v>
      </c>
      <c r="J9769" t="str">
        <f>_xlfn.XLOOKUP(Table6[[#This Row],[Numeric Month]],$N$5:$N$11,$O$5:$O$11)</f>
        <v>Mar</v>
      </c>
      <c r="K9769" t="str">
        <f>_xlfn.XLOOKUP(Table6[[#This Row],[Loan Date]],$Q$5:$Q$152,$R$5:$R$152)</f>
        <v>Thursday</v>
      </c>
      <c r="L9769" t="str">
        <f>_xlfn.XLOOKUP(Table6[[#This Row],[Loan Date]],$Q$5:$Q$152,$S$5:$S$152)</f>
        <v>Week 8</v>
      </c>
    </row>
    <row r="9770" spans="1:12" x14ac:dyDescent="0.2">
      <c r="A9770" s="1">
        <v>44987</v>
      </c>
      <c r="B9770" t="s">
        <v>5</v>
      </c>
      <c r="C9770" s="1">
        <v>44987</v>
      </c>
      <c r="D9770" t="s">
        <v>258</v>
      </c>
      <c r="E9770" t="s">
        <v>21</v>
      </c>
      <c r="F9770" t="s">
        <v>21</v>
      </c>
      <c r="G9770" t="s">
        <v>20</v>
      </c>
      <c r="H9770" t="s">
        <v>0</v>
      </c>
      <c r="I9770">
        <f>MONTH(Table6[[#This Row],[Loan Date]])</f>
        <v>3</v>
      </c>
      <c r="J9770" t="str">
        <f>_xlfn.XLOOKUP(Table6[[#This Row],[Numeric Month]],$N$5:$N$11,$O$5:$O$11)</f>
        <v>Mar</v>
      </c>
      <c r="K9770" t="str">
        <f>_xlfn.XLOOKUP(Table6[[#This Row],[Loan Date]],$Q$5:$Q$152,$R$5:$R$152)</f>
        <v>Thursday</v>
      </c>
      <c r="L9770" t="str">
        <f>_xlfn.XLOOKUP(Table6[[#This Row],[Loan Date]],$Q$5:$Q$152,$S$5:$S$152)</f>
        <v>Week 8</v>
      </c>
    </row>
    <row r="9771" spans="1:12" x14ac:dyDescent="0.2">
      <c r="A9771" s="1">
        <v>44987</v>
      </c>
      <c r="B9771" t="s">
        <v>5</v>
      </c>
      <c r="C9771" s="1">
        <v>44987</v>
      </c>
      <c r="D9771" t="s">
        <v>26</v>
      </c>
      <c r="E9771" t="s">
        <v>23</v>
      </c>
      <c r="F9771" t="s">
        <v>23</v>
      </c>
      <c r="G9771" t="s">
        <v>20</v>
      </c>
      <c r="H9771" t="s">
        <v>0</v>
      </c>
      <c r="I9771">
        <f>MONTH(Table6[[#This Row],[Loan Date]])</f>
        <v>3</v>
      </c>
      <c r="J9771" t="str">
        <f>_xlfn.XLOOKUP(Table6[[#This Row],[Numeric Month]],$N$5:$N$11,$O$5:$O$11)</f>
        <v>Mar</v>
      </c>
      <c r="K9771" t="str">
        <f>_xlfn.XLOOKUP(Table6[[#This Row],[Loan Date]],$Q$5:$Q$152,$R$5:$R$152)</f>
        <v>Thursday</v>
      </c>
      <c r="L9771" t="str">
        <f>_xlfn.XLOOKUP(Table6[[#This Row],[Loan Date]],$Q$5:$Q$152,$S$5:$S$152)</f>
        <v>Week 8</v>
      </c>
    </row>
    <row r="9772" spans="1:12" x14ac:dyDescent="0.2">
      <c r="A9772" s="1">
        <v>44987</v>
      </c>
      <c r="B9772" t="s">
        <v>7</v>
      </c>
      <c r="C9772" s="1">
        <v>44987</v>
      </c>
      <c r="D9772" t="s">
        <v>416</v>
      </c>
      <c r="E9772" t="s">
        <v>65</v>
      </c>
      <c r="F9772" t="s">
        <v>65</v>
      </c>
      <c r="G9772" t="s">
        <v>20</v>
      </c>
      <c r="H9772" t="s">
        <v>0</v>
      </c>
      <c r="I9772">
        <f>MONTH(Table6[[#This Row],[Loan Date]])</f>
        <v>3</v>
      </c>
      <c r="J9772" t="str">
        <f>_xlfn.XLOOKUP(Table6[[#This Row],[Numeric Month]],$N$5:$N$11,$O$5:$O$11)</f>
        <v>Mar</v>
      </c>
      <c r="K9772" t="str">
        <f>_xlfn.XLOOKUP(Table6[[#This Row],[Loan Date]],$Q$5:$Q$152,$R$5:$R$152)</f>
        <v>Thursday</v>
      </c>
      <c r="L9772" t="str">
        <f>_xlfn.XLOOKUP(Table6[[#This Row],[Loan Date]],$Q$5:$Q$152,$S$5:$S$152)</f>
        <v>Week 8</v>
      </c>
    </row>
    <row r="9773" spans="1:12" x14ac:dyDescent="0.2">
      <c r="A9773" s="1">
        <v>44987</v>
      </c>
      <c r="B9773" t="s">
        <v>7</v>
      </c>
      <c r="C9773" s="1">
        <v>44987</v>
      </c>
      <c r="D9773" t="s">
        <v>267</v>
      </c>
      <c r="E9773" t="s">
        <v>37</v>
      </c>
      <c r="F9773" t="s">
        <v>37</v>
      </c>
      <c r="G9773" t="s">
        <v>20</v>
      </c>
      <c r="H9773" t="s">
        <v>0</v>
      </c>
      <c r="I9773">
        <f>MONTH(Table6[[#This Row],[Loan Date]])</f>
        <v>3</v>
      </c>
      <c r="J9773" t="str">
        <f>_xlfn.XLOOKUP(Table6[[#This Row],[Numeric Month]],$N$5:$N$11,$O$5:$O$11)</f>
        <v>Mar</v>
      </c>
      <c r="K9773" t="str">
        <f>_xlfn.XLOOKUP(Table6[[#This Row],[Loan Date]],$Q$5:$Q$152,$R$5:$R$152)</f>
        <v>Thursday</v>
      </c>
      <c r="L9773" t="str">
        <f>_xlfn.XLOOKUP(Table6[[#This Row],[Loan Date]],$Q$5:$Q$152,$S$5:$S$152)</f>
        <v>Week 8</v>
      </c>
    </row>
    <row r="9774" spans="1:12" x14ac:dyDescent="0.2">
      <c r="A9774" s="1">
        <v>44987</v>
      </c>
      <c r="B9774" t="s">
        <v>7</v>
      </c>
      <c r="C9774" s="1">
        <v>44987</v>
      </c>
      <c r="D9774" t="s">
        <v>363</v>
      </c>
      <c r="E9774" t="s">
        <v>23</v>
      </c>
      <c r="F9774" t="s">
        <v>23</v>
      </c>
      <c r="G9774" t="s">
        <v>20</v>
      </c>
      <c r="H9774" t="s">
        <v>0</v>
      </c>
      <c r="I9774">
        <f>MONTH(Table6[[#This Row],[Loan Date]])</f>
        <v>3</v>
      </c>
      <c r="J9774" t="str">
        <f>_xlfn.XLOOKUP(Table6[[#This Row],[Numeric Month]],$N$5:$N$11,$O$5:$O$11)</f>
        <v>Mar</v>
      </c>
      <c r="K9774" t="str">
        <f>_xlfn.XLOOKUP(Table6[[#This Row],[Loan Date]],$Q$5:$Q$152,$R$5:$R$152)</f>
        <v>Thursday</v>
      </c>
      <c r="L9774" t="str">
        <f>_xlfn.XLOOKUP(Table6[[#This Row],[Loan Date]],$Q$5:$Q$152,$S$5:$S$152)</f>
        <v>Week 8</v>
      </c>
    </row>
    <row r="9775" spans="1:12" x14ac:dyDescent="0.2">
      <c r="A9775" s="1">
        <v>44987</v>
      </c>
      <c r="B9775" t="s">
        <v>7</v>
      </c>
      <c r="C9775" s="1">
        <v>45001</v>
      </c>
      <c r="D9775" t="s">
        <v>722</v>
      </c>
      <c r="E9775" t="s">
        <v>3</v>
      </c>
      <c r="F9775" t="s">
        <v>2</v>
      </c>
      <c r="G9775" t="s">
        <v>1</v>
      </c>
      <c r="H9775" t="s">
        <v>0</v>
      </c>
      <c r="I9775">
        <f>MONTH(Table6[[#This Row],[Loan Date]])</f>
        <v>3</v>
      </c>
      <c r="J9775" t="str">
        <f>_xlfn.XLOOKUP(Table6[[#This Row],[Numeric Month]],$N$5:$N$11,$O$5:$O$11)</f>
        <v>Mar</v>
      </c>
      <c r="K9775" t="str">
        <f>_xlfn.XLOOKUP(Table6[[#This Row],[Loan Date]],$Q$5:$Q$152,$R$5:$R$152)</f>
        <v>Thursday</v>
      </c>
      <c r="L9775" t="str">
        <f>_xlfn.XLOOKUP(Table6[[#This Row],[Loan Date]],$Q$5:$Q$152,$S$5:$S$152)</f>
        <v>Week 8</v>
      </c>
    </row>
    <row r="9776" spans="1:12" x14ac:dyDescent="0.2">
      <c r="A9776" s="1">
        <v>44987</v>
      </c>
      <c r="B9776" t="s">
        <v>5</v>
      </c>
      <c r="C9776" s="1">
        <v>44987</v>
      </c>
      <c r="D9776" t="s">
        <v>428</v>
      </c>
      <c r="E9776" t="s">
        <v>37</v>
      </c>
      <c r="F9776" t="s">
        <v>37</v>
      </c>
      <c r="G9776" t="s">
        <v>20</v>
      </c>
      <c r="H9776" t="s">
        <v>0</v>
      </c>
      <c r="I9776">
        <f>MONTH(Table6[[#This Row],[Loan Date]])</f>
        <v>3</v>
      </c>
      <c r="J9776" t="str">
        <f>_xlfn.XLOOKUP(Table6[[#This Row],[Numeric Month]],$N$5:$N$11,$O$5:$O$11)</f>
        <v>Mar</v>
      </c>
      <c r="K9776" t="str">
        <f>_xlfn.XLOOKUP(Table6[[#This Row],[Loan Date]],$Q$5:$Q$152,$R$5:$R$152)</f>
        <v>Thursday</v>
      </c>
      <c r="L9776" t="str">
        <f>_xlfn.XLOOKUP(Table6[[#This Row],[Loan Date]],$Q$5:$Q$152,$S$5:$S$152)</f>
        <v>Week 8</v>
      </c>
    </row>
    <row r="9777" spans="1:12" x14ac:dyDescent="0.2">
      <c r="A9777" s="1">
        <v>44987</v>
      </c>
      <c r="B9777" t="s">
        <v>5</v>
      </c>
      <c r="C9777" s="1">
        <v>44987</v>
      </c>
      <c r="D9777" t="s">
        <v>721</v>
      </c>
      <c r="E9777" t="s">
        <v>122</v>
      </c>
      <c r="F9777" t="s">
        <v>122</v>
      </c>
      <c r="G9777" t="s">
        <v>11</v>
      </c>
      <c r="H9777" t="s">
        <v>0</v>
      </c>
      <c r="I9777">
        <f>MONTH(Table6[[#This Row],[Loan Date]])</f>
        <v>3</v>
      </c>
      <c r="J9777" t="str">
        <f>_xlfn.XLOOKUP(Table6[[#This Row],[Numeric Month]],$N$5:$N$11,$O$5:$O$11)</f>
        <v>Mar</v>
      </c>
      <c r="K9777" t="str">
        <f>_xlfn.XLOOKUP(Table6[[#This Row],[Loan Date]],$Q$5:$Q$152,$R$5:$R$152)</f>
        <v>Thursday</v>
      </c>
      <c r="L9777" t="str">
        <f>_xlfn.XLOOKUP(Table6[[#This Row],[Loan Date]],$Q$5:$Q$152,$S$5:$S$152)</f>
        <v>Week 8</v>
      </c>
    </row>
    <row r="9778" spans="1:12" x14ac:dyDescent="0.2">
      <c r="A9778" s="1">
        <v>44987</v>
      </c>
      <c r="B9778" t="s">
        <v>5</v>
      </c>
      <c r="C9778" s="1">
        <v>44987</v>
      </c>
      <c r="D9778" t="s">
        <v>632</v>
      </c>
      <c r="E9778" t="s">
        <v>12</v>
      </c>
      <c r="F9778" t="s">
        <v>12</v>
      </c>
      <c r="G9778" t="s">
        <v>11</v>
      </c>
      <c r="H9778" t="s">
        <v>0</v>
      </c>
      <c r="I9778">
        <f>MONTH(Table6[[#This Row],[Loan Date]])</f>
        <v>3</v>
      </c>
      <c r="J9778" t="str">
        <f>_xlfn.XLOOKUP(Table6[[#This Row],[Numeric Month]],$N$5:$N$11,$O$5:$O$11)</f>
        <v>Mar</v>
      </c>
      <c r="K9778" t="str">
        <f>_xlfn.XLOOKUP(Table6[[#This Row],[Loan Date]],$Q$5:$Q$152,$R$5:$R$152)</f>
        <v>Thursday</v>
      </c>
      <c r="L9778" t="str">
        <f>_xlfn.XLOOKUP(Table6[[#This Row],[Loan Date]],$Q$5:$Q$152,$S$5:$S$152)</f>
        <v>Week 8</v>
      </c>
    </row>
    <row r="9779" spans="1:12" x14ac:dyDescent="0.2">
      <c r="A9779" s="1">
        <v>44987</v>
      </c>
      <c r="B9779" t="s">
        <v>7</v>
      </c>
      <c r="C9779" s="1">
        <v>45001</v>
      </c>
      <c r="D9779" t="s">
        <v>720</v>
      </c>
      <c r="E9779" t="s">
        <v>15</v>
      </c>
      <c r="F9779" t="s">
        <v>14</v>
      </c>
      <c r="G9779" t="s">
        <v>1</v>
      </c>
      <c r="H9779" t="s">
        <v>0</v>
      </c>
      <c r="I9779">
        <f>MONTH(Table6[[#This Row],[Loan Date]])</f>
        <v>3</v>
      </c>
      <c r="J9779" t="str">
        <f>_xlfn.XLOOKUP(Table6[[#This Row],[Numeric Month]],$N$5:$N$11,$O$5:$O$11)</f>
        <v>Mar</v>
      </c>
      <c r="K9779" t="str">
        <f>_xlfn.XLOOKUP(Table6[[#This Row],[Loan Date]],$Q$5:$Q$152,$R$5:$R$152)</f>
        <v>Thursday</v>
      </c>
      <c r="L9779" t="str">
        <f>_xlfn.XLOOKUP(Table6[[#This Row],[Loan Date]],$Q$5:$Q$152,$S$5:$S$152)</f>
        <v>Week 8</v>
      </c>
    </row>
    <row r="9780" spans="1:12" x14ac:dyDescent="0.2">
      <c r="A9780" s="1">
        <v>44987</v>
      </c>
      <c r="B9780" t="s">
        <v>7</v>
      </c>
      <c r="C9780" s="1">
        <v>44987</v>
      </c>
      <c r="D9780" t="s">
        <v>674</v>
      </c>
      <c r="E9780" t="s">
        <v>23</v>
      </c>
      <c r="F9780" t="s">
        <v>23</v>
      </c>
      <c r="G9780" t="s">
        <v>20</v>
      </c>
      <c r="H9780" t="s">
        <v>0</v>
      </c>
      <c r="I9780">
        <f>MONTH(Table6[[#This Row],[Loan Date]])</f>
        <v>3</v>
      </c>
      <c r="J9780" t="str">
        <f>_xlfn.XLOOKUP(Table6[[#This Row],[Numeric Month]],$N$5:$N$11,$O$5:$O$11)</f>
        <v>Mar</v>
      </c>
      <c r="K9780" t="str">
        <f>_xlfn.XLOOKUP(Table6[[#This Row],[Loan Date]],$Q$5:$Q$152,$R$5:$R$152)</f>
        <v>Thursday</v>
      </c>
      <c r="L9780" t="str">
        <f>_xlfn.XLOOKUP(Table6[[#This Row],[Loan Date]],$Q$5:$Q$152,$S$5:$S$152)</f>
        <v>Week 8</v>
      </c>
    </row>
    <row r="9781" spans="1:12" x14ac:dyDescent="0.2">
      <c r="A9781" s="1">
        <v>44987</v>
      </c>
      <c r="B9781" t="s">
        <v>7</v>
      </c>
      <c r="C9781" s="1">
        <v>44987</v>
      </c>
      <c r="D9781" t="s">
        <v>111</v>
      </c>
      <c r="E9781" t="s">
        <v>21</v>
      </c>
      <c r="F9781" t="s">
        <v>21</v>
      </c>
      <c r="G9781" t="s">
        <v>20</v>
      </c>
      <c r="H9781" t="s">
        <v>0</v>
      </c>
      <c r="I9781">
        <f>MONTH(Table6[[#This Row],[Loan Date]])</f>
        <v>3</v>
      </c>
      <c r="J9781" t="str">
        <f>_xlfn.XLOOKUP(Table6[[#This Row],[Numeric Month]],$N$5:$N$11,$O$5:$O$11)</f>
        <v>Mar</v>
      </c>
      <c r="K9781" t="str">
        <f>_xlfn.XLOOKUP(Table6[[#This Row],[Loan Date]],$Q$5:$Q$152,$R$5:$R$152)</f>
        <v>Thursday</v>
      </c>
      <c r="L9781" t="str">
        <f>_xlfn.XLOOKUP(Table6[[#This Row],[Loan Date]],$Q$5:$Q$152,$S$5:$S$152)</f>
        <v>Week 8</v>
      </c>
    </row>
    <row r="9782" spans="1:12" x14ac:dyDescent="0.2">
      <c r="A9782" s="1">
        <v>44987</v>
      </c>
      <c r="B9782" t="s">
        <v>5</v>
      </c>
      <c r="C9782" s="1">
        <v>44987</v>
      </c>
      <c r="D9782" t="s">
        <v>57</v>
      </c>
      <c r="E9782" t="s">
        <v>37</v>
      </c>
      <c r="F9782" t="s">
        <v>37</v>
      </c>
      <c r="G9782" t="s">
        <v>20</v>
      </c>
      <c r="H9782" t="s">
        <v>0</v>
      </c>
      <c r="I9782">
        <f>MONTH(Table6[[#This Row],[Loan Date]])</f>
        <v>3</v>
      </c>
      <c r="J9782" t="str">
        <f>_xlfn.XLOOKUP(Table6[[#This Row],[Numeric Month]],$N$5:$N$11,$O$5:$O$11)</f>
        <v>Mar</v>
      </c>
      <c r="K9782" t="str">
        <f>_xlfn.XLOOKUP(Table6[[#This Row],[Loan Date]],$Q$5:$Q$152,$R$5:$R$152)</f>
        <v>Thursday</v>
      </c>
      <c r="L9782" t="str">
        <f>_xlfn.XLOOKUP(Table6[[#This Row],[Loan Date]],$Q$5:$Q$152,$S$5:$S$152)</f>
        <v>Week 8</v>
      </c>
    </row>
    <row r="9783" spans="1:12" x14ac:dyDescent="0.2">
      <c r="A9783" s="1">
        <v>44987</v>
      </c>
      <c r="B9783" t="s">
        <v>7</v>
      </c>
      <c r="C9783" s="1">
        <v>45001</v>
      </c>
      <c r="D9783" t="s">
        <v>719</v>
      </c>
      <c r="E9783" t="s">
        <v>3</v>
      </c>
      <c r="F9783" t="s">
        <v>2</v>
      </c>
      <c r="G9783" t="s">
        <v>1</v>
      </c>
      <c r="H9783" t="s">
        <v>0</v>
      </c>
      <c r="I9783">
        <f>MONTH(Table6[[#This Row],[Loan Date]])</f>
        <v>3</v>
      </c>
      <c r="J9783" t="str">
        <f>_xlfn.XLOOKUP(Table6[[#This Row],[Numeric Month]],$N$5:$N$11,$O$5:$O$11)</f>
        <v>Mar</v>
      </c>
      <c r="K9783" t="str">
        <f>_xlfn.XLOOKUP(Table6[[#This Row],[Loan Date]],$Q$5:$Q$152,$R$5:$R$152)</f>
        <v>Thursday</v>
      </c>
      <c r="L9783" t="str">
        <f>_xlfn.XLOOKUP(Table6[[#This Row],[Loan Date]],$Q$5:$Q$152,$S$5:$S$152)</f>
        <v>Week 8</v>
      </c>
    </row>
    <row r="9784" spans="1:12" x14ac:dyDescent="0.2">
      <c r="A9784" s="1">
        <v>44987</v>
      </c>
      <c r="B9784" t="s">
        <v>7</v>
      </c>
      <c r="C9784" s="1">
        <v>44987</v>
      </c>
      <c r="D9784" t="s">
        <v>129</v>
      </c>
      <c r="E9784" t="s">
        <v>37</v>
      </c>
      <c r="F9784" t="s">
        <v>37</v>
      </c>
      <c r="G9784" t="s">
        <v>20</v>
      </c>
      <c r="H9784" t="s">
        <v>0</v>
      </c>
      <c r="I9784">
        <f>MONTH(Table6[[#This Row],[Loan Date]])</f>
        <v>3</v>
      </c>
      <c r="J9784" t="str">
        <f>_xlfn.XLOOKUP(Table6[[#This Row],[Numeric Month]],$N$5:$N$11,$O$5:$O$11)</f>
        <v>Mar</v>
      </c>
      <c r="K9784" t="str">
        <f>_xlfn.XLOOKUP(Table6[[#This Row],[Loan Date]],$Q$5:$Q$152,$R$5:$R$152)</f>
        <v>Thursday</v>
      </c>
      <c r="L9784" t="str">
        <f>_xlfn.XLOOKUP(Table6[[#This Row],[Loan Date]],$Q$5:$Q$152,$S$5:$S$152)</f>
        <v>Week 8</v>
      </c>
    </row>
    <row r="9785" spans="1:12" x14ac:dyDescent="0.2">
      <c r="A9785" s="1">
        <v>44987</v>
      </c>
      <c r="B9785" t="s">
        <v>7</v>
      </c>
      <c r="C9785" s="1">
        <v>45000</v>
      </c>
      <c r="D9785" t="s">
        <v>399</v>
      </c>
      <c r="E9785" t="s">
        <v>3</v>
      </c>
      <c r="F9785" t="s">
        <v>2</v>
      </c>
      <c r="G9785" t="s">
        <v>1</v>
      </c>
      <c r="H9785" t="s">
        <v>0</v>
      </c>
      <c r="I9785">
        <f>MONTH(Table6[[#This Row],[Loan Date]])</f>
        <v>3</v>
      </c>
      <c r="J9785" t="str">
        <f>_xlfn.XLOOKUP(Table6[[#This Row],[Numeric Month]],$N$5:$N$11,$O$5:$O$11)</f>
        <v>Mar</v>
      </c>
      <c r="K9785" t="str">
        <f>_xlfn.XLOOKUP(Table6[[#This Row],[Loan Date]],$Q$5:$Q$152,$R$5:$R$152)</f>
        <v>Thursday</v>
      </c>
      <c r="L9785" t="str">
        <f>_xlfn.XLOOKUP(Table6[[#This Row],[Loan Date]],$Q$5:$Q$152,$S$5:$S$152)</f>
        <v>Week 8</v>
      </c>
    </row>
    <row r="9786" spans="1:12" x14ac:dyDescent="0.2">
      <c r="A9786" s="1">
        <v>44987</v>
      </c>
      <c r="B9786" t="s">
        <v>7</v>
      </c>
      <c r="C9786" s="1">
        <v>44987</v>
      </c>
      <c r="D9786" t="s">
        <v>391</v>
      </c>
      <c r="E9786" t="s">
        <v>65</v>
      </c>
      <c r="F9786" t="s">
        <v>65</v>
      </c>
      <c r="G9786" t="s">
        <v>20</v>
      </c>
      <c r="H9786" t="s">
        <v>0</v>
      </c>
      <c r="I9786">
        <f>MONTH(Table6[[#This Row],[Loan Date]])</f>
        <v>3</v>
      </c>
      <c r="J9786" t="str">
        <f>_xlfn.XLOOKUP(Table6[[#This Row],[Numeric Month]],$N$5:$N$11,$O$5:$O$11)</f>
        <v>Mar</v>
      </c>
      <c r="K9786" t="str">
        <f>_xlfn.XLOOKUP(Table6[[#This Row],[Loan Date]],$Q$5:$Q$152,$R$5:$R$152)</f>
        <v>Thursday</v>
      </c>
      <c r="L9786" t="str">
        <f>_xlfn.XLOOKUP(Table6[[#This Row],[Loan Date]],$Q$5:$Q$152,$S$5:$S$152)</f>
        <v>Week 8</v>
      </c>
    </row>
    <row r="9787" spans="1:12" x14ac:dyDescent="0.2">
      <c r="A9787" s="1">
        <v>44987</v>
      </c>
      <c r="B9787" t="s">
        <v>7</v>
      </c>
      <c r="C9787" s="1">
        <v>44987</v>
      </c>
      <c r="D9787" t="s">
        <v>129</v>
      </c>
      <c r="E9787" t="s">
        <v>37</v>
      </c>
      <c r="F9787" t="s">
        <v>37</v>
      </c>
      <c r="G9787" t="s">
        <v>20</v>
      </c>
      <c r="H9787" t="s">
        <v>0</v>
      </c>
      <c r="I9787">
        <f>MONTH(Table6[[#This Row],[Loan Date]])</f>
        <v>3</v>
      </c>
      <c r="J9787" t="str">
        <f>_xlfn.XLOOKUP(Table6[[#This Row],[Numeric Month]],$N$5:$N$11,$O$5:$O$11)</f>
        <v>Mar</v>
      </c>
      <c r="K9787" t="str">
        <f>_xlfn.XLOOKUP(Table6[[#This Row],[Loan Date]],$Q$5:$Q$152,$R$5:$R$152)</f>
        <v>Thursday</v>
      </c>
      <c r="L9787" t="str">
        <f>_xlfn.XLOOKUP(Table6[[#This Row],[Loan Date]],$Q$5:$Q$152,$S$5:$S$152)</f>
        <v>Week 8</v>
      </c>
    </row>
    <row r="9788" spans="1:12" x14ac:dyDescent="0.2">
      <c r="A9788" s="1">
        <v>44987</v>
      </c>
      <c r="B9788" t="s">
        <v>5</v>
      </c>
      <c r="C9788" s="1">
        <v>45001</v>
      </c>
      <c r="D9788" t="s">
        <v>718</v>
      </c>
      <c r="E9788" t="s">
        <v>3</v>
      </c>
      <c r="F9788" t="s">
        <v>2</v>
      </c>
      <c r="G9788" t="s">
        <v>1</v>
      </c>
      <c r="H9788" t="s">
        <v>0</v>
      </c>
      <c r="I9788">
        <f>MONTH(Table6[[#This Row],[Loan Date]])</f>
        <v>3</v>
      </c>
      <c r="J9788" t="str">
        <f>_xlfn.XLOOKUP(Table6[[#This Row],[Numeric Month]],$N$5:$N$11,$O$5:$O$11)</f>
        <v>Mar</v>
      </c>
      <c r="K9788" t="str">
        <f>_xlfn.XLOOKUP(Table6[[#This Row],[Loan Date]],$Q$5:$Q$152,$R$5:$R$152)</f>
        <v>Thursday</v>
      </c>
      <c r="L9788" t="str">
        <f>_xlfn.XLOOKUP(Table6[[#This Row],[Loan Date]],$Q$5:$Q$152,$S$5:$S$152)</f>
        <v>Week 8</v>
      </c>
    </row>
    <row r="9789" spans="1:12" x14ac:dyDescent="0.2">
      <c r="A9789" s="1">
        <v>44987</v>
      </c>
      <c r="B9789" t="s">
        <v>7</v>
      </c>
      <c r="C9789" s="1">
        <v>44994</v>
      </c>
      <c r="D9789" t="s">
        <v>417</v>
      </c>
      <c r="E9789" t="s">
        <v>9</v>
      </c>
      <c r="F9789" t="s">
        <v>8</v>
      </c>
      <c r="G9789" t="s">
        <v>1</v>
      </c>
      <c r="H9789" t="s">
        <v>0</v>
      </c>
      <c r="I9789">
        <f>MONTH(Table6[[#This Row],[Loan Date]])</f>
        <v>3</v>
      </c>
      <c r="J9789" t="str">
        <f>_xlfn.XLOOKUP(Table6[[#This Row],[Numeric Month]],$N$5:$N$11,$O$5:$O$11)</f>
        <v>Mar</v>
      </c>
      <c r="K9789" t="str">
        <f>_xlfn.XLOOKUP(Table6[[#This Row],[Loan Date]],$Q$5:$Q$152,$R$5:$R$152)</f>
        <v>Thursday</v>
      </c>
      <c r="L9789" t="str">
        <f>_xlfn.XLOOKUP(Table6[[#This Row],[Loan Date]],$Q$5:$Q$152,$S$5:$S$152)</f>
        <v>Week 8</v>
      </c>
    </row>
    <row r="9790" spans="1:12" x14ac:dyDescent="0.2">
      <c r="A9790" s="1">
        <v>44987</v>
      </c>
      <c r="B9790" t="s">
        <v>7</v>
      </c>
      <c r="C9790" s="1">
        <v>44987</v>
      </c>
      <c r="D9790" t="s">
        <v>512</v>
      </c>
      <c r="E9790" t="s">
        <v>41</v>
      </c>
      <c r="F9790" t="s">
        <v>40</v>
      </c>
      <c r="G9790" t="s">
        <v>39</v>
      </c>
      <c r="H9790" t="s">
        <v>0</v>
      </c>
      <c r="I9790">
        <f>MONTH(Table6[[#This Row],[Loan Date]])</f>
        <v>3</v>
      </c>
      <c r="J9790" t="str">
        <f>_xlfn.XLOOKUP(Table6[[#This Row],[Numeric Month]],$N$5:$N$11,$O$5:$O$11)</f>
        <v>Mar</v>
      </c>
      <c r="K9790" t="str">
        <f>_xlfn.XLOOKUP(Table6[[#This Row],[Loan Date]],$Q$5:$Q$152,$R$5:$R$152)</f>
        <v>Thursday</v>
      </c>
      <c r="L9790" t="str">
        <f>_xlfn.XLOOKUP(Table6[[#This Row],[Loan Date]],$Q$5:$Q$152,$S$5:$S$152)</f>
        <v>Week 8</v>
      </c>
    </row>
    <row r="9791" spans="1:12" x14ac:dyDescent="0.2">
      <c r="A9791" s="1">
        <v>44987</v>
      </c>
      <c r="B9791" t="s">
        <v>7</v>
      </c>
      <c r="C9791" s="1">
        <v>44994</v>
      </c>
      <c r="D9791" t="s">
        <v>454</v>
      </c>
      <c r="E9791" t="s">
        <v>9</v>
      </c>
      <c r="F9791" t="s">
        <v>8</v>
      </c>
      <c r="G9791" t="s">
        <v>1</v>
      </c>
      <c r="H9791" t="s">
        <v>0</v>
      </c>
      <c r="I9791">
        <f>MONTH(Table6[[#This Row],[Loan Date]])</f>
        <v>3</v>
      </c>
      <c r="J9791" t="str">
        <f>_xlfn.XLOOKUP(Table6[[#This Row],[Numeric Month]],$N$5:$N$11,$O$5:$O$11)</f>
        <v>Mar</v>
      </c>
      <c r="K9791" t="str">
        <f>_xlfn.XLOOKUP(Table6[[#This Row],[Loan Date]],$Q$5:$Q$152,$R$5:$R$152)</f>
        <v>Thursday</v>
      </c>
      <c r="L9791" t="str">
        <f>_xlfn.XLOOKUP(Table6[[#This Row],[Loan Date]],$Q$5:$Q$152,$S$5:$S$152)</f>
        <v>Week 8</v>
      </c>
    </row>
    <row r="9792" spans="1:12" x14ac:dyDescent="0.2">
      <c r="A9792" s="1">
        <v>44987</v>
      </c>
      <c r="B9792" t="s">
        <v>7</v>
      </c>
      <c r="C9792" s="1">
        <v>44987</v>
      </c>
      <c r="D9792" t="s">
        <v>637</v>
      </c>
      <c r="E9792" t="s">
        <v>162</v>
      </c>
      <c r="F9792" t="s">
        <v>162</v>
      </c>
      <c r="G9792" t="s">
        <v>11</v>
      </c>
      <c r="H9792" t="s">
        <v>0</v>
      </c>
      <c r="I9792">
        <f>MONTH(Table6[[#This Row],[Loan Date]])</f>
        <v>3</v>
      </c>
      <c r="J9792" t="str">
        <f>_xlfn.XLOOKUP(Table6[[#This Row],[Numeric Month]],$N$5:$N$11,$O$5:$O$11)</f>
        <v>Mar</v>
      </c>
      <c r="K9792" t="str">
        <f>_xlfn.XLOOKUP(Table6[[#This Row],[Loan Date]],$Q$5:$Q$152,$R$5:$R$152)</f>
        <v>Thursday</v>
      </c>
      <c r="L9792" t="str">
        <f>_xlfn.XLOOKUP(Table6[[#This Row],[Loan Date]],$Q$5:$Q$152,$S$5:$S$152)</f>
        <v>Week 8</v>
      </c>
    </row>
    <row r="9793" spans="1:12" x14ac:dyDescent="0.2">
      <c r="A9793" s="1">
        <v>44987</v>
      </c>
      <c r="B9793" t="s">
        <v>7</v>
      </c>
      <c r="C9793" s="1">
        <v>44987</v>
      </c>
      <c r="D9793" t="s">
        <v>38</v>
      </c>
      <c r="E9793" t="s">
        <v>37</v>
      </c>
      <c r="F9793" t="s">
        <v>37</v>
      </c>
      <c r="G9793" t="s">
        <v>20</v>
      </c>
      <c r="H9793" t="s">
        <v>0</v>
      </c>
      <c r="I9793">
        <f>MONTH(Table6[[#This Row],[Loan Date]])</f>
        <v>3</v>
      </c>
      <c r="J9793" t="str">
        <f>_xlfn.XLOOKUP(Table6[[#This Row],[Numeric Month]],$N$5:$N$11,$O$5:$O$11)</f>
        <v>Mar</v>
      </c>
      <c r="K9793" t="str">
        <f>_xlfn.XLOOKUP(Table6[[#This Row],[Loan Date]],$Q$5:$Q$152,$R$5:$R$152)</f>
        <v>Thursday</v>
      </c>
      <c r="L9793" t="str">
        <f>_xlfn.XLOOKUP(Table6[[#This Row],[Loan Date]],$Q$5:$Q$152,$S$5:$S$152)</f>
        <v>Week 8</v>
      </c>
    </row>
    <row r="9794" spans="1:12" x14ac:dyDescent="0.2">
      <c r="A9794" s="1">
        <v>44987</v>
      </c>
      <c r="B9794" t="s">
        <v>7</v>
      </c>
      <c r="C9794" s="1">
        <v>44987</v>
      </c>
      <c r="D9794" t="s">
        <v>717</v>
      </c>
      <c r="E9794" t="s">
        <v>49</v>
      </c>
      <c r="F9794" t="s">
        <v>49</v>
      </c>
      <c r="G9794" t="s">
        <v>20</v>
      </c>
      <c r="H9794" t="s">
        <v>0</v>
      </c>
      <c r="I9794">
        <f>MONTH(Table6[[#This Row],[Loan Date]])</f>
        <v>3</v>
      </c>
      <c r="J9794" t="str">
        <f>_xlfn.XLOOKUP(Table6[[#This Row],[Numeric Month]],$N$5:$N$11,$O$5:$O$11)</f>
        <v>Mar</v>
      </c>
      <c r="K9794" t="str">
        <f>_xlfn.XLOOKUP(Table6[[#This Row],[Loan Date]],$Q$5:$Q$152,$R$5:$R$152)</f>
        <v>Thursday</v>
      </c>
      <c r="L9794" t="str">
        <f>_xlfn.XLOOKUP(Table6[[#This Row],[Loan Date]],$Q$5:$Q$152,$S$5:$S$152)</f>
        <v>Week 8</v>
      </c>
    </row>
    <row r="9795" spans="1:12" x14ac:dyDescent="0.2">
      <c r="A9795" s="1">
        <v>44987</v>
      </c>
      <c r="B9795" t="s">
        <v>7</v>
      </c>
      <c r="C9795" s="1">
        <v>44987</v>
      </c>
      <c r="D9795" t="s">
        <v>227</v>
      </c>
      <c r="E9795" t="s">
        <v>49</v>
      </c>
      <c r="F9795" t="s">
        <v>49</v>
      </c>
      <c r="G9795" t="s">
        <v>20</v>
      </c>
      <c r="H9795" t="s">
        <v>0</v>
      </c>
      <c r="I9795">
        <f>MONTH(Table6[[#This Row],[Loan Date]])</f>
        <v>3</v>
      </c>
      <c r="J9795" t="str">
        <f>_xlfn.XLOOKUP(Table6[[#This Row],[Numeric Month]],$N$5:$N$11,$O$5:$O$11)</f>
        <v>Mar</v>
      </c>
      <c r="K9795" t="str">
        <f>_xlfn.XLOOKUP(Table6[[#This Row],[Loan Date]],$Q$5:$Q$152,$R$5:$R$152)</f>
        <v>Thursday</v>
      </c>
      <c r="L9795" t="str">
        <f>_xlfn.XLOOKUP(Table6[[#This Row],[Loan Date]],$Q$5:$Q$152,$S$5:$S$152)</f>
        <v>Week 8</v>
      </c>
    </row>
    <row r="9796" spans="1:12" x14ac:dyDescent="0.2">
      <c r="A9796" s="1">
        <v>44987</v>
      </c>
      <c r="B9796" t="s">
        <v>7</v>
      </c>
      <c r="C9796" s="1">
        <v>44987</v>
      </c>
      <c r="D9796" t="s">
        <v>98</v>
      </c>
      <c r="E9796" t="s">
        <v>65</v>
      </c>
      <c r="F9796" t="s">
        <v>65</v>
      </c>
      <c r="G9796" t="s">
        <v>20</v>
      </c>
      <c r="H9796" t="s">
        <v>0</v>
      </c>
      <c r="I9796">
        <f>MONTH(Table6[[#This Row],[Loan Date]])</f>
        <v>3</v>
      </c>
      <c r="J9796" t="str">
        <f>_xlfn.XLOOKUP(Table6[[#This Row],[Numeric Month]],$N$5:$N$11,$O$5:$O$11)</f>
        <v>Mar</v>
      </c>
      <c r="K9796" t="str">
        <f>_xlfn.XLOOKUP(Table6[[#This Row],[Loan Date]],$Q$5:$Q$152,$R$5:$R$152)</f>
        <v>Thursday</v>
      </c>
      <c r="L9796" t="str">
        <f>_xlfn.XLOOKUP(Table6[[#This Row],[Loan Date]],$Q$5:$Q$152,$S$5:$S$152)</f>
        <v>Week 8</v>
      </c>
    </row>
    <row r="9797" spans="1:12" x14ac:dyDescent="0.2">
      <c r="A9797" s="1">
        <v>44987</v>
      </c>
      <c r="B9797" t="s">
        <v>7</v>
      </c>
      <c r="C9797" s="1">
        <v>44987</v>
      </c>
      <c r="D9797" t="s">
        <v>99</v>
      </c>
      <c r="E9797" t="s">
        <v>21</v>
      </c>
      <c r="F9797" t="s">
        <v>21</v>
      </c>
      <c r="G9797" t="s">
        <v>20</v>
      </c>
      <c r="H9797" t="s">
        <v>0</v>
      </c>
      <c r="I9797">
        <f>MONTH(Table6[[#This Row],[Loan Date]])</f>
        <v>3</v>
      </c>
      <c r="J9797" t="str">
        <f>_xlfn.XLOOKUP(Table6[[#This Row],[Numeric Month]],$N$5:$N$11,$O$5:$O$11)</f>
        <v>Mar</v>
      </c>
      <c r="K9797" t="str">
        <f>_xlfn.XLOOKUP(Table6[[#This Row],[Loan Date]],$Q$5:$Q$152,$R$5:$R$152)</f>
        <v>Thursday</v>
      </c>
      <c r="L9797" t="str">
        <f>_xlfn.XLOOKUP(Table6[[#This Row],[Loan Date]],$Q$5:$Q$152,$S$5:$S$152)</f>
        <v>Week 8</v>
      </c>
    </row>
    <row r="9798" spans="1:12" x14ac:dyDescent="0.2">
      <c r="A9798" s="1">
        <v>44987</v>
      </c>
      <c r="B9798" t="s">
        <v>7</v>
      </c>
      <c r="C9798" s="1">
        <v>44987</v>
      </c>
      <c r="D9798" t="s">
        <v>236</v>
      </c>
      <c r="E9798" t="s">
        <v>23</v>
      </c>
      <c r="F9798" t="s">
        <v>23</v>
      </c>
      <c r="G9798" t="s">
        <v>20</v>
      </c>
      <c r="H9798" t="s">
        <v>0</v>
      </c>
      <c r="I9798">
        <f>MONTH(Table6[[#This Row],[Loan Date]])</f>
        <v>3</v>
      </c>
      <c r="J9798" t="str">
        <f>_xlfn.XLOOKUP(Table6[[#This Row],[Numeric Month]],$N$5:$N$11,$O$5:$O$11)</f>
        <v>Mar</v>
      </c>
      <c r="K9798" t="str">
        <f>_xlfn.XLOOKUP(Table6[[#This Row],[Loan Date]],$Q$5:$Q$152,$R$5:$R$152)</f>
        <v>Thursday</v>
      </c>
      <c r="L9798" t="str">
        <f>_xlfn.XLOOKUP(Table6[[#This Row],[Loan Date]],$Q$5:$Q$152,$S$5:$S$152)</f>
        <v>Week 8</v>
      </c>
    </row>
    <row r="9799" spans="1:12" x14ac:dyDescent="0.2">
      <c r="A9799" s="1">
        <v>44987</v>
      </c>
      <c r="B9799" t="s">
        <v>7</v>
      </c>
      <c r="C9799" s="1">
        <v>44987</v>
      </c>
      <c r="D9799" t="s">
        <v>561</v>
      </c>
      <c r="E9799" t="s">
        <v>49</v>
      </c>
      <c r="F9799" t="s">
        <v>49</v>
      </c>
      <c r="G9799" t="s">
        <v>20</v>
      </c>
      <c r="H9799" t="s">
        <v>0</v>
      </c>
      <c r="I9799">
        <f>MONTH(Table6[[#This Row],[Loan Date]])</f>
        <v>3</v>
      </c>
      <c r="J9799" t="str">
        <f>_xlfn.XLOOKUP(Table6[[#This Row],[Numeric Month]],$N$5:$N$11,$O$5:$O$11)</f>
        <v>Mar</v>
      </c>
      <c r="K9799" t="str">
        <f>_xlfn.XLOOKUP(Table6[[#This Row],[Loan Date]],$Q$5:$Q$152,$R$5:$R$152)</f>
        <v>Thursday</v>
      </c>
      <c r="L9799" t="str">
        <f>_xlfn.XLOOKUP(Table6[[#This Row],[Loan Date]],$Q$5:$Q$152,$S$5:$S$152)</f>
        <v>Week 8</v>
      </c>
    </row>
    <row r="9800" spans="1:12" x14ac:dyDescent="0.2">
      <c r="A9800" s="1">
        <v>44987</v>
      </c>
      <c r="B9800" t="s">
        <v>7</v>
      </c>
      <c r="C9800" s="1">
        <v>44987</v>
      </c>
      <c r="D9800" t="s">
        <v>22</v>
      </c>
      <c r="E9800" t="s">
        <v>21</v>
      </c>
      <c r="F9800" t="s">
        <v>21</v>
      </c>
      <c r="G9800" t="s">
        <v>20</v>
      </c>
      <c r="H9800" t="s">
        <v>0</v>
      </c>
      <c r="I9800">
        <f>MONTH(Table6[[#This Row],[Loan Date]])</f>
        <v>3</v>
      </c>
      <c r="J9800" t="str">
        <f>_xlfn.XLOOKUP(Table6[[#This Row],[Numeric Month]],$N$5:$N$11,$O$5:$O$11)</f>
        <v>Mar</v>
      </c>
      <c r="K9800" t="str">
        <f>_xlfn.XLOOKUP(Table6[[#This Row],[Loan Date]],$Q$5:$Q$152,$R$5:$R$152)</f>
        <v>Thursday</v>
      </c>
      <c r="L9800" t="str">
        <f>_xlfn.XLOOKUP(Table6[[#This Row],[Loan Date]],$Q$5:$Q$152,$S$5:$S$152)</f>
        <v>Week 8</v>
      </c>
    </row>
    <row r="9801" spans="1:12" x14ac:dyDescent="0.2">
      <c r="A9801" s="1">
        <v>44987</v>
      </c>
      <c r="B9801" t="s">
        <v>7</v>
      </c>
      <c r="C9801" s="1">
        <v>44987</v>
      </c>
      <c r="D9801" t="s">
        <v>408</v>
      </c>
      <c r="E9801" t="s">
        <v>23</v>
      </c>
      <c r="F9801" t="s">
        <v>23</v>
      </c>
      <c r="G9801" t="s">
        <v>20</v>
      </c>
      <c r="H9801" t="s">
        <v>0</v>
      </c>
      <c r="I9801">
        <f>MONTH(Table6[[#This Row],[Loan Date]])</f>
        <v>3</v>
      </c>
      <c r="J9801" t="str">
        <f>_xlfn.XLOOKUP(Table6[[#This Row],[Numeric Month]],$N$5:$N$11,$O$5:$O$11)</f>
        <v>Mar</v>
      </c>
      <c r="K9801" t="str">
        <f>_xlfn.XLOOKUP(Table6[[#This Row],[Loan Date]],$Q$5:$Q$152,$R$5:$R$152)</f>
        <v>Thursday</v>
      </c>
      <c r="L9801" t="str">
        <f>_xlfn.XLOOKUP(Table6[[#This Row],[Loan Date]],$Q$5:$Q$152,$S$5:$S$152)</f>
        <v>Week 8</v>
      </c>
    </row>
    <row r="9802" spans="1:12" x14ac:dyDescent="0.2">
      <c r="A9802" s="1">
        <v>44987</v>
      </c>
      <c r="B9802" t="s">
        <v>7</v>
      </c>
      <c r="C9802" s="1">
        <v>44987</v>
      </c>
      <c r="D9802" t="s">
        <v>165</v>
      </c>
      <c r="E9802" t="s">
        <v>21</v>
      </c>
      <c r="F9802" t="s">
        <v>21</v>
      </c>
      <c r="G9802" t="s">
        <v>20</v>
      </c>
      <c r="H9802" t="s">
        <v>0</v>
      </c>
      <c r="I9802">
        <f>MONTH(Table6[[#This Row],[Loan Date]])</f>
        <v>3</v>
      </c>
      <c r="J9802" t="str">
        <f>_xlfn.XLOOKUP(Table6[[#This Row],[Numeric Month]],$N$5:$N$11,$O$5:$O$11)</f>
        <v>Mar</v>
      </c>
      <c r="K9802" t="str">
        <f>_xlfn.XLOOKUP(Table6[[#This Row],[Loan Date]],$Q$5:$Q$152,$R$5:$R$152)</f>
        <v>Thursday</v>
      </c>
      <c r="L9802" t="str">
        <f>_xlfn.XLOOKUP(Table6[[#This Row],[Loan Date]],$Q$5:$Q$152,$S$5:$S$152)</f>
        <v>Week 8</v>
      </c>
    </row>
    <row r="9803" spans="1:12" x14ac:dyDescent="0.2">
      <c r="A9803" s="1">
        <v>44987</v>
      </c>
      <c r="B9803" t="s">
        <v>7</v>
      </c>
      <c r="C9803" s="1">
        <v>44987</v>
      </c>
      <c r="D9803" t="s">
        <v>218</v>
      </c>
      <c r="E9803" t="s">
        <v>23</v>
      </c>
      <c r="F9803" t="s">
        <v>23</v>
      </c>
      <c r="G9803" t="s">
        <v>20</v>
      </c>
      <c r="H9803" t="s">
        <v>0</v>
      </c>
      <c r="I9803">
        <f>MONTH(Table6[[#This Row],[Loan Date]])</f>
        <v>3</v>
      </c>
      <c r="J9803" t="str">
        <f>_xlfn.XLOOKUP(Table6[[#This Row],[Numeric Month]],$N$5:$N$11,$O$5:$O$11)</f>
        <v>Mar</v>
      </c>
      <c r="K9803" t="str">
        <f>_xlfn.XLOOKUP(Table6[[#This Row],[Loan Date]],$Q$5:$Q$152,$R$5:$R$152)</f>
        <v>Thursday</v>
      </c>
      <c r="L9803" t="str">
        <f>_xlfn.XLOOKUP(Table6[[#This Row],[Loan Date]],$Q$5:$Q$152,$S$5:$S$152)</f>
        <v>Week 8</v>
      </c>
    </row>
    <row r="9804" spans="1:12" x14ac:dyDescent="0.2">
      <c r="A9804" s="1">
        <v>44987</v>
      </c>
      <c r="B9804" t="s">
        <v>7</v>
      </c>
      <c r="C9804" s="1">
        <v>44987</v>
      </c>
      <c r="D9804" t="s">
        <v>586</v>
      </c>
      <c r="E9804" t="s">
        <v>65</v>
      </c>
      <c r="F9804" t="s">
        <v>65</v>
      </c>
      <c r="G9804" t="s">
        <v>20</v>
      </c>
      <c r="H9804" t="s">
        <v>0</v>
      </c>
      <c r="I9804">
        <f>MONTH(Table6[[#This Row],[Loan Date]])</f>
        <v>3</v>
      </c>
      <c r="J9804" t="str">
        <f>_xlfn.XLOOKUP(Table6[[#This Row],[Numeric Month]],$N$5:$N$11,$O$5:$O$11)</f>
        <v>Mar</v>
      </c>
      <c r="K9804" t="str">
        <f>_xlfn.XLOOKUP(Table6[[#This Row],[Loan Date]],$Q$5:$Q$152,$R$5:$R$152)</f>
        <v>Thursday</v>
      </c>
      <c r="L9804" t="str">
        <f>_xlfn.XLOOKUP(Table6[[#This Row],[Loan Date]],$Q$5:$Q$152,$S$5:$S$152)</f>
        <v>Week 8</v>
      </c>
    </row>
    <row r="9805" spans="1:12" x14ac:dyDescent="0.2">
      <c r="A9805" s="1">
        <v>44987</v>
      </c>
      <c r="B9805" t="s">
        <v>7</v>
      </c>
      <c r="C9805" s="1">
        <v>44994</v>
      </c>
      <c r="D9805" t="s">
        <v>716</v>
      </c>
      <c r="E9805" t="s">
        <v>15</v>
      </c>
      <c r="F9805" t="s">
        <v>14</v>
      </c>
      <c r="G9805" t="s">
        <v>1</v>
      </c>
      <c r="H9805" t="s">
        <v>0</v>
      </c>
      <c r="I9805">
        <f>MONTH(Table6[[#This Row],[Loan Date]])</f>
        <v>3</v>
      </c>
      <c r="J9805" t="str">
        <f>_xlfn.XLOOKUP(Table6[[#This Row],[Numeric Month]],$N$5:$N$11,$O$5:$O$11)</f>
        <v>Mar</v>
      </c>
      <c r="K9805" t="str">
        <f>_xlfn.XLOOKUP(Table6[[#This Row],[Loan Date]],$Q$5:$Q$152,$R$5:$R$152)</f>
        <v>Thursday</v>
      </c>
      <c r="L9805" t="str">
        <f>_xlfn.XLOOKUP(Table6[[#This Row],[Loan Date]],$Q$5:$Q$152,$S$5:$S$152)</f>
        <v>Week 8</v>
      </c>
    </row>
    <row r="9806" spans="1:12" x14ac:dyDescent="0.2">
      <c r="A9806" s="1">
        <v>44987</v>
      </c>
      <c r="B9806" t="s">
        <v>7</v>
      </c>
      <c r="C9806" s="1">
        <v>44987</v>
      </c>
      <c r="D9806" t="s">
        <v>60</v>
      </c>
      <c r="E9806" t="s">
        <v>59</v>
      </c>
      <c r="F9806" t="s">
        <v>58</v>
      </c>
      <c r="G9806" t="s">
        <v>39</v>
      </c>
      <c r="H9806" t="s">
        <v>0</v>
      </c>
      <c r="I9806">
        <f>MONTH(Table6[[#This Row],[Loan Date]])</f>
        <v>3</v>
      </c>
      <c r="J9806" t="str">
        <f>_xlfn.XLOOKUP(Table6[[#This Row],[Numeric Month]],$N$5:$N$11,$O$5:$O$11)</f>
        <v>Mar</v>
      </c>
      <c r="K9806" t="str">
        <f>_xlfn.XLOOKUP(Table6[[#This Row],[Loan Date]],$Q$5:$Q$152,$R$5:$R$152)</f>
        <v>Thursday</v>
      </c>
      <c r="L9806" t="str">
        <f>_xlfn.XLOOKUP(Table6[[#This Row],[Loan Date]],$Q$5:$Q$152,$S$5:$S$152)</f>
        <v>Week 8</v>
      </c>
    </row>
    <row r="9807" spans="1:12" x14ac:dyDescent="0.2">
      <c r="A9807" s="1">
        <v>44987</v>
      </c>
      <c r="B9807" t="s">
        <v>5</v>
      </c>
      <c r="C9807" s="1">
        <v>44987</v>
      </c>
      <c r="D9807" t="s">
        <v>151</v>
      </c>
      <c r="E9807" t="s">
        <v>148</v>
      </c>
      <c r="F9807" t="s">
        <v>147</v>
      </c>
      <c r="G9807" t="s">
        <v>20</v>
      </c>
      <c r="H9807" t="s">
        <v>0</v>
      </c>
      <c r="I9807">
        <f>MONTH(Table6[[#This Row],[Loan Date]])</f>
        <v>3</v>
      </c>
      <c r="J9807" t="str">
        <f>_xlfn.XLOOKUP(Table6[[#This Row],[Numeric Month]],$N$5:$N$11,$O$5:$O$11)</f>
        <v>Mar</v>
      </c>
      <c r="K9807" t="str">
        <f>_xlfn.XLOOKUP(Table6[[#This Row],[Loan Date]],$Q$5:$Q$152,$R$5:$R$152)</f>
        <v>Thursday</v>
      </c>
      <c r="L9807" t="str">
        <f>_xlfn.XLOOKUP(Table6[[#This Row],[Loan Date]],$Q$5:$Q$152,$S$5:$S$152)</f>
        <v>Week 8</v>
      </c>
    </row>
    <row r="9808" spans="1:12" x14ac:dyDescent="0.2">
      <c r="A9808" s="1">
        <v>44987</v>
      </c>
      <c r="B9808" t="s">
        <v>7</v>
      </c>
      <c r="C9808" s="1">
        <v>44994</v>
      </c>
      <c r="D9808" t="s">
        <v>715</v>
      </c>
      <c r="E9808" t="s">
        <v>52</v>
      </c>
      <c r="F9808" t="s">
        <v>51</v>
      </c>
      <c r="G9808" t="s">
        <v>1</v>
      </c>
      <c r="H9808" t="s">
        <v>0</v>
      </c>
      <c r="I9808">
        <f>MONTH(Table6[[#This Row],[Loan Date]])</f>
        <v>3</v>
      </c>
      <c r="J9808" t="str">
        <f>_xlfn.XLOOKUP(Table6[[#This Row],[Numeric Month]],$N$5:$N$11,$O$5:$O$11)</f>
        <v>Mar</v>
      </c>
      <c r="K9808" t="str">
        <f>_xlfn.XLOOKUP(Table6[[#This Row],[Loan Date]],$Q$5:$Q$152,$R$5:$R$152)</f>
        <v>Thursday</v>
      </c>
      <c r="L9808" t="str">
        <f>_xlfn.XLOOKUP(Table6[[#This Row],[Loan Date]],$Q$5:$Q$152,$S$5:$S$152)</f>
        <v>Week 8</v>
      </c>
    </row>
    <row r="9809" spans="1:12" x14ac:dyDescent="0.2">
      <c r="A9809" s="1">
        <v>44987</v>
      </c>
      <c r="B9809" t="s">
        <v>7</v>
      </c>
      <c r="C9809" s="1">
        <v>44987</v>
      </c>
      <c r="D9809" t="s">
        <v>163</v>
      </c>
      <c r="E9809" t="s">
        <v>162</v>
      </c>
      <c r="F9809" t="s">
        <v>162</v>
      </c>
      <c r="G9809" t="s">
        <v>11</v>
      </c>
      <c r="H9809" t="s">
        <v>0</v>
      </c>
      <c r="I9809">
        <f>MONTH(Table6[[#This Row],[Loan Date]])</f>
        <v>3</v>
      </c>
      <c r="J9809" t="str">
        <f>_xlfn.XLOOKUP(Table6[[#This Row],[Numeric Month]],$N$5:$N$11,$O$5:$O$11)</f>
        <v>Mar</v>
      </c>
      <c r="K9809" t="str">
        <f>_xlfn.XLOOKUP(Table6[[#This Row],[Loan Date]],$Q$5:$Q$152,$R$5:$R$152)</f>
        <v>Thursday</v>
      </c>
      <c r="L9809" t="str">
        <f>_xlfn.XLOOKUP(Table6[[#This Row],[Loan Date]],$Q$5:$Q$152,$S$5:$S$152)</f>
        <v>Week 8</v>
      </c>
    </row>
    <row r="9810" spans="1:12" x14ac:dyDescent="0.2">
      <c r="A9810" s="1">
        <v>44987</v>
      </c>
      <c r="B9810" t="s">
        <v>7</v>
      </c>
      <c r="C9810" s="1">
        <v>44987</v>
      </c>
      <c r="D9810" t="s">
        <v>152</v>
      </c>
      <c r="E9810" t="s">
        <v>37</v>
      </c>
      <c r="F9810" t="s">
        <v>37</v>
      </c>
      <c r="G9810" t="s">
        <v>20</v>
      </c>
      <c r="H9810" t="s">
        <v>0</v>
      </c>
      <c r="I9810">
        <f>MONTH(Table6[[#This Row],[Loan Date]])</f>
        <v>3</v>
      </c>
      <c r="J9810" t="str">
        <f>_xlfn.XLOOKUP(Table6[[#This Row],[Numeric Month]],$N$5:$N$11,$O$5:$O$11)</f>
        <v>Mar</v>
      </c>
      <c r="K9810" t="str">
        <f>_xlfn.XLOOKUP(Table6[[#This Row],[Loan Date]],$Q$5:$Q$152,$R$5:$R$152)</f>
        <v>Thursday</v>
      </c>
      <c r="L9810" t="str">
        <f>_xlfn.XLOOKUP(Table6[[#This Row],[Loan Date]],$Q$5:$Q$152,$S$5:$S$152)</f>
        <v>Week 8</v>
      </c>
    </row>
    <row r="9811" spans="1:12" x14ac:dyDescent="0.2">
      <c r="A9811" s="1">
        <v>44987</v>
      </c>
      <c r="B9811" t="s">
        <v>7</v>
      </c>
      <c r="C9811" s="1">
        <v>44994</v>
      </c>
      <c r="D9811" t="s">
        <v>575</v>
      </c>
      <c r="E9811" t="s">
        <v>15</v>
      </c>
      <c r="F9811" t="s">
        <v>14</v>
      </c>
      <c r="G9811" t="s">
        <v>1</v>
      </c>
      <c r="H9811" t="s">
        <v>0</v>
      </c>
      <c r="I9811">
        <f>MONTH(Table6[[#This Row],[Loan Date]])</f>
        <v>3</v>
      </c>
      <c r="J9811" t="str">
        <f>_xlfn.XLOOKUP(Table6[[#This Row],[Numeric Month]],$N$5:$N$11,$O$5:$O$11)</f>
        <v>Mar</v>
      </c>
      <c r="K9811" t="str">
        <f>_xlfn.XLOOKUP(Table6[[#This Row],[Loan Date]],$Q$5:$Q$152,$R$5:$R$152)</f>
        <v>Thursday</v>
      </c>
      <c r="L9811" t="str">
        <f>_xlfn.XLOOKUP(Table6[[#This Row],[Loan Date]],$Q$5:$Q$152,$S$5:$S$152)</f>
        <v>Week 8</v>
      </c>
    </row>
    <row r="9812" spans="1:12" x14ac:dyDescent="0.2">
      <c r="A9812" s="1">
        <v>44987</v>
      </c>
      <c r="B9812" t="s">
        <v>7</v>
      </c>
      <c r="C9812" s="1">
        <v>44987</v>
      </c>
      <c r="D9812" t="s">
        <v>433</v>
      </c>
      <c r="E9812" t="s">
        <v>65</v>
      </c>
      <c r="F9812" t="s">
        <v>65</v>
      </c>
      <c r="G9812" t="s">
        <v>20</v>
      </c>
      <c r="H9812" t="s">
        <v>0</v>
      </c>
      <c r="I9812">
        <f>MONTH(Table6[[#This Row],[Loan Date]])</f>
        <v>3</v>
      </c>
      <c r="J9812" t="str">
        <f>_xlfn.XLOOKUP(Table6[[#This Row],[Numeric Month]],$N$5:$N$11,$O$5:$O$11)</f>
        <v>Mar</v>
      </c>
      <c r="K9812" t="str">
        <f>_xlfn.XLOOKUP(Table6[[#This Row],[Loan Date]],$Q$5:$Q$152,$R$5:$R$152)</f>
        <v>Thursday</v>
      </c>
      <c r="L9812" t="str">
        <f>_xlfn.XLOOKUP(Table6[[#This Row],[Loan Date]],$Q$5:$Q$152,$S$5:$S$152)</f>
        <v>Week 8</v>
      </c>
    </row>
    <row r="9813" spans="1:12" x14ac:dyDescent="0.2">
      <c r="A9813" s="1">
        <v>44987</v>
      </c>
      <c r="B9813" t="s">
        <v>7</v>
      </c>
      <c r="C9813" s="1">
        <v>45001</v>
      </c>
      <c r="D9813" t="s">
        <v>714</v>
      </c>
      <c r="E9813" t="s">
        <v>3</v>
      </c>
      <c r="F9813" t="s">
        <v>2</v>
      </c>
      <c r="G9813" t="s">
        <v>1</v>
      </c>
      <c r="H9813" t="s">
        <v>0</v>
      </c>
      <c r="I9813">
        <f>MONTH(Table6[[#This Row],[Loan Date]])</f>
        <v>3</v>
      </c>
      <c r="J9813" t="str">
        <f>_xlfn.XLOOKUP(Table6[[#This Row],[Numeric Month]],$N$5:$N$11,$O$5:$O$11)</f>
        <v>Mar</v>
      </c>
      <c r="K9813" t="str">
        <f>_xlfn.XLOOKUP(Table6[[#This Row],[Loan Date]],$Q$5:$Q$152,$R$5:$R$152)</f>
        <v>Thursday</v>
      </c>
      <c r="L9813" t="str">
        <f>_xlfn.XLOOKUP(Table6[[#This Row],[Loan Date]],$Q$5:$Q$152,$S$5:$S$152)</f>
        <v>Week 8</v>
      </c>
    </row>
    <row r="9814" spans="1:12" x14ac:dyDescent="0.2">
      <c r="A9814" s="1">
        <v>44987</v>
      </c>
      <c r="B9814" t="s">
        <v>7</v>
      </c>
      <c r="C9814" s="1">
        <v>45001</v>
      </c>
      <c r="D9814" t="s">
        <v>713</v>
      </c>
      <c r="E9814" t="s">
        <v>15</v>
      </c>
      <c r="F9814" t="s">
        <v>14</v>
      </c>
      <c r="G9814" t="s">
        <v>1</v>
      </c>
      <c r="H9814" t="s">
        <v>0</v>
      </c>
      <c r="I9814">
        <f>MONTH(Table6[[#This Row],[Loan Date]])</f>
        <v>3</v>
      </c>
      <c r="J9814" t="str">
        <f>_xlfn.XLOOKUP(Table6[[#This Row],[Numeric Month]],$N$5:$N$11,$O$5:$O$11)</f>
        <v>Mar</v>
      </c>
      <c r="K9814" t="str">
        <f>_xlfn.XLOOKUP(Table6[[#This Row],[Loan Date]],$Q$5:$Q$152,$R$5:$R$152)</f>
        <v>Thursday</v>
      </c>
      <c r="L9814" t="str">
        <f>_xlfn.XLOOKUP(Table6[[#This Row],[Loan Date]],$Q$5:$Q$152,$S$5:$S$152)</f>
        <v>Week 8</v>
      </c>
    </row>
    <row r="9815" spans="1:12" x14ac:dyDescent="0.2">
      <c r="A9815" s="1">
        <v>44987</v>
      </c>
      <c r="B9815" t="s">
        <v>7</v>
      </c>
      <c r="C9815" s="1">
        <v>44987</v>
      </c>
      <c r="D9815" t="s">
        <v>227</v>
      </c>
      <c r="E9815" t="s">
        <v>49</v>
      </c>
      <c r="F9815" t="s">
        <v>49</v>
      </c>
      <c r="G9815" t="s">
        <v>20</v>
      </c>
      <c r="H9815" t="s">
        <v>0</v>
      </c>
      <c r="I9815">
        <f>MONTH(Table6[[#This Row],[Loan Date]])</f>
        <v>3</v>
      </c>
      <c r="J9815" t="str">
        <f>_xlfn.XLOOKUP(Table6[[#This Row],[Numeric Month]],$N$5:$N$11,$O$5:$O$11)</f>
        <v>Mar</v>
      </c>
      <c r="K9815" t="str">
        <f>_xlfn.XLOOKUP(Table6[[#This Row],[Loan Date]],$Q$5:$Q$152,$R$5:$R$152)</f>
        <v>Thursday</v>
      </c>
      <c r="L9815" t="str">
        <f>_xlfn.XLOOKUP(Table6[[#This Row],[Loan Date]],$Q$5:$Q$152,$S$5:$S$152)</f>
        <v>Week 8</v>
      </c>
    </row>
    <row r="9816" spans="1:12" x14ac:dyDescent="0.2">
      <c r="A9816" s="1">
        <v>44987</v>
      </c>
      <c r="B9816" t="s">
        <v>7</v>
      </c>
      <c r="C9816" s="1">
        <v>44994</v>
      </c>
      <c r="D9816" t="s">
        <v>470</v>
      </c>
      <c r="E9816" t="s">
        <v>9</v>
      </c>
      <c r="F9816" t="s">
        <v>8</v>
      </c>
      <c r="G9816" t="s">
        <v>1</v>
      </c>
      <c r="H9816" t="s">
        <v>0</v>
      </c>
      <c r="I9816">
        <f>MONTH(Table6[[#This Row],[Loan Date]])</f>
        <v>3</v>
      </c>
      <c r="J9816" t="str">
        <f>_xlfn.XLOOKUP(Table6[[#This Row],[Numeric Month]],$N$5:$N$11,$O$5:$O$11)</f>
        <v>Mar</v>
      </c>
      <c r="K9816" t="str">
        <f>_xlfn.XLOOKUP(Table6[[#This Row],[Loan Date]],$Q$5:$Q$152,$R$5:$R$152)</f>
        <v>Thursday</v>
      </c>
      <c r="L9816" t="str">
        <f>_xlfn.XLOOKUP(Table6[[#This Row],[Loan Date]],$Q$5:$Q$152,$S$5:$S$152)</f>
        <v>Week 8</v>
      </c>
    </row>
    <row r="9817" spans="1:12" x14ac:dyDescent="0.2">
      <c r="A9817" s="1">
        <v>44987</v>
      </c>
      <c r="B9817" t="s">
        <v>7</v>
      </c>
      <c r="C9817" s="1">
        <v>44987</v>
      </c>
      <c r="D9817" t="s">
        <v>138</v>
      </c>
      <c r="E9817" t="s">
        <v>37</v>
      </c>
      <c r="F9817" t="s">
        <v>37</v>
      </c>
      <c r="G9817" t="s">
        <v>20</v>
      </c>
      <c r="H9817" t="s">
        <v>0</v>
      </c>
      <c r="I9817">
        <f>MONTH(Table6[[#This Row],[Loan Date]])</f>
        <v>3</v>
      </c>
      <c r="J9817" t="str">
        <f>_xlfn.XLOOKUP(Table6[[#This Row],[Numeric Month]],$N$5:$N$11,$O$5:$O$11)</f>
        <v>Mar</v>
      </c>
      <c r="K9817" t="str">
        <f>_xlfn.XLOOKUP(Table6[[#This Row],[Loan Date]],$Q$5:$Q$152,$R$5:$R$152)</f>
        <v>Thursday</v>
      </c>
      <c r="L9817" t="str">
        <f>_xlfn.XLOOKUP(Table6[[#This Row],[Loan Date]],$Q$5:$Q$152,$S$5:$S$152)</f>
        <v>Week 8</v>
      </c>
    </row>
    <row r="9818" spans="1:12" x14ac:dyDescent="0.2">
      <c r="A9818" s="1">
        <v>44987</v>
      </c>
      <c r="B9818" t="s">
        <v>5</v>
      </c>
      <c r="C9818" s="1">
        <v>44987</v>
      </c>
      <c r="D9818" t="s">
        <v>258</v>
      </c>
      <c r="E9818" t="s">
        <v>21</v>
      </c>
      <c r="F9818" t="s">
        <v>21</v>
      </c>
      <c r="G9818" t="s">
        <v>20</v>
      </c>
      <c r="H9818" t="s">
        <v>0</v>
      </c>
      <c r="I9818">
        <f>MONTH(Table6[[#This Row],[Loan Date]])</f>
        <v>3</v>
      </c>
      <c r="J9818" t="str">
        <f>_xlfn.XLOOKUP(Table6[[#This Row],[Numeric Month]],$N$5:$N$11,$O$5:$O$11)</f>
        <v>Mar</v>
      </c>
      <c r="K9818" t="str">
        <f>_xlfn.XLOOKUP(Table6[[#This Row],[Loan Date]],$Q$5:$Q$152,$R$5:$R$152)</f>
        <v>Thursday</v>
      </c>
      <c r="L9818" t="str">
        <f>_xlfn.XLOOKUP(Table6[[#This Row],[Loan Date]],$Q$5:$Q$152,$S$5:$S$152)</f>
        <v>Week 8</v>
      </c>
    </row>
    <row r="9819" spans="1:12" x14ac:dyDescent="0.2">
      <c r="A9819" s="1">
        <v>44987</v>
      </c>
      <c r="B9819" t="s">
        <v>5</v>
      </c>
      <c r="C9819" s="1">
        <v>44987</v>
      </c>
      <c r="D9819" t="s">
        <v>77</v>
      </c>
      <c r="E9819" t="s">
        <v>23</v>
      </c>
      <c r="F9819" t="s">
        <v>23</v>
      </c>
      <c r="G9819" t="s">
        <v>20</v>
      </c>
      <c r="H9819" t="s">
        <v>0</v>
      </c>
      <c r="I9819">
        <f>MONTH(Table6[[#This Row],[Loan Date]])</f>
        <v>3</v>
      </c>
      <c r="J9819" t="str">
        <f>_xlfn.XLOOKUP(Table6[[#This Row],[Numeric Month]],$N$5:$N$11,$O$5:$O$11)</f>
        <v>Mar</v>
      </c>
      <c r="K9819" t="str">
        <f>_xlfn.XLOOKUP(Table6[[#This Row],[Loan Date]],$Q$5:$Q$152,$R$5:$R$152)</f>
        <v>Thursday</v>
      </c>
      <c r="L9819" t="str">
        <f>_xlfn.XLOOKUP(Table6[[#This Row],[Loan Date]],$Q$5:$Q$152,$S$5:$S$152)</f>
        <v>Week 8</v>
      </c>
    </row>
    <row r="9820" spans="1:12" x14ac:dyDescent="0.2">
      <c r="A9820" s="1">
        <v>44987</v>
      </c>
      <c r="B9820" t="s">
        <v>5</v>
      </c>
      <c r="C9820" s="1">
        <v>45001</v>
      </c>
      <c r="D9820" t="s">
        <v>712</v>
      </c>
      <c r="E9820" t="s">
        <v>15</v>
      </c>
      <c r="F9820" t="s">
        <v>14</v>
      </c>
      <c r="G9820" t="s">
        <v>1</v>
      </c>
      <c r="H9820" t="s">
        <v>0</v>
      </c>
      <c r="I9820">
        <f>MONTH(Table6[[#This Row],[Loan Date]])</f>
        <v>3</v>
      </c>
      <c r="J9820" t="str">
        <f>_xlfn.XLOOKUP(Table6[[#This Row],[Numeric Month]],$N$5:$N$11,$O$5:$O$11)</f>
        <v>Mar</v>
      </c>
      <c r="K9820" t="str">
        <f>_xlfn.XLOOKUP(Table6[[#This Row],[Loan Date]],$Q$5:$Q$152,$R$5:$R$152)</f>
        <v>Thursday</v>
      </c>
      <c r="L9820" t="str">
        <f>_xlfn.XLOOKUP(Table6[[#This Row],[Loan Date]],$Q$5:$Q$152,$S$5:$S$152)</f>
        <v>Week 8</v>
      </c>
    </row>
    <row r="9821" spans="1:12" x14ac:dyDescent="0.2">
      <c r="A9821" s="1">
        <v>44987</v>
      </c>
      <c r="B9821" t="s">
        <v>7</v>
      </c>
      <c r="C9821" s="1">
        <v>44987</v>
      </c>
      <c r="D9821" t="s">
        <v>312</v>
      </c>
      <c r="E9821" t="s">
        <v>23</v>
      </c>
      <c r="F9821" t="s">
        <v>23</v>
      </c>
      <c r="G9821" t="s">
        <v>20</v>
      </c>
      <c r="H9821" t="s">
        <v>0</v>
      </c>
      <c r="I9821">
        <f>MONTH(Table6[[#This Row],[Loan Date]])</f>
        <v>3</v>
      </c>
      <c r="J9821" t="str">
        <f>_xlfn.XLOOKUP(Table6[[#This Row],[Numeric Month]],$N$5:$N$11,$O$5:$O$11)</f>
        <v>Mar</v>
      </c>
      <c r="K9821" t="str">
        <f>_xlfn.XLOOKUP(Table6[[#This Row],[Loan Date]],$Q$5:$Q$152,$R$5:$R$152)</f>
        <v>Thursday</v>
      </c>
      <c r="L9821" t="str">
        <f>_xlfn.XLOOKUP(Table6[[#This Row],[Loan Date]],$Q$5:$Q$152,$S$5:$S$152)</f>
        <v>Week 8</v>
      </c>
    </row>
    <row r="9822" spans="1:12" x14ac:dyDescent="0.2">
      <c r="A9822" s="1">
        <v>44987</v>
      </c>
      <c r="B9822" t="s">
        <v>5</v>
      </c>
      <c r="C9822" s="1">
        <v>44987</v>
      </c>
      <c r="D9822" t="s">
        <v>26</v>
      </c>
      <c r="E9822" t="s">
        <v>23</v>
      </c>
      <c r="F9822" t="s">
        <v>23</v>
      </c>
      <c r="G9822" t="s">
        <v>20</v>
      </c>
      <c r="H9822" t="s">
        <v>0</v>
      </c>
      <c r="I9822">
        <f>MONTH(Table6[[#This Row],[Loan Date]])</f>
        <v>3</v>
      </c>
      <c r="J9822" t="str">
        <f>_xlfn.XLOOKUP(Table6[[#This Row],[Numeric Month]],$N$5:$N$11,$O$5:$O$11)</f>
        <v>Mar</v>
      </c>
      <c r="K9822" t="str">
        <f>_xlfn.XLOOKUP(Table6[[#This Row],[Loan Date]],$Q$5:$Q$152,$R$5:$R$152)</f>
        <v>Thursday</v>
      </c>
      <c r="L9822" t="str">
        <f>_xlfn.XLOOKUP(Table6[[#This Row],[Loan Date]],$Q$5:$Q$152,$S$5:$S$152)</f>
        <v>Week 8</v>
      </c>
    </row>
    <row r="9823" spans="1:12" x14ac:dyDescent="0.2">
      <c r="A9823" s="1">
        <v>44987</v>
      </c>
      <c r="B9823" t="s">
        <v>7</v>
      </c>
      <c r="C9823" s="1">
        <v>44987</v>
      </c>
      <c r="D9823" t="s">
        <v>376</v>
      </c>
      <c r="E9823" t="s">
        <v>65</v>
      </c>
      <c r="F9823" t="s">
        <v>65</v>
      </c>
      <c r="G9823" t="s">
        <v>20</v>
      </c>
      <c r="H9823" t="s">
        <v>0</v>
      </c>
      <c r="I9823">
        <f>MONTH(Table6[[#This Row],[Loan Date]])</f>
        <v>3</v>
      </c>
      <c r="J9823" t="str">
        <f>_xlfn.XLOOKUP(Table6[[#This Row],[Numeric Month]],$N$5:$N$11,$O$5:$O$11)</f>
        <v>Mar</v>
      </c>
      <c r="K9823" t="str">
        <f>_xlfn.XLOOKUP(Table6[[#This Row],[Loan Date]],$Q$5:$Q$152,$R$5:$R$152)</f>
        <v>Thursday</v>
      </c>
      <c r="L9823" t="str">
        <f>_xlfn.XLOOKUP(Table6[[#This Row],[Loan Date]],$Q$5:$Q$152,$S$5:$S$152)</f>
        <v>Week 8</v>
      </c>
    </row>
    <row r="9824" spans="1:12" x14ac:dyDescent="0.2">
      <c r="A9824" s="1">
        <v>44987</v>
      </c>
      <c r="B9824" t="s">
        <v>7</v>
      </c>
      <c r="C9824" s="1">
        <v>44987</v>
      </c>
      <c r="D9824" t="s">
        <v>408</v>
      </c>
      <c r="E9824" t="s">
        <v>23</v>
      </c>
      <c r="F9824" t="s">
        <v>23</v>
      </c>
      <c r="G9824" t="s">
        <v>20</v>
      </c>
      <c r="H9824" t="s">
        <v>0</v>
      </c>
      <c r="I9824">
        <f>MONTH(Table6[[#This Row],[Loan Date]])</f>
        <v>3</v>
      </c>
      <c r="J9824" t="str">
        <f>_xlfn.XLOOKUP(Table6[[#This Row],[Numeric Month]],$N$5:$N$11,$O$5:$O$11)</f>
        <v>Mar</v>
      </c>
      <c r="K9824" t="str">
        <f>_xlfn.XLOOKUP(Table6[[#This Row],[Loan Date]],$Q$5:$Q$152,$R$5:$R$152)</f>
        <v>Thursday</v>
      </c>
      <c r="L9824" t="str">
        <f>_xlfn.XLOOKUP(Table6[[#This Row],[Loan Date]],$Q$5:$Q$152,$S$5:$S$152)</f>
        <v>Week 8</v>
      </c>
    </row>
    <row r="9825" spans="1:12" x14ac:dyDescent="0.2">
      <c r="A9825" s="1">
        <v>44987</v>
      </c>
      <c r="B9825" t="s">
        <v>5</v>
      </c>
      <c r="C9825" s="1">
        <v>44987</v>
      </c>
      <c r="D9825" t="s">
        <v>174</v>
      </c>
      <c r="E9825" t="s">
        <v>23</v>
      </c>
      <c r="F9825" t="s">
        <v>23</v>
      </c>
      <c r="G9825" t="s">
        <v>20</v>
      </c>
      <c r="H9825" t="s">
        <v>0</v>
      </c>
      <c r="I9825">
        <f>MONTH(Table6[[#This Row],[Loan Date]])</f>
        <v>3</v>
      </c>
      <c r="J9825" t="str">
        <f>_xlfn.XLOOKUP(Table6[[#This Row],[Numeric Month]],$N$5:$N$11,$O$5:$O$11)</f>
        <v>Mar</v>
      </c>
      <c r="K9825" t="str">
        <f>_xlfn.XLOOKUP(Table6[[#This Row],[Loan Date]],$Q$5:$Q$152,$R$5:$R$152)</f>
        <v>Thursday</v>
      </c>
      <c r="L9825" t="str">
        <f>_xlfn.XLOOKUP(Table6[[#This Row],[Loan Date]],$Q$5:$Q$152,$S$5:$S$152)</f>
        <v>Week 8</v>
      </c>
    </row>
    <row r="9826" spans="1:12" x14ac:dyDescent="0.2">
      <c r="A9826" s="1">
        <v>44987</v>
      </c>
      <c r="B9826" t="s">
        <v>5</v>
      </c>
      <c r="C9826" s="1">
        <v>44987</v>
      </c>
      <c r="D9826" t="s">
        <v>227</v>
      </c>
      <c r="E9826" t="s">
        <v>49</v>
      </c>
      <c r="F9826" t="s">
        <v>49</v>
      </c>
      <c r="G9826" t="s">
        <v>20</v>
      </c>
      <c r="H9826" t="s">
        <v>0</v>
      </c>
      <c r="I9826">
        <f>MONTH(Table6[[#This Row],[Loan Date]])</f>
        <v>3</v>
      </c>
      <c r="J9826" t="str">
        <f>_xlfn.XLOOKUP(Table6[[#This Row],[Numeric Month]],$N$5:$N$11,$O$5:$O$11)</f>
        <v>Mar</v>
      </c>
      <c r="K9826" t="str">
        <f>_xlfn.XLOOKUP(Table6[[#This Row],[Loan Date]],$Q$5:$Q$152,$R$5:$R$152)</f>
        <v>Thursday</v>
      </c>
      <c r="L9826" t="str">
        <f>_xlfn.XLOOKUP(Table6[[#This Row],[Loan Date]],$Q$5:$Q$152,$S$5:$S$152)</f>
        <v>Week 8</v>
      </c>
    </row>
    <row r="9827" spans="1:12" x14ac:dyDescent="0.2">
      <c r="A9827" s="1">
        <v>44987</v>
      </c>
      <c r="B9827" t="s">
        <v>7</v>
      </c>
      <c r="C9827" s="1">
        <v>44987</v>
      </c>
      <c r="D9827" t="s">
        <v>660</v>
      </c>
      <c r="E9827" t="s">
        <v>21</v>
      </c>
      <c r="F9827" t="s">
        <v>21</v>
      </c>
      <c r="G9827" t="s">
        <v>20</v>
      </c>
      <c r="H9827" t="s">
        <v>0</v>
      </c>
      <c r="I9827">
        <f>MONTH(Table6[[#This Row],[Loan Date]])</f>
        <v>3</v>
      </c>
      <c r="J9827" t="str">
        <f>_xlfn.XLOOKUP(Table6[[#This Row],[Numeric Month]],$N$5:$N$11,$O$5:$O$11)</f>
        <v>Mar</v>
      </c>
      <c r="K9827" t="str">
        <f>_xlfn.XLOOKUP(Table6[[#This Row],[Loan Date]],$Q$5:$Q$152,$R$5:$R$152)</f>
        <v>Thursday</v>
      </c>
      <c r="L9827" t="str">
        <f>_xlfn.XLOOKUP(Table6[[#This Row],[Loan Date]],$Q$5:$Q$152,$S$5:$S$152)</f>
        <v>Week 8</v>
      </c>
    </row>
    <row r="9828" spans="1:12" x14ac:dyDescent="0.2">
      <c r="A9828" s="1">
        <v>44987</v>
      </c>
      <c r="B9828" t="s">
        <v>7</v>
      </c>
      <c r="C9828" s="1">
        <v>44994</v>
      </c>
      <c r="D9828" t="s">
        <v>711</v>
      </c>
      <c r="E9828" t="s">
        <v>52</v>
      </c>
      <c r="F9828" t="s">
        <v>51</v>
      </c>
      <c r="G9828" t="s">
        <v>1</v>
      </c>
      <c r="H9828" t="s">
        <v>0</v>
      </c>
      <c r="I9828">
        <f>MONTH(Table6[[#This Row],[Loan Date]])</f>
        <v>3</v>
      </c>
      <c r="J9828" t="str">
        <f>_xlfn.XLOOKUP(Table6[[#This Row],[Numeric Month]],$N$5:$N$11,$O$5:$O$11)</f>
        <v>Mar</v>
      </c>
      <c r="K9828" t="str">
        <f>_xlfn.XLOOKUP(Table6[[#This Row],[Loan Date]],$Q$5:$Q$152,$R$5:$R$152)</f>
        <v>Thursday</v>
      </c>
      <c r="L9828" t="str">
        <f>_xlfn.XLOOKUP(Table6[[#This Row],[Loan Date]],$Q$5:$Q$152,$S$5:$S$152)</f>
        <v>Week 8</v>
      </c>
    </row>
    <row r="9829" spans="1:12" x14ac:dyDescent="0.2">
      <c r="A9829" s="1">
        <v>44987</v>
      </c>
      <c r="B9829" t="s">
        <v>7</v>
      </c>
      <c r="C9829" s="1">
        <v>45001</v>
      </c>
      <c r="D9829" t="s">
        <v>410</v>
      </c>
      <c r="E9829" t="s">
        <v>9</v>
      </c>
      <c r="F9829" t="s">
        <v>8</v>
      </c>
      <c r="G9829" t="s">
        <v>1</v>
      </c>
      <c r="H9829" t="s">
        <v>0</v>
      </c>
      <c r="I9829">
        <f>MONTH(Table6[[#This Row],[Loan Date]])</f>
        <v>3</v>
      </c>
      <c r="J9829" t="str">
        <f>_xlfn.XLOOKUP(Table6[[#This Row],[Numeric Month]],$N$5:$N$11,$O$5:$O$11)</f>
        <v>Mar</v>
      </c>
      <c r="K9829" t="str">
        <f>_xlfn.XLOOKUP(Table6[[#This Row],[Loan Date]],$Q$5:$Q$152,$R$5:$R$152)</f>
        <v>Thursday</v>
      </c>
      <c r="L9829" t="str">
        <f>_xlfn.XLOOKUP(Table6[[#This Row],[Loan Date]],$Q$5:$Q$152,$S$5:$S$152)</f>
        <v>Week 8</v>
      </c>
    </row>
    <row r="9830" spans="1:12" x14ac:dyDescent="0.2">
      <c r="A9830" s="1">
        <v>44987</v>
      </c>
      <c r="B9830" t="s">
        <v>5</v>
      </c>
      <c r="C9830" s="1">
        <v>44987</v>
      </c>
      <c r="D9830" t="s">
        <v>111</v>
      </c>
      <c r="E9830" t="s">
        <v>21</v>
      </c>
      <c r="F9830" t="s">
        <v>21</v>
      </c>
      <c r="G9830" t="s">
        <v>20</v>
      </c>
      <c r="H9830" t="s">
        <v>0</v>
      </c>
      <c r="I9830">
        <f>MONTH(Table6[[#This Row],[Loan Date]])</f>
        <v>3</v>
      </c>
      <c r="J9830" t="str">
        <f>_xlfn.XLOOKUP(Table6[[#This Row],[Numeric Month]],$N$5:$N$11,$O$5:$O$11)</f>
        <v>Mar</v>
      </c>
      <c r="K9830" t="str">
        <f>_xlfn.XLOOKUP(Table6[[#This Row],[Loan Date]],$Q$5:$Q$152,$R$5:$R$152)</f>
        <v>Thursday</v>
      </c>
      <c r="L9830" t="str">
        <f>_xlfn.XLOOKUP(Table6[[#This Row],[Loan Date]],$Q$5:$Q$152,$S$5:$S$152)</f>
        <v>Week 8</v>
      </c>
    </row>
    <row r="9831" spans="1:12" x14ac:dyDescent="0.2">
      <c r="A9831" s="1">
        <v>44987</v>
      </c>
      <c r="B9831" t="s">
        <v>5</v>
      </c>
      <c r="C9831" s="1">
        <v>44987</v>
      </c>
      <c r="D9831" t="s">
        <v>188</v>
      </c>
      <c r="E9831" t="s">
        <v>23</v>
      </c>
      <c r="F9831" t="s">
        <v>23</v>
      </c>
      <c r="G9831" t="s">
        <v>20</v>
      </c>
      <c r="H9831" t="s">
        <v>0</v>
      </c>
      <c r="I9831">
        <f>MONTH(Table6[[#This Row],[Loan Date]])</f>
        <v>3</v>
      </c>
      <c r="J9831" t="str">
        <f>_xlfn.XLOOKUP(Table6[[#This Row],[Numeric Month]],$N$5:$N$11,$O$5:$O$11)</f>
        <v>Mar</v>
      </c>
      <c r="K9831" t="str">
        <f>_xlfn.XLOOKUP(Table6[[#This Row],[Loan Date]],$Q$5:$Q$152,$R$5:$R$152)</f>
        <v>Thursday</v>
      </c>
      <c r="L9831" t="str">
        <f>_xlfn.XLOOKUP(Table6[[#This Row],[Loan Date]],$Q$5:$Q$152,$S$5:$S$152)</f>
        <v>Week 8</v>
      </c>
    </row>
    <row r="9832" spans="1:12" x14ac:dyDescent="0.2">
      <c r="A9832" s="1">
        <v>44987</v>
      </c>
      <c r="B9832" t="s">
        <v>5</v>
      </c>
      <c r="C9832" s="1">
        <v>44987</v>
      </c>
      <c r="D9832" t="s">
        <v>613</v>
      </c>
      <c r="E9832" t="s">
        <v>21</v>
      </c>
      <c r="F9832" t="s">
        <v>21</v>
      </c>
      <c r="G9832" t="s">
        <v>20</v>
      </c>
      <c r="H9832" t="s">
        <v>0</v>
      </c>
      <c r="I9832">
        <f>MONTH(Table6[[#This Row],[Loan Date]])</f>
        <v>3</v>
      </c>
      <c r="J9832" t="str">
        <f>_xlfn.XLOOKUP(Table6[[#This Row],[Numeric Month]],$N$5:$N$11,$O$5:$O$11)</f>
        <v>Mar</v>
      </c>
      <c r="K9832" t="str">
        <f>_xlfn.XLOOKUP(Table6[[#This Row],[Loan Date]],$Q$5:$Q$152,$R$5:$R$152)</f>
        <v>Thursday</v>
      </c>
      <c r="L9832" t="str">
        <f>_xlfn.XLOOKUP(Table6[[#This Row],[Loan Date]],$Q$5:$Q$152,$S$5:$S$152)</f>
        <v>Week 8</v>
      </c>
    </row>
    <row r="9833" spans="1:12" x14ac:dyDescent="0.2">
      <c r="A9833" s="1">
        <v>44987</v>
      </c>
      <c r="B9833" t="s">
        <v>5</v>
      </c>
      <c r="C9833" s="1">
        <v>44987</v>
      </c>
      <c r="D9833" t="s">
        <v>674</v>
      </c>
      <c r="E9833" t="s">
        <v>23</v>
      </c>
      <c r="F9833" t="s">
        <v>23</v>
      </c>
      <c r="G9833" t="s">
        <v>20</v>
      </c>
      <c r="H9833" t="s">
        <v>0</v>
      </c>
      <c r="I9833">
        <f>MONTH(Table6[[#This Row],[Loan Date]])</f>
        <v>3</v>
      </c>
      <c r="J9833" t="str">
        <f>_xlfn.XLOOKUP(Table6[[#This Row],[Numeric Month]],$N$5:$N$11,$O$5:$O$11)</f>
        <v>Mar</v>
      </c>
      <c r="K9833" t="str">
        <f>_xlfn.XLOOKUP(Table6[[#This Row],[Loan Date]],$Q$5:$Q$152,$R$5:$R$152)</f>
        <v>Thursday</v>
      </c>
      <c r="L9833" t="str">
        <f>_xlfn.XLOOKUP(Table6[[#This Row],[Loan Date]],$Q$5:$Q$152,$S$5:$S$152)</f>
        <v>Week 8</v>
      </c>
    </row>
    <row r="9834" spans="1:12" x14ac:dyDescent="0.2">
      <c r="A9834" s="1">
        <v>44987</v>
      </c>
      <c r="B9834" t="s">
        <v>5</v>
      </c>
      <c r="C9834" s="1">
        <v>44987</v>
      </c>
      <c r="D9834" t="s">
        <v>22</v>
      </c>
      <c r="E9834" t="s">
        <v>21</v>
      </c>
      <c r="F9834" t="s">
        <v>21</v>
      </c>
      <c r="G9834" t="s">
        <v>20</v>
      </c>
      <c r="H9834" t="s">
        <v>0</v>
      </c>
      <c r="I9834">
        <f>MONTH(Table6[[#This Row],[Loan Date]])</f>
        <v>3</v>
      </c>
      <c r="J9834" t="str">
        <f>_xlfn.XLOOKUP(Table6[[#This Row],[Numeric Month]],$N$5:$N$11,$O$5:$O$11)</f>
        <v>Mar</v>
      </c>
      <c r="K9834" t="str">
        <f>_xlfn.XLOOKUP(Table6[[#This Row],[Loan Date]],$Q$5:$Q$152,$R$5:$R$152)</f>
        <v>Thursday</v>
      </c>
      <c r="L9834" t="str">
        <f>_xlfn.XLOOKUP(Table6[[#This Row],[Loan Date]],$Q$5:$Q$152,$S$5:$S$152)</f>
        <v>Week 8</v>
      </c>
    </row>
    <row r="9835" spans="1:12" x14ac:dyDescent="0.2">
      <c r="A9835" s="1">
        <v>44987</v>
      </c>
      <c r="B9835" t="s">
        <v>5</v>
      </c>
      <c r="C9835" s="1">
        <v>44987</v>
      </c>
      <c r="D9835" t="s">
        <v>30</v>
      </c>
      <c r="E9835" t="s">
        <v>23</v>
      </c>
      <c r="F9835" t="s">
        <v>23</v>
      </c>
      <c r="G9835" t="s">
        <v>20</v>
      </c>
      <c r="H9835" t="s">
        <v>0</v>
      </c>
      <c r="I9835">
        <f>MONTH(Table6[[#This Row],[Loan Date]])</f>
        <v>3</v>
      </c>
      <c r="J9835" t="str">
        <f>_xlfn.XLOOKUP(Table6[[#This Row],[Numeric Month]],$N$5:$N$11,$O$5:$O$11)</f>
        <v>Mar</v>
      </c>
      <c r="K9835" t="str">
        <f>_xlfn.XLOOKUP(Table6[[#This Row],[Loan Date]],$Q$5:$Q$152,$R$5:$R$152)</f>
        <v>Thursday</v>
      </c>
      <c r="L9835" t="str">
        <f>_xlfn.XLOOKUP(Table6[[#This Row],[Loan Date]],$Q$5:$Q$152,$S$5:$S$152)</f>
        <v>Week 8</v>
      </c>
    </row>
    <row r="9836" spans="1:12" x14ac:dyDescent="0.2">
      <c r="A9836" s="1">
        <v>44987</v>
      </c>
      <c r="B9836" t="s">
        <v>7</v>
      </c>
      <c r="C9836" s="1">
        <v>44987</v>
      </c>
      <c r="D9836" t="s">
        <v>165</v>
      </c>
      <c r="E9836" t="s">
        <v>21</v>
      </c>
      <c r="F9836" t="s">
        <v>21</v>
      </c>
      <c r="G9836" t="s">
        <v>20</v>
      </c>
      <c r="H9836" t="s">
        <v>0</v>
      </c>
      <c r="I9836">
        <f>MONTH(Table6[[#This Row],[Loan Date]])</f>
        <v>3</v>
      </c>
      <c r="J9836" t="str">
        <f>_xlfn.XLOOKUP(Table6[[#This Row],[Numeric Month]],$N$5:$N$11,$O$5:$O$11)</f>
        <v>Mar</v>
      </c>
      <c r="K9836" t="str">
        <f>_xlfn.XLOOKUP(Table6[[#This Row],[Loan Date]],$Q$5:$Q$152,$R$5:$R$152)</f>
        <v>Thursday</v>
      </c>
      <c r="L9836" t="str">
        <f>_xlfn.XLOOKUP(Table6[[#This Row],[Loan Date]],$Q$5:$Q$152,$S$5:$S$152)</f>
        <v>Week 8</v>
      </c>
    </row>
    <row r="9837" spans="1:12" x14ac:dyDescent="0.2">
      <c r="A9837" s="1">
        <v>44987</v>
      </c>
      <c r="B9837" t="s">
        <v>7</v>
      </c>
      <c r="C9837" s="1">
        <v>44987</v>
      </c>
      <c r="D9837" t="s">
        <v>710</v>
      </c>
      <c r="E9837" t="s">
        <v>148</v>
      </c>
      <c r="F9837" t="s">
        <v>147</v>
      </c>
      <c r="G9837" t="s">
        <v>20</v>
      </c>
      <c r="H9837" t="s">
        <v>0</v>
      </c>
      <c r="I9837">
        <f>MONTH(Table6[[#This Row],[Loan Date]])</f>
        <v>3</v>
      </c>
      <c r="J9837" t="str">
        <f>_xlfn.XLOOKUP(Table6[[#This Row],[Numeric Month]],$N$5:$N$11,$O$5:$O$11)</f>
        <v>Mar</v>
      </c>
      <c r="K9837" t="str">
        <f>_xlfn.XLOOKUP(Table6[[#This Row],[Loan Date]],$Q$5:$Q$152,$R$5:$R$152)</f>
        <v>Thursday</v>
      </c>
      <c r="L9837" t="str">
        <f>_xlfn.XLOOKUP(Table6[[#This Row],[Loan Date]],$Q$5:$Q$152,$S$5:$S$152)</f>
        <v>Week 8</v>
      </c>
    </row>
    <row r="9838" spans="1:12" x14ac:dyDescent="0.2">
      <c r="A9838" s="1">
        <v>44987</v>
      </c>
      <c r="B9838" t="s">
        <v>7</v>
      </c>
      <c r="C9838" s="1">
        <v>44987</v>
      </c>
      <c r="D9838" t="s">
        <v>561</v>
      </c>
      <c r="E9838" t="s">
        <v>49</v>
      </c>
      <c r="F9838" t="s">
        <v>49</v>
      </c>
      <c r="G9838" t="s">
        <v>20</v>
      </c>
      <c r="H9838" t="s">
        <v>0</v>
      </c>
      <c r="I9838">
        <f>MONTH(Table6[[#This Row],[Loan Date]])</f>
        <v>3</v>
      </c>
      <c r="J9838" t="str">
        <f>_xlfn.XLOOKUP(Table6[[#This Row],[Numeric Month]],$N$5:$N$11,$O$5:$O$11)</f>
        <v>Mar</v>
      </c>
      <c r="K9838" t="str">
        <f>_xlfn.XLOOKUP(Table6[[#This Row],[Loan Date]],$Q$5:$Q$152,$R$5:$R$152)</f>
        <v>Thursday</v>
      </c>
      <c r="L9838" t="str">
        <f>_xlfn.XLOOKUP(Table6[[#This Row],[Loan Date]],$Q$5:$Q$152,$S$5:$S$152)</f>
        <v>Week 8</v>
      </c>
    </row>
    <row r="9839" spans="1:12" x14ac:dyDescent="0.2">
      <c r="A9839" s="1">
        <v>44987</v>
      </c>
      <c r="B9839" t="s">
        <v>7</v>
      </c>
      <c r="C9839" s="1">
        <v>44987</v>
      </c>
      <c r="D9839" t="s">
        <v>152</v>
      </c>
      <c r="E9839" t="s">
        <v>37</v>
      </c>
      <c r="F9839" t="s">
        <v>37</v>
      </c>
      <c r="G9839" t="s">
        <v>20</v>
      </c>
      <c r="H9839" t="s">
        <v>0</v>
      </c>
      <c r="I9839">
        <f>MONTH(Table6[[#This Row],[Loan Date]])</f>
        <v>3</v>
      </c>
      <c r="J9839" t="str">
        <f>_xlfn.XLOOKUP(Table6[[#This Row],[Numeric Month]],$N$5:$N$11,$O$5:$O$11)</f>
        <v>Mar</v>
      </c>
      <c r="K9839" t="str">
        <f>_xlfn.XLOOKUP(Table6[[#This Row],[Loan Date]],$Q$5:$Q$152,$R$5:$R$152)</f>
        <v>Thursday</v>
      </c>
      <c r="L9839" t="str">
        <f>_xlfn.XLOOKUP(Table6[[#This Row],[Loan Date]],$Q$5:$Q$152,$S$5:$S$152)</f>
        <v>Week 8</v>
      </c>
    </row>
    <row r="9840" spans="1:12" x14ac:dyDescent="0.2">
      <c r="A9840" s="1">
        <v>44987</v>
      </c>
      <c r="B9840" t="s">
        <v>7</v>
      </c>
      <c r="C9840" s="1">
        <v>44994</v>
      </c>
      <c r="D9840" t="s">
        <v>581</v>
      </c>
      <c r="E9840" t="s">
        <v>52</v>
      </c>
      <c r="F9840" t="s">
        <v>51</v>
      </c>
      <c r="G9840" t="s">
        <v>1</v>
      </c>
      <c r="H9840" t="s">
        <v>0</v>
      </c>
      <c r="I9840">
        <f>MONTH(Table6[[#This Row],[Loan Date]])</f>
        <v>3</v>
      </c>
      <c r="J9840" t="str">
        <f>_xlfn.XLOOKUP(Table6[[#This Row],[Numeric Month]],$N$5:$N$11,$O$5:$O$11)</f>
        <v>Mar</v>
      </c>
      <c r="K9840" t="str">
        <f>_xlfn.XLOOKUP(Table6[[#This Row],[Loan Date]],$Q$5:$Q$152,$R$5:$R$152)</f>
        <v>Thursday</v>
      </c>
      <c r="L9840" t="str">
        <f>_xlfn.XLOOKUP(Table6[[#This Row],[Loan Date]],$Q$5:$Q$152,$S$5:$S$152)</f>
        <v>Week 8</v>
      </c>
    </row>
    <row r="9841" spans="1:12" x14ac:dyDescent="0.2">
      <c r="A9841" s="1">
        <v>44987</v>
      </c>
      <c r="B9841" t="s">
        <v>7</v>
      </c>
      <c r="C9841" s="1">
        <v>44987</v>
      </c>
      <c r="D9841" t="s">
        <v>615</v>
      </c>
      <c r="E9841" t="s">
        <v>37</v>
      </c>
      <c r="F9841" t="s">
        <v>37</v>
      </c>
      <c r="G9841" t="s">
        <v>20</v>
      </c>
      <c r="H9841" t="s">
        <v>0</v>
      </c>
      <c r="I9841">
        <f>MONTH(Table6[[#This Row],[Loan Date]])</f>
        <v>3</v>
      </c>
      <c r="J9841" t="str">
        <f>_xlfn.XLOOKUP(Table6[[#This Row],[Numeric Month]],$N$5:$N$11,$O$5:$O$11)</f>
        <v>Mar</v>
      </c>
      <c r="K9841" t="str">
        <f>_xlfn.XLOOKUP(Table6[[#This Row],[Loan Date]],$Q$5:$Q$152,$R$5:$R$152)</f>
        <v>Thursday</v>
      </c>
      <c r="L9841" t="str">
        <f>_xlfn.XLOOKUP(Table6[[#This Row],[Loan Date]],$Q$5:$Q$152,$S$5:$S$152)</f>
        <v>Week 8</v>
      </c>
    </row>
    <row r="9842" spans="1:12" x14ac:dyDescent="0.2">
      <c r="A9842" s="1">
        <v>44987</v>
      </c>
      <c r="B9842" t="s">
        <v>7</v>
      </c>
      <c r="C9842" s="1">
        <v>44987</v>
      </c>
      <c r="D9842" t="s">
        <v>673</v>
      </c>
      <c r="E9842" t="s">
        <v>21</v>
      </c>
      <c r="F9842" t="s">
        <v>21</v>
      </c>
      <c r="G9842" t="s">
        <v>20</v>
      </c>
      <c r="H9842" t="s">
        <v>0</v>
      </c>
      <c r="I9842">
        <f>MONTH(Table6[[#This Row],[Loan Date]])</f>
        <v>3</v>
      </c>
      <c r="J9842" t="str">
        <f>_xlfn.XLOOKUP(Table6[[#This Row],[Numeric Month]],$N$5:$N$11,$O$5:$O$11)</f>
        <v>Mar</v>
      </c>
      <c r="K9842" t="str">
        <f>_xlfn.XLOOKUP(Table6[[#This Row],[Loan Date]],$Q$5:$Q$152,$R$5:$R$152)</f>
        <v>Thursday</v>
      </c>
      <c r="L9842" t="str">
        <f>_xlfn.XLOOKUP(Table6[[#This Row],[Loan Date]],$Q$5:$Q$152,$S$5:$S$152)</f>
        <v>Week 8</v>
      </c>
    </row>
    <row r="9843" spans="1:12" x14ac:dyDescent="0.2">
      <c r="A9843" s="1">
        <v>44987</v>
      </c>
      <c r="B9843" t="s">
        <v>7</v>
      </c>
      <c r="C9843" s="1">
        <v>44987</v>
      </c>
      <c r="D9843" t="s">
        <v>218</v>
      </c>
      <c r="E9843" t="s">
        <v>23</v>
      </c>
      <c r="F9843" t="s">
        <v>23</v>
      </c>
      <c r="G9843" t="s">
        <v>20</v>
      </c>
      <c r="H9843" t="s">
        <v>0</v>
      </c>
      <c r="I9843">
        <f>MONTH(Table6[[#This Row],[Loan Date]])</f>
        <v>3</v>
      </c>
      <c r="J9843" t="str">
        <f>_xlfn.XLOOKUP(Table6[[#This Row],[Numeric Month]],$N$5:$N$11,$O$5:$O$11)</f>
        <v>Mar</v>
      </c>
      <c r="K9843" t="str">
        <f>_xlfn.XLOOKUP(Table6[[#This Row],[Loan Date]],$Q$5:$Q$152,$R$5:$R$152)</f>
        <v>Thursday</v>
      </c>
      <c r="L9843" t="str">
        <f>_xlfn.XLOOKUP(Table6[[#This Row],[Loan Date]],$Q$5:$Q$152,$S$5:$S$152)</f>
        <v>Week 8</v>
      </c>
    </row>
    <row r="9844" spans="1:12" x14ac:dyDescent="0.2">
      <c r="A9844" s="1">
        <v>44987</v>
      </c>
      <c r="B9844" t="s">
        <v>7</v>
      </c>
      <c r="C9844" s="1">
        <v>44987</v>
      </c>
      <c r="D9844" t="s">
        <v>412</v>
      </c>
      <c r="E9844" t="s">
        <v>65</v>
      </c>
      <c r="F9844" t="s">
        <v>65</v>
      </c>
      <c r="G9844" t="s">
        <v>20</v>
      </c>
      <c r="H9844" t="s">
        <v>0</v>
      </c>
      <c r="I9844">
        <f>MONTH(Table6[[#This Row],[Loan Date]])</f>
        <v>3</v>
      </c>
      <c r="J9844" t="str">
        <f>_xlfn.XLOOKUP(Table6[[#This Row],[Numeric Month]],$N$5:$N$11,$O$5:$O$11)</f>
        <v>Mar</v>
      </c>
      <c r="K9844" t="str">
        <f>_xlfn.XLOOKUP(Table6[[#This Row],[Loan Date]],$Q$5:$Q$152,$R$5:$R$152)</f>
        <v>Thursday</v>
      </c>
      <c r="L9844" t="str">
        <f>_xlfn.XLOOKUP(Table6[[#This Row],[Loan Date]],$Q$5:$Q$152,$S$5:$S$152)</f>
        <v>Week 8</v>
      </c>
    </row>
    <row r="9845" spans="1:12" x14ac:dyDescent="0.2">
      <c r="A9845" s="1">
        <v>44987</v>
      </c>
      <c r="B9845" t="s">
        <v>7</v>
      </c>
      <c r="C9845" s="1">
        <v>44987</v>
      </c>
      <c r="D9845" t="s">
        <v>236</v>
      </c>
      <c r="E9845" t="s">
        <v>23</v>
      </c>
      <c r="F9845" t="s">
        <v>23</v>
      </c>
      <c r="G9845" t="s">
        <v>20</v>
      </c>
      <c r="H9845" t="s">
        <v>0</v>
      </c>
      <c r="I9845">
        <f>MONTH(Table6[[#This Row],[Loan Date]])</f>
        <v>3</v>
      </c>
      <c r="J9845" t="str">
        <f>_xlfn.XLOOKUP(Table6[[#This Row],[Numeric Month]],$N$5:$N$11,$O$5:$O$11)</f>
        <v>Mar</v>
      </c>
      <c r="K9845" t="str">
        <f>_xlfn.XLOOKUP(Table6[[#This Row],[Loan Date]],$Q$5:$Q$152,$R$5:$R$152)</f>
        <v>Thursday</v>
      </c>
      <c r="L9845" t="str">
        <f>_xlfn.XLOOKUP(Table6[[#This Row],[Loan Date]],$Q$5:$Q$152,$S$5:$S$152)</f>
        <v>Week 8</v>
      </c>
    </row>
    <row r="9846" spans="1:12" x14ac:dyDescent="0.2">
      <c r="A9846" s="1">
        <v>44987</v>
      </c>
      <c r="B9846" t="s">
        <v>7</v>
      </c>
      <c r="C9846" s="1">
        <v>44994</v>
      </c>
      <c r="D9846" t="s">
        <v>709</v>
      </c>
      <c r="E9846" t="s">
        <v>3</v>
      </c>
      <c r="F9846" t="s">
        <v>2</v>
      </c>
      <c r="G9846" t="s">
        <v>1</v>
      </c>
      <c r="H9846" t="s">
        <v>0</v>
      </c>
      <c r="I9846">
        <f>MONTH(Table6[[#This Row],[Loan Date]])</f>
        <v>3</v>
      </c>
      <c r="J9846" t="str">
        <f>_xlfn.XLOOKUP(Table6[[#This Row],[Numeric Month]],$N$5:$N$11,$O$5:$O$11)</f>
        <v>Mar</v>
      </c>
      <c r="K9846" t="str">
        <f>_xlfn.XLOOKUP(Table6[[#This Row],[Loan Date]],$Q$5:$Q$152,$R$5:$R$152)</f>
        <v>Thursday</v>
      </c>
      <c r="L9846" t="str">
        <f>_xlfn.XLOOKUP(Table6[[#This Row],[Loan Date]],$Q$5:$Q$152,$S$5:$S$152)</f>
        <v>Week 8</v>
      </c>
    </row>
    <row r="9847" spans="1:12" x14ac:dyDescent="0.2">
      <c r="A9847" s="1">
        <v>44987</v>
      </c>
      <c r="B9847" t="s">
        <v>7</v>
      </c>
      <c r="C9847" s="1">
        <v>44999</v>
      </c>
      <c r="D9847" t="s">
        <v>216</v>
      </c>
      <c r="E9847" t="s">
        <v>15</v>
      </c>
      <c r="F9847" t="s">
        <v>14</v>
      </c>
      <c r="G9847" t="s">
        <v>1</v>
      </c>
      <c r="H9847" t="s">
        <v>0</v>
      </c>
      <c r="I9847">
        <f>MONTH(Table6[[#This Row],[Loan Date]])</f>
        <v>3</v>
      </c>
      <c r="J9847" t="str">
        <f>_xlfn.XLOOKUP(Table6[[#This Row],[Numeric Month]],$N$5:$N$11,$O$5:$O$11)</f>
        <v>Mar</v>
      </c>
      <c r="K9847" t="str">
        <f>_xlfn.XLOOKUP(Table6[[#This Row],[Loan Date]],$Q$5:$Q$152,$R$5:$R$152)</f>
        <v>Thursday</v>
      </c>
      <c r="L9847" t="str">
        <f>_xlfn.XLOOKUP(Table6[[#This Row],[Loan Date]],$Q$5:$Q$152,$S$5:$S$152)</f>
        <v>Week 8</v>
      </c>
    </row>
    <row r="9848" spans="1:12" x14ac:dyDescent="0.2">
      <c r="A9848" s="1">
        <v>44987</v>
      </c>
      <c r="B9848" t="s">
        <v>7</v>
      </c>
      <c r="C9848" s="1">
        <v>44987</v>
      </c>
      <c r="D9848" t="s">
        <v>57</v>
      </c>
      <c r="E9848" t="s">
        <v>37</v>
      </c>
      <c r="F9848" t="s">
        <v>37</v>
      </c>
      <c r="G9848" t="s">
        <v>20</v>
      </c>
      <c r="H9848" t="s">
        <v>0</v>
      </c>
      <c r="I9848">
        <f>MONTH(Table6[[#This Row],[Loan Date]])</f>
        <v>3</v>
      </c>
      <c r="J9848" t="str">
        <f>_xlfn.XLOOKUP(Table6[[#This Row],[Numeric Month]],$N$5:$N$11,$O$5:$O$11)</f>
        <v>Mar</v>
      </c>
      <c r="K9848" t="str">
        <f>_xlfn.XLOOKUP(Table6[[#This Row],[Loan Date]],$Q$5:$Q$152,$R$5:$R$152)</f>
        <v>Thursday</v>
      </c>
      <c r="L9848" t="str">
        <f>_xlfn.XLOOKUP(Table6[[#This Row],[Loan Date]],$Q$5:$Q$152,$S$5:$S$152)</f>
        <v>Week 8</v>
      </c>
    </row>
    <row r="9849" spans="1:12" x14ac:dyDescent="0.2">
      <c r="A9849" s="1">
        <v>44987</v>
      </c>
      <c r="B9849" t="s">
        <v>7</v>
      </c>
      <c r="C9849" s="1">
        <v>44987</v>
      </c>
      <c r="D9849" t="s">
        <v>416</v>
      </c>
      <c r="E9849" t="s">
        <v>65</v>
      </c>
      <c r="F9849" t="s">
        <v>65</v>
      </c>
      <c r="G9849" t="s">
        <v>20</v>
      </c>
      <c r="H9849" t="s">
        <v>0</v>
      </c>
      <c r="I9849">
        <f>MONTH(Table6[[#This Row],[Loan Date]])</f>
        <v>3</v>
      </c>
      <c r="J9849" t="str">
        <f>_xlfn.XLOOKUP(Table6[[#This Row],[Numeric Month]],$N$5:$N$11,$O$5:$O$11)</f>
        <v>Mar</v>
      </c>
      <c r="K9849" t="str">
        <f>_xlfn.XLOOKUP(Table6[[#This Row],[Loan Date]],$Q$5:$Q$152,$R$5:$R$152)</f>
        <v>Thursday</v>
      </c>
      <c r="L9849" t="str">
        <f>_xlfn.XLOOKUP(Table6[[#This Row],[Loan Date]],$Q$5:$Q$152,$S$5:$S$152)</f>
        <v>Week 8</v>
      </c>
    </row>
    <row r="9850" spans="1:12" x14ac:dyDescent="0.2">
      <c r="A9850" s="1">
        <v>44987</v>
      </c>
      <c r="B9850" t="s">
        <v>5</v>
      </c>
      <c r="C9850" s="1">
        <v>45001</v>
      </c>
      <c r="D9850" t="s">
        <v>708</v>
      </c>
      <c r="E9850" t="s">
        <v>15</v>
      </c>
      <c r="F9850" t="s">
        <v>14</v>
      </c>
      <c r="G9850" t="s">
        <v>1</v>
      </c>
      <c r="H9850" t="s">
        <v>0</v>
      </c>
      <c r="I9850">
        <f>MONTH(Table6[[#This Row],[Loan Date]])</f>
        <v>3</v>
      </c>
      <c r="J9850" t="str">
        <f>_xlfn.XLOOKUP(Table6[[#This Row],[Numeric Month]],$N$5:$N$11,$O$5:$O$11)</f>
        <v>Mar</v>
      </c>
      <c r="K9850" t="str">
        <f>_xlfn.XLOOKUP(Table6[[#This Row],[Loan Date]],$Q$5:$Q$152,$R$5:$R$152)</f>
        <v>Thursday</v>
      </c>
      <c r="L9850" t="str">
        <f>_xlfn.XLOOKUP(Table6[[#This Row],[Loan Date]],$Q$5:$Q$152,$S$5:$S$152)</f>
        <v>Week 8</v>
      </c>
    </row>
    <row r="9851" spans="1:12" x14ac:dyDescent="0.2">
      <c r="A9851" s="1">
        <v>44987</v>
      </c>
      <c r="B9851" t="s">
        <v>7</v>
      </c>
      <c r="C9851" s="1">
        <v>45001</v>
      </c>
      <c r="D9851" t="s">
        <v>160</v>
      </c>
      <c r="E9851" t="s">
        <v>9</v>
      </c>
      <c r="F9851" t="s">
        <v>8</v>
      </c>
      <c r="G9851" t="s">
        <v>1</v>
      </c>
      <c r="H9851" t="s">
        <v>0</v>
      </c>
      <c r="I9851">
        <f>MONTH(Table6[[#This Row],[Loan Date]])</f>
        <v>3</v>
      </c>
      <c r="J9851" t="str">
        <f>_xlfn.XLOOKUP(Table6[[#This Row],[Numeric Month]],$N$5:$N$11,$O$5:$O$11)</f>
        <v>Mar</v>
      </c>
      <c r="K9851" t="str">
        <f>_xlfn.XLOOKUP(Table6[[#This Row],[Loan Date]],$Q$5:$Q$152,$R$5:$R$152)</f>
        <v>Thursday</v>
      </c>
      <c r="L9851" t="str">
        <f>_xlfn.XLOOKUP(Table6[[#This Row],[Loan Date]],$Q$5:$Q$152,$S$5:$S$152)</f>
        <v>Week 8</v>
      </c>
    </row>
    <row r="9852" spans="1:12" x14ac:dyDescent="0.2">
      <c r="A9852" s="1">
        <v>44987</v>
      </c>
      <c r="B9852" t="s">
        <v>107</v>
      </c>
      <c r="C9852" s="1">
        <v>45001</v>
      </c>
      <c r="D9852" t="s">
        <v>707</v>
      </c>
      <c r="E9852" t="s">
        <v>15</v>
      </c>
      <c r="F9852" t="s">
        <v>14</v>
      </c>
      <c r="G9852" t="s">
        <v>1</v>
      </c>
      <c r="H9852" t="s">
        <v>0</v>
      </c>
      <c r="I9852">
        <f>MONTH(Table6[[#This Row],[Loan Date]])</f>
        <v>3</v>
      </c>
      <c r="J9852" t="str">
        <f>_xlfn.XLOOKUP(Table6[[#This Row],[Numeric Month]],$N$5:$N$11,$O$5:$O$11)</f>
        <v>Mar</v>
      </c>
      <c r="K9852" t="str">
        <f>_xlfn.XLOOKUP(Table6[[#This Row],[Loan Date]],$Q$5:$Q$152,$R$5:$R$152)</f>
        <v>Thursday</v>
      </c>
      <c r="L9852" t="str">
        <f>_xlfn.XLOOKUP(Table6[[#This Row],[Loan Date]],$Q$5:$Q$152,$S$5:$S$152)</f>
        <v>Week 8</v>
      </c>
    </row>
    <row r="9853" spans="1:12" x14ac:dyDescent="0.2">
      <c r="A9853" s="1">
        <v>44987</v>
      </c>
      <c r="B9853" t="s">
        <v>7</v>
      </c>
      <c r="C9853" s="1">
        <v>44997</v>
      </c>
      <c r="D9853" t="s">
        <v>706</v>
      </c>
      <c r="E9853" t="s">
        <v>9</v>
      </c>
      <c r="F9853" t="s">
        <v>8</v>
      </c>
      <c r="G9853" t="s">
        <v>1</v>
      </c>
      <c r="H9853" t="s">
        <v>0</v>
      </c>
      <c r="I9853">
        <f>MONTH(Table6[[#This Row],[Loan Date]])</f>
        <v>3</v>
      </c>
      <c r="J9853" t="str">
        <f>_xlfn.XLOOKUP(Table6[[#This Row],[Numeric Month]],$N$5:$N$11,$O$5:$O$11)</f>
        <v>Mar</v>
      </c>
      <c r="K9853" t="str">
        <f>_xlfn.XLOOKUP(Table6[[#This Row],[Loan Date]],$Q$5:$Q$152,$R$5:$R$152)</f>
        <v>Thursday</v>
      </c>
      <c r="L9853" t="str">
        <f>_xlfn.XLOOKUP(Table6[[#This Row],[Loan Date]],$Q$5:$Q$152,$S$5:$S$152)</f>
        <v>Week 8</v>
      </c>
    </row>
    <row r="9854" spans="1:12" x14ac:dyDescent="0.2">
      <c r="A9854" s="1">
        <v>44987</v>
      </c>
      <c r="B9854" t="s">
        <v>5</v>
      </c>
      <c r="C9854" s="1">
        <v>44987</v>
      </c>
      <c r="D9854" t="s">
        <v>512</v>
      </c>
      <c r="E9854" t="s">
        <v>41</v>
      </c>
      <c r="F9854" t="s">
        <v>40</v>
      </c>
      <c r="G9854" t="s">
        <v>39</v>
      </c>
      <c r="H9854" t="s">
        <v>0</v>
      </c>
      <c r="I9854">
        <f>MONTH(Table6[[#This Row],[Loan Date]])</f>
        <v>3</v>
      </c>
      <c r="J9854" t="str">
        <f>_xlfn.XLOOKUP(Table6[[#This Row],[Numeric Month]],$N$5:$N$11,$O$5:$O$11)</f>
        <v>Mar</v>
      </c>
      <c r="K9854" t="str">
        <f>_xlfn.XLOOKUP(Table6[[#This Row],[Loan Date]],$Q$5:$Q$152,$R$5:$R$152)</f>
        <v>Thursday</v>
      </c>
      <c r="L9854" t="str">
        <f>_xlfn.XLOOKUP(Table6[[#This Row],[Loan Date]],$Q$5:$Q$152,$S$5:$S$152)</f>
        <v>Week 8</v>
      </c>
    </row>
    <row r="9855" spans="1:12" x14ac:dyDescent="0.2">
      <c r="A9855" s="1">
        <v>44987</v>
      </c>
      <c r="B9855" t="s">
        <v>7</v>
      </c>
      <c r="C9855" s="1">
        <v>44987</v>
      </c>
      <c r="D9855" t="s">
        <v>171</v>
      </c>
      <c r="E9855" t="s">
        <v>23</v>
      </c>
      <c r="F9855" t="s">
        <v>23</v>
      </c>
      <c r="G9855" t="s">
        <v>20</v>
      </c>
      <c r="H9855" t="s">
        <v>0</v>
      </c>
      <c r="I9855">
        <f>MONTH(Table6[[#This Row],[Loan Date]])</f>
        <v>3</v>
      </c>
      <c r="J9855" t="str">
        <f>_xlfn.XLOOKUP(Table6[[#This Row],[Numeric Month]],$N$5:$N$11,$O$5:$O$11)</f>
        <v>Mar</v>
      </c>
      <c r="K9855" t="str">
        <f>_xlfn.XLOOKUP(Table6[[#This Row],[Loan Date]],$Q$5:$Q$152,$R$5:$R$152)</f>
        <v>Thursday</v>
      </c>
      <c r="L9855" t="str">
        <f>_xlfn.XLOOKUP(Table6[[#This Row],[Loan Date]],$Q$5:$Q$152,$S$5:$S$152)</f>
        <v>Week 8</v>
      </c>
    </row>
    <row r="9856" spans="1:12" x14ac:dyDescent="0.2">
      <c r="A9856" s="1">
        <v>44987</v>
      </c>
      <c r="B9856" t="s">
        <v>7</v>
      </c>
      <c r="C9856" s="1">
        <v>44987</v>
      </c>
      <c r="D9856" t="s">
        <v>610</v>
      </c>
      <c r="E9856" t="s">
        <v>21</v>
      </c>
      <c r="F9856" t="s">
        <v>21</v>
      </c>
      <c r="G9856" t="s">
        <v>20</v>
      </c>
      <c r="H9856" t="s">
        <v>0</v>
      </c>
      <c r="I9856">
        <f>MONTH(Table6[[#This Row],[Loan Date]])</f>
        <v>3</v>
      </c>
      <c r="J9856" t="str">
        <f>_xlfn.XLOOKUP(Table6[[#This Row],[Numeric Month]],$N$5:$N$11,$O$5:$O$11)</f>
        <v>Mar</v>
      </c>
      <c r="K9856" t="str">
        <f>_xlfn.XLOOKUP(Table6[[#This Row],[Loan Date]],$Q$5:$Q$152,$R$5:$R$152)</f>
        <v>Thursday</v>
      </c>
      <c r="L9856" t="str">
        <f>_xlfn.XLOOKUP(Table6[[#This Row],[Loan Date]],$Q$5:$Q$152,$S$5:$S$152)</f>
        <v>Week 8</v>
      </c>
    </row>
    <row r="9857" spans="1:12" x14ac:dyDescent="0.2">
      <c r="A9857" s="1">
        <v>44987</v>
      </c>
      <c r="B9857" t="s">
        <v>7</v>
      </c>
      <c r="C9857" s="1">
        <v>44987</v>
      </c>
      <c r="D9857" t="s">
        <v>615</v>
      </c>
      <c r="E9857" t="s">
        <v>37</v>
      </c>
      <c r="F9857" t="s">
        <v>37</v>
      </c>
      <c r="G9857" t="s">
        <v>20</v>
      </c>
      <c r="H9857" t="s">
        <v>0</v>
      </c>
      <c r="I9857">
        <f>MONTH(Table6[[#This Row],[Loan Date]])</f>
        <v>3</v>
      </c>
      <c r="J9857" t="str">
        <f>_xlfn.XLOOKUP(Table6[[#This Row],[Numeric Month]],$N$5:$N$11,$O$5:$O$11)</f>
        <v>Mar</v>
      </c>
      <c r="K9857" t="str">
        <f>_xlfn.XLOOKUP(Table6[[#This Row],[Loan Date]],$Q$5:$Q$152,$R$5:$R$152)</f>
        <v>Thursday</v>
      </c>
      <c r="L9857" t="str">
        <f>_xlfn.XLOOKUP(Table6[[#This Row],[Loan Date]],$Q$5:$Q$152,$S$5:$S$152)</f>
        <v>Week 8</v>
      </c>
    </row>
    <row r="9858" spans="1:12" x14ac:dyDescent="0.2">
      <c r="A9858" s="1">
        <v>44987</v>
      </c>
      <c r="B9858" t="s">
        <v>7</v>
      </c>
      <c r="C9858" s="1">
        <v>44987</v>
      </c>
      <c r="D9858" t="s">
        <v>31</v>
      </c>
      <c r="E9858" t="s">
        <v>21</v>
      </c>
      <c r="F9858" t="s">
        <v>21</v>
      </c>
      <c r="G9858" t="s">
        <v>20</v>
      </c>
      <c r="H9858" t="s">
        <v>0</v>
      </c>
      <c r="I9858">
        <f>MONTH(Table6[[#This Row],[Loan Date]])</f>
        <v>3</v>
      </c>
      <c r="J9858" t="str">
        <f>_xlfn.XLOOKUP(Table6[[#This Row],[Numeric Month]],$N$5:$N$11,$O$5:$O$11)</f>
        <v>Mar</v>
      </c>
      <c r="K9858" t="str">
        <f>_xlfn.XLOOKUP(Table6[[#This Row],[Loan Date]],$Q$5:$Q$152,$R$5:$R$152)</f>
        <v>Thursday</v>
      </c>
      <c r="L9858" t="str">
        <f>_xlfn.XLOOKUP(Table6[[#This Row],[Loan Date]],$Q$5:$Q$152,$S$5:$S$152)</f>
        <v>Week 8</v>
      </c>
    </row>
    <row r="9859" spans="1:12" x14ac:dyDescent="0.2">
      <c r="A9859" s="1">
        <v>44987</v>
      </c>
      <c r="B9859" t="s">
        <v>7</v>
      </c>
      <c r="C9859" s="1">
        <v>44987</v>
      </c>
      <c r="D9859" t="s">
        <v>497</v>
      </c>
      <c r="E9859" t="s">
        <v>21</v>
      </c>
      <c r="F9859" t="s">
        <v>21</v>
      </c>
      <c r="G9859" t="s">
        <v>20</v>
      </c>
      <c r="H9859" t="s">
        <v>0</v>
      </c>
      <c r="I9859">
        <f>MONTH(Table6[[#This Row],[Loan Date]])</f>
        <v>3</v>
      </c>
      <c r="J9859" t="str">
        <f>_xlfn.XLOOKUP(Table6[[#This Row],[Numeric Month]],$N$5:$N$11,$O$5:$O$11)</f>
        <v>Mar</v>
      </c>
      <c r="K9859" t="str">
        <f>_xlfn.XLOOKUP(Table6[[#This Row],[Loan Date]],$Q$5:$Q$152,$R$5:$R$152)</f>
        <v>Thursday</v>
      </c>
      <c r="L9859" t="str">
        <f>_xlfn.XLOOKUP(Table6[[#This Row],[Loan Date]],$Q$5:$Q$152,$S$5:$S$152)</f>
        <v>Week 8</v>
      </c>
    </row>
    <row r="9860" spans="1:12" x14ac:dyDescent="0.2">
      <c r="A9860" s="1">
        <v>44987</v>
      </c>
      <c r="B9860" t="s">
        <v>7</v>
      </c>
      <c r="C9860" s="1">
        <v>44987</v>
      </c>
      <c r="D9860" t="s">
        <v>408</v>
      </c>
      <c r="E9860" t="s">
        <v>23</v>
      </c>
      <c r="F9860" t="s">
        <v>23</v>
      </c>
      <c r="G9860" t="s">
        <v>20</v>
      </c>
      <c r="H9860" t="s">
        <v>0</v>
      </c>
      <c r="I9860">
        <f>MONTH(Table6[[#This Row],[Loan Date]])</f>
        <v>3</v>
      </c>
      <c r="J9860" t="str">
        <f>_xlfn.XLOOKUP(Table6[[#This Row],[Numeric Month]],$N$5:$N$11,$O$5:$O$11)</f>
        <v>Mar</v>
      </c>
      <c r="K9860" t="str">
        <f>_xlfn.XLOOKUP(Table6[[#This Row],[Loan Date]],$Q$5:$Q$152,$R$5:$R$152)</f>
        <v>Thursday</v>
      </c>
      <c r="L9860" t="str">
        <f>_xlfn.XLOOKUP(Table6[[#This Row],[Loan Date]],$Q$5:$Q$152,$S$5:$S$152)</f>
        <v>Week 8</v>
      </c>
    </row>
    <row r="9861" spans="1:12" x14ac:dyDescent="0.2">
      <c r="A9861" s="1">
        <v>44987</v>
      </c>
      <c r="B9861" t="s">
        <v>7</v>
      </c>
      <c r="C9861" s="1">
        <v>44987</v>
      </c>
      <c r="D9861" t="s">
        <v>241</v>
      </c>
      <c r="E9861" t="s">
        <v>23</v>
      </c>
      <c r="F9861" t="s">
        <v>23</v>
      </c>
      <c r="G9861" t="s">
        <v>20</v>
      </c>
      <c r="H9861" t="s">
        <v>0</v>
      </c>
      <c r="I9861">
        <f>MONTH(Table6[[#This Row],[Loan Date]])</f>
        <v>3</v>
      </c>
      <c r="J9861" t="str">
        <f>_xlfn.XLOOKUP(Table6[[#This Row],[Numeric Month]],$N$5:$N$11,$O$5:$O$11)</f>
        <v>Mar</v>
      </c>
      <c r="K9861" t="str">
        <f>_xlfn.XLOOKUP(Table6[[#This Row],[Loan Date]],$Q$5:$Q$152,$R$5:$R$152)</f>
        <v>Thursday</v>
      </c>
      <c r="L9861" t="str">
        <f>_xlfn.XLOOKUP(Table6[[#This Row],[Loan Date]],$Q$5:$Q$152,$S$5:$S$152)</f>
        <v>Week 8</v>
      </c>
    </row>
    <row r="9862" spans="1:12" x14ac:dyDescent="0.2">
      <c r="A9862" s="1">
        <v>44987</v>
      </c>
      <c r="B9862" t="s">
        <v>7</v>
      </c>
      <c r="C9862" s="1">
        <v>44987</v>
      </c>
      <c r="D9862" t="s">
        <v>705</v>
      </c>
      <c r="E9862" t="s">
        <v>21</v>
      </c>
      <c r="F9862" t="s">
        <v>21</v>
      </c>
      <c r="G9862" t="s">
        <v>20</v>
      </c>
      <c r="H9862" t="s">
        <v>0</v>
      </c>
      <c r="I9862">
        <f>MONTH(Table6[[#This Row],[Loan Date]])</f>
        <v>3</v>
      </c>
      <c r="J9862" t="str">
        <f>_xlfn.XLOOKUP(Table6[[#This Row],[Numeric Month]],$N$5:$N$11,$O$5:$O$11)</f>
        <v>Mar</v>
      </c>
      <c r="K9862" t="str">
        <f>_xlfn.XLOOKUP(Table6[[#This Row],[Loan Date]],$Q$5:$Q$152,$R$5:$R$152)</f>
        <v>Thursday</v>
      </c>
      <c r="L9862" t="str">
        <f>_xlfn.XLOOKUP(Table6[[#This Row],[Loan Date]],$Q$5:$Q$152,$S$5:$S$152)</f>
        <v>Week 8</v>
      </c>
    </row>
    <row r="9863" spans="1:12" x14ac:dyDescent="0.2">
      <c r="A9863" s="1">
        <v>44987</v>
      </c>
      <c r="B9863" t="s">
        <v>5</v>
      </c>
      <c r="C9863" s="1">
        <v>44987</v>
      </c>
      <c r="D9863" t="s">
        <v>472</v>
      </c>
      <c r="E9863" t="s">
        <v>37</v>
      </c>
      <c r="F9863" t="s">
        <v>37</v>
      </c>
      <c r="G9863" t="s">
        <v>20</v>
      </c>
      <c r="H9863" t="s">
        <v>0</v>
      </c>
      <c r="I9863">
        <f>MONTH(Table6[[#This Row],[Loan Date]])</f>
        <v>3</v>
      </c>
      <c r="J9863" t="str">
        <f>_xlfn.XLOOKUP(Table6[[#This Row],[Numeric Month]],$N$5:$N$11,$O$5:$O$11)</f>
        <v>Mar</v>
      </c>
      <c r="K9863" t="str">
        <f>_xlfn.XLOOKUP(Table6[[#This Row],[Loan Date]],$Q$5:$Q$152,$R$5:$R$152)</f>
        <v>Thursday</v>
      </c>
      <c r="L9863" t="str">
        <f>_xlfn.XLOOKUP(Table6[[#This Row],[Loan Date]],$Q$5:$Q$152,$S$5:$S$152)</f>
        <v>Week 8</v>
      </c>
    </row>
    <row r="9864" spans="1:12" x14ac:dyDescent="0.2">
      <c r="A9864" s="1">
        <v>44987</v>
      </c>
      <c r="B9864" t="s">
        <v>7</v>
      </c>
      <c r="C9864" s="1">
        <v>44987</v>
      </c>
      <c r="D9864" t="s">
        <v>409</v>
      </c>
      <c r="E9864" t="s">
        <v>21</v>
      </c>
      <c r="F9864" t="s">
        <v>21</v>
      </c>
      <c r="G9864" t="s">
        <v>20</v>
      </c>
      <c r="H9864" t="s">
        <v>0</v>
      </c>
      <c r="I9864">
        <f>MONTH(Table6[[#This Row],[Loan Date]])</f>
        <v>3</v>
      </c>
      <c r="J9864" t="str">
        <f>_xlfn.XLOOKUP(Table6[[#This Row],[Numeric Month]],$N$5:$N$11,$O$5:$O$11)</f>
        <v>Mar</v>
      </c>
      <c r="K9864" t="str">
        <f>_xlfn.XLOOKUP(Table6[[#This Row],[Loan Date]],$Q$5:$Q$152,$R$5:$R$152)</f>
        <v>Thursday</v>
      </c>
      <c r="L9864" t="str">
        <f>_xlfn.XLOOKUP(Table6[[#This Row],[Loan Date]],$Q$5:$Q$152,$S$5:$S$152)</f>
        <v>Week 8</v>
      </c>
    </row>
    <row r="9865" spans="1:12" x14ac:dyDescent="0.2">
      <c r="A9865" s="1">
        <v>44987</v>
      </c>
      <c r="B9865" t="s">
        <v>7</v>
      </c>
      <c r="C9865" s="1">
        <v>44987</v>
      </c>
      <c r="D9865" t="s">
        <v>408</v>
      </c>
      <c r="E9865" t="s">
        <v>23</v>
      </c>
      <c r="F9865" t="s">
        <v>23</v>
      </c>
      <c r="G9865" t="s">
        <v>20</v>
      </c>
      <c r="H9865" t="s">
        <v>0</v>
      </c>
      <c r="I9865">
        <f>MONTH(Table6[[#This Row],[Loan Date]])</f>
        <v>3</v>
      </c>
      <c r="J9865" t="str">
        <f>_xlfn.XLOOKUP(Table6[[#This Row],[Numeric Month]],$N$5:$N$11,$O$5:$O$11)</f>
        <v>Mar</v>
      </c>
      <c r="K9865" t="str">
        <f>_xlfn.XLOOKUP(Table6[[#This Row],[Loan Date]],$Q$5:$Q$152,$R$5:$R$152)</f>
        <v>Thursday</v>
      </c>
      <c r="L9865" t="str">
        <f>_xlfn.XLOOKUP(Table6[[#This Row],[Loan Date]],$Q$5:$Q$152,$S$5:$S$152)</f>
        <v>Week 8</v>
      </c>
    </row>
    <row r="9866" spans="1:12" x14ac:dyDescent="0.2">
      <c r="A9866" s="1">
        <v>44987</v>
      </c>
      <c r="B9866" t="s">
        <v>7</v>
      </c>
      <c r="C9866" s="1">
        <v>44987</v>
      </c>
      <c r="D9866" t="s">
        <v>119</v>
      </c>
      <c r="E9866" t="s">
        <v>21</v>
      </c>
      <c r="F9866" t="s">
        <v>21</v>
      </c>
      <c r="G9866" t="s">
        <v>20</v>
      </c>
      <c r="H9866" t="s">
        <v>0</v>
      </c>
      <c r="I9866">
        <f>MONTH(Table6[[#This Row],[Loan Date]])</f>
        <v>3</v>
      </c>
      <c r="J9866" t="str">
        <f>_xlfn.XLOOKUP(Table6[[#This Row],[Numeric Month]],$N$5:$N$11,$O$5:$O$11)</f>
        <v>Mar</v>
      </c>
      <c r="K9866" t="str">
        <f>_xlfn.XLOOKUP(Table6[[#This Row],[Loan Date]],$Q$5:$Q$152,$R$5:$R$152)</f>
        <v>Thursday</v>
      </c>
      <c r="L9866" t="str">
        <f>_xlfn.XLOOKUP(Table6[[#This Row],[Loan Date]],$Q$5:$Q$152,$S$5:$S$152)</f>
        <v>Week 8</v>
      </c>
    </row>
    <row r="9867" spans="1:12" x14ac:dyDescent="0.2">
      <c r="A9867" s="1">
        <v>44987</v>
      </c>
      <c r="B9867" t="s">
        <v>7</v>
      </c>
      <c r="C9867" s="1">
        <v>44987</v>
      </c>
      <c r="D9867" t="s">
        <v>29</v>
      </c>
      <c r="E9867" t="s">
        <v>23</v>
      </c>
      <c r="F9867" t="s">
        <v>23</v>
      </c>
      <c r="G9867" t="s">
        <v>20</v>
      </c>
      <c r="H9867" t="s">
        <v>0</v>
      </c>
      <c r="I9867">
        <f>MONTH(Table6[[#This Row],[Loan Date]])</f>
        <v>3</v>
      </c>
      <c r="J9867" t="str">
        <f>_xlfn.XLOOKUP(Table6[[#This Row],[Numeric Month]],$N$5:$N$11,$O$5:$O$11)</f>
        <v>Mar</v>
      </c>
      <c r="K9867" t="str">
        <f>_xlfn.XLOOKUP(Table6[[#This Row],[Loan Date]],$Q$5:$Q$152,$R$5:$R$152)</f>
        <v>Thursday</v>
      </c>
      <c r="L9867" t="str">
        <f>_xlfn.XLOOKUP(Table6[[#This Row],[Loan Date]],$Q$5:$Q$152,$S$5:$S$152)</f>
        <v>Week 8</v>
      </c>
    </row>
    <row r="9868" spans="1:12" x14ac:dyDescent="0.2">
      <c r="A9868" s="1">
        <v>44987</v>
      </c>
      <c r="B9868" t="s">
        <v>7</v>
      </c>
      <c r="C9868" s="1">
        <v>44987</v>
      </c>
      <c r="D9868" t="s">
        <v>267</v>
      </c>
      <c r="E9868" t="s">
        <v>37</v>
      </c>
      <c r="F9868" t="s">
        <v>37</v>
      </c>
      <c r="G9868" t="s">
        <v>20</v>
      </c>
      <c r="H9868" t="s">
        <v>0</v>
      </c>
      <c r="I9868">
        <f>MONTH(Table6[[#This Row],[Loan Date]])</f>
        <v>3</v>
      </c>
      <c r="J9868" t="str">
        <f>_xlfn.XLOOKUP(Table6[[#This Row],[Numeric Month]],$N$5:$N$11,$O$5:$O$11)</f>
        <v>Mar</v>
      </c>
      <c r="K9868" t="str">
        <f>_xlfn.XLOOKUP(Table6[[#This Row],[Loan Date]],$Q$5:$Q$152,$R$5:$R$152)</f>
        <v>Thursday</v>
      </c>
      <c r="L9868" t="str">
        <f>_xlfn.XLOOKUP(Table6[[#This Row],[Loan Date]],$Q$5:$Q$152,$S$5:$S$152)</f>
        <v>Week 8</v>
      </c>
    </row>
    <row r="9869" spans="1:12" x14ac:dyDescent="0.2">
      <c r="A9869" s="1">
        <v>44987</v>
      </c>
      <c r="B9869" t="s">
        <v>7</v>
      </c>
      <c r="C9869" s="1">
        <v>44987</v>
      </c>
      <c r="D9869" t="s">
        <v>129</v>
      </c>
      <c r="E9869" t="s">
        <v>37</v>
      </c>
      <c r="F9869" t="s">
        <v>37</v>
      </c>
      <c r="G9869" t="s">
        <v>20</v>
      </c>
      <c r="H9869" t="s">
        <v>0</v>
      </c>
      <c r="I9869">
        <f>MONTH(Table6[[#This Row],[Loan Date]])</f>
        <v>3</v>
      </c>
      <c r="J9869" t="str">
        <f>_xlfn.XLOOKUP(Table6[[#This Row],[Numeric Month]],$N$5:$N$11,$O$5:$O$11)</f>
        <v>Mar</v>
      </c>
      <c r="K9869" t="str">
        <f>_xlfn.XLOOKUP(Table6[[#This Row],[Loan Date]],$Q$5:$Q$152,$R$5:$R$152)</f>
        <v>Thursday</v>
      </c>
      <c r="L9869" t="str">
        <f>_xlfn.XLOOKUP(Table6[[#This Row],[Loan Date]],$Q$5:$Q$152,$S$5:$S$152)</f>
        <v>Week 8</v>
      </c>
    </row>
    <row r="9870" spans="1:12" x14ac:dyDescent="0.2">
      <c r="A9870" s="1">
        <v>44987</v>
      </c>
      <c r="B9870" t="s">
        <v>7</v>
      </c>
      <c r="C9870" s="1">
        <v>44987</v>
      </c>
      <c r="D9870" t="s">
        <v>152</v>
      </c>
      <c r="E9870" t="s">
        <v>37</v>
      </c>
      <c r="F9870" t="s">
        <v>37</v>
      </c>
      <c r="G9870" t="s">
        <v>20</v>
      </c>
      <c r="H9870" t="s">
        <v>0</v>
      </c>
      <c r="I9870">
        <f>MONTH(Table6[[#This Row],[Loan Date]])</f>
        <v>3</v>
      </c>
      <c r="J9870" t="str">
        <f>_xlfn.XLOOKUP(Table6[[#This Row],[Numeric Month]],$N$5:$N$11,$O$5:$O$11)</f>
        <v>Mar</v>
      </c>
      <c r="K9870" t="str">
        <f>_xlfn.XLOOKUP(Table6[[#This Row],[Loan Date]],$Q$5:$Q$152,$R$5:$R$152)</f>
        <v>Thursday</v>
      </c>
      <c r="L9870" t="str">
        <f>_xlfn.XLOOKUP(Table6[[#This Row],[Loan Date]],$Q$5:$Q$152,$S$5:$S$152)</f>
        <v>Week 8</v>
      </c>
    </row>
    <row r="9871" spans="1:12" x14ac:dyDescent="0.2">
      <c r="A9871" s="1">
        <v>44987</v>
      </c>
      <c r="B9871" t="s">
        <v>7</v>
      </c>
      <c r="C9871" s="1">
        <v>44994</v>
      </c>
      <c r="D9871" t="s">
        <v>704</v>
      </c>
      <c r="E9871" t="s">
        <v>52</v>
      </c>
      <c r="F9871" t="s">
        <v>51</v>
      </c>
      <c r="G9871" t="s">
        <v>1</v>
      </c>
      <c r="H9871" t="s">
        <v>0</v>
      </c>
      <c r="I9871">
        <f>MONTH(Table6[[#This Row],[Loan Date]])</f>
        <v>3</v>
      </c>
      <c r="J9871" t="str">
        <f>_xlfn.XLOOKUP(Table6[[#This Row],[Numeric Month]],$N$5:$N$11,$O$5:$O$11)</f>
        <v>Mar</v>
      </c>
      <c r="K9871" t="str">
        <f>_xlfn.XLOOKUP(Table6[[#This Row],[Loan Date]],$Q$5:$Q$152,$R$5:$R$152)</f>
        <v>Thursday</v>
      </c>
      <c r="L9871" t="str">
        <f>_xlfn.XLOOKUP(Table6[[#This Row],[Loan Date]],$Q$5:$Q$152,$S$5:$S$152)</f>
        <v>Week 8</v>
      </c>
    </row>
    <row r="9872" spans="1:12" x14ac:dyDescent="0.2">
      <c r="A9872" s="1">
        <v>44987</v>
      </c>
      <c r="B9872" t="s">
        <v>7</v>
      </c>
      <c r="C9872" s="1">
        <v>44987</v>
      </c>
      <c r="D9872" t="s">
        <v>241</v>
      </c>
      <c r="E9872" t="s">
        <v>23</v>
      </c>
      <c r="F9872" t="s">
        <v>23</v>
      </c>
      <c r="G9872" t="s">
        <v>20</v>
      </c>
      <c r="H9872" t="s">
        <v>0</v>
      </c>
      <c r="I9872">
        <f>MONTH(Table6[[#This Row],[Loan Date]])</f>
        <v>3</v>
      </c>
      <c r="J9872" t="str">
        <f>_xlfn.XLOOKUP(Table6[[#This Row],[Numeric Month]],$N$5:$N$11,$O$5:$O$11)</f>
        <v>Mar</v>
      </c>
      <c r="K9872" t="str">
        <f>_xlfn.XLOOKUP(Table6[[#This Row],[Loan Date]],$Q$5:$Q$152,$R$5:$R$152)</f>
        <v>Thursday</v>
      </c>
      <c r="L9872" t="str">
        <f>_xlfn.XLOOKUP(Table6[[#This Row],[Loan Date]],$Q$5:$Q$152,$S$5:$S$152)</f>
        <v>Week 8</v>
      </c>
    </row>
    <row r="9873" spans="1:12" x14ac:dyDescent="0.2">
      <c r="A9873" s="1">
        <v>44987</v>
      </c>
      <c r="B9873" t="s">
        <v>7</v>
      </c>
      <c r="C9873" s="1">
        <v>44987</v>
      </c>
      <c r="D9873" t="s">
        <v>258</v>
      </c>
      <c r="E9873" t="s">
        <v>21</v>
      </c>
      <c r="F9873" t="s">
        <v>21</v>
      </c>
      <c r="G9873" t="s">
        <v>20</v>
      </c>
      <c r="H9873" t="s">
        <v>0</v>
      </c>
      <c r="I9873">
        <f>MONTH(Table6[[#This Row],[Loan Date]])</f>
        <v>3</v>
      </c>
      <c r="J9873" t="str">
        <f>_xlfn.XLOOKUP(Table6[[#This Row],[Numeric Month]],$N$5:$N$11,$O$5:$O$11)</f>
        <v>Mar</v>
      </c>
      <c r="K9873" t="str">
        <f>_xlfn.XLOOKUP(Table6[[#This Row],[Loan Date]],$Q$5:$Q$152,$R$5:$R$152)</f>
        <v>Thursday</v>
      </c>
      <c r="L9873" t="str">
        <f>_xlfn.XLOOKUP(Table6[[#This Row],[Loan Date]],$Q$5:$Q$152,$S$5:$S$152)</f>
        <v>Week 8</v>
      </c>
    </row>
    <row r="9874" spans="1:12" x14ac:dyDescent="0.2">
      <c r="A9874" s="1">
        <v>44987</v>
      </c>
      <c r="B9874" t="s">
        <v>7</v>
      </c>
      <c r="C9874" s="1">
        <v>44987</v>
      </c>
      <c r="D9874" t="s">
        <v>610</v>
      </c>
      <c r="E9874" t="s">
        <v>21</v>
      </c>
      <c r="F9874" t="s">
        <v>21</v>
      </c>
      <c r="G9874" t="s">
        <v>20</v>
      </c>
      <c r="H9874" t="s">
        <v>0</v>
      </c>
      <c r="I9874">
        <f>MONTH(Table6[[#This Row],[Loan Date]])</f>
        <v>3</v>
      </c>
      <c r="J9874" t="str">
        <f>_xlfn.XLOOKUP(Table6[[#This Row],[Numeric Month]],$N$5:$N$11,$O$5:$O$11)</f>
        <v>Mar</v>
      </c>
      <c r="K9874" t="str">
        <f>_xlfn.XLOOKUP(Table6[[#This Row],[Loan Date]],$Q$5:$Q$152,$R$5:$R$152)</f>
        <v>Thursday</v>
      </c>
      <c r="L9874" t="str">
        <f>_xlfn.XLOOKUP(Table6[[#This Row],[Loan Date]],$Q$5:$Q$152,$S$5:$S$152)</f>
        <v>Week 8</v>
      </c>
    </row>
    <row r="9875" spans="1:12" x14ac:dyDescent="0.2">
      <c r="A9875" s="1">
        <v>44987</v>
      </c>
      <c r="B9875" t="s">
        <v>7</v>
      </c>
      <c r="C9875" s="1">
        <v>44987</v>
      </c>
      <c r="D9875" t="s">
        <v>171</v>
      </c>
      <c r="E9875" t="s">
        <v>23</v>
      </c>
      <c r="F9875" t="s">
        <v>23</v>
      </c>
      <c r="G9875" t="s">
        <v>20</v>
      </c>
      <c r="H9875" t="s">
        <v>0</v>
      </c>
      <c r="I9875">
        <f>MONTH(Table6[[#This Row],[Loan Date]])</f>
        <v>3</v>
      </c>
      <c r="J9875" t="str">
        <f>_xlfn.XLOOKUP(Table6[[#This Row],[Numeric Month]],$N$5:$N$11,$O$5:$O$11)</f>
        <v>Mar</v>
      </c>
      <c r="K9875" t="str">
        <f>_xlfn.XLOOKUP(Table6[[#This Row],[Loan Date]],$Q$5:$Q$152,$R$5:$R$152)</f>
        <v>Thursday</v>
      </c>
      <c r="L9875" t="str">
        <f>_xlfn.XLOOKUP(Table6[[#This Row],[Loan Date]],$Q$5:$Q$152,$S$5:$S$152)</f>
        <v>Week 8</v>
      </c>
    </row>
    <row r="9876" spans="1:12" x14ac:dyDescent="0.2">
      <c r="A9876" s="1">
        <v>44987</v>
      </c>
      <c r="B9876" t="s">
        <v>7</v>
      </c>
      <c r="C9876" s="1">
        <v>44987</v>
      </c>
      <c r="D9876" t="s">
        <v>55</v>
      </c>
      <c r="E9876" t="s">
        <v>37</v>
      </c>
      <c r="F9876" t="s">
        <v>37</v>
      </c>
      <c r="G9876" t="s">
        <v>20</v>
      </c>
      <c r="H9876" t="s">
        <v>0</v>
      </c>
      <c r="I9876">
        <f>MONTH(Table6[[#This Row],[Loan Date]])</f>
        <v>3</v>
      </c>
      <c r="J9876" t="str">
        <f>_xlfn.XLOOKUP(Table6[[#This Row],[Numeric Month]],$N$5:$N$11,$O$5:$O$11)</f>
        <v>Mar</v>
      </c>
      <c r="K9876" t="str">
        <f>_xlfn.XLOOKUP(Table6[[#This Row],[Loan Date]],$Q$5:$Q$152,$R$5:$R$152)</f>
        <v>Thursday</v>
      </c>
      <c r="L9876" t="str">
        <f>_xlfn.XLOOKUP(Table6[[#This Row],[Loan Date]],$Q$5:$Q$152,$S$5:$S$152)</f>
        <v>Week 8</v>
      </c>
    </row>
    <row r="9877" spans="1:12" x14ac:dyDescent="0.2">
      <c r="A9877" s="1">
        <v>44987</v>
      </c>
      <c r="B9877" t="s">
        <v>7</v>
      </c>
      <c r="C9877" s="1">
        <v>44987</v>
      </c>
      <c r="D9877" t="s">
        <v>660</v>
      </c>
      <c r="E9877" t="s">
        <v>21</v>
      </c>
      <c r="F9877" t="s">
        <v>21</v>
      </c>
      <c r="G9877" t="s">
        <v>20</v>
      </c>
      <c r="H9877" t="s">
        <v>0</v>
      </c>
      <c r="I9877">
        <f>MONTH(Table6[[#This Row],[Loan Date]])</f>
        <v>3</v>
      </c>
      <c r="J9877" t="str">
        <f>_xlfn.XLOOKUP(Table6[[#This Row],[Numeric Month]],$N$5:$N$11,$O$5:$O$11)</f>
        <v>Mar</v>
      </c>
      <c r="K9877" t="str">
        <f>_xlfn.XLOOKUP(Table6[[#This Row],[Loan Date]],$Q$5:$Q$152,$R$5:$R$152)</f>
        <v>Thursday</v>
      </c>
      <c r="L9877" t="str">
        <f>_xlfn.XLOOKUP(Table6[[#This Row],[Loan Date]],$Q$5:$Q$152,$S$5:$S$152)</f>
        <v>Week 8</v>
      </c>
    </row>
    <row r="9878" spans="1:12" x14ac:dyDescent="0.2">
      <c r="A9878" s="1">
        <v>44987</v>
      </c>
      <c r="B9878" t="s">
        <v>7</v>
      </c>
      <c r="C9878" s="1">
        <v>44994</v>
      </c>
      <c r="D9878" t="s">
        <v>563</v>
      </c>
      <c r="E9878" t="s">
        <v>15</v>
      </c>
      <c r="F9878" t="s">
        <v>14</v>
      </c>
      <c r="G9878" t="s">
        <v>1</v>
      </c>
      <c r="H9878" t="s">
        <v>0</v>
      </c>
      <c r="I9878">
        <f>MONTH(Table6[[#This Row],[Loan Date]])</f>
        <v>3</v>
      </c>
      <c r="J9878" t="str">
        <f>_xlfn.XLOOKUP(Table6[[#This Row],[Numeric Month]],$N$5:$N$11,$O$5:$O$11)</f>
        <v>Mar</v>
      </c>
      <c r="K9878" t="str">
        <f>_xlfn.XLOOKUP(Table6[[#This Row],[Loan Date]],$Q$5:$Q$152,$R$5:$R$152)</f>
        <v>Thursday</v>
      </c>
      <c r="L9878" t="str">
        <f>_xlfn.XLOOKUP(Table6[[#This Row],[Loan Date]],$Q$5:$Q$152,$S$5:$S$152)</f>
        <v>Week 8</v>
      </c>
    </row>
    <row r="9879" spans="1:12" x14ac:dyDescent="0.2">
      <c r="A9879" s="1">
        <v>44987</v>
      </c>
      <c r="B9879" t="s">
        <v>5</v>
      </c>
      <c r="C9879" s="1">
        <v>44987</v>
      </c>
      <c r="D9879" t="s">
        <v>170</v>
      </c>
      <c r="E9879" t="s">
        <v>21</v>
      </c>
      <c r="F9879" t="s">
        <v>21</v>
      </c>
      <c r="G9879" t="s">
        <v>20</v>
      </c>
      <c r="H9879" t="s">
        <v>0</v>
      </c>
      <c r="I9879">
        <f>MONTH(Table6[[#This Row],[Loan Date]])</f>
        <v>3</v>
      </c>
      <c r="J9879" t="str">
        <f>_xlfn.XLOOKUP(Table6[[#This Row],[Numeric Month]],$N$5:$N$11,$O$5:$O$11)</f>
        <v>Mar</v>
      </c>
      <c r="K9879" t="str">
        <f>_xlfn.XLOOKUP(Table6[[#This Row],[Loan Date]],$Q$5:$Q$152,$R$5:$R$152)</f>
        <v>Thursday</v>
      </c>
      <c r="L9879" t="str">
        <f>_xlfn.XLOOKUP(Table6[[#This Row],[Loan Date]],$Q$5:$Q$152,$S$5:$S$152)</f>
        <v>Week 8</v>
      </c>
    </row>
    <row r="9880" spans="1:12" x14ac:dyDescent="0.2">
      <c r="A9880" s="1">
        <v>44987</v>
      </c>
      <c r="B9880" t="s">
        <v>5</v>
      </c>
      <c r="C9880" s="1">
        <v>44987</v>
      </c>
      <c r="D9880" t="s">
        <v>174</v>
      </c>
      <c r="E9880" t="s">
        <v>23</v>
      </c>
      <c r="F9880" t="s">
        <v>23</v>
      </c>
      <c r="G9880" t="s">
        <v>20</v>
      </c>
      <c r="H9880" t="s">
        <v>0</v>
      </c>
      <c r="I9880">
        <f>MONTH(Table6[[#This Row],[Loan Date]])</f>
        <v>3</v>
      </c>
      <c r="J9880" t="str">
        <f>_xlfn.XLOOKUP(Table6[[#This Row],[Numeric Month]],$N$5:$N$11,$O$5:$O$11)</f>
        <v>Mar</v>
      </c>
      <c r="K9880" t="str">
        <f>_xlfn.XLOOKUP(Table6[[#This Row],[Loan Date]],$Q$5:$Q$152,$R$5:$R$152)</f>
        <v>Thursday</v>
      </c>
      <c r="L9880" t="str">
        <f>_xlfn.XLOOKUP(Table6[[#This Row],[Loan Date]],$Q$5:$Q$152,$S$5:$S$152)</f>
        <v>Week 8</v>
      </c>
    </row>
    <row r="9881" spans="1:12" x14ac:dyDescent="0.2">
      <c r="A9881" s="1">
        <v>44987</v>
      </c>
      <c r="B9881" t="s">
        <v>7</v>
      </c>
      <c r="C9881" s="1">
        <v>44987</v>
      </c>
      <c r="D9881" t="s">
        <v>163</v>
      </c>
      <c r="E9881" t="s">
        <v>162</v>
      </c>
      <c r="F9881" t="s">
        <v>162</v>
      </c>
      <c r="G9881" t="s">
        <v>11</v>
      </c>
      <c r="H9881" t="s">
        <v>0</v>
      </c>
      <c r="I9881">
        <f>MONTH(Table6[[#This Row],[Loan Date]])</f>
        <v>3</v>
      </c>
      <c r="J9881" t="str">
        <f>_xlfn.XLOOKUP(Table6[[#This Row],[Numeric Month]],$N$5:$N$11,$O$5:$O$11)</f>
        <v>Mar</v>
      </c>
      <c r="K9881" t="str">
        <f>_xlfn.XLOOKUP(Table6[[#This Row],[Loan Date]],$Q$5:$Q$152,$R$5:$R$152)</f>
        <v>Thursday</v>
      </c>
      <c r="L9881" t="str">
        <f>_xlfn.XLOOKUP(Table6[[#This Row],[Loan Date]],$Q$5:$Q$152,$S$5:$S$152)</f>
        <v>Week 8</v>
      </c>
    </row>
    <row r="9882" spans="1:12" x14ac:dyDescent="0.2">
      <c r="A9882" s="1">
        <v>44987</v>
      </c>
      <c r="B9882" t="s">
        <v>7</v>
      </c>
      <c r="C9882" s="1">
        <v>44987</v>
      </c>
      <c r="D9882" t="s">
        <v>703</v>
      </c>
      <c r="E9882" t="s">
        <v>59</v>
      </c>
      <c r="F9882" t="s">
        <v>58</v>
      </c>
      <c r="G9882" t="s">
        <v>39</v>
      </c>
      <c r="H9882" t="s">
        <v>0</v>
      </c>
      <c r="I9882">
        <f>MONTH(Table6[[#This Row],[Loan Date]])</f>
        <v>3</v>
      </c>
      <c r="J9882" t="str">
        <f>_xlfn.XLOOKUP(Table6[[#This Row],[Numeric Month]],$N$5:$N$11,$O$5:$O$11)</f>
        <v>Mar</v>
      </c>
      <c r="K9882" t="str">
        <f>_xlfn.XLOOKUP(Table6[[#This Row],[Loan Date]],$Q$5:$Q$152,$R$5:$R$152)</f>
        <v>Thursday</v>
      </c>
      <c r="L9882" t="str">
        <f>_xlfn.XLOOKUP(Table6[[#This Row],[Loan Date]],$Q$5:$Q$152,$S$5:$S$152)</f>
        <v>Week 8</v>
      </c>
    </row>
    <row r="9883" spans="1:12" x14ac:dyDescent="0.2">
      <c r="A9883" s="1">
        <v>44987</v>
      </c>
      <c r="B9883" t="s">
        <v>7</v>
      </c>
      <c r="C9883" s="1">
        <v>44987</v>
      </c>
      <c r="D9883" t="s">
        <v>60</v>
      </c>
      <c r="E9883" t="s">
        <v>59</v>
      </c>
      <c r="F9883" t="s">
        <v>58</v>
      </c>
      <c r="G9883" t="s">
        <v>39</v>
      </c>
      <c r="H9883" t="s">
        <v>0</v>
      </c>
      <c r="I9883">
        <f>MONTH(Table6[[#This Row],[Loan Date]])</f>
        <v>3</v>
      </c>
      <c r="J9883" t="str">
        <f>_xlfn.XLOOKUP(Table6[[#This Row],[Numeric Month]],$N$5:$N$11,$O$5:$O$11)</f>
        <v>Mar</v>
      </c>
      <c r="K9883" t="str">
        <f>_xlfn.XLOOKUP(Table6[[#This Row],[Loan Date]],$Q$5:$Q$152,$R$5:$R$152)</f>
        <v>Thursday</v>
      </c>
      <c r="L9883" t="str">
        <f>_xlfn.XLOOKUP(Table6[[#This Row],[Loan Date]],$Q$5:$Q$152,$S$5:$S$152)</f>
        <v>Week 8</v>
      </c>
    </row>
    <row r="9884" spans="1:12" x14ac:dyDescent="0.2">
      <c r="A9884" s="1">
        <v>44988</v>
      </c>
      <c r="B9884" t="s">
        <v>5</v>
      </c>
      <c r="C9884" s="1">
        <v>44995</v>
      </c>
      <c r="D9884" t="s">
        <v>456</v>
      </c>
      <c r="E9884" t="s">
        <v>15</v>
      </c>
      <c r="F9884" t="s">
        <v>14</v>
      </c>
      <c r="G9884" t="s">
        <v>1</v>
      </c>
      <c r="H9884" t="s">
        <v>0</v>
      </c>
      <c r="I9884">
        <f>MONTH(Table6[[#This Row],[Loan Date]])</f>
        <v>3</v>
      </c>
      <c r="J9884" t="str">
        <f>_xlfn.XLOOKUP(Table6[[#This Row],[Numeric Month]],$N$5:$N$11,$O$5:$O$11)</f>
        <v>Mar</v>
      </c>
      <c r="K9884" t="str">
        <f>_xlfn.XLOOKUP(Table6[[#This Row],[Loan Date]],$Q$5:$Q$152,$R$5:$R$152)</f>
        <v>Friday</v>
      </c>
      <c r="L9884" t="str">
        <f>_xlfn.XLOOKUP(Table6[[#This Row],[Loan Date]],$Q$5:$Q$152,$S$5:$S$152)</f>
        <v>Week 8</v>
      </c>
    </row>
    <row r="9885" spans="1:12" x14ac:dyDescent="0.2">
      <c r="A9885" s="1">
        <v>44988</v>
      </c>
      <c r="B9885" t="s">
        <v>7</v>
      </c>
      <c r="C9885" s="1">
        <v>44991</v>
      </c>
      <c r="D9885" t="s">
        <v>85</v>
      </c>
      <c r="E9885" t="s">
        <v>44</v>
      </c>
      <c r="F9885" t="s">
        <v>44</v>
      </c>
      <c r="G9885" t="s">
        <v>39</v>
      </c>
      <c r="H9885" t="s">
        <v>0</v>
      </c>
      <c r="I9885">
        <f>MONTH(Table6[[#This Row],[Loan Date]])</f>
        <v>3</v>
      </c>
      <c r="J9885" t="str">
        <f>_xlfn.XLOOKUP(Table6[[#This Row],[Numeric Month]],$N$5:$N$11,$O$5:$O$11)</f>
        <v>Mar</v>
      </c>
      <c r="K9885" t="str">
        <f>_xlfn.XLOOKUP(Table6[[#This Row],[Loan Date]],$Q$5:$Q$152,$R$5:$R$152)</f>
        <v>Friday</v>
      </c>
      <c r="L9885" t="str">
        <f>_xlfn.XLOOKUP(Table6[[#This Row],[Loan Date]],$Q$5:$Q$152,$S$5:$S$152)</f>
        <v>Week 8</v>
      </c>
    </row>
    <row r="9886" spans="1:12" x14ac:dyDescent="0.2">
      <c r="A9886" s="1">
        <v>44988</v>
      </c>
      <c r="B9886" t="s">
        <v>7</v>
      </c>
      <c r="C9886" s="1">
        <v>44995</v>
      </c>
      <c r="D9886" t="s">
        <v>702</v>
      </c>
      <c r="E9886" t="s">
        <v>3</v>
      </c>
      <c r="F9886" t="s">
        <v>2</v>
      </c>
      <c r="G9886" t="s">
        <v>1</v>
      </c>
      <c r="H9886" t="s">
        <v>0</v>
      </c>
      <c r="I9886">
        <f>MONTH(Table6[[#This Row],[Loan Date]])</f>
        <v>3</v>
      </c>
      <c r="J9886" t="str">
        <f>_xlfn.XLOOKUP(Table6[[#This Row],[Numeric Month]],$N$5:$N$11,$O$5:$O$11)</f>
        <v>Mar</v>
      </c>
      <c r="K9886" t="str">
        <f>_xlfn.XLOOKUP(Table6[[#This Row],[Loan Date]],$Q$5:$Q$152,$R$5:$R$152)</f>
        <v>Friday</v>
      </c>
      <c r="L9886" t="str">
        <f>_xlfn.XLOOKUP(Table6[[#This Row],[Loan Date]],$Q$5:$Q$152,$S$5:$S$152)</f>
        <v>Week 8</v>
      </c>
    </row>
    <row r="9887" spans="1:12" x14ac:dyDescent="0.2">
      <c r="A9887" s="1">
        <v>44988</v>
      </c>
      <c r="B9887" t="s">
        <v>7</v>
      </c>
      <c r="C9887" s="1">
        <v>44988</v>
      </c>
      <c r="D9887" t="s">
        <v>498</v>
      </c>
      <c r="E9887" t="s">
        <v>37</v>
      </c>
      <c r="F9887" t="s">
        <v>37</v>
      </c>
      <c r="G9887" t="s">
        <v>20</v>
      </c>
      <c r="H9887" t="s">
        <v>0</v>
      </c>
      <c r="I9887">
        <f>MONTH(Table6[[#This Row],[Loan Date]])</f>
        <v>3</v>
      </c>
      <c r="J9887" t="str">
        <f>_xlfn.XLOOKUP(Table6[[#This Row],[Numeric Month]],$N$5:$N$11,$O$5:$O$11)</f>
        <v>Mar</v>
      </c>
      <c r="K9887" t="str">
        <f>_xlfn.XLOOKUP(Table6[[#This Row],[Loan Date]],$Q$5:$Q$152,$R$5:$R$152)</f>
        <v>Friday</v>
      </c>
      <c r="L9887" t="str">
        <f>_xlfn.XLOOKUP(Table6[[#This Row],[Loan Date]],$Q$5:$Q$152,$S$5:$S$152)</f>
        <v>Week 8</v>
      </c>
    </row>
    <row r="9888" spans="1:12" x14ac:dyDescent="0.2">
      <c r="A9888" s="1">
        <v>44988</v>
      </c>
      <c r="B9888" t="s">
        <v>7</v>
      </c>
      <c r="C9888" s="1">
        <v>44995</v>
      </c>
      <c r="D9888" t="s">
        <v>701</v>
      </c>
      <c r="E9888" t="s">
        <v>15</v>
      </c>
      <c r="F9888" t="s">
        <v>14</v>
      </c>
      <c r="G9888" t="s">
        <v>1</v>
      </c>
      <c r="H9888" t="s">
        <v>0</v>
      </c>
      <c r="I9888">
        <f>MONTH(Table6[[#This Row],[Loan Date]])</f>
        <v>3</v>
      </c>
      <c r="J9888" t="str">
        <f>_xlfn.XLOOKUP(Table6[[#This Row],[Numeric Month]],$N$5:$N$11,$O$5:$O$11)</f>
        <v>Mar</v>
      </c>
      <c r="K9888" t="str">
        <f>_xlfn.XLOOKUP(Table6[[#This Row],[Loan Date]],$Q$5:$Q$152,$R$5:$R$152)</f>
        <v>Friday</v>
      </c>
      <c r="L9888" t="str">
        <f>_xlfn.XLOOKUP(Table6[[#This Row],[Loan Date]],$Q$5:$Q$152,$S$5:$S$152)</f>
        <v>Week 8</v>
      </c>
    </row>
    <row r="9889" spans="1:12" x14ac:dyDescent="0.2">
      <c r="A9889" s="1">
        <v>44988</v>
      </c>
      <c r="B9889" t="s">
        <v>5</v>
      </c>
      <c r="C9889" s="1">
        <v>45002</v>
      </c>
      <c r="D9889" t="s">
        <v>346</v>
      </c>
      <c r="E9889" t="s">
        <v>9</v>
      </c>
      <c r="F9889" t="s">
        <v>8</v>
      </c>
      <c r="G9889" t="s">
        <v>1</v>
      </c>
      <c r="H9889" t="s">
        <v>0</v>
      </c>
      <c r="I9889">
        <f>MONTH(Table6[[#This Row],[Loan Date]])</f>
        <v>3</v>
      </c>
      <c r="J9889" t="str">
        <f>_xlfn.XLOOKUP(Table6[[#This Row],[Numeric Month]],$N$5:$N$11,$O$5:$O$11)</f>
        <v>Mar</v>
      </c>
      <c r="K9889" t="str">
        <f>_xlfn.XLOOKUP(Table6[[#This Row],[Loan Date]],$Q$5:$Q$152,$R$5:$R$152)</f>
        <v>Friday</v>
      </c>
      <c r="L9889" t="str">
        <f>_xlfn.XLOOKUP(Table6[[#This Row],[Loan Date]],$Q$5:$Q$152,$S$5:$S$152)</f>
        <v>Week 8</v>
      </c>
    </row>
    <row r="9890" spans="1:12" x14ac:dyDescent="0.2">
      <c r="A9890" s="1">
        <v>44988</v>
      </c>
      <c r="B9890" t="s">
        <v>7</v>
      </c>
      <c r="C9890" s="1">
        <v>44995</v>
      </c>
      <c r="D9890" t="s">
        <v>150</v>
      </c>
      <c r="E9890" t="s">
        <v>52</v>
      </c>
      <c r="F9890" t="s">
        <v>51</v>
      </c>
      <c r="G9890" t="s">
        <v>1</v>
      </c>
      <c r="H9890" t="s">
        <v>0</v>
      </c>
      <c r="I9890">
        <f>MONTH(Table6[[#This Row],[Loan Date]])</f>
        <v>3</v>
      </c>
      <c r="J9890" t="str">
        <f>_xlfn.XLOOKUP(Table6[[#This Row],[Numeric Month]],$N$5:$N$11,$O$5:$O$11)</f>
        <v>Mar</v>
      </c>
      <c r="K9890" t="str">
        <f>_xlfn.XLOOKUP(Table6[[#This Row],[Loan Date]],$Q$5:$Q$152,$R$5:$R$152)</f>
        <v>Friday</v>
      </c>
      <c r="L9890" t="str">
        <f>_xlfn.XLOOKUP(Table6[[#This Row],[Loan Date]],$Q$5:$Q$152,$S$5:$S$152)</f>
        <v>Week 8</v>
      </c>
    </row>
    <row r="9891" spans="1:12" x14ac:dyDescent="0.2">
      <c r="A9891" s="1">
        <v>44988</v>
      </c>
      <c r="B9891" t="s">
        <v>7</v>
      </c>
      <c r="C9891" s="1">
        <v>44988</v>
      </c>
      <c r="D9891" t="s">
        <v>57</v>
      </c>
      <c r="E9891" t="s">
        <v>37</v>
      </c>
      <c r="F9891" t="s">
        <v>37</v>
      </c>
      <c r="G9891" t="s">
        <v>20</v>
      </c>
      <c r="H9891" t="s">
        <v>0</v>
      </c>
      <c r="I9891">
        <f>MONTH(Table6[[#This Row],[Loan Date]])</f>
        <v>3</v>
      </c>
      <c r="J9891" t="str">
        <f>_xlfn.XLOOKUP(Table6[[#This Row],[Numeric Month]],$N$5:$N$11,$O$5:$O$11)</f>
        <v>Mar</v>
      </c>
      <c r="K9891" t="str">
        <f>_xlfn.XLOOKUP(Table6[[#This Row],[Loan Date]],$Q$5:$Q$152,$R$5:$R$152)</f>
        <v>Friday</v>
      </c>
      <c r="L9891" t="str">
        <f>_xlfn.XLOOKUP(Table6[[#This Row],[Loan Date]],$Q$5:$Q$152,$S$5:$S$152)</f>
        <v>Week 8</v>
      </c>
    </row>
    <row r="9892" spans="1:12" x14ac:dyDescent="0.2">
      <c r="A9892" s="1">
        <v>44988</v>
      </c>
      <c r="B9892" t="s">
        <v>7</v>
      </c>
      <c r="C9892" s="1">
        <v>45002</v>
      </c>
      <c r="D9892" t="s">
        <v>279</v>
      </c>
      <c r="E9892" t="s">
        <v>52</v>
      </c>
      <c r="F9892" t="s">
        <v>51</v>
      </c>
      <c r="G9892" t="s">
        <v>1</v>
      </c>
      <c r="H9892" t="s">
        <v>0</v>
      </c>
      <c r="I9892">
        <f>MONTH(Table6[[#This Row],[Loan Date]])</f>
        <v>3</v>
      </c>
      <c r="J9892" t="str">
        <f>_xlfn.XLOOKUP(Table6[[#This Row],[Numeric Month]],$N$5:$N$11,$O$5:$O$11)</f>
        <v>Mar</v>
      </c>
      <c r="K9892" t="str">
        <f>_xlfn.XLOOKUP(Table6[[#This Row],[Loan Date]],$Q$5:$Q$152,$R$5:$R$152)</f>
        <v>Friday</v>
      </c>
      <c r="L9892" t="str">
        <f>_xlfn.XLOOKUP(Table6[[#This Row],[Loan Date]],$Q$5:$Q$152,$S$5:$S$152)</f>
        <v>Week 8</v>
      </c>
    </row>
    <row r="9893" spans="1:12" x14ac:dyDescent="0.2">
      <c r="A9893" s="1">
        <v>44988</v>
      </c>
      <c r="B9893" t="s">
        <v>7</v>
      </c>
      <c r="C9893" s="1">
        <v>44988</v>
      </c>
      <c r="D9893" t="s">
        <v>42</v>
      </c>
      <c r="E9893" t="s">
        <v>41</v>
      </c>
      <c r="F9893" t="s">
        <v>40</v>
      </c>
      <c r="G9893" t="s">
        <v>39</v>
      </c>
      <c r="H9893" t="s">
        <v>0</v>
      </c>
      <c r="I9893">
        <f>MONTH(Table6[[#This Row],[Loan Date]])</f>
        <v>3</v>
      </c>
      <c r="J9893" t="str">
        <f>_xlfn.XLOOKUP(Table6[[#This Row],[Numeric Month]],$N$5:$N$11,$O$5:$O$11)</f>
        <v>Mar</v>
      </c>
      <c r="K9893" t="str">
        <f>_xlfn.XLOOKUP(Table6[[#This Row],[Loan Date]],$Q$5:$Q$152,$R$5:$R$152)</f>
        <v>Friday</v>
      </c>
      <c r="L9893" t="str">
        <f>_xlfn.XLOOKUP(Table6[[#This Row],[Loan Date]],$Q$5:$Q$152,$S$5:$S$152)</f>
        <v>Week 8</v>
      </c>
    </row>
    <row r="9894" spans="1:12" x14ac:dyDescent="0.2">
      <c r="A9894" s="1">
        <v>44988</v>
      </c>
      <c r="B9894" t="s">
        <v>5</v>
      </c>
      <c r="C9894" s="1">
        <v>44988</v>
      </c>
      <c r="D9894" t="s">
        <v>129</v>
      </c>
      <c r="E9894" t="s">
        <v>37</v>
      </c>
      <c r="F9894" t="s">
        <v>37</v>
      </c>
      <c r="G9894" t="s">
        <v>20</v>
      </c>
      <c r="H9894" t="s">
        <v>0</v>
      </c>
      <c r="I9894">
        <f>MONTH(Table6[[#This Row],[Loan Date]])</f>
        <v>3</v>
      </c>
      <c r="J9894" t="str">
        <f>_xlfn.XLOOKUP(Table6[[#This Row],[Numeric Month]],$N$5:$N$11,$O$5:$O$11)</f>
        <v>Mar</v>
      </c>
      <c r="K9894" t="str">
        <f>_xlfn.XLOOKUP(Table6[[#This Row],[Loan Date]],$Q$5:$Q$152,$R$5:$R$152)</f>
        <v>Friday</v>
      </c>
      <c r="L9894" t="str">
        <f>_xlfn.XLOOKUP(Table6[[#This Row],[Loan Date]],$Q$5:$Q$152,$S$5:$S$152)</f>
        <v>Week 8</v>
      </c>
    </row>
    <row r="9895" spans="1:12" x14ac:dyDescent="0.2">
      <c r="A9895" s="1">
        <v>44988</v>
      </c>
      <c r="B9895" t="s">
        <v>7</v>
      </c>
      <c r="C9895" s="1">
        <v>44995</v>
      </c>
      <c r="D9895" t="s">
        <v>423</v>
      </c>
      <c r="E9895" t="s">
        <v>15</v>
      </c>
      <c r="F9895" t="s">
        <v>14</v>
      </c>
      <c r="G9895" t="s">
        <v>1</v>
      </c>
      <c r="H9895" t="s">
        <v>0</v>
      </c>
      <c r="I9895">
        <f>MONTH(Table6[[#This Row],[Loan Date]])</f>
        <v>3</v>
      </c>
      <c r="J9895" t="str">
        <f>_xlfn.XLOOKUP(Table6[[#This Row],[Numeric Month]],$N$5:$N$11,$O$5:$O$11)</f>
        <v>Mar</v>
      </c>
      <c r="K9895" t="str">
        <f>_xlfn.XLOOKUP(Table6[[#This Row],[Loan Date]],$Q$5:$Q$152,$R$5:$R$152)</f>
        <v>Friday</v>
      </c>
      <c r="L9895" t="str">
        <f>_xlfn.XLOOKUP(Table6[[#This Row],[Loan Date]],$Q$5:$Q$152,$S$5:$S$152)</f>
        <v>Week 8</v>
      </c>
    </row>
    <row r="9896" spans="1:12" x14ac:dyDescent="0.2">
      <c r="A9896" s="1">
        <v>44988</v>
      </c>
      <c r="B9896" t="s">
        <v>7</v>
      </c>
      <c r="C9896" s="1">
        <v>44991</v>
      </c>
      <c r="D9896" t="s">
        <v>248</v>
      </c>
      <c r="E9896" t="s">
        <v>44</v>
      </c>
      <c r="F9896" t="s">
        <v>44</v>
      </c>
      <c r="G9896" t="s">
        <v>39</v>
      </c>
      <c r="H9896" t="s">
        <v>0</v>
      </c>
      <c r="I9896">
        <f>MONTH(Table6[[#This Row],[Loan Date]])</f>
        <v>3</v>
      </c>
      <c r="J9896" t="str">
        <f>_xlfn.XLOOKUP(Table6[[#This Row],[Numeric Month]],$N$5:$N$11,$O$5:$O$11)</f>
        <v>Mar</v>
      </c>
      <c r="K9896" t="str">
        <f>_xlfn.XLOOKUP(Table6[[#This Row],[Loan Date]],$Q$5:$Q$152,$R$5:$R$152)</f>
        <v>Friday</v>
      </c>
      <c r="L9896" t="str">
        <f>_xlfn.XLOOKUP(Table6[[#This Row],[Loan Date]],$Q$5:$Q$152,$S$5:$S$152)</f>
        <v>Week 8</v>
      </c>
    </row>
    <row r="9897" spans="1:12" x14ac:dyDescent="0.2">
      <c r="A9897" s="1">
        <v>44988</v>
      </c>
      <c r="B9897" t="s">
        <v>7</v>
      </c>
      <c r="C9897" s="1">
        <v>44988</v>
      </c>
      <c r="D9897" t="s">
        <v>418</v>
      </c>
      <c r="E9897" t="s">
        <v>168</v>
      </c>
      <c r="F9897" t="s">
        <v>168</v>
      </c>
      <c r="G9897" t="s">
        <v>20</v>
      </c>
      <c r="H9897" t="s">
        <v>0</v>
      </c>
      <c r="I9897">
        <f>MONTH(Table6[[#This Row],[Loan Date]])</f>
        <v>3</v>
      </c>
      <c r="J9897" t="str">
        <f>_xlfn.XLOOKUP(Table6[[#This Row],[Numeric Month]],$N$5:$N$11,$O$5:$O$11)</f>
        <v>Mar</v>
      </c>
      <c r="K9897" t="str">
        <f>_xlfn.XLOOKUP(Table6[[#This Row],[Loan Date]],$Q$5:$Q$152,$R$5:$R$152)</f>
        <v>Friday</v>
      </c>
      <c r="L9897" t="str">
        <f>_xlfn.XLOOKUP(Table6[[#This Row],[Loan Date]],$Q$5:$Q$152,$S$5:$S$152)</f>
        <v>Week 8</v>
      </c>
    </row>
    <row r="9898" spans="1:12" x14ac:dyDescent="0.2">
      <c r="A9898" s="1">
        <v>44988</v>
      </c>
      <c r="B9898" t="s">
        <v>107</v>
      </c>
      <c r="C9898" s="1">
        <v>44988</v>
      </c>
      <c r="D9898" t="s">
        <v>700</v>
      </c>
      <c r="E9898" t="s">
        <v>148</v>
      </c>
      <c r="F9898" t="s">
        <v>147</v>
      </c>
      <c r="G9898" t="s">
        <v>20</v>
      </c>
      <c r="H9898" t="s">
        <v>0</v>
      </c>
      <c r="I9898">
        <f>MONTH(Table6[[#This Row],[Loan Date]])</f>
        <v>3</v>
      </c>
      <c r="J9898" t="str">
        <f>_xlfn.XLOOKUP(Table6[[#This Row],[Numeric Month]],$N$5:$N$11,$O$5:$O$11)</f>
        <v>Mar</v>
      </c>
      <c r="K9898" t="str">
        <f>_xlfn.XLOOKUP(Table6[[#This Row],[Loan Date]],$Q$5:$Q$152,$R$5:$R$152)</f>
        <v>Friday</v>
      </c>
      <c r="L9898" t="str">
        <f>_xlfn.XLOOKUP(Table6[[#This Row],[Loan Date]],$Q$5:$Q$152,$S$5:$S$152)</f>
        <v>Week 8</v>
      </c>
    </row>
    <row r="9899" spans="1:12" x14ac:dyDescent="0.2">
      <c r="A9899" s="1">
        <v>44988</v>
      </c>
      <c r="B9899" t="s">
        <v>7</v>
      </c>
      <c r="C9899" s="1">
        <v>44988</v>
      </c>
      <c r="D9899" t="s">
        <v>615</v>
      </c>
      <c r="E9899" t="s">
        <v>37</v>
      </c>
      <c r="F9899" t="s">
        <v>37</v>
      </c>
      <c r="G9899" t="s">
        <v>20</v>
      </c>
      <c r="H9899" t="s">
        <v>0</v>
      </c>
      <c r="I9899">
        <f>MONTH(Table6[[#This Row],[Loan Date]])</f>
        <v>3</v>
      </c>
      <c r="J9899" t="str">
        <f>_xlfn.XLOOKUP(Table6[[#This Row],[Numeric Month]],$N$5:$N$11,$O$5:$O$11)</f>
        <v>Mar</v>
      </c>
      <c r="K9899" t="str">
        <f>_xlfn.XLOOKUP(Table6[[#This Row],[Loan Date]],$Q$5:$Q$152,$R$5:$R$152)</f>
        <v>Friday</v>
      </c>
      <c r="L9899" t="str">
        <f>_xlfn.XLOOKUP(Table6[[#This Row],[Loan Date]],$Q$5:$Q$152,$S$5:$S$152)</f>
        <v>Week 8</v>
      </c>
    </row>
    <row r="9900" spans="1:12" x14ac:dyDescent="0.2">
      <c r="A9900" s="1">
        <v>44988</v>
      </c>
      <c r="B9900" t="s">
        <v>7</v>
      </c>
      <c r="C9900" s="1">
        <v>44988</v>
      </c>
      <c r="D9900" t="s">
        <v>610</v>
      </c>
      <c r="E9900" t="s">
        <v>21</v>
      </c>
      <c r="F9900" t="s">
        <v>21</v>
      </c>
      <c r="G9900" t="s">
        <v>20</v>
      </c>
      <c r="H9900" t="s">
        <v>0</v>
      </c>
      <c r="I9900">
        <f>MONTH(Table6[[#This Row],[Loan Date]])</f>
        <v>3</v>
      </c>
      <c r="J9900" t="str">
        <f>_xlfn.XLOOKUP(Table6[[#This Row],[Numeric Month]],$N$5:$N$11,$O$5:$O$11)</f>
        <v>Mar</v>
      </c>
      <c r="K9900" t="str">
        <f>_xlfn.XLOOKUP(Table6[[#This Row],[Loan Date]],$Q$5:$Q$152,$R$5:$R$152)</f>
        <v>Friday</v>
      </c>
      <c r="L9900" t="str">
        <f>_xlfn.XLOOKUP(Table6[[#This Row],[Loan Date]],$Q$5:$Q$152,$S$5:$S$152)</f>
        <v>Week 8</v>
      </c>
    </row>
    <row r="9901" spans="1:12" x14ac:dyDescent="0.2">
      <c r="A9901" s="1">
        <v>44988</v>
      </c>
      <c r="B9901" t="s">
        <v>7</v>
      </c>
      <c r="C9901" s="1">
        <v>44988</v>
      </c>
      <c r="D9901" t="s">
        <v>30</v>
      </c>
      <c r="E9901" t="s">
        <v>23</v>
      </c>
      <c r="F9901" t="s">
        <v>23</v>
      </c>
      <c r="G9901" t="s">
        <v>20</v>
      </c>
      <c r="H9901" t="s">
        <v>0</v>
      </c>
      <c r="I9901">
        <f>MONTH(Table6[[#This Row],[Loan Date]])</f>
        <v>3</v>
      </c>
      <c r="J9901" t="str">
        <f>_xlfn.XLOOKUP(Table6[[#This Row],[Numeric Month]],$N$5:$N$11,$O$5:$O$11)</f>
        <v>Mar</v>
      </c>
      <c r="K9901" t="str">
        <f>_xlfn.XLOOKUP(Table6[[#This Row],[Loan Date]],$Q$5:$Q$152,$R$5:$R$152)</f>
        <v>Friday</v>
      </c>
      <c r="L9901" t="str">
        <f>_xlfn.XLOOKUP(Table6[[#This Row],[Loan Date]],$Q$5:$Q$152,$S$5:$S$152)</f>
        <v>Week 8</v>
      </c>
    </row>
    <row r="9902" spans="1:12" x14ac:dyDescent="0.2">
      <c r="A9902" s="1">
        <v>44988</v>
      </c>
      <c r="B9902" t="s">
        <v>7</v>
      </c>
      <c r="C9902" s="1">
        <v>44995</v>
      </c>
      <c r="D9902" t="s">
        <v>442</v>
      </c>
      <c r="E9902" t="s">
        <v>15</v>
      </c>
      <c r="F9902" t="s">
        <v>14</v>
      </c>
      <c r="G9902" t="s">
        <v>1</v>
      </c>
      <c r="H9902" t="s">
        <v>0</v>
      </c>
      <c r="I9902">
        <f>MONTH(Table6[[#This Row],[Loan Date]])</f>
        <v>3</v>
      </c>
      <c r="J9902" t="str">
        <f>_xlfn.XLOOKUP(Table6[[#This Row],[Numeric Month]],$N$5:$N$11,$O$5:$O$11)</f>
        <v>Mar</v>
      </c>
      <c r="K9902" t="str">
        <f>_xlfn.XLOOKUP(Table6[[#This Row],[Loan Date]],$Q$5:$Q$152,$R$5:$R$152)</f>
        <v>Friday</v>
      </c>
      <c r="L9902" t="str">
        <f>_xlfn.XLOOKUP(Table6[[#This Row],[Loan Date]],$Q$5:$Q$152,$S$5:$S$152)</f>
        <v>Week 8</v>
      </c>
    </row>
    <row r="9903" spans="1:12" x14ac:dyDescent="0.2">
      <c r="A9903" s="1">
        <v>44988</v>
      </c>
      <c r="B9903" t="s">
        <v>7</v>
      </c>
      <c r="C9903" s="1">
        <v>44988</v>
      </c>
      <c r="D9903" t="s">
        <v>409</v>
      </c>
      <c r="E9903" t="s">
        <v>21</v>
      </c>
      <c r="F9903" t="s">
        <v>21</v>
      </c>
      <c r="G9903" t="s">
        <v>20</v>
      </c>
      <c r="H9903" t="s">
        <v>0</v>
      </c>
      <c r="I9903">
        <f>MONTH(Table6[[#This Row],[Loan Date]])</f>
        <v>3</v>
      </c>
      <c r="J9903" t="str">
        <f>_xlfn.XLOOKUP(Table6[[#This Row],[Numeric Month]],$N$5:$N$11,$O$5:$O$11)</f>
        <v>Mar</v>
      </c>
      <c r="K9903" t="str">
        <f>_xlfn.XLOOKUP(Table6[[#This Row],[Loan Date]],$Q$5:$Q$152,$R$5:$R$152)</f>
        <v>Friday</v>
      </c>
      <c r="L9903" t="str">
        <f>_xlfn.XLOOKUP(Table6[[#This Row],[Loan Date]],$Q$5:$Q$152,$S$5:$S$152)</f>
        <v>Week 8</v>
      </c>
    </row>
    <row r="9904" spans="1:12" x14ac:dyDescent="0.2">
      <c r="A9904" s="1">
        <v>44988</v>
      </c>
      <c r="B9904" t="s">
        <v>7</v>
      </c>
      <c r="C9904" s="1">
        <v>44988</v>
      </c>
      <c r="D9904" t="s">
        <v>174</v>
      </c>
      <c r="E9904" t="s">
        <v>23</v>
      </c>
      <c r="F9904" t="s">
        <v>23</v>
      </c>
      <c r="G9904" t="s">
        <v>20</v>
      </c>
      <c r="H9904" t="s">
        <v>0</v>
      </c>
      <c r="I9904">
        <f>MONTH(Table6[[#This Row],[Loan Date]])</f>
        <v>3</v>
      </c>
      <c r="J9904" t="str">
        <f>_xlfn.XLOOKUP(Table6[[#This Row],[Numeric Month]],$N$5:$N$11,$O$5:$O$11)</f>
        <v>Mar</v>
      </c>
      <c r="K9904" t="str">
        <f>_xlfn.XLOOKUP(Table6[[#This Row],[Loan Date]],$Q$5:$Q$152,$R$5:$R$152)</f>
        <v>Friday</v>
      </c>
      <c r="L9904" t="str">
        <f>_xlfn.XLOOKUP(Table6[[#This Row],[Loan Date]],$Q$5:$Q$152,$S$5:$S$152)</f>
        <v>Week 8</v>
      </c>
    </row>
    <row r="9905" spans="1:12" x14ac:dyDescent="0.2">
      <c r="A9905" s="1">
        <v>44988</v>
      </c>
      <c r="B9905" t="s">
        <v>7</v>
      </c>
      <c r="C9905" s="1">
        <v>44988</v>
      </c>
      <c r="D9905" t="s">
        <v>270</v>
      </c>
      <c r="E9905" t="s">
        <v>168</v>
      </c>
      <c r="F9905" t="s">
        <v>168</v>
      </c>
      <c r="G9905" t="s">
        <v>20</v>
      </c>
      <c r="H9905" t="s">
        <v>0</v>
      </c>
      <c r="I9905">
        <f>MONTH(Table6[[#This Row],[Loan Date]])</f>
        <v>3</v>
      </c>
      <c r="J9905" t="str">
        <f>_xlfn.XLOOKUP(Table6[[#This Row],[Numeric Month]],$N$5:$N$11,$O$5:$O$11)</f>
        <v>Mar</v>
      </c>
      <c r="K9905" t="str">
        <f>_xlfn.XLOOKUP(Table6[[#This Row],[Loan Date]],$Q$5:$Q$152,$R$5:$R$152)</f>
        <v>Friday</v>
      </c>
      <c r="L9905" t="str">
        <f>_xlfn.XLOOKUP(Table6[[#This Row],[Loan Date]],$Q$5:$Q$152,$S$5:$S$152)</f>
        <v>Week 8</v>
      </c>
    </row>
    <row r="9906" spans="1:12" x14ac:dyDescent="0.2">
      <c r="A9906" s="1">
        <v>44988</v>
      </c>
      <c r="B9906" t="s">
        <v>7</v>
      </c>
      <c r="C9906" s="1">
        <v>44988</v>
      </c>
      <c r="D9906" t="s">
        <v>254</v>
      </c>
      <c r="E9906" t="s">
        <v>41</v>
      </c>
      <c r="F9906" t="s">
        <v>40</v>
      </c>
      <c r="G9906" t="s">
        <v>39</v>
      </c>
      <c r="H9906" t="s">
        <v>0</v>
      </c>
      <c r="I9906">
        <f>MONTH(Table6[[#This Row],[Loan Date]])</f>
        <v>3</v>
      </c>
      <c r="J9906" t="str">
        <f>_xlfn.XLOOKUP(Table6[[#This Row],[Numeric Month]],$N$5:$N$11,$O$5:$O$11)</f>
        <v>Mar</v>
      </c>
      <c r="K9906" t="str">
        <f>_xlfn.XLOOKUP(Table6[[#This Row],[Loan Date]],$Q$5:$Q$152,$R$5:$R$152)</f>
        <v>Friday</v>
      </c>
      <c r="L9906" t="str">
        <f>_xlfn.XLOOKUP(Table6[[#This Row],[Loan Date]],$Q$5:$Q$152,$S$5:$S$152)</f>
        <v>Week 8</v>
      </c>
    </row>
    <row r="9907" spans="1:12" x14ac:dyDescent="0.2">
      <c r="A9907" s="1">
        <v>44988</v>
      </c>
      <c r="B9907" t="s">
        <v>7</v>
      </c>
      <c r="C9907" s="1">
        <v>45000</v>
      </c>
      <c r="D9907" t="s">
        <v>699</v>
      </c>
      <c r="E9907" t="s">
        <v>15</v>
      </c>
      <c r="F9907" t="s">
        <v>14</v>
      </c>
      <c r="G9907" t="s">
        <v>1</v>
      </c>
      <c r="H9907" t="s">
        <v>0</v>
      </c>
      <c r="I9907">
        <f>MONTH(Table6[[#This Row],[Loan Date]])</f>
        <v>3</v>
      </c>
      <c r="J9907" t="str">
        <f>_xlfn.XLOOKUP(Table6[[#This Row],[Numeric Month]],$N$5:$N$11,$O$5:$O$11)</f>
        <v>Mar</v>
      </c>
      <c r="K9907" t="str">
        <f>_xlfn.XLOOKUP(Table6[[#This Row],[Loan Date]],$Q$5:$Q$152,$R$5:$R$152)</f>
        <v>Friday</v>
      </c>
      <c r="L9907" t="str">
        <f>_xlfn.XLOOKUP(Table6[[#This Row],[Loan Date]],$Q$5:$Q$152,$S$5:$S$152)</f>
        <v>Week 8</v>
      </c>
    </row>
    <row r="9908" spans="1:12" x14ac:dyDescent="0.2">
      <c r="A9908" s="1">
        <v>44988</v>
      </c>
      <c r="B9908" t="s">
        <v>5</v>
      </c>
      <c r="C9908" s="1">
        <v>44991</v>
      </c>
      <c r="D9908" t="s">
        <v>287</v>
      </c>
      <c r="E9908" t="s">
        <v>44</v>
      </c>
      <c r="F9908" t="s">
        <v>44</v>
      </c>
      <c r="G9908" t="s">
        <v>39</v>
      </c>
      <c r="H9908" t="s">
        <v>0</v>
      </c>
      <c r="I9908">
        <f>MONTH(Table6[[#This Row],[Loan Date]])</f>
        <v>3</v>
      </c>
      <c r="J9908" t="str">
        <f>_xlfn.XLOOKUP(Table6[[#This Row],[Numeric Month]],$N$5:$N$11,$O$5:$O$11)</f>
        <v>Mar</v>
      </c>
      <c r="K9908" t="str">
        <f>_xlfn.XLOOKUP(Table6[[#This Row],[Loan Date]],$Q$5:$Q$152,$R$5:$R$152)</f>
        <v>Friday</v>
      </c>
      <c r="L9908" t="str">
        <f>_xlfn.XLOOKUP(Table6[[#This Row],[Loan Date]],$Q$5:$Q$152,$S$5:$S$152)</f>
        <v>Week 8</v>
      </c>
    </row>
    <row r="9909" spans="1:12" x14ac:dyDescent="0.2">
      <c r="A9909" s="1">
        <v>44988</v>
      </c>
      <c r="B9909" t="s">
        <v>7</v>
      </c>
      <c r="C9909" s="1">
        <v>45002</v>
      </c>
      <c r="D9909" t="s">
        <v>698</v>
      </c>
      <c r="E9909" t="s">
        <v>3</v>
      </c>
      <c r="F9909" t="s">
        <v>2</v>
      </c>
      <c r="G9909" t="s">
        <v>1</v>
      </c>
      <c r="H9909" t="s">
        <v>0</v>
      </c>
      <c r="I9909">
        <f>MONTH(Table6[[#This Row],[Loan Date]])</f>
        <v>3</v>
      </c>
      <c r="J9909" t="str">
        <f>_xlfn.XLOOKUP(Table6[[#This Row],[Numeric Month]],$N$5:$N$11,$O$5:$O$11)</f>
        <v>Mar</v>
      </c>
      <c r="K9909" t="str">
        <f>_xlfn.XLOOKUP(Table6[[#This Row],[Loan Date]],$Q$5:$Q$152,$R$5:$R$152)</f>
        <v>Friday</v>
      </c>
      <c r="L9909" t="str">
        <f>_xlfn.XLOOKUP(Table6[[#This Row],[Loan Date]],$Q$5:$Q$152,$S$5:$S$152)</f>
        <v>Week 8</v>
      </c>
    </row>
    <row r="9910" spans="1:12" x14ac:dyDescent="0.2">
      <c r="A9910" s="1">
        <v>44988</v>
      </c>
      <c r="B9910" t="s">
        <v>7</v>
      </c>
      <c r="C9910" s="1">
        <v>44995</v>
      </c>
      <c r="D9910" t="s">
        <v>697</v>
      </c>
      <c r="E9910" t="s">
        <v>15</v>
      </c>
      <c r="F9910" t="s">
        <v>14</v>
      </c>
      <c r="G9910" t="s">
        <v>1</v>
      </c>
      <c r="H9910" t="s">
        <v>0</v>
      </c>
      <c r="I9910">
        <f>MONTH(Table6[[#This Row],[Loan Date]])</f>
        <v>3</v>
      </c>
      <c r="J9910" t="str">
        <f>_xlfn.XLOOKUP(Table6[[#This Row],[Numeric Month]],$N$5:$N$11,$O$5:$O$11)</f>
        <v>Mar</v>
      </c>
      <c r="K9910" t="str">
        <f>_xlfn.XLOOKUP(Table6[[#This Row],[Loan Date]],$Q$5:$Q$152,$R$5:$R$152)</f>
        <v>Friday</v>
      </c>
      <c r="L9910" t="str">
        <f>_xlfn.XLOOKUP(Table6[[#This Row],[Loan Date]],$Q$5:$Q$152,$S$5:$S$152)</f>
        <v>Week 8</v>
      </c>
    </row>
    <row r="9911" spans="1:12" x14ac:dyDescent="0.2">
      <c r="A9911" s="1">
        <v>44988</v>
      </c>
      <c r="B9911" t="s">
        <v>7</v>
      </c>
      <c r="C9911" s="1">
        <v>45002</v>
      </c>
      <c r="D9911" t="s">
        <v>696</v>
      </c>
      <c r="E9911" t="s">
        <v>9</v>
      </c>
      <c r="F9911" t="s">
        <v>8</v>
      </c>
      <c r="G9911" t="s">
        <v>1</v>
      </c>
      <c r="H9911" t="s">
        <v>0</v>
      </c>
      <c r="I9911">
        <f>MONTH(Table6[[#This Row],[Loan Date]])</f>
        <v>3</v>
      </c>
      <c r="J9911" t="str">
        <f>_xlfn.XLOOKUP(Table6[[#This Row],[Numeric Month]],$N$5:$N$11,$O$5:$O$11)</f>
        <v>Mar</v>
      </c>
      <c r="K9911" t="str">
        <f>_xlfn.XLOOKUP(Table6[[#This Row],[Loan Date]],$Q$5:$Q$152,$R$5:$R$152)</f>
        <v>Friday</v>
      </c>
      <c r="L9911" t="str">
        <f>_xlfn.XLOOKUP(Table6[[#This Row],[Loan Date]],$Q$5:$Q$152,$S$5:$S$152)</f>
        <v>Week 8</v>
      </c>
    </row>
    <row r="9912" spans="1:12" x14ac:dyDescent="0.2">
      <c r="A9912" s="1">
        <v>44988</v>
      </c>
      <c r="B9912" t="s">
        <v>7</v>
      </c>
      <c r="C9912" s="1">
        <v>45002</v>
      </c>
      <c r="D9912" t="s">
        <v>215</v>
      </c>
      <c r="E9912" t="s">
        <v>15</v>
      </c>
      <c r="F9912" t="s">
        <v>14</v>
      </c>
      <c r="G9912" t="s">
        <v>1</v>
      </c>
      <c r="H9912" t="s">
        <v>0</v>
      </c>
      <c r="I9912">
        <f>MONTH(Table6[[#This Row],[Loan Date]])</f>
        <v>3</v>
      </c>
      <c r="J9912" t="str">
        <f>_xlfn.XLOOKUP(Table6[[#This Row],[Numeric Month]],$N$5:$N$11,$O$5:$O$11)</f>
        <v>Mar</v>
      </c>
      <c r="K9912" t="str">
        <f>_xlfn.XLOOKUP(Table6[[#This Row],[Loan Date]],$Q$5:$Q$152,$R$5:$R$152)</f>
        <v>Friday</v>
      </c>
      <c r="L9912" t="str">
        <f>_xlfn.XLOOKUP(Table6[[#This Row],[Loan Date]],$Q$5:$Q$152,$S$5:$S$152)</f>
        <v>Week 8</v>
      </c>
    </row>
    <row r="9913" spans="1:12" x14ac:dyDescent="0.2">
      <c r="A9913" s="1">
        <v>44988</v>
      </c>
      <c r="B9913" t="s">
        <v>7</v>
      </c>
      <c r="C9913" s="1">
        <v>44991</v>
      </c>
      <c r="D9913" t="s">
        <v>85</v>
      </c>
      <c r="E9913" t="s">
        <v>44</v>
      </c>
      <c r="F9913" t="s">
        <v>44</v>
      </c>
      <c r="G9913" t="s">
        <v>39</v>
      </c>
      <c r="H9913" t="s">
        <v>0</v>
      </c>
      <c r="I9913">
        <f>MONTH(Table6[[#This Row],[Loan Date]])</f>
        <v>3</v>
      </c>
      <c r="J9913" t="str">
        <f>_xlfn.XLOOKUP(Table6[[#This Row],[Numeric Month]],$N$5:$N$11,$O$5:$O$11)</f>
        <v>Mar</v>
      </c>
      <c r="K9913" t="str">
        <f>_xlfn.XLOOKUP(Table6[[#This Row],[Loan Date]],$Q$5:$Q$152,$R$5:$R$152)</f>
        <v>Friday</v>
      </c>
      <c r="L9913" t="str">
        <f>_xlfn.XLOOKUP(Table6[[#This Row],[Loan Date]],$Q$5:$Q$152,$S$5:$S$152)</f>
        <v>Week 8</v>
      </c>
    </row>
    <row r="9914" spans="1:12" x14ac:dyDescent="0.2">
      <c r="A9914" s="1">
        <v>44988</v>
      </c>
      <c r="B9914" t="s">
        <v>5</v>
      </c>
      <c r="C9914" s="1">
        <v>44991</v>
      </c>
      <c r="D9914" t="s">
        <v>61</v>
      </c>
      <c r="E9914" t="s">
        <v>44</v>
      </c>
      <c r="F9914" t="s">
        <v>44</v>
      </c>
      <c r="G9914" t="s">
        <v>39</v>
      </c>
      <c r="H9914" t="s">
        <v>0</v>
      </c>
      <c r="I9914">
        <f>MONTH(Table6[[#This Row],[Loan Date]])</f>
        <v>3</v>
      </c>
      <c r="J9914" t="str">
        <f>_xlfn.XLOOKUP(Table6[[#This Row],[Numeric Month]],$N$5:$N$11,$O$5:$O$11)</f>
        <v>Mar</v>
      </c>
      <c r="K9914" t="str">
        <f>_xlfn.XLOOKUP(Table6[[#This Row],[Loan Date]],$Q$5:$Q$152,$R$5:$R$152)</f>
        <v>Friday</v>
      </c>
      <c r="L9914" t="str">
        <f>_xlfn.XLOOKUP(Table6[[#This Row],[Loan Date]],$Q$5:$Q$152,$S$5:$S$152)</f>
        <v>Week 8</v>
      </c>
    </row>
    <row r="9915" spans="1:12" x14ac:dyDescent="0.2">
      <c r="A9915" s="1">
        <v>44988</v>
      </c>
      <c r="B9915" t="s">
        <v>7</v>
      </c>
      <c r="C9915" s="1">
        <v>44988</v>
      </c>
      <c r="D9915" t="s">
        <v>433</v>
      </c>
      <c r="E9915" t="s">
        <v>65</v>
      </c>
      <c r="F9915" t="s">
        <v>65</v>
      </c>
      <c r="G9915" t="s">
        <v>20</v>
      </c>
      <c r="H9915" t="s">
        <v>0</v>
      </c>
      <c r="I9915">
        <f>MONTH(Table6[[#This Row],[Loan Date]])</f>
        <v>3</v>
      </c>
      <c r="J9915" t="str">
        <f>_xlfn.XLOOKUP(Table6[[#This Row],[Numeric Month]],$N$5:$N$11,$O$5:$O$11)</f>
        <v>Mar</v>
      </c>
      <c r="K9915" t="str">
        <f>_xlfn.XLOOKUP(Table6[[#This Row],[Loan Date]],$Q$5:$Q$152,$R$5:$R$152)</f>
        <v>Friday</v>
      </c>
      <c r="L9915" t="str">
        <f>_xlfn.XLOOKUP(Table6[[#This Row],[Loan Date]],$Q$5:$Q$152,$S$5:$S$152)</f>
        <v>Week 8</v>
      </c>
    </row>
    <row r="9916" spans="1:12" x14ac:dyDescent="0.2">
      <c r="A9916" s="1">
        <v>44988</v>
      </c>
      <c r="B9916" t="s">
        <v>7</v>
      </c>
      <c r="C9916" s="1">
        <v>44988</v>
      </c>
      <c r="D9916" t="s">
        <v>376</v>
      </c>
      <c r="E9916" t="s">
        <v>65</v>
      </c>
      <c r="F9916" t="s">
        <v>65</v>
      </c>
      <c r="G9916" t="s">
        <v>20</v>
      </c>
      <c r="H9916" t="s">
        <v>0</v>
      </c>
      <c r="I9916">
        <f>MONTH(Table6[[#This Row],[Loan Date]])</f>
        <v>3</v>
      </c>
      <c r="J9916" t="str">
        <f>_xlfn.XLOOKUP(Table6[[#This Row],[Numeric Month]],$N$5:$N$11,$O$5:$O$11)</f>
        <v>Mar</v>
      </c>
      <c r="K9916" t="str">
        <f>_xlfn.XLOOKUP(Table6[[#This Row],[Loan Date]],$Q$5:$Q$152,$R$5:$R$152)</f>
        <v>Friday</v>
      </c>
      <c r="L9916" t="str">
        <f>_xlfn.XLOOKUP(Table6[[#This Row],[Loan Date]],$Q$5:$Q$152,$S$5:$S$152)</f>
        <v>Week 8</v>
      </c>
    </row>
    <row r="9917" spans="1:12" x14ac:dyDescent="0.2">
      <c r="A9917" s="1">
        <v>44988</v>
      </c>
      <c r="B9917" t="s">
        <v>5</v>
      </c>
      <c r="C9917" s="1">
        <v>44988</v>
      </c>
      <c r="D9917" t="s">
        <v>538</v>
      </c>
      <c r="E9917" t="s">
        <v>122</v>
      </c>
      <c r="F9917" t="s">
        <v>122</v>
      </c>
      <c r="G9917" t="s">
        <v>11</v>
      </c>
      <c r="H9917" t="s">
        <v>0</v>
      </c>
      <c r="I9917">
        <f>MONTH(Table6[[#This Row],[Loan Date]])</f>
        <v>3</v>
      </c>
      <c r="J9917" t="str">
        <f>_xlfn.XLOOKUP(Table6[[#This Row],[Numeric Month]],$N$5:$N$11,$O$5:$O$11)</f>
        <v>Mar</v>
      </c>
      <c r="K9917" t="str">
        <f>_xlfn.XLOOKUP(Table6[[#This Row],[Loan Date]],$Q$5:$Q$152,$R$5:$R$152)</f>
        <v>Friday</v>
      </c>
      <c r="L9917" t="str">
        <f>_xlfn.XLOOKUP(Table6[[#This Row],[Loan Date]],$Q$5:$Q$152,$S$5:$S$152)</f>
        <v>Week 8</v>
      </c>
    </row>
    <row r="9918" spans="1:12" x14ac:dyDescent="0.2">
      <c r="A9918" s="1">
        <v>44988</v>
      </c>
      <c r="B9918" t="s">
        <v>7</v>
      </c>
      <c r="C9918" s="1">
        <v>44988</v>
      </c>
      <c r="D9918" t="s">
        <v>57</v>
      </c>
      <c r="E9918" t="s">
        <v>37</v>
      </c>
      <c r="F9918" t="s">
        <v>37</v>
      </c>
      <c r="G9918" t="s">
        <v>20</v>
      </c>
      <c r="H9918" t="s">
        <v>0</v>
      </c>
      <c r="I9918">
        <f>MONTH(Table6[[#This Row],[Loan Date]])</f>
        <v>3</v>
      </c>
      <c r="J9918" t="str">
        <f>_xlfn.XLOOKUP(Table6[[#This Row],[Numeric Month]],$N$5:$N$11,$O$5:$O$11)</f>
        <v>Mar</v>
      </c>
      <c r="K9918" t="str">
        <f>_xlfn.XLOOKUP(Table6[[#This Row],[Loan Date]],$Q$5:$Q$152,$R$5:$R$152)</f>
        <v>Friday</v>
      </c>
      <c r="L9918" t="str">
        <f>_xlfn.XLOOKUP(Table6[[#This Row],[Loan Date]],$Q$5:$Q$152,$S$5:$S$152)</f>
        <v>Week 8</v>
      </c>
    </row>
    <row r="9919" spans="1:12" x14ac:dyDescent="0.2">
      <c r="A9919" s="1">
        <v>44988</v>
      </c>
      <c r="B9919" t="s">
        <v>7</v>
      </c>
      <c r="C9919" s="1">
        <v>44988</v>
      </c>
      <c r="D9919" t="s">
        <v>138</v>
      </c>
      <c r="E9919" t="s">
        <v>37</v>
      </c>
      <c r="F9919" t="s">
        <v>37</v>
      </c>
      <c r="G9919" t="s">
        <v>20</v>
      </c>
      <c r="H9919" t="s">
        <v>0</v>
      </c>
      <c r="I9919">
        <f>MONTH(Table6[[#This Row],[Loan Date]])</f>
        <v>3</v>
      </c>
      <c r="J9919" t="str">
        <f>_xlfn.XLOOKUP(Table6[[#This Row],[Numeric Month]],$N$5:$N$11,$O$5:$O$11)</f>
        <v>Mar</v>
      </c>
      <c r="K9919" t="str">
        <f>_xlfn.XLOOKUP(Table6[[#This Row],[Loan Date]],$Q$5:$Q$152,$R$5:$R$152)</f>
        <v>Friday</v>
      </c>
      <c r="L9919" t="str">
        <f>_xlfn.XLOOKUP(Table6[[#This Row],[Loan Date]],$Q$5:$Q$152,$S$5:$S$152)</f>
        <v>Week 8</v>
      </c>
    </row>
    <row r="9920" spans="1:12" x14ac:dyDescent="0.2">
      <c r="A9920" s="1">
        <v>44988</v>
      </c>
      <c r="B9920" t="s">
        <v>5</v>
      </c>
      <c r="C9920" s="1">
        <v>45001</v>
      </c>
      <c r="D9920" t="s">
        <v>695</v>
      </c>
      <c r="E9920" t="s">
        <v>15</v>
      </c>
      <c r="F9920" t="s">
        <v>14</v>
      </c>
      <c r="G9920" t="s">
        <v>1</v>
      </c>
      <c r="H9920" t="s">
        <v>0</v>
      </c>
      <c r="I9920">
        <f>MONTH(Table6[[#This Row],[Loan Date]])</f>
        <v>3</v>
      </c>
      <c r="J9920" t="str">
        <f>_xlfn.XLOOKUP(Table6[[#This Row],[Numeric Month]],$N$5:$N$11,$O$5:$O$11)</f>
        <v>Mar</v>
      </c>
      <c r="K9920" t="str">
        <f>_xlfn.XLOOKUP(Table6[[#This Row],[Loan Date]],$Q$5:$Q$152,$R$5:$R$152)</f>
        <v>Friday</v>
      </c>
      <c r="L9920" t="str">
        <f>_xlfn.XLOOKUP(Table6[[#This Row],[Loan Date]],$Q$5:$Q$152,$S$5:$S$152)</f>
        <v>Week 8</v>
      </c>
    </row>
    <row r="9921" spans="1:12" x14ac:dyDescent="0.2">
      <c r="A9921" s="1">
        <v>44988</v>
      </c>
      <c r="B9921" t="s">
        <v>7</v>
      </c>
      <c r="C9921" s="1">
        <v>44988</v>
      </c>
      <c r="D9921" t="s">
        <v>338</v>
      </c>
      <c r="E9921" t="s">
        <v>23</v>
      </c>
      <c r="F9921" t="s">
        <v>23</v>
      </c>
      <c r="G9921" t="s">
        <v>20</v>
      </c>
      <c r="H9921" t="s">
        <v>0</v>
      </c>
      <c r="I9921">
        <f>MONTH(Table6[[#This Row],[Loan Date]])</f>
        <v>3</v>
      </c>
      <c r="J9921" t="str">
        <f>_xlfn.XLOOKUP(Table6[[#This Row],[Numeric Month]],$N$5:$N$11,$O$5:$O$11)</f>
        <v>Mar</v>
      </c>
      <c r="K9921" t="str">
        <f>_xlfn.XLOOKUP(Table6[[#This Row],[Loan Date]],$Q$5:$Q$152,$R$5:$R$152)</f>
        <v>Friday</v>
      </c>
      <c r="L9921" t="str">
        <f>_xlfn.XLOOKUP(Table6[[#This Row],[Loan Date]],$Q$5:$Q$152,$S$5:$S$152)</f>
        <v>Week 8</v>
      </c>
    </row>
    <row r="9922" spans="1:12" x14ac:dyDescent="0.2">
      <c r="A9922" s="1">
        <v>44988</v>
      </c>
      <c r="B9922" t="s">
        <v>7</v>
      </c>
      <c r="C9922" s="1">
        <v>44988</v>
      </c>
      <c r="D9922" t="s">
        <v>379</v>
      </c>
      <c r="E9922" t="s">
        <v>65</v>
      </c>
      <c r="F9922" t="s">
        <v>65</v>
      </c>
      <c r="G9922" t="s">
        <v>20</v>
      </c>
      <c r="H9922" t="s">
        <v>0</v>
      </c>
      <c r="I9922">
        <f>MONTH(Table6[[#This Row],[Loan Date]])</f>
        <v>3</v>
      </c>
      <c r="J9922" t="str">
        <f>_xlfn.XLOOKUP(Table6[[#This Row],[Numeric Month]],$N$5:$N$11,$O$5:$O$11)</f>
        <v>Mar</v>
      </c>
      <c r="K9922" t="str">
        <f>_xlfn.XLOOKUP(Table6[[#This Row],[Loan Date]],$Q$5:$Q$152,$R$5:$R$152)</f>
        <v>Friday</v>
      </c>
      <c r="L9922" t="str">
        <f>_xlfn.XLOOKUP(Table6[[#This Row],[Loan Date]],$Q$5:$Q$152,$S$5:$S$152)</f>
        <v>Week 8</v>
      </c>
    </row>
    <row r="9923" spans="1:12" x14ac:dyDescent="0.2">
      <c r="A9923" s="1">
        <v>44988</v>
      </c>
      <c r="B9923" t="s">
        <v>7</v>
      </c>
      <c r="C9923" s="1">
        <v>44988</v>
      </c>
      <c r="D9923" t="s">
        <v>660</v>
      </c>
      <c r="E9923" t="s">
        <v>21</v>
      </c>
      <c r="F9923" t="s">
        <v>21</v>
      </c>
      <c r="G9923" t="s">
        <v>20</v>
      </c>
      <c r="H9923" t="s">
        <v>0</v>
      </c>
      <c r="I9923">
        <f>MONTH(Table6[[#This Row],[Loan Date]])</f>
        <v>3</v>
      </c>
      <c r="J9923" t="str">
        <f>_xlfn.XLOOKUP(Table6[[#This Row],[Numeric Month]],$N$5:$N$11,$O$5:$O$11)</f>
        <v>Mar</v>
      </c>
      <c r="K9923" t="str">
        <f>_xlfn.XLOOKUP(Table6[[#This Row],[Loan Date]],$Q$5:$Q$152,$R$5:$R$152)</f>
        <v>Friday</v>
      </c>
      <c r="L9923" t="str">
        <f>_xlfn.XLOOKUP(Table6[[#This Row],[Loan Date]],$Q$5:$Q$152,$S$5:$S$152)</f>
        <v>Week 8</v>
      </c>
    </row>
    <row r="9924" spans="1:12" x14ac:dyDescent="0.2">
      <c r="A9924" s="1">
        <v>44988</v>
      </c>
      <c r="B9924" t="s">
        <v>5</v>
      </c>
      <c r="C9924" s="1">
        <v>44995</v>
      </c>
      <c r="D9924" t="s">
        <v>694</v>
      </c>
      <c r="E9924" t="s">
        <v>52</v>
      </c>
      <c r="F9924" t="s">
        <v>51</v>
      </c>
      <c r="G9924" t="s">
        <v>1</v>
      </c>
      <c r="H9924" t="s">
        <v>0</v>
      </c>
      <c r="I9924">
        <f>MONTH(Table6[[#This Row],[Loan Date]])</f>
        <v>3</v>
      </c>
      <c r="J9924" t="str">
        <f>_xlfn.XLOOKUP(Table6[[#This Row],[Numeric Month]],$N$5:$N$11,$O$5:$O$11)</f>
        <v>Mar</v>
      </c>
      <c r="K9924" t="str">
        <f>_xlfn.XLOOKUP(Table6[[#This Row],[Loan Date]],$Q$5:$Q$152,$R$5:$R$152)</f>
        <v>Friday</v>
      </c>
      <c r="L9924" t="str">
        <f>_xlfn.XLOOKUP(Table6[[#This Row],[Loan Date]],$Q$5:$Q$152,$S$5:$S$152)</f>
        <v>Week 8</v>
      </c>
    </row>
    <row r="9925" spans="1:12" x14ac:dyDescent="0.2">
      <c r="A9925" s="1">
        <v>44988</v>
      </c>
      <c r="B9925" t="s">
        <v>5</v>
      </c>
      <c r="C9925" s="1">
        <v>44995</v>
      </c>
      <c r="D9925" t="s">
        <v>321</v>
      </c>
      <c r="E9925" t="s">
        <v>9</v>
      </c>
      <c r="F9925" t="s">
        <v>8</v>
      </c>
      <c r="G9925" t="s">
        <v>1</v>
      </c>
      <c r="H9925" t="s">
        <v>0</v>
      </c>
      <c r="I9925">
        <f>MONTH(Table6[[#This Row],[Loan Date]])</f>
        <v>3</v>
      </c>
      <c r="J9925" t="str">
        <f>_xlfn.XLOOKUP(Table6[[#This Row],[Numeric Month]],$N$5:$N$11,$O$5:$O$11)</f>
        <v>Mar</v>
      </c>
      <c r="K9925" t="str">
        <f>_xlfn.XLOOKUP(Table6[[#This Row],[Loan Date]],$Q$5:$Q$152,$R$5:$R$152)</f>
        <v>Friday</v>
      </c>
      <c r="L9925" t="str">
        <f>_xlfn.XLOOKUP(Table6[[#This Row],[Loan Date]],$Q$5:$Q$152,$S$5:$S$152)</f>
        <v>Week 8</v>
      </c>
    </row>
    <row r="9926" spans="1:12" x14ac:dyDescent="0.2">
      <c r="A9926" s="1">
        <v>44988</v>
      </c>
      <c r="B9926" t="s">
        <v>7</v>
      </c>
      <c r="C9926" s="1">
        <v>44988</v>
      </c>
      <c r="D9926" t="s">
        <v>179</v>
      </c>
      <c r="E9926" t="s">
        <v>23</v>
      </c>
      <c r="F9926" t="s">
        <v>23</v>
      </c>
      <c r="G9926" t="s">
        <v>20</v>
      </c>
      <c r="H9926" t="s">
        <v>0</v>
      </c>
      <c r="I9926">
        <f>MONTH(Table6[[#This Row],[Loan Date]])</f>
        <v>3</v>
      </c>
      <c r="J9926" t="str">
        <f>_xlfn.XLOOKUP(Table6[[#This Row],[Numeric Month]],$N$5:$N$11,$O$5:$O$11)</f>
        <v>Mar</v>
      </c>
      <c r="K9926" t="str">
        <f>_xlfn.XLOOKUP(Table6[[#This Row],[Loan Date]],$Q$5:$Q$152,$R$5:$R$152)</f>
        <v>Friday</v>
      </c>
      <c r="L9926" t="str">
        <f>_xlfn.XLOOKUP(Table6[[#This Row],[Loan Date]],$Q$5:$Q$152,$S$5:$S$152)</f>
        <v>Week 8</v>
      </c>
    </row>
    <row r="9927" spans="1:12" x14ac:dyDescent="0.2">
      <c r="A9927" s="1">
        <v>44988</v>
      </c>
      <c r="B9927" t="s">
        <v>7</v>
      </c>
      <c r="C9927" s="1">
        <v>44988</v>
      </c>
      <c r="D9927" t="s">
        <v>473</v>
      </c>
      <c r="E9927" t="s">
        <v>65</v>
      </c>
      <c r="F9927" t="s">
        <v>65</v>
      </c>
      <c r="G9927" t="s">
        <v>20</v>
      </c>
      <c r="H9927" t="s">
        <v>0</v>
      </c>
      <c r="I9927">
        <f>MONTH(Table6[[#This Row],[Loan Date]])</f>
        <v>3</v>
      </c>
      <c r="J9927" t="str">
        <f>_xlfn.XLOOKUP(Table6[[#This Row],[Numeric Month]],$N$5:$N$11,$O$5:$O$11)</f>
        <v>Mar</v>
      </c>
      <c r="K9927" t="str">
        <f>_xlfn.XLOOKUP(Table6[[#This Row],[Loan Date]],$Q$5:$Q$152,$R$5:$R$152)</f>
        <v>Friday</v>
      </c>
      <c r="L9927" t="str">
        <f>_xlfn.XLOOKUP(Table6[[#This Row],[Loan Date]],$Q$5:$Q$152,$S$5:$S$152)</f>
        <v>Week 8</v>
      </c>
    </row>
    <row r="9928" spans="1:12" x14ac:dyDescent="0.2">
      <c r="A9928" s="1">
        <v>44988</v>
      </c>
      <c r="B9928" t="s">
        <v>7</v>
      </c>
      <c r="C9928" s="1">
        <v>44988</v>
      </c>
      <c r="D9928" t="s">
        <v>673</v>
      </c>
      <c r="E9928" t="s">
        <v>21</v>
      </c>
      <c r="F9928" t="s">
        <v>21</v>
      </c>
      <c r="G9928" t="s">
        <v>20</v>
      </c>
      <c r="H9928" t="s">
        <v>0</v>
      </c>
      <c r="I9928">
        <f>MONTH(Table6[[#This Row],[Loan Date]])</f>
        <v>3</v>
      </c>
      <c r="J9928" t="str">
        <f>_xlfn.XLOOKUP(Table6[[#This Row],[Numeric Month]],$N$5:$N$11,$O$5:$O$11)</f>
        <v>Mar</v>
      </c>
      <c r="K9928" t="str">
        <f>_xlfn.XLOOKUP(Table6[[#This Row],[Loan Date]],$Q$5:$Q$152,$R$5:$R$152)</f>
        <v>Friday</v>
      </c>
      <c r="L9928" t="str">
        <f>_xlfn.XLOOKUP(Table6[[#This Row],[Loan Date]],$Q$5:$Q$152,$S$5:$S$152)</f>
        <v>Week 8</v>
      </c>
    </row>
    <row r="9929" spans="1:12" x14ac:dyDescent="0.2">
      <c r="A9929" s="1">
        <v>44988</v>
      </c>
      <c r="B9929" t="s">
        <v>7</v>
      </c>
      <c r="C9929" s="1">
        <v>44988</v>
      </c>
      <c r="D9929" t="s">
        <v>200</v>
      </c>
      <c r="E9929" t="s">
        <v>23</v>
      </c>
      <c r="F9929" t="s">
        <v>23</v>
      </c>
      <c r="G9929" t="s">
        <v>20</v>
      </c>
      <c r="H9929" t="s">
        <v>0</v>
      </c>
      <c r="I9929">
        <f>MONTH(Table6[[#This Row],[Loan Date]])</f>
        <v>3</v>
      </c>
      <c r="J9929" t="str">
        <f>_xlfn.XLOOKUP(Table6[[#This Row],[Numeric Month]],$N$5:$N$11,$O$5:$O$11)</f>
        <v>Mar</v>
      </c>
      <c r="K9929" t="str">
        <f>_xlfn.XLOOKUP(Table6[[#This Row],[Loan Date]],$Q$5:$Q$152,$R$5:$R$152)</f>
        <v>Friday</v>
      </c>
      <c r="L9929" t="str">
        <f>_xlfn.XLOOKUP(Table6[[#This Row],[Loan Date]],$Q$5:$Q$152,$S$5:$S$152)</f>
        <v>Week 8</v>
      </c>
    </row>
    <row r="9930" spans="1:12" x14ac:dyDescent="0.2">
      <c r="A9930" s="1">
        <v>44988</v>
      </c>
      <c r="B9930" t="s">
        <v>7</v>
      </c>
      <c r="C9930" s="1">
        <v>45002</v>
      </c>
      <c r="D9930" t="s">
        <v>340</v>
      </c>
      <c r="E9930" t="s">
        <v>9</v>
      </c>
      <c r="F9930" t="s">
        <v>8</v>
      </c>
      <c r="G9930" t="s">
        <v>1</v>
      </c>
      <c r="H9930" t="s">
        <v>0</v>
      </c>
      <c r="I9930">
        <f>MONTH(Table6[[#This Row],[Loan Date]])</f>
        <v>3</v>
      </c>
      <c r="J9930" t="str">
        <f>_xlfn.XLOOKUP(Table6[[#This Row],[Numeric Month]],$N$5:$N$11,$O$5:$O$11)</f>
        <v>Mar</v>
      </c>
      <c r="K9930" t="str">
        <f>_xlfn.XLOOKUP(Table6[[#This Row],[Loan Date]],$Q$5:$Q$152,$R$5:$R$152)</f>
        <v>Friday</v>
      </c>
      <c r="L9930" t="str">
        <f>_xlfn.XLOOKUP(Table6[[#This Row],[Loan Date]],$Q$5:$Q$152,$S$5:$S$152)</f>
        <v>Week 8</v>
      </c>
    </row>
    <row r="9931" spans="1:12" x14ac:dyDescent="0.2">
      <c r="A9931" s="1">
        <v>44988</v>
      </c>
      <c r="B9931" t="s">
        <v>7</v>
      </c>
      <c r="C9931" s="1">
        <v>44995</v>
      </c>
      <c r="D9931" t="s">
        <v>693</v>
      </c>
      <c r="E9931" t="s">
        <v>52</v>
      </c>
      <c r="F9931" t="s">
        <v>51</v>
      </c>
      <c r="G9931" t="s">
        <v>1</v>
      </c>
      <c r="H9931" t="s">
        <v>0</v>
      </c>
      <c r="I9931">
        <f>MONTH(Table6[[#This Row],[Loan Date]])</f>
        <v>3</v>
      </c>
      <c r="J9931" t="str">
        <f>_xlfn.XLOOKUP(Table6[[#This Row],[Numeric Month]],$N$5:$N$11,$O$5:$O$11)</f>
        <v>Mar</v>
      </c>
      <c r="K9931" t="str">
        <f>_xlfn.XLOOKUP(Table6[[#This Row],[Loan Date]],$Q$5:$Q$152,$R$5:$R$152)</f>
        <v>Friday</v>
      </c>
      <c r="L9931" t="str">
        <f>_xlfn.XLOOKUP(Table6[[#This Row],[Loan Date]],$Q$5:$Q$152,$S$5:$S$152)</f>
        <v>Week 8</v>
      </c>
    </row>
    <row r="9932" spans="1:12" x14ac:dyDescent="0.2">
      <c r="A9932" s="1">
        <v>44988</v>
      </c>
      <c r="B9932" t="s">
        <v>7</v>
      </c>
      <c r="C9932" s="1">
        <v>44991</v>
      </c>
      <c r="D9932" t="s">
        <v>85</v>
      </c>
      <c r="E9932" t="s">
        <v>44</v>
      </c>
      <c r="F9932" t="s">
        <v>44</v>
      </c>
      <c r="G9932" t="s">
        <v>39</v>
      </c>
      <c r="H9932" t="s">
        <v>0</v>
      </c>
      <c r="I9932">
        <f>MONTH(Table6[[#This Row],[Loan Date]])</f>
        <v>3</v>
      </c>
      <c r="J9932" t="str">
        <f>_xlfn.XLOOKUP(Table6[[#This Row],[Numeric Month]],$N$5:$N$11,$O$5:$O$11)</f>
        <v>Mar</v>
      </c>
      <c r="K9932" t="str">
        <f>_xlfn.XLOOKUP(Table6[[#This Row],[Loan Date]],$Q$5:$Q$152,$R$5:$R$152)</f>
        <v>Friday</v>
      </c>
      <c r="L9932" t="str">
        <f>_xlfn.XLOOKUP(Table6[[#This Row],[Loan Date]],$Q$5:$Q$152,$S$5:$S$152)</f>
        <v>Week 8</v>
      </c>
    </row>
    <row r="9933" spans="1:12" x14ac:dyDescent="0.2">
      <c r="A9933" s="1">
        <v>44988</v>
      </c>
      <c r="B9933" t="s">
        <v>7</v>
      </c>
      <c r="C9933" s="1">
        <v>44988</v>
      </c>
      <c r="D9933" t="s">
        <v>227</v>
      </c>
      <c r="E9933" t="s">
        <v>49</v>
      </c>
      <c r="F9933" t="s">
        <v>49</v>
      </c>
      <c r="G9933" t="s">
        <v>20</v>
      </c>
      <c r="H9933" t="s">
        <v>0</v>
      </c>
      <c r="I9933">
        <f>MONTH(Table6[[#This Row],[Loan Date]])</f>
        <v>3</v>
      </c>
      <c r="J9933" t="str">
        <f>_xlfn.XLOOKUP(Table6[[#This Row],[Numeric Month]],$N$5:$N$11,$O$5:$O$11)</f>
        <v>Mar</v>
      </c>
      <c r="K9933" t="str">
        <f>_xlfn.XLOOKUP(Table6[[#This Row],[Loan Date]],$Q$5:$Q$152,$R$5:$R$152)</f>
        <v>Friday</v>
      </c>
      <c r="L9933" t="str">
        <f>_xlfn.XLOOKUP(Table6[[#This Row],[Loan Date]],$Q$5:$Q$152,$S$5:$S$152)</f>
        <v>Week 8</v>
      </c>
    </row>
    <row r="9934" spans="1:12" x14ac:dyDescent="0.2">
      <c r="A9934" s="1">
        <v>44988</v>
      </c>
      <c r="B9934" t="s">
        <v>7</v>
      </c>
      <c r="C9934" s="1">
        <v>45001</v>
      </c>
      <c r="D9934" t="s">
        <v>692</v>
      </c>
      <c r="E9934" t="s">
        <v>15</v>
      </c>
      <c r="F9934" t="s">
        <v>14</v>
      </c>
      <c r="G9934" t="s">
        <v>1</v>
      </c>
      <c r="H9934" t="s">
        <v>0</v>
      </c>
      <c r="I9934">
        <f>MONTH(Table6[[#This Row],[Loan Date]])</f>
        <v>3</v>
      </c>
      <c r="J9934" t="str">
        <f>_xlfn.XLOOKUP(Table6[[#This Row],[Numeric Month]],$N$5:$N$11,$O$5:$O$11)</f>
        <v>Mar</v>
      </c>
      <c r="K9934" t="str">
        <f>_xlfn.XLOOKUP(Table6[[#This Row],[Loan Date]],$Q$5:$Q$152,$R$5:$R$152)</f>
        <v>Friday</v>
      </c>
      <c r="L9934" t="str">
        <f>_xlfn.XLOOKUP(Table6[[#This Row],[Loan Date]],$Q$5:$Q$152,$S$5:$S$152)</f>
        <v>Week 8</v>
      </c>
    </row>
    <row r="9935" spans="1:12" x14ac:dyDescent="0.2">
      <c r="A9935" s="1">
        <v>44988</v>
      </c>
      <c r="B9935" t="s">
        <v>7</v>
      </c>
      <c r="C9935" s="1">
        <v>44988</v>
      </c>
      <c r="D9935" t="s">
        <v>613</v>
      </c>
      <c r="E9935" t="s">
        <v>21</v>
      </c>
      <c r="F9935" t="s">
        <v>21</v>
      </c>
      <c r="G9935" t="s">
        <v>20</v>
      </c>
      <c r="H9935" t="s">
        <v>0</v>
      </c>
      <c r="I9935">
        <f>MONTH(Table6[[#This Row],[Loan Date]])</f>
        <v>3</v>
      </c>
      <c r="J9935" t="str">
        <f>_xlfn.XLOOKUP(Table6[[#This Row],[Numeric Month]],$N$5:$N$11,$O$5:$O$11)</f>
        <v>Mar</v>
      </c>
      <c r="K9935" t="str">
        <f>_xlfn.XLOOKUP(Table6[[#This Row],[Loan Date]],$Q$5:$Q$152,$R$5:$R$152)</f>
        <v>Friday</v>
      </c>
      <c r="L9935" t="str">
        <f>_xlfn.XLOOKUP(Table6[[#This Row],[Loan Date]],$Q$5:$Q$152,$S$5:$S$152)</f>
        <v>Week 8</v>
      </c>
    </row>
    <row r="9936" spans="1:12" x14ac:dyDescent="0.2">
      <c r="A9936" s="1">
        <v>44988</v>
      </c>
      <c r="B9936" t="s">
        <v>7</v>
      </c>
      <c r="C9936" s="1">
        <v>44988</v>
      </c>
      <c r="D9936" t="s">
        <v>218</v>
      </c>
      <c r="E9936" t="s">
        <v>23</v>
      </c>
      <c r="F9936" t="s">
        <v>23</v>
      </c>
      <c r="G9936" t="s">
        <v>20</v>
      </c>
      <c r="H9936" t="s">
        <v>0</v>
      </c>
      <c r="I9936">
        <f>MONTH(Table6[[#This Row],[Loan Date]])</f>
        <v>3</v>
      </c>
      <c r="J9936" t="str">
        <f>_xlfn.XLOOKUP(Table6[[#This Row],[Numeric Month]],$N$5:$N$11,$O$5:$O$11)</f>
        <v>Mar</v>
      </c>
      <c r="K9936" t="str">
        <f>_xlfn.XLOOKUP(Table6[[#This Row],[Loan Date]],$Q$5:$Q$152,$R$5:$R$152)</f>
        <v>Friday</v>
      </c>
      <c r="L9936" t="str">
        <f>_xlfn.XLOOKUP(Table6[[#This Row],[Loan Date]],$Q$5:$Q$152,$S$5:$S$152)</f>
        <v>Week 8</v>
      </c>
    </row>
    <row r="9937" spans="1:12" x14ac:dyDescent="0.2">
      <c r="A9937" s="1">
        <v>44988</v>
      </c>
      <c r="B9937" t="s">
        <v>7</v>
      </c>
      <c r="C9937" s="1">
        <v>44995</v>
      </c>
      <c r="D9937" t="s">
        <v>87</v>
      </c>
      <c r="E9937" t="s">
        <v>9</v>
      </c>
      <c r="F9937" t="s">
        <v>8</v>
      </c>
      <c r="G9937" t="s">
        <v>1</v>
      </c>
      <c r="H9937" t="s">
        <v>0</v>
      </c>
      <c r="I9937">
        <f>MONTH(Table6[[#This Row],[Loan Date]])</f>
        <v>3</v>
      </c>
      <c r="J9937" t="str">
        <f>_xlfn.XLOOKUP(Table6[[#This Row],[Numeric Month]],$N$5:$N$11,$O$5:$O$11)</f>
        <v>Mar</v>
      </c>
      <c r="K9937" t="str">
        <f>_xlfn.XLOOKUP(Table6[[#This Row],[Loan Date]],$Q$5:$Q$152,$R$5:$R$152)</f>
        <v>Friday</v>
      </c>
      <c r="L9937" t="str">
        <f>_xlfn.XLOOKUP(Table6[[#This Row],[Loan Date]],$Q$5:$Q$152,$S$5:$S$152)</f>
        <v>Week 8</v>
      </c>
    </row>
    <row r="9938" spans="1:12" x14ac:dyDescent="0.2">
      <c r="A9938" s="1">
        <v>44988</v>
      </c>
      <c r="B9938" t="s">
        <v>7</v>
      </c>
      <c r="C9938" s="1">
        <v>44995</v>
      </c>
      <c r="D9938" t="s">
        <v>691</v>
      </c>
      <c r="E9938" t="s">
        <v>9</v>
      </c>
      <c r="F9938" t="s">
        <v>8</v>
      </c>
      <c r="G9938" t="s">
        <v>1</v>
      </c>
      <c r="H9938" t="s">
        <v>0</v>
      </c>
      <c r="I9938">
        <f>MONTH(Table6[[#This Row],[Loan Date]])</f>
        <v>3</v>
      </c>
      <c r="J9938" t="str">
        <f>_xlfn.XLOOKUP(Table6[[#This Row],[Numeric Month]],$N$5:$N$11,$O$5:$O$11)</f>
        <v>Mar</v>
      </c>
      <c r="K9938" t="str">
        <f>_xlfn.XLOOKUP(Table6[[#This Row],[Loan Date]],$Q$5:$Q$152,$R$5:$R$152)</f>
        <v>Friday</v>
      </c>
      <c r="L9938" t="str">
        <f>_xlfn.XLOOKUP(Table6[[#This Row],[Loan Date]],$Q$5:$Q$152,$S$5:$S$152)</f>
        <v>Week 8</v>
      </c>
    </row>
    <row r="9939" spans="1:12" x14ac:dyDescent="0.2">
      <c r="A9939" s="1">
        <v>44988</v>
      </c>
      <c r="B9939" t="s">
        <v>7</v>
      </c>
      <c r="C9939" s="1">
        <v>44988</v>
      </c>
      <c r="D9939" t="s">
        <v>251</v>
      </c>
      <c r="E9939" t="s">
        <v>21</v>
      </c>
      <c r="F9939" t="s">
        <v>21</v>
      </c>
      <c r="G9939" t="s">
        <v>20</v>
      </c>
      <c r="H9939" t="s">
        <v>0</v>
      </c>
      <c r="I9939">
        <f>MONTH(Table6[[#This Row],[Loan Date]])</f>
        <v>3</v>
      </c>
      <c r="J9939" t="str">
        <f>_xlfn.XLOOKUP(Table6[[#This Row],[Numeric Month]],$N$5:$N$11,$O$5:$O$11)</f>
        <v>Mar</v>
      </c>
      <c r="K9939" t="str">
        <f>_xlfn.XLOOKUP(Table6[[#This Row],[Loan Date]],$Q$5:$Q$152,$R$5:$R$152)</f>
        <v>Friday</v>
      </c>
      <c r="L9939" t="str">
        <f>_xlfn.XLOOKUP(Table6[[#This Row],[Loan Date]],$Q$5:$Q$152,$S$5:$S$152)</f>
        <v>Week 8</v>
      </c>
    </row>
    <row r="9940" spans="1:12" x14ac:dyDescent="0.2">
      <c r="A9940" s="1">
        <v>44988</v>
      </c>
      <c r="B9940" t="s">
        <v>7</v>
      </c>
      <c r="C9940" s="1">
        <v>44988</v>
      </c>
      <c r="D9940" t="s">
        <v>408</v>
      </c>
      <c r="E9940" t="s">
        <v>23</v>
      </c>
      <c r="F9940" t="s">
        <v>23</v>
      </c>
      <c r="G9940" t="s">
        <v>20</v>
      </c>
      <c r="H9940" t="s">
        <v>0</v>
      </c>
      <c r="I9940">
        <f>MONTH(Table6[[#This Row],[Loan Date]])</f>
        <v>3</v>
      </c>
      <c r="J9940" t="str">
        <f>_xlfn.XLOOKUP(Table6[[#This Row],[Numeric Month]],$N$5:$N$11,$O$5:$O$11)</f>
        <v>Mar</v>
      </c>
      <c r="K9940" t="str">
        <f>_xlfn.XLOOKUP(Table6[[#This Row],[Loan Date]],$Q$5:$Q$152,$R$5:$R$152)</f>
        <v>Friday</v>
      </c>
      <c r="L9940" t="str">
        <f>_xlfn.XLOOKUP(Table6[[#This Row],[Loan Date]],$Q$5:$Q$152,$S$5:$S$152)</f>
        <v>Week 8</v>
      </c>
    </row>
    <row r="9941" spans="1:12" x14ac:dyDescent="0.2">
      <c r="A9941" s="1">
        <v>44988</v>
      </c>
      <c r="B9941" t="s">
        <v>7</v>
      </c>
      <c r="C9941" s="1">
        <v>45000</v>
      </c>
      <c r="D9941" t="s">
        <v>690</v>
      </c>
      <c r="E9941" t="s">
        <v>15</v>
      </c>
      <c r="F9941" t="s">
        <v>14</v>
      </c>
      <c r="G9941" t="s">
        <v>1</v>
      </c>
      <c r="H9941" t="s">
        <v>0</v>
      </c>
      <c r="I9941">
        <f>MONTH(Table6[[#This Row],[Loan Date]])</f>
        <v>3</v>
      </c>
      <c r="J9941" t="str">
        <f>_xlfn.XLOOKUP(Table6[[#This Row],[Numeric Month]],$N$5:$N$11,$O$5:$O$11)</f>
        <v>Mar</v>
      </c>
      <c r="K9941" t="str">
        <f>_xlfn.XLOOKUP(Table6[[#This Row],[Loan Date]],$Q$5:$Q$152,$R$5:$R$152)</f>
        <v>Friday</v>
      </c>
      <c r="L9941" t="str">
        <f>_xlfn.XLOOKUP(Table6[[#This Row],[Loan Date]],$Q$5:$Q$152,$S$5:$S$152)</f>
        <v>Week 8</v>
      </c>
    </row>
    <row r="9942" spans="1:12" x14ac:dyDescent="0.2">
      <c r="A9942" s="1">
        <v>44988</v>
      </c>
      <c r="B9942" t="s">
        <v>7</v>
      </c>
      <c r="C9942" s="1">
        <v>44988</v>
      </c>
      <c r="D9942" t="s">
        <v>379</v>
      </c>
      <c r="E9942" t="s">
        <v>65</v>
      </c>
      <c r="F9942" t="s">
        <v>65</v>
      </c>
      <c r="G9942" t="s">
        <v>20</v>
      </c>
      <c r="H9942" t="s">
        <v>0</v>
      </c>
      <c r="I9942">
        <f>MONTH(Table6[[#This Row],[Loan Date]])</f>
        <v>3</v>
      </c>
      <c r="J9942" t="str">
        <f>_xlfn.XLOOKUP(Table6[[#This Row],[Numeric Month]],$N$5:$N$11,$O$5:$O$11)</f>
        <v>Mar</v>
      </c>
      <c r="K9942" t="str">
        <f>_xlfn.XLOOKUP(Table6[[#This Row],[Loan Date]],$Q$5:$Q$152,$R$5:$R$152)</f>
        <v>Friday</v>
      </c>
      <c r="L9942" t="str">
        <f>_xlfn.XLOOKUP(Table6[[#This Row],[Loan Date]],$Q$5:$Q$152,$S$5:$S$152)</f>
        <v>Week 8</v>
      </c>
    </row>
    <row r="9943" spans="1:12" x14ac:dyDescent="0.2">
      <c r="A9943" s="1">
        <v>44988</v>
      </c>
      <c r="B9943" t="s">
        <v>7</v>
      </c>
      <c r="C9943" s="1">
        <v>44988</v>
      </c>
      <c r="D9943" t="s">
        <v>338</v>
      </c>
      <c r="E9943" t="s">
        <v>23</v>
      </c>
      <c r="F9943" t="s">
        <v>23</v>
      </c>
      <c r="G9943" t="s">
        <v>20</v>
      </c>
      <c r="H9943" t="s">
        <v>0</v>
      </c>
      <c r="I9943">
        <f>MONTH(Table6[[#This Row],[Loan Date]])</f>
        <v>3</v>
      </c>
      <c r="J9943" t="str">
        <f>_xlfn.XLOOKUP(Table6[[#This Row],[Numeric Month]],$N$5:$N$11,$O$5:$O$11)</f>
        <v>Mar</v>
      </c>
      <c r="K9943" t="str">
        <f>_xlfn.XLOOKUP(Table6[[#This Row],[Loan Date]],$Q$5:$Q$152,$R$5:$R$152)</f>
        <v>Friday</v>
      </c>
      <c r="L9943" t="str">
        <f>_xlfn.XLOOKUP(Table6[[#This Row],[Loan Date]],$Q$5:$Q$152,$S$5:$S$152)</f>
        <v>Week 8</v>
      </c>
    </row>
    <row r="9944" spans="1:12" x14ac:dyDescent="0.2">
      <c r="A9944" s="1">
        <v>44988</v>
      </c>
      <c r="B9944" t="s">
        <v>7</v>
      </c>
      <c r="C9944" s="1">
        <v>45002</v>
      </c>
      <c r="D9944" t="s">
        <v>689</v>
      </c>
      <c r="E9944" t="s">
        <v>9</v>
      </c>
      <c r="F9944" t="s">
        <v>8</v>
      </c>
      <c r="G9944" t="s">
        <v>1</v>
      </c>
      <c r="H9944" t="s">
        <v>0</v>
      </c>
      <c r="I9944">
        <f>MONTH(Table6[[#This Row],[Loan Date]])</f>
        <v>3</v>
      </c>
      <c r="J9944" t="str">
        <f>_xlfn.XLOOKUP(Table6[[#This Row],[Numeric Month]],$N$5:$N$11,$O$5:$O$11)</f>
        <v>Mar</v>
      </c>
      <c r="K9944" t="str">
        <f>_xlfn.XLOOKUP(Table6[[#This Row],[Loan Date]],$Q$5:$Q$152,$R$5:$R$152)</f>
        <v>Friday</v>
      </c>
      <c r="L9944" t="str">
        <f>_xlfn.XLOOKUP(Table6[[#This Row],[Loan Date]],$Q$5:$Q$152,$S$5:$S$152)</f>
        <v>Week 8</v>
      </c>
    </row>
    <row r="9945" spans="1:12" x14ac:dyDescent="0.2">
      <c r="A9945" s="1">
        <v>44988</v>
      </c>
      <c r="B9945" t="s">
        <v>7</v>
      </c>
      <c r="C9945" s="1">
        <v>45002</v>
      </c>
      <c r="D9945" t="s">
        <v>48</v>
      </c>
      <c r="E9945" t="s">
        <v>15</v>
      </c>
      <c r="F9945" t="s">
        <v>14</v>
      </c>
      <c r="G9945" t="s">
        <v>1</v>
      </c>
      <c r="H9945" t="s">
        <v>0</v>
      </c>
      <c r="I9945">
        <f>MONTH(Table6[[#This Row],[Loan Date]])</f>
        <v>3</v>
      </c>
      <c r="J9945" t="str">
        <f>_xlfn.XLOOKUP(Table6[[#This Row],[Numeric Month]],$N$5:$N$11,$O$5:$O$11)</f>
        <v>Mar</v>
      </c>
      <c r="K9945" t="str">
        <f>_xlfn.XLOOKUP(Table6[[#This Row],[Loan Date]],$Q$5:$Q$152,$R$5:$R$152)</f>
        <v>Friday</v>
      </c>
      <c r="L9945" t="str">
        <f>_xlfn.XLOOKUP(Table6[[#This Row],[Loan Date]],$Q$5:$Q$152,$S$5:$S$152)</f>
        <v>Week 8</v>
      </c>
    </row>
    <row r="9946" spans="1:12" x14ac:dyDescent="0.2">
      <c r="A9946" s="1">
        <v>44988</v>
      </c>
      <c r="B9946" t="s">
        <v>7</v>
      </c>
      <c r="C9946" s="1">
        <v>44995</v>
      </c>
      <c r="D9946" t="s">
        <v>90</v>
      </c>
      <c r="E9946" t="s">
        <v>15</v>
      </c>
      <c r="F9946" t="s">
        <v>14</v>
      </c>
      <c r="G9946" t="s">
        <v>1</v>
      </c>
      <c r="H9946" t="s">
        <v>0</v>
      </c>
      <c r="I9946">
        <f>MONTH(Table6[[#This Row],[Loan Date]])</f>
        <v>3</v>
      </c>
      <c r="J9946" t="str">
        <f>_xlfn.XLOOKUP(Table6[[#This Row],[Numeric Month]],$N$5:$N$11,$O$5:$O$11)</f>
        <v>Mar</v>
      </c>
      <c r="K9946" t="str">
        <f>_xlfn.XLOOKUP(Table6[[#This Row],[Loan Date]],$Q$5:$Q$152,$R$5:$R$152)</f>
        <v>Friday</v>
      </c>
      <c r="L9946" t="str">
        <f>_xlfn.XLOOKUP(Table6[[#This Row],[Loan Date]],$Q$5:$Q$152,$S$5:$S$152)</f>
        <v>Week 8</v>
      </c>
    </row>
    <row r="9947" spans="1:12" x14ac:dyDescent="0.2">
      <c r="A9947" s="1">
        <v>44988</v>
      </c>
      <c r="B9947" t="s">
        <v>35</v>
      </c>
      <c r="C9947" s="1">
        <v>44988</v>
      </c>
      <c r="D9947" t="s">
        <v>26</v>
      </c>
      <c r="E9947" t="s">
        <v>23</v>
      </c>
      <c r="F9947" t="s">
        <v>23</v>
      </c>
      <c r="G9947" t="s">
        <v>20</v>
      </c>
      <c r="H9947" t="s">
        <v>0</v>
      </c>
      <c r="I9947">
        <f>MONTH(Table6[[#This Row],[Loan Date]])</f>
        <v>3</v>
      </c>
      <c r="J9947" t="str">
        <f>_xlfn.XLOOKUP(Table6[[#This Row],[Numeric Month]],$N$5:$N$11,$O$5:$O$11)</f>
        <v>Mar</v>
      </c>
      <c r="K9947" t="str">
        <f>_xlfn.XLOOKUP(Table6[[#This Row],[Loan Date]],$Q$5:$Q$152,$R$5:$R$152)</f>
        <v>Friday</v>
      </c>
      <c r="L9947" t="str">
        <f>_xlfn.XLOOKUP(Table6[[#This Row],[Loan Date]],$Q$5:$Q$152,$S$5:$S$152)</f>
        <v>Week 8</v>
      </c>
    </row>
    <row r="9948" spans="1:12" x14ac:dyDescent="0.2">
      <c r="A9948" s="1">
        <v>44988</v>
      </c>
      <c r="B9948" t="s">
        <v>35</v>
      </c>
      <c r="C9948" s="1">
        <v>44988</v>
      </c>
      <c r="D9948" t="s">
        <v>258</v>
      </c>
      <c r="E9948" t="s">
        <v>21</v>
      </c>
      <c r="F9948" t="s">
        <v>21</v>
      </c>
      <c r="G9948" t="s">
        <v>20</v>
      </c>
      <c r="H9948" t="s">
        <v>0</v>
      </c>
      <c r="I9948">
        <f>MONTH(Table6[[#This Row],[Loan Date]])</f>
        <v>3</v>
      </c>
      <c r="J9948" t="str">
        <f>_xlfn.XLOOKUP(Table6[[#This Row],[Numeric Month]],$N$5:$N$11,$O$5:$O$11)</f>
        <v>Mar</v>
      </c>
      <c r="K9948" t="str">
        <f>_xlfn.XLOOKUP(Table6[[#This Row],[Loan Date]],$Q$5:$Q$152,$R$5:$R$152)</f>
        <v>Friday</v>
      </c>
      <c r="L9948" t="str">
        <f>_xlfn.XLOOKUP(Table6[[#This Row],[Loan Date]],$Q$5:$Q$152,$S$5:$S$152)</f>
        <v>Week 8</v>
      </c>
    </row>
    <row r="9949" spans="1:12" x14ac:dyDescent="0.2">
      <c r="A9949" s="1">
        <v>44988</v>
      </c>
      <c r="B9949" t="s">
        <v>7</v>
      </c>
      <c r="C9949" s="1">
        <v>44995</v>
      </c>
      <c r="D9949" t="s">
        <v>364</v>
      </c>
      <c r="E9949" t="s">
        <v>52</v>
      </c>
      <c r="F9949" t="s">
        <v>51</v>
      </c>
      <c r="G9949" t="s">
        <v>1</v>
      </c>
      <c r="H9949" t="s">
        <v>0</v>
      </c>
      <c r="I9949">
        <f>MONTH(Table6[[#This Row],[Loan Date]])</f>
        <v>3</v>
      </c>
      <c r="J9949" t="str">
        <f>_xlfn.XLOOKUP(Table6[[#This Row],[Numeric Month]],$N$5:$N$11,$O$5:$O$11)</f>
        <v>Mar</v>
      </c>
      <c r="K9949" t="str">
        <f>_xlfn.XLOOKUP(Table6[[#This Row],[Loan Date]],$Q$5:$Q$152,$R$5:$R$152)</f>
        <v>Friday</v>
      </c>
      <c r="L9949" t="str">
        <f>_xlfn.XLOOKUP(Table6[[#This Row],[Loan Date]],$Q$5:$Q$152,$S$5:$S$152)</f>
        <v>Week 8</v>
      </c>
    </row>
    <row r="9950" spans="1:12" x14ac:dyDescent="0.2">
      <c r="A9950" s="1">
        <v>44988</v>
      </c>
      <c r="B9950" t="s">
        <v>7</v>
      </c>
      <c r="C9950" s="1">
        <v>44995</v>
      </c>
      <c r="D9950" t="s">
        <v>612</v>
      </c>
      <c r="E9950" t="s">
        <v>52</v>
      </c>
      <c r="F9950" t="s">
        <v>51</v>
      </c>
      <c r="G9950" t="s">
        <v>1</v>
      </c>
      <c r="H9950" t="s">
        <v>0</v>
      </c>
      <c r="I9950">
        <f>MONTH(Table6[[#This Row],[Loan Date]])</f>
        <v>3</v>
      </c>
      <c r="J9950" t="str">
        <f>_xlfn.XLOOKUP(Table6[[#This Row],[Numeric Month]],$N$5:$N$11,$O$5:$O$11)</f>
        <v>Mar</v>
      </c>
      <c r="K9950" t="str">
        <f>_xlfn.XLOOKUP(Table6[[#This Row],[Loan Date]],$Q$5:$Q$152,$R$5:$R$152)</f>
        <v>Friday</v>
      </c>
      <c r="L9950" t="str">
        <f>_xlfn.XLOOKUP(Table6[[#This Row],[Loan Date]],$Q$5:$Q$152,$S$5:$S$152)</f>
        <v>Week 8</v>
      </c>
    </row>
    <row r="9951" spans="1:12" x14ac:dyDescent="0.2">
      <c r="A9951" s="1">
        <v>44988</v>
      </c>
      <c r="B9951" t="s">
        <v>5</v>
      </c>
      <c r="C9951" s="1">
        <v>45002</v>
      </c>
      <c r="D9951" t="s">
        <v>688</v>
      </c>
      <c r="E9951" t="s">
        <v>15</v>
      </c>
      <c r="F9951" t="s">
        <v>14</v>
      </c>
      <c r="G9951" t="s">
        <v>1</v>
      </c>
      <c r="H9951" t="s">
        <v>0</v>
      </c>
      <c r="I9951">
        <f>MONTH(Table6[[#This Row],[Loan Date]])</f>
        <v>3</v>
      </c>
      <c r="J9951" t="str">
        <f>_xlfn.XLOOKUP(Table6[[#This Row],[Numeric Month]],$N$5:$N$11,$O$5:$O$11)</f>
        <v>Mar</v>
      </c>
      <c r="K9951" t="str">
        <f>_xlfn.XLOOKUP(Table6[[#This Row],[Loan Date]],$Q$5:$Q$152,$R$5:$R$152)</f>
        <v>Friday</v>
      </c>
      <c r="L9951" t="str">
        <f>_xlfn.XLOOKUP(Table6[[#This Row],[Loan Date]],$Q$5:$Q$152,$S$5:$S$152)</f>
        <v>Week 8</v>
      </c>
    </row>
    <row r="9952" spans="1:12" x14ac:dyDescent="0.2">
      <c r="A9952" s="1">
        <v>44988</v>
      </c>
      <c r="B9952" t="s">
        <v>7</v>
      </c>
      <c r="C9952" s="1">
        <v>44988</v>
      </c>
      <c r="D9952" t="s">
        <v>62</v>
      </c>
      <c r="E9952" t="s">
        <v>41</v>
      </c>
      <c r="F9952" t="s">
        <v>40</v>
      </c>
      <c r="G9952" t="s">
        <v>39</v>
      </c>
      <c r="H9952" t="s">
        <v>0</v>
      </c>
      <c r="I9952">
        <f>MONTH(Table6[[#This Row],[Loan Date]])</f>
        <v>3</v>
      </c>
      <c r="J9952" t="str">
        <f>_xlfn.XLOOKUP(Table6[[#This Row],[Numeric Month]],$N$5:$N$11,$O$5:$O$11)</f>
        <v>Mar</v>
      </c>
      <c r="K9952" t="str">
        <f>_xlfn.XLOOKUP(Table6[[#This Row],[Loan Date]],$Q$5:$Q$152,$R$5:$R$152)</f>
        <v>Friday</v>
      </c>
      <c r="L9952" t="str">
        <f>_xlfn.XLOOKUP(Table6[[#This Row],[Loan Date]],$Q$5:$Q$152,$S$5:$S$152)</f>
        <v>Week 8</v>
      </c>
    </row>
    <row r="9953" spans="1:12" x14ac:dyDescent="0.2">
      <c r="A9953" s="1">
        <v>44988</v>
      </c>
      <c r="B9953" t="s">
        <v>5</v>
      </c>
      <c r="C9953" s="1">
        <v>45002</v>
      </c>
      <c r="D9953" t="s">
        <v>687</v>
      </c>
      <c r="E9953" t="s">
        <v>3</v>
      </c>
      <c r="F9953" t="s">
        <v>2</v>
      </c>
      <c r="G9953" t="s">
        <v>1</v>
      </c>
      <c r="H9953" t="s">
        <v>0</v>
      </c>
      <c r="I9953">
        <f>MONTH(Table6[[#This Row],[Loan Date]])</f>
        <v>3</v>
      </c>
      <c r="J9953" t="str">
        <f>_xlfn.XLOOKUP(Table6[[#This Row],[Numeric Month]],$N$5:$N$11,$O$5:$O$11)</f>
        <v>Mar</v>
      </c>
      <c r="K9953" t="str">
        <f>_xlfn.XLOOKUP(Table6[[#This Row],[Loan Date]],$Q$5:$Q$152,$R$5:$R$152)</f>
        <v>Friday</v>
      </c>
      <c r="L9953" t="str">
        <f>_xlfn.XLOOKUP(Table6[[#This Row],[Loan Date]],$Q$5:$Q$152,$S$5:$S$152)</f>
        <v>Week 8</v>
      </c>
    </row>
    <row r="9954" spans="1:12" x14ac:dyDescent="0.2">
      <c r="A9954" s="1">
        <v>44988</v>
      </c>
      <c r="B9954" t="s">
        <v>7</v>
      </c>
      <c r="C9954" s="1">
        <v>44995</v>
      </c>
      <c r="D9954" t="s">
        <v>686</v>
      </c>
      <c r="E9954" t="s">
        <v>3</v>
      </c>
      <c r="F9954" t="s">
        <v>2</v>
      </c>
      <c r="G9954" t="s">
        <v>1</v>
      </c>
      <c r="H9954" t="s">
        <v>0</v>
      </c>
      <c r="I9954">
        <f>MONTH(Table6[[#This Row],[Loan Date]])</f>
        <v>3</v>
      </c>
      <c r="J9954" t="str">
        <f>_xlfn.XLOOKUP(Table6[[#This Row],[Numeric Month]],$N$5:$N$11,$O$5:$O$11)</f>
        <v>Mar</v>
      </c>
      <c r="K9954" t="str">
        <f>_xlfn.XLOOKUP(Table6[[#This Row],[Loan Date]],$Q$5:$Q$152,$R$5:$R$152)</f>
        <v>Friday</v>
      </c>
      <c r="L9954" t="str">
        <f>_xlfn.XLOOKUP(Table6[[#This Row],[Loan Date]],$Q$5:$Q$152,$S$5:$S$152)</f>
        <v>Week 8</v>
      </c>
    </row>
    <row r="9955" spans="1:12" x14ac:dyDescent="0.2">
      <c r="A9955" s="1">
        <v>44988</v>
      </c>
      <c r="B9955" t="s">
        <v>7</v>
      </c>
      <c r="C9955" s="1">
        <v>44988</v>
      </c>
      <c r="D9955" t="s">
        <v>673</v>
      </c>
      <c r="E9955" t="s">
        <v>21</v>
      </c>
      <c r="F9955" t="s">
        <v>21</v>
      </c>
      <c r="G9955" t="s">
        <v>20</v>
      </c>
      <c r="H9955" t="s">
        <v>0</v>
      </c>
      <c r="I9955">
        <f>MONTH(Table6[[#This Row],[Loan Date]])</f>
        <v>3</v>
      </c>
      <c r="J9955" t="str">
        <f>_xlfn.XLOOKUP(Table6[[#This Row],[Numeric Month]],$N$5:$N$11,$O$5:$O$11)</f>
        <v>Mar</v>
      </c>
      <c r="K9955" t="str">
        <f>_xlfn.XLOOKUP(Table6[[#This Row],[Loan Date]],$Q$5:$Q$152,$R$5:$R$152)</f>
        <v>Friday</v>
      </c>
      <c r="L9955" t="str">
        <f>_xlfn.XLOOKUP(Table6[[#This Row],[Loan Date]],$Q$5:$Q$152,$S$5:$S$152)</f>
        <v>Week 8</v>
      </c>
    </row>
    <row r="9956" spans="1:12" x14ac:dyDescent="0.2">
      <c r="A9956" s="1">
        <v>44988</v>
      </c>
      <c r="B9956" t="s">
        <v>7</v>
      </c>
      <c r="C9956" s="1">
        <v>44988</v>
      </c>
      <c r="D9956" t="s">
        <v>200</v>
      </c>
      <c r="E9956" t="s">
        <v>23</v>
      </c>
      <c r="F9956" t="s">
        <v>23</v>
      </c>
      <c r="G9956" t="s">
        <v>20</v>
      </c>
      <c r="H9956" t="s">
        <v>0</v>
      </c>
      <c r="I9956">
        <f>MONTH(Table6[[#This Row],[Loan Date]])</f>
        <v>3</v>
      </c>
      <c r="J9956" t="str">
        <f>_xlfn.XLOOKUP(Table6[[#This Row],[Numeric Month]],$N$5:$N$11,$O$5:$O$11)</f>
        <v>Mar</v>
      </c>
      <c r="K9956" t="str">
        <f>_xlfn.XLOOKUP(Table6[[#This Row],[Loan Date]],$Q$5:$Q$152,$R$5:$R$152)</f>
        <v>Friday</v>
      </c>
      <c r="L9956" t="str">
        <f>_xlfn.XLOOKUP(Table6[[#This Row],[Loan Date]],$Q$5:$Q$152,$S$5:$S$152)</f>
        <v>Week 8</v>
      </c>
    </row>
    <row r="9957" spans="1:12" x14ac:dyDescent="0.2">
      <c r="A9957" s="1">
        <v>44988</v>
      </c>
      <c r="B9957" t="s">
        <v>7</v>
      </c>
      <c r="C9957" s="1">
        <v>44995</v>
      </c>
      <c r="D9957" t="s">
        <v>247</v>
      </c>
      <c r="E9957" t="s">
        <v>9</v>
      </c>
      <c r="F9957" t="s">
        <v>8</v>
      </c>
      <c r="G9957" t="s">
        <v>1</v>
      </c>
      <c r="H9957" t="s">
        <v>0</v>
      </c>
      <c r="I9957">
        <f>MONTH(Table6[[#This Row],[Loan Date]])</f>
        <v>3</v>
      </c>
      <c r="J9957" t="str">
        <f>_xlfn.XLOOKUP(Table6[[#This Row],[Numeric Month]],$N$5:$N$11,$O$5:$O$11)</f>
        <v>Mar</v>
      </c>
      <c r="K9957" t="str">
        <f>_xlfn.XLOOKUP(Table6[[#This Row],[Loan Date]],$Q$5:$Q$152,$R$5:$R$152)</f>
        <v>Friday</v>
      </c>
      <c r="L9957" t="str">
        <f>_xlfn.XLOOKUP(Table6[[#This Row],[Loan Date]],$Q$5:$Q$152,$S$5:$S$152)</f>
        <v>Week 8</v>
      </c>
    </row>
    <row r="9958" spans="1:12" x14ac:dyDescent="0.2">
      <c r="A9958" s="1">
        <v>44988</v>
      </c>
      <c r="B9958" t="s">
        <v>5</v>
      </c>
      <c r="C9958" s="1">
        <v>44995</v>
      </c>
      <c r="D9958" t="s">
        <v>622</v>
      </c>
      <c r="E9958" t="s">
        <v>52</v>
      </c>
      <c r="F9958" t="s">
        <v>51</v>
      </c>
      <c r="G9958" t="s">
        <v>1</v>
      </c>
      <c r="H9958" t="s">
        <v>0</v>
      </c>
      <c r="I9958">
        <f>MONTH(Table6[[#This Row],[Loan Date]])</f>
        <v>3</v>
      </c>
      <c r="J9958" t="str">
        <f>_xlfn.XLOOKUP(Table6[[#This Row],[Numeric Month]],$N$5:$N$11,$O$5:$O$11)</f>
        <v>Mar</v>
      </c>
      <c r="K9958" t="str">
        <f>_xlfn.XLOOKUP(Table6[[#This Row],[Loan Date]],$Q$5:$Q$152,$R$5:$R$152)</f>
        <v>Friday</v>
      </c>
      <c r="L9958" t="str">
        <f>_xlfn.XLOOKUP(Table6[[#This Row],[Loan Date]],$Q$5:$Q$152,$S$5:$S$152)</f>
        <v>Week 8</v>
      </c>
    </row>
    <row r="9959" spans="1:12" x14ac:dyDescent="0.2">
      <c r="A9959" s="1">
        <v>44988</v>
      </c>
      <c r="B9959" t="s">
        <v>5</v>
      </c>
      <c r="C9959" s="1">
        <v>44988</v>
      </c>
      <c r="D9959" t="s">
        <v>457</v>
      </c>
      <c r="E9959" t="s">
        <v>41</v>
      </c>
      <c r="F9959" t="s">
        <v>40</v>
      </c>
      <c r="G9959" t="s">
        <v>39</v>
      </c>
      <c r="H9959" t="s">
        <v>0</v>
      </c>
      <c r="I9959">
        <f>MONTH(Table6[[#This Row],[Loan Date]])</f>
        <v>3</v>
      </c>
      <c r="J9959" t="str">
        <f>_xlfn.XLOOKUP(Table6[[#This Row],[Numeric Month]],$N$5:$N$11,$O$5:$O$11)</f>
        <v>Mar</v>
      </c>
      <c r="K9959" t="str">
        <f>_xlfn.XLOOKUP(Table6[[#This Row],[Loan Date]],$Q$5:$Q$152,$R$5:$R$152)</f>
        <v>Friday</v>
      </c>
      <c r="L9959" t="str">
        <f>_xlfn.XLOOKUP(Table6[[#This Row],[Loan Date]],$Q$5:$Q$152,$S$5:$S$152)</f>
        <v>Week 8</v>
      </c>
    </row>
    <row r="9960" spans="1:12" x14ac:dyDescent="0.2">
      <c r="A9960" s="1">
        <v>44988</v>
      </c>
      <c r="B9960" t="s">
        <v>7</v>
      </c>
      <c r="C9960" s="1">
        <v>44988</v>
      </c>
      <c r="D9960" t="s">
        <v>357</v>
      </c>
      <c r="E9960" t="s">
        <v>65</v>
      </c>
      <c r="F9960" t="s">
        <v>65</v>
      </c>
      <c r="G9960" t="s">
        <v>20</v>
      </c>
      <c r="H9960" t="s">
        <v>0</v>
      </c>
      <c r="I9960">
        <f>MONTH(Table6[[#This Row],[Loan Date]])</f>
        <v>3</v>
      </c>
      <c r="J9960" t="str">
        <f>_xlfn.XLOOKUP(Table6[[#This Row],[Numeric Month]],$N$5:$N$11,$O$5:$O$11)</f>
        <v>Mar</v>
      </c>
      <c r="K9960" t="str">
        <f>_xlfn.XLOOKUP(Table6[[#This Row],[Loan Date]],$Q$5:$Q$152,$R$5:$R$152)</f>
        <v>Friday</v>
      </c>
      <c r="L9960" t="str">
        <f>_xlfn.XLOOKUP(Table6[[#This Row],[Loan Date]],$Q$5:$Q$152,$S$5:$S$152)</f>
        <v>Week 8</v>
      </c>
    </row>
    <row r="9961" spans="1:12" x14ac:dyDescent="0.2">
      <c r="A9961" s="1">
        <v>44988</v>
      </c>
      <c r="B9961" t="s">
        <v>7</v>
      </c>
      <c r="C9961" s="1">
        <v>45002</v>
      </c>
      <c r="D9961" t="s">
        <v>685</v>
      </c>
      <c r="E9961" t="s">
        <v>3</v>
      </c>
      <c r="F9961" t="s">
        <v>2</v>
      </c>
      <c r="G9961" t="s">
        <v>1</v>
      </c>
      <c r="H9961" t="s">
        <v>0</v>
      </c>
      <c r="I9961">
        <f>MONTH(Table6[[#This Row],[Loan Date]])</f>
        <v>3</v>
      </c>
      <c r="J9961" t="str">
        <f>_xlfn.XLOOKUP(Table6[[#This Row],[Numeric Month]],$N$5:$N$11,$O$5:$O$11)</f>
        <v>Mar</v>
      </c>
      <c r="K9961" t="str">
        <f>_xlfn.XLOOKUP(Table6[[#This Row],[Loan Date]],$Q$5:$Q$152,$R$5:$R$152)</f>
        <v>Friday</v>
      </c>
      <c r="L9961" t="str">
        <f>_xlfn.XLOOKUP(Table6[[#This Row],[Loan Date]],$Q$5:$Q$152,$S$5:$S$152)</f>
        <v>Week 8</v>
      </c>
    </row>
    <row r="9962" spans="1:12" x14ac:dyDescent="0.2">
      <c r="A9962" s="1">
        <v>44988</v>
      </c>
      <c r="B9962" t="s">
        <v>7</v>
      </c>
      <c r="C9962" s="1">
        <v>45002</v>
      </c>
      <c r="D9962" t="s">
        <v>684</v>
      </c>
      <c r="E9962" t="s">
        <v>3</v>
      </c>
      <c r="F9962" t="s">
        <v>2</v>
      </c>
      <c r="G9962" t="s">
        <v>1</v>
      </c>
      <c r="H9962" t="s">
        <v>0</v>
      </c>
      <c r="I9962">
        <f>MONTH(Table6[[#This Row],[Loan Date]])</f>
        <v>3</v>
      </c>
      <c r="J9962" t="str">
        <f>_xlfn.XLOOKUP(Table6[[#This Row],[Numeric Month]],$N$5:$N$11,$O$5:$O$11)</f>
        <v>Mar</v>
      </c>
      <c r="K9962" t="str">
        <f>_xlfn.XLOOKUP(Table6[[#This Row],[Loan Date]],$Q$5:$Q$152,$R$5:$R$152)</f>
        <v>Friday</v>
      </c>
      <c r="L9962" t="str">
        <f>_xlfn.XLOOKUP(Table6[[#This Row],[Loan Date]],$Q$5:$Q$152,$S$5:$S$152)</f>
        <v>Week 8</v>
      </c>
    </row>
    <row r="9963" spans="1:12" x14ac:dyDescent="0.2">
      <c r="A9963" s="1">
        <v>44988</v>
      </c>
      <c r="B9963" t="s">
        <v>5</v>
      </c>
      <c r="C9963" s="1">
        <v>44988</v>
      </c>
      <c r="D9963" t="s">
        <v>674</v>
      </c>
      <c r="E9963" t="s">
        <v>23</v>
      </c>
      <c r="F9963" t="s">
        <v>23</v>
      </c>
      <c r="G9963" t="s">
        <v>20</v>
      </c>
      <c r="H9963" t="s">
        <v>0</v>
      </c>
      <c r="I9963">
        <f>MONTH(Table6[[#This Row],[Loan Date]])</f>
        <v>3</v>
      </c>
      <c r="J9963" t="str">
        <f>_xlfn.XLOOKUP(Table6[[#This Row],[Numeric Month]],$N$5:$N$11,$O$5:$O$11)</f>
        <v>Mar</v>
      </c>
      <c r="K9963" t="str">
        <f>_xlfn.XLOOKUP(Table6[[#This Row],[Loan Date]],$Q$5:$Q$152,$R$5:$R$152)</f>
        <v>Friday</v>
      </c>
      <c r="L9963" t="str">
        <f>_xlfn.XLOOKUP(Table6[[#This Row],[Loan Date]],$Q$5:$Q$152,$S$5:$S$152)</f>
        <v>Week 8</v>
      </c>
    </row>
    <row r="9964" spans="1:12" x14ac:dyDescent="0.2">
      <c r="A9964" s="1">
        <v>44988</v>
      </c>
      <c r="B9964" t="s">
        <v>5</v>
      </c>
      <c r="C9964" s="1">
        <v>44988</v>
      </c>
      <c r="D9964" t="s">
        <v>165</v>
      </c>
      <c r="E9964" t="s">
        <v>21</v>
      </c>
      <c r="F9964" t="s">
        <v>21</v>
      </c>
      <c r="G9964" t="s">
        <v>20</v>
      </c>
      <c r="H9964" t="s">
        <v>0</v>
      </c>
      <c r="I9964">
        <f>MONTH(Table6[[#This Row],[Loan Date]])</f>
        <v>3</v>
      </c>
      <c r="J9964" t="str">
        <f>_xlfn.XLOOKUP(Table6[[#This Row],[Numeric Month]],$N$5:$N$11,$O$5:$O$11)</f>
        <v>Mar</v>
      </c>
      <c r="K9964" t="str">
        <f>_xlfn.XLOOKUP(Table6[[#This Row],[Loan Date]],$Q$5:$Q$152,$R$5:$R$152)</f>
        <v>Friday</v>
      </c>
      <c r="L9964" t="str">
        <f>_xlfn.XLOOKUP(Table6[[#This Row],[Loan Date]],$Q$5:$Q$152,$S$5:$S$152)</f>
        <v>Week 8</v>
      </c>
    </row>
    <row r="9965" spans="1:12" x14ac:dyDescent="0.2">
      <c r="A9965" s="1">
        <v>44988</v>
      </c>
      <c r="B9965" t="s">
        <v>7</v>
      </c>
      <c r="C9965" s="1">
        <v>44988</v>
      </c>
      <c r="D9965" t="s">
        <v>135</v>
      </c>
      <c r="E9965" t="s">
        <v>21</v>
      </c>
      <c r="F9965" t="s">
        <v>21</v>
      </c>
      <c r="G9965" t="s">
        <v>20</v>
      </c>
      <c r="H9965" t="s">
        <v>0</v>
      </c>
      <c r="I9965">
        <f>MONTH(Table6[[#This Row],[Loan Date]])</f>
        <v>3</v>
      </c>
      <c r="J9965" t="str">
        <f>_xlfn.XLOOKUP(Table6[[#This Row],[Numeric Month]],$N$5:$N$11,$O$5:$O$11)</f>
        <v>Mar</v>
      </c>
      <c r="K9965" t="str">
        <f>_xlfn.XLOOKUP(Table6[[#This Row],[Loan Date]],$Q$5:$Q$152,$R$5:$R$152)</f>
        <v>Friday</v>
      </c>
      <c r="L9965" t="str">
        <f>_xlfn.XLOOKUP(Table6[[#This Row],[Loan Date]],$Q$5:$Q$152,$S$5:$S$152)</f>
        <v>Week 8</v>
      </c>
    </row>
    <row r="9966" spans="1:12" x14ac:dyDescent="0.2">
      <c r="A9966" s="1">
        <v>44988</v>
      </c>
      <c r="B9966" t="s">
        <v>7</v>
      </c>
      <c r="C9966" s="1">
        <v>44988</v>
      </c>
      <c r="D9966" t="s">
        <v>188</v>
      </c>
      <c r="E9966" t="s">
        <v>23</v>
      </c>
      <c r="F9966" t="s">
        <v>23</v>
      </c>
      <c r="G9966" t="s">
        <v>20</v>
      </c>
      <c r="H9966" t="s">
        <v>0</v>
      </c>
      <c r="I9966">
        <f>MONTH(Table6[[#This Row],[Loan Date]])</f>
        <v>3</v>
      </c>
      <c r="J9966" t="str">
        <f>_xlfn.XLOOKUP(Table6[[#This Row],[Numeric Month]],$N$5:$N$11,$O$5:$O$11)</f>
        <v>Mar</v>
      </c>
      <c r="K9966" t="str">
        <f>_xlfn.XLOOKUP(Table6[[#This Row],[Loan Date]],$Q$5:$Q$152,$R$5:$R$152)</f>
        <v>Friday</v>
      </c>
      <c r="L9966" t="str">
        <f>_xlfn.XLOOKUP(Table6[[#This Row],[Loan Date]],$Q$5:$Q$152,$S$5:$S$152)</f>
        <v>Week 8</v>
      </c>
    </row>
    <row r="9967" spans="1:12" x14ac:dyDescent="0.2">
      <c r="A9967" s="1">
        <v>44988</v>
      </c>
      <c r="B9967" t="s">
        <v>5</v>
      </c>
      <c r="C9967" s="1">
        <v>45002</v>
      </c>
      <c r="D9967" t="s">
        <v>683</v>
      </c>
      <c r="E9967" t="s">
        <v>9</v>
      </c>
      <c r="F9967" t="s">
        <v>8</v>
      </c>
      <c r="G9967" t="s">
        <v>1</v>
      </c>
      <c r="H9967" t="s">
        <v>0</v>
      </c>
      <c r="I9967">
        <f>MONTH(Table6[[#This Row],[Loan Date]])</f>
        <v>3</v>
      </c>
      <c r="J9967" t="str">
        <f>_xlfn.XLOOKUP(Table6[[#This Row],[Numeric Month]],$N$5:$N$11,$O$5:$O$11)</f>
        <v>Mar</v>
      </c>
      <c r="K9967" t="str">
        <f>_xlfn.XLOOKUP(Table6[[#This Row],[Loan Date]],$Q$5:$Q$152,$R$5:$R$152)</f>
        <v>Friday</v>
      </c>
      <c r="L9967" t="str">
        <f>_xlfn.XLOOKUP(Table6[[#This Row],[Loan Date]],$Q$5:$Q$152,$S$5:$S$152)</f>
        <v>Week 8</v>
      </c>
    </row>
    <row r="9968" spans="1:12" x14ac:dyDescent="0.2">
      <c r="A9968" s="1">
        <v>44988</v>
      </c>
      <c r="B9968" t="s">
        <v>5</v>
      </c>
      <c r="C9968" s="1">
        <v>45002</v>
      </c>
      <c r="D9968" t="s">
        <v>682</v>
      </c>
      <c r="E9968" t="s">
        <v>15</v>
      </c>
      <c r="F9968" t="s">
        <v>14</v>
      </c>
      <c r="G9968" t="s">
        <v>1</v>
      </c>
      <c r="H9968" t="s">
        <v>0</v>
      </c>
      <c r="I9968">
        <f>MONTH(Table6[[#This Row],[Loan Date]])</f>
        <v>3</v>
      </c>
      <c r="J9968" t="str">
        <f>_xlfn.XLOOKUP(Table6[[#This Row],[Numeric Month]],$N$5:$N$11,$O$5:$O$11)</f>
        <v>Mar</v>
      </c>
      <c r="K9968" t="str">
        <f>_xlfn.XLOOKUP(Table6[[#This Row],[Loan Date]],$Q$5:$Q$152,$R$5:$R$152)</f>
        <v>Friday</v>
      </c>
      <c r="L9968" t="str">
        <f>_xlfn.XLOOKUP(Table6[[#This Row],[Loan Date]],$Q$5:$Q$152,$S$5:$S$152)</f>
        <v>Week 8</v>
      </c>
    </row>
    <row r="9969" spans="1:12" x14ac:dyDescent="0.2">
      <c r="A9969" s="1">
        <v>44988</v>
      </c>
      <c r="B9969" t="s">
        <v>5</v>
      </c>
      <c r="C9969" s="1">
        <v>44988</v>
      </c>
      <c r="D9969" t="s">
        <v>681</v>
      </c>
      <c r="E9969" t="s">
        <v>23</v>
      </c>
      <c r="F9969" t="s">
        <v>23</v>
      </c>
      <c r="G9969" t="s">
        <v>20</v>
      </c>
      <c r="H9969" t="s">
        <v>0</v>
      </c>
      <c r="I9969">
        <f>MONTH(Table6[[#This Row],[Loan Date]])</f>
        <v>3</v>
      </c>
      <c r="J9969" t="str">
        <f>_xlfn.XLOOKUP(Table6[[#This Row],[Numeric Month]],$N$5:$N$11,$O$5:$O$11)</f>
        <v>Mar</v>
      </c>
      <c r="K9969" t="str">
        <f>_xlfn.XLOOKUP(Table6[[#This Row],[Loan Date]],$Q$5:$Q$152,$R$5:$R$152)</f>
        <v>Friday</v>
      </c>
      <c r="L9969" t="str">
        <f>_xlfn.XLOOKUP(Table6[[#This Row],[Loan Date]],$Q$5:$Q$152,$S$5:$S$152)</f>
        <v>Week 8</v>
      </c>
    </row>
    <row r="9970" spans="1:12" x14ac:dyDescent="0.2">
      <c r="A9970" s="1">
        <v>44988</v>
      </c>
      <c r="B9970" t="s">
        <v>5</v>
      </c>
      <c r="C9970" s="1">
        <v>44988</v>
      </c>
      <c r="D9970" t="s">
        <v>310</v>
      </c>
      <c r="E9970" t="s">
        <v>21</v>
      </c>
      <c r="F9970" t="s">
        <v>21</v>
      </c>
      <c r="G9970" t="s">
        <v>20</v>
      </c>
      <c r="H9970" t="s">
        <v>0</v>
      </c>
      <c r="I9970">
        <f>MONTH(Table6[[#This Row],[Loan Date]])</f>
        <v>3</v>
      </c>
      <c r="J9970" t="str">
        <f>_xlfn.XLOOKUP(Table6[[#This Row],[Numeric Month]],$N$5:$N$11,$O$5:$O$11)</f>
        <v>Mar</v>
      </c>
      <c r="K9970" t="str">
        <f>_xlfn.XLOOKUP(Table6[[#This Row],[Loan Date]],$Q$5:$Q$152,$R$5:$R$152)</f>
        <v>Friday</v>
      </c>
      <c r="L9970" t="str">
        <f>_xlfn.XLOOKUP(Table6[[#This Row],[Loan Date]],$Q$5:$Q$152,$S$5:$S$152)</f>
        <v>Week 8</v>
      </c>
    </row>
    <row r="9971" spans="1:12" x14ac:dyDescent="0.2">
      <c r="A9971" s="1">
        <v>44988</v>
      </c>
      <c r="B9971" t="s">
        <v>5</v>
      </c>
      <c r="C9971" s="1">
        <v>45001</v>
      </c>
      <c r="D9971" t="s">
        <v>680</v>
      </c>
      <c r="E9971" t="s">
        <v>3</v>
      </c>
      <c r="F9971" t="s">
        <v>2</v>
      </c>
      <c r="G9971" t="s">
        <v>1</v>
      </c>
      <c r="H9971" t="s">
        <v>0</v>
      </c>
      <c r="I9971">
        <f>MONTH(Table6[[#This Row],[Loan Date]])</f>
        <v>3</v>
      </c>
      <c r="J9971" t="str">
        <f>_xlfn.XLOOKUP(Table6[[#This Row],[Numeric Month]],$N$5:$N$11,$O$5:$O$11)</f>
        <v>Mar</v>
      </c>
      <c r="K9971" t="str">
        <f>_xlfn.XLOOKUP(Table6[[#This Row],[Loan Date]],$Q$5:$Q$152,$R$5:$R$152)</f>
        <v>Friday</v>
      </c>
      <c r="L9971" t="str">
        <f>_xlfn.XLOOKUP(Table6[[#This Row],[Loan Date]],$Q$5:$Q$152,$S$5:$S$152)</f>
        <v>Week 8</v>
      </c>
    </row>
    <row r="9972" spans="1:12" x14ac:dyDescent="0.2">
      <c r="A9972" s="1">
        <v>44988</v>
      </c>
      <c r="B9972" t="s">
        <v>5</v>
      </c>
      <c r="C9972" s="1">
        <v>45002</v>
      </c>
      <c r="D9972" t="s">
        <v>679</v>
      </c>
      <c r="E9972" t="s">
        <v>3</v>
      </c>
      <c r="F9972" t="s">
        <v>2</v>
      </c>
      <c r="G9972" t="s">
        <v>1</v>
      </c>
      <c r="H9972" t="s">
        <v>0</v>
      </c>
      <c r="I9972">
        <f>MONTH(Table6[[#This Row],[Loan Date]])</f>
        <v>3</v>
      </c>
      <c r="J9972" t="str">
        <f>_xlfn.XLOOKUP(Table6[[#This Row],[Numeric Month]],$N$5:$N$11,$O$5:$O$11)</f>
        <v>Mar</v>
      </c>
      <c r="K9972" t="str">
        <f>_xlfn.XLOOKUP(Table6[[#This Row],[Loan Date]],$Q$5:$Q$152,$R$5:$R$152)</f>
        <v>Friday</v>
      </c>
      <c r="L9972" t="str">
        <f>_xlfn.XLOOKUP(Table6[[#This Row],[Loan Date]],$Q$5:$Q$152,$S$5:$S$152)</f>
        <v>Week 8</v>
      </c>
    </row>
    <row r="9973" spans="1:12" x14ac:dyDescent="0.2">
      <c r="A9973" s="1">
        <v>44989</v>
      </c>
      <c r="B9973" t="s">
        <v>7</v>
      </c>
      <c r="C9973" s="1">
        <v>45002</v>
      </c>
      <c r="D9973" t="s">
        <v>91</v>
      </c>
      <c r="E9973" t="s">
        <v>15</v>
      </c>
      <c r="F9973" t="s">
        <v>14</v>
      </c>
      <c r="G9973" t="s">
        <v>1</v>
      </c>
      <c r="H9973" t="s">
        <v>0</v>
      </c>
      <c r="I9973">
        <f>MONTH(Table6[[#This Row],[Loan Date]])</f>
        <v>3</v>
      </c>
      <c r="J9973" t="str">
        <f>_xlfn.XLOOKUP(Table6[[#This Row],[Numeric Month]],$N$5:$N$11,$O$5:$O$11)</f>
        <v>Mar</v>
      </c>
      <c r="K9973" t="str">
        <f>_xlfn.XLOOKUP(Table6[[#This Row],[Loan Date]],$Q$5:$Q$152,$R$5:$R$152)</f>
        <v>Saturday</v>
      </c>
      <c r="L9973" t="str">
        <f>_xlfn.XLOOKUP(Table6[[#This Row],[Loan Date]],$Q$5:$Q$152,$S$5:$S$152)</f>
        <v>Week 8</v>
      </c>
    </row>
    <row r="9974" spans="1:12" x14ac:dyDescent="0.2">
      <c r="A9974" s="1">
        <v>44989</v>
      </c>
      <c r="B9974" t="s">
        <v>7</v>
      </c>
      <c r="C9974" s="1">
        <v>45003</v>
      </c>
      <c r="D9974" t="s">
        <v>678</v>
      </c>
      <c r="E9974" t="s">
        <v>3</v>
      </c>
      <c r="F9974" t="s">
        <v>2</v>
      </c>
      <c r="G9974" t="s">
        <v>1</v>
      </c>
      <c r="H9974" t="s">
        <v>0</v>
      </c>
      <c r="I9974">
        <f>MONTH(Table6[[#This Row],[Loan Date]])</f>
        <v>3</v>
      </c>
      <c r="J9974" t="str">
        <f>_xlfn.XLOOKUP(Table6[[#This Row],[Numeric Month]],$N$5:$N$11,$O$5:$O$11)</f>
        <v>Mar</v>
      </c>
      <c r="K9974" t="str">
        <f>_xlfn.XLOOKUP(Table6[[#This Row],[Loan Date]],$Q$5:$Q$152,$R$5:$R$152)</f>
        <v>Saturday</v>
      </c>
      <c r="L9974" t="str">
        <f>_xlfn.XLOOKUP(Table6[[#This Row],[Loan Date]],$Q$5:$Q$152,$S$5:$S$152)</f>
        <v>Week 8</v>
      </c>
    </row>
    <row r="9975" spans="1:12" x14ac:dyDescent="0.2">
      <c r="A9975" s="1">
        <v>44989</v>
      </c>
      <c r="B9975" t="s">
        <v>7</v>
      </c>
      <c r="C9975" s="1">
        <v>44989</v>
      </c>
      <c r="D9975" t="s">
        <v>313</v>
      </c>
      <c r="E9975" t="s">
        <v>37</v>
      </c>
      <c r="F9975" t="s">
        <v>37</v>
      </c>
      <c r="G9975" t="s">
        <v>20</v>
      </c>
      <c r="H9975" t="s">
        <v>0</v>
      </c>
      <c r="I9975">
        <f>MONTH(Table6[[#This Row],[Loan Date]])</f>
        <v>3</v>
      </c>
      <c r="J9975" t="str">
        <f>_xlfn.XLOOKUP(Table6[[#This Row],[Numeric Month]],$N$5:$N$11,$O$5:$O$11)</f>
        <v>Mar</v>
      </c>
      <c r="K9975" t="str">
        <f>_xlfn.XLOOKUP(Table6[[#This Row],[Loan Date]],$Q$5:$Q$152,$R$5:$R$152)</f>
        <v>Saturday</v>
      </c>
      <c r="L9975" t="str">
        <f>_xlfn.XLOOKUP(Table6[[#This Row],[Loan Date]],$Q$5:$Q$152,$S$5:$S$152)</f>
        <v>Week 8</v>
      </c>
    </row>
    <row r="9976" spans="1:12" x14ac:dyDescent="0.2">
      <c r="A9976" s="1">
        <v>44989</v>
      </c>
      <c r="B9976" t="s">
        <v>35</v>
      </c>
      <c r="C9976" s="1">
        <v>44996</v>
      </c>
      <c r="D9976" t="s">
        <v>569</v>
      </c>
      <c r="E9976" t="s">
        <v>52</v>
      </c>
      <c r="F9976" t="s">
        <v>51</v>
      </c>
      <c r="G9976" t="s">
        <v>1</v>
      </c>
      <c r="H9976" t="s">
        <v>0</v>
      </c>
      <c r="I9976">
        <f>MONTH(Table6[[#This Row],[Loan Date]])</f>
        <v>3</v>
      </c>
      <c r="J9976" t="str">
        <f>_xlfn.XLOOKUP(Table6[[#This Row],[Numeric Month]],$N$5:$N$11,$O$5:$O$11)</f>
        <v>Mar</v>
      </c>
      <c r="K9976" t="str">
        <f>_xlfn.XLOOKUP(Table6[[#This Row],[Loan Date]],$Q$5:$Q$152,$R$5:$R$152)</f>
        <v>Saturday</v>
      </c>
      <c r="L9976" t="str">
        <f>_xlfn.XLOOKUP(Table6[[#This Row],[Loan Date]],$Q$5:$Q$152,$S$5:$S$152)</f>
        <v>Week 8</v>
      </c>
    </row>
    <row r="9977" spans="1:12" x14ac:dyDescent="0.2">
      <c r="A9977" s="1">
        <v>44989</v>
      </c>
      <c r="B9977" t="s">
        <v>7</v>
      </c>
      <c r="C9977" s="1">
        <v>45003</v>
      </c>
      <c r="D9977" t="s">
        <v>265</v>
      </c>
      <c r="E9977" t="s">
        <v>9</v>
      </c>
      <c r="F9977" t="s">
        <v>8</v>
      </c>
      <c r="G9977" t="s">
        <v>1</v>
      </c>
      <c r="H9977" t="s">
        <v>0</v>
      </c>
      <c r="I9977">
        <f>MONTH(Table6[[#This Row],[Loan Date]])</f>
        <v>3</v>
      </c>
      <c r="J9977" t="str">
        <f>_xlfn.XLOOKUP(Table6[[#This Row],[Numeric Month]],$N$5:$N$11,$O$5:$O$11)</f>
        <v>Mar</v>
      </c>
      <c r="K9977" t="str">
        <f>_xlfn.XLOOKUP(Table6[[#This Row],[Loan Date]],$Q$5:$Q$152,$R$5:$R$152)</f>
        <v>Saturday</v>
      </c>
      <c r="L9977" t="str">
        <f>_xlfn.XLOOKUP(Table6[[#This Row],[Loan Date]],$Q$5:$Q$152,$S$5:$S$152)</f>
        <v>Week 8</v>
      </c>
    </row>
    <row r="9978" spans="1:12" x14ac:dyDescent="0.2">
      <c r="A9978" s="1">
        <v>44989</v>
      </c>
      <c r="B9978" t="s">
        <v>7</v>
      </c>
      <c r="C9978" s="1">
        <v>45003</v>
      </c>
      <c r="D9978" t="s">
        <v>677</v>
      </c>
      <c r="E9978" t="s">
        <v>15</v>
      </c>
      <c r="F9978" t="s">
        <v>14</v>
      </c>
      <c r="G9978" t="s">
        <v>1</v>
      </c>
      <c r="H9978" t="s">
        <v>0</v>
      </c>
      <c r="I9978">
        <f>MONTH(Table6[[#This Row],[Loan Date]])</f>
        <v>3</v>
      </c>
      <c r="J9978" t="str">
        <f>_xlfn.XLOOKUP(Table6[[#This Row],[Numeric Month]],$N$5:$N$11,$O$5:$O$11)</f>
        <v>Mar</v>
      </c>
      <c r="K9978" t="str">
        <f>_xlfn.XLOOKUP(Table6[[#This Row],[Loan Date]],$Q$5:$Q$152,$R$5:$R$152)</f>
        <v>Saturday</v>
      </c>
      <c r="L9978" t="str">
        <f>_xlfn.XLOOKUP(Table6[[#This Row],[Loan Date]],$Q$5:$Q$152,$S$5:$S$152)</f>
        <v>Week 8</v>
      </c>
    </row>
    <row r="9979" spans="1:12" x14ac:dyDescent="0.2">
      <c r="A9979" s="1">
        <v>44989</v>
      </c>
      <c r="B9979" t="s">
        <v>7</v>
      </c>
      <c r="C9979" s="1">
        <v>44996</v>
      </c>
      <c r="D9979" t="s">
        <v>16</v>
      </c>
      <c r="E9979" t="s">
        <v>15</v>
      </c>
      <c r="F9979" t="s">
        <v>14</v>
      </c>
      <c r="G9979" t="s">
        <v>1</v>
      </c>
      <c r="H9979" t="s">
        <v>0</v>
      </c>
      <c r="I9979">
        <f>MONTH(Table6[[#This Row],[Loan Date]])</f>
        <v>3</v>
      </c>
      <c r="J9979" t="str">
        <f>_xlfn.XLOOKUP(Table6[[#This Row],[Numeric Month]],$N$5:$N$11,$O$5:$O$11)</f>
        <v>Mar</v>
      </c>
      <c r="K9979" t="str">
        <f>_xlfn.XLOOKUP(Table6[[#This Row],[Loan Date]],$Q$5:$Q$152,$R$5:$R$152)</f>
        <v>Saturday</v>
      </c>
      <c r="L9979" t="str">
        <f>_xlfn.XLOOKUP(Table6[[#This Row],[Loan Date]],$Q$5:$Q$152,$S$5:$S$152)</f>
        <v>Week 8</v>
      </c>
    </row>
    <row r="9980" spans="1:12" x14ac:dyDescent="0.2">
      <c r="A9980" s="1">
        <v>44989</v>
      </c>
      <c r="B9980" t="s">
        <v>7</v>
      </c>
      <c r="C9980" s="1">
        <v>45003</v>
      </c>
      <c r="D9980" t="s">
        <v>676</v>
      </c>
      <c r="E9980" t="s">
        <v>9</v>
      </c>
      <c r="F9980" t="s">
        <v>8</v>
      </c>
      <c r="G9980" t="s">
        <v>1</v>
      </c>
      <c r="H9980" t="s">
        <v>0</v>
      </c>
      <c r="I9980">
        <f>MONTH(Table6[[#This Row],[Loan Date]])</f>
        <v>3</v>
      </c>
      <c r="J9980" t="str">
        <f>_xlfn.XLOOKUP(Table6[[#This Row],[Numeric Month]],$N$5:$N$11,$O$5:$O$11)</f>
        <v>Mar</v>
      </c>
      <c r="K9980" t="str">
        <f>_xlfn.XLOOKUP(Table6[[#This Row],[Loan Date]],$Q$5:$Q$152,$R$5:$R$152)</f>
        <v>Saturday</v>
      </c>
      <c r="L9980" t="str">
        <f>_xlfn.XLOOKUP(Table6[[#This Row],[Loan Date]],$Q$5:$Q$152,$S$5:$S$152)</f>
        <v>Week 8</v>
      </c>
    </row>
    <row r="9981" spans="1:12" x14ac:dyDescent="0.2">
      <c r="A9981" s="1">
        <v>44989</v>
      </c>
      <c r="B9981" t="s">
        <v>7</v>
      </c>
      <c r="C9981" s="1">
        <v>44989</v>
      </c>
      <c r="D9981" t="s">
        <v>673</v>
      </c>
      <c r="E9981" t="s">
        <v>21</v>
      </c>
      <c r="F9981" t="s">
        <v>21</v>
      </c>
      <c r="G9981" t="s">
        <v>20</v>
      </c>
      <c r="H9981" t="s">
        <v>0</v>
      </c>
      <c r="I9981">
        <f>MONTH(Table6[[#This Row],[Loan Date]])</f>
        <v>3</v>
      </c>
      <c r="J9981" t="str">
        <f>_xlfn.XLOOKUP(Table6[[#This Row],[Numeric Month]],$N$5:$N$11,$O$5:$O$11)</f>
        <v>Mar</v>
      </c>
      <c r="K9981" t="str">
        <f>_xlfn.XLOOKUP(Table6[[#This Row],[Loan Date]],$Q$5:$Q$152,$R$5:$R$152)</f>
        <v>Saturday</v>
      </c>
      <c r="L9981" t="str">
        <f>_xlfn.XLOOKUP(Table6[[#This Row],[Loan Date]],$Q$5:$Q$152,$S$5:$S$152)</f>
        <v>Week 8</v>
      </c>
    </row>
    <row r="9982" spans="1:12" x14ac:dyDescent="0.2">
      <c r="A9982" s="1">
        <v>44989</v>
      </c>
      <c r="B9982" t="s">
        <v>7</v>
      </c>
      <c r="C9982" s="1">
        <v>44989</v>
      </c>
      <c r="D9982" t="s">
        <v>200</v>
      </c>
      <c r="E9982" t="s">
        <v>23</v>
      </c>
      <c r="F9982" t="s">
        <v>23</v>
      </c>
      <c r="G9982" t="s">
        <v>20</v>
      </c>
      <c r="H9982" t="s">
        <v>0</v>
      </c>
      <c r="I9982">
        <f>MONTH(Table6[[#This Row],[Loan Date]])</f>
        <v>3</v>
      </c>
      <c r="J9982" t="str">
        <f>_xlfn.XLOOKUP(Table6[[#This Row],[Numeric Month]],$N$5:$N$11,$O$5:$O$11)</f>
        <v>Mar</v>
      </c>
      <c r="K9982" t="str">
        <f>_xlfn.XLOOKUP(Table6[[#This Row],[Loan Date]],$Q$5:$Q$152,$R$5:$R$152)</f>
        <v>Saturday</v>
      </c>
      <c r="L9982" t="str">
        <f>_xlfn.XLOOKUP(Table6[[#This Row],[Loan Date]],$Q$5:$Q$152,$S$5:$S$152)</f>
        <v>Week 8</v>
      </c>
    </row>
    <row r="9983" spans="1:12" x14ac:dyDescent="0.2">
      <c r="A9983" s="1">
        <v>44989</v>
      </c>
      <c r="B9983" t="s">
        <v>7</v>
      </c>
      <c r="C9983" s="1">
        <v>44996</v>
      </c>
      <c r="D9983" t="s">
        <v>76</v>
      </c>
      <c r="E9983" t="s">
        <v>9</v>
      </c>
      <c r="F9983" t="s">
        <v>8</v>
      </c>
      <c r="G9983" t="s">
        <v>1</v>
      </c>
      <c r="H9983" t="s">
        <v>0</v>
      </c>
      <c r="I9983">
        <f>MONTH(Table6[[#This Row],[Loan Date]])</f>
        <v>3</v>
      </c>
      <c r="J9983" t="str">
        <f>_xlfn.XLOOKUP(Table6[[#This Row],[Numeric Month]],$N$5:$N$11,$O$5:$O$11)</f>
        <v>Mar</v>
      </c>
      <c r="K9983" t="str">
        <f>_xlfn.XLOOKUP(Table6[[#This Row],[Loan Date]],$Q$5:$Q$152,$R$5:$R$152)</f>
        <v>Saturday</v>
      </c>
      <c r="L9983" t="str">
        <f>_xlfn.XLOOKUP(Table6[[#This Row],[Loan Date]],$Q$5:$Q$152,$S$5:$S$152)</f>
        <v>Week 8</v>
      </c>
    </row>
    <row r="9984" spans="1:12" x14ac:dyDescent="0.2">
      <c r="A9984" s="1">
        <v>44989</v>
      </c>
      <c r="B9984" t="s">
        <v>7</v>
      </c>
      <c r="C9984" s="1">
        <v>44989</v>
      </c>
      <c r="D9984" t="s">
        <v>179</v>
      </c>
      <c r="E9984" t="s">
        <v>23</v>
      </c>
      <c r="F9984" t="s">
        <v>23</v>
      </c>
      <c r="G9984" t="s">
        <v>20</v>
      </c>
      <c r="H9984" t="s">
        <v>0</v>
      </c>
      <c r="I9984">
        <f>MONTH(Table6[[#This Row],[Loan Date]])</f>
        <v>3</v>
      </c>
      <c r="J9984" t="str">
        <f>_xlfn.XLOOKUP(Table6[[#This Row],[Numeric Month]],$N$5:$N$11,$O$5:$O$11)</f>
        <v>Mar</v>
      </c>
      <c r="K9984" t="str">
        <f>_xlfn.XLOOKUP(Table6[[#This Row],[Loan Date]],$Q$5:$Q$152,$R$5:$R$152)</f>
        <v>Saturday</v>
      </c>
      <c r="L9984" t="str">
        <f>_xlfn.XLOOKUP(Table6[[#This Row],[Loan Date]],$Q$5:$Q$152,$S$5:$S$152)</f>
        <v>Week 8</v>
      </c>
    </row>
    <row r="9985" spans="1:12" x14ac:dyDescent="0.2">
      <c r="A9985" s="1">
        <v>44989</v>
      </c>
      <c r="B9985" t="s">
        <v>5</v>
      </c>
      <c r="C9985" s="1">
        <v>44996</v>
      </c>
      <c r="D9985" t="s">
        <v>547</v>
      </c>
      <c r="E9985" t="s">
        <v>52</v>
      </c>
      <c r="F9985" t="s">
        <v>51</v>
      </c>
      <c r="G9985" t="s">
        <v>1</v>
      </c>
      <c r="H9985" t="s">
        <v>0</v>
      </c>
      <c r="I9985">
        <f>MONTH(Table6[[#This Row],[Loan Date]])</f>
        <v>3</v>
      </c>
      <c r="J9985" t="str">
        <f>_xlfn.XLOOKUP(Table6[[#This Row],[Numeric Month]],$N$5:$N$11,$O$5:$O$11)</f>
        <v>Mar</v>
      </c>
      <c r="K9985" t="str">
        <f>_xlfn.XLOOKUP(Table6[[#This Row],[Loan Date]],$Q$5:$Q$152,$R$5:$R$152)</f>
        <v>Saturday</v>
      </c>
      <c r="L9985" t="str">
        <f>_xlfn.XLOOKUP(Table6[[#This Row],[Loan Date]],$Q$5:$Q$152,$S$5:$S$152)</f>
        <v>Week 8</v>
      </c>
    </row>
    <row r="9986" spans="1:12" x14ac:dyDescent="0.2">
      <c r="A9986" s="1">
        <v>44989</v>
      </c>
      <c r="B9986" t="s">
        <v>5</v>
      </c>
      <c r="C9986" s="1">
        <v>44989</v>
      </c>
      <c r="D9986" t="s">
        <v>670</v>
      </c>
      <c r="E9986" t="s">
        <v>59</v>
      </c>
      <c r="F9986" t="s">
        <v>58</v>
      </c>
      <c r="G9986" t="s">
        <v>39</v>
      </c>
      <c r="H9986" t="s">
        <v>0</v>
      </c>
      <c r="I9986">
        <f>MONTH(Table6[[#This Row],[Loan Date]])</f>
        <v>3</v>
      </c>
      <c r="J9986" t="str">
        <f>_xlfn.XLOOKUP(Table6[[#This Row],[Numeric Month]],$N$5:$N$11,$O$5:$O$11)</f>
        <v>Mar</v>
      </c>
      <c r="K9986" t="str">
        <f>_xlfn.XLOOKUP(Table6[[#This Row],[Loan Date]],$Q$5:$Q$152,$R$5:$R$152)</f>
        <v>Saturday</v>
      </c>
      <c r="L9986" t="str">
        <f>_xlfn.XLOOKUP(Table6[[#This Row],[Loan Date]],$Q$5:$Q$152,$S$5:$S$152)</f>
        <v>Week 8</v>
      </c>
    </row>
    <row r="9987" spans="1:12" x14ac:dyDescent="0.2">
      <c r="A9987" s="1">
        <v>44990</v>
      </c>
      <c r="B9987" t="s">
        <v>7</v>
      </c>
      <c r="C9987" s="1">
        <v>45004</v>
      </c>
      <c r="D9987" t="s">
        <v>675</v>
      </c>
      <c r="E9987" t="s">
        <v>9</v>
      </c>
      <c r="F9987" t="s">
        <v>8</v>
      </c>
      <c r="G9987" t="s">
        <v>1</v>
      </c>
      <c r="H9987" t="s">
        <v>0</v>
      </c>
      <c r="I9987">
        <f>MONTH(Table6[[#This Row],[Loan Date]])</f>
        <v>3</v>
      </c>
      <c r="J9987" t="str">
        <f>_xlfn.XLOOKUP(Table6[[#This Row],[Numeric Month]],$N$5:$N$11,$O$5:$O$11)</f>
        <v>Mar</v>
      </c>
      <c r="K9987" t="str">
        <f>_xlfn.XLOOKUP(Table6[[#This Row],[Loan Date]],$Q$5:$Q$152,$R$5:$R$152)</f>
        <v>Sunday</v>
      </c>
      <c r="L9987" t="str">
        <f>_xlfn.XLOOKUP(Table6[[#This Row],[Loan Date]],$Q$5:$Q$152,$S$5:$S$152)</f>
        <v>Week 8</v>
      </c>
    </row>
    <row r="9988" spans="1:12" x14ac:dyDescent="0.2">
      <c r="A9988" s="1">
        <v>44990</v>
      </c>
      <c r="B9988" t="s">
        <v>7</v>
      </c>
      <c r="C9988" s="1">
        <v>44990</v>
      </c>
      <c r="D9988" t="s">
        <v>674</v>
      </c>
      <c r="E9988" t="s">
        <v>23</v>
      </c>
      <c r="F9988" t="s">
        <v>23</v>
      </c>
      <c r="G9988" t="s">
        <v>20</v>
      </c>
      <c r="H9988" t="s">
        <v>0</v>
      </c>
      <c r="I9988">
        <f>MONTH(Table6[[#This Row],[Loan Date]])</f>
        <v>3</v>
      </c>
      <c r="J9988" t="str">
        <f>_xlfn.XLOOKUP(Table6[[#This Row],[Numeric Month]],$N$5:$N$11,$O$5:$O$11)</f>
        <v>Mar</v>
      </c>
      <c r="K9988" t="str">
        <f>_xlfn.XLOOKUP(Table6[[#This Row],[Loan Date]],$Q$5:$Q$152,$R$5:$R$152)</f>
        <v>Sunday</v>
      </c>
      <c r="L9988" t="str">
        <f>_xlfn.XLOOKUP(Table6[[#This Row],[Loan Date]],$Q$5:$Q$152,$S$5:$S$152)</f>
        <v>Week 8</v>
      </c>
    </row>
    <row r="9989" spans="1:12" x14ac:dyDescent="0.2">
      <c r="A9989" s="1">
        <v>44990</v>
      </c>
      <c r="B9989" t="s">
        <v>7</v>
      </c>
      <c r="C9989" s="1">
        <v>44990</v>
      </c>
      <c r="D9989" t="s">
        <v>673</v>
      </c>
      <c r="E9989" t="s">
        <v>21</v>
      </c>
      <c r="F9989" t="s">
        <v>21</v>
      </c>
      <c r="G9989" t="s">
        <v>20</v>
      </c>
      <c r="H9989" t="s">
        <v>0</v>
      </c>
      <c r="I9989">
        <f>MONTH(Table6[[#This Row],[Loan Date]])</f>
        <v>3</v>
      </c>
      <c r="J9989" t="str">
        <f>_xlfn.XLOOKUP(Table6[[#This Row],[Numeric Month]],$N$5:$N$11,$O$5:$O$11)</f>
        <v>Mar</v>
      </c>
      <c r="K9989" t="str">
        <f>_xlfn.XLOOKUP(Table6[[#This Row],[Loan Date]],$Q$5:$Q$152,$R$5:$R$152)</f>
        <v>Sunday</v>
      </c>
      <c r="L9989" t="str">
        <f>_xlfn.XLOOKUP(Table6[[#This Row],[Loan Date]],$Q$5:$Q$152,$S$5:$S$152)</f>
        <v>Week 8</v>
      </c>
    </row>
    <row r="9990" spans="1:12" x14ac:dyDescent="0.2">
      <c r="A9990" s="1">
        <v>44990</v>
      </c>
      <c r="B9990" t="s">
        <v>7</v>
      </c>
      <c r="C9990" s="1">
        <v>44990</v>
      </c>
      <c r="D9990" t="s">
        <v>561</v>
      </c>
      <c r="E9990" t="s">
        <v>49</v>
      </c>
      <c r="F9990" t="s">
        <v>49</v>
      </c>
      <c r="G9990" t="s">
        <v>20</v>
      </c>
      <c r="H9990" t="s">
        <v>0</v>
      </c>
      <c r="I9990">
        <f>MONTH(Table6[[#This Row],[Loan Date]])</f>
        <v>3</v>
      </c>
      <c r="J9990" t="str">
        <f>_xlfn.XLOOKUP(Table6[[#This Row],[Numeric Month]],$N$5:$N$11,$O$5:$O$11)</f>
        <v>Mar</v>
      </c>
      <c r="K9990" t="str">
        <f>_xlfn.XLOOKUP(Table6[[#This Row],[Loan Date]],$Q$5:$Q$152,$R$5:$R$152)</f>
        <v>Sunday</v>
      </c>
      <c r="L9990" t="str">
        <f>_xlfn.XLOOKUP(Table6[[#This Row],[Loan Date]],$Q$5:$Q$152,$S$5:$S$152)</f>
        <v>Week 8</v>
      </c>
    </row>
    <row r="9991" spans="1:12" x14ac:dyDescent="0.2">
      <c r="A9991" s="1">
        <v>44990</v>
      </c>
      <c r="B9991" t="s">
        <v>5</v>
      </c>
      <c r="C9991" s="1">
        <v>44990</v>
      </c>
      <c r="D9991" t="s">
        <v>471</v>
      </c>
      <c r="E9991" t="s">
        <v>12</v>
      </c>
      <c r="F9991" t="s">
        <v>12</v>
      </c>
      <c r="G9991" t="s">
        <v>11</v>
      </c>
      <c r="H9991" t="s">
        <v>0</v>
      </c>
      <c r="I9991">
        <f>MONTH(Table6[[#This Row],[Loan Date]])</f>
        <v>3</v>
      </c>
      <c r="J9991" t="str">
        <f>_xlfn.XLOOKUP(Table6[[#This Row],[Numeric Month]],$N$5:$N$11,$O$5:$O$11)</f>
        <v>Mar</v>
      </c>
      <c r="K9991" t="str">
        <f>_xlfn.XLOOKUP(Table6[[#This Row],[Loan Date]],$Q$5:$Q$152,$R$5:$R$152)</f>
        <v>Sunday</v>
      </c>
      <c r="L9991" t="str">
        <f>_xlfn.XLOOKUP(Table6[[#This Row],[Loan Date]],$Q$5:$Q$152,$S$5:$S$152)</f>
        <v>Week 8</v>
      </c>
    </row>
    <row r="9992" spans="1:12" x14ac:dyDescent="0.2">
      <c r="A9992" s="1">
        <v>44990</v>
      </c>
      <c r="B9992" t="s">
        <v>5</v>
      </c>
      <c r="C9992" s="1">
        <v>44990</v>
      </c>
      <c r="D9992" t="s">
        <v>200</v>
      </c>
      <c r="E9992" t="s">
        <v>23</v>
      </c>
      <c r="F9992" t="s">
        <v>23</v>
      </c>
      <c r="G9992" t="s">
        <v>20</v>
      </c>
      <c r="H9992" t="s">
        <v>0</v>
      </c>
      <c r="I9992">
        <f>MONTH(Table6[[#This Row],[Loan Date]])</f>
        <v>3</v>
      </c>
      <c r="J9992" t="str">
        <f>_xlfn.XLOOKUP(Table6[[#This Row],[Numeric Month]],$N$5:$N$11,$O$5:$O$11)</f>
        <v>Mar</v>
      </c>
      <c r="K9992" t="str">
        <f>_xlfn.XLOOKUP(Table6[[#This Row],[Loan Date]],$Q$5:$Q$152,$R$5:$R$152)</f>
        <v>Sunday</v>
      </c>
      <c r="L9992" t="str">
        <f>_xlfn.XLOOKUP(Table6[[#This Row],[Loan Date]],$Q$5:$Q$152,$S$5:$S$152)</f>
        <v>Week 8</v>
      </c>
    </row>
    <row r="9993" spans="1:12" x14ac:dyDescent="0.2">
      <c r="A9993" s="1">
        <v>44990</v>
      </c>
      <c r="B9993" t="s">
        <v>5</v>
      </c>
      <c r="C9993" s="1">
        <v>44990</v>
      </c>
      <c r="D9993" t="s">
        <v>165</v>
      </c>
      <c r="E9993" t="s">
        <v>21</v>
      </c>
      <c r="F9993" t="s">
        <v>21</v>
      </c>
      <c r="G9993" t="s">
        <v>20</v>
      </c>
      <c r="H9993" t="s">
        <v>0</v>
      </c>
      <c r="I9993">
        <f>MONTH(Table6[[#This Row],[Loan Date]])</f>
        <v>3</v>
      </c>
      <c r="J9993" t="str">
        <f>_xlfn.XLOOKUP(Table6[[#This Row],[Numeric Month]],$N$5:$N$11,$O$5:$O$11)</f>
        <v>Mar</v>
      </c>
      <c r="K9993" t="str">
        <f>_xlfn.XLOOKUP(Table6[[#This Row],[Loan Date]],$Q$5:$Q$152,$R$5:$R$152)</f>
        <v>Sunday</v>
      </c>
      <c r="L9993" t="str">
        <f>_xlfn.XLOOKUP(Table6[[#This Row],[Loan Date]],$Q$5:$Q$152,$S$5:$S$152)</f>
        <v>Week 8</v>
      </c>
    </row>
    <row r="9994" spans="1:12" x14ac:dyDescent="0.2">
      <c r="A9994" s="1">
        <v>44990</v>
      </c>
      <c r="B9994" t="s">
        <v>5</v>
      </c>
      <c r="C9994" s="1">
        <v>44990</v>
      </c>
      <c r="D9994" t="s">
        <v>468</v>
      </c>
      <c r="E9994" t="s">
        <v>122</v>
      </c>
      <c r="F9994" t="s">
        <v>122</v>
      </c>
      <c r="G9994" t="s">
        <v>11</v>
      </c>
      <c r="H9994" t="s">
        <v>0</v>
      </c>
      <c r="I9994">
        <f>MONTH(Table6[[#This Row],[Loan Date]])</f>
        <v>3</v>
      </c>
      <c r="J9994" t="str">
        <f>_xlfn.XLOOKUP(Table6[[#This Row],[Numeric Month]],$N$5:$N$11,$O$5:$O$11)</f>
        <v>Mar</v>
      </c>
      <c r="K9994" t="str">
        <f>_xlfn.XLOOKUP(Table6[[#This Row],[Loan Date]],$Q$5:$Q$152,$R$5:$R$152)</f>
        <v>Sunday</v>
      </c>
      <c r="L9994" t="str">
        <f>_xlfn.XLOOKUP(Table6[[#This Row],[Loan Date]],$Q$5:$Q$152,$S$5:$S$152)</f>
        <v>Week 8</v>
      </c>
    </row>
    <row r="9995" spans="1:12" x14ac:dyDescent="0.2">
      <c r="A9995" s="1">
        <v>44990</v>
      </c>
      <c r="B9995" t="s">
        <v>107</v>
      </c>
      <c r="C9995" s="1">
        <v>45004</v>
      </c>
      <c r="D9995" t="s">
        <v>56</v>
      </c>
      <c r="E9995" t="s">
        <v>52</v>
      </c>
      <c r="F9995" t="s">
        <v>51</v>
      </c>
      <c r="G9995" t="s">
        <v>1</v>
      </c>
      <c r="H9995" t="s">
        <v>0</v>
      </c>
      <c r="I9995">
        <f>MONTH(Table6[[#This Row],[Loan Date]])</f>
        <v>3</v>
      </c>
      <c r="J9995" t="str">
        <f>_xlfn.XLOOKUP(Table6[[#This Row],[Numeric Month]],$N$5:$N$11,$O$5:$O$11)</f>
        <v>Mar</v>
      </c>
      <c r="K9995" t="str">
        <f>_xlfn.XLOOKUP(Table6[[#This Row],[Loan Date]],$Q$5:$Q$152,$R$5:$R$152)</f>
        <v>Sunday</v>
      </c>
      <c r="L9995" t="str">
        <f>_xlfn.XLOOKUP(Table6[[#This Row],[Loan Date]],$Q$5:$Q$152,$S$5:$S$152)</f>
        <v>Week 8</v>
      </c>
    </row>
    <row r="9996" spans="1:12" x14ac:dyDescent="0.2">
      <c r="A9996" s="1">
        <v>44990</v>
      </c>
      <c r="B9996" t="s">
        <v>7</v>
      </c>
      <c r="C9996" s="1">
        <v>45004</v>
      </c>
      <c r="D9996" t="s">
        <v>255</v>
      </c>
      <c r="E9996" t="s">
        <v>52</v>
      </c>
      <c r="F9996" t="s">
        <v>51</v>
      </c>
      <c r="G9996" t="s">
        <v>1</v>
      </c>
      <c r="H9996" t="s">
        <v>0</v>
      </c>
      <c r="I9996">
        <f>MONTH(Table6[[#This Row],[Loan Date]])</f>
        <v>3</v>
      </c>
      <c r="J9996" t="str">
        <f>_xlfn.XLOOKUP(Table6[[#This Row],[Numeric Month]],$N$5:$N$11,$O$5:$O$11)</f>
        <v>Mar</v>
      </c>
      <c r="K9996" t="str">
        <f>_xlfn.XLOOKUP(Table6[[#This Row],[Loan Date]],$Q$5:$Q$152,$R$5:$R$152)</f>
        <v>Sunday</v>
      </c>
      <c r="L9996" t="str">
        <f>_xlfn.XLOOKUP(Table6[[#This Row],[Loan Date]],$Q$5:$Q$152,$S$5:$S$152)</f>
        <v>Week 8</v>
      </c>
    </row>
    <row r="9997" spans="1:12" x14ac:dyDescent="0.2">
      <c r="A9997" s="1">
        <v>44990</v>
      </c>
      <c r="B9997" t="s">
        <v>7</v>
      </c>
      <c r="C9997" s="1">
        <v>45004</v>
      </c>
      <c r="D9997" t="s">
        <v>109</v>
      </c>
      <c r="E9997" t="s">
        <v>15</v>
      </c>
      <c r="F9997" t="s">
        <v>14</v>
      </c>
      <c r="G9997" t="s">
        <v>1</v>
      </c>
      <c r="H9997" t="s">
        <v>0</v>
      </c>
      <c r="I9997">
        <f>MONTH(Table6[[#This Row],[Loan Date]])</f>
        <v>3</v>
      </c>
      <c r="J9997" t="str">
        <f>_xlfn.XLOOKUP(Table6[[#This Row],[Numeric Month]],$N$5:$N$11,$O$5:$O$11)</f>
        <v>Mar</v>
      </c>
      <c r="K9997" t="str">
        <f>_xlfn.XLOOKUP(Table6[[#This Row],[Loan Date]],$Q$5:$Q$152,$R$5:$R$152)</f>
        <v>Sunday</v>
      </c>
      <c r="L9997" t="str">
        <f>_xlfn.XLOOKUP(Table6[[#This Row],[Loan Date]],$Q$5:$Q$152,$S$5:$S$152)</f>
        <v>Week 8</v>
      </c>
    </row>
    <row r="9998" spans="1:12" x14ac:dyDescent="0.2">
      <c r="A9998" s="1">
        <v>44990</v>
      </c>
      <c r="B9998" t="s">
        <v>5</v>
      </c>
      <c r="C9998" s="1">
        <v>44990</v>
      </c>
      <c r="D9998" t="s">
        <v>672</v>
      </c>
      <c r="E9998" t="s">
        <v>148</v>
      </c>
      <c r="F9998" t="s">
        <v>147</v>
      </c>
      <c r="G9998" t="s">
        <v>20</v>
      </c>
      <c r="H9998" t="s">
        <v>0</v>
      </c>
      <c r="I9998">
        <f>MONTH(Table6[[#This Row],[Loan Date]])</f>
        <v>3</v>
      </c>
      <c r="J9998" t="str">
        <f>_xlfn.XLOOKUP(Table6[[#This Row],[Numeric Month]],$N$5:$N$11,$O$5:$O$11)</f>
        <v>Mar</v>
      </c>
      <c r="K9998" t="str">
        <f>_xlfn.XLOOKUP(Table6[[#This Row],[Loan Date]],$Q$5:$Q$152,$R$5:$R$152)</f>
        <v>Sunday</v>
      </c>
      <c r="L9998" t="str">
        <f>_xlfn.XLOOKUP(Table6[[#This Row],[Loan Date]],$Q$5:$Q$152,$S$5:$S$152)</f>
        <v>Week 8</v>
      </c>
    </row>
    <row r="9999" spans="1:12" x14ac:dyDescent="0.2">
      <c r="A9999" s="1">
        <v>44990</v>
      </c>
      <c r="B9999" t="s">
        <v>7</v>
      </c>
      <c r="C9999" s="1">
        <v>44990</v>
      </c>
      <c r="D9999" t="s">
        <v>299</v>
      </c>
      <c r="E9999" t="s">
        <v>23</v>
      </c>
      <c r="F9999" t="s">
        <v>23</v>
      </c>
      <c r="G9999" t="s">
        <v>20</v>
      </c>
      <c r="H9999" t="s">
        <v>0</v>
      </c>
      <c r="I9999">
        <f>MONTH(Table6[[#This Row],[Loan Date]])</f>
        <v>3</v>
      </c>
      <c r="J9999" t="str">
        <f>_xlfn.XLOOKUP(Table6[[#This Row],[Numeric Month]],$N$5:$N$11,$O$5:$O$11)</f>
        <v>Mar</v>
      </c>
      <c r="K9999" t="str">
        <f>_xlfn.XLOOKUP(Table6[[#This Row],[Loan Date]],$Q$5:$Q$152,$R$5:$R$152)</f>
        <v>Sunday</v>
      </c>
      <c r="L9999" t="str">
        <f>_xlfn.XLOOKUP(Table6[[#This Row],[Loan Date]],$Q$5:$Q$152,$S$5:$S$152)</f>
        <v>Week 8</v>
      </c>
    </row>
    <row r="10000" spans="1:12" x14ac:dyDescent="0.2">
      <c r="A10000" s="1">
        <v>44990</v>
      </c>
      <c r="B10000" t="s">
        <v>7</v>
      </c>
      <c r="C10000" s="1">
        <v>44990</v>
      </c>
      <c r="D10000" t="s">
        <v>280</v>
      </c>
      <c r="E10000" t="s">
        <v>37</v>
      </c>
      <c r="F10000" t="s">
        <v>37</v>
      </c>
      <c r="G10000" t="s">
        <v>20</v>
      </c>
      <c r="H10000" t="s">
        <v>0</v>
      </c>
      <c r="I10000">
        <f>MONTH(Table6[[#This Row],[Loan Date]])</f>
        <v>3</v>
      </c>
      <c r="J10000" t="str">
        <f>_xlfn.XLOOKUP(Table6[[#This Row],[Numeric Month]],$N$5:$N$11,$O$5:$O$11)</f>
        <v>Mar</v>
      </c>
      <c r="K10000" t="str">
        <f>_xlfn.XLOOKUP(Table6[[#This Row],[Loan Date]],$Q$5:$Q$152,$R$5:$R$152)</f>
        <v>Sunday</v>
      </c>
      <c r="L10000" t="str">
        <f>_xlfn.XLOOKUP(Table6[[#This Row],[Loan Date]],$Q$5:$Q$152,$S$5:$S$152)</f>
        <v>Week 8</v>
      </c>
    </row>
    <row r="10001" spans="1:12" x14ac:dyDescent="0.2">
      <c r="A10001" s="1">
        <v>44990</v>
      </c>
      <c r="B10001" t="s">
        <v>7</v>
      </c>
      <c r="C10001" s="1">
        <v>44990</v>
      </c>
      <c r="D10001" t="s">
        <v>498</v>
      </c>
      <c r="E10001" t="s">
        <v>37</v>
      </c>
      <c r="F10001" t="s">
        <v>37</v>
      </c>
      <c r="G10001" t="s">
        <v>20</v>
      </c>
      <c r="H10001" t="s">
        <v>0</v>
      </c>
      <c r="I10001">
        <f>MONTH(Table6[[#This Row],[Loan Date]])</f>
        <v>3</v>
      </c>
      <c r="J10001" t="str">
        <f>_xlfn.XLOOKUP(Table6[[#This Row],[Numeric Month]],$N$5:$N$11,$O$5:$O$11)</f>
        <v>Mar</v>
      </c>
      <c r="K10001" t="str">
        <f>_xlfn.XLOOKUP(Table6[[#This Row],[Loan Date]],$Q$5:$Q$152,$R$5:$R$152)</f>
        <v>Sunday</v>
      </c>
      <c r="L10001" t="str">
        <f>_xlfn.XLOOKUP(Table6[[#This Row],[Loan Date]],$Q$5:$Q$152,$S$5:$S$152)</f>
        <v>Week 8</v>
      </c>
    </row>
    <row r="10002" spans="1:12" x14ac:dyDescent="0.2">
      <c r="A10002" s="1">
        <v>44991</v>
      </c>
      <c r="B10002" t="s">
        <v>5</v>
      </c>
      <c r="C10002" s="1">
        <v>44998</v>
      </c>
      <c r="D10002" t="s">
        <v>281</v>
      </c>
      <c r="E10002" t="s">
        <v>52</v>
      </c>
      <c r="F10002" t="s">
        <v>51</v>
      </c>
      <c r="G10002" t="s">
        <v>1</v>
      </c>
      <c r="H10002" t="s">
        <v>0</v>
      </c>
      <c r="I10002">
        <f>MONTH(Table6[[#This Row],[Loan Date]])</f>
        <v>3</v>
      </c>
      <c r="J10002" t="str">
        <f>_xlfn.XLOOKUP(Table6[[#This Row],[Numeric Month]],$N$5:$N$11,$O$5:$O$11)</f>
        <v>Mar</v>
      </c>
      <c r="K10002" t="str">
        <f>_xlfn.XLOOKUP(Table6[[#This Row],[Loan Date]],$Q$5:$Q$152,$R$5:$R$152)</f>
        <v>Monday</v>
      </c>
      <c r="L10002" t="str">
        <f>_xlfn.XLOOKUP(Table6[[#This Row],[Loan Date]],$Q$5:$Q$152,$S$5:$S$152)</f>
        <v>Week 9</v>
      </c>
    </row>
    <row r="10003" spans="1:12" x14ac:dyDescent="0.2">
      <c r="A10003" s="1">
        <v>44991</v>
      </c>
      <c r="B10003" t="s">
        <v>5</v>
      </c>
      <c r="C10003" s="1">
        <v>45005</v>
      </c>
      <c r="D10003" t="s">
        <v>28</v>
      </c>
      <c r="E10003" t="s">
        <v>15</v>
      </c>
      <c r="F10003" t="s">
        <v>14</v>
      </c>
      <c r="G10003" t="s">
        <v>1</v>
      </c>
      <c r="H10003" t="s">
        <v>0</v>
      </c>
      <c r="I10003">
        <f>MONTH(Table6[[#This Row],[Loan Date]])</f>
        <v>3</v>
      </c>
      <c r="J10003" t="str">
        <f>_xlfn.XLOOKUP(Table6[[#This Row],[Numeric Month]],$N$5:$N$11,$O$5:$O$11)</f>
        <v>Mar</v>
      </c>
      <c r="K10003" t="str">
        <f>_xlfn.XLOOKUP(Table6[[#This Row],[Loan Date]],$Q$5:$Q$152,$R$5:$R$152)</f>
        <v>Monday</v>
      </c>
      <c r="L10003" t="str">
        <f>_xlfn.XLOOKUP(Table6[[#This Row],[Loan Date]],$Q$5:$Q$152,$S$5:$S$152)</f>
        <v>Week 9</v>
      </c>
    </row>
    <row r="10004" spans="1:12" x14ac:dyDescent="0.2">
      <c r="A10004" s="1">
        <v>44991</v>
      </c>
      <c r="B10004" t="s">
        <v>7</v>
      </c>
      <c r="C10004" s="1">
        <v>44998</v>
      </c>
      <c r="D10004" t="s">
        <v>93</v>
      </c>
      <c r="E10004" t="s">
        <v>15</v>
      </c>
      <c r="F10004" t="s">
        <v>14</v>
      </c>
      <c r="G10004" t="s">
        <v>1</v>
      </c>
      <c r="H10004" t="s">
        <v>0</v>
      </c>
      <c r="I10004">
        <f>MONTH(Table6[[#This Row],[Loan Date]])</f>
        <v>3</v>
      </c>
      <c r="J10004" t="str">
        <f>_xlfn.XLOOKUP(Table6[[#This Row],[Numeric Month]],$N$5:$N$11,$O$5:$O$11)</f>
        <v>Mar</v>
      </c>
      <c r="K10004" t="str">
        <f>_xlfn.XLOOKUP(Table6[[#This Row],[Loan Date]],$Q$5:$Q$152,$R$5:$R$152)</f>
        <v>Monday</v>
      </c>
      <c r="L10004" t="str">
        <f>_xlfn.XLOOKUP(Table6[[#This Row],[Loan Date]],$Q$5:$Q$152,$S$5:$S$152)</f>
        <v>Week 9</v>
      </c>
    </row>
    <row r="10005" spans="1:12" x14ac:dyDescent="0.2">
      <c r="A10005" s="1">
        <v>44991</v>
      </c>
      <c r="B10005" t="s">
        <v>7</v>
      </c>
      <c r="C10005" s="1">
        <v>45005</v>
      </c>
      <c r="D10005" t="s">
        <v>207</v>
      </c>
      <c r="E10005" t="s">
        <v>9</v>
      </c>
      <c r="F10005" t="s">
        <v>8</v>
      </c>
      <c r="G10005" t="s">
        <v>1</v>
      </c>
      <c r="H10005" t="s">
        <v>0</v>
      </c>
      <c r="I10005">
        <f>MONTH(Table6[[#This Row],[Loan Date]])</f>
        <v>3</v>
      </c>
      <c r="J10005" t="str">
        <f>_xlfn.XLOOKUP(Table6[[#This Row],[Numeric Month]],$N$5:$N$11,$O$5:$O$11)</f>
        <v>Mar</v>
      </c>
      <c r="K10005" t="str">
        <f>_xlfn.XLOOKUP(Table6[[#This Row],[Loan Date]],$Q$5:$Q$152,$R$5:$R$152)</f>
        <v>Monday</v>
      </c>
      <c r="L10005" t="str">
        <f>_xlfn.XLOOKUP(Table6[[#This Row],[Loan Date]],$Q$5:$Q$152,$S$5:$S$152)</f>
        <v>Week 9</v>
      </c>
    </row>
    <row r="10006" spans="1:12" x14ac:dyDescent="0.2">
      <c r="A10006" s="1">
        <v>44991</v>
      </c>
      <c r="B10006" t="s">
        <v>7</v>
      </c>
      <c r="C10006" s="1">
        <v>44991</v>
      </c>
      <c r="D10006" t="s">
        <v>267</v>
      </c>
      <c r="E10006" t="s">
        <v>37</v>
      </c>
      <c r="F10006" t="s">
        <v>37</v>
      </c>
      <c r="G10006" t="s">
        <v>20</v>
      </c>
      <c r="H10006" t="s">
        <v>0</v>
      </c>
      <c r="I10006">
        <f>MONTH(Table6[[#This Row],[Loan Date]])</f>
        <v>3</v>
      </c>
      <c r="J10006" t="str">
        <f>_xlfn.XLOOKUP(Table6[[#This Row],[Numeric Month]],$N$5:$N$11,$O$5:$O$11)</f>
        <v>Mar</v>
      </c>
      <c r="K10006" t="str">
        <f>_xlfn.XLOOKUP(Table6[[#This Row],[Loan Date]],$Q$5:$Q$152,$R$5:$R$152)</f>
        <v>Monday</v>
      </c>
      <c r="L10006" t="str">
        <f>_xlfn.XLOOKUP(Table6[[#This Row],[Loan Date]],$Q$5:$Q$152,$S$5:$S$152)</f>
        <v>Week 9</v>
      </c>
    </row>
    <row r="10007" spans="1:12" x14ac:dyDescent="0.2">
      <c r="A10007" s="1">
        <v>44991</v>
      </c>
      <c r="B10007" t="s">
        <v>5</v>
      </c>
      <c r="C10007" s="1">
        <v>44991</v>
      </c>
      <c r="D10007" t="s">
        <v>208</v>
      </c>
      <c r="E10007" t="s">
        <v>41</v>
      </c>
      <c r="F10007" t="s">
        <v>40</v>
      </c>
      <c r="G10007" t="s">
        <v>39</v>
      </c>
      <c r="H10007" t="s">
        <v>0</v>
      </c>
      <c r="I10007">
        <f>MONTH(Table6[[#This Row],[Loan Date]])</f>
        <v>3</v>
      </c>
      <c r="J10007" t="str">
        <f>_xlfn.XLOOKUP(Table6[[#This Row],[Numeric Month]],$N$5:$N$11,$O$5:$O$11)</f>
        <v>Mar</v>
      </c>
      <c r="K10007" t="str">
        <f>_xlfn.XLOOKUP(Table6[[#This Row],[Loan Date]],$Q$5:$Q$152,$R$5:$R$152)</f>
        <v>Monday</v>
      </c>
      <c r="L10007" t="str">
        <f>_xlfn.XLOOKUP(Table6[[#This Row],[Loan Date]],$Q$5:$Q$152,$S$5:$S$152)</f>
        <v>Week 9</v>
      </c>
    </row>
    <row r="10008" spans="1:12" x14ac:dyDescent="0.2">
      <c r="A10008" s="1">
        <v>44991</v>
      </c>
      <c r="B10008" t="s">
        <v>7</v>
      </c>
      <c r="C10008" s="1">
        <v>44991</v>
      </c>
      <c r="D10008" t="s">
        <v>336</v>
      </c>
      <c r="E10008" t="s">
        <v>168</v>
      </c>
      <c r="F10008" t="s">
        <v>168</v>
      </c>
      <c r="G10008" t="s">
        <v>20</v>
      </c>
      <c r="H10008" t="s">
        <v>0</v>
      </c>
      <c r="I10008">
        <f>MONTH(Table6[[#This Row],[Loan Date]])</f>
        <v>3</v>
      </c>
      <c r="J10008" t="str">
        <f>_xlfn.XLOOKUP(Table6[[#This Row],[Numeric Month]],$N$5:$N$11,$O$5:$O$11)</f>
        <v>Mar</v>
      </c>
      <c r="K10008" t="str">
        <f>_xlfn.XLOOKUP(Table6[[#This Row],[Loan Date]],$Q$5:$Q$152,$R$5:$R$152)</f>
        <v>Monday</v>
      </c>
      <c r="L10008" t="str">
        <f>_xlfn.XLOOKUP(Table6[[#This Row],[Loan Date]],$Q$5:$Q$152,$S$5:$S$152)</f>
        <v>Week 9</v>
      </c>
    </row>
    <row r="10009" spans="1:12" x14ac:dyDescent="0.2">
      <c r="A10009" s="1">
        <v>44991</v>
      </c>
      <c r="B10009" t="s">
        <v>7</v>
      </c>
      <c r="C10009" s="1">
        <v>45005</v>
      </c>
      <c r="D10009" t="s">
        <v>293</v>
      </c>
      <c r="E10009" t="s">
        <v>9</v>
      </c>
      <c r="F10009" t="s">
        <v>8</v>
      </c>
      <c r="G10009" t="s">
        <v>1</v>
      </c>
      <c r="H10009" t="s">
        <v>0</v>
      </c>
      <c r="I10009">
        <f>MONTH(Table6[[#This Row],[Loan Date]])</f>
        <v>3</v>
      </c>
      <c r="J10009" t="str">
        <f>_xlfn.XLOOKUP(Table6[[#This Row],[Numeric Month]],$N$5:$N$11,$O$5:$O$11)</f>
        <v>Mar</v>
      </c>
      <c r="K10009" t="str">
        <f>_xlfn.XLOOKUP(Table6[[#This Row],[Loan Date]],$Q$5:$Q$152,$R$5:$R$152)</f>
        <v>Monday</v>
      </c>
      <c r="L10009" t="str">
        <f>_xlfn.XLOOKUP(Table6[[#This Row],[Loan Date]],$Q$5:$Q$152,$S$5:$S$152)</f>
        <v>Week 9</v>
      </c>
    </row>
    <row r="10010" spans="1:12" x14ac:dyDescent="0.2">
      <c r="A10010" s="1">
        <v>44991</v>
      </c>
      <c r="B10010" t="s">
        <v>5</v>
      </c>
      <c r="C10010" s="1">
        <v>44991</v>
      </c>
      <c r="D10010" t="s">
        <v>523</v>
      </c>
      <c r="E10010" t="s">
        <v>168</v>
      </c>
      <c r="F10010" t="s">
        <v>168</v>
      </c>
      <c r="G10010" t="s">
        <v>20</v>
      </c>
      <c r="H10010" t="s">
        <v>0</v>
      </c>
      <c r="I10010">
        <f>MONTH(Table6[[#This Row],[Loan Date]])</f>
        <v>3</v>
      </c>
      <c r="J10010" t="str">
        <f>_xlfn.XLOOKUP(Table6[[#This Row],[Numeric Month]],$N$5:$N$11,$O$5:$O$11)</f>
        <v>Mar</v>
      </c>
      <c r="K10010" t="str">
        <f>_xlfn.XLOOKUP(Table6[[#This Row],[Loan Date]],$Q$5:$Q$152,$R$5:$R$152)</f>
        <v>Monday</v>
      </c>
      <c r="L10010" t="str">
        <f>_xlfn.XLOOKUP(Table6[[#This Row],[Loan Date]],$Q$5:$Q$152,$S$5:$S$152)</f>
        <v>Week 9</v>
      </c>
    </row>
    <row r="10011" spans="1:12" x14ac:dyDescent="0.2">
      <c r="A10011" s="1">
        <v>44991</v>
      </c>
      <c r="B10011" t="s">
        <v>7</v>
      </c>
      <c r="C10011" s="1">
        <v>44991</v>
      </c>
      <c r="D10011" t="s">
        <v>57</v>
      </c>
      <c r="E10011" t="s">
        <v>37</v>
      </c>
      <c r="F10011" t="s">
        <v>37</v>
      </c>
      <c r="G10011" t="s">
        <v>20</v>
      </c>
      <c r="H10011" t="s">
        <v>0</v>
      </c>
      <c r="I10011">
        <f>MONTH(Table6[[#This Row],[Loan Date]])</f>
        <v>3</v>
      </c>
      <c r="J10011" t="str">
        <f>_xlfn.XLOOKUP(Table6[[#This Row],[Numeric Month]],$N$5:$N$11,$O$5:$O$11)</f>
        <v>Mar</v>
      </c>
      <c r="K10011" t="str">
        <f>_xlfn.XLOOKUP(Table6[[#This Row],[Loan Date]],$Q$5:$Q$152,$R$5:$R$152)</f>
        <v>Monday</v>
      </c>
      <c r="L10011" t="str">
        <f>_xlfn.XLOOKUP(Table6[[#This Row],[Loan Date]],$Q$5:$Q$152,$S$5:$S$152)</f>
        <v>Week 9</v>
      </c>
    </row>
    <row r="10012" spans="1:12" x14ac:dyDescent="0.2">
      <c r="A10012" s="1">
        <v>44991</v>
      </c>
      <c r="B10012" t="s">
        <v>5</v>
      </c>
      <c r="C10012" s="1">
        <v>45005</v>
      </c>
      <c r="D10012" t="s">
        <v>70</v>
      </c>
      <c r="E10012" t="s">
        <v>15</v>
      </c>
      <c r="F10012" t="s">
        <v>14</v>
      </c>
      <c r="G10012" t="s">
        <v>1</v>
      </c>
      <c r="H10012" t="s">
        <v>0</v>
      </c>
      <c r="I10012">
        <f>MONTH(Table6[[#This Row],[Loan Date]])</f>
        <v>3</v>
      </c>
      <c r="J10012" t="str">
        <f>_xlfn.XLOOKUP(Table6[[#This Row],[Numeric Month]],$N$5:$N$11,$O$5:$O$11)</f>
        <v>Mar</v>
      </c>
      <c r="K10012" t="str">
        <f>_xlfn.XLOOKUP(Table6[[#This Row],[Loan Date]],$Q$5:$Q$152,$R$5:$R$152)</f>
        <v>Monday</v>
      </c>
      <c r="L10012" t="str">
        <f>_xlfn.XLOOKUP(Table6[[#This Row],[Loan Date]],$Q$5:$Q$152,$S$5:$S$152)</f>
        <v>Week 9</v>
      </c>
    </row>
    <row r="10013" spans="1:12" x14ac:dyDescent="0.2">
      <c r="A10013" s="1">
        <v>44991</v>
      </c>
      <c r="B10013" t="s">
        <v>7</v>
      </c>
      <c r="C10013" s="1">
        <v>44991</v>
      </c>
      <c r="D10013" t="s">
        <v>428</v>
      </c>
      <c r="E10013" t="s">
        <v>37</v>
      </c>
      <c r="F10013" t="s">
        <v>37</v>
      </c>
      <c r="G10013" t="s">
        <v>20</v>
      </c>
      <c r="H10013" t="s">
        <v>0</v>
      </c>
      <c r="I10013">
        <f>MONTH(Table6[[#This Row],[Loan Date]])</f>
        <v>3</v>
      </c>
      <c r="J10013" t="str">
        <f>_xlfn.XLOOKUP(Table6[[#This Row],[Numeric Month]],$N$5:$N$11,$O$5:$O$11)</f>
        <v>Mar</v>
      </c>
      <c r="K10013" t="str">
        <f>_xlfn.XLOOKUP(Table6[[#This Row],[Loan Date]],$Q$5:$Q$152,$R$5:$R$152)</f>
        <v>Monday</v>
      </c>
      <c r="L10013" t="str">
        <f>_xlfn.XLOOKUP(Table6[[#This Row],[Loan Date]],$Q$5:$Q$152,$S$5:$S$152)</f>
        <v>Week 9</v>
      </c>
    </row>
    <row r="10014" spans="1:12" x14ac:dyDescent="0.2">
      <c r="A10014" s="1">
        <v>44991</v>
      </c>
      <c r="B10014" t="s">
        <v>5</v>
      </c>
      <c r="C10014" s="1">
        <v>44991</v>
      </c>
      <c r="D10014" t="s">
        <v>57</v>
      </c>
      <c r="E10014" t="s">
        <v>37</v>
      </c>
      <c r="F10014" t="s">
        <v>37</v>
      </c>
      <c r="G10014" t="s">
        <v>20</v>
      </c>
      <c r="H10014" t="s">
        <v>0</v>
      </c>
      <c r="I10014">
        <f>MONTH(Table6[[#This Row],[Loan Date]])</f>
        <v>3</v>
      </c>
      <c r="J10014" t="str">
        <f>_xlfn.XLOOKUP(Table6[[#This Row],[Numeric Month]],$N$5:$N$11,$O$5:$O$11)</f>
        <v>Mar</v>
      </c>
      <c r="K10014" t="str">
        <f>_xlfn.XLOOKUP(Table6[[#This Row],[Loan Date]],$Q$5:$Q$152,$R$5:$R$152)</f>
        <v>Monday</v>
      </c>
      <c r="L10014" t="str">
        <f>_xlfn.XLOOKUP(Table6[[#This Row],[Loan Date]],$Q$5:$Q$152,$S$5:$S$152)</f>
        <v>Week 9</v>
      </c>
    </row>
    <row r="10015" spans="1:12" x14ac:dyDescent="0.2">
      <c r="A10015" s="1">
        <v>44991</v>
      </c>
      <c r="B10015" t="s">
        <v>7</v>
      </c>
      <c r="C10015" s="1">
        <v>44991</v>
      </c>
      <c r="D10015" t="s">
        <v>152</v>
      </c>
      <c r="E10015" t="s">
        <v>37</v>
      </c>
      <c r="F10015" t="s">
        <v>37</v>
      </c>
      <c r="G10015" t="s">
        <v>20</v>
      </c>
      <c r="H10015" t="s">
        <v>0</v>
      </c>
      <c r="I10015">
        <f>MONTH(Table6[[#This Row],[Loan Date]])</f>
        <v>3</v>
      </c>
      <c r="J10015" t="str">
        <f>_xlfn.XLOOKUP(Table6[[#This Row],[Numeric Month]],$N$5:$N$11,$O$5:$O$11)</f>
        <v>Mar</v>
      </c>
      <c r="K10015" t="str">
        <f>_xlfn.XLOOKUP(Table6[[#This Row],[Loan Date]],$Q$5:$Q$152,$R$5:$R$152)</f>
        <v>Monday</v>
      </c>
      <c r="L10015" t="str">
        <f>_xlfn.XLOOKUP(Table6[[#This Row],[Loan Date]],$Q$5:$Q$152,$S$5:$S$152)</f>
        <v>Week 9</v>
      </c>
    </row>
    <row r="10016" spans="1:12" x14ac:dyDescent="0.2">
      <c r="A10016" s="1">
        <v>44991</v>
      </c>
      <c r="B10016" t="s">
        <v>5</v>
      </c>
      <c r="C10016" s="1">
        <v>44998</v>
      </c>
      <c r="D10016" t="s">
        <v>282</v>
      </c>
      <c r="E10016" t="s">
        <v>52</v>
      </c>
      <c r="F10016" t="s">
        <v>51</v>
      </c>
      <c r="G10016" t="s">
        <v>1</v>
      </c>
      <c r="H10016" t="s">
        <v>0</v>
      </c>
      <c r="I10016">
        <f>MONTH(Table6[[#This Row],[Loan Date]])</f>
        <v>3</v>
      </c>
      <c r="J10016" t="str">
        <f>_xlfn.XLOOKUP(Table6[[#This Row],[Numeric Month]],$N$5:$N$11,$O$5:$O$11)</f>
        <v>Mar</v>
      </c>
      <c r="K10016" t="str">
        <f>_xlfn.XLOOKUP(Table6[[#This Row],[Loan Date]],$Q$5:$Q$152,$R$5:$R$152)</f>
        <v>Monday</v>
      </c>
      <c r="L10016" t="str">
        <f>_xlfn.XLOOKUP(Table6[[#This Row],[Loan Date]],$Q$5:$Q$152,$S$5:$S$152)</f>
        <v>Week 9</v>
      </c>
    </row>
    <row r="10017" spans="1:12" x14ac:dyDescent="0.2">
      <c r="A10017" s="1">
        <v>44991</v>
      </c>
      <c r="B10017" t="s">
        <v>7</v>
      </c>
      <c r="C10017" s="1">
        <v>44991</v>
      </c>
      <c r="D10017" t="s">
        <v>111</v>
      </c>
      <c r="E10017" t="s">
        <v>21</v>
      </c>
      <c r="F10017" t="s">
        <v>21</v>
      </c>
      <c r="G10017" t="s">
        <v>20</v>
      </c>
      <c r="H10017" t="s">
        <v>0</v>
      </c>
      <c r="I10017">
        <f>MONTH(Table6[[#This Row],[Loan Date]])</f>
        <v>3</v>
      </c>
      <c r="J10017" t="str">
        <f>_xlfn.XLOOKUP(Table6[[#This Row],[Numeric Month]],$N$5:$N$11,$O$5:$O$11)</f>
        <v>Mar</v>
      </c>
      <c r="K10017" t="str">
        <f>_xlfn.XLOOKUP(Table6[[#This Row],[Loan Date]],$Q$5:$Q$152,$R$5:$R$152)</f>
        <v>Monday</v>
      </c>
      <c r="L10017" t="str">
        <f>_xlfn.XLOOKUP(Table6[[#This Row],[Loan Date]],$Q$5:$Q$152,$S$5:$S$152)</f>
        <v>Week 9</v>
      </c>
    </row>
    <row r="10018" spans="1:12" x14ac:dyDescent="0.2">
      <c r="A10018" s="1">
        <v>44991</v>
      </c>
      <c r="B10018" t="s">
        <v>7</v>
      </c>
      <c r="C10018" s="1">
        <v>44991</v>
      </c>
      <c r="D10018" t="s">
        <v>200</v>
      </c>
      <c r="E10018" t="s">
        <v>23</v>
      </c>
      <c r="F10018" t="s">
        <v>23</v>
      </c>
      <c r="G10018" t="s">
        <v>20</v>
      </c>
      <c r="H10018" t="s">
        <v>0</v>
      </c>
      <c r="I10018">
        <f>MONTH(Table6[[#This Row],[Loan Date]])</f>
        <v>3</v>
      </c>
      <c r="J10018" t="str">
        <f>_xlfn.XLOOKUP(Table6[[#This Row],[Numeric Month]],$N$5:$N$11,$O$5:$O$11)</f>
        <v>Mar</v>
      </c>
      <c r="K10018" t="str">
        <f>_xlfn.XLOOKUP(Table6[[#This Row],[Loan Date]],$Q$5:$Q$152,$R$5:$R$152)</f>
        <v>Monday</v>
      </c>
      <c r="L10018" t="str">
        <f>_xlfn.XLOOKUP(Table6[[#This Row],[Loan Date]],$Q$5:$Q$152,$S$5:$S$152)</f>
        <v>Week 9</v>
      </c>
    </row>
    <row r="10019" spans="1:12" x14ac:dyDescent="0.2">
      <c r="A10019" s="1">
        <v>44991</v>
      </c>
      <c r="B10019" t="s">
        <v>7</v>
      </c>
      <c r="C10019" s="1">
        <v>44998</v>
      </c>
      <c r="D10019" t="s">
        <v>329</v>
      </c>
      <c r="E10019" t="s">
        <v>3</v>
      </c>
      <c r="F10019" t="s">
        <v>2</v>
      </c>
      <c r="G10019" t="s">
        <v>1</v>
      </c>
      <c r="H10019" t="s">
        <v>0</v>
      </c>
      <c r="I10019">
        <f>MONTH(Table6[[#This Row],[Loan Date]])</f>
        <v>3</v>
      </c>
      <c r="J10019" t="str">
        <f>_xlfn.XLOOKUP(Table6[[#This Row],[Numeric Month]],$N$5:$N$11,$O$5:$O$11)</f>
        <v>Mar</v>
      </c>
      <c r="K10019" t="str">
        <f>_xlfn.XLOOKUP(Table6[[#This Row],[Loan Date]],$Q$5:$Q$152,$R$5:$R$152)</f>
        <v>Monday</v>
      </c>
      <c r="L10019" t="str">
        <f>_xlfn.XLOOKUP(Table6[[#This Row],[Loan Date]],$Q$5:$Q$152,$S$5:$S$152)</f>
        <v>Week 9</v>
      </c>
    </row>
    <row r="10020" spans="1:12" x14ac:dyDescent="0.2">
      <c r="A10020" s="1">
        <v>44991</v>
      </c>
      <c r="B10020" t="s">
        <v>7</v>
      </c>
      <c r="C10020" s="1">
        <v>44991</v>
      </c>
      <c r="D10020" t="s">
        <v>671</v>
      </c>
      <c r="E10020" t="s">
        <v>162</v>
      </c>
      <c r="F10020" t="s">
        <v>162</v>
      </c>
      <c r="G10020" t="s">
        <v>11</v>
      </c>
      <c r="H10020" t="s">
        <v>0</v>
      </c>
      <c r="I10020">
        <f>MONTH(Table6[[#This Row],[Loan Date]])</f>
        <v>3</v>
      </c>
      <c r="J10020" t="str">
        <f>_xlfn.XLOOKUP(Table6[[#This Row],[Numeric Month]],$N$5:$N$11,$O$5:$O$11)</f>
        <v>Mar</v>
      </c>
      <c r="K10020" t="str">
        <f>_xlfn.XLOOKUP(Table6[[#This Row],[Loan Date]],$Q$5:$Q$152,$R$5:$R$152)</f>
        <v>Monday</v>
      </c>
      <c r="L10020" t="str">
        <f>_xlfn.XLOOKUP(Table6[[#This Row],[Loan Date]],$Q$5:$Q$152,$S$5:$S$152)</f>
        <v>Week 9</v>
      </c>
    </row>
    <row r="10021" spans="1:12" x14ac:dyDescent="0.2">
      <c r="A10021" s="1">
        <v>44991</v>
      </c>
      <c r="B10021" t="s">
        <v>5</v>
      </c>
      <c r="C10021" s="1">
        <v>44991</v>
      </c>
      <c r="D10021" t="s">
        <v>670</v>
      </c>
      <c r="E10021" t="s">
        <v>59</v>
      </c>
      <c r="F10021" t="s">
        <v>58</v>
      </c>
      <c r="G10021" t="s">
        <v>39</v>
      </c>
      <c r="H10021" t="s">
        <v>0</v>
      </c>
      <c r="I10021">
        <f>MONTH(Table6[[#This Row],[Loan Date]])</f>
        <v>3</v>
      </c>
      <c r="J10021" t="str">
        <f>_xlfn.XLOOKUP(Table6[[#This Row],[Numeric Month]],$N$5:$N$11,$O$5:$O$11)</f>
        <v>Mar</v>
      </c>
      <c r="K10021" t="str">
        <f>_xlfn.XLOOKUP(Table6[[#This Row],[Loan Date]],$Q$5:$Q$152,$R$5:$R$152)</f>
        <v>Monday</v>
      </c>
      <c r="L10021" t="str">
        <f>_xlfn.XLOOKUP(Table6[[#This Row],[Loan Date]],$Q$5:$Q$152,$S$5:$S$152)</f>
        <v>Week 9</v>
      </c>
    </row>
    <row r="10022" spans="1:12" x14ac:dyDescent="0.2">
      <c r="A10022" s="1">
        <v>44991</v>
      </c>
      <c r="B10022" t="s">
        <v>5</v>
      </c>
      <c r="C10022" s="1">
        <v>44991</v>
      </c>
      <c r="D10022" t="s">
        <v>227</v>
      </c>
      <c r="E10022" t="s">
        <v>49</v>
      </c>
      <c r="F10022" t="s">
        <v>49</v>
      </c>
      <c r="G10022" t="s">
        <v>20</v>
      </c>
      <c r="H10022" t="s">
        <v>0</v>
      </c>
      <c r="I10022">
        <f>MONTH(Table6[[#This Row],[Loan Date]])</f>
        <v>3</v>
      </c>
      <c r="J10022" t="str">
        <f>_xlfn.XLOOKUP(Table6[[#This Row],[Numeric Month]],$N$5:$N$11,$O$5:$O$11)</f>
        <v>Mar</v>
      </c>
      <c r="K10022" t="str">
        <f>_xlfn.XLOOKUP(Table6[[#This Row],[Loan Date]],$Q$5:$Q$152,$R$5:$R$152)</f>
        <v>Monday</v>
      </c>
      <c r="L10022" t="str">
        <f>_xlfn.XLOOKUP(Table6[[#This Row],[Loan Date]],$Q$5:$Q$152,$S$5:$S$152)</f>
        <v>Week 9</v>
      </c>
    </row>
    <row r="10023" spans="1:12" x14ac:dyDescent="0.2">
      <c r="A10023" s="1">
        <v>44991</v>
      </c>
      <c r="B10023" t="s">
        <v>5</v>
      </c>
      <c r="C10023" s="1">
        <v>44991</v>
      </c>
      <c r="D10023" t="s">
        <v>586</v>
      </c>
      <c r="E10023" t="s">
        <v>65</v>
      </c>
      <c r="F10023" t="s">
        <v>65</v>
      </c>
      <c r="G10023" t="s">
        <v>20</v>
      </c>
      <c r="H10023" t="s">
        <v>0</v>
      </c>
      <c r="I10023">
        <f>MONTH(Table6[[#This Row],[Loan Date]])</f>
        <v>3</v>
      </c>
      <c r="J10023" t="str">
        <f>_xlfn.XLOOKUP(Table6[[#This Row],[Numeric Month]],$N$5:$N$11,$O$5:$O$11)</f>
        <v>Mar</v>
      </c>
      <c r="K10023" t="str">
        <f>_xlfn.XLOOKUP(Table6[[#This Row],[Loan Date]],$Q$5:$Q$152,$R$5:$R$152)</f>
        <v>Monday</v>
      </c>
      <c r="L10023" t="str">
        <f>_xlfn.XLOOKUP(Table6[[#This Row],[Loan Date]],$Q$5:$Q$152,$S$5:$S$152)</f>
        <v>Week 9</v>
      </c>
    </row>
    <row r="10024" spans="1:12" x14ac:dyDescent="0.2">
      <c r="A10024" s="1">
        <v>44991</v>
      </c>
      <c r="B10024" t="s">
        <v>7</v>
      </c>
      <c r="C10024" s="1">
        <v>44991</v>
      </c>
      <c r="D10024" t="s">
        <v>416</v>
      </c>
      <c r="E10024" t="s">
        <v>65</v>
      </c>
      <c r="F10024" t="s">
        <v>65</v>
      </c>
      <c r="G10024" t="s">
        <v>20</v>
      </c>
      <c r="H10024" t="s">
        <v>0</v>
      </c>
      <c r="I10024">
        <f>MONTH(Table6[[#This Row],[Loan Date]])</f>
        <v>3</v>
      </c>
      <c r="J10024" t="str">
        <f>_xlfn.XLOOKUP(Table6[[#This Row],[Numeric Month]],$N$5:$N$11,$O$5:$O$11)</f>
        <v>Mar</v>
      </c>
      <c r="K10024" t="str">
        <f>_xlfn.XLOOKUP(Table6[[#This Row],[Loan Date]],$Q$5:$Q$152,$R$5:$R$152)</f>
        <v>Monday</v>
      </c>
      <c r="L10024" t="str">
        <f>_xlfn.XLOOKUP(Table6[[#This Row],[Loan Date]],$Q$5:$Q$152,$S$5:$S$152)</f>
        <v>Week 9</v>
      </c>
    </row>
    <row r="10025" spans="1:12" x14ac:dyDescent="0.2">
      <c r="A10025" s="1">
        <v>44991</v>
      </c>
      <c r="B10025" t="s">
        <v>7</v>
      </c>
      <c r="C10025" s="1">
        <v>44991</v>
      </c>
      <c r="D10025" t="s">
        <v>30</v>
      </c>
      <c r="E10025" t="s">
        <v>23</v>
      </c>
      <c r="F10025" t="s">
        <v>23</v>
      </c>
      <c r="G10025" t="s">
        <v>20</v>
      </c>
      <c r="H10025" t="s">
        <v>0</v>
      </c>
      <c r="I10025">
        <f>MONTH(Table6[[#This Row],[Loan Date]])</f>
        <v>3</v>
      </c>
      <c r="J10025" t="str">
        <f>_xlfn.XLOOKUP(Table6[[#This Row],[Numeric Month]],$N$5:$N$11,$O$5:$O$11)</f>
        <v>Mar</v>
      </c>
      <c r="K10025" t="str">
        <f>_xlfn.XLOOKUP(Table6[[#This Row],[Loan Date]],$Q$5:$Q$152,$R$5:$R$152)</f>
        <v>Monday</v>
      </c>
      <c r="L10025" t="str">
        <f>_xlfn.XLOOKUP(Table6[[#This Row],[Loan Date]],$Q$5:$Q$152,$S$5:$S$152)</f>
        <v>Week 9</v>
      </c>
    </row>
    <row r="10026" spans="1:12" x14ac:dyDescent="0.2">
      <c r="A10026" s="1">
        <v>44991</v>
      </c>
      <c r="B10026" t="s">
        <v>5</v>
      </c>
      <c r="C10026" s="1">
        <v>45004</v>
      </c>
      <c r="D10026" t="s">
        <v>669</v>
      </c>
      <c r="E10026" t="s">
        <v>15</v>
      </c>
      <c r="F10026" t="s">
        <v>14</v>
      </c>
      <c r="G10026" t="s">
        <v>1</v>
      </c>
      <c r="H10026" t="s">
        <v>0</v>
      </c>
      <c r="I10026">
        <f>MONTH(Table6[[#This Row],[Loan Date]])</f>
        <v>3</v>
      </c>
      <c r="J10026" t="str">
        <f>_xlfn.XLOOKUP(Table6[[#This Row],[Numeric Month]],$N$5:$N$11,$O$5:$O$11)</f>
        <v>Mar</v>
      </c>
      <c r="K10026" t="str">
        <f>_xlfn.XLOOKUP(Table6[[#This Row],[Loan Date]],$Q$5:$Q$152,$R$5:$R$152)</f>
        <v>Monday</v>
      </c>
      <c r="L10026" t="str">
        <f>_xlfn.XLOOKUP(Table6[[#This Row],[Loan Date]],$Q$5:$Q$152,$S$5:$S$152)</f>
        <v>Week 9</v>
      </c>
    </row>
    <row r="10027" spans="1:12" x14ac:dyDescent="0.2">
      <c r="A10027" s="1">
        <v>44991</v>
      </c>
      <c r="B10027" t="s">
        <v>7</v>
      </c>
      <c r="C10027" s="1">
        <v>44991</v>
      </c>
      <c r="D10027" t="s">
        <v>472</v>
      </c>
      <c r="E10027" t="s">
        <v>37</v>
      </c>
      <c r="F10027" t="s">
        <v>37</v>
      </c>
      <c r="G10027" t="s">
        <v>20</v>
      </c>
      <c r="H10027" t="s">
        <v>0</v>
      </c>
      <c r="I10027">
        <f>MONTH(Table6[[#This Row],[Loan Date]])</f>
        <v>3</v>
      </c>
      <c r="J10027" t="str">
        <f>_xlfn.XLOOKUP(Table6[[#This Row],[Numeric Month]],$N$5:$N$11,$O$5:$O$11)</f>
        <v>Mar</v>
      </c>
      <c r="K10027" t="str">
        <f>_xlfn.XLOOKUP(Table6[[#This Row],[Loan Date]],$Q$5:$Q$152,$R$5:$R$152)</f>
        <v>Monday</v>
      </c>
      <c r="L10027" t="str">
        <f>_xlfn.XLOOKUP(Table6[[#This Row],[Loan Date]],$Q$5:$Q$152,$S$5:$S$152)</f>
        <v>Week 9</v>
      </c>
    </row>
    <row r="10028" spans="1:12" x14ac:dyDescent="0.2">
      <c r="A10028" s="1">
        <v>44991</v>
      </c>
      <c r="B10028" t="s">
        <v>7</v>
      </c>
      <c r="C10028" s="1">
        <v>44998</v>
      </c>
      <c r="D10028" t="s">
        <v>281</v>
      </c>
      <c r="E10028" t="s">
        <v>52</v>
      </c>
      <c r="F10028" t="s">
        <v>51</v>
      </c>
      <c r="G10028" t="s">
        <v>1</v>
      </c>
      <c r="H10028" t="s">
        <v>0</v>
      </c>
      <c r="I10028">
        <f>MONTH(Table6[[#This Row],[Loan Date]])</f>
        <v>3</v>
      </c>
      <c r="J10028" t="str">
        <f>_xlfn.XLOOKUP(Table6[[#This Row],[Numeric Month]],$N$5:$N$11,$O$5:$O$11)</f>
        <v>Mar</v>
      </c>
      <c r="K10028" t="str">
        <f>_xlfn.XLOOKUP(Table6[[#This Row],[Loan Date]],$Q$5:$Q$152,$R$5:$R$152)</f>
        <v>Monday</v>
      </c>
      <c r="L10028" t="str">
        <f>_xlfn.XLOOKUP(Table6[[#This Row],[Loan Date]],$Q$5:$Q$152,$S$5:$S$152)</f>
        <v>Week 9</v>
      </c>
    </row>
    <row r="10029" spans="1:12" x14ac:dyDescent="0.2">
      <c r="A10029" s="1">
        <v>44991</v>
      </c>
      <c r="B10029" t="s">
        <v>7</v>
      </c>
      <c r="C10029" s="1">
        <v>44998</v>
      </c>
      <c r="D10029" t="s">
        <v>668</v>
      </c>
      <c r="E10029" t="s">
        <v>9</v>
      </c>
      <c r="F10029" t="s">
        <v>8</v>
      </c>
      <c r="G10029" t="s">
        <v>1</v>
      </c>
      <c r="H10029" t="s">
        <v>0</v>
      </c>
      <c r="I10029">
        <f>MONTH(Table6[[#This Row],[Loan Date]])</f>
        <v>3</v>
      </c>
      <c r="J10029" t="str">
        <f>_xlfn.XLOOKUP(Table6[[#This Row],[Numeric Month]],$N$5:$N$11,$O$5:$O$11)</f>
        <v>Mar</v>
      </c>
      <c r="K10029" t="str">
        <f>_xlfn.XLOOKUP(Table6[[#This Row],[Loan Date]],$Q$5:$Q$152,$R$5:$R$152)</f>
        <v>Monday</v>
      </c>
      <c r="L10029" t="str">
        <f>_xlfn.XLOOKUP(Table6[[#This Row],[Loan Date]],$Q$5:$Q$152,$S$5:$S$152)</f>
        <v>Week 9</v>
      </c>
    </row>
    <row r="10030" spans="1:12" x14ac:dyDescent="0.2">
      <c r="A10030" s="1">
        <v>44991</v>
      </c>
      <c r="B10030" t="s">
        <v>7</v>
      </c>
      <c r="C10030" s="1">
        <v>45005</v>
      </c>
      <c r="D10030" t="s">
        <v>667</v>
      </c>
      <c r="E10030" t="s">
        <v>3</v>
      </c>
      <c r="F10030" t="s">
        <v>2</v>
      </c>
      <c r="G10030" t="s">
        <v>1</v>
      </c>
      <c r="H10030" t="s">
        <v>0</v>
      </c>
      <c r="I10030">
        <f>MONTH(Table6[[#This Row],[Loan Date]])</f>
        <v>3</v>
      </c>
      <c r="J10030" t="str">
        <f>_xlfn.XLOOKUP(Table6[[#This Row],[Numeric Month]],$N$5:$N$11,$O$5:$O$11)</f>
        <v>Mar</v>
      </c>
      <c r="K10030" t="str">
        <f>_xlfn.XLOOKUP(Table6[[#This Row],[Loan Date]],$Q$5:$Q$152,$R$5:$R$152)</f>
        <v>Monday</v>
      </c>
      <c r="L10030" t="str">
        <f>_xlfn.XLOOKUP(Table6[[#This Row],[Loan Date]],$Q$5:$Q$152,$S$5:$S$152)</f>
        <v>Week 9</v>
      </c>
    </row>
    <row r="10031" spans="1:12" x14ac:dyDescent="0.2">
      <c r="A10031" s="1">
        <v>44991</v>
      </c>
      <c r="B10031" t="s">
        <v>35</v>
      </c>
      <c r="C10031" s="1">
        <v>44991</v>
      </c>
      <c r="D10031" t="s">
        <v>258</v>
      </c>
      <c r="E10031" t="s">
        <v>21</v>
      </c>
      <c r="F10031" t="s">
        <v>21</v>
      </c>
      <c r="G10031" t="s">
        <v>20</v>
      </c>
      <c r="H10031" t="s">
        <v>0</v>
      </c>
      <c r="I10031">
        <f>MONTH(Table6[[#This Row],[Loan Date]])</f>
        <v>3</v>
      </c>
      <c r="J10031" t="str">
        <f>_xlfn.XLOOKUP(Table6[[#This Row],[Numeric Month]],$N$5:$N$11,$O$5:$O$11)</f>
        <v>Mar</v>
      </c>
      <c r="K10031" t="str">
        <f>_xlfn.XLOOKUP(Table6[[#This Row],[Loan Date]],$Q$5:$Q$152,$R$5:$R$152)</f>
        <v>Monday</v>
      </c>
      <c r="L10031" t="str">
        <f>_xlfn.XLOOKUP(Table6[[#This Row],[Loan Date]],$Q$5:$Q$152,$S$5:$S$152)</f>
        <v>Week 9</v>
      </c>
    </row>
    <row r="10032" spans="1:12" x14ac:dyDescent="0.2">
      <c r="A10032" s="1">
        <v>44991</v>
      </c>
      <c r="B10032" t="s">
        <v>35</v>
      </c>
      <c r="C10032" s="1">
        <v>44991</v>
      </c>
      <c r="D10032" t="s">
        <v>26</v>
      </c>
      <c r="E10032" t="s">
        <v>23</v>
      </c>
      <c r="F10032" t="s">
        <v>23</v>
      </c>
      <c r="G10032" t="s">
        <v>20</v>
      </c>
      <c r="H10032" t="s">
        <v>0</v>
      </c>
      <c r="I10032">
        <f>MONTH(Table6[[#This Row],[Loan Date]])</f>
        <v>3</v>
      </c>
      <c r="J10032" t="str">
        <f>_xlfn.XLOOKUP(Table6[[#This Row],[Numeric Month]],$N$5:$N$11,$O$5:$O$11)</f>
        <v>Mar</v>
      </c>
      <c r="K10032" t="str">
        <f>_xlfn.XLOOKUP(Table6[[#This Row],[Loan Date]],$Q$5:$Q$152,$R$5:$R$152)</f>
        <v>Monday</v>
      </c>
      <c r="L10032" t="str">
        <f>_xlfn.XLOOKUP(Table6[[#This Row],[Loan Date]],$Q$5:$Q$152,$S$5:$S$152)</f>
        <v>Week 9</v>
      </c>
    </row>
    <row r="10033" spans="1:12" x14ac:dyDescent="0.2">
      <c r="A10033" s="1">
        <v>44991</v>
      </c>
      <c r="B10033" t="s">
        <v>7</v>
      </c>
      <c r="C10033" s="1">
        <v>44991</v>
      </c>
      <c r="D10033" t="s">
        <v>380</v>
      </c>
      <c r="E10033" t="s">
        <v>21</v>
      </c>
      <c r="F10033" t="s">
        <v>21</v>
      </c>
      <c r="G10033" t="s">
        <v>20</v>
      </c>
      <c r="H10033" t="s">
        <v>0</v>
      </c>
      <c r="I10033">
        <f>MONTH(Table6[[#This Row],[Loan Date]])</f>
        <v>3</v>
      </c>
      <c r="J10033" t="str">
        <f>_xlfn.XLOOKUP(Table6[[#This Row],[Numeric Month]],$N$5:$N$11,$O$5:$O$11)</f>
        <v>Mar</v>
      </c>
      <c r="K10033" t="str">
        <f>_xlfn.XLOOKUP(Table6[[#This Row],[Loan Date]],$Q$5:$Q$152,$R$5:$R$152)</f>
        <v>Monday</v>
      </c>
      <c r="L10033" t="str">
        <f>_xlfn.XLOOKUP(Table6[[#This Row],[Loan Date]],$Q$5:$Q$152,$S$5:$S$152)</f>
        <v>Week 9</v>
      </c>
    </row>
    <row r="10034" spans="1:12" x14ac:dyDescent="0.2">
      <c r="A10034" s="1">
        <v>44991</v>
      </c>
      <c r="B10034" t="s">
        <v>7</v>
      </c>
      <c r="C10034" s="1">
        <v>44991</v>
      </c>
      <c r="D10034" t="s">
        <v>390</v>
      </c>
      <c r="E10034" t="s">
        <v>23</v>
      </c>
      <c r="F10034" t="s">
        <v>23</v>
      </c>
      <c r="G10034" t="s">
        <v>20</v>
      </c>
      <c r="H10034" t="s">
        <v>0</v>
      </c>
      <c r="I10034">
        <f>MONTH(Table6[[#This Row],[Loan Date]])</f>
        <v>3</v>
      </c>
      <c r="J10034" t="str">
        <f>_xlfn.XLOOKUP(Table6[[#This Row],[Numeric Month]],$N$5:$N$11,$O$5:$O$11)</f>
        <v>Mar</v>
      </c>
      <c r="K10034" t="str">
        <f>_xlfn.XLOOKUP(Table6[[#This Row],[Loan Date]],$Q$5:$Q$152,$R$5:$R$152)</f>
        <v>Monday</v>
      </c>
      <c r="L10034" t="str">
        <f>_xlfn.XLOOKUP(Table6[[#This Row],[Loan Date]],$Q$5:$Q$152,$S$5:$S$152)</f>
        <v>Week 9</v>
      </c>
    </row>
    <row r="10035" spans="1:12" x14ac:dyDescent="0.2">
      <c r="A10035" s="1">
        <v>44991</v>
      </c>
      <c r="B10035" t="s">
        <v>7</v>
      </c>
      <c r="C10035" s="1">
        <v>44991</v>
      </c>
      <c r="D10035" t="s">
        <v>376</v>
      </c>
      <c r="E10035" t="s">
        <v>65</v>
      </c>
      <c r="F10035" t="s">
        <v>65</v>
      </c>
      <c r="G10035" t="s">
        <v>20</v>
      </c>
      <c r="H10035" t="s">
        <v>0</v>
      </c>
      <c r="I10035">
        <f>MONTH(Table6[[#This Row],[Loan Date]])</f>
        <v>3</v>
      </c>
      <c r="J10035" t="str">
        <f>_xlfn.XLOOKUP(Table6[[#This Row],[Numeric Month]],$N$5:$N$11,$O$5:$O$11)</f>
        <v>Mar</v>
      </c>
      <c r="K10035" t="str">
        <f>_xlfn.XLOOKUP(Table6[[#This Row],[Loan Date]],$Q$5:$Q$152,$R$5:$R$152)</f>
        <v>Monday</v>
      </c>
      <c r="L10035" t="str">
        <f>_xlfn.XLOOKUP(Table6[[#This Row],[Loan Date]],$Q$5:$Q$152,$S$5:$S$152)</f>
        <v>Week 9</v>
      </c>
    </row>
    <row r="10036" spans="1:12" x14ac:dyDescent="0.2">
      <c r="A10036" s="1">
        <v>44991</v>
      </c>
      <c r="B10036" t="s">
        <v>7</v>
      </c>
      <c r="C10036" s="1">
        <v>45005</v>
      </c>
      <c r="D10036" t="s">
        <v>666</v>
      </c>
      <c r="E10036" t="s">
        <v>15</v>
      </c>
      <c r="F10036" t="s">
        <v>14</v>
      </c>
      <c r="G10036" t="s">
        <v>1</v>
      </c>
      <c r="H10036" t="s">
        <v>0</v>
      </c>
      <c r="I10036">
        <f>MONTH(Table6[[#This Row],[Loan Date]])</f>
        <v>3</v>
      </c>
      <c r="J10036" t="str">
        <f>_xlfn.XLOOKUP(Table6[[#This Row],[Numeric Month]],$N$5:$N$11,$O$5:$O$11)</f>
        <v>Mar</v>
      </c>
      <c r="K10036" t="str">
        <f>_xlfn.XLOOKUP(Table6[[#This Row],[Loan Date]],$Q$5:$Q$152,$R$5:$R$152)</f>
        <v>Monday</v>
      </c>
      <c r="L10036" t="str">
        <f>_xlfn.XLOOKUP(Table6[[#This Row],[Loan Date]],$Q$5:$Q$152,$S$5:$S$152)</f>
        <v>Week 9</v>
      </c>
    </row>
    <row r="10037" spans="1:12" x14ac:dyDescent="0.2">
      <c r="A10037" s="1">
        <v>44991</v>
      </c>
      <c r="B10037" t="s">
        <v>7</v>
      </c>
      <c r="C10037" s="1">
        <v>44991</v>
      </c>
      <c r="D10037" t="s">
        <v>660</v>
      </c>
      <c r="E10037" t="s">
        <v>21</v>
      </c>
      <c r="F10037" t="s">
        <v>21</v>
      </c>
      <c r="G10037" t="s">
        <v>20</v>
      </c>
      <c r="H10037" t="s">
        <v>0</v>
      </c>
      <c r="I10037">
        <f>MONTH(Table6[[#This Row],[Loan Date]])</f>
        <v>3</v>
      </c>
      <c r="J10037" t="str">
        <f>_xlfn.XLOOKUP(Table6[[#This Row],[Numeric Month]],$N$5:$N$11,$O$5:$O$11)</f>
        <v>Mar</v>
      </c>
      <c r="K10037" t="str">
        <f>_xlfn.XLOOKUP(Table6[[#This Row],[Loan Date]],$Q$5:$Q$152,$R$5:$R$152)</f>
        <v>Monday</v>
      </c>
      <c r="L10037" t="str">
        <f>_xlfn.XLOOKUP(Table6[[#This Row],[Loan Date]],$Q$5:$Q$152,$S$5:$S$152)</f>
        <v>Week 9</v>
      </c>
    </row>
    <row r="10038" spans="1:12" x14ac:dyDescent="0.2">
      <c r="A10038" s="1">
        <v>44991</v>
      </c>
      <c r="B10038" t="s">
        <v>7</v>
      </c>
      <c r="C10038" s="1">
        <v>44991</v>
      </c>
      <c r="D10038" t="s">
        <v>309</v>
      </c>
      <c r="E10038" t="s">
        <v>23</v>
      </c>
      <c r="F10038" t="s">
        <v>23</v>
      </c>
      <c r="G10038" t="s">
        <v>20</v>
      </c>
      <c r="H10038" t="s">
        <v>0</v>
      </c>
      <c r="I10038">
        <f>MONTH(Table6[[#This Row],[Loan Date]])</f>
        <v>3</v>
      </c>
      <c r="J10038" t="str">
        <f>_xlfn.XLOOKUP(Table6[[#This Row],[Numeric Month]],$N$5:$N$11,$O$5:$O$11)</f>
        <v>Mar</v>
      </c>
      <c r="K10038" t="str">
        <f>_xlfn.XLOOKUP(Table6[[#This Row],[Loan Date]],$Q$5:$Q$152,$R$5:$R$152)</f>
        <v>Monday</v>
      </c>
      <c r="L10038" t="str">
        <f>_xlfn.XLOOKUP(Table6[[#This Row],[Loan Date]],$Q$5:$Q$152,$S$5:$S$152)</f>
        <v>Week 9</v>
      </c>
    </row>
    <row r="10039" spans="1:12" x14ac:dyDescent="0.2">
      <c r="A10039" s="1">
        <v>44991</v>
      </c>
      <c r="B10039" t="s">
        <v>7</v>
      </c>
      <c r="C10039" s="1">
        <v>44991</v>
      </c>
      <c r="D10039" t="s">
        <v>428</v>
      </c>
      <c r="E10039" t="s">
        <v>37</v>
      </c>
      <c r="F10039" t="s">
        <v>37</v>
      </c>
      <c r="G10039" t="s">
        <v>20</v>
      </c>
      <c r="H10039" t="s">
        <v>0</v>
      </c>
      <c r="I10039">
        <f>MONTH(Table6[[#This Row],[Loan Date]])</f>
        <v>3</v>
      </c>
      <c r="J10039" t="str">
        <f>_xlfn.XLOOKUP(Table6[[#This Row],[Numeric Month]],$N$5:$N$11,$O$5:$O$11)</f>
        <v>Mar</v>
      </c>
      <c r="K10039" t="str">
        <f>_xlfn.XLOOKUP(Table6[[#This Row],[Loan Date]],$Q$5:$Q$152,$R$5:$R$152)</f>
        <v>Monday</v>
      </c>
      <c r="L10039" t="str">
        <f>_xlfn.XLOOKUP(Table6[[#This Row],[Loan Date]],$Q$5:$Q$152,$S$5:$S$152)</f>
        <v>Week 9</v>
      </c>
    </row>
    <row r="10040" spans="1:12" x14ac:dyDescent="0.2">
      <c r="A10040" s="1">
        <v>44991</v>
      </c>
      <c r="B10040" t="s">
        <v>7</v>
      </c>
      <c r="C10040" s="1">
        <v>44991</v>
      </c>
      <c r="D10040" t="s">
        <v>615</v>
      </c>
      <c r="E10040" t="s">
        <v>37</v>
      </c>
      <c r="F10040" t="s">
        <v>37</v>
      </c>
      <c r="G10040" t="s">
        <v>20</v>
      </c>
      <c r="H10040" t="s">
        <v>0</v>
      </c>
      <c r="I10040">
        <f>MONTH(Table6[[#This Row],[Loan Date]])</f>
        <v>3</v>
      </c>
      <c r="J10040" t="str">
        <f>_xlfn.XLOOKUP(Table6[[#This Row],[Numeric Month]],$N$5:$N$11,$O$5:$O$11)</f>
        <v>Mar</v>
      </c>
      <c r="K10040" t="str">
        <f>_xlfn.XLOOKUP(Table6[[#This Row],[Loan Date]],$Q$5:$Q$152,$R$5:$R$152)</f>
        <v>Monday</v>
      </c>
      <c r="L10040" t="str">
        <f>_xlfn.XLOOKUP(Table6[[#This Row],[Loan Date]],$Q$5:$Q$152,$S$5:$S$152)</f>
        <v>Week 9</v>
      </c>
    </row>
    <row r="10041" spans="1:12" x14ac:dyDescent="0.2">
      <c r="A10041" s="1">
        <v>44991</v>
      </c>
      <c r="B10041" t="s">
        <v>7</v>
      </c>
      <c r="C10041" s="1">
        <v>44991</v>
      </c>
      <c r="D10041" t="s">
        <v>29</v>
      </c>
      <c r="E10041" t="s">
        <v>23</v>
      </c>
      <c r="F10041" t="s">
        <v>23</v>
      </c>
      <c r="G10041" t="s">
        <v>20</v>
      </c>
      <c r="H10041" t="s">
        <v>0</v>
      </c>
      <c r="I10041">
        <f>MONTH(Table6[[#This Row],[Loan Date]])</f>
        <v>3</v>
      </c>
      <c r="J10041" t="str">
        <f>_xlfn.XLOOKUP(Table6[[#This Row],[Numeric Month]],$N$5:$N$11,$O$5:$O$11)</f>
        <v>Mar</v>
      </c>
      <c r="K10041" t="str">
        <f>_xlfn.XLOOKUP(Table6[[#This Row],[Loan Date]],$Q$5:$Q$152,$R$5:$R$152)</f>
        <v>Monday</v>
      </c>
      <c r="L10041" t="str">
        <f>_xlfn.XLOOKUP(Table6[[#This Row],[Loan Date]],$Q$5:$Q$152,$S$5:$S$152)</f>
        <v>Week 9</v>
      </c>
    </row>
    <row r="10042" spans="1:12" x14ac:dyDescent="0.2">
      <c r="A10042" s="1">
        <v>44991</v>
      </c>
      <c r="B10042" t="s">
        <v>7</v>
      </c>
      <c r="C10042" s="1">
        <v>44991</v>
      </c>
      <c r="D10042" t="s">
        <v>31</v>
      </c>
      <c r="E10042" t="s">
        <v>21</v>
      </c>
      <c r="F10042" t="s">
        <v>21</v>
      </c>
      <c r="G10042" t="s">
        <v>20</v>
      </c>
      <c r="H10042" t="s">
        <v>0</v>
      </c>
      <c r="I10042">
        <f>MONTH(Table6[[#This Row],[Loan Date]])</f>
        <v>3</v>
      </c>
      <c r="J10042" t="str">
        <f>_xlfn.XLOOKUP(Table6[[#This Row],[Numeric Month]],$N$5:$N$11,$O$5:$O$11)</f>
        <v>Mar</v>
      </c>
      <c r="K10042" t="str">
        <f>_xlfn.XLOOKUP(Table6[[#This Row],[Loan Date]],$Q$5:$Q$152,$R$5:$R$152)</f>
        <v>Monday</v>
      </c>
      <c r="L10042" t="str">
        <f>_xlfn.XLOOKUP(Table6[[#This Row],[Loan Date]],$Q$5:$Q$152,$S$5:$S$152)</f>
        <v>Week 9</v>
      </c>
    </row>
    <row r="10043" spans="1:12" x14ac:dyDescent="0.2">
      <c r="A10043" s="1">
        <v>44991</v>
      </c>
      <c r="B10043" t="s">
        <v>7</v>
      </c>
      <c r="C10043" s="1">
        <v>44991</v>
      </c>
      <c r="D10043" t="s">
        <v>636</v>
      </c>
      <c r="E10043" t="s">
        <v>12</v>
      </c>
      <c r="F10043" t="s">
        <v>12</v>
      </c>
      <c r="G10043" t="s">
        <v>11</v>
      </c>
      <c r="H10043" t="s">
        <v>0</v>
      </c>
      <c r="I10043">
        <f>MONTH(Table6[[#This Row],[Loan Date]])</f>
        <v>3</v>
      </c>
      <c r="J10043" t="str">
        <f>_xlfn.XLOOKUP(Table6[[#This Row],[Numeric Month]],$N$5:$N$11,$O$5:$O$11)</f>
        <v>Mar</v>
      </c>
      <c r="K10043" t="str">
        <f>_xlfn.XLOOKUP(Table6[[#This Row],[Loan Date]],$Q$5:$Q$152,$R$5:$R$152)</f>
        <v>Monday</v>
      </c>
      <c r="L10043" t="str">
        <f>_xlfn.XLOOKUP(Table6[[#This Row],[Loan Date]],$Q$5:$Q$152,$S$5:$S$152)</f>
        <v>Week 9</v>
      </c>
    </row>
    <row r="10044" spans="1:12" x14ac:dyDescent="0.2">
      <c r="A10044" s="1">
        <v>44991</v>
      </c>
      <c r="B10044" t="s">
        <v>7</v>
      </c>
      <c r="C10044" s="1">
        <v>44991</v>
      </c>
      <c r="D10044" t="s">
        <v>494</v>
      </c>
      <c r="E10044" t="s">
        <v>37</v>
      </c>
      <c r="F10044" t="s">
        <v>37</v>
      </c>
      <c r="G10044" t="s">
        <v>20</v>
      </c>
      <c r="H10044" t="s">
        <v>0</v>
      </c>
      <c r="I10044">
        <f>MONTH(Table6[[#This Row],[Loan Date]])</f>
        <v>3</v>
      </c>
      <c r="J10044" t="str">
        <f>_xlfn.XLOOKUP(Table6[[#This Row],[Numeric Month]],$N$5:$N$11,$O$5:$O$11)</f>
        <v>Mar</v>
      </c>
      <c r="K10044" t="str">
        <f>_xlfn.XLOOKUP(Table6[[#This Row],[Loan Date]],$Q$5:$Q$152,$R$5:$R$152)</f>
        <v>Monday</v>
      </c>
      <c r="L10044" t="str">
        <f>_xlfn.XLOOKUP(Table6[[#This Row],[Loan Date]],$Q$5:$Q$152,$S$5:$S$152)</f>
        <v>Week 9</v>
      </c>
    </row>
    <row r="10045" spans="1:12" x14ac:dyDescent="0.2">
      <c r="A10045" s="1">
        <v>44991</v>
      </c>
      <c r="B10045" t="s">
        <v>7</v>
      </c>
      <c r="C10045" s="1">
        <v>44991</v>
      </c>
      <c r="D10045" t="s">
        <v>468</v>
      </c>
      <c r="E10045" t="s">
        <v>122</v>
      </c>
      <c r="F10045" t="s">
        <v>122</v>
      </c>
      <c r="G10045" t="s">
        <v>11</v>
      </c>
      <c r="H10045" t="s">
        <v>0</v>
      </c>
      <c r="I10045">
        <f>MONTH(Table6[[#This Row],[Loan Date]])</f>
        <v>3</v>
      </c>
      <c r="J10045" t="str">
        <f>_xlfn.XLOOKUP(Table6[[#This Row],[Numeric Month]],$N$5:$N$11,$O$5:$O$11)</f>
        <v>Mar</v>
      </c>
      <c r="K10045" t="str">
        <f>_xlfn.XLOOKUP(Table6[[#This Row],[Loan Date]],$Q$5:$Q$152,$R$5:$R$152)</f>
        <v>Monday</v>
      </c>
      <c r="L10045" t="str">
        <f>_xlfn.XLOOKUP(Table6[[#This Row],[Loan Date]],$Q$5:$Q$152,$S$5:$S$152)</f>
        <v>Week 9</v>
      </c>
    </row>
    <row r="10046" spans="1:12" x14ac:dyDescent="0.2">
      <c r="A10046" s="1">
        <v>44991</v>
      </c>
      <c r="B10046" t="s">
        <v>7</v>
      </c>
      <c r="C10046" s="1">
        <v>44991</v>
      </c>
      <c r="D10046" t="s">
        <v>512</v>
      </c>
      <c r="E10046" t="s">
        <v>41</v>
      </c>
      <c r="F10046" t="s">
        <v>40</v>
      </c>
      <c r="G10046" t="s">
        <v>39</v>
      </c>
      <c r="H10046" t="s">
        <v>0</v>
      </c>
      <c r="I10046">
        <f>MONTH(Table6[[#This Row],[Loan Date]])</f>
        <v>3</v>
      </c>
      <c r="J10046" t="str">
        <f>_xlfn.XLOOKUP(Table6[[#This Row],[Numeric Month]],$N$5:$N$11,$O$5:$O$11)</f>
        <v>Mar</v>
      </c>
      <c r="K10046" t="str">
        <f>_xlfn.XLOOKUP(Table6[[#This Row],[Loan Date]],$Q$5:$Q$152,$R$5:$R$152)</f>
        <v>Monday</v>
      </c>
      <c r="L10046" t="str">
        <f>_xlfn.XLOOKUP(Table6[[#This Row],[Loan Date]],$Q$5:$Q$152,$S$5:$S$152)</f>
        <v>Week 9</v>
      </c>
    </row>
    <row r="10047" spans="1:12" x14ac:dyDescent="0.2">
      <c r="A10047" s="1">
        <v>44991</v>
      </c>
      <c r="B10047" t="s">
        <v>7</v>
      </c>
      <c r="C10047" s="1">
        <v>45005</v>
      </c>
      <c r="D10047" t="s">
        <v>213</v>
      </c>
      <c r="E10047" t="s">
        <v>9</v>
      </c>
      <c r="F10047" t="s">
        <v>8</v>
      </c>
      <c r="G10047" t="s">
        <v>1</v>
      </c>
      <c r="H10047" t="s">
        <v>0</v>
      </c>
      <c r="I10047">
        <f>MONTH(Table6[[#This Row],[Loan Date]])</f>
        <v>3</v>
      </c>
      <c r="J10047" t="str">
        <f>_xlfn.XLOOKUP(Table6[[#This Row],[Numeric Month]],$N$5:$N$11,$O$5:$O$11)</f>
        <v>Mar</v>
      </c>
      <c r="K10047" t="str">
        <f>_xlfn.XLOOKUP(Table6[[#This Row],[Loan Date]],$Q$5:$Q$152,$R$5:$R$152)</f>
        <v>Monday</v>
      </c>
      <c r="L10047" t="str">
        <f>_xlfn.XLOOKUP(Table6[[#This Row],[Loan Date]],$Q$5:$Q$152,$S$5:$S$152)</f>
        <v>Week 9</v>
      </c>
    </row>
    <row r="10048" spans="1:12" x14ac:dyDescent="0.2">
      <c r="A10048" s="1">
        <v>44991</v>
      </c>
      <c r="B10048" t="s">
        <v>7</v>
      </c>
      <c r="C10048" s="1">
        <v>44991</v>
      </c>
      <c r="D10048" t="s">
        <v>391</v>
      </c>
      <c r="E10048" t="s">
        <v>65</v>
      </c>
      <c r="F10048" t="s">
        <v>65</v>
      </c>
      <c r="G10048" t="s">
        <v>20</v>
      </c>
      <c r="H10048" t="s">
        <v>0</v>
      </c>
      <c r="I10048">
        <f>MONTH(Table6[[#This Row],[Loan Date]])</f>
        <v>3</v>
      </c>
      <c r="J10048" t="str">
        <f>_xlfn.XLOOKUP(Table6[[#This Row],[Numeric Month]],$N$5:$N$11,$O$5:$O$11)</f>
        <v>Mar</v>
      </c>
      <c r="K10048" t="str">
        <f>_xlfn.XLOOKUP(Table6[[#This Row],[Loan Date]],$Q$5:$Q$152,$R$5:$R$152)</f>
        <v>Monday</v>
      </c>
      <c r="L10048" t="str">
        <f>_xlfn.XLOOKUP(Table6[[#This Row],[Loan Date]],$Q$5:$Q$152,$S$5:$S$152)</f>
        <v>Week 9</v>
      </c>
    </row>
    <row r="10049" spans="1:12" x14ac:dyDescent="0.2">
      <c r="A10049" s="1">
        <v>44991</v>
      </c>
      <c r="B10049" t="s">
        <v>7</v>
      </c>
      <c r="C10049" s="1">
        <v>44991</v>
      </c>
      <c r="D10049" t="s">
        <v>613</v>
      </c>
      <c r="E10049" t="s">
        <v>21</v>
      </c>
      <c r="F10049" t="s">
        <v>21</v>
      </c>
      <c r="G10049" t="s">
        <v>20</v>
      </c>
      <c r="H10049" t="s">
        <v>0</v>
      </c>
      <c r="I10049">
        <f>MONTH(Table6[[#This Row],[Loan Date]])</f>
        <v>3</v>
      </c>
      <c r="J10049" t="str">
        <f>_xlfn.XLOOKUP(Table6[[#This Row],[Numeric Month]],$N$5:$N$11,$O$5:$O$11)</f>
        <v>Mar</v>
      </c>
      <c r="K10049" t="str">
        <f>_xlfn.XLOOKUP(Table6[[#This Row],[Loan Date]],$Q$5:$Q$152,$R$5:$R$152)</f>
        <v>Monday</v>
      </c>
      <c r="L10049" t="str">
        <f>_xlfn.XLOOKUP(Table6[[#This Row],[Loan Date]],$Q$5:$Q$152,$S$5:$S$152)</f>
        <v>Week 9</v>
      </c>
    </row>
    <row r="10050" spans="1:12" x14ac:dyDescent="0.2">
      <c r="A10050" s="1">
        <v>44991</v>
      </c>
      <c r="B10050" t="s">
        <v>7</v>
      </c>
      <c r="C10050" s="1">
        <v>44991</v>
      </c>
      <c r="D10050" t="s">
        <v>188</v>
      </c>
      <c r="E10050" t="s">
        <v>23</v>
      </c>
      <c r="F10050" t="s">
        <v>23</v>
      </c>
      <c r="G10050" t="s">
        <v>20</v>
      </c>
      <c r="H10050" t="s">
        <v>0</v>
      </c>
      <c r="I10050">
        <f>MONTH(Table6[[#This Row],[Loan Date]])</f>
        <v>3</v>
      </c>
      <c r="J10050" t="str">
        <f>_xlfn.XLOOKUP(Table6[[#This Row],[Numeric Month]],$N$5:$N$11,$O$5:$O$11)</f>
        <v>Mar</v>
      </c>
      <c r="K10050" t="str">
        <f>_xlfn.XLOOKUP(Table6[[#This Row],[Loan Date]],$Q$5:$Q$152,$R$5:$R$152)</f>
        <v>Monday</v>
      </c>
      <c r="L10050" t="str">
        <f>_xlfn.XLOOKUP(Table6[[#This Row],[Loan Date]],$Q$5:$Q$152,$S$5:$S$152)</f>
        <v>Week 9</v>
      </c>
    </row>
    <row r="10051" spans="1:12" x14ac:dyDescent="0.2">
      <c r="A10051" s="1">
        <v>44991</v>
      </c>
      <c r="B10051" t="s">
        <v>5</v>
      </c>
      <c r="C10051" s="1">
        <v>44991</v>
      </c>
      <c r="D10051" t="s">
        <v>458</v>
      </c>
      <c r="E10051" t="s">
        <v>41</v>
      </c>
      <c r="F10051" t="s">
        <v>40</v>
      </c>
      <c r="G10051" t="s">
        <v>39</v>
      </c>
      <c r="H10051" t="s">
        <v>0</v>
      </c>
      <c r="I10051">
        <f>MONTH(Table6[[#This Row],[Loan Date]])</f>
        <v>3</v>
      </c>
      <c r="J10051" t="str">
        <f>_xlfn.XLOOKUP(Table6[[#This Row],[Numeric Month]],$N$5:$N$11,$O$5:$O$11)</f>
        <v>Mar</v>
      </c>
      <c r="K10051" t="str">
        <f>_xlfn.XLOOKUP(Table6[[#This Row],[Loan Date]],$Q$5:$Q$152,$R$5:$R$152)</f>
        <v>Monday</v>
      </c>
      <c r="L10051" t="str">
        <f>_xlfn.XLOOKUP(Table6[[#This Row],[Loan Date]],$Q$5:$Q$152,$S$5:$S$152)</f>
        <v>Week 9</v>
      </c>
    </row>
    <row r="10052" spans="1:12" x14ac:dyDescent="0.2">
      <c r="A10052" s="1">
        <v>44991</v>
      </c>
      <c r="B10052" t="s">
        <v>107</v>
      </c>
      <c r="C10052" s="1">
        <v>44998</v>
      </c>
      <c r="D10052" t="s">
        <v>665</v>
      </c>
      <c r="E10052" t="s">
        <v>52</v>
      </c>
      <c r="F10052" t="s">
        <v>51</v>
      </c>
      <c r="G10052" t="s">
        <v>1</v>
      </c>
      <c r="H10052" t="s">
        <v>0</v>
      </c>
      <c r="I10052">
        <f>MONTH(Table6[[#This Row],[Loan Date]])</f>
        <v>3</v>
      </c>
      <c r="J10052" t="str">
        <f>_xlfn.XLOOKUP(Table6[[#This Row],[Numeric Month]],$N$5:$N$11,$O$5:$O$11)</f>
        <v>Mar</v>
      </c>
      <c r="K10052" t="str">
        <f>_xlfn.XLOOKUP(Table6[[#This Row],[Loan Date]],$Q$5:$Q$152,$R$5:$R$152)</f>
        <v>Monday</v>
      </c>
      <c r="L10052" t="str">
        <f>_xlfn.XLOOKUP(Table6[[#This Row],[Loan Date]],$Q$5:$Q$152,$S$5:$S$152)</f>
        <v>Week 9</v>
      </c>
    </row>
    <row r="10053" spans="1:12" x14ac:dyDescent="0.2">
      <c r="A10053" s="1">
        <v>44991</v>
      </c>
      <c r="B10053" t="s">
        <v>7</v>
      </c>
      <c r="C10053" s="1">
        <v>44991</v>
      </c>
      <c r="D10053" t="s">
        <v>494</v>
      </c>
      <c r="E10053" t="s">
        <v>37</v>
      </c>
      <c r="F10053" t="s">
        <v>37</v>
      </c>
      <c r="G10053" t="s">
        <v>20</v>
      </c>
      <c r="H10053" t="s">
        <v>0</v>
      </c>
      <c r="I10053">
        <f>MONTH(Table6[[#This Row],[Loan Date]])</f>
        <v>3</v>
      </c>
      <c r="J10053" t="str">
        <f>_xlfn.XLOOKUP(Table6[[#This Row],[Numeric Month]],$N$5:$N$11,$O$5:$O$11)</f>
        <v>Mar</v>
      </c>
      <c r="K10053" t="str">
        <f>_xlfn.XLOOKUP(Table6[[#This Row],[Loan Date]],$Q$5:$Q$152,$R$5:$R$152)</f>
        <v>Monday</v>
      </c>
      <c r="L10053" t="str">
        <f>_xlfn.XLOOKUP(Table6[[#This Row],[Loan Date]],$Q$5:$Q$152,$S$5:$S$152)</f>
        <v>Week 9</v>
      </c>
    </row>
    <row r="10054" spans="1:12" x14ac:dyDescent="0.2">
      <c r="A10054" s="1">
        <v>44991</v>
      </c>
      <c r="B10054" t="s">
        <v>7</v>
      </c>
      <c r="C10054" s="1">
        <v>44991</v>
      </c>
      <c r="D10054" t="s">
        <v>29</v>
      </c>
      <c r="E10054" t="s">
        <v>23</v>
      </c>
      <c r="F10054" t="s">
        <v>23</v>
      </c>
      <c r="G10054" t="s">
        <v>20</v>
      </c>
      <c r="H10054" t="s">
        <v>0</v>
      </c>
      <c r="I10054">
        <f>MONTH(Table6[[#This Row],[Loan Date]])</f>
        <v>3</v>
      </c>
      <c r="J10054" t="str">
        <f>_xlfn.XLOOKUP(Table6[[#This Row],[Numeric Month]],$N$5:$N$11,$O$5:$O$11)</f>
        <v>Mar</v>
      </c>
      <c r="K10054" t="str">
        <f>_xlfn.XLOOKUP(Table6[[#This Row],[Loan Date]],$Q$5:$Q$152,$R$5:$R$152)</f>
        <v>Monday</v>
      </c>
      <c r="L10054" t="str">
        <f>_xlfn.XLOOKUP(Table6[[#This Row],[Loan Date]],$Q$5:$Q$152,$S$5:$S$152)</f>
        <v>Week 9</v>
      </c>
    </row>
    <row r="10055" spans="1:12" x14ac:dyDescent="0.2">
      <c r="A10055" s="1">
        <v>44991</v>
      </c>
      <c r="B10055" t="s">
        <v>7</v>
      </c>
      <c r="C10055" s="1">
        <v>44991</v>
      </c>
      <c r="D10055" t="s">
        <v>185</v>
      </c>
      <c r="E10055" t="s">
        <v>21</v>
      </c>
      <c r="F10055" t="s">
        <v>21</v>
      </c>
      <c r="G10055" t="s">
        <v>20</v>
      </c>
      <c r="H10055" t="s">
        <v>0</v>
      </c>
      <c r="I10055">
        <f>MONTH(Table6[[#This Row],[Loan Date]])</f>
        <v>3</v>
      </c>
      <c r="J10055" t="str">
        <f>_xlfn.XLOOKUP(Table6[[#This Row],[Numeric Month]],$N$5:$N$11,$O$5:$O$11)</f>
        <v>Mar</v>
      </c>
      <c r="K10055" t="str">
        <f>_xlfn.XLOOKUP(Table6[[#This Row],[Loan Date]],$Q$5:$Q$152,$R$5:$R$152)</f>
        <v>Monday</v>
      </c>
      <c r="L10055" t="str">
        <f>_xlfn.XLOOKUP(Table6[[#This Row],[Loan Date]],$Q$5:$Q$152,$S$5:$S$152)</f>
        <v>Week 9</v>
      </c>
    </row>
    <row r="10056" spans="1:12" x14ac:dyDescent="0.2">
      <c r="A10056" s="1">
        <v>44991</v>
      </c>
      <c r="B10056" t="s">
        <v>5</v>
      </c>
      <c r="C10056" s="1">
        <v>44991</v>
      </c>
      <c r="D10056" t="s">
        <v>589</v>
      </c>
      <c r="E10056" t="s">
        <v>21</v>
      </c>
      <c r="F10056" t="s">
        <v>21</v>
      </c>
      <c r="G10056" t="s">
        <v>20</v>
      </c>
      <c r="H10056" t="s">
        <v>0</v>
      </c>
      <c r="I10056">
        <f>MONTH(Table6[[#This Row],[Loan Date]])</f>
        <v>3</v>
      </c>
      <c r="J10056" t="str">
        <f>_xlfn.XLOOKUP(Table6[[#This Row],[Numeric Month]],$N$5:$N$11,$O$5:$O$11)</f>
        <v>Mar</v>
      </c>
      <c r="K10056" t="str">
        <f>_xlfn.XLOOKUP(Table6[[#This Row],[Loan Date]],$Q$5:$Q$152,$R$5:$R$152)</f>
        <v>Monday</v>
      </c>
      <c r="L10056" t="str">
        <f>_xlfn.XLOOKUP(Table6[[#This Row],[Loan Date]],$Q$5:$Q$152,$S$5:$S$152)</f>
        <v>Week 9</v>
      </c>
    </row>
    <row r="10057" spans="1:12" x14ac:dyDescent="0.2">
      <c r="A10057" s="1">
        <v>44991</v>
      </c>
      <c r="B10057" t="s">
        <v>5</v>
      </c>
      <c r="C10057" s="1">
        <v>44991</v>
      </c>
      <c r="D10057" t="s">
        <v>97</v>
      </c>
      <c r="E10057" t="s">
        <v>23</v>
      </c>
      <c r="F10057" t="s">
        <v>23</v>
      </c>
      <c r="G10057" t="s">
        <v>20</v>
      </c>
      <c r="H10057" t="s">
        <v>0</v>
      </c>
      <c r="I10057">
        <f>MONTH(Table6[[#This Row],[Loan Date]])</f>
        <v>3</v>
      </c>
      <c r="J10057" t="str">
        <f>_xlfn.XLOOKUP(Table6[[#This Row],[Numeric Month]],$N$5:$N$11,$O$5:$O$11)</f>
        <v>Mar</v>
      </c>
      <c r="K10057" t="str">
        <f>_xlfn.XLOOKUP(Table6[[#This Row],[Loan Date]],$Q$5:$Q$152,$R$5:$R$152)</f>
        <v>Monday</v>
      </c>
      <c r="L10057" t="str">
        <f>_xlfn.XLOOKUP(Table6[[#This Row],[Loan Date]],$Q$5:$Q$152,$S$5:$S$152)</f>
        <v>Week 9</v>
      </c>
    </row>
    <row r="10058" spans="1:12" x14ac:dyDescent="0.2">
      <c r="A10058" s="1">
        <v>44991</v>
      </c>
      <c r="B10058" t="s">
        <v>7</v>
      </c>
      <c r="C10058" s="1">
        <v>44998</v>
      </c>
      <c r="D10058" t="s">
        <v>422</v>
      </c>
      <c r="E10058" t="s">
        <v>15</v>
      </c>
      <c r="F10058" t="s">
        <v>14</v>
      </c>
      <c r="G10058" t="s">
        <v>1</v>
      </c>
      <c r="H10058" t="s">
        <v>0</v>
      </c>
      <c r="I10058">
        <f>MONTH(Table6[[#This Row],[Loan Date]])</f>
        <v>3</v>
      </c>
      <c r="J10058" t="str">
        <f>_xlfn.XLOOKUP(Table6[[#This Row],[Numeric Month]],$N$5:$N$11,$O$5:$O$11)</f>
        <v>Mar</v>
      </c>
      <c r="K10058" t="str">
        <f>_xlfn.XLOOKUP(Table6[[#This Row],[Loan Date]],$Q$5:$Q$152,$R$5:$R$152)</f>
        <v>Monday</v>
      </c>
      <c r="L10058" t="str">
        <f>_xlfn.XLOOKUP(Table6[[#This Row],[Loan Date]],$Q$5:$Q$152,$S$5:$S$152)</f>
        <v>Week 9</v>
      </c>
    </row>
    <row r="10059" spans="1:12" x14ac:dyDescent="0.2">
      <c r="A10059" s="1">
        <v>44991</v>
      </c>
      <c r="B10059" t="s">
        <v>7</v>
      </c>
      <c r="C10059" s="1">
        <v>44991</v>
      </c>
      <c r="D10059" t="s">
        <v>152</v>
      </c>
      <c r="E10059" t="s">
        <v>37</v>
      </c>
      <c r="F10059" t="s">
        <v>37</v>
      </c>
      <c r="G10059" t="s">
        <v>20</v>
      </c>
      <c r="H10059" t="s">
        <v>0</v>
      </c>
      <c r="I10059">
        <f>MONTH(Table6[[#This Row],[Loan Date]])</f>
        <v>3</v>
      </c>
      <c r="J10059" t="str">
        <f>_xlfn.XLOOKUP(Table6[[#This Row],[Numeric Month]],$N$5:$N$11,$O$5:$O$11)</f>
        <v>Mar</v>
      </c>
      <c r="K10059" t="str">
        <f>_xlfn.XLOOKUP(Table6[[#This Row],[Loan Date]],$Q$5:$Q$152,$R$5:$R$152)</f>
        <v>Monday</v>
      </c>
      <c r="L10059" t="str">
        <f>_xlfn.XLOOKUP(Table6[[#This Row],[Loan Date]],$Q$5:$Q$152,$S$5:$S$152)</f>
        <v>Week 9</v>
      </c>
    </row>
    <row r="10060" spans="1:12" x14ac:dyDescent="0.2">
      <c r="A10060" s="1">
        <v>44991</v>
      </c>
      <c r="B10060" t="s">
        <v>5</v>
      </c>
      <c r="C10060" s="1">
        <v>44991</v>
      </c>
      <c r="D10060" t="s">
        <v>418</v>
      </c>
      <c r="E10060" t="s">
        <v>168</v>
      </c>
      <c r="F10060" t="s">
        <v>168</v>
      </c>
      <c r="G10060" t="s">
        <v>20</v>
      </c>
      <c r="H10060" t="s">
        <v>0</v>
      </c>
      <c r="I10060">
        <f>MONTH(Table6[[#This Row],[Loan Date]])</f>
        <v>3</v>
      </c>
      <c r="J10060" t="str">
        <f>_xlfn.XLOOKUP(Table6[[#This Row],[Numeric Month]],$N$5:$N$11,$O$5:$O$11)</f>
        <v>Mar</v>
      </c>
      <c r="K10060" t="str">
        <f>_xlfn.XLOOKUP(Table6[[#This Row],[Loan Date]],$Q$5:$Q$152,$R$5:$R$152)</f>
        <v>Monday</v>
      </c>
      <c r="L10060" t="str">
        <f>_xlfn.XLOOKUP(Table6[[#This Row],[Loan Date]],$Q$5:$Q$152,$S$5:$S$152)</f>
        <v>Week 9</v>
      </c>
    </row>
    <row r="10061" spans="1:12" x14ac:dyDescent="0.2">
      <c r="A10061" s="1">
        <v>44991</v>
      </c>
      <c r="B10061" t="s">
        <v>7</v>
      </c>
      <c r="C10061" s="1">
        <v>44991</v>
      </c>
      <c r="D10061" t="s">
        <v>561</v>
      </c>
      <c r="E10061" t="s">
        <v>49</v>
      </c>
      <c r="F10061" t="s">
        <v>49</v>
      </c>
      <c r="G10061" t="s">
        <v>20</v>
      </c>
      <c r="H10061" t="s">
        <v>0</v>
      </c>
      <c r="I10061">
        <f>MONTH(Table6[[#This Row],[Loan Date]])</f>
        <v>3</v>
      </c>
      <c r="J10061" t="str">
        <f>_xlfn.XLOOKUP(Table6[[#This Row],[Numeric Month]],$N$5:$N$11,$O$5:$O$11)</f>
        <v>Mar</v>
      </c>
      <c r="K10061" t="str">
        <f>_xlfn.XLOOKUP(Table6[[#This Row],[Loan Date]],$Q$5:$Q$152,$R$5:$R$152)</f>
        <v>Monday</v>
      </c>
      <c r="L10061" t="str">
        <f>_xlfn.XLOOKUP(Table6[[#This Row],[Loan Date]],$Q$5:$Q$152,$S$5:$S$152)</f>
        <v>Week 9</v>
      </c>
    </row>
    <row r="10062" spans="1:12" x14ac:dyDescent="0.2">
      <c r="A10062" s="1">
        <v>44991</v>
      </c>
      <c r="B10062" t="s">
        <v>5</v>
      </c>
      <c r="C10062" s="1">
        <v>44991</v>
      </c>
      <c r="D10062" t="s">
        <v>664</v>
      </c>
      <c r="E10062" t="s">
        <v>148</v>
      </c>
      <c r="F10062" t="s">
        <v>147</v>
      </c>
      <c r="G10062" t="s">
        <v>20</v>
      </c>
      <c r="H10062" t="s">
        <v>0</v>
      </c>
      <c r="I10062">
        <f>MONTH(Table6[[#This Row],[Loan Date]])</f>
        <v>3</v>
      </c>
      <c r="J10062" t="str">
        <f>_xlfn.XLOOKUP(Table6[[#This Row],[Numeric Month]],$N$5:$N$11,$O$5:$O$11)</f>
        <v>Mar</v>
      </c>
      <c r="K10062" t="str">
        <f>_xlfn.XLOOKUP(Table6[[#This Row],[Loan Date]],$Q$5:$Q$152,$R$5:$R$152)</f>
        <v>Monday</v>
      </c>
      <c r="L10062" t="str">
        <f>_xlfn.XLOOKUP(Table6[[#This Row],[Loan Date]],$Q$5:$Q$152,$S$5:$S$152)</f>
        <v>Week 9</v>
      </c>
    </row>
    <row r="10063" spans="1:12" x14ac:dyDescent="0.2">
      <c r="A10063" s="1">
        <v>44991</v>
      </c>
      <c r="B10063" t="s">
        <v>7</v>
      </c>
      <c r="C10063" s="1">
        <v>44991</v>
      </c>
      <c r="D10063" t="s">
        <v>310</v>
      </c>
      <c r="E10063" t="s">
        <v>21</v>
      </c>
      <c r="F10063" t="s">
        <v>21</v>
      </c>
      <c r="G10063" t="s">
        <v>20</v>
      </c>
      <c r="H10063" t="s">
        <v>0</v>
      </c>
      <c r="I10063">
        <f>MONTH(Table6[[#This Row],[Loan Date]])</f>
        <v>3</v>
      </c>
      <c r="J10063" t="str">
        <f>_xlfn.XLOOKUP(Table6[[#This Row],[Numeric Month]],$N$5:$N$11,$O$5:$O$11)</f>
        <v>Mar</v>
      </c>
      <c r="K10063" t="str">
        <f>_xlfn.XLOOKUP(Table6[[#This Row],[Loan Date]],$Q$5:$Q$152,$R$5:$R$152)</f>
        <v>Monday</v>
      </c>
      <c r="L10063" t="str">
        <f>_xlfn.XLOOKUP(Table6[[#This Row],[Loan Date]],$Q$5:$Q$152,$S$5:$S$152)</f>
        <v>Week 9</v>
      </c>
    </row>
    <row r="10064" spans="1:12" x14ac:dyDescent="0.2">
      <c r="A10064" s="1">
        <v>44991</v>
      </c>
      <c r="B10064" t="s">
        <v>7</v>
      </c>
      <c r="C10064" s="1">
        <v>44991</v>
      </c>
      <c r="D10064" t="s">
        <v>236</v>
      </c>
      <c r="E10064" t="s">
        <v>23</v>
      </c>
      <c r="F10064" t="s">
        <v>23</v>
      </c>
      <c r="G10064" t="s">
        <v>20</v>
      </c>
      <c r="H10064" t="s">
        <v>0</v>
      </c>
      <c r="I10064">
        <f>MONTH(Table6[[#This Row],[Loan Date]])</f>
        <v>3</v>
      </c>
      <c r="J10064" t="str">
        <f>_xlfn.XLOOKUP(Table6[[#This Row],[Numeric Month]],$N$5:$N$11,$O$5:$O$11)</f>
        <v>Mar</v>
      </c>
      <c r="K10064" t="str">
        <f>_xlfn.XLOOKUP(Table6[[#This Row],[Loan Date]],$Q$5:$Q$152,$R$5:$R$152)</f>
        <v>Monday</v>
      </c>
      <c r="L10064" t="str">
        <f>_xlfn.XLOOKUP(Table6[[#This Row],[Loan Date]],$Q$5:$Q$152,$S$5:$S$152)</f>
        <v>Week 9</v>
      </c>
    </row>
    <row r="10065" spans="1:12" x14ac:dyDescent="0.2">
      <c r="A10065" s="1">
        <v>44991</v>
      </c>
      <c r="B10065" t="s">
        <v>7</v>
      </c>
      <c r="C10065" s="1">
        <v>44991</v>
      </c>
      <c r="D10065" t="s">
        <v>615</v>
      </c>
      <c r="E10065" t="s">
        <v>37</v>
      </c>
      <c r="F10065" t="s">
        <v>37</v>
      </c>
      <c r="G10065" t="s">
        <v>20</v>
      </c>
      <c r="H10065" t="s">
        <v>0</v>
      </c>
      <c r="I10065">
        <f>MONTH(Table6[[#This Row],[Loan Date]])</f>
        <v>3</v>
      </c>
      <c r="J10065" t="str">
        <f>_xlfn.XLOOKUP(Table6[[#This Row],[Numeric Month]],$N$5:$N$11,$O$5:$O$11)</f>
        <v>Mar</v>
      </c>
      <c r="K10065" t="str">
        <f>_xlfn.XLOOKUP(Table6[[#This Row],[Loan Date]],$Q$5:$Q$152,$R$5:$R$152)</f>
        <v>Monday</v>
      </c>
      <c r="L10065" t="str">
        <f>_xlfn.XLOOKUP(Table6[[#This Row],[Loan Date]],$Q$5:$Q$152,$S$5:$S$152)</f>
        <v>Week 9</v>
      </c>
    </row>
    <row r="10066" spans="1:12" x14ac:dyDescent="0.2">
      <c r="A10066" s="1">
        <v>44991</v>
      </c>
      <c r="B10066" t="s">
        <v>7</v>
      </c>
      <c r="C10066" s="1">
        <v>44991</v>
      </c>
      <c r="D10066" t="s">
        <v>660</v>
      </c>
      <c r="E10066" t="s">
        <v>21</v>
      </c>
      <c r="F10066" t="s">
        <v>21</v>
      </c>
      <c r="G10066" t="s">
        <v>20</v>
      </c>
      <c r="H10066" t="s">
        <v>0</v>
      </c>
      <c r="I10066">
        <f>MONTH(Table6[[#This Row],[Loan Date]])</f>
        <v>3</v>
      </c>
      <c r="J10066" t="str">
        <f>_xlfn.XLOOKUP(Table6[[#This Row],[Numeric Month]],$N$5:$N$11,$O$5:$O$11)</f>
        <v>Mar</v>
      </c>
      <c r="K10066" t="str">
        <f>_xlfn.XLOOKUP(Table6[[#This Row],[Loan Date]],$Q$5:$Q$152,$R$5:$R$152)</f>
        <v>Monday</v>
      </c>
      <c r="L10066" t="str">
        <f>_xlfn.XLOOKUP(Table6[[#This Row],[Loan Date]],$Q$5:$Q$152,$S$5:$S$152)</f>
        <v>Week 9</v>
      </c>
    </row>
    <row r="10067" spans="1:12" x14ac:dyDescent="0.2">
      <c r="A10067" s="1">
        <v>44991</v>
      </c>
      <c r="B10067" t="s">
        <v>7</v>
      </c>
      <c r="C10067" s="1">
        <v>44991</v>
      </c>
      <c r="D10067" t="s">
        <v>309</v>
      </c>
      <c r="E10067" t="s">
        <v>23</v>
      </c>
      <c r="F10067" t="s">
        <v>23</v>
      </c>
      <c r="G10067" t="s">
        <v>20</v>
      </c>
      <c r="H10067" t="s">
        <v>0</v>
      </c>
      <c r="I10067">
        <f>MONTH(Table6[[#This Row],[Loan Date]])</f>
        <v>3</v>
      </c>
      <c r="J10067" t="str">
        <f>_xlfn.XLOOKUP(Table6[[#This Row],[Numeric Month]],$N$5:$N$11,$O$5:$O$11)</f>
        <v>Mar</v>
      </c>
      <c r="K10067" t="str">
        <f>_xlfn.XLOOKUP(Table6[[#This Row],[Loan Date]],$Q$5:$Q$152,$R$5:$R$152)</f>
        <v>Monday</v>
      </c>
      <c r="L10067" t="str">
        <f>_xlfn.XLOOKUP(Table6[[#This Row],[Loan Date]],$Q$5:$Q$152,$S$5:$S$152)</f>
        <v>Week 9</v>
      </c>
    </row>
    <row r="10068" spans="1:12" x14ac:dyDescent="0.2">
      <c r="A10068" s="1">
        <v>44991</v>
      </c>
      <c r="B10068" t="s">
        <v>7</v>
      </c>
      <c r="C10068" s="1">
        <v>44991</v>
      </c>
      <c r="D10068" t="s">
        <v>327</v>
      </c>
      <c r="E10068" t="s">
        <v>49</v>
      </c>
      <c r="F10068" t="s">
        <v>49</v>
      </c>
      <c r="G10068" t="s">
        <v>20</v>
      </c>
      <c r="H10068" t="s">
        <v>0</v>
      </c>
      <c r="I10068">
        <f>MONTH(Table6[[#This Row],[Loan Date]])</f>
        <v>3</v>
      </c>
      <c r="J10068" t="str">
        <f>_xlfn.XLOOKUP(Table6[[#This Row],[Numeric Month]],$N$5:$N$11,$O$5:$O$11)</f>
        <v>Mar</v>
      </c>
      <c r="K10068" t="str">
        <f>_xlfn.XLOOKUP(Table6[[#This Row],[Loan Date]],$Q$5:$Q$152,$R$5:$R$152)</f>
        <v>Monday</v>
      </c>
      <c r="L10068" t="str">
        <f>_xlfn.XLOOKUP(Table6[[#This Row],[Loan Date]],$Q$5:$Q$152,$S$5:$S$152)</f>
        <v>Week 9</v>
      </c>
    </row>
    <row r="10069" spans="1:12" x14ac:dyDescent="0.2">
      <c r="A10069" s="1">
        <v>44991</v>
      </c>
      <c r="B10069" t="s">
        <v>7</v>
      </c>
      <c r="C10069" s="1">
        <v>44998</v>
      </c>
      <c r="D10069" t="s">
        <v>493</v>
      </c>
      <c r="E10069" t="s">
        <v>9</v>
      </c>
      <c r="F10069" t="s">
        <v>8</v>
      </c>
      <c r="G10069" t="s">
        <v>1</v>
      </c>
      <c r="H10069" t="s">
        <v>0</v>
      </c>
      <c r="I10069">
        <f>MONTH(Table6[[#This Row],[Loan Date]])</f>
        <v>3</v>
      </c>
      <c r="J10069" t="str">
        <f>_xlfn.XLOOKUP(Table6[[#This Row],[Numeric Month]],$N$5:$N$11,$O$5:$O$11)</f>
        <v>Mar</v>
      </c>
      <c r="K10069" t="str">
        <f>_xlfn.XLOOKUP(Table6[[#This Row],[Loan Date]],$Q$5:$Q$152,$R$5:$R$152)</f>
        <v>Monday</v>
      </c>
      <c r="L10069" t="str">
        <f>_xlfn.XLOOKUP(Table6[[#This Row],[Loan Date]],$Q$5:$Q$152,$S$5:$S$152)</f>
        <v>Week 9</v>
      </c>
    </row>
    <row r="10070" spans="1:12" x14ac:dyDescent="0.2">
      <c r="A10070" s="1">
        <v>44991</v>
      </c>
      <c r="B10070" t="s">
        <v>5</v>
      </c>
      <c r="C10070" s="1">
        <v>44991</v>
      </c>
      <c r="D10070" t="s">
        <v>24</v>
      </c>
      <c r="E10070" t="s">
        <v>23</v>
      </c>
      <c r="F10070" t="s">
        <v>23</v>
      </c>
      <c r="G10070" t="s">
        <v>20</v>
      </c>
      <c r="H10070" t="s">
        <v>0</v>
      </c>
      <c r="I10070">
        <f>MONTH(Table6[[#This Row],[Loan Date]])</f>
        <v>3</v>
      </c>
      <c r="J10070" t="str">
        <f>_xlfn.XLOOKUP(Table6[[#This Row],[Numeric Month]],$N$5:$N$11,$O$5:$O$11)</f>
        <v>Mar</v>
      </c>
      <c r="K10070" t="str">
        <f>_xlfn.XLOOKUP(Table6[[#This Row],[Loan Date]],$Q$5:$Q$152,$R$5:$R$152)</f>
        <v>Monday</v>
      </c>
      <c r="L10070" t="str">
        <f>_xlfn.XLOOKUP(Table6[[#This Row],[Loan Date]],$Q$5:$Q$152,$S$5:$S$152)</f>
        <v>Week 9</v>
      </c>
    </row>
    <row r="10071" spans="1:12" x14ac:dyDescent="0.2">
      <c r="A10071" s="1">
        <v>44991</v>
      </c>
      <c r="B10071" t="s">
        <v>5</v>
      </c>
      <c r="C10071" s="1">
        <v>44991</v>
      </c>
      <c r="D10071" t="s">
        <v>189</v>
      </c>
      <c r="E10071" t="s">
        <v>21</v>
      </c>
      <c r="F10071" t="s">
        <v>21</v>
      </c>
      <c r="G10071" t="s">
        <v>20</v>
      </c>
      <c r="H10071" t="s">
        <v>0</v>
      </c>
      <c r="I10071">
        <f>MONTH(Table6[[#This Row],[Loan Date]])</f>
        <v>3</v>
      </c>
      <c r="J10071" t="str">
        <f>_xlfn.XLOOKUP(Table6[[#This Row],[Numeric Month]],$N$5:$N$11,$O$5:$O$11)</f>
        <v>Mar</v>
      </c>
      <c r="K10071" t="str">
        <f>_xlfn.XLOOKUP(Table6[[#This Row],[Loan Date]],$Q$5:$Q$152,$R$5:$R$152)</f>
        <v>Monday</v>
      </c>
      <c r="L10071" t="str">
        <f>_xlfn.XLOOKUP(Table6[[#This Row],[Loan Date]],$Q$5:$Q$152,$S$5:$S$152)</f>
        <v>Week 9</v>
      </c>
    </row>
    <row r="10072" spans="1:12" x14ac:dyDescent="0.2">
      <c r="A10072" s="1">
        <v>44991</v>
      </c>
      <c r="B10072" t="s">
        <v>5</v>
      </c>
      <c r="C10072" s="1">
        <v>44991</v>
      </c>
      <c r="D10072" t="s">
        <v>472</v>
      </c>
      <c r="E10072" t="s">
        <v>37</v>
      </c>
      <c r="F10072" t="s">
        <v>37</v>
      </c>
      <c r="G10072" t="s">
        <v>20</v>
      </c>
      <c r="H10072" t="s">
        <v>0</v>
      </c>
      <c r="I10072">
        <f>MONTH(Table6[[#This Row],[Loan Date]])</f>
        <v>3</v>
      </c>
      <c r="J10072" t="str">
        <f>_xlfn.XLOOKUP(Table6[[#This Row],[Numeric Month]],$N$5:$N$11,$O$5:$O$11)</f>
        <v>Mar</v>
      </c>
      <c r="K10072" t="str">
        <f>_xlfn.XLOOKUP(Table6[[#This Row],[Loan Date]],$Q$5:$Q$152,$R$5:$R$152)</f>
        <v>Monday</v>
      </c>
      <c r="L10072" t="str">
        <f>_xlfn.XLOOKUP(Table6[[#This Row],[Loan Date]],$Q$5:$Q$152,$S$5:$S$152)</f>
        <v>Week 9</v>
      </c>
    </row>
    <row r="10073" spans="1:12" x14ac:dyDescent="0.2">
      <c r="A10073" s="1">
        <v>44991</v>
      </c>
      <c r="B10073" t="s">
        <v>7</v>
      </c>
      <c r="C10073" s="1">
        <v>44991</v>
      </c>
      <c r="D10073" t="s">
        <v>38</v>
      </c>
      <c r="E10073" t="s">
        <v>37</v>
      </c>
      <c r="F10073" t="s">
        <v>37</v>
      </c>
      <c r="G10073" t="s">
        <v>20</v>
      </c>
      <c r="H10073" t="s">
        <v>0</v>
      </c>
      <c r="I10073">
        <f>MONTH(Table6[[#This Row],[Loan Date]])</f>
        <v>3</v>
      </c>
      <c r="J10073" t="str">
        <f>_xlfn.XLOOKUP(Table6[[#This Row],[Numeric Month]],$N$5:$N$11,$O$5:$O$11)</f>
        <v>Mar</v>
      </c>
      <c r="K10073" t="str">
        <f>_xlfn.XLOOKUP(Table6[[#This Row],[Loan Date]],$Q$5:$Q$152,$R$5:$R$152)</f>
        <v>Monday</v>
      </c>
      <c r="L10073" t="str">
        <f>_xlfn.XLOOKUP(Table6[[#This Row],[Loan Date]],$Q$5:$Q$152,$S$5:$S$152)</f>
        <v>Week 9</v>
      </c>
    </row>
    <row r="10074" spans="1:12" x14ac:dyDescent="0.2">
      <c r="A10074" s="1">
        <v>44991</v>
      </c>
      <c r="B10074" t="s">
        <v>7</v>
      </c>
      <c r="C10074" s="1">
        <v>45005</v>
      </c>
      <c r="D10074" t="s">
        <v>663</v>
      </c>
      <c r="E10074" t="s">
        <v>9</v>
      </c>
      <c r="F10074" t="s">
        <v>8</v>
      </c>
      <c r="G10074" t="s">
        <v>1</v>
      </c>
      <c r="H10074" t="s">
        <v>0</v>
      </c>
      <c r="I10074">
        <f>MONTH(Table6[[#This Row],[Loan Date]])</f>
        <v>3</v>
      </c>
      <c r="J10074" t="str">
        <f>_xlfn.XLOOKUP(Table6[[#This Row],[Numeric Month]],$N$5:$N$11,$O$5:$O$11)</f>
        <v>Mar</v>
      </c>
      <c r="K10074" t="str">
        <f>_xlfn.XLOOKUP(Table6[[#This Row],[Loan Date]],$Q$5:$Q$152,$R$5:$R$152)</f>
        <v>Monday</v>
      </c>
      <c r="L10074" t="str">
        <f>_xlfn.XLOOKUP(Table6[[#This Row],[Loan Date]],$Q$5:$Q$152,$S$5:$S$152)</f>
        <v>Week 9</v>
      </c>
    </row>
    <row r="10075" spans="1:12" x14ac:dyDescent="0.2">
      <c r="A10075" s="1">
        <v>44991</v>
      </c>
      <c r="B10075" t="s">
        <v>5</v>
      </c>
      <c r="C10075" s="1">
        <v>44998</v>
      </c>
      <c r="D10075" t="s">
        <v>150</v>
      </c>
      <c r="E10075" t="s">
        <v>52</v>
      </c>
      <c r="F10075" t="s">
        <v>51</v>
      </c>
      <c r="G10075" t="s">
        <v>1</v>
      </c>
      <c r="H10075" t="s">
        <v>0</v>
      </c>
      <c r="I10075">
        <f>MONTH(Table6[[#This Row],[Loan Date]])</f>
        <v>3</v>
      </c>
      <c r="J10075" t="str">
        <f>_xlfn.XLOOKUP(Table6[[#This Row],[Numeric Month]],$N$5:$N$11,$O$5:$O$11)</f>
        <v>Mar</v>
      </c>
      <c r="K10075" t="str">
        <f>_xlfn.XLOOKUP(Table6[[#This Row],[Loan Date]],$Q$5:$Q$152,$R$5:$R$152)</f>
        <v>Monday</v>
      </c>
      <c r="L10075" t="str">
        <f>_xlfn.XLOOKUP(Table6[[#This Row],[Loan Date]],$Q$5:$Q$152,$S$5:$S$152)</f>
        <v>Week 9</v>
      </c>
    </row>
    <row r="10076" spans="1:12" x14ac:dyDescent="0.2">
      <c r="A10076" s="1">
        <v>44991</v>
      </c>
      <c r="B10076" t="s">
        <v>7</v>
      </c>
      <c r="C10076" s="1">
        <v>44991</v>
      </c>
      <c r="D10076" t="s">
        <v>138</v>
      </c>
      <c r="E10076" t="s">
        <v>37</v>
      </c>
      <c r="F10076" t="s">
        <v>37</v>
      </c>
      <c r="G10076" t="s">
        <v>20</v>
      </c>
      <c r="H10076" t="s">
        <v>0</v>
      </c>
      <c r="I10076">
        <f>MONTH(Table6[[#This Row],[Loan Date]])</f>
        <v>3</v>
      </c>
      <c r="J10076" t="str">
        <f>_xlfn.XLOOKUP(Table6[[#This Row],[Numeric Month]],$N$5:$N$11,$O$5:$O$11)</f>
        <v>Mar</v>
      </c>
      <c r="K10076" t="str">
        <f>_xlfn.XLOOKUP(Table6[[#This Row],[Loan Date]],$Q$5:$Q$152,$R$5:$R$152)</f>
        <v>Monday</v>
      </c>
      <c r="L10076" t="str">
        <f>_xlfn.XLOOKUP(Table6[[#This Row],[Loan Date]],$Q$5:$Q$152,$S$5:$S$152)</f>
        <v>Week 9</v>
      </c>
    </row>
    <row r="10077" spans="1:12" x14ac:dyDescent="0.2">
      <c r="A10077" s="1">
        <v>44991</v>
      </c>
      <c r="B10077" t="s">
        <v>7</v>
      </c>
      <c r="C10077" s="1">
        <v>44991</v>
      </c>
      <c r="D10077" t="s">
        <v>152</v>
      </c>
      <c r="E10077" t="s">
        <v>37</v>
      </c>
      <c r="F10077" t="s">
        <v>37</v>
      </c>
      <c r="G10077" t="s">
        <v>20</v>
      </c>
      <c r="H10077" t="s">
        <v>0</v>
      </c>
      <c r="I10077">
        <f>MONTH(Table6[[#This Row],[Loan Date]])</f>
        <v>3</v>
      </c>
      <c r="J10077" t="str">
        <f>_xlfn.XLOOKUP(Table6[[#This Row],[Numeric Month]],$N$5:$N$11,$O$5:$O$11)</f>
        <v>Mar</v>
      </c>
      <c r="K10077" t="str">
        <f>_xlfn.XLOOKUP(Table6[[#This Row],[Loan Date]],$Q$5:$Q$152,$R$5:$R$152)</f>
        <v>Monday</v>
      </c>
      <c r="L10077" t="str">
        <f>_xlfn.XLOOKUP(Table6[[#This Row],[Loan Date]],$Q$5:$Q$152,$S$5:$S$152)</f>
        <v>Week 9</v>
      </c>
    </row>
    <row r="10078" spans="1:12" x14ac:dyDescent="0.2">
      <c r="A10078" s="1">
        <v>44991</v>
      </c>
      <c r="B10078" t="s">
        <v>7</v>
      </c>
      <c r="C10078" s="1">
        <v>45005</v>
      </c>
      <c r="D10078" t="s">
        <v>662</v>
      </c>
      <c r="E10078" t="s">
        <v>9</v>
      </c>
      <c r="F10078" t="s">
        <v>8</v>
      </c>
      <c r="G10078" t="s">
        <v>1</v>
      </c>
      <c r="H10078" t="s">
        <v>0</v>
      </c>
      <c r="I10078">
        <f>MONTH(Table6[[#This Row],[Loan Date]])</f>
        <v>3</v>
      </c>
      <c r="J10078" t="str">
        <f>_xlfn.XLOOKUP(Table6[[#This Row],[Numeric Month]],$N$5:$N$11,$O$5:$O$11)</f>
        <v>Mar</v>
      </c>
      <c r="K10078" t="str">
        <f>_xlfn.XLOOKUP(Table6[[#This Row],[Loan Date]],$Q$5:$Q$152,$R$5:$R$152)</f>
        <v>Monday</v>
      </c>
      <c r="L10078" t="str">
        <f>_xlfn.XLOOKUP(Table6[[#This Row],[Loan Date]],$Q$5:$Q$152,$S$5:$S$152)</f>
        <v>Week 9</v>
      </c>
    </row>
    <row r="10079" spans="1:12" x14ac:dyDescent="0.2">
      <c r="A10079" s="1">
        <v>44991</v>
      </c>
      <c r="B10079" t="s">
        <v>7</v>
      </c>
      <c r="C10079" s="1">
        <v>44991</v>
      </c>
      <c r="D10079" t="s">
        <v>170</v>
      </c>
      <c r="E10079" t="s">
        <v>21</v>
      </c>
      <c r="F10079" t="s">
        <v>21</v>
      </c>
      <c r="G10079" t="s">
        <v>20</v>
      </c>
      <c r="H10079" t="s">
        <v>0</v>
      </c>
      <c r="I10079">
        <f>MONTH(Table6[[#This Row],[Loan Date]])</f>
        <v>3</v>
      </c>
      <c r="J10079" t="str">
        <f>_xlfn.XLOOKUP(Table6[[#This Row],[Numeric Month]],$N$5:$N$11,$O$5:$O$11)</f>
        <v>Mar</v>
      </c>
      <c r="K10079" t="str">
        <f>_xlfn.XLOOKUP(Table6[[#This Row],[Loan Date]],$Q$5:$Q$152,$R$5:$R$152)</f>
        <v>Monday</v>
      </c>
      <c r="L10079" t="str">
        <f>_xlfn.XLOOKUP(Table6[[#This Row],[Loan Date]],$Q$5:$Q$152,$S$5:$S$152)</f>
        <v>Week 9</v>
      </c>
    </row>
    <row r="10080" spans="1:12" x14ac:dyDescent="0.2">
      <c r="A10080" s="1">
        <v>44991</v>
      </c>
      <c r="B10080" t="s">
        <v>7</v>
      </c>
      <c r="C10080" s="1">
        <v>44991</v>
      </c>
      <c r="D10080" t="s">
        <v>408</v>
      </c>
      <c r="E10080" t="s">
        <v>23</v>
      </c>
      <c r="F10080" t="s">
        <v>23</v>
      </c>
      <c r="G10080" t="s">
        <v>20</v>
      </c>
      <c r="H10080" t="s">
        <v>0</v>
      </c>
      <c r="I10080">
        <f>MONTH(Table6[[#This Row],[Loan Date]])</f>
        <v>3</v>
      </c>
      <c r="J10080" t="str">
        <f>_xlfn.XLOOKUP(Table6[[#This Row],[Numeric Month]],$N$5:$N$11,$O$5:$O$11)</f>
        <v>Mar</v>
      </c>
      <c r="K10080" t="str">
        <f>_xlfn.XLOOKUP(Table6[[#This Row],[Loan Date]],$Q$5:$Q$152,$R$5:$R$152)</f>
        <v>Monday</v>
      </c>
      <c r="L10080" t="str">
        <f>_xlfn.XLOOKUP(Table6[[#This Row],[Loan Date]],$Q$5:$Q$152,$S$5:$S$152)</f>
        <v>Week 9</v>
      </c>
    </row>
    <row r="10081" spans="1:12" x14ac:dyDescent="0.2">
      <c r="A10081" s="1">
        <v>44991</v>
      </c>
      <c r="B10081" t="s">
        <v>7</v>
      </c>
      <c r="C10081" s="1">
        <v>44991</v>
      </c>
      <c r="D10081" t="s">
        <v>171</v>
      </c>
      <c r="E10081" t="s">
        <v>23</v>
      </c>
      <c r="F10081" t="s">
        <v>23</v>
      </c>
      <c r="G10081" t="s">
        <v>20</v>
      </c>
      <c r="H10081" t="s">
        <v>0</v>
      </c>
      <c r="I10081">
        <f>MONTH(Table6[[#This Row],[Loan Date]])</f>
        <v>3</v>
      </c>
      <c r="J10081" t="str">
        <f>_xlfn.XLOOKUP(Table6[[#This Row],[Numeric Month]],$N$5:$N$11,$O$5:$O$11)</f>
        <v>Mar</v>
      </c>
      <c r="K10081" t="str">
        <f>_xlfn.XLOOKUP(Table6[[#This Row],[Loan Date]],$Q$5:$Q$152,$R$5:$R$152)</f>
        <v>Monday</v>
      </c>
      <c r="L10081" t="str">
        <f>_xlfn.XLOOKUP(Table6[[#This Row],[Loan Date]],$Q$5:$Q$152,$S$5:$S$152)</f>
        <v>Week 9</v>
      </c>
    </row>
    <row r="10082" spans="1:12" x14ac:dyDescent="0.2">
      <c r="A10082" s="1">
        <v>44991</v>
      </c>
      <c r="B10082" t="s">
        <v>7</v>
      </c>
      <c r="C10082" s="1">
        <v>44991</v>
      </c>
      <c r="D10082" t="s">
        <v>409</v>
      </c>
      <c r="E10082" t="s">
        <v>21</v>
      </c>
      <c r="F10082" t="s">
        <v>21</v>
      </c>
      <c r="G10082" t="s">
        <v>20</v>
      </c>
      <c r="H10082" t="s">
        <v>0</v>
      </c>
      <c r="I10082">
        <f>MONTH(Table6[[#This Row],[Loan Date]])</f>
        <v>3</v>
      </c>
      <c r="J10082" t="str">
        <f>_xlfn.XLOOKUP(Table6[[#This Row],[Numeric Month]],$N$5:$N$11,$O$5:$O$11)</f>
        <v>Mar</v>
      </c>
      <c r="K10082" t="str">
        <f>_xlfn.XLOOKUP(Table6[[#This Row],[Loan Date]],$Q$5:$Q$152,$R$5:$R$152)</f>
        <v>Monday</v>
      </c>
      <c r="L10082" t="str">
        <f>_xlfn.XLOOKUP(Table6[[#This Row],[Loan Date]],$Q$5:$Q$152,$S$5:$S$152)</f>
        <v>Week 9</v>
      </c>
    </row>
    <row r="10083" spans="1:12" x14ac:dyDescent="0.2">
      <c r="A10083" s="1">
        <v>44991</v>
      </c>
      <c r="B10083" t="s">
        <v>7</v>
      </c>
      <c r="C10083" s="1">
        <v>45004</v>
      </c>
      <c r="D10083" t="s">
        <v>661</v>
      </c>
      <c r="E10083" t="s">
        <v>3</v>
      </c>
      <c r="F10083" t="s">
        <v>2</v>
      </c>
      <c r="G10083" t="s">
        <v>1</v>
      </c>
      <c r="H10083" t="s">
        <v>0</v>
      </c>
      <c r="I10083">
        <f>MONTH(Table6[[#This Row],[Loan Date]])</f>
        <v>3</v>
      </c>
      <c r="J10083" t="str">
        <f>_xlfn.XLOOKUP(Table6[[#This Row],[Numeric Month]],$N$5:$N$11,$O$5:$O$11)</f>
        <v>Mar</v>
      </c>
      <c r="K10083" t="str">
        <f>_xlfn.XLOOKUP(Table6[[#This Row],[Loan Date]],$Q$5:$Q$152,$R$5:$R$152)</f>
        <v>Monday</v>
      </c>
      <c r="L10083" t="str">
        <f>_xlfn.XLOOKUP(Table6[[#This Row],[Loan Date]],$Q$5:$Q$152,$S$5:$S$152)</f>
        <v>Week 9</v>
      </c>
    </row>
    <row r="10084" spans="1:12" x14ac:dyDescent="0.2">
      <c r="A10084" s="1">
        <v>44991</v>
      </c>
      <c r="B10084" t="s">
        <v>7</v>
      </c>
      <c r="C10084" s="1">
        <v>44999</v>
      </c>
      <c r="D10084" t="s">
        <v>142</v>
      </c>
      <c r="E10084" t="s">
        <v>15</v>
      </c>
      <c r="F10084" t="s">
        <v>14</v>
      </c>
      <c r="G10084" t="s">
        <v>1</v>
      </c>
      <c r="H10084" t="s">
        <v>0</v>
      </c>
      <c r="I10084">
        <f>MONTH(Table6[[#This Row],[Loan Date]])</f>
        <v>3</v>
      </c>
      <c r="J10084" t="str">
        <f>_xlfn.XLOOKUP(Table6[[#This Row],[Numeric Month]],$N$5:$N$11,$O$5:$O$11)</f>
        <v>Mar</v>
      </c>
      <c r="K10084" t="str">
        <f>_xlfn.XLOOKUP(Table6[[#This Row],[Loan Date]],$Q$5:$Q$152,$R$5:$R$152)</f>
        <v>Monday</v>
      </c>
      <c r="L10084" t="str">
        <f>_xlfn.XLOOKUP(Table6[[#This Row],[Loan Date]],$Q$5:$Q$152,$S$5:$S$152)</f>
        <v>Week 9</v>
      </c>
    </row>
    <row r="10085" spans="1:12" x14ac:dyDescent="0.2">
      <c r="A10085" s="1">
        <v>44991</v>
      </c>
      <c r="B10085" t="s">
        <v>5</v>
      </c>
      <c r="C10085" s="1">
        <v>44991</v>
      </c>
      <c r="D10085" t="s">
        <v>309</v>
      </c>
      <c r="E10085" t="s">
        <v>23</v>
      </c>
      <c r="F10085" t="s">
        <v>23</v>
      </c>
      <c r="G10085" t="s">
        <v>20</v>
      </c>
      <c r="H10085" t="s">
        <v>0</v>
      </c>
      <c r="I10085">
        <f>MONTH(Table6[[#This Row],[Loan Date]])</f>
        <v>3</v>
      </c>
      <c r="J10085" t="str">
        <f>_xlfn.XLOOKUP(Table6[[#This Row],[Numeric Month]],$N$5:$N$11,$O$5:$O$11)</f>
        <v>Mar</v>
      </c>
      <c r="K10085" t="str">
        <f>_xlfn.XLOOKUP(Table6[[#This Row],[Loan Date]],$Q$5:$Q$152,$R$5:$R$152)</f>
        <v>Monday</v>
      </c>
      <c r="L10085" t="str">
        <f>_xlfn.XLOOKUP(Table6[[#This Row],[Loan Date]],$Q$5:$Q$152,$S$5:$S$152)</f>
        <v>Week 9</v>
      </c>
    </row>
    <row r="10086" spans="1:12" x14ac:dyDescent="0.2">
      <c r="A10086" s="1">
        <v>44991</v>
      </c>
      <c r="B10086" t="s">
        <v>5</v>
      </c>
      <c r="C10086" s="1">
        <v>44991</v>
      </c>
      <c r="D10086" t="s">
        <v>660</v>
      </c>
      <c r="E10086" t="s">
        <v>21</v>
      </c>
      <c r="F10086" t="s">
        <v>21</v>
      </c>
      <c r="G10086" t="s">
        <v>20</v>
      </c>
      <c r="H10086" t="s">
        <v>0</v>
      </c>
      <c r="I10086">
        <f>MONTH(Table6[[#This Row],[Loan Date]])</f>
        <v>3</v>
      </c>
      <c r="J10086" t="str">
        <f>_xlfn.XLOOKUP(Table6[[#This Row],[Numeric Month]],$N$5:$N$11,$O$5:$O$11)</f>
        <v>Mar</v>
      </c>
      <c r="K10086" t="str">
        <f>_xlfn.XLOOKUP(Table6[[#This Row],[Loan Date]],$Q$5:$Q$152,$R$5:$R$152)</f>
        <v>Monday</v>
      </c>
      <c r="L10086" t="str">
        <f>_xlfn.XLOOKUP(Table6[[#This Row],[Loan Date]],$Q$5:$Q$152,$S$5:$S$152)</f>
        <v>Week 9</v>
      </c>
    </row>
    <row r="10087" spans="1:12" x14ac:dyDescent="0.2">
      <c r="A10087" s="1">
        <v>44991</v>
      </c>
      <c r="B10087" t="s">
        <v>5</v>
      </c>
      <c r="C10087" s="1">
        <v>44991</v>
      </c>
      <c r="D10087" t="s">
        <v>174</v>
      </c>
      <c r="E10087" t="s">
        <v>23</v>
      </c>
      <c r="F10087" t="s">
        <v>23</v>
      </c>
      <c r="G10087" t="s">
        <v>20</v>
      </c>
      <c r="H10087" t="s">
        <v>0</v>
      </c>
      <c r="I10087">
        <f>MONTH(Table6[[#This Row],[Loan Date]])</f>
        <v>3</v>
      </c>
      <c r="J10087" t="str">
        <f>_xlfn.XLOOKUP(Table6[[#This Row],[Numeric Month]],$N$5:$N$11,$O$5:$O$11)</f>
        <v>Mar</v>
      </c>
      <c r="K10087" t="str">
        <f>_xlfn.XLOOKUP(Table6[[#This Row],[Loan Date]],$Q$5:$Q$152,$R$5:$R$152)</f>
        <v>Monday</v>
      </c>
      <c r="L10087" t="str">
        <f>_xlfn.XLOOKUP(Table6[[#This Row],[Loan Date]],$Q$5:$Q$152,$S$5:$S$152)</f>
        <v>Week 9</v>
      </c>
    </row>
    <row r="10088" spans="1:12" x14ac:dyDescent="0.2">
      <c r="A10088" s="1">
        <v>44991</v>
      </c>
      <c r="B10088" t="s">
        <v>5</v>
      </c>
      <c r="C10088" s="1">
        <v>44991</v>
      </c>
      <c r="D10088" t="s">
        <v>22</v>
      </c>
      <c r="E10088" t="s">
        <v>21</v>
      </c>
      <c r="F10088" t="s">
        <v>21</v>
      </c>
      <c r="G10088" t="s">
        <v>20</v>
      </c>
      <c r="H10088" t="s">
        <v>0</v>
      </c>
      <c r="I10088">
        <f>MONTH(Table6[[#This Row],[Loan Date]])</f>
        <v>3</v>
      </c>
      <c r="J10088" t="str">
        <f>_xlfn.XLOOKUP(Table6[[#This Row],[Numeric Month]],$N$5:$N$11,$O$5:$O$11)</f>
        <v>Mar</v>
      </c>
      <c r="K10088" t="str">
        <f>_xlfn.XLOOKUP(Table6[[#This Row],[Loan Date]],$Q$5:$Q$152,$R$5:$R$152)</f>
        <v>Monday</v>
      </c>
      <c r="L10088" t="str">
        <f>_xlfn.XLOOKUP(Table6[[#This Row],[Loan Date]],$Q$5:$Q$152,$S$5:$S$152)</f>
        <v>Week 9</v>
      </c>
    </row>
    <row r="10089" spans="1:12" x14ac:dyDescent="0.2">
      <c r="A10089" s="1">
        <v>44991</v>
      </c>
      <c r="B10089" t="s">
        <v>7</v>
      </c>
      <c r="C10089" s="1">
        <v>44991</v>
      </c>
      <c r="D10089" t="s">
        <v>165</v>
      </c>
      <c r="E10089" t="s">
        <v>21</v>
      </c>
      <c r="F10089" t="s">
        <v>21</v>
      </c>
      <c r="G10089" t="s">
        <v>20</v>
      </c>
      <c r="H10089" t="s">
        <v>0</v>
      </c>
      <c r="I10089">
        <f>MONTH(Table6[[#This Row],[Loan Date]])</f>
        <v>3</v>
      </c>
      <c r="J10089" t="str">
        <f>_xlfn.XLOOKUP(Table6[[#This Row],[Numeric Month]],$N$5:$N$11,$O$5:$O$11)</f>
        <v>Mar</v>
      </c>
      <c r="K10089" t="str">
        <f>_xlfn.XLOOKUP(Table6[[#This Row],[Loan Date]],$Q$5:$Q$152,$R$5:$R$152)</f>
        <v>Monday</v>
      </c>
      <c r="L10089" t="str">
        <f>_xlfn.XLOOKUP(Table6[[#This Row],[Loan Date]],$Q$5:$Q$152,$S$5:$S$152)</f>
        <v>Week 9</v>
      </c>
    </row>
    <row r="10090" spans="1:12" x14ac:dyDescent="0.2">
      <c r="A10090" s="1">
        <v>44991</v>
      </c>
      <c r="B10090" t="s">
        <v>7</v>
      </c>
      <c r="C10090" s="1">
        <v>44991</v>
      </c>
      <c r="D10090" t="s">
        <v>214</v>
      </c>
      <c r="E10090" t="s">
        <v>23</v>
      </c>
      <c r="F10090" t="s">
        <v>23</v>
      </c>
      <c r="G10090" t="s">
        <v>20</v>
      </c>
      <c r="H10090" t="s">
        <v>0</v>
      </c>
      <c r="I10090">
        <f>MONTH(Table6[[#This Row],[Loan Date]])</f>
        <v>3</v>
      </c>
      <c r="J10090" t="str">
        <f>_xlfn.XLOOKUP(Table6[[#This Row],[Numeric Month]],$N$5:$N$11,$O$5:$O$11)</f>
        <v>Mar</v>
      </c>
      <c r="K10090" t="str">
        <f>_xlfn.XLOOKUP(Table6[[#This Row],[Loan Date]],$Q$5:$Q$152,$R$5:$R$152)</f>
        <v>Monday</v>
      </c>
      <c r="L10090" t="str">
        <f>_xlfn.XLOOKUP(Table6[[#This Row],[Loan Date]],$Q$5:$Q$152,$S$5:$S$152)</f>
        <v>Week 9</v>
      </c>
    </row>
    <row r="10091" spans="1:12" x14ac:dyDescent="0.2">
      <c r="A10091" s="1">
        <v>44991</v>
      </c>
      <c r="B10091" t="s">
        <v>7</v>
      </c>
      <c r="C10091" s="1">
        <v>45005</v>
      </c>
      <c r="D10091" t="s">
        <v>659</v>
      </c>
      <c r="E10091" t="s">
        <v>15</v>
      </c>
      <c r="F10091" t="s">
        <v>14</v>
      </c>
      <c r="G10091" t="s">
        <v>1</v>
      </c>
      <c r="H10091" t="s">
        <v>0</v>
      </c>
      <c r="I10091">
        <f>MONTH(Table6[[#This Row],[Loan Date]])</f>
        <v>3</v>
      </c>
      <c r="J10091" t="str">
        <f>_xlfn.XLOOKUP(Table6[[#This Row],[Numeric Month]],$N$5:$N$11,$O$5:$O$11)</f>
        <v>Mar</v>
      </c>
      <c r="K10091" t="str">
        <f>_xlfn.XLOOKUP(Table6[[#This Row],[Loan Date]],$Q$5:$Q$152,$R$5:$R$152)</f>
        <v>Monday</v>
      </c>
      <c r="L10091" t="str">
        <f>_xlfn.XLOOKUP(Table6[[#This Row],[Loan Date]],$Q$5:$Q$152,$S$5:$S$152)</f>
        <v>Week 9</v>
      </c>
    </row>
    <row r="10092" spans="1:12" x14ac:dyDescent="0.2">
      <c r="A10092" s="1">
        <v>44991</v>
      </c>
      <c r="B10092" t="s">
        <v>7</v>
      </c>
      <c r="C10092" s="1">
        <v>44998</v>
      </c>
      <c r="D10092" t="s">
        <v>330</v>
      </c>
      <c r="E10092" t="s">
        <v>9</v>
      </c>
      <c r="F10092" t="s">
        <v>8</v>
      </c>
      <c r="G10092" t="s">
        <v>1</v>
      </c>
      <c r="H10092" t="s">
        <v>0</v>
      </c>
      <c r="I10092">
        <f>MONTH(Table6[[#This Row],[Loan Date]])</f>
        <v>3</v>
      </c>
      <c r="J10092" t="str">
        <f>_xlfn.XLOOKUP(Table6[[#This Row],[Numeric Month]],$N$5:$N$11,$O$5:$O$11)</f>
        <v>Mar</v>
      </c>
      <c r="K10092" t="str">
        <f>_xlfn.XLOOKUP(Table6[[#This Row],[Loan Date]],$Q$5:$Q$152,$R$5:$R$152)</f>
        <v>Monday</v>
      </c>
      <c r="L10092" t="str">
        <f>_xlfn.XLOOKUP(Table6[[#This Row],[Loan Date]],$Q$5:$Q$152,$S$5:$S$152)</f>
        <v>Week 9</v>
      </c>
    </row>
    <row r="10093" spans="1:12" x14ac:dyDescent="0.2">
      <c r="A10093" s="1">
        <v>44991</v>
      </c>
      <c r="B10093" t="s">
        <v>7</v>
      </c>
      <c r="C10093" s="1">
        <v>44991</v>
      </c>
      <c r="D10093" t="s">
        <v>380</v>
      </c>
      <c r="E10093" t="s">
        <v>21</v>
      </c>
      <c r="F10093" t="s">
        <v>21</v>
      </c>
      <c r="G10093" t="s">
        <v>20</v>
      </c>
      <c r="H10093" t="s">
        <v>0</v>
      </c>
      <c r="I10093">
        <f>MONTH(Table6[[#This Row],[Loan Date]])</f>
        <v>3</v>
      </c>
      <c r="J10093" t="str">
        <f>_xlfn.XLOOKUP(Table6[[#This Row],[Numeric Month]],$N$5:$N$11,$O$5:$O$11)</f>
        <v>Mar</v>
      </c>
      <c r="K10093" t="str">
        <f>_xlfn.XLOOKUP(Table6[[#This Row],[Loan Date]],$Q$5:$Q$152,$R$5:$R$152)</f>
        <v>Monday</v>
      </c>
      <c r="L10093" t="str">
        <f>_xlfn.XLOOKUP(Table6[[#This Row],[Loan Date]],$Q$5:$Q$152,$S$5:$S$152)</f>
        <v>Week 9</v>
      </c>
    </row>
    <row r="10094" spans="1:12" x14ac:dyDescent="0.2">
      <c r="A10094" s="1">
        <v>44991</v>
      </c>
      <c r="B10094" t="s">
        <v>7</v>
      </c>
      <c r="C10094" s="1">
        <v>44991</v>
      </c>
      <c r="D10094" t="s">
        <v>302</v>
      </c>
      <c r="E10094" t="s">
        <v>23</v>
      </c>
      <c r="F10094" t="s">
        <v>23</v>
      </c>
      <c r="G10094" t="s">
        <v>20</v>
      </c>
      <c r="H10094" t="s">
        <v>0</v>
      </c>
      <c r="I10094">
        <f>MONTH(Table6[[#This Row],[Loan Date]])</f>
        <v>3</v>
      </c>
      <c r="J10094" t="str">
        <f>_xlfn.XLOOKUP(Table6[[#This Row],[Numeric Month]],$N$5:$N$11,$O$5:$O$11)</f>
        <v>Mar</v>
      </c>
      <c r="K10094" t="str">
        <f>_xlfn.XLOOKUP(Table6[[#This Row],[Loan Date]],$Q$5:$Q$152,$R$5:$R$152)</f>
        <v>Monday</v>
      </c>
      <c r="L10094" t="str">
        <f>_xlfn.XLOOKUP(Table6[[#This Row],[Loan Date]],$Q$5:$Q$152,$S$5:$S$152)</f>
        <v>Week 9</v>
      </c>
    </row>
    <row r="10095" spans="1:12" x14ac:dyDescent="0.2">
      <c r="A10095" s="1">
        <v>44991</v>
      </c>
      <c r="B10095" t="s">
        <v>7</v>
      </c>
      <c r="C10095" s="1">
        <v>44991</v>
      </c>
      <c r="D10095" t="s">
        <v>241</v>
      </c>
      <c r="E10095" t="s">
        <v>23</v>
      </c>
      <c r="F10095" t="s">
        <v>23</v>
      </c>
      <c r="G10095" t="s">
        <v>20</v>
      </c>
      <c r="H10095" t="s">
        <v>0</v>
      </c>
      <c r="I10095">
        <f>MONTH(Table6[[#This Row],[Loan Date]])</f>
        <v>3</v>
      </c>
      <c r="J10095" t="str">
        <f>_xlfn.XLOOKUP(Table6[[#This Row],[Numeric Month]],$N$5:$N$11,$O$5:$O$11)</f>
        <v>Mar</v>
      </c>
      <c r="K10095" t="str">
        <f>_xlfn.XLOOKUP(Table6[[#This Row],[Loan Date]],$Q$5:$Q$152,$R$5:$R$152)</f>
        <v>Monday</v>
      </c>
      <c r="L10095" t="str">
        <f>_xlfn.XLOOKUP(Table6[[#This Row],[Loan Date]],$Q$5:$Q$152,$S$5:$S$152)</f>
        <v>Week 9</v>
      </c>
    </row>
    <row r="10096" spans="1:12" x14ac:dyDescent="0.2">
      <c r="A10096" s="1">
        <v>44991</v>
      </c>
      <c r="B10096" t="s">
        <v>7</v>
      </c>
      <c r="C10096" s="1">
        <v>44991</v>
      </c>
      <c r="D10096" t="s">
        <v>514</v>
      </c>
      <c r="E10096" t="s">
        <v>41</v>
      </c>
      <c r="F10096" t="s">
        <v>40</v>
      </c>
      <c r="G10096" t="s">
        <v>39</v>
      </c>
      <c r="H10096" t="s">
        <v>0</v>
      </c>
      <c r="I10096">
        <f>MONTH(Table6[[#This Row],[Loan Date]])</f>
        <v>3</v>
      </c>
      <c r="J10096" t="str">
        <f>_xlfn.XLOOKUP(Table6[[#This Row],[Numeric Month]],$N$5:$N$11,$O$5:$O$11)</f>
        <v>Mar</v>
      </c>
      <c r="K10096" t="str">
        <f>_xlfn.XLOOKUP(Table6[[#This Row],[Loan Date]],$Q$5:$Q$152,$R$5:$R$152)</f>
        <v>Monday</v>
      </c>
      <c r="L10096" t="str">
        <f>_xlfn.XLOOKUP(Table6[[#This Row],[Loan Date]],$Q$5:$Q$152,$S$5:$S$152)</f>
        <v>Week 9</v>
      </c>
    </row>
    <row r="10097" spans="1:12" x14ac:dyDescent="0.2">
      <c r="A10097" s="1">
        <v>44991</v>
      </c>
      <c r="B10097" t="s">
        <v>7</v>
      </c>
      <c r="C10097" s="1">
        <v>44991</v>
      </c>
      <c r="D10097" t="s">
        <v>267</v>
      </c>
      <c r="E10097" t="s">
        <v>37</v>
      </c>
      <c r="F10097" t="s">
        <v>37</v>
      </c>
      <c r="G10097" t="s">
        <v>20</v>
      </c>
      <c r="H10097" t="s">
        <v>0</v>
      </c>
      <c r="I10097">
        <f>MONTH(Table6[[#This Row],[Loan Date]])</f>
        <v>3</v>
      </c>
      <c r="J10097" t="str">
        <f>_xlfn.XLOOKUP(Table6[[#This Row],[Numeric Month]],$N$5:$N$11,$O$5:$O$11)</f>
        <v>Mar</v>
      </c>
      <c r="K10097" t="str">
        <f>_xlfn.XLOOKUP(Table6[[#This Row],[Loan Date]],$Q$5:$Q$152,$R$5:$R$152)</f>
        <v>Monday</v>
      </c>
      <c r="L10097" t="str">
        <f>_xlfn.XLOOKUP(Table6[[#This Row],[Loan Date]],$Q$5:$Q$152,$S$5:$S$152)</f>
        <v>Week 9</v>
      </c>
    </row>
    <row r="10098" spans="1:12" x14ac:dyDescent="0.2">
      <c r="A10098" s="1">
        <v>44991</v>
      </c>
      <c r="B10098" t="s">
        <v>7</v>
      </c>
      <c r="C10098" s="1">
        <v>44998</v>
      </c>
      <c r="D10098" t="s">
        <v>501</v>
      </c>
      <c r="E10098" t="s">
        <v>9</v>
      </c>
      <c r="F10098" t="s">
        <v>8</v>
      </c>
      <c r="G10098" t="s">
        <v>1</v>
      </c>
      <c r="H10098" t="s">
        <v>0</v>
      </c>
      <c r="I10098">
        <f>MONTH(Table6[[#This Row],[Loan Date]])</f>
        <v>3</v>
      </c>
      <c r="J10098" t="str">
        <f>_xlfn.XLOOKUP(Table6[[#This Row],[Numeric Month]],$N$5:$N$11,$O$5:$O$11)</f>
        <v>Mar</v>
      </c>
      <c r="K10098" t="str">
        <f>_xlfn.XLOOKUP(Table6[[#This Row],[Loan Date]],$Q$5:$Q$152,$R$5:$R$152)</f>
        <v>Monday</v>
      </c>
      <c r="L10098" t="str">
        <f>_xlfn.XLOOKUP(Table6[[#This Row],[Loan Date]],$Q$5:$Q$152,$S$5:$S$152)</f>
        <v>Week 9</v>
      </c>
    </row>
    <row r="10099" spans="1:12" x14ac:dyDescent="0.2">
      <c r="A10099" s="1">
        <v>44991</v>
      </c>
      <c r="B10099" t="s">
        <v>7</v>
      </c>
      <c r="C10099" s="1">
        <v>44991</v>
      </c>
      <c r="D10099" t="s">
        <v>163</v>
      </c>
      <c r="E10099" t="s">
        <v>162</v>
      </c>
      <c r="F10099" t="s">
        <v>162</v>
      </c>
      <c r="G10099" t="s">
        <v>11</v>
      </c>
      <c r="H10099" t="s">
        <v>0</v>
      </c>
      <c r="I10099">
        <f>MONTH(Table6[[#This Row],[Loan Date]])</f>
        <v>3</v>
      </c>
      <c r="J10099" t="str">
        <f>_xlfn.XLOOKUP(Table6[[#This Row],[Numeric Month]],$N$5:$N$11,$O$5:$O$11)</f>
        <v>Mar</v>
      </c>
      <c r="K10099" t="str">
        <f>_xlfn.XLOOKUP(Table6[[#This Row],[Loan Date]],$Q$5:$Q$152,$R$5:$R$152)</f>
        <v>Monday</v>
      </c>
      <c r="L10099" t="str">
        <f>_xlfn.XLOOKUP(Table6[[#This Row],[Loan Date]],$Q$5:$Q$152,$S$5:$S$152)</f>
        <v>Week 9</v>
      </c>
    </row>
    <row r="10100" spans="1:12" x14ac:dyDescent="0.2">
      <c r="A10100" s="1">
        <v>44991</v>
      </c>
      <c r="B10100" t="s">
        <v>7</v>
      </c>
      <c r="C10100" s="1">
        <v>44998</v>
      </c>
      <c r="D10100" t="s">
        <v>305</v>
      </c>
      <c r="E10100" t="s">
        <v>9</v>
      </c>
      <c r="F10100" t="s">
        <v>8</v>
      </c>
      <c r="G10100" t="s">
        <v>1</v>
      </c>
      <c r="H10100" t="s">
        <v>0</v>
      </c>
      <c r="I10100">
        <f>MONTH(Table6[[#This Row],[Loan Date]])</f>
        <v>3</v>
      </c>
      <c r="J10100" t="str">
        <f>_xlfn.XLOOKUP(Table6[[#This Row],[Numeric Month]],$N$5:$N$11,$O$5:$O$11)</f>
        <v>Mar</v>
      </c>
      <c r="K10100" t="str">
        <f>_xlfn.XLOOKUP(Table6[[#This Row],[Loan Date]],$Q$5:$Q$152,$R$5:$R$152)</f>
        <v>Monday</v>
      </c>
      <c r="L10100" t="str">
        <f>_xlfn.XLOOKUP(Table6[[#This Row],[Loan Date]],$Q$5:$Q$152,$S$5:$S$152)</f>
        <v>Week 9</v>
      </c>
    </row>
    <row r="10101" spans="1:12" x14ac:dyDescent="0.2">
      <c r="A10101" s="1">
        <v>44991</v>
      </c>
      <c r="B10101" t="s">
        <v>5</v>
      </c>
      <c r="C10101" s="1">
        <v>44991</v>
      </c>
      <c r="D10101" t="s">
        <v>302</v>
      </c>
      <c r="E10101" t="s">
        <v>23</v>
      </c>
      <c r="F10101" t="s">
        <v>23</v>
      </c>
      <c r="G10101" t="s">
        <v>20</v>
      </c>
      <c r="H10101" t="s">
        <v>0</v>
      </c>
      <c r="I10101">
        <f>MONTH(Table6[[#This Row],[Loan Date]])</f>
        <v>3</v>
      </c>
      <c r="J10101" t="str">
        <f>_xlfn.XLOOKUP(Table6[[#This Row],[Numeric Month]],$N$5:$N$11,$O$5:$O$11)</f>
        <v>Mar</v>
      </c>
      <c r="K10101" t="str">
        <f>_xlfn.XLOOKUP(Table6[[#This Row],[Loan Date]],$Q$5:$Q$152,$R$5:$R$152)</f>
        <v>Monday</v>
      </c>
      <c r="L10101" t="str">
        <f>_xlfn.XLOOKUP(Table6[[#This Row],[Loan Date]],$Q$5:$Q$152,$S$5:$S$152)</f>
        <v>Week 9</v>
      </c>
    </row>
    <row r="10102" spans="1:12" x14ac:dyDescent="0.2">
      <c r="A10102" s="1">
        <v>44991</v>
      </c>
      <c r="B10102" t="s">
        <v>5</v>
      </c>
      <c r="C10102" s="1">
        <v>44991</v>
      </c>
      <c r="D10102" t="s">
        <v>111</v>
      </c>
      <c r="E10102" t="s">
        <v>21</v>
      </c>
      <c r="F10102" t="s">
        <v>21</v>
      </c>
      <c r="G10102" t="s">
        <v>20</v>
      </c>
      <c r="H10102" t="s">
        <v>0</v>
      </c>
      <c r="I10102">
        <f>MONTH(Table6[[#This Row],[Loan Date]])</f>
        <v>3</v>
      </c>
      <c r="J10102" t="str">
        <f>_xlfn.XLOOKUP(Table6[[#This Row],[Numeric Month]],$N$5:$N$11,$O$5:$O$11)</f>
        <v>Mar</v>
      </c>
      <c r="K10102" t="str">
        <f>_xlfn.XLOOKUP(Table6[[#This Row],[Loan Date]],$Q$5:$Q$152,$R$5:$R$152)</f>
        <v>Monday</v>
      </c>
      <c r="L10102" t="str">
        <f>_xlfn.XLOOKUP(Table6[[#This Row],[Loan Date]],$Q$5:$Q$152,$S$5:$S$152)</f>
        <v>Week 9</v>
      </c>
    </row>
    <row r="10103" spans="1:12" x14ac:dyDescent="0.2">
      <c r="A10103" s="1">
        <v>44991</v>
      </c>
      <c r="B10103" t="s">
        <v>7</v>
      </c>
      <c r="C10103" s="1">
        <v>44991</v>
      </c>
      <c r="D10103" t="s">
        <v>609</v>
      </c>
      <c r="E10103" t="s">
        <v>23</v>
      </c>
      <c r="F10103" t="s">
        <v>23</v>
      </c>
      <c r="G10103" t="s">
        <v>20</v>
      </c>
      <c r="H10103" t="s">
        <v>0</v>
      </c>
      <c r="I10103">
        <f>MONTH(Table6[[#This Row],[Loan Date]])</f>
        <v>3</v>
      </c>
      <c r="J10103" t="str">
        <f>_xlfn.XLOOKUP(Table6[[#This Row],[Numeric Month]],$N$5:$N$11,$O$5:$O$11)</f>
        <v>Mar</v>
      </c>
      <c r="K10103" t="str">
        <f>_xlfn.XLOOKUP(Table6[[#This Row],[Loan Date]],$Q$5:$Q$152,$R$5:$R$152)</f>
        <v>Monday</v>
      </c>
      <c r="L10103" t="str">
        <f>_xlfn.XLOOKUP(Table6[[#This Row],[Loan Date]],$Q$5:$Q$152,$S$5:$S$152)</f>
        <v>Week 9</v>
      </c>
    </row>
    <row r="10104" spans="1:12" x14ac:dyDescent="0.2">
      <c r="A10104" s="1">
        <v>44991</v>
      </c>
      <c r="B10104" t="s">
        <v>7</v>
      </c>
      <c r="C10104" s="1">
        <v>44991</v>
      </c>
      <c r="D10104" t="s">
        <v>379</v>
      </c>
      <c r="E10104" t="s">
        <v>65</v>
      </c>
      <c r="F10104" t="s">
        <v>65</v>
      </c>
      <c r="G10104" t="s">
        <v>20</v>
      </c>
      <c r="H10104" t="s">
        <v>0</v>
      </c>
      <c r="I10104">
        <f>MONTH(Table6[[#This Row],[Loan Date]])</f>
        <v>3</v>
      </c>
      <c r="J10104" t="str">
        <f>_xlfn.XLOOKUP(Table6[[#This Row],[Numeric Month]],$N$5:$N$11,$O$5:$O$11)</f>
        <v>Mar</v>
      </c>
      <c r="K10104" t="str">
        <f>_xlfn.XLOOKUP(Table6[[#This Row],[Loan Date]],$Q$5:$Q$152,$R$5:$R$152)</f>
        <v>Monday</v>
      </c>
      <c r="L10104" t="str">
        <f>_xlfn.XLOOKUP(Table6[[#This Row],[Loan Date]],$Q$5:$Q$152,$S$5:$S$152)</f>
        <v>Week 9</v>
      </c>
    </row>
    <row r="10105" spans="1:12" x14ac:dyDescent="0.2">
      <c r="A10105" s="1">
        <v>44991</v>
      </c>
      <c r="B10105" t="s">
        <v>7</v>
      </c>
      <c r="C10105" s="1">
        <v>45005</v>
      </c>
      <c r="D10105" t="s">
        <v>658</v>
      </c>
      <c r="E10105" t="s">
        <v>3</v>
      </c>
      <c r="F10105" t="s">
        <v>2</v>
      </c>
      <c r="G10105" t="s">
        <v>1</v>
      </c>
      <c r="H10105" t="s">
        <v>0</v>
      </c>
      <c r="I10105">
        <f>MONTH(Table6[[#This Row],[Loan Date]])</f>
        <v>3</v>
      </c>
      <c r="J10105" t="str">
        <f>_xlfn.XLOOKUP(Table6[[#This Row],[Numeric Month]],$N$5:$N$11,$O$5:$O$11)</f>
        <v>Mar</v>
      </c>
      <c r="K10105" t="str">
        <f>_xlfn.XLOOKUP(Table6[[#This Row],[Loan Date]],$Q$5:$Q$152,$R$5:$R$152)</f>
        <v>Monday</v>
      </c>
      <c r="L10105" t="str">
        <f>_xlfn.XLOOKUP(Table6[[#This Row],[Loan Date]],$Q$5:$Q$152,$S$5:$S$152)</f>
        <v>Week 9</v>
      </c>
    </row>
    <row r="10106" spans="1:12" x14ac:dyDescent="0.2">
      <c r="A10106" s="1">
        <v>44991</v>
      </c>
      <c r="B10106" t="s">
        <v>5</v>
      </c>
      <c r="C10106" s="1">
        <v>45005</v>
      </c>
      <c r="D10106" t="s">
        <v>657</v>
      </c>
      <c r="E10106" t="s">
        <v>9</v>
      </c>
      <c r="F10106" t="s">
        <v>8</v>
      </c>
      <c r="G10106" t="s">
        <v>1</v>
      </c>
      <c r="H10106" t="s">
        <v>0</v>
      </c>
      <c r="I10106">
        <f>MONTH(Table6[[#This Row],[Loan Date]])</f>
        <v>3</v>
      </c>
      <c r="J10106" t="str">
        <f>_xlfn.XLOOKUP(Table6[[#This Row],[Numeric Month]],$N$5:$N$11,$O$5:$O$11)</f>
        <v>Mar</v>
      </c>
      <c r="K10106" t="str">
        <f>_xlfn.XLOOKUP(Table6[[#This Row],[Loan Date]],$Q$5:$Q$152,$R$5:$R$152)</f>
        <v>Monday</v>
      </c>
      <c r="L10106" t="str">
        <f>_xlfn.XLOOKUP(Table6[[#This Row],[Loan Date]],$Q$5:$Q$152,$S$5:$S$152)</f>
        <v>Week 9</v>
      </c>
    </row>
    <row r="10107" spans="1:12" x14ac:dyDescent="0.2">
      <c r="A10107" s="1">
        <v>44991</v>
      </c>
      <c r="B10107" t="s">
        <v>7</v>
      </c>
      <c r="C10107" s="1">
        <v>44991</v>
      </c>
      <c r="D10107" t="s">
        <v>523</v>
      </c>
      <c r="E10107" t="s">
        <v>168</v>
      </c>
      <c r="F10107" t="s">
        <v>168</v>
      </c>
      <c r="G10107" t="s">
        <v>20</v>
      </c>
      <c r="H10107" t="s">
        <v>0</v>
      </c>
      <c r="I10107">
        <f>MONTH(Table6[[#This Row],[Loan Date]])</f>
        <v>3</v>
      </c>
      <c r="J10107" t="str">
        <f>_xlfn.XLOOKUP(Table6[[#This Row],[Numeric Month]],$N$5:$N$11,$O$5:$O$11)</f>
        <v>Mar</v>
      </c>
      <c r="K10107" t="str">
        <f>_xlfn.XLOOKUP(Table6[[#This Row],[Loan Date]],$Q$5:$Q$152,$R$5:$R$152)</f>
        <v>Monday</v>
      </c>
      <c r="L10107" t="str">
        <f>_xlfn.XLOOKUP(Table6[[#This Row],[Loan Date]],$Q$5:$Q$152,$S$5:$S$152)</f>
        <v>Week 9</v>
      </c>
    </row>
    <row r="10108" spans="1:12" x14ac:dyDescent="0.2">
      <c r="A10108" s="1">
        <v>44991</v>
      </c>
      <c r="B10108" t="s">
        <v>7</v>
      </c>
      <c r="C10108" s="1">
        <v>44998</v>
      </c>
      <c r="D10108" t="s">
        <v>303</v>
      </c>
      <c r="E10108" t="s">
        <v>9</v>
      </c>
      <c r="F10108" t="s">
        <v>8</v>
      </c>
      <c r="G10108" t="s">
        <v>1</v>
      </c>
      <c r="H10108" t="s">
        <v>0</v>
      </c>
      <c r="I10108">
        <f>MONTH(Table6[[#This Row],[Loan Date]])</f>
        <v>3</v>
      </c>
      <c r="J10108" t="str">
        <f>_xlfn.XLOOKUP(Table6[[#This Row],[Numeric Month]],$N$5:$N$11,$O$5:$O$11)</f>
        <v>Mar</v>
      </c>
      <c r="K10108" t="str">
        <f>_xlfn.XLOOKUP(Table6[[#This Row],[Loan Date]],$Q$5:$Q$152,$R$5:$R$152)</f>
        <v>Monday</v>
      </c>
      <c r="L10108" t="str">
        <f>_xlfn.XLOOKUP(Table6[[#This Row],[Loan Date]],$Q$5:$Q$152,$S$5:$S$152)</f>
        <v>Week 9</v>
      </c>
    </row>
    <row r="10109" spans="1:12" x14ac:dyDescent="0.2">
      <c r="A10109" s="1">
        <v>44991</v>
      </c>
      <c r="B10109" t="s">
        <v>7</v>
      </c>
      <c r="C10109" s="1">
        <v>44991</v>
      </c>
      <c r="D10109" t="s">
        <v>235</v>
      </c>
      <c r="E10109" t="s">
        <v>65</v>
      </c>
      <c r="F10109" t="s">
        <v>65</v>
      </c>
      <c r="G10109" t="s">
        <v>20</v>
      </c>
      <c r="H10109" t="s">
        <v>0</v>
      </c>
      <c r="I10109">
        <f>MONTH(Table6[[#This Row],[Loan Date]])</f>
        <v>3</v>
      </c>
      <c r="J10109" t="str">
        <f>_xlfn.XLOOKUP(Table6[[#This Row],[Numeric Month]],$N$5:$N$11,$O$5:$O$11)</f>
        <v>Mar</v>
      </c>
      <c r="K10109" t="str">
        <f>_xlfn.XLOOKUP(Table6[[#This Row],[Loan Date]],$Q$5:$Q$152,$R$5:$R$152)</f>
        <v>Monday</v>
      </c>
      <c r="L10109" t="str">
        <f>_xlfn.XLOOKUP(Table6[[#This Row],[Loan Date]],$Q$5:$Q$152,$S$5:$S$152)</f>
        <v>Week 9</v>
      </c>
    </row>
    <row r="10110" spans="1:12" x14ac:dyDescent="0.2">
      <c r="A10110" s="1">
        <v>44991</v>
      </c>
      <c r="B10110" t="s">
        <v>5</v>
      </c>
      <c r="C10110" s="1">
        <v>44991</v>
      </c>
      <c r="D10110" t="s">
        <v>656</v>
      </c>
      <c r="E10110" t="s">
        <v>655</v>
      </c>
      <c r="F10110" t="s">
        <v>58</v>
      </c>
      <c r="G10110" t="s">
        <v>39</v>
      </c>
      <c r="H10110" t="s">
        <v>0</v>
      </c>
      <c r="I10110">
        <f>MONTH(Table6[[#This Row],[Loan Date]])</f>
        <v>3</v>
      </c>
      <c r="J10110" t="str">
        <f>_xlfn.XLOOKUP(Table6[[#This Row],[Numeric Month]],$N$5:$N$11,$O$5:$O$11)</f>
        <v>Mar</v>
      </c>
      <c r="K10110" t="str">
        <f>_xlfn.XLOOKUP(Table6[[#This Row],[Loan Date]],$Q$5:$Q$152,$R$5:$R$152)</f>
        <v>Monday</v>
      </c>
      <c r="L10110" t="str">
        <f>_xlfn.XLOOKUP(Table6[[#This Row],[Loan Date]],$Q$5:$Q$152,$S$5:$S$152)</f>
        <v>Week 9</v>
      </c>
    </row>
    <row r="10111" spans="1:12" x14ac:dyDescent="0.2">
      <c r="A10111" s="1">
        <v>44991</v>
      </c>
      <c r="B10111" t="s">
        <v>7</v>
      </c>
      <c r="C10111" s="1">
        <v>44991</v>
      </c>
      <c r="D10111" t="s">
        <v>227</v>
      </c>
      <c r="E10111" t="s">
        <v>49</v>
      </c>
      <c r="F10111" t="s">
        <v>49</v>
      </c>
      <c r="G10111" t="s">
        <v>20</v>
      </c>
      <c r="H10111" t="s">
        <v>0</v>
      </c>
      <c r="I10111">
        <f>MONTH(Table6[[#This Row],[Loan Date]])</f>
        <v>3</v>
      </c>
      <c r="J10111" t="str">
        <f>_xlfn.XLOOKUP(Table6[[#This Row],[Numeric Month]],$N$5:$N$11,$O$5:$O$11)</f>
        <v>Mar</v>
      </c>
      <c r="K10111" t="str">
        <f>_xlfn.XLOOKUP(Table6[[#This Row],[Loan Date]],$Q$5:$Q$152,$R$5:$R$152)</f>
        <v>Monday</v>
      </c>
      <c r="L10111" t="str">
        <f>_xlfn.XLOOKUP(Table6[[#This Row],[Loan Date]],$Q$5:$Q$152,$S$5:$S$152)</f>
        <v>Week 9</v>
      </c>
    </row>
    <row r="10112" spans="1:12" x14ac:dyDescent="0.2">
      <c r="A10112" s="1">
        <v>44991</v>
      </c>
      <c r="B10112" t="s">
        <v>7</v>
      </c>
      <c r="C10112" s="1">
        <v>44991</v>
      </c>
      <c r="D10112" t="s">
        <v>479</v>
      </c>
      <c r="E10112" t="s">
        <v>65</v>
      </c>
      <c r="F10112" t="s">
        <v>65</v>
      </c>
      <c r="G10112" t="s">
        <v>20</v>
      </c>
      <c r="H10112" t="s">
        <v>0</v>
      </c>
      <c r="I10112">
        <f>MONTH(Table6[[#This Row],[Loan Date]])</f>
        <v>3</v>
      </c>
      <c r="J10112" t="str">
        <f>_xlfn.XLOOKUP(Table6[[#This Row],[Numeric Month]],$N$5:$N$11,$O$5:$O$11)</f>
        <v>Mar</v>
      </c>
      <c r="K10112" t="str">
        <f>_xlfn.XLOOKUP(Table6[[#This Row],[Loan Date]],$Q$5:$Q$152,$R$5:$R$152)</f>
        <v>Monday</v>
      </c>
      <c r="L10112" t="str">
        <f>_xlfn.XLOOKUP(Table6[[#This Row],[Loan Date]],$Q$5:$Q$152,$S$5:$S$152)</f>
        <v>Week 9</v>
      </c>
    </row>
    <row r="10113" spans="1:12" x14ac:dyDescent="0.2">
      <c r="A10113" s="1">
        <v>44991</v>
      </c>
      <c r="B10113" t="s">
        <v>7</v>
      </c>
      <c r="C10113" s="1">
        <v>44991</v>
      </c>
      <c r="D10113" t="s">
        <v>64</v>
      </c>
      <c r="E10113" t="s">
        <v>23</v>
      </c>
      <c r="F10113" t="s">
        <v>23</v>
      </c>
      <c r="G10113" t="s">
        <v>20</v>
      </c>
      <c r="H10113" t="s">
        <v>0</v>
      </c>
      <c r="I10113">
        <f>MONTH(Table6[[#This Row],[Loan Date]])</f>
        <v>3</v>
      </c>
      <c r="J10113" t="str">
        <f>_xlfn.XLOOKUP(Table6[[#This Row],[Numeric Month]],$N$5:$N$11,$O$5:$O$11)</f>
        <v>Mar</v>
      </c>
      <c r="K10113" t="str">
        <f>_xlfn.XLOOKUP(Table6[[#This Row],[Loan Date]],$Q$5:$Q$152,$R$5:$R$152)</f>
        <v>Monday</v>
      </c>
      <c r="L10113" t="str">
        <f>_xlfn.XLOOKUP(Table6[[#This Row],[Loan Date]],$Q$5:$Q$152,$S$5:$S$152)</f>
        <v>Week 9</v>
      </c>
    </row>
    <row r="10114" spans="1:12" x14ac:dyDescent="0.2">
      <c r="A10114" s="1">
        <v>44991</v>
      </c>
      <c r="B10114" t="s">
        <v>7</v>
      </c>
      <c r="C10114" s="1">
        <v>44991</v>
      </c>
      <c r="D10114" t="s">
        <v>499</v>
      </c>
      <c r="E10114" t="s">
        <v>21</v>
      </c>
      <c r="F10114" t="s">
        <v>21</v>
      </c>
      <c r="G10114" t="s">
        <v>20</v>
      </c>
      <c r="H10114" t="s">
        <v>0</v>
      </c>
      <c r="I10114">
        <f>MONTH(Table6[[#This Row],[Loan Date]])</f>
        <v>3</v>
      </c>
      <c r="J10114" t="str">
        <f>_xlfn.XLOOKUP(Table6[[#This Row],[Numeric Month]],$N$5:$N$11,$O$5:$O$11)</f>
        <v>Mar</v>
      </c>
      <c r="K10114" t="str">
        <f>_xlfn.XLOOKUP(Table6[[#This Row],[Loan Date]],$Q$5:$Q$152,$R$5:$R$152)</f>
        <v>Monday</v>
      </c>
      <c r="L10114" t="str">
        <f>_xlfn.XLOOKUP(Table6[[#This Row],[Loan Date]],$Q$5:$Q$152,$S$5:$S$152)</f>
        <v>Week 9</v>
      </c>
    </row>
    <row r="10115" spans="1:12" x14ac:dyDescent="0.2">
      <c r="A10115" s="1">
        <v>44991</v>
      </c>
      <c r="B10115" t="s">
        <v>7</v>
      </c>
      <c r="C10115" s="1">
        <v>44991</v>
      </c>
      <c r="D10115" t="s">
        <v>171</v>
      </c>
      <c r="E10115" t="s">
        <v>23</v>
      </c>
      <c r="F10115" t="s">
        <v>23</v>
      </c>
      <c r="G10115" t="s">
        <v>20</v>
      </c>
      <c r="H10115" t="s">
        <v>0</v>
      </c>
      <c r="I10115">
        <f>MONTH(Table6[[#This Row],[Loan Date]])</f>
        <v>3</v>
      </c>
      <c r="J10115" t="str">
        <f>_xlfn.XLOOKUP(Table6[[#This Row],[Numeric Month]],$N$5:$N$11,$O$5:$O$11)</f>
        <v>Mar</v>
      </c>
      <c r="K10115" t="str">
        <f>_xlfn.XLOOKUP(Table6[[#This Row],[Loan Date]],$Q$5:$Q$152,$R$5:$R$152)</f>
        <v>Monday</v>
      </c>
      <c r="L10115" t="str">
        <f>_xlfn.XLOOKUP(Table6[[#This Row],[Loan Date]],$Q$5:$Q$152,$S$5:$S$152)</f>
        <v>Week 9</v>
      </c>
    </row>
    <row r="10116" spans="1:12" x14ac:dyDescent="0.2">
      <c r="A10116" s="1">
        <v>44991</v>
      </c>
      <c r="B10116" t="s">
        <v>7</v>
      </c>
      <c r="C10116" s="1">
        <v>44991</v>
      </c>
      <c r="D10116" t="s">
        <v>115</v>
      </c>
      <c r="E10116" t="s">
        <v>23</v>
      </c>
      <c r="F10116" t="s">
        <v>23</v>
      </c>
      <c r="G10116" t="s">
        <v>20</v>
      </c>
      <c r="H10116" t="s">
        <v>0</v>
      </c>
      <c r="I10116">
        <f>MONTH(Table6[[#This Row],[Loan Date]])</f>
        <v>3</v>
      </c>
      <c r="J10116" t="str">
        <f>_xlfn.XLOOKUP(Table6[[#This Row],[Numeric Month]],$N$5:$N$11,$O$5:$O$11)</f>
        <v>Mar</v>
      </c>
      <c r="K10116" t="str">
        <f>_xlfn.XLOOKUP(Table6[[#This Row],[Loan Date]],$Q$5:$Q$152,$R$5:$R$152)</f>
        <v>Monday</v>
      </c>
      <c r="L10116" t="str">
        <f>_xlfn.XLOOKUP(Table6[[#This Row],[Loan Date]],$Q$5:$Q$152,$S$5:$S$152)</f>
        <v>Week 9</v>
      </c>
    </row>
    <row r="10117" spans="1:12" x14ac:dyDescent="0.2">
      <c r="A10117" s="1">
        <v>44991</v>
      </c>
      <c r="B10117" t="s">
        <v>7</v>
      </c>
      <c r="C10117" s="1">
        <v>44998</v>
      </c>
      <c r="D10117" t="s">
        <v>438</v>
      </c>
      <c r="E10117" t="s">
        <v>15</v>
      </c>
      <c r="F10117" t="s">
        <v>14</v>
      </c>
      <c r="G10117" t="s">
        <v>1</v>
      </c>
      <c r="H10117" t="s">
        <v>0</v>
      </c>
      <c r="I10117">
        <f>MONTH(Table6[[#This Row],[Loan Date]])</f>
        <v>3</v>
      </c>
      <c r="J10117" t="str">
        <f>_xlfn.XLOOKUP(Table6[[#This Row],[Numeric Month]],$N$5:$N$11,$O$5:$O$11)</f>
        <v>Mar</v>
      </c>
      <c r="K10117" t="str">
        <f>_xlfn.XLOOKUP(Table6[[#This Row],[Loan Date]],$Q$5:$Q$152,$R$5:$R$152)</f>
        <v>Monday</v>
      </c>
      <c r="L10117" t="str">
        <f>_xlfn.XLOOKUP(Table6[[#This Row],[Loan Date]],$Q$5:$Q$152,$S$5:$S$152)</f>
        <v>Week 9</v>
      </c>
    </row>
    <row r="10118" spans="1:12" x14ac:dyDescent="0.2">
      <c r="A10118" s="1">
        <v>44991</v>
      </c>
      <c r="B10118" t="s">
        <v>7</v>
      </c>
      <c r="C10118" s="1">
        <v>44991</v>
      </c>
      <c r="D10118" t="s">
        <v>62</v>
      </c>
      <c r="E10118" t="s">
        <v>41</v>
      </c>
      <c r="F10118" t="s">
        <v>40</v>
      </c>
      <c r="G10118" t="s">
        <v>39</v>
      </c>
      <c r="H10118" t="s">
        <v>0</v>
      </c>
      <c r="I10118">
        <f>MONTH(Table6[[#This Row],[Loan Date]])</f>
        <v>3</v>
      </c>
      <c r="J10118" t="str">
        <f>_xlfn.XLOOKUP(Table6[[#This Row],[Numeric Month]],$N$5:$N$11,$O$5:$O$11)</f>
        <v>Mar</v>
      </c>
      <c r="K10118" t="str">
        <f>_xlfn.XLOOKUP(Table6[[#This Row],[Loan Date]],$Q$5:$Q$152,$R$5:$R$152)</f>
        <v>Monday</v>
      </c>
      <c r="L10118" t="str">
        <f>_xlfn.XLOOKUP(Table6[[#This Row],[Loan Date]],$Q$5:$Q$152,$S$5:$S$152)</f>
        <v>Week 9</v>
      </c>
    </row>
    <row r="10119" spans="1:12" x14ac:dyDescent="0.2">
      <c r="A10119" s="1">
        <v>44991</v>
      </c>
      <c r="B10119" t="s">
        <v>5</v>
      </c>
      <c r="C10119" s="1">
        <v>44998</v>
      </c>
      <c r="D10119" t="s">
        <v>150</v>
      </c>
      <c r="E10119" t="s">
        <v>52</v>
      </c>
      <c r="F10119" t="s">
        <v>51</v>
      </c>
      <c r="G10119" t="s">
        <v>1</v>
      </c>
      <c r="H10119" t="s">
        <v>0</v>
      </c>
      <c r="I10119">
        <f>MONTH(Table6[[#This Row],[Loan Date]])</f>
        <v>3</v>
      </c>
      <c r="J10119" t="str">
        <f>_xlfn.XLOOKUP(Table6[[#This Row],[Numeric Month]],$N$5:$N$11,$O$5:$O$11)</f>
        <v>Mar</v>
      </c>
      <c r="K10119" t="str">
        <f>_xlfn.XLOOKUP(Table6[[#This Row],[Loan Date]],$Q$5:$Q$152,$R$5:$R$152)</f>
        <v>Monday</v>
      </c>
      <c r="L10119" t="str">
        <f>_xlfn.XLOOKUP(Table6[[#This Row],[Loan Date]],$Q$5:$Q$152,$S$5:$S$152)</f>
        <v>Week 9</v>
      </c>
    </row>
    <row r="10120" spans="1:12" x14ac:dyDescent="0.2">
      <c r="A10120" s="1">
        <v>44991</v>
      </c>
      <c r="B10120" t="s">
        <v>7</v>
      </c>
      <c r="C10120" s="1">
        <v>44991</v>
      </c>
      <c r="D10120" t="s">
        <v>189</v>
      </c>
      <c r="E10120" t="s">
        <v>21</v>
      </c>
      <c r="F10120" t="s">
        <v>21</v>
      </c>
      <c r="G10120" t="s">
        <v>20</v>
      </c>
      <c r="H10120" t="s">
        <v>0</v>
      </c>
      <c r="I10120">
        <f>MONTH(Table6[[#This Row],[Loan Date]])</f>
        <v>3</v>
      </c>
      <c r="J10120" t="str">
        <f>_xlfn.XLOOKUP(Table6[[#This Row],[Numeric Month]],$N$5:$N$11,$O$5:$O$11)</f>
        <v>Mar</v>
      </c>
      <c r="K10120" t="str">
        <f>_xlfn.XLOOKUP(Table6[[#This Row],[Loan Date]],$Q$5:$Q$152,$R$5:$R$152)</f>
        <v>Monday</v>
      </c>
      <c r="L10120" t="str">
        <f>_xlfn.XLOOKUP(Table6[[#This Row],[Loan Date]],$Q$5:$Q$152,$S$5:$S$152)</f>
        <v>Week 9</v>
      </c>
    </row>
    <row r="10121" spans="1:12" x14ac:dyDescent="0.2">
      <c r="A10121" s="1">
        <v>44991</v>
      </c>
      <c r="B10121" t="s">
        <v>7</v>
      </c>
      <c r="C10121" s="1">
        <v>44991</v>
      </c>
      <c r="D10121" t="s">
        <v>24</v>
      </c>
      <c r="E10121" t="s">
        <v>23</v>
      </c>
      <c r="F10121" t="s">
        <v>23</v>
      </c>
      <c r="G10121" t="s">
        <v>20</v>
      </c>
      <c r="H10121" t="s">
        <v>0</v>
      </c>
      <c r="I10121">
        <f>MONTH(Table6[[#This Row],[Loan Date]])</f>
        <v>3</v>
      </c>
      <c r="J10121" t="str">
        <f>_xlfn.XLOOKUP(Table6[[#This Row],[Numeric Month]],$N$5:$N$11,$O$5:$O$11)</f>
        <v>Mar</v>
      </c>
      <c r="K10121" t="str">
        <f>_xlfn.XLOOKUP(Table6[[#This Row],[Loan Date]],$Q$5:$Q$152,$R$5:$R$152)</f>
        <v>Monday</v>
      </c>
      <c r="L10121" t="str">
        <f>_xlfn.XLOOKUP(Table6[[#This Row],[Loan Date]],$Q$5:$Q$152,$S$5:$S$152)</f>
        <v>Week 9</v>
      </c>
    </row>
    <row r="10122" spans="1:12" x14ac:dyDescent="0.2">
      <c r="A10122" s="1">
        <v>44991</v>
      </c>
      <c r="B10122" t="s">
        <v>7</v>
      </c>
      <c r="C10122" s="1">
        <v>44991</v>
      </c>
      <c r="D10122" t="s">
        <v>494</v>
      </c>
      <c r="E10122" t="s">
        <v>37</v>
      </c>
      <c r="F10122" t="s">
        <v>37</v>
      </c>
      <c r="G10122" t="s">
        <v>20</v>
      </c>
      <c r="H10122" t="s">
        <v>0</v>
      </c>
      <c r="I10122">
        <f>MONTH(Table6[[#This Row],[Loan Date]])</f>
        <v>3</v>
      </c>
      <c r="J10122" t="str">
        <f>_xlfn.XLOOKUP(Table6[[#This Row],[Numeric Month]],$N$5:$N$11,$O$5:$O$11)</f>
        <v>Mar</v>
      </c>
      <c r="K10122" t="str">
        <f>_xlfn.XLOOKUP(Table6[[#This Row],[Loan Date]],$Q$5:$Q$152,$R$5:$R$152)</f>
        <v>Monday</v>
      </c>
      <c r="L10122" t="str">
        <f>_xlfn.XLOOKUP(Table6[[#This Row],[Loan Date]],$Q$5:$Q$152,$S$5:$S$152)</f>
        <v>Week 9</v>
      </c>
    </row>
    <row r="10123" spans="1:12" x14ac:dyDescent="0.2">
      <c r="A10123" s="1">
        <v>44991</v>
      </c>
      <c r="B10123" t="s">
        <v>7</v>
      </c>
      <c r="C10123" s="1">
        <v>44991</v>
      </c>
      <c r="D10123" t="s">
        <v>408</v>
      </c>
      <c r="E10123" t="s">
        <v>23</v>
      </c>
      <c r="F10123" t="s">
        <v>23</v>
      </c>
      <c r="G10123" t="s">
        <v>20</v>
      </c>
      <c r="H10123" t="s">
        <v>0</v>
      </c>
      <c r="I10123">
        <f>MONTH(Table6[[#This Row],[Loan Date]])</f>
        <v>3</v>
      </c>
      <c r="J10123" t="str">
        <f>_xlfn.XLOOKUP(Table6[[#This Row],[Numeric Month]],$N$5:$N$11,$O$5:$O$11)</f>
        <v>Mar</v>
      </c>
      <c r="K10123" t="str">
        <f>_xlfn.XLOOKUP(Table6[[#This Row],[Loan Date]],$Q$5:$Q$152,$R$5:$R$152)</f>
        <v>Monday</v>
      </c>
      <c r="L10123" t="str">
        <f>_xlfn.XLOOKUP(Table6[[#This Row],[Loan Date]],$Q$5:$Q$152,$S$5:$S$152)</f>
        <v>Week 9</v>
      </c>
    </row>
    <row r="10124" spans="1:12" x14ac:dyDescent="0.2">
      <c r="A10124" s="1">
        <v>44991</v>
      </c>
      <c r="B10124" t="s">
        <v>7</v>
      </c>
      <c r="C10124" s="1">
        <v>44991</v>
      </c>
      <c r="D10124" t="s">
        <v>119</v>
      </c>
      <c r="E10124" t="s">
        <v>21</v>
      </c>
      <c r="F10124" t="s">
        <v>21</v>
      </c>
      <c r="G10124" t="s">
        <v>20</v>
      </c>
      <c r="H10124" t="s">
        <v>0</v>
      </c>
      <c r="I10124">
        <f>MONTH(Table6[[#This Row],[Loan Date]])</f>
        <v>3</v>
      </c>
      <c r="J10124" t="str">
        <f>_xlfn.XLOOKUP(Table6[[#This Row],[Numeric Month]],$N$5:$N$11,$O$5:$O$11)</f>
        <v>Mar</v>
      </c>
      <c r="K10124" t="str">
        <f>_xlfn.XLOOKUP(Table6[[#This Row],[Loan Date]],$Q$5:$Q$152,$R$5:$R$152)</f>
        <v>Monday</v>
      </c>
      <c r="L10124" t="str">
        <f>_xlfn.XLOOKUP(Table6[[#This Row],[Loan Date]],$Q$5:$Q$152,$S$5:$S$152)</f>
        <v>Week 9</v>
      </c>
    </row>
    <row r="10125" spans="1:12" x14ac:dyDescent="0.2">
      <c r="A10125" s="1">
        <v>44991</v>
      </c>
      <c r="B10125" t="s">
        <v>7</v>
      </c>
      <c r="C10125" s="1">
        <v>44991</v>
      </c>
      <c r="D10125" t="s">
        <v>499</v>
      </c>
      <c r="E10125" t="s">
        <v>21</v>
      </c>
      <c r="F10125" t="s">
        <v>21</v>
      </c>
      <c r="G10125" t="s">
        <v>20</v>
      </c>
      <c r="H10125" t="s">
        <v>0</v>
      </c>
      <c r="I10125">
        <f>MONTH(Table6[[#This Row],[Loan Date]])</f>
        <v>3</v>
      </c>
      <c r="J10125" t="str">
        <f>_xlfn.XLOOKUP(Table6[[#This Row],[Numeric Month]],$N$5:$N$11,$O$5:$O$11)</f>
        <v>Mar</v>
      </c>
      <c r="K10125" t="str">
        <f>_xlfn.XLOOKUP(Table6[[#This Row],[Loan Date]],$Q$5:$Q$152,$R$5:$R$152)</f>
        <v>Monday</v>
      </c>
      <c r="L10125" t="str">
        <f>_xlfn.XLOOKUP(Table6[[#This Row],[Loan Date]],$Q$5:$Q$152,$S$5:$S$152)</f>
        <v>Week 9</v>
      </c>
    </row>
    <row r="10126" spans="1:12" x14ac:dyDescent="0.2">
      <c r="A10126" s="1">
        <v>44991</v>
      </c>
      <c r="B10126" t="s">
        <v>7</v>
      </c>
      <c r="C10126" s="1">
        <v>44991</v>
      </c>
      <c r="D10126" t="s">
        <v>171</v>
      </c>
      <c r="E10126" t="s">
        <v>23</v>
      </c>
      <c r="F10126" t="s">
        <v>23</v>
      </c>
      <c r="G10126" t="s">
        <v>20</v>
      </c>
      <c r="H10126" t="s">
        <v>0</v>
      </c>
      <c r="I10126">
        <f>MONTH(Table6[[#This Row],[Loan Date]])</f>
        <v>3</v>
      </c>
      <c r="J10126" t="str">
        <f>_xlfn.XLOOKUP(Table6[[#This Row],[Numeric Month]],$N$5:$N$11,$O$5:$O$11)</f>
        <v>Mar</v>
      </c>
      <c r="K10126" t="str">
        <f>_xlfn.XLOOKUP(Table6[[#This Row],[Loan Date]],$Q$5:$Q$152,$R$5:$R$152)</f>
        <v>Monday</v>
      </c>
      <c r="L10126" t="str">
        <f>_xlfn.XLOOKUP(Table6[[#This Row],[Loan Date]],$Q$5:$Q$152,$S$5:$S$152)</f>
        <v>Week 9</v>
      </c>
    </row>
    <row r="10127" spans="1:12" x14ac:dyDescent="0.2">
      <c r="A10127" s="1">
        <v>44991</v>
      </c>
      <c r="B10127" t="s">
        <v>7</v>
      </c>
      <c r="C10127" s="1">
        <v>44991</v>
      </c>
      <c r="D10127" t="s">
        <v>267</v>
      </c>
      <c r="E10127" t="s">
        <v>37</v>
      </c>
      <c r="F10127" t="s">
        <v>37</v>
      </c>
      <c r="G10127" t="s">
        <v>20</v>
      </c>
      <c r="H10127" t="s">
        <v>0</v>
      </c>
      <c r="I10127">
        <f>MONTH(Table6[[#This Row],[Loan Date]])</f>
        <v>3</v>
      </c>
      <c r="J10127" t="str">
        <f>_xlfn.XLOOKUP(Table6[[#This Row],[Numeric Month]],$N$5:$N$11,$O$5:$O$11)</f>
        <v>Mar</v>
      </c>
      <c r="K10127" t="str">
        <f>_xlfn.XLOOKUP(Table6[[#This Row],[Loan Date]],$Q$5:$Q$152,$R$5:$R$152)</f>
        <v>Monday</v>
      </c>
      <c r="L10127" t="str">
        <f>_xlfn.XLOOKUP(Table6[[#This Row],[Loan Date]],$Q$5:$Q$152,$S$5:$S$152)</f>
        <v>Week 9</v>
      </c>
    </row>
    <row r="10128" spans="1:12" x14ac:dyDescent="0.2">
      <c r="A10128" s="1">
        <v>44991</v>
      </c>
      <c r="B10128" t="s">
        <v>7</v>
      </c>
      <c r="C10128" s="1">
        <v>44991</v>
      </c>
      <c r="D10128" t="s">
        <v>561</v>
      </c>
      <c r="E10128" t="s">
        <v>49</v>
      </c>
      <c r="F10128" t="s">
        <v>49</v>
      </c>
      <c r="G10128" t="s">
        <v>20</v>
      </c>
      <c r="H10128" t="s">
        <v>0</v>
      </c>
      <c r="I10128">
        <f>MONTH(Table6[[#This Row],[Loan Date]])</f>
        <v>3</v>
      </c>
      <c r="J10128" t="str">
        <f>_xlfn.XLOOKUP(Table6[[#This Row],[Numeric Month]],$N$5:$N$11,$O$5:$O$11)</f>
        <v>Mar</v>
      </c>
      <c r="K10128" t="str">
        <f>_xlfn.XLOOKUP(Table6[[#This Row],[Loan Date]],$Q$5:$Q$152,$R$5:$R$152)</f>
        <v>Monday</v>
      </c>
      <c r="L10128" t="str">
        <f>_xlfn.XLOOKUP(Table6[[#This Row],[Loan Date]],$Q$5:$Q$152,$S$5:$S$152)</f>
        <v>Week 9</v>
      </c>
    </row>
    <row r="10129" spans="1:12" x14ac:dyDescent="0.2">
      <c r="A10129" s="1">
        <v>44991</v>
      </c>
      <c r="B10129" t="s">
        <v>7</v>
      </c>
      <c r="C10129" s="1">
        <v>44991</v>
      </c>
      <c r="D10129" t="s">
        <v>344</v>
      </c>
      <c r="E10129" t="s">
        <v>49</v>
      </c>
      <c r="F10129" t="s">
        <v>49</v>
      </c>
      <c r="G10129" t="s">
        <v>20</v>
      </c>
      <c r="H10129" t="s">
        <v>0</v>
      </c>
      <c r="I10129">
        <f>MONTH(Table6[[#This Row],[Loan Date]])</f>
        <v>3</v>
      </c>
      <c r="J10129" t="str">
        <f>_xlfn.XLOOKUP(Table6[[#This Row],[Numeric Month]],$N$5:$N$11,$O$5:$O$11)</f>
        <v>Mar</v>
      </c>
      <c r="K10129" t="str">
        <f>_xlfn.XLOOKUP(Table6[[#This Row],[Loan Date]],$Q$5:$Q$152,$R$5:$R$152)</f>
        <v>Monday</v>
      </c>
      <c r="L10129" t="str">
        <f>_xlfn.XLOOKUP(Table6[[#This Row],[Loan Date]],$Q$5:$Q$152,$S$5:$S$152)</f>
        <v>Week 9</v>
      </c>
    </row>
    <row r="10130" spans="1:12" x14ac:dyDescent="0.2">
      <c r="A10130" s="1">
        <v>44991</v>
      </c>
      <c r="B10130" t="s">
        <v>5</v>
      </c>
      <c r="C10130" s="1">
        <v>44998</v>
      </c>
      <c r="D10130" t="s">
        <v>202</v>
      </c>
      <c r="E10130" t="s">
        <v>9</v>
      </c>
      <c r="F10130" t="s">
        <v>8</v>
      </c>
      <c r="G10130" t="s">
        <v>1</v>
      </c>
      <c r="H10130" t="s">
        <v>0</v>
      </c>
      <c r="I10130">
        <f>MONTH(Table6[[#This Row],[Loan Date]])</f>
        <v>3</v>
      </c>
      <c r="J10130" t="str">
        <f>_xlfn.XLOOKUP(Table6[[#This Row],[Numeric Month]],$N$5:$N$11,$O$5:$O$11)</f>
        <v>Mar</v>
      </c>
      <c r="K10130" t="str">
        <f>_xlfn.XLOOKUP(Table6[[#This Row],[Loan Date]],$Q$5:$Q$152,$R$5:$R$152)</f>
        <v>Monday</v>
      </c>
      <c r="L10130" t="str">
        <f>_xlfn.XLOOKUP(Table6[[#This Row],[Loan Date]],$Q$5:$Q$152,$S$5:$S$152)</f>
        <v>Week 9</v>
      </c>
    </row>
    <row r="10131" spans="1:12" x14ac:dyDescent="0.2">
      <c r="A10131" s="1">
        <v>44991</v>
      </c>
      <c r="B10131" t="s">
        <v>5</v>
      </c>
      <c r="C10131" s="1">
        <v>45005</v>
      </c>
      <c r="D10131" t="s">
        <v>93</v>
      </c>
      <c r="E10131" t="s">
        <v>15</v>
      </c>
      <c r="F10131" t="s">
        <v>14</v>
      </c>
      <c r="G10131" t="s">
        <v>1</v>
      </c>
      <c r="H10131" t="s">
        <v>0</v>
      </c>
      <c r="I10131">
        <f>MONTH(Table6[[#This Row],[Loan Date]])</f>
        <v>3</v>
      </c>
      <c r="J10131" t="str">
        <f>_xlfn.XLOOKUP(Table6[[#This Row],[Numeric Month]],$N$5:$N$11,$O$5:$O$11)</f>
        <v>Mar</v>
      </c>
      <c r="K10131" t="str">
        <f>_xlfn.XLOOKUP(Table6[[#This Row],[Loan Date]],$Q$5:$Q$152,$R$5:$R$152)</f>
        <v>Monday</v>
      </c>
      <c r="L10131" t="str">
        <f>_xlfn.XLOOKUP(Table6[[#This Row],[Loan Date]],$Q$5:$Q$152,$S$5:$S$152)</f>
        <v>Week 9</v>
      </c>
    </row>
    <row r="10132" spans="1:12" x14ac:dyDescent="0.2">
      <c r="A10132" s="1">
        <v>44991</v>
      </c>
      <c r="B10132" t="s">
        <v>7</v>
      </c>
      <c r="C10132" s="1">
        <v>44991</v>
      </c>
      <c r="D10132" t="s">
        <v>609</v>
      </c>
      <c r="E10132" t="s">
        <v>23</v>
      </c>
      <c r="F10132" t="s">
        <v>23</v>
      </c>
      <c r="G10132" t="s">
        <v>20</v>
      </c>
      <c r="H10132" t="s">
        <v>0</v>
      </c>
      <c r="I10132">
        <f>MONTH(Table6[[#This Row],[Loan Date]])</f>
        <v>3</v>
      </c>
      <c r="J10132" t="str">
        <f>_xlfn.XLOOKUP(Table6[[#This Row],[Numeric Month]],$N$5:$N$11,$O$5:$O$11)</f>
        <v>Mar</v>
      </c>
      <c r="K10132" t="str">
        <f>_xlfn.XLOOKUP(Table6[[#This Row],[Loan Date]],$Q$5:$Q$152,$R$5:$R$152)</f>
        <v>Monday</v>
      </c>
      <c r="L10132" t="str">
        <f>_xlfn.XLOOKUP(Table6[[#This Row],[Loan Date]],$Q$5:$Q$152,$S$5:$S$152)</f>
        <v>Week 9</v>
      </c>
    </row>
    <row r="10133" spans="1:12" x14ac:dyDescent="0.2">
      <c r="A10133" s="1">
        <v>44991</v>
      </c>
      <c r="B10133" t="s">
        <v>7</v>
      </c>
      <c r="C10133" s="1">
        <v>44992</v>
      </c>
      <c r="D10133" t="s">
        <v>136</v>
      </c>
      <c r="E10133" t="s">
        <v>23</v>
      </c>
      <c r="F10133" t="s">
        <v>23</v>
      </c>
      <c r="G10133" t="s">
        <v>20</v>
      </c>
      <c r="H10133" t="s">
        <v>0</v>
      </c>
      <c r="I10133">
        <f>MONTH(Table6[[#This Row],[Loan Date]])</f>
        <v>3</v>
      </c>
      <c r="J10133" t="str">
        <f>_xlfn.XLOOKUP(Table6[[#This Row],[Numeric Month]],$N$5:$N$11,$O$5:$O$11)</f>
        <v>Mar</v>
      </c>
      <c r="K10133" t="str">
        <f>_xlfn.XLOOKUP(Table6[[#This Row],[Loan Date]],$Q$5:$Q$152,$R$5:$R$152)</f>
        <v>Monday</v>
      </c>
      <c r="L10133" t="str">
        <f>_xlfn.XLOOKUP(Table6[[#This Row],[Loan Date]],$Q$5:$Q$152,$S$5:$S$152)</f>
        <v>Week 9</v>
      </c>
    </row>
    <row r="10134" spans="1:12" x14ac:dyDescent="0.2">
      <c r="A10134" s="1">
        <v>44991</v>
      </c>
      <c r="B10134" t="s">
        <v>7</v>
      </c>
      <c r="C10134" s="1">
        <v>44991</v>
      </c>
      <c r="D10134" t="s">
        <v>615</v>
      </c>
      <c r="E10134" t="s">
        <v>37</v>
      </c>
      <c r="F10134" t="s">
        <v>37</v>
      </c>
      <c r="G10134" t="s">
        <v>20</v>
      </c>
      <c r="H10134" t="s">
        <v>0</v>
      </c>
      <c r="I10134">
        <f>MONTH(Table6[[#This Row],[Loan Date]])</f>
        <v>3</v>
      </c>
      <c r="J10134" t="str">
        <f>_xlfn.XLOOKUP(Table6[[#This Row],[Numeric Month]],$N$5:$N$11,$O$5:$O$11)</f>
        <v>Mar</v>
      </c>
      <c r="K10134" t="str">
        <f>_xlfn.XLOOKUP(Table6[[#This Row],[Loan Date]],$Q$5:$Q$152,$R$5:$R$152)</f>
        <v>Monday</v>
      </c>
      <c r="L10134" t="str">
        <f>_xlfn.XLOOKUP(Table6[[#This Row],[Loan Date]],$Q$5:$Q$152,$S$5:$S$152)</f>
        <v>Week 9</v>
      </c>
    </row>
    <row r="10135" spans="1:12" x14ac:dyDescent="0.2">
      <c r="A10135" s="1">
        <v>44991</v>
      </c>
      <c r="B10135" t="s">
        <v>7</v>
      </c>
      <c r="C10135" s="1">
        <v>44991</v>
      </c>
      <c r="D10135" t="s">
        <v>408</v>
      </c>
      <c r="E10135" t="s">
        <v>23</v>
      </c>
      <c r="F10135" t="s">
        <v>23</v>
      </c>
      <c r="G10135" t="s">
        <v>20</v>
      </c>
      <c r="H10135" t="s">
        <v>0</v>
      </c>
      <c r="I10135">
        <f>MONTH(Table6[[#This Row],[Loan Date]])</f>
        <v>3</v>
      </c>
      <c r="J10135" t="str">
        <f>_xlfn.XLOOKUP(Table6[[#This Row],[Numeric Month]],$N$5:$N$11,$O$5:$O$11)</f>
        <v>Mar</v>
      </c>
      <c r="K10135" t="str">
        <f>_xlfn.XLOOKUP(Table6[[#This Row],[Loan Date]],$Q$5:$Q$152,$R$5:$R$152)</f>
        <v>Monday</v>
      </c>
      <c r="L10135" t="str">
        <f>_xlfn.XLOOKUP(Table6[[#This Row],[Loan Date]],$Q$5:$Q$152,$S$5:$S$152)</f>
        <v>Week 9</v>
      </c>
    </row>
    <row r="10136" spans="1:12" x14ac:dyDescent="0.2">
      <c r="A10136" s="1">
        <v>44991</v>
      </c>
      <c r="B10136" t="s">
        <v>7</v>
      </c>
      <c r="C10136" s="1">
        <v>44991</v>
      </c>
      <c r="D10136" t="s">
        <v>119</v>
      </c>
      <c r="E10136" t="s">
        <v>21</v>
      </c>
      <c r="F10136" t="s">
        <v>21</v>
      </c>
      <c r="G10136" t="s">
        <v>20</v>
      </c>
      <c r="H10136" t="s">
        <v>0</v>
      </c>
      <c r="I10136">
        <f>MONTH(Table6[[#This Row],[Loan Date]])</f>
        <v>3</v>
      </c>
      <c r="J10136" t="str">
        <f>_xlfn.XLOOKUP(Table6[[#This Row],[Numeric Month]],$N$5:$N$11,$O$5:$O$11)</f>
        <v>Mar</v>
      </c>
      <c r="K10136" t="str">
        <f>_xlfn.XLOOKUP(Table6[[#This Row],[Loan Date]],$Q$5:$Q$152,$R$5:$R$152)</f>
        <v>Monday</v>
      </c>
      <c r="L10136" t="str">
        <f>_xlfn.XLOOKUP(Table6[[#This Row],[Loan Date]],$Q$5:$Q$152,$S$5:$S$152)</f>
        <v>Week 9</v>
      </c>
    </row>
    <row r="10137" spans="1:12" x14ac:dyDescent="0.2">
      <c r="A10137" s="1">
        <v>44991</v>
      </c>
      <c r="B10137" t="s">
        <v>5</v>
      </c>
      <c r="C10137" s="1">
        <v>44991</v>
      </c>
      <c r="D10137" t="s">
        <v>428</v>
      </c>
      <c r="E10137" t="s">
        <v>37</v>
      </c>
      <c r="F10137" t="s">
        <v>37</v>
      </c>
      <c r="G10137" t="s">
        <v>20</v>
      </c>
      <c r="H10137" t="s">
        <v>0</v>
      </c>
      <c r="I10137">
        <f>MONTH(Table6[[#This Row],[Loan Date]])</f>
        <v>3</v>
      </c>
      <c r="J10137" t="str">
        <f>_xlfn.XLOOKUP(Table6[[#This Row],[Numeric Month]],$N$5:$N$11,$O$5:$O$11)</f>
        <v>Mar</v>
      </c>
      <c r="K10137" t="str">
        <f>_xlfn.XLOOKUP(Table6[[#This Row],[Loan Date]],$Q$5:$Q$152,$R$5:$R$152)</f>
        <v>Monday</v>
      </c>
      <c r="L10137" t="str">
        <f>_xlfn.XLOOKUP(Table6[[#This Row],[Loan Date]],$Q$5:$Q$152,$S$5:$S$152)</f>
        <v>Week 9</v>
      </c>
    </row>
    <row r="10138" spans="1:12" x14ac:dyDescent="0.2">
      <c r="A10138" s="1">
        <v>44991</v>
      </c>
      <c r="B10138" t="s">
        <v>5</v>
      </c>
      <c r="C10138" s="1">
        <v>44998</v>
      </c>
      <c r="D10138" t="s">
        <v>146</v>
      </c>
      <c r="E10138" t="s">
        <v>52</v>
      </c>
      <c r="F10138" t="s">
        <v>51</v>
      </c>
      <c r="G10138" t="s">
        <v>1</v>
      </c>
      <c r="H10138" t="s">
        <v>0</v>
      </c>
      <c r="I10138">
        <f>MONTH(Table6[[#This Row],[Loan Date]])</f>
        <v>3</v>
      </c>
      <c r="J10138" t="str">
        <f>_xlfn.XLOOKUP(Table6[[#This Row],[Numeric Month]],$N$5:$N$11,$O$5:$O$11)</f>
        <v>Mar</v>
      </c>
      <c r="K10138" t="str">
        <f>_xlfn.XLOOKUP(Table6[[#This Row],[Loan Date]],$Q$5:$Q$152,$R$5:$R$152)</f>
        <v>Monday</v>
      </c>
      <c r="L10138" t="str">
        <f>_xlfn.XLOOKUP(Table6[[#This Row],[Loan Date]],$Q$5:$Q$152,$S$5:$S$152)</f>
        <v>Week 9</v>
      </c>
    </row>
    <row r="10139" spans="1:12" x14ac:dyDescent="0.2">
      <c r="A10139" s="1">
        <v>44991</v>
      </c>
      <c r="B10139" t="s">
        <v>7</v>
      </c>
      <c r="C10139" s="1">
        <v>44991</v>
      </c>
      <c r="D10139" t="s">
        <v>57</v>
      </c>
      <c r="E10139" t="s">
        <v>37</v>
      </c>
      <c r="F10139" t="s">
        <v>37</v>
      </c>
      <c r="G10139" t="s">
        <v>20</v>
      </c>
      <c r="H10139" t="s">
        <v>0</v>
      </c>
      <c r="I10139">
        <f>MONTH(Table6[[#This Row],[Loan Date]])</f>
        <v>3</v>
      </c>
      <c r="J10139" t="str">
        <f>_xlfn.XLOOKUP(Table6[[#This Row],[Numeric Month]],$N$5:$N$11,$O$5:$O$11)</f>
        <v>Mar</v>
      </c>
      <c r="K10139" t="str">
        <f>_xlfn.XLOOKUP(Table6[[#This Row],[Loan Date]],$Q$5:$Q$152,$R$5:$R$152)</f>
        <v>Monday</v>
      </c>
      <c r="L10139" t="str">
        <f>_xlfn.XLOOKUP(Table6[[#This Row],[Loan Date]],$Q$5:$Q$152,$S$5:$S$152)</f>
        <v>Week 9</v>
      </c>
    </row>
    <row r="10140" spans="1:12" x14ac:dyDescent="0.2">
      <c r="A10140" s="1">
        <v>44992</v>
      </c>
      <c r="B10140" t="s">
        <v>5</v>
      </c>
      <c r="C10140" s="1">
        <v>44992</v>
      </c>
      <c r="D10140" t="s">
        <v>57</v>
      </c>
      <c r="E10140" t="s">
        <v>37</v>
      </c>
      <c r="F10140" t="s">
        <v>37</v>
      </c>
      <c r="G10140" t="s">
        <v>20</v>
      </c>
      <c r="H10140" t="s">
        <v>0</v>
      </c>
      <c r="I10140">
        <f>MONTH(Table6[[#This Row],[Loan Date]])</f>
        <v>3</v>
      </c>
      <c r="J10140" t="str">
        <f>_xlfn.XLOOKUP(Table6[[#This Row],[Numeric Month]],$N$5:$N$11,$O$5:$O$11)</f>
        <v>Mar</v>
      </c>
      <c r="K10140" t="str">
        <f>_xlfn.XLOOKUP(Table6[[#This Row],[Loan Date]],$Q$5:$Q$152,$R$5:$R$152)</f>
        <v>Tuesday</v>
      </c>
      <c r="L10140" t="str">
        <f>_xlfn.XLOOKUP(Table6[[#This Row],[Loan Date]],$Q$5:$Q$152,$S$5:$S$152)</f>
        <v>Week 9</v>
      </c>
    </row>
    <row r="10141" spans="1:12" x14ac:dyDescent="0.2">
      <c r="A10141" s="1">
        <v>44992</v>
      </c>
      <c r="B10141" t="s">
        <v>7</v>
      </c>
      <c r="C10141" s="1">
        <v>44992</v>
      </c>
      <c r="D10141" t="s">
        <v>111</v>
      </c>
      <c r="E10141" t="s">
        <v>21</v>
      </c>
      <c r="F10141" t="s">
        <v>21</v>
      </c>
      <c r="G10141" t="s">
        <v>20</v>
      </c>
      <c r="H10141" t="s">
        <v>0</v>
      </c>
      <c r="I10141">
        <f>MONTH(Table6[[#This Row],[Loan Date]])</f>
        <v>3</v>
      </c>
      <c r="J10141" t="str">
        <f>_xlfn.XLOOKUP(Table6[[#This Row],[Numeric Month]],$N$5:$N$11,$O$5:$O$11)</f>
        <v>Mar</v>
      </c>
      <c r="K10141" t="str">
        <f>_xlfn.XLOOKUP(Table6[[#This Row],[Loan Date]],$Q$5:$Q$152,$R$5:$R$152)</f>
        <v>Tuesday</v>
      </c>
      <c r="L10141" t="str">
        <f>_xlfn.XLOOKUP(Table6[[#This Row],[Loan Date]],$Q$5:$Q$152,$S$5:$S$152)</f>
        <v>Week 9</v>
      </c>
    </row>
    <row r="10142" spans="1:12" x14ac:dyDescent="0.2">
      <c r="A10142" s="1">
        <v>44992</v>
      </c>
      <c r="B10142" t="s">
        <v>7</v>
      </c>
      <c r="C10142" s="1">
        <v>44992</v>
      </c>
      <c r="D10142" t="s">
        <v>24</v>
      </c>
      <c r="E10142" t="s">
        <v>23</v>
      </c>
      <c r="F10142" t="s">
        <v>23</v>
      </c>
      <c r="G10142" t="s">
        <v>20</v>
      </c>
      <c r="H10142" t="s">
        <v>0</v>
      </c>
      <c r="I10142">
        <f>MONTH(Table6[[#This Row],[Loan Date]])</f>
        <v>3</v>
      </c>
      <c r="J10142" t="str">
        <f>_xlfn.XLOOKUP(Table6[[#This Row],[Numeric Month]],$N$5:$N$11,$O$5:$O$11)</f>
        <v>Mar</v>
      </c>
      <c r="K10142" t="str">
        <f>_xlfn.XLOOKUP(Table6[[#This Row],[Loan Date]],$Q$5:$Q$152,$R$5:$R$152)</f>
        <v>Tuesday</v>
      </c>
      <c r="L10142" t="str">
        <f>_xlfn.XLOOKUP(Table6[[#This Row],[Loan Date]],$Q$5:$Q$152,$S$5:$S$152)</f>
        <v>Week 9</v>
      </c>
    </row>
    <row r="10143" spans="1:12" x14ac:dyDescent="0.2">
      <c r="A10143" s="1">
        <v>44992</v>
      </c>
      <c r="B10143" t="s">
        <v>5</v>
      </c>
      <c r="C10143" s="1">
        <v>45006</v>
      </c>
      <c r="D10143" t="s">
        <v>654</v>
      </c>
      <c r="E10143" t="s">
        <v>15</v>
      </c>
      <c r="F10143" t="s">
        <v>14</v>
      </c>
      <c r="G10143" t="s">
        <v>1</v>
      </c>
      <c r="H10143" t="s">
        <v>0</v>
      </c>
      <c r="I10143">
        <f>MONTH(Table6[[#This Row],[Loan Date]])</f>
        <v>3</v>
      </c>
      <c r="J10143" t="str">
        <f>_xlfn.XLOOKUP(Table6[[#This Row],[Numeric Month]],$N$5:$N$11,$O$5:$O$11)</f>
        <v>Mar</v>
      </c>
      <c r="K10143" t="str">
        <f>_xlfn.XLOOKUP(Table6[[#This Row],[Loan Date]],$Q$5:$Q$152,$R$5:$R$152)</f>
        <v>Tuesday</v>
      </c>
      <c r="L10143" t="str">
        <f>_xlfn.XLOOKUP(Table6[[#This Row],[Loan Date]],$Q$5:$Q$152,$S$5:$S$152)</f>
        <v>Week 9</v>
      </c>
    </row>
    <row r="10144" spans="1:12" x14ac:dyDescent="0.2">
      <c r="A10144" s="1">
        <v>44992</v>
      </c>
      <c r="B10144" t="s">
        <v>5</v>
      </c>
      <c r="C10144" s="1">
        <v>45006</v>
      </c>
      <c r="D10144" t="s">
        <v>653</v>
      </c>
      <c r="E10144" t="s">
        <v>15</v>
      </c>
      <c r="F10144" t="s">
        <v>14</v>
      </c>
      <c r="G10144" t="s">
        <v>1</v>
      </c>
      <c r="H10144" t="s">
        <v>0</v>
      </c>
      <c r="I10144">
        <f>MONTH(Table6[[#This Row],[Loan Date]])</f>
        <v>3</v>
      </c>
      <c r="J10144" t="str">
        <f>_xlfn.XLOOKUP(Table6[[#This Row],[Numeric Month]],$N$5:$N$11,$O$5:$O$11)</f>
        <v>Mar</v>
      </c>
      <c r="K10144" t="str">
        <f>_xlfn.XLOOKUP(Table6[[#This Row],[Loan Date]],$Q$5:$Q$152,$R$5:$R$152)</f>
        <v>Tuesday</v>
      </c>
      <c r="L10144" t="str">
        <f>_xlfn.XLOOKUP(Table6[[#This Row],[Loan Date]],$Q$5:$Q$152,$S$5:$S$152)</f>
        <v>Week 9</v>
      </c>
    </row>
    <row r="10145" spans="1:12" x14ac:dyDescent="0.2">
      <c r="A10145" s="1">
        <v>44992</v>
      </c>
      <c r="B10145" t="s">
        <v>7</v>
      </c>
      <c r="C10145" s="1">
        <v>45006</v>
      </c>
      <c r="D10145" t="s">
        <v>132</v>
      </c>
      <c r="E10145" t="s">
        <v>9</v>
      </c>
      <c r="F10145" t="s">
        <v>8</v>
      </c>
      <c r="G10145" t="s">
        <v>1</v>
      </c>
      <c r="H10145" t="s">
        <v>0</v>
      </c>
      <c r="I10145">
        <f>MONTH(Table6[[#This Row],[Loan Date]])</f>
        <v>3</v>
      </c>
      <c r="J10145" t="str">
        <f>_xlfn.XLOOKUP(Table6[[#This Row],[Numeric Month]],$N$5:$N$11,$O$5:$O$11)</f>
        <v>Mar</v>
      </c>
      <c r="K10145" t="str">
        <f>_xlfn.XLOOKUP(Table6[[#This Row],[Loan Date]],$Q$5:$Q$152,$R$5:$R$152)</f>
        <v>Tuesday</v>
      </c>
      <c r="L10145" t="str">
        <f>_xlfn.XLOOKUP(Table6[[#This Row],[Loan Date]],$Q$5:$Q$152,$S$5:$S$152)</f>
        <v>Week 9</v>
      </c>
    </row>
    <row r="10146" spans="1:12" x14ac:dyDescent="0.2">
      <c r="A10146" s="1">
        <v>44992</v>
      </c>
      <c r="B10146" t="s">
        <v>7</v>
      </c>
      <c r="C10146" s="1">
        <v>45006</v>
      </c>
      <c r="D10146" t="s">
        <v>652</v>
      </c>
      <c r="E10146" t="s">
        <v>15</v>
      </c>
      <c r="F10146" t="s">
        <v>14</v>
      </c>
      <c r="G10146" t="s">
        <v>1</v>
      </c>
      <c r="H10146" t="s">
        <v>0</v>
      </c>
      <c r="I10146">
        <f>MONTH(Table6[[#This Row],[Loan Date]])</f>
        <v>3</v>
      </c>
      <c r="J10146" t="str">
        <f>_xlfn.XLOOKUP(Table6[[#This Row],[Numeric Month]],$N$5:$N$11,$O$5:$O$11)</f>
        <v>Mar</v>
      </c>
      <c r="K10146" t="str">
        <f>_xlfn.XLOOKUP(Table6[[#This Row],[Loan Date]],$Q$5:$Q$152,$R$5:$R$152)</f>
        <v>Tuesday</v>
      </c>
      <c r="L10146" t="str">
        <f>_xlfn.XLOOKUP(Table6[[#This Row],[Loan Date]],$Q$5:$Q$152,$S$5:$S$152)</f>
        <v>Week 9</v>
      </c>
    </row>
    <row r="10147" spans="1:12" x14ac:dyDescent="0.2">
      <c r="A10147" s="1">
        <v>44992</v>
      </c>
      <c r="B10147" t="s">
        <v>5</v>
      </c>
      <c r="C10147" s="1">
        <v>44992</v>
      </c>
      <c r="D10147" t="s">
        <v>636</v>
      </c>
      <c r="E10147" t="s">
        <v>12</v>
      </c>
      <c r="F10147" t="s">
        <v>12</v>
      </c>
      <c r="G10147" t="s">
        <v>11</v>
      </c>
      <c r="H10147" t="s">
        <v>0</v>
      </c>
      <c r="I10147">
        <f>MONTH(Table6[[#This Row],[Loan Date]])</f>
        <v>3</v>
      </c>
      <c r="J10147" t="str">
        <f>_xlfn.XLOOKUP(Table6[[#This Row],[Numeric Month]],$N$5:$N$11,$O$5:$O$11)</f>
        <v>Mar</v>
      </c>
      <c r="K10147" t="str">
        <f>_xlfn.XLOOKUP(Table6[[#This Row],[Loan Date]],$Q$5:$Q$152,$R$5:$R$152)</f>
        <v>Tuesday</v>
      </c>
      <c r="L10147" t="str">
        <f>_xlfn.XLOOKUP(Table6[[#This Row],[Loan Date]],$Q$5:$Q$152,$S$5:$S$152)</f>
        <v>Week 9</v>
      </c>
    </row>
    <row r="10148" spans="1:12" x14ac:dyDescent="0.2">
      <c r="A10148" s="1">
        <v>44992</v>
      </c>
      <c r="B10148" t="s">
        <v>7</v>
      </c>
      <c r="C10148" s="1">
        <v>44992</v>
      </c>
      <c r="D10148" t="s">
        <v>267</v>
      </c>
      <c r="E10148" t="s">
        <v>37</v>
      </c>
      <c r="F10148" t="s">
        <v>37</v>
      </c>
      <c r="G10148" t="s">
        <v>20</v>
      </c>
      <c r="H10148" t="s">
        <v>0</v>
      </c>
      <c r="I10148">
        <f>MONTH(Table6[[#This Row],[Loan Date]])</f>
        <v>3</v>
      </c>
      <c r="J10148" t="str">
        <f>_xlfn.XLOOKUP(Table6[[#This Row],[Numeric Month]],$N$5:$N$11,$O$5:$O$11)</f>
        <v>Mar</v>
      </c>
      <c r="K10148" t="str">
        <f>_xlfn.XLOOKUP(Table6[[#This Row],[Loan Date]],$Q$5:$Q$152,$R$5:$R$152)</f>
        <v>Tuesday</v>
      </c>
      <c r="L10148" t="str">
        <f>_xlfn.XLOOKUP(Table6[[#This Row],[Loan Date]],$Q$5:$Q$152,$S$5:$S$152)</f>
        <v>Week 9</v>
      </c>
    </row>
    <row r="10149" spans="1:12" x14ac:dyDescent="0.2">
      <c r="A10149" s="1">
        <v>44992</v>
      </c>
      <c r="B10149" t="s">
        <v>7</v>
      </c>
      <c r="C10149" s="1">
        <v>45006</v>
      </c>
      <c r="D10149" t="s">
        <v>651</v>
      </c>
      <c r="E10149" t="s">
        <v>204</v>
      </c>
      <c r="F10149" t="s">
        <v>2</v>
      </c>
      <c r="G10149" t="s">
        <v>1</v>
      </c>
      <c r="H10149" t="s">
        <v>0</v>
      </c>
      <c r="I10149">
        <f>MONTH(Table6[[#This Row],[Loan Date]])</f>
        <v>3</v>
      </c>
      <c r="J10149" t="str">
        <f>_xlfn.XLOOKUP(Table6[[#This Row],[Numeric Month]],$N$5:$N$11,$O$5:$O$11)</f>
        <v>Mar</v>
      </c>
      <c r="K10149" t="str">
        <f>_xlfn.XLOOKUP(Table6[[#This Row],[Loan Date]],$Q$5:$Q$152,$R$5:$R$152)</f>
        <v>Tuesday</v>
      </c>
      <c r="L10149" t="str">
        <f>_xlfn.XLOOKUP(Table6[[#This Row],[Loan Date]],$Q$5:$Q$152,$S$5:$S$152)</f>
        <v>Week 9</v>
      </c>
    </row>
    <row r="10150" spans="1:12" x14ac:dyDescent="0.2">
      <c r="A10150" s="1">
        <v>44992</v>
      </c>
      <c r="B10150" t="s">
        <v>5</v>
      </c>
      <c r="C10150" s="1">
        <v>44992</v>
      </c>
      <c r="D10150" t="s">
        <v>241</v>
      </c>
      <c r="E10150" t="s">
        <v>23</v>
      </c>
      <c r="F10150" t="s">
        <v>23</v>
      </c>
      <c r="G10150" t="s">
        <v>20</v>
      </c>
      <c r="H10150" t="s">
        <v>0</v>
      </c>
      <c r="I10150">
        <f>MONTH(Table6[[#This Row],[Loan Date]])</f>
        <v>3</v>
      </c>
      <c r="J10150" t="str">
        <f>_xlfn.XLOOKUP(Table6[[#This Row],[Numeric Month]],$N$5:$N$11,$O$5:$O$11)</f>
        <v>Mar</v>
      </c>
      <c r="K10150" t="str">
        <f>_xlfn.XLOOKUP(Table6[[#This Row],[Loan Date]],$Q$5:$Q$152,$R$5:$R$152)</f>
        <v>Tuesday</v>
      </c>
      <c r="L10150" t="str">
        <f>_xlfn.XLOOKUP(Table6[[#This Row],[Loan Date]],$Q$5:$Q$152,$S$5:$S$152)</f>
        <v>Week 9</v>
      </c>
    </row>
    <row r="10151" spans="1:12" x14ac:dyDescent="0.2">
      <c r="A10151" s="1">
        <v>44992</v>
      </c>
      <c r="B10151" t="s">
        <v>7</v>
      </c>
      <c r="C10151" s="1">
        <v>44992</v>
      </c>
      <c r="D10151" t="s">
        <v>615</v>
      </c>
      <c r="E10151" t="s">
        <v>37</v>
      </c>
      <c r="F10151" t="s">
        <v>37</v>
      </c>
      <c r="G10151" t="s">
        <v>20</v>
      </c>
      <c r="H10151" t="s">
        <v>0</v>
      </c>
      <c r="I10151">
        <f>MONTH(Table6[[#This Row],[Loan Date]])</f>
        <v>3</v>
      </c>
      <c r="J10151" t="str">
        <f>_xlfn.XLOOKUP(Table6[[#This Row],[Numeric Month]],$N$5:$N$11,$O$5:$O$11)</f>
        <v>Mar</v>
      </c>
      <c r="K10151" t="str">
        <f>_xlfn.XLOOKUP(Table6[[#This Row],[Loan Date]],$Q$5:$Q$152,$R$5:$R$152)</f>
        <v>Tuesday</v>
      </c>
      <c r="L10151" t="str">
        <f>_xlfn.XLOOKUP(Table6[[#This Row],[Loan Date]],$Q$5:$Q$152,$S$5:$S$152)</f>
        <v>Week 9</v>
      </c>
    </row>
    <row r="10152" spans="1:12" x14ac:dyDescent="0.2">
      <c r="A10152" s="1">
        <v>44992</v>
      </c>
      <c r="B10152" t="s">
        <v>7</v>
      </c>
      <c r="C10152" s="1">
        <v>45001</v>
      </c>
      <c r="D10152" t="s">
        <v>650</v>
      </c>
      <c r="E10152" t="s">
        <v>3</v>
      </c>
      <c r="F10152" t="s">
        <v>2</v>
      </c>
      <c r="G10152" t="s">
        <v>1</v>
      </c>
      <c r="H10152" t="s">
        <v>0</v>
      </c>
      <c r="I10152">
        <f>MONTH(Table6[[#This Row],[Loan Date]])</f>
        <v>3</v>
      </c>
      <c r="J10152" t="str">
        <f>_xlfn.XLOOKUP(Table6[[#This Row],[Numeric Month]],$N$5:$N$11,$O$5:$O$11)</f>
        <v>Mar</v>
      </c>
      <c r="K10152" t="str">
        <f>_xlfn.XLOOKUP(Table6[[#This Row],[Loan Date]],$Q$5:$Q$152,$R$5:$R$152)</f>
        <v>Tuesday</v>
      </c>
      <c r="L10152" t="str">
        <f>_xlfn.XLOOKUP(Table6[[#This Row],[Loan Date]],$Q$5:$Q$152,$S$5:$S$152)</f>
        <v>Week 9</v>
      </c>
    </row>
    <row r="10153" spans="1:12" x14ac:dyDescent="0.2">
      <c r="A10153" s="1">
        <v>44992</v>
      </c>
      <c r="B10153" t="s">
        <v>7</v>
      </c>
      <c r="C10153" s="1">
        <v>44995</v>
      </c>
      <c r="D10153" t="s">
        <v>181</v>
      </c>
      <c r="E10153" t="s">
        <v>44</v>
      </c>
      <c r="F10153" t="s">
        <v>44</v>
      </c>
      <c r="G10153" t="s">
        <v>39</v>
      </c>
      <c r="H10153" t="s">
        <v>0</v>
      </c>
      <c r="I10153">
        <f>MONTH(Table6[[#This Row],[Loan Date]])</f>
        <v>3</v>
      </c>
      <c r="J10153" t="str">
        <f>_xlfn.XLOOKUP(Table6[[#This Row],[Numeric Month]],$N$5:$N$11,$O$5:$O$11)</f>
        <v>Mar</v>
      </c>
      <c r="K10153" t="str">
        <f>_xlfn.XLOOKUP(Table6[[#This Row],[Loan Date]],$Q$5:$Q$152,$R$5:$R$152)</f>
        <v>Tuesday</v>
      </c>
      <c r="L10153" t="str">
        <f>_xlfn.XLOOKUP(Table6[[#This Row],[Loan Date]],$Q$5:$Q$152,$S$5:$S$152)</f>
        <v>Week 9</v>
      </c>
    </row>
    <row r="10154" spans="1:12" x14ac:dyDescent="0.2">
      <c r="A10154" s="1">
        <v>44992</v>
      </c>
      <c r="B10154" t="s">
        <v>7</v>
      </c>
      <c r="C10154" s="1">
        <v>44999</v>
      </c>
      <c r="D10154" t="s">
        <v>273</v>
      </c>
      <c r="E10154" t="s">
        <v>52</v>
      </c>
      <c r="F10154" t="s">
        <v>51</v>
      </c>
      <c r="G10154" t="s">
        <v>1</v>
      </c>
      <c r="H10154" t="s">
        <v>0</v>
      </c>
      <c r="I10154">
        <f>MONTH(Table6[[#This Row],[Loan Date]])</f>
        <v>3</v>
      </c>
      <c r="J10154" t="str">
        <f>_xlfn.XLOOKUP(Table6[[#This Row],[Numeric Month]],$N$5:$N$11,$O$5:$O$11)</f>
        <v>Mar</v>
      </c>
      <c r="K10154" t="str">
        <f>_xlfn.XLOOKUP(Table6[[#This Row],[Loan Date]],$Q$5:$Q$152,$R$5:$R$152)</f>
        <v>Tuesday</v>
      </c>
      <c r="L10154" t="str">
        <f>_xlfn.XLOOKUP(Table6[[#This Row],[Loan Date]],$Q$5:$Q$152,$S$5:$S$152)</f>
        <v>Week 9</v>
      </c>
    </row>
    <row r="10155" spans="1:12" x14ac:dyDescent="0.2">
      <c r="A10155" s="1">
        <v>44992</v>
      </c>
      <c r="B10155" t="s">
        <v>7</v>
      </c>
      <c r="C10155" s="1">
        <v>44992</v>
      </c>
      <c r="D10155" t="s">
        <v>494</v>
      </c>
      <c r="E10155" t="s">
        <v>37</v>
      </c>
      <c r="F10155" t="s">
        <v>37</v>
      </c>
      <c r="G10155" t="s">
        <v>20</v>
      </c>
      <c r="H10155" t="s">
        <v>0</v>
      </c>
      <c r="I10155">
        <f>MONTH(Table6[[#This Row],[Loan Date]])</f>
        <v>3</v>
      </c>
      <c r="J10155" t="str">
        <f>_xlfn.XLOOKUP(Table6[[#This Row],[Numeric Month]],$N$5:$N$11,$O$5:$O$11)</f>
        <v>Mar</v>
      </c>
      <c r="K10155" t="str">
        <f>_xlfn.XLOOKUP(Table6[[#This Row],[Loan Date]],$Q$5:$Q$152,$R$5:$R$152)</f>
        <v>Tuesday</v>
      </c>
      <c r="L10155" t="str">
        <f>_xlfn.XLOOKUP(Table6[[#This Row],[Loan Date]],$Q$5:$Q$152,$S$5:$S$152)</f>
        <v>Week 9</v>
      </c>
    </row>
    <row r="10156" spans="1:12" x14ac:dyDescent="0.2">
      <c r="A10156" s="1">
        <v>44992</v>
      </c>
      <c r="B10156" t="s">
        <v>5</v>
      </c>
      <c r="C10156" s="1">
        <v>44992</v>
      </c>
      <c r="D10156" t="s">
        <v>38</v>
      </c>
      <c r="E10156" t="s">
        <v>37</v>
      </c>
      <c r="F10156" t="s">
        <v>37</v>
      </c>
      <c r="G10156" t="s">
        <v>20</v>
      </c>
      <c r="H10156" t="s">
        <v>0</v>
      </c>
      <c r="I10156">
        <f>MONTH(Table6[[#This Row],[Loan Date]])</f>
        <v>3</v>
      </c>
      <c r="J10156" t="str">
        <f>_xlfn.XLOOKUP(Table6[[#This Row],[Numeric Month]],$N$5:$N$11,$O$5:$O$11)</f>
        <v>Mar</v>
      </c>
      <c r="K10156" t="str">
        <f>_xlfn.XLOOKUP(Table6[[#This Row],[Loan Date]],$Q$5:$Q$152,$R$5:$R$152)</f>
        <v>Tuesday</v>
      </c>
      <c r="L10156" t="str">
        <f>_xlfn.XLOOKUP(Table6[[#This Row],[Loan Date]],$Q$5:$Q$152,$S$5:$S$152)</f>
        <v>Week 9</v>
      </c>
    </row>
    <row r="10157" spans="1:12" x14ac:dyDescent="0.2">
      <c r="A10157" s="1">
        <v>44992</v>
      </c>
      <c r="B10157" t="s">
        <v>5</v>
      </c>
      <c r="C10157" s="1">
        <v>44992</v>
      </c>
      <c r="D10157" t="s">
        <v>533</v>
      </c>
      <c r="E10157" t="s">
        <v>162</v>
      </c>
      <c r="F10157" t="s">
        <v>162</v>
      </c>
      <c r="G10157" t="s">
        <v>11</v>
      </c>
      <c r="H10157" t="s">
        <v>0</v>
      </c>
      <c r="I10157">
        <f>MONTH(Table6[[#This Row],[Loan Date]])</f>
        <v>3</v>
      </c>
      <c r="J10157" t="str">
        <f>_xlfn.XLOOKUP(Table6[[#This Row],[Numeric Month]],$N$5:$N$11,$O$5:$O$11)</f>
        <v>Mar</v>
      </c>
      <c r="K10157" t="str">
        <f>_xlfn.XLOOKUP(Table6[[#This Row],[Loan Date]],$Q$5:$Q$152,$R$5:$R$152)</f>
        <v>Tuesday</v>
      </c>
      <c r="L10157" t="str">
        <f>_xlfn.XLOOKUP(Table6[[#This Row],[Loan Date]],$Q$5:$Q$152,$S$5:$S$152)</f>
        <v>Week 9</v>
      </c>
    </row>
    <row r="10158" spans="1:12" x14ac:dyDescent="0.2">
      <c r="A10158" s="1">
        <v>44992</v>
      </c>
      <c r="B10158" t="s">
        <v>5</v>
      </c>
      <c r="C10158" s="1">
        <v>44992</v>
      </c>
      <c r="D10158" t="s">
        <v>286</v>
      </c>
      <c r="E10158" t="s">
        <v>12</v>
      </c>
      <c r="F10158" t="s">
        <v>12</v>
      </c>
      <c r="G10158" t="s">
        <v>11</v>
      </c>
      <c r="H10158" t="s">
        <v>0</v>
      </c>
      <c r="I10158">
        <f>MONTH(Table6[[#This Row],[Loan Date]])</f>
        <v>3</v>
      </c>
      <c r="J10158" t="str">
        <f>_xlfn.XLOOKUP(Table6[[#This Row],[Numeric Month]],$N$5:$N$11,$O$5:$O$11)</f>
        <v>Mar</v>
      </c>
      <c r="K10158" t="str">
        <f>_xlfn.XLOOKUP(Table6[[#This Row],[Loan Date]],$Q$5:$Q$152,$R$5:$R$152)</f>
        <v>Tuesday</v>
      </c>
      <c r="L10158" t="str">
        <f>_xlfn.XLOOKUP(Table6[[#This Row],[Loan Date]],$Q$5:$Q$152,$S$5:$S$152)</f>
        <v>Week 9</v>
      </c>
    </row>
    <row r="10159" spans="1:12" x14ac:dyDescent="0.2">
      <c r="A10159" s="1">
        <v>44992</v>
      </c>
      <c r="B10159" t="s">
        <v>7</v>
      </c>
      <c r="C10159" s="1">
        <v>45006</v>
      </c>
      <c r="D10159" t="s">
        <v>190</v>
      </c>
      <c r="E10159" t="s">
        <v>9</v>
      </c>
      <c r="F10159" t="s">
        <v>8</v>
      </c>
      <c r="G10159" t="s">
        <v>1</v>
      </c>
      <c r="H10159" t="s">
        <v>0</v>
      </c>
      <c r="I10159">
        <f>MONTH(Table6[[#This Row],[Loan Date]])</f>
        <v>3</v>
      </c>
      <c r="J10159" t="str">
        <f>_xlfn.XLOOKUP(Table6[[#This Row],[Numeric Month]],$N$5:$N$11,$O$5:$O$11)</f>
        <v>Mar</v>
      </c>
      <c r="K10159" t="str">
        <f>_xlfn.XLOOKUP(Table6[[#This Row],[Loan Date]],$Q$5:$Q$152,$R$5:$R$152)</f>
        <v>Tuesday</v>
      </c>
      <c r="L10159" t="str">
        <f>_xlfn.XLOOKUP(Table6[[#This Row],[Loan Date]],$Q$5:$Q$152,$S$5:$S$152)</f>
        <v>Week 9</v>
      </c>
    </row>
    <row r="10160" spans="1:12" x14ac:dyDescent="0.2">
      <c r="A10160" s="1">
        <v>44992</v>
      </c>
      <c r="B10160" t="s">
        <v>5</v>
      </c>
      <c r="C10160" s="1">
        <v>44992</v>
      </c>
      <c r="D10160" t="s">
        <v>560</v>
      </c>
      <c r="E10160" t="s">
        <v>122</v>
      </c>
      <c r="F10160" t="s">
        <v>122</v>
      </c>
      <c r="G10160" t="s">
        <v>11</v>
      </c>
      <c r="H10160" t="s">
        <v>0</v>
      </c>
      <c r="I10160">
        <f>MONTH(Table6[[#This Row],[Loan Date]])</f>
        <v>3</v>
      </c>
      <c r="J10160" t="str">
        <f>_xlfn.XLOOKUP(Table6[[#This Row],[Numeric Month]],$N$5:$N$11,$O$5:$O$11)</f>
        <v>Mar</v>
      </c>
      <c r="K10160" t="str">
        <f>_xlfn.XLOOKUP(Table6[[#This Row],[Loan Date]],$Q$5:$Q$152,$R$5:$R$152)</f>
        <v>Tuesday</v>
      </c>
      <c r="L10160" t="str">
        <f>_xlfn.XLOOKUP(Table6[[#This Row],[Loan Date]],$Q$5:$Q$152,$S$5:$S$152)</f>
        <v>Week 9</v>
      </c>
    </row>
    <row r="10161" spans="1:12" x14ac:dyDescent="0.2">
      <c r="A10161" s="1">
        <v>44992</v>
      </c>
      <c r="B10161" t="s">
        <v>7</v>
      </c>
      <c r="C10161" s="1">
        <v>44992</v>
      </c>
      <c r="D10161" t="s">
        <v>64</v>
      </c>
      <c r="E10161" t="s">
        <v>23</v>
      </c>
      <c r="F10161" t="s">
        <v>23</v>
      </c>
      <c r="G10161" t="s">
        <v>20</v>
      </c>
      <c r="H10161" t="s">
        <v>0</v>
      </c>
      <c r="I10161">
        <f>MONTH(Table6[[#This Row],[Loan Date]])</f>
        <v>3</v>
      </c>
      <c r="J10161" t="str">
        <f>_xlfn.XLOOKUP(Table6[[#This Row],[Numeric Month]],$N$5:$N$11,$O$5:$O$11)</f>
        <v>Mar</v>
      </c>
      <c r="K10161" t="str">
        <f>_xlfn.XLOOKUP(Table6[[#This Row],[Loan Date]],$Q$5:$Q$152,$R$5:$R$152)</f>
        <v>Tuesday</v>
      </c>
      <c r="L10161" t="str">
        <f>_xlfn.XLOOKUP(Table6[[#This Row],[Loan Date]],$Q$5:$Q$152,$S$5:$S$152)</f>
        <v>Week 9</v>
      </c>
    </row>
    <row r="10162" spans="1:12" x14ac:dyDescent="0.2">
      <c r="A10162" s="1">
        <v>44992</v>
      </c>
      <c r="B10162" t="s">
        <v>7</v>
      </c>
      <c r="C10162" s="1">
        <v>44992</v>
      </c>
      <c r="D10162" t="s">
        <v>379</v>
      </c>
      <c r="E10162" t="s">
        <v>65</v>
      </c>
      <c r="F10162" t="s">
        <v>65</v>
      </c>
      <c r="G10162" t="s">
        <v>20</v>
      </c>
      <c r="H10162" t="s">
        <v>0</v>
      </c>
      <c r="I10162">
        <f>MONTH(Table6[[#This Row],[Loan Date]])</f>
        <v>3</v>
      </c>
      <c r="J10162" t="str">
        <f>_xlfn.XLOOKUP(Table6[[#This Row],[Numeric Month]],$N$5:$N$11,$O$5:$O$11)</f>
        <v>Mar</v>
      </c>
      <c r="K10162" t="str">
        <f>_xlfn.XLOOKUP(Table6[[#This Row],[Loan Date]],$Q$5:$Q$152,$R$5:$R$152)</f>
        <v>Tuesday</v>
      </c>
      <c r="L10162" t="str">
        <f>_xlfn.XLOOKUP(Table6[[#This Row],[Loan Date]],$Q$5:$Q$152,$S$5:$S$152)</f>
        <v>Week 9</v>
      </c>
    </row>
    <row r="10163" spans="1:12" x14ac:dyDescent="0.2">
      <c r="A10163" s="1">
        <v>44992</v>
      </c>
      <c r="B10163" t="s">
        <v>5</v>
      </c>
      <c r="C10163" s="1">
        <v>45006</v>
      </c>
      <c r="D10163" t="s">
        <v>34</v>
      </c>
      <c r="E10163" t="s">
        <v>9</v>
      </c>
      <c r="F10163" t="s">
        <v>8</v>
      </c>
      <c r="G10163" t="s">
        <v>1</v>
      </c>
      <c r="H10163" t="s">
        <v>0</v>
      </c>
      <c r="I10163">
        <f>MONTH(Table6[[#This Row],[Loan Date]])</f>
        <v>3</v>
      </c>
      <c r="J10163" t="str">
        <f>_xlfn.XLOOKUP(Table6[[#This Row],[Numeric Month]],$N$5:$N$11,$O$5:$O$11)</f>
        <v>Mar</v>
      </c>
      <c r="K10163" t="str">
        <f>_xlfn.XLOOKUP(Table6[[#This Row],[Loan Date]],$Q$5:$Q$152,$R$5:$R$152)</f>
        <v>Tuesday</v>
      </c>
      <c r="L10163" t="str">
        <f>_xlfn.XLOOKUP(Table6[[#This Row],[Loan Date]],$Q$5:$Q$152,$S$5:$S$152)</f>
        <v>Week 9</v>
      </c>
    </row>
    <row r="10164" spans="1:12" x14ac:dyDescent="0.2">
      <c r="A10164" s="1">
        <v>44992</v>
      </c>
      <c r="B10164" t="s">
        <v>7</v>
      </c>
      <c r="C10164" s="1">
        <v>44992</v>
      </c>
      <c r="D10164" t="s">
        <v>499</v>
      </c>
      <c r="E10164" t="s">
        <v>21</v>
      </c>
      <c r="F10164" t="s">
        <v>21</v>
      </c>
      <c r="G10164" t="s">
        <v>20</v>
      </c>
      <c r="H10164" t="s">
        <v>0</v>
      </c>
      <c r="I10164">
        <f>MONTH(Table6[[#This Row],[Loan Date]])</f>
        <v>3</v>
      </c>
      <c r="J10164" t="str">
        <f>_xlfn.XLOOKUP(Table6[[#This Row],[Numeric Month]],$N$5:$N$11,$O$5:$O$11)</f>
        <v>Mar</v>
      </c>
      <c r="K10164" t="str">
        <f>_xlfn.XLOOKUP(Table6[[#This Row],[Loan Date]],$Q$5:$Q$152,$R$5:$R$152)</f>
        <v>Tuesday</v>
      </c>
      <c r="L10164" t="str">
        <f>_xlfn.XLOOKUP(Table6[[#This Row],[Loan Date]],$Q$5:$Q$152,$S$5:$S$152)</f>
        <v>Week 9</v>
      </c>
    </row>
    <row r="10165" spans="1:12" x14ac:dyDescent="0.2">
      <c r="A10165" s="1">
        <v>44992</v>
      </c>
      <c r="B10165" t="s">
        <v>7</v>
      </c>
      <c r="C10165" s="1">
        <v>44992</v>
      </c>
      <c r="D10165" t="s">
        <v>55</v>
      </c>
      <c r="E10165" t="s">
        <v>37</v>
      </c>
      <c r="F10165" t="s">
        <v>37</v>
      </c>
      <c r="G10165" t="s">
        <v>20</v>
      </c>
      <c r="H10165" t="s">
        <v>0</v>
      </c>
      <c r="I10165">
        <f>MONTH(Table6[[#This Row],[Loan Date]])</f>
        <v>3</v>
      </c>
      <c r="J10165" t="str">
        <f>_xlfn.XLOOKUP(Table6[[#This Row],[Numeric Month]],$N$5:$N$11,$O$5:$O$11)</f>
        <v>Mar</v>
      </c>
      <c r="K10165" t="str">
        <f>_xlfn.XLOOKUP(Table6[[#This Row],[Loan Date]],$Q$5:$Q$152,$R$5:$R$152)</f>
        <v>Tuesday</v>
      </c>
      <c r="L10165" t="str">
        <f>_xlfn.XLOOKUP(Table6[[#This Row],[Loan Date]],$Q$5:$Q$152,$S$5:$S$152)</f>
        <v>Week 9</v>
      </c>
    </row>
    <row r="10166" spans="1:12" x14ac:dyDescent="0.2">
      <c r="A10166" s="1">
        <v>44992</v>
      </c>
      <c r="B10166" t="s">
        <v>7</v>
      </c>
      <c r="C10166" s="1">
        <v>44992</v>
      </c>
      <c r="D10166" t="s">
        <v>408</v>
      </c>
      <c r="E10166" t="s">
        <v>23</v>
      </c>
      <c r="F10166" t="s">
        <v>23</v>
      </c>
      <c r="G10166" t="s">
        <v>20</v>
      </c>
      <c r="H10166" t="s">
        <v>0</v>
      </c>
      <c r="I10166">
        <f>MONTH(Table6[[#This Row],[Loan Date]])</f>
        <v>3</v>
      </c>
      <c r="J10166" t="str">
        <f>_xlfn.XLOOKUP(Table6[[#This Row],[Numeric Month]],$N$5:$N$11,$O$5:$O$11)</f>
        <v>Mar</v>
      </c>
      <c r="K10166" t="str">
        <f>_xlfn.XLOOKUP(Table6[[#This Row],[Loan Date]],$Q$5:$Q$152,$R$5:$R$152)</f>
        <v>Tuesday</v>
      </c>
      <c r="L10166" t="str">
        <f>_xlfn.XLOOKUP(Table6[[#This Row],[Loan Date]],$Q$5:$Q$152,$S$5:$S$152)</f>
        <v>Week 9</v>
      </c>
    </row>
    <row r="10167" spans="1:12" x14ac:dyDescent="0.2">
      <c r="A10167" s="1">
        <v>44992</v>
      </c>
      <c r="B10167" t="s">
        <v>7</v>
      </c>
      <c r="C10167" s="1">
        <v>44992</v>
      </c>
      <c r="D10167" t="s">
        <v>235</v>
      </c>
      <c r="E10167" t="s">
        <v>65</v>
      </c>
      <c r="F10167" t="s">
        <v>65</v>
      </c>
      <c r="G10167" t="s">
        <v>20</v>
      </c>
      <c r="H10167" t="s">
        <v>0</v>
      </c>
      <c r="I10167">
        <f>MONTH(Table6[[#This Row],[Loan Date]])</f>
        <v>3</v>
      </c>
      <c r="J10167" t="str">
        <f>_xlfn.XLOOKUP(Table6[[#This Row],[Numeric Month]],$N$5:$N$11,$O$5:$O$11)</f>
        <v>Mar</v>
      </c>
      <c r="K10167" t="str">
        <f>_xlfn.XLOOKUP(Table6[[#This Row],[Loan Date]],$Q$5:$Q$152,$R$5:$R$152)</f>
        <v>Tuesday</v>
      </c>
      <c r="L10167" t="str">
        <f>_xlfn.XLOOKUP(Table6[[#This Row],[Loan Date]],$Q$5:$Q$152,$S$5:$S$152)</f>
        <v>Week 9</v>
      </c>
    </row>
    <row r="10168" spans="1:12" x14ac:dyDescent="0.2">
      <c r="A10168" s="1">
        <v>44992</v>
      </c>
      <c r="B10168" t="s">
        <v>7</v>
      </c>
      <c r="C10168" s="1">
        <v>44999</v>
      </c>
      <c r="D10168" t="s">
        <v>368</v>
      </c>
      <c r="E10168" t="s">
        <v>15</v>
      </c>
      <c r="F10168" t="s">
        <v>14</v>
      </c>
      <c r="G10168" t="s">
        <v>1</v>
      </c>
      <c r="H10168" t="s">
        <v>0</v>
      </c>
      <c r="I10168">
        <f>MONTH(Table6[[#This Row],[Loan Date]])</f>
        <v>3</v>
      </c>
      <c r="J10168" t="str">
        <f>_xlfn.XLOOKUP(Table6[[#This Row],[Numeric Month]],$N$5:$N$11,$O$5:$O$11)</f>
        <v>Mar</v>
      </c>
      <c r="K10168" t="str">
        <f>_xlfn.XLOOKUP(Table6[[#This Row],[Loan Date]],$Q$5:$Q$152,$R$5:$R$152)</f>
        <v>Tuesday</v>
      </c>
      <c r="L10168" t="str">
        <f>_xlfn.XLOOKUP(Table6[[#This Row],[Loan Date]],$Q$5:$Q$152,$S$5:$S$152)</f>
        <v>Week 9</v>
      </c>
    </row>
    <row r="10169" spans="1:12" x14ac:dyDescent="0.2">
      <c r="A10169" s="1">
        <v>44992</v>
      </c>
      <c r="B10169" t="s">
        <v>7</v>
      </c>
      <c r="C10169" s="1">
        <v>45005</v>
      </c>
      <c r="D10169" t="s">
        <v>649</v>
      </c>
      <c r="E10169" t="s">
        <v>3</v>
      </c>
      <c r="F10169" t="s">
        <v>2</v>
      </c>
      <c r="G10169" t="s">
        <v>1</v>
      </c>
      <c r="H10169" t="s">
        <v>0</v>
      </c>
      <c r="I10169">
        <f>MONTH(Table6[[#This Row],[Loan Date]])</f>
        <v>3</v>
      </c>
      <c r="J10169" t="str">
        <f>_xlfn.XLOOKUP(Table6[[#This Row],[Numeric Month]],$N$5:$N$11,$O$5:$O$11)</f>
        <v>Mar</v>
      </c>
      <c r="K10169" t="str">
        <f>_xlfn.XLOOKUP(Table6[[#This Row],[Loan Date]],$Q$5:$Q$152,$R$5:$R$152)</f>
        <v>Tuesday</v>
      </c>
      <c r="L10169" t="str">
        <f>_xlfn.XLOOKUP(Table6[[#This Row],[Loan Date]],$Q$5:$Q$152,$S$5:$S$152)</f>
        <v>Week 9</v>
      </c>
    </row>
    <row r="10170" spans="1:12" x14ac:dyDescent="0.2">
      <c r="A10170" s="1">
        <v>44992</v>
      </c>
      <c r="B10170" t="s">
        <v>7</v>
      </c>
      <c r="C10170" s="1">
        <v>45005</v>
      </c>
      <c r="D10170" t="s">
        <v>648</v>
      </c>
      <c r="E10170" t="s">
        <v>3</v>
      </c>
      <c r="F10170" t="s">
        <v>2</v>
      </c>
      <c r="G10170" t="s">
        <v>1</v>
      </c>
      <c r="H10170" t="s">
        <v>0</v>
      </c>
      <c r="I10170">
        <f>MONTH(Table6[[#This Row],[Loan Date]])</f>
        <v>3</v>
      </c>
      <c r="J10170" t="str">
        <f>_xlfn.XLOOKUP(Table6[[#This Row],[Numeric Month]],$N$5:$N$11,$O$5:$O$11)</f>
        <v>Mar</v>
      </c>
      <c r="K10170" t="str">
        <f>_xlfn.XLOOKUP(Table6[[#This Row],[Loan Date]],$Q$5:$Q$152,$R$5:$R$152)</f>
        <v>Tuesday</v>
      </c>
      <c r="L10170" t="str">
        <f>_xlfn.XLOOKUP(Table6[[#This Row],[Loan Date]],$Q$5:$Q$152,$S$5:$S$152)</f>
        <v>Week 9</v>
      </c>
    </row>
    <row r="10171" spans="1:12" x14ac:dyDescent="0.2">
      <c r="A10171" s="1">
        <v>44992</v>
      </c>
      <c r="B10171" t="s">
        <v>7</v>
      </c>
      <c r="C10171" s="1">
        <v>44992</v>
      </c>
      <c r="D10171" t="s">
        <v>29</v>
      </c>
      <c r="E10171" t="s">
        <v>23</v>
      </c>
      <c r="F10171" t="s">
        <v>23</v>
      </c>
      <c r="G10171" t="s">
        <v>20</v>
      </c>
      <c r="H10171" t="s">
        <v>0</v>
      </c>
      <c r="I10171">
        <f>MONTH(Table6[[#This Row],[Loan Date]])</f>
        <v>3</v>
      </c>
      <c r="J10171" t="str">
        <f>_xlfn.XLOOKUP(Table6[[#This Row],[Numeric Month]],$N$5:$N$11,$O$5:$O$11)</f>
        <v>Mar</v>
      </c>
      <c r="K10171" t="str">
        <f>_xlfn.XLOOKUP(Table6[[#This Row],[Loan Date]],$Q$5:$Q$152,$R$5:$R$152)</f>
        <v>Tuesday</v>
      </c>
      <c r="L10171" t="str">
        <f>_xlfn.XLOOKUP(Table6[[#This Row],[Loan Date]],$Q$5:$Q$152,$S$5:$S$152)</f>
        <v>Week 9</v>
      </c>
    </row>
    <row r="10172" spans="1:12" x14ac:dyDescent="0.2">
      <c r="A10172" s="1">
        <v>44992</v>
      </c>
      <c r="B10172" t="s">
        <v>7</v>
      </c>
      <c r="C10172" s="1">
        <v>44992</v>
      </c>
      <c r="D10172" t="s">
        <v>22</v>
      </c>
      <c r="E10172" t="s">
        <v>21</v>
      </c>
      <c r="F10172" t="s">
        <v>21</v>
      </c>
      <c r="G10172" t="s">
        <v>20</v>
      </c>
      <c r="H10172" t="s">
        <v>0</v>
      </c>
      <c r="I10172">
        <f>MONTH(Table6[[#This Row],[Loan Date]])</f>
        <v>3</v>
      </c>
      <c r="J10172" t="str">
        <f>_xlfn.XLOOKUP(Table6[[#This Row],[Numeric Month]],$N$5:$N$11,$O$5:$O$11)</f>
        <v>Mar</v>
      </c>
      <c r="K10172" t="str">
        <f>_xlfn.XLOOKUP(Table6[[#This Row],[Loan Date]],$Q$5:$Q$152,$R$5:$R$152)</f>
        <v>Tuesday</v>
      </c>
      <c r="L10172" t="str">
        <f>_xlfn.XLOOKUP(Table6[[#This Row],[Loan Date]],$Q$5:$Q$152,$S$5:$S$152)</f>
        <v>Week 9</v>
      </c>
    </row>
    <row r="10173" spans="1:12" x14ac:dyDescent="0.2">
      <c r="A10173" s="1">
        <v>44992</v>
      </c>
      <c r="B10173" t="s">
        <v>7</v>
      </c>
      <c r="C10173" s="1">
        <v>44992</v>
      </c>
      <c r="D10173" t="s">
        <v>428</v>
      </c>
      <c r="E10173" t="s">
        <v>37</v>
      </c>
      <c r="F10173" t="s">
        <v>37</v>
      </c>
      <c r="G10173" t="s">
        <v>20</v>
      </c>
      <c r="H10173" t="s">
        <v>0</v>
      </c>
      <c r="I10173">
        <f>MONTH(Table6[[#This Row],[Loan Date]])</f>
        <v>3</v>
      </c>
      <c r="J10173" t="str">
        <f>_xlfn.XLOOKUP(Table6[[#This Row],[Numeric Month]],$N$5:$N$11,$O$5:$O$11)</f>
        <v>Mar</v>
      </c>
      <c r="K10173" t="str">
        <f>_xlfn.XLOOKUP(Table6[[#This Row],[Loan Date]],$Q$5:$Q$152,$R$5:$R$152)</f>
        <v>Tuesday</v>
      </c>
      <c r="L10173" t="str">
        <f>_xlfn.XLOOKUP(Table6[[#This Row],[Loan Date]],$Q$5:$Q$152,$S$5:$S$152)</f>
        <v>Week 9</v>
      </c>
    </row>
    <row r="10174" spans="1:12" x14ac:dyDescent="0.2">
      <c r="A10174" s="1">
        <v>44992</v>
      </c>
      <c r="B10174" t="s">
        <v>7</v>
      </c>
      <c r="C10174" s="1">
        <v>44999</v>
      </c>
      <c r="D10174" t="s">
        <v>426</v>
      </c>
      <c r="E10174" t="s">
        <v>15</v>
      </c>
      <c r="F10174" t="s">
        <v>14</v>
      </c>
      <c r="G10174" t="s">
        <v>1</v>
      </c>
      <c r="H10174" t="s">
        <v>0</v>
      </c>
      <c r="I10174">
        <f>MONTH(Table6[[#This Row],[Loan Date]])</f>
        <v>3</v>
      </c>
      <c r="J10174" t="str">
        <f>_xlfn.XLOOKUP(Table6[[#This Row],[Numeric Month]],$N$5:$N$11,$O$5:$O$11)</f>
        <v>Mar</v>
      </c>
      <c r="K10174" t="str">
        <f>_xlfn.XLOOKUP(Table6[[#This Row],[Loan Date]],$Q$5:$Q$152,$R$5:$R$152)</f>
        <v>Tuesday</v>
      </c>
      <c r="L10174" t="str">
        <f>_xlfn.XLOOKUP(Table6[[#This Row],[Loan Date]],$Q$5:$Q$152,$S$5:$S$152)</f>
        <v>Week 9</v>
      </c>
    </row>
    <row r="10175" spans="1:12" x14ac:dyDescent="0.2">
      <c r="A10175" s="1">
        <v>44992</v>
      </c>
      <c r="B10175" t="s">
        <v>7</v>
      </c>
      <c r="C10175" s="1">
        <v>45005</v>
      </c>
      <c r="D10175" t="s">
        <v>352</v>
      </c>
      <c r="E10175" t="s">
        <v>9</v>
      </c>
      <c r="F10175" t="s">
        <v>8</v>
      </c>
      <c r="G10175" t="s">
        <v>1</v>
      </c>
      <c r="H10175" t="s">
        <v>0</v>
      </c>
      <c r="I10175">
        <f>MONTH(Table6[[#This Row],[Loan Date]])</f>
        <v>3</v>
      </c>
      <c r="J10175" t="str">
        <f>_xlfn.XLOOKUP(Table6[[#This Row],[Numeric Month]],$N$5:$N$11,$O$5:$O$11)</f>
        <v>Mar</v>
      </c>
      <c r="K10175" t="str">
        <f>_xlfn.XLOOKUP(Table6[[#This Row],[Loan Date]],$Q$5:$Q$152,$R$5:$R$152)</f>
        <v>Tuesday</v>
      </c>
      <c r="L10175" t="str">
        <f>_xlfn.XLOOKUP(Table6[[#This Row],[Loan Date]],$Q$5:$Q$152,$S$5:$S$152)</f>
        <v>Week 9</v>
      </c>
    </row>
    <row r="10176" spans="1:12" x14ac:dyDescent="0.2">
      <c r="A10176" s="1">
        <v>44992</v>
      </c>
      <c r="B10176" t="s">
        <v>7</v>
      </c>
      <c r="C10176" s="1">
        <v>44992</v>
      </c>
      <c r="D10176" t="s">
        <v>267</v>
      </c>
      <c r="E10176" t="s">
        <v>37</v>
      </c>
      <c r="F10176" t="s">
        <v>37</v>
      </c>
      <c r="G10176" t="s">
        <v>20</v>
      </c>
      <c r="H10176" t="s">
        <v>0</v>
      </c>
      <c r="I10176">
        <f>MONTH(Table6[[#This Row],[Loan Date]])</f>
        <v>3</v>
      </c>
      <c r="J10176" t="str">
        <f>_xlfn.XLOOKUP(Table6[[#This Row],[Numeric Month]],$N$5:$N$11,$O$5:$O$11)</f>
        <v>Mar</v>
      </c>
      <c r="K10176" t="str">
        <f>_xlfn.XLOOKUP(Table6[[#This Row],[Loan Date]],$Q$5:$Q$152,$R$5:$R$152)</f>
        <v>Tuesday</v>
      </c>
      <c r="L10176" t="str">
        <f>_xlfn.XLOOKUP(Table6[[#This Row],[Loan Date]],$Q$5:$Q$152,$S$5:$S$152)</f>
        <v>Week 9</v>
      </c>
    </row>
    <row r="10177" spans="1:12" x14ac:dyDescent="0.2">
      <c r="A10177" s="1">
        <v>44992</v>
      </c>
      <c r="B10177" t="s">
        <v>7</v>
      </c>
      <c r="C10177" s="1">
        <v>44992</v>
      </c>
      <c r="D10177" t="s">
        <v>336</v>
      </c>
      <c r="E10177" t="s">
        <v>168</v>
      </c>
      <c r="F10177" t="s">
        <v>168</v>
      </c>
      <c r="G10177" t="s">
        <v>20</v>
      </c>
      <c r="H10177" t="s">
        <v>0</v>
      </c>
      <c r="I10177">
        <f>MONTH(Table6[[#This Row],[Loan Date]])</f>
        <v>3</v>
      </c>
      <c r="J10177" t="str">
        <f>_xlfn.XLOOKUP(Table6[[#This Row],[Numeric Month]],$N$5:$N$11,$O$5:$O$11)</f>
        <v>Mar</v>
      </c>
      <c r="K10177" t="str">
        <f>_xlfn.XLOOKUP(Table6[[#This Row],[Loan Date]],$Q$5:$Q$152,$R$5:$R$152)</f>
        <v>Tuesday</v>
      </c>
      <c r="L10177" t="str">
        <f>_xlfn.XLOOKUP(Table6[[#This Row],[Loan Date]],$Q$5:$Q$152,$S$5:$S$152)</f>
        <v>Week 9</v>
      </c>
    </row>
    <row r="10178" spans="1:12" x14ac:dyDescent="0.2">
      <c r="A10178" s="1">
        <v>44992</v>
      </c>
      <c r="B10178" t="s">
        <v>7</v>
      </c>
      <c r="C10178" s="1">
        <v>44992</v>
      </c>
      <c r="D10178" t="s">
        <v>152</v>
      </c>
      <c r="E10178" t="s">
        <v>37</v>
      </c>
      <c r="F10178" t="s">
        <v>37</v>
      </c>
      <c r="G10178" t="s">
        <v>20</v>
      </c>
      <c r="H10178" t="s">
        <v>0</v>
      </c>
      <c r="I10178">
        <f>MONTH(Table6[[#This Row],[Loan Date]])</f>
        <v>3</v>
      </c>
      <c r="J10178" t="str">
        <f>_xlfn.XLOOKUP(Table6[[#This Row],[Numeric Month]],$N$5:$N$11,$O$5:$O$11)</f>
        <v>Mar</v>
      </c>
      <c r="K10178" t="str">
        <f>_xlfn.XLOOKUP(Table6[[#This Row],[Loan Date]],$Q$5:$Q$152,$R$5:$R$152)</f>
        <v>Tuesday</v>
      </c>
      <c r="L10178" t="str">
        <f>_xlfn.XLOOKUP(Table6[[#This Row],[Loan Date]],$Q$5:$Q$152,$S$5:$S$152)</f>
        <v>Week 9</v>
      </c>
    </row>
    <row r="10179" spans="1:12" x14ac:dyDescent="0.2">
      <c r="A10179" s="1">
        <v>44992</v>
      </c>
      <c r="B10179" t="s">
        <v>7</v>
      </c>
      <c r="C10179" s="1">
        <v>44992</v>
      </c>
      <c r="D10179" t="s">
        <v>164</v>
      </c>
      <c r="E10179" t="s">
        <v>65</v>
      </c>
      <c r="F10179" t="s">
        <v>65</v>
      </c>
      <c r="G10179" t="s">
        <v>20</v>
      </c>
      <c r="H10179" t="s">
        <v>0</v>
      </c>
      <c r="I10179">
        <f>MONTH(Table6[[#This Row],[Loan Date]])</f>
        <v>3</v>
      </c>
      <c r="J10179" t="str">
        <f>_xlfn.XLOOKUP(Table6[[#This Row],[Numeric Month]],$N$5:$N$11,$O$5:$O$11)</f>
        <v>Mar</v>
      </c>
      <c r="K10179" t="str">
        <f>_xlfn.XLOOKUP(Table6[[#This Row],[Loan Date]],$Q$5:$Q$152,$R$5:$R$152)</f>
        <v>Tuesday</v>
      </c>
      <c r="L10179" t="str">
        <f>_xlfn.XLOOKUP(Table6[[#This Row],[Loan Date]],$Q$5:$Q$152,$S$5:$S$152)</f>
        <v>Week 9</v>
      </c>
    </row>
    <row r="10180" spans="1:12" x14ac:dyDescent="0.2">
      <c r="A10180" s="1">
        <v>44992</v>
      </c>
      <c r="B10180" t="s">
        <v>5</v>
      </c>
      <c r="C10180" s="1">
        <v>44992</v>
      </c>
      <c r="D10180" t="s">
        <v>130</v>
      </c>
      <c r="E10180" t="s">
        <v>21</v>
      </c>
      <c r="F10180" t="s">
        <v>21</v>
      </c>
      <c r="G10180" t="s">
        <v>20</v>
      </c>
      <c r="H10180" t="s">
        <v>0</v>
      </c>
      <c r="I10180">
        <f>MONTH(Table6[[#This Row],[Loan Date]])</f>
        <v>3</v>
      </c>
      <c r="J10180" t="str">
        <f>_xlfn.XLOOKUP(Table6[[#This Row],[Numeric Month]],$N$5:$N$11,$O$5:$O$11)</f>
        <v>Mar</v>
      </c>
      <c r="K10180" t="str">
        <f>_xlfn.XLOOKUP(Table6[[#This Row],[Loan Date]],$Q$5:$Q$152,$R$5:$R$152)</f>
        <v>Tuesday</v>
      </c>
      <c r="L10180" t="str">
        <f>_xlfn.XLOOKUP(Table6[[#This Row],[Loan Date]],$Q$5:$Q$152,$S$5:$S$152)</f>
        <v>Week 9</v>
      </c>
    </row>
    <row r="10181" spans="1:12" x14ac:dyDescent="0.2">
      <c r="A10181" s="1">
        <v>44992</v>
      </c>
      <c r="B10181" t="s">
        <v>5</v>
      </c>
      <c r="C10181" s="1">
        <v>44992</v>
      </c>
      <c r="D10181" t="s">
        <v>26</v>
      </c>
      <c r="E10181" t="s">
        <v>23</v>
      </c>
      <c r="F10181" t="s">
        <v>23</v>
      </c>
      <c r="G10181" t="s">
        <v>20</v>
      </c>
      <c r="H10181" t="s">
        <v>0</v>
      </c>
      <c r="I10181">
        <f>MONTH(Table6[[#This Row],[Loan Date]])</f>
        <v>3</v>
      </c>
      <c r="J10181" t="str">
        <f>_xlfn.XLOOKUP(Table6[[#This Row],[Numeric Month]],$N$5:$N$11,$O$5:$O$11)</f>
        <v>Mar</v>
      </c>
      <c r="K10181" t="str">
        <f>_xlfn.XLOOKUP(Table6[[#This Row],[Loan Date]],$Q$5:$Q$152,$R$5:$R$152)</f>
        <v>Tuesday</v>
      </c>
      <c r="L10181" t="str">
        <f>_xlfn.XLOOKUP(Table6[[#This Row],[Loan Date]],$Q$5:$Q$152,$S$5:$S$152)</f>
        <v>Week 9</v>
      </c>
    </row>
    <row r="10182" spans="1:12" x14ac:dyDescent="0.2">
      <c r="A10182" s="1">
        <v>44992</v>
      </c>
      <c r="B10182" t="s">
        <v>7</v>
      </c>
      <c r="C10182" s="1">
        <v>44992</v>
      </c>
      <c r="D10182" t="s">
        <v>313</v>
      </c>
      <c r="E10182" t="s">
        <v>37</v>
      </c>
      <c r="F10182" t="s">
        <v>37</v>
      </c>
      <c r="G10182" t="s">
        <v>20</v>
      </c>
      <c r="H10182" t="s">
        <v>0</v>
      </c>
      <c r="I10182">
        <f>MONTH(Table6[[#This Row],[Loan Date]])</f>
        <v>3</v>
      </c>
      <c r="J10182" t="str">
        <f>_xlfn.XLOOKUP(Table6[[#This Row],[Numeric Month]],$N$5:$N$11,$O$5:$O$11)</f>
        <v>Mar</v>
      </c>
      <c r="K10182" t="str">
        <f>_xlfn.XLOOKUP(Table6[[#This Row],[Loan Date]],$Q$5:$Q$152,$R$5:$R$152)</f>
        <v>Tuesday</v>
      </c>
      <c r="L10182" t="str">
        <f>_xlfn.XLOOKUP(Table6[[#This Row],[Loan Date]],$Q$5:$Q$152,$S$5:$S$152)</f>
        <v>Week 9</v>
      </c>
    </row>
    <row r="10183" spans="1:12" x14ac:dyDescent="0.2">
      <c r="A10183" s="1">
        <v>44992</v>
      </c>
      <c r="B10183" t="s">
        <v>7</v>
      </c>
      <c r="C10183" s="1">
        <v>45006</v>
      </c>
      <c r="D10183" t="s">
        <v>647</v>
      </c>
      <c r="E10183" t="s">
        <v>9</v>
      </c>
      <c r="F10183" t="s">
        <v>8</v>
      </c>
      <c r="G10183" t="s">
        <v>1</v>
      </c>
      <c r="H10183" t="s">
        <v>0</v>
      </c>
      <c r="I10183">
        <f>MONTH(Table6[[#This Row],[Loan Date]])</f>
        <v>3</v>
      </c>
      <c r="J10183" t="str">
        <f>_xlfn.XLOOKUP(Table6[[#This Row],[Numeric Month]],$N$5:$N$11,$O$5:$O$11)</f>
        <v>Mar</v>
      </c>
      <c r="K10183" t="str">
        <f>_xlfn.XLOOKUP(Table6[[#This Row],[Loan Date]],$Q$5:$Q$152,$R$5:$R$152)</f>
        <v>Tuesday</v>
      </c>
      <c r="L10183" t="str">
        <f>_xlfn.XLOOKUP(Table6[[#This Row],[Loan Date]],$Q$5:$Q$152,$S$5:$S$152)</f>
        <v>Week 9</v>
      </c>
    </row>
    <row r="10184" spans="1:12" x14ac:dyDescent="0.2">
      <c r="A10184" s="1">
        <v>44992</v>
      </c>
      <c r="B10184" t="s">
        <v>7</v>
      </c>
      <c r="C10184" s="1">
        <v>44992</v>
      </c>
      <c r="D10184" t="s">
        <v>533</v>
      </c>
      <c r="E10184" t="s">
        <v>162</v>
      </c>
      <c r="F10184" t="s">
        <v>162</v>
      </c>
      <c r="G10184" t="s">
        <v>11</v>
      </c>
      <c r="H10184" t="s">
        <v>0</v>
      </c>
      <c r="I10184">
        <f>MONTH(Table6[[#This Row],[Loan Date]])</f>
        <v>3</v>
      </c>
      <c r="J10184" t="str">
        <f>_xlfn.XLOOKUP(Table6[[#This Row],[Numeric Month]],$N$5:$N$11,$O$5:$O$11)</f>
        <v>Mar</v>
      </c>
      <c r="K10184" t="str">
        <f>_xlfn.XLOOKUP(Table6[[#This Row],[Loan Date]],$Q$5:$Q$152,$R$5:$R$152)</f>
        <v>Tuesday</v>
      </c>
      <c r="L10184" t="str">
        <f>_xlfn.XLOOKUP(Table6[[#This Row],[Loan Date]],$Q$5:$Q$152,$S$5:$S$152)</f>
        <v>Week 9</v>
      </c>
    </row>
    <row r="10185" spans="1:12" x14ac:dyDescent="0.2">
      <c r="A10185" s="1">
        <v>44992</v>
      </c>
      <c r="B10185" t="s">
        <v>7</v>
      </c>
      <c r="C10185" s="1">
        <v>44992</v>
      </c>
      <c r="D10185" t="s">
        <v>280</v>
      </c>
      <c r="E10185" t="s">
        <v>37</v>
      </c>
      <c r="F10185" t="s">
        <v>37</v>
      </c>
      <c r="G10185" t="s">
        <v>20</v>
      </c>
      <c r="H10185" t="s">
        <v>0</v>
      </c>
      <c r="I10185">
        <f>MONTH(Table6[[#This Row],[Loan Date]])</f>
        <v>3</v>
      </c>
      <c r="J10185" t="str">
        <f>_xlfn.XLOOKUP(Table6[[#This Row],[Numeric Month]],$N$5:$N$11,$O$5:$O$11)</f>
        <v>Mar</v>
      </c>
      <c r="K10185" t="str">
        <f>_xlfn.XLOOKUP(Table6[[#This Row],[Loan Date]],$Q$5:$Q$152,$R$5:$R$152)</f>
        <v>Tuesday</v>
      </c>
      <c r="L10185" t="str">
        <f>_xlfn.XLOOKUP(Table6[[#This Row],[Loan Date]],$Q$5:$Q$152,$S$5:$S$152)</f>
        <v>Week 9</v>
      </c>
    </row>
    <row r="10186" spans="1:12" x14ac:dyDescent="0.2">
      <c r="A10186" s="1">
        <v>44992</v>
      </c>
      <c r="B10186" t="s">
        <v>7</v>
      </c>
      <c r="C10186" s="1">
        <v>44992</v>
      </c>
      <c r="D10186" t="s">
        <v>117</v>
      </c>
      <c r="E10186" t="s">
        <v>65</v>
      </c>
      <c r="F10186" t="s">
        <v>65</v>
      </c>
      <c r="G10186" t="s">
        <v>20</v>
      </c>
      <c r="H10186" t="s">
        <v>0</v>
      </c>
      <c r="I10186">
        <f>MONTH(Table6[[#This Row],[Loan Date]])</f>
        <v>3</v>
      </c>
      <c r="J10186" t="str">
        <f>_xlfn.XLOOKUP(Table6[[#This Row],[Numeric Month]],$N$5:$N$11,$O$5:$O$11)</f>
        <v>Mar</v>
      </c>
      <c r="K10186" t="str">
        <f>_xlfn.XLOOKUP(Table6[[#This Row],[Loan Date]],$Q$5:$Q$152,$R$5:$R$152)</f>
        <v>Tuesday</v>
      </c>
      <c r="L10186" t="str">
        <f>_xlfn.XLOOKUP(Table6[[#This Row],[Loan Date]],$Q$5:$Q$152,$S$5:$S$152)</f>
        <v>Week 9</v>
      </c>
    </row>
    <row r="10187" spans="1:12" x14ac:dyDescent="0.2">
      <c r="A10187" s="1">
        <v>44992</v>
      </c>
      <c r="B10187" t="s">
        <v>7</v>
      </c>
      <c r="C10187" s="1">
        <v>44992</v>
      </c>
      <c r="D10187" t="s">
        <v>111</v>
      </c>
      <c r="E10187" t="s">
        <v>21</v>
      </c>
      <c r="F10187" t="s">
        <v>21</v>
      </c>
      <c r="G10187" t="s">
        <v>20</v>
      </c>
      <c r="H10187" t="s">
        <v>0</v>
      </c>
      <c r="I10187">
        <f>MONTH(Table6[[#This Row],[Loan Date]])</f>
        <v>3</v>
      </c>
      <c r="J10187" t="str">
        <f>_xlfn.XLOOKUP(Table6[[#This Row],[Numeric Month]],$N$5:$N$11,$O$5:$O$11)</f>
        <v>Mar</v>
      </c>
      <c r="K10187" t="str">
        <f>_xlfn.XLOOKUP(Table6[[#This Row],[Loan Date]],$Q$5:$Q$152,$R$5:$R$152)</f>
        <v>Tuesday</v>
      </c>
      <c r="L10187" t="str">
        <f>_xlfn.XLOOKUP(Table6[[#This Row],[Loan Date]],$Q$5:$Q$152,$S$5:$S$152)</f>
        <v>Week 9</v>
      </c>
    </row>
    <row r="10188" spans="1:12" x14ac:dyDescent="0.2">
      <c r="A10188" s="1">
        <v>44992</v>
      </c>
      <c r="B10188" t="s">
        <v>107</v>
      </c>
      <c r="C10188" s="1">
        <v>44999</v>
      </c>
      <c r="D10188" t="s">
        <v>373</v>
      </c>
      <c r="E10188" t="s">
        <v>15</v>
      </c>
      <c r="F10188" t="s">
        <v>14</v>
      </c>
      <c r="G10188" t="s">
        <v>1</v>
      </c>
      <c r="H10188" t="s">
        <v>0</v>
      </c>
      <c r="I10188">
        <f>MONTH(Table6[[#This Row],[Loan Date]])</f>
        <v>3</v>
      </c>
      <c r="J10188" t="str">
        <f>_xlfn.XLOOKUP(Table6[[#This Row],[Numeric Month]],$N$5:$N$11,$O$5:$O$11)</f>
        <v>Mar</v>
      </c>
      <c r="K10188" t="str">
        <f>_xlfn.XLOOKUP(Table6[[#This Row],[Loan Date]],$Q$5:$Q$152,$R$5:$R$152)</f>
        <v>Tuesday</v>
      </c>
      <c r="L10188" t="str">
        <f>_xlfn.XLOOKUP(Table6[[#This Row],[Loan Date]],$Q$5:$Q$152,$S$5:$S$152)</f>
        <v>Week 9</v>
      </c>
    </row>
    <row r="10189" spans="1:12" x14ac:dyDescent="0.2">
      <c r="A10189" s="1">
        <v>44992</v>
      </c>
      <c r="B10189" t="s">
        <v>7</v>
      </c>
      <c r="C10189" s="1">
        <v>44999</v>
      </c>
      <c r="D10189" t="s">
        <v>646</v>
      </c>
      <c r="E10189" t="s">
        <v>3</v>
      </c>
      <c r="F10189" t="s">
        <v>2</v>
      </c>
      <c r="G10189" t="s">
        <v>1</v>
      </c>
      <c r="H10189" t="s">
        <v>0</v>
      </c>
      <c r="I10189">
        <f>MONTH(Table6[[#This Row],[Loan Date]])</f>
        <v>3</v>
      </c>
      <c r="J10189" t="str">
        <f>_xlfn.XLOOKUP(Table6[[#This Row],[Numeric Month]],$N$5:$N$11,$O$5:$O$11)</f>
        <v>Mar</v>
      </c>
      <c r="K10189" t="str">
        <f>_xlfn.XLOOKUP(Table6[[#This Row],[Loan Date]],$Q$5:$Q$152,$R$5:$R$152)</f>
        <v>Tuesday</v>
      </c>
      <c r="L10189" t="str">
        <f>_xlfn.XLOOKUP(Table6[[#This Row],[Loan Date]],$Q$5:$Q$152,$S$5:$S$152)</f>
        <v>Week 9</v>
      </c>
    </row>
    <row r="10190" spans="1:12" x14ac:dyDescent="0.2">
      <c r="A10190" s="1">
        <v>44992</v>
      </c>
      <c r="B10190" t="s">
        <v>7</v>
      </c>
      <c r="C10190" s="1">
        <v>45006</v>
      </c>
      <c r="D10190" t="s">
        <v>645</v>
      </c>
      <c r="E10190" t="s">
        <v>9</v>
      </c>
      <c r="F10190" t="s">
        <v>8</v>
      </c>
      <c r="G10190" t="s">
        <v>1</v>
      </c>
      <c r="H10190" t="s">
        <v>0</v>
      </c>
      <c r="I10190">
        <f>MONTH(Table6[[#This Row],[Loan Date]])</f>
        <v>3</v>
      </c>
      <c r="J10190" t="str">
        <f>_xlfn.XLOOKUP(Table6[[#This Row],[Numeric Month]],$N$5:$N$11,$O$5:$O$11)</f>
        <v>Mar</v>
      </c>
      <c r="K10190" t="str">
        <f>_xlfn.XLOOKUP(Table6[[#This Row],[Loan Date]],$Q$5:$Q$152,$R$5:$R$152)</f>
        <v>Tuesday</v>
      </c>
      <c r="L10190" t="str">
        <f>_xlfn.XLOOKUP(Table6[[#This Row],[Loan Date]],$Q$5:$Q$152,$S$5:$S$152)</f>
        <v>Week 9</v>
      </c>
    </row>
    <row r="10191" spans="1:12" x14ac:dyDescent="0.2">
      <c r="A10191" s="1">
        <v>44992</v>
      </c>
      <c r="B10191" t="s">
        <v>7</v>
      </c>
      <c r="C10191" s="1">
        <v>44992</v>
      </c>
      <c r="D10191" t="s">
        <v>412</v>
      </c>
      <c r="E10191" t="s">
        <v>65</v>
      </c>
      <c r="F10191" t="s">
        <v>65</v>
      </c>
      <c r="G10191" t="s">
        <v>20</v>
      </c>
      <c r="H10191" t="s">
        <v>0</v>
      </c>
      <c r="I10191">
        <f>MONTH(Table6[[#This Row],[Loan Date]])</f>
        <v>3</v>
      </c>
      <c r="J10191" t="str">
        <f>_xlfn.XLOOKUP(Table6[[#This Row],[Numeric Month]],$N$5:$N$11,$O$5:$O$11)</f>
        <v>Mar</v>
      </c>
      <c r="K10191" t="str">
        <f>_xlfn.XLOOKUP(Table6[[#This Row],[Loan Date]],$Q$5:$Q$152,$R$5:$R$152)</f>
        <v>Tuesday</v>
      </c>
      <c r="L10191" t="str">
        <f>_xlfn.XLOOKUP(Table6[[#This Row],[Loan Date]],$Q$5:$Q$152,$S$5:$S$152)</f>
        <v>Week 9</v>
      </c>
    </row>
    <row r="10192" spans="1:12" x14ac:dyDescent="0.2">
      <c r="A10192" s="1">
        <v>44992</v>
      </c>
      <c r="B10192" t="s">
        <v>7</v>
      </c>
      <c r="C10192" s="1">
        <v>45006</v>
      </c>
      <c r="D10192" t="s">
        <v>209</v>
      </c>
      <c r="E10192" t="s">
        <v>9</v>
      </c>
      <c r="F10192" t="s">
        <v>8</v>
      </c>
      <c r="G10192" t="s">
        <v>1</v>
      </c>
      <c r="H10192" t="s">
        <v>0</v>
      </c>
      <c r="I10192">
        <f>MONTH(Table6[[#This Row],[Loan Date]])</f>
        <v>3</v>
      </c>
      <c r="J10192" t="str">
        <f>_xlfn.XLOOKUP(Table6[[#This Row],[Numeric Month]],$N$5:$N$11,$O$5:$O$11)</f>
        <v>Mar</v>
      </c>
      <c r="K10192" t="str">
        <f>_xlfn.XLOOKUP(Table6[[#This Row],[Loan Date]],$Q$5:$Q$152,$R$5:$R$152)</f>
        <v>Tuesday</v>
      </c>
      <c r="L10192" t="str">
        <f>_xlfn.XLOOKUP(Table6[[#This Row],[Loan Date]],$Q$5:$Q$152,$S$5:$S$152)</f>
        <v>Week 9</v>
      </c>
    </row>
    <row r="10193" spans="1:12" x14ac:dyDescent="0.2">
      <c r="A10193" s="1">
        <v>44992</v>
      </c>
      <c r="B10193" t="s">
        <v>7</v>
      </c>
      <c r="C10193" s="1">
        <v>44992</v>
      </c>
      <c r="D10193" t="s">
        <v>82</v>
      </c>
      <c r="E10193" t="s">
        <v>21</v>
      </c>
      <c r="F10193" t="s">
        <v>21</v>
      </c>
      <c r="G10193" t="s">
        <v>20</v>
      </c>
      <c r="H10193" t="s">
        <v>0</v>
      </c>
      <c r="I10193">
        <f>MONTH(Table6[[#This Row],[Loan Date]])</f>
        <v>3</v>
      </c>
      <c r="J10193" t="str">
        <f>_xlfn.XLOOKUP(Table6[[#This Row],[Numeric Month]],$N$5:$N$11,$O$5:$O$11)</f>
        <v>Mar</v>
      </c>
      <c r="K10193" t="str">
        <f>_xlfn.XLOOKUP(Table6[[#This Row],[Loan Date]],$Q$5:$Q$152,$R$5:$R$152)</f>
        <v>Tuesday</v>
      </c>
      <c r="L10193" t="str">
        <f>_xlfn.XLOOKUP(Table6[[#This Row],[Loan Date]],$Q$5:$Q$152,$S$5:$S$152)</f>
        <v>Week 9</v>
      </c>
    </row>
    <row r="10194" spans="1:12" x14ac:dyDescent="0.2">
      <c r="A10194" s="1">
        <v>44992</v>
      </c>
      <c r="B10194" t="s">
        <v>7</v>
      </c>
      <c r="C10194" s="1">
        <v>44992</v>
      </c>
      <c r="D10194" t="s">
        <v>487</v>
      </c>
      <c r="E10194" t="s">
        <v>23</v>
      </c>
      <c r="F10194" t="s">
        <v>23</v>
      </c>
      <c r="G10194" t="s">
        <v>20</v>
      </c>
      <c r="H10194" t="s">
        <v>0</v>
      </c>
      <c r="I10194">
        <f>MONTH(Table6[[#This Row],[Loan Date]])</f>
        <v>3</v>
      </c>
      <c r="J10194" t="str">
        <f>_xlfn.XLOOKUP(Table6[[#This Row],[Numeric Month]],$N$5:$N$11,$O$5:$O$11)</f>
        <v>Mar</v>
      </c>
      <c r="K10194" t="str">
        <f>_xlfn.XLOOKUP(Table6[[#This Row],[Loan Date]],$Q$5:$Q$152,$R$5:$R$152)</f>
        <v>Tuesday</v>
      </c>
      <c r="L10194" t="str">
        <f>_xlfn.XLOOKUP(Table6[[#This Row],[Loan Date]],$Q$5:$Q$152,$S$5:$S$152)</f>
        <v>Week 9</v>
      </c>
    </row>
    <row r="10195" spans="1:12" x14ac:dyDescent="0.2">
      <c r="A10195" s="1">
        <v>44992</v>
      </c>
      <c r="B10195" t="s">
        <v>5</v>
      </c>
      <c r="C10195" s="1">
        <v>45005</v>
      </c>
      <c r="D10195" t="s">
        <v>644</v>
      </c>
      <c r="E10195" t="s">
        <v>9</v>
      </c>
      <c r="F10195" t="s">
        <v>8</v>
      </c>
      <c r="G10195" t="s">
        <v>1</v>
      </c>
      <c r="H10195" t="s">
        <v>0</v>
      </c>
      <c r="I10195">
        <f>MONTH(Table6[[#This Row],[Loan Date]])</f>
        <v>3</v>
      </c>
      <c r="J10195" t="str">
        <f>_xlfn.XLOOKUP(Table6[[#This Row],[Numeric Month]],$N$5:$N$11,$O$5:$O$11)</f>
        <v>Mar</v>
      </c>
      <c r="K10195" t="str">
        <f>_xlfn.XLOOKUP(Table6[[#This Row],[Loan Date]],$Q$5:$Q$152,$R$5:$R$152)</f>
        <v>Tuesday</v>
      </c>
      <c r="L10195" t="str">
        <f>_xlfn.XLOOKUP(Table6[[#This Row],[Loan Date]],$Q$5:$Q$152,$S$5:$S$152)</f>
        <v>Week 9</v>
      </c>
    </row>
    <row r="10196" spans="1:12" x14ac:dyDescent="0.2">
      <c r="A10196" s="1">
        <v>44992</v>
      </c>
      <c r="B10196" t="s">
        <v>5</v>
      </c>
      <c r="C10196" s="1">
        <v>44992</v>
      </c>
      <c r="D10196" t="s">
        <v>302</v>
      </c>
      <c r="E10196" t="s">
        <v>23</v>
      </c>
      <c r="F10196" t="s">
        <v>23</v>
      </c>
      <c r="G10196" t="s">
        <v>20</v>
      </c>
      <c r="H10196" t="s">
        <v>0</v>
      </c>
      <c r="I10196">
        <f>MONTH(Table6[[#This Row],[Loan Date]])</f>
        <v>3</v>
      </c>
      <c r="J10196" t="str">
        <f>_xlfn.XLOOKUP(Table6[[#This Row],[Numeric Month]],$N$5:$N$11,$O$5:$O$11)</f>
        <v>Mar</v>
      </c>
      <c r="K10196" t="str">
        <f>_xlfn.XLOOKUP(Table6[[#This Row],[Loan Date]],$Q$5:$Q$152,$R$5:$R$152)</f>
        <v>Tuesday</v>
      </c>
      <c r="L10196" t="str">
        <f>_xlfn.XLOOKUP(Table6[[#This Row],[Loan Date]],$Q$5:$Q$152,$S$5:$S$152)</f>
        <v>Week 9</v>
      </c>
    </row>
    <row r="10197" spans="1:12" x14ac:dyDescent="0.2">
      <c r="A10197" s="1">
        <v>44992</v>
      </c>
      <c r="B10197" t="s">
        <v>5</v>
      </c>
      <c r="C10197" s="1">
        <v>44992</v>
      </c>
      <c r="D10197" t="s">
        <v>165</v>
      </c>
      <c r="E10197" t="s">
        <v>21</v>
      </c>
      <c r="F10197" t="s">
        <v>21</v>
      </c>
      <c r="G10197" t="s">
        <v>20</v>
      </c>
      <c r="H10197" t="s">
        <v>0</v>
      </c>
      <c r="I10197">
        <f>MONTH(Table6[[#This Row],[Loan Date]])</f>
        <v>3</v>
      </c>
      <c r="J10197" t="str">
        <f>_xlfn.XLOOKUP(Table6[[#This Row],[Numeric Month]],$N$5:$N$11,$O$5:$O$11)</f>
        <v>Mar</v>
      </c>
      <c r="K10197" t="str">
        <f>_xlfn.XLOOKUP(Table6[[#This Row],[Loan Date]],$Q$5:$Q$152,$R$5:$R$152)</f>
        <v>Tuesday</v>
      </c>
      <c r="L10197" t="str">
        <f>_xlfn.XLOOKUP(Table6[[#This Row],[Loan Date]],$Q$5:$Q$152,$S$5:$S$152)</f>
        <v>Week 9</v>
      </c>
    </row>
    <row r="10198" spans="1:12" x14ac:dyDescent="0.2">
      <c r="A10198" s="1">
        <v>44992</v>
      </c>
      <c r="B10198" t="s">
        <v>7</v>
      </c>
      <c r="C10198" s="1">
        <v>44992</v>
      </c>
      <c r="D10198" t="s">
        <v>170</v>
      </c>
      <c r="E10198" t="s">
        <v>21</v>
      </c>
      <c r="F10198" t="s">
        <v>21</v>
      </c>
      <c r="G10198" t="s">
        <v>20</v>
      </c>
      <c r="H10198" t="s">
        <v>0</v>
      </c>
      <c r="I10198">
        <f>MONTH(Table6[[#This Row],[Loan Date]])</f>
        <v>3</v>
      </c>
      <c r="J10198" t="str">
        <f>_xlfn.XLOOKUP(Table6[[#This Row],[Numeric Month]],$N$5:$N$11,$O$5:$O$11)</f>
        <v>Mar</v>
      </c>
      <c r="K10198" t="str">
        <f>_xlfn.XLOOKUP(Table6[[#This Row],[Loan Date]],$Q$5:$Q$152,$R$5:$R$152)</f>
        <v>Tuesday</v>
      </c>
      <c r="L10198" t="str">
        <f>_xlfn.XLOOKUP(Table6[[#This Row],[Loan Date]],$Q$5:$Q$152,$S$5:$S$152)</f>
        <v>Week 9</v>
      </c>
    </row>
    <row r="10199" spans="1:12" x14ac:dyDescent="0.2">
      <c r="A10199" s="1">
        <v>44992</v>
      </c>
      <c r="B10199" t="s">
        <v>7</v>
      </c>
      <c r="C10199" s="1">
        <v>44992</v>
      </c>
      <c r="D10199" t="s">
        <v>174</v>
      </c>
      <c r="E10199" t="s">
        <v>23</v>
      </c>
      <c r="F10199" t="s">
        <v>23</v>
      </c>
      <c r="G10199" t="s">
        <v>20</v>
      </c>
      <c r="H10199" t="s">
        <v>0</v>
      </c>
      <c r="I10199">
        <f>MONTH(Table6[[#This Row],[Loan Date]])</f>
        <v>3</v>
      </c>
      <c r="J10199" t="str">
        <f>_xlfn.XLOOKUP(Table6[[#This Row],[Numeric Month]],$N$5:$N$11,$O$5:$O$11)</f>
        <v>Mar</v>
      </c>
      <c r="K10199" t="str">
        <f>_xlfn.XLOOKUP(Table6[[#This Row],[Loan Date]],$Q$5:$Q$152,$R$5:$R$152)</f>
        <v>Tuesday</v>
      </c>
      <c r="L10199" t="str">
        <f>_xlfn.XLOOKUP(Table6[[#This Row],[Loan Date]],$Q$5:$Q$152,$S$5:$S$152)</f>
        <v>Week 9</v>
      </c>
    </row>
    <row r="10200" spans="1:12" x14ac:dyDescent="0.2">
      <c r="A10200" s="1">
        <v>44992</v>
      </c>
      <c r="B10200" t="s">
        <v>5</v>
      </c>
      <c r="C10200" s="1">
        <v>44992</v>
      </c>
      <c r="D10200" t="s">
        <v>428</v>
      </c>
      <c r="E10200" t="s">
        <v>37</v>
      </c>
      <c r="F10200" t="s">
        <v>37</v>
      </c>
      <c r="G10200" t="s">
        <v>20</v>
      </c>
      <c r="H10200" t="s">
        <v>0</v>
      </c>
      <c r="I10200">
        <f>MONTH(Table6[[#This Row],[Loan Date]])</f>
        <v>3</v>
      </c>
      <c r="J10200" t="str">
        <f>_xlfn.XLOOKUP(Table6[[#This Row],[Numeric Month]],$N$5:$N$11,$O$5:$O$11)</f>
        <v>Mar</v>
      </c>
      <c r="K10200" t="str">
        <f>_xlfn.XLOOKUP(Table6[[#This Row],[Loan Date]],$Q$5:$Q$152,$R$5:$R$152)</f>
        <v>Tuesday</v>
      </c>
      <c r="L10200" t="str">
        <f>_xlfn.XLOOKUP(Table6[[#This Row],[Loan Date]],$Q$5:$Q$152,$S$5:$S$152)</f>
        <v>Week 9</v>
      </c>
    </row>
    <row r="10201" spans="1:12" x14ac:dyDescent="0.2">
      <c r="A10201" s="1">
        <v>44992</v>
      </c>
      <c r="B10201" t="s">
        <v>7</v>
      </c>
      <c r="C10201" s="1">
        <v>44992</v>
      </c>
      <c r="D10201" t="s">
        <v>643</v>
      </c>
      <c r="E10201" t="s">
        <v>148</v>
      </c>
      <c r="F10201" t="s">
        <v>147</v>
      </c>
      <c r="G10201" t="s">
        <v>20</v>
      </c>
      <c r="H10201" t="s">
        <v>0</v>
      </c>
      <c r="I10201">
        <f>MONTH(Table6[[#This Row],[Loan Date]])</f>
        <v>3</v>
      </c>
      <c r="J10201" t="str">
        <f>_xlfn.XLOOKUP(Table6[[#This Row],[Numeric Month]],$N$5:$N$11,$O$5:$O$11)</f>
        <v>Mar</v>
      </c>
      <c r="K10201" t="str">
        <f>_xlfn.XLOOKUP(Table6[[#This Row],[Loan Date]],$Q$5:$Q$152,$R$5:$R$152)</f>
        <v>Tuesday</v>
      </c>
      <c r="L10201" t="str">
        <f>_xlfn.XLOOKUP(Table6[[#This Row],[Loan Date]],$Q$5:$Q$152,$S$5:$S$152)</f>
        <v>Week 9</v>
      </c>
    </row>
    <row r="10202" spans="1:12" x14ac:dyDescent="0.2">
      <c r="A10202" s="1">
        <v>44992</v>
      </c>
      <c r="B10202" t="s">
        <v>7</v>
      </c>
      <c r="C10202" s="1">
        <v>44992</v>
      </c>
      <c r="D10202" t="s">
        <v>613</v>
      </c>
      <c r="E10202" t="s">
        <v>21</v>
      </c>
      <c r="F10202" t="s">
        <v>21</v>
      </c>
      <c r="G10202" t="s">
        <v>20</v>
      </c>
      <c r="H10202" t="s">
        <v>0</v>
      </c>
      <c r="I10202">
        <f>MONTH(Table6[[#This Row],[Loan Date]])</f>
        <v>3</v>
      </c>
      <c r="J10202" t="str">
        <f>_xlfn.XLOOKUP(Table6[[#This Row],[Numeric Month]],$N$5:$N$11,$O$5:$O$11)</f>
        <v>Mar</v>
      </c>
      <c r="K10202" t="str">
        <f>_xlfn.XLOOKUP(Table6[[#This Row],[Loan Date]],$Q$5:$Q$152,$R$5:$R$152)</f>
        <v>Tuesday</v>
      </c>
      <c r="L10202" t="str">
        <f>_xlfn.XLOOKUP(Table6[[#This Row],[Loan Date]],$Q$5:$Q$152,$S$5:$S$152)</f>
        <v>Week 9</v>
      </c>
    </row>
    <row r="10203" spans="1:12" x14ac:dyDescent="0.2">
      <c r="A10203" s="1">
        <v>44992</v>
      </c>
      <c r="B10203" t="s">
        <v>7</v>
      </c>
      <c r="C10203" s="1">
        <v>44992</v>
      </c>
      <c r="D10203" t="s">
        <v>24</v>
      </c>
      <c r="E10203" t="s">
        <v>23</v>
      </c>
      <c r="F10203" t="s">
        <v>23</v>
      </c>
      <c r="G10203" t="s">
        <v>20</v>
      </c>
      <c r="H10203" t="s">
        <v>0</v>
      </c>
      <c r="I10203">
        <f>MONTH(Table6[[#This Row],[Loan Date]])</f>
        <v>3</v>
      </c>
      <c r="J10203" t="str">
        <f>_xlfn.XLOOKUP(Table6[[#This Row],[Numeric Month]],$N$5:$N$11,$O$5:$O$11)</f>
        <v>Mar</v>
      </c>
      <c r="K10203" t="str">
        <f>_xlfn.XLOOKUP(Table6[[#This Row],[Loan Date]],$Q$5:$Q$152,$R$5:$R$152)</f>
        <v>Tuesday</v>
      </c>
      <c r="L10203" t="str">
        <f>_xlfn.XLOOKUP(Table6[[#This Row],[Loan Date]],$Q$5:$Q$152,$S$5:$S$152)</f>
        <v>Week 9</v>
      </c>
    </row>
    <row r="10204" spans="1:12" x14ac:dyDescent="0.2">
      <c r="A10204" s="1">
        <v>44992</v>
      </c>
      <c r="B10204" t="s">
        <v>5</v>
      </c>
      <c r="C10204" s="1">
        <v>45006</v>
      </c>
      <c r="D10204" t="s">
        <v>398</v>
      </c>
      <c r="E10204" t="s">
        <v>52</v>
      </c>
      <c r="F10204" t="s">
        <v>51</v>
      </c>
      <c r="G10204" t="s">
        <v>1</v>
      </c>
      <c r="H10204" t="s">
        <v>0</v>
      </c>
      <c r="I10204">
        <f>MONTH(Table6[[#This Row],[Loan Date]])</f>
        <v>3</v>
      </c>
      <c r="J10204" t="str">
        <f>_xlfn.XLOOKUP(Table6[[#This Row],[Numeric Month]],$N$5:$N$11,$O$5:$O$11)</f>
        <v>Mar</v>
      </c>
      <c r="K10204" t="str">
        <f>_xlfn.XLOOKUP(Table6[[#This Row],[Loan Date]],$Q$5:$Q$152,$R$5:$R$152)</f>
        <v>Tuesday</v>
      </c>
      <c r="L10204" t="str">
        <f>_xlfn.XLOOKUP(Table6[[#This Row],[Loan Date]],$Q$5:$Q$152,$S$5:$S$152)</f>
        <v>Week 9</v>
      </c>
    </row>
    <row r="10205" spans="1:12" x14ac:dyDescent="0.2">
      <c r="A10205" s="1">
        <v>44992</v>
      </c>
      <c r="B10205" t="s">
        <v>7</v>
      </c>
      <c r="C10205" s="1">
        <v>44992</v>
      </c>
      <c r="D10205" t="s">
        <v>270</v>
      </c>
      <c r="E10205" t="s">
        <v>168</v>
      </c>
      <c r="F10205" t="s">
        <v>168</v>
      </c>
      <c r="G10205" t="s">
        <v>20</v>
      </c>
      <c r="H10205" t="s">
        <v>0</v>
      </c>
      <c r="I10205">
        <f>MONTH(Table6[[#This Row],[Loan Date]])</f>
        <v>3</v>
      </c>
      <c r="J10205" t="str">
        <f>_xlfn.XLOOKUP(Table6[[#This Row],[Numeric Month]],$N$5:$N$11,$O$5:$O$11)</f>
        <v>Mar</v>
      </c>
      <c r="K10205" t="str">
        <f>_xlfn.XLOOKUP(Table6[[#This Row],[Loan Date]],$Q$5:$Q$152,$R$5:$R$152)</f>
        <v>Tuesday</v>
      </c>
      <c r="L10205" t="str">
        <f>_xlfn.XLOOKUP(Table6[[#This Row],[Loan Date]],$Q$5:$Q$152,$S$5:$S$152)</f>
        <v>Week 9</v>
      </c>
    </row>
    <row r="10206" spans="1:12" x14ac:dyDescent="0.2">
      <c r="A10206" s="1">
        <v>44992</v>
      </c>
      <c r="B10206" t="s">
        <v>7</v>
      </c>
      <c r="C10206" s="1">
        <v>44999</v>
      </c>
      <c r="D10206" t="s">
        <v>282</v>
      </c>
      <c r="E10206" t="s">
        <v>52</v>
      </c>
      <c r="F10206" t="s">
        <v>51</v>
      </c>
      <c r="G10206" t="s">
        <v>1</v>
      </c>
      <c r="H10206" t="s">
        <v>0</v>
      </c>
      <c r="I10206">
        <f>MONTH(Table6[[#This Row],[Loan Date]])</f>
        <v>3</v>
      </c>
      <c r="J10206" t="str">
        <f>_xlfn.XLOOKUP(Table6[[#This Row],[Numeric Month]],$N$5:$N$11,$O$5:$O$11)</f>
        <v>Mar</v>
      </c>
      <c r="K10206" t="str">
        <f>_xlfn.XLOOKUP(Table6[[#This Row],[Loan Date]],$Q$5:$Q$152,$R$5:$R$152)</f>
        <v>Tuesday</v>
      </c>
      <c r="L10206" t="str">
        <f>_xlfn.XLOOKUP(Table6[[#This Row],[Loan Date]],$Q$5:$Q$152,$S$5:$S$152)</f>
        <v>Week 9</v>
      </c>
    </row>
    <row r="10207" spans="1:12" x14ac:dyDescent="0.2">
      <c r="A10207" s="1">
        <v>44992</v>
      </c>
      <c r="B10207" t="s">
        <v>7</v>
      </c>
      <c r="C10207" s="1">
        <v>44992</v>
      </c>
      <c r="D10207" t="s">
        <v>164</v>
      </c>
      <c r="E10207" t="s">
        <v>65</v>
      </c>
      <c r="F10207" t="s">
        <v>65</v>
      </c>
      <c r="G10207" t="s">
        <v>20</v>
      </c>
      <c r="H10207" t="s">
        <v>0</v>
      </c>
      <c r="I10207">
        <f>MONTH(Table6[[#This Row],[Loan Date]])</f>
        <v>3</v>
      </c>
      <c r="J10207" t="str">
        <f>_xlfn.XLOOKUP(Table6[[#This Row],[Numeric Month]],$N$5:$N$11,$O$5:$O$11)</f>
        <v>Mar</v>
      </c>
      <c r="K10207" t="str">
        <f>_xlfn.XLOOKUP(Table6[[#This Row],[Loan Date]],$Q$5:$Q$152,$R$5:$R$152)</f>
        <v>Tuesday</v>
      </c>
      <c r="L10207" t="str">
        <f>_xlfn.XLOOKUP(Table6[[#This Row],[Loan Date]],$Q$5:$Q$152,$S$5:$S$152)</f>
        <v>Week 9</v>
      </c>
    </row>
    <row r="10208" spans="1:12" x14ac:dyDescent="0.2">
      <c r="A10208" s="1">
        <v>44992</v>
      </c>
      <c r="B10208" t="s">
        <v>5</v>
      </c>
      <c r="C10208" s="1">
        <v>44992</v>
      </c>
      <c r="D10208" t="s">
        <v>138</v>
      </c>
      <c r="E10208" t="s">
        <v>37</v>
      </c>
      <c r="F10208" t="s">
        <v>37</v>
      </c>
      <c r="G10208" t="s">
        <v>20</v>
      </c>
      <c r="H10208" t="s">
        <v>0</v>
      </c>
      <c r="I10208">
        <f>MONTH(Table6[[#This Row],[Loan Date]])</f>
        <v>3</v>
      </c>
      <c r="J10208" t="str">
        <f>_xlfn.XLOOKUP(Table6[[#This Row],[Numeric Month]],$N$5:$N$11,$O$5:$O$11)</f>
        <v>Mar</v>
      </c>
      <c r="K10208" t="str">
        <f>_xlfn.XLOOKUP(Table6[[#This Row],[Loan Date]],$Q$5:$Q$152,$R$5:$R$152)</f>
        <v>Tuesday</v>
      </c>
      <c r="L10208" t="str">
        <f>_xlfn.XLOOKUP(Table6[[#This Row],[Loan Date]],$Q$5:$Q$152,$S$5:$S$152)</f>
        <v>Week 9</v>
      </c>
    </row>
    <row r="10209" spans="1:12" x14ac:dyDescent="0.2">
      <c r="A10209" s="1">
        <v>44992</v>
      </c>
      <c r="B10209" t="s">
        <v>7</v>
      </c>
      <c r="C10209" s="1">
        <v>44999</v>
      </c>
      <c r="D10209" t="s">
        <v>642</v>
      </c>
      <c r="E10209" t="s">
        <v>15</v>
      </c>
      <c r="F10209" t="s">
        <v>14</v>
      </c>
      <c r="G10209" t="s">
        <v>1</v>
      </c>
      <c r="H10209" t="s">
        <v>0</v>
      </c>
      <c r="I10209">
        <f>MONTH(Table6[[#This Row],[Loan Date]])</f>
        <v>3</v>
      </c>
      <c r="J10209" t="str">
        <f>_xlfn.XLOOKUP(Table6[[#This Row],[Numeric Month]],$N$5:$N$11,$O$5:$O$11)</f>
        <v>Mar</v>
      </c>
      <c r="K10209" t="str">
        <f>_xlfn.XLOOKUP(Table6[[#This Row],[Loan Date]],$Q$5:$Q$152,$R$5:$R$152)</f>
        <v>Tuesday</v>
      </c>
      <c r="L10209" t="str">
        <f>_xlfn.XLOOKUP(Table6[[#This Row],[Loan Date]],$Q$5:$Q$152,$S$5:$S$152)</f>
        <v>Week 9</v>
      </c>
    </row>
    <row r="10210" spans="1:12" x14ac:dyDescent="0.2">
      <c r="A10210" s="1">
        <v>44992</v>
      </c>
      <c r="B10210" t="s">
        <v>7</v>
      </c>
      <c r="C10210" s="1">
        <v>44992</v>
      </c>
      <c r="D10210" t="s">
        <v>22</v>
      </c>
      <c r="E10210" t="s">
        <v>21</v>
      </c>
      <c r="F10210" t="s">
        <v>21</v>
      </c>
      <c r="G10210" t="s">
        <v>20</v>
      </c>
      <c r="H10210" t="s">
        <v>0</v>
      </c>
      <c r="I10210">
        <f>MONTH(Table6[[#This Row],[Loan Date]])</f>
        <v>3</v>
      </c>
      <c r="J10210" t="str">
        <f>_xlfn.XLOOKUP(Table6[[#This Row],[Numeric Month]],$N$5:$N$11,$O$5:$O$11)</f>
        <v>Mar</v>
      </c>
      <c r="K10210" t="str">
        <f>_xlfn.XLOOKUP(Table6[[#This Row],[Loan Date]],$Q$5:$Q$152,$R$5:$R$152)</f>
        <v>Tuesday</v>
      </c>
      <c r="L10210" t="str">
        <f>_xlfn.XLOOKUP(Table6[[#This Row],[Loan Date]],$Q$5:$Q$152,$S$5:$S$152)</f>
        <v>Week 9</v>
      </c>
    </row>
    <row r="10211" spans="1:12" x14ac:dyDescent="0.2">
      <c r="A10211" s="1">
        <v>44992</v>
      </c>
      <c r="B10211" t="s">
        <v>7</v>
      </c>
      <c r="C10211" s="1">
        <v>44992</v>
      </c>
      <c r="D10211" t="s">
        <v>151</v>
      </c>
      <c r="E10211" t="s">
        <v>148</v>
      </c>
      <c r="F10211" t="s">
        <v>147</v>
      </c>
      <c r="G10211" t="s">
        <v>20</v>
      </c>
      <c r="H10211" t="s">
        <v>0</v>
      </c>
      <c r="I10211">
        <f>MONTH(Table6[[#This Row],[Loan Date]])</f>
        <v>3</v>
      </c>
      <c r="J10211" t="str">
        <f>_xlfn.XLOOKUP(Table6[[#This Row],[Numeric Month]],$N$5:$N$11,$O$5:$O$11)</f>
        <v>Mar</v>
      </c>
      <c r="K10211" t="str">
        <f>_xlfn.XLOOKUP(Table6[[#This Row],[Loan Date]],$Q$5:$Q$152,$R$5:$R$152)</f>
        <v>Tuesday</v>
      </c>
      <c r="L10211" t="str">
        <f>_xlfn.XLOOKUP(Table6[[#This Row],[Loan Date]],$Q$5:$Q$152,$S$5:$S$152)</f>
        <v>Week 9</v>
      </c>
    </row>
    <row r="10212" spans="1:12" x14ac:dyDescent="0.2">
      <c r="A10212" s="1">
        <v>44992</v>
      </c>
      <c r="B10212" t="s">
        <v>7</v>
      </c>
      <c r="C10212" s="1">
        <v>44992</v>
      </c>
      <c r="D10212" t="s">
        <v>170</v>
      </c>
      <c r="E10212" t="s">
        <v>21</v>
      </c>
      <c r="F10212" t="s">
        <v>21</v>
      </c>
      <c r="G10212" t="s">
        <v>20</v>
      </c>
      <c r="H10212" t="s">
        <v>0</v>
      </c>
      <c r="I10212">
        <f>MONTH(Table6[[#This Row],[Loan Date]])</f>
        <v>3</v>
      </c>
      <c r="J10212" t="str">
        <f>_xlfn.XLOOKUP(Table6[[#This Row],[Numeric Month]],$N$5:$N$11,$O$5:$O$11)</f>
        <v>Mar</v>
      </c>
      <c r="K10212" t="str">
        <f>_xlfn.XLOOKUP(Table6[[#This Row],[Loan Date]],$Q$5:$Q$152,$R$5:$R$152)</f>
        <v>Tuesday</v>
      </c>
      <c r="L10212" t="str">
        <f>_xlfn.XLOOKUP(Table6[[#This Row],[Loan Date]],$Q$5:$Q$152,$S$5:$S$152)</f>
        <v>Week 9</v>
      </c>
    </row>
    <row r="10213" spans="1:12" x14ac:dyDescent="0.2">
      <c r="A10213" s="1">
        <v>44992</v>
      </c>
      <c r="B10213" t="s">
        <v>7</v>
      </c>
      <c r="C10213" s="1">
        <v>44992</v>
      </c>
      <c r="D10213" t="s">
        <v>174</v>
      </c>
      <c r="E10213" t="s">
        <v>23</v>
      </c>
      <c r="F10213" t="s">
        <v>23</v>
      </c>
      <c r="G10213" t="s">
        <v>20</v>
      </c>
      <c r="H10213" t="s">
        <v>0</v>
      </c>
      <c r="I10213">
        <f>MONTH(Table6[[#This Row],[Loan Date]])</f>
        <v>3</v>
      </c>
      <c r="J10213" t="str">
        <f>_xlfn.XLOOKUP(Table6[[#This Row],[Numeric Month]],$N$5:$N$11,$O$5:$O$11)</f>
        <v>Mar</v>
      </c>
      <c r="K10213" t="str">
        <f>_xlfn.XLOOKUP(Table6[[#This Row],[Loan Date]],$Q$5:$Q$152,$R$5:$R$152)</f>
        <v>Tuesday</v>
      </c>
      <c r="L10213" t="str">
        <f>_xlfn.XLOOKUP(Table6[[#This Row],[Loan Date]],$Q$5:$Q$152,$S$5:$S$152)</f>
        <v>Week 9</v>
      </c>
    </row>
    <row r="10214" spans="1:12" x14ac:dyDescent="0.2">
      <c r="A10214" s="1">
        <v>44992</v>
      </c>
      <c r="B10214" t="s">
        <v>7</v>
      </c>
      <c r="C10214" s="1">
        <v>44992</v>
      </c>
      <c r="D10214" t="s">
        <v>512</v>
      </c>
      <c r="E10214" t="s">
        <v>41</v>
      </c>
      <c r="F10214" t="s">
        <v>40</v>
      </c>
      <c r="G10214" t="s">
        <v>39</v>
      </c>
      <c r="H10214" t="s">
        <v>0</v>
      </c>
      <c r="I10214">
        <f>MONTH(Table6[[#This Row],[Loan Date]])</f>
        <v>3</v>
      </c>
      <c r="J10214" t="str">
        <f>_xlfn.XLOOKUP(Table6[[#This Row],[Numeric Month]],$N$5:$N$11,$O$5:$O$11)</f>
        <v>Mar</v>
      </c>
      <c r="K10214" t="str">
        <f>_xlfn.XLOOKUP(Table6[[#This Row],[Loan Date]],$Q$5:$Q$152,$R$5:$R$152)</f>
        <v>Tuesday</v>
      </c>
      <c r="L10214" t="str">
        <f>_xlfn.XLOOKUP(Table6[[#This Row],[Loan Date]],$Q$5:$Q$152,$S$5:$S$152)</f>
        <v>Week 9</v>
      </c>
    </row>
    <row r="10215" spans="1:12" x14ac:dyDescent="0.2">
      <c r="A10215" s="1">
        <v>44992</v>
      </c>
      <c r="B10215" t="s">
        <v>5</v>
      </c>
      <c r="C10215" s="1">
        <v>44992</v>
      </c>
      <c r="D10215" t="s">
        <v>97</v>
      </c>
      <c r="E10215" t="s">
        <v>23</v>
      </c>
      <c r="F10215" t="s">
        <v>23</v>
      </c>
      <c r="G10215" t="s">
        <v>20</v>
      </c>
      <c r="H10215" t="s">
        <v>0</v>
      </c>
      <c r="I10215">
        <f>MONTH(Table6[[#This Row],[Loan Date]])</f>
        <v>3</v>
      </c>
      <c r="J10215" t="str">
        <f>_xlfn.XLOOKUP(Table6[[#This Row],[Numeric Month]],$N$5:$N$11,$O$5:$O$11)</f>
        <v>Mar</v>
      </c>
      <c r="K10215" t="str">
        <f>_xlfn.XLOOKUP(Table6[[#This Row],[Loan Date]],$Q$5:$Q$152,$R$5:$R$152)</f>
        <v>Tuesday</v>
      </c>
      <c r="L10215" t="str">
        <f>_xlfn.XLOOKUP(Table6[[#This Row],[Loan Date]],$Q$5:$Q$152,$S$5:$S$152)</f>
        <v>Week 9</v>
      </c>
    </row>
    <row r="10216" spans="1:12" x14ac:dyDescent="0.2">
      <c r="A10216" s="1">
        <v>44992</v>
      </c>
      <c r="B10216" t="s">
        <v>5</v>
      </c>
      <c r="C10216" s="1">
        <v>44992</v>
      </c>
      <c r="D10216" t="s">
        <v>589</v>
      </c>
      <c r="E10216" t="s">
        <v>21</v>
      </c>
      <c r="F10216" t="s">
        <v>21</v>
      </c>
      <c r="G10216" t="s">
        <v>20</v>
      </c>
      <c r="H10216" t="s">
        <v>0</v>
      </c>
      <c r="I10216">
        <f>MONTH(Table6[[#This Row],[Loan Date]])</f>
        <v>3</v>
      </c>
      <c r="J10216" t="str">
        <f>_xlfn.XLOOKUP(Table6[[#This Row],[Numeric Month]],$N$5:$N$11,$O$5:$O$11)</f>
        <v>Mar</v>
      </c>
      <c r="K10216" t="str">
        <f>_xlfn.XLOOKUP(Table6[[#This Row],[Loan Date]],$Q$5:$Q$152,$R$5:$R$152)</f>
        <v>Tuesday</v>
      </c>
      <c r="L10216" t="str">
        <f>_xlfn.XLOOKUP(Table6[[#This Row],[Loan Date]],$Q$5:$Q$152,$S$5:$S$152)</f>
        <v>Week 9</v>
      </c>
    </row>
    <row r="10217" spans="1:12" x14ac:dyDescent="0.2">
      <c r="A10217" s="1">
        <v>44992</v>
      </c>
      <c r="B10217" t="s">
        <v>7</v>
      </c>
      <c r="C10217" s="1">
        <v>45006</v>
      </c>
      <c r="D10217" t="s">
        <v>641</v>
      </c>
      <c r="E10217" t="s">
        <v>3</v>
      </c>
      <c r="F10217" t="s">
        <v>2</v>
      </c>
      <c r="G10217" t="s">
        <v>1</v>
      </c>
      <c r="H10217" t="s">
        <v>0</v>
      </c>
      <c r="I10217">
        <f>MONTH(Table6[[#This Row],[Loan Date]])</f>
        <v>3</v>
      </c>
      <c r="J10217" t="str">
        <f>_xlfn.XLOOKUP(Table6[[#This Row],[Numeric Month]],$N$5:$N$11,$O$5:$O$11)</f>
        <v>Mar</v>
      </c>
      <c r="K10217" t="str">
        <f>_xlfn.XLOOKUP(Table6[[#This Row],[Loan Date]],$Q$5:$Q$152,$R$5:$R$152)</f>
        <v>Tuesday</v>
      </c>
      <c r="L10217" t="str">
        <f>_xlfn.XLOOKUP(Table6[[#This Row],[Loan Date]],$Q$5:$Q$152,$S$5:$S$152)</f>
        <v>Week 9</v>
      </c>
    </row>
    <row r="10218" spans="1:12" x14ac:dyDescent="0.2">
      <c r="A10218" s="1">
        <v>44992</v>
      </c>
      <c r="B10218" t="s">
        <v>7</v>
      </c>
      <c r="C10218" s="1">
        <v>44999</v>
      </c>
      <c r="D10218" t="s">
        <v>640</v>
      </c>
      <c r="E10218" t="s">
        <v>3</v>
      </c>
      <c r="F10218" t="s">
        <v>2</v>
      </c>
      <c r="G10218" t="s">
        <v>1</v>
      </c>
      <c r="H10218" t="s">
        <v>0</v>
      </c>
      <c r="I10218">
        <f>MONTH(Table6[[#This Row],[Loan Date]])</f>
        <v>3</v>
      </c>
      <c r="J10218" t="str">
        <f>_xlfn.XLOOKUP(Table6[[#This Row],[Numeric Month]],$N$5:$N$11,$O$5:$O$11)</f>
        <v>Mar</v>
      </c>
      <c r="K10218" t="str">
        <f>_xlfn.XLOOKUP(Table6[[#This Row],[Loan Date]],$Q$5:$Q$152,$R$5:$R$152)</f>
        <v>Tuesday</v>
      </c>
      <c r="L10218" t="str">
        <f>_xlfn.XLOOKUP(Table6[[#This Row],[Loan Date]],$Q$5:$Q$152,$S$5:$S$152)</f>
        <v>Week 9</v>
      </c>
    </row>
    <row r="10219" spans="1:12" x14ac:dyDescent="0.2">
      <c r="A10219" s="1">
        <v>44992</v>
      </c>
      <c r="B10219" t="s">
        <v>7</v>
      </c>
      <c r="C10219" s="1">
        <v>44999</v>
      </c>
      <c r="D10219" t="s">
        <v>639</v>
      </c>
      <c r="E10219" t="s">
        <v>3</v>
      </c>
      <c r="F10219" t="s">
        <v>2</v>
      </c>
      <c r="G10219" t="s">
        <v>1</v>
      </c>
      <c r="H10219" t="s">
        <v>0</v>
      </c>
      <c r="I10219">
        <f>MONTH(Table6[[#This Row],[Loan Date]])</f>
        <v>3</v>
      </c>
      <c r="J10219" t="str">
        <f>_xlfn.XLOOKUP(Table6[[#This Row],[Numeric Month]],$N$5:$N$11,$O$5:$O$11)</f>
        <v>Mar</v>
      </c>
      <c r="K10219" t="str">
        <f>_xlfn.XLOOKUP(Table6[[#This Row],[Loan Date]],$Q$5:$Q$152,$R$5:$R$152)</f>
        <v>Tuesday</v>
      </c>
      <c r="L10219" t="str">
        <f>_xlfn.XLOOKUP(Table6[[#This Row],[Loan Date]],$Q$5:$Q$152,$S$5:$S$152)</f>
        <v>Week 9</v>
      </c>
    </row>
    <row r="10220" spans="1:12" x14ac:dyDescent="0.2">
      <c r="A10220" s="1">
        <v>44992</v>
      </c>
      <c r="B10220" t="s">
        <v>7</v>
      </c>
      <c r="C10220" s="1">
        <v>44992</v>
      </c>
      <c r="D10220" t="s">
        <v>27</v>
      </c>
      <c r="E10220" t="s">
        <v>21</v>
      </c>
      <c r="F10220" t="s">
        <v>21</v>
      </c>
      <c r="G10220" t="s">
        <v>20</v>
      </c>
      <c r="H10220" t="s">
        <v>0</v>
      </c>
      <c r="I10220">
        <f>MONTH(Table6[[#This Row],[Loan Date]])</f>
        <v>3</v>
      </c>
      <c r="J10220" t="str">
        <f>_xlfn.XLOOKUP(Table6[[#This Row],[Numeric Month]],$N$5:$N$11,$O$5:$O$11)</f>
        <v>Mar</v>
      </c>
      <c r="K10220" t="str">
        <f>_xlfn.XLOOKUP(Table6[[#This Row],[Loan Date]],$Q$5:$Q$152,$R$5:$R$152)</f>
        <v>Tuesday</v>
      </c>
      <c r="L10220" t="str">
        <f>_xlfn.XLOOKUP(Table6[[#This Row],[Loan Date]],$Q$5:$Q$152,$S$5:$S$152)</f>
        <v>Week 9</v>
      </c>
    </row>
    <row r="10221" spans="1:12" x14ac:dyDescent="0.2">
      <c r="A10221" s="1">
        <v>44992</v>
      </c>
      <c r="B10221" t="s">
        <v>7</v>
      </c>
      <c r="C10221" s="1">
        <v>44992</v>
      </c>
      <c r="D10221" t="s">
        <v>529</v>
      </c>
      <c r="E10221" t="s">
        <v>148</v>
      </c>
      <c r="F10221" t="s">
        <v>147</v>
      </c>
      <c r="G10221" t="s">
        <v>20</v>
      </c>
      <c r="H10221" t="s">
        <v>0</v>
      </c>
      <c r="I10221">
        <f>MONTH(Table6[[#This Row],[Loan Date]])</f>
        <v>3</v>
      </c>
      <c r="J10221" t="str">
        <f>_xlfn.XLOOKUP(Table6[[#This Row],[Numeric Month]],$N$5:$N$11,$O$5:$O$11)</f>
        <v>Mar</v>
      </c>
      <c r="K10221" t="str">
        <f>_xlfn.XLOOKUP(Table6[[#This Row],[Loan Date]],$Q$5:$Q$152,$R$5:$R$152)</f>
        <v>Tuesday</v>
      </c>
      <c r="L10221" t="str">
        <f>_xlfn.XLOOKUP(Table6[[#This Row],[Loan Date]],$Q$5:$Q$152,$S$5:$S$152)</f>
        <v>Week 9</v>
      </c>
    </row>
    <row r="10222" spans="1:12" x14ac:dyDescent="0.2">
      <c r="A10222" s="1">
        <v>44992</v>
      </c>
      <c r="B10222" t="s">
        <v>5</v>
      </c>
      <c r="C10222" s="1">
        <v>44992</v>
      </c>
      <c r="D10222" t="s">
        <v>431</v>
      </c>
      <c r="E10222" t="s">
        <v>162</v>
      </c>
      <c r="F10222" t="s">
        <v>162</v>
      </c>
      <c r="G10222" t="s">
        <v>11</v>
      </c>
      <c r="H10222" t="s">
        <v>0</v>
      </c>
      <c r="I10222">
        <f>MONTH(Table6[[#This Row],[Loan Date]])</f>
        <v>3</v>
      </c>
      <c r="J10222" t="str">
        <f>_xlfn.XLOOKUP(Table6[[#This Row],[Numeric Month]],$N$5:$N$11,$O$5:$O$11)</f>
        <v>Mar</v>
      </c>
      <c r="K10222" t="str">
        <f>_xlfn.XLOOKUP(Table6[[#This Row],[Loan Date]],$Q$5:$Q$152,$R$5:$R$152)</f>
        <v>Tuesday</v>
      </c>
      <c r="L10222" t="str">
        <f>_xlfn.XLOOKUP(Table6[[#This Row],[Loan Date]],$Q$5:$Q$152,$S$5:$S$152)</f>
        <v>Week 9</v>
      </c>
    </row>
    <row r="10223" spans="1:12" x14ac:dyDescent="0.2">
      <c r="A10223" s="1">
        <v>44992</v>
      </c>
      <c r="B10223" t="s">
        <v>5</v>
      </c>
      <c r="C10223" s="1">
        <v>45006</v>
      </c>
      <c r="D10223" t="s">
        <v>638</v>
      </c>
      <c r="E10223" t="s">
        <v>9</v>
      </c>
      <c r="F10223" t="s">
        <v>8</v>
      </c>
      <c r="G10223" t="s">
        <v>1</v>
      </c>
      <c r="H10223" t="s">
        <v>0</v>
      </c>
      <c r="I10223">
        <f>MONTH(Table6[[#This Row],[Loan Date]])</f>
        <v>3</v>
      </c>
      <c r="J10223" t="str">
        <f>_xlfn.XLOOKUP(Table6[[#This Row],[Numeric Month]],$N$5:$N$11,$O$5:$O$11)</f>
        <v>Mar</v>
      </c>
      <c r="K10223" t="str">
        <f>_xlfn.XLOOKUP(Table6[[#This Row],[Loan Date]],$Q$5:$Q$152,$R$5:$R$152)</f>
        <v>Tuesday</v>
      </c>
      <c r="L10223" t="str">
        <f>_xlfn.XLOOKUP(Table6[[#This Row],[Loan Date]],$Q$5:$Q$152,$S$5:$S$152)</f>
        <v>Week 9</v>
      </c>
    </row>
    <row r="10224" spans="1:12" x14ac:dyDescent="0.2">
      <c r="A10224" s="1">
        <v>44992</v>
      </c>
      <c r="B10224" t="s">
        <v>7</v>
      </c>
      <c r="C10224" s="1">
        <v>44992</v>
      </c>
      <c r="D10224" t="s">
        <v>286</v>
      </c>
      <c r="E10224" t="s">
        <v>12</v>
      </c>
      <c r="F10224" t="s">
        <v>12</v>
      </c>
      <c r="G10224" t="s">
        <v>11</v>
      </c>
      <c r="H10224" t="s">
        <v>0</v>
      </c>
      <c r="I10224">
        <f>MONTH(Table6[[#This Row],[Loan Date]])</f>
        <v>3</v>
      </c>
      <c r="J10224" t="str">
        <f>_xlfn.XLOOKUP(Table6[[#This Row],[Numeric Month]],$N$5:$N$11,$O$5:$O$11)</f>
        <v>Mar</v>
      </c>
      <c r="K10224" t="str">
        <f>_xlfn.XLOOKUP(Table6[[#This Row],[Loan Date]],$Q$5:$Q$152,$R$5:$R$152)</f>
        <v>Tuesday</v>
      </c>
      <c r="L10224" t="str">
        <f>_xlfn.XLOOKUP(Table6[[#This Row],[Loan Date]],$Q$5:$Q$152,$S$5:$S$152)</f>
        <v>Week 9</v>
      </c>
    </row>
    <row r="10225" spans="1:12" x14ac:dyDescent="0.2">
      <c r="A10225" s="1">
        <v>44992</v>
      </c>
      <c r="B10225" t="s">
        <v>7</v>
      </c>
      <c r="C10225" s="1">
        <v>44992</v>
      </c>
      <c r="D10225" t="s">
        <v>560</v>
      </c>
      <c r="E10225" t="s">
        <v>122</v>
      </c>
      <c r="F10225" t="s">
        <v>122</v>
      </c>
      <c r="G10225" t="s">
        <v>11</v>
      </c>
      <c r="H10225" t="s">
        <v>0</v>
      </c>
      <c r="I10225">
        <f>MONTH(Table6[[#This Row],[Loan Date]])</f>
        <v>3</v>
      </c>
      <c r="J10225" t="str">
        <f>_xlfn.XLOOKUP(Table6[[#This Row],[Numeric Month]],$N$5:$N$11,$O$5:$O$11)</f>
        <v>Mar</v>
      </c>
      <c r="K10225" t="str">
        <f>_xlfn.XLOOKUP(Table6[[#This Row],[Loan Date]],$Q$5:$Q$152,$R$5:$R$152)</f>
        <v>Tuesday</v>
      </c>
      <c r="L10225" t="str">
        <f>_xlfn.XLOOKUP(Table6[[#This Row],[Loan Date]],$Q$5:$Q$152,$S$5:$S$152)</f>
        <v>Week 9</v>
      </c>
    </row>
    <row r="10226" spans="1:12" x14ac:dyDescent="0.2">
      <c r="A10226" s="1">
        <v>44992</v>
      </c>
      <c r="B10226" t="s">
        <v>5</v>
      </c>
      <c r="C10226" s="1">
        <v>44992</v>
      </c>
      <c r="D10226" t="s">
        <v>494</v>
      </c>
      <c r="E10226" t="s">
        <v>37</v>
      </c>
      <c r="F10226" t="s">
        <v>37</v>
      </c>
      <c r="G10226" t="s">
        <v>20</v>
      </c>
      <c r="H10226" t="s">
        <v>0</v>
      </c>
      <c r="I10226">
        <f>MONTH(Table6[[#This Row],[Loan Date]])</f>
        <v>3</v>
      </c>
      <c r="J10226" t="str">
        <f>_xlfn.XLOOKUP(Table6[[#This Row],[Numeric Month]],$N$5:$N$11,$O$5:$O$11)</f>
        <v>Mar</v>
      </c>
      <c r="K10226" t="str">
        <f>_xlfn.XLOOKUP(Table6[[#This Row],[Loan Date]],$Q$5:$Q$152,$R$5:$R$152)</f>
        <v>Tuesday</v>
      </c>
      <c r="L10226" t="str">
        <f>_xlfn.XLOOKUP(Table6[[#This Row],[Loan Date]],$Q$5:$Q$152,$S$5:$S$152)</f>
        <v>Week 9</v>
      </c>
    </row>
    <row r="10227" spans="1:12" x14ac:dyDescent="0.2">
      <c r="A10227" s="1">
        <v>44992</v>
      </c>
      <c r="B10227" t="s">
        <v>7</v>
      </c>
      <c r="C10227" s="1">
        <v>44992</v>
      </c>
      <c r="D10227" t="s">
        <v>433</v>
      </c>
      <c r="E10227" t="s">
        <v>65</v>
      </c>
      <c r="F10227" t="s">
        <v>65</v>
      </c>
      <c r="G10227" t="s">
        <v>20</v>
      </c>
      <c r="H10227" t="s">
        <v>0</v>
      </c>
      <c r="I10227">
        <f>MONTH(Table6[[#This Row],[Loan Date]])</f>
        <v>3</v>
      </c>
      <c r="J10227" t="str">
        <f>_xlfn.XLOOKUP(Table6[[#This Row],[Numeric Month]],$N$5:$N$11,$O$5:$O$11)</f>
        <v>Mar</v>
      </c>
      <c r="K10227" t="str">
        <f>_xlfn.XLOOKUP(Table6[[#This Row],[Loan Date]],$Q$5:$Q$152,$R$5:$R$152)</f>
        <v>Tuesday</v>
      </c>
      <c r="L10227" t="str">
        <f>_xlfn.XLOOKUP(Table6[[#This Row],[Loan Date]],$Q$5:$Q$152,$S$5:$S$152)</f>
        <v>Week 9</v>
      </c>
    </row>
    <row r="10228" spans="1:12" x14ac:dyDescent="0.2">
      <c r="A10228" s="1">
        <v>44992</v>
      </c>
      <c r="B10228" t="s">
        <v>7</v>
      </c>
      <c r="C10228" s="1">
        <v>44992</v>
      </c>
      <c r="D10228" t="s">
        <v>309</v>
      </c>
      <c r="E10228" t="s">
        <v>23</v>
      </c>
      <c r="F10228" t="s">
        <v>23</v>
      </c>
      <c r="G10228" t="s">
        <v>20</v>
      </c>
      <c r="H10228" t="s">
        <v>0</v>
      </c>
      <c r="I10228">
        <f>MONTH(Table6[[#This Row],[Loan Date]])</f>
        <v>3</v>
      </c>
      <c r="J10228" t="str">
        <f>_xlfn.XLOOKUP(Table6[[#This Row],[Numeric Month]],$N$5:$N$11,$O$5:$O$11)</f>
        <v>Mar</v>
      </c>
      <c r="K10228" t="str">
        <f>_xlfn.XLOOKUP(Table6[[#This Row],[Loan Date]],$Q$5:$Q$152,$R$5:$R$152)</f>
        <v>Tuesday</v>
      </c>
      <c r="L10228" t="str">
        <f>_xlfn.XLOOKUP(Table6[[#This Row],[Loan Date]],$Q$5:$Q$152,$S$5:$S$152)</f>
        <v>Week 9</v>
      </c>
    </row>
    <row r="10229" spans="1:12" x14ac:dyDescent="0.2">
      <c r="A10229" s="1">
        <v>44992</v>
      </c>
      <c r="B10229" t="s">
        <v>7</v>
      </c>
      <c r="C10229" s="1">
        <v>44992</v>
      </c>
      <c r="D10229" t="s">
        <v>637</v>
      </c>
      <c r="E10229" t="s">
        <v>162</v>
      </c>
      <c r="F10229" t="s">
        <v>162</v>
      </c>
      <c r="G10229" t="s">
        <v>11</v>
      </c>
      <c r="H10229" t="s">
        <v>0</v>
      </c>
      <c r="I10229">
        <f>MONTH(Table6[[#This Row],[Loan Date]])</f>
        <v>3</v>
      </c>
      <c r="J10229" t="str">
        <f>_xlfn.XLOOKUP(Table6[[#This Row],[Numeric Month]],$N$5:$N$11,$O$5:$O$11)</f>
        <v>Mar</v>
      </c>
      <c r="K10229" t="str">
        <f>_xlfn.XLOOKUP(Table6[[#This Row],[Loan Date]],$Q$5:$Q$152,$R$5:$R$152)</f>
        <v>Tuesday</v>
      </c>
      <c r="L10229" t="str">
        <f>_xlfn.XLOOKUP(Table6[[#This Row],[Loan Date]],$Q$5:$Q$152,$S$5:$S$152)</f>
        <v>Week 9</v>
      </c>
    </row>
    <row r="10230" spans="1:12" x14ac:dyDescent="0.2">
      <c r="A10230" s="1">
        <v>44992</v>
      </c>
      <c r="B10230" t="s">
        <v>7</v>
      </c>
      <c r="C10230" s="1">
        <v>44992</v>
      </c>
      <c r="D10230" t="s">
        <v>636</v>
      </c>
      <c r="E10230" t="s">
        <v>12</v>
      </c>
      <c r="F10230" t="s">
        <v>12</v>
      </c>
      <c r="G10230" t="s">
        <v>11</v>
      </c>
      <c r="H10230" t="s">
        <v>0</v>
      </c>
      <c r="I10230">
        <f>MONTH(Table6[[#This Row],[Loan Date]])</f>
        <v>3</v>
      </c>
      <c r="J10230" t="str">
        <f>_xlfn.XLOOKUP(Table6[[#This Row],[Numeric Month]],$N$5:$N$11,$O$5:$O$11)</f>
        <v>Mar</v>
      </c>
      <c r="K10230" t="str">
        <f>_xlfn.XLOOKUP(Table6[[#This Row],[Loan Date]],$Q$5:$Q$152,$R$5:$R$152)</f>
        <v>Tuesday</v>
      </c>
      <c r="L10230" t="str">
        <f>_xlfn.XLOOKUP(Table6[[#This Row],[Loan Date]],$Q$5:$Q$152,$S$5:$S$152)</f>
        <v>Week 9</v>
      </c>
    </row>
    <row r="10231" spans="1:12" x14ac:dyDescent="0.2">
      <c r="A10231" s="1">
        <v>44992</v>
      </c>
      <c r="B10231" t="s">
        <v>7</v>
      </c>
      <c r="C10231" s="1">
        <v>45006</v>
      </c>
      <c r="D10231" t="s">
        <v>157</v>
      </c>
      <c r="E10231" t="s">
        <v>9</v>
      </c>
      <c r="F10231" t="s">
        <v>8</v>
      </c>
      <c r="G10231" t="s">
        <v>1</v>
      </c>
      <c r="H10231" t="s">
        <v>0</v>
      </c>
      <c r="I10231">
        <f>MONTH(Table6[[#This Row],[Loan Date]])</f>
        <v>3</v>
      </c>
      <c r="J10231" t="str">
        <f>_xlfn.XLOOKUP(Table6[[#This Row],[Numeric Month]],$N$5:$N$11,$O$5:$O$11)</f>
        <v>Mar</v>
      </c>
      <c r="K10231" t="str">
        <f>_xlfn.XLOOKUP(Table6[[#This Row],[Loan Date]],$Q$5:$Q$152,$R$5:$R$152)</f>
        <v>Tuesday</v>
      </c>
      <c r="L10231" t="str">
        <f>_xlfn.XLOOKUP(Table6[[#This Row],[Loan Date]],$Q$5:$Q$152,$S$5:$S$152)</f>
        <v>Week 9</v>
      </c>
    </row>
    <row r="10232" spans="1:12" x14ac:dyDescent="0.2">
      <c r="A10232" s="1">
        <v>44992</v>
      </c>
      <c r="B10232" t="s">
        <v>7</v>
      </c>
      <c r="C10232" s="1">
        <v>44992</v>
      </c>
      <c r="D10232" t="s">
        <v>123</v>
      </c>
      <c r="E10232" t="s">
        <v>122</v>
      </c>
      <c r="F10232" t="s">
        <v>122</v>
      </c>
      <c r="G10232" t="s">
        <v>11</v>
      </c>
      <c r="H10232" t="s">
        <v>0</v>
      </c>
      <c r="I10232">
        <f>MONTH(Table6[[#This Row],[Loan Date]])</f>
        <v>3</v>
      </c>
      <c r="J10232" t="str">
        <f>_xlfn.XLOOKUP(Table6[[#This Row],[Numeric Month]],$N$5:$N$11,$O$5:$O$11)</f>
        <v>Mar</v>
      </c>
      <c r="K10232" t="str">
        <f>_xlfn.XLOOKUP(Table6[[#This Row],[Loan Date]],$Q$5:$Q$152,$R$5:$R$152)</f>
        <v>Tuesday</v>
      </c>
      <c r="L10232" t="str">
        <f>_xlfn.XLOOKUP(Table6[[#This Row],[Loan Date]],$Q$5:$Q$152,$S$5:$S$152)</f>
        <v>Week 9</v>
      </c>
    </row>
    <row r="10233" spans="1:12" x14ac:dyDescent="0.2">
      <c r="A10233" s="1">
        <v>44992</v>
      </c>
      <c r="B10233" t="s">
        <v>7</v>
      </c>
      <c r="C10233" s="1">
        <v>44992</v>
      </c>
      <c r="D10233" t="s">
        <v>586</v>
      </c>
      <c r="E10233" t="s">
        <v>65</v>
      </c>
      <c r="F10233" t="s">
        <v>65</v>
      </c>
      <c r="G10233" t="s">
        <v>20</v>
      </c>
      <c r="H10233" t="s">
        <v>0</v>
      </c>
      <c r="I10233">
        <f>MONTH(Table6[[#This Row],[Loan Date]])</f>
        <v>3</v>
      </c>
      <c r="J10233" t="str">
        <f>_xlfn.XLOOKUP(Table6[[#This Row],[Numeric Month]],$N$5:$N$11,$O$5:$O$11)</f>
        <v>Mar</v>
      </c>
      <c r="K10233" t="str">
        <f>_xlfn.XLOOKUP(Table6[[#This Row],[Loan Date]],$Q$5:$Q$152,$R$5:$R$152)</f>
        <v>Tuesday</v>
      </c>
      <c r="L10233" t="str">
        <f>_xlfn.XLOOKUP(Table6[[#This Row],[Loan Date]],$Q$5:$Q$152,$S$5:$S$152)</f>
        <v>Week 9</v>
      </c>
    </row>
    <row r="10234" spans="1:12" x14ac:dyDescent="0.2">
      <c r="A10234" s="1">
        <v>44992</v>
      </c>
      <c r="B10234" t="s">
        <v>5</v>
      </c>
      <c r="C10234" s="1">
        <v>44992</v>
      </c>
      <c r="D10234" t="s">
        <v>440</v>
      </c>
      <c r="E10234" t="s">
        <v>49</v>
      </c>
      <c r="F10234" t="s">
        <v>49</v>
      </c>
      <c r="G10234" t="s">
        <v>20</v>
      </c>
      <c r="H10234" t="s">
        <v>0</v>
      </c>
      <c r="I10234">
        <f>MONTH(Table6[[#This Row],[Loan Date]])</f>
        <v>3</v>
      </c>
      <c r="J10234" t="str">
        <f>_xlfn.XLOOKUP(Table6[[#This Row],[Numeric Month]],$N$5:$N$11,$O$5:$O$11)</f>
        <v>Mar</v>
      </c>
      <c r="K10234" t="str">
        <f>_xlfn.XLOOKUP(Table6[[#This Row],[Loan Date]],$Q$5:$Q$152,$R$5:$R$152)</f>
        <v>Tuesday</v>
      </c>
      <c r="L10234" t="str">
        <f>_xlfn.XLOOKUP(Table6[[#This Row],[Loan Date]],$Q$5:$Q$152,$S$5:$S$152)</f>
        <v>Week 9</v>
      </c>
    </row>
    <row r="10235" spans="1:12" x14ac:dyDescent="0.2">
      <c r="A10235" s="1">
        <v>44992</v>
      </c>
      <c r="B10235" t="s">
        <v>7</v>
      </c>
      <c r="C10235" s="1">
        <v>44992</v>
      </c>
      <c r="D10235" t="s">
        <v>558</v>
      </c>
      <c r="E10235" t="s">
        <v>122</v>
      </c>
      <c r="F10235" t="s">
        <v>122</v>
      </c>
      <c r="G10235" t="s">
        <v>11</v>
      </c>
      <c r="H10235" t="s">
        <v>0</v>
      </c>
      <c r="I10235">
        <f>MONTH(Table6[[#This Row],[Loan Date]])</f>
        <v>3</v>
      </c>
      <c r="J10235" t="str">
        <f>_xlfn.XLOOKUP(Table6[[#This Row],[Numeric Month]],$N$5:$N$11,$O$5:$O$11)</f>
        <v>Mar</v>
      </c>
      <c r="K10235" t="str">
        <f>_xlfn.XLOOKUP(Table6[[#This Row],[Loan Date]],$Q$5:$Q$152,$R$5:$R$152)</f>
        <v>Tuesday</v>
      </c>
      <c r="L10235" t="str">
        <f>_xlfn.XLOOKUP(Table6[[#This Row],[Loan Date]],$Q$5:$Q$152,$S$5:$S$152)</f>
        <v>Week 9</v>
      </c>
    </row>
    <row r="10236" spans="1:12" x14ac:dyDescent="0.2">
      <c r="A10236" s="1">
        <v>44992</v>
      </c>
      <c r="B10236" t="s">
        <v>7</v>
      </c>
      <c r="C10236" s="1">
        <v>44992</v>
      </c>
      <c r="D10236" t="s">
        <v>145</v>
      </c>
      <c r="E10236" t="s">
        <v>12</v>
      </c>
      <c r="F10236" t="s">
        <v>12</v>
      </c>
      <c r="G10236" t="s">
        <v>11</v>
      </c>
      <c r="H10236" t="s">
        <v>0</v>
      </c>
      <c r="I10236">
        <f>MONTH(Table6[[#This Row],[Loan Date]])</f>
        <v>3</v>
      </c>
      <c r="J10236" t="str">
        <f>_xlfn.XLOOKUP(Table6[[#This Row],[Numeric Month]],$N$5:$N$11,$O$5:$O$11)</f>
        <v>Mar</v>
      </c>
      <c r="K10236" t="str">
        <f>_xlfn.XLOOKUP(Table6[[#This Row],[Loan Date]],$Q$5:$Q$152,$R$5:$R$152)</f>
        <v>Tuesday</v>
      </c>
      <c r="L10236" t="str">
        <f>_xlfn.XLOOKUP(Table6[[#This Row],[Loan Date]],$Q$5:$Q$152,$S$5:$S$152)</f>
        <v>Week 9</v>
      </c>
    </row>
    <row r="10237" spans="1:12" x14ac:dyDescent="0.2">
      <c r="A10237" s="1">
        <v>44992</v>
      </c>
      <c r="B10237" t="s">
        <v>7</v>
      </c>
      <c r="C10237" s="1">
        <v>44999</v>
      </c>
      <c r="D10237" t="s">
        <v>195</v>
      </c>
      <c r="E10237" t="s">
        <v>9</v>
      </c>
      <c r="F10237" t="s">
        <v>8</v>
      </c>
      <c r="G10237" t="s">
        <v>1</v>
      </c>
      <c r="H10237" t="s">
        <v>0</v>
      </c>
      <c r="I10237">
        <f>MONTH(Table6[[#This Row],[Loan Date]])</f>
        <v>3</v>
      </c>
      <c r="J10237" t="str">
        <f>_xlfn.XLOOKUP(Table6[[#This Row],[Numeric Month]],$N$5:$N$11,$O$5:$O$11)</f>
        <v>Mar</v>
      </c>
      <c r="K10237" t="str">
        <f>_xlfn.XLOOKUP(Table6[[#This Row],[Loan Date]],$Q$5:$Q$152,$R$5:$R$152)</f>
        <v>Tuesday</v>
      </c>
      <c r="L10237" t="str">
        <f>_xlfn.XLOOKUP(Table6[[#This Row],[Loan Date]],$Q$5:$Q$152,$S$5:$S$152)</f>
        <v>Week 9</v>
      </c>
    </row>
    <row r="10238" spans="1:12" x14ac:dyDescent="0.2">
      <c r="A10238" s="1">
        <v>44992</v>
      </c>
      <c r="B10238" t="s">
        <v>7</v>
      </c>
      <c r="C10238" s="1">
        <v>45006</v>
      </c>
      <c r="D10238" t="s">
        <v>635</v>
      </c>
      <c r="E10238" t="s">
        <v>15</v>
      </c>
      <c r="F10238" t="s">
        <v>14</v>
      </c>
      <c r="G10238" t="s">
        <v>1</v>
      </c>
      <c r="H10238" t="s">
        <v>0</v>
      </c>
      <c r="I10238">
        <f>MONTH(Table6[[#This Row],[Loan Date]])</f>
        <v>3</v>
      </c>
      <c r="J10238" t="str">
        <f>_xlfn.XLOOKUP(Table6[[#This Row],[Numeric Month]],$N$5:$N$11,$O$5:$O$11)</f>
        <v>Mar</v>
      </c>
      <c r="K10238" t="str">
        <f>_xlfn.XLOOKUP(Table6[[#This Row],[Loan Date]],$Q$5:$Q$152,$R$5:$R$152)</f>
        <v>Tuesday</v>
      </c>
      <c r="L10238" t="str">
        <f>_xlfn.XLOOKUP(Table6[[#This Row],[Loan Date]],$Q$5:$Q$152,$S$5:$S$152)</f>
        <v>Week 9</v>
      </c>
    </row>
    <row r="10239" spans="1:12" x14ac:dyDescent="0.2">
      <c r="A10239" s="1">
        <v>44992</v>
      </c>
      <c r="B10239" t="s">
        <v>7</v>
      </c>
      <c r="C10239" s="1">
        <v>44992</v>
      </c>
      <c r="D10239" t="s">
        <v>344</v>
      </c>
      <c r="E10239" t="s">
        <v>49</v>
      </c>
      <c r="F10239" t="s">
        <v>49</v>
      </c>
      <c r="G10239" t="s">
        <v>20</v>
      </c>
      <c r="H10239" t="s">
        <v>0</v>
      </c>
      <c r="I10239">
        <f>MONTH(Table6[[#This Row],[Loan Date]])</f>
        <v>3</v>
      </c>
      <c r="J10239" t="str">
        <f>_xlfn.XLOOKUP(Table6[[#This Row],[Numeric Month]],$N$5:$N$11,$O$5:$O$11)</f>
        <v>Mar</v>
      </c>
      <c r="K10239" t="str">
        <f>_xlfn.XLOOKUP(Table6[[#This Row],[Loan Date]],$Q$5:$Q$152,$R$5:$R$152)</f>
        <v>Tuesday</v>
      </c>
      <c r="L10239" t="str">
        <f>_xlfn.XLOOKUP(Table6[[#This Row],[Loan Date]],$Q$5:$Q$152,$S$5:$S$152)</f>
        <v>Week 9</v>
      </c>
    </row>
    <row r="10240" spans="1:12" x14ac:dyDescent="0.2">
      <c r="A10240" s="1">
        <v>44992</v>
      </c>
      <c r="B10240" t="s">
        <v>7</v>
      </c>
      <c r="C10240" s="1">
        <v>44992</v>
      </c>
      <c r="D10240" t="s">
        <v>22</v>
      </c>
      <c r="E10240" t="s">
        <v>21</v>
      </c>
      <c r="F10240" t="s">
        <v>21</v>
      </c>
      <c r="G10240" t="s">
        <v>20</v>
      </c>
      <c r="H10240" t="s">
        <v>0</v>
      </c>
      <c r="I10240">
        <f>MONTH(Table6[[#This Row],[Loan Date]])</f>
        <v>3</v>
      </c>
      <c r="J10240" t="str">
        <f>_xlfn.XLOOKUP(Table6[[#This Row],[Numeric Month]],$N$5:$N$11,$O$5:$O$11)</f>
        <v>Mar</v>
      </c>
      <c r="K10240" t="str">
        <f>_xlfn.XLOOKUP(Table6[[#This Row],[Loan Date]],$Q$5:$Q$152,$R$5:$R$152)</f>
        <v>Tuesday</v>
      </c>
      <c r="L10240" t="str">
        <f>_xlfn.XLOOKUP(Table6[[#This Row],[Loan Date]],$Q$5:$Q$152,$S$5:$S$152)</f>
        <v>Week 9</v>
      </c>
    </row>
    <row r="10241" spans="1:12" x14ac:dyDescent="0.2">
      <c r="A10241" s="1">
        <v>44992</v>
      </c>
      <c r="B10241" t="s">
        <v>5</v>
      </c>
      <c r="C10241" s="1">
        <v>44992</v>
      </c>
      <c r="D10241" t="s">
        <v>99</v>
      </c>
      <c r="E10241" t="s">
        <v>21</v>
      </c>
      <c r="F10241" t="s">
        <v>21</v>
      </c>
      <c r="G10241" t="s">
        <v>20</v>
      </c>
      <c r="H10241" t="s">
        <v>0</v>
      </c>
      <c r="I10241">
        <f>MONTH(Table6[[#This Row],[Loan Date]])</f>
        <v>3</v>
      </c>
      <c r="J10241" t="str">
        <f>_xlfn.XLOOKUP(Table6[[#This Row],[Numeric Month]],$N$5:$N$11,$O$5:$O$11)</f>
        <v>Mar</v>
      </c>
      <c r="K10241" t="str">
        <f>_xlfn.XLOOKUP(Table6[[#This Row],[Loan Date]],$Q$5:$Q$152,$R$5:$R$152)</f>
        <v>Tuesday</v>
      </c>
      <c r="L10241" t="str">
        <f>_xlfn.XLOOKUP(Table6[[#This Row],[Loan Date]],$Q$5:$Q$152,$S$5:$S$152)</f>
        <v>Week 9</v>
      </c>
    </row>
    <row r="10242" spans="1:12" x14ac:dyDescent="0.2">
      <c r="A10242" s="1">
        <v>44992</v>
      </c>
      <c r="B10242" t="s">
        <v>5</v>
      </c>
      <c r="C10242" s="1">
        <v>44992</v>
      </c>
      <c r="D10242" t="s">
        <v>236</v>
      </c>
      <c r="E10242" t="s">
        <v>23</v>
      </c>
      <c r="F10242" t="s">
        <v>23</v>
      </c>
      <c r="G10242" t="s">
        <v>20</v>
      </c>
      <c r="H10242" t="s">
        <v>0</v>
      </c>
      <c r="I10242">
        <f>MONTH(Table6[[#This Row],[Loan Date]])</f>
        <v>3</v>
      </c>
      <c r="J10242" t="str">
        <f>_xlfn.XLOOKUP(Table6[[#This Row],[Numeric Month]],$N$5:$N$11,$O$5:$O$11)</f>
        <v>Mar</v>
      </c>
      <c r="K10242" t="str">
        <f>_xlfn.XLOOKUP(Table6[[#This Row],[Loan Date]],$Q$5:$Q$152,$R$5:$R$152)</f>
        <v>Tuesday</v>
      </c>
      <c r="L10242" t="str">
        <f>_xlfn.XLOOKUP(Table6[[#This Row],[Loan Date]],$Q$5:$Q$152,$S$5:$S$152)</f>
        <v>Week 9</v>
      </c>
    </row>
    <row r="10243" spans="1:12" x14ac:dyDescent="0.2">
      <c r="A10243" s="1">
        <v>44992</v>
      </c>
      <c r="B10243" t="s">
        <v>5</v>
      </c>
      <c r="C10243" s="1">
        <v>44992</v>
      </c>
      <c r="D10243" t="s">
        <v>327</v>
      </c>
      <c r="E10243" t="s">
        <v>49</v>
      </c>
      <c r="F10243" t="s">
        <v>49</v>
      </c>
      <c r="G10243" t="s">
        <v>20</v>
      </c>
      <c r="H10243" t="s">
        <v>0</v>
      </c>
      <c r="I10243">
        <f>MONTH(Table6[[#This Row],[Loan Date]])</f>
        <v>3</v>
      </c>
      <c r="J10243" t="str">
        <f>_xlfn.XLOOKUP(Table6[[#This Row],[Numeric Month]],$N$5:$N$11,$O$5:$O$11)</f>
        <v>Mar</v>
      </c>
      <c r="K10243" t="str">
        <f>_xlfn.XLOOKUP(Table6[[#This Row],[Loan Date]],$Q$5:$Q$152,$R$5:$R$152)</f>
        <v>Tuesday</v>
      </c>
      <c r="L10243" t="str">
        <f>_xlfn.XLOOKUP(Table6[[#This Row],[Loan Date]],$Q$5:$Q$152,$S$5:$S$152)</f>
        <v>Week 9</v>
      </c>
    </row>
    <row r="10244" spans="1:12" x14ac:dyDescent="0.2">
      <c r="A10244" s="1">
        <v>44992</v>
      </c>
      <c r="B10244" t="s">
        <v>96</v>
      </c>
      <c r="C10244" s="1">
        <v>44992</v>
      </c>
      <c r="D10244" t="s">
        <v>634</v>
      </c>
      <c r="E10244" t="s">
        <v>52</v>
      </c>
      <c r="F10244" t="s">
        <v>51</v>
      </c>
      <c r="G10244" t="s">
        <v>1</v>
      </c>
      <c r="H10244" t="s">
        <v>0</v>
      </c>
      <c r="I10244">
        <f>MONTH(Table6[[#This Row],[Loan Date]])</f>
        <v>3</v>
      </c>
      <c r="J10244" t="str">
        <f>_xlfn.XLOOKUP(Table6[[#This Row],[Numeric Month]],$N$5:$N$11,$O$5:$O$11)</f>
        <v>Mar</v>
      </c>
      <c r="K10244" t="str">
        <f>_xlfn.XLOOKUP(Table6[[#This Row],[Loan Date]],$Q$5:$Q$152,$R$5:$R$152)</f>
        <v>Tuesday</v>
      </c>
      <c r="L10244" t="str">
        <f>_xlfn.XLOOKUP(Table6[[#This Row],[Loan Date]],$Q$5:$Q$152,$S$5:$S$152)</f>
        <v>Week 9</v>
      </c>
    </row>
    <row r="10245" spans="1:12" x14ac:dyDescent="0.2">
      <c r="A10245" s="1">
        <v>44992</v>
      </c>
      <c r="B10245" t="s">
        <v>7</v>
      </c>
      <c r="C10245" s="1">
        <v>44992</v>
      </c>
      <c r="D10245" t="s">
        <v>615</v>
      </c>
      <c r="E10245" t="s">
        <v>37</v>
      </c>
      <c r="F10245" t="s">
        <v>37</v>
      </c>
      <c r="G10245" t="s">
        <v>20</v>
      </c>
      <c r="H10245" t="s">
        <v>0</v>
      </c>
      <c r="I10245">
        <f>MONTH(Table6[[#This Row],[Loan Date]])</f>
        <v>3</v>
      </c>
      <c r="J10245" t="str">
        <f>_xlfn.XLOOKUP(Table6[[#This Row],[Numeric Month]],$N$5:$N$11,$O$5:$O$11)</f>
        <v>Mar</v>
      </c>
      <c r="K10245" t="str">
        <f>_xlfn.XLOOKUP(Table6[[#This Row],[Loan Date]],$Q$5:$Q$152,$R$5:$R$152)</f>
        <v>Tuesday</v>
      </c>
      <c r="L10245" t="str">
        <f>_xlfn.XLOOKUP(Table6[[#This Row],[Loan Date]],$Q$5:$Q$152,$S$5:$S$152)</f>
        <v>Week 9</v>
      </c>
    </row>
    <row r="10246" spans="1:12" x14ac:dyDescent="0.2">
      <c r="A10246" s="1">
        <v>44992</v>
      </c>
      <c r="B10246" t="s">
        <v>7</v>
      </c>
      <c r="C10246" s="1">
        <v>44992</v>
      </c>
      <c r="D10246" t="s">
        <v>491</v>
      </c>
      <c r="E10246" t="s">
        <v>122</v>
      </c>
      <c r="F10246" t="s">
        <v>122</v>
      </c>
      <c r="G10246" t="s">
        <v>11</v>
      </c>
      <c r="H10246" t="s">
        <v>0</v>
      </c>
      <c r="I10246">
        <f>MONTH(Table6[[#This Row],[Loan Date]])</f>
        <v>3</v>
      </c>
      <c r="J10246" t="str">
        <f>_xlfn.XLOOKUP(Table6[[#This Row],[Numeric Month]],$N$5:$N$11,$O$5:$O$11)</f>
        <v>Mar</v>
      </c>
      <c r="K10246" t="str">
        <f>_xlfn.XLOOKUP(Table6[[#This Row],[Loan Date]],$Q$5:$Q$152,$R$5:$R$152)</f>
        <v>Tuesday</v>
      </c>
      <c r="L10246" t="str">
        <f>_xlfn.XLOOKUP(Table6[[#This Row],[Loan Date]],$Q$5:$Q$152,$S$5:$S$152)</f>
        <v>Week 9</v>
      </c>
    </row>
    <row r="10247" spans="1:12" x14ac:dyDescent="0.2">
      <c r="A10247" s="1">
        <v>44992</v>
      </c>
      <c r="B10247" t="s">
        <v>7</v>
      </c>
      <c r="C10247" s="1">
        <v>44992</v>
      </c>
      <c r="D10247" t="s">
        <v>471</v>
      </c>
      <c r="E10247" t="s">
        <v>12</v>
      </c>
      <c r="F10247" t="s">
        <v>12</v>
      </c>
      <c r="G10247" t="s">
        <v>11</v>
      </c>
      <c r="H10247" t="s">
        <v>0</v>
      </c>
      <c r="I10247">
        <f>MONTH(Table6[[#This Row],[Loan Date]])</f>
        <v>3</v>
      </c>
      <c r="J10247" t="str">
        <f>_xlfn.XLOOKUP(Table6[[#This Row],[Numeric Month]],$N$5:$N$11,$O$5:$O$11)</f>
        <v>Mar</v>
      </c>
      <c r="K10247" t="str">
        <f>_xlfn.XLOOKUP(Table6[[#This Row],[Loan Date]],$Q$5:$Q$152,$R$5:$R$152)</f>
        <v>Tuesday</v>
      </c>
      <c r="L10247" t="str">
        <f>_xlfn.XLOOKUP(Table6[[#This Row],[Loan Date]],$Q$5:$Q$152,$S$5:$S$152)</f>
        <v>Week 9</v>
      </c>
    </row>
    <row r="10248" spans="1:12" x14ac:dyDescent="0.2">
      <c r="A10248" s="1">
        <v>44992</v>
      </c>
      <c r="B10248" t="s">
        <v>5</v>
      </c>
      <c r="C10248" s="1">
        <v>44992</v>
      </c>
      <c r="D10248" t="s">
        <v>31</v>
      </c>
      <c r="E10248" t="s">
        <v>21</v>
      </c>
      <c r="F10248" t="s">
        <v>21</v>
      </c>
      <c r="G10248" t="s">
        <v>20</v>
      </c>
      <c r="H10248" t="s">
        <v>0</v>
      </c>
      <c r="I10248">
        <f>MONTH(Table6[[#This Row],[Loan Date]])</f>
        <v>3</v>
      </c>
      <c r="J10248" t="str">
        <f>_xlfn.XLOOKUP(Table6[[#This Row],[Numeric Month]],$N$5:$N$11,$O$5:$O$11)</f>
        <v>Mar</v>
      </c>
      <c r="K10248" t="str">
        <f>_xlfn.XLOOKUP(Table6[[#This Row],[Loan Date]],$Q$5:$Q$152,$R$5:$R$152)</f>
        <v>Tuesday</v>
      </c>
      <c r="L10248" t="str">
        <f>_xlfn.XLOOKUP(Table6[[#This Row],[Loan Date]],$Q$5:$Q$152,$S$5:$S$152)</f>
        <v>Week 9</v>
      </c>
    </row>
    <row r="10249" spans="1:12" x14ac:dyDescent="0.2">
      <c r="A10249" s="1">
        <v>44992</v>
      </c>
      <c r="B10249" t="s">
        <v>5</v>
      </c>
      <c r="C10249" s="1">
        <v>44992</v>
      </c>
      <c r="D10249" t="s">
        <v>29</v>
      </c>
      <c r="E10249" t="s">
        <v>23</v>
      </c>
      <c r="F10249" t="s">
        <v>23</v>
      </c>
      <c r="G10249" t="s">
        <v>20</v>
      </c>
      <c r="H10249" t="s">
        <v>0</v>
      </c>
      <c r="I10249">
        <f>MONTH(Table6[[#This Row],[Loan Date]])</f>
        <v>3</v>
      </c>
      <c r="J10249" t="str">
        <f>_xlfn.XLOOKUP(Table6[[#This Row],[Numeric Month]],$N$5:$N$11,$O$5:$O$11)</f>
        <v>Mar</v>
      </c>
      <c r="K10249" t="str">
        <f>_xlfn.XLOOKUP(Table6[[#This Row],[Loan Date]],$Q$5:$Q$152,$R$5:$R$152)</f>
        <v>Tuesday</v>
      </c>
      <c r="L10249" t="str">
        <f>_xlfn.XLOOKUP(Table6[[#This Row],[Loan Date]],$Q$5:$Q$152,$S$5:$S$152)</f>
        <v>Week 9</v>
      </c>
    </row>
    <row r="10250" spans="1:12" x14ac:dyDescent="0.2">
      <c r="A10250" s="1">
        <v>44992</v>
      </c>
      <c r="B10250" t="s">
        <v>7</v>
      </c>
      <c r="C10250" s="1">
        <v>45006</v>
      </c>
      <c r="D10250" t="s">
        <v>633</v>
      </c>
      <c r="E10250" t="s">
        <v>9</v>
      </c>
      <c r="F10250" t="s">
        <v>8</v>
      </c>
      <c r="G10250" t="s">
        <v>1</v>
      </c>
      <c r="H10250" t="s">
        <v>0</v>
      </c>
      <c r="I10250">
        <f>MONTH(Table6[[#This Row],[Loan Date]])</f>
        <v>3</v>
      </c>
      <c r="J10250" t="str">
        <f>_xlfn.XLOOKUP(Table6[[#This Row],[Numeric Month]],$N$5:$N$11,$O$5:$O$11)</f>
        <v>Mar</v>
      </c>
      <c r="K10250" t="str">
        <f>_xlfn.XLOOKUP(Table6[[#This Row],[Loan Date]],$Q$5:$Q$152,$R$5:$R$152)</f>
        <v>Tuesday</v>
      </c>
      <c r="L10250" t="str">
        <f>_xlfn.XLOOKUP(Table6[[#This Row],[Loan Date]],$Q$5:$Q$152,$S$5:$S$152)</f>
        <v>Week 9</v>
      </c>
    </row>
    <row r="10251" spans="1:12" x14ac:dyDescent="0.2">
      <c r="A10251" s="1">
        <v>44992</v>
      </c>
      <c r="B10251" t="s">
        <v>7</v>
      </c>
      <c r="C10251" s="1">
        <v>44992</v>
      </c>
      <c r="D10251" t="s">
        <v>632</v>
      </c>
      <c r="E10251" t="s">
        <v>12</v>
      </c>
      <c r="F10251" t="s">
        <v>12</v>
      </c>
      <c r="G10251" t="s">
        <v>11</v>
      </c>
      <c r="H10251" t="s">
        <v>0</v>
      </c>
      <c r="I10251">
        <f>MONTH(Table6[[#This Row],[Loan Date]])</f>
        <v>3</v>
      </c>
      <c r="J10251" t="str">
        <f>_xlfn.XLOOKUP(Table6[[#This Row],[Numeric Month]],$N$5:$N$11,$O$5:$O$11)</f>
        <v>Mar</v>
      </c>
      <c r="K10251" t="str">
        <f>_xlfn.XLOOKUP(Table6[[#This Row],[Loan Date]],$Q$5:$Q$152,$R$5:$R$152)</f>
        <v>Tuesday</v>
      </c>
      <c r="L10251" t="str">
        <f>_xlfn.XLOOKUP(Table6[[#This Row],[Loan Date]],$Q$5:$Q$152,$S$5:$S$152)</f>
        <v>Week 9</v>
      </c>
    </row>
    <row r="10252" spans="1:12" x14ac:dyDescent="0.2">
      <c r="A10252" s="1">
        <v>44992</v>
      </c>
      <c r="B10252" t="s">
        <v>7</v>
      </c>
      <c r="C10252" s="1">
        <v>44992</v>
      </c>
      <c r="D10252" t="s">
        <v>193</v>
      </c>
      <c r="E10252" t="s">
        <v>122</v>
      </c>
      <c r="F10252" t="s">
        <v>122</v>
      </c>
      <c r="G10252" t="s">
        <v>11</v>
      </c>
      <c r="H10252" t="s">
        <v>0</v>
      </c>
      <c r="I10252">
        <f>MONTH(Table6[[#This Row],[Loan Date]])</f>
        <v>3</v>
      </c>
      <c r="J10252" t="str">
        <f>_xlfn.XLOOKUP(Table6[[#This Row],[Numeric Month]],$N$5:$N$11,$O$5:$O$11)</f>
        <v>Mar</v>
      </c>
      <c r="K10252" t="str">
        <f>_xlfn.XLOOKUP(Table6[[#This Row],[Loan Date]],$Q$5:$Q$152,$R$5:$R$152)</f>
        <v>Tuesday</v>
      </c>
      <c r="L10252" t="str">
        <f>_xlfn.XLOOKUP(Table6[[#This Row],[Loan Date]],$Q$5:$Q$152,$S$5:$S$152)</f>
        <v>Week 9</v>
      </c>
    </row>
    <row r="10253" spans="1:12" x14ac:dyDescent="0.2">
      <c r="A10253" s="1">
        <v>44992</v>
      </c>
      <c r="B10253" t="s">
        <v>5</v>
      </c>
      <c r="C10253" s="1">
        <v>44999</v>
      </c>
      <c r="D10253" t="s">
        <v>631</v>
      </c>
      <c r="E10253" t="s">
        <v>3</v>
      </c>
      <c r="F10253" t="s">
        <v>2</v>
      </c>
      <c r="G10253" t="s">
        <v>1</v>
      </c>
      <c r="H10253" t="s">
        <v>0</v>
      </c>
      <c r="I10253">
        <f>MONTH(Table6[[#This Row],[Loan Date]])</f>
        <v>3</v>
      </c>
      <c r="J10253" t="str">
        <f>_xlfn.XLOOKUP(Table6[[#This Row],[Numeric Month]],$N$5:$N$11,$O$5:$O$11)</f>
        <v>Mar</v>
      </c>
      <c r="K10253" t="str">
        <f>_xlfn.XLOOKUP(Table6[[#This Row],[Loan Date]],$Q$5:$Q$152,$R$5:$R$152)</f>
        <v>Tuesday</v>
      </c>
      <c r="L10253" t="str">
        <f>_xlfn.XLOOKUP(Table6[[#This Row],[Loan Date]],$Q$5:$Q$152,$S$5:$S$152)</f>
        <v>Week 9</v>
      </c>
    </row>
    <row r="10254" spans="1:12" x14ac:dyDescent="0.2">
      <c r="A10254" s="1">
        <v>44992</v>
      </c>
      <c r="B10254" t="s">
        <v>7</v>
      </c>
      <c r="C10254" s="1">
        <v>45006</v>
      </c>
      <c r="D10254" t="s">
        <v>630</v>
      </c>
      <c r="E10254" t="s">
        <v>3</v>
      </c>
      <c r="F10254" t="s">
        <v>2</v>
      </c>
      <c r="G10254" t="s">
        <v>1</v>
      </c>
      <c r="H10254" t="s">
        <v>0</v>
      </c>
      <c r="I10254">
        <f>MONTH(Table6[[#This Row],[Loan Date]])</f>
        <v>3</v>
      </c>
      <c r="J10254" t="str">
        <f>_xlfn.XLOOKUP(Table6[[#This Row],[Numeric Month]],$N$5:$N$11,$O$5:$O$11)</f>
        <v>Mar</v>
      </c>
      <c r="K10254" t="str">
        <f>_xlfn.XLOOKUP(Table6[[#This Row],[Loan Date]],$Q$5:$Q$152,$R$5:$R$152)</f>
        <v>Tuesday</v>
      </c>
      <c r="L10254" t="str">
        <f>_xlfn.XLOOKUP(Table6[[#This Row],[Loan Date]],$Q$5:$Q$152,$S$5:$S$152)</f>
        <v>Week 9</v>
      </c>
    </row>
    <row r="10255" spans="1:12" x14ac:dyDescent="0.2">
      <c r="A10255" s="1">
        <v>44992</v>
      </c>
      <c r="B10255" t="s">
        <v>7</v>
      </c>
      <c r="C10255" s="1">
        <v>44999</v>
      </c>
      <c r="D10255" t="s">
        <v>629</v>
      </c>
      <c r="E10255" t="s">
        <v>9</v>
      </c>
      <c r="F10255" t="s">
        <v>8</v>
      </c>
      <c r="G10255" t="s">
        <v>1</v>
      </c>
      <c r="H10255" t="s">
        <v>0</v>
      </c>
      <c r="I10255">
        <f>MONTH(Table6[[#This Row],[Loan Date]])</f>
        <v>3</v>
      </c>
      <c r="J10255" t="str">
        <f>_xlfn.XLOOKUP(Table6[[#This Row],[Numeric Month]],$N$5:$N$11,$O$5:$O$11)</f>
        <v>Mar</v>
      </c>
      <c r="K10255" t="str">
        <f>_xlfn.XLOOKUP(Table6[[#This Row],[Loan Date]],$Q$5:$Q$152,$R$5:$R$152)</f>
        <v>Tuesday</v>
      </c>
      <c r="L10255" t="str">
        <f>_xlfn.XLOOKUP(Table6[[#This Row],[Loan Date]],$Q$5:$Q$152,$S$5:$S$152)</f>
        <v>Week 9</v>
      </c>
    </row>
    <row r="10256" spans="1:12" x14ac:dyDescent="0.2">
      <c r="A10256" s="1">
        <v>44992</v>
      </c>
      <c r="B10256" t="s">
        <v>7</v>
      </c>
      <c r="C10256" s="1">
        <v>44992</v>
      </c>
      <c r="D10256" t="s">
        <v>38</v>
      </c>
      <c r="E10256" t="s">
        <v>37</v>
      </c>
      <c r="F10256" t="s">
        <v>37</v>
      </c>
      <c r="G10256" t="s">
        <v>20</v>
      </c>
      <c r="H10256" t="s">
        <v>0</v>
      </c>
      <c r="I10256">
        <f>MONTH(Table6[[#This Row],[Loan Date]])</f>
        <v>3</v>
      </c>
      <c r="J10256" t="str">
        <f>_xlfn.XLOOKUP(Table6[[#This Row],[Numeric Month]],$N$5:$N$11,$O$5:$O$11)</f>
        <v>Mar</v>
      </c>
      <c r="K10256" t="str">
        <f>_xlfn.XLOOKUP(Table6[[#This Row],[Loan Date]],$Q$5:$Q$152,$R$5:$R$152)</f>
        <v>Tuesday</v>
      </c>
      <c r="L10256" t="str">
        <f>_xlfn.XLOOKUP(Table6[[#This Row],[Loan Date]],$Q$5:$Q$152,$S$5:$S$152)</f>
        <v>Week 9</v>
      </c>
    </row>
    <row r="10257" spans="1:12" x14ac:dyDescent="0.2">
      <c r="A10257" s="1">
        <v>44992</v>
      </c>
      <c r="B10257" t="s">
        <v>7</v>
      </c>
      <c r="C10257" s="1">
        <v>44992</v>
      </c>
      <c r="D10257" t="s">
        <v>30</v>
      </c>
      <c r="E10257" t="s">
        <v>23</v>
      </c>
      <c r="F10257" t="s">
        <v>23</v>
      </c>
      <c r="G10257" t="s">
        <v>20</v>
      </c>
      <c r="H10257" t="s">
        <v>0</v>
      </c>
      <c r="I10257">
        <f>MONTH(Table6[[#This Row],[Loan Date]])</f>
        <v>3</v>
      </c>
      <c r="J10257" t="str">
        <f>_xlfn.XLOOKUP(Table6[[#This Row],[Numeric Month]],$N$5:$N$11,$O$5:$O$11)</f>
        <v>Mar</v>
      </c>
      <c r="K10257" t="str">
        <f>_xlfn.XLOOKUP(Table6[[#This Row],[Loan Date]],$Q$5:$Q$152,$R$5:$R$152)</f>
        <v>Tuesday</v>
      </c>
      <c r="L10257" t="str">
        <f>_xlfn.XLOOKUP(Table6[[#This Row],[Loan Date]],$Q$5:$Q$152,$S$5:$S$152)</f>
        <v>Week 9</v>
      </c>
    </row>
    <row r="10258" spans="1:12" x14ac:dyDescent="0.2">
      <c r="A10258" s="1">
        <v>44992</v>
      </c>
      <c r="B10258" t="s">
        <v>7</v>
      </c>
      <c r="C10258" s="1">
        <v>44992</v>
      </c>
      <c r="D10258" t="s">
        <v>286</v>
      </c>
      <c r="E10258" t="s">
        <v>12</v>
      </c>
      <c r="F10258" t="s">
        <v>12</v>
      </c>
      <c r="G10258" t="s">
        <v>11</v>
      </c>
      <c r="H10258" t="s">
        <v>0</v>
      </c>
      <c r="I10258">
        <f>MONTH(Table6[[#This Row],[Loan Date]])</f>
        <v>3</v>
      </c>
      <c r="J10258" t="str">
        <f>_xlfn.XLOOKUP(Table6[[#This Row],[Numeric Month]],$N$5:$N$11,$O$5:$O$11)</f>
        <v>Mar</v>
      </c>
      <c r="K10258" t="str">
        <f>_xlfn.XLOOKUP(Table6[[#This Row],[Loan Date]],$Q$5:$Q$152,$R$5:$R$152)</f>
        <v>Tuesday</v>
      </c>
      <c r="L10258" t="str">
        <f>_xlfn.XLOOKUP(Table6[[#This Row],[Loan Date]],$Q$5:$Q$152,$S$5:$S$152)</f>
        <v>Week 9</v>
      </c>
    </row>
    <row r="10259" spans="1:12" x14ac:dyDescent="0.2">
      <c r="A10259" s="1">
        <v>44992</v>
      </c>
      <c r="B10259" t="s">
        <v>5</v>
      </c>
      <c r="C10259" s="1">
        <v>44992</v>
      </c>
      <c r="D10259" t="s">
        <v>26</v>
      </c>
      <c r="E10259" t="s">
        <v>23</v>
      </c>
      <c r="F10259" t="s">
        <v>23</v>
      </c>
      <c r="G10259" t="s">
        <v>20</v>
      </c>
      <c r="H10259" t="s">
        <v>0</v>
      </c>
      <c r="I10259">
        <f>MONTH(Table6[[#This Row],[Loan Date]])</f>
        <v>3</v>
      </c>
      <c r="J10259" t="str">
        <f>_xlfn.XLOOKUP(Table6[[#This Row],[Numeric Month]],$N$5:$N$11,$O$5:$O$11)</f>
        <v>Mar</v>
      </c>
      <c r="K10259" t="str">
        <f>_xlfn.XLOOKUP(Table6[[#This Row],[Loan Date]],$Q$5:$Q$152,$R$5:$R$152)</f>
        <v>Tuesday</v>
      </c>
      <c r="L10259" t="str">
        <f>_xlfn.XLOOKUP(Table6[[#This Row],[Loan Date]],$Q$5:$Q$152,$S$5:$S$152)</f>
        <v>Week 9</v>
      </c>
    </row>
    <row r="10260" spans="1:12" x14ac:dyDescent="0.2">
      <c r="A10260" s="1">
        <v>44992</v>
      </c>
      <c r="B10260" t="s">
        <v>7</v>
      </c>
      <c r="C10260" s="1">
        <v>44999</v>
      </c>
      <c r="D10260" t="s">
        <v>451</v>
      </c>
      <c r="E10260" t="s">
        <v>15</v>
      </c>
      <c r="F10260" t="s">
        <v>14</v>
      </c>
      <c r="G10260" t="s">
        <v>1</v>
      </c>
      <c r="H10260" t="s">
        <v>0</v>
      </c>
      <c r="I10260">
        <f>MONTH(Table6[[#This Row],[Loan Date]])</f>
        <v>3</v>
      </c>
      <c r="J10260" t="str">
        <f>_xlfn.XLOOKUP(Table6[[#This Row],[Numeric Month]],$N$5:$N$11,$O$5:$O$11)</f>
        <v>Mar</v>
      </c>
      <c r="K10260" t="str">
        <f>_xlfn.XLOOKUP(Table6[[#This Row],[Loan Date]],$Q$5:$Q$152,$R$5:$R$152)</f>
        <v>Tuesday</v>
      </c>
      <c r="L10260" t="str">
        <f>_xlfn.XLOOKUP(Table6[[#This Row],[Loan Date]],$Q$5:$Q$152,$S$5:$S$152)</f>
        <v>Week 9</v>
      </c>
    </row>
    <row r="10261" spans="1:12" x14ac:dyDescent="0.2">
      <c r="A10261" s="1">
        <v>44992</v>
      </c>
      <c r="B10261" t="s">
        <v>7</v>
      </c>
      <c r="C10261" s="1">
        <v>44992</v>
      </c>
      <c r="D10261" t="s">
        <v>589</v>
      </c>
      <c r="E10261" t="s">
        <v>21</v>
      </c>
      <c r="F10261" t="s">
        <v>21</v>
      </c>
      <c r="G10261" t="s">
        <v>20</v>
      </c>
      <c r="H10261" t="s">
        <v>0</v>
      </c>
      <c r="I10261">
        <f>MONTH(Table6[[#This Row],[Loan Date]])</f>
        <v>3</v>
      </c>
      <c r="J10261" t="str">
        <f>_xlfn.XLOOKUP(Table6[[#This Row],[Numeric Month]],$N$5:$N$11,$O$5:$O$11)</f>
        <v>Mar</v>
      </c>
      <c r="K10261" t="str">
        <f>_xlfn.XLOOKUP(Table6[[#This Row],[Loan Date]],$Q$5:$Q$152,$R$5:$R$152)</f>
        <v>Tuesday</v>
      </c>
      <c r="L10261" t="str">
        <f>_xlfn.XLOOKUP(Table6[[#This Row],[Loan Date]],$Q$5:$Q$152,$S$5:$S$152)</f>
        <v>Week 9</v>
      </c>
    </row>
    <row r="10262" spans="1:12" x14ac:dyDescent="0.2">
      <c r="A10262" s="1">
        <v>44992</v>
      </c>
      <c r="B10262" t="s">
        <v>7</v>
      </c>
      <c r="C10262" s="1">
        <v>44992</v>
      </c>
      <c r="D10262" t="s">
        <v>97</v>
      </c>
      <c r="E10262" t="s">
        <v>23</v>
      </c>
      <c r="F10262" t="s">
        <v>23</v>
      </c>
      <c r="G10262" t="s">
        <v>20</v>
      </c>
      <c r="H10262" t="s">
        <v>0</v>
      </c>
      <c r="I10262">
        <f>MONTH(Table6[[#This Row],[Loan Date]])</f>
        <v>3</v>
      </c>
      <c r="J10262" t="str">
        <f>_xlfn.XLOOKUP(Table6[[#This Row],[Numeric Month]],$N$5:$N$11,$O$5:$O$11)</f>
        <v>Mar</v>
      </c>
      <c r="K10262" t="str">
        <f>_xlfn.XLOOKUP(Table6[[#This Row],[Loan Date]],$Q$5:$Q$152,$R$5:$R$152)</f>
        <v>Tuesday</v>
      </c>
      <c r="L10262" t="str">
        <f>_xlfn.XLOOKUP(Table6[[#This Row],[Loan Date]],$Q$5:$Q$152,$S$5:$S$152)</f>
        <v>Week 9</v>
      </c>
    </row>
    <row r="10263" spans="1:12" x14ac:dyDescent="0.2">
      <c r="A10263" s="1">
        <v>44992</v>
      </c>
      <c r="B10263" t="s">
        <v>5</v>
      </c>
      <c r="C10263" s="1">
        <v>44992</v>
      </c>
      <c r="D10263" t="s">
        <v>13</v>
      </c>
      <c r="E10263" t="s">
        <v>12</v>
      </c>
      <c r="F10263" t="s">
        <v>12</v>
      </c>
      <c r="G10263" t="s">
        <v>11</v>
      </c>
      <c r="H10263" t="s">
        <v>0</v>
      </c>
      <c r="I10263">
        <f>MONTH(Table6[[#This Row],[Loan Date]])</f>
        <v>3</v>
      </c>
      <c r="J10263" t="str">
        <f>_xlfn.XLOOKUP(Table6[[#This Row],[Numeric Month]],$N$5:$N$11,$O$5:$O$11)</f>
        <v>Mar</v>
      </c>
      <c r="K10263" t="str">
        <f>_xlfn.XLOOKUP(Table6[[#This Row],[Loan Date]],$Q$5:$Q$152,$R$5:$R$152)</f>
        <v>Tuesday</v>
      </c>
      <c r="L10263" t="str">
        <f>_xlfn.XLOOKUP(Table6[[#This Row],[Loan Date]],$Q$5:$Q$152,$S$5:$S$152)</f>
        <v>Week 9</v>
      </c>
    </row>
    <row r="10264" spans="1:12" x14ac:dyDescent="0.2">
      <c r="A10264" s="1">
        <v>44992</v>
      </c>
      <c r="B10264" t="s">
        <v>7</v>
      </c>
      <c r="C10264" s="1">
        <v>45006</v>
      </c>
      <c r="D10264" t="s">
        <v>628</v>
      </c>
      <c r="E10264" t="s">
        <v>15</v>
      </c>
      <c r="F10264" t="s">
        <v>14</v>
      </c>
      <c r="G10264" t="s">
        <v>1</v>
      </c>
      <c r="H10264" t="s">
        <v>0</v>
      </c>
      <c r="I10264">
        <f>MONTH(Table6[[#This Row],[Loan Date]])</f>
        <v>3</v>
      </c>
      <c r="J10264" t="str">
        <f>_xlfn.XLOOKUP(Table6[[#This Row],[Numeric Month]],$N$5:$N$11,$O$5:$O$11)</f>
        <v>Mar</v>
      </c>
      <c r="K10264" t="str">
        <f>_xlfn.XLOOKUP(Table6[[#This Row],[Loan Date]],$Q$5:$Q$152,$R$5:$R$152)</f>
        <v>Tuesday</v>
      </c>
      <c r="L10264" t="str">
        <f>_xlfn.XLOOKUP(Table6[[#This Row],[Loan Date]],$Q$5:$Q$152,$S$5:$S$152)</f>
        <v>Week 9</v>
      </c>
    </row>
    <row r="10265" spans="1:12" x14ac:dyDescent="0.2">
      <c r="A10265" s="1">
        <v>44992</v>
      </c>
      <c r="B10265" t="s">
        <v>5</v>
      </c>
      <c r="C10265" s="1">
        <v>44992</v>
      </c>
      <c r="D10265" t="s">
        <v>55</v>
      </c>
      <c r="E10265" t="s">
        <v>37</v>
      </c>
      <c r="F10265" t="s">
        <v>37</v>
      </c>
      <c r="G10265" t="s">
        <v>20</v>
      </c>
      <c r="H10265" t="s">
        <v>0</v>
      </c>
      <c r="I10265">
        <f>MONTH(Table6[[#This Row],[Loan Date]])</f>
        <v>3</v>
      </c>
      <c r="J10265" t="str">
        <f>_xlfn.XLOOKUP(Table6[[#This Row],[Numeric Month]],$N$5:$N$11,$O$5:$O$11)</f>
        <v>Mar</v>
      </c>
      <c r="K10265" t="str">
        <f>_xlfn.XLOOKUP(Table6[[#This Row],[Loan Date]],$Q$5:$Q$152,$R$5:$R$152)</f>
        <v>Tuesday</v>
      </c>
      <c r="L10265" t="str">
        <f>_xlfn.XLOOKUP(Table6[[#This Row],[Loan Date]],$Q$5:$Q$152,$S$5:$S$152)</f>
        <v>Week 9</v>
      </c>
    </row>
    <row r="10266" spans="1:12" x14ac:dyDescent="0.2">
      <c r="A10266" s="1">
        <v>44992</v>
      </c>
      <c r="B10266" t="s">
        <v>7</v>
      </c>
      <c r="C10266" s="1">
        <v>45006</v>
      </c>
      <c r="D10266" t="s">
        <v>627</v>
      </c>
      <c r="E10266" t="s">
        <v>9</v>
      </c>
      <c r="F10266" t="s">
        <v>8</v>
      </c>
      <c r="G10266" t="s">
        <v>1</v>
      </c>
      <c r="H10266" t="s">
        <v>0</v>
      </c>
      <c r="I10266">
        <f>MONTH(Table6[[#This Row],[Loan Date]])</f>
        <v>3</v>
      </c>
      <c r="J10266" t="str">
        <f>_xlfn.XLOOKUP(Table6[[#This Row],[Numeric Month]],$N$5:$N$11,$O$5:$O$11)</f>
        <v>Mar</v>
      </c>
      <c r="K10266" t="str">
        <f>_xlfn.XLOOKUP(Table6[[#This Row],[Loan Date]],$Q$5:$Q$152,$R$5:$R$152)</f>
        <v>Tuesday</v>
      </c>
      <c r="L10266" t="str">
        <f>_xlfn.XLOOKUP(Table6[[#This Row],[Loan Date]],$Q$5:$Q$152,$S$5:$S$152)</f>
        <v>Week 9</v>
      </c>
    </row>
    <row r="10267" spans="1:12" x14ac:dyDescent="0.2">
      <c r="A10267" s="1">
        <v>44992</v>
      </c>
      <c r="B10267" t="s">
        <v>7</v>
      </c>
      <c r="C10267" s="1">
        <v>44992</v>
      </c>
      <c r="D10267" t="s">
        <v>615</v>
      </c>
      <c r="E10267" t="s">
        <v>37</v>
      </c>
      <c r="F10267" t="s">
        <v>37</v>
      </c>
      <c r="G10267" t="s">
        <v>20</v>
      </c>
      <c r="H10267" t="s">
        <v>0</v>
      </c>
      <c r="I10267">
        <f>MONTH(Table6[[#This Row],[Loan Date]])</f>
        <v>3</v>
      </c>
      <c r="J10267" t="str">
        <f>_xlfn.XLOOKUP(Table6[[#This Row],[Numeric Month]],$N$5:$N$11,$O$5:$O$11)</f>
        <v>Mar</v>
      </c>
      <c r="K10267" t="str">
        <f>_xlfn.XLOOKUP(Table6[[#This Row],[Loan Date]],$Q$5:$Q$152,$R$5:$R$152)</f>
        <v>Tuesday</v>
      </c>
      <c r="L10267" t="str">
        <f>_xlfn.XLOOKUP(Table6[[#This Row],[Loan Date]],$Q$5:$Q$152,$S$5:$S$152)</f>
        <v>Week 9</v>
      </c>
    </row>
    <row r="10268" spans="1:12" x14ac:dyDescent="0.2">
      <c r="A10268" s="1">
        <v>44992</v>
      </c>
      <c r="B10268" t="s">
        <v>7</v>
      </c>
      <c r="C10268" s="1">
        <v>45005</v>
      </c>
      <c r="D10268" t="s">
        <v>626</v>
      </c>
      <c r="E10268" t="s">
        <v>15</v>
      </c>
      <c r="F10268" t="s">
        <v>14</v>
      </c>
      <c r="G10268" t="s">
        <v>1</v>
      </c>
      <c r="H10268" t="s">
        <v>0</v>
      </c>
      <c r="I10268">
        <f>MONTH(Table6[[#This Row],[Loan Date]])</f>
        <v>3</v>
      </c>
      <c r="J10268" t="str">
        <f>_xlfn.XLOOKUP(Table6[[#This Row],[Numeric Month]],$N$5:$N$11,$O$5:$O$11)</f>
        <v>Mar</v>
      </c>
      <c r="K10268" t="str">
        <f>_xlfn.XLOOKUP(Table6[[#This Row],[Loan Date]],$Q$5:$Q$152,$R$5:$R$152)</f>
        <v>Tuesday</v>
      </c>
      <c r="L10268" t="str">
        <f>_xlfn.XLOOKUP(Table6[[#This Row],[Loan Date]],$Q$5:$Q$152,$S$5:$S$152)</f>
        <v>Week 9</v>
      </c>
    </row>
    <row r="10269" spans="1:12" x14ac:dyDescent="0.2">
      <c r="A10269" s="1">
        <v>44992</v>
      </c>
      <c r="B10269" t="s">
        <v>7</v>
      </c>
      <c r="C10269" s="1">
        <v>45004</v>
      </c>
      <c r="D10269" t="s">
        <v>402</v>
      </c>
      <c r="E10269" t="s">
        <v>9</v>
      </c>
      <c r="F10269" t="s">
        <v>8</v>
      </c>
      <c r="G10269" t="s">
        <v>1</v>
      </c>
      <c r="H10269" t="s">
        <v>0</v>
      </c>
      <c r="I10269">
        <f>MONTH(Table6[[#This Row],[Loan Date]])</f>
        <v>3</v>
      </c>
      <c r="J10269" t="str">
        <f>_xlfn.XLOOKUP(Table6[[#This Row],[Numeric Month]],$N$5:$N$11,$O$5:$O$11)</f>
        <v>Mar</v>
      </c>
      <c r="K10269" t="str">
        <f>_xlfn.XLOOKUP(Table6[[#This Row],[Loan Date]],$Q$5:$Q$152,$R$5:$R$152)</f>
        <v>Tuesday</v>
      </c>
      <c r="L10269" t="str">
        <f>_xlfn.XLOOKUP(Table6[[#This Row],[Loan Date]],$Q$5:$Q$152,$S$5:$S$152)</f>
        <v>Week 9</v>
      </c>
    </row>
    <row r="10270" spans="1:12" x14ac:dyDescent="0.2">
      <c r="A10270" s="1">
        <v>44992</v>
      </c>
      <c r="B10270" t="s">
        <v>5</v>
      </c>
      <c r="C10270" s="1">
        <v>44992</v>
      </c>
      <c r="D10270" t="s">
        <v>267</v>
      </c>
      <c r="E10270" t="s">
        <v>37</v>
      </c>
      <c r="F10270" t="s">
        <v>37</v>
      </c>
      <c r="G10270" t="s">
        <v>20</v>
      </c>
      <c r="H10270" t="s">
        <v>0</v>
      </c>
      <c r="I10270">
        <f>MONTH(Table6[[#This Row],[Loan Date]])</f>
        <v>3</v>
      </c>
      <c r="J10270" t="str">
        <f>_xlfn.XLOOKUP(Table6[[#This Row],[Numeric Month]],$N$5:$N$11,$O$5:$O$11)</f>
        <v>Mar</v>
      </c>
      <c r="K10270" t="str">
        <f>_xlfn.XLOOKUP(Table6[[#This Row],[Loan Date]],$Q$5:$Q$152,$R$5:$R$152)</f>
        <v>Tuesday</v>
      </c>
      <c r="L10270" t="str">
        <f>_xlfn.XLOOKUP(Table6[[#This Row],[Loan Date]],$Q$5:$Q$152,$S$5:$S$152)</f>
        <v>Week 9</v>
      </c>
    </row>
    <row r="10271" spans="1:12" x14ac:dyDescent="0.2">
      <c r="A10271" s="1">
        <v>44992</v>
      </c>
      <c r="B10271" t="s">
        <v>7</v>
      </c>
      <c r="C10271" s="1">
        <v>45006</v>
      </c>
      <c r="D10271" t="s">
        <v>244</v>
      </c>
      <c r="E10271" t="s">
        <v>9</v>
      </c>
      <c r="F10271" t="s">
        <v>8</v>
      </c>
      <c r="G10271" t="s">
        <v>1</v>
      </c>
      <c r="H10271" t="s">
        <v>0</v>
      </c>
      <c r="I10271">
        <f>MONTH(Table6[[#This Row],[Loan Date]])</f>
        <v>3</v>
      </c>
      <c r="J10271" t="str">
        <f>_xlfn.XLOOKUP(Table6[[#This Row],[Numeric Month]],$N$5:$N$11,$O$5:$O$11)</f>
        <v>Mar</v>
      </c>
      <c r="K10271" t="str">
        <f>_xlfn.XLOOKUP(Table6[[#This Row],[Loan Date]],$Q$5:$Q$152,$R$5:$R$152)</f>
        <v>Tuesday</v>
      </c>
      <c r="L10271" t="str">
        <f>_xlfn.XLOOKUP(Table6[[#This Row],[Loan Date]],$Q$5:$Q$152,$S$5:$S$152)</f>
        <v>Week 9</v>
      </c>
    </row>
    <row r="10272" spans="1:12" x14ac:dyDescent="0.2">
      <c r="A10272" s="1">
        <v>44992</v>
      </c>
      <c r="B10272" t="s">
        <v>7</v>
      </c>
      <c r="C10272" s="1">
        <v>45006</v>
      </c>
      <c r="D10272" t="s">
        <v>90</v>
      </c>
      <c r="E10272" t="s">
        <v>15</v>
      </c>
      <c r="F10272" t="s">
        <v>14</v>
      </c>
      <c r="G10272" t="s">
        <v>1</v>
      </c>
      <c r="H10272" t="s">
        <v>0</v>
      </c>
      <c r="I10272">
        <f>MONTH(Table6[[#This Row],[Loan Date]])</f>
        <v>3</v>
      </c>
      <c r="J10272" t="str">
        <f>_xlfn.XLOOKUP(Table6[[#This Row],[Numeric Month]],$N$5:$N$11,$O$5:$O$11)</f>
        <v>Mar</v>
      </c>
      <c r="K10272" t="str">
        <f>_xlfn.XLOOKUP(Table6[[#This Row],[Loan Date]],$Q$5:$Q$152,$R$5:$R$152)</f>
        <v>Tuesday</v>
      </c>
      <c r="L10272" t="str">
        <f>_xlfn.XLOOKUP(Table6[[#This Row],[Loan Date]],$Q$5:$Q$152,$S$5:$S$152)</f>
        <v>Week 9</v>
      </c>
    </row>
    <row r="10273" spans="1:12" x14ac:dyDescent="0.2">
      <c r="A10273" s="1">
        <v>44992</v>
      </c>
      <c r="B10273" t="s">
        <v>5</v>
      </c>
      <c r="C10273" s="1">
        <v>45013</v>
      </c>
      <c r="D10273" t="s">
        <v>186</v>
      </c>
      <c r="E10273" t="s">
        <v>15</v>
      </c>
      <c r="F10273" t="s">
        <v>14</v>
      </c>
      <c r="G10273" t="s">
        <v>1</v>
      </c>
      <c r="H10273" t="s">
        <v>0</v>
      </c>
      <c r="I10273">
        <f>MONTH(Table6[[#This Row],[Loan Date]])</f>
        <v>3</v>
      </c>
      <c r="J10273" t="str">
        <f>_xlfn.XLOOKUP(Table6[[#This Row],[Numeric Month]],$N$5:$N$11,$O$5:$O$11)</f>
        <v>Mar</v>
      </c>
      <c r="K10273" t="str">
        <f>_xlfn.XLOOKUP(Table6[[#This Row],[Loan Date]],$Q$5:$Q$152,$R$5:$R$152)</f>
        <v>Tuesday</v>
      </c>
      <c r="L10273" t="str">
        <f>_xlfn.XLOOKUP(Table6[[#This Row],[Loan Date]],$Q$5:$Q$152,$S$5:$S$152)</f>
        <v>Week 9</v>
      </c>
    </row>
    <row r="10274" spans="1:12" x14ac:dyDescent="0.2">
      <c r="A10274" s="1">
        <v>44992</v>
      </c>
      <c r="B10274" t="s">
        <v>7</v>
      </c>
      <c r="C10274" s="1">
        <v>44992</v>
      </c>
      <c r="D10274" t="s">
        <v>30</v>
      </c>
      <c r="E10274" t="s">
        <v>23</v>
      </c>
      <c r="F10274" t="s">
        <v>23</v>
      </c>
      <c r="G10274" t="s">
        <v>20</v>
      </c>
      <c r="H10274" t="s">
        <v>0</v>
      </c>
      <c r="I10274">
        <f>MONTH(Table6[[#This Row],[Loan Date]])</f>
        <v>3</v>
      </c>
      <c r="J10274" t="str">
        <f>_xlfn.XLOOKUP(Table6[[#This Row],[Numeric Month]],$N$5:$N$11,$O$5:$O$11)</f>
        <v>Mar</v>
      </c>
      <c r="K10274" t="str">
        <f>_xlfn.XLOOKUP(Table6[[#This Row],[Loan Date]],$Q$5:$Q$152,$R$5:$R$152)</f>
        <v>Tuesday</v>
      </c>
      <c r="L10274" t="str">
        <f>_xlfn.XLOOKUP(Table6[[#This Row],[Loan Date]],$Q$5:$Q$152,$S$5:$S$152)</f>
        <v>Week 9</v>
      </c>
    </row>
    <row r="10275" spans="1:12" x14ac:dyDescent="0.2">
      <c r="A10275" s="1">
        <v>44992</v>
      </c>
      <c r="B10275" t="s">
        <v>7</v>
      </c>
      <c r="C10275" s="1">
        <v>44992</v>
      </c>
      <c r="D10275" t="s">
        <v>119</v>
      </c>
      <c r="E10275" t="s">
        <v>21</v>
      </c>
      <c r="F10275" t="s">
        <v>21</v>
      </c>
      <c r="G10275" t="s">
        <v>20</v>
      </c>
      <c r="H10275" t="s">
        <v>0</v>
      </c>
      <c r="I10275">
        <f>MONTH(Table6[[#This Row],[Loan Date]])</f>
        <v>3</v>
      </c>
      <c r="J10275" t="str">
        <f>_xlfn.XLOOKUP(Table6[[#This Row],[Numeric Month]],$N$5:$N$11,$O$5:$O$11)</f>
        <v>Mar</v>
      </c>
      <c r="K10275" t="str">
        <f>_xlfn.XLOOKUP(Table6[[#This Row],[Loan Date]],$Q$5:$Q$152,$R$5:$R$152)</f>
        <v>Tuesday</v>
      </c>
      <c r="L10275" t="str">
        <f>_xlfn.XLOOKUP(Table6[[#This Row],[Loan Date]],$Q$5:$Q$152,$S$5:$S$152)</f>
        <v>Week 9</v>
      </c>
    </row>
    <row r="10276" spans="1:12" x14ac:dyDescent="0.2">
      <c r="A10276" s="1">
        <v>44992</v>
      </c>
      <c r="B10276" t="s">
        <v>7</v>
      </c>
      <c r="C10276" s="1">
        <v>44992</v>
      </c>
      <c r="D10276" t="s">
        <v>27</v>
      </c>
      <c r="E10276" t="s">
        <v>21</v>
      </c>
      <c r="F10276" t="s">
        <v>21</v>
      </c>
      <c r="G10276" t="s">
        <v>20</v>
      </c>
      <c r="H10276" t="s">
        <v>0</v>
      </c>
      <c r="I10276">
        <f>MONTH(Table6[[#This Row],[Loan Date]])</f>
        <v>3</v>
      </c>
      <c r="J10276" t="str">
        <f>_xlfn.XLOOKUP(Table6[[#This Row],[Numeric Month]],$N$5:$N$11,$O$5:$O$11)</f>
        <v>Mar</v>
      </c>
      <c r="K10276" t="str">
        <f>_xlfn.XLOOKUP(Table6[[#This Row],[Loan Date]],$Q$5:$Q$152,$R$5:$R$152)</f>
        <v>Tuesday</v>
      </c>
      <c r="L10276" t="str">
        <f>_xlfn.XLOOKUP(Table6[[#This Row],[Loan Date]],$Q$5:$Q$152,$S$5:$S$152)</f>
        <v>Week 9</v>
      </c>
    </row>
    <row r="10277" spans="1:12" x14ac:dyDescent="0.2">
      <c r="A10277" s="1">
        <v>44992</v>
      </c>
      <c r="B10277" t="s">
        <v>7</v>
      </c>
      <c r="C10277" s="1">
        <v>44992</v>
      </c>
      <c r="D10277" t="s">
        <v>29</v>
      </c>
      <c r="E10277" t="s">
        <v>23</v>
      </c>
      <c r="F10277" t="s">
        <v>23</v>
      </c>
      <c r="G10277" t="s">
        <v>20</v>
      </c>
      <c r="H10277" t="s">
        <v>0</v>
      </c>
      <c r="I10277">
        <f>MONTH(Table6[[#This Row],[Loan Date]])</f>
        <v>3</v>
      </c>
      <c r="J10277" t="str">
        <f>_xlfn.XLOOKUP(Table6[[#This Row],[Numeric Month]],$N$5:$N$11,$O$5:$O$11)</f>
        <v>Mar</v>
      </c>
      <c r="K10277" t="str">
        <f>_xlfn.XLOOKUP(Table6[[#This Row],[Loan Date]],$Q$5:$Q$152,$R$5:$R$152)</f>
        <v>Tuesday</v>
      </c>
      <c r="L10277" t="str">
        <f>_xlfn.XLOOKUP(Table6[[#This Row],[Loan Date]],$Q$5:$Q$152,$S$5:$S$152)</f>
        <v>Week 9</v>
      </c>
    </row>
    <row r="10278" spans="1:12" x14ac:dyDescent="0.2">
      <c r="A10278" s="1">
        <v>44992</v>
      </c>
      <c r="B10278" t="s">
        <v>5</v>
      </c>
      <c r="C10278" s="1">
        <v>44992</v>
      </c>
      <c r="D10278" t="s">
        <v>409</v>
      </c>
      <c r="E10278" t="s">
        <v>21</v>
      </c>
      <c r="F10278" t="s">
        <v>21</v>
      </c>
      <c r="G10278" t="s">
        <v>20</v>
      </c>
      <c r="H10278" t="s">
        <v>0</v>
      </c>
      <c r="I10278">
        <f>MONTH(Table6[[#This Row],[Loan Date]])</f>
        <v>3</v>
      </c>
      <c r="J10278" t="str">
        <f>_xlfn.XLOOKUP(Table6[[#This Row],[Numeric Month]],$N$5:$N$11,$O$5:$O$11)</f>
        <v>Mar</v>
      </c>
      <c r="K10278" t="str">
        <f>_xlfn.XLOOKUP(Table6[[#This Row],[Loan Date]],$Q$5:$Q$152,$R$5:$R$152)</f>
        <v>Tuesday</v>
      </c>
      <c r="L10278" t="str">
        <f>_xlfn.XLOOKUP(Table6[[#This Row],[Loan Date]],$Q$5:$Q$152,$S$5:$S$152)</f>
        <v>Week 9</v>
      </c>
    </row>
    <row r="10279" spans="1:12" x14ac:dyDescent="0.2">
      <c r="A10279" s="1">
        <v>44992</v>
      </c>
      <c r="B10279" t="s">
        <v>5</v>
      </c>
      <c r="C10279" s="1">
        <v>44992</v>
      </c>
      <c r="D10279" t="s">
        <v>174</v>
      </c>
      <c r="E10279" t="s">
        <v>23</v>
      </c>
      <c r="F10279" t="s">
        <v>23</v>
      </c>
      <c r="G10279" t="s">
        <v>20</v>
      </c>
      <c r="H10279" t="s">
        <v>0</v>
      </c>
      <c r="I10279">
        <f>MONTH(Table6[[#This Row],[Loan Date]])</f>
        <v>3</v>
      </c>
      <c r="J10279" t="str">
        <f>_xlfn.XLOOKUP(Table6[[#This Row],[Numeric Month]],$N$5:$N$11,$O$5:$O$11)</f>
        <v>Mar</v>
      </c>
      <c r="K10279" t="str">
        <f>_xlfn.XLOOKUP(Table6[[#This Row],[Loan Date]],$Q$5:$Q$152,$R$5:$R$152)</f>
        <v>Tuesday</v>
      </c>
      <c r="L10279" t="str">
        <f>_xlfn.XLOOKUP(Table6[[#This Row],[Loan Date]],$Q$5:$Q$152,$S$5:$S$152)</f>
        <v>Week 9</v>
      </c>
    </row>
    <row r="10280" spans="1:12" x14ac:dyDescent="0.2">
      <c r="A10280" s="1">
        <v>44992</v>
      </c>
      <c r="B10280" t="s">
        <v>7</v>
      </c>
      <c r="C10280" s="1">
        <v>44992</v>
      </c>
      <c r="D10280" t="s">
        <v>494</v>
      </c>
      <c r="E10280" t="s">
        <v>37</v>
      </c>
      <c r="F10280" t="s">
        <v>37</v>
      </c>
      <c r="G10280" t="s">
        <v>20</v>
      </c>
      <c r="H10280" t="s">
        <v>0</v>
      </c>
      <c r="I10280">
        <f>MONTH(Table6[[#This Row],[Loan Date]])</f>
        <v>3</v>
      </c>
      <c r="J10280" t="str">
        <f>_xlfn.XLOOKUP(Table6[[#This Row],[Numeric Month]],$N$5:$N$11,$O$5:$O$11)</f>
        <v>Mar</v>
      </c>
      <c r="K10280" t="str">
        <f>_xlfn.XLOOKUP(Table6[[#This Row],[Loan Date]],$Q$5:$Q$152,$R$5:$R$152)</f>
        <v>Tuesday</v>
      </c>
      <c r="L10280" t="str">
        <f>_xlfn.XLOOKUP(Table6[[#This Row],[Loan Date]],$Q$5:$Q$152,$S$5:$S$152)</f>
        <v>Week 9</v>
      </c>
    </row>
    <row r="10281" spans="1:12" x14ac:dyDescent="0.2">
      <c r="A10281" s="1">
        <v>44992</v>
      </c>
      <c r="B10281" t="s">
        <v>7</v>
      </c>
      <c r="C10281" s="1">
        <v>44993</v>
      </c>
      <c r="D10281" t="s">
        <v>544</v>
      </c>
      <c r="E10281" t="s">
        <v>23</v>
      </c>
      <c r="F10281" t="s">
        <v>23</v>
      </c>
      <c r="G10281" t="s">
        <v>20</v>
      </c>
      <c r="H10281" t="s">
        <v>0</v>
      </c>
      <c r="I10281">
        <f>MONTH(Table6[[#This Row],[Loan Date]])</f>
        <v>3</v>
      </c>
      <c r="J10281" t="str">
        <f>_xlfn.XLOOKUP(Table6[[#This Row],[Numeric Month]],$N$5:$N$11,$O$5:$O$11)</f>
        <v>Mar</v>
      </c>
      <c r="K10281" t="str">
        <f>_xlfn.XLOOKUP(Table6[[#This Row],[Loan Date]],$Q$5:$Q$152,$R$5:$R$152)</f>
        <v>Tuesday</v>
      </c>
      <c r="L10281" t="str">
        <f>_xlfn.XLOOKUP(Table6[[#This Row],[Loan Date]],$Q$5:$Q$152,$S$5:$S$152)</f>
        <v>Week 9</v>
      </c>
    </row>
    <row r="10282" spans="1:12" x14ac:dyDescent="0.2">
      <c r="A10282" s="1">
        <v>44992</v>
      </c>
      <c r="B10282" t="s">
        <v>5</v>
      </c>
      <c r="C10282" s="1">
        <v>44999</v>
      </c>
      <c r="D10282" t="s">
        <v>359</v>
      </c>
      <c r="E10282" t="s">
        <v>52</v>
      </c>
      <c r="F10282" t="s">
        <v>51</v>
      </c>
      <c r="G10282" t="s">
        <v>1</v>
      </c>
      <c r="H10282" t="s">
        <v>0</v>
      </c>
      <c r="I10282">
        <f>MONTH(Table6[[#This Row],[Loan Date]])</f>
        <v>3</v>
      </c>
      <c r="J10282" t="str">
        <f>_xlfn.XLOOKUP(Table6[[#This Row],[Numeric Month]],$N$5:$N$11,$O$5:$O$11)</f>
        <v>Mar</v>
      </c>
      <c r="K10282" t="str">
        <f>_xlfn.XLOOKUP(Table6[[#This Row],[Loan Date]],$Q$5:$Q$152,$R$5:$R$152)</f>
        <v>Tuesday</v>
      </c>
      <c r="L10282" t="str">
        <f>_xlfn.XLOOKUP(Table6[[#This Row],[Loan Date]],$Q$5:$Q$152,$S$5:$S$152)</f>
        <v>Week 9</v>
      </c>
    </row>
    <row r="10283" spans="1:12" x14ac:dyDescent="0.2">
      <c r="A10283" s="1">
        <v>44992</v>
      </c>
      <c r="B10283" t="s">
        <v>7</v>
      </c>
      <c r="C10283" s="1">
        <v>44999</v>
      </c>
      <c r="D10283" t="s">
        <v>625</v>
      </c>
      <c r="E10283" t="s">
        <v>52</v>
      </c>
      <c r="F10283" t="s">
        <v>51</v>
      </c>
      <c r="G10283" t="s">
        <v>1</v>
      </c>
      <c r="H10283" t="s">
        <v>0</v>
      </c>
      <c r="I10283">
        <f>MONTH(Table6[[#This Row],[Loan Date]])</f>
        <v>3</v>
      </c>
      <c r="J10283" t="str">
        <f>_xlfn.XLOOKUP(Table6[[#This Row],[Numeric Month]],$N$5:$N$11,$O$5:$O$11)</f>
        <v>Mar</v>
      </c>
      <c r="K10283" t="str">
        <f>_xlfn.XLOOKUP(Table6[[#This Row],[Loan Date]],$Q$5:$Q$152,$R$5:$R$152)</f>
        <v>Tuesday</v>
      </c>
      <c r="L10283" t="str">
        <f>_xlfn.XLOOKUP(Table6[[#This Row],[Loan Date]],$Q$5:$Q$152,$S$5:$S$152)</f>
        <v>Week 9</v>
      </c>
    </row>
    <row r="10284" spans="1:12" x14ac:dyDescent="0.2">
      <c r="A10284" s="1">
        <v>44992</v>
      </c>
      <c r="B10284" t="s">
        <v>7</v>
      </c>
      <c r="C10284" s="1">
        <v>44992</v>
      </c>
      <c r="D10284" t="s">
        <v>458</v>
      </c>
      <c r="E10284" t="s">
        <v>41</v>
      </c>
      <c r="F10284" t="s">
        <v>40</v>
      </c>
      <c r="G10284" t="s">
        <v>39</v>
      </c>
      <c r="H10284" t="s">
        <v>0</v>
      </c>
      <c r="I10284">
        <f>MONTH(Table6[[#This Row],[Loan Date]])</f>
        <v>3</v>
      </c>
      <c r="J10284" t="str">
        <f>_xlfn.XLOOKUP(Table6[[#This Row],[Numeric Month]],$N$5:$N$11,$O$5:$O$11)</f>
        <v>Mar</v>
      </c>
      <c r="K10284" t="str">
        <f>_xlfn.XLOOKUP(Table6[[#This Row],[Loan Date]],$Q$5:$Q$152,$R$5:$R$152)</f>
        <v>Tuesday</v>
      </c>
      <c r="L10284" t="str">
        <f>_xlfn.XLOOKUP(Table6[[#This Row],[Loan Date]],$Q$5:$Q$152,$S$5:$S$152)</f>
        <v>Week 9</v>
      </c>
    </row>
    <row r="10285" spans="1:12" x14ac:dyDescent="0.2">
      <c r="A10285" s="1">
        <v>44993</v>
      </c>
      <c r="B10285" t="s">
        <v>7</v>
      </c>
      <c r="C10285" s="1">
        <v>45006</v>
      </c>
      <c r="D10285" t="s">
        <v>624</v>
      </c>
      <c r="E10285" t="s">
        <v>15</v>
      </c>
      <c r="F10285" t="s">
        <v>14</v>
      </c>
      <c r="G10285" t="s">
        <v>1</v>
      </c>
      <c r="H10285" t="s">
        <v>0</v>
      </c>
      <c r="I10285">
        <f>MONTH(Table6[[#This Row],[Loan Date]])</f>
        <v>3</v>
      </c>
      <c r="J10285" t="str">
        <f>_xlfn.XLOOKUP(Table6[[#This Row],[Numeric Month]],$N$5:$N$11,$O$5:$O$11)</f>
        <v>Mar</v>
      </c>
      <c r="K10285" t="str">
        <f>_xlfn.XLOOKUP(Table6[[#This Row],[Loan Date]],$Q$5:$Q$152,$R$5:$R$152)</f>
        <v>Wednesday</v>
      </c>
      <c r="L10285" t="str">
        <f>_xlfn.XLOOKUP(Table6[[#This Row],[Loan Date]],$Q$5:$Q$152,$S$5:$S$152)</f>
        <v>Week 9</v>
      </c>
    </row>
    <row r="10286" spans="1:12" x14ac:dyDescent="0.2">
      <c r="A10286" s="1">
        <v>44993</v>
      </c>
      <c r="B10286" t="s">
        <v>7</v>
      </c>
      <c r="C10286" s="1">
        <v>44993</v>
      </c>
      <c r="D10286" t="s">
        <v>135</v>
      </c>
      <c r="E10286" t="s">
        <v>21</v>
      </c>
      <c r="F10286" t="s">
        <v>21</v>
      </c>
      <c r="G10286" t="s">
        <v>20</v>
      </c>
      <c r="H10286" t="s">
        <v>0</v>
      </c>
      <c r="I10286">
        <f>MONTH(Table6[[#This Row],[Loan Date]])</f>
        <v>3</v>
      </c>
      <c r="J10286" t="str">
        <f>_xlfn.XLOOKUP(Table6[[#This Row],[Numeric Month]],$N$5:$N$11,$O$5:$O$11)</f>
        <v>Mar</v>
      </c>
      <c r="K10286" t="str">
        <f>_xlfn.XLOOKUP(Table6[[#This Row],[Loan Date]],$Q$5:$Q$152,$R$5:$R$152)</f>
        <v>Wednesday</v>
      </c>
      <c r="L10286" t="str">
        <f>_xlfn.XLOOKUP(Table6[[#This Row],[Loan Date]],$Q$5:$Q$152,$S$5:$S$152)</f>
        <v>Week 9</v>
      </c>
    </row>
    <row r="10287" spans="1:12" x14ac:dyDescent="0.2">
      <c r="A10287" s="1">
        <v>44993</v>
      </c>
      <c r="B10287" t="s">
        <v>7</v>
      </c>
      <c r="C10287" s="1">
        <v>44993</v>
      </c>
      <c r="D10287" t="s">
        <v>110</v>
      </c>
      <c r="E10287" t="s">
        <v>23</v>
      </c>
      <c r="F10287" t="s">
        <v>23</v>
      </c>
      <c r="G10287" t="s">
        <v>20</v>
      </c>
      <c r="H10287" t="s">
        <v>0</v>
      </c>
      <c r="I10287">
        <f>MONTH(Table6[[#This Row],[Loan Date]])</f>
        <v>3</v>
      </c>
      <c r="J10287" t="str">
        <f>_xlfn.XLOOKUP(Table6[[#This Row],[Numeric Month]],$N$5:$N$11,$O$5:$O$11)</f>
        <v>Mar</v>
      </c>
      <c r="K10287" t="str">
        <f>_xlfn.XLOOKUP(Table6[[#This Row],[Loan Date]],$Q$5:$Q$152,$R$5:$R$152)</f>
        <v>Wednesday</v>
      </c>
      <c r="L10287" t="str">
        <f>_xlfn.XLOOKUP(Table6[[#This Row],[Loan Date]],$Q$5:$Q$152,$S$5:$S$152)</f>
        <v>Week 9</v>
      </c>
    </row>
    <row r="10288" spans="1:12" x14ac:dyDescent="0.2">
      <c r="A10288" s="1">
        <v>44993</v>
      </c>
      <c r="B10288" t="s">
        <v>7</v>
      </c>
      <c r="C10288" s="1">
        <v>45007</v>
      </c>
      <c r="D10288" t="s">
        <v>623</v>
      </c>
      <c r="E10288" t="s">
        <v>9</v>
      </c>
      <c r="F10288" t="s">
        <v>8</v>
      </c>
      <c r="G10288" t="s">
        <v>1</v>
      </c>
      <c r="H10288" t="s">
        <v>0</v>
      </c>
      <c r="I10288">
        <f>MONTH(Table6[[#This Row],[Loan Date]])</f>
        <v>3</v>
      </c>
      <c r="J10288" t="str">
        <f>_xlfn.XLOOKUP(Table6[[#This Row],[Numeric Month]],$N$5:$N$11,$O$5:$O$11)</f>
        <v>Mar</v>
      </c>
      <c r="K10288" t="str">
        <f>_xlfn.XLOOKUP(Table6[[#This Row],[Loan Date]],$Q$5:$Q$152,$R$5:$R$152)</f>
        <v>Wednesday</v>
      </c>
      <c r="L10288" t="str">
        <f>_xlfn.XLOOKUP(Table6[[#This Row],[Loan Date]],$Q$5:$Q$152,$S$5:$S$152)</f>
        <v>Week 9</v>
      </c>
    </row>
    <row r="10289" spans="1:12" x14ac:dyDescent="0.2">
      <c r="A10289" s="1">
        <v>44993</v>
      </c>
      <c r="B10289" t="s">
        <v>7</v>
      </c>
      <c r="C10289" s="1">
        <v>44993</v>
      </c>
      <c r="D10289" t="s">
        <v>431</v>
      </c>
      <c r="E10289" t="s">
        <v>162</v>
      </c>
      <c r="F10289" t="s">
        <v>162</v>
      </c>
      <c r="G10289" t="s">
        <v>11</v>
      </c>
      <c r="H10289" t="s">
        <v>0</v>
      </c>
      <c r="I10289">
        <f>MONTH(Table6[[#This Row],[Loan Date]])</f>
        <v>3</v>
      </c>
      <c r="J10289" t="str">
        <f>_xlfn.XLOOKUP(Table6[[#This Row],[Numeric Month]],$N$5:$N$11,$O$5:$O$11)</f>
        <v>Mar</v>
      </c>
      <c r="K10289" t="str">
        <f>_xlfn.XLOOKUP(Table6[[#This Row],[Loan Date]],$Q$5:$Q$152,$R$5:$R$152)</f>
        <v>Wednesday</v>
      </c>
      <c r="L10289" t="str">
        <f>_xlfn.XLOOKUP(Table6[[#This Row],[Loan Date]],$Q$5:$Q$152,$S$5:$S$152)</f>
        <v>Week 9</v>
      </c>
    </row>
    <row r="10290" spans="1:12" x14ac:dyDescent="0.2">
      <c r="A10290" s="1">
        <v>44993</v>
      </c>
      <c r="B10290" t="s">
        <v>7</v>
      </c>
      <c r="C10290" s="1">
        <v>44993</v>
      </c>
      <c r="D10290" t="s">
        <v>267</v>
      </c>
      <c r="E10290" t="s">
        <v>37</v>
      </c>
      <c r="F10290" t="s">
        <v>37</v>
      </c>
      <c r="G10290" t="s">
        <v>20</v>
      </c>
      <c r="H10290" t="s">
        <v>0</v>
      </c>
      <c r="I10290">
        <f>MONTH(Table6[[#This Row],[Loan Date]])</f>
        <v>3</v>
      </c>
      <c r="J10290" t="str">
        <f>_xlfn.XLOOKUP(Table6[[#This Row],[Numeric Month]],$N$5:$N$11,$O$5:$O$11)</f>
        <v>Mar</v>
      </c>
      <c r="K10290" t="str">
        <f>_xlfn.XLOOKUP(Table6[[#This Row],[Loan Date]],$Q$5:$Q$152,$R$5:$R$152)</f>
        <v>Wednesday</v>
      </c>
      <c r="L10290" t="str">
        <f>_xlfn.XLOOKUP(Table6[[#This Row],[Loan Date]],$Q$5:$Q$152,$S$5:$S$152)</f>
        <v>Week 9</v>
      </c>
    </row>
    <row r="10291" spans="1:12" x14ac:dyDescent="0.2">
      <c r="A10291" s="1">
        <v>44993</v>
      </c>
      <c r="B10291" t="s">
        <v>7</v>
      </c>
      <c r="C10291" s="1">
        <v>44993</v>
      </c>
      <c r="D10291" t="s">
        <v>336</v>
      </c>
      <c r="E10291" t="s">
        <v>168</v>
      </c>
      <c r="F10291" t="s">
        <v>168</v>
      </c>
      <c r="G10291" t="s">
        <v>20</v>
      </c>
      <c r="H10291" t="s">
        <v>0</v>
      </c>
      <c r="I10291">
        <f>MONTH(Table6[[#This Row],[Loan Date]])</f>
        <v>3</v>
      </c>
      <c r="J10291" t="str">
        <f>_xlfn.XLOOKUP(Table6[[#This Row],[Numeric Month]],$N$5:$N$11,$O$5:$O$11)</f>
        <v>Mar</v>
      </c>
      <c r="K10291" t="str">
        <f>_xlfn.XLOOKUP(Table6[[#This Row],[Loan Date]],$Q$5:$Q$152,$R$5:$R$152)</f>
        <v>Wednesday</v>
      </c>
      <c r="L10291" t="str">
        <f>_xlfn.XLOOKUP(Table6[[#This Row],[Loan Date]],$Q$5:$Q$152,$S$5:$S$152)</f>
        <v>Week 9</v>
      </c>
    </row>
    <row r="10292" spans="1:12" x14ac:dyDescent="0.2">
      <c r="A10292" s="1">
        <v>44993</v>
      </c>
      <c r="B10292" t="s">
        <v>5</v>
      </c>
      <c r="C10292" s="1">
        <v>44993</v>
      </c>
      <c r="D10292" t="s">
        <v>267</v>
      </c>
      <c r="E10292" t="s">
        <v>37</v>
      </c>
      <c r="F10292" t="s">
        <v>37</v>
      </c>
      <c r="G10292" t="s">
        <v>20</v>
      </c>
      <c r="H10292" t="s">
        <v>0</v>
      </c>
      <c r="I10292">
        <f>MONTH(Table6[[#This Row],[Loan Date]])</f>
        <v>3</v>
      </c>
      <c r="J10292" t="str">
        <f>_xlfn.XLOOKUP(Table6[[#This Row],[Numeric Month]],$N$5:$N$11,$O$5:$O$11)</f>
        <v>Mar</v>
      </c>
      <c r="K10292" t="str">
        <f>_xlfn.XLOOKUP(Table6[[#This Row],[Loan Date]],$Q$5:$Q$152,$R$5:$R$152)</f>
        <v>Wednesday</v>
      </c>
      <c r="L10292" t="str">
        <f>_xlfn.XLOOKUP(Table6[[#This Row],[Loan Date]],$Q$5:$Q$152,$S$5:$S$152)</f>
        <v>Week 9</v>
      </c>
    </row>
    <row r="10293" spans="1:12" x14ac:dyDescent="0.2">
      <c r="A10293" s="1">
        <v>44993</v>
      </c>
      <c r="B10293" t="s">
        <v>7</v>
      </c>
      <c r="C10293" s="1">
        <v>45000</v>
      </c>
      <c r="D10293" t="s">
        <v>253</v>
      </c>
      <c r="E10293" t="s">
        <v>52</v>
      </c>
      <c r="F10293" t="s">
        <v>51</v>
      </c>
      <c r="G10293" t="s">
        <v>1</v>
      </c>
      <c r="H10293" t="s">
        <v>0</v>
      </c>
      <c r="I10293">
        <f>MONTH(Table6[[#This Row],[Loan Date]])</f>
        <v>3</v>
      </c>
      <c r="J10293" t="str">
        <f>_xlfn.XLOOKUP(Table6[[#This Row],[Numeric Month]],$N$5:$N$11,$O$5:$O$11)</f>
        <v>Mar</v>
      </c>
      <c r="K10293" t="str">
        <f>_xlfn.XLOOKUP(Table6[[#This Row],[Loan Date]],$Q$5:$Q$152,$R$5:$R$152)</f>
        <v>Wednesday</v>
      </c>
      <c r="L10293" t="str">
        <f>_xlfn.XLOOKUP(Table6[[#This Row],[Loan Date]],$Q$5:$Q$152,$S$5:$S$152)</f>
        <v>Week 9</v>
      </c>
    </row>
    <row r="10294" spans="1:12" x14ac:dyDescent="0.2">
      <c r="A10294" s="1">
        <v>44993</v>
      </c>
      <c r="B10294" t="s">
        <v>5</v>
      </c>
      <c r="C10294" s="1">
        <v>44993</v>
      </c>
      <c r="D10294" t="s">
        <v>152</v>
      </c>
      <c r="E10294" t="s">
        <v>37</v>
      </c>
      <c r="F10294" t="s">
        <v>37</v>
      </c>
      <c r="G10294" t="s">
        <v>20</v>
      </c>
      <c r="H10294" t="s">
        <v>0</v>
      </c>
      <c r="I10294">
        <f>MONTH(Table6[[#This Row],[Loan Date]])</f>
        <v>3</v>
      </c>
      <c r="J10294" t="str">
        <f>_xlfn.XLOOKUP(Table6[[#This Row],[Numeric Month]],$N$5:$N$11,$O$5:$O$11)</f>
        <v>Mar</v>
      </c>
      <c r="K10294" t="str">
        <f>_xlfn.XLOOKUP(Table6[[#This Row],[Loan Date]],$Q$5:$Q$152,$R$5:$R$152)</f>
        <v>Wednesday</v>
      </c>
      <c r="L10294" t="str">
        <f>_xlfn.XLOOKUP(Table6[[#This Row],[Loan Date]],$Q$5:$Q$152,$S$5:$S$152)</f>
        <v>Week 9</v>
      </c>
    </row>
    <row r="10295" spans="1:12" x14ac:dyDescent="0.2">
      <c r="A10295" s="1">
        <v>44993</v>
      </c>
      <c r="B10295" t="s">
        <v>7</v>
      </c>
      <c r="C10295" s="1">
        <v>45000</v>
      </c>
      <c r="D10295" t="s">
        <v>304</v>
      </c>
      <c r="E10295" t="s">
        <v>15</v>
      </c>
      <c r="F10295" t="s">
        <v>14</v>
      </c>
      <c r="G10295" t="s">
        <v>1</v>
      </c>
      <c r="H10295" t="s">
        <v>0</v>
      </c>
      <c r="I10295">
        <f>MONTH(Table6[[#This Row],[Loan Date]])</f>
        <v>3</v>
      </c>
      <c r="J10295" t="str">
        <f>_xlfn.XLOOKUP(Table6[[#This Row],[Numeric Month]],$N$5:$N$11,$O$5:$O$11)</f>
        <v>Mar</v>
      </c>
      <c r="K10295" t="str">
        <f>_xlfn.XLOOKUP(Table6[[#This Row],[Loan Date]],$Q$5:$Q$152,$R$5:$R$152)</f>
        <v>Wednesday</v>
      </c>
      <c r="L10295" t="str">
        <f>_xlfn.XLOOKUP(Table6[[#This Row],[Loan Date]],$Q$5:$Q$152,$S$5:$S$152)</f>
        <v>Week 9</v>
      </c>
    </row>
    <row r="10296" spans="1:12" x14ac:dyDescent="0.2">
      <c r="A10296" s="1">
        <v>44993</v>
      </c>
      <c r="B10296" t="s">
        <v>7</v>
      </c>
      <c r="C10296" s="1">
        <v>44993</v>
      </c>
      <c r="D10296" t="s">
        <v>472</v>
      </c>
      <c r="E10296" t="s">
        <v>37</v>
      </c>
      <c r="F10296" t="s">
        <v>37</v>
      </c>
      <c r="G10296" t="s">
        <v>20</v>
      </c>
      <c r="H10296" t="s">
        <v>0</v>
      </c>
      <c r="I10296">
        <f>MONTH(Table6[[#This Row],[Loan Date]])</f>
        <v>3</v>
      </c>
      <c r="J10296" t="str">
        <f>_xlfn.XLOOKUP(Table6[[#This Row],[Numeric Month]],$N$5:$N$11,$O$5:$O$11)</f>
        <v>Mar</v>
      </c>
      <c r="K10296" t="str">
        <f>_xlfn.XLOOKUP(Table6[[#This Row],[Loan Date]],$Q$5:$Q$152,$R$5:$R$152)</f>
        <v>Wednesday</v>
      </c>
      <c r="L10296" t="str">
        <f>_xlfn.XLOOKUP(Table6[[#This Row],[Loan Date]],$Q$5:$Q$152,$S$5:$S$152)</f>
        <v>Week 9</v>
      </c>
    </row>
    <row r="10297" spans="1:12" x14ac:dyDescent="0.2">
      <c r="A10297" s="1">
        <v>44993</v>
      </c>
      <c r="B10297" t="s">
        <v>7</v>
      </c>
      <c r="C10297" s="1">
        <v>45000</v>
      </c>
      <c r="D10297" t="s">
        <v>101</v>
      </c>
      <c r="E10297" t="s">
        <v>9</v>
      </c>
      <c r="F10297" t="s">
        <v>8</v>
      </c>
      <c r="G10297" t="s">
        <v>1</v>
      </c>
      <c r="H10297" t="s">
        <v>0</v>
      </c>
      <c r="I10297">
        <f>MONTH(Table6[[#This Row],[Loan Date]])</f>
        <v>3</v>
      </c>
      <c r="J10297" t="str">
        <f>_xlfn.XLOOKUP(Table6[[#This Row],[Numeric Month]],$N$5:$N$11,$O$5:$O$11)</f>
        <v>Mar</v>
      </c>
      <c r="K10297" t="str">
        <f>_xlfn.XLOOKUP(Table6[[#This Row],[Loan Date]],$Q$5:$Q$152,$R$5:$R$152)</f>
        <v>Wednesday</v>
      </c>
      <c r="L10297" t="str">
        <f>_xlfn.XLOOKUP(Table6[[#This Row],[Loan Date]],$Q$5:$Q$152,$S$5:$S$152)</f>
        <v>Week 9</v>
      </c>
    </row>
    <row r="10298" spans="1:12" x14ac:dyDescent="0.2">
      <c r="A10298" s="1">
        <v>44993</v>
      </c>
      <c r="B10298" t="s">
        <v>5</v>
      </c>
      <c r="C10298" s="1">
        <v>45005</v>
      </c>
      <c r="D10298" t="s">
        <v>622</v>
      </c>
      <c r="E10298" t="s">
        <v>52</v>
      </c>
      <c r="F10298" t="s">
        <v>51</v>
      </c>
      <c r="G10298" t="s">
        <v>1</v>
      </c>
      <c r="H10298" t="s">
        <v>0</v>
      </c>
      <c r="I10298">
        <f>MONTH(Table6[[#This Row],[Loan Date]])</f>
        <v>3</v>
      </c>
      <c r="J10298" t="str">
        <f>_xlfn.XLOOKUP(Table6[[#This Row],[Numeric Month]],$N$5:$N$11,$O$5:$O$11)</f>
        <v>Mar</v>
      </c>
      <c r="K10298" t="str">
        <f>_xlfn.XLOOKUP(Table6[[#This Row],[Loan Date]],$Q$5:$Q$152,$R$5:$R$152)</f>
        <v>Wednesday</v>
      </c>
      <c r="L10298" t="str">
        <f>_xlfn.XLOOKUP(Table6[[#This Row],[Loan Date]],$Q$5:$Q$152,$S$5:$S$152)</f>
        <v>Week 9</v>
      </c>
    </row>
    <row r="10299" spans="1:12" x14ac:dyDescent="0.2">
      <c r="A10299" s="1">
        <v>44993</v>
      </c>
      <c r="B10299" t="s">
        <v>7</v>
      </c>
      <c r="C10299" s="1">
        <v>45007</v>
      </c>
      <c r="D10299" t="s">
        <v>621</v>
      </c>
      <c r="E10299" t="s">
        <v>9</v>
      </c>
      <c r="F10299" t="s">
        <v>8</v>
      </c>
      <c r="G10299" t="s">
        <v>1</v>
      </c>
      <c r="H10299" t="s">
        <v>0</v>
      </c>
      <c r="I10299">
        <f>MONTH(Table6[[#This Row],[Loan Date]])</f>
        <v>3</v>
      </c>
      <c r="J10299" t="str">
        <f>_xlfn.XLOOKUP(Table6[[#This Row],[Numeric Month]],$N$5:$N$11,$O$5:$O$11)</f>
        <v>Mar</v>
      </c>
      <c r="K10299" t="str">
        <f>_xlfn.XLOOKUP(Table6[[#This Row],[Loan Date]],$Q$5:$Q$152,$R$5:$R$152)</f>
        <v>Wednesday</v>
      </c>
      <c r="L10299" t="str">
        <f>_xlfn.XLOOKUP(Table6[[#This Row],[Loan Date]],$Q$5:$Q$152,$S$5:$S$152)</f>
        <v>Week 9</v>
      </c>
    </row>
    <row r="10300" spans="1:12" x14ac:dyDescent="0.2">
      <c r="A10300" s="1">
        <v>44993</v>
      </c>
      <c r="B10300" t="s">
        <v>7</v>
      </c>
      <c r="C10300" s="1">
        <v>44993</v>
      </c>
      <c r="D10300" t="s">
        <v>31</v>
      </c>
      <c r="E10300" t="s">
        <v>21</v>
      </c>
      <c r="F10300" t="s">
        <v>21</v>
      </c>
      <c r="G10300" t="s">
        <v>20</v>
      </c>
      <c r="H10300" t="s">
        <v>0</v>
      </c>
      <c r="I10300">
        <f>MONTH(Table6[[#This Row],[Loan Date]])</f>
        <v>3</v>
      </c>
      <c r="J10300" t="str">
        <f>_xlfn.XLOOKUP(Table6[[#This Row],[Numeric Month]],$N$5:$N$11,$O$5:$O$11)</f>
        <v>Mar</v>
      </c>
      <c r="K10300" t="str">
        <f>_xlfn.XLOOKUP(Table6[[#This Row],[Loan Date]],$Q$5:$Q$152,$R$5:$R$152)</f>
        <v>Wednesday</v>
      </c>
      <c r="L10300" t="str">
        <f>_xlfn.XLOOKUP(Table6[[#This Row],[Loan Date]],$Q$5:$Q$152,$S$5:$S$152)</f>
        <v>Week 9</v>
      </c>
    </row>
    <row r="10301" spans="1:12" x14ac:dyDescent="0.2">
      <c r="A10301" s="1">
        <v>44993</v>
      </c>
      <c r="B10301" t="s">
        <v>7</v>
      </c>
      <c r="C10301" s="1">
        <v>44993</v>
      </c>
      <c r="D10301" t="s">
        <v>29</v>
      </c>
      <c r="E10301" t="s">
        <v>23</v>
      </c>
      <c r="F10301" t="s">
        <v>23</v>
      </c>
      <c r="G10301" t="s">
        <v>20</v>
      </c>
      <c r="H10301" t="s">
        <v>0</v>
      </c>
      <c r="I10301">
        <f>MONTH(Table6[[#This Row],[Loan Date]])</f>
        <v>3</v>
      </c>
      <c r="J10301" t="str">
        <f>_xlfn.XLOOKUP(Table6[[#This Row],[Numeric Month]],$N$5:$N$11,$O$5:$O$11)</f>
        <v>Mar</v>
      </c>
      <c r="K10301" t="str">
        <f>_xlfn.XLOOKUP(Table6[[#This Row],[Loan Date]],$Q$5:$Q$152,$R$5:$R$152)</f>
        <v>Wednesday</v>
      </c>
      <c r="L10301" t="str">
        <f>_xlfn.XLOOKUP(Table6[[#This Row],[Loan Date]],$Q$5:$Q$152,$S$5:$S$152)</f>
        <v>Week 9</v>
      </c>
    </row>
    <row r="10302" spans="1:12" x14ac:dyDescent="0.2">
      <c r="A10302" s="1">
        <v>44993</v>
      </c>
      <c r="B10302" t="s">
        <v>5</v>
      </c>
      <c r="C10302" s="1">
        <v>45000</v>
      </c>
      <c r="D10302" t="s">
        <v>620</v>
      </c>
      <c r="E10302" t="s">
        <v>9</v>
      </c>
      <c r="F10302" t="s">
        <v>8</v>
      </c>
      <c r="G10302" t="s">
        <v>1</v>
      </c>
      <c r="H10302" t="s">
        <v>0</v>
      </c>
      <c r="I10302">
        <f>MONTH(Table6[[#This Row],[Loan Date]])</f>
        <v>3</v>
      </c>
      <c r="J10302" t="str">
        <f>_xlfn.XLOOKUP(Table6[[#This Row],[Numeric Month]],$N$5:$N$11,$O$5:$O$11)</f>
        <v>Mar</v>
      </c>
      <c r="K10302" t="str">
        <f>_xlfn.XLOOKUP(Table6[[#This Row],[Loan Date]],$Q$5:$Q$152,$R$5:$R$152)</f>
        <v>Wednesday</v>
      </c>
      <c r="L10302" t="str">
        <f>_xlfn.XLOOKUP(Table6[[#This Row],[Loan Date]],$Q$5:$Q$152,$S$5:$S$152)</f>
        <v>Week 9</v>
      </c>
    </row>
    <row r="10303" spans="1:12" x14ac:dyDescent="0.2">
      <c r="A10303" s="1">
        <v>44993</v>
      </c>
      <c r="B10303" t="s">
        <v>7</v>
      </c>
      <c r="C10303" s="1">
        <v>44993</v>
      </c>
      <c r="D10303" t="s">
        <v>543</v>
      </c>
      <c r="E10303" t="s">
        <v>162</v>
      </c>
      <c r="F10303" t="s">
        <v>162</v>
      </c>
      <c r="G10303" t="s">
        <v>11</v>
      </c>
      <c r="H10303" t="s">
        <v>0</v>
      </c>
      <c r="I10303">
        <f>MONTH(Table6[[#This Row],[Loan Date]])</f>
        <v>3</v>
      </c>
      <c r="J10303" t="str">
        <f>_xlfn.XLOOKUP(Table6[[#This Row],[Numeric Month]],$N$5:$N$11,$O$5:$O$11)</f>
        <v>Mar</v>
      </c>
      <c r="K10303" t="str">
        <f>_xlfn.XLOOKUP(Table6[[#This Row],[Loan Date]],$Q$5:$Q$152,$R$5:$R$152)</f>
        <v>Wednesday</v>
      </c>
      <c r="L10303" t="str">
        <f>_xlfn.XLOOKUP(Table6[[#This Row],[Loan Date]],$Q$5:$Q$152,$S$5:$S$152)</f>
        <v>Week 9</v>
      </c>
    </row>
    <row r="10304" spans="1:12" x14ac:dyDescent="0.2">
      <c r="A10304" s="1">
        <v>44993</v>
      </c>
      <c r="B10304" t="s">
        <v>7</v>
      </c>
      <c r="C10304" s="1">
        <v>44993</v>
      </c>
      <c r="D10304" t="s">
        <v>619</v>
      </c>
      <c r="E10304" t="s">
        <v>224</v>
      </c>
      <c r="F10304" t="s">
        <v>223</v>
      </c>
      <c r="G10304" t="s">
        <v>11</v>
      </c>
      <c r="H10304" t="s">
        <v>0</v>
      </c>
      <c r="I10304">
        <f>MONTH(Table6[[#This Row],[Loan Date]])</f>
        <v>3</v>
      </c>
      <c r="J10304" t="str">
        <f>_xlfn.XLOOKUP(Table6[[#This Row],[Numeric Month]],$N$5:$N$11,$O$5:$O$11)</f>
        <v>Mar</v>
      </c>
      <c r="K10304" t="str">
        <f>_xlfn.XLOOKUP(Table6[[#This Row],[Loan Date]],$Q$5:$Q$152,$R$5:$R$152)</f>
        <v>Wednesday</v>
      </c>
      <c r="L10304" t="str">
        <f>_xlfn.XLOOKUP(Table6[[#This Row],[Loan Date]],$Q$5:$Q$152,$S$5:$S$152)</f>
        <v>Week 9</v>
      </c>
    </row>
    <row r="10305" spans="1:12" x14ac:dyDescent="0.2">
      <c r="A10305" s="1">
        <v>44993</v>
      </c>
      <c r="B10305" t="s">
        <v>7</v>
      </c>
      <c r="C10305" s="1">
        <v>44993</v>
      </c>
      <c r="D10305" t="s">
        <v>138</v>
      </c>
      <c r="E10305" t="s">
        <v>37</v>
      </c>
      <c r="F10305" t="s">
        <v>37</v>
      </c>
      <c r="G10305" t="s">
        <v>20</v>
      </c>
      <c r="H10305" t="s">
        <v>0</v>
      </c>
      <c r="I10305">
        <f>MONTH(Table6[[#This Row],[Loan Date]])</f>
        <v>3</v>
      </c>
      <c r="J10305" t="str">
        <f>_xlfn.XLOOKUP(Table6[[#This Row],[Numeric Month]],$N$5:$N$11,$O$5:$O$11)</f>
        <v>Mar</v>
      </c>
      <c r="K10305" t="str">
        <f>_xlfn.XLOOKUP(Table6[[#This Row],[Loan Date]],$Q$5:$Q$152,$R$5:$R$152)</f>
        <v>Wednesday</v>
      </c>
      <c r="L10305" t="str">
        <f>_xlfn.XLOOKUP(Table6[[#This Row],[Loan Date]],$Q$5:$Q$152,$S$5:$S$152)</f>
        <v>Week 9</v>
      </c>
    </row>
    <row r="10306" spans="1:12" x14ac:dyDescent="0.2">
      <c r="A10306" s="1">
        <v>44993</v>
      </c>
      <c r="B10306" t="s">
        <v>7</v>
      </c>
      <c r="C10306" s="1">
        <v>45000</v>
      </c>
      <c r="D10306" t="s">
        <v>150</v>
      </c>
      <c r="E10306" t="s">
        <v>52</v>
      </c>
      <c r="F10306" t="s">
        <v>51</v>
      </c>
      <c r="G10306" t="s">
        <v>1</v>
      </c>
      <c r="H10306" t="s">
        <v>0</v>
      </c>
      <c r="I10306">
        <f>MONTH(Table6[[#This Row],[Loan Date]])</f>
        <v>3</v>
      </c>
      <c r="J10306" t="str">
        <f>_xlfn.XLOOKUP(Table6[[#This Row],[Numeric Month]],$N$5:$N$11,$O$5:$O$11)</f>
        <v>Mar</v>
      </c>
      <c r="K10306" t="str">
        <f>_xlfn.XLOOKUP(Table6[[#This Row],[Loan Date]],$Q$5:$Q$152,$R$5:$R$152)</f>
        <v>Wednesday</v>
      </c>
      <c r="L10306" t="str">
        <f>_xlfn.XLOOKUP(Table6[[#This Row],[Loan Date]],$Q$5:$Q$152,$S$5:$S$152)</f>
        <v>Week 9</v>
      </c>
    </row>
    <row r="10307" spans="1:12" x14ac:dyDescent="0.2">
      <c r="A10307" s="1">
        <v>44993</v>
      </c>
      <c r="B10307" t="s">
        <v>107</v>
      </c>
      <c r="C10307" s="1">
        <v>45000</v>
      </c>
      <c r="D10307" t="s">
        <v>108</v>
      </c>
      <c r="E10307" t="s">
        <v>52</v>
      </c>
      <c r="F10307" t="s">
        <v>51</v>
      </c>
      <c r="G10307" t="s">
        <v>1</v>
      </c>
      <c r="H10307" t="s">
        <v>0</v>
      </c>
      <c r="I10307">
        <f>MONTH(Table6[[#This Row],[Loan Date]])</f>
        <v>3</v>
      </c>
      <c r="J10307" t="str">
        <f>_xlfn.XLOOKUP(Table6[[#This Row],[Numeric Month]],$N$5:$N$11,$O$5:$O$11)</f>
        <v>Mar</v>
      </c>
      <c r="K10307" t="str">
        <f>_xlfn.XLOOKUP(Table6[[#This Row],[Loan Date]],$Q$5:$Q$152,$R$5:$R$152)</f>
        <v>Wednesday</v>
      </c>
      <c r="L10307" t="str">
        <f>_xlfn.XLOOKUP(Table6[[#This Row],[Loan Date]],$Q$5:$Q$152,$S$5:$S$152)</f>
        <v>Week 9</v>
      </c>
    </row>
    <row r="10308" spans="1:12" x14ac:dyDescent="0.2">
      <c r="A10308" s="1">
        <v>44993</v>
      </c>
      <c r="B10308" t="s">
        <v>7</v>
      </c>
      <c r="C10308" s="1">
        <v>44993</v>
      </c>
      <c r="D10308" t="s">
        <v>618</v>
      </c>
      <c r="E10308" t="s">
        <v>168</v>
      </c>
      <c r="F10308" t="s">
        <v>168</v>
      </c>
      <c r="G10308" t="s">
        <v>20</v>
      </c>
      <c r="H10308" t="s">
        <v>0</v>
      </c>
      <c r="I10308">
        <f>MONTH(Table6[[#This Row],[Loan Date]])</f>
        <v>3</v>
      </c>
      <c r="J10308" t="str">
        <f>_xlfn.XLOOKUP(Table6[[#This Row],[Numeric Month]],$N$5:$N$11,$O$5:$O$11)</f>
        <v>Mar</v>
      </c>
      <c r="K10308" t="str">
        <f>_xlfn.XLOOKUP(Table6[[#This Row],[Loan Date]],$Q$5:$Q$152,$R$5:$R$152)</f>
        <v>Wednesday</v>
      </c>
      <c r="L10308" t="str">
        <f>_xlfn.XLOOKUP(Table6[[#This Row],[Loan Date]],$Q$5:$Q$152,$S$5:$S$152)</f>
        <v>Week 9</v>
      </c>
    </row>
    <row r="10309" spans="1:12" x14ac:dyDescent="0.2">
      <c r="A10309" s="1">
        <v>44993</v>
      </c>
      <c r="B10309" t="s">
        <v>7</v>
      </c>
      <c r="C10309" s="1">
        <v>44993</v>
      </c>
      <c r="D10309" t="s">
        <v>227</v>
      </c>
      <c r="E10309" t="s">
        <v>49</v>
      </c>
      <c r="F10309" t="s">
        <v>49</v>
      </c>
      <c r="G10309" t="s">
        <v>20</v>
      </c>
      <c r="H10309" t="s">
        <v>0</v>
      </c>
      <c r="I10309">
        <f>MONTH(Table6[[#This Row],[Loan Date]])</f>
        <v>3</v>
      </c>
      <c r="J10309" t="str">
        <f>_xlfn.XLOOKUP(Table6[[#This Row],[Numeric Month]],$N$5:$N$11,$O$5:$O$11)</f>
        <v>Mar</v>
      </c>
      <c r="K10309" t="str">
        <f>_xlfn.XLOOKUP(Table6[[#This Row],[Loan Date]],$Q$5:$Q$152,$R$5:$R$152)</f>
        <v>Wednesday</v>
      </c>
      <c r="L10309" t="str">
        <f>_xlfn.XLOOKUP(Table6[[#This Row],[Loan Date]],$Q$5:$Q$152,$S$5:$S$152)</f>
        <v>Week 9</v>
      </c>
    </row>
    <row r="10310" spans="1:12" x14ac:dyDescent="0.2">
      <c r="A10310" s="1">
        <v>44993</v>
      </c>
      <c r="B10310" t="s">
        <v>7</v>
      </c>
      <c r="C10310" s="1">
        <v>44993</v>
      </c>
      <c r="D10310" t="s">
        <v>152</v>
      </c>
      <c r="E10310" t="s">
        <v>37</v>
      </c>
      <c r="F10310" t="s">
        <v>37</v>
      </c>
      <c r="G10310" t="s">
        <v>20</v>
      </c>
      <c r="H10310" t="s">
        <v>0</v>
      </c>
      <c r="I10310">
        <f>MONTH(Table6[[#This Row],[Loan Date]])</f>
        <v>3</v>
      </c>
      <c r="J10310" t="str">
        <f>_xlfn.XLOOKUP(Table6[[#This Row],[Numeric Month]],$N$5:$N$11,$O$5:$O$11)</f>
        <v>Mar</v>
      </c>
      <c r="K10310" t="str">
        <f>_xlfn.XLOOKUP(Table6[[#This Row],[Loan Date]],$Q$5:$Q$152,$R$5:$R$152)</f>
        <v>Wednesday</v>
      </c>
      <c r="L10310" t="str">
        <f>_xlfn.XLOOKUP(Table6[[#This Row],[Loan Date]],$Q$5:$Q$152,$S$5:$S$152)</f>
        <v>Week 9</v>
      </c>
    </row>
    <row r="10311" spans="1:12" x14ac:dyDescent="0.2">
      <c r="A10311" s="1">
        <v>44993</v>
      </c>
      <c r="B10311" t="s">
        <v>5</v>
      </c>
      <c r="C10311" s="1">
        <v>45006</v>
      </c>
      <c r="D10311" t="s">
        <v>617</v>
      </c>
      <c r="E10311" t="s">
        <v>3</v>
      </c>
      <c r="F10311" t="s">
        <v>2</v>
      </c>
      <c r="G10311" t="s">
        <v>1</v>
      </c>
      <c r="H10311" t="s">
        <v>0</v>
      </c>
      <c r="I10311">
        <f>MONTH(Table6[[#This Row],[Loan Date]])</f>
        <v>3</v>
      </c>
      <c r="J10311" t="str">
        <f>_xlfn.XLOOKUP(Table6[[#This Row],[Numeric Month]],$N$5:$N$11,$O$5:$O$11)</f>
        <v>Mar</v>
      </c>
      <c r="K10311" t="str">
        <f>_xlfn.XLOOKUP(Table6[[#This Row],[Loan Date]],$Q$5:$Q$152,$R$5:$R$152)</f>
        <v>Wednesday</v>
      </c>
      <c r="L10311" t="str">
        <f>_xlfn.XLOOKUP(Table6[[#This Row],[Loan Date]],$Q$5:$Q$152,$S$5:$S$152)</f>
        <v>Week 9</v>
      </c>
    </row>
    <row r="10312" spans="1:12" x14ac:dyDescent="0.2">
      <c r="A10312" s="1">
        <v>44993</v>
      </c>
      <c r="B10312" t="s">
        <v>7</v>
      </c>
      <c r="C10312" s="1">
        <v>45007</v>
      </c>
      <c r="D10312" t="s">
        <v>616</v>
      </c>
      <c r="E10312" t="s">
        <v>15</v>
      </c>
      <c r="F10312" t="s">
        <v>14</v>
      </c>
      <c r="G10312" t="s">
        <v>1</v>
      </c>
      <c r="H10312" t="s">
        <v>0</v>
      </c>
      <c r="I10312">
        <f>MONTH(Table6[[#This Row],[Loan Date]])</f>
        <v>3</v>
      </c>
      <c r="J10312" t="str">
        <f>_xlfn.XLOOKUP(Table6[[#This Row],[Numeric Month]],$N$5:$N$11,$O$5:$O$11)</f>
        <v>Mar</v>
      </c>
      <c r="K10312" t="str">
        <f>_xlfn.XLOOKUP(Table6[[#This Row],[Loan Date]],$Q$5:$Q$152,$R$5:$R$152)</f>
        <v>Wednesday</v>
      </c>
      <c r="L10312" t="str">
        <f>_xlfn.XLOOKUP(Table6[[#This Row],[Loan Date]],$Q$5:$Q$152,$S$5:$S$152)</f>
        <v>Week 9</v>
      </c>
    </row>
    <row r="10313" spans="1:12" x14ac:dyDescent="0.2">
      <c r="A10313" s="1">
        <v>44993</v>
      </c>
      <c r="B10313" t="s">
        <v>7</v>
      </c>
      <c r="C10313" s="1">
        <v>44993</v>
      </c>
      <c r="D10313" t="s">
        <v>494</v>
      </c>
      <c r="E10313" t="s">
        <v>37</v>
      </c>
      <c r="F10313" t="s">
        <v>37</v>
      </c>
      <c r="G10313" t="s">
        <v>20</v>
      </c>
      <c r="H10313" t="s">
        <v>0</v>
      </c>
      <c r="I10313">
        <f>MONTH(Table6[[#This Row],[Loan Date]])</f>
        <v>3</v>
      </c>
      <c r="J10313" t="str">
        <f>_xlfn.XLOOKUP(Table6[[#This Row],[Numeric Month]],$N$5:$N$11,$O$5:$O$11)</f>
        <v>Mar</v>
      </c>
      <c r="K10313" t="str">
        <f>_xlfn.XLOOKUP(Table6[[#This Row],[Loan Date]],$Q$5:$Q$152,$R$5:$R$152)</f>
        <v>Wednesday</v>
      </c>
      <c r="L10313" t="str">
        <f>_xlfn.XLOOKUP(Table6[[#This Row],[Loan Date]],$Q$5:$Q$152,$S$5:$S$152)</f>
        <v>Week 9</v>
      </c>
    </row>
    <row r="10314" spans="1:12" x14ac:dyDescent="0.2">
      <c r="A10314" s="1">
        <v>44993</v>
      </c>
      <c r="B10314" t="s">
        <v>7</v>
      </c>
      <c r="C10314" s="1">
        <v>44993</v>
      </c>
      <c r="D10314" t="s">
        <v>615</v>
      </c>
      <c r="E10314" t="s">
        <v>37</v>
      </c>
      <c r="F10314" t="s">
        <v>37</v>
      </c>
      <c r="G10314" t="s">
        <v>20</v>
      </c>
      <c r="H10314" t="s">
        <v>0</v>
      </c>
      <c r="I10314">
        <f>MONTH(Table6[[#This Row],[Loan Date]])</f>
        <v>3</v>
      </c>
      <c r="J10314" t="str">
        <f>_xlfn.XLOOKUP(Table6[[#This Row],[Numeric Month]],$N$5:$N$11,$O$5:$O$11)</f>
        <v>Mar</v>
      </c>
      <c r="K10314" t="str">
        <f>_xlfn.XLOOKUP(Table6[[#This Row],[Loan Date]],$Q$5:$Q$152,$R$5:$R$152)</f>
        <v>Wednesday</v>
      </c>
      <c r="L10314" t="str">
        <f>_xlfn.XLOOKUP(Table6[[#This Row],[Loan Date]],$Q$5:$Q$152,$S$5:$S$152)</f>
        <v>Week 9</v>
      </c>
    </row>
    <row r="10315" spans="1:12" x14ac:dyDescent="0.2">
      <c r="A10315" s="1">
        <v>44993</v>
      </c>
      <c r="B10315" t="s">
        <v>7</v>
      </c>
      <c r="C10315" s="1">
        <v>45007</v>
      </c>
      <c r="D10315" t="s">
        <v>76</v>
      </c>
      <c r="E10315" t="s">
        <v>9</v>
      </c>
      <c r="F10315" t="s">
        <v>8</v>
      </c>
      <c r="G10315" t="s">
        <v>1</v>
      </c>
      <c r="H10315" t="s">
        <v>0</v>
      </c>
      <c r="I10315">
        <f>MONTH(Table6[[#This Row],[Loan Date]])</f>
        <v>3</v>
      </c>
      <c r="J10315" t="str">
        <f>_xlfn.XLOOKUP(Table6[[#This Row],[Numeric Month]],$N$5:$N$11,$O$5:$O$11)</f>
        <v>Mar</v>
      </c>
      <c r="K10315" t="str">
        <f>_xlfn.XLOOKUP(Table6[[#This Row],[Loan Date]],$Q$5:$Q$152,$R$5:$R$152)</f>
        <v>Wednesday</v>
      </c>
      <c r="L10315" t="str">
        <f>_xlfn.XLOOKUP(Table6[[#This Row],[Loan Date]],$Q$5:$Q$152,$S$5:$S$152)</f>
        <v>Week 9</v>
      </c>
    </row>
    <row r="10316" spans="1:12" x14ac:dyDescent="0.2">
      <c r="A10316" s="1">
        <v>44993</v>
      </c>
      <c r="B10316" t="s">
        <v>7</v>
      </c>
      <c r="C10316" s="1">
        <v>44993</v>
      </c>
      <c r="D10316" t="s">
        <v>57</v>
      </c>
      <c r="E10316" t="s">
        <v>37</v>
      </c>
      <c r="F10316" t="s">
        <v>37</v>
      </c>
      <c r="G10316" t="s">
        <v>20</v>
      </c>
      <c r="H10316" t="s">
        <v>0</v>
      </c>
      <c r="I10316">
        <f>MONTH(Table6[[#This Row],[Loan Date]])</f>
        <v>3</v>
      </c>
      <c r="J10316" t="str">
        <f>_xlfn.XLOOKUP(Table6[[#This Row],[Numeric Month]],$N$5:$N$11,$O$5:$O$11)</f>
        <v>Mar</v>
      </c>
      <c r="K10316" t="str">
        <f>_xlfn.XLOOKUP(Table6[[#This Row],[Loan Date]],$Q$5:$Q$152,$R$5:$R$152)</f>
        <v>Wednesday</v>
      </c>
      <c r="L10316" t="str">
        <f>_xlfn.XLOOKUP(Table6[[#This Row],[Loan Date]],$Q$5:$Q$152,$S$5:$S$152)</f>
        <v>Week 9</v>
      </c>
    </row>
    <row r="10317" spans="1:12" x14ac:dyDescent="0.2">
      <c r="A10317" s="1">
        <v>44993</v>
      </c>
      <c r="B10317" t="s">
        <v>7</v>
      </c>
      <c r="C10317" s="1">
        <v>45000</v>
      </c>
      <c r="D10317" t="s">
        <v>614</v>
      </c>
      <c r="E10317" t="s">
        <v>3</v>
      </c>
      <c r="F10317" t="s">
        <v>2</v>
      </c>
      <c r="G10317" t="s">
        <v>1</v>
      </c>
      <c r="H10317" t="s">
        <v>0</v>
      </c>
      <c r="I10317">
        <f>MONTH(Table6[[#This Row],[Loan Date]])</f>
        <v>3</v>
      </c>
      <c r="J10317" t="str">
        <f>_xlfn.XLOOKUP(Table6[[#This Row],[Numeric Month]],$N$5:$N$11,$O$5:$O$11)</f>
        <v>Mar</v>
      </c>
      <c r="K10317" t="str">
        <f>_xlfn.XLOOKUP(Table6[[#This Row],[Loan Date]],$Q$5:$Q$152,$R$5:$R$152)</f>
        <v>Wednesday</v>
      </c>
      <c r="L10317" t="str">
        <f>_xlfn.XLOOKUP(Table6[[#This Row],[Loan Date]],$Q$5:$Q$152,$S$5:$S$152)</f>
        <v>Week 9</v>
      </c>
    </row>
    <row r="10318" spans="1:12" x14ac:dyDescent="0.2">
      <c r="A10318" s="1">
        <v>44993</v>
      </c>
      <c r="B10318" t="s">
        <v>7</v>
      </c>
      <c r="C10318" s="1">
        <v>44993</v>
      </c>
      <c r="D10318" t="s">
        <v>412</v>
      </c>
      <c r="E10318" t="s">
        <v>65</v>
      </c>
      <c r="F10318" t="s">
        <v>65</v>
      </c>
      <c r="G10318" t="s">
        <v>20</v>
      </c>
      <c r="H10318" t="s">
        <v>0</v>
      </c>
      <c r="I10318">
        <f>MONTH(Table6[[#This Row],[Loan Date]])</f>
        <v>3</v>
      </c>
      <c r="J10318" t="str">
        <f>_xlfn.XLOOKUP(Table6[[#This Row],[Numeric Month]],$N$5:$N$11,$O$5:$O$11)</f>
        <v>Mar</v>
      </c>
      <c r="K10318" t="str">
        <f>_xlfn.XLOOKUP(Table6[[#This Row],[Loan Date]],$Q$5:$Q$152,$R$5:$R$152)</f>
        <v>Wednesday</v>
      </c>
      <c r="L10318" t="str">
        <f>_xlfn.XLOOKUP(Table6[[#This Row],[Loan Date]],$Q$5:$Q$152,$S$5:$S$152)</f>
        <v>Week 9</v>
      </c>
    </row>
    <row r="10319" spans="1:12" x14ac:dyDescent="0.2">
      <c r="A10319" s="1">
        <v>44993</v>
      </c>
      <c r="B10319" t="s">
        <v>5</v>
      </c>
      <c r="C10319" s="1">
        <v>44993</v>
      </c>
      <c r="D10319" t="s">
        <v>135</v>
      </c>
      <c r="E10319" t="s">
        <v>21</v>
      </c>
      <c r="F10319" t="s">
        <v>21</v>
      </c>
      <c r="G10319" t="s">
        <v>20</v>
      </c>
      <c r="H10319" t="s">
        <v>0</v>
      </c>
      <c r="I10319">
        <f>MONTH(Table6[[#This Row],[Loan Date]])</f>
        <v>3</v>
      </c>
      <c r="J10319" t="str">
        <f>_xlfn.XLOOKUP(Table6[[#This Row],[Numeric Month]],$N$5:$N$11,$O$5:$O$11)</f>
        <v>Mar</v>
      </c>
      <c r="K10319" t="str">
        <f>_xlfn.XLOOKUP(Table6[[#This Row],[Loan Date]],$Q$5:$Q$152,$R$5:$R$152)</f>
        <v>Wednesday</v>
      </c>
      <c r="L10319" t="str">
        <f>_xlfn.XLOOKUP(Table6[[#This Row],[Loan Date]],$Q$5:$Q$152,$S$5:$S$152)</f>
        <v>Week 9</v>
      </c>
    </row>
    <row r="10320" spans="1:12" x14ac:dyDescent="0.2">
      <c r="A10320" s="1">
        <v>44993</v>
      </c>
      <c r="B10320" t="s">
        <v>5</v>
      </c>
      <c r="C10320" s="1">
        <v>44993</v>
      </c>
      <c r="D10320" t="s">
        <v>302</v>
      </c>
      <c r="E10320" t="s">
        <v>23</v>
      </c>
      <c r="F10320" t="s">
        <v>23</v>
      </c>
      <c r="G10320" t="s">
        <v>20</v>
      </c>
      <c r="H10320" t="s">
        <v>0</v>
      </c>
      <c r="I10320">
        <f>MONTH(Table6[[#This Row],[Loan Date]])</f>
        <v>3</v>
      </c>
      <c r="J10320" t="str">
        <f>_xlfn.XLOOKUP(Table6[[#This Row],[Numeric Month]],$N$5:$N$11,$O$5:$O$11)</f>
        <v>Mar</v>
      </c>
      <c r="K10320" t="str">
        <f>_xlfn.XLOOKUP(Table6[[#This Row],[Loan Date]],$Q$5:$Q$152,$R$5:$R$152)</f>
        <v>Wednesday</v>
      </c>
      <c r="L10320" t="str">
        <f>_xlfn.XLOOKUP(Table6[[#This Row],[Loan Date]],$Q$5:$Q$152,$S$5:$S$152)</f>
        <v>Week 9</v>
      </c>
    </row>
    <row r="10321" spans="1:12" x14ac:dyDescent="0.2">
      <c r="A10321" s="1">
        <v>44993</v>
      </c>
      <c r="B10321" t="s">
        <v>5</v>
      </c>
      <c r="C10321" s="1">
        <v>44993</v>
      </c>
      <c r="D10321" t="s">
        <v>136</v>
      </c>
      <c r="E10321" t="s">
        <v>23</v>
      </c>
      <c r="F10321" t="s">
        <v>23</v>
      </c>
      <c r="G10321" t="s">
        <v>20</v>
      </c>
      <c r="H10321" t="s">
        <v>0</v>
      </c>
      <c r="I10321">
        <f>MONTH(Table6[[#This Row],[Loan Date]])</f>
        <v>3</v>
      </c>
      <c r="J10321" t="str">
        <f>_xlfn.XLOOKUP(Table6[[#This Row],[Numeric Month]],$N$5:$N$11,$O$5:$O$11)</f>
        <v>Mar</v>
      </c>
      <c r="K10321" t="str">
        <f>_xlfn.XLOOKUP(Table6[[#This Row],[Loan Date]],$Q$5:$Q$152,$R$5:$R$152)</f>
        <v>Wednesday</v>
      </c>
      <c r="L10321" t="str">
        <f>_xlfn.XLOOKUP(Table6[[#This Row],[Loan Date]],$Q$5:$Q$152,$S$5:$S$152)</f>
        <v>Week 9</v>
      </c>
    </row>
    <row r="10322" spans="1:12" x14ac:dyDescent="0.2">
      <c r="A10322" s="1">
        <v>44993</v>
      </c>
      <c r="B10322" t="s">
        <v>7</v>
      </c>
      <c r="C10322" s="1">
        <v>44993</v>
      </c>
      <c r="D10322" t="s">
        <v>344</v>
      </c>
      <c r="E10322" t="s">
        <v>49</v>
      </c>
      <c r="F10322" t="s">
        <v>49</v>
      </c>
      <c r="G10322" t="s">
        <v>20</v>
      </c>
      <c r="H10322" t="s">
        <v>0</v>
      </c>
      <c r="I10322">
        <f>MONTH(Table6[[#This Row],[Loan Date]])</f>
        <v>3</v>
      </c>
      <c r="J10322" t="str">
        <f>_xlfn.XLOOKUP(Table6[[#This Row],[Numeric Month]],$N$5:$N$11,$O$5:$O$11)</f>
        <v>Mar</v>
      </c>
      <c r="K10322" t="str">
        <f>_xlfn.XLOOKUP(Table6[[#This Row],[Loan Date]],$Q$5:$Q$152,$R$5:$R$152)</f>
        <v>Wednesday</v>
      </c>
      <c r="L10322" t="str">
        <f>_xlfn.XLOOKUP(Table6[[#This Row],[Loan Date]],$Q$5:$Q$152,$S$5:$S$152)</f>
        <v>Week 9</v>
      </c>
    </row>
    <row r="10323" spans="1:12" x14ac:dyDescent="0.2">
      <c r="A10323" s="1">
        <v>44993</v>
      </c>
      <c r="B10323" t="s">
        <v>7</v>
      </c>
      <c r="C10323" s="1">
        <v>44993</v>
      </c>
      <c r="D10323" t="s">
        <v>440</v>
      </c>
      <c r="E10323" t="s">
        <v>49</v>
      </c>
      <c r="F10323" t="s">
        <v>49</v>
      </c>
      <c r="G10323" t="s">
        <v>20</v>
      </c>
      <c r="H10323" t="s">
        <v>0</v>
      </c>
      <c r="I10323">
        <f>MONTH(Table6[[#This Row],[Loan Date]])</f>
        <v>3</v>
      </c>
      <c r="J10323" t="str">
        <f>_xlfn.XLOOKUP(Table6[[#This Row],[Numeric Month]],$N$5:$N$11,$O$5:$O$11)</f>
        <v>Mar</v>
      </c>
      <c r="K10323" t="str">
        <f>_xlfn.XLOOKUP(Table6[[#This Row],[Loan Date]],$Q$5:$Q$152,$R$5:$R$152)</f>
        <v>Wednesday</v>
      </c>
      <c r="L10323" t="str">
        <f>_xlfn.XLOOKUP(Table6[[#This Row],[Loan Date]],$Q$5:$Q$152,$S$5:$S$152)</f>
        <v>Week 9</v>
      </c>
    </row>
    <row r="10324" spans="1:12" x14ac:dyDescent="0.2">
      <c r="A10324" s="1">
        <v>44993</v>
      </c>
      <c r="B10324" t="s">
        <v>5</v>
      </c>
      <c r="C10324" s="1">
        <v>45000</v>
      </c>
      <c r="D10324" t="s">
        <v>150</v>
      </c>
      <c r="E10324" t="s">
        <v>52</v>
      </c>
      <c r="F10324" t="s">
        <v>51</v>
      </c>
      <c r="G10324" t="s">
        <v>1</v>
      </c>
      <c r="H10324" t="s">
        <v>0</v>
      </c>
      <c r="I10324">
        <f>MONTH(Table6[[#This Row],[Loan Date]])</f>
        <v>3</v>
      </c>
      <c r="J10324" t="str">
        <f>_xlfn.XLOOKUP(Table6[[#This Row],[Numeric Month]],$N$5:$N$11,$O$5:$O$11)</f>
        <v>Mar</v>
      </c>
      <c r="K10324" t="str">
        <f>_xlfn.XLOOKUP(Table6[[#This Row],[Loan Date]],$Q$5:$Q$152,$R$5:$R$152)</f>
        <v>Wednesday</v>
      </c>
      <c r="L10324" t="str">
        <f>_xlfn.XLOOKUP(Table6[[#This Row],[Loan Date]],$Q$5:$Q$152,$S$5:$S$152)</f>
        <v>Week 9</v>
      </c>
    </row>
    <row r="10325" spans="1:12" x14ac:dyDescent="0.2">
      <c r="A10325" s="1">
        <v>44993</v>
      </c>
      <c r="B10325" t="s">
        <v>7</v>
      </c>
      <c r="C10325" s="1">
        <v>44993</v>
      </c>
      <c r="D10325" t="s">
        <v>613</v>
      </c>
      <c r="E10325" t="s">
        <v>21</v>
      </c>
      <c r="F10325" t="s">
        <v>21</v>
      </c>
      <c r="G10325" t="s">
        <v>20</v>
      </c>
      <c r="H10325" t="s">
        <v>0</v>
      </c>
      <c r="I10325">
        <f>MONTH(Table6[[#This Row],[Loan Date]])</f>
        <v>3</v>
      </c>
      <c r="J10325" t="str">
        <f>_xlfn.XLOOKUP(Table6[[#This Row],[Numeric Month]],$N$5:$N$11,$O$5:$O$11)</f>
        <v>Mar</v>
      </c>
      <c r="K10325" t="str">
        <f>_xlfn.XLOOKUP(Table6[[#This Row],[Loan Date]],$Q$5:$Q$152,$R$5:$R$152)</f>
        <v>Wednesday</v>
      </c>
      <c r="L10325" t="str">
        <f>_xlfn.XLOOKUP(Table6[[#This Row],[Loan Date]],$Q$5:$Q$152,$S$5:$S$152)</f>
        <v>Week 9</v>
      </c>
    </row>
    <row r="10326" spans="1:12" x14ac:dyDescent="0.2">
      <c r="A10326" s="1">
        <v>44993</v>
      </c>
      <c r="B10326" t="s">
        <v>7</v>
      </c>
      <c r="C10326" s="1">
        <v>44993</v>
      </c>
      <c r="D10326" t="s">
        <v>200</v>
      </c>
      <c r="E10326" t="s">
        <v>23</v>
      </c>
      <c r="F10326" t="s">
        <v>23</v>
      </c>
      <c r="G10326" t="s">
        <v>20</v>
      </c>
      <c r="H10326" t="s">
        <v>0</v>
      </c>
      <c r="I10326">
        <f>MONTH(Table6[[#This Row],[Loan Date]])</f>
        <v>3</v>
      </c>
      <c r="J10326" t="str">
        <f>_xlfn.XLOOKUP(Table6[[#This Row],[Numeric Month]],$N$5:$N$11,$O$5:$O$11)</f>
        <v>Mar</v>
      </c>
      <c r="K10326" t="str">
        <f>_xlfn.XLOOKUP(Table6[[#This Row],[Loan Date]],$Q$5:$Q$152,$R$5:$R$152)</f>
        <v>Wednesday</v>
      </c>
      <c r="L10326" t="str">
        <f>_xlfn.XLOOKUP(Table6[[#This Row],[Loan Date]],$Q$5:$Q$152,$S$5:$S$152)</f>
        <v>Week 9</v>
      </c>
    </row>
    <row r="10327" spans="1:12" x14ac:dyDescent="0.2">
      <c r="A10327" s="1">
        <v>44993</v>
      </c>
      <c r="B10327" t="s">
        <v>7</v>
      </c>
      <c r="C10327" s="1">
        <v>44993</v>
      </c>
      <c r="D10327" t="s">
        <v>62</v>
      </c>
      <c r="E10327" t="s">
        <v>41</v>
      </c>
      <c r="F10327" t="s">
        <v>40</v>
      </c>
      <c r="G10327" t="s">
        <v>39</v>
      </c>
      <c r="H10327" t="s">
        <v>0</v>
      </c>
      <c r="I10327">
        <f>MONTH(Table6[[#This Row],[Loan Date]])</f>
        <v>3</v>
      </c>
      <c r="J10327" t="str">
        <f>_xlfn.XLOOKUP(Table6[[#This Row],[Numeric Month]],$N$5:$N$11,$O$5:$O$11)</f>
        <v>Mar</v>
      </c>
      <c r="K10327" t="str">
        <f>_xlfn.XLOOKUP(Table6[[#This Row],[Loan Date]],$Q$5:$Q$152,$R$5:$R$152)</f>
        <v>Wednesday</v>
      </c>
      <c r="L10327" t="str">
        <f>_xlfn.XLOOKUP(Table6[[#This Row],[Loan Date]],$Q$5:$Q$152,$S$5:$S$152)</f>
        <v>Week 9</v>
      </c>
    </row>
    <row r="10328" spans="1:12" x14ac:dyDescent="0.2">
      <c r="A10328" s="1">
        <v>44993</v>
      </c>
      <c r="B10328" t="s">
        <v>7</v>
      </c>
      <c r="C10328" s="1">
        <v>44993</v>
      </c>
      <c r="D10328" t="s">
        <v>543</v>
      </c>
      <c r="E10328" t="s">
        <v>162</v>
      </c>
      <c r="F10328" t="s">
        <v>162</v>
      </c>
      <c r="G10328" t="s">
        <v>11</v>
      </c>
      <c r="H10328" t="s">
        <v>0</v>
      </c>
      <c r="I10328">
        <f>MONTH(Table6[[#This Row],[Loan Date]])</f>
        <v>3</v>
      </c>
      <c r="J10328" t="str">
        <f>_xlfn.XLOOKUP(Table6[[#This Row],[Numeric Month]],$N$5:$N$11,$O$5:$O$11)</f>
        <v>Mar</v>
      </c>
      <c r="K10328" t="str">
        <f>_xlfn.XLOOKUP(Table6[[#This Row],[Loan Date]],$Q$5:$Q$152,$R$5:$R$152)</f>
        <v>Wednesday</v>
      </c>
      <c r="L10328" t="str">
        <f>_xlfn.XLOOKUP(Table6[[#This Row],[Loan Date]],$Q$5:$Q$152,$S$5:$S$152)</f>
        <v>Week 9</v>
      </c>
    </row>
    <row r="10329" spans="1:12" x14ac:dyDescent="0.2">
      <c r="A10329" s="1">
        <v>44993</v>
      </c>
      <c r="B10329" t="s">
        <v>7</v>
      </c>
      <c r="C10329" s="1">
        <v>45007</v>
      </c>
      <c r="D10329" t="s">
        <v>612</v>
      </c>
      <c r="E10329" t="s">
        <v>52</v>
      </c>
      <c r="F10329" t="s">
        <v>51</v>
      </c>
      <c r="G10329" t="s">
        <v>1</v>
      </c>
      <c r="H10329" t="s">
        <v>0</v>
      </c>
      <c r="I10329">
        <f>MONTH(Table6[[#This Row],[Loan Date]])</f>
        <v>3</v>
      </c>
      <c r="J10329" t="str">
        <f>_xlfn.XLOOKUP(Table6[[#This Row],[Numeric Month]],$N$5:$N$11,$O$5:$O$11)</f>
        <v>Mar</v>
      </c>
      <c r="K10329" t="str">
        <f>_xlfn.XLOOKUP(Table6[[#This Row],[Loan Date]],$Q$5:$Q$152,$R$5:$R$152)</f>
        <v>Wednesday</v>
      </c>
      <c r="L10329" t="str">
        <f>_xlfn.XLOOKUP(Table6[[#This Row],[Loan Date]],$Q$5:$Q$152,$S$5:$S$152)</f>
        <v>Week 9</v>
      </c>
    </row>
    <row r="10330" spans="1:12" x14ac:dyDescent="0.2">
      <c r="A10330" s="1">
        <v>44993</v>
      </c>
      <c r="B10330" t="s">
        <v>7</v>
      </c>
      <c r="C10330" s="1">
        <v>45007</v>
      </c>
      <c r="D10330" t="s">
        <v>611</v>
      </c>
      <c r="E10330" t="s">
        <v>9</v>
      </c>
      <c r="F10330" t="s">
        <v>8</v>
      </c>
      <c r="G10330" t="s">
        <v>1</v>
      </c>
      <c r="H10330" t="s">
        <v>0</v>
      </c>
      <c r="I10330">
        <f>MONTH(Table6[[#This Row],[Loan Date]])</f>
        <v>3</v>
      </c>
      <c r="J10330" t="str">
        <f>_xlfn.XLOOKUP(Table6[[#This Row],[Numeric Month]],$N$5:$N$11,$O$5:$O$11)</f>
        <v>Mar</v>
      </c>
      <c r="K10330" t="str">
        <f>_xlfn.XLOOKUP(Table6[[#This Row],[Loan Date]],$Q$5:$Q$152,$R$5:$R$152)</f>
        <v>Wednesday</v>
      </c>
      <c r="L10330" t="str">
        <f>_xlfn.XLOOKUP(Table6[[#This Row],[Loan Date]],$Q$5:$Q$152,$S$5:$S$152)</f>
        <v>Week 9</v>
      </c>
    </row>
    <row r="10331" spans="1:12" x14ac:dyDescent="0.2">
      <c r="A10331" s="1">
        <v>44993</v>
      </c>
      <c r="B10331" t="s">
        <v>5</v>
      </c>
      <c r="C10331" s="1">
        <v>44993</v>
      </c>
      <c r="D10331" t="s">
        <v>472</v>
      </c>
      <c r="E10331" t="s">
        <v>37</v>
      </c>
      <c r="F10331" t="s">
        <v>37</v>
      </c>
      <c r="G10331" t="s">
        <v>20</v>
      </c>
      <c r="H10331" t="s">
        <v>0</v>
      </c>
      <c r="I10331">
        <f>MONTH(Table6[[#This Row],[Loan Date]])</f>
        <v>3</v>
      </c>
      <c r="J10331" t="str">
        <f>_xlfn.XLOOKUP(Table6[[#This Row],[Numeric Month]],$N$5:$N$11,$O$5:$O$11)</f>
        <v>Mar</v>
      </c>
      <c r="K10331" t="str">
        <f>_xlfn.XLOOKUP(Table6[[#This Row],[Loan Date]],$Q$5:$Q$152,$R$5:$R$152)</f>
        <v>Wednesday</v>
      </c>
      <c r="L10331" t="str">
        <f>_xlfn.XLOOKUP(Table6[[#This Row],[Loan Date]],$Q$5:$Q$152,$S$5:$S$152)</f>
        <v>Week 9</v>
      </c>
    </row>
    <row r="10332" spans="1:12" x14ac:dyDescent="0.2">
      <c r="A10332" s="1">
        <v>44993</v>
      </c>
      <c r="B10332" t="s">
        <v>5</v>
      </c>
      <c r="C10332" s="1">
        <v>44993</v>
      </c>
      <c r="D10332" t="s">
        <v>55</v>
      </c>
      <c r="E10332" t="s">
        <v>37</v>
      </c>
      <c r="F10332" t="s">
        <v>37</v>
      </c>
      <c r="G10332" t="s">
        <v>20</v>
      </c>
      <c r="H10332" t="s">
        <v>0</v>
      </c>
      <c r="I10332">
        <f>MONTH(Table6[[#This Row],[Loan Date]])</f>
        <v>3</v>
      </c>
      <c r="J10332" t="str">
        <f>_xlfn.XLOOKUP(Table6[[#This Row],[Numeric Month]],$N$5:$N$11,$O$5:$O$11)</f>
        <v>Mar</v>
      </c>
      <c r="K10332" t="str">
        <f>_xlfn.XLOOKUP(Table6[[#This Row],[Loan Date]],$Q$5:$Q$152,$R$5:$R$152)</f>
        <v>Wednesday</v>
      </c>
      <c r="L10332" t="str">
        <f>_xlfn.XLOOKUP(Table6[[#This Row],[Loan Date]],$Q$5:$Q$152,$S$5:$S$152)</f>
        <v>Week 9</v>
      </c>
    </row>
    <row r="10333" spans="1:12" x14ac:dyDescent="0.2">
      <c r="A10333" s="1">
        <v>44993</v>
      </c>
      <c r="B10333" t="s">
        <v>7</v>
      </c>
      <c r="C10333" s="1">
        <v>44993</v>
      </c>
      <c r="D10333" t="s">
        <v>110</v>
      </c>
      <c r="E10333" t="s">
        <v>23</v>
      </c>
      <c r="F10333" t="s">
        <v>23</v>
      </c>
      <c r="G10333" t="s">
        <v>20</v>
      </c>
      <c r="H10333" t="s">
        <v>0</v>
      </c>
      <c r="I10333">
        <f>MONTH(Table6[[#This Row],[Loan Date]])</f>
        <v>3</v>
      </c>
      <c r="J10333" t="str">
        <f>_xlfn.XLOOKUP(Table6[[#This Row],[Numeric Month]],$N$5:$N$11,$O$5:$O$11)</f>
        <v>Mar</v>
      </c>
      <c r="K10333" t="str">
        <f>_xlfn.XLOOKUP(Table6[[#This Row],[Loan Date]],$Q$5:$Q$152,$R$5:$R$152)</f>
        <v>Wednesday</v>
      </c>
      <c r="L10333" t="str">
        <f>_xlfn.XLOOKUP(Table6[[#This Row],[Loan Date]],$Q$5:$Q$152,$S$5:$S$152)</f>
        <v>Week 9</v>
      </c>
    </row>
    <row r="10334" spans="1:12" x14ac:dyDescent="0.2">
      <c r="A10334" s="1">
        <v>44993</v>
      </c>
      <c r="B10334" t="s">
        <v>7</v>
      </c>
      <c r="C10334" s="1">
        <v>44993</v>
      </c>
      <c r="D10334" t="s">
        <v>111</v>
      </c>
      <c r="E10334" t="s">
        <v>21</v>
      </c>
      <c r="F10334" t="s">
        <v>21</v>
      </c>
      <c r="G10334" t="s">
        <v>20</v>
      </c>
      <c r="H10334" t="s">
        <v>0</v>
      </c>
      <c r="I10334">
        <f>MONTH(Table6[[#This Row],[Loan Date]])</f>
        <v>3</v>
      </c>
      <c r="J10334" t="str">
        <f>_xlfn.XLOOKUP(Table6[[#This Row],[Numeric Month]],$N$5:$N$11,$O$5:$O$11)</f>
        <v>Mar</v>
      </c>
      <c r="K10334" t="str">
        <f>_xlfn.XLOOKUP(Table6[[#This Row],[Loan Date]],$Q$5:$Q$152,$R$5:$R$152)</f>
        <v>Wednesday</v>
      </c>
      <c r="L10334" t="str">
        <f>_xlfn.XLOOKUP(Table6[[#This Row],[Loan Date]],$Q$5:$Q$152,$S$5:$S$152)</f>
        <v>Week 9</v>
      </c>
    </row>
    <row r="10335" spans="1:12" x14ac:dyDescent="0.2">
      <c r="A10335" s="1">
        <v>44993</v>
      </c>
      <c r="B10335" t="s">
        <v>7</v>
      </c>
      <c r="C10335" s="1">
        <v>44993</v>
      </c>
      <c r="D10335" t="s">
        <v>103</v>
      </c>
      <c r="E10335" t="s">
        <v>23</v>
      </c>
      <c r="F10335" t="s">
        <v>23</v>
      </c>
      <c r="G10335" t="s">
        <v>20</v>
      </c>
      <c r="H10335" t="s">
        <v>0</v>
      </c>
      <c r="I10335">
        <f>MONTH(Table6[[#This Row],[Loan Date]])</f>
        <v>3</v>
      </c>
      <c r="J10335" t="str">
        <f>_xlfn.XLOOKUP(Table6[[#This Row],[Numeric Month]],$N$5:$N$11,$O$5:$O$11)</f>
        <v>Mar</v>
      </c>
      <c r="K10335" t="str">
        <f>_xlfn.XLOOKUP(Table6[[#This Row],[Loan Date]],$Q$5:$Q$152,$R$5:$R$152)</f>
        <v>Wednesday</v>
      </c>
      <c r="L10335" t="str">
        <f>_xlfn.XLOOKUP(Table6[[#This Row],[Loan Date]],$Q$5:$Q$152,$S$5:$S$152)</f>
        <v>Week 9</v>
      </c>
    </row>
    <row r="10336" spans="1:12" x14ac:dyDescent="0.2">
      <c r="A10336" s="1">
        <v>44993</v>
      </c>
      <c r="B10336" t="s">
        <v>7</v>
      </c>
      <c r="C10336" s="1">
        <v>44993</v>
      </c>
      <c r="D10336" t="s">
        <v>200</v>
      </c>
      <c r="E10336" t="s">
        <v>23</v>
      </c>
      <c r="F10336" t="s">
        <v>23</v>
      </c>
      <c r="G10336" t="s">
        <v>20</v>
      </c>
      <c r="H10336" t="s">
        <v>0</v>
      </c>
      <c r="I10336">
        <f>MONTH(Table6[[#This Row],[Loan Date]])</f>
        <v>3</v>
      </c>
      <c r="J10336" t="str">
        <f>_xlfn.XLOOKUP(Table6[[#This Row],[Numeric Month]],$N$5:$N$11,$O$5:$O$11)</f>
        <v>Mar</v>
      </c>
      <c r="K10336" t="str">
        <f>_xlfn.XLOOKUP(Table6[[#This Row],[Loan Date]],$Q$5:$Q$152,$R$5:$R$152)</f>
        <v>Wednesday</v>
      </c>
      <c r="L10336" t="str">
        <f>_xlfn.XLOOKUP(Table6[[#This Row],[Loan Date]],$Q$5:$Q$152,$S$5:$S$152)</f>
        <v>Week 9</v>
      </c>
    </row>
    <row r="10337" spans="1:12" x14ac:dyDescent="0.2">
      <c r="A10337" s="1">
        <v>44993</v>
      </c>
      <c r="B10337" t="s">
        <v>7</v>
      </c>
      <c r="C10337" s="1">
        <v>44993</v>
      </c>
      <c r="D10337" t="s">
        <v>383</v>
      </c>
      <c r="E10337" t="s">
        <v>21</v>
      </c>
      <c r="F10337" t="s">
        <v>21</v>
      </c>
      <c r="G10337" t="s">
        <v>20</v>
      </c>
      <c r="H10337" t="s">
        <v>0</v>
      </c>
      <c r="I10337">
        <f>MONTH(Table6[[#This Row],[Loan Date]])</f>
        <v>3</v>
      </c>
      <c r="J10337" t="str">
        <f>_xlfn.XLOOKUP(Table6[[#This Row],[Numeric Month]],$N$5:$N$11,$O$5:$O$11)</f>
        <v>Mar</v>
      </c>
      <c r="K10337" t="str">
        <f>_xlfn.XLOOKUP(Table6[[#This Row],[Loan Date]],$Q$5:$Q$152,$R$5:$R$152)</f>
        <v>Wednesday</v>
      </c>
      <c r="L10337" t="str">
        <f>_xlfn.XLOOKUP(Table6[[#This Row],[Loan Date]],$Q$5:$Q$152,$S$5:$S$152)</f>
        <v>Week 9</v>
      </c>
    </row>
    <row r="10338" spans="1:12" x14ac:dyDescent="0.2">
      <c r="A10338" s="1">
        <v>44993</v>
      </c>
      <c r="B10338" t="s">
        <v>7</v>
      </c>
      <c r="C10338" s="1">
        <v>44993</v>
      </c>
      <c r="D10338" t="s">
        <v>165</v>
      </c>
      <c r="E10338" t="s">
        <v>21</v>
      </c>
      <c r="F10338" t="s">
        <v>21</v>
      </c>
      <c r="G10338" t="s">
        <v>20</v>
      </c>
      <c r="H10338" t="s">
        <v>0</v>
      </c>
      <c r="I10338">
        <f>MONTH(Table6[[#This Row],[Loan Date]])</f>
        <v>3</v>
      </c>
      <c r="J10338" t="str">
        <f>_xlfn.XLOOKUP(Table6[[#This Row],[Numeric Month]],$N$5:$N$11,$O$5:$O$11)</f>
        <v>Mar</v>
      </c>
      <c r="K10338" t="str">
        <f>_xlfn.XLOOKUP(Table6[[#This Row],[Loan Date]],$Q$5:$Q$152,$R$5:$R$152)</f>
        <v>Wednesday</v>
      </c>
      <c r="L10338" t="str">
        <f>_xlfn.XLOOKUP(Table6[[#This Row],[Loan Date]],$Q$5:$Q$152,$S$5:$S$152)</f>
        <v>Week 9</v>
      </c>
    </row>
    <row r="10339" spans="1:12" x14ac:dyDescent="0.2">
      <c r="A10339" s="1">
        <v>44993</v>
      </c>
      <c r="B10339" t="s">
        <v>7</v>
      </c>
      <c r="C10339" s="1">
        <v>44993</v>
      </c>
      <c r="D10339" t="s">
        <v>24</v>
      </c>
      <c r="E10339" t="s">
        <v>23</v>
      </c>
      <c r="F10339" t="s">
        <v>23</v>
      </c>
      <c r="G10339" t="s">
        <v>20</v>
      </c>
      <c r="H10339" t="s">
        <v>0</v>
      </c>
      <c r="I10339">
        <f>MONTH(Table6[[#This Row],[Loan Date]])</f>
        <v>3</v>
      </c>
      <c r="J10339" t="str">
        <f>_xlfn.XLOOKUP(Table6[[#This Row],[Numeric Month]],$N$5:$N$11,$O$5:$O$11)</f>
        <v>Mar</v>
      </c>
      <c r="K10339" t="str">
        <f>_xlfn.XLOOKUP(Table6[[#This Row],[Loan Date]],$Q$5:$Q$152,$R$5:$R$152)</f>
        <v>Wednesday</v>
      </c>
      <c r="L10339" t="str">
        <f>_xlfn.XLOOKUP(Table6[[#This Row],[Loan Date]],$Q$5:$Q$152,$S$5:$S$152)</f>
        <v>Week 9</v>
      </c>
    </row>
    <row r="10340" spans="1:12" x14ac:dyDescent="0.2">
      <c r="A10340" s="1">
        <v>44993</v>
      </c>
      <c r="B10340" t="s">
        <v>7</v>
      </c>
      <c r="C10340" s="1">
        <v>44993</v>
      </c>
      <c r="D10340" t="s">
        <v>27</v>
      </c>
      <c r="E10340" t="s">
        <v>21</v>
      </c>
      <c r="F10340" t="s">
        <v>21</v>
      </c>
      <c r="G10340" t="s">
        <v>20</v>
      </c>
      <c r="H10340" t="s">
        <v>0</v>
      </c>
      <c r="I10340">
        <f>MONTH(Table6[[#This Row],[Loan Date]])</f>
        <v>3</v>
      </c>
      <c r="J10340" t="str">
        <f>_xlfn.XLOOKUP(Table6[[#This Row],[Numeric Month]],$N$5:$N$11,$O$5:$O$11)</f>
        <v>Mar</v>
      </c>
      <c r="K10340" t="str">
        <f>_xlfn.XLOOKUP(Table6[[#This Row],[Loan Date]],$Q$5:$Q$152,$R$5:$R$152)</f>
        <v>Wednesday</v>
      </c>
      <c r="L10340" t="str">
        <f>_xlfn.XLOOKUP(Table6[[#This Row],[Loan Date]],$Q$5:$Q$152,$S$5:$S$152)</f>
        <v>Week 9</v>
      </c>
    </row>
    <row r="10341" spans="1:12" x14ac:dyDescent="0.2">
      <c r="A10341" s="1">
        <v>44993</v>
      </c>
      <c r="B10341" t="s">
        <v>7</v>
      </c>
      <c r="C10341" s="1">
        <v>44993</v>
      </c>
      <c r="D10341" t="s">
        <v>29</v>
      </c>
      <c r="E10341" t="s">
        <v>23</v>
      </c>
      <c r="F10341" t="s">
        <v>23</v>
      </c>
      <c r="G10341" t="s">
        <v>20</v>
      </c>
      <c r="H10341" t="s">
        <v>0</v>
      </c>
      <c r="I10341">
        <f>MONTH(Table6[[#This Row],[Loan Date]])</f>
        <v>3</v>
      </c>
      <c r="J10341" t="str">
        <f>_xlfn.XLOOKUP(Table6[[#This Row],[Numeric Month]],$N$5:$N$11,$O$5:$O$11)</f>
        <v>Mar</v>
      </c>
      <c r="K10341" t="str">
        <f>_xlfn.XLOOKUP(Table6[[#This Row],[Loan Date]],$Q$5:$Q$152,$R$5:$R$152)</f>
        <v>Wednesday</v>
      </c>
      <c r="L10341" t="str">
        <f>_xlfn.XLOOKUP(Table6[[#This Row],[Loan Date]],$Q$5:$Q$152,$S$5:$S$152)</f>
        <v>Week 9</v>
      </c>
    </row>
    <row r="10342" spans="1:12" x14ac:dyDescent="0.2">
      <c r="A10342" s="1">
        <v>44993</v>
      </c>
      <c r="B10342" t="s">
        <v>7</v>
      </c>
      <c r="C10342" s="1">
        <v>44993</v>
      </c>
      <c r="D10342" t="s">
        <v>302</v>
      </c>
      <c r="E10342" t="s">
        <v>23</v>
      </c>
      <c r="F10342" t="s">
        <v>23</v>
      </c>
      <c r="G10342" t="s">
        <v>20</v>
      </c>
      <c r="H10342" t="s">
        <v>0</v>
      </c>
      <c r="I10342">
        <f>MONTH(Table6[[#This Row],[Loan Date]])</f>
        <v>3</v>
      </c>
      <c r="J10342" t="str">
        <f>_xlfn.XLOOKUP(Table6[[#This Row],[Numeric Month]],$N$5:$N$11,$O$5:$O$11)</f>
        <v>Mar</v>
      </c>
      <c r="K10342" t="str">
        <f>_xlfn.XLOOKUP(Table6[[#This Row],[Loan Date]],$Q$5:$Q$152,$R$5:$R$152)</f>
        <v>Wednesday</v>
      </c>
      <c r="L10342" t="str">
        <f>_xlfn.XLOOKUP(Table6[[#This Row],[Loan Date]],$Q$5:$Q$152,$S$5:$S$152)</f>
        <v>Week 9</v>
      </c>
    </row>
    <row r="10343" spans="1:12" x14ac:dyDescent="0.2">
      <c r="A10343" s="1">
        <v>44993</v>
      </c>
      <c r="B10343" t="s">
        <v>7</v>
      </c>
      <c r="C10343" s="1">
        <v>44993</v>
      </c>
      <c r="D10343" t="s">
        <v>428</v>
      </c>
      <c r="E10343" t="s">
        <v>37</v>
      </c>
      <c r="F10343" t="s">
        <v>37</v>
      </c>
      <c r="G10343" t="s">
        <v>20</v>
      </c>
      <c r="H10343" t="s">
        <v>0</v>
      </c>
      <c r="I10343">
        <f>MONTH(Table6[[#This Row],[Loan Date]])</f>
        <v>3</v>
      </c>
      <c r="J10343" t="str">
        <f>_xlfn.XLOOKUP(Table6[[#This Row],[Numeric Month]],$N$5:$N$11,$O$5:$O$11)</f>
        <v>Mar</v>
      </c>
      <c r="K10343" t="str">
        <f>_xlfn.XLOOKUP(Table6[[#This Row],[Loan Date]],$Q$5:$Q$152,$R$5:$R$152)</f>
        <v>Wednesday</v>
      </c>
      <c r="L10343" t="str">
        <f>_xlfn.XLOOKUP(Table6[[#This Row],[Loan Date]],$Q$5:$Q$152,$S$5:$S$152)</f>
        <v>Week 9</v>
      </c>
    </row>
    <row r="10344" spans="1:12" x14ac:dyDescent="0.2">
      <c r="A10344" s="1">
        <v>44993</v>
      </c>
      <c r="B10344" t="s">
        <v>7</v>
      </c>
      <c r="C10344" s="1">
        <v>44993</v>
      </c>
      <c r="D10344" t="s">
        <v>129</v>
      </c>
      <c r="E10344" t="s">
        <v>37</v>
      </c>
      <c r="F10344" t="s">
        <v>37</v>
      </c>
      <c r="G10344" t="s">
        <v>20</v>
      </c>
      <c r="H10344" t="s">
        <v>0</v>
      </c>
      <c r="I10344">
        <f>MONTH(Table6[[#This Row],[Loan Date]])</f>
        <v>3</v>
      </c>
      <c r="J10344" t="str">
        <f>_xlfn.XLOOKUP(Table6[[#This Row],[Numeric Month]],$N$5:$N$11,$O$5:$O$11)</f>
        <v>Mar</v>
      </c>
      <c r="K10344" t="str">
        <f>_xlfn.XLOOKUP(Table6[[#This Row],[Loan Date]],$Q$5:$Q$152,$R$5:$R$152)</f>
        <v>Wednesday</v>
      </c>
      <c r="L10344" t="str">
        <f>_xlfn.XLOOKUP(Table6[[#This Row],[Loan Date]],$Q$5:$Q$152,$S$5:$S$152)</f>
        <v>Week 9</v>
      </c>
    </row>
    <row r="10345" spans="1:12" x14ac:dyDescent="0.2">
      <c r="A10345" s="1">
        <v>44993</v>
      </c>
      <c r="B10345" t="s">
        <v>7</v>
      </c>
      <c r="C10345" s="1">
        <v>44993</v>
      </c>
      <c r="D10345" t="s">
        <v>610</v>
      </c>
      <c r="E10345" t="s">
        <v>21</v>
      </c>
      <c r="F10345" t="s">
        <v>21</v>
      </c>
      <c r="G10345" t="s">
        <v>20</v>
      </c>
      <c r="H10345" t="s">
        <v>0</v>
      </c>
      <c r="I10345">
        <f>MONTH(Table6[[#This Row],[Loan Date]])</f>
        <v>3</v>
      </c>
      <c r="J10345" t="str">
        <f>_xlfn.XLOOKUP(Table6[[#This Row],[Numeric Month]],$N$5:$N$11,$O$5:$O$11)</f>
        <v>Mar</v>
      </c>
      <c r="K10345" t="str">
        <f>_xlfn.XLOOKUP(Table6[[#This Row],[Loan Date]],$Q$5:$Q$152,$R$5:$R$152)</f>
        <v>Wednesday</v>
      </c>
      <c r="L10345" t="str">
        <f>_xlfn.XLOOKUP(Table6[[#This Row],[Loan Date]],$Q$5:$Q$152,$S$5:$S$152)</f>
        <v>Week 9</v>
      </c>
    </row>
    <row r="10346" spans="1:12" x14ac:dyDescent="0.2">
      <c r="A10346" s="1">
        <v>44993</v>
      </c>
      <c r="B10346" t="s">
        <v>7</v>
      </c>
      <c r="C10346" s="1">
        <v>44993</v>
      </c>
      <c r="D10346" t="s">
        <v>174</v>
      </c>
      <c r="E10346" t="s">
        <v>23</v>
      </c>
      <c r="F10346" t="s">
        <v>23</v>
      </c>
      <c r="G10346" t="s">
        <v>20</v>
      </c>
      <c r="H10346" t="s">
        <v>0</v>
      </c>
      <c r="I10346">
        <f>MONTH(Table6[[#This Row],[Loan Date]])</f>
        <v>3</v>
      </c>
      <c r="J10346" t="str">
        <f>_xlfn.XLOOKUP(Table6[[#This Row],[Numeric Month]],$N$5:$N$11,$O$5:$O$11)</f>
        <v>Mar</v>
      </c>
      <c r="K10346" t="str">
        <f>_xlfn.XLOOKUP(Table6[[#This Row],[Loan Date]],$Q$5:$Q$152,$R$5:$R$152)</f>
        <v>Wednesday</v>
      </c>
      <c r="L10346" t="str">
        <f>_xlfn.XLOOKUP(Table6[[#This Row],[Loan Date]],$Q$5:$Q$152,$S$5:$S$152)</f>
        <v>Week 9</v>
      </c>
    </row>
    <row r="10347" spans="1:12" x14ac:dyDescent="0.2">
      <c r="A10347" s="1">
        <v>44993</v>
      </c>
      <c r="B10347" t="s">
        <v>7</v>
      </c>
      <c r="C10347" s="1">
        <v>44993</v>
      </c>
      <c r="D10347" t="s">
        <v>379</v>
      </c>
      <c r="E10347" t="s">
        <v>65</v>
      </c>
      <c r="F10347" t="s">
        <v>65</v>
      </c>
      <c r="G10347" t="s">
        <v>20</v>
      </c>
      <c r="H10347" t="s">
        <v>0</v>
      </c>
      <c r="I10347">
        <f>MONTH(Table6[[#This Row],[Loan Date]])</f>
        <v>3</v>
      </c>
      <c r="J10347" t="str">
        <f>_xlfn.XLOOKUP(Table6[[#This Row],[Numeric Month]],$N$5:$N$11,$O$5:$O$11)</f>
        <v>Mar</v>
      </c>
      <c r="K10347" t="str">
        <f>_xlfn.XLOOKUP(Table6[[#This Row],[Loan Date]],$Q$5:$Q$152,$R$5:$R$152)</f>
        <v>Wednesday</v>
      </c>
      <c r="L10347" t="str">
        <f>_xlfn.XLOOKUP(Table6[[#This Row],[Loan Date]],$Q$5:$Q$152,$S$5:$S$152)</f>
        <v>Week 9</v>
      </c>
    </row>
    <row r="10348" spans="1:12" x14ac:dyDescent="0.2">
      <c r="A10348" s="1">
        <v>44993</v>
      </c>
      <c r="B10348" t="s">
        <v>7</v>
      </c>
      <c r="C10348" s="1">
        <v>44993</v>
      </c>
      <c r="D10348" t="s">
        <v>64</v>
      </c>
      <c r="E10348" t="s">
        <v>23</v>
      </c>
      <c r="F10348" t="s">
        <v>23</v>
      </c>
      <c r="G10348" t="s">
        <v>20</v>
      </c>
      <c r="H10348" t="s">
        <v>0</v>
      </c>
      <c r="I10348">
        <f>MONTH(Table6[[#This Row],[Loan Date]])</f>
        <v>3</v>
      </c>
      <c r="J10348" t="str">
        <f>_xlfn.XLOOKUP(Table6[[#This Row],[Numeric Month]],$N$5:$N$11,$O$5:$O$11)</f>
        <v>Mar</v>
      </c>
      <c r="K10348" t="str">
        <f>_xlfn.XLOOKUP(Table6[[#This Row],[Loan Date]],$Q$5:$Q$152,$R$5:$R$152)</f>
        <v>Wednesday</v>
      </c>
      <c r="L10348" t="str">
        <f>_xlfn.XLOOKUP(Table6[[#This Row],[Loan Date]],$Q$5:$Q$152,$S$5:$S$152)</f>
        <v>Week 9</v>
      </c>
    </row>
    <row r="10349" spans="1:12" x14ac:dyDescent="0.2">
      <c r="A10349" s="1">
        <v>44993</v>
      </c>
      <c r="B10349" t="s">
        <v>5</v>
      </c>
      <c r="C10349" s="1">
        <v>44993</v>
      </c>
      <c r="D10349" t="s">
        <v>609</v>
      </c>
      <c r="E10349" t="s">
        <v>23</v>
      </c>
      <c r="F10349" t="s">
        <v>23</v>
      </c>
      <c r="G10349" t="s">
        <v>20</v>
      </c>
      <c r="H10349" t="s">
        <v>0</v>
      </c>
      <c r="I10349">
        <f>MONTH(Table6[[#This Row],[Loan Date]])</f>
        <v>3</v>
      </c>
      <c r="J10349" t="str">
        <f>_xlfn.XLOOKUP(Table6[[#This Row],[Numeric Month]],$N$5:$N$11,$O$5:$O$11)</f>
        <v>Mar</v>
      </c>
      <c r="K10349" t="str">
        <f>_xlfn.XLOOKUP(Table6[[#This Row],[Loan Date]],$Q$5:$Q$152,$R$5:$R$152)</f>
        <v>Wednesday</v>
      </c>
      <c r="L10349" t="str">
        <f>_xlfn.XLOOKUP(Table6[[#This Row],[Loan Date]],$Q$5:$Q$152,$S$5:$S$152)</f>
        <v>Week 9</v>
      </c>
    </row>
    <row r="10350" spans="1:12" x14ac:dyDescent="0.2">
      <c r="A10350" s="1">
        <v>44993</v>
      </c>
      <c r="B10350" t="s">
        <v>7</v>
      </c>
      <c r="C10350" s="1">
        <v>44993</v>
      </c>
      <c r="D10350" t="s">
        <v>149</v>
      </c>
      <c r="E10350" t="s">
        <v>148</v>
      </c>
      <c r="F10350" t="s">
        <v>147</v>
      </c>
      <c r="G10350" t="s">
        <v>20</v>
      </c>
      <c r="H10350" t="s">
        <v>0</v>
      </c>
      <c r="I10350">
        <f>MONTH(Table6[[#This Row],[Loan Date]])</f>
        <v>3</v>
      </c>
      <c r="J10350" t="str">
        <f>_xlfn.XLOOKUP(Table6[[#This Row],[Numeric Month]],$N$5:$N$11,$O$5:$O$11)</f>
        <v>Mar</v>
      </c>
      <c r="K10350" t="str">
        <f>_xlfn.XLOOKUP(Table6[[#This Row],[Loan Date]],$Q$5:$Q$152,$R$5:$R$152)</f>
        <v>Wednesday</v>
      </c>
      <c r="L10350" t="str">
        <f>_xlfn.XLOOKUP(Table6[[#This Row],[Loan Date]],$Q$5:$Q$152,$S$5:$S$152)</f>
        <v>Week 9</v>
      </c>
    </row>
    <row r="10351" spans="1:12" x14ac:dyDescent="0.2">
      <c r="A10351" s="1">
        <v>44993</v>
      </c>
      <c r="B10351" t="s">
        <v>7</v>
      </c>
      <c r="C10351" s="1">
        <v>44993</v>
      </c>
      <c r="D10351" t="s">
        <v>31</v>
      </c>
      <c r="E10351" t="s">
        <v>21</v>
      </c>
      <c r="F10351" t="s">
        <v>21</v>
      </c>
      <c r="G10351" t="s">
        <v>20</v>
      </c>
      <c r="H10351" t="s">
        <v>0</v>
      </c>
      <c r="I10351">
        <f>MONTH(Table6[[#This Row],[Loan Date]])</f>
        <v>3</v>
      </c>
      <c r="J10351" t="str">
        <f>_xlfn.XLOOKUP(Table6[[#This Row],[Numeric Month]],$N$5:$N$11,$O$5:$O$11)</f>
        <v>Mar</v>
      </c>
      <c r="K10351" t="str">
        <f>_xlfn.XLOOKUP(Table6[[#This Row],[Loan Date]],$Q$5:$Q$152,$R$5:$R$152)</f>
        <v>Wednesday</v>
      </c>
      <c r="L10351" t="str">
        <f>_xlfn.XLOOKUP(Table6[[#This Row],[Loan Date]],$Q$5:$Q$152,$S$5:$S$152)</f>
        <v>Week 9</v>
      </c>
    </row>
    <row r="10352" spans="1:12" x14ac:dyDescent="0.2">
      <c r="A10352" s="1">
        <v>44993</v>
      </c>
      <c r="B10352" t="s">
        <v>7</v>
      </c>
      <c r="C10352" s="1">
        <v>44993</v>
      </c>
      <c r="D10352" t="s">
        <v>416</v>
      </c>
      <c r="E10352" t="s">
        <v>65</v>
      </c>
      <c r="F10352" t="s">
        <v>65</v>
      </c>
      <c r="G10352" t="s">
        <v>20</v>
      </c>
      <c r="H10352" t="s">
        <v>0</v>
      </c>
      <c r="I10352">
        <f>MONTH(Table6[[#This Row],[Loan Date]])</f>
        <v>3</v>
      </c>
      <c r="J10352" t="str">
        <f>_xlfn.XLOOKUP(Table6[[#This Row],[Numeric Month]],$N$5:$N$11,$O$5:$O$11)</f>
        <v>Mar</v>
      </c>
      <c r="K10352" t="str">
        <f>_xlfn.XLOOKUP(Table6[[#This Row],[Loan Date]],$Q$5:$Q$152,$R$5:$R$152)</f>
        <v>Wednesday</v>
      </c>
      <c r="L10352" t="str">
        <f>_xlfn.XLOOKUP(Table6[[#This Row],[Loan Date]],$Q$5:$Q$152,$S$5:$S$152)</f>
        <v>Week 9</v>
      </c>
    </row>
    <row r="10353" spans="1:12" x14ac:dyDescent="0.2">
      <c r="A10353" s="1">
        <v>44993</v>
      </c>
      <c r="B10353" t="s">
        <v>7</v>
      </c>
      <c r="C10353" s="1">
        <v>44993</v>
      </c>
      <c r="D10353" t="s">
        <v>236</v>
      </c>
      <c r="E10353" t="s">
        <v>23</v>
      </c>
      <c r="F10353" t="s">
        <v>23</v>
      </c>
      <c r="G10353" t="s">
        <v>20</v>
      </c>
      <c r="H10353" t="s">
        <v>0</v>
      </c>
      <c r="I10353">
        <f>MONTH(Table6[[#This Row],[Loan Date]])</f>
        <v>3</v>
      </c>
      <c r="J10353" t="str">
        <f>_xlfn.XLOOKUP(Table6[[#This Row],[Numeric Month]],$N$5:$N$11,$O$5:$O$11)</f>
        <v>Mar</v>
      </c>
      <c r="K10353" t="str">
        <f>_xlfn.XLOOKUP(Table6[[#This Row],[Loan Date]],$Q$5:$Q$152,$R$5:$R$152)</f>
        <v>Wednesday</v>
      </c>
      <c r="L10353" t="str">
        <f>_xlfn.XLOOKUP(Table6[[#This Row],[Loan Date]],$Q$5:$Q$152,$S$5:$S$152)</f>
        <v>Week 9</v>
      </c>
    </row>
    <row r="10354" spans="1:12" x14ac:dyDescent="0.2">
      <c r="A10354" s="1">
        <v>44993</v>
      </c>
      <c r="B10354" t="s">
        <v>7</v>
      </c>
      <c r="C10354" s="1">
        <v>44993</v>
      </c>
      <c r="D10354" t="s">
        <v>561</v>
      </c>
      <c r="E10354" t="s">
        <v>49</v>
      </c>
      <c r="F10354" t="s">
        <v>49</v>
      </c>
      <c r="G10354" t="s">
        <v>20</v>
      </c>
      <c r="H10354" t="s">
        <v>0</v>
      </c>
      <c r="I10354">
        <f>MONTH(Table6[[#This Row],[Loan Date]])</f>
        <v>3</v>
      </c>
      <c r="J10354" t="str">
        <f>_xlfn.XLOOKUP(Table6[[#This Row],[Numeric Month]],$N$5:$N$11,$O$5:$O$11)</f>
        <v>Mar</v>
      </c>
      <c r="K10354" t="str">
        <f>_xlfn.XLOOKUP(Table6[[#This Row],[Loan Date]],$Q$5:$Q$152,$R$5:$R$152)</f>
        <v>Wednesday</v>
      </c>
      <c r="L10354" t="str">
        <f>_xlfn.XLOOKUP(Table6[[#This Row],[Loan Date]],$Q$5:$Q$152,$S$5:$S$152)</f>
        <v>Week 9</v>
      </c>
    </row>
    <row r="10355" spans="1:12" x14ac:dyDescent="0.2">
      <c r="A10355" s="1">
        <v>44993</v>
      </c>
      <c r="B10355" t="s">
        <v>7</v>
      </c>
      <c r="C10355" s="1">
        <v>44993</v>
      </c>
      <c r="D10355" t="s">
        <v>320</v>
      </c>
      <c r="E10355" t="s">
        <v>23</v>
      </c>
      <c r="F10355" t="s">
        <v>23</v>
      </c>
      <c r="G10355" t="s">
        <v>20</v>
      </c>
      <c r="H10355" t="s">
        <v>0</v>
      </c>
      <c r="I10355">
        <f>MONTH(Table6[[#This Row],[Loan Date]])</f>
        <v>3</v>
      </c>
      <c r="J10355" t="str">
        <f>_xlfn.XLOOKUP(Table6[[#This Row],[Numeric Month]],$N$5:$N$11,$O$5:$O$11)</f>
        <v>Mar</v>
      </c>
      <c r="K10355" t="str">
        <f>_xlfn.XLOOKUP(Table6[[#This Row],[Loan Date]],$Q$5:$Q$152,$R$5:$R$152)</f>
        <v>Wednesday</v>
      </c>
      <c r="L10355" t="str">
        <f>_xlfn.XLOOKUP(Table6[[#This Row],[Loan Date]],$Q$5:$Q$152,$S$5:$S$152)</f>
        <v>Week 9</v>
      </c>
    </row>
    <row r="10356" spans="1:12" x14ac:dyDescent="0.2">
      <c r="A10356" s="1">
        <v>44993</v>
      </c>
      <c r="B10356" t="s">
        <v>7</v>
      </c>
      <c r="C10356" s="1">
        <v>44993</v>
      </c>
      <c r="D10356" t="s">
        <v>604</v>
      </c>
      <c r="E10356" t="s">
        <v>21</v>
      </c>
      <c r="F10356" t="s">
        <v>21</v>
      </c>
      <c r="G10356" t="s">
        <v>20</v>
      </c>
      <c r="H10356" t="s">
        <v>0</v>
      </c>
      <c r="I10356">
        <f>MONTH(Table6[[#This Row],[Loan Date]])</f>
        <v>3</v>
      </c>
      <c r="J10356" t="str">
        <f>_xlfn.XLOOKUP(Table6[[#This Row],[Numeric Month]],$N$5:$N$11,$O$5:$O$11)</f>
        <v>Mar</v>
      </c>
      <c r="K10356" t="str">
        <f>_xlfn.XLOOKUP(Table6[[#This Row],[Loan Date]],$Q$5:$Q$152,$R$5:$R$152)</f>
        <v>Wednesday</v>
      </c>
      <c r="L10356" t="str">
        <f>_xlfn.XLOOKUP(Table6[[#This Row],[Loan Date]],$Q$5:$Q$152,$S$5:$S$152)</f>
        <v>Week 9</v>
      </c>
    </row>
    <row r="10357" spans="1:12" x14ac:dyDescent="0.2">
      <c r="A10357" s="1">
        <v>44993</v>
      </c>
      <c r="B10357" t="s">
        <v>7</v>
      </c>
      <c r="C10357" s="1">
        <v>44993</v>
      </c>
      <c r="D10357" t="s">
        <v>356</v>
      </c>
      <c r="E10357" t="s">
        <v>23</v>
      </c>
      <c r="F10357" t="s">
        <v>23</v>
      </c>
      <c r="G10357" t="s">
        <v>20</v>
      </c>
      <c r="H10357" t="s">
        <v>0</v>
      </c>
      <c r="I10357">
        <f>MONTH(Table6[[#This Row],[Loan Date]])</f>
        <v>3</v>
      </c>
      <c r="J10357" t="str">
        <f>_xlfn.XLOOKUP(Table6[[#This Row],[Numeric Month]],$N$5:$N$11,$O$5:$O$11)</f>
        <v>Mar</v>
      </c>
      <c r="K10357" t="str">
        <f>_xlfn.XLOOKUP(Table6[[#This Row],[Loan Date]],$Q$5:$Q$152,$R$5:$R$152)</f>
        <v>Wednesday</v>
      </c>
      <c r="L10357" t="str">
        <f>_xlfn.XLOOKUP(Table6[[#This Row],[Loan Date]],$Q$5:$Q$152,$S$5:$S$152)</f>
        <v>Week 9</v>
      </c>
    </row>
    <row r="10358" spans="1:12" x14ac:dyDescent="0.2">
      <c r="A10358" s="1">
        <v>44993</v>
      </c>
      <c r="B10358" t="s">
        <v>107</v>
      </c>
      <c r="C10358" s="1">
        <v>45000</v>
      </c>
      <c r="D10358" t="s">
        <v>150</v>
      </c>
      <c r="E10358" t="s">
        <v>52</v>
      </c>
      <c r="F10358" t="s">
        <v>51</v>
      </c>
      <c r="G10358" t="s">
        <v>1</v>
      </c>
      <c r="H10358" t="s">
        <v>0</v>
      </c>
      <c r="I10358">
        <f>MONTH(Table6[[#This Row],[Loan Date]])</f>
        <v>3</v>
      </c>
      <c r="J10358" t="str">
        <f>_xlfn.XLOOKUP(Table6[[#This Row],[Numeric Month]],$N$5:$N$11,$O$5:$O$11)</f>
        <v>Mar</v>
      </c>
      <c r="K10358" t="str">
        <f>_xlfn.XLOOKUP(Table6[[#This Row],[Loan Date]],$Q$5:$Q$152,$R$5:$R$152)</f>
        <v>Wednesday</v>
      </c>
      <c r="L10358" t="str">
        <f>_xlfn.XLOOKUP(Table6[[#This Row],[Loan Date]],$Q$5:$Q$152,$S$5:$S$152)</f>
        <v>Week 9</v>
      </c>
    </row>
    <row r="10359" spans="1:12" x14ac:dyDescent="0.2">
      <c r="A10359" s="1">
        <v>44993</v>
      </c>
      <c r="B10359" t="s">
        <v>7</v>
      </c>
      <c r="C10359" s="1">
        <v>44993</v>
      </c>
      <c r="D10359" t="s">
        <v>38</v>
      </c>
      <c r="E10359" t="s">
        <v>37</v>
      </c>
      <c r="F10359" t="s">
        <v>37</v>
      </c>
      <c r="G10359" t="s">
        <v>20</v>
      </c>
      <c r="H10359" t="s">
        <v>0</v>
      </c>
      <c r="I10359">
        <f>MONTH(Table6[[#This Row],[Loan Date]])</f>
        <v>3</v>
      </c>
      <c r="J10359" t="str">
        <f>_xlfn.XLOOKUP(Table6[[#This Row],[Numeric Month]],$N$5:$N$11,$O$5:$O$11)</f>
        <v>Mar</v>
      </c>
      <c r="K10359" t="str">
        <f>_xlfn.XLOOKUP(Table6[[#This Row],[Loan Date]],$Q$5:$Q$152,$R$5:$R$152)</f>
        <v>Wednesday</v>
      </c>
      <c r="L10359" t="str">
        <f>_xlfn.XLOOKUP(Table6[[#This Row],[Loan Date]],$Q$5:$Q$152,$S$5:$S$152)</f>
        <v>Week 9</v>
      </c>
    </row>
    <row r="10360" spans="1:12" x14ac:dyDescent="0.2">
      <c r="A10360" s="1">
        <v>44993</v>
      </c>
      <c r="B10360" t="s">
        <v>7</v>
      </c>
      <c r="C10360" s="1">
        <v>45000</v>
      </c>
      <c r="D10360" t="s">
        <v>608</v>
      </c>
      <c r="E10360" t="s">
        <v>9</v>
      </c>
      <c r="F10360" t="s">
        <v>8</v>
      </c>
      <c r="G10360" t="s">
        <v>1</v>
      </c>
      <c r="H10360" t="s">
        <v>0</v>
      </c>
      <c r="I10360">
        <f>MONTH(Table6[[#This Row],[Loan Date]])</f>
        <v>3</v>
      </c>
      <c r="J10360" t="str">
        <f>_xlfn.XLOOKUP(Table6[[#This Row],[Numeric Month]],$N$5:$N$11,$O$5:$O$11)</f>
        <v>Mar</v>
      </c>
      <c r="K10360" t="str">
        <f>_xlfn.XLOOKUP(Table6[[#This Row],[Loan Date]],$Q$5:$Q$152,$R$5:$R$152)</f>
        <v>Wednesday</v>
      </c>
      <c r="L10360" t="str">
        <f>_xlfn.XLOOKUP(Table6[[#This Row],[Loan Date]],$Q$5:$Q$152,$S$5:$S$152)</f>
        <v>Week 9</v>
      </c>
    </row>
    <row r="10361" spans="1:12" x14ac:dyDescent="0.2">
      <c r="A10361" s="1">
        <v>44993</v>
      </c>
      <c r="B10361" t="s">
        <v>7</v>
      </c>
      <c r="C10361" s="1">
        <v>44993</v>
      </c>
      <c r="D10361" t="s">
        <v>341</v>
      </c>
      <c r="E10361" t="s">
        <v>49</v>
      </c>
      <c r="F10361" t="s">
        <v>49</v>
      </c>
      <c r="G10361" t="s">
        <v>20</v>
      </c>
      <c r="H10361" t="s">
        <v>0</v>
      </c>
      <c r="I10361">
        <f>MONTH(Table6[[#This Row],[Loan Date]])</f>
        <v>3</v>
      </c>
      <c r="J10361" t="str">
        <f>_xlfn.XLOOKUP(Table6[[#This Row],[Numeric Month]],$N$5:$N$11,$O$5:$O$11)</f>
        <v>Mar</v>
      </c>
      <c r="K10361" t="str">
        <f>_xlfn.XLOOKUP(Table6[[#This Row],[Loan Date]],$Q$5:$Q$152,$R$5:$R$152)</f>
        <v>Wednesday</v>
      </c>
      <c r="L10361" t="str">
        <f>_xlfn.XLOOKUP(Table6[[#This Row],[Loan Date]],$Q$5:$Q$152,$S$5:$S$152)</f>
        <v>Week 9</v>
      </c>
    </row>
    <row r="10362" spans="1:12" x14ac:dyDescent="0.2">
      <c r="A10362" s="1">
        <v>44993</v>
      </c>
      <c r="B10362" t="s">
        <v>7</v>
      </c>
      <c r="C10362" s="1">
        <v>44993</v>
      </c>
      <c r="D10362" t="s">
        <v>494</v>
      </c>
      <c r="E10362" t="s">
        <v>37</v>
      </c>
      <c r="F10362" t="s">
        <v>37</v>
      </c>
      <c r="G10362" t="s">
        <v>20</v>
      </c>
      <c r="H10362" t="s">
        <v>0</v>
      </c>
      <c r="I10362">
        <f>MONTH(Table6[[#This Row],[Loan Date]])</f>
        <v>3</v>
      </c>
      <c r="J10362" t="str">
        <f>_xlfn.XLOOKUP(Table6[[#This Row],[Numeric Month]],$N$5:$N$11,$O$5:$O$11)</f>
        <v>Mar</v>
      </c>
      <c r="K10362" t="str">
        <f>_xlfn.XLOOKUP(Table6[[#This Row],[Loan Date]],$Q$5:$Q$152,$R$5:$R$152)</f>
        <v>Wednesday</v>
      </c>
      <c r="L10362" t="str">
        <f>_xlfn.XLOOKUP(Table6[[#This Row],[Loan Date]],$Q$5:$Q$152,$S$5:$S$152)</f>
        <v>Week 9</v>
      </c>
    </row>
    <row r="10363" spans="1:12" x14ac:dyDescent="0.2">
      <c r="A10363" s="1">
        <v>44993</v>
      </c>
      <c r="B10363" t="s">
        <v>7</v>
      </c>
      <c r="C10363" s="1">
        <v>45000</v>
      </c>
      <c r="D10363" t="s">
        <v>607</v>
      </c>
      <c r="E10363" t="s">
        <v>52</v>
      </c>
      <c r="F10363" t="s">
        <v>51</v>
      </c>
      <c r="G10363" t="s">
        <v>1</v>
      </c>
      <c r="H10363" t="s">
        <v>0</v>
      </c>
      <c r="I10363">
        <f>MONTH(Table6[[#This Row],[Loan Date]])</f>
        <v>3</v>
      </c>
      <c r="J10363" t="str">
        <f>_xlfn.XLOOKUP(Table6[[#This Row],[Numeric Month]],$N$5:$N$11,$O$5:$O$11)</f>
        <v>Mar</v>
      </c>
      <c r="K10363" t="str">
        <f>_xlfn.XLOOKUP(Table6[[#This Row],[Loan Date]],$Q$5:$Q$152,$R$5:$R$152)</f>
        <v>Wednesday</v>
      </c>
      <c r="L10363" t="str">
        <f>_xlfn.XLOOKUP(Table6[[#This Row],[Loan Date]],$Q$5:$Q$152,$S$5:$S$152)</f>
        <v>Week 9</v>
      </c>
    </row>
    <row r="10364" spans="1:12" x14ac:dyDescent="0.2">
      <c r="A10364" s="1">
        <v>44993</v>
      </c>
      <c r="B10364" t="s">
        <v>7</v>
      </c>
      <c r="C10364" s="1">
        <v>45000</v>
      </c>
      <c r="D10364" t="s">
        <v>509</v>
      </c>
      <c r="E10364" t="s">
        <v>15</v>
      </c>
      <c r="F10364" t="s">
        <v>14</v>
      </c>
      <c r="G10364" t="s">
        <v>1</v>
      </c>
      <c r="H10364" t="s">
        <v>0</v>
      </c>
      <c r="I10364">
        <f>MONTH(Table6[[#This Row],[Loan Date]])</f>
        <v>3</v>
      </c>
      <c r="J10364" t="str">
        <f>_xlfn.XLOOKUP(Table6[[#This Row],[Numeric Month]],$N$5:$N$11,$O$5:$O$11)</f>
        <v>Mar</v>
      </c>
      <c r="K10364" t="str">
        <f>_xlfn.XLOOKUP(Table6[[#This Row],[Loan Date]],$Q$5:$Q$152,$R$5:$R$152)</f>
        <v>Wednesday</v>
      </c>
      <c r="L10364" t="str">
        <f>_xlfn.XLOOKUP(Table6[[#This Row],[Loan Date]],$Q$5:$Q$152,$S$5:$S$152)</f>
        <v>Week 9</v>
      </c>
    </row>
    <row r="10365" spans="1:12" x14ac:dyDescent="0.2">
      <c r="A10365" s="1">
        <v>44993</v>
      </c>
      <c r="B10365" t="s">
        <v>7</v>
      </c>
      <c r="C10365" s="1">
        <v>45007</v>
      </c>
      <c r="D10365" t="s">
        <v>253</v>
      </c>
      <c r="E10365" t="s">
        <v>52</v>
      </c>
      <c r="F10365" t="s">
        <v>51</v>
      </c>
      <c r="G10365" t="s">
        <v>1</v>
      </c>
      <c r="H10365" t="s">
        <v>0</v>
      </c>
      <c r="I10365">
        <f>MONTH(Table6[[#This Row],[Loan Date]])</f>
        <v>3</v>
      </c>
      <c r="J10365" t="str">
        <f>_xlfn.XLOOKUP(Table6[[#This Row],[Numeric Month]],$N$5:$N$11,$O$5:$O$11)</f>
        <v>Mar</v>
      </c>
      <c r="K10365" t="str">
        <f>_xlfn.XLOOKUP(Table6[[#This Row],[Loan Date]],$Q$5:$Q$152,$R$5:$R$152)</f>
        <v>Wednesday</v>
      </c>
      <c r="L10365" t="str">
        <f>_xlfn.XLOOKUP(Table6[[#This Row],[Loan Date]],$Q$5:$Q$152,$S$5:$S$152)</f>
        <v>Week 9</v>
      </c>
    </row>
    <row r="10366" spans="1:12" x14ac:dyDescent="0.2">
      <c r="A10366" s="1">
        <v>44993</v>
      </c>
      <c r="B10366" t="s">
        <v>7</v>
      </c>
      <c r="C10366" s="1">
        <v>44993</v>
      </c>
      <c r="D10366" t="s">
        <v>119</v>
      </c>
      <c r="E10366" t="s">
        <v>21</v>
      </c>
      <c r="F10366" t="s">
        <v>21</v>
      </c>
      <c r="G10366" t="s">
        <v>20</v>
      </c>
      <c r="H10366" t="s">
        <v>0</v>
      </c>
      <c r="I10366">
        <f>MONTH(Table6[[#This Row],[Loan Date]])</f>
        <v>3</v>
      </c>
      <c r="J10366" t="str">
        <f>_xlfn.XLOOKUP(Table6[[#This Row],[Numeric Month]],$N$5:$N$11,$O$5:$O$11)</f>
        <v>Mar</v>
      </c>
      <c r="K10366" t="str">
        <f>_xlfn.XLOOKUP(Table6[[#This Row],[Loan Date]],$Q$5:$Q$152,$R$5:$R$152)</f>
        <v>Wednesday</v>
      </c>
      <c r="L10366" t="str">
        <f>_xlfn.XLOOKUP(Table6[[#This Row],[Loan Date]],$Q$5:$Q$152,$S$5:$S$152)</f>
        <v>Week 9</v>
      </c>
    </row>
    <row r="10367" spans="1:12" x14ac:dyDescent="0.2">
      <c r="A10367" s="1">
        <v>44993</v>
      </c>
      <c r="B10367" t="s">
        <v>7</v>
      </c>
      <c r="C10367" s="1">
        <v>44993</v>
      </c>
      <c r="D10367" t="s">
        <v>30</v>
      </c>
      <c r="E10367" t="s">
        <v>23</v>
      </c>
      <c r="F10367" t="s">
        <v>23</v>
      </c>
      <c r="G10367" t="s">
        <v>20</v>
      </c>
      <c r="H10367" t="s">
        <v>0</v>
      </c>
      <c r="I10367">
        <f>MONTH(Table6[[#This Row],[Loan Date]])</f>
        <v>3</v>
      </c>
      <c r="J10367" t="str">
        <f>_xlfn.XLOOKUP(Table6[[#This Row],[Numeric Month]],$N$5:$N$11,$O$5:$O$11)</f>
        <v>Mar</v>
      </c>
      <c r="K10367" t="str">
        <f>_xlfn.XLOOKUP(Table6[[#This Row],[Loan Date]],$Q$5:$Q$152,$R$5:$R$152)</f>
        <v>Wednesday</v>
      </c>
      <c r="L10367" t="str">
        <f>_xlfn.XLOOKUP(Table6[[#This Row],[Loan Date]],$Q$5:$Q$152,$S$5:$S$152)</f>
        <v>Week 9</v>
      </c>
    </row>
    <row r="10368" spans="1:12" x14ac:dyDescent="0.2">
      <c r="A10368" s="1">
        <v>44993</v>
      </c>
      <c r="B10368" t="s">
        <v>7</v>
      </c>
      <c r="C10368" s="1">
        <v>44993</v>
      </c>
      <c r="D10368" t="s">
        <v>586</v>
      </c>
      <c r="E10368" t="s">
        <v>65</v>
      </c>
      <c r="F10368" t="s">
        <v>65</v>
      </c>
      <c r="G10368" t="s">
        <v>20</v>
      </c>
      <c r="H10368" t="s">
        <v>0</v>
      </c>
      <c r="I10368">
        <f>MONTH(Table6[[#This Row],[Loan Date]])</f>
        <v>3</v>
      </c>
      <c r="J10368" t="str">
        <f>_xlfn.XLOOKUP(Table6[[#This Row],[Numeric Month]],$N$5:$N$11,$O$5:$O$11)</f>
        <v>Mar</v>
      </c>
      <c r="K10368" t="str">
        <f>_xlfn.XLOOKUP(Table6[[#This Row],[Loan Date]],$Q$5:$Q$152,$R$5:$R$152)</f>
        <v>Wednesday</v>
      </c>
      <c r="L10368" t="str">
        <f>_xlfn.XLOOKUP(Table6[[#This Row],[Loan Date]],$Q$5:$Q$152,$S$5:$S$152)</f>
        <v>Week 9</v>
      </c>
    </row>
    <row r="10369" spans="1:12" x14ac:dyDescent="0.2">
      <c r="A10369" s="1">
        <v>44993</v>
      </c>
      <c r="B10369" t="s">
        <v>5</v>
      </c>
      <c r="C10369" s="1">
        <v>44993</v>
      </c>
      <c r="D10369" t="s">
        <v>309</v>
      </c>
      <c r="E10369" t="s">
        <v>23</v>
      </c>
      <c r="F10369" t="s">
        <v>23</v>
      </c>
      <c r="G10369" t="s">
        <v>20</v>
      </c>
      <c r="H10369" t="s">
        <v>0</v>
      </c>
      <c r="I10369">
        <f>MONTH(Table6[[#This Row],[Loan Date]])</f>
        <v>3</v>
      </c>
      <c r="J10369" t="str">
        <f>_xlfn.XLOOKUP(Table6[[#This Row],[Numeric Month]],$N$5:$N$11,$O$5:$O$11)</f>
        <v>Mar</v>
      </c>
      <c r="K10369" t="str">
        <f>_xlfn.XLOOKUP(Table6[[#This Row],[Loan Date]],$Q$5:$Q$152,$R$5:$R$152)</f>
        <v>Wednesday</v>
      </c>
      <c r="L10369" t="str">
        <f>_xlfn.XLOOKUP(Table6[[#This Row],[Loan Date]],$Q$5:$Q$152,$S$5:$S$152)</f>
        <v>Week 9</v>
      </c>
    </row>
    <row r="10370" spans="1:12" x14ac:dyDescent="0.2">
      <c r="A10370" s="1">
        <v>44993</v>
      </c>
      <c r="B10370" t="s">
        <v>7</v>
      </c>
      <c r="C10370" s="1">
        <v>45000</v>
      </c>
      <c r="D10370" t="s">
        <v>599</v>
      </c>
      <c r="E10370" t="s">
        <v>9</v>
      </c>
      <c r="F10370" t="s">
        <v>8</v>
      </c>
      <c r="G10370" t="s">
        <v>1</v>
      </c>
      <c r="H10370" t="s">
        <v>0</v>
      </c>
      <c r="I10370">
        <f>MONTH(Table6[[#This Row],[Loan Date]])</f>
        <v>3</v>
      </c>
      <c r="J10370" t="str">
        <f>_xlfn.XLOOKUP(Table6[[#This Row],[Numeric Month]],$N$5:$N$11,$O$5:$O$11)</f>
        <v>Mar</v>
      </c>
      <c r="K10370" t="str">
        <f>_xlfn.XLOOKUP(Table6[[#This Row],[Loan Date]],$Q$5:$Q$152,$R$5:$R$152)</f>
        <v>Wednesday</v>
      </c>
      <c r="L10370" t="str">
        <f>_xlfn.XLOOKUP(Table6[[#This Row],[Loan Date]],$Q$5:$Q$152,$S$5:$S$152)</f>
        <v>Week 9</v>
      </c>
    </row>
    <row r="10371" spans="1:12" x14ac:dyDescent="0.2">
      <c r="A10371" s="1">
        <v>44993</v>
      </c>
      <c r="B10371" t="s">
        <v>7</v>
      </c>
      <c r="C10371" s="1">
        <v>44993</v>
      </c>
      <c r="D10371" t="s">
        <v>57</v>
      </c>
      <c r="E10371" t="s">
        <v>37</v>
      </c>
      <c r="F10371" t="s">
        <v>37</v>
      </c>
      <c r="G10371" t="s">
        <v>20</v>
      </c>
      <c r="H10371" t="s">
        <v>0</v>
      </c>
      <c r="I10371">
        <f>MONTH(Table6[[#This Row],[Loan Date]])</f>
        <v>3</v>
      </c>
      <c r="J10371" t="str">
        <f>_xlfn.XLOOKUP(Table6[[#This Row],[Numeric Month]],$N$5:$N$11,$O$5:$O$11)</f>
        <v>Mar</v>
      </c>
      <c r="K10371" t="str">
        <f>_xlfn.XLOOKUP(Table6[[#This Row],[Loan Date]],$Q$5:$Q$152,$R$5:$R$152)</f>
        <v>Wednesday</v>
      </c>
      <c r="L10371" t="str">
        <f>_xlfn.XLOOKUP(Table6[[#This Row],[Loan Date]],$Q$5:$Q$152,$S$5:$S$152)</f>
        <v>Week 9</v>
      </c>
    </row>
    <row r="10372" spans="1:12" x14ac:dyDescent="0.2">
      <c r="A10372" s="1">
        <v>44993</v>
      </c>
      <c r="B10372" t="s">
        <v>7</v>
      </c>
      <c r="C10372" s="1">
        <v>44993</v>
      </c>
      <c r="D10372" t="s">
        <v>440</v>
      </c>
      <c r="E10372" t="s">
        <v>49</v>
      </c>
      <c r="F10372" t="s">
        <v>49</v>
      </c>
      <c r="G10372" t="s">
        <v>20</v>
      </c>
      <c r="H10372" t="s">
        <v>0</v>
      </c>
      <c r="I10372">
        <f>MONTH(Table6[[#This Row],[Loan Date]])</f>
        <v>3</v>
      </c>
      <c r="J10372" t="str">
        <f>_xlfn.XLOOKUP(Table6[[#This Row],[Numeric Month]],$N$5:$N$11,$O$5:$O$11)</f>
        <v>Mar</v>
      </c>
      <c r="K10372" t="str">
        <f>_xlfn.XLOOKUP(Table6[[#This Row],[Loan Date]],$Q$5:$Q$152,$R$5:$R$152)</f>
        <v>Wednesday</v>
      </c>
      <c r="L10372" t="str">
        <f>_xlfn.XLOOKUP(Table6[[#This Row],[Loan Date]],$Q$5:$Q$152,$S$5:$S$152)</f>
        <v>Week 9</v>
      </c>
    </row>
    <row r="10373" spans="1:12" x14ac:dyDescent="0.2">
      <c r="A10373" s="1">
        <v>44993</v>
      </c>
      <c r="B10373" t="s">
        <v>7</v>
      </c>
      <c r="C10373" s="1">
        <v>44993</v>
      </c>
      <c r="D10373" t="s">
        <v>62</v>
      </c>
      <c r="E10373" t="s">
        <v>41</v>
      </c>
      <c r="F10373" t="s">
        <v>40</v>
      </c>
      <c r="G10373" t="s">
        <v>39</v>
      </c>
      <c r="H10373" t="s">
        <v>0</v>
      </c>
      <c r="I10373">
        <f>MONTH(Table6[[#This Row],[Loan Date]])</f>
        <v>3</v>
      </c>
      <c r="J10373" t="str">
        <f>_xlfn.XLOOKUP(Table6[[#This Row],[Numeric Month]],$N$5:$N$11,$O$5:$O$11)</f>
        <v>Mar</v>
      </c>
      <c r="K10373" t="str">
        <f>_xlfn.XLOOKUP(Table6[[#This Row],[Loan Date]],$Q$5:$Q$152,$R$5:$R$152)</f>
        <v>Wednesday</v>
      </c>
      <c r="L10373" t="str">
        <f>_xlfn.XLOOKUP(Table6[[#This Row],[Loan Date]],$Q$5:$Q$152,$S$5:$S$152)</f>
        <v>Week 9</v>
      </c>
    </row>
    <row r="10374" spans="1:12" x14ac:dyDescent="0.2">
      <c r="A10374" s="1">
        <v>44993</v>
      </c>
      <c r="B10374" t="s">
        <v>7</v>
      </c>
      <c r="C10374" s="1">
        <v>44993</v>
      </c>
      <c r="D10374" t="s">
        <v>589</v>
      </c>
      <c r="E10374" t="s">
        <v>21</v>
      </c>
      <c r="F10374" t="s">
        <v>21</v>
      </c>
      <c r="G10374" t="s">
        <v>20</v>
      </c>
      <c r="H10374" t="s">
        <v>0</v>
      </c>
      <c r="I10374">
        <f>MONTH(Table6[[#This Row],[Loan Date]])</f>
        <v>3</v>
      </c>
      <c r="J10374" t="str">
        <f>_xlfn.XLOOKUP(Table6[[#This Row],[Numeric Month]],$N$5:$N$11,$O$5:$O$11)</f>
        <v>Mar</v>
      </c>
      <c r="K10374" t="str">
        <f>_xlfn.XLOOKUP(Table6[[#This Row],[Loan Date]],$Q$5:$Q$152,$R$5:$R$152)</f>
        <v>Wednesday</v>
      </c>
      <c r="L10374" t="str">
        <f>_xlfn.XLOOKUP(Table6[[#This Row],[Loan Date]],$Q$5:$Q$152,$S$5:$S$152)</f>
        <v>Week 9</v>
      </c>
    </row>
    <row r="10375" spans="1:12" x14ac:dyDescent="0.2">
      <c r="A10375" s="1">
        <v>44993</v>
      </c>
      <c r="B10375" t="s">
        <v>7</v>
      </c>
      <c r="C10375" s="1">
        <v>44993</v>
      </c>
      <c r="D10375" t="s">
        <v>97</v>
      </c>
      <c r="E10375" t="s">
        <v>23</v>
      </c>
      <c r="F10375" t="s">
        <v>23</v>
      </c>
      <c r="G10375" t="s">
        <v>20</v>
      </c>
      <c r="H10375" t="s">
        <v>0</v>
      </c>
      <c r="I10375">
        <f>MONTH(Table6[[#This Row],[Loan Date]])</f>
        <v>3</v>
      </c>
      <c r="J10375" t="str">
        <f>_xlfn.XLOOKUP(Table6[[#This Row],[Numeric Month]],$N$5:$N$11,$O$5:$O$11)</f>
        <v>Mar</v>
      </c>
      <c r="K10375" t="str">
        <f>_xlfn.XLOOKUP(Table6[[#This Row],[Loan Date]],$Q$5:$Q$152,$R$5:$R$152)</f>
        <v>Wednesday</v>
      </c>
      <c r="L10375" t="str">
        <f>_xlfn.XLOOKUP(Table6[[#This Row],[Loan Date]],$Q$5:$Q$152,$S$5:$S$152)</f>
        <v>Week 9</v>
      </c>
    </row>
    <row r="10376" spans="1:12" x14ac:dyDescent="0.2">
      <c r="A10376" s="1">
        <v>44993</v>
      </c>
      <c r="B10376" t="s">
        <v>7</v>
      </c>
      <c r="C10376" s="1">
        <v>44993</v>
      </c>
      <c r="D10376" t="s">
        <v>497</v>
      </c>
      <c r="E10376" t="s">
        <v>21</v>
      </c>
      <c r="F10376" t="s">
        <v>21</v>
      </c>
      <c r="G10376" t="s">
        <v>20</v>
      </c>
      <c r="H10376" t="s">
        <v>0</v>
      </c>
      <c r="I10376">
        <f>MONTH(Table6[[#This Row],[Loan Date]])</f>
        <v>3</v>
      </c>
      <c r="J10376" t="str">
        <f>_xlfn.XLOOKUP(Table6[[#This Row],[Numeric Month]],$N$5:$N$11,$O$5:$O$11)</f>
        <v>Mar</v>
      </c>
      <c r="K10376" t="str">
        <f>_xlfn.XLOOKUP(Table6[[#This Row],[Loan Date]],$Q$5:$Q$152,$R$5:$R$152)</f>
        <v>Wednesday</v>
      </c>
      <c r="L10376" t="str">
        <f>_xlfn.XLOOKUP(Table6[[#This Row],[Loan Date]],$Q$5:$Q$152,$S$5:$S$152)</f>
        <v>Week 9</v>
      </c>
    </row>
    <row r="10377" spans="1:12" x14ac:dyDescent="0.2">
      <c r="A10377" s="1">
        <v>44993</v>
      </c>
      <c r="B10377" t="s">
        <v>7</v>
      </c>
      <c r="C10377" s="1">
        <v>44993</v>
      </c>
      <c r="D10377" t="s">
        <v>171</v>
      </c>
      <c r="E10377" t="s">
        <v>23</v>
      </c>
      <c r="F10377" t="s">
        <v>23</v>
      </c>
      <c r="G10377" t="s">
        <v>20</v>
      </c>
      <c r="H10377" t="s">
        <v>0</v>
      </c>
      <c r="I10377">
        <f>MONTH(Table6[[#This Row],[Loan Date]])</f>
        <v>3</v>
      </c>
      <c r="J10377" t="str">
        <f>_xlfn.XLOOKUP(Table6[[#This Row],[Numeric Month]],$N$5:$N$11,$O$5:$O$11)</f>
        <v>Mar</v>
      </c>
      <c r="K10377" t="str">
        <f>_xlfn.XLOOKUP(Table6[[#This Row],[Loan Date]],$Q$5:$Q$152,$R$5:$R$152)</f>
        <v>Wednesday</v>
      </c>
      <c r="L10377" t="str">
        <f>_xlfn.XLOOKUP(Table6[[#This Row],[Loan Date]],$Q$5:$Q$152,$S$5:$S$152)</f>
        <v>Week 9</v>
      </c>
    </row>
    <row r="10378" spans="1:12" x14ac:dyDescent="0.2">
      <c r="A10378" s="1">
        <v>44993</v>
      </c>
      <c r="B10378" t="s">
        <v>7</v>
      </c>
      <c r="C10378" s="1">
        <v>44993</v>
      </c>
      <c r="D10378" t="s">
        <v>589</v>
      </c>
      <c r="E10378" t="s">
        <v>21</v>
      </c>
      <c r="F10378" t="s">
        <v>21</v>
      </c>
      <c r="G10378" t="s">
        <v>20</v>
      </c>
      <c r="H10378" t="s">
        <v>0</v>
      </c>
      <c r="I10378">
        <f>MONTH(Table6[[#This Row],[Loan Date]])</f>
        <v>3</v>
      </c>
      <c r="J10378" t="str">
        <f>_xlfn.XLOOKUP(Table6[[#This Row],[Numeric Month]],$N$5:$N$11,$O$5:$O$11)</f>
        <v>Mar</v>
      </c>
      <c r="K10378" t="str">
        <f>_xlfn.XLOOKUP(Table6[[#This Row],[Loan Date]],$Q$5:$Q$152,$R$5:$R$152)</f>
        <v>Wednesday</v>
      </c>
      <c r="L10378" t="str">
        <f>_xlfn.XLOOKUP(Table6[[#This Row],[Loan Date]],$Q$5:$Q$152,$S$5:$S$152)</f>
        <v>Week 9</v>
      </c>
    </row>
    <row r="10379" spans="1:12" x14ac:dyDescent="0.2">
      <c r="A10379" s="1">
        <v>44993</v>
      </c>
      <c r="B10379" t="s">
        <v>5</v>
      </c>
      <c r="C10379" s="1">
        <v>45007</v>
      </c>
      <c r="D10379" t="s">
        <v>606</v>
      </c>
      <c r="E10379" t="s">
        <v>9</v>
      </c>
      <c r="F10379" t="s">
        <v>8</v>
      </c>
      <c r="G10379" t="s">
        <v>1</v>
      </c>
      <c r="H10379" t="s">
        <v>0</v>
      </c>
      <c r="I10379">
        <f>MONTH(Table6[[#This Row],[Loan Date]])</f>
        <v>3</v>
      </c>
      <c r="J10379" t="str">
        <f>_xlfn.XLOOKUP(Table6[[#This Row],[Numeric Month]],$N$5:$N$11,$O$5:$O$11)</f>
        <v>Mar</v>
      </c>
      <c r="K10379" t="str">
        <f>_xlfn.XLOOKUP(Table6[[#This Row],[Loan Date]],$Q$5:$Q$152,$R$5:$R$152)</f>
        <v>Wednesday</v>
      </c>
      <c r="L10379" t="str">
        <f>_xlfn.XLOOKUP(Table6[[#This Row],[Loan Date]],$Q$5:$Q$152,$S$5:$S$152)</f>
        <v>Week 9</v>
      </c>
    </row>
    <row r="10380" spans="1:12" x14ac:dyDescent="0.2">
      <c r="A10380" s="1">
        <v>44993</v>
      </c>
      <c r="B10380" t="s">
        <v>5</v>
      </c>
      <c r="C10380" s="1">
        <v>44993</v>
      </c>
      <c r="D10380" t="s">
        <v>574</v>
      </c>
      <c r="E10380" t="s">
        <v>41</v>
      </c>
      <c r="F10380" t="s">
        <v>40</v>
      </c>
      <c r="G10380" t="s">
        <v>39</v>
      </c>
      <c r="H10380" t="s">
        <v>0</v>
      </c>
      <c r="I10380">
        <f>MONTH(Table6[[#This Row],[Loan Date]])</f>
        <v>3</v>
      </c>
      <c r="J10380" t="str">
        <f>_xlfn.XLOOKUP(Table6[[#This Row],[Numeric Month]],$N$5:$N$11,$O$5:$O$11)</f>
        <v>Mar</v>
      </c>
      <c r="K10380" t="str">
        <f>_xlfn.XLOOKUP(Table6[[#This Row],[Loan Date]],$Q$5:$Q$152,$R$5:$R$152)</f>
        <v>Wednesday</v>
      </c>
      <c r="L10380" t="str">
        <f>_xlfn.XLOOKUP(Table6[[#This Row],[Loan Date]],$Q$5:$Q$152,$S$5:$S$152)</f>
        <v>Week 9</v>
      </c>
    </row>
    <row r="10381" spans="1:12" x14ac:dyDescent="0.2">
      <c r="A10381" s="1">
        <v>44993</v>
      </c>
      <c r="B10381" t="s">
        <v>7</v>
      </c>
      <c r="C10381" s="1">
        <v>45000</v>
      </c>
      <c r="D10381" t="s">
        <v>397</v>
      </c>
      <c r="E10381" t="s">
        <v>9</v>
      </c>
      <c r="F10381" t="s">
        <v>8</v>
      </c>
      <c r="G10381" t="s">
        <v>1</v>
      </c>
      <c r="H10381" t="s">
        <v>0</v>
      </c>
      <c r="I10381">
        <f>MONTH(Table6[[#This Row],[Loan Date]])</f>
        <v>3</v>
      </c>
      <c r="J10381" t="str">
        <f>_xlfn.XLOOKUP(Table6[[#This Row],[Numeric Month]],$N$5:$N$11,$O$5:$O$11)</f>
        <v>Mar</v>
      </c>
      <c r="K10381" t="str">
        <f>_xlfn.XLOOKUP(Table6[[#This Row],[Loan Date]],$Q$5:$Q$152,$R$5:$R$152)</f>
        <v>Wednesday</v>
      </c>
      <c r="L10381" t="str">
        <f>_xlfn.XLOOKUP(Table6[[#This Row],[Loan Date]],$Q$5:$Q$152,$S$5:$S$152)</f>
        <v>Week 9</v>
      </c>
    </row>
    <row r="10382" spans="1:12" x14ac:dyDescent="0.2">
      <c r="A10382" s="1">
        <v>44993</v>
      </c>
      <c r="B10382" t="s">
        <v>5</v>
      </c>
      <c r="C10382" s="1">
        <v>44993</v>
      </c>
      <c r="D10382" t="s">
        <v>297</v>
      </c>
      <c r="E10382" t="s">
        <v>23</v>
      </c>
      <c r="F10382" t="s">
        <v>23</v>
      </c>
      <c r="G10382" t="s">
        <v>20</v>
      </c>
      <c r="H10382" t="s">
        <v>0</v>
      </c>
      <c r="I10382">
        <f>MONTH(Table6[[#This Row],[Loan Date]])</f>
        <v>3</v>
      </c>
      <c r="J10382" t="str">
        <f>_xlfn.XLOOKUP(Table6[[#This Row],[Numeric Month]],$N$5:$N$11,$O$5:$O$11)</f>
        <v>Mar</v>
      </c>
      <c r="K10382" t="str">
        <f>_xlfn.XLOOKUP(Table6[[#This Row],[Loan Date]],$Q$5:$Q$152,$R$5:$R$152)</f>
        <v>Wednesday</v>
      </c>
      <c r="L10382" t="str">
        <f>_xlfn.XLOOKUP(Table6[[#This Row],[Loan Date]],$Q$5:$Q$152,$S$5:$S$152)</f>
        <v>Week 9</v>
      </c>
    </row>
    <row r="10383" spans="1:12" x14ac:dyDescent="0.2">
      <c r="A10383" s="1">
        <v>44993</v>
      </c>
      <c r="B10383" t="s">
        <v>7</v>
      </c>
      <c r="C10383" s="1">
        <v>44993</v>
      </c>
      <c r="D10383" t="s">
        <v>561</v>
      </c>
      <c r="E10383" t="s">
        <v>49</v>
      </c>
      <c r="F10383" t="s">
        <v>49</v>
      </c>
      <c r="G10383" t="s">
        <v>20</v>
      </c>
      <c r="H10383" t="s">
        <v>0</v>
      </c>
      <c r="I10383">
        <f>MONTH(Table6[[#This Row],[Loan Date]])</f>
        <v>3</v>
      </c>
      <c r="J10383" t="str">
        <f>_xlfn.XLOOKUP(Table6[[#This Row],[Numeric Month]],$N$5:$N$11,$O$5:$O$11)</f>
        <v>Mar</v>
      </c>
      <c r="K10383" t="str">
        <f>_xlfn.XLOOKUP(Table6[[#This Row],[Loan Date]],$Q$5:$Q$152,$R$5:$R$152)</f>
        <v>Wednesday</v>
      </c>
      <c r="L10383" t="str">
        <f>_xlfn.XLOOKUP(Table6[[#This Row],[Loan Date]],$Q$5:$Q$152,$S$5:$S$152)</f>
        <v>Week 9</v>
      </c>
    </row>
    <row r="10384" spans="1:12" x14ac:dyDescent="0.2">
      <c r="A10384" s="1">
        <v>44993</v>
      </c>
      <c r="B10384" t="s">
        <v>5</v>
      </c>
      <c r="C10384" s="1">
        <v>45000</v>
      </c>
      <c r="D10384" t="s">
        <v>150</v>
      </c>
      <c r="E10384" t="s">
        <v>52</v>
      </c>
      <c r="F10384" t="s">
        <v>51</v>
      </c>
      <c r="G10384" t="s">
        <v>1</v>
      </c>
      <c r="H10384" t="s">
        <v>0</v>
      </c>
      <c r="I10384">
        <f>MONTH(Table6[[#This Row],[Loan Date]])</f>
        <v>3</v>
      </c>
      <c r="J10384" t="str">
        <f>_xlfn.XLOOKUP(Table6[[#This Row],[Numeric Month]],$N$5:$N$11,$O$5:$O$11)</f>
        <v>Mar</v>
      </c>
      <c r="K10384" t="str">
        <f>_xlfn.XLOOKUP(Table6[[#This Row],[Loan Date]],$Q$5:$Q$152,$R$5:$R$152)</f>
        <v>Wednesday</v>
      </c>
      <c r="L10384" t="str">
        <f>_xlfn.XLOOKUP(Table6[[#This Row],[Loan Date]],$Q$5:$Q$152,$S$5:$S$152)</f>
        <v>Week 9</v>
      </c>
    </row>
    <row r="10385" spans="1:12" x14ac:dyDescent="0.2">
      <c r="A10385" s="1">
        <v>44993</v>
      </c>
      <c r="B10385" t="s">
        <v>7</v>
      </c>
      <c r="C10385" s="1">
        <v>44993</v>
      </c>
      <c r="D10385" t="s">
        <v>344</v>
      </c>
      <c r="E10385" t="s">
        <v>49</v>
      </c>
      <c r="F10385" t="s">
        <v>49</v>
      </c>
      <c r="G10385" t="s">
        <v>20</v>
      </c>
      <c r="H10385" t="s">
        <v>0</v>
      </c>
      <c r="I10385">
        <f>MONTH(Table6[[#This Row],[Loan Date]])</f>
        <v>3</v>
      </c>
      <c r="J10385" t="str">
        <f>_xlfn.XLOOKUP(Table6[[#This Row],[Numeric Month]],$N$5:$N$11,$O$5:$O$11)</f>
        <v>Mar</v>
      </c>
      <c r="K10385" t="str">
        <f>_xlfn.XLOOKUP(Table6[[#This Row],[Loan Date]],$Q$5:$Q$152,$R$5:$R$152)</f>
        <v>Wednesday</v>
      </c>
      <c r="L10385" t="str">
        <f>_xlfn.XLOOKUP(Table6[[#This Row],[Loan Date]],$Q$5:$Q$152,$S$5:$S$152)</f>
        <v>Week 9</v>
      </c>
    </row>
    <row r="10386" spans="1:12" x14ac:dyDescent="0.2">
      <c r="A10386" s="1">
        <v>44993</v>
      </c>
      <c r="B10386" t="s">
        <v>7</v>
      </c>
      <c r="C10386" s="1">
        <v>44993</v>
      </c>
      <c r="D10386" t="s">
        <v>302</v>
      </c>
      <c r="E10386" t="s">
        <v>23</v>
      </c>
      <c r="F10386" t="s">
        <v>23</v>
      </c>
      <c r="G10386" t="s">
        <v>20</v>
      </c>
      <c r="H10386" t="s">
        <v>0</v>
      </c>
      <c r="I10386">
        <f>MONTH(Table6[[#This Row],[Loan Date]])</f>
        <v>3</v>
      </c>
      <c r="J10386" t="str">
        <f>_xlfn.XLOOKUP(Table6[[#This Row],[Numeric Month]],$N$5:$N$11,$O$5:$O$11)</f>
        <v>Mar</v>
      </c>
      <c r="K10386" t="str">
        <f>_xlfn.XLOOKUP(Table6[[#This Row],[Loan Date]],$Q$5:$Q$152,$R$5:$R$152)</f>
        <v>Wednesday</v>
      </c>
      <c r="L10386" t="str">
        <f>_xlfn.XLOOKUP(Table6[[#This Row],[Loan Date]],$Q$5:$Q$152,$S$5:$S$152)</f>
        <v>Week 9</v>
      </c>
    </row>
    <row r="10387" spans="1:12" x14ac:dyDescent="0.2">
      <c r="A10387" s="1">
        <v>44993</v>
      </c>
      <c r="B10387" t="s">
        <v>7</v>
      </c>
      <c r="C10387" s="1">
        <v>44993</v>
      </c>
      <c r="D10387" t="s">
        <v>135</v>
      </c>
      <c r="E10387" t="s">
        <v>21</v>
      </c>
      <c r="F10387" t="s">
        <v>21</v>
      </c>
      <c r="G10387" t="s">
        <v>20</v>
      </c>
      <c r="H10387" t="s">
        <v>0</v>
      </c>
      <c r="I10387">
        <f>MONTH(Table6[[#This Row],[Loan Date]])</f>
        <v>3</v>
      </c>
      <c r="J10387" t="str">
        <f>_xlfn.XLOOKUP(Table6[[#This Row],[Numeric Month]],$N$5:$N$11,$O$5:$O$11)</f>
        <v>Mar</v>
      </c>
      <c r="K10387" t="str">
        <f>_xlfn.XLOOKUP(Table6[[#This Row],[Loan Date]],$Q$5:$Q$152,$R$5:$R$152)</f>
        <v>Wednesday</v>
      </c>
      <c r="L10387" t="str">
        <f>_xlfn.XLOOKUP(Table6[[#This Row],[Loan Date]],$Q$5:$Q$152,$S$5:$S$152)</f>
        <v>Week 9</v>
      </c>
    </row>
    <row r="10388" spans="1:12" x14ac:dyDescent="0.2">
      <c r="A10388" s="1">
        <v>44993</v>
      </c>
      <c r="B10388" t="s">
        <v>5</v>
      </c>
      <c r="C10388" s="1">
        <v>44993</v>
      </c>
      <c r="D10388" t="s">
        <v>145</v>
      </c>
      <c r="E10388" t="s">
        <v>12</v>
      </c>
      <c r="F10388" t="s">
        <v>12</v>
      </c>
      <c r="G10388" t="s">
        <v>11</v>
      </c>
      <c r="H10388" t="s">
        <v>0</v>
      </c>
      <c r="I10388">
        <f>MONTH(Table6[[#This Row],[Loan Date]])</f>
        <v>3</v>
      </c>
      <c r="J10388" t="str">
        <f>_xlfn.XLOOKUP(Table6[[#This Row],[Numeric Month]],$N$5:$N$11,$O$5:$O$11)</f>
        <v>Mar</v>
      </c>
      <c r="K10388" t="str">
        <f>_xlfn.XLOOKUP(Table6[[#This Row],[Loan Date]],$Q$5:$Q$152,$R$5:$R$152)</f>
        <v>Wednesday</v>
      </c>
      <c r="L10388" t="str">
        <f>_xlfn.XLOOKUP(Table6[[#This Row],[Loan Date]],$Q$5:$Q$152,$S$5:$S$152)</f>
        <v>Week 9</v>
      </c>
    </row>
    <row r="10389" spans="1:12" x14ac:dyDescent="0.2">
      <c r="A10389" s="1">
        <v>44993</v>
      </c>
      <c r="B10389" t="s">
        <v>7</v>
      </c>
      <c r="C10389" s="1">
        <v>44993</v>
      </c>
      <c r="D10389" t="s">
        <v>299</v>
      </c>
      <c r="E10389" t="s">
        <v>23</v>
      </c>
      <c r="F10389" t="s">
        <v>23</v>
      </c>
      <c r="G10389" t="s">
        <v>20</v>
      </c>
      <c r="H10389" t="s">
        <v>0</v>
      </c>
      <c r="I10389">
        <f>MONTH(Table6[[#This Row],[Loan Date]])</f>
        <v>3</v>
      </c>
      <c r="J10389" t="str">
        <f>_xlfn.XLOOKUP(Table6[[#This Row],[Numeric Month]],$N$5:$N$11,$O$5:$O$11)</f>
        <v>Mar</v>
      </c>
      <c r="K10389" t="str">
        <f>_xlfn.XLOOKUP(Table6[[#This Row],[Loan Date]],$Q$5:$Q$152,$R$5:$R$152)</f>
        <v>Wednesday</v>
      </c>
      <c r="L10389" t="str">
        <f>_xlfn.XLOOKUP(Table6[[#This Row],[Loan Date]],$Q$5:$Q$152,$S$5:$S$152)</f>
        <v>Week 9</v>
      </c>
    </row>
    <row r="10390" spans="1:12" x14ac:dyDescent="0.2">
      <c r="A10390" s="1">
        <v>44993</v>
      </c>
      <c r="B10390" t="s">
        <v>7</v>
      </c>
      <c r="C10390" s="1">
        <v>44993</v>
      </c>
      <c r="D10390" t="s">
        <v>544</v>
      </c>
      <c r="E10390" t="s">
        <v>23</v>
      </c>
      <c r="F10390" t="s">
        <v>23</v>
      </c>
      <c r="G10390" t="s">
        <v>20</v>
      </c>
      <c r="H10390" t="s">
        <v>0</v>
      </c>
      <c r="I10390">
        <f>MONTH(Table6[[#This Row],[Loan Date]])</f>
        <v>3</v>
      </c>
      <c r="J10390" t="str">
        <f>_xlfn.XLOOKUP(Table6[[#This Row],[Numeric Month]],$N$5:$N$11,$O$5:$O$11)</f>
        <v>Mar</v>
      </c>
      <c r="K10390" t="str">
        <f>_xlfn.XLOOKUP(Table6[[#This Row],[Loan Date]],$Q$5:$Q$152,$R$5:$R$152)</f>
        <v>Wednesday</v>
      </c>
      <c r="L10390" t="str">
        <f>_xlfn.XLOOKUP(Table6[[#This Row],[Loan Date]],$Q$5:$Q$152,$S$5:$S$152)</f>
        <v>Week 9</v>
      </c>
    </row>
    <row r="10391" spans="1:12" x14ac:dyDescent="0.2">
      <c r="A10391" s="1">
        <v>44993</v>
      </c>
      <c r="B10391" t="s">
        <v>7</v>
      </c>
      <c r="C10391" s="1">
        <v>44993</v>
      </c>
      <c r="D10391" t="s">
        <v>38</v>
      </c>
      <c r="E10391" t="s">
        <v>37</v>
      </c>
      <c r="F10391" t="s">
        <v>37</v>
      </c>
      <c r="G10391" t="s">
        <v>20</v>
      </c>
      <c r="H10391" t="s">
        <v>0</v>
      </c>
      <c r="I10391">
        <f>MONTH(Table6[[#This Row],[Loan Date]])</f>
        <v>3</v>
      </c>
      <c r="J10391" t="str">
        <f>_xlfn.XLOOKUP(Table6[[#This Row],[Numeric Month]],$N$5:$N$11,$O$5:$O$11)</f>
        <v>Mar</v>
      </c>
      <c r="K10391" t="str">
        <f>_xlfn.XLOOKUP(Table6[[#This Row],[Loan Date]],$Q$5:$Q$152,$R$5:$R$152)</f>
        <v>Wednesday</v>
      </c>
      <c r="L10391" t="str">
        <f>_xlfn.XLOOKUP(Table6[[#This Row],[Loan Date]],$Q$5:$Q$152,$S$5:$S$152)</f>
        <v>Week 9</v>
      </c>
    </row>
    <row r="10392" spans="1:12" x14ac:dyDescent="0.2">
      <c r="A10392" s="1">
        <v>44993</v>
      </c>
      <c r="B10392" t="s">
        <v>7</v>
      </c>
      <c r="C10392" s="1">
        <v>44993</v>
      </c>
      <c r="D10392" t="s">
        <v>302</v>
      </c>
      <c r="E10392" t="s">
        <v>23</v>
      </c>
      <c r="F10392" t="s">
        <v>23</v>
      </c>
      <c r="G10392" t="s">
        <v>20</v>
      </c>
      <c r="H10392" t="s">
        <v>0</v>
      </c>
      <c r="I10392">
        <f>MONTH(Table6[[#This Row],[Loan Date]])</f>
        <v>3</v>
      </c>
      <c r="J10392" t="str">
        <f>_xlfn.XLOOKUP(Table6[[#This Row],[Numeric Month]],$N$5:$N$11,$O$5:$O$11)</f>
        <v>Mar</v>
      </c>
      <c r="K10392" t="str">
        <f>_xlfn.XLOOKUP(Table6[[#This Row],[Loan Date]],$Q$5:$Q$152,$R$5:$R$152)</f>
        <v>Wednesday</v>
      </c>
      <c r="L10392" t="str">
        <f>_xlfn.XLOOKUP(Table6[[#This Row],[Loan Date]],$Q$5:$Q$152,$S$5:$S$152)</f>
        <v>Week 9</v>
      </c>
    </row>
    <row r="10393" spans="1:12" x14ac:dyDescent="0.2">
      <c r="A10393" s="1">
        <v>44993</v>
      </c>
      <c r="B10393" t="s">
        <v>7</v>
      </c>
      <c r="C10393" s="1">
        <v>44993</v>
      </c>
      <c r="D10393" t="s">
        <v>135</v>
      </c>
      <c r="E10393" t="s">
        <v>21</v>
      </c>
      <c r="F10393" t="s">
        <v>21</v>
      </c>
      <c r="G10393" t="s">
        <v>20</v>
      </c>
      <c r="H10393" t="s">
        <v>0</v>
      </c>
      <c r="I10393">
        <f>MONTH(Table6[[#This Row],[Loan Date]])</f>
        <v>3</v>
      </c>
      <c r="J10393" t="str">
        <f>_xlfn.XLOOKUP(Table6[[#This Row],[Numeric Month]],$N$5:$N$11,$O$5:$O$11)</f>
        <v>Mar</v>
      </c>
      <c r="K10393" t="str">
        <f>_xlfn.XLOOKUP(Table6[[#This Row],[Loan Date]],$Q$5:$Q$152,$R$5:$R$152)</f>
        <v>Wednesday</v>
      </c>
      <c r="L10393" t="str">
        <f>_xlfn.XLOOKUP(Table6[[#This Row],[Loan Date]],$Q$5:$Q$152,$S$5:$S$152)</f>
        <v>Week 9</v>
      </c>
    </row>
    <row r="10394" spans="1:12" x14ac:dyDescent="0.2">
      <c r="A10394" s="1">
        <v>44993</v>
      </c>
      <c r="B10394" t="s">
        <v>107</v>
      </c>
      <c r="C10394" s="1">
        <v>44993</v>
      </c>
      <c r="D10394" t="s">
        <v>408</v>
      </c>
      <c r="E10394" t="s">
        <v>23</v>
      </c>
      <c r="F10394" t="s">
        <v>23</v>
      </c>
      <c r="G10394" t="s">
        <v>20</v>
      </c>
      <c r="H10394" t="s">
        <v>0</v>
      </c>
      <c r="I10394">
        <f>MONTH(Table6[[#This Row],[Loan Date]])</f>
        <v>3</v>
      </c>
      <c r="J10394" t="str">
        <f>_xlfn.XLOOKUP(Table6[[#This Row],[Numeric Month]],$N$5:$N$11,$O$5:$O$11)</f>
        <v>Mar</v>
      </c>
      <c r="K10394" t="str">
        <f>_xlfn.XLOOKUP(Table6[[#This Row],[Loan Date]],$Q$5:$Q$152,$R$5:$R$152)</f>
        <v>Wednesday</v>
      </c>
      <c r="L10394" t="str">
        <f>_xlfn.XLOOKUP(Table6[[#This Row],[Loan Date]],$Q$5:$Q$152,$S$5:$S$152)</f>
        <v>Week 9</v>
      </c>
    </row>
    <row r="10395" spans="1:12" x14ac:dyDescent="0.2">
      <c r="A10395" s="1">
        <v>44993</v>
      </c>
      <c r="B10395" t="s">
        <v>107</v>
      </c>
      <c r="C10395" s="1">
        <v>44993</v>
      </c>
      <c r="D10395" t="s">
        <v>31</v>
      </c>
      <c r="E10395" t="s">
        <v>21</v>
      </c>
      <c r="F10395" t="s">
        <v>21</v>
      </c>
      <c r="G10395" t="s">
        <v>20</v>
      </c>
      <c r="H10395" t="s">
        <v>0</v>
      </c>
      <c r="I10395">
        <f>MONTH(Table6[[#This Row],[Loan Date]])</f>
        <v>3</v>
      </c>
      <c r="J10395" t="str">
        <f>_xlfn.XLOOKUP(Table6[[#This Row],[Numeric Month]],$N$5:$N$11,$O$5:$O$11)</f>
        <v>Mar</v>
      </c>
      <c r="K10395" t="str">
        <f>_xlfn.XLOOKUP(Table6[[#This Row],[Loan Date]],$Q$5:$Q$152,$R$5:$R$152)</f>
        <v>Wednesday</v>
      </c>
      <c r="L10395" t="str">
        <f>_xlfn.XLOOKUP(Table6[[#This Row],[Loan Date]],$Q$5:$Q$152,$S$5:$S$152)</f>
        <v>Week 9</v>
      </c>
    </row>
    <row r="10396" spans="1:12" x14ac:dyDescent="0.2">
      <c r="A10396" s="1">
        <v>44993</v>
      </c>
      <c r="B10396" t="s">
        <v>7</v>
      </c>
      <c r="C10396" s="1">
        <v>45000</v>
      </c>
      <c r="D10396" t="s">
        <v>259</v>
      </c>
      <c r="E10396" t="s">
        <v>52</v>
      </c>
      <c r="F10396" t="s">
        <v>51</v>
      </c>
      <c r="G10396" t="s">
        <v>1</v>
      </c>
      <c r="H10396" t="s">
        <v>0</v>
      </c>
      <c r="I10396">
        <f>MONTH(Table6[[#This Row],[Loan Date]])</f>
        <v>3</v>
      </c>
      <c r="J10396" t="str">
        <f>_xlfn.XLOOKUP(Table6[[#This Row],[Numeric Month]],$N$5:$N$11,$O$5:$O$11)</f>
        <v>Mar</v>
      </c>
      <c r="K10396" t="str">
        <f>_xlfn.XLOOKUP(Table6[[#This Row],[Loan Date]],$Q$5:$Q$152,$R$5:$R$152)</f>
        <v>Wednesday</v>
      </c>
      <c r="L10396" t="str">
        <f>_xlfn.XLOOKUP(Table6[[#This Row],[Loan Date]],$Q$5:$Q$152,$S$5:$S$152)</f>
        <v>Week 9</v>
      </c>
    </row>
    <row r="10397" spans="1:12" x14ac:dyDescent="0.2">
      <c r="A10397" s="1">
        <v>44993</v>
      </c>
      <c r="B10397" t="s">
        <v>5</v>
      </c>
      <c r="C10397" s="1">
        <v>44993</v>
      </c>
      <c r="D10397" t="s">
        <v>55</v>
      </c>
      <c r="E10397" t="s">
        <v>37</v>
      </c>
      <c r="F10397" t="s">
        <v>37</v>
      </c>
      <c r="G10397" t="s">
        <v>20</v>
      </c>
      <c r="H10397" t="s">
        <v>0</v>
      </c>
      <c r="I10397">
        <f>MONTH(Table6[[#This Row],[Loan Date]])</f>
        <v>3</v>
      </c>
      <c r="J10397" t="str">
        <f>_xlfn.XLOOKUP(Table6[[#This Row],[Numeric Month]],$N$5:$N$11,$O$5:$O$11)</f>
        <v>Mar</v>
      </c>
      <c r="K10397" t="str">
        <f>_xlfn.XLOOKUP(Table6[[#This Row],[Loan Date]],$Q$5:$Q$152,$R$5:$R$152)</f>
        <v>Wednesday</v>
      </c>
      <c r="L10397" t="str">
        <f>_xlfn.XLOOKUP(Table6[[#This Row],[Loan Date]],$Q$5:$Q$152,$S$5:$S$152)</f>
        <v>Week 9</v>
      </c>
    </row>
    <row r="10398" spans="1:12" x14ac:dyDescent="0.2">
      <c r="A10398" s="1">
        <v>44993</v>
      </c>
      <c r="B10398" t="s">
        <v>5</v>
      </c>
      <c r="C10398" s="1">
        <v>45000</v>
      </c>
      <c r="D10398" t="s">
        <v>605</v>
      </c>
      <c r="E10398" t="s">
        <v>9</v>
      </c>
      <c r="F10398" t="s">
        <v>8</v>
      </c>
      <c r="G10398" t="s">
        <v>1</v>
      </c>
      <c r="H10398" t="s">
        <v>0</v>
      </c>
      <c r="I10398">
        <f>MONTH(Table6[[#This Row],[Loan Date]])</f>
        <v>3</v>
      </c>
      <c r="J10398" t="str">
        <f>_xlfn.XLOOKUP(Table6[[#This Row],[Numeric Month]],$N$5:$N$11,$O$5:$O$11)</f>
        <v>Mar</v>
      </c>
      <c r="K10398" t="str">
        <f>_xlfn.XLOOKUP(Table6[[#This Row],[Loan Date]],$Q$5:$Q$152,$R$5:$R$152)</f>
        <v>Wednesday</v>
      </c>
      <c r="L10398" t="str">
        <f>_xlfn.XLOOKUP(Table6[[#This Row],[Loan Date]],$Q$5:$Q$152,$S$5:$S$152)</f>
        <v>Week 9</v>
      </c>
    </row>
    <row r="10399" spans="1:12" x14ac:dyDescent="0.2">
      <c r="A10399" s="1">
        <v>44993</v>
      </c>
      <c r="B10399" t="s">
        <v>107</v>
      </c>
      <c r="C10399" s="1">
        <v>45000</v>
      </c>
      <c r="D10399" t="s">
        <v>295</v>
      </c>
      <c r="E10399" t="s">
        <v>52</v>
      </c>
      <c r="F10399" t="s">
        <v>51</v>
      </c>
      <c r="G10399" t="s">
        <v>1</v>
      </c>
      <c r="H10399" t="s">
        <v>0</v>
      </c>
      <c r="I10399">
        <f>MONTH(Table6[[#This Row],[Loan Date]])</f>
        <v>3</v>
      </c>
      <c r="J10399" t="str">
        <f>_xlfn.XLOOKUP(Table6[[#This Row],[Numeric Month]],$N$5:$N$11,$O$5:$O$11)</f>
        <v>Mar</v>
      </c>
      <c r="K10399" t="str">
        <f>_xlfn.XLOOKUP(Table6[[#This Row],[Loan Date]],$Q$5:$Q$152,$R$5:$R$152)</f>
        <v>Wednesday</v>
      </c>
      <c r="L10399" t="str">
        <f>_xlfn.XLOOKUP(Table6[[#This Row],[Loan Date]],$Q$5:$Q$152,$S$5:$S$152)</f>
        <v>Week 9</v>
      </c>
    </row>
    <row r="10400" spans="1:12" x14ac:dyDescent="0.2">
      <c r="A10400" s="1">
        <v>44993</v>
      </c>
      <c r="B10400" t="s">
        <v>7</v>
      </c>
      <c r="C10400" s="1">
        <v>45000</v>
      </c>
      <c r="D10400" t="s">
        <v>450</v>
      </c>
      <c r="E10400" t="s">
        <v>52</v>
      </c>
      <c r="F10400" t="s">
        <v>51</v>
      </c>
      <c r="G10400" t="s">
        <v>1</v>
      </c>
      <c r="H10400" t="s">
        <v>0</v>
      </c>
      <c r="I10400">
        <f>MONTH(Table6[[#This Row],[Loan Date]])</f>
        <v>3</v>
      </c>
      <c r="J10400" t="str">
        <f>_xlfn.XLOOKUP(Table6[[#This Row],[Numeric Month]],$N$5:$N$11,$O$5:$O$11)</f>
        <v>Mar</v>
      </c>
      <c r="K10400" t="str">
        <f>_xlfn.XLOOKUP(Table6[[#This Row],[Loan Date]],$Q$5:$Q$152,$R$5:$R$152)</f>
        <v>Wednesday</v>
      </c>
      <c r="L10400" t="str">
        <f>_xlfn.XLOOKUP(Table6[[#This Row],[Loan Date]],$Q$5:$Q$152,$S$5:$S$152)</f>
        <v>Week 9</v>
      </c>
    </row>
    <row r="10401" spans="1:12" x14ac:dyDescent="0.2">
      <c r="A10401" s="1">
        <v>44993</v>
      </c>
      <c r="B10401" t="s">
        <v>5</v>
      </c>
      <c r="C10401" s="1">
        <v>44993</v>
      </c>
      <c r="D10401" t="s">
        <v>604</v>
      </c>
      <c r="E10401" t="s">
        <v>21</v>
      </c>
      <c r="F10401" t="s">
        <v>21</v>
      </c>
      <c r="G10401" t="s">
        <v>20</v>
      </c>
      <c r="H10401" t="s">
        <v>0</v>
      </c>
      <c r="I10401">
        <f>MONTH(Table6[[#This Row],[Loan Date]])</f>
        <v>3</v>
      </c>
      <c r="J10401" t="str">
        <f>_xlfn.XLOOKUP(Table6[[#This Row],[Numeric Month]],$N$5:$N$11,$O$5:$O$11)</f>
        <v>Mar</v>
      </c>
      <c r="K10401" t="str">
        <f>_xlfn.XLOOKUP(Table6[[#This Row],[Loan Date]],$Q$5:$Q$152,$R$5:$R$152)</f>
        <v>Wednesday</v>
      </c>
      <c r="L10401" t="str">
        <f>_xlfn.XLOOKUP(Table6[[#This Row],[Loan Date]],$Q$5:$Q$152,$S$5:$S$152)</f>
        <v>Week 9</v>
      </c>
    </row>
    <row r="10402" spans="1:12" x14ac:dyDescent="0.2">
      <c r="A10402" s="1">
        <v>44993</v>
      </c>
      <c r="B10402" t="s">
        <v>5</v>
      </c>
      <c r="C10402" s="1">
        <v>44993</v>
      </c>
      <c r="D10402" t="s">
        <v>309</v>
      </c>
      <c r="E10402" t="s">
        <v>23</v>
      </c>
      <c r="F10402" t="s">
        <v>23</v>
      </c>
      <c r="G10402" t="s">
        <v>20</v>
      </c>
      <c r="H10402" t="s">
        <v>0</v>
      </c>
      <c r="I10402">
        <f>MONTH(Table6[[#This Row],[Loan Date]])</f>
        <v>3</v>
      </c>
      <c r="J10402" t="str">
        <f>_xlfn.XLOOKUP(Table6[[#This Row],[Numeric Month]],$N$5:$N$11,$O$5:$O$11)</f>
        <v>Mar</v>
      </c>
      <c r="K10402" t="str">
        <f>_xlfn.XLOOKUP(Table6[[#This Row],[Loan Date]],$Q$5:$Q$152,$R$5:$R$152)</f>
        <v>Wednesday</v>
      </c>
      <c r="L10402" t="str">
        <f>_xlfn.XLOOKUP(Table6[[#This Row],[Loan Date]],$Q$5:$Q$152,$S$5:$S$152)</f>
        <v>Week 9</v>
      </c>
    </row>
    <row r="10403" spans="1:12" x14ac:dyDescent="0.2">
      <c r="A10403" s="1">
        <v>44993</v>
      </c>
      <c r="B10403" t="s">
        <v>7</v>
      </c>
      <c r="C10403" s="1">
        <v>45006</v>
      </c>
      <c r="D10403" t="s">
        <v>603</v>
      </c>
      <c r="E10403" t="s">
        <v>15</v>
      </c>
      <c r="F10403" t="s">
        <v>14</v>
      </c>
      <c r="G10403" t="s">
        <v>1</v>
      </c>
      <c r="H10403" t="s">
        <v>0</v>
      </c>
      <c r="I10403">
        <f>MONTH(Table6[[#This Row],[Loan Date]])</f>
        <v>3</v>
      </c>
      <c r="J10403" t="str">
        <f>_xlfn.XLOOKUP(Table6[[#This Row],[Numeric Month]],$N$5:$N$11,$O$5:$O$11)</f>
        <v>Mar</v>
      </c>
      <c r="K10403" t="str">
        <f>_xlfn.XLOOKUP(Table6[[#This Row],[Loan Date]],$Q$5:$Q$152,$R$5:$R$152)</f>
        <v>Wednesday</v>
      </c>
      <c r="L10403" t="str">
        <f>_xlfn.XLOOKUP(Table6[[#This Row],[Loan Date]],$Q$5:$Q$152,$S$5:$S$152)</f>
        <v>Week 9</v>
      </c>
    </row>
    <row r="10404" spans="1:12" x14ac:dyDescent="0.2">
      <c r="A10404" s="1">
        <v>44993</v>
      </c>
      <c r="B10404" t="s">
        <v>7</v>
      </c>
      <c r="C10404" s="1">
        <v>44993</v>
      </c>
      <c r="D10404" t="s">
        <v>344</v>
      </c>
      <c r="E10404" t="s">
        <v>49</v>
      </c>
      <c r="F10404" t="s">
        <v>49</v>
      </c>
      <c r="G10404" t="s">
        <v>20</v>
      </c>
      <c r="H10404" t="s">
        <v>0</v>
      </c>
      <c r="I10404">
        <f>MONTH(Table6[[#This Row],[Loan Date]])</f>
        <v>3</v>
      </c>
      <c r="J10404" t="str">
        <f>_xlfn.XLOOKUP(Table6[[#This Row],[Numeric Month]],$N$5:$N$11,$O$5:$O$11)</f>
        <v>Mar</v>
      </c>
      <c r="K10404" t="str">
        <f>_xlfn.XLOOKUP(Table6[[#This Row],[Loan Date]],$Q$5:$Q$152,$R$5:$R$152)</f>
        <v>Wednesday</v>
      </c>
      <c r="L10404" t="str">
        <f>_xlfn.XLOOKUP(Table6[[#This Row],[Loan Date]],$Q$5:$Q$152,$S$5:$S$152)</f>
        <v>Week 9</v>
      </c>
    </row>
    <row r="10405" spans="1:12" x14ac:dyDescent="0.2">
      <c r="A10405" s="1">
        <v>44993</v>
      </c>
      <c r="B10405" t="s">
        <v>5</v>
      </c>
      <c r="C10405" s="1">
        <v>44993</v>
      </c>
      <c r="D10405" t="s">
        <v>119</v>
      </c>
      <c r="E10405" t="s">
        <v>21</v>
      </c>
      <c r="F10405" t="s">
        <v>21</v>
      </c>
      <c r="G10405" t="s">
        <v>20</v>
      </c>
      <c r="H10405" t="s">
        <v>0</v>
      </c>
      <c r="I10405">
        <f>MONTH(Table6[[#This Row],[Loan Date]])</f>
        <v>3</v>
      </c>
      <c r="J10405" t="str">
        <f>_xlfn.XLOOKUP(Table6[[#This Row],[Numeric Month]],$N$5:$N$11,$O$5:$O$11)</f>
        <v>Mar</v>
      </c>
      <c r="K10405" t="str">
        <f>_xlfn.XLOOKUP(Table6[[#This Row],[Loan Date]],$Q$5:$Q$152,$R$5:$R$152)</f>
        <v>Wednesday</v>
      </c>
      <c r="L10405" t="str">
        <f>_xlfn.XLOOKUP(Table6[[#This Row],[Loan Date]],$Q$5:$Q$152,$S$5:$S$152)</f>
        <v>Week 9</v>
      </c>
    </row>
    <row r="10406" spans="1:12" x14ac:dyDescent="0.2">
      <c r="A10406" s="1">
        <v>44993</v>
      </c>
      <c r="B10406" t="s">
        <v>5</v>
      </c>
      <c r="C10406" s="1">
        <v>44993</v>
      </c>
      <c r="D10406" t="s">
        <v>30</v>
      </c>
      <c r="E10406" t="s">
        <v>23</v>
      </c>
      <c r="F10406" t="s">
        <v>23</v>
      </c>
      <c r="G10406" t="s">
        <v>20</v>
      </c>
      <c r="H10406" t="s">
        <v>0</v>
      </c>
      <c r="I10406">
        <f>MONTH(Table6[[#This Row],[Loan Date]])</f>
        <v>3</v>
      </c>
      <c r="J10406" t="str">
        <f>_xlfn.XLOOKUP(Table6[[#This Row],[Numeric Month]],$N$5:$N$11,$O$5:$O$11)</f>
        <v>Mar</v>
      </c>
      <c r="K10406" t="str">
        <f>_xlfn.XLOOKUP(Table6[[#This Row],[Loan Date]],$Q$5:$Q$152,$R$5:$R$152)</f>
        <v>Wednesday</v>
      </c>
      <c r="L10406" t="str">
        <f>_xlfn.XLOOKUP(Table6[[#This Row],[Loan Date]],$Q$5:$Q$152,$S$5:$S$152)</f>
        <v>Week 9</v>
      </c>
    </row>
    <row r="10407" spans="1:12" x14ac:dyDescent="0.2">
      <c r="A10407" s="1">
        <v>44993</v>
      </c>
      <c r="B10407" t="s">
        <v>7</v>
      </c>
      <c r="C10407" s="1">
        <v>44993</v>
      </c>
      <c r="D10407" t="s">
        <v>175</v>
      </c>
      <c r="E10407" t="s">
        <v>21</v>
      </c>
      <c r="F10407" t="s">
        <v>21</v>
      </c>
      <c r="G10407" t="s">
        <v>20</v>
      </c>
      <c r="H10407" t="s">
        <v>0</v>
      </c>
      <c r="I10407">
        <f>MONTH(Table6[[#This Row],[Loan Date]])</f>
        <v>3</v>
      </c>
      <c r="J10407" t="str">
        <f>_xlfn.XLOOKUP(Table6[[#This Row],[Numeric Month]],$N$5:$N$11,$O$5:$O$11)</f>
        <v>Mar</v>
      </c>
      <c r="K10407" t="str">
        <f>_xlfn.XLOOKUP(Table6[[#This Row],[Loan Date]],$Q$5:$Q$152,$R$5:$R$152)</f>
        <v>Wednesday</v>
      </c>
      <c r="L10407" t="str">
        <f>_xlfn.XLOOKUP(Table6[[#This Row],[Loan Date]],$Q$5:$Q$152,$S$5:$S$152)</f>
        <v>Week 9</v>
      </c>
    </row>
    <row r="10408" spans="1:12" x14ac:dyDescent="0.2">
      <c r="A10408" s="1">
        <v>44993</v>
      </c>
      <c r="B10408" t="s">
        <v>5</v>
      </c>
      <c r="C10408" s="1">
        <v>44993</v>
      </c>
      <c r="D10408" t="s">
        <v>29</v>
      </c>
      <c r="E10408" t="s">
        <v>23</v>
      </c>
      <c r="F10408" t="s">
        <v>23</v>
      </c>
      <c r="G10408" t="s">
        <v>20</v>
      </c>
      <c r="H10408" t="s">
        <v>0</v>
      </c>
      <c r="I10408">
        <f>MONTH(Table6[[#This Row],[Loan Date]])</f>
        <v>3</v>
      </c>
      <c r="J10408" t="str">
        <f>_xlfn.XLOOKUP(Table6[[#This Row],[Numeric Month]],$N$5:$N$11,$O$5:$O$11)</f>
        <v>Mar</v>
      </c>
      <c r="K10408" t="str">
        <f>_xlfn.XLOOKUP(Table6[[#This Row],[Loan Date]],$Q$5:$Q$152,$R$5:$R$152)</f>
        <v>Wednesday</v>
      </c>
      <c r="L10408" t="str">
        <f>_xlfn.XLOOKUP(Table6[[#This Row],[Loan Date]],$Q$5:$Q$152,$S$5:$S$152)</f>
        <v>Week 9</v>
      </c>
    </row>
    <row r="10409" spans="1:12" x14ac:dyDescent="0.2">
      <c r="A10409" s="1">
        <v>44993</v>
      </c>
      <c r="B10409" t="s">
        <v>5</v>
      </c>
      <c r="C10409" s="1">
        <v>44993</v>
      </c>
      <c r="D10409" t="s">
        <v>409</v>
      </c>
      <c r="E10409" t="s">
        <v>21</v>
      </c>
      <c r="F10409" t="s">
        <v>21</v>
      </c>
      <c r="G10409" t="s">
        <v>20</v>
      </c>
      <c r="H10409" t="s">
        <v>0</v>
      </c>
      <c r="I10409">
        <f>MONTH(Table6[[#This Row],[Loan Date]])</f>
        <v>3</v>
      </c>
      <c r="J10409" t="str">
        <f>_xlfn.XLOOKUP(Table6[[#This Row],[Numeric Month]],$N$5:$N$11,$O$5:$O$11)</f>
        <v>Mar</v>
      </c>
      <c r="K10409" t="str">
        <f>_xlfn.XLOOKUP(Table6[[#This Row],[Loan Date]],$Q$5:$Q$152,$R$5:$R$152)</f>
        <v>Wednesday</v>
      </c>
      <c r="L10409" t="str">
        <f>_xlfn.XLOOKUP(Table6[[#This Row],[Loan Date]],$Q$5:$Q$152,$S$5:$S$152)</f>
        <v>Week 9</v>
      </c>
    </row>
    <row r="10410" spans="1:12" x14ac:dyDescent="0.2">
      <c r="A10410" s="1">
        <v>44993</v>
      </c>
      <c r="B10410" t="s">
        <v>7</v>
      </c>
      <c r="C10410" s="1">
        <v>45007</v>
      </c>
      <c r="D10410" t="s">
        <v>602</v>
      </c>
      <c r="E10410" t="s">
        <v>52</v>
      </c>
      <c r="F10410" t="s">
        <v>51</v>
      </c>
      <c r="G10410" t="s">
        <v>1</v>
      </c>
      <c r="H10410" t="s">
        <v>0</v>
      </c>
      <c r="I10410">
        <f>MONTH(Table6[[#This Row],[Loan Date]])</f>
        <v>3</v>
      </c>
      <c r="J10410" t="str">
        <f>_xlfn.XLOOKUP(Table6[[#This Row],[Numeric Month]],$N$5:$N$11,$O$5:$O$11)</f>
        <v>Mar</v>
      </c>
      <c r="K10410" t="str">
        <f>_xlfn.XLOOKUP(Table6[[#This Row],[Loan Date]],$Q$5:$Q$152,$R$5:$R$152)</f>
        <v>Wednesday</v>
      </c>
      <c r="L10410" t="str">
        <f>_xlfn.XLOOKUP(Table6[[#This Row],[Loan Date]],$Q$5:$Q$152,$S$5:$S$152)</f>
        <v>Week 9</v>
      </c>
    </row>
    <row r="10411" spans="1:12" x14ac:dyDescent="0.2">
      <c r="A10411" s="1">
        <v>44993</v>
      </c>
      <c r="B10411" t="s">
        <v>7</v>
      </c>
      <c r="C10411" s="1">
        <v>44993</v>
      </c>
      <c r="D10411" t="s">
        <v>64</v>
      </c>
      <c r="E10411" t="s">
        <v>23</v>
      </c>
      <c r="F10411" t="s">
        <v>23</v>
      </c>
      <c r="G10411" t="s">
        <v>20</v>
      </c>
      <c r="H10411" t="s">
        <v>0</v>
      </c>
      <c r="I10411">
        <f>MONTH(Table6[[#This Row],[Loan Date]])</f>
        <v>3</v>
      </c>
      <c r="J10411" t="str">
        <f>_xlfn.XLOOKUP(Table6[[#This Row],[Numeric Month]],$N$5:$N$11,$O$5:$O$11)</f>
        <v>Mar</v>
      </c>
      <c r="K10411" t="str">
        <f>_xlfn.XLOOKUP(Table6[[#This Row],[Loan Date]],$Q$5:$Q$152,$R$5:$R$152)</f>
        <v>Wednesday</v>
      </c>
      <c r="L10411" t="str">
        <f>_xlfn.XLOOKUP(Table6[[#This Row],[Loan Date]],$Q$5:$Q$152,$S$5:$S$152)</f>
        <v>Week 9</v>
      </c>
    </row>
    <row r="10412" spans="1:12" x14ac:dyDescent="0.2">
      <c r="A10412" s="1">
        <v>44993</v>
      </c>
      <c r="B10412" t="s">
        <v>5</v>
      </c>
      <c r="C10412" s="1">
        <v>44993</v>
      </c>
      <c r="D10412" t="s">
        <v>589</v>
      </c>
      <c r="E10412" t="s">
        <v>21</v>
      </c>
      <c r="F10412" t="s">
        <v>21</v>
      </c>
      <c r="G10412" t="s">
        <v>20</v>
      </c>
      <c r="H10412" t="s">
        <v>0</v>
      </c>
      <c r="I10412">
        <f>MONTH(Table6[[#This Row],[Loan Date]])</f>
        <v>3</v>
      </c>
      <c r="J10412" t="str">
        <f>_xlfn.XLOOKUP(Table6[[#This Row],[Numeric Month]],$N$5:$N$11,$O$5:$O$11)</f>
        <v>Mar</v>
      </c>
      <c r="K10412" t="str">
        <f>_xlfn.XLOOKUP(Table6[[#This Row],[Loan Date]],$Q$5:$Q$152,$R$5:$R$152)</f>
        <v>Wednesday</v>
      </c>
      <c r="L10412" t="str">
        <f>_xlfn.XLOOKUP(Table6[[#This Row],[Loan Date]],$Q$5:$Q$152,$S$5:$S$152)</f>
        <v>Week 9</v>
      </c>
    </row>
    <row r="10413" spans="1:12" x14ac:dyDescent="0.2">
      <c r="A10413" s="1">
        <v>44993</v>
      </c>
      <c r="B10413" t="s">
        <v>5</v>
      </c>
      <c r="C10413" s="1">
        <v>44993</v>
      </c>
      <c r="D10413" t="s">
        <v>57</v>
      </c>
      <c r="E10413" t="s">
        <v>37</v>
      </c>
      <c r="F10413" t="s">
        <v>37</v>
      </c>
      <c r="G10413" t="s">
        <v>20</v>
      </c>
      <c r="H10413" t="s">
        <v>0</v>
      </c>
      <c r="I10413">
        <f>MONTH(Table6[[#This Row],[Loan Date]])</f>
        <v>3</v>
      </c>
      <c r="J10413" t="str">
        <f>_xlfn.XLOOKUP(Table6[[#This Row],[Numeric Month]],$N$5:$N$11,$O$5:$O$11)</f>
        <v>Mar</v>
      </c>
      <c r="K10413" t="str">
        <f>_xlfn.XLOOKUP(Table6[[#This Row],[Loan Date]],$Q$5:$Q$152,$R$5:$R$152)</f>
        <v>Wednesday</v>
      </c>
      <c r="L10413" t="str">
        <f>_xlfn.XLOOKUP(Table6[[#This Row],[Loan Date]],$Q$5:$Q$152,$S$5:$S$152)</f>
        <v>Week 9</v>
      </c>
    </row>
    <row r="10414" spans="1:12" x14ac:dyDescent="0.2">
      <c r="A10414" s="1">
        <v>44993</v>
      </c>
      <c r="B10414" t="s">
        <v>5</v>
      </c>
      <c r="C10414" s="1">
        <v>44993</v>
      </c>
      <c r="D10414" t="s">
        <v>97</v>
      </c>
      <c r="E10414" t="s">
        <v>23</v>
      </c>
      <c r="F10414" t="s">
        <v>23</v>
      </c>
      <c r="G10414" t="s">
        <v>20</v>
      </c>
      <c r="H10414" t="s">
        <v>0</v>
      </c>
      <c r="I10414">
        <f>MONTH(Table6[[#This Row],[Loan Date]])</f>
        <v>3</v>
      </c>
      <c r="J10414" t="str">
        <f>_xlfn.XLOOKUP(Table6[[#This Row],[Numeric Month]],$N$5:$N$11,$O$5:$O$11)</f>
        <v>Mar</v>
      </c>
      <c r="K10414" t="str">
        <f>_xlfn.XLOOKUP(Table6[[#This Row],[Loan Date]],$Q$5:$Q$152,$R$5:$R$152)</f>
        <v>Wednesday</v>
      </c>
      <c r="L10414" t="str">
        <f>_xlfn.XLOOKUP(Table6[[#This Row],[Loan Date]],$Q$5:$Q$152,$S$5:$S$152)</f>
        <v>Week 9</v>
      </c>
    </row>
    <row r="10415" spans="1:12" x14ac:dyDescent="0.2">
      <c r="A10415" s="1">
        <v>44993</v>
      </c>
      <c r="B10415" t="s">
        <v>5</v>
      </c>
      <c r="C10415" s="1">
        <v>44993</v>
      </c>
      <c r="D10415" t="s">
        <v>428</v>
      </c>
      <c r="E10415" t="s">
        <v>37</v>
      </c>
      <c r="F10415" t="s">
        <v>37</v>
      </c>
      <c r="G10415" t="s">
        <v>20</v>
      </c>
      <c r="H10415" t="s">
        <v>0</v>
      </c>
      <c r="I10415">
        <f>MONTH(Table6[[#This Row],[Loan Date]])</f>
        <v>3</v>
      </c>
      <c r="J10415" t="str">
        <f>_xlfn.XLOOKUP(Table6[[#This Row],[Numeric Month]],$N$5:$N$11,$O$5:$O$11)</f>
        <v>Mar</v>
      </c>
      <c r="K10415" t="str">
        <f>_xlfn.XLOOKUP(Table6[[#This Row],[Loan Date]],$Q$5:$Q$152,$R$5:$R$152)</f>
        <v>Wednesday</v>
      </c>
      <c r="L10415" t="str">
        <f>_xlfn.XLOOKUP(Table6[[#This Row],[Loan Date]],$Q$5:$Q$152,$S$5:$S$152)</f>
        <v>Week 9</v>
      </c>
    </row>
    <row r="10416" spans="1:12" x14ac:dyDescent="0.2">
      <c r="A10416" s="1">
        <v>44993</v>
      </c>
      <c r="B10416" t="s">
        <v>5</v>
      </c>
      <c r="C10416" s="1">
        <v>44993</v>
      </c>
      <c r="D10416" t="s">
        <v>27</v>
      </c>
      <c r="E10416" t="s">
        <v>21</v>
      </c>
      <c r="F10416" t="s">
        <v>21</v>
      </c>
      <c r="G10416" t="s">
        <v>20</v>
      </c>
      <c r="H10416" t="s">
        <v>0</v>
      </c>
      <c r="I10416">
        <f>MONTH(Table6[[#This Row],[Loan Date]])</f>
        <v>3</v>
      </c>
      <c r="J10416" t="str">
        <f>_xlfn.XLOOKUP(Table6[[#This Row],[Numeric Month]],$N$5:$N$11,$O$5:$O$11)</f>
        <v>Mar</v>
      </c>
      <c r="K10416" t="str">
        <f>_xlfn.XLOOKUP(Table6[[#This Row],[Loan Date]],$Q$5:$Q$152,$R$5:$R$152)</f>
        <v>Wednesday</v>
      </c>
      <c r="L10416" t="str">
        <f>_xlfn.XLOOKUP(Table6[[#This Row],[Loan Date]],$Q$5:$Q$152,$S$5:$S$152)</f>
        <v>Week 9</v>
      </c>
    </row>
    <row r="10417" spans="1:12" x14ac:dyDescent="0.2">
      <c r="A10417" s="1">
        <v>44993</v>
      </c>
      <c r="B10417" t="s">
        <v>5</v>
      </c>
      <c r="C10417" s="1">
        <v>44993</v>
      </c>
      <c r="D10417" t="s">
        <v>30</v>
      </c>
      <c r="E10417" t="s">
        <v>23</v>
      </c>
      <c r="F10417" t="s">
        <v>23</v>
      </c>
      <c r="G10417" t="s">
        <v>20</v>
      </c>
      <c r="H10417" t="s">
        <v>0</v>
      </c>
      <c r="I10417">
        <f>MONTH(Table6[[#This Row],[Loan Date]])</f>
        <v>3</v>
      </c>
      <c r="J10417" t="str">
        <f>_xlfn.XLOOKUP(Table6[[#This Row],[Numeric Month]],$N$5:$N$11,$O$5:$O$11)</f>
        <v>Mar</v>
      </c>
      <c r="K10417" t="str">
        <f>_xlfn.XLOOKUP(Table6[[#This Row],[Loan Date]],$Q$5:$Q$152,$R$5:$R$152)</f>
        <v>Wednesday</v>
      </c>
      <c r="L10417" t="str">
        <f>_xlfn.XLOOKUP(Table6[[#This Row],[Loan Date]],$Q$5:$Q$152,$S$5:$S$152)</f>
        <v>Week 9</v>
      </c>
    </row>
    <row r="10418" spans="1:12" x14ac:dyDescent="0.2">
      <c r="A10418" s="1">
        <v>44993</v>
      </c>
      <c r="B10418" t="s">
        <v>7</v>
      </c>
      <c r="C10418" s="1">
        <v>44993</v>
      </c>
      <c r="D10418" t="s">
        <v>267</v>
      </c>
      <c r="E10418" t="s">
        <v>37</v>
      </c>
      <c r="F10418" t="s">
        <v>37</v>
      </c>
      <c r="G10418" t="s">
        <v>20</v>
      </c>
      <c r="H10418" t="s">
        <v>0</v>
      </c>
      <c r="I10418">
        <f>MONTH(Table6[[#This Row],[Loan Date]])</f>
        <v>3</v>
      </c>
      <c r="J10418" t="str">
        <f>_xlfn.XLOOKUP(Table6[[#This Row],[Numeric Month]],$N$5:$N$11,$O$5:$O$11)</f>
        <v>Mar</v>
      </c>
      <c r="K10418" t="str">
        <f>_xlfn.XLOOKUP(Table6[[#This Row],[Loan Date]],$Q$5:$Q$152,$R$5:$R$152)</f>
        <v>Wednesday</v>
      </c>
      <c r="L10418" t="str">
        <f>_xlfn.XLOOKUP(Table6[[#This Row],[Loan Date]],$Q$5:$Q$152,$S$5:$S$152)</f>
        <v>Week 9</v>
      </c>
    </row>
    <row r="10419" spans="1:12" x14ac:dyDescent="0.2">
      <c r="A10419" s="1">
        <v>44993</v>
      </c>
      <c r="B10419" t="s">
        <v>7</v>
      </c>
      <c r="C10419" s="1">
        <v>44994</v>
      </c>
      <c r="D10419" t="s">
        <v>299</v>
      </c>
      <c r="E10419" t="s">
        <v>23</v>
      </c>
      <c r="F10419" t="s">
        <v>23</v>
      </c>
      <c r="G10419" t="s">
        <v>20</v>
      </c>
      <c r="H10419" t="s">
        <v>0</v>
      </c>
      <c r="I10419">
        <f>MONTH(Table6[[#This Row],[Loan Date]])</f>
        <v>3</v>
      </c>
      <c r="J10419" t="str">
        <f>_xlfn.XLOOKUP(Table6[[#This Row],[Numeric Month]],$N$5:$N$11,$O$5:$O$11)</f>
        <v>Mar</v>
      </c>
      <c r="K10419" t="str">
        <f>_xlfn.XLOOKUP(Table6[[#This Row],[Loan Date]],$Q$5:$Q$152,$R$5:$R$152)</f>
        <v>Wednesday</v>
      </c>
      <c r="L10419" t="str">
        <f>_xlfn.XLOOKUP(Table6[[#This Row],[Loan Date]],$Q$5:$Q$152,$S$5:$S$152)</f>
        <v>Week 9</v>
      </c>
    </row>
    <row r="10420" spans="1:12" x14ac:dyDescent="0.2">
      <c r="A10420" s="1">
        <v>44993</v>
      </c>
      <c r="B10420" t="s">
        <v>7</v>
      </c>
      <c r="C10420" s="1">
        <v>44993</v>
      </c>
      <c r="D10420" t="s">
        <v>119</v>
      </c>
      <c r="E10420" t="s">
        <v>21</v>
      </c>
      <c r="F10420" t="s">
        <v>21</v>
      </c>
      <c r="G10420" t="s">
        <v>20</v>
      </c>
      <c r="H10420" t="s">
        <v>0</v>
      </c>
      <c r="I10420">
        <f>MONTH(Table6[[#This Row],[Loan Date]])</f>
        <v>3</v>
      </c>
      <c r="J10420" t="str">
        <f>_xlfn.XLOOKUP(Table6[[#This Row],[Numeric Month]],$N$5:$N$11,$O$5:$O$11)</f>
        <v>Mar</v>
      </c>
      <c r="K10420" t="str">
        <f>_xlfn.XLOOKUP(Table6[[#This Row],[Loan Date]],$Q$5:$Q$152,$R$5:$R$152)</f>
        <v>Wednesday</v>
      </c>
      <c r="L10420" t="str">
        <f>_xlfn.XLOOKUP(Table6[[#This Row],[Loan Date]],$Q$5:$Q$152,$S$5:$S$152)</f>
        <v>Week 9</v>
      </c>
    </row>
    <row r="10421" spans="1:12" x14ac:dyDescent="0.2">
      <c r="A10421" s="1">
        <v>44993</v>
      </c>
      <c r="B10421" t="s">
        <v>7</v>
      </c>
      <c r="C10421" s="1">
        <v>44993</v>
      </c>
      <c r="D10421" t="s">
        <v>408</v>
      </c>
      <c r="E10421" t="s">
        <v>23</v>
      </c>
      <c r="F10421" t="s">
        <v>23</v>
      </c>
      <c r="G10421" t="s">
        <v>20</v>
      </c>
      <c r="H10421" t="s">
        <v>0</v>
      </c>
      <c r="I10421">
        <f>MONTH(Table6[[#This Row],[Loan Date]])</f>
        <v>3</v>
      </c>
      <c r="J10421" t="str">
        <f>_xlfn.XLOOKUP(Table6[[#This Row],[Numeric Month]],$N$5:$N$11,$O$5:$O$11)</f>
        <v>Mar</v>
      </c>
      <c r="K10421" t="str">
        <f>_xlfn.XLOOKUP(Table6[[#This Row],[Loan Date]],$Q$5:$Q$152,$R$5:$R$152)</f>
        <v>Wednesday</v>
      </c>
      <c r="L10421" t="str">
        <f>_xlfn.XLOOKUP(Table6[[#This Row],[Loan Date]],$Q$5:$Q$152,$S$5:$S$152)</f>
        <v>Week 9</v>
      </c>
    </row>
    <row r="10422" spans="1:12" x14ac:dyDescent="0.2">
      <c r="A10422" s="1">
        <v>44993</v>
      </c>
      <c r="B10422" t="s">
        <v>7</v>
      </c>
      <c r="C10422" s="1">
        <v>44993</v>
      </c>
      <c r="D10422" t="s">
        <v>408</v>
      </c>
      <c r="E10422" t="s">
        <v>23</v>
      </c>
      <c r="F10422" t="s">
        <v>23</v>
      </c>
      <c r="G10422" t="s">
        <v>20</v>
      </c>
      <c r="H10422" t="s">
        <v>0</v>
      </c>
      <c r="I10422">
        <f>MONTH(Table6[[#This Row],[Loan Date]])</f>
        <v>3</v>
      </c>
      <c r="J10422" t="str">
        <f>_xlfn.XLOOKUP(Table6[[#This Row],[Numeric Month]],$N$5:$N$11,$O$5:$O$11)</f>
        <v>Mar</v>
      </c>
      <c r="K10422" t="str">
        <f>_xlfn.XLOOKUP(Table6[[#This Row],[Loan Date]],$Q$5:$Q$152,$R$5:$R$152)</f>
        <v>Wednesday</v>
      </c>
      <c r="L10422" t="str">
        <f>_xlfn.XLOOKUP(Table6[[#This Row],[Loan Date]],$Q$5:$Q$152,$S$5:$S$152)</f>
        <v>Week 9</v>
      </c>
    </row>
    <row r="10423" spans="1:12" x14ac:dyDescent="0.2">
      <c r="A10423" s="1">
        <v>44993</v>
      </c>
      <c r="B10423" t="s">
        <v>7</v>
      </c>
      <c r="C10423" s="1">
        <v>44993</v>
      </c>
      <c r="D10423" t="s">
        <v>129</v>
      </c>
      <c r="E10423" t="s">
        <v>37</v>
      </c>
      <c r="F10423" t="s">
        <v>37</v>
      </c>
      <c r="G10423" t="s">
        <v>20</v>
      </c>
      <c r="H10423" t="s">
        <v>0</v>
      </c>
      <c r="I10423">
        <f>MONTH(Table6[[#This Row],[Loan Date]])</f>
        <v>3</v>
      </c>
      <c r="J10423" t="str">
        <f>_xlfn.XLOOKUP(Table6[[#This Row],[Numeric Month]],$N$5:$N$11,$O$5:$O$11)</f>
        <v>Mar</v>
      </c>
      <c r="K10423" t="str">
        <f>_xlfn.XLOOKUP(Table6[[#This Row],[Loan Date]],$Q$5:$Q$152,$R$5:$R$152)</f>
        <v>Wednesday</v>
      </c>
      <c r="L10423" t="str">
        <f>_xlfn.XLOOKUP(Table6[[#This Row],[Loan Date]],$Q$5:$Q$152,$S$5:$S$152)</f>
        <v>Week 9</v>
      </c>
    </row>
    <row r="10424" spans="1:12" x14ac:dyDescent="0.2">
      <c r="A10424" s="1">
        <v>44993</v>
      </c>
      <c r="B10424" t="s">
        <v>7</v>
      </c>
      <c r="C10424" s="1">
        <v>44994</v>
      </c>
      <c r="D10424" t="s">
        <v>498</v>
      </c>
      <c r="E10424" t="s">
        <v>37</v>
      </c>
      <c r="F10424" t="s">
        <v>37</v>
      </c>
      <c r="G10424" t="s">
        <v>20</v>
      </c>
      <c r="H10424" t="s">
        <v>0</v>
      </c>
      <c r="I10424">
        <f>MONTH(Table6[[#This Row],[Loan Date]])</f>
        <v>3</v>
      </c>
      <c r="J10424" t="str">
        <f>_xlfn.XLOOKUP(Table6[[#This Row],[Numeric Month]],$N$5:$N$11,$O$5:$O$11)</f>
        <v>Mar</v>
      </c>
      <c r="K10424" t="str">
        <f>_xlfn.XLOOKUP(Table6[[#This Row],[Loan Date]],$Q$5:$Q$152,$R$5:$R$152)</f>
        <v>Wednesday</v>
      </c>
      <c r="L10424" t="str">
        <f>_xlfn.XLOOKUP(Table6[[#This Row],[Loan Date]],$Q$5:$Q$152,$S$5:$S$152)</f>
        <v>Week 9</v>
      </c>
    </row>
    <row r="10425" spans="1:12" x14ac:dyDescent="0.2">
      <c r="A10425" s="1">
        <v>44993</v>
      </c>
      <c r="B10425" t="s">
        <v>7</v>
      </c>
      <c r="C10425" s="1">
        <v>44994</v>
      </c>
      <c r="D10425" t="s">
        <v>313</v>
      </c>
      <c r="E10425" t="s">
        <v>37</v>
      </c>
      <c r="F10425" t="s">
        <v>37</v>
      </c>
      <c r="G10425" t="s">
        <v>20</v>
      </c>
      <c r="H10425" t="s">
        <v>0</v>
      </c>
      <c r="I10425">
        <f>MONTH(Table6[[#This Row],[Loan Date]])</f>
        <v>3</v>
      </c>
      <c r="J10425" t="str">
        <f>_xlfn.XLOOKUP(Table6[[#This Row],[Numeric Month]],$N$5:$N$11,$O$5:$O$11)</f>
        <v>Mar</v>
      </c>
      <c r="K10425" t="str">
        <f>_xlfn.XLOOKUP(Table6[[#This Row],[Loan Date]],$Q$5:$Q$152,$R$5:$R$152)</f>
        <v>Wednesday</v>
      </c>
      <c r="L10425" t="str">
        <f>_xlfn.XLOOKUP(Table6[[#This Row],[Loan Date]],$Q$5:$Q$152,$S$5:$S$152)</f>
        <v>Week 9</v>
      </c>
    </row>
    <row r="10426" spans="1:12" x14ac:dyDescent="0.2">
      <c r="A10426" s="1">
        <v>44993</v>
      </c>
      <c r="B10426" t="s">
        <v>7</v>
      </c>
      <c r="C10426" s="1">
        <v>44994</v>
      </c>
      <c r="D10426" t="s">
        <v>280</v>
      </c>
      <c r="E10426" t="s">
        <v>37</v>
      </c>
      <c r="F10426" t="s">
        <v>37</v>
      </c>
      <c r="G10426" t="s">
        <v>20</v>
      </c>
      <c r="H10426" t="s">
        <v>0</v>
      </c>
      <c r="I10426">
        <f>MONTH(Table6[[#This Row],[Loan Date]])</f>
        <v>3</v>
      </c>
      <c r="J10426" t="str">
        <f>_xlfn.XLOOKUP(Table6[[#This Row],[Numeric Month]],$N$5:$N$11,$O$5:$O$11)</f>
        <v>Mar</v>
      </c>
      <c r="K10426" t="str">
        <f>_xlfn.XLOOKUP(Table6[[#This Row],[Loan Date]],$Q$5:$Q$152,$R$5:$R$152)</f>
        <v>Wednesday</v>
      </c>
      <c r="L10426" t="str">
        <f>_xlfn.XLOOKUP(Table6[[#This Row],[Loan Date]],$Q$5:$Q$152,$S$5:$S$152)</f>
        <v>Week 9</v>
      </c>
    </row>
    <row r="10427" spans="1:12" x14ac:dyDescent="0.2">
      <c r="A10427" s="1">
        <v>44993</v>
      </c>
      <c r="B10427" t="s">
        <v>7</v>
      </c>
      <c r="C10427" s="1">
        <v>44994</v>
      </c>
      <c r="D10427" t="s">
        <v>498</v>
      </c>
      <c r="E10427" t="s">
        <v>37</v>
      </c>
      <c r="F10427" t="s">
        <v>37</v>
      </c>
      <c r="G10427" t="s">
        <v>20</v>
      </c>
      <c r="H10427" t="s">
        <v>0</v>
      </c>
      <c r="I10427">
        <f>MONTH(Table6[[#This Row],[Loan Date]])</f>
        <v>3</v>
      </c>
      <c r="J10427" t="str">
        <f>_xlfn.XLOOKUP(Table6[[#This Row],[Numeric Month]],$N$5:$N$11,$O$5:$O$11)</f>
        <v>Mar</v>
      </c>
      <c r="K10427" t="str">
        <f>_xlfn.XLOOKUP(Table6[[#This Row],[Loan Date]],$Q$5:$Q$152,$R$5:$R$152)</f>
        <v>Wednesday</v>
      </c>
      <c r="L10427" t="str">
        <f>_xlfn.XLOOKUP(Table6[[#This Row],[Loan Date]],$Q$5:$Q$152,$S$5:$S$152)</f>
        <v>Week 9</v>
      </c>
    </row>
    <row r="10428" spans="1:12" x14ac:dyDescent="0.2">
      <c r="A10428" s="1">
        <v>44993</v>
      </c>
      <c r="B10428" t="s">
        <v>7</v>
      </c>
      <c r="C10428" s="1">
        <v>44994</v>
      </c>
      <c r="D10428" t="s">
        <v>313</v>
      </c>
      <c r="E10428" t="s">
        <v>37</v>
      </c>
      <c r="F10428" t="s">
        <v>37</v>
      </c>
      <c r="G10428" t="s">
        <v>20</v>
      </c>
      <c r="H10428" t="s">
        <v>0</v>
      </c>
      <c r="I10428">
        <f>MONTH(Table6[[#This Row],[Loan Date]])</f>
        <v>3</v>
      </c>
      <c r="J10428" t="str">
        <f>_xlfn.XLOOKUP(Table6[[#This Row],[Numeric Month]],$N$5:$N$11,$O$5:$O$11)</f>
        <v>Mar</v>
      </c>
      <c r="K10428" t="str">
        <f>_xlfn.XLOOKUP(Table6[[#This Row],[Loan Date]],$Q$5:$Q$152,$R$5:$R$152)</f>
        <v>Wednesday</v>
      </c>
      <c r="L10428" t="str">
        <f>_xlfn.XLOOKUP(Table6[[#This Row],[Loan Date]],$Q$5:$Q$152,$S$5:$S$152)</f>
        <v>Week 9</v>
      </c>
    </row>
    <row r="10429" spans="1:12" x14ac:dyDescent="0.2">
      <c r="A10429" s="1">
        <v>44993</v>
      </c>
      <c r="B10429" t="s">
        <v>7</v>
      </c>
      <c r="C10429" s="1">
        <v>44994</v>
      </c>
      <c r="D10429" t="s">
        <v>592</v>
      </c>
      <c r="E10429" t="s">
        <v>23</v>
      </c>
      <c r="F10429" t="s">
        <v>23</v>
      </c>
      <c r="G10429" t="s">
        <v>20</v>
      </c>
      <c r="H10429" t="s">
        <v>0</v>
      </c>
      <c r="I10429">
        <f>MONTH(Table6[[#This Row],[Loan Date]])</f>
        <v>3</v>
      </c>
      <c r="J10429" t="str">
        <f>_xlfn.XLOOKUP(Table6[[#This Row],[Numeric Month]],$N$5:$N$11,$O$5:$O$11)</f>
        <v>Mar</v>
      </c>
      <c r="K10429" t="str">
        <f>_xlfn.XLOOKUP(Table6[[#This Row],[Loan Date]],$Q$5:$Q$152,$R$5:$R$152)</f>
        <v>Wednesday</v>
      </c>
      <c r="L10429" t="str">
        <f>_xlfn.XLOOKUP(Table6[[#This Row],[Loan Date]],$Q$5:$Q$152,$S$5:$S$152)</f>
        <v>Week 9</v>
      </c>
    </row>
    <row r="10430" spans="1:12" x14ac:dyDescent="0.2">
      <c r="A10430" s="1">
        <v>44994</v>
      </c>
      <c r="B10430" t="s">
        <v>7</v>
      </c>
      <c r="C10430" s="1">
        <v>44994</v>
      </c>
      <c r="D10430" t="s">
        <v>312</v>
      </c>
      <c r="E10430" t="s">
        <v>23</v>
      </c>
      <c r="F10430" t="s">
        <v>23</v>
      </c>
      <c r="G10430" t="s">
        <v>20</v>
      </c>
      <c r="H10430" t="s">
        <v>0</v>
      </c>
      <c r="I10430">
        <f>MONTH(Table6[[#This Row],[Loan Date]])</f>
        <v>3</v>
      </c>
      <c r="J10430" t="str">
        <f>_xlfn.XLOOKUP(Table6[[#This Row],[Numeric Month]],$N$5:$N$11,$O$5:$O$11)</f>
        <v>Mar</v>
      </c>
      <c r="K10430" t="str">
        <f>_xlfn.XLOOKUP(Table6[[#This Row],[Loan Date]],$Q$5:$Q$152,$R$5:$R$152)</f>
        <v>Thursday</v>
      </c>
      <c r="L10430" t="str">
        <f>_xlfn.XLOOKUP(Table6[[#This Row],[Loan Date]],$Q$5:$Q$152,$S$5:$S$152)</f>
        <v>Week 9</v>
      </c>
    </row>
    <row r="10431" spans="1:12" x14ac:dyDescent="0.2">
      <c r="A10431" s="1">
        <v>44994</v>
      </c>
      <c r="B10431" t="s">
        <v>7</v>
      </c>
      <c r="C10431" s="1">
        <v>44994</v>
      </c>
      <c r="D10431" t="s">
        <v>57</v>
      </c>
      <c r="E10431" t="s">
        <v>37</v>
      </c>
      <c r="F10431" t="s">
        <v>37</v>
      </c>
      <c r="G10431" t="s">
        <v>20</v>
      </c>
      <c r="H10431" t="s">
        <v>0</v>
      </c>
      <c r="I10431">
        <f>MONTH(Table6[[#This Row],[Loan Date]])</f>
        <v>3</v>
      </c>
      <c r="J10431" t="str">
        <f>_xlfn.XLOOKUP(Table6[[#This Row],[Numeric Month]],$N$5:$N$11,$O$5:$O$11)</f>
        <v>Mar</v>
      </c>
      <c r="K10431" t="str">
        <f>_xlfn.XLOOKUP(Table6[[#This Row],[Loan Date]],$Q$5:$Q$152,$R$5:$R$152)</f>
        <v>Thursday</v>
      </c>
      <c r="L10431" t="str">
        <f>_xlfn.XLOOKUP(Table6[[#This Row],[Loan Date]],$Q$5:$Q$152,$S$5:$S$152)</f>
        <v>Week 9</v>
      </c>
    </row>
    <row r="10432" spans="1:12" x14ac:dyDescent="0.2">
      <c r="A10432" s="1">
        <v>44994</v>
      </c>
      <c r="B10432" t="s">
        <v>7</v>
      </c>
      <c r="C10432" s="1">
        <v>44994</v>
      </c>
      <c r="D10432" t="s">
        <v>30</v>
      </c>
      <c r="E10432" t="s">
        <v>23</v>
      </c>
      <c r="F10432" t="s">
        <v>23</v>
      </c>
      <c r="G10432" t="s">
        <v>20</v>
      </c>
      <c r="H10432" t="s">
        <v>0</v>
      </c>
      <c r="I10432">
        <f>MONTH(Table6[[#This Row],[Loan Date]])</f>
        <v>3</v>
      </c>
      <c r="J10432" t="str">
        <f>_xlfn.XLOOKUP(Table6[[#This Row],[Numeric Month]],$N$5:$N$11,$O$5:$O$11)</f>
        <v>Mar</v>
      </c>
      <c r="K10432" t="str">
        <f>_xlfn.XLOOKUP(Table6[[#This Row],[Loan Date]],$Q$5:$Q$152,$R$5:$R$152)</f>
        <v>Thursday</v>
      </c>
      <c r="L10432" t="str">
        <f>_xlfn.XLOOKUP(Table6[[#This Row],[Loan Date]],$Q$5:$Q$152,$S$5:$S$152)</f>
        <v>Week 9</v>
      </c>
    </row>
    <row r="10433" spans="1:12" x14ac:dyDescent="0.2">
      <c r="A10433" s="1">
        <v>44994</v>
      </c>
      <c r="B10433" t="s">
        <v>7</v>
      </c>
      <c r="C10433" s="1">
        <v>44994</v>
      </c>
      <c r="D10433" t="s">
        <v>27</v>
      </c>
      <c r="E10433" t="s">
        <v>21</v>
      </c>
      <c r="F10433" t="s">
        <v>21</v>
      </c>
      <c r="G10433" t="s">
        <v>20</v>
      </c>
      <c r="H10433" t="s">
        <v>0</v>
      </c>
      <c r="I10433">
        <f>MONTH(Table6[[#This Row],[Loan Date]])</f>
        <v>3</v>
      </c>
      <c r="J10433" t="str">
        <f>_xlfn.XLOOKUP(Table6[[#This Row],[Numeric Month]],$N$5:$N$11,$O$5:$O$11)</f>
        <v>Mar</v>
      </c>
      <c r="K10433" t="str">
        <f>_xlfn.XLOOKUP(Table6[[#This Row],[Loan Date]],$Q$5:$Q$152,$R$5:$R$152)</f>
        <v>Thursday</v>
      </c>
      <c r="L10433" t="str">
        <f>_xlfn.XLOOKUP(Table6[[#This Row],[Loan Date]],$Q$5:$Q$152,$S$5:$S$152)</f>
        <v>Week 9</v>
      </c>
    </row>
    <row r="10434" spans="1:12" x14ac:dyDescent="0.2">
      <c r="A10434" s="1">
        <v>44994</v>
      </c>
      <c r="B10434" t="s">
        <v>5</v>
      </c>
      <c r="C10434" s="1">
        <v>44994</v>
      </c>
      <c r="D10434" t="s">
        <v>129</v>
      </c>
      <c r="E10434" t="s">
        <v>37</v>
      </c>
      <c r="F10434" t="s">
        <v>37</v>
      </c>
      <c r="G10434" t="s">
        <v>20</v>
      </c>
      <c r="H10434" t="s">
        <v>0</v>
      </c>
      <c r="I10434">
        <f>MONTH(Table6[[#This Row],[Loan Date]])</f>
        <v>3</v>
      </c>
      <c r="J10434" t="str">
        <f>_xlfn.XLOOKUP(Table6[[#This Row],[Numeric Month]],$N$5:$N$11,$O$5:$O$11)</f>
        <v>Mar</v>
      </c>
      <c r="K10434" t="str">
        <f>_xlfn.XLOOKUP(Table6[[#This Row],[Loan Date]],$Q$5:$Q$152,$R$5:$R$152)</f>
        <v>Thursday</v>
      </c>
      <c r="L10434" t="str">
        <f>_xlfn.XLOOKUP(Table6[[#This Row],[Loan Date]],$Q$5:$Q$152,$S$5:$S$152)</f>
        <v>Week 9</v>
      </c>
    </row>
    <row r="10435" spans="1:12" x14ac:dyDescent="0.2">
      <c r="A10435" s="1">
        <v>44994</v>
      </c>
      <c r="B10435" t="s">
        <v>7</v>
      </c>
      <c r="C10435" s="1">
        <v>45001</v>
      </c>
      <c r="D10435" t="s">
        <v>601</v>
      </c>
      <c r="E10435" t="s">
        <v>52</v>
      </c>
      <c r="F10435" t="s">
        <v>51</v>
      </c>
      <c r="G10435" t="s">
        <v>1</v>
      </c>
      <c r="H10435" t="s">
        <v>0</v>
      </c>
      <c r="I10435">
        <f>MONTH(Table6[[#This Row],[Loan Date]])</f>
        <v>3</v>
      </c>
      <c r="J10435" t="str">
        <f>_xlfn.XLOOKUP(Table6[[#This Row],[Numeric Month]],$N$5:$N$11,$O$5:$O$11)</f>
        <v>Mar</v>
      </c>
      <c r="K10435" t="str">
        <f>_xlfn.XLOOKUP(Table6[[#This Row],[Loan Date]],$Q$5:$Q$152,$R$5:$R$152)</f>
        <v>Thursday</v>
      </c>
      <c r="L10435" t="str">
        <f>_xlfn.XLOOKUP(Table6[[#This Row],[Loan Date]],$Q$5:$Q$152,$S$5:$S$152)</f>
        <v>Week 9</v>
      </c>
    </row>
    <row r="10436" spans="1:12" x14ac:dyDescent="0.2">
      <c r="A10436" s="1">
        <v>44994</v>
      </c>
      <c r="B10436" t="s">
        <v>7</v>
      </c>
      <c r="C10436" s="1">
        <v>44994</v>
      </c>
      <c r="D10436" t="s">
        <v>428</v>
      </c>
      <c r="E10436" t="s">
        <v>37</v>
      </c>
      <c r="F10436" t="s">
        <v>37</v>
      </c>
      <c r="G10436" t="s">
        <v>20</v>
      </c>
      <c r="H10436" t="s">
        <v>0</v>
      </c>
      <c r="I10436">
        <f>MONTH(Table6[[#This Row],[Loan Date]])</f>
        <v>3</v>
      </c>
      <c r="J10436" t="str">
        <f>_xlfn.XLOOKUP(Table6[[#This Row],[Numeric Month]],$N$5:$N$11,$O$5:$O$11)</f>
        <v>Mar</v>
      </c>
      <c r="K10436" t="str">
        <f>_xlfn.XLOOKUP(Table6[[#This Row],[Loan Date]],$Q$5:$Q$152,$R$5:$R$152)</f>
        <v>Thursday</v>
      </c>
      <c r="L10436" t="str">
        <f>_xlfn.XLOOKUP(Table6[[#This Row],[Loan Date]],$Q$5:$Q$152,$S$5:$S$152)</f>
        <v>Week 9</v>
      </c>
    </row>
    <row r="10437" spans="1:12" x14ac:dyDescent="0.2">
      <c r="A10437" s="1">
        <v>44994</v>
      </c>
      <c r="B10437" t="s">
        <v>7</v>
      </c>
      <c r="C10437" s="1">
        <v>44994</v>
      </c>
      <c r="D10437" t="s">
        <v>302</v>
      </c>
      <c r="E10437" t="s">
        <v>23</v>
      </c>
      <c r="F10437" t="s">
        <v>23</v>
      </c>
      <c r="G10437" t="s">
        <v>20</v>
      </c>
      <c r="H10437" t="s">
        <v>0</v>
      </c>
      <c r="I10437">
        <f>MONTH(Table6[[#This Row],[Loan Date]])</f>
        <v>3</v>
      </c>
      <c r="J10437" t="str">
        <f>_xlfn.XLOOKUP(Table6[[#This Row],[Numeric Month]],$N$5:$N$11,$O$5:$O$11)</f>
        <v>Mar</v>
      </c>
      <c r="K10437" t="str">
        <f>_xlfn.XLOOKUP(Table6[[#This Row],[Loan Date]],$Q$5:$Q$152,$R$5:$R$152)</f>
        <v>Thursday</v>
      </c>
      <c r="L10437" t="str">
        <f>_xlfn.XLOOKUP(Table6[[#This Row],[Loan Date]],$Q$5:$Q$152,$S$5:$S$152)</f>
        <v>Week 9</v>
      </c>
    </row>
    <row r="10438" spans="1:12" x14ac:dyDescent="0.2">
      <c r="A10438" s="1">
        <v>44994</v>
      </c>
      <c r="B10438" t="s">
        <v>7</v>
      </c>
      <c r="C10438" s="1">
        <v>44994</v>
      </c>
      <c r="D10438" t="s">
        <v>165</v>
      </c>
      <c r="E10438" t="s">
        <v>21</v>
      </c>
      <c r="F10438" t="s">
        <v>21</v>
      </c>
      <c r="G10438" t="s">
        <v>20</v>
      </c>
      <c r="H10438" t="s">
        <v>0</v>
      </c>
      <c r="I10438">
        <f>MONTH(Table6[[#This Row],[Loan Date]])</f>
        <v>3</v>
      </c>
      <c r="J10438" t="str">
        <f>_xlfn.XLOOKUP(Table6[[#This Row],[Numeric Month]],$N$5:$N$11,$O$5:$O$11)</f>
        <v>Mar</v>
      </c>
      <c r="K10438" t="str">
        <f>_xlfn.XLOOKUP(Table6[[#This Row],[Loan Date]],$Q$5:$Q$152,$R$5:$R$152)</f>
        <v>Thursday</v>
      </c>
      <c r="L10438" t="str">
        <f>_xlfn.XLOOKUP(Table6[[#This Row],[Loan Date]],$Q$5:$Q$152,$S$5:$S$152)</f>
        <v>Week 9</v>
      </c>
    </row>
    <row r="10439" spans="1:12" x14ac:dyDescent="0.2">
      <c r="A10439" s="1">
        <v>44994</v>
      </c>
      <c r="B10439" t="s">
        <v>35</v>
      </c>
      <c r="C10439" s="1">
        <v>45001</v>
      </c>
      <c r="D10439" t="s">
        <v>467</v>
      </c>
      <c r="E10439" t="s">
        <v>9</v>
      </c>
      <c r="F10439" t="s">
        <v>8</v>
      </c>
      <c r="G10439" t="s">
        <v>1</v>
      </c>
      <c r="H10439" t="s">
        <v>0</v>
      </c>
      <c r="I10439">
        <f>MONTH(Table6[[#This Row],[Loan Date]])</f>
        <v>3</v>
      </c>
      <c r="J10439" t="str">
        <f>_xlfn.XLOOKUP(Table6[[#This Row],[Numeric Month]],$N$5:$N$11,$O$5:$O$11)</f>
        <v>Mar</v>
      </c>
      <c r="K10439" t="str">
        <f>_xlfn.XLOOKUP(Table6[[#This Row],[Loan Date]],$Q$5:$Q$152,$R$5:$R$152)</f>
        <v>Thursday</v>
      </c>
      <c r="L10439" t="str">
        <f>_xlfn.XLOOKUP(Table6[[#This Row],[Loan Date]],$Q$5:$Q$152,$S$5:$S$152)</f>
        <v>Week 9</v>
      </c>
    </row>
    <row r="10440" spans="1:12" x14ac:dyDescent="0.2">
      <c r="A10440" s="1">
        <v>44994</v>
      </c>
      <c r="B10440" t="s">
        <v>7</v>
      </c>
      <c r="C10440" s="1">
        <v>45007</v>
      </c>
      <c r="D10440" t="s">
        <v>600</v>
      </c>
      <c r="E10440" t="s">
        <v>9</v>
      </c>
      <c r="F10440" t="s">
        <v>8</v>
      </c>
      <c r="G10440" t="s">
        <v>1</v>
      </c>
      <c r="H10440" t="s">
        <v>0</v>
      </c>
      <c r="I10440">
        <f>MONTH(Table6[[#This Row],[Loan Date]])</f>
        <v>3</v>
      </c>
      <c r="J10440" t="str">
        <f>_xlfn.XLOOKUP(Table6[[#This Row],[Numeric Month]],$N$5:$N$11,$O$5:$O$11)</f>
        <v>Mar</v>
      </c>
      <c r="K10440" t="str">
        <f>_xlfn.XLOOKUP(Table6[[#This Row],[Loan Date]],$Q$5:$Q$152,$R$5:$R$152)</f>
        <v>Thursday</v>
      </c>
      <c r="L10440" t="str">
        <f>_xlfn.XLOOKUP(Table6[[#This Row],[Loan Date]],$Q$5:$Q$152,$S$5:$S$152)</f>
        <v>Week 9</v>
      </c>
    </row>
    <row r="10441" spans="1:12" x14ac:dyDescent="0.2">
      <c r="A10441" s="1">
        <v>44994</v>
      </c>
      <c r="B10441" t="s">
        <v>35</v>
      </c>
      <c r="C10441" s="1">
        <v>44994</v>
      </c>
      <c r="D10441" t="s">
        <v>362</v>
      </c>
      <c r="E10441" t="s">
        <v>122</v>
      </c>
      <c r="F10441" t="s">
        <v>122</v>
      </c>
      <c r="G10441" t="s">
        <v>11</v>
      </c>
      <c r="H10441" t="s">
        <v>0</v>
      </c>
      <c r="I10441">
        <f>MONTH(Table6[[#This Row],[Loan Date]])</f>
        <v>3</v>
      </c>
      <c r="J10441" t="str">
        <f>_xlfn.XLOOKUP(Table6[[#This Row],[Numeric Month]],$N$5:$N$11,$O$5:$O$11)</f>
        <v>Mar</v>
      </c>
      <c r="K10441" t="str">
        <f>_xlfn.XLOOKUP(Table6[[#This Row],[Loan Date]],$Q$5:$Q$152,$R$5:$R$152)</f>
        <v>Thursday</v>
      </c>
      <c r="L10441" t="str">
        <f>_xlfn.XLOOKUP(Table6[[#This Row],[Loan Date]],$Q$5:$Q$152,$S$5:$S$152)</f>
        <v>Week 9</v>
      </c>
    </row>
    <row r="10442" spans="1:12" x14ac:dyDescent="0.2">
      <c r="A10442" s="1">
        <v>44994</v>
      </c>
      <c r="B10442" t="s">
        <v>7</v>
      </c>
      <c r="C10442" s="1">
        <v>45008</v>
      </c>
      <c r="D10442" t="s">
        <v>599</v>
      </c>
      <c r="E10442" t="s">
        <v>9</v>
      </c>
      <c r="F10442" t="s">
        <v>8</v>
      </c>
      <c r="G10442" t="s">
        <v>1</v>
      </c>
      <c r="H10442" t="s">
        <v>0</v>
      </c>
      <c r="I10442">
        <f>MONTH(Table6[[#This Row],[Loan Date]])</f>
        <v>3</v>
      </c>
      <c r="J10442" t="str">
        <f>_xlfn.XLOOKUP(Table6[[#This Row],[Numeric Month]],$N$5:$N$11,$O$5:$O$11)</f>
        <v>Mar</v>
      </c>
      <c r="K10442" t="str">
        <f>_xlfn.XLOOKUP(Table6[[#This Row],[Loan Date]],$Q$5:$Q$152,$R$5:$R$152)</f>
        <v>Thursday</v>
      </c>
      <c r="L10442" t="str">
        <f>_xlfn.XLOOKUP(Table6[[#This Row],[Loan Date]],$Q$5:$Q$152,$S$5:$S$152)</f>
        <v>Week 9</v>
      </c>
    </row>
    <row r="10443" spans="1:12" x14ac:dyDescent="0.2">
      <c r="A10443" s="1">
        <v>44994</v>
      </c>
      <c r="B10443" t="s">
        <v>7</v>
      </c>
      <c r="C10443" s="1">
        <v>45001</v>
      </c>
      <c r="D10443" t="s">
        <v>598</v>
      </c>
      <c r="E10443" t="s">
        <v>15</v>
      </c>
      <c r="F10443" t="s">
        <v>14</v>
      </c>
      <c r="G10443" t="s">
        <v>1</v>
      </c>
      <c r="H10443" t="s">
        <v>0</v>
      </c>
      <c r="I10443">
        <f>MONTH(Table6[[#This Row],[Loan Date]])</f>
        <v>3</v>
      </c>
      <c r="J10443" t="str">
        <f>_xlfn.XLOOKUP(Table6[[#This Row],[Numeric Month]],$N$5:$N$11,$O$5:$O$11)</f>
        <v>Mar</v>
      </c>
      <c r="K10443" t="str">
        <f>_xlfn.XLOOKUP(Table6[[#This Row],[Loan Date]],$Q$5:$Q$152,$R$5:$R$152)</f>
        <v>Thursday</v>
      </c>
      <c r="L10443" t="str">
        <f>_xlfn.XLOOKUP(Table6[[#This Row],[Loan Date]],$Q$5:$Q$152,$S$5:$S$152)</f>
        <v>Week 9</v>
      </c>
    </row>
    <row r="10444" spans="1:12" x14ac:dyDescent="0.2">
      <c r="A10444" s="1">
        <v>44994</v>
      </c>
      <c r="B10444" t="s">
        <v>7</v>
      </c>
      <c r="C10444" s="1">
        <v>44994</v>
      </c>
      <c r="D10444" t="s">
        <v>428</v>
      </c>
      <c r="E10444" t="s">
        <v>37</v>
      </c>
      <c r="F10444" t="s">
        <v>37</v>
      </c>
      <c r="G10444" t="s">
        <v>20</v>
      </c>
      <c r="H10444" t="s">
        <v>0</v>
      </c>
      <c r="I10444">
        <f>MONTH(Table6[[#This Row],[Loan Date]])</f>
        <v>3</v>
      </c>
      <c r="J10444" t="str">
        <f>_xlfn.XLOOKUP(Table6[[#This Row],[Numeric Month]],$N$5:$N$11,$O$5:$O$11)</f>
        <v>Mar</v>
      </c>
      <c r="K10444" t="str">
        <f>_xlfn.XLOOKUP(Table6[[#This Row],[Loan Date]],$Q$5:$Q$152,$R$5:$R$152)</f>
        <v>Thursday</v>
      </c>
      <c r="L10444" t="str">
        <f>_xlfn.XLOOKUP(Table6[[#This Row],[Loan Date]],$Q$5:$Q$152,$S$5:$S$152)</f>
        <v>Week 9</v>
      </c>
    </row>
    <row r="10445" spans="1:12" x14ac:dyDescent="0.2">
      <c r="A10445" s="1">
        <v>44994</v>
      </c>
      <c r="B10445" t="s">
        <v>7</v>
      </c>
      <c r="C10445" s="1">
        <v>44994</v>
      </c>
      <c r="D10445" t="s">
        <v>111</v>
      </c>
      <c r="E10445" t="s">
        <v>21</v>
      </c>
      <c r="F10445" t="s">
        <v>21</v>
      </c>
      <c r="G10445" t="s">
        <v>20</v>
      </c>
      <c r="H10445" t="s">
        <v>0</v>
      </c>
      <c r="I10445">
        <f>MONTH(Table6[[#This Row],[Loan Date]])</f>
        <v>3</v>
      </c>
      <c r="J10445" t="str">
        <f>_xlfn.XLOOKUP(Table6[[#This Row],[Numeric Month]],$N$5:$N$11,$O$5:$O$11)</f>
        <v>Mar</v>
      </c>
      <c r="K10445" t="str">
        <f>_xlfn.XLOOKUP(Table6[[#This Row],[Loan Date]],$Q$5:$Q$152,$R$5:$R$152)</f>
        <v>Thursday</v>
      </c>
      <c r="L10445" t="str">
        <f>_xlfn.XLOOKUP(Table6[[#This Row],[Loan Date]],$Q$5:$Q$152,$S$5:$S$152)</f>
        <v>Week 9</v>
      </c>
    </row>
    <row r="10446" spans="1:12" x14ac:dyDescent="0.2">
      <c r="A10446" s="1">
        <v>44994</v>
      </c>
      <c r="B10446" t="s">
        <v>7</v>
      </c>
      <c r="C10446" s="1">
        <v>44994</v>
      </c>
      <c r="D10446" t="s">
        <v>24</v>
      </c>
      <c r="E10446" t="s">
        <v>23</v>
      </c>
      <c r="F10446" t="s">
        <v>23</v>
      </c>
      <c r="G10446" t="s">
        <v>20</v>
      </c>
      <c r="H10446" t="s">
        <v>0</v>
      </c>
      <c r="I10446">
        <f>MONTH(Table6[[#This Row],[Loan Date]])</f>
        <v>3</v>
      </c>
      <c r="J10446" t="str">
        <f>_xlfn.XLOOKUP(Table6[[#This Row],[Numeric Month]],$N$5:$N$11,$O$5:$O$11)</f>
        <v>Mar</v>
      </c>
      <c r="K10446" t="str">
        <f>_xlfn.XLOOKUP(Table6[[#This Row],[Loan Date]],$Q$5:$Q$152,$R$5:$R$152)</f>
        <v>Thursday</v>
      </c>
      <c r="L10446" t="str">
        <f>_xlfn.XLOOKUP(Table6[[#This Row],[Loan Date]],$Q$5:$Q$152,$S$5:$S$152)</f>
        <v>Week 9</v>
      </c>
    </row>
    <row r="10447" spans="1:12" x14ac:dyDescent="0.2">
      <c r="A10447" s="1">
        <v>44994</v>
      </c>
      <c r="B10447" t="s">
        <v>5</v>
      </c>
      <c r="C10447" s="1">
        <v>45001</v>
      </c>
      <c r="D10447" t="s">
        <v>295</v>
      </c>
      <c r="E10447" t="s">
        <v>52</v>
      </c>
      <c r="F10447" t="s">
        <v>51</v>
      </c>
      <c r="G10447" t="s">
        <v>1</v>
      </c>
      <c r="H10447" t="s">
        <v>0</v>
      </c>
      <c r="I10447">
        <f>MONTH(Table6[[#This Row],[Loan Date]])</f>
        <v>3</v>
      </c>
      <c r="J10447" t="str">
        <f>_xlfn.XLOOKUP(Table6[[#This Row],[Numeric Month]],$N$5:$N$11,$O$5:$O$11)</f>
        <v>Mar</v>
      </c>
      <c r="K10447" t="str">
        <f>_xlfn.XLOOKUP(Table6[[#This Row],[Loan Date]],$Q$5:$Q$152,$R$5:$R$152)</f>
        <v>Thursday</v>
      </c>
      <c r="L10447" t="str">
        <f>_xlfn.XLOOKUP(Table6[[#This Row],[Loan Date]],$Q$5:$Q$152,$S$5:$S$152)</f>
        <v>Week 9</v>
      </c>
    </row>
    <row r="10448" spans="1:12" x14ac:dyDescent="0.2">
      <c r="A10448" s="1">
        <v>44994</v>
      </c>
      <c r="B10448" t="s">
        <v>7</v>
      </c>
      <c r="C10448" s="1">
        <v>44994</v>
      </c>
      <c r="D10448" t="s">
        <v>280</v>
      </c>
      <c r="E10448" t="s">
        <v>37</v>
      </c>
      <c r="F10448" t="s">
        <v>37</v>
      </c>
      <c r="G10448" t="s">
        <v>20</v>
      </c>
      <c r="H10448" t="s">
        <v>0</v>
      </c>
      <c r="I10448">
        <f>MONTH(Table6[[#This Row],[Loan Date]])</f>
        <v>3</v>
      </c>
      <c r="J10448" t="str">
        <f>_xlfn.XLOOKUP(Table6[[#This Row],[Numeric Month]],$N$5:$N$11,$O$5:$O$11)</f>
        <v>Mar</v>
      </c>
      <c r="K10448" t="str">
        <f>_xlfn.XLOOKUP(Table6[[#This Row],[Loan Date]],$Q$5:$Q$152,$R$5:$R$152)</f>
        <v>Thursday</v>
      </c>
      <c r="L10448" t="str">
        <f>_xlfn.XLOOKUP(Table6[[#This Row],[Loan Date]],$Q$5:$Q$152,$S$5:$S$152)</f>
        <v>Week 9</v>
      </c>
    </row>
    <row r="10449" spans="1:12" x14ac:dyDescent="0.2">
      <c r="A10449" s="1">
        <v>44994</v>
      </c>
      <c r="B10449" t="s">
        <v>5</v>
      </c>
      <c r="C10449" s="1">
        <v>45008</v>
      </c>
      <c r="D10449" t="s">
        <v>597</v>
      </c>
      <c r="E10449" t="s">
        <v>3</v>
      </c>
      <c r="F10449" t="s">
        <v>2</v>
      </c>
      <c r="G10449" t="s">
        <v>1</v>
      </c>
      <c r="H10449" t="s">
        <v>0</v>
      </c>
      <c r="I10449">
        <f>MONTH(Table6[[#This Row],[Loan Date]])</f>
        <v>3</v>
      </c>
      <c r="J10449" t="str">
        <f>_xlfn.XLOOKUP(Table6[[#This Row],[Numeric Month]],$N$5:$N$11,$O$5:$O$11)</f>
        <v>Mar</v>
      </c>
      <c r="K10449" t="str">
        <f>_xlfn.XLOOKUP(Table6[[#This Row],[Loan Date]],$Q$5:$Q$152,$R$5:$R$152)</f>
        <v>Thursday</v>
      </c>
      <c r="L10449" t="str">
        <f>_xlfn.XLOOKUP(Table6[[#This Row],[Loan Date]],$Q$5:$Q$152,$S$5:$S$152)</f>
        <v>Week 9</v>
      </c>
    </row>
    <row r="10450" spans="1:12" x14ac:dyDescent="0.2">
      <c r="A10450" s="1">
        <v>44994</v>
      </c>
      <c r="B10450" t="s">
        <v>5</v>
      </c>
      <c r="C10450" s="1">
        <v>45001</v>
      </c>
      <c r="D10450" t="s">
        <v>150</v>
      </c>
      <c r="E10450" t="s">
        <v>52</v>
      </c>
      <c r="F10450" t="s">
        <v>51</v>
      </c>
      <c r="G10450" t="s">
        <v>1</v>
      </c>
      <c r="H10450" t="s">
        <v>0</v>
      </c>
      <c r="I10450">
        <f>MONTH(Table6[[#This Row],[Loan Date]])</f>
        <v>3</v>
      </c>
      <c r="J10450" t="str">
        <f>_xlfn.XLOOKUP(Table6[[#This Row],[Numeric Month]],$N$5:$N$11,$O$5:$O$11)</f>
        <v>Mar</v>
      </c>
      <c r="K10450" t="str">
        <f>_xlfn.XLOOKUP(Table6[[#This Row],[Loan Date]],$Q$5:$Q$152,$R$5:$R$152)</f>
        <v>Thursday</v>
      </c>
      <c r="L10450" t="str">
        <f>_xlfn.XLOOKUP(Table6[[#This Row],[Loan Date]],$Q$5:$Q$152,$S$5:$S$152)</f>
        <v>Week 9</v>
      </c>
    </row>
    <row r="10451" spans="1:12" x14ac:dyDescent="0.2">
      <c r="A10451" s="1">
        <v>44994</v>
      </c>
      <c r="B10451" t="s">
        <v>5</v>
      </c>
      <c r="C10451" s="1">
        <v>45001</v>
      </c>
      <c r="D10451" t="s">
        <v>146</v>
      </c>
      <c r="E10451" t="s">
        <v>52</v>
      </c>
      <c r="F10451" t="s">
        <v>51</v>
      </c>
      <c r="G10451" t="s">
        <v>1</v>
      </c>
      <c r="H10451" t="s">
        <v>0</v>
      </c>
      <c r="I10451">
        <f>MONTH(Table6[[#This Row],[Loan Date]])</f>
        <v>3</v>
      </c>
      <c r="J10451" t="str">
        <f>_xlfn.XLOOKUP(Table6[[#This Row],[Numeric Month]],$N$5:$N$11,$O$5:$O$11)</f>
        <v>Mar</v>
      </c>
      <c r="K10451" t="str">
        <f>_xlfn.XLOOKUP(Table6[[#This Row],[Loan Date]],$Q$5:$Q$152,$R$5:$R$152)</f>
        <v>Thursday</v>
      </c>
      <c r="L10451" t="str">
        <f>_xlfn.XLOOKUP(Table6[[#This Row],[Loan Date]],$Q$5:$Q$152,$S$5:$S$152)</f>
        <v>Week 9</v>
      </c>
    </row>
    <row r="10452" spans="1:12" x14ac:dyDescent="0.2">
      <c r="A10452" s="1">
        <v>44994</v>
      </c>
      <c r="B10452" t="s">
        <v>7</v>
      </c>
      <c r="C10452" s="1">
        <v>44994</v>
      </c>
      <c r="D10452" t="s">
        <v>270</v>
      </c>
      <c r="E10452" t="s">
        <v>168</v>
      </c>
      <c r="F10452" t="s">
        <v>168</v>
      </c>
      <c r="G10452" t="s">
        <v>20</v>
      </c>
      <c r="H10452" t="s">
        <v>0</v>
      </c>
      <c r="I10452">
        <f>MONTH(Table6[[#This Row],[Loan Date]])</f>
        <v>3</v>
      </c>
      <c r="J10452" t="str">
        <f>_xlfn.XLOOKUP(Table6[[#This Row],[Numeric Month]],$N$5:$N$11,$O$5:$O$11)</f>
        <v>Mar</v>
      </c>
      <c r="K10452" t="str">
        <f>_xlfn.XLOOKUP(Table6[[#This Row],[Loan Date]],$Q$5:$Q$152,$R$5:$R$152)</f>
        <v>Thursday</v>
      </c>
      <c r="L10452" t="str">
        <f>_xlfn.XLOOKUP(Table6[[#This Row],[Loan Date]],$Q$5:$Q$152,$S$5:$S$152)</f>
        <v>Week 9</v>
      </c>
    </row>
    <row r="10453" spans="1:12" x14ac:dyDescent="0.2">
      <c r="A10453" s="1">
        <v>44994</v>
      </c>
      <c r="B10453" t="s">
        <v>7</v>
      </c>
      <c r="C10453" s="1">
        <v>44994</v>
      </c>
      <c r="D10453" t="s">
        <v>472</v>
      </c>
      <c r="E10453" t="s">
        <v>37</v>
      </c>
      <c r="F10453" t="s">
        <v>37</v>
      </c>
      <c r="G10453" t="s">
        <v>20</v>
      </c>
      <c r="H10453" t="s">
        <v>0</v>
      </c>
      <c r="I10453">
        <f>MONTH(Table6[[#This Row],[Loan Date]])</f>
        <v>3</v>
      </c>
      <c r="J10453" t="str">
        <f>_xlfn.XLOOKUP(Table6[[#This Row],[Numeric Month]],$N$5:$N$11,$O$5:$O$11)</f>
        <v>Mar</v>
      </c>
      <c r="K10453" t="str">
        <f>_xlfn.XLOOKUP(Table6[[#This Row],[Loan Date]],$Q$5:$Q$152,$R$5:$R$152)</f>
        <v>Thursday</v>
      </c>
      <c r="L10453" t="str">
        <f>_xlfn.XLOOKUP(Table6[[#This Row],[Loan Date]],$Q$5:$Q$152,$S$5:$S$152)</f>
        <v>Week 9</v>
      </c>
    </row>
    <row r="10454" spans="1:12" x14ac:dyDescent="0.2">
      <c r="A10454" s="1">
        <v>44994</v>
      </c>
      <c r="B10454" t="s">
        <v>7</v>
      </c>
      <c r="C10454" s="1">
        <v>44994</v>
      </c>
      <c r="D10454" t="s">
        <v>302</v>
      </c>
      <c r="E10454" t="s">
        <v>23</v>
      </c>
      <c r="F10454" t="s">
        <v>23</v>
      </c>
      <c r="G10454" t="s">
        <v>20</v>
      </c>
      <c r="H10454" t="s">
        <v>0</v>
      </c>
      <c r="I10454">
        <f>MONTH(Table6[[#This Row],[Loan Date]])</f>
        <v>3</v>
      </c>
      <c r="J10454" t="str">
        <f>_xlfn.XLOOKUP(Table6[[#This Row],[Numeric Month]],$N$5:$N$11,$O$5:$O$11)</f>
        <v>Mar</v>
      </c>
      <c r="K10454" t="str">
        <f>_xlfn.XLOOKUP(Table6[[#This Row],[Loan Date]],$Q$5:$Q$152,$R$5:$R$152)</f>
        <v>Thursday</v>
      </c>
      <c r="L10454" t="str">
        <f>_xlfn.XLOOKUP(Table6[[#This Row],[Loan Date]],$Q$5:$Q$152,$S$5:$S$152)</f>
        <v>Week 9</v>
      </c>
    </row>
    <row r="10455" spans="1:12" x14ac:dyDescent="0.2">
      <c r="A10455" s="1">
        <v>44994</v>
      </c>
      <c r="B10455" t="s">
        <v>7</v>
      </c>
      <c r="C10455" s="1">
        <v>44994</v>
      </c>
      <c r="D10455" t="s">
        <v>380</v>
      </c>
      <c r="E10455" t="s">
        <v>21</v>
      </c>
      <c r="F10455" t="s">
        <v>21</v>
      </c>
      <c r="G10455" t="s">
        <v>20</v>
      </c>
      <c r="H10455" t="s">
        <v>0</v>
      </c>
      <c r="I10455">
        <f>MONTH(Table6[[#This Row],[Loan Date]])</f>
        <v>3</v>
      </c>
      <c r="J10455" t="str">
        <f>_xlfn.XLOOKUP(Table6[[#This Row],[Numeric Month]],$N$5:$N$11,$O$5:$O$11)</f>
        <v>Mar</v>
      </c>
      <c r="K10455" t="str">
        <f>_xlfn.XLOOKUP(Table6[[#This Row],[Loan Date]],$Q$5:$Q$152,$R$5:$R$152)</f>
        <v>Thursday</v>
      </c>
      <c r="L10455" t="str">
        <f>_xlfn.XLOOKUP(Table6[[#This Row],[Loan Date]],$Q$5:$Q$152,$S$5:$S$152)</f>
        <v>Week 9</v>
      </c>
    </row>
    <row r="10456" spans="1:12" x14ac:dyDescent="0.2">
      <c r="A10456" s="1">
        <v>44994</v>
      </c>
      <c r="B10456" t="s">
        <v>5</v>
      </c>
      <c r="C10456" s="1">
        <v>45001</v>
      </c>
      <c r="D10456" t="s">
        <v>54</v>
      </c>
      <c r="E10456" t="s">
        <v>52</v>
      </c>
      <c r="F10456" t="s">
        <v>51</v>
      </c>
      <c r="G10456" t="s">
        <v>1</v>
      </c>
      <c r="H10456" t="s">
        <v>0</v>
      </c>
      <c r="I10456">
        <f>MONTH(Table6[[#This Row],[Loan Date]])</f>
        <v>3</v>
      </c>
      <c r="J10456" t="str">
        <f>_xlfn.XLOOKUP(Table6[[#This Row],[Numeric Month]],$N$5:$N$11,$O$5:$O$11)</f>
        <v>Mar</v>
      </c>
      <c r="K10456" t="str">
        <f>_xlfn.XLOOKUP(Table6[[#This Row],[Loan Date]],$Q$5:$Q$152,$R$5:$R$152)</f>
        <v>Thursday</v>
      </c>
      <c r="L10456" t="str">
        <f>_xlfn.XLOOKUP(Table6[[#This Row],[Loan Date]],$Q$5:$Q$152,$S$5:$S$152)</f>
        <v>Week 9</v>
      </c>
    </row>
    <row r="10457" spans="1:12" x14ac:dyDescent="0.2">
      <c r="A10457" s="1">
        <v>44994</v>
      </c>
      <c r="B10457" t="s">
        <v>7</v>
      </c>
      <c r="C10457" s="1">
        <v>44994</v>
      </c>
      <c r="D10457" t="s">
        <v>227</v>
      </c>
      <c r="E10457" t="s">
        <v>49</v>
      </c>
      <c r="F10457" t="s">
        <v>49</v>
      </c>
      <c r="G10457" t="s">
        <v>20</v>
      </c>
      <c r="H10457" t="s">
        <v>0</v>
      </c>
      <c r="I10457">
        <f>MONTH(Table6[[#This Row],[Loan Date]])</f>
        <v>3</v>
      </c>
      <c r="J10457" t="str">
        <f>_xlfn.XLOOKUP(Table6[[#This Row],[Numeric Month]],$N$5:$N$11,$O$5:$O$11)</f>
        <v>Mar</v>
      </c>
      <c r="K10457" t="str">
        <f>_xlfn.XLOOKUP(Table6[[#This Row],[Loan Date]],$Q$5:$Q$152,$R$5:$R$152)</f>
        <v>Thursday</v>
      </c>
      <c r="L10457" t="str">
        <f>_xlfn.XLOOKUP(Table6[[#This Row],[Loan Date]],$Q$5:$Q$152,$S$5:$S$152)</f>
        <v>Week 9</v>
      </c>
    </row>
    <row r="10458" spans="1:12" x14ac:dyDescent="0.2">
      <c r="A10458" s="1">
        <v>44994</v>
      </c>
      <c r="B10458" t="s">
        <v>7</v>
      </c>
      <c r="C10458" s="1">
        <v>44994</v>
      </c>
      <c r="D10458" t="s">
        <v>115</v>
      </c>
      <c r="E10458" t="s">
        <v>23</v>
      </c>
      <c r="F10458" t="s">
        <v>23</v>
      </c>
      <c r="G10458" t="s">
        <v>20</v>
      </c>
      <c r="H10458" t="s">
        <v>0</v>
      </c>
      <c r="I10458">
        <f>MONTH(Table6[[#This Row],[Loan Date]])</f>
        <v>3</v>
      </c>
      <c r="J10458" t="str">
        <f>_xlfn.XLOOKUP(Table6[[#This Row],[Numeric Month]],$N$5:$N$11,$O$5:$O$11)</f>
        <v>Mar</v>
      </c>
      <c r="K10458" t="str">
        <f>_xlfn.XLOOKUP(Table6[[#This Row],[Loan Date]],$Q$5:$Q$152,$R$5:$R$152)</f>
        <v>Thursday</v>
      </c>
      <c r="L10458" t="str">
        <f>_xlfn.XLOOKUP(Table6[[#This Row],[Loan Date]],$Q$5:$Q$152,$S$5:$S$152)</f>
        <v>Week 9</v>
      </c>
    </row>
    <row r="10459" spans="1:12" x14ac:dyDescent="0.2">
      <c r="A10459" s="1">
        <v>44994</v>
      </c>
      <c r="B10459" t="s">
        <v>7</v>
      </c>
      <c r="C10459" s="1">
        <v>45001</v>
      </c>
      <c r="D10459" t="s">
        <v>89</v>
      </c>
      <c r="E10459" t="s">
        <v>9</v>
      </c>
      <c r="F10459" t="s">
        <v>8</v>
      </c>
      <c r="G10459" t="s">
        <v>1</v>
      </c>
      <c r="H10459" t="s">
        <v>0</v>
      </c>
      <c r="I10459">
        <f>MONTH(Table6[[#This Row],[Loan Date]])</f>
        <v>3</v>
      </c>
      <c r="J10459" t="str">
        <f>_xlfn.XLOOKUP(Table6[[#This Row],[Numeric Month]],$N$5:$N$11,$O$5:$O$11)</f>
        <v>Mar</v>
      </c>
      <c r="K10459" t="str">
        <f>_xlfn.XLOOKUP(Table6[[#This Row],[Loan Date]],$Q$5:$Q$152,$R$5:$R$152)</f>
        <v>Thursday</v>
      </c>
      <c r="L10459" t="str">
        <f>_xlfn.XLOOKUP(Table6[[#This Row],[Loan Date]],$Q$5:$Q$152,$S$5:$S$152)</f>
        <v>Week 9</v>
      </c>
    </row>
    <row r="10460" spans="1:12" x14ac:dyDescent="0.2">
      <c r="A10460" s="1">
        <v>44994</v>
      </c>
      <c r="B10460" t="s">
        <v>7</v>
      </c>
      <c r="C10460" s="1">
        <v>45001</v>
      </c>
      <c r="D10460" t="s">
        <v>596</v>
      </c>
      <c r="E10460" t="s">
        <v>9</v>
      </c>
      <c r="F10460" t="s">
        <v>8</v>
      </c>
      <c r="G10460" t="s">
        <v>1</v>
      </c>
      <c r="H10460" t="s">
        <v>0</v>
      </c>
      <c r="I10460">
        <f>MONTH(Table6[[#This Row],[Loan Date]])</f>
        <v>3</v>
      </c>
      <c r="J10460" t="str">
        <f>_xlfn.XLOOKUP(Table6[[#This Row],[Numeric Month]],$N$5:$N$11,$O$5:$O$11)</f>
        <v>Mar</v>
      </c>
      <c r="K10460" t="str">
        <f>_xlfn.XLOOKUP(Table6[[#This Row],[Loan Date]],$Q$5:$Q$152,$R$5:$R$152)</f>
        <v>Thursday</v>
      </c>
      <c r="L10460" t="str">
        <f>_xlfn.XLOOKUP(Table6[[#This Row],[Loan Date]],$Q$5:$Q$152,$S$5:$S$152)</f>
        <v>Week 9</v>
      </c>
    </row>
    <row r="10461" spans="1:12" x14ac:dyDescent="0.2">
      <c r="A10461" s="1">
        <v>44994</v>
      </c>
      <c r="B10461" t="s">
        <v>7</v>
      </c>
      <c r="C10461" s="1">
        <v>44994</v>
      </c>
      <c r="D10461" t="s">
        <v>214</v>
      </c>
      <c r="E10461" t="s">
        <v>23</v>
      </c>
      <c r="F10461" t="s">
        <v>23</v>
      </c>
      <c r="G10461" t="s">
        <v>20</v>
      </c>
      <c r="H10461" t="s">
        <v>0</v>
      </c>
      <c r="I10461">
        <f>MONTH(Table6[[#This Row],[Loan Date]])</f>
        <v>3</v>
      </c>
      <c r="J10461" t="str">
        <f>_xlfn.XLOOKUP(Table6[[#This Row],[Numeric Month]],$N$5:$N$11,$O$5:$O$11)</f>
        <v>Mar</v>
      </c>
      <c r="K10461" t="str">
        <f>_xlfn.XLOOKUP(Table6[[#This Row],[Loan Date]],$Q$5:$Q$152,$R$5:$R$152)</f>
        <v>Thursday</v>
      </c>
      <c r="L10461" t="str">
        <f>_xlfn.XLOOKUP(Table6[[#This Row],[Loan Date]],$Q$5:$Q$152,$S$5:$S$152)</f>
        <v>Week 9</v>
      </c>
    </row>
    <row r="10462" spans="1:12" x14ac:dyDescent="0.2">
      <c r="A10462" s="1">
        <v>44994</v>
      </c>
      <c r="B10462" t="s">
        <v>7</v>
      </c>
      <c r="C10462" s="1">
        <v>44994</v>
      </c>
      <c r="D10462" t="s">
        <v>383</v>
      </c>
      <c r="E10462" t="s">
        <v>21</v>
      </c>
      <c r="F10462" t="s">
        <v>21</v>
      </c>
      <c r="G10462" t="s">
        <v>20</v>
      </c>
      <c r="H10462" t="s">
        <v>0</v>
      </c>
      <c r="I10462">
        <f>MONTH(Table6[[#This Row],[Loan Date]])</f>
        <v>3</v>
      </c>
      <c r="J10462" t="str">
        <f>_xlfn.XLOOKUP(Table6[[#This Row],[Numeric Month]],$N$5:$N$11,$O$5:$O$11)</f>
        <v>Mar</v>
      </c>
      <c r="K10462" t="str">
        <f>_xlfn.XLOOKUP(Table6[[#This Row],[Loan Date]],$Q$5:$Q$152,$R$5:$R$152)</f>
        <v>Thursday</v>
      </c>
      <c r="L10462" t="str">
        <f>_xlfn.XLOOKUP(Table6[[#This Row],[Loan Date]],$Q$5:$Q$152,$S$5:$S$152)</f>
        <v>Week 9</v>
      </c>
    </row>
    <row r="10463" spans="1:12" x14ac:dyDescent="0.2">
      <c r="A10463" s="1">
        <v>44994</v>
      </c>
      <c r="B10463" t="s">
        <v>5</v>
      </c>
      <c r="C10463" s="1">
        <v>44994</v>
      </c>
      <c r="D10463" t="s">
        <v>497</v>
      </c>
      <c r="E10463" t="s">
        <v>21</v>
      </c>
      <c r="F10463" t="s">
        <v>21</v>
      </c>
      <c r="G10463" t="s">
        <v>20</v>
      </c>
      <c r="H10463" t="s">
        <v>0</v>
      </c>
      <c r="I10463">
        <f>MONTH(Table6[[#This Row],[Loan Date]])</f>
        <v>3</v>
      </c>
      <c r="J10463" t="str">
        <f>_xlfn.XLOOKUP(Table6[[#This Row],[Numeric Month]],$N$5:$N$11,$O$5:$O$11)</f>
        <v>Mar</v>
      </c>
      <c r="K10463" t="str">
        <f>_xlfn.XLOOKUP(Table6[[#This Row],[Loan Date]],$Q$5:$Q$152,$R$5:$R$152)</f>
        <v>Thursday</v>
      </c>
      <c r="L10463" t="str">
        <f>_xlfn.XLOOKUP(Table6[[#This Row],[Loan Date]],$Q$5:$Q$152,$S$5:$S$152)</f>
        <v>Week 9</v>
      </c>
    </row>
    <row r="10464" spans="1:12" x14ac:dyDescent="0.2">
      <c r="A10464" s="1">
        <v>44994</v>
      </c>
      <c r="B10464" t="s">
        <v>5</v>
      </c>
      <c r="C10464" s="1">
        <v>44994</v>
      </c>
      <c r="D10464" t="s">
        <v>30</v>
      </c>
      <c r="E10464" t="s">
        <v>23</v>
      </c>
      <c r="F10464" t="s">
        <v>23</v>
      </c>
      <c r="G10464" t="s">
        <v>20</v>
      </c>
      <c r="H10464" t="s">
        <v>0</v>
      </c>
      <c r="I10464">
        <f>MONTH(Table6[[#This Row],[Loan Date]])</f>
        <v>3</v>
      </c>
      <c r="J10464" t="str">
        <f>_xlfn.XLOOKUP(Table6[[#This Row],[Numeric Month]],$N$5:$N$11,$O$5:$O$11)</f>
        <v>Mar</v>
      </c>
      <c r="K10464" t="str">
        <f>_xlfn.XLOOKUP(Table6[[#This Row],[Loan Date]],$Q$5:$Q$152,$R$5:$R$152)</f>
        <v>Thursday</v>
      </c>
      <c r="L10464" t="str">
        <f>_xlfn.XLOOKUP(Table6[[#This Row],[Loan Date]],$Q$5:$Q$152,$S$5:$S$152)</f>
        <v>Week 9</v>
      </c>
    </row>
    <row r="10465" spans="1:12" x14ac:dyDescent="0.2">
      <c r="A10465" s="1">
        <v>44994</v>
      </c>
      <c r="B10465" t="s">
        <v>5</v>
      </c>
      <c r="C10465" s="1">
        <v>45008</v>
      </c>
      <c r="D10465" t="s">
        <v>595</v>
      </c>
      <c r="E10465" t="s">
        <v>3</v>
      </c>
      <c r="F10465" t="s">
        <v>2</v>
      </c>
      <c r="G10465" t="s">
        <v>1</v>
      </c>
      <c r="H10465" t="s">
        <v>0</v>
      </c>
      <c r="I10465">
        <f>MONTH(Table6[[#This Row],[Loan Date]])</f>
        <v>3</v>
      </c>
      <c r="J10465" t="str">
        <f>_xlfn.XLOOKUP(Table6[[#This Row],[Numeric Month]],$N$5:$N$11,$O$5:$O$11)</f>
        <v>Mar</v>
      </c>
      <c r="K10465" t="str">
        <f>_xlfn.XLOOKUP(Table6[[#This Row],[Loan Date]],$Q$5:$Q$152,$R$5:$R$152)</f>
        <v>Thursday</v>
      </c>
      <c r="L10465" t="str">
        <f>_xlfn.XLOOKUP(Table6[[#This Row],[Loan Date]],$Q$5:$Q$152,$S$5:$S$152)</f>
        <v>Week 9</v>
      </c>
    </row>
    <row r="10466" spans="1:12" x14ac:dyDescent="0.2">
      <c r="A10466" s="1">
        <v>44994</v>
      </c>
      <c r="B10466" t="s">
        <v>7</v>
      </c>
      <c r="C10466" s="1">
        <v>44994</v>
      </c>
      <c r="D10466" t="s">
        <v>175</v>
      </c>
      <c r="E10466" t="s">
        <v>21</v>
      </c>
      <c r="F10466" t="s">
        <v>21</v>
      </c>
      <c r="G10466" t="s">
        <v>20</v>
      </c>
      <c r="H10466" t="s">
        <v>0</v>
      </c>
      <c r="I10466">
        <f>MONTH(Table6[[#This Row],[Loan Date]])</f>
        <v>3</v>
      </c>
      <c r="J10466" t="str">
        <f>_xlfn.XLOOKUP(Table6[[#This Row],[Numeric Month]],$N$5:$N$11,$O$5:$O$11)</f>
        <v>Mar</v>
      </c>
      <c r="K10466" t="str">
        <f>_xlfn.XLOOKUP(Table6[[#This Row],[Loan Date]],$Q$5:$Q$152,$R$5:$R$152)</f>
        <v>Thursday</v>
      </c>
      <c r="L10466" t="str">
        <f>_xlfn.XLOOKUP(Table6[[#This Row],[Loan Date]],$Q$5:$Q$152,$S$5:$S$152)</f>
        <v>Week 9</v>
      </c>
    </row>
    <row r="10467" spans="1:12" x14ac:dyDescent="0.2">
      <c r="A10467" s="1">
        <v>44994</v>
      </c>
      <c r="B10467" t="s">
        <v>7</v>
      </c>
      <c r="C10467" s="1">
        <v>44994</v>
      </c>
      <c r="D10467" t="s">
        <v>177</v>
      </c>
      <c r="E10467" t="s">
        <v>176</v>
      </c>
      <c r="F10467" t="s">
        <v>23</v>
      </c>
      <c r="G10467" t="s">
        <v>20</v>
      </c>
      <c r="H10467" t="s">
        <v>0</v>
      </c>
      <c r="I10467">
        <f>MONTH(Table6[[#This Row],[Loan Date]])</f>
        <v>3</v>
      </c>
      <c r="J10467" t="str">
        <f>_xlfn.XLOOKUP(Table6[[#This Row],[Numeric Month]],$N$5:$N$11,$O$5:$O$11)</f>
        <v>Mar</v>
      </c>
      <c r="K10467" t="str">
        <f>_xlfn.XLOOKUP(Table6[[#This Row],[Loan Date]],$Q$5:$Q$152,$R$5:$R$152)</f>
        <v>Thursday</v>
      </c>
      <c r="L10467" t="str">
        <f>_xlfn.XLOOKUP(Table6[[#This Row],[Loan Date]],$Q$5:$Q$152,$S$5:$S$152)</f>
        <v>Week 9</v>
      </c>
    </row>
    <row r="10468" spans="1:12" x14ac:dyDescent="0.2">
      <c r="A10468" s="1">
        <v>44994</v>
      </c>
      <c r="B10468" t="s">
        <v>5</v>
      </c>
      <c r="C10468" s="1">
        <v>44994</v>
      </c>
      <c r="D10468" t="s">
        <v>26</v>
      </c>
      <c r="E10468" t="s">
        <v>23</v>
      </c>
      <c r="F10468" t="s">
        <v>23</v>
      </c>
      <c r="G10468" t="s">
        <v>20</v>
      </c>
      <c r="H10468" t="s">
        <v>0</v>
      </c>
      <c r="I10468">
        <f>MONTH(Table6[[#This Row],[Loan Date]])</f>
        <v>3</v>
      </c>
      <c r="J10468" t="str">
        <f>_xlfn.XLOOKUP(Table6[[#This Row],[Numeric Month]],$N$5:$N$11,$O$5:$O$11)</f>
        <v>Mar</v>
      </c>
      <c r="K10468" t="str">
        <f>_xlfn.XLOOKUP(Table6[[#This Row],[Loan Date]],$Q$5:$Q$152,$R$5:$R$152)</f>
        <v>Thursday</v>
      </c>
      <c r="L10468" t="str">
        <f>_xlfn.XLOOKUP(Table6[[#This Row],[Loan Date]],$Q$5:$Q$152,$S$5:$S$152)</f>
        <v>Week 9</v>
      </c>
    </row>
    <row r="10469" spans="1:12" x14ac:dyDescent="0.2">
      <c r="A10469" s="1">
        <v>44994</v>
      </c>
      <c r="B10469" t="s">
        <v>5</v>
      </c>
      <c r="C10469" s="1">
        <v>44994</v>
      </c>
      <c r="D10469" t="s">
        <v>25</v>
      </c>
      <c r="E10469" t="s">
        <v>21</v>
      </c>
      <c r="F10469" t="s">
        <v>21</v>
      </c>
      <c r="G10469" t="s">
        <v>20</v>
      </c>
      <c r="H10469" t="s">
        <v>0</v>
      </c>
      <c r="I10469">
        <f>MONTH(Table6[[#This Row],[Loan Date]])</f>
        <v>3</v>
      </c>
      <c r="J10469" t="str">
        <f>_xlfn.XLOOKUP(Table6[[#This Row],[Numeric Month]],$N$5:$N$11,$O$5:$O$11)</f>
        <v>Mar</v>
      </c>
      <c r="K10469" t="str">
        <f>_xlfn.XLOOKUP(Table6[[#This Row],[Loan Date]],$Q$5:$Q$152,$R$5:$R$152)</f>
        <v>Thursday</v>
      </c>
      <c r="L10469" t="str">
        <f>_xlfn.XLOOKUP(Table6[[#This Row],[Loan Date]],$Q$5:$Q$152,$S$5:$S$152)</f>
        <v>Week 9</v>
      </c>
    </row>
    <row r="10470" spans="1:12" x14ac:dyDescent="0.2">
      <c r="A10470" s="1">
        <v>44994</v>
      </c>
      <c r="B10470" t="s">
        <v>5</v>
      </c>
      <c r="C10470" s="1">
        <v>45001</v>
      </c>
      <c r="D10470" t="s">
        <v>594</v>
      </c>
      <c r="E10470" t="s">
        <v>52</v>
      </c>
      <c r="F10470" t="s">
        <v>51</v>
      </c>
      <c r="G10470" t="s">
        <v>1</v>
      </c>
      <c r="H10470" t="s">
        <v>0</v>
      </c>
      <c r="I10470">
        <f>MONTH(Table6[[#This Row],[Loan Date]])</f>
        <v>3</v>
      </c>
      <c r="J10470" t="str">
        <f>_xlfn.XLOOKUP(Table6[[#This Row],[Numeric Month]],$N$5:$N$11,$O$5:$O$11)</f>
        <v>Mar</v>
      </c>
      <c r="K10470" t="str">
        <f>_xlfn.XLOOKUP(Table6[[#This Row],[Loan Date]],$Q$5:$Q$152,$R$5:$R$152)</f>
        <v>Thursday</v>
      </c>
      <c r="L10470" t="str">
        <f>_xlfn.XLOOKUP(Table6[[#This Row],[Loan Date]],$Q$5:$Q$152,$S$5:$S$152)</f>
        <v>Week 9</v>
      </c>
    </row>
    <row r="10471" spans="1:12" x14ac:dyDescent="0.2">
      <c r="A10471" s="1">
        <v>44994</v>
      </c>
      <c r="B10471" t="s">
        <v>5</v>
      </c>
      <c r="C10471" s="1">
        <v>45008</v>
      </c>
      <c r="D10471" t="s">
        <v>593</v>
      </c>
      <c r="E10471" t="s">
        <v>9</v>
      </c>
      <c r="F10471" t="s">
        <v>8</v>
      </c>
      <c r="G10471" t="s">
        <v>1</v>
      </c>
      <c r="H10471" t="s">
        <v>0</v>
      </c>
      <c r="I10471">
        <f>MONTH(Table6[[#This Row],[Loan Date]])</f>
        <v>3</v>
      </c>
      <c r="J10471" t="str">
        <f>_xlfn.XLOOKUP(Table6[[#This Row],[Numeric Month]],$N$5:$N$11,$O$5:$O$11)</f>
        <v>Mar</v>
      </c>
      <c r="K10471" t="str">
        <f>_xlfn.XLOOKUP(Table6[[#This Row],[Loan Date]],$Q$5:$Q$152,$R$5:$R$152)</f>
        <v>Thursday</v>
      </c>
      <c r="L10471" t="str">
        <f>_xlfn.XLOOKUP(Table6[[#This Row],[Loan Date]],$Q$5:$Q$152,$S$5:$S$152)</f>
        <v>Week 9</v>
      </c>
    </row>
    <row r="10472" spans="1:12" x14ac:dyDescent="0.2">
      <c r="A10472" s="1">
        <v>44994</v>
      </c>
      <c r="B10472" t="s">
        <v>5</v>
      </c>
      <c r="C10472" s="1">
        <v>45001</v>
      </c>
      <c r="D10472" t="s">
        <v>143</v>
      </c>
      <c r="E10472" t="s">
        <v>9</v>
      </c>
      <c r="F10472" t="s">
        <v>8</v>
      </c>
      <c r="G10472" t="s">
        <v>1</v>
      </c>
      <c r="H10472" t="s">
        <v>0</v>
      </c>
      <c r="I10472">
        <f>MONTH(Table6[[#This Row],[Loan Date]])</f>
        <v>3</v>
      </c>
      <c r="J10472" t="str">
        <f>_xlfn.XLOOKUP(Table6[[#This Row],[Numeric Month]],$N$5:$N$11,$O$5:$O$11)</f>
        <v>Mar</v>
      </c>
      <c r="K10472" t="str">
        <f>_xlfn.XLOOKUP(Table6[[#This Row],[Loan Date]],$Q$5:$Q$152,$R$5:$R$152)</f>
        <v>Thursday</v>
      </c>
      <c r="L10472" t="str">
        <f>_xlfn.XLOOKUP(Table6[[#This Row],[Loan Date]],$Q$5:$Q$152,$S$5:$S$152)</f>
        <v>Week 9</v>
      </c>
    </row>
    <row r="10473" spans="1:12" x14ac:dyDescent="0.2">
      <c r="A10473" s="1">
        <v>44994</v>
      </c>
      <c r="B10473" t="s">
        <v>5</v>
      </c>
      <c r="C10473" s="1">
        <v>44994</v>
      </c>
      <c r="D10473" t="s">
        <v>530</v>
      </c>
      <c r="E10473" t="s">
        <v>113</v>
      </c>
      <c r="F10473" t="s">
        <v>113</v>
      </c>
      <c r="G10473" t="s">
        <v>20</v>
      </c>
      <c r="H10473" t="s">
        <v>0</v>
      </c>
      <c r="I10473">
        <f>MONTH(Table6[[#This Row],[Loan Date]])</f>
        <v>3</v>
      </c>
      <c r="J10473" t="str">
        <f>_xlfn.XLOOKUP(Table6[[#This Row],[Numeric Month]],$N$5:$N$11,$O$5:$O$11)</f>
        <v>Mar</v>
      </c>
      <c r="K10473" t="str">
        <f>_xlfn.XLOOKUP(Table6[[#This Row],[Loan Date]],$Q$5:$Q$152,$R$5:$R$152)</f>
        <v>Thursday</v>
      </c>
      <c r="L10473" t="str">
        <f>_xlfn.XLOOKUP(Table6[[#This Row],[Loan Date]],$Q$5:$Q$152,$S$5:$S$152)</f>
        <v>Week 9</v>
      </c>
    </row>
    <row r="10474" spans="1:12" x14ac:dyDescent="0.2">
      <c r="A10474" s="1">
        <v>44994</v>
      </c>
      <c r="B10474" t="s">
        <v>5</v>
      </c>
      <c r="C10474" s="1">
        <v>44994</v>
      </c>
      <c r="D10474" t="s">
        <v>38</v>
      </c>
      <c r="E10474" t="s">
        <v>37</v>
      </c>
      <c r="F10474" t="s">
        <v>37</v>
      </c>
      <c r="G10474" t="s">
        <v>20</v>
      </c>
      <c r="H10474" t="s">
        <v>0</v>
      </c>
      <c r="I10474">
        <f>MONTH(Table6[[#This Row],[Loan Date]])</f>
        <v>3</v>
      </c>
      <c r="J10474" t="str">
        <f>_xlfn.XLOOKUP(Table6[[#This Row],[Numeric Month]],$N$5:$N$11,$O$5:$O$11)</f>
        <v>Mar</v>
      </c>
      <c r="K10474" t="str">
        <f>_xlfn.XLOOKUP(Table6[[#This Row],[Loan Date]],$Q$5:$Q$152,$R$5:$R$152)</f>
        <v>Thursday</v>
      </c>
      <c r="L10474" t="str">
        <f>_xlfn.XLOOKUP(Table6[[#This Row],[Loan Date]],$Q$5:$Q$152,$S$5:$S$152)</f>
        <v>Week 9</v>
      </c>
    </row>
    <row r="10475" spans="1:12" x14ac:dyDescent="0.2">
      <c r="A10475" s="1">
        <v>44994</v>
      </c>
      <c r="B10475" t="s">
        <v>7</v>
      </c>
      <c r="C10475" s="1">
        <v>44994</v>
      </c>
      <c r="D10475" t="s">
        <v>344</v>
      </c>
      <c r="E10475" t="s">
        <v>49</v>
      </c>
      <c r="F10475" t="s">
        <v>49</v>
      </c>
      <c r="G10475" t="s">
        <v>20</v>
      </c>
      <c r="H10475" t="s">
        <v>0</v>
      </c>
      <c r="I10475">
        <f>MONTH(Table6[[#This Row],[Loan Date]])</f>
        <v>3</v>
      </c>
      <c r="J10475" t="str">
        <f>_xlfn.XLOOKUP(Table6[[#This Row],[Numeric Month]],$N$5:$N$11,$O$5:$O$11)</f>
        <v>Mar</v>
      </c>
      <c r="K10475" t="str">
        <f>_xlfn.XLOOKUP(Table6[[#This Row],[Loan Date]],$Q$5:$Q$152,$R$5:$R$152)</f>
        <v>Thursday</v>
      </c>
      <c r="L10475" t="str">
        <f>_xlfn.XLOOKUP(Table6[[#This Row],[Loan Date]],$Q$5:$Q$152,$S$5:$S$152)</f>
        <v>Week 9</v>
      </c>
    </row>
    <row r="10476" spans="1:12" x14ac:dyDescent="0.2">
      <c r="A10476" s="1">
        <v>44994</v>
      </c>
      <c r="B10476" t="s">
        <v>7</v>
      </c>
      <c r="C10476" s="1">
        <v>44994</v>
      </c>
      <c r="D10476" t="s">
        <v>164</v>
      </c>
      <c r="E10476" t="s">
        <v>65</v>
      </c>
      <c r="F10476" t="s">
        <v>65</v>
      </c>
      <c r="G10476" t="s">
        <v>20</v>
      </c>
      <c r="H10476" t="s">
        <v>0</v>
      </c>
      <c r="I10476">
        <f>MONTH(Table6[[#This Row],[Loan Date]])</f>
        <v>3</v>
      </c>
      <c r="J10476" t="str">
        <f>_xlfn.XLOOKUP(Table6[[#This Row],[Numeric Month]],$N$5:$N$11,$O$5:$O$11)</f>
        <v>Mar</v>
      </c>
      <c r="K10476" t="str">
        <f>_xlfn.XLOOKUP(Table6[[#This Row],[Loan Date]],$Q$5:$Q$152,$R$5:$R$152)</f>
        <v>Thursday</v>
      </c>
      <c r="L10476" t="str">
        <f>_xlfn.XLOOKUP(Table6[[#This Row],[Loan Date]],$Q$5:$Q$152,$S$5:$S$152)</f>
        <v>Week 9</v>
      </c>
    </row>
    <row r="10477" spans="1:12" x14ac:dyDescent="0.2">
      <c r="A10477" s="1">
        <v>44994</v>
      </c>
      <c r="B10477" t="s">
        <v>7</v>
      </c>
      <c r="C10477" s="1">
        <v>44994</v>
      </c>
      <c r="D10477" t="s">
        <v>163</v>
      </c>
      <c r="E10477" t="s">
        <v>162</v>
      </c>
      <c r="F10477" t="s">
        <v>162</v>
      </c>
      <c r="G10477" t="s">
        <v>11</v>
      </c>
      <c r="H10477" t="s">
        <v>0</v>
      </c>
      <c r="I10477">
        <f>MONTH(Table6[[#This Row],[Loan Date]])</f>
        <v>3</v>
      </c>
      <c r="J10477" t="str">
        <f>_xlfn.XLOOKUP(Table6[[#This Row],[Numeric Month]],$N$5:$N$11,$O$5:$O$11)</f>
        <v>Mar</v>
      </c>
      <c r="K10477" t="str">
        <f>_xlfn.XLOOKUP(Table6[[#This Row],[Loan Date]],$Q$5:$Q$152,$R$5:$R$152)</f>
        <v>Thursday</v>
      </c>
      <c r="L10477" t="str">
        <f>_xlfn.XLOOKUP(Table6[[#This Row],[Loan Date]],$Q$5:$Q$152,$S$5:$S$152)</f>
        <v>Week 9</v>
      </c>
    </row>
    <row r="10478" spans="1:12" x14ac:dyDescent="0.2">
      <c r="A10478" s="1">
        <v>44994</v>
      </c>
      <c r="B10478" t="s">
        <v>7</v>
      </c>
      <c r="C10478" s="1">
        <v>44994</v>
      </c>
      <c r="D10478" t="s">
        <v>592</v>
      </c>
      <c r="E10478" t="s">
        <v>23</v>
      </c>
      <c r="F10478" t="s">
        <v>23</v>
      </c>
      <c r="G10478" t="s">
        <v>20</v>
      </c>
      <c r="H10478" t="s">
        <v>0</v>
      </c>
      <c r="I10478">
        <f>MONTH(Table6[[#This Row],[Loan Date]])</f>
        <v>3</v>
      </c>
      <c r="J10478" t="str">
        <f>_xlfn.XLOOKUP(Table6[[#This Row],[Numeric Month]],$N$5:$N$11,$O$5:$O$11)</f>
        <v>Mar</v>
      </c>
      <c r="K10478" t="str">
        <f>_xlfn.XLOOKUP(Table6[[#This Row],[Loan Date]],$Q$5:$Q$152,$R$5:$R$152)</f>
        <v>Thursday</v>
      </c>
      <c r="L10478" t="str">
        <f>_xlfn.XLOOKUP(Table6[[#This Row],[Loan Date]],$Q$5:$Q$152,$S$5:$S$152)</f>
        <v>Week 9</v>
      </c>
    </row>
    <row r="10479" spans="1:12" x14ac:dyDescent="0.2">
      <c r="A10479" s="1">
        <v>44994</v>
      </c>
      <c r="B10479" t="s">
        <v>7</v>
      </c>
      <c r="C10479" s="1">
        <v>44994</v>
      </c>
      <c r="D10479" t="s">
        <v>267</v>
      </c>
      <c r="E10479" t="s">
        <v>37</v>
      </c>
      <c r="F10479" t="s">
        <v>37</v>
      </c>
      <c r="G10479" t="s">
        <v>20</v>
      </c>
      <c r="H10479" t="s">
        <v>0</v>
      </c>
      <c r="I10479">
        <f>MONTH(Table6[[#This Row],[Loan Date]])</f>
        <v>3</v>
      </c>
      <c r="J10479" t="str">
        <f>_xlfn.XLOOKUP(Table6[[#This Row],[Numeric Month]],$N$5:$N$11,$O$5:$O$11)</f>
        <v>Mar</v>
      </c>
      <c r="K10479" t="str">
        <f>_xlfn.XLOOKUP(Table6[[#This Row],[Loan Date]],$Q$5:$Q$152,$R$5:$R$152)</f>
        <v>Thursday</v>
      </c>
      <c r="L10479" t="str">
        <f>_xlfn.XLOOKUP(Table6[[#This Row],[Loan Date]],$Q$5:$Q$152,$S$5:$S$152)</f>
        <v>Week 9</v>
      </c>
    </row>
    <row r="10480" spans="1:12" x14ac:dyDescent="0.2">
      <c r="A10480" s="1">
        <v>44994</v>
      </c>
      <c r="B10480" t="s">
        <v>7</v>
      </c>
      <c r="C10480" s="1">
        <v>44994</v>
      </c>
      <c r="D10480" t="s">
        <v>29</v>
      </c>
      <c r="E10480" t="s">
        <v>23</v>
      </c>
      <c r="F10480" t="s">
        <v>23</v>
      </c>
      <c r="G10480" t="s">
        <v>20</v>
      </c>
      <c r="H10480" t="s">
        <v>0</v>
      </c>
      <c r="I10480">
        <f>MONTH(Table6[[#This Row],[Loan Date]])</f>
        <v>3</v>
      </c>
      <c r="J10480" t="str">
        <f>_xlfn.XLOOKUP(Table6[[#This Row],[Numeric Month]],$N$5:$N$11,$O$5:$O$11)</f>
        <v>Mar</v>
      </c>
      <c r="K10480" t="str">
        <f>_xlfn.XLOOKUP(Table6[[#This Row],[Loan Date]],$Q$5:$Q$152,$R$5:$R$152)</f>
        <v>Thursday</v>
      </c>
      <c r="L10480" t="str">
        <f>_xlfn.XLOOKUP(Table6[[#This Row],[Loan Date]],$Q$5:$Q$152,$S$5:$S$152)</f>
        <v>Week 9</v>
      </c>
    </row>
    <row r="10481" spans="1:12" x14ac:dyDescent="0.2">
      <c r="A10481" s="1">
        <v>44994</v>
      </c>
      <c r="B10481" t="s">
        <v>7</v>
      </c>
      <c r="C10481" s="1">
        <v>44994</v>
      </c>
      <c r="D10481" t="s">
        <v>27</v>
      </c>
      <c r="E10481" t="s">
        <v>21</v>
      </c>
      <c r="F10481" t="s">
        <v>21</v>
      </c>
      <c r="G10481" t="s">
        <v>20</v>
      </c>
      <c r="H10481" t="s">
        <v>0</v>
      </c>
      <c r="I10481">
        <f>MONTH(Table6[[#This Row],[Loan Date]])</f>
        <v>3</v>
      </c>
      <c r="J10481" t="str">
        <f>_xlfn.XLOOKUP(Table6[[#This Row],[Numeric Month]],$N$5:$N$11,$O$5:$O$11)</f>
        <v>Mar</v>
      </c>
      <c r="K10481" t="str">
        <f>_xlfn.XLOOKUP(Table6[[#This Row],[Loan Date]],$Q$5:$Q$152,$R$5:$R$152)</f>
        <v>Thursday</v>
      </c>
      <c r="L10481" t="str">
        <f>_xlfn.XLOOKUP(Table6[[#This Row],[Loan Date]],$Q$5:$Q$152,$S$5:$S$152)</f>
        <v>Week 9</v>
      </c>
    </row>
    <row r="10482" spans="1:12" x14ac:dyDescent="0.2">
      <c r="A10482" s="1">
        <v>44994</v>
      </c>
      <c r="B10482" t="s">
        <v>7</v>
      </c>
      <c r="C10482" s="1">
        <v>45008</v>
      </c>
      <c r="D10482" t="s">
        <v>591</v>
      </c>
      <c r="E10482" t="s">
        <v>9</v>
      </c>
      <c r="F10482" t="s">
        <v>8</v>
      </c>
      <c r="G10482" t="s">
        <v>1</v>
      </c>
      <c r="H10482" t="s">
        <v>0</v>
      </c>
      <c r="I10482">
        <f>MONTH(Table6[[#This Row],[Loan Date]])</f>
        <v>3</v>
      </c>
      <c r="J10482" t="str">
        <f>_xlfn.XLOOKUP(Table6[[#This Row],[Numeric Month]],$N$5:$N$11,$O$5:$O$11)</f>
        <v>Mar</v>
      </c>
      <c r="K10482" t="str">
        <f>_xlfn.XLOOKUP(Table6[[#This Row],[Loan Date]],$Q$5:$Q$152,$R$5:$R$152)</f>
        <v>Thursday</v>
      </c>
      <c r="L10482" t="str">
        <f>_xlfn.XLOOKUP(Table6[[#This Row],[Loan Date]],$Q$5:$Q$152,$S$5:$S$152)</f>
        <v>Week 9</v>
      </c>
    </row>
    <row r="10483" spans="1:12" x14ac:dyDescent="0.2">
      <c r="A10483" s="1">
        <v>44994</v>
      </c>
      <c r="B10483" t="s">
        <v>7</v>
      </c>
      <c r="C10483" s="1">
        <v>44994</v>
      </c>
      <c r="D10483" t="s">
        <v>170</v>
      </c>
      <c r="E10483" t="s">
        <v>21</v>
      </c>
      <c r="F10483" t="s">
        <v>21</v>
      </c>
      <c r="G10483" t="s">
        <v>20</v>
      </c>
      <c r="H10483" t="s">
        <v>0</v>
      </c>
      <c r="I10483">
        <f>MONTH(Table6[[#This Row],[Loan Date]])</f>
        <v>3</v>
      </c>
      <c r="J10483" t="str">
        <f>_xlfn.XLOOKUP(Table6[[#This Row],[Numeric Month]],$N$5:$N$11,$O$5:$O$11)</f>
        <v>Mar</v>
      </c>
      <c r="K10483" t="str">
        <f>_xlfn.XLOOKUP(Table6[[#This Row],[Loan Date]],$Q$5:$Q$152,$R$5:$R$152)</f>
        <v>Thursday</v>
      </c>
      <c r="L10483" t="str">
        <f>_xlfn.XLOOKUP(Table6[[#This Row],[Loan Date]],$Q$5:$Q$152,$S$5:$S$152)</f>
        <v>Week 9</v>
      </c>
    </row>
    <row r="10484" spans="1:12" x14ac:dyDescent="0.2">
      <c r="A10484" s="1">
        <v>44994</v>
      </c>
      <c r="B10484" t="s">
        <v>7</v>
      </c>
      <c r="C10484" s="1">
        <v>44994</v>
      </c>
      <c r="D10484" t="s">
        <v>171</v>
      </c>
      <c r="E10484" t="s">
        <v>23</v>
      </c>
      <c r="F10484" t="s">
        <v>23</v>
      </c>
      <c r="G10484" t="s">
        <v>20</v>
      </c>
      <c r="H10484" t="s">
        <v>0</v>
      </c>
      <c r="I10484">
        <f>MONTH(Table6[[#This Row],[Loan Date]])</f>
        <v>3</v>
      </c>
      <c r="J10484" t="str">
        <f>_xlfn.XLOOKUP(Table6[[#This Row],[Numeric Month]],$N$5:$N$11,$O$5:$O$11)</f>
        <v>Mar</v>
      </c>
      <c r="K10484" t="str">
        <f>_xlfn.XLOOKUP(Table6[[#This Row],[Loan Date]],$Q$5:$Q$152,$R$5:$R$152)</f>
        <v>Thursday</v>
      </c>
      <c r="L10484" t="str">
        <f>_xlfn.XLOOKUP(Table6[[#This Row],[Loan Date]],$Q$5:$Q$152,$S$5:$S$152)</f>
        <v>Week 9</v>
      </c>
    </row>
    <row r="10485" spans="1:12" x14ac:dyDescent="0.2">
      <c r="A10485" s="1">
        <v>44994</v>
      </c>
      <c r="B10485" t="s">
        <v>7</v>
      </c>
      <c r="C10485" s="1">
        <v>45008</v>
      </c>
      <c r="D10485" t="s">
        <v>590</v>
      </c>
      <c r="E10485" t="s">
        <v>9</v>
      </c>
      <c r="F10485" t="s">
        <v>8</v>
      </c>
      <c r="G10485" t="s">
        <v>1</v>
      </c>
      <c r="H10485" t="s">
        <v>0</v>
      </c>
      <c r="I10485">
        <f>MONTH(Table6[[#This Row],[Loan Date]])</f>
        <v>3</v>
      </c>
      <c r="J10485" t="str">
        <f>_xlfn.XLOOKUP(Table6[[#This Row],[Numeric Month]],$N$5:$N$11,$O$5:$O$11)</f>
        <v>Mar</v>
      </c>
      <c r="K10485" t="str">
        <f>_xlfn.XLOOKUP(Table6[[#This Row],[Loan Date]],$Q$5:$Q$152,$R$5:$R$152)</f>
        <v>Thursday</v>
      </c>
      <c r="L10485" t="str">
        <f>_xlfn.XLOOKUP(Table6[[#This Row],[Loan Date]],$Q$5:$Q$152,$S$5:$S$152)</f>
        <v>Week 9</v>
      </c>
    </row>
    <row r="10486" spans="1:12" x14ac:dyDescent="0.2">
      <c r="A10486" s="1">
        <v>44994</v>
      </c>
      <c r="B10486" t="s">
        <v>7</v>
      </c>
      <c r="C10486" s="1">
        <v>44994</v>
      </c>
      <c r="D10486" t="s">
        <v>589</v>
      </c>
      <c r="E10486" t="s">
        <v>21</v>
      </c>
      <c r="F10486" t="s">
        <v>21</v>
      </c>
      <c r="G10486" t="s">
        <v>20</v>
      </c>
      <c r="H10486" t="s">
        <v>0</v>
      </c>
      <c r="I10486">
        <f>MONTH(Table6[[#This Row],[Loan Date]])</f>
        <v>3</v>
      </c>
      <c r="J10486" t="str">
        <f>_xlfn.XLOOKUP(Table6[[#This Row],[Numeric Month]],$N$5:$N$11,$O$5:$O$11)</f>
        <v>Mar</v>
      </c>
      <c r="K10486" t="str">
        <f>_xlfn.XLOOKUP(Table6[[#This Row],[Loan Date]],$Q$5:$Q$152,$R$5:$R$152)</f>
        <v>Thursday</v>
      </c>
      <c r="L10486" t="str">
        <f>_xlfn.XLOOKUP(Table6[[#This Row],[Loan Date]],$Q$5:$Q$152,$S$5:$S$152)</f>
        <v>Week 9</v>
      </c>
    </row>
    <row r="10487" spans="1:12" x14ac:dyDescent="0.2">
      <c r="A10487" s="1">
        <v>44994</v>
      </c>
      <c r="B10487" t="s">
        <v>7</v>
      </c>
      <c r="C10487" s="1">
        <v>44994</v>
      </c>
      <c r="D10487" t="s">
        <v>97</v>
      </c>
      <c r="E10487" t="s">
        <v>23</v>
      </c>
      <c r="F10487" t="s">
        <v>23</v>
      </c>
      <c r="G10487" t="s">
        <v>20</v>
      </c>
      <c r="H10487" t="s">
        <v>0</v>
      </c>
      <c r="I10487">
        <f>MONTH(Table6[[#This Row],[Loan Date]])</f>
        <v>3</v>
      </c>
      <c r="J10487" t="str">
        <f>_xlfn.XLOOKUP(Table6[[#This Row],[Numeric Month]],$N$5:$N$11,$O$5:$O$11)</f>
        <v>Mar</v>
      </c>
      <c r="K10487" t="str">
        <f>_xlfn.XLOOKUP(Table6[[#This Row],[Loan Date]],$Q$5:$Q$152,$R$5:$R$152)</f>
        <v>Thursday</v>
      </c>
      <c r="L10487" t="str">
        <f>_xlfn.XLOOKUP(Table6[[#This Row],[Loan Date]],$Q$5:$Q$152,$S$5:$S$152)</f>
        <v>Week 9</v>
      </c>
    </row>
    <row r="10488" spans="1:12" x14ac:dyDescent="0.2">
      <c r="A10488" s="1">
        <v>44994</v>
      </c>
      <c r="B10488" t="s">
        <v>7</v>
      </c>
      <c r="C10488" s="1">
        <v>44994</v>
      </c>
      <c r="D10488" t="s">
        <v>561</v>
      </c>
      <c r="E10488" t="s">
        <v>49</v>
      </c>
      <c r="F10488" t="s">
        <v>49</v>
      </c>
      <c r="G10488" t="s">
        <v>20</v>
      </c>
      <c r="H10488" t="s">
        <v>0</v>
      </c>
      <c r="I10488">
        <f>MONTH(Table6[[#This Row],[Loan Date]])</f>
        <v>3</v>
      </c>
      <c r="J10488" t="str">
        <f>_xlfn.XLOOKUP(Table6[[#This Row],[Numeric Month]],$N$5:$N$11,$O$5:$O$11)</f>
        <v>Mar</v>
      </c>
      <c r="K10488" t="str">
        <f>_xlfn.XLOOKUP(Table6[[#This Row],[Loan Date]],$Q$5:$Q$152,$R$5:$R$152)</f>
        <v>Thursday</v>
      </c>
      <c r="L10488" t="str">
        <f>_xlfn.XLOOKUP(Table6[[#This Row],[Loan Date]],$Q$5:$Q$152,$S$5:$S$152)</f>
        <v>Week 9</v>
      </c>
    </row>
    <row r="10489" spans="1:12" x14ac:dyDescent="0.2">
      <c r="A10489" s="1">
        <v>44994</v>
      </c>
      <c r="B10489" t="s">
        <v>7</v>
      </c>
      <c r="C10489" s="1">
        <v>44994</v>
      </c>
      <c r="D10489" t="s">
        <v>55</v>
      </c>
      <c r="E10489" t="s">
        <v>37</v>
      </c>
      <c r="F10489" t="s">
        <v>37</v>
      </c>
      <c r="G10489" t="s">
        <v>20</v>
      </c>
      <c r="H10489" t="s">
        <v>0</v>
      </c>
      <c r="I10489">
        <f>MONTH(Table6[[#This Row],[Loan Date]])</f>
        <v>3</v>
      </c>
      <c r="J10489" t="str">
        <f>_xlfn.XLOOKUP(Table6[[#This Row],[Numeric Month]],$N$5:$N$11,$O$5:$O$11)</f>
        <v>Mar</v>
      </c>
      <c r="K10489" t="str">
        <f>_xlfn.XLOOKUP(Table6[[#This Row],[Loan Date]],$Q$5:$Q$152,$R$5:$R$152)</f>
        <v>Thursday</v>
      </c>
      <c r="L10489" t="str">
        <f>_xlfn.XLOOKUP(Table6[[#This Row],[Loan Date]],$Q$5:$Q$152,$S$5:$S$152)</f>
        <v>Week 9</v>
      </c>
    </row>
    <row r="10490" spans="1:12" x14ac:dyDescent="0.2">
      <c r="A10490" s="1">
        <v>44994</v>
      </c>
      <c r="B10490" t="s">
        <v>7</v>
      </c>
      <c r="C10490" s="1">
        <v>45001</v>
      </c>
      <c r="D10490" t="s">
        <v>364</v>
      </c>
      <c r="E10490" t="s">
        <v>52</v>
      </c>
      <c r="F10490" t="s">
        <v>51</v>
      </c>
      <c r="G10490" t="s">
        <v>1</v>
      </c>
      <c r="H10490" t="s">
        <v>0</v>
      </c>
      <c r="I10490">
        <f>MONTH(Table6[[#This Row],[Loan Date]])</f>
        <v>3</v>
      </c>
      <c r="J10490" t="str">
        <f>_xlfn.XLOOKUP(Table6[[#This Row],[Numeric Month]],$N$5:$N$11,$O$5:$O$11)</f>
        <v>Mar</v>
      </c>
      <c r="K10490" t="str">
        <f>_xlfn.XLOOKUP(Table6[[#This Row],[Loan Date]],$Q$5:$Q$152,$R$5:$R$152)</f>
        <v>Thursday</v>
      </c>
      <c r="L10490" t="str">
        <f>_xlfn.XLOOKUP(Table6[[#This Row],[Loan Date]],$Q$5:$Q$152,$S$5:$S$152)</f>
        <v>Week 9</v>
      </c>
    </row>
    <row r="10491" spans="1:12" x14ac:dyDescent="0.2">
      <c r="A10491" s="1">
        <v>44994</v>
      </c>
      <c r="B10491" t="s">
        <v>7</v>
      </c>
      <c r="C10491" s="1">
        <v>44994</v>
      </c>
      <c r="D10491" t="s">
        <v>357</v>
      </c>
      <c r="E10491" t="s">
        <v>65</v>
      </c>
      <c r="F10491" t="s">
        <v>65</v>
      </c>
      <c r="G10491" t="s">
        <v>20</v>
      </c>
      <c r="H10491" t="s">
        <v>0</v>
      </c>
      <c r="I10491">
        <f>MONTH(Table6[[#This Row],[Loan Date]])</f>
        <v>3</v>
      </c>
      <c r="J10491" t="str">
        <f>_xlfn.XLOOKUP(Table6[[#This Row],[Numeric Month]],$N$5:$N$11,$O$5:$O$11)</f>
        <v>Mar</v>
      </c>
      <c r="K10491" t="str">
        <f>_xlfn.XLOOKUP(Table6[[#This Row],[Loan Date]],$Q$5:$Q$152,$R$5:$R$152)</f>
        <v>Thursday</v>
      </c>
      <c r="L10491" t="str">
        <f>_xlfn.XLOOKUP(Table6[[#This Row],[Loan Date]],$Q$5:$Q$152,$S$5:$S$152)</f>
        <v>Week 9</v>
      </c>
    </row>
    <row r="10492" spans="1:12" x14ac:dyDescent="0.2">
      <c r="A10492" s="1">
        <v>44994</v>
      </c>
      <c r="B10492" t="s">
        <v>7</v>
      </c>
      <c r="C10492" s="1">
        <v>44994</v>
      </c>
      <c r="D10492" t="s">
        <v>433</v>
      </c>
      <c r="E10492" t="s">
        <v>65</v>
      </c>
      <c r="F10492" t="s">
        <v>65</v>
      </c>
      <c r="G10492" t="s">
        <v>20</v>
      </c>
      <c r="H10492" t="s">
        <v>0</v>
      </c>
      <c r="I10492">
        <f>MONTH(Table6[[#This Row],[Loan Date]])</f>
        <v>3</v>
      </c>
      <c r="J10492" t="str">
        <f>_xlfn.XLOOKUP(Table6[[#This Row],[Numeric Month]],$N$5:$N$11,$O$5:$O$11)</f>
        <v>Mar</v>
      </c>
      <c r="K10492" t="str">
        <f>_xlfn.XLOOKUP(Table6[[#This Row],[Loan Date]],$Q$5:$Q$152,$R$5:$R$152)</f>
        <v>Thursday</v>
      </c>
      <c r="L10492" t="str">
        <f>_xlfn.XLOOKUP(Table6[[#This Row],[Loan Date]],$Q$5:$Q$152,$S$5:$S$152)</f>
        <v>Week 9</v>
      </c>
    </row>
    <row r="10493" spans="1:12" x14ac:dyDescent="0.2">
      <c r="A10493" s="1">
        <v>44994</v>
      </c>
      <c r="B10493" t="s">
        <v>7</v>
      </c>
      <c r="C10493" s="1">
        <v>45008</v>
      </c>
      <c r="D10493" t="s">
        <v>588</v>
      </c>
      <c r="E10493" t="s">
        <v>3</v>
      </c>
      <c r="F10493" t="s">
        <v>2</v>
      </c>
      <c r="G10493" t="s">
        <v>1</v>
      </c>
      <c r="H10493" t="s">
        <v>0</v>
      </c>
      <c r="I10493">
        <f>MONTH(Table6[[#This Row],[Loan Date]])</f>
        <v>3</v>
      </c>
      <c r="J10493" t="str">
        <f>_xlfn.XLOOKUP(Table6[[#This Row],[Numeric Month]],$N$5:$N$11,$O$5:$O$11)</f>
        <v>Mar</v>
      </c>
      <c r="K10493" t="str">
        <f>_xlfn.XLOOKUP(Table6[[#This Row],[Loan Date]],$Q$5:$Q$152,$R$5:$R$152)</f>
        <v>Thursday</v>
      </c>
      <c r="L10493" t="str">
        <f>_xlfn.XLOOKUP(Table6[[#This Row],[Loan Date]],$Q$5:$Q$152,$S$5:$S$152)</f>
        <v>Week 9</v>
      </c>
    </row>
    <row r="10494" spans="1:12" x14ac:dyDescent="0.2">
      <c r="A10494" s="1">
        <v>44994</v>
      </c>
      <c r="B10494" t="s">
        <v>7</v>
      </c>
      <c r="C10494" s="1">
        <v>45001</v>
      </c>
      <c r="D10494" t="s">
        <v>364</v>
      </c>
      <c r="E10494" t="s">
        <v>52</v>
      </c>
      <c r="F10494" t="s">
        <v>51</v>
      </c>
      <c r="G10494" t="s">
        <v>1</v>
      </c>
      <c r="H10494" t="s">
        <v>0</v>
      </c>
      <c r="I10494">
        <f>MONTH(Table6[[#This Row],[Loan Date]])</f>
        <v>3</v>
      </c>
      <c r="J10494" t="str">
        <f>_xlfn.XLOOKUP(Table6[[#This Row],[Numeric Month]],$N$5:$N$11,$O$5:$O$11)</f>
        <v>Mar</v>
      </c>
      <c r="K10494" t="str">
        <f>_xlfn.XLOOKUP(Table6[[#This Row],[Loan Date]],$Q$5:$Q$152,$R$5:$R$152)</f>
        <v>Thursday</v>
      </c>
      <c r="L10494" t="str">
        <f>_xlfn.XLOOKUP(Table6[[#This Row],[Loan Date]],$Q$5:$Q$152,$S$5:$S$152)</f>
        <v>Week 9</v>
      </c>
    </row>
    <row r="10495" spans="1:12" x14ac:dyDescent="0.2">
      <c r="A10495" s="1">
        <v>44994</v>
      </c>
      <c r="B10495" t="s">
        <v>7</v>
      </c>
      <c r="C10495" s="1">
        <v>44994</v>
      </c>
      <c r="D10495" t="s">
        <v>174</v>
      </c>
      <c r="E10495" t="s">
        <v>23</v>
      </c>
      <c r="F10495" t="s">
        <v>23</v>
      </c>
      <c r="G10495" t="s">
        <v>20</v>
      </c>
      <c r="H10495" t="s">
        <v>0</v>
      </c>
      <c r="I10495">
        <f>MONTH(Table6[[#This Row],[Loan Date]])</f>
        <v>3</v>
      </c>
      <c r="J10495" t="str">
        <f>_xlfn.XLOOKUP(Table6[[#This Row],[Numeric Month]],$N$5:$N$11,$O$5:$O$11)</f>
        <v>Mar</v>
      </c>
      <c r="K10495" t="str">
        <f>_xlfn.XLOOKUP(Table6[[#This Row],[Loan Date]],$Q$5:$Q$152,$R$5:$R$152)</f>
        <v>Thursday</v>
      </c>
      <c r="L10495" t="str">
        <f>_xlfn.XLOOKUP(Table6[[#This Row],[Loan Date]],$Q$5:$Q$152,$S$5:$S$152)</f>
        <v>Week 9</v>
      </c>
    </row>
    <row r="10496" spans="1:12" x14ac:dyDescent="0.2">
      <c r="A10496" s="1">
        <v>44994</v>
      </c>
      <c r="B10496" t="s">
        <v>5</v>
      </c>
      <c r="C10496" s="1">
        <v>45001</v>
      </c>
      <c r="D10496" t="s">
        <v>282</v>
      </c>
      <c r="E10496" t="s">
        <v>52</v>
      </c>
      <c r="F10496" t="s">
        <v>51</v>
      </c>
      <c r="G10496" t="s">
        <v>1</v>
      </c>
      <c r="H10496" t="s">
        <v>0</v>
      </c>
      <c r="I10496">
        <f>MONTH(Table6[[#This Row],[Loan Date]])</f>
        <v>3</v>
      </c>
      <c r="J10496" t="str">
        <f>_xlfn.XLOOKUP(Table6[[#This Row],[Numeric Month]],$N$5:$N$11,$O$5:$O$11)</f>
        <v>Mar</v>
      </c>
      <c r="K10496" t="str">
        <f>_xlfn.XLOOKUP(Table6[[#This Row],[Loan Date]],$Q$5:$Q$152,$R$5:$R$152)</f>
        <v>Thursday</v>
      </c>
      <c r="L10496" t="str">
        <f>_xlfn.XLOOKUP(Table6[[#This Row],[Loan Date]],$Q$5:$Q$152,$S$5:$S$152)</f>
        <v>Week 9</v>
      </c>
    </row>
    <row r="10497" spans="1:12" x14ac:dyDescent="0.2">
      <c r="A10497" s="1">
        <v>44994</v>
      </c>
      <c r="B10497" t="s">
        <v>7</v>
      </c>
      <c r="C10497" s="1">
        <v>45007</v>
      </c>
      <c r="D10497" t="s">
        <v>587</v>
      </c>
      <c r="E10497" t="s">
        <v>52</v>
      </c>
      <c r="F10497" t="s">
        <v>51</v>
      </c>
      <c r="G10497" t="s">
        <v>1</v>
      </c>
      <c r="H10497" t="s">
        <v>0</v>
      </c>
      <c r="I10497">
        <f>MONTH(Table6[[#This Row],[Loan Date]])</f>
        <v>3</v>
      </c>
      <c r="J10497" t="str">
        <f>_xlfn.XLOOKUP(Table6[[#This Row],[Numeric Month]],$N$5:$N$11,$O$5:$O$11)</f>
        <v>Mar</v>
      </c>
      <c r="K10497" t="str">
        <f>_xlfn.XLOOKUP(Table6[[#This Row],[Loan Date]],$Q$5:$Q$152,$R$5:$R$152)</f>
        <v>Thursday</v>
      </c>
      <c r="L10497" t="str">
        <f>_xlfn.XLOOKUP(Table6[[#This Row],[Loan Date]],$Q$5:$Q$152,$S$5:$S$152)</f>
        <v>Week 9</v>
      </c>
    </row>
    <row r="10498" spans="1:12" x14ac:dyDescent="0.2">
      <c r="A10498" s="1">
        <v>44994</v>
      </c>
      <c r="B10498" t="s">
        <v>7</v>
      </c>
      <c r="C10498" s="1">
        <v>44994</v>
      </c>
      <c r="D10498" t="s">
        <v>586</v>
      </c>
      <c r="E10498" t="s">
        <v>65</v>
      </c>
      <c r="F10498" t="s">
        <v>65</v>
      </c>
      <c r="G10498" t="s">
        <v>20</v>
      </c>
      <c r="H10498" t="s">
        <v>0</v>
      </c>
      <c r="I10498">
        <f>MONTH(Table6[[#This Row],[Loan Date]])</f>
        <v>3</v>
      </c>
      <c r="J10498" t="str">
        <f>_xlfn.XLOOKUP(Table6[[#This Row],[Numeric Month]],$N$5:$N$11,$O$5:$O$11)</f>
        <v>Mar</v>
      </c>
      <c r="K10498" t="str">
        <f>_xlfn.XLOOKUP(Table6[[#This Row],[Loan Date]],$Q$5:$Q$152,$R$5:$R$152)</f>
        <v>Thursday</v>
      </c>
      <c r="L10498" t="str">
        <f>_xlfn.XLOOKUP(Table6[[#This Row],[Loan Date]],$Q$5:$Q$152,$S$5:$S$152)</f>
        <v>Week 9</v>
      </c>
    </row>
    <row r="10499" spans="1:12" x14ac:dyDescent="0.2">
      <c r="A10499" s="1">
        <v>44994</v>
      </c>
      <c r="B10499" t="s">
        <v>7</v>
      </c>
      <c r="C10499" s="1">
        <v>44994</v>
      </c>
      <c r="D10499" t="s">
        <v>138</v>
      </c>
      <c r="E10499" t="s">
        <v>37</v>
      </c>
      <c r="F10499" t="s">
        <v>37</v>
      </c>
      <c r="G10499" t="s">
        <v>20</v>
      </c>
      <c r="H10499" t="s">
        <v>0</v>
      </c>
      <c r="I10499">
        <f>MONTH(Table6[[#This Row],[Loan Date]])</f>
        <v>3</v>
      </c>
      <c r="J10499" t="str">
        <f>_xlfn.XLOOKUP(Table6[[#This Row],[Numeric Month]],$N$5:$N$11,$O$5:$O$11)</f>
        <v>Mar</v>
      </c>
      <c r="K10499" t="str">
        <f>_xlfn.XLOOKUP(Table6[[#This Row],[Loan Date]],$Q$5:$Q$152,$R$5:$R$152)</f>
        <v>Thursday</v>
      </c>
      <c r="L10499" t="str">
        <f>_xlfn.XLOOKUP(Table6[[#This Row],[Loan Date]],$Q$5:$Q$152,$S$5:$S$152)</f>
        <v>Week 9</v>
      </c>
    </row>
    <row r="10500" spans="1:12" x14ac:dyDescent="0.2">
      <c r="A10500" s="1">
        <v>44994</v>
      </c>
      <c r="B10500" t="s">
        <v>7</v>
      </c>
      <c r="C10500" s="1">
        <v>45001</v>
      </c>
      <c r="D10500" t="s">
        <v>437</v>
      </c>
      <c r="E10500" t="s">
        <v>9</v>
      </c>
      <c r="F10500" t="s">
        <v>8</v>
      </c>
      <c r="G10500" t="s">
        <v>1</v>
      </c>
      <c r="H10500" t="s">
        <v>0</v>
      </c>
      <c r="I10500">
        <f>MONTH(Table6[[#This Row],[Loan Date]])</f>
        <v>3</v>
      </c>
      <c r="J10500" t="str">
        <f>_xlfn.XLOOKUP(Table6[[#This Row],[Numeric Month]],$N$5:$N$11,$O$5:$O$11)</f>
        <v>Mar</v>
      </c>
      <c r="K10500" t="str">
        <f>_xlfn.XLOOKUP(Table6[[#This Row],[Loan Date]],$Q$5:$Q$152,$R$5:$R$152)</f>
        <v>Thursday</v>
      </c>
      <c r="L10500" t="str">
        <f>_xlfn.XLOOKUP(Table6[[#This Row],[Loan Date]],$Q$5:$Q$152,$S$5:$S$152)</f>
        <v>Week 9</v>
      </c>
    </row>
    <row r="10501" spans="1:12" x14ac:dyDescent="0.2">
      <c r="A10501" s="1">
        <v>44994</v>
      </c>
      <c r="B10501" t="s">
        <v>5</v>
      </c>
      <c r="C10501" s="1">
        <v>44994</v>
      </c>
      <c r="D10501" t="s">
        <v>574</v>
      </c>
      <c r="E10501" t="s">
        <v>41</v>
      </c>
      <c r="F10501" t="s">
        <v>40</v>
      </c>
      <c r="G10501" t="s">
        <v>39</v>
      </c>
      <c r="H10501" t="s">
        <v>0</v>
      </c>
      <c r="I10501">
        <f>MONTH(Table6[[#This Row],[Loan Date]])</f>
        <v>3</v>
      </c>
      <c r="J10501" t="str">
        <f>_xlfn.XLOOKUP(Table6[[#This Row],[Numeric Month]],$N$5:$N$11,$O$5:$O$11)</f>
        <v>Mar</v>
      </c>
      <c r="K10501" t="str">
        <f>_xlfn.XLOOKUP(Table6[[#This Row],[Loan Date]],$Q$5:$Q$152,$R$5:$R$152)</f>
        <v>Thursday</v>
      </c>
      <c r="L10501" t="str">
        <f>_xlfn.XLOOKUP(Table6[[#This Row],[Loan Date]],$Q$5:$Q$152,$S$5:$S$152)</f>
        <v>Week 9</v>
      </c>
    </row>
    <row r="10502" spans="1:12" x14ac:dyDescent="0.2">
      <c r="A10502" s="1">
        <v>44994</v>
      </c>
      <c r="B10502" t="s">
        <v>7</v>
      </c>
      <c r="C10502" s="1">
        <v>44994</v>
      </c>
      <c r="D10502" t="s">
        <v>171</v>
      </c>
      <c r="E10502" t="s">
        <v>23</v>
      </c>
      <c r="F10502" t="s">
        <v>23</v>
      </c>
      <c r="G10502" t="s">
        <v>20</v>
      </c>
      <c r="H10502" t="s">
        <v>0</v>
      </c>
      <c r="I10502">
        <f>MONTH(Table6[[#This Row],[Loan Date]])</f>
        <v>3</v>
      </c>
      <c r="J10502" t="str">
        <f>_xlfn.XLOOKUP(Table6[[#This Row],[Numeric Month]],$N$5:$N$11,$O$5:$O$11)</f>
        <v>Mar</v>
      </c>
      <c r="K10502" t="str">
        <f>_xlfn.XLOOKUP(Table6[[#This Row],[Loan Date]],$Q$5:$Q$152,$R$5:$R$152)</f>
        <v>Thursday</v>
      </c>
      <c r="L10502" t="str">
        <f>_xlfn.XLOOKUP(Table6[[#This Row],[Loan Date]],$Q$5:$Q$152,$S$5:$S$152)</f>
        <v>Week 9</v>
      </c>
    </row>
    <row r="10503" spans="1:12" x14ac:dyDescent="0.2">
      <c r="A10503" s="1">
        <v>44994</v>
      </c>
      <c r="B10503" t="s">
        <v>7</v>
      </c>
      <c r="C10503" s="1">
        <v>44994</v>
      </c>
      <c r="D10503" t="s">
        <v>185</v>
      </c>
      <c r="E10503" t="s">
        <v>21</v>
      </c>
      <c r="F10503" t="s">
        <v>21</v>
      </c>
      <c r="G10503" t="s">
        <v>20</v>
      </c>
      <c r="H10503" t="s">
        <v>0</v>
      </c>
      <c r="I10503">
        <f>MONTH(Table6[[#This Row],[Loan Date]])</f>
        <v>3</v>
      </c>
      <c r="J10503" t="str">
        <f>_xlfn.XLOOKUP(Table6[[#This Row],[Numeric Month]],$N$5:$N$11,$O$5:$O$11)</f>
        <v>Mar</v>
      </c>
      <c r="K10503" t="str">
        <f>_xlfn.XLOOKUP(Table6[[#This Row],[Loan Date]],$Q$5:$Q$152,$R$5:$R$152)</f>
        <v>Thursday</v>
      </c>
      <c r="L10503" t="str">
        <f>_xlfn.XLOOKUP(Table6[[#This Row],[Loan Date]],$Q$5:$Q$152,$S$5:$S$152)</f>
        <v>Week 9</v>
      </c>
    </row>
    <row r="10504" spans="1:12" x14ac:dyDescent="0.2">
      <c r="A10504" s="1">
        <v>44994</v>
      </c>
      <c r="B10504" t="s">
        <v>7</v>
      </c>
      <c r="C10504" s="1">
        <v>44994</v>
      </c>
      <c r="D10504" t="s">
        <v>458</v>
      </c>
      <c r="E10504" t="s">
        <v>41</v>
      </c>
      <c r="F10504" t="s">
        <v>40</v>
      </c>
      <c r="G10504" t="s">
        <v>39</v>
      </c>
      <c r="H10504" t="s">
        <v>0</v>
      </c>
      <c r="I10504">
        <f>MONTH(Table6[[#This Row],[Loan Date]])</f>
        <v>3</v>
      </c>
      <c r="J10504" t="str">
        <f>_xlfn.XLOOKUP(Table6[[#This Row],[Numeric Month]],$N$5:$N$11,$O$5:$O$11)</f>
        <v>Mar</v>
      </c>
      <c r="K10504" t="str">
        <f>_xlfn.XLOOKUP(Table6[[#This Row],[Loan Date]],$Q$5:$Q$152,$R$5:$R$152)</f>
        <v>Thursday</v>
      </c>
      <c r="L10504" t="str">
        <f>_xlfn.XLOOKUP(Table6[[#This Row],[Loan Date]],$Q$5:$Q$152,$S$5:$S$152)</f>
        <v>Week 9</v>
      </c>
    </row>
    <row r="10505" spans="1:12" x14ac:dyDescent="0.2">
      <c r="A10505" s="1">
        <v>44994</v>
      </c>
      <c r="B10505" t="s">
        <v>7</v>
      </c>
      <c r="C10505" s="1">
        <v>44994</v>
      </c>
      <c r="D10505" t="s">
        <v>270</v>
      </c>
      <c r="E10505" t="s">
        <v>168</v>
      </c>
      <c r="F10505" t="s">
        <v>168</v>
      </c>
      <c r="G10505" t="s">
        <v>20</v>
      </c>
      <c r="H10505" t="s">
        <v>0</v>
      </c>
      <c r="I10505">
        <f>MONTH(Table6[[#This Row],[Loan Date]])</f>
        <v>3</v>
      </c>
      <c r="J10505" t="str">
        <f>_xlfn.XLOOKUP(Table6[[#This Row],[Numeric Month]],$N$5:$N$11,$O$5:$O$11)</f>
        <v>Mar</v>
      </c>
      <c r="K10505" t="str">
        <f>_xlfn.XLOOKUP(Table6[[#This Row],[Loan Date]],$Q$5:$Q$152,$R$5:$R$152)</f>
        <v>Thursday</v>
      </c>
      <c r="L10505" t="str">
        <f>_xlfn.XLOOKUP(Table6[[#This Row],[Loan Date]],$Q$5:$Q$152,$S$5:$S$152)</f>
        <v>Week 9</v>
      </c>
    </row>
    <row r="10506" spans="1:12" x14ac:dyDescent="0.2">
      <c r="A10506" s="1">
        <v>44994</v>
      </c>
      <c r="B10506" t="s">
        <v>7</v>
      </c>
      <c r="C10506" s="1">
        <v>45001</v>
      </c>
      <c r="D10506" t="s">
        <v>331</v>
      </c>
      <c r="E10506" t="s">
        <v>9</v>
      </c>
      <c r="F10506" t="s">
        <v>8</v>
      </c>
      <c r="G10506" t="s">
        <v>1</v>
      </c>
      <c r="H10506" t="s">
        <v>0</v>
      </c>
      <c r="I10506">
        <f>MONTH(Table6[[#This Row],[Loan Date]])</f>
        <v>3</v>
      </c>
      <c r="J10506" t="str">
        <f>_xlfn.XLOOKUP(Table6[[#This Row],[Numeric Month]],$N$5:$N$11,$O$5:$O$11)</f>
        <v>Mar</v>
      </c>
      <c r="K10506" t="str">
        <f>_xlfn.XLOOKUP(Table6[[#This Row],[Loan Date]],$Q$5:$Q$152,$R$5:$R$152)</f>
        <v>Thursday</v>
      </c>
      <c r="L10506" t="str">
        <f>_xlfn.XLOOKUP(Table6[[#This Row],[Loan Date]],$Q$5:$Q$152,$S$5:$S$152)</f>
        <v>Week 9</v>
      </c>
    </row>
    <row r="10507" spans="1:12" x14ac:dyDescent="0.2">
      <c r="A10507" s="1">
        <v>44994</v>
      </c>
      <c r="B10507" t="s">
        <v>7</v>
      </c>
      <c r="C10507" s="1">
        <v>44994</v>
      </c>
      <c r="D10507" t="s">
        <v>494</v>
      </c>
      <c r="E10507" t="s">
        <v>37</v>
      </c>
      <c r="F10507" t="s">
        <v>37</v>
      </c>
      <c r="G10507" t="s">
        <v>20</v>
      </c>
      <c r="H10507" t="s">
        <v>0</v>
      </c>
      <c r="I10507">
        <f>MONTH(Table6[[#This Row],[Loan Date]])</f>
        <v>3</v>
      </c>
      <c r="J10507" t="str">
        <f>_xlfn.XLOOKUP(Table6[[#This Row],[Numeric Month]],$N$5:$N$11,$O$5:$O$11)</f>
        <v>Mar</v>
      </c>
      <c r="K10507" t="str">
        <f>_xlfn.XLOOKUP(Table6[[#This Row],[Loan Date]],$Q$5:$Q$152,$R$5:$R$152)</f>
        <v>Thursday</v>
      </c>
      <c r="L10507" t="str">
        <f>_xlfn.XLOOKUP(Table6[[#This Row],[Loan Date]],$Q$5:$Q$152,$S$5:$S$152)</f>
        <v>Week 9</v>
      </c>
    </row>
    <row r="10508" spans="1:12" x14ac:dyDescent="0.2">
      <c r="A10508" s="1">
        <v>44994</v>
      </c>
      <c r="B10508" t="s">
        <v>5</v>
      </c>
      <c r="C10508" s="1">
        <v>44994</v>
      </c>
      <c r="D10508" t="s">
        <v>57</v>
      </c>
      <c r="E10508" t="s">
        <v>37</v>
      </c>
      <c r="F10508" t="s">
        <v>37</v>
      </c>
      <c r="G10508" t="s">
        <v>20</v>
      </c>
      <c r="H10508" t="s">
        <v>0</v>
      </c>
      <c r="I10508">
        <f>MONTH(Table6[[#This Row],[Loan Date]])</f>
        <v>3</v>
      </c>
      <c r="J10508" t="str">
        <f>_xlfn.XLOOKUP(Table6[[#This Row],[Numeric Month]],$N$5:$N$11,$O$5:$O$11)</f>
        <v>Mar</v>
      </c>
      <c r="K10508" t="str">
        <f>_xlfn.XLOOKUP(Table6[[#This Row],[Loan Date]],$Q$5:$Q$152,$R$5:$R$152)</f>
        <v>Thursday</v>
      </c>
      <c r="L10508" t="str">
        <f>_xlfn.XLOOKUP(Table6[[#This Row],[Loan Date]],$Q$5:$Q$152,$S$5:$S$152)</f>
        <v>Week 9</v>
      </c>
    </row>
    <row r="10509" spans="1:12" x14ac:dyDescent="0.2">
      <c r="A10509" s="1">
        <v>44994</v>
      </c>
      <c r="B10509" t="s">
        <v>5</v>
      </c>
      <c r="C10509" s="1">
        <v>45008</v>
      </c>
      <c r="D10509" t="s">
        <v>585</v>
      </c>
      <c r="E10509" t="s">
        <v>3</v>
      </c>
      <c r="F10509" t="s">
        <v>2</v>
      </c>
      <c r="G10509" t="s">
        <v>1</v>
      </c>
      <c r="H10509" t="s">
        <v>0</v>
      </c>
      <c r="I10509">
        <f>MONTH(Table6[[#This Row],[Loan Date]])</f>
        <v>3</v>
      </c>
      <c r="J10509" t="str">
        <f>_xlfn.XLOOKUP(Table6[[#This Row],[Numeric Month]],$N$5:$N$11,$O$5:$O$11)</f>
        <v>Mar</v>
      </c>
      <c r="K10509" t="str">
        <f>_xlfn.XLOOKUP(Table6[[#This Row],[Loan Date]],$Q$5:$Q$152,$R$5:$R$152)</f>
        <v>Thursday</v>
      </c>
      <c r="L10509" t="str">
        <f>_xlfn.XLOOKUP(Table6[[#This Row],[Loan Date]],$Q$5:$Q$152,$S$5:$S$152)</f>
        <v>Week 9</v>
      </c>
    </row>
    <row r="10510" spans="1:12" x14ac:dyDescent="0.2">
      <c r="A10510" s="1">
        <v>44994</v>
      </c>
      <c r="B10510" t="s">
        <v>7</v>
      </c>
      <c r="C10510" s="1">
        <v>45001</v>
      </c>
      <c r="D10510" t="s">
        <v>482</v>
      </c>
      <c r="E10510" t="s">
        <v>52</v>
      </c>
      <c r="F10510" t="s">
        <v>51</v>
      </c>
      <c r="G10510" t="s">
        <v>1</v>
      </c>
      <c r="H10510" t="s">
        <v>0</v>
      </c>
      <c r="I10510">
        <f>MONTH(Table6[[#This Row],[Loan Date]])</f>
        <v>3</v>
      </c>
      <c r="J10510" t="str">
        <f>_xlfn.XLOOKUP(Table6[[#This Row],[Numeric Month]],$N$5:$N$11,$O$5:$O$11)</f>
        <v>Mar</v>
      </c>
      <c r="K10510" t="str">
        <f>_xlfn.XLOOKUP(Table6[[#This Row],[Loan Date]],$Q$5:$Q$152,$R$5:$R$152)</f>
        <v>Thursday</v>
      </c>
      <c r="L10510" t="str">
        <f>_xlfn.XLOOKUP(Table6[[#This Row],[Loan Date]],$Q$5:$Q$152,$S$5:$S$152)</f>
        <v>Week 9</v>
      </c>
    </row>
    <row r="10511" spans="1:12" x14ac:dyDescent="0.2">
      <c r="A10511" s="1">
        <v>44994</v>
      </c>
      <c r="B10511" t="s">
        <v>107</v>
      </c>
      <c r="C10511" s="1">
        <v>45001</v>
      </c>
      <c r="D10511" t="s">
        <v>584</v>
      </c>
      <c r="E10511" t="s">
        <v>52</v>
      </c>
      <c r="F10511" t="s">
        <v>51</v>
      </c>
      <c r="G10511" t="s">
        <v>1</v>
      </c>
      <c r="H10511" t="s">
        <v>0</v>
      </c>
      <c r="I10511">
        <f>MONTH(Table6[[#This Row],[Loan Date]])</f>
        <v>3</v>
      </c>
      <c r="J10511" t="str">
        <f>_xlfn.XLOOKUP(Table6[[#This Row],[Numeric Month]],$N$5:$N$11,$O$5:$O$11)</f>
        <v>Mar</v>
      </c>
      <c r="K10511" t="str">
        <f>_xlfn.XLOOKUP(Table6[[#This Row],[Loan Date]],$Q$5:$Q$152,$R$5:$R$152)</f>
        <v>Thursday</v>
      </c>
      <c r="L10511" t="str">
        <f>_xlfn.XLOOKUP(Table6[[#This Row],[Loan Date]],$Q$5:$Q$152,$S$5:$S$152)</f>
        <v>Week 9</v>
      </c>
    </row>
    <row r="10512" spans="1:12" x14ac:dyDescent="0.2">
      <c r="A10512" s="1">
        <v>44994</v>
      </c>
      <c r="B10512" t="s">
        <v>7</v>
      </c>
      <c r="C10512" s="1">
        <v>44994</v>
      </c>
      <c r="D10512" t="s">
        <v>466</v>
      </c>
      <c r="E10512" t="s">
        <v>65</v>
      </c>
      <c r="F10512" t="s">
        <v>65</v>
      </c>
      <c r="G10512" t="s">
        <v>20</v>
      </c>
      <c r="H10512" t="s">
        <v>0</v>
      </c>
      <c r="I10512">
        <f>MONTH(Table6[[#This Row],[Loan Date]])</f>
        <v>3</v>
      </c>
      <c r="J10512" t="str">
        <f>_xlfn.XLOOKUP(Table6[[#This Row],[Numeric Month]],$N$5:$N$11,$O$5:$O$11)</f>
        <v>Mar</v>
      </c>
      <c r="K10512" t="str">
        <f>_xlfn.XLOOKUP(Table6[[#This Row],[Loan Date]],$Q$5:$Q$152,$R$5:$R$152)</f>
        <v>Thursday</v>
      </c>
      <c r="L10512" t="str">
        <f>_xlfn.XLOOKUP(Table6[[#This Row],[Loan Date]],$Q$5:$Q$152,$S$5:$S$152)</f>
        <v>Week 9</v>
      </c>
    </row>
    <row r="10513" spans="1:12" x14ac:dyDescent="0.2">
      <c r="A10513" s="1">
        <v>44994</v>
      </c>
      <c r="B10513" t="s">
        <v>5</v>
      </c>
      <c r="C10513" s="1">
        <v>44994</v>
      </c>
      <c r="D10513" t="s">
        <v>428</v>
      </c>
      <c r="E10513" t="s">
        <v>37</v>
      </c>
      <c r="F10513" t="s">
        <v>37</v>
      </c>
      <c r="G10513" t="s">
        <v>20</v>
      </c>
      <c r="H10513" t="s">
        <v>0</v>
      </c>
      <c r="I10513">
        <f>MONTH(Table6[[#This Row],[Loan Date]])</f>
        <v>3</v>
      </c>
      <c r="J10513" t="str">
        <f>_xlfn.XLOOKUP(Table6[[#This Row],[Numeric Month]],$N$5:$N$11,$O$5:$O$11)</f>
        <v>Mar</v>
      </c>
      <c r="K10513" t="str">
        <f>_xlfn.XLOOKUP(Table6[[#This Row],[Loan Date]],$Q$5:$Q$152,$R$5:$R$152)</f>
        <v>Thursday</v>
      </c>
      <c r="L10513" t="str">
        <f>_xlfn.XLOOKUP(Table6[[#This Row],[Loan Date]],$Q$5:$Q$152,$S$5:$S$152)</f>
        <v>Week 9</v>
      </c>
    </row>
    <row r="10514" spans="1:12" x14ac:dyDescent="0.2">
      <c r="A10514" s="1">
        <v>44994</v>
      </c>
      <c r="B10514" t="s">
        <v>7</v>
      </c>
      <c r="C10514" s="1">
        <v>44994</v>
      </c>
      <c r="D10514" t="s">
        <v>270</v>
      </c>
      <c r="E10514" t="s">
        <v>168</v>
      </c>
      <c r="F10514" t="s">
        <v>168</v>
      </c>
      <c r="G10514" t="s">
        <v>20</v>
      </c>
      <c r="H10514" t="s">
        <v>0</v>
      </c>
      <c r="I10514">
        <f>MONTH(Table6[[#This Row],[Loan Date]])</f>
        <v>3</v>
      </c>
      <c r="J10514" t="str">
        <f>_xlfn.XLOOKUP(Table6[[#This Row],[Numeric Month]],$N$5:$N$11,$O$5:$O$11)</f>
        <v>Mar</v>
      </c>
      <c r="K10514" t="str">
        <f>_xlfn.XLOOKUP(Table6[[#This Row],[Loan Date]],$Q$5:$Q$152,$R$5:$R$152)</f>
        <v>Thursday</v>
      </c>
      <c r="L10514" t="str">
        <f>_xlfn.XLOOKUP(Table6[[#This Row],[Loan Date]],$Q$5:$Q$152,$S$5:$S$152)</f>
        <v>Week 9</v>
      </c>
    </row>
    <row r="10515" spans="1:12" x14ac:dyDescent="0.2">
      <c r="A10515" s="1">
        <v>44994</v>
      </c>
      <c r="B10515" t="s">
        <v>7</v>
      </c>
      <c r="C10515" s="1">
        <v>45008</v>
      </c>
      <c r="D10515" t="s">
        <v>242</v>
      </c>
      <c r="E10515" t="s">
        <v>9</v>
      </c>
      <c r="F10515" t="s">
        <v>8</v>
      </c>
      <c r="G10515" t="s">
        <v>1</v>
      </c>
      <c r="H10515" t="s">
        <v>0</v>
      </c>
      <c r="I10515">
        <f>MONTH(Table6[[#This Row],[Loan Date]])</f>
        <v>3</v>
      </c>
      <c r="J10515" t="str">
        <f>_xlfn.XLOOKUP(Table6[[#This Row],[Numeric Month]],$N$5:$N$11,$O$5:$O$11)</f>
        <v>Mar</v>
      </c>
      <c r="K10515" t="str">
        <f>_xlfn.XLOOKUP(Table6[[#This Row],[Loan Date]],$Q$5:$Q$152,$R$5:$R$152)</f>
        <v>Thursday</v>
      </c>
      <c r="L10515" t="str">
        <f>_xlfn.XLOOKUP(Table6[[#This Row],[Loan Date]],$Q$5:$Q$152,$S$5:$S$152)</f>
        <v>Week 9</v>
      </c>
    </row>
    <row r="10516" spans="1:12" x14ac:dyDescent="0.2">
      <c r="A10516" s="1">
        <v>44994</v>
      </c>
      <c r="B10516" t="s">
        <v>7</v>
      </c>
      <c r="C10516" s="1">
        <v>44994</v>
      </c>
      <c r="D10516" t="s">
        <v>152</v>
      </c>
      <c r="E10516" t="s">
        <v>37</v>
      </c>
      <c r="F10516" t="s">
        <v>37</v>
      </c>
      <c r="G10516" t="s">
        <v>20</v>
      </c>
      <c r="H10516" t="s">
        <v>0</v>
      </c>
      <c r="I10516">
        <f>MONTH(Table6[[#This Row],[Loan Date]])</f>
        <v>3</v>
      </c>
      <c r="J10516" t="str">
        <f>_xlfn.XLOOKUP(Table6[[#This Row],[Numeric Month]],$N$5:$N$11,$O$5:$O$11)</f>
        <v>Mar</v>
      </c>
      <c r="K10516" t="str">
        <f>_xlfn.XLOOKUP(Table6[[#This Row],[Loan Date]],$Q$5:$Q$152,$R$5:$R$152)</f>
        <v>Thursday</v>
      </c>
      <c r="L10516" t="str">
        <f>_xlfn.XLOOKUP(Table6[[#This Row],[Loan Date]],$Q$5:$Q$152,$S$5:$S$152)</f>
        <v>Week 9</v>
      </c>
    </row>
    <row r="10517" spans="1:12" x14ac:dyDescent="0.2">
      <c r="A10517" s="1">
        <v>44994</v>
      </c>
      <c r="B10517" t="s">
        <v>7</v>
      </c>
      <c r="C10517" s="1">
        <v>44994</v>
      </c>
      <c r="D10517" t="s">
        <v>583</v>
      </c>
      <c r="E10517" t="s">
        <v>122</v>
      </c>
      <c r="F10517" t="s">
        <v>122</v>
      </c>
      <c r="G10517" t="s">
        <v>11</v>
      </c>
      <c r="H10517" t="s">
        <v>0</v>
      </c>
      <c r="I10517">
        <f>MONTH(Table6[[#This Row],[Loan Date]])</f>
        <v>3</v>
      </c>
      <c r="J10517" t="str">
        <f>_xlfn.XLOOKUP(Table6[[#This Row],[Numeric Month]],$N$5:$N$11,$O$5:$O$11)</f>
        <v>Mar</v>
      </c>
      <c r="K10517" t="str">
        <f>_xlfn.XLOOKUP(Table6[[#This Row],[Loan Date]],$Q$5:$Q$152,$R$5:$R$152)</f>
        <v>Thursday</v>
      </c>
      <c r="L10517" t="str">
        <f>_xlfn.XLOOKUP(Table6[[#This Row],[Loan Date]],$Q$5:$Q$152,$S$5:$S$152)</f>
        <v>Week 9</v>
      </c>
    </row>
    <row r="10518" spans="1:12" x14ac:dyDescent="0.2">
      <c r="A10518" s="1">
        <v>44994</v>
      </c>
      <c r="B10518" t="s">
        <v>7</v>
      </c>
      <c r="C10518" s="1">
        <v>44994</v>
      </c>
      <c r="D10518" t="s">
        <v>145</v>
      </c>
      <c r="E10518" t="s">
        <v>12</v>
      </c>
      <c r="F10518" t="s">
        <v>12</v>
      </c>
      <c r="G10518" t="s">
        <v>11</v>
      </c>
      <c r="H10518" t="s">
        <v>0</v>
      </c>
      <c r="I10518">
        <f>MONTH(Table6[[#This Row],[Loan Date]])</f>
        <v>3</v>
      </c>
      <c r="J10518" t="str">
        <f>_xlfn.XLOOKUP(Table6[[#This Row],[Numeric Month]],$N$5:$N$11,$O$5:$O$11)</f>
        <v>Mar</v>
      </c>
      <c r="K10518" t="str">
        <f>_xlfn.XLOOKUP(Table6[[#This Row],[Loan Date]],$Q$5:$Q$152,$R$5:$R$152)</f>
        <v>Thursday</v>
      </c>
      <c r="L10518" t="str">
        <f>_xlfn.XLOOKUP(Table6[[#This Row],[Loan Date]],$Q$5:$Q$152,$S$5:$S$152)</f>
        <v>Week 9</v>
      </c>
    </row>
    <row r="10519" spans="1:12" x14ac:dyDescent="0.2">
      <c r="A10519" s="1">
        <v>44994</v>
      </c>
      <c r="B10519" t="s">
        <v>5</v>
      </c>
      <c r="C10519" s="1">
        <v>44994</v>
      </c>
      <c r="D10519" t="s">
        <v>307</v>
      </c>
      <c r="E10519" t="s">
        <v>122</v>
      </c>
      <c r="F10519" t="s">
        <v>122</v>
      </c>
      <c r="G10519" t="s">
        <v>11</v>
      </c>
      <c r="H10519" t="s">
        <v>0</v>
      </c>
      <c r="I10519">
        <f>MONTH(Table6[[#This Row],[Loan Date]])</f>
        <v>3</v>
      </c>
      <c r="J10519" t="str">
        <f>_xlfn.XLOOKUP(Table6[[#This Row],[Numeric Month]],$N$5:$N$11,$O$5:$O$11)</f>
        <v>Mar</v>
      </c>
      <c r="K10519" t="str">
        <f>_xlfn.XLOOKUP(Table6[[#This Row],[Loan Date]],$Q$5:$Q$152,$R$5:$R$152)</f>
        <v>Thursday</v>
      </c>
      <c r="L10519" t="str">
        <f>_xlfn.XLOOKUP(Table6[[#This Row],[Loan Date]],$Q$5:$Q$152,$S$5:$S$152)</f>
        <v>Week 9</v>
      </c>
    </row>
    <row r="10520" spans="1:12" x14ac:dyDescent="0.2">
      <c r="A10520" s="1">
        <v>44994</v>
      </c>
      <c r="B10520" t="s">
        <v>5</v>
      </c>
      <c r="C10520" s="1">
        <v>44994</v>
      </c>
      <c r="D10520" t="s">
        <v>286</v>
      </c>
      <c r="E10520" t="s">
        <v>12</v>
      </c>
      <c r="F10520" t="s">
        <v>12</v>
      </c>
      <c r="G10520" t="s">
        <v>11</v>
      </c>
      <c r="H10520" t="s">
        <v>0</v>
      </c>
      <c r="I10520">
        <f>MONTH(Table6[[#This Row],[Loan Date]])</f>
        <v>3</v>
      </c>
      <c r="J10520" t="str">
        <f>_xlfn.XLOOKUP(Table6[[#This Row],[Numeric Month]],$N$5:$N$11,$O$5:$O$11)</f>
        <v>Mar</v>
      </c>
      <c r="K10520" t="str">
        <f>_xlfn.XLOOKUP(Table6[[#This Row],[Loan Date]],$Q$5:$Q$152,$R$5:$R$152)</f>
        <v>Thursday</v>
      </c>
      <c r="L10520" t="str">
        <f>_xlfn.XLOOKUP(Table6[[#This Row],[Loan Date]],$Q$5:$Q$152,$S$5:$S$152)</f>
        <v>Week 9</v>
      </c>
    </row>
    <row r="10521" spans="1:12" x14ac:dyDescent="0.2">
      <c r="A10521" s="1">
        <v>44994</v>
      </c>
      <c r="B10521" t="s">
        <v>7</v>
      </c>
      <c r="C10521" s="1">
        <v>44994</v>
      </c>
      <c r="D10521" t="s">
        <v>363</v>
      </c>
      <c r="E10521" t="s">
        <v>23</v>
      </c>
      <c r="F10521" t="s">
        <v>23</v>
      </c>
      <c r="G10521" t="s">
        <v>20</v>
      </c>
      <c r="H10521" t="s">
        <v>0</v>
      </c>
      <c r="I10521">
        <f>MONTH(Table6[[#This Row],[Loan Date]])</f>
        <v>3</v>
      </c>
      <c r="J10521" t="str">
        <f>_xlfn.XLOOKUP(Table6[[#This Row],[Numeric Month]],$N$5:$N$11,$O$5:$O$11)</f>
        <v>Mar</v>
      </c>
      <c r="K10521" t="str">
        <f>_xlfn.XLOOKUP(Table6[[#This Row],[Loan Date]],$Q$5:$Q$152,$R$5:$R$152)</f>
        <v>Thursday</v>
      </c>
      <c r="L10521" t="str">
        <f>_xlfn.XLOOKUP(Table6[[#This Row],[Loan Date]],$Q$5:$Q$152,$S$5:$S$152)</f>
        <v>Week 9</v>
      </c>
    </row>
    <row r="10522" spans="1:12" x14ac:dyDescent="0.2">
      <c r="A10522" s="1">
        <v>44994</v>
      </c>
      <c r="B10522" t="s">
        <v>7</v>
      </c>
      <c r="C10522" s="1">
        <v>44994</v>
      </c>
      <c r="D10522" t="s">
        <v>408</v>
      </c>
      <c r="E10522" t="s">
        <v>23</v>
      </c>
      <c r="F10522" t="s">
        <v>23</v>
      </c>
      <c r="G10522" t="s">
        <v>20</v>
      </c>
      <c r="H10522" t="s">
        <v>0</v>
      </c>
      <c r="I10522">
        <f>MONTH(Table6[[#This Row],[Loan Date]])</f>
        <v>3</v>
      </c>
      <c r="J10522" t="str">
        <f>_xlfn.XLOOKUP(Table6[[#This Row],[Numeric Month]],$N$5:$N$11,$O$5:$O$11)</f>
        <v>Mar</v>
      </c>
      <c r="K10522" t="str">
        <f>_xlfn.XLOOKUP(Table6[[#This Row],[Loan Date]],$Q$5:$Q$152,$R$5:$R$152)</f>
        <v>Thursday</v>
      </c>
      <c r="L10522" t="str">
        <f>_xlfn.XLOOKUP(Table6[[#This Row],[Loan Date]],$Q$5:$Q$152,$S$5:$S$152)</f>
        <v>Week 9</v>
      </c>
    </row>
    <row r="10523" spans="1:12" x14ac:dyDescent="0.2">
      <c r="A10523" s="1">
        <v>44994</v>
      </c>
      <c r="B10523" t="s">
        <v>7</v>
      </c>
      <c r="C10523" s="1">
        <v>45001</v>
      </c>
      <c r="D10523" t="s">
        <v>102</v>
      </c>
      <c r="E10523" t="s">
        <v>52</v>
      </c>
      <c r="F10523" t="s">
        <v>51</v>
      </c>
      <c r="G10523" t="s">
        <v>1</v>
      </c>
      <c r="H10523" t="s">
        <v>0</v>
      </c>
      <c r="I10523">
        <f>MONTH(Table6[[#This Row],[Loan Date]])</f>
        <v>3</v>
      </c>
      <c r="J10523" t="str">
        <f>_xlfn.XLOOKUP(Table6[[#This Row],[Numeric Month]],$N$5:$N$11,$O$5:$O$11)</f>
        <v>Mar</v>
      </c>
      <c r="K10523" t="str">
        <f>_xlfn.XLOOKUP(Table6[[#This Row],[Loan Date]],$Q$5:$Q$152,$R$5:$R$152)</f>
        <v>Thursday</v>
      </c>
      <c r="L10523" t="str">
        <f>_xlfn.XLOOKUP(Table6[[#This Row],[Loan Date]],$Q$5:$Q$152,$S$5:$S$152)</f>
        <v>Week 9</v>
      </c>
    </row>
    <row r="10524" spans="1:12" x14ac:dyDescent="0.2">
      <c r="A10524" s="1">
        <v>44994</v>
      </c>
      <c r="B10524" t="s">
        <v>7</v>
      </c>
      <c r="C10524" s="1">
        <v>44994</v>
      </c>
      <c r="D10524" t="s">
        <v>416</v>
      </c>
      <c r="E10524" t="s">
        <v>65</v>
      </c>
      <c r="F10524" t="s">
        <v>65</v>
      </c>
      <c r="G10524" t="s">
        <v>20</v>
      </c>
      <c r="H10524" t="s">
        <v>0</v>
      </c>
      <c r="I10524">
        <f>MONTH(Table6[[#This Row],[Loan Date]])</f>
        <v>3</v>
      </c>
      <c r="J10524" t="str">
        <f>_xlfn.XLOOKUP(Table6[[#This Row],[Numeric Month]],$N$5:$N$11,$O$5:$O$11)</f>
        <v>Mar</v>
      </c>
      <c r="K10524" t="str">
        <f>_xlfn.XLOOKUP(Table6[[#This Row],[Loan Date]],$Q$5:$Q$152,$R$5:$R$152)</f>
        <v>Thursday</v>
      </c>
      <c r="L10524" t="str">
        <f>_xlfn.XLOOKUP(Table6[[#This Row],[Loan Date]],$Q$5:$Q$152,$S$5:$S$152)</f>
        <v>Week 9</v>
      </c>
    </row>
    <row r="10525" spans="1:12" x14ac:dyDescent="0.2">
      <c r="A10525" s="1">
        <v>44994</v>
      </c>
      <c r="B10525" t="s">
        <v>7</v>
      </c>
      <c r="C10525" s="1">
        <v>44994</v>
      </c>
      <c r="D10525" t="s">
        <v>582</v>
      </c>
      <c r="E10525" t="s">
        <v>162</v>
      </c>
      <c r="F10525" t="s">
        <v>162</v>
      </c>
      <c r="G10525" t="s">
        <v>11</v>
      </c>
      <c r="H10525" t="s">
        <v>0</v>
      </c>
      <c r="I10525">
        <f>MONTH(Table6[[#This Row],[Loan Date]])</f>
        <v>3</v>
      </c>
      <c r="J10525" t="str">
        <f>_xlfn.XLOOKUP(Table6[[#This Row],[Numeric Month]],$N$5:$N$11,$O$5:$O$11)</f>
        <v>Mar</v>
      </c>
      <c r="K10525" t="str">
        <f>_xlfn.XLOOKUP(Table6[[#This Row],[Loan Date]],$Q$5:$Q$152,$R$5:$R$152)</f>
        <v>Thursday</v>
      </c>
      <c r="L10525" t="str">
        <f>_xlfn.XLOOKUP(Table6[[#This Row],[Loan Date]],$Q$5:$Q$152,$S$5:$S$152)</f>
        <v>Week 9</v>
      </c>
    </row>
    <row r="10526" spans="1:12" x14ac:dyDescent="0.2">
      <c r="A10526" s="1">
        <v>44994</v>
      </c>
      <c r="B10526" t="s">
        <v>7</v>
      </c>
      <c r="C10526" s="1">
        <v>45001</v>
      </c>
      <c r="D10526" t="s">
        <v>581</v>
      </c>
      <c r="E10526" t="s">
        <v>52</v>
      </c>
      <c r="F10526" t="s">
        <v>51</v>
      </c>
      <c r="G10526" t="s">
        <v>1</v>
      </c>
      <c r="H10526" t="s">
        <v>0</v>
      </c>
      <c r="I10526">
        <f>MONTH(Table6[[#This Row],[Loan Date]])</f>
        <v>3</v>
      </c>
      <c r="J10526" t="str">
        <f>_xlfn.XLOOKUP(Table6[[#This Row],[Numeric Month]],$N$5:$N$11,$O$5:$O$11)</f>
        <v>Mar</v>
      </c>
      <c r="K10526" t="str">
        <f>_xlfn.XLOOKUP(Table6[[#This Row],[Loan Date]],$Q$5:$Q$152,$R$5:$R$152)</f>
        <v>Thursday</v>
      </c>
      <c r="L10526" t="str">
        <f>_xlfn.XLOOKUP(Table6[[#This Row],[Loan Date]],$Q$5:$Q$152,$S$5:$S$152)</f>
        <v>Week 9</v>
      </c>
    </row>
    <row r="10527" spans="1:12" x14ac:dyDescent="0.2">
      <c r="A10527" s="1">
        <v>44994</v>
      </c>
      <c r="B10527" t="s">
        <v>5</v>
      </c>
      <c r="C10527" s="1">
        <v>44994</v>
      </c>
      <c r="D10527" t="s">
        <v>580</v>
      </c>
      <c r="E10527" t="s">
        <v>579</v>
      </c>
      <c r="F10527" t="s">
        <v>578</v>
      </c>
      <c r="G10527" t="s">
        <v>39</v>
      </c>
      <c r="H10527" t="s">
        <v>0</v>
      </c>
      <c r="I10527">
        <f>MONTH(Table6[[#This Row],[Loan Date]])</f>
        <v>3</v>
      </c>
      <c r="J10527" t="str">
        <f>_xlfn.XLOOKUP(Table6[[#This Row],[Numeric Month]],$N$5:$N$11,$O$5:$O$11)</f>
        <v>Mar</v>
      </c>
      <c r="K10527" t="str">
        <f>_xlfn.XLOOKUP(Table6[[#This Row],[Loan Date]],$Q$5:$Q$152,$R$5:$R$152)</f>
        <v>Thursday</v>
      </c>
      <c r="L10527" t="str">
        <f>_xlfn.XLOOKUP(Table6[[#This Row],[Loan Date]],$Q$5:$Q$152,$S$5:$S$152)</f>
        <v>Week 9</v>
      </c>
    </row>
    <row r="10528" spans="1:12" x14ac:dyDescent="0.2">
      <c r="A10528" s="1">
        <v>44994</v>
      </c>
      <c r="B10528" t="s">
        <v>7</v>
      </c>
      <c r="C10528" s="1">
        <v>44994</v>
      </c>
      <c r="D10528" t="s">
        <v>412</v>
      </c>
      <c r="E10528" t="s">
        <v>65</v>
      </c>
      <c r="F10528" t="s">
        <v>65</v>
      </c>
      <c r="G10528" t="s">
        <v>20</v>
      </c>
      <c r="H10528" t="s">
        <v>0</v>
      </c>
      <c r="I10528">
        <f>MONTH(Table6[[#This Row],[Loan Date]])</f>
        <v>3</v>
      </c>
      <c r="J10528" t="str">
        <f>_xlfn.XLOOKUP(Table6[[#This Row],[Numeric Month]],$N$5:$N$11,$O$5:$O$11)</f>
        <v>Mar</v>
      </c>
      <c r="K10528" t="str">
        <f>_xlfn.XLOOKUP(Table6[[#This Row],[Loan Date]],$Q$5:$Q$152,$R$5:$R$152)</f>
        <v>Thursday</v>
      </c>
      <c r="L10528" t="str">
        <f>_xlfn.XLOOKUP(Table6[[#This Row],[Loan Date]],$Q$5:$Q$152,$S$5:$S$152)</f>
        <v>Week 9</v>
      </c>
    </row>
    <row r="10529" spans="1:12" x14ac:dyDescent="0.2">
      <c r="A10529" s="1">
        <v>44994</v>
      </c>
      <c r="B10529" t="s">
        <v>7</v>
      </c>
      <c r="C10529" s="1">
        <v>45008</v>
      </c>
      <c r="D10529" t="s">
        <v>577</v>
      </c>
      <c r="E10529" t="s">
        <v>3</v>
      </c>
      <c r="F10529" t="s">
        <v>2</v>
      </c>
      <c r="G10529" t="s">
        <v>1</v>
      </c>
      <c r="H10529" t="s">
        <v>0</v>
      </c>
      <c r="I10529">
        <f>MONTH(Table6[[#This Row],[Loan Date]])</f>
        <v>3</v>
      </c>
      <c r="J10529" t="str">
        <f>_xlfn.XLOOKUP(Table6[[#This Row],[Numeric Month]],$N$5:$N$11,$O$5:$O$11)</f>
        <v>Mar</v>
      </c>
      <c r="K10529" t="str">
        <f>_xlfn.XLOOKUP(Table6[[#This Row],[Loan Date]],$Q$5:$Q$152,$R$5:$R$152)</f>
        <v>Thursday</v>
      </c>
      <c r="L10529" t="str">
        <f>_xlfn.XLOOKUP(Table6[[#This Row],[Loan Date]],$Q$5:$Q$152,$S$5:$S$152)</f>
        <v>Week 9</v>
      </c>
    </row>
    <row r="10530" spans="1:12" x14ac:dyDescent="0.2">
      <c r="A10530" s="1">
        <v>44994</v>
      </c>
      <c r="B10530" t="s">
        <v>7</v>
      </c>
      <c r="C10530" s="1">
        <v>45001</v>
      </c>
      <c r="D10530" t="s">
        <v>576</v>
      </c>
      <c r="E10530" t="s">
        <v>15</v>
      </c>
      <c r="F10530" t="s">
        <v>14</v>
      </c>
      <c r="G10530" t="s">
        <v>1</v>
      </c>
      <c r="H10530" t="s">
        <v>0</v>
      </c>
      <c r="I10530">
        <f>MONTH(Table6[[#This Row],[Loan Date]])</f>
        <v>3</v>
      </c>
      <c r="J10530" t="str">
        <f>_xlfn.XLOOKUP(Table6[[#This Row],[Numeric Month]],$N$5:$N$11,$O$5:$O$11)</f>
        <v>Mar</v>
      </c>
      <c r="K10530" t="str">
        <f>_xlfn.XLOOKUP(Table6[[#This Row],[Loan Date]],$Q$5:$Q$152,$R$5:$R$152)</f>
        <v>Thursday</v>
      </c>
      <c r="L10530" t="str">
        <f>_xlfn.XLOOKUP(Table6[[#This Row],[Loan Date]],$Q$5:$Q$152,$S$5:$S$152)</f>
        <v>Week 9</v>
      </c>
    </row>
    <row r="10531" spans="1:12" x14ac:dyDescent="0.2">
      <c r="A10531" s="1">
        <v>44994</v>
      </c>
      <c r="B10531" t="s">
        <v>7</v>
      </c>
      <c r="C10531" s="1">
        <v>44994</v>
      </c>
      <c r="D10531" t="s">
        <v>383</v>
      </c>
      <c r="E10531" t="s">
        <v>21</v>
      </c>
      <c r="F10531" t="s">
        <v>21</v>
      </c>
      <c r="G10531" t="s">
        <v>20</v>
      </c>
      <c r="H10531" t="s">
        <v>0</v>
      </c>
      <c r="I10531">
        <f>MONTH(Table6[[#This Row],[Loan Date]])</f>
        <v>3</v>
      </c>
      <c r="J10531" t="str">
        <f>_xlfn.XLOOKUP(Table6[[#This Row],[Numeric Month]],$N$5:$N$11,$O$5:$O$11)</f>
        <v>Mar</v>
      </c>
      <c r="K10531" t="str">
        <f>_xlfn.XLOOKUP(Table6[[#This Row],[Loan Date]],$Q$5:$Q$152,$R$5:$R$152)</f>
        <v>Thursday</v>
      </c>
      <c r="L10531" t="str">
        <f>_xlfn.XLOOKUP(Table6[[#This Row],[Loan Date]],$Q$5:$Q$152,$S$5:$S$152)</f>
        <v>Week 9</v>
      </c>
    </row>
    <row r="10532" spans="1:12" x14ac:dyDescent="0.2">
      <c r="A10532" s="1">
        <v>44994</v>
      </c>
      <c r="B10532" t="s">
        <v>7</v>
      </c>
      <c r="C10532" s="1">
        <v>44994</v>
      </c>
      <c r="D10532" t="s">
        <v>24</v>
      </c>
      <c r="E10532" t="s">
        <v>23</v>
      </c>
      <c r="F10532" t="s">
        <v>23</v>
      </c>
      <c r="G10532" t="s">
        <v>20</v>
      </c>
      <c r="H10532" t="s">
        <v>0</v>
      </c>
      <c r="I10532">
        <f>MONTH(Table6[[#This Row],[Loan Date]])</f>
        <v>3</v>
      </c>
      <c r="J10532" t="str">
        <f>_xlfn.XLOOKUP(Table6[[#This Row],[Numeric Month]],$N$5:$N$11,$O$5:$O$11)</f>
        <v>Mar</v>
      </c>
      <c r="K10532" t="str">
        <f>_xlfn.XLOOKUP(Table6[[#This Row],[Loan Date]],$Q$5:$Q$152,$R$5:$R$152)</f>
        <v>Thursday</v>
      </c>
      <c r="L10532" t="str">
        <f>_xlfn.XLOOKUP(Table6[[#This Row],[Loan Date]],$Q$5:$Q$152,$S$5:$S$152)</f>
        <v>Week 9</v>
      </c>
    </row>
    <row r="10533" spans="1:12" x14ac:dyDescent="0.2">
      <c r="A10533" s="1">
        <v>44994</v>
      </c>
      <c r="B10533" t="s">
        <v>7</v>
      </c>
      <c r="C10533" s="1">
        <v>44994</v>
      </c>
      <c r="D10533" t="s">
        <v>170</v>
      </c>
      <c r="E10533" t="s">
        <v>21</v>
      </c>
      <c r="F10533" t="s">
        <v>21</v>
      </c>
      <c r="G10533" t="s">
        <v>20</v>
      </c>
      <c r="H10533" t="s">
        <v>0</v>
      </c>
      <c r="I10533">
        <f>MONTH(Table6[[#This Row],[Loan Date]])</f>
        <v>3</v>
      </c>
      <c r="J10533" t="str">
        <f>_xlfn.XLOOKUP(Table6[[#This Row],[Numeric Month]],$N$5:$N$11,$O$5:$O$11)</f>
        <v>Mar</v>
      </c>
      <c r="K10533" t="str">
        <f>_xlfn.XLOOKUP(Table6[[#This Row],[Loan Date]],$Q$5:$Q$152,$R$5:$R$152)</f>
        <v>Thursday</v>
      </c>
      <c r="L10533" t="str">
        <f>_xlfn.XLOOKUP(Table6[[#This Row],[Loan Date]],$Q$5:$Q$152,$S$5:$S$152)</f>
        <v>Week 9</v>
      </c>
    </row>
    <row r="10534" spans="1:12" x14ac:dyDescent="0.2">
      <c r="A10534" s="1">
        <v>44994</v>
      </c>
      <c r="B10534" t="s">
        <v>7</v>
      </c>
      <c r="C10534" s="1">
        <v>44994</v>
      </c>
      <c r="D10534" t="s">
        <v>408</v>
      </c>
      <c r="E10534" t="s">
        <v>23</v>
      </c>
      <c r="F10534" t="s">
        <v>23</v>
      </c>
      <c r="G10534" t="s">
        <v>20</v>
      </c>
      <c r="H10534" t="s">
        <v>0</v>
      </c>
      <c r="I10534">
        <f>MONTH(Table6[[#This Row],[Loan Date]])</f>
        <v>3</v>
      </c>
      <c r="J10534" t="str">
        <f>_xlfn.XLOOKUP(Table6[[#This Row],[Numeric Month]],$N$5:$N$11,$O$5:$O$11)</f>
        <v>Mar</v>
      </c>
      <c r="K10534" t="str">
        <f>_xlfn.XLOOKUP(Table6[[#This Row],[Loan Date]],$Q$5:$Q$152,$R$5:$R$152)</f>
        <v>Thursday</v>
      </c>
      <c r="L10534" t="str">
        <f>_xlfn.XLOOKUP(Table6[[#This Row],[Loan Date]],$Q$5:$Q$152,$S$5:$S$152)</f>
        <v>Week 9</v>
      </c>
    </row>
    <row r="10535" spans="1:12" x14ac:dyDescent="0.2">
      <c r="A10535" s="1">
        <v>44994</v>
      </c>
      <c r="B10535" t="s">
        <v>7</v>
      </c>
      <c r="C10535" s="1">
        <v>44994</v>
      </c>
      <c r="D10535" t="s">
        <v>129</v>
      </c>
      <c r="E10535" t="s">
        <v>37</v>
      </c>
      <c r="F10535" t="s">
        <v>37</v>
      </c>
      <c r="G10535" t="s">
        <v>20</v>
      </c>
      <c r="H10535" t="s">
        <v>0</v>
      </c>
      <c r="I10535">
        <f>MONTH(Table6[[#This Row],[Loan Date]])</f>
        <v>3</v>
      </c>
      <c r="J10535" t="str">
        <f>_xlfn.XLOOKUP(Table6[[#This Row],[Numeric Month]],$N$5:$N$11,$O$5:$O$11)</f>
        <v>Mar</v>
      </c>
      <c r="K10535" t="str">
        <f>_xlfn.XLOOKUP(Table6[[#This Row],[Loan Date]],$Q$5:$Q$152,$R$5:$R$152)</f>
        <v>Thursday</v>
      </c>
      <c r="L10535" t="str">
        <f>_xlfn.XLOOKUP(Table6[[#This Row],[Loan Date]],$Q$5:$Q$152,$S$5:$S$152)</f>
        <v>Week 9</v>
      </c>
    </row>
    <row r="10536" spans="1:12" x14ac:dyDescent="0.2">
      <c r="A10536" s="1">
        <v>44994</v>
      </c>
      <c r="B10536" t="s">
        <v>35</v>
      </c>
      <c r="C10536" s="1">
        <v>44994</v>
      </c>
      <c r="D10536" t="s">
        <v>445</v>
      </c>
      <c r="E10536" t="s">
        <v>12</v>
      </c>
      <c r="F10536" t="s">
        <v>12</v>
      </c>
      <c r="G10536" t="s">
        <v>11</v>
      </c>
      <c r="H10536" t="s">
        <v>0</v>
      </c>
      <c r="I10536">
        <f>MONTH(Table6[[#This Row],[Loan Date]])</f>
        <v>3</v>
      </c>
      <c r="J10536" t="str">
        <f>_xlfn.XLOOKUP(Table6[[#This Row],[Numeric Month]],$N$5:$N$11,$O$5:$O$11)</f>
        <v>Mar</v>
      </c>
      <c r="K10536" t="str">
        <f>_xlfn.XLOOKUP(Table6[[#This Row],[Loan Date]],$Q$5:$Q$152,$R$5:$R$152)</f>
        <v>Thursday</v>
      </c>
      <c r="L10536" t="str">
        <f>_xlfn.XLOOKUP(Table6[[#This Row],[Loan Date]],$Q$5:$Q$152,$S$5:$S$152)</f>
        <v>Week 9</v>
      </c>
    </row>
    <row r="10537" spans="1:12" x14ac:dyDescent="0.2">
      <c r="A10537" s="1">
        <v>44994</v>
      </c>
      <c r="B10537" t="s">
        <v>5</v>
      </c>
      <c r="C10537" s="1">
        <v>44994</v>
      </c>
      <c r="D10537" t="s">
        <v>164</v>
      </c>
      <c r="E10537" t="s">
        <v>65</v>
      </c>
      <c r="F10537" t="s">
        <v>65</v>
      </c>
      <c r="G10537" t="s">
        <v>20</v>
      </c>
      <c r="H10537" t="s">
        <v>0</v>
      </c>
      <c r="I10537">
        <f>MONTH(Table6[[#This Row],[Loan Date]])</f>
        <v>3</v>
      </c>
      <c r="J10537" t="str">
        <f>_xlfn.XLOOKUP(Table6[[#This Row],[Numeric Month]],$N$5:$N$11,$O$5:$O$11)</f>
        <v>Mar</v>
      </c>
      <c r="K10537" t="str">
        <f>_xlfn.XLOOKUP(Table6[[#This Row],[Loan Date]],$Q$5:$Q$152,$R$5:$R$152)</f>
        <v>Thursday</v>
      </c>
      <c r="L10537" t="str">
        <f>_xlfn.XLOOKUP(Table6[[#This Row],[Loan Date]],$Q$5:$Q$152,$S$5:$S$152)</f>
        <v>Week 9</v>
      </c>
    </row>
    <row r="10538" spans="1:12" x14ac:dyDescent="0.2">
      <c r="A10538" s="1">
        <v>44994</v>
      </c>
      <c r="B10538" t="s">
        <v>5</v>
      </c>
      <c r="C10538" s="1">
        <v>45001</v>
      </c>
      <c r="D10538" t="s">
        <v>139</v>
      </c>
      <c r="E10538" t="s">
        <v>15</v>
      </c>
      <c r="F10538" t="s">
        <v>14</v>
      </c>
      <c r="G10538" t="s">
        <v>1</v>
      </c>
      <c r="H10538" t="s">
        <v>0</v>
      </c>
      <c r="I10538">
        <f>MONTH(Table6[[#This Row],[Loan Date]])</f>
        <v>3</v>
      </c>
      <c r="J10538" t="str">
        <f>_xlfn.XLOOKUP(Table6[[#This Row],[Numeric Month]],$N$5:$N$11,$O$5:$O$11)</f>
        <v>Mar</v>
      </c>
      <c r="K10538" t="str">
        <f>_xlfn.XLOOKUP(Table6[[#This Row],[Loan Date]],$Q$5:$Q$152,$R$5:$R$152)</f>
        <v>Thursday</v>
      </c>
      <c r="L10538" t="str">
        <f>_xlfn.XLOOKUP(Table6[[#This Row],[Loan Date]],$Q$5:$Q$152,$S$5:$S$152)</f>
        <v>Week 9</v>
      </c>
    </row>
    <row r="10539" spans="1:12" x14ac:dyDescent="0.2">
      <c r="A10539" s="1">
        <v>44994</v>
      </c>
      <c r="B10539" t="s">
        <v>35</v>
      </c>
      <c r="C10539" s="1">
        <v>44994</v>
      </c>
      <c r="D10539" t="s">
        <v>26</v>
      </c>
      <c r="E10539" t="s">
        <v>23</v>
      </c>
      <c r="F10539" t="s">
        <v>23</v>
      </c>
      <c r="G10539" t="s">
        <v>20</v>
      </c>
      <c r="H10539" t="s">
        <v>0</v>
      </c>
      <c r="I10539">
        <f>MONTH(Table6[[#This Row],[Loan Date]])</f>
        <v>3</v>
      </c>
      <c r="J10539" t="str">
        <f>_xlfn.XLOOKUP(Table6[[#This Row],[Numeric Month]],$N$5:$N$11,$O$5:$O$11)</f>
        <v>Mar</v>
      </c>
      <c r="K10539" t="str">
        <f>_xlfn.XLOOKUP(Table6[[#This Row],[Loan Date]],$Q$5:$Q$152,$R$5:$R$152)</f>
        <v>Thursday</v>
      </c>
      <c r="L10539" t="str">
        <f>_xlfn.XLOOKUP(Table6[[#This Row],[Loan Date]],$Q$5:$Q$152,$S$5:$S$152)</f>
        <v>Week 9</v>
      </c>
    </row>
    <row r="10540" spans="1:12" x14ac:dyDescent="0.2">
      <c r="A10540" s="1">
        <v>44994</v>
      </c>
      <c r="B10540" t="s">
        <v>35</v>
      </c>
      <c r="C10540" s="1">
        <v>44994</v>
      </c>
      <c r="D10540" t="s">
        <v>258</v>
      </c>
      <c r="E10540" t="s">
        <v>21</v>
      </c>
      <c r="F10540" t="s">
        <v>21</v>
      </c>
      <c r="G10540" t="s">
        <v>20</v>
      </c>
      <c r="H10540" t="s">
        <v>0</v>
      </c>
      <c r="I10540">
        <f>MONTH(Table6[[#This Row],[Loan Date]])</f>
        <v>3</v>
      </c>
      <c r="J10540" t="str">
        <f>_xlfn.XLOOKUP(Table6[[#This Row],[Numeric Month]],$N$5:$N$11,$O$5:$O$11)</f>
        <v>Mar</v>
      </c>
      <c r="K10540" t="str">
        <f>_xlfn.XLOOKUP(Table6[[#This Row],[Loan Date]],$Q$5:$Q$152,$R$5:$R$152)</f>
        <v>Thursday</v>
      </c>
      <c r="L10540" t="str">
        <f>_xlfn.XLOOKUP(Table6[[#This Row],[Loan Date]],$Q$5:$Q$152,$S$5:$S$152)</f>
        <v>Week 9</v>
      </c>
    </row>
    <row r="10541" spans="1:12" x14ac:dyDescent="0.2">
      <c r="A10541" s="1">
        <v>44994</v>
      </c>
      <c r="B10541" t="s">
        <v>5</v>
      </c>
      <c r="C10541" s="1">
        <v>44994</v>
      </c>
      <c r="D10541" t="s">
        <v>241</v>
      </c>
      <c r="E10541" t="s">
        <v>23</v>
      </c>
      <c r="F10541" t="s">
        <v>23</v>
      </c>
      <c r="G10541" t="s">
        <v>20</v>
      </c>
      <c r="H10541" t="s">
        <v>0</v>
      </c>
      <c r="I10541">
        <f>MONTH(Table6[[#This Row],[Loan Date]])</f>
        <v>3</v>
      </c>
      <c r="J10541" t="str">
        <f>_xlfn.XLOOKUP(Table6[[#This Row],[Numeric Month]],$N$5:$N$11,$O$5:$O$11)</f>
        <v>Mar</v>
      </c>
      <c r="K10541" t="str">
        <f>_xlfn.XLOOKUP(Table6[[#This Row],[Loan Date]],$Q$5:$Q$152,$R$5:$R$152)</f>
        <v>Thursday</v>
      </c>
      <c r="L10541" t="str">
        <f>_xlfn.XLOOKUP(Table6[[#This Row],[Loan Date]],$Q$5:$Q$152,$S$5:$S$152)</f>
        <v>Week 9</v>
      </c>
    </row>
    <row r="10542" spans="1:12" x14ac:dyDescent="0.2">
      <c r="A10542" s="1">
        <v>44994</v>
      </c>
      <c r="B10542" t="s">
        <v>7</v>
      </c>
      <c r="C10542" s="1">
        <v>45001</v>
      </c>
      <c r="D10542" t="s">
        <v>575</v>
      </c>
      <c r="E10542" t="s">
        <v>15</v>
      </c>
      <c r="F10542" t="s">
        <v>14</v>
      </c>
      <c r="G10542" t="s">
        <v>1</v>
      </c>
      <c r="H10542" t="s">
        <v>0</v>
      </c>
      <c r="I10542">
        <f>MONTH(Table6[[#This Row],[Loan Date]])</f>
        <v>3</v>
      </c>
      <c r="J10542" t="str">
        <f>_xlfn.XLOOKUP(Table6[[#This Row],[Numeric Month]],$N$5:$N$11,$O$5:$O$11)</f>
        <v>Mar</v>
      </c>
      <c r="K10542" t="str">
        <f>_xlfn.XLOOKUP(Table6[[#This Row],[Loan Date]],$Q$5:$Q$152,$R$5:$R$152)</f>
        <v>Thursday</v>
      </c>
      <c r="L10542" t="str">
        <f>_xlfn.XLOOKUP(Table6[[#This Row],[Loan Date]],$Q$5:$Q$152,$S$5:$S$152)</f>
        <v>Week 9</v>
      </c>
    </row>
    <row r="10543" spans="1:12" x14ac:dyDescent="0.2">
      <c r="A10543" s="1">
        <v>44994</v>
      </c>
      <c r="B10543" t="s">
        <v>7</v>
      </c>
      <c r="C10543" s="1">
        <v>44994</v>
      </c>
      <c r="D10543" t="s">
        <v>119</v>
      </c>
      <c r="E10543" t="s">
        <v>21</v>
      </c>
      <c r="F10543" t="s">
        <v>21</v>
      </c>
      <c r="G10543" t="s">
        <v>20</v>
      </c>
      <c r="H10543" t="s">
        <v>0</v>
      </c>
      <c r="I10543">
        <f>MONTH(Table6[[#This Row],[Loan Date]])</f>
        <v>3</v>
      </c>
      <c r="J10543" t="str">
        <f>_xlfn.XLOOKUP(Table6[[#This Row],[Numeric Month]],$N$5:$N$11,$O$5:$O$11)</f>
        <v>Mar</v>
      </c>
      <c r="K10543" t="str">
        <f>_xlfn.XLOOKUP(Table6[[#This Row],[Loan Date]],$Q$5:$Q$152,$R$5:$R$152)</f>
        <v>Thursday</v>
      </c>
      <c r="L10543" t="str">
        <f>_xlfn.XLOOKUP(Table6[[#This Row],[Loan Date]],$Q$5:$Q$152,$S$5:$S$152)</f>
        <v>Week 9</v>
      </c>
    </row>
    <row r="10544" spans="1:12" x14ac:dyDescent="0.2">
      <c r="A10544" s="1">
        <v>44994</v>
      </c>
      <c r="B10544" t="s">
        <v>7</v>
      </c>
      <c r="C10544" s="1">
        <v>44994</v>
      </c>
      <c r="D10544" t="s">
        <v>174</v>
      </c>
      <c r="E10544" t="s">
        <v>23</v>
      </c>
      <c r="F10544" t="s">
        <v>23</v>
      </c>
      <c r="G10544" t="s">
        <v>20</v>
      </c>
      <c r="H10544" t="s">
        <v>0</v>
      </c>
      <c r="I10544">
        <f>MONTH(Table6[[#This Row],[Loan Date]])</f>
        <v>3</v>
      </c>
      <c r="J10544" t="str">
        <f>_xlfn.XLOOKUP(Table6[[#This Row],[Numeric Month]],$N$5:$N$11,$O$5:$O$11)</f>
        <v>Mar</v>
      </c>
      <c r="K10544" t="str">
        <f>_xlfn.XLOOKUP(Table6[[#This Row],[Loan Date]],$Q$5:$Q$152,$R$5:$R$152)</f>
        <v>Thursday</v>
      </c>
      <c r="L10544" t="str">
        <f>_xlfn.XLOOKUP(Table6[[#This Row],[Loan Date]],$Q$5:$Q$152,$S$5:$S$152)</f>
        <v>Week 9</v>
      </c>
    </row>
    <row r="10545" spans="1:12" x14ac:dyDescent="0.2">
      <c r="A10545" s="1">
        <v>44994</v>
      </c>
      <c r="B10545" t="s">
        <v>7</v>
      </c>
      <c r="C10545" s="1">
        <v>44994</v>
      </c>
      <c r="D10545" t="s">
        <v>440</v>
      </c>
      <c r="E10545" t="s">
        <v>49</v>
      </c>
      <c r="F10545" t="s">
        <v>49</v>
      </c>
      <c r="G10545" t="s">
        <v>20</v>
      </c>
      <c r="H10545" t="s">
        <v>0</v>
      </c>
      <c r="I10545">
        <f>MONTH(Table6[[#This Row],[Loan Date]])</f>
        <v>3</v>
      </c>
      <c r="J10545" t="str">
        <f>_xlfn.XLOOKUP(Table6[[#This Row],[Numeric Month]],$N$5:$N$11,$O$5:$O$11)</f>
        <v>Mar</v>
      </c>
      <c r="K10545" t="str">
        <f>_xlfn.XLOOKUP(Table6[[#This Row],[Loan Date]],$Q$5:$Q$152,$R$5:$R$152)</f>
        <v>Thursday</v>
      </c>
      <c r="L10545" t="str">
        <f>_xlfn.XLOOKUP(Table6[[#This Row],[Loan Date]],$Q$5:$Q$152,$S$5:$S$152)</f>
        <v>Week 9</v>
      </c>
    </row>
    <row r="10546" spans="1:12" x14ac:dyDescent="0.2">
      <c r="A10546" s="1">
        <v>44994</v>
      </c>
      <c r="B10546" t="s">
        <v>7</v>
      </c>
      <c r="C10546" s="1">
        <v>44994</v>
      </c>
      <c r="D10546" t="s">
        <v>338</v>
      </c>
      <c r="E10546" t="s">
        <v>23</v>
      </c>
      <c r="F10546" t="s">
        <v>23</v>
      </c>
      <c r="G10546" t="s">
        <v>20</v>
      </c>
      <c r="H10546" t="s">
        <v>0</v>
      </c>
      <c r="I10546">
        <f>MONTH(Table6[[#This Row],[Loan Date]])</f>
        <v>3</v>
      </c>
      <c r="J10546" t="str">
        <f>_xlfn.XLOOKUP(Table6[[#This Row],[Numeric Month]],$N$5:$N$11,$O$5:$O$11)</f>
        <v>Mar</v>
      </c>
      <c r="K10546" t="str">
        <f>_xlfn.XLOOKUP(Table6[[#This Row],[Loan Date]],$Q$5:$Q$152,$R$5:$R$152)</f>
        <v>Thursday</v>
      </c>
      <c r="L10546" t="str">
        <f>_xlfn.XLOOKUP(Table6[[#This Row],[Loan Date]],$Q$5:$Q$152,$S$5:$S$152)</f>
        <v>Week 9</v>
      </c>
    </row>
    <row r="10547" spans="1:12" x14ac:dyDescent="0.2">
      <c r="A10547" s="1">
        <v>44994</v>
      </c>
      <c r="B10547" t="s">
        <v>7</v>
      </c>
      <c r="C10547" s="1">
        <v>44994</v>
      </c>
      <c r="D10547" t="s">
        <v>115</v>
      </c>
      <c r="E10547" t="s">
        <v>23</v>
      </c>
      <c r="F10547" t="s">
        <v>23</v>
      </c>
      <c r="G10547" t="s">
        <v>20</v>
      </c>
      <c r="H10547" t="s">
        <v>0</v>
      </c>
      <c r="I10547">
        <f>MONTH(Table6[[#This Row],[Loan Date]])</f>
        <v>3</v>
      </c>
      <c r="J10547" t="str">
        <f>_xlfn.XLOOKUP(Table6[[#This Row],[Numeric Month]],$N$5:$N$11,$O$5:$O$11)</f>
        <v>Mar</v>
      </c>
      <c r="K10547" t="str">
        <f>_xlfn.XLOOKUP(Table6[[#This Row],[Loan Date]],$Q$5:$Q$152,$R$5:$R$152)</f>
        <v>Thursday</v>
      </c>
      <c r="L10547" t="str">
        <f>_xlfn.XLOOKUP(Table6[[#This Row],[Loan Date]],$Q$5:$Q$152,$S$5:$S$152)</f>
        <v>Week 9</v>
      </c>
    </row>
    <row r="10548" spans="1:12" x14ac:dyDescent="0.2">
      <c r="A10548" s="1">
        <v>44994</v>
      </c>
      <c r="B10548" t="s">
        <v>35</v>
      </c>
      <c r="C10548" s="1">
        <v>44994</v>
      </c>
      <c r="D10548" t="s">
        <v>25</v>
      </c>
      <c r="E10548" t="s">
        <v>21</v>
      </c>
      <c r="F10548" t="s">
        <v>21</v>
      </c>
      <c r="G10548" t="s">
        <v>20</v>
      </c>
      <c r="H10548" t="s">
        <v>0</v>
      </c>
      <c r="I10548">
        <f>MONTH(Table6[[#This Row],[Loan Date]])</f>
        <v>3</v>
      </c>
      <c r="J10548" t="str">
        <f>_xlfn.XLOOKUP(Table6[[#This Row],[Numeric Month]],$N$5:$N$11,$O$5:$O$11)</f>
        <v>Mar</v>
      </c>
      <c r="K10548" t="str">
        <f>_xlfn.XLOOKUP(Table6[[#This Row],[Loan Date]],$Q$5:$Q$152,$R$5:$R$152)</f>
        <v>Thursday</v>
      </c>
      <c r="L10548" t="str">
        <f>_xlfn.XLOOKUP(Table6[[#This Row],[Loan Date]],$Q$5:$Q$152,$S$5:$S$152)</f>
        <v>Week 9</v>
      </c>
    </row>
    <row r="10549" spans="1:12" x14ac:dyDescent="0.2">
      <c r="A10549" s="1">
        <v>44994</v>
      </c>
      <c r="B10549" t="s">
        <v>35</v>
      </c>
      <c r="C10549" s="1">
        <v>44994</v>
      </c>
      <c r="D10549" t="s">
        <v>241</v>
      </c>
      <c r="E10549" t="s">
        <v>23</v>
      </c>
      <c r="F10549" t="s">
        <v>23</v>
      </c>
      <c r="G10549" t="s">
        <v>20</v>
      </c>
      <c r="H10549" t="s">
        <v>0</v>
      </c>
      <c r="I10549">
        <f>MONTH(Table6[[#This Row],[Loan Date]])</f>
        <v>3</v>
      </c>
      <c r="J10549" t="str">
        <f>_xlfn.XLOOKUP(Table6[[#This Row],[Numeric Month]],$N$5:$N$11,$O$5:$O$11)</f>
        <v>Mar</v>
      </c>
      <c r="K10549" t="str">
        <f>_xlfn.XLOOKUP(Table6[[#This Row],[Loan Date]],$Q$5:$Q$152,$R$5:$R$152)</f>
        <v>Thursday</v>
      </c>
      <c r="L10549" t="str">
        <f>_xlfn.XLOOKUP(Table6[[#This Row],[Loan Date]],$Q$5:$Q$152,$S$5:$S$152)</f>
        <v>Week 9</v>
      </c>
    </row>
    <row r="10550" spans="1:12" x14ac:dyDescent="0.2">
      <c r="A10550" s="1">
        <v>44994</v>
      </c>
      <c r="B10550" t="s">
        <v>5</v>
      </c>
      <c r="C10550" s="1">
        <v>44994</v>
      </c>
      <c r="D10550" t="s">
        <v>574</v>
      </c>
      <c r="E10550" t="s">
        <v>41</v>
      </c>
      <c r="F10550" t="s">
        <v>40</v>
      </c>
      <c r="G10550" t="s">
        <v>39</v>
      </c>
      <c r="H10550" t="s">
        <v>0</v>
      </c>
      <c r="I10550">
        <f>MONTH(Table6[[#This Row],[Loan Date]])</f>
        <v>3</v>
      </c>
      <c r="J10550" t="str">
        <f>_xlfn.XLOOKUP(Table6[[#This Row],[Numeric Month]],$N$5:$N$11,$O$5:$O$11)</f>
        <v>Mar</v>
      </c>
      <c r="K10550" t="str">
        <f>_xlfn.XLOOKUP(Table6[[#This Row],[Loan Date]],$Q$5:$Q$152,$R$5:$R$152)</f>
        <v>Thursday</v>
      </c>
      <c r="L10550" t="str">
        <f>_xlfn.XLOOKUP(Table6[[#This Row],[Loan Date]],$Q$5:$Q$152,$S$5:$S$152)</f>
        <v>Week 9</v>
      </c>
    </row>
    <row r="10551" spans="1:12" x14ac:dyDescent="0.2">
      <c r="A10551" s="1">
        <v>44994</v>
      </c>
      <c r="B10551" t="s">
        <v>7</v>
      </c>
      <c r="C10551" s="1">
        <v>44994</v>
      </c>
      <c r="D10551" t="s">
        <v>573</v>
      </c>
      <c r="E10551" t="s">
        <v>148</v>
      </c>
      <c r="F10551" t="s">
        <v>147</v>
      </c>
      <c r="G10551" t="s">
        <v>20</v>
      </c>
      <c r="H10551" t="s">
        <v>0</v>
      </c>
      <c r="I10551">
        <f>MONTH(Table6[[#This Row],[Loan Date]])</f>
        <v>3</v>
      </c>
      <c r="J10551" t="str">
        <f>_xlfn.XLOOKUP(Table6[[#This Row],[Numeric Month]],$N$5:$N$11,$O$5:$O$11)</f>
        <v>Mar</v>
      </c>
      <c r="K10551" t="str">
        <f>_xlfn.XLOOKUP(Table6[[#This Row],[Loan Date]],$Q$5:$Q$152,$R$5:$R$152)</f>
        <v>Thursday</v>
      </c>
      <c r="L10551" t="str">
        <f>_xlfn.XLOOKUP(Table6[[#This Row],[Loan Date]],$Q$5:$Q$152,$S$5:$S$152)</f>
        <v>Week 9</v>
      </c>
    </row>
    <row r="10552" spans="1:12" x14ac:dyDescent="0.2">
      <c r="A10552" s="1">
        <v>44994</v>
      </c>
      <c r="B10552" t="s">
        <v>7</v>
      </c>
      <c r="C10552" s="1">
        <v>45008</v>
      </c>
      <c r="D10552" t="s">
        <v>572</v>
      </c>
      <c r="E10552" t="s">
        <v>9</v>
      </c>
      <c r="F10552" t="s">
        <v>8</v>
      </c>
      <c r="G10552" t="s">
        <v>1</v>
      </c>
      <c r="H10552" t="s">
        <v>0</v>
      </c>
      <c r="I10552">
        <f>MONTH(Table6[[#This Row],[Loan Date]])</f>
        <v>3</v>
      </c>
      <c r="J10552" t="str">
        <f>_xlfn.XLOOKUP(Table6[[#This Row],[Numeric Month]],$N$5:$N$11,$O$5:$O$11)</f>
        <v>Mar</v>
      </c>
      <c r="K10552" t="str">
        <f>_xlfn.XLOOKUP(Table6[[#This Row],[Loan Date]],$Q$5:$Q$152,$R$5:$R$152)</f>
        <v>Thursday</v>
      </c>
      <c r="L10552" t="str">
        <f>_xlfn.XLOOKUP(Table6[[#This Row],[Loan Date]],$Q$5:$Q$152,$S$5:$S$152)</f>
        <v>Week 9</v>
      </c>
    </row>
    <row r="10553" spans="1:12" x14ac:dyDescent="0.2">
      <c r="A10553" s="1">
        <v>44994</v>
      </c>
      <c r="B10553" t="s">
        <v>7</v>
      </c>
      <c r="C10553" s="1">
        <v>44994</v>
      </c>
      <c r="D10553" t="s">
        <v>145</v>
      </c>
      <c r="E10553" t="s">
        <v>12</v>
      </c>
      <c r="F10553" t="s">
        <v>12</v>
      </c>
      <c r="G10553" t="s">
        <v>11</v>
      </c>
      <c r="H10553" t="s">
        <v>0</v>
      </c>
      <c r="I10553">
        <f>MONTH(Table6[[#This Row],[Loan Date]])</f>
        <v>3</v>
      </c>
      <c r="J10553" t="str">
        <f>_xlfn.XLOOKUP(Table6[[#This Row],[Numeric Month]],$N$5:$N$11,$O$5:$O$11)</f>
        <v>Mar</v>
      </c>
      <c r="K10553" t="str">
        <f>_xlfn.XLOOKUP(Table6[[#This Row],[Loan Date]],$Q$5:$Q$152,$R$5:$R$152)</f>
        <v>Thursday</v>
      </c>
      <c r="L10553" t="str">
        <f>_xlfn.XLOOKUP(Table6[[#This Row],[Loan Date]],$Q$5:$Q$152,$S$5:$S$152)</f>
        <v>Week 9</v>
      </c>
    </row>
    <row r="10554" spans="1:12" x14ac:dyDescent="0.2">
      <c r="A10554" s="1">
        <v>44994</v>
      </c>
      <c r="B10554" t="s">
        <v>7</v>
      </c>
      <c r="C10554" s="1">
        <v>45001</v>
      </c>
      <c r="D10554" t="s">
        <v>75</v>
      </c>
      <c r="E10554" t="s">
        <v>9</v>
      </c>
      <c r="F10554" t="s">
        <v>8</v>
      </c>
      <c r="G10554" t="s">
        <v>1</v>
      </c>
      <c r="H10554" t="s">
        <v>0</v>
      </c>
      <c r="I10554">
        <f>MONTH(Table6[[#This Row],[Loan Date]])</f>
        <v>3</v>
      </c>
      <c r="J10554" t="str">
        <f>_xlfn.XLOOKUP(Table6[[#This Row],[Numeric Month]],$N$5:$N$11,$O$5:$O$11)</f>
        <v>Mar</v>
      </c>
      <c r="K10554" t="str">
        <f>_xlfn.XLOOKUP(Table6[[#This Row],[Loan Date]],$Q$5:$Q$152,$R$5:$R$152)</f>
        <v>Thursday</v>
      </c>
      <c r="L10554" t="str">
        <f>_xlfn.XLOOKUP(Table6[[#This Row],[Loan Date]],$Q$5:$Q$152,$S$5:$S$152)</f>
        <v>Week 9</v>
      </c>
    </row>
    <row r="10555" spans="1:12" x14ac:dyDescent="0.2">
      <c r="A10555" s="1">
        <v>44994</v>
      </c>
      <c r="B10555" t="s">
        <v>5</v>
      </c>
      <c r="C10555" s="1">
        <v>45008</v>
      </c>
      <c r="D10555" t="s">
        <v>571</v>
      </c>
      <c r="E10555" t="s">
        <v>9</v>
      </c>
      <c r="F10555" t="s">
        <v>8</v>
      </c>
      <c r="G10555" t="s">
        <v>1</v>
      </c>
      <c r="H10555" t="s">
        <v>0</v>
      </c>
      <c r="I10555">
        <f>MONTH(Table6[[#This Row],[Loan Date]])</f>
        <v>3</v>
      </c>
      <c r="J10555" t="str">
        <f>_xlfn.XLOOKUP(Table6[[#This Row],[Numeric Month]],$N$5:$N$11,$O$5:$O$11)</f>
        <v>Mar</v>
      </c>
      <c r="K10555" t="str">
        <f>_xlfn.XLOOKUP(Table6[[#This Row],[Loan Date]],$Q$5:$Q$152,$R$5:$R$152)</f>
        <v>Thursday</v>
      </c>
      <c r="L10555" t="str">
        <f>_xlfn.XLOOKUP(Table6[[#This Row],[Loan Date]],$Q$5:$Q$152,$S$5:$S$152)</f>
        <v>Week 9</v>
      </c>
    </row>
    <row r="10556" spans="1:12" x14ac:dyDescent="0.2">
      <c r="A10556" s="1">
        <v>44994</v>
      </c>
      <c r="B10556" t="s">
        <v>7</v>
      </c>
      <c r="C10556" s="1">
        <v>44994</v>
      </c>
      <c r="D10556" t="s">
        <v>286</v>
      </c>
      <c r="E10556" t="s">
        <v>12</v>
      </c>
      <c r="F10556" t="s">
        <v>12</v>
      </c>
      <c r="G10556" t="s">
        <v>11</v>
      </c>
      <c r="H10556" t="s">
        <v>0</v>
      </c>
      <c r="I10556">
        <f>MONTH(Table6[[#This Row],[Loan Date]])</f>
        <v>3</v>
      </c>
      <c r="J10556" t="str">
        <f>_xlfn.XLOOKUP(Table6[[#This Row],[Numeric Month]],$N$5:$N$11,$O$5:$O$11)</f>
        <v>Mar</v>
      </c>
      <c r="K10556" t="str">
        <f>_xlfn.XLOOKUP(Table6[[#This Row],[Loan Date]],$Q$5:$Q$152,$R$5:$R$152)</f>
        <v>Thursday</v>
      </c>
      <c r="L10556" t="str">
        <f>_xlfn.XLOOKUP(Table6[[#This Row],[Loan Date]],$Q$5:$Q$152,$S$5:$S$152)</f>
        <v>Week 9</v>
      </c>
    </row>
    <row r="10557" spans="1:12" x14ac:dyDescent="0.2">
      <c r="A10557" s="1">
        <v>44994</v>
      </c>
      <c r="B10557" t="s">
        <v>7</v>
      </c>
      <c r="C10557" s="1">
        <v>45008</v>
      </c>
      <c r="D10557" t="s">
        <v>570</v>
      </c>
      <c r="E10557" t="s">
        <v>3</v>
      </c>
      <c r="F10557" t="s">
        <v>2</v>
      </c>
      <c r="G10557" t="s">
        <v>1</v>
      </c>
      <c r="H10557" t="s">
        <v>0</v>
      </c>
      <c r="I10557">
        <f>MONTH(Table6[[#This Row],[Loan Date]])</f>
        <v>3</v>
      </c>
      <c r="J10557" t="str">
        <f>_xlfn.XLOOKUP(Table6[[#This Row],[Numeric Month]],$N$5:$N$11,$O$5:$O$11)</f>
        <v>Mar</v>
      </c>
      <c r="K10557" t="str">
        <f>_xlfn.XLOOKUP(Table6[[#This Row],[Loan Date]],$Q$5:$Q$152,$R$5:$R$152)</f>
        <v>Thursday</v>
      </c>
      <c r="L10557" t="str">
        <f>_xlfn.XLOOKUP(Table6[[#This Row],[Loan Date]],$Q$5:$Q$152,$S$5:$S$152)</f>
        <v>Week 9</v>
      </c>
    </row>
    <row r="10558" spans="1:12" x14ac:dyDescent="0.2">
      <c r="A10558" s="1">
        <v>44994</v>
      </c>
      <c r="B10558" t="s">
        <v>7</v>
      </c>
      <c r="C10558" s="1">
        <v>45008</v>
      </c>
      <c r="D10558" t="s">
        <v>569</v>
      </c>
      <c r="E10558" t="s">
        <v>52</v>
      </c>
      <c r="F10558" t="s">
        <v>51</v>
      </c>
      <c r="G10558" t="s">
        <v>1</v>
      </c>
      <c r="H10558" t="s">
        <v>0</v>
      </c>
      <c r="I10558">
        <f>MONTH(Table6[[#This Row],[Loan Date]])</f>
        <v>3</v>
      </c>
      <c r="J10558" t="str">
        <f>_xlfn.XLOOKUP(Table6[[#This Row],[Numeric Month]],$N$5:$N$11,$O$5:$O$11)</f>
        <v>Mar</v>
      </c>
      <c r="K10558" t="str">
        <f>_xlfn.XLOOKUP(Table6[[#This Row],[Loan Date]],$Q$5:$Q$152,$R$5:$R$152)</f>
        <v>Thursday</v>
      </c>
      <c r="L10558" t="str">
        <f>_xlfn.XLOOKUP(Table6[[#This Row],[Loan Date]],$Q$5:$Q$152,$S$5:$S$152)</f>
        <v>Week 9</v>
      </c>
    </row>
    <row r="10559" spans="1:12" x14ac:dyDescent="0.2">
      <c r="A10559" s="1">
        <v>44994</v>
      </c>
      <c r="B10559" t="s">
        <v>7</v>
      </c>
      <c r="C10559" s="1">
        <v>44994</v>
      </c>
      <c r="D10559" t="s">
        <v>339</v>
      </c>
      <c r="E10559" t="s">
        <v>168</v>
      </c>
      <c r="F10559" t="s">
        <v>168</v>
      </c>
      <c r="G10559" t="s">
        <v>20</v>
      </c>
      <c r="H10559" t="s">
        <v>0</v>
      </c>
      <c r="I10559">
        <f>MONTH(Table6[[#This Row],[Loan Date]])</f>
        <v>3</v>
      </c>
      <c r="J10559" t="str">
        <f>_xlfn.XLOOKUP(Table6[[#This Row],[Numeric Month]],$N$5:$N$11,$O$5:$O$11)</f>
        <v>Mar</v>
      </c>
      <c r="K10559" t="str">
        <f>_xlfn.XLOOKUP(Table6[[#This Row],[Loan Date]],$Q$5:$Q$152,$R$5:$R$152)</f>
        <v>Thursday</v>
      </c>
      <c r="L10559" t="str">
        <f>_xlfn.XLOOKUP(Table6[[#This Row],[Loan Date]],$Q$5:$Q$152,$S$5:$S$152)</f>
        <v>Week 9</v>
      </c>
    </row>
    <row r="10560" spans="1:12" x14ac:dyDescent="0.2">
      <c r="A10560" s="1">
        <v>44994</v>
      </c>
      <c r="B10560" t="s">
        <v>5</v>
      </c>
      <c r="C10560" s="1">
        <v>45008</v>
      </c>
      <c r="D10560" t="s">
        <v>568</v>
      </c>
      <c r="E10560" t="s">
        <v>3</v>
      </c>
      <c r="F10560" t="s">
        <v>2</v>
      </c>
      <c r="G10560" t="s">
        <v>1</v>
      </c>
      <c r="H10560" t="s">
        <v>0</v>
      </c>
      <c r="I10560">
        <f>MONTH(Table6[[#This Row],[Loan Date]])</f>
        <v>3</v>
      </c>
      <c r="J10560" t="str">
        <f>_xlfn.XLOOKUP(Table6[[#This Row],[Numeric Month]],$N$5:$N$11,$O$5:$O$11)</f>
        <v>Mar</v>
      </c>
      <c r="K10560" t="str">
        <f>_xlfn.XLOOKUP(Table6[[#This Row],[Loan Date]],$Q$5:$Q$152,$R$5:$R$152)</f>
        <v>Thursday</v>
      </c>
      <c r="L10560" t="str">
        <f>_xlfn.XLOOKUP(Table6[[#This Row],[Loan Date]],$Q$5:$Q$152,$S$5:$S$152)</f>
        <v>Week 9</v>
      </c>
    </row>
    <row r="10561" spans="1:12" x14ac:dyDescent="0.2">
      <c r="A10561" s="1">
        <v>44994</v>
      </c>
      <c r="B10561" t="s">
        <v>7</v>
      </c>
      <c r="C10561" s="1">
        <v>44994</v>
      </c>
      <c r="D10561" t="s">
        <v>267</v>
      </c>
      <c r="E10561" t="s">
        <v>37</v>
      </c>
      <c r="F10561" t="s">
        <v>37</v>
      </c>
      <c r="G10561" t="s">
        <v>20</v>
      </c>
      <c r="H10561" t="s">
        <v>0</v>
      </c>
      <c r="I10561">
        <f>MONTH(Table6[[#This Row],[Loan Date]])</f>
        <v>3</v>
      </c>
      <c r="J10561" t="str">
        <f>_xlfn.XLOOKUP(Table6[[#This Row],[Numeric Month]],$N$5:$N$11,$O$5:$O$11)</f>
        <v>Mar</v>
      </c>
      <c r="K10561" t="str">
        <f>_xlfn.XLOOKUP(Table6[[#This Row],[Loan Date]],$Q$5:$Q$152,$R$5:$R$152)</f>
        <v>Thursday</v>
      </c>
      <c r="L10561" t="str">
        <f>_xlfn.XLOOKUP(Table6[[#This Row],[Loan Date]],$Q$5:$Q$152,$S$5:$S$152)</f>
        <v>Week 9</v>
      </c>
    </row>
    <row r="10562" spans="1:12" x14ac:dyDescent="0.2">
      <c r="A10562" s="1">
        <v>44994</v>
      </c>
      <c r="B10562" t="s">
        <v>7</v>
      </c>
      <c r="C10562" s="1">
        <v>44995</v>
      </c>
      <c r="D10562" t="s">
        <v>120</v>
      </c>
      <c r="E10562" t="s">
        <v>37</v>
      </c>
      <c r="F10562" t="s">
        <v>37</v>
      </c>
      <c r="G10562" t="s">
        <v>20</v>
      </c>
      <c r="H10562" t="s">
        <v>0</v>
      </c>
      <c r="I10562">
        <f>MONTH(Table6[[#This Row],[Loan Date]])</f>
        <v>3</v>
      </c>
      <c r="J10562" t="str">
        <f>_xlfn.XLOOKUP(Table6[[#This Row],[Numeric Month]],$N$5:$N$11,$O$5:$O$11)</f>
        <v>Mar</v>
      </c>
      <c r="K10562" t="str">
        <f>_xlfn.XLOOKUP(Table6[[#This Row],[Loan Date]],$Q$5:$Q$152,$R$5:$R$152)</f>
        <v>Thursday</v>
      </c>
      <c r="L10562" t="str">
        <f>_xlfn.XLOOKUP(Table6[[#This Row],[Loan Date]],$Q$5:$Q$152,$S$5:$S$152)</f>
        <v>Week 9</v>
      </c>
    </row>
    <row r="10563" spans="1:12" x14ac:dyDescent="0.2">
      <c r="A10563" s="1">
        <v>44994</v>
      </c>
      <c r="B10563" t="s">
        <v>7</v>
      </c>
      <c r="C10563" s="1">
        <v>44995</v>
      </c>
      <c r="D10563" t="s">
        <v>498</v>
      </c>
      <c r="E10563" t="s">
        <v>37</v>
      </c>
      <c r="F10563" t="s">
        <v>37</v>
      </c>
      <c r="G10563" t="s">
        <v>20</v>
      </c>
      <c r="H10563" t="s">
        <v>0</v>
      </c>
      <c r="I10563">
        <f>MONTH(Table6[[#This Row],[Loan Date]])</f>
        <v>3</v>
      </c>
      <c r="J10563" t="str">
        <f>_xlfn.XLOOKUP(Table6[[#This Row],[Numeric Month]],$N$5:$N$11,$O$5:$O$11)</f>
        <v>Mar</v>
      </c>
      <c r="K10563" t="str">
        <f>_xlfn.XLOOKUP(Table6[[#This Row],[Loan Date]],$Q$5:$Q$152,$R$5:$R$152)</f>
        <v>Thursday</v>
      </c>
      <c r="L10563" t="str">
        <f>_xlfn.XLOOKUP(Table6[[#This Row],[Loan Date]],$Q$5:$Q$152,$S$5:$S$152)</f>
        <v>Week 9</v>
      </c>
    </row>
    <row r="10564" spans="1:12" x14ac:dyDescent="0.2">
      <c r="A10564" s="1">
        <v>44994</v>
      </c>
      <c r="B10564" t="s">
        <v>7</v>
      </c>
      <c r="C10564" s="1">
        <v>44995</v>
      </c>
      <c r="D10564" t="s">
        <v>313</v>
      </c>
      <c r="E10564" t="s">
        <v>37</v>
      </c>
      <c r="F10564" t="s">
        <v>37</v>
      </c>
      <c r="G10564" t="s">
        <v>20</v>
      </c>
      <c r="H10564" t="s">
        <v>0</v>
      </c>
      <c r="I10564">
        <f>MONTH(Table6[[#This Row],[Loan Date]])</f>
        <v>3</v>
      </c>
      <c r="J10564" t="str">
        <f>_xlfn.XLOOKUP(Table6[[#This Row],[Numeric Month]],$N$5:$N$11,$O$5:$O$11)</f>
        <v>Mar</v>
      </c>
      <c r="K10564" t="str">
        <f>_xlfn.XLOOKUP(Table6[[#This Row],[Loan Date]],$Q$5:$Q$152,$R$5:$R$152)</f>
        <v>Thursday</v>
      </c>
      <c r="L10564" t="str">
        <f>_xlfn.XLOOKUP(Table6[[#This Row],[Loan Date]],$Q$5:$Q$152,$S$5:$S$152)</f>
        <v>Week 9</v>
      </c>
    </row>
    <row r="10565" spans="1:12" x14ac:dyDescent="0.2">
      <c r="A10565" s="1">
        <v>44994</v>
      </c>
      <c r="B10565" t="s">
        <v>7</v>
      </c>
      <c r="C10565" s="1">
        <v>45001</v>
      </c>
      <c r="D10565" t="s">
        <v>289</v>
      </c>
      <c r="E10565" t="s">
        <v>52</v>
      </c>
      <c r="F10565" t="s">
        <v>51</v>
      </c>
      <c r="G10565" t="s">
        <v>1</v>
      </c>
      <c r="H10565" t="s">
        <v>0</v>
      </c>
      <c r="I10565">
        <f>MONTH(Table6[[#This Row],[Loan Date]])</f>
        <v>3</v>
      </c>
      <c r="J10565" t="str">
        <f>_xlfn.XLOOKUP(Table6[[#This Row],[Numeric Month]],$N$5:$N$11,$O$5:$O$11)</f>
        <v>Mar</v>
      </c>
      <c r="K10565" t="str">
        <f>_xlfn.XLOOKUP(Table6[[#This Row],[Loan Date]],$Q$5:$Q$152,$R$5:$R$152)</f>
        <v>Thursday</v>
      </c>
      <c r="L10565" t="str">
        <f>_xlfn.XLOOKUP(Table6[[#This Row],[Loan Date]],$Q$5:$Q$152,$S$5:$S$152)</f>
        <v>Week 9</v>
      </c>
    </row>
    <row r="10566" spans="1:12" x14ac:dyDescent="0.2">
      <c r="A10566" s="1">
        <v>44994</v>
      </c>
      <c r="B10566" t="s">
        <v>7</v>
      </c>
      <c r="C10566" s="1">
        <v>44995</v>
      </c>
      <c r="D10566" t="s">
        <v>356</v>
      </c>
      <c r="E10566" t="s">
        <v>23</v>
      </c>
      <c r="F10566" t="s">
        <v>23</v>
      </c>
      <c r="G10566" t="s">
        <v>20</v>
      </c>
      <c r="H10566" t="s">
        <v>0</v>
      </c>
      <c r="I10566">
        <f>MONTH(Table6[[#This Row],[Loan Date]])</f>
        <v>3</v>
      </c>
      <c r="J10566" t="str">
        <f>_xlfn.XLOOKUP(Table6[[#This Row],[Numeric Month]],$N$5:$N$11,$O$5:$O$11)</f>
        <v>Mar</v>
      </c>
      <c r="K10566" t="str">
        <f>_xlfn.XLOOKUP(Table6[[#This Row],[Loan Date]],$Q$5:$Q$152,$R$5:$R$152)</f>
        <v>Thursday</v>
      </c>
      <c r="L10566" t="str">
        <f>_xlfn.XLOOKUP(Table6[[#This Row],[Loan Date]],$Q$5:$Q$152,$S$5:$S$152)</f>
        <v>Week 9</v>
      </c>
    </row>
    <row r="10567" spans="1:12" x14ac:dyDescent="0.2">
      <c r="A10567" s="1">
        <v>44994</v>
      </c>
      <c r="B10567" t="s">
        <v>7</v>
      </c>
      <c r="C10567" s="1">
        <v>44995</v>
      </c>
      <c r="D10567" t="s">
        <v>567</v>
      </c>
      <c r="E10567" t="s">
        <v>148</v>
      </c>
      <c r="F10567" t="s">
        <v>147</v>
      </c>
      <c r="G10567" t="s">
        <v>20</v>
      </c>
      <c r="H10567" t="s">
        <v>0</v>
      </c>
      <c r="I10567">
        <f>MONTH(Table6[[#This Row],[Loan Date]])</f>
        <v>3</v>
      </c>
      <c r="J10567" t="str">
        <f>_xlfn.XLOOKUP(Table6[[#This Row],[Numeric Month]],$N$5:$N$11,$O$5:$O$11)</f>
        <v>Mar</v>
      </c>
      <c r="K10567" t="str">
        <f>_xlfn.XLOOKUP(Table6[[#This Row],[Loan Date]],$Q$5:$Q$152,$R$5:$R$152)</f>
        <v>Thursday</v>
      </c>
      <c r="L10567" t="str">
        <f>_xlfn.XLOOKUP(Table6[[#This Row],[Loan Date]],$Q$5:$Q$152,$S$5:$S$152)</f>
        <v>Week 9</v>
      </c>
    </row>
    <row r="10568" spans="1:12" x14ac:dyDescent="0.2">
      <c r="A10568" s="1">
        <v>44994</v>
      </c>
      <c r="B10568" t="s">
        <v>7</v>
      </c>
      <c r="C10568" s="1">
        <v>44994</v>
      </c>
      <c r="D10568" t="s">
        <v>170</v>
      </c>
      <c r="E10568" t="s">
        <v>21</v>
      </c>
      <c r="F10568" t="s">
        <v>21</v>
      </c>
      <c r="G10568" t="s">
        <v>20</v>
      </c>
      <c r="H10568" t="s">
        <v>0</v>
      </c>
      <c r="I10568">
        <f>MONTH(Table6[[#This Row],[Loan Date]])</f>
        <v>3</v>
      </c>
      <c r="J10568" t="str">
        <f>_xlfn.XLOOKUP(Table6[[#This Row],[Numeric Month]],$N$5:$N$11,$O$5:$O$11)</f>
        <v>Mar</v>
      </c>
      <c r="K10568" t="str">
        <f>_xlfn.XLOOKUP(Table6[[#This Row],[Loan Date]],$Q$5:$Q$152,$R$5:$R$152)</f>
        <v>Thursday</v>
      </c>
      <c r="L10568" t="str">
        <f>_xlfn.XLOOKUP(Table6[[#This Row],[Loan Date]],$Q$5:$Q$152,$S$5:$S$152)</f>
        <v>Week 9</v>
      </c>
    </row>
    <row r="10569" spans="1:12" x14ac:dyDescent="0.2">
      <c r="A10569" s="1">
        <v>44994</v>
      </c>
      <c r="B10569" t="s">
        <v>7</v>
      </c>
      <c r="C10569" s="1">
        <v>44994</v>
      </c>
      <c r="D10569" t="s">
        <v>174</v>
      </c>
      <c r="E10569" t="s">
        <v>23</v>
      </c>
      <c r="F10569" t="s">
        <v>23</v>
      </c>
      <c r="G10569" t="s">
        <v>20</v>
      </c>
      <c r="H10569" t="s">
        <v>0</v>
      </c>
      <c r="I10569">
        <f>MONTH(Table6[[#This Row],[Loan Date]])</f>
        <v>3</v>
      </c>
      <c r="J10569" t="str">
        <f>_xlfn.XLOOKUP(Table6[[#This Row],[Numeric Month]],$N$5:$N$11,$O$5:$O$11)</f>
        <v>Mar</v>
      </c>
      <c r="K10569" t="str">
        <f>_xlfn.XLOOKUP(Table6[[#This Row],[Loan Date]],$Q$5:$Q$152,$R$5:$R$152)</f>
        <v>Thursday</v>
      </c>
      <c r="L10569" t="str">
        <f>_xlfn.XLOOKUP(Table6[[#This Row],[Loan Date]],$Q$5:$Q$152,$S$5:$S$152)</f>
        <v>Week 9</v>
      </c>
    </row>
    <row r="10570" spans="1:12" x14ac:dyDescent="0.2">
      <c r="A10570" s="1">
        <v>44995</v>
      </c>
      <c r="B10570" t="s">
        <v>7</v>
      </c>
      <c r="C10570" s="1">
        <v>44995</v>
      </c>
      <c r="D10570" t="s">
        <v>380</v>
      </c>
      <c r="E10570" t="s">
        <v>21</v>
      </c>
      <c r="F10570" t="s">
        <v>21</v>
      </c>
      <c r="G10570" t="s">
        <v>20</v>
      </c>
      <c r="H10570" t="s">
        <v>0</v>
      </c>
      <c r="I10570">
        <f>MONTH(Table6[[#This Row],[Loan Date]])</f>
        <v>3</v>
      </c>
      <c r="J10570" t="str">
        <f>_xlfn.XLOOKUP(Table6[[#This Row],[Numeric Month]],$N$5:$N$11,$O$5:$O$11)</f>
        <v>Mar</v>
      </c>
      <c r="K10570" t="str">
        <f>_xlfn.XLOOKUP(Table6[[#This Row],[Loan Date]],$Q$5:$Q$152,$R$5:$R$152)</f>
        <v>Friday</v>
      </c>
      <c r="L10570" t="str">
        <f>_xlfn.XLOOKUP(Table6[[#This Row],[Loan Date]],$Q$5:$Q$152,$S$5:$S$152)</f>
        <v>Week 9</v>
      </c>
    </row>
    <row r="10571" spans="1:12" x14ac:dyDescent="0.2">
      <c r="A10571" s="1">
        <v>44995</v>
      </c>
      <c r="B10571" t="s">
        <v>7</v>
      </c>
      <c r="C10571" s="1">
        <v>44995</v>
      </c>
      <c r="D10571" t="s">
        <v>24</v>
      </c>
      <c r="E10571" t="s">
        <v>23</v>
      </c>
      <c r="F10571" t="s">
        <v>23</v>
      </c>
      <c r="G10571" t="s">
        <v>20</v>
      </c>
      <c r="H10571" t="s">
        <v>0</v>
      </c>
      <c r="I10571">
        <f>MONTH(Table6[[#This Row],[Loan Date]])</f>
        <v>3</v>
      </c>
      <c r="J10571" t="str">
        <f>_xlfn.XLOOKUP(Table6[[#This Row],[Numeric Month]],$N$5:$N$11,$O$5:$O$11)</f>
        <v>Mar</v>
      </c>
      <c r="K10571" t="str">
        <f>_xlfn.XLOOKUP(Table6[[#This Row],[Loan Date]],$Q$5:$Q$152,$R$5:$R$152)</f>
        <v>Friday</v>
      </c>
      <c r="L10571" t="str">
        <f>_xlfn.XLOOKUP(Table6[[#This Row],[Loan Date]],$Q$5:$Q$152,$S$5:$S$152)</f>
        <v>Week 9</v>
      </c>
    </row>
    <row r="10572" spans="1:12" x14ac:dyDescent="0.2">
      <c r="A10572" s="1">
        <v>44995</v>
      </c>
      <c r="B10572" t="s">
        <v>7</v>
      </c>
      <c r="C10572" s="1">
        <v>44998</v>
      </c>
      <c r="D10572" t="s">
        <v>182</v>
      </c>
      <c r="E10572" t="s">
        <v>44</v>
      </c>
      <c r="F10572" t="s">
        <v>44</v>
      </c>
      <c r="G10572" t="s">
        <v>39</v>
      </c>
      <c r="H10572" t="s">
        <v>0</v>
      </c>
      <c r="I10572">
        <f>MONTH(Table6[[#This Row],[Loan Date]])</f>
        <v>3</v>
      </c>
      <c r="J10572" t="str">
        <f>_xlfn.XLOOKUP(Table6[[#This Row],[Numeric Month]],$N$5:$N$11,$O$5:$O$11)</f>
        <v>Mar</v>
      </c>
      <c r="K10572" t="str">
        <f>_xlfn.XLOOKUP(Table6[[#This Row],[Loan Date]],$Q$5:$Q$152,$R$5:$R$152)</f>
        <v>Friday</v>
      </c>
      <c r="L10572" t="str">
        <f>_xlfn.XLOOKUP(Table6[[#This Row],[Loan Date]],$Q$5:$Q$152,$S$5:$S$152)</f>
        <v>Week 9</v>
      </c>
    </row>
    <row r="10573" spans="1:12" x14ac:dyDescent="0.2">
      <c r="A10573" s="1">
        <v>44995</v>
      </c>
      <c r="B10573" t="s">
        <v>7</v>
      </c>
      <c r="C10573" s="1">
        <v>45002</v>
      </c>
      <c r="D10573" t="s">
        <v>566</v>
      </c>
      <c r="E10573" t="s">
        <v>3</v>
      </c>
      <c r="F10573" t="s">
        <v>2</v>
      </c>
      <c r="G10573" t="s">
        <v>1</v>
      </c>
      <c r="H10573" t="s">
        <v>0</v>
      </c>
      <c r="I10573">
        <f>MONTH(Table6[[#This Row],[Loan Date]])</f>
        <v>3</v>
      </c>
      <c r="J10573" t="str">
        <f>_xlfn.XLOOKUP(Table6[[#This Row],[Numeric Month]],$N$5:$N$11,$O$5:$O$11)</f>
        <v>Mar</v>
      </c>
      <c r="K10573" t="str">
        <f>_xlfn.XLOOKUP(Table6[[#This Row],[Loan Date]],$Q$5:$Q$152,$R$5:$R$152)</f>
        <v>Friday</v>
      </c>
      <c r="L10573" t="str">
        <f>_xlfn.XLOOKUP(Table6[[#This Row],[Loan Date]],$Q$5:$Q$152,$S$5:$S$152)</f>
        <v>Week 9</v>
      </c>
    </row>
    <row r="10574" spans="1:12" x14ac:dyDescent="0.2">
      <c r="A10574" s="1">
        <v>44995</v>
      </c>
      <c r="B10574" t="s">
        <v>5</v>
      </c>
      <c r="C10574" s="1">
        <v>44995</v>
      </c>
      <c r="D10574" t="s">
        <v>565</v>
      </c>
      <c r="E10574" t="s">
        <v>113</v>
      </c>
      <c r="F10574" t="s">
        <v>113</v>
      </c>
      <c r="G10574" t="s">
        <v>20</v>
      </c>
      <c r="H10574" t="s">
        <v>0</v>
      </c>
      <c r="I10574">
        <f>MONTH(Table6[[#This Row],[Loan Date]])</f>
        <v>3</v>
      </c>
      <c r="J10574" t="str">
        <f>_xlfn.XLOOKUP(Table6[[#This Row],[Numeric Month]],$N$5:$N$11,$O$5:$O$11)</f>
        <v>Mar</v>
      </c>
      <c r="K10574" t="str">
        <f>_xlfn.XLOOKUP(Table6[[#This Row],[Loan Date]],$Q$5:$Q$152,$R$5:$R$152)</f>
        <v>Friday</v>
      </c>
      <c r="L10574" t="str">
        <f>_xlfn.XLOOKUP(Table6[[#This Row],[Loan Date]],$Q$5:$Q$152,$S$5:$S$152)</f>
        <v>Week 9</v>
      </c>
    </row>
    <row r="10575" spans="1:12" x14ac:dyDescent="0.2">
      <c r="A10575" s="1">
        <v>44995</v>
      </c>
      <c r="B10575" t="s">
        <v>5</v>
      </c>
      <c r="C10575" s="1">
        <v>44995</v>
      </c>
      <c r="D10575" t="s">
        <v>38</v>
      </c>
      <c r="E10575" t="s">
        <v>37</v>
      </c>
      <c r="F10575" t="s">
        <v>37</v>
      </c>
      <c r="G10575" t="s">
        <v>20</v>
      </c>
      <c r="H10575" t="s">
        <v>0</v>
      </c>
      <c r="I10575">
        <f>MONTH(Table6[[#This Row],[Loan Date]])</f>
        <v>3</v>
      </c>
      <c r="J10575" t="str">
        <f>_xlfn.XLOOKUP(Table6[[#This Row],[Numeric Month]],$N$5:$N$11,$O$5:$O$11)</f>
        <v>Mar</v>
      </c>
      <c r="K10575" t="str">
        <f>_xlfn.XLOOKUP(Table6[[#This Row],[Loan Date]],$Q$5:$Q$152,$R$5:$R$152)</f>
        <v>Friday</v>
      </c>
      <c r="L10575" t="str">
        <f>_xlfn.XLOOKUP(Table6[[#This Row],[Loan Date]],$Q$5:$Q$152,$S$5:$S$152)</f>
        <v>Week 9</v>
      </c>
    </row>
    <row r="10576" spans="1:12" x14ac:dyDescent="0.2">
      <c r="A10576" s="1">
        <v>44995</v>
      </c>
      <c r="B10576" t="s">
        <v>7</v>
      </c>
      <c r="C10576" s="1">
        <v>45009</v>
      </c>
      <c r="D10576" t="s">
        <v>564</v>
      </c>
      <c r="E10576" t="s">
        <v>9</v>
      </c>
      <c r="F10576" t="s">
        <v>8</v>
      </c>
      <c r="G10576" t="s">
        <v>1</v>
      </c>
      <c r="H10576" t="s">
        <v>0</v>
      </c>
      <c r="I10576">
        <f>MONTH(Table6[[#This Row],[Loan Date]])</f>
        <v>3</v>
      </c>
      <c r="J10576" t="str">
        <f>_xlfn.XLOOKUP(Table6[[#This Row],[Numeric Month]],$N$5:$N$11,$O$5:$O$11)</f>
        <v>Mar</v>
      </c>
      <c r="K10576" t="str">
        <f>_xlfn.XLOOKUP(Table6[[#This Row],[Loan Date]],$Q$5:$Q$152,$R$5:$R$152)</f>
        <v>Friday</v>
      </c>
      <c r="L10576" t="str">
        <f>_xlfn.XLOOKUP(Table6[[#This Row],[Loan Date]],$Q$5:$Q$152,$S$5:$S$152)</f>
        <v>Week 9</v>
      </c>
    </row>
    <row r="10577" spans="1:12" x14ac:dyDescent="0.2">
      <c r="A10577" s="1">
        <v>44995</v>
      </c>
      <c r="B10577" t="s">
        <v>7</v>
      </c>
      <c r="C10577" s="1">
        <v>45008</v>
      </c>
      <c r="D10577" t="s">
        <v>563</v>
      </c>
      <c r="E10577" t="s">
        <v>15</v>
      </c>
      <c r="F10577" t="s">
        <v>14</v>
      </c>
      <c r="G10577" t="s">
        <v>1</v>
      </c>
      <c r="H10577" t="s">
        <v>0</v>
      </c>
      <c r="I10577">
        <f>MONTH(Table6[[#This Row],[Loan Date]])</f>
        <v>3</v>
      </c>
      <c r="J10577" t="str">
        <f>_xlfn.XLOOKUP(Table6[[#This Row],[Numeric Month]],$N$5:$N$11,$O$5:$O$11)</f>
        <v>Mar</v>
      </c>
      <c r="K10577" t="str">
        <f>_xlfn.XLOOKUP(Table6[[#This Row],[Loan Date]],$Q$5:$Q$152,$R$5:$R$152)</f>
        <v>Friday</v>
      </c>
      <c r="L10577" t="str">
        <f>_xlfn.XLOOKUP(Table6[[#This Row],[Loan Date]],$Q$5:$Q$152,$S$5:$S$152)</f>
        <v>Week 9</v>
      </c>
    </row>
    <row r="10578" spans="1:12" x14ac:dyDescent="0.2">
      <c r="A10578" s="1">
        <v>44995</v>
      </c>
      <c r="B10578" t="s">
        <v>7</v>
      </c>
      <c r="C10578" s="1">
        <v>44995</v>
      </c>
      <c r="D10578" t="s">
        <v>267</v>
      </c>
      <c r="E10578" t="s">
        <v>37</v>
      </c>
      <c r="F10578" t="s">
        <v>37</v>
      </c>
      <c r="G10578" t="s">
        <v>20</v>
      </c>
      <c r="H10578" t="s">
        <v>0</v>
      </c>
      <c r="I10578">
        <f>MONTH(Table6[[#This Row],[Loan Date]])</f>
        <v>3</v>
      </c>
      <c r="J10578" t="str">
        <f>_xlfn.XLOOKUP(Table6[[#This Row],[Numeric Month]],$N$5:$N$11,$O$5:$O$11)</f>
        <v>Mar</v>
      </c>
      <c r="K10578" t="str">
        <f>_xlfn.XLOOKUP(Table6[[#This Row],[Loan Date]],$Q$5:$Q$152,$R$5:$R$152)</f>
        <v>Friday</v>
      </c>
      <c r="L10578" t="str">
        <f>_xlfn.XLOOKUP(Table6[[#This Row],[Loan Date]],$Q$5:$Q$152,$S$5:$S$152)</f>
        <v>Week 9</v>
      </c>
    </row>
    <row r="10579" spans="1:12" x14ac:dyDescent="0.2">
      <c r="A10579" s="1">
        <v>44995</v>
      </c>
      <c r="B10579" t="s">
        <v>7</v>
      </c>
      <c r="C10579" s="1">
        <v>44995</v>
      </c>
      <c r="D10579" t="s">
        <v>544</v>
      </c>
      <c r="E10579" t="s">
        <v>23</v>
      </c>
      <c r="F10579" t="s">
        <v>23</v>
      </c>
      <c r="G10579" t="s">
        <v>20</v>
      </c>
      <c r="H10579" t="s">
        <v>0</v>
      </c>
      <c r="I10579">
        <f>MONTH(Table6[[#This Row],[Loan Date]])</f>
        <v>3</v>
      </c>
      <c r="J10579" t="str">
        <f>_xlfn.XLOOKUP(Table6[[#This Row],[Numeric Month]],$N$5:$N$11,$O$5:$O$11)</f>
        <v>Mar</v>
      </c>
      <c r="K10579" t="str">
        <f>_xlfn.XLOOKUP(Table6[[#This Row],[Loan Date]],$Q$5:$Q$152,$R$5:$R$152)</f>
        <v>Friday</v>
      </c>
      <c r="L10579" t="str">
        <f>_xlfn.XLOOKUP(Table6[[#This Row],[Loan Date]],$Q$5:$Q$152,$S$5:$S$152)</f>
        <v>Week 9</v>
      </c>
    </row>
    <row r="10580" spans="1:12" x14ac:dyDescent="0.2">
      <c r="A10580" s="1">
        <v>44995</v>
      </c>
      <c r="B10580" t="s">
        <v>5</v>
      </c>
      <c r="C10580" s="1">
        <v>44995</v>
      </c>
      <c r="D10580" t="s">
        <v>55</v>
      </c>
      <c r="E10580" t="s">
        <v>37</v>
      </c>
      <c r="F10580" t="s">
        <v>37</v>
      </c>
      <c r="G10580" t="s">
        <v>20</v>
      </c>
      <c r="H10580" t="s">
        <v>0</v>
      </c>
      <c r="I10580">
        <f>MONTH(Table6[[#This Row],[Loan Date]])</f>
        <v>3</v>
      </c>
      <c r="J10580" t="str">
        <f>_xlfn.XLOOKUP(Table6[[#This Row],[Numeric Month]],$N$5:$N$11,$O$5:$O$11)</f>
        <v>Mar</v>
      </c>
      <c r="K10580" t="str">
        <f>_xlfn.XLOOKUP(Table6[[#This Row],[Loan Date]],$Q$5:$Q$152,$R$5:$R$152)</f>
        <v>Friday</v>
      </c>
      <c r="L10580" t="str">
        <f>_xlfn.XLOOKUP(Table6[[#This Row],[Loan Date]],$Q$5:$Q$152,$S$5:$S$152)</f>
        <v>Week 9</v>
      </c>
    </row>
    <row r="10581" spans="1:12" x14ac:dyDescent="0.2">
      <c r="A10581" s="1">
        <v>44995</v>
      </c>
      <c r="B10581" t="s">
        <v>5</v>
      </c>
      <c r="C10581" s="1">
        <v>44995</v>
      </c>
      <c r="D10581" t="s">
        <v>428</v>
      </c>
      <c r="E10581" t="s">
        <v>37</v>
      </c>
      <c r="F10581" t="s">
        <v>37</v>
      </c>
      <c r="G10581" t="s">
        <v>20</v>
      </c>
      <c r="H10581" t="s">
        <v>0</v>
      </c>
      <c r="I10581">
        <f>MONTH(Table6[[#This Row],[Loan Date]])</f>
        <v>3</v>
      </c>
      <c r="J10581" t="str">
        <f>_xlfn.XLOOKUP(Table6[[#This Row],[Numeric Month]],$N$5:$N$11,$O$5:$O$11)</f>
        <v>Mar</v>
      </c>
      <c r="K10581" t="str">
        <f>_xlfn.XLOOKUP(Table6[[#This Row],[Loan Date]],$Q$5:$Q$152,$R$5:$R$152)</f>
        <v>Friday</v>
      </c>
      <c r="L10581" t="str">
        <f>_xlfn.XLOOKUP(Table6[[#This Row],[Loan Date]],$Q$5:$Q$152,$S$5:$S$152)</f>
        <v>Week 9</v>
      </c>
    </row>
    <row r="10582" spans="1:12" x14ac:dyDescent="0.2">
      <c r="A10582" s="1">
        <v>44995</v>
      </c>
      <c r="B10582" t="s">
        <v>5</v>
      </c>
      <c r="C10582" s="1">
        <v>44995</v>
      </c>
      <c r="D10582" t="s">
        <v>174</v>
      </c>
      <c r="E10582" t="s">
        <v>23</v>
      </c>
      <c r="F10582" t="s">
        <v>23</v>
      </c>
      <c r="G10582" t="s">
        <v>20</v>
      </c>
      <c r="H10582" t="s">
        <v>0</v>
      </c>
      <c r="I10582">
        <f>MONTH(Table6[[#This Row],[Loan Date]])</f>
        <v>3</v>
      </c>
      <c r="J10582" t="str">
        <f>_xlfn.XLOOKUP(Table6[[#This Row],[Numeric Month]],$N$5:$N$11,$O$5:$O$11)</f>
        <v>Mar</v>
      </c>
      <c r="K10582" t="str">
        <f>_xlfn.XLOOKUP(Table6[[#This Row],[Loan Date]],$Q$5:$Q$152,$R$5:$R$152)</f>
        <v>Friday</v>
      </c>
      <c r="L10582" t="str">
        <f>_xlfn.XLOOKUP(Table6[[#This Row],[Loan Date]],$Q$5:$Q$152,$S$5:$S$152)</f>
        <v>Week 9</v>
      </c>
    </row>
    <row r="10583" spans="1:12" x14ac:dyDescent="0.2">
      <c r="A10583" s="1">
        <v>44995</v>
      </c>
      <c r="B10583" t="s">
        <v>5</v>
      </c>
      <c r="C10583" s="1">
        <v>44995</v>
      </c>
      <c r="D10583" t="s">
        <v>409</v>
      </c>
      <c r="E10583" t="s">
        <v>21</v>
      </c>
      <c r="F10583" t="s">
        <v>21</v>
      </c>
      <c r="G10583" t="s">
        <v>20</v>
      </c>
      <c r="H10583" t="s">
        <v>0</v>
      </c>
      <c r="I10583">
        <f>MONTH(Table6[[#This Row],[Loan Date]])</f>
        <v>3</v>
      </c>
      <c r="J10583" t="str">
        <f>_xlfn.XLOOKUP(Table6[[#This Row],[Numeric Month]],$N$5:$N$11,$O$5:$O$11)</f>
        <v>Mar</v>
      </c>
      <c r="K10583" t="str">
        <f>_xlfn.XLOOKUP(Table6[[#This Row],[Loan Date]],$Q$5:$Q$152,$R$5:$R$152)</f>
        <v>Friday</v>
      </c>
      <c r="L10583" t="str">
        <f>_xlfn.XLOOKUP(Table6[[#This Row],[Loan Date]],$Q$5:$Q$152,$S$5:$S$152)</f>
        <v>Week 9</v>
      </c>
    </row>
    <row r="10584" spans="1:12" x14ac:dyDescent="0.2">
      <c r="A10584" s="1">
        <v>44995</v>
      </c>
      <c r="B10584" t="s">
        <v>7</v>
      </c>
      <c r="C10584" s="1">
        <v>45002</v>
      </c>
      <c r="D10584" t="s">
        <v>102</v>
      </c>
      <c r="E10584" t="s">
        <v>52</v>
      </c>
      <c r="F10584" t="s">
        <v>51</v>
      </c>
      <c r="G10584" t="s">
        <v>1</v>
      </c>
      <c r="H10584" t="s">
        <v>0</v>
      </c>
      <c r="I10584">
        <f>MONTH(Table6[[#This Row],[Loan Date]])</f>
        <v>3</v>
      </c>
      <c r="J10584" t="str">
        <f>_xlfn.XLOOKUP(Table6[[#This Row],[Numeric Month]],$N$5:$N$11,$O$5:$O$11)</f>
        <v>Mar</v>
      </c>
      <c r="K10584" t="str">
        <f>_xlfn.XLOOKUP(Table6[[#This Row],[Loan Date]],$Q$5:$Q$152,$R$5:$R$152)</f>
        <v>Friday</v>
      </c>
      <c r="L10584" t="str">
        <f>_xlfn.XLOOKUP(Table6[[#This Row],[Loan Date]],$Q$5:$Q$152,$S$5:$S$152)</f>
        <v>Week 9</v>
      </c>
    </row>
    <row r="10585" spans="1:12" x14ac:dyDescent="0.2">
      <c r="A10585" s="1">
        <v>44995</v>
      </c>
      <c r="B10585" t="s">
        <v>5</v>
      </c>
      <c r="C10585" s="1">
        <v>44995</v>
      </c>
      <c r="D10585" t="s">
        <v>177</v>
      </c>
      <c r="E10585" t="s">
        <v>176</v>
      </c>
      <c r="F10585" t="s">
        <v>23</v>
      </c>
      <c r="G10585" t="s">
        <v>20</v>
      </c>
      <c r="H10585" t="s">
        <v>0</v>
      </c>
      <c r="I10585">
        <f>MONTH(Table6[[#This Row],[Loan Date]])</f>
        <v>3</v>
      </c>
      <c r="J10585" t="str">
        <f>_xlfn.XLOOKUP(Table6[[#This Row],[Numeric Month]],$N$5:$N$11,$O$5:$O$11)</f>
        <v>Mar</v>
      </c>
      <c r="K10585" t="str">
        <f>_xlfn.XLOOKUP(Table6[[#This Row],[Loan Date]],$Q$5:$Q$152,$R$5:$R$152)</f>
        <v>Friday</v>
      </c>
      <c r="L10585" t="str">
        <f>_xlfn.XLOOKUP(Table6[[#This Row],[Loan Date]],$Q$5:$Q$152,$S$5:$S$152)</f>
        <v>Week 9</v>
      </c>
    </row>
    <row r="10586" spans="1:12" x14ac:dyDescent="0.2">
      <c r="A10586" s="1">
        <v>44995</v>
      </c>
      <c r="B10586" t="s">
        <v>5</v>
      </c>
      <c r="C10586" s="1">
        <v>44995</v>
      </c>
      <c r="D10586" t="s">
        <v>175</v>
      </c>
      <c r="E10586" t="s">
        <v>21</v>
      </c>
      <c r="F10586" t="s">
        <v>21</v>
      </c>
      <c r="G10586" t="s">
        <v>20</v>
      </c>
      <c r="H10586" t="s">
        <v>0</v>
      </c>
      <c r="I10586">
        <f>MONTH(Table6[[#This Row],[Loan Date]])</f>
        <v>3</v>
      </c>
      <c r="J10586" t="str">
        <f>_xlfn.XLOOKUP(Table6[[#This Row],[Numeric Month]],$N$5:$N$11,$O$5:$O$11)</f>
        <v>Mar</v>
      </c>
      <c r="K10586" t="str">
        <f>_xlfn.XLOOKUP(Table6[[#This Row],[Loan Date]],$Q$5:$Q$152,$R$5:$R$152)</f>
        <v>Friday</v>
      </c>
      <c r="L10586" t="str">
        <f>_xlfn.XLOOKUP(Table6[[#This Row],[Loan Date]],$Q$5:$Q$152,$S$5:$S$152)</f>
        <v>Week 9</v>
      </c>
    </row>
    <row r="10587" spans="1:12" x14ac:dyDescent="0.2">
      <c r="A10587" s="1">
        <v>44995</v>
      </c>
      <c r="B10587" t="s">
        <v>5</v>
      </c>
      <c r="C10587" s="1">
        <v>44995</v>
      </c>
      <c r="D10587" t="s">
        <v>258</v>
      </c>
      <c r="E10587" t="s">
        <v>21</v>
      </c>
      <c r="F10587" t="s">
        <v>21</v>
      </c>
      <c r="G10587" t="s">
        <v>20</v>
      </c>
      <c r="H10587" t="s">
        <v>0</v>
      </c>
      <c r="I10587">
        <f>MONTH(Table6[[#This Row],[Loan Date]])</f>
        <v>3</v>
      </c>
      <c r="J10587" t="str">
        <f>_xlfn.XLOOKUP(Table6[[#This Row],[Numeric Month]],$N$5:$N$11,$O$5:$O$11)</f>
        <v>Mar</v>
      </c>
      <c r="K10587" t="str">
        <f>_xlfn.XLOOKUP(Table6[[#This Row],[Loan Date]],$Q$5:$Q$152,$R$5:$R$152)</f>
        <v>Friday</v>
      </c>
      <c r="L10587" t="str">
        <f>_xlfn.XLOOKUP(Table6[[#This Row],[Loan Date]],$Q$5:$Q$152,$S$5:$S$152)</f>
        <v>Week 9</v>
      </c>
    </row>
    <row r="10588" spans="1:12" x14ac:dyDescent="0.2">
      <c r="A10588" s="1">
        <v>44995</v>
      </c>
      <c r="B10588" t="s">
        <v>5</v>
      </c>
      <c r="C10588" s="1">
        <v>44995</v>
      </c>
      <c r="D10588" t="s">
        <v>26</v>
      </c>
      <c r="E10588" t="s">
        <v>23</v>
      </c>
      <c r="F10588" t="s">
        <v>23</v>
      </c>
      <c r="G10588" t="s">
        <v>20</v>
      </c>
      <c r="H10588" t="s">
        <v>0</v>
      </c>
      <c r="I10588">
        <f>MONTH(Table6[[#This Row],[Loan Date]])</f>
        <v>3</v>
      </c>
      <c r="J10588" t="str">
        <f>_xlfn.XLOOKUP(Table6[[#This Row],[Numeric Month]],$N$5:$N$11,$O$5:$O$11)</f>
        <v>Mar</v>
      </c>
      <c r="K10588" t="str">
        <f>_xlfn.XLOOKUP(Table6[[#This Row],[Loan Date]],$Q$5:$Q$152,$R$5:$R$152)</f>
        <v>Friday</v>
      </c>
      <c r="L10588" t="str">
        <f>_xlfn.XLOOKUP(Table6[[#This Row],[Loan Date]],$Q$5:$Q$152,$S$5:$S$152)</f>
        <v>Week 9</v>
      </c>
    </row>
    <row r="10589" spans="1:12" x14ac:dyDescent="0.2">
      <c r="A10589" s="1">
        <v>44995</v>
      </c>
      <c r="B10589" t="s">
        <v>7</v>
      </c>
      <c r="C10589" s="1">
        <v>44995</v>
      </c>
      <c r="D10589" t="s">
        <v>170</v>
      </c>
      <c r="E10589" t="s">
        <v>21</v>
      </c>
      <c r="F10589" t="s">
        <v>21</v>
      </c>
      <c r="G10589" t="s">
        <v>20</v>
      </c>
      <c r="H10589" t="s">
        <v>0</v>
      </c>
      <c r="I10589">
        <f>MONTH(Table6[[#This Row],[Loan Date]])</f>
        <v>3</v>
      </c>
      <c r="J10589" t="str">
        <f>_xlfn.XLOOKUP(Table6[[#This Row],[Numeric Month]],$N$5:$N$11,$O$5:$O$11)</f>
        <v>Mar</v>
      </c>
      <c r="K10589" t="str">
        <f>_xlfn.XLOOKUP(Table6[[#This Row],[Loan Date]],$Q$5:$Q$152,$R$5:$R$152)</f>
        <v>Friday</v>
      </c>
      <c r="L10589" t="str">
        <f>_xlfn.XLOOKUP(Table6[[#This Row],[Loan Date]],$Q$5:$Q$152,$S$5:$S$152)</f>
        <v>Week 9</v>
      </c>
    </row>
    <row r="10590" spans="1:12" x14ac:dyDescent="0.2">
      <c r="A10590" s="1">
        <v>44995</v>
      </c>
      <c r="B10590" t="s">
        <v>7</v>
      </c>
      <c r="C10590" s="1">
        <v>44995</v>
      </c>
      <c r="D10590" t="s">
        <v>171</v>
      </c>
      <c r="E10590" t="s">
        <v>23</v>
      </c>
      <c r="F10590" t="s">
        <v>23</v>
      </c>
      <c r="G10590" t="s">
        <v>20</v>
      </c>
      <c r="H10590" t="s">
        <v>0</v>
      </c>
      <c r="I10590">
        <f>MONTH(Table6[[#This Row],[Loan Date]])</f>
        <v>3</v>
      </c>
      <c r="J10590" t="str">
        <f>_xlfn.XLOOKUP(Table6[[#This Row],[Numeric Month]],$N$5:$N$11,$O$5:$O$11)</f>
        <v>Mar</v>
      </c>
      <c r="K10590" t="str">
        <f>_xlfn.XLOOKUP(Table6[[#This Row],[Loan Date]],$Q$5:$Q$152,$R$5:$R$152)</f>
        <v>Friday</v>
      </c>
      <c r="L10590" t="str">
        <f>_xlfn.XLOOKUP(Table6[[#This Row],[Loan Date]],$Q$5:$Q$152,$S$5:$S$152)</f>
        <v>Week 9</v>
      </c>
    </row>
    <row r="10591" spans="1:12" x14ac:dyDescent="0.2">
      <c r="A10591" s="1">
        <v>44995</v>
      </c>
      <c r="B10591" t="s">
        <v>107</v>
      </c>
      <c r="C10591" s="1">
        <v>44995</v>
      </c>
      <c r="D10591" t="s">
        <v>472</v>
      </c>
      <c r="E10591" t="s">
        <v>37</v>
      </c>
      <c r="F10591" t="s">
        <v>37</v>
      </c>
      <c r="G10591" t="s">
        <v>20</v>
      </c>
      <c r="H10591" t="s">
        <v>0</v>
      </c>
      <c r="I10591">
        <f>MONTH(Table6[[#This Row],[Loan Date]])</f>
        <v>3</v>
      </c>
      <c r="J10591" t="str">
        <f>_xlfn.XLOOKUP(Table6[[#This Row],[Numeric Month]],$N$5:$N$11,$O$5:$O$11)</f>
        <v>Mar</v>
      </c>
      <c r="K10591" t="str">
        <f>_xlfn.XLOOKUP(Table6[[#This Row],[Loan Date]],$Q$5:$Q$152,$R$5:$R$152)</f>
        <v>Friday</v>
      </c>
      <c r="L10591" t="str">
        <f>_xlfn.XLOOKUP(Table6[[#This Row],[Loan Date]],$Q$5:$Q$152,$S$5:$S$152)</f>
        <v>Week 9</v>
      </c>
    </row>
    <row r="10592" spans="1:12" x14ac:dyDescent="0.2">
      <c r="A10592" s="1">
        <v>44995</v>
      </c>
      <c r="B10592" t="s">
        <v>5</v>
      </c>
      <c r="C10592" s="1">
        <v>44995</v>
      </c>
      <c r="D10592" t="s">
        <v>538</v>
      </c>
      <c r="E10592" t="s">
        <v>122</v>
      </c>
      <c r="F10592" t="s">
        <v>122</v>
      </c>
      <c r="G10592" t="s">
        <v>11</v>
      </c>
      <c r="H10592" t="s">
        <v>0</v>
      </c>
      <c r="I10592">
        <f>MONTH(Table6[[#This Row],[Loan Date]])</f>
        <v>3</v>
      </c>
      <c r="J10592" t="str">
        <f>_xlfn.XLOOKUP(Table6[[#This Row],[Numeric Month]],$N$5:$N$11,$O$5:$O$11)</f>
        <v>Mar</v>
      </c>
      <c r="K10592" t="str">
        <f>_xlfn.XLOOKUP(Table6[[#This Row],[Loan Date]],$Q$5:$Q$152,$R$5:$R$152)</f>
        <v>Friday</v>
      </c>
      <c r="L10592" t="str">
        <f>_xlfn.XLOOKUP(Table6[[#This Row],[Loan Date]],$Q$5:$Q$152,$S$5:$S$152)</f>
        <v>Week 9</v>
      </c>
    </row>
    <row r="10593" spans="1:12" x14ac:dyDescent="0.2">
      <c r="A10593" s="1">
        <v>44995</v>
      </c>
      <c r="B10593" t="s">
        <v>7</v>
      </c>
      <c r="C10593" s="1">
        <v>44995</v>
      </c>
      <c r="D10593" t="s">
        <v>129</v>
      </c>
      <c r="E10593" t="s">
        <v>37</v>
      </c>
      <c r="F10593" t="s">
        <v>37</v>
      </c>
      <c r="G10593" t="s">
        <v>20</v>
      </c>
      <c r="H10593" t="s">
        <v>0</v>
      </c>
      <c r="I10593">
        <f>MONTH(Table6[[#This Row],[Loan Date]])</f>
        <v>3</v>
      </c>
      <c r="J10593" t="str">
        <f>_xlfn.XLOOKUP(Table6[[#This Row],[Numeric Month]],$N$5:$N$11,$O$5:$O$11)</f>
        <v>Mar</v>
      </c>
      <c r="K10593" t="str">
        <f>_xlfn.XLOOKUP(Table6[[#This Row],[Loan Date]],$Q$5:$Q$152,$R$5:$R$152)</f>
        <v>Friday</v>
      </c>
      <c r="L10593" t="str">
        <f>_xlfn.XLOOKUP(Table6[[#This Row],[Loan Date]],$Q$5:$Q$152,$S$5:$S$152)</f>
        <v>Week 9</v>
      </c>
    </row>
    <row r="10594" spans="1:12" x14ac:dyDescent="0.2">
      <c r="A10594" s="1">
        <v>44995</v>
      </c>
      <c r="B10594" t="s">
        <v>7</v>
      </c>
      <c r="C10594" s="1">
        <v>44995</v>
      </c>
      <c r="D10594" t="s">
        <v>185</v>
      </c>
      <c r="E10594" t="s">
        <v>21</v>
      </c>
      <c r="F10594" t="s">
        <v>21</v>
      </c>
      <c r="G10594" t="s">
        <v>20</v>
      </c>
      <c r="H10594" t="s">
        <v>0</v>
      </c>
      <c r="I10594">
        <f>MONTH(Table6[[#This Row],[Loan Date]])</f>
        <v>3</v>
      </c>
      <c r="J10594" t="str">
        <f>_xlfn.XLOOKUP(Table6[[#This Row],[Numeric Month]],$N$5:$N$11,$O$5:$O$11)</f>
        <v>Mar</v>
      </c>
      <c r="K10594" t="str">
        <f>_xlfn.XLOOKUP(Table6[[#This Row],[Loan Date]],$Q$5:$Q$152,$R$5:$R$152)</f>
        <v>Friday</v>
      </c>
      <c r="L10594" t="str">
        <f>_xlfn.XLOOKUP(Table6[[#This Row],[Loan Date]],$Q$5:$Q$152,$S$5:$S$152)</f>
        <v>Week 9</v>
      </c>
    </row>
    <row r="10595" spans="1:12" x14ac:dyDescent="0.2">
      <c r="A10595" s="1">
        <v>44995</v>
      </c>
      <c r="B10595" t="s">
        <v>7</v>
      </c>
      <c r="C10595" s="1">
        <v>44995</v>
      </c>
      <c r="D10595" t="s">
        <v>29</v>
      </c>
      <c r="E10595" t="s">
        <v>23</v>
      </c>
      <c r="F10595" t="s">
        <v>23</v>
      </c>
      <c r="G10595" t="s">
        <v>20</v>
      </c>
      <c r="H10595" t="s">
        <v>0</v>
      </c>
      <c r="I10595">
        <f>MONTH(Table6[[#This Row],[Loan Date]])</f>
        <v>3</v>
      </c>
      <c r="J10595" t="str">
        <f>_xlfn.XLOOKUP(Table6[[#This Row],[Numeric Month]],$N$5:$N$11,$O$5:$O$11)</f>
        <v>Mar</v>
      </c>
      <c r="K10595" t="str">
        <f>_xlfn.XLOOKUP(Table6[[#This Row],[Loan Date]],$Q$5:$Q$152,$R$5:$R$152)</f>
        <v>Friday</v>
      </c>
      <c r="L10595" t="str">
        <f>_xlfn.XLOOKUP(Table6[[#This Row],[Loan Date]],$Q$5:$Q$152,$S$5:$S$152)</f>
        <v>Week 9</v>
      </c>
    </row>
    <row r="10596" spans="1:12" x14ac:dyDescent="0.2">
      <c r="A10596" s="1">
        <v>44995</v>
      </c>
      <c r="B10596" t="s">
        <v>7</v>
      </c>
      <c r="C10596" s="1">
        <v>44995</v>
      </c>
      <c r="D10596" t="s">
        <v>440</v>
      </c>
      <c r="E10596" t="s">
        <v>49</v>
      </c>
      <c r="F10596" t="s">
        <v>49</v>
      </c>
      <c r="G10596" t="s">
        <v>20</v>
      </c>
      <c r="H10596" t="s">
        <v>0</v>
      </c>
      <c r="I10596">
        <f>MONTH(Table6[[#This Row],[Loan Date]])</f>
        <v>3</v>
      </c>
      <c r="J10596" t="str">
        <f>_xlfn.XLOOKUP(Table6[[#This Row],[Numeric Month]],$N$5:$N$11,$O$5:$O$11)</f>
        <v>Mar</v>
      </c>
      <c r="K10596" t="str">
        <f>_xlfn.XLOOKUP(Table6[[#This Row],[Loan Date]],$Q$5:$Q$152,$R$5:$R$152)</f>
        <v>Friday</v>
      </c>
      <c r="L10596" t="str">
        <f>_xlfn.XLOOKUP(Table6[[#This Row],[Loan Date]],$Q$5:$Q$152,$S$5:$S$152)</f>
        <v>Week 9</v>
      </c>
    </row>
    <row r="10597" spans="1:12" x14ac:dyDescent="0.2">
      <c r="A10597" s="1">
        <v>44995</v>
      </c>
      <c r="B10597" t="s">
        <v>7</v>
      </c>
      <c r="C10597" s="1">
        <v>44995</v>
      </c>
      <c r="D10597" t="s">
        <v>391</v>
      </c>
      <c r="E10597" t="s">
        <v>65</v>
      </c>
      <c r="F10597" t="s">
        <v>65</v>
      </c>
      <c r="G10597" t="s">
        <v>20</v>
      </c>
      <c r="H10597" t="s">
        <v>0</v>
      </c>
      <c r="I10597">
        <f>MONTH(Table6[[#This Row],[Loan Date]])</f>
        <v>3</v>
      </c>
      <c r="J10597" t="str">
        <f>_xlfn.XLOOKUP(Table6[[#This Row],[Numeric Month]],$N$5:$N$11,$O$5:$O$11)</f>
        <v>Mar</v>
      </c>
      <c r="K10597" t="str">
        <f>_xlfn.XLOOKUP(Table6[[#This Row],[Loan Date]],$Q$5:$Q$152,$R$5:$R$152)</f>
        <v>Friday</v>
      </c>
      <c r="L10597" t="str">
        <f>_xlfn.XLOOKUP(Table6[[#This Row],[Loan Date]],$Q$5:$Q$152,$S$5:$S$152)</f>
        <v>Week 9</v>
      </c>
    </row>
    <row r="10598" spans="1:12" x14ac:dyDescent="0.2">
      <c r="A10598" s="1">
        <v>44995</v>
      </c>
      <c r="B10598" t="s">
        <v>7</v>
      </c>
      <c r="C10598" s="1">
        <v>45002</v>
      </c>
      <c r="D10598" t="s">
        <v>562</v>
      </c>
      <c r="E10598" t="s">
        <v>9</v>
      </c>
      <c r="F10598" t="s">
        <v>8</v>
      </c>
      <c r="G10598" t="s">
        <v>1</v>
      </c>
      <c r="H10598" t="s">
        <v>0</v>
      </c>
      <c r="I10598">
        <f>MONTH(Table6[[#This Row],[Loan Date]])</f>
        <v>3</v>
      </c>
      <c r="J10598" t="str">
        <f>_xlfn.XLOOKUP(Table6[[#This Row],[Numeric Month]],$N$5:$N$11,$O$5:$O$11)</f>
        <v>Mar</v>
      </c>
      <c r="K10598" t="str">
        <f>_xlfn.XLOOKUP(Table6[[#This Row],[Loan Date]],$Q$5:$Q$152,$R$5:$R$152)</f>
        <v>Friday</v>
      </c>
      <c r="L10598" t="str">
        <f>_xlfn.XLOOKUP(Table6[[#This Row],[Loan Date]],$Q$5:$Q$152,$S$5:$S$152)</f>
        <v>Week 9</v>
      </c>
    </row>
    <row r="10599" spans="1:12" x14ac:dyDescent="0.2">
      <c r="A10599" s="1">
        <v>44995</v>
      </c>
      <c r="B10599" t="s">
        <v>7</v>
      </c>
      <c r="C10599" s="1">
        <v>44995</v>
      </c>
      <c r="D10599" t="s">
        <v>99</v>
      </c>
      <c r="E10599" t="s">
        <v>21</v>
      </c>
      <c r="F10599" t="s">
        <v>21</v>
      </c>
      <c r="G10599" t="s">
        <v>20</v>
      </c>
      <c r="H10599" t="s">
        <v>0</v>
      </c>
      <c r="I10599">
        <f>MONTH(Table6[[#This Row],[Loan Date]])</f>
        <v>3</v>
      </c>
      <c r="J10599" t="str">
        <f>_xlfn.XLOOKUP(Table6[[#This Row],[Numeric Month]],$N$5:$N$11,$O$5:$O$11)</f>
        <v>Mar</v>
      </c>
      <c r="K10599" t="str">
        <f>_xlfn.XLOOKUP(Table6[[#This Row],[Loan Date]],$Q$5:$Q$152,$R$5:$R$152)</f>
        <v>Friday</v>
      </c>
      <c r="L10599" t="str">
        <f>_xlfn.XLOOKUP(Table6[[#This Row],[Loan Date]],$Q$5:$Q$152,$S$5:$S$152)</f>
        <v>Week 9</v>
      </c>
    </row>
    <row r="10600" spans="1:12" x14ac:dyDescent="0.2">
      <c r="A10600" s="1">
        <v>44995</v>
      </c>
      <c r="B10600" t="s">
        <v>7</v>
      </c>
      <c r="C10600" s="1">
        <v>44995</v>
      </c>
      <c r="D10600" t="s">
        <v>320</v>
      </c>
      <c r="E10600" t="s">
        <v>23</v>
      </c>
      <c r="F10600" t="s">
        <v>23</v>
      </c>
      <c r="G10600" t="s">
        <v>20</v>
      </c>
      <c r="H10600" t="s">
        <v>0</v>
      </c>
      <c r="I10600">
        <f>MONTH(Table6[[#This Row],[Loan Date]])</f>
        <v>3</v>
      </c>
      <c r="J10600" t="str">
        <f>_xlfn.XLOOKUP(Table6[[#This Row],[Numeric Month]],$N$5:$N$11,$O$5:$O$11)</f>
        <v>Mar</v>
      </c>
      <c r="K10600" t="str">
        <f>_xlfn.XLOOKUP(Table6[[#This Row],[Loan Date]],$Q$5:$Q$152,$R$5:$R$152)</f>
        <v>Friday</v>
      </c>
      <c r="L10600" t="str">
        <f>_xlfn.XLOOKUP(Table6[[#This Row],[Loan Date]],$Q$5:$Q$152,$S$5:$S$152)</f>
        <v>Week 9</v>
      </c>
    </row>
    <row r="10601" spans="1:12" x14ac:dyDescent="0.2">
      <c r="A10601" s="1">
        <v>44995</v>
      </c>
      <c r="B10601" t="s">
        <v>7</v>
      </c>
      <c r="C10601" s="1">
        <v>44995</v>
      </c>
      <c r="D10601" t="s">
        <v>561</v>
      </c>
      <c r="E10601" t="s">
        <v>49</v>
      </c>
      <c r="F10601" t="s">
        <v>49</v>
      </c>
      <c r="G10601" t="s">
        <v>20</v>
      </c>
      <c r="H10601" t="s">
        <v>0</v>
      </c>
      <c r="I10601">
        <f>MONTH(Table6[[#This Row],[Loan Date]])</f>
        <v>3</v>
      </c>
      <c r="J10601" t="str">
        <f>_xlfn.XLOOKUP(Table6[[#This Row],[Numeric Month]],$N$5:$N$11,$O$5:$O$11)</f>
        <v>Mar</v>
      </c>
      <c r="K10601" t="str">
        <f>_xlfn.XLOOKUP(Table6[[#This Row],[Loan Date]],$Q$5:$Q$152,$R$5:$R$152)</f>
        <v>Friday</v>
      </c>
      <c r="L10601" t="str">
        <f>_xlfn.XLOOKUP(Table6[[#This Row],[Loan Date]],$Q$5:$Q$152,$S$5:$S$152)</f>
        <v>Week 9</v>
      </c>
    </row>
    <row r="10602" spans="1:12" x14ac:dyDescent="0.2">
      <c r="A10602" s="1">
        <v>44995</v>
      </c>
      <c r="B10602" t="s">
        <v>5</v>
      </c>
      <c r="C10602" s="1">
        <v>44995</v>
      </c>
      <c r="D10602" t="s">
        <v>362</v>
      </c>
      <c r="E10602" t="s">
        <v>122</v>
      </c>
      <c r="F10602" t="s">
        <v>122</v>
      </c>
      <c r="G10602" t="s">
        <v>11</v>
      </c>
      <c r="H10602" t="s">
        <v>0</v>
      </c>
      <c r="I10602">
        <f>MONTH(Table6[[#This Row],[Loan Date]])</f>
        <v>3</v>
      </c>
      <c r="J10602" t="str">
        <f>_xlfn.XLOOKUP(Table6[[#This Row],[Numeric Month]],$N$5:$N$11,$O$5:$O$11)</f>
        <v>Mar</v>
      </c>
      <c r="K10602" t="str">
        <f>_xlfn.XLOOKUP(Table6[[#This Row],[Loan Date]],$Q$5:$Q$152,$R$5:$R$152)</f>
        <v>Friday</v>
      </c>
      <c r="L10602" t="str">
        <f>_xlfn.XLOOKUP(Table6[[#This Row],[Loan Date]],$Q$5:$Q$152,$S$5:$S$152)</f>
        <v>Week 9</v>
      </c>
    </row>
    <row r="10603" spans="1:12" x14ac:dyDescent="0.2">
      <c r="A10603" s="1">
        <v>44995</v>
      </c>
      <c r="B10603" t="s">
        <v>5</v>
      </c>
      <c r="C10603" s="1">
        <v>44995</v>
      </c>
      <c r="D10603" t="s">
        <v>560</v>
      </c>
      <c r="E10603" t="s">
        <v>122</v>
      </c>
      <c r="F10603" t="s">
        <v>122</v>
      </c>
      <c r="G10603" t="s">
        <v>11</v>
      </c>
      <c r="H10603" t="s">
        <v>0</v>
      </c>
      <c r="I10603">
        <f>MONTH(Table6[[#This Row],[Loan Date]])</f>
        <v>3</v>
      </c>
      <c r="J10603" t="str">
        <f>_xlfn.XLOOKUP(Table6[[#This Row],[Numeric Month]],$N$5:$N$11,$O$5:$O$11)</f>
        <v>Mar</v>
      </c>
      <c r="K10603" t="str">
        <f>_xlfn.XLOOKUP(Table6[[#This Row],[Loan Date]],$Q$5:$Q$152,$R$5:$R$152)</f>
        <v>Friday</v>
      </c>
      <c r="L10603" t="str">
        <f>_xlfn.XLOOKUP(Table6[[#This Row],[Loan Date]],$Q$5:$Q$152,$S$5:$S$152)</f>
        <v>Week 9</v>
      </c>
    </row>
    <row r="10604" spans="1:12" x14ac:dyDescent="0.2">
      <c r="A10604" s="1">
        <v>44995</v>
      </c>
      <c r="B10604" t="s">
        <v>5</v>
      </c>
      <c r="C10604" s="1">
        <v>44995</v>
      </c>
      <c r="D10604" t="s">
        <v>379</v>
      </c>
      <c r="E10604" t="s">
        <v>65</v>
      </c>
      <c r="F10604" t="s">
        <v>65</v>
      </c>
      <c r="G10604" t="s">
        <v>20</v>
      </c>
      <c r="H10604" t="s">
        <v>0</v>
      </c>
      <c r="I10604">
        <f>MONTH(Table6[[#This Row],[Loan Date]])</f>
        <v>3</v>
      </c>
      <c r="J10604" t="str">
        <f>_xlfn.XLOOKUP(Table6[[#This Row],[Numeric Month]],$N$5:$N$11,$O$5:$O$11)</f>
        <v>Mar</v>
      </c>
      <c r="K10604" t="str">
        <f>_xlfn.XLOOKUP(Table6[[#This Row],[Loan Date]],$Q$5:$Q$152,$R$5:$R$152)</f>
        <v>Friday</v>
      </c>
      <c r="L10604" t="str">
        <f>_xlfn.XLOOKUP(Table6[[#This Row],[Loan Date]],$Q$5:$Q$152,$S$5:$S$152)</f>
        <v>Week 9</v>
      </c>
    </row>
    <row r="10605" spans="1:12" x14ac:dyDescent="0.2">
      <c r="A10605" s="1">
        <v>44995</v>
      </c>
      <c r="B10605" t="s">
        <v>7</v>
      </c>
      <c r="C10605" s="1">
        <v>44995</v>
      </c>
      <c r="D10605" t="s">
        <v>310</v>
      </c>
      <c r="E10605" t="s">
        <v>21</v>
      </c>
      <c r="F10605" t="s">
        <v>21</v>
      </c>
      <c r="G10605" t="s">
        <v>20</v>
      </c>
      <c r="H10605" t="s">
        <v>0</v>
      </c>
      <c r="I10605">
        <f>MONTH(Table6[[#This Row],[Loan Date]])</f>
        <v>3</v>
      </c>
      <c r="J10605" t="str">
        <f>_xlfn.XLOOKUP(Table6[[#This Row],[Numeric Month]],$N$5:$N$11,$O$5:$O$11)</f>
        <v>Mar</v>
      </c>
      <c r="K10605" t="str">
        <f>_xlfn.XLOOKUP(Table6[[#This Row],[Loan Date]],$Q$5:$Q$152,$R$5:$R$152)</f>
        <v>Friday</v>
      </c>
      <c r="L10605" t="str">
        <f>_xlfn.XLOOKUP(Table6[[#This Row],[Loan Date]],$Q$5:$Q$152,$S$5:$S$152)</f>
        <v>Week 9</v>
      </c>
    </row>
    <row r="10606" spans="1:12" x14ac:dyDescent="0.2">
      <c r="A10606" s="1">
        <v>44995</v>
      </c>
      <c r="B10606" t="s">
        <v>7</v>
      </c>
      <c r="C10606" s="1">
        <v>44995</v>
      </c>
      <c r="D10606" t="s">
        <v>236</v>
      </c>
      <c r="E10606" t="s">
        <v>23</v>
      </c>
      <c r="F10606" t="s">
        <v>23</v>
      </c>
      <c r="G10606" t="s">
        <v>20</v>
      </c>
      <c r="H10606" t="s">
        <v>0</v>
      </c>
      <c r="I10606">
        <f>MONTH(Table6[[#This Row],[Loan Date]])</f>
        <v>3</v>
      </c>
      <c r="J10606" t="str">
        <f>_xlfn.XLOOKUP(Table6[[#This Row],[Numeric Month]],$N$5:$N$11,$O$5:$O$11)</f>
        <v>Mar</v>
      </c>
      <c r="K10606" t="str">
        <f>_xlfn.XLOOKUP(Table6[[#This Row],[Loan Date]],$Q$5:$Q$152,$R$5:$R$152)</f>
        <v>Friday</v>
      </c>
      <c r="L10606" t="str">
        <f>_xlfn.XLOOKUP(Table6[[#This Row],[Loan Date]],$Q$5:$Q$152,$S$5:$S$152)</f>
        <v>Week 9</v>
      </c>
    </row>
    <row r="10607" spans="1:12" x14ac:dyDescent="0.2">
      <c r="A10607" s="1">
        <v>44995</v>
      </c>
      <c r="B10607" t="s">
        <v>35</v>
      </c>
      <c r="C10607" s="1">
        <v>44995</v>
      </c>
      <c r="D10607" t="s">
        <v>267</v>
      </c>
      <c r="E10607" t="s">
        <v>37</v>
      </c>
      <c r="F10607" t="s">
        <v>37</v>
      </c>
      <c r="G10607" t="s">
        <v>20</v>
      </c>
      <c r="H10607" t="s">
        <v>0</v>
      </c>
      <c r="I10607">
        <f>MONTH(Table6[[#This Row],[Loan Date]])</f>
        <v>3</v>
      </c>
      <c r="J10607" t="str">
        <f>_xlfn.XLOOKUP(Table6[[#This Row],[Numeric Month]],$N$5:$N$11,$O$5:$O$11)</f>
        <v>Mar</v>
      </c>
      <c r="K10607" t="str">
        <f>_xlfn.XLOOKUP(Table6[[#This Row],[Loan Date]],$Q$5:$Q$152,$R$5:$R$152)</f>
        <v>Friday</v>
      </c>
      <c r="L10607" t="str">
        <f>_xlfn.XLOOKUP(Table6[[#This Row],[Loan Date]],$Q$5:$Q$152,$S$5:$S$152)</f>
        <v>Week 9</v>
      </c>
    </row>
    <row r="10608" spans="1:12" x14ac:dyDescent="0.2">
      <c r="A10608" s="1">
        <v>44995</v>
      </c>
      <c r="B10608" t="s">
        <v>5</v>
      </c>
      <c r="C10608" s="1">
        <v>44995</v>
      </c>
      <c r="D10608" t="s">
        <v>57</v>
      </c>
      <c r="E10608" t="s">
        <v>37</v>
      </c>
      <c r="F10608" t="s">
        <v>37</v>
      </c>
      <c r="G10608" t="s">
        <v>20</v>
      </c>
      <c r="H10608" t="s">
        <v>0</v>
      </c>
      <c r="I10608">
        <f>MONTH(Table6[[#This Row],[Loan Date]])</f>
        <v>3</v>
      </c>
      <c r="J10608" t="str">
        <f>_xlfn.XLOOKUP(Table6[[#This Row],[Numeric Month]],$N$5:$N$11,$O$5:$O$11)</f>
        <v>Mar</v>
      </c>
      <c r="K10608" t="str">
        <f>_xlfn.XLOOKUP(Table6[[#This Row],[Loan Date]],$Q$5:$Q$152,$R$5:$R$152)</f>
        <v>Friday</v>
      </c>
      <c r="L10608" t="str">
        <f>_xlfn.XLOOKUP(Table6[[#This Row],[Loan Date]],$Q$5:$Q$152,$S$5:$S$152)</f>
        <v>Week 9</v>
      </c>
    </row>
    <row r="10609" spans="1:12" x14ac:dyDescent="0.2">
      <c r="A10609" s="1">
        <v>44995</v>
      </c>
      <c r="B10609" t="s">
        <v>5</v>
      </c>
      <c r="C10609" s="1">
        <v>45009</v>
      </c>
      <c r="D10609" t="s">
        <v>559</v>
      </c>
      <c r="E10609" t="s">
        <v>3</v>
      </c>
      <c r="F10609" t="s">
        <v>2</v>
      </c>
      <c r="G10609" t="s">
        <v>1</v>
      </c>
      <c r="H10609" t="s">
        <v>0</v>
      </c>
      <c r="I10609">
        <f>MONTH(Table6[[#This Row],[Loan Date]])</f>
        <v>3</v>
      </c>
      <c r="J10609" t="str">
        <f>_xlfn.XLOOKUP(Table6[[#This Row],[Numeric Month]],$N$5:$N$11,$O$5:$O$11)</f>
        <v>Mar</v>
      </c>
      <c r="K10609" t="str">
        <f>_xlfn.XLOOKUP(Table6[[#This Row],[Loan Date]],$Q$5:$Q$152,$R$5:$R$152)</f>
        <v>Friday</v>
      </c>
      <c r="L10609" t="str">
        <f>_xlfn.XLOOKUP(Table6[[#This Row],[Loan Date]],$Q$5:$Q$152,$S$5:$S$152)</f>
        <v>Week 9</v>
      </c>
    </row>
    <row r="10610" spans="1:12" x14ac:dyDescent="0.2">
      <c r="A10610" s="1">
        <v>44995</v>
      </c>
      <c r="B10610" t="s">
        <v>5</v>
      </c>
      <c r="C10610" s="1">
        <v>44995</v>
      </c>
      <c r="D10610" t="s">
        <v>25</v>
      </c>
      <c r="E10610" t="s">
        <v>21</v>
      </c>
      <c r="F10610" t="s">
        <v>21</v>
      </c>
      <c r="G10610" t="s">
        <v>20</v>
      </c>
      <c r="H10610" t="s">
        <v>0</v>
      </c>
      <c r="I10610">
        <f>MONTH(Table6[[#This Row],[Loan Date]])</f>
        <v>3</v>
      </c>
      <c r="J10610" t="str">
        <f>_xlfn.XLOOKUP(Table6[[#This Row],[Numeric Month]],$N$5:$N$11,$O$5:$O$11)</f>
        <v>Mar</v>
      </c>
      <c r="K10610" t="str">
        <f>_xlfn.XLOOKUP(Table6[[#This Row],[Loan Date]],$Q$5:$Q$152,$R$5:$R$152)</f>
        <v>Friday</v>
      </c>
      <c r="L10610" t="str">
        <f>_xlfn.XLOOKUP(Table6[[#This Row],[Loan Date]],$Q$5:$Q$152,$S$5:$S$152)</f>
        <v>Week 9</v>
      </c>
    </row>
    <row r="10611" spans="1:12" x14ac:dyDescent="0.2">
      <c r="A10611" s="1">
        <v>44995</v>
      </c>
      <c r="B10611" t="s">
        <v>5</v>
      </c>
      <c r="C10611" s="1">
        <v>44995</v>
      </c>
      <c r="D10611" t="s">
        <v>241</v>
      </c>
      <c r="E10611" t="s">
        <v>23</v>
      </c>
      <c r="F10611" t="s">
        <v>23</v>
      </c>
      <c r="G10611" t="s">
        <v>20</v>
      </c>
      <c r="H10611" t="s">
        <v>0</v>
      </c>
      <c r="I10611">
        <f>MONTH(Table6[[#This Row],[Loan Date]])</f>
        <v>3</v>
      </c>
      <c r="J10611" t="str">
        <f>_xlfn.XLOOKUP(Table6[[#This Row],[Numeric Month]],$N$5:$N$11,$O$5:$O$11)</f>
        <v>Mar</v>
      </c>
      <c r="K10611" t="str">
        <f>_xlfn.XLOOKUP(Table6[[#This Row],[Loan Date]],$Q$5:$Q$152,$R$5:$R$152)</f>
        <v>Friday</v>
      </c>
      <c r="L10611" t="str">
        <f>_xlfn.XLOOKUP(Table6[[#This Row],[Loan Date]],$Q$5:$Q$152,$S$5:$S$152)</f>
        <v>Week 9</v>
      </c>
    </row>
    <row r="10612" spans="1:12" x14ac:dyDescent="0.2">
      <c r="A10612" s="1">
        <v>44995</v>
      </c>
      <c r="B10612" t="s">
        <v>7</v>
      </c>
      <c r="C10612" s="1">
        <v>45002</v>
      </c>
      <c r="D10612" t="s">
        <v>54</v>
      </c>
      <c r="E10612" t="s">
        <v>52</v>
      </c>
      <c r="F10612" t="s">
        <v>51</v>
      </c>
      <c r="G10612" t="s">
        <v>1</v>
      </c>
      <c r="H10612" t="s">
        <v>0</v>
      </c>
      <c r="I10612">
        <f>MONTH(Table6[[#This Row],[Loan Date]])</f>
        <v>3</v>
      </c>
      <c r="J10612" t="str">
        <f>_xlfn.XLOOKUP(Table6[[#This Row],[Numeric Month]],$N$5:$N$11,$O$5:$O$11)</f>
        <v>Mar</v>
      </c>
      <c r="K10612" t="str">
        <f>_xlfn.XLOOKUP(Table6[[#This Row],[Loan Date]],$Q$5:$Q$152,$R$5:$R$152)</f>
        <v>Friday</v>
      </c>
      <c r="L10612" t="str">
        <f>_xlfn.XLOOKUP(Table6[[#This Row],[Loan Date]],$Q$5:$Q$152,$S$5:$S$152)</f>
        <v>Week 9</v>
      </c>
    </row>
    <row r="10613" spans="1:12" x14ac:dyDescent="0.2">
      <c r="A10613" s="1">
        <v>44995</v>
      </c>
      <c r="B10613" t="s">
        <v>7</v>
      </c>
      <c r="C10613" s="1">
        <v>44995</v>
      </c>
      <c r="D10613" t="s">
        <v>418</v>
      </c>
      <c r="E10613" t="s">
        <v>168</v>
      </c>
      <c r="F10613" t="s">
        <v>168</v>
      </c>
      <c r="G10613" t="s">
        <v>20</v>
      </c>
      <c r="H10613" t="s">
        <v>0</v>
      </c>
      <c r="I10613">
        <f>MONTH(Table6[[#This Row],[Loan Date]])</f>
        <v>3</v>
      </c>
      <c r="J10613" t="str">
        <f>_xlfn.XLOOKUP(Table6[[#This Row],[Numeric Month]],$N$5:$N$11,$O$5:$O$11)</f>
        <v>Mar</v>
      </c>
      <c r="K10613" t="str">
        <f>_xlfn.XLOOKUP(Table6[[#This Row],[Loan Date]],$Q$5:$Q$152,$R$5:$R$152)</f>
        <v>Friday</v>
      </c>
      <c r="L10613" t="str">
        <f>_xlfn.XLOOKUP(Table6[[#This Row],[Loan Date]],$Q$5:$Q$152,$S$5:$S$152)</f>
        <v>Week 9</v>
      </c>
    </row>
    <row r="10614" spans="1:12" x14ac:dyDescent="0.2">
      <c r="A10614" s="1">
        <v>44995</v>
      </c>
      <c r="B10614" t="s">
        <v>7</v>
      </c>
      <c r="C10614" s="1">
        <v>44995</v>
      </c>
      <c r="D10614" t="s">
        <v>55</v>
      </c>
      <c r="E10614" t="s">
        <v>37</v>
      </c>
      <c r="F10614" t="s">
        <v>37</v>
      </c>
      <c r="G10614" t="s">
        <v>20</v>
      </c>
      <c r="H10614" t="s">
        <v>0</v>
      </c>
      <c r="I10614">
        <f>MONTH(Table6[[#This Row],[Loan Date]])</f>
        <v>3</v>
      </c>
      <c r="J10614" t="str">
        <f>_xlfn.XLOOKUP(Table6[[#This Row],[Numeric Month]],$N$5:$N$11,$O$5:$O$11)</f>
        <v>Mar</v>
      </c>
      <c r="K10614" t="str">
        <f>_xlfn.XLOOKUP(Table6[[#This Row],[Loan Date]],$Q$5:$Q$152,$R$5:$R$152)</f>
        <v>Friday</v>
      </c>
      <c r="L10614" t="str">
        <f>_xlfn.XLOOKUP(Table6[[#This Row],[Loan Date]],$Q$5:$Q$152,$S$5:$S$152)</f>
        <v>Week 9</v>
      </c>
    </row>
    <row r="10615" spans="1:12" x14ac:dyDescent="0.2">
      <c r="A10615" s="1">
        <v>44995</v>
      </c>
      <c r="B10615" t="s">
        <v>5</v>
      </c>
      <c r="C10615" s="1">
        <v>44995</v>
      </c>
      <c r="D10615" t="s">
        <v>26</v>
      </c>
      <c r="E10615" t="s">
        <v>23</v>
      </c>
      <c r="F10615" t="s">
        <v>23</v>
      </c>
      <c r="G10615" t="s">
        <v>20</v>
      </c>
      <c r="H10615" t="s">
        <v>0</v>
      </c>
      <c r="I10615">
        <f>MONTH(Table6[[#This Row],[Loan Date]])</f>
        <v>3</v>
      </c>
      <c r="J10615" t="str">
        <f>_xlfn.XLOOKUP(Table6[[#This Row],[Numeric Month]],$N$5:$N$11,$O$5:$O$11)</f>
        <v>Mar</v>
      </c>
      <c r="K10615" t="str">
        <f>_xlfn.XLOOKUP(Table6[[#This Row],[Loan Date]],$Q$5:$Q$152,$R$5:$R$152)</f>
        <v>Friday</v>
      </c>
      <c r="L10615" t="str">
        <f>_xlfn.XLOOKUP(Table6[[#This Row],[Loan Date]],$Q$5:$Q$152,$S$5:$S$152)</f>
        <v>Week 9</v>
      </c>
    </row>
    <row r="10616" spans="1:12" x14ac:dyDescent="0.2">
      <c r="A10616" s="1">
        <v>44995</v>
      </c>
      <c r="B10616" t="s">
        <v>5</v>
      </c>
      <c r="C10616" s="1">
        <v>44995</v>
      </c>
      <c r="D10616" t="s">
        <v>258</v>
      </c>
      <c r="E10616" t="s">
        <v>21</v>
      </c>
      <c r="F10616" t="s">
        <v>21</v>
      </c>
      <c r="G10616" t="s">
        <v>20</v>
      </c>
      <c r="H10616" t="s">
        <v>0</v>
      </c>
      <c r="I10616">
        <f>MONTH(Table6[[#This Row],[Loan Date]])</f>
        <v>3</v>
      </c>
      <c r="J10616" t="str">
        <f>_xlfn.XLOOKUP(Table6[[#This Row],[Numeric Month]],$N$5:$N$11,$O$5:$O$11)</f>
        <v>Mar</v>
      </c>
      <c r="K10616" t="str">
        <f>_xlfn.XLOOKUP(Table6[[#This Row],[Loan Date]],$Q$5:$Q$152,$R$5:$R$152)</f>
        <v>Friday</v>
      </c>
      <c r="L10616" t="str">
        <f>_xlfn.XLOOKUP(Table6[[#This Row],[Loan Date]],$Q$5:$Q$152,$S$5:$S$152)</f>
        <v>Week 9</v>
      </c>
    </row>
    <row r="10617" spans="1:12" x14ac:dyDescent="0.2">
      <c r="A10617" s="1">
        <v>44995</v>
      </c>
      <c r="B10617" t="s">
        <v>7</v>
      </c>
      <c r="C10617" s="1">
        <v>44995</v>
      </c>
      <c r="D10617" t="s">
        <v>129</v>
      </c>
      <c r="E10617" t="s">
        <v>37</v>
      </c>
      <c r="F10617" t="s">
        <v>37</v>
      </c>
      <c r="G10617" t="s">
        <v>20</v>
      </c>
      <c r="H10617" t="s">
        <v>0</v>
      </c>
      <c r="I10617">
        <f>MONTH(Table6[[#This Row],[Loan Date]])</f>
        <v>3</v>
      </c>
      <c r="J10617" t="str">
        <f>_xlfn.XLOOKUP(Table6[[#This Row],[Numeric Month]],$N$5:$N$11,$O$5:$O$11)</f>
        <v>Mar</v>
      </c>
      <c r="K10617" t="str">
        <f>_xlfn.XLOOKUP(Table6[[#This Row],[Loan Date]],$Q$5:$Q$152,$R$5:$R$152)</f>
        <v>Friday</v>
      </c>
      <c r="L10617" t="str">
        <f>_xlfn.XLOOKUP(Table6[[#This Row],[Loan Date]],$Q$5:$Q$152,$S$5:$S$152)</f>
        <v>Week 9</v>
      </c>
    </row>
    <row r="10618" spans="1:12" x14ac:dyDescent="0.2">
      <c r="A10618" s="1">
        <v>44995</v>
      </c>
      <c r="B10618" t="s">
        <v>7</v>
      </c>
      <c r="C10618" s="1">
        <v>44995</v>
      </c>
      <c r="D10618" t="s">
        <v>171</v>
      </c>
      <c r="E10618" t="s">
        <v>23</v>
      </c>
      <c r="F10618" t="s">
        <v>23</v>
      </c>
      <c r="G10618" t="s">
        <v>20</v>
      </c>
      <c r="H10618" t="s">
        <v>0</v>
      </c>
      <c r="I10618">
        <f>MONTH(Table6[[#This Row],[Loan Date]])</f>
        <v>3</v>
      </c>
      <c r="J10618" t="str">
        <f>_xlfn.XLOOKUP(Table6[[#This Row],[Numeric Month]],$N$5:$N$11,$O$5:$O$11)</f>
        <v>Mar</v>
      </c>
      <c r="K10618" t="str">
        <f>_xlfn.XLOOKUP(Table6[[#This Row],[Loan Date]],$Q$5:$Q$152,$R$5:$R$152)</f>
        <v>Friday</v>
      </c>
      <c r="L10618" t="str">
        <f>_xlfn.XLOOKUP(Table6[[#This Row],[Loan Date]],$Q$5:$Q$152,$S$5:$S$152)</f>
        <v>Week 9</v>
      </c>
    </row>
    <row r="10619" spans="1:12" x14ac:dyDescent="0.2">
      <c r="A10619" s="1">
        <v>44995</v>
      </c>
      <c r="B10619" t="s">
        <v>7</v>
      </c>
      <c r="C10619" s="1">
        <v>44995</v>
      </c>
      <c r="D10619" t="s">
        <v>497</v>
      </c>
      <c r="E10619" t="s">
        <v>21</v>
      </c>
      <c r="F10619" t="s">
        <v>21</v>
      </c>
      <c r="G10619" t="s">
        <v>20</v>
      </c>
      <c r="H10619" t="s">
        <v>0</v>
      </c>
      <c r="I10619">
        <f>MONTH(Table6[[#This Row],[Loan Date]])</f>
        <v>3</v>
      </c>
      <c r="J10619" t="str">
        <f>_xlfn.XLOOKUP(Table6[[#This Row],[Numeric Month]],$N$5:$N$11,$O$5:$O$11)</f>
        <v>Mar</v>
      </c>
      <c r="K10619" t="str">
        <f>_xlfn.XLOOKUP(Table6[[#This Row],[Loan Date]],$Q$5:$Q$152,$R$5:$R$152)</f>
        <v>Friday</v>
      </c>
      <c r="L10619" t="str">
        <f>_xlfn.XLOOKUP(Table6[[#This Row],[Loan Date]],$Q$5:$Q$152,$S$5:$S$152)</f>
        <v>Week 9</v>
      </c>
    </row>
    <row r="10620" spans="1:12" x14ac:dyDescent="0.2">
      <c r="A10620" s="1">
        <v>44995</v>
      </c>
      <c r="B10620" t="s">
        <v>5</v>
      </c>
      <c r="C10620" s="1">
        <v>44995</v>
      </c>
      <c r="D10620" t="s">
        <v>471</v>
      </c>
      <c r="E10620" t="s">
        <v>12</v>
      </c>
      <c r="F10620" t="s">
        <v>12</v>
      </c>
      <c r="G10620" t="s">
        <v>11</v>
      </c>
      <c r="H10620" t="s">
        <v>0</v>
      </c>
      <c r="I10620">
        <f>MONTH(Table6[[#This Row],[Loan Date]])</f>
        <v>3</v>
      </c>
      <c r="J10620" t="str">
        <f>_xlfn.XLOOKUP(Table6[[#This Row],[Numeric Month]],$N$5:$N$11,$O$5:$O$11)</f>
        <v>Mar</v>
      </c>
      <c r="K10620" t="str">
        <f>_xlfn.XLOOKUP(Table6[[#This Row],[Loan Date]],$Q$5:$Q$152,$R$5:$R$152)</f>
        <v>Friday</v>
      </c>
      <c r="L10620" t="str">
        <f>_xlfn.XLOOKUP(Table6[[#This Row],[Loan Date]],$Q$5:$Q$152,$S$5:$S$152)</f>
        <v>Week 9</v>
      </c>
    </row>
    <row r="10621" spans="1:12" x14ac:dyDescent="0.2">
      <c r="A10621" s="1">
        <v>44995</v>
      </c>
      <c r="B10621" t="s">
        <v>5</v>
      </c>
      <c r="C10621" s="1">
        <v>44995</v>
      </c>
      <c r="D10621" t="s">
        <v>558</v>
      </c>
      <c r="E10621" t="s">
        <v>122</v>
      </c>
      <c r="F10621" t="s">
        <v>122</v>
      </c>
      <c r="G10621" t="s">
        <v>11</v>
      </c>
      <c r="H10621" t="s">
        <v>0</v>
      </c>
      <c r="I10621">
        <f>MONTH(Table6[[#This Row],[Loan Date]])</f>
        <v>3</v>
      </c>
      <c r="J10621" t="str">
        <f>_xlfn.XLOOKUP(Table6[[#This Row],[Numeric Month]],$N$5:$N$11,$O$5:$O$11)</f>
        <v>Mar</v>
      </c>
      <c r="K10621" t="str">
        <f>_xlfn.XLOOKUP(Table6[[#This Row],[Loan Date]],$Q$5:$Q$152,$R$5:$R$152)</f>
        <v>Friday</v>
      </c>
      <c r="L10621" t="str">
        <f>_xlfn.XLOOKUP(Table6[[#This Row],[Loan Date]],$Q$5:$Q$152,$S$5:$S$152)</f>
        <v>Week 9</v>
      </c>
    </row>
    <row r="10622" spans="1:12" x14ac:dyDescent="0.2">
      <c r="A10622" s="1">
        <v>44995</v>
      </c>
      <c r="B10622" t="s">
        <v>7</v>
      </c>
      <c r="C10622" s="1">
        <v>45009</v>
      </c>
      <c r="D10622" t="s">
        <v>557</v>
      </c>
      <c r="E10622" t="s">
        <v>15</v>
      </c>
      <c r="F10622" t="s">
        <v>14</v>
      </c>
      <c r="G10622" t="s">
        <v>1</v>
      </c>
      <c r="H10622" t="s">
        <v>0</v>
      </c>
      <c r="I10622">
        <f>MONTH(Table6[[#This Row],[Loan Date]])</f>
        <v>3</v>
      </c>
      <c r="J10622" t="str">
        <f>_xlfn.XLOOKUP(Table6[[#This Row],[Numeric Month]],$N$5:$N$11,$O$5:$O$11)</f>
        <v>Mar</v>
      </c>
      <c r="K10622" t="str">
        <f>_xlfn.XLOOKUP(Table6[[#This Row],[Loan Date]],$Q$5:$Q$152,$R$5:$R$152)</f>
        <v>Friday</v>
      </c>
      <c r="L10622" t="str">
        <f>_xlfn.XLOOKUP(Table6[[#This Row],[Loan Date]],$Q$5:$Q$152,$S$5:$S$152)</f>
        <v>Week 9</v>
      </c>
    </row>
    <row r="10623" spans="1:12" x14ac:dyDescent="0.2">
      <c r="A10623" s="1">
        <v>44995</v>
      </c>
      <c r="B10623" t="s">
        <v>7</v>
      </c>
      <c r="C10623" s="1">
        <v>44995</v>
      </c>
      <c r="D10623" t="s">
        <v>138</v>
      </c>
      <c r="E10623" t="s">
        <v>37</v>
      </c>
      <c r="F10623" t="s">
        <v>37</v>
      </c>
      <c r="G10623" t="s">
        <v>20</v>
      </c>
      <c r="H10623" t="s">
        <v>0</v>
      </c>
      <c r="I10623">
        <f>MONTH(Table6[[#This Row],[Loan Date]])</f>
        <v>3</v>
      </c>
      <c r="J10623" t="str">
        <f>_xlfn.XLOOKUP(Table6[[#This Row],[Numeric Month]],$N$5:$N$11,$O$5:$O$11)</f>
        <v>Mar</v>
      </c>
      <c r="K10623" t="str">
        <f>_xlfn.XLOOKUP(Table6[[#This Row],[Loan Date]],$Q$5:$Q$152,$R$5:$R$152)</f>
        <v>Friday</v>
      </c>
      <c r="L10623" t="str">
        <f>_xlfn.XLOOKUP(Table6[[#This Row],[Loan Date]],$Q$5:$Q$152,$S$5:$S$152)</f>
        <v>Week 9</v>
      </c>
    </row>
    <row r="10624" spans="1:12" x14ac:dyDescent="0.2">
      <c r="A10624" s="1">
        <v>44995</v>
      </c>
      <c r="B10624" t="s">
        <v>7</v>
      </c>
      <c r="C10624" s="1">
        <v>45002</v>
      </c>
      <c r="D10624" t="s">
        <v>295</v>
      </c>
      <c r="E10624" t="s">
        <v>52</v>
      </c>
      <c r="F10624" t="s">
        <v>51</v>
      </c>
      <c r="G10624" t="s">
        <v>1</v>
      </c>
      <c r="H10624" t="s">
        <v>0</v>
      </c>
      <c r="I10624">
        <f>MONTH(Table6[[#This Row],[Loan Date]])</f>
        <v>3</v>
      </c>
      <c r="J10624" t="str">
        <f>_xlfn.XLOOKUP(Table6[[#This Row],[Numeric Month]],$N$5:$N$11,$O$5:$O$11)</f>
        <v>Mar</v>
      </c>
      <c r="K10624" t="str">
        <f>_xlfn.XLOOKUP(Table6[[#This Row],[Loan Date]],$Q$5:$Q$152,$R$5:$R$152)</f>
        <v>Friday</v>
      </c>
      <c r="L10624" t="str">
        <f>_xlfn.XLOOKUP(Table6[[#This Row],[Loan Date]],$Q$5:$Q$152,$S$5:$S$152)</f>
        <v>Week 9</v>
      </c>
    </row>
    <row r="10625" spans="1:12" x14ac:dyDescent="0.2">
      <c r="A10625" s="1">
        <v>44995</v>
      </c>
      <c r="B10625" t="s">
        <v>5</v>
      </c>
      <c r="C10625" s="1">
        <v>44995</v>
      </c>
      <c r="D10625" t="s">
        <v>514</v>
      </c>
      <c r="E10625" t="s">
        <v>41</v>
      </c>
      <c r="F10625" t="s">
        <v>40</v>
      </c>
      <c r="G10625" t="s">
        <v>39</v>
      </c>
      <c r="H10625" t="s">
        <v>0</v>
      </c>
      <c r="I10625">
        <f>MONTH(Table6[[#This Row],[Loan Date]])</f>
        <v>3</v>
      </c>
      <c r="J10625" t="str">
        <f>_xlfn.XLOOKUP(Table6[[#This Row],[Numeric Month]],$N$5:$N$11,$O$5:$O$11)</f>
        <v>Mar</v>
      </c>
      <c r="K10625" t="str">
        <f>_xlfn.XLOOKUP(Table6[[#This Row],[Loan Date]],$Q$5:$Q$152,$R$5:$R$152)</f>
        <v>Friday</v>
      </c>
      <c r="L10625" t="str">
        <f>_xlfn.XLOOKUP(Table6[[#This Row],[Loan Date]],$Q$5:$Q$152,$S$5:$S$152)</f>
        <v>Week 9</v>
      </c>
    </row>
    <row r="10626" spans="1:12" x14ac:dyDescent="0.2">
      <c r="A10626" s="1">
        <v>44995</v>
      </c>
      <c r="B10626" t="s">
        <v>7</v>
      </c>
      <c r="C10626" s="1">
        <v>44995</v>
      </c>
      <c r="D10626" t="s">
        <v>344</v>
      </c>
      <c r="E10626" t="s">
        <v>49</v>
      </c>
      <c r="F10626" t="s">
        <v>49</v>
      </c>
      <c r="G10626" t="s">
        <v>20</v>
      </c>
      <c r="H10626" t="s">
        <v>0</v>
      </c>
      <c r="I10626">
        <f>MONTH(Table6[[#This Row],[Loan Date]])</f>
        <v>3</v>
      </c>
      <c r="J10626" t="str">
        <f>_xlfn.XLOOKUP(Table6[[#This Row],[Numeric Month]],$N$5:$N$11,$O$5:$O$11)</f>
        <v>Mar</v>
      </c>
      <c r="K10626" t="str">
        <f>_xlfn.XLOOKUP(Table6[[#This Row],[Loan Date]],$Q$5:$Q$152,$R$5:$R$152)</f>
        <v>Friday</v>
      </c>
      <c r="L10626" t="str">
        <f>_xlfn.XLOOKUP(Table6[[#This Row],[Loan Date]],$Q$5:$Q$152,$S$5:$S$152)</f>
        <v>Week 9</v>
      </c>
    </row>
    <row r="10627" spans="1:12" x14ac:dyDescent="0.2">
      <c r="A10627" s="1">
        <v>44995</v>
      </c>
      <c r="B10627" t="s">
        <v>7</v>
      </c>
      <c r="C10627" s="1">
        <v>45002</v>
      </c>
      <c r="D10627" t="s">
        <v>556</v>
      </c>
      <c r="E10627" t="s">
        <v>9</v>
      </c>
      <c r="F10627" t="s">
        <v>8</v>
      </c>
      <c r="G10627" t="s">
        <v>1</v>
      </c>
      <c r="H10627" t="s">
        <v>0</v>
      </c>
      <c r="I10627">
        <f>MONTH(Table6[[#This Row],[Loan Date]])</f>
        <v>3</v>
      </c>
      <c r="J10627" t="str">
        <f>_xlfn.XLOOKUP(Table6[[#This Row],[Numeric Month]],$N$5:$N$11,$O$5:$O$11)</f>
        <v>Mar</v>
      </c>
      <c r="K10627" t="str">
        <f>_xlfn.XLOOKUP(Table6[[#This Row],[Loan Date]],$Q$5:$Q$152,$R$5:$R$152)</f>
        <v>Friday</v>
      </c>
      <c r="L10627" t="str">
        <f>_xlfn.XLOOKUP(Table6[[#This Row],[Loan Date]],$Q$5:$Q$152,$S$5:$S$152)</f>
        <v>Week 9</v>
      </c>
    </row>
    <row r="10628" spans="1:12" x14ac:dyDescent="0.2">
      <c r="A10628" s="1">
        <v>44995</v>
      </c>
      <c r="B10628" t="s">
        <v>7</v>
      </c>
      <c r="C10628" s="1">
        <v>45002</v>
      </c>
      <c r="D10628" t="s">
        <v>555</v>
      </c>
      <c r="E10628" t="s">
        <v>15</v>
      </c>
      <c r="F10628" t="s">
        <v>14</v>
      </c>
      <c r="G10628" t="s">
        <v>1</v>
      </c>
      <c r="H10628" t="s">
        <v>0</v>
      </c>
      <c r="I10628">
        <f>MONTH(Table6[[#This Row],[Loan Date]])</f>
        <v>3</v>
      </c>
      <c r="J10628" t="str">
        <f>_xlfn.XLOOKUP(Table6[[#This Row],[Numeric Month]],$N$5:$N$11,$O$5:$O$11)</f>
        <v>Mar</v>
      </c>
      <c r="K10628" t="str">
        <f>_xlfn.XLOOKUP(Table6[[#This Row],[Loan Date]],$Q$5:$Q$152,$R$5:$R$152)</f>
        <v>Friday</v>
      </c>
      <c r="L10628" t="str">
        <f>_xlfn.XLOOKUP(Table6[[#This Row],[Loan Date]],$Q$5:$Q$152,$S$5:$S$152)</f>
        <v>Week 9</v>
      </c>
    </row>
    <row r="10629" spans="1:12" x14ac:dyDescent="0.2">
      <c r="A10629" s="1">
        <v>44995</v>
      </c>
      <c r="B10629" t="s">
        <v>7</v>
      </c>
      <c r="C10629" s="1">
        <v>44995</v>
      </c>
      <c r="D10629" t="s">
        <v>409</v>
      </c>
      <c r="E10629" t="s">
        <v>21</v>
      </c>
      <c r="F10629" t="s">
        <v>21</v>
      </c>
      <c r="G10629" t="s">
        <v>20</v>
      </c>
      <c r="H10629" t="s">
        <v>0</v>
      </c>
      <c r="I10629">
        <f>MONTH(Table6[[#This Row],[Loan Date]])</f>
        <v>3</v>
      </c>
      <c r="J10629" t="str">
        <f>_xlfn.XLOOKUP(Table6[[#This Row],[Numeric Month]],$N$5:$N$11,$O$5:$O$11)</f>
        <v>Mar</v>
      </c>
      <c r="K10629" t="str">
        <f>_xlfn.XLOOKUP(Table6[[#This Row],[Loan Date]],$Q$5:$Q$152,$R$5:$R$152)</f>
        <v>Friday</v>
      </c>
      <c r="L10629" t="str">
        <f>_xlfn.XLOOKUP(Table6[[#This Row],[Loan Date]],$Q$5:$Q$152,$S$5:$S$152)</f>
        <v>Week 9</v>
      </c>
    </row>
    <row r="10630" spans="1:12" x14ac:dyDescent="0.2">
      <c r="A10630" s="1">
        <v>44995</v>
      </c>
      <c r="B10630" t="s">
        <v>7</v>
      </c>
      <c r="C10630" s="1">
        <v>44995</v>
      </c>
      <c r="D10630" t="s">
        <v>174</v>
      </c>
      <c r="E10630" t="s">
        <v>23</v>
      </c>
      <c r="F10630" t="s">
        <v>23</v>
      </c>
      <c r="G10630" t="s">
        <v>20</v>
      </c>
      <c r="H10630" t="s">
        <v>0</v>
      </c>
      <c r="I10630">
        <f>MONTH(Table6[[#This Row],[Loan Date]])</f>
        <v>3</v>
      </c>
      <c r="J10630" t="str">
        <f>_xlfn.XLOOKUP(Table6[[#This Row],[Numeric Month]],$N$5:$N$11,$O$5:$O$11)</f>
        <v>Mar</v>
      </c>
      <c r="K10630" t="str">
        <f>_xlfn.XLOOKUP(Table6[[#This Row],[Loan Date]],$Q$5:$Q$152,$R$5:$R$152)</f>
        <v>Friday</v>
      </c>
      <c r="L10630" t="str">
        <f>_xlfn.XLOOKUP(Table6[[#This Row],[Loan Date]],$Q$5:$Q$152,$S$5:$S$152)</f>
        <v>Week 9</v>
      </c>
    </row>
    <row r="10631" spans="1:12" x14ac:dyDescent="0.2">
      <c r="A10631" s="1">
        <v>44995</v>
      </c>
      <c r="B10631" t="s">
        <v>5</v>
      </c>
      <c r="C10631" s="1">
        <v>45009</v>
      </c>
      <c r="D10631" t="s">
        <v>554</v>
      </c>
      <c r="E10631" t="s">
        <v>9</v>
      </c>
      <c r="F10631" t="s">
        <v>8</v>
      </c>
      <c r="G10631" t="s">
        <v>1</v>
      </c>
      <c r="H10631" t="s">
        <v>0</v>
      </c>
      <c r="I10631">
        <f>MONTH(Table6[[#This Row],[Loan Date]])</f>
        <v>3</v>
      </c>
      <c r="J10631" t="str">
        <f>_xlfn.XLOOKUP(Table6[[#This Row],[Numeric Month]],$N$5:$N$11,$O$5:$O$11)</f>
        <v>Mar</v>
      </c>
      <c r="K10631" t="str">
        <f>_xlfn.XLOOKUP(Table6[[#This Row],[Loan Date]],$Q$5:$Q$152,$R$5:$R$152)</f>
        <v>Friday</v>
      </c>
      <c r="L10631" t="str">
        <f>_xlfn.XLOOKUP(Table6[[#This Row],[Loan Date]],$Q$5:$Q$152,$S$5:$S$152)</f>
        <v>Week 9</v>
      </c>
    </row>
    <row r="10632" spans="1:12" x14ac:dyDescent="0.2">
      <c r="A10632" s="1">
        <v>44995</v>
      </c>
      <c r="B10632" t="s">
        <v>7</v>
      </c>
      <c r="C10632" s="1">
        <v>44995</v>
      </c>
      <c r="D10632" t="s">
        <v>29</v>
      </c>
      <c r="E10632" t="s">
        <v>23</v>
      </c>
      <c r="F10632" t="s">
        <v>23</v>
      </c>
      <c r="G10632" t="s">
        <v>20</v>
      </c>
      <c r="H10632" t="s">
        <v>0</v>
      </c>
      <c r="I10632">
        <f>MONTH(Table6[[#This Row],[Loan Date]])</f>
        <v>3</v>
      </c>
      <c r="J10632" t="str">
        <f>_xlfn.XLOOKUP(Table6[[#This Row],[Numeric Month]],$N$5:$N$11,$O$5:$O$11)</f>
        <v>Mar</v>
      </c>
      <c r="K10632" t="str">
        <f>_xlfn.XLOOKUP(Table6[[#This Row],[Loan Date]],$Q$5:$Q$152,$R$5:$R$152)</f>
        <v>Friday</v>
      </c>
      <c r="L10632" t="str">
        <f>_xlfn.XLOOKUP(Table6[[#This Row],[Loan Date]],$Q$5:$Q$152,$S$5:$S$152)</f>
        <v>Week 9</v>
      </c>
    </row>
    <row r="10633" spans="1:12" x14ac:dyDescent="0.2">
      <c r="A10633" s="1">
        <v>44995</v>
      </c>
      <c r="B10633" t="s">
        <v>7</v>
      </c>
      <c r="C10633" s="1">
        <v>44995</v>
      </c>
      <c r="D10633" t="s">
        <v>497</v>
      </c>
      <c r="E10633" t="s">
        <v>21</v>
      </c>
      <c r="F10633" t="s">
        <v>21</v>
      </c>
      <c r="G10633" t="s">
        <v>20</v>
      </c>
      <c r="H10633" t="s">
        <v>0</v>
      </c>
      <c r="I10633">
        <f>MONTH(Table6[[#This Row],[Loan Date]])</f>
        <v>3</v>
      </c>
      <c r="J10633" t="str">
        <f>_xlfn.XLOOKUP(Table6[[#This Row],[Numeric Month]],$N$5:$N$11,$O$5:$O$11)</f>
        <v>Mar</v>
      </c>
      <c r="K10633" t="str">
        <f>_xlfn.XLOOKUP(Table6[[#This Row],[Loan Date]],$Q$5:$Q$152,$R$5:$R$152)</f>
        <v>Friday</v>
      </c>
      <c r="L10633" t="str">
        <f>_xlfn.XLOOKUP(Table6[[#This Row],[Loan Date]],$Q$5:$Q$152,$S$5:$S$152)</f>
        <v>Week 9</v>
      </c>
    </row>
    <row r="10634" spans="1:12" x14ac:dyDescent="0.2">
      <c r="A10634" s="1">
        <v>44996</v>
      </c>
      <c r="B10634" t="s">
        <v>5</v>
      </c>
      <c r="C10634" s="1">
        <v>44996</v>
      </c>
      <c r="D10634" t="s">
        <v>258</v>
      </c>
      <c r="E10634" t="s">
        <v>21</v>
      </c>
      <c r="F10634" t="s">
        <v>21</v>
      </c>
      <c r="G10634" t="s">
        <v>20</v>
      </c>
      <c r="H10634" t="s">
        <v>0</v>
      </c>
      <c r="I10634">
        <f>MONTH(Table6[[#This Row],[Loan Date]])</f>
        <v>3</v>
      </c>
      <c r="J10634" t="str">
        <f>_xlfn.XLOOKUP(Table6[[#This Row],[Numeric Month]],$N$5:$N$11,$O$5:$O$11)</f>
        <v>Mar</v>
      </c>
      <c r="K10634" t="str">
        <f>_xlfn.XLOOKUP(Table6[[#This Row],[Loan Date]],$Q$5:$Q$152,$R$5:$R$152)</f>
        <v>Saturday</v>
      </c>
      <c r="L10634" t="str">
        <f>_xlfn.XLOOKUP(Table6[[#This Row],[Loan Date]],$Q$5:$Q$152,$S$5:$S$152)</f>
        <v>Week 9</v>
      </c>
    </row>
    <row r="10635" spans="1:12" x14ac:dyDescent="0.2">
      <c r="A10635" s="1">
        <v>44996</v>
      </c>
      <c r="B10635" t="s">
        <v>5</v>
      </c>
      <c r="C10635" s="1">
        <v>44996</v>
      </c>
      <c r="D10635" t="s">
        <v>26</v>
      </c>
      <c r="E10635" t="s">
        <v>23</v>
      </c>
      <c r="F10635" t="s">
        <v>23</v>
      </c>
      <c r="G10635" t="s">
        <v>20</v>
      </c>
      <c r="H10635" t="s">
        <v>0</v>
      </c>
      <c r="I10635">
        <f>MONTH(Table6[[#This Row],[Loan Date]])</f>
        <v>3</v>
      </c>
      <c r="J10635" t="str">
        <f>_xlfn.XLOOKUP(Table6[[#This Row],[Numeric Month]],$N$5:$N$11,$O$5:$O$11)</f>
        <v>Mar</v>
      </c>
      <c r="K10635" t="str">
        <f>_xlfn.XLOOKUP(Table6[[#This Row],[Loan Date]],$Q$5:$Q$152,$R$5:$R$152)</f>
        <v>Saturday</v>
      </c>
      <c r="L10635" t="str">
        <f>_xlfn.XLOOKUP(Table6[[#This Row],[Loan Date]],$Q$5:$Q$152,$S$5:$S$152)</f>
        <v>Week 9</v>
      </c>
    </row>
    <row r="10636" spans="1:12" x14ac:dyDescent="0.2">
      <c r="A10636" s="1">
        <v>44996</v>
      </c>
      <c r="B10636" t="s">
        <v>7</v>
      </c>
      <c r="C10636" s="1">
        <v>45003</v>
      </c>
      <c r="D10636" t="s">
        <v>161</v>
      </c>
      <c r="E10636" t="s">
        <v>9</v>
      </c>
      <c r="F10636" t="s">
        <v>8</v>
      </c>
      <c r="G10636" t="s">
        <v>1</v>
      </c>
      <c r="H10636" t="s">
        <v>0</v>
      </c>
      <c r="I10636">
        <f>MONTH(Table6[[#This Row],[Loan Date]])</f>
        <v>3</v>
      </c>
      <c r="J10636" t="str">
        <f>_xlfn.XLOOKUP(Table6[[#This Row],[Numeric Month]],$N$5:$N$11,$O$5:$O$11)</f>
        <v>Mar</v>
      </c>
      <c r="K10636" t="str">
        <f>_xlfn.XLOOKUP(Table6[[#This Row],[Loan Date]],$Q$5:$Q$152,$R$5:$R$152)</f>
        <v>Saturday</v>
      </c>
      <c r="L10636" t="str">
        <f>_xlfn.XLOOKUP(Table6[[#This Row],[Loan Date]],$Q$5:$Q$152,$S$5:$S$152)</f>
        <v>Week 9</v>
      </c>
    </row>
    <row r="10637" spans="1:12" x14ac:dyDescent="0.2">
      <c r="A10637" s="1">
        <v>44996</v>
      </c>
      <c r="B10637" t="s">
        <v>7</v>
      </c>
      <c r="C10637" s="1">
        <v>44996</v>
      </c>
      <c r="D10637" t="s">
        <v>428</v>
      </c>
      <c r="E10637" t="s">
        <v>37</v>
      </c>
      <c r="F10637" t="s">
        <v>37</v>
      </c>
      <c r="G10637" t="s">
        <v>20</v>
      </c>
      <c r="H10637" t="s">
        <v>0</v>
      </c>
      <c r="I10637">
        <f>MONTH(Table6[[#This Row],[Loan Date]])</f>
        <v>3</v>
      </c>
      <c r="J10637" t="str">
        <f>_xlfn.XLOOKUP(Table6[[#This Row],[Numeric Month]],$N$5:$N$11,$O$5:$O$11)</f>
        <v>Mar</v>
      </c>
      <c r="K10637" t="str">
        <f>_xlfn.XLOOKUP(Table6[[#This Row],[Loan Date]],$Q$5:$Q$152,$R$5:$R$152)</f>
        <v>Saturday</v>
      </c>
      <c r="L10637" t="str">
        <f>_xlfn.XLOOKUP(Table6[[#This Row],[Loan Date]],$Q$5:$Q$152,$S$5:$S$152)</f>
        <v>Week 9</v>
      </c>
    </row>
    <row r="10638" spans="1:12" x14ac:dyDescent="0.2">
      <c r="A10638" s="1">
        <v>44996</v>
      </c>
      <c r="B10638" t="s">
        <v>7</v>
      </c>
      <c r="C10638" s="1">
        <v>45003</v>
      </c>
      <c r="D10638" t="s">
        <v>150</v>
      </c>
      <c r="E10638" t="s">
        <v>52</v>
      </c>
      <c r="F10638" t="s">
        <v>51</v>
      </c>
      <c r="G10638" t="s">
        <v>1</v>
      </c>
      <c r="H10638" t="s">
        <v>0</v>
      </c>
      <c r="I10638">
        <f>MONTH(Table6[[#This Row],[Loan Date]])</f>
        <v>3</v>
      </c>
      <c r="J10638" t="str">
        <f>_xlfn.XLOOKUP(Table6[[#This Row],[Numeric Month]],$N$5:$N$11,$O$5:$O$11)</f>
        <v>Mar</v>
      </c>
      <c r="K10638" t="str">
        <f>_xlfn.XLOOKUP(Table6[[#This Row],[Loan Date]],$Q$5:$Q$152,$R$5:$R$152)</f>
        <v>Saturday</v>
      </c>
      <c r="L10638" t="str">
        <f>_xlfn.XLOOKUP(Table6[[#This Row],[Loan Date]],$Q$5:$Q$152,$S$5:$S$152)</f>
        <v>Week 9</v>
      </c>
    </row>
    <row r="10639" spans="1:12" x14ac:dyDescent="0.2">
      <c r="A10639" s="1">
        <v>44996</v>
      </c>
      <c r="B10639" t="s">
        <v>7</v>
      </c>
      <c r="C10639" s="1">
        <v>44996</v>
      </c>
      <c r="D10639" t="s">
        <v>115</v>
      </c>
      <c r="E10639" t="s">
        <v>23</v>
      </c>
      <c r="F10639" t="s">
        <v>23</v>
      </c>
      <c r="G10639" t="s">
        <v>20</v>
      </c>
      <c r="H10639" t="s">
        <v>0</v>
      </c>
      <c r="I10639">
        <f>MONTH(Table6[[#This Row],[Loan Date]])</f>
        <v>3</v>
      </c>
      <c r="J10639" t="str">
        <f>_xlfn.XLOOKUP(Table6[[#This Row],[Numeric Month]],$N$5:$N$11,$O$5:$O$11)</f>
        <v>Mar</v>
      </c>
      <c r="K10639" t="str">
        <f>_xlfn.XLOOKUP(Table6[[#This Row],[Loan Date]],$Q$5:$Q$152,$R$5:$R$152)</f>
        <v>Saturday</v>
      </c>
      <c r="L10639" t="str">
        <f>_xlfn.XLOOKUP(Table6[[#This Row],[Loan Date]],$Q$5:$Q$152,$S$5:$S$152)</f>
        <v>Week 9</v>
      </c>
    </row>
    <row r="10640" spans="1:12" x14ac:dyDescent="0.2">
      <c r="A10640" s="1">
        <v>44996</v>
      </c>
      <c r="B10640" t="s">
        <v>7</v>
      </c>
      <c r="C10640" s="1">
        <v>45009</v>
      </c>
      <c r="D10640" t="s">
        <v>10</v>
      </c>
      <c r="E10640" t="s">
        <v>9</v>
      </c>
      <c r="F10640" t="s">
        <v>8</v>
      </c>
      <c r="G10640" t="s">
        <v>1</v>
      </c>
      <c r="H10640" t="s">
        <v>0</v>
      </c>
      <c r="I10640">
        <f>MONTH(Table6[[#This Row],[Loan Date]])</f>
        <v>3</v>
      </c>
      <c r="J10640" t="str">
        <f>_xlfn.XLOOKUP(Table6[[#This Row],[Numeric Month]],$N$5:$N$11,$O$5:$O$11)</f>
        <v>Mar</v>
      </c>
      <c r="K10640" t="str">
        <f>_xlfn.XLOOKUP(Table6[[#This Row],[Loan Date]],$Q$5:$Q$152,$R$5:$R$152)</f>
        <v>Saturday</v>
      </c>
      <c r="L10640" t="str">
        <f>_xlfn.XLOOKUP(Table6[[#This Row],[Loan Date]],$Q$5:$Q$152,$S$5:$S$152)</f>
        <v>Week 9</v>
      </c>
    </row>
    <row r="10641" spans="1:12" x14ac:dyDescent="0.2">
      <c r="A10641" s="1">
        <v>44996</v>
      </c>
      <c r="B10641" t="s">
        <v>7</v>
      </c>
      <c r="C10641" s="1">
        <v>45003</v>
      </c>
      <c r="D10641" t="s">
        <v>553</v>
      </c>
      <c r="E10641" t="s">
        <v>3</v>
      </c>
      <c r="F10641" t="s">
        <v>2</v>
      </c>
      <c r="G10641" t="s">
        <v>1</v>
      </c>
      <c r="H10641" t="s">
        <v>0</v>
      </c>
      <c r="I10641">
        <f>MONTH(Table6[[#This Row],[Loan Date]])</f>
        <v>3</v>
      </c>
      <c r="J10641" t="str">
        <f>_xlfn.XLOOKUP(Table6[[#This Row],[Numeric Month]],$N$5:$N$11,$O$5:$O$11)</f>
        <v>Mar</v>
      </c>
      <c r="K10641" t="str">
        <f>_xlfn.XLOOKUP(Table6[[#This Row],[Loan Date]],$Q$5:$Q$152,$R$5:$R$152)</f>
        <v>Saturday</v>
      </c>
      <c r="L10641" t="str">
        <f>_xlfn.XLOOKUP(Table6[[#This Row],[Loan Date]],$Q$5:$Q$152,$S$5:$S$152)</f>
        <v>Week 9</v>
      </c>
    </row>
    <row r="10642" spans="1:12" x14ac:dyDescent="0.2">
      <c r="A10642" s="1">
        <v>44996</v>
      </c>
      <c r="B10642" t="s">
        <v>5</v>
      </c>
      <c r="C10642" s="1">
        <v>45003</v>
      </c>
      <c r="D10642" t="s">
        <v>161</v>
      </c>
      <c r="E10642" t="s">
        <v>9</v>
      </c>
      <c r="F10642" t="s">
        <v>8</v>
      </c>
      <c r="G10642" t="s">
        <v>1</v>
      </c>
      <c r="H10642" t="s">
        <v>0</v>
      </c>
      <c r="I10642">
        <f>MONTH(Table6[[#This Row],[Loan Date]])</f>
        <v>3</v>
      </c>
      <c r="J10642" t="str">
        <f>_xlfn.XLOOKUP(Table6[[#This Row],[Numeric Month]],$N$5:$N$11,$O$5:$O$11)</f>
        <v>Mar</v>
      </c>
      <c r="K10642" t="str">
        <f>_xlfn.XLOOKUP(Table6[[#This Row],[Loan Date]],$Q$5:$Q$152,$R$5:$R$152)</f>
        <v>Saturday</v>
      </c>
      <c r="L10642" t="str">
        <f>_xlfn.XLOOKUP(Table6[[#This Row],[Loan Date]],$Q$5:$Q$152,$S$5:$S$152)</f>
        <v>Week 9</v>
      </c>
    </row>
    <row r="10643" spans="1:12" x14ac:dyDescent="0.2">
      <c r="A10643" s="1">
        <v>44996</v>
      </c>
      <c r="B10643" t="s">
        <v>5</v>
      </c>
      <c r="C10643" s="1">
        <v>44996</v>
      </c>
      <c r="D10643" t="s">
        <v>241</v>
      </c>
      <c r="E10643" t="s">
        <v>23</v>
      </c>
      <c r="F10643" t="s">
        <v>23</v>
      </c>
      <c r="G10643" t="s">
        <v>20</v>
      </c>
      <c r="H10643" t="s">
        <v>0</v>
      </c>
      <c r="I10643">
        <f>MONTH(Table6[[#This Row],[Loan Date]])</f>
        <v>3</v>
      </c>
      <c r="J10643" t="str">
        <f>_xlfn.XLOOKUP(Table6[[#This Row],[Numeric Month]],$N$5:$N$11,$O$5:$O$11)</f>
        <v>Mar</v>
      </c>
      <c r="K10643" t="str">
        <f>_xlfn.XLOOKUP(Table6[[#This Row],[Loan Date]],$Q$5:$Q$152,$R$5:$R$152)</f>
        <v>Saturday</v>
      </c>
      <c r="L10643" t="str">
        <f>_xlfn.XLOOKUP(Table6[[#This Row],[Loan Date]],$Q$5:$Q$152,$S$5:$S$152)</f>
        <v>Week 9</v>
      </c>
    </row>
    <row r="10644" spans="1:12" x14ac:dyDescent="0.2">
      <c r="A10644" s="1">
        <v>44996</v>
      </c>
      <c r="B10644" t="s">
        <v>5</v>
      </c>
      <c r="C10644" s="1">
        <v>44996</v>
      </c>
      <c r="D10644" t="s">
        <v>25</v>
      </c>
      <c r="E10644" t="s">
        <v>21</v>
      </c>
      <c r="F10644" t="s">
        <v>21</v>
      </c>
      <c r="G10644" t="s">
        <v>20</v>
      </c>
      <c r="H10644" t="s">
        <v>0</v>
      </c>
      <c r="I10644">
        <f>MONTH(Table6[[#This Row],[Loan Date]])</f>
        <v>3</v>
      </c>
      <c r="J10644" t="str">
        <f>_xlfn.XLOOKUP(Table6[[#This Row],[Numeric Month]],$N$5:$N$11,$O$5:$O$11)</f>
        <v>Mar</v>
      </c>
      <c r="K10644" t="str">
        <f>_xlfn.XLOOKUP(Table6[[#This Row],[Loan Date]],$Q$5:$Q$152,$R$5:$R$152)</f>
        <v>Saturday</v>
      </c>
      <c r="L10644" t="str">
        <f>_xlfn.XLOOKUP(Table6[[#This Row],[Loan Date]],$Q$5:$Q$152,$S$5:$S$152)</f>
        <v>Week 9</v>
      </c>
    </row>
    <row r="10645" spans="1:12" x14ac:dyDescent="0.2">
      <c r="A10645" s="1">
        <v>44996</v>
      </c>
      <c r="B10645" t="s">
        <v>7</v>
      </c>
      <c r="C10645" s="1">
        <v>45009</v>
      </c>
      <c r="D10645" t="s">
        <v>552</v>
      </c>
      <c r="E10645" t="s">
        <v>15</v>
      </c>
      <c r="F10645" t="s">
        <v>14</v>
      </c>
      <c r="G10645" t="s">
        <v>1</v>
      </c>
      <c r="H10645" t="s">
        <v>0</v>
      </c>
      <c r="I10645">
        <f>MONTH(Table6[[#This Row],[Loan Date]])</f>
        <v>3</v>
      </c>
      <c r="J10645" t="str">
        <f>_xlfn.XLOOKUP(Table6[[#This Row],[Numeric Month]],$N$5:$N$11,$O$5:$O$11)</f>
        <v>Mar</v>
      </c>
      <c r="K10645" t="str">
        <f>_xlfn.XLOOKUP(Table6[[#This Row],[Loan Date]],$Q$5:$Q$152,$R$5:$R$152)</f>
        <v>Saturday</v>
      </c>
      <c r="L10645" t="str">
        <f>_xlfn.XLOOKUP(Table6[[#This Row],[Loan Date]],$Q$5:$Q$152,$S$5:$S$152)</f>
        <v>Week 9</v>
      </c>
    </row>
    <row r="10646" spans="1:12" x14ac:dyDescent="0.2">
      <c r="A10646" s="1">
        <v>44996</v>
      </c>
      <c r="B10646" t="s">
        <v>7</v>
      </c>
      <c r="C10646" s="1">
        <v>45009</v>
      </c>
      <c r="D10646" t="s">
        <v>551</v>
      </c>
      <c r="E10646" t="s">
        <v>9</v>
      </c>
      <c r="F10646" t="s">
        <v>8</v>
      </c>
      <c r="G10646" t="s">
        <v>1</v>
      </c>
      <c r="H10646" t="s">
        <v>0</v>
      </c>
      <c r="I10646">
        <f>MONTH(Table6[[#This Row],[Loan Date]])</f>
        <v>3</v>
      </c>
      <c r="J10646" t="str">
        <f>_xlfn.XLOOKUP(Table6[[#This Row],[Numeric Month]],$N$5:$N$11,$O$5:$O$11)</f>
        <v>Mar</v>
      </c>
      <c r="K10646" t="str">
        <f>_xlfn.XLOOKUP(Table6[[#This Row],[Loan Date]],$Q$5:$Q$152,$R$5:$R$152)</f>
        <v>Saturday</v>
      </c>
      <c r="L10646" t="str">
        <f>_xlfn.XLOOKUP(Table6[[#This Row],[Loan Date]],$Q$5:$Q$152,$S$5:$S$152)</f>
        <v>Week 9</v>
      </c>
    </row>
    <row r="10647" spans="1:12" x14ac:dyDescent="0.2">
      <c r="A10647" s="1">
        <v>44996</v>
      </c>
      <c r="B10647" t="s">
        <v>7</v>
      </c>
      <c r="C10647" s="1">
        <v>44996</v>
      </c>
      <c r="D10647" t="s">
        <v>280</v>
      </c>
      <c r="E10647" t="s">
        <v>37</v>
      </c>
      <c r="F10647" t="s">
        <v>37</v>
      </c>
      <c r="G10647" t="s">
        <v>20</v>
      </c>
      <c r="H10647" t="s">
        <v>0</v>
      </c>
      <c r="I10647">
        <f>MONTH(Table6[[#This Row],[Loan Date]])</f>
        <v>3</v>
      </c>
      <c r="J10647" t="str">
        <f>_xlfn.XLOOKUP(Table6[[#This Row],[Numeric Month]],$N$5:$N$11,$O$5:$O$11)</f>
        <v>Mar</v>
      </c>
      <c r="K10647" t="str">
        <f>_xlfn.XLOOKUP(Table6[[#This Row],[Loan Date]],$Q$5:$Q$152,$R$5:$R$152)</f>
        <v>Saturday</v>
      </c>
      <c r="L10647" t="str">
        <f>_xlfn.XLOOKUP(Table6[[#This Row],[Loan Date]],$Q$5:$Q$152,$S$5:$S$152)</f>
        <v>Week 9</v>
      </c>
    </row>
    <row r="10648" spans="1:12" x14ac:dyDescent="0.2">
      <c r="A10648" s="1">
        <v>44997</v>
      </c>
      <c r="B10648" t="s">
        <v>7</v>
      </c>
      <c r="C10648" s="1">
        <v>44997</v>
      </c>
      <c r="D10648" t="s">
        <v>550</v>
      </c>
      <c r="E10648" t="s">
        <v>12</v>
      </c>
      <c r="F10648" t="s">
        <v>12</v>
      </c>
      <c r="G10648" t="s">
        <v>11</v>
      </c>
      <c r="H10648" t="s">
        <v>0</v>
      </c>
      <c r="I10648">
        <f>MONTH(Table6[[#This Row],[Loan Date]])</f>
        <v>3</v>
      </c>
      <c r="J10648" t="str">
        <f>_xlfn.XLOOKUP(Table6[[#This Row],[Numeric Month]],$N$5:$N$11,$O$5:$O$11)</f>
        <v>Mar</v>
      </c>
      <c r="K10648" t="str">
        <f>_xlfn.XLOOKUP(Table6[[#This Row],[Loan Date]],$Q$5:$Q$152,$R$5:$R$152)</f>
        <v>Sunday</v>
      </c>
      <c r="L10648" t="str">
        <f>_xlfn.XLOOKUP(Table6[[#This Row],[Loan Date]],$Q$5:$Q$152,$S$5:$S$152)</f>
        <v>Week 9</v>
      </c>
    </row>
    <row r="10649" spans="1:12" x14ac:dyDescent="0.2">
      <c r="A10649" s="1">
        <v>44997</v>
      </c>
      <c r="B10649" t="s">
        <v>7</v>
      </c>
      <c r="C10649" s="1">
        <v>45004</v>
      </c>
      <c r="D10649" t="s">
        <v>401</v>
      </c>
      <c r="E10649" t="s">
        <v>3</v>
      </c>
      <c r="F10649" t="s">
        <v>2</v>
      </c>
      <c r="G10649" t="s">
        <v>1</v>
      </c>
      <c r="H10649" t="s">
        <v>0</v>
      </c>
      <c r="I10649">
        <f>MONTH(Table6[[#This Row],[Loan Date]])</f>
        <v>3</v>
      </c>
      <c r="J10649" t="str">
        <f>_xlfn.XLOOKUP(Table6[[#This Row],[Numeric Month]],$N$5:$N$11,$O$5:$O$11)</f>
        <v>Mar</v>
      </c>
      <c r="K10649" t="str">
        <f>_xlfn.XLOOKUP(Table6[[#This Row],[Loan Date]],$Q$5:$Q$152,$R$5:$R$152)</f>
        <v>Sunday</v>
      </c>
      <c r="L10649" t="str">
        <f>_xlfn.XLOOKUP(Table6[[#This Row],[Loan Date]],$Q$5:$Q$152,$S$5:$S$152)</f>
        <v>Week 9</v>
      </c>
    </row>
    <row r="10650" spans="1:12" x14ac:dyDescent="0.2">
      <c r="A10650" s="1">
        <v>44997</v>
      </c>
      <c r="B10650" t="s">
        <v>7</v>
      </c>
      <c r="C10650" s="1">
        <v>45009</v>
      </c>
      <c r="D10650" t="s">
        <v>549</v>
      </c>
      <c r="E10650" t="s">
        <v>3</v>
      </c>
      <c r="F10650" t="s">
        <v>2</v>
      </c>
      <c r="G10650" t="s">
        <v>1</v>
      </c>
      <c r="H10650" t="s">
        <v>0</v>
      </c>
      <c r="I10650">
        <f>MONTH(Table6[[#This Row],[Loan Date]])</f>
        <v>3</v>
      </c>
      <c r="J10650" t="str">
        <f>_xlfn.XLOOKUP(Table6[[#This Row],[Numeric Month]],$N$5:$N$11,$O$5:$O$11)</f>
        <v>Mar</v>
      </c>
      <c r="K10650" t="str">
        <f>_xlfn.XLOOKUP(Table6[[#This Row],[Loan Date]],$Q$5:$Q$152,$R$5:$R$152)</f>
        <v>Sunday</v>
      </c>
      <c r="L10650" t="str">
        <f>_xlfn.XLOOKUP(Table6[[#This Row],[Loan Date]],$Q$5:$Q$152,$S$5:$S$152)</f>
        <v>Week 9</v>
      </c>
    </row>
    <row r="10651" spans="1:12" x14ac:dyDescent="0.2">
      <c r="A10651" s="1">
        <v>44997</v>
      </c>
      <c r="B10651" t="s">
        <v>7</v>
      </c>
      <c r="C10651" s="1">
        <v>44997</v>
      </c>
      <c r="D10651" t="s">
        <v>408</v>
      </c>
      <c r="E10651" t="s">
        <v>23</v>
      </c>
      <c r="F10651" t="s">
        <v>23</v>
      </c>
      <c r="G10651" t="s">
        <v>20</v>
      </c>
      <c r="H10651" t="s">
        <v>0</v>
      </c>
      <c r="I10651">
        <f>MONTH(Table6[[#This Row],[Loan Date]])</f>
        <v>3</v>
      </c>
      <c r="J10651" t="str">
        <f>_xlfn.XLOOKUP(Table6[[#This Row],[Numeric Month]],$N$5:$N$11,$O$5:$O$11)</f>
        <v>Mar</v>
      </c>
      <c r="K10651" t="str">
        <f>_xlfn.XLOOKUP(Table6[[#This Row],[Loan Date]],$Q$5:$Q$152,$R$5:$R$152)</f>
        <v>Sunday</v>
      </c>
      <c r="L10651" t="str">
        <f>_xlfn.XLOOKUP(Table6[[#This Row],[Loan Date]],$Q$5:$Q$152,$S$5:$S$152)</f>
        <v>Week 9</v>
      </c>
    </row>
    <row r="10652" spans="1:12" x14ac:dyDescent="0.2">
      <c r="A10652" s="1">
        <v>44997</v>
      </c>
      <c r="B10652" t="s">
        <v>7</v>
      </c>
      <c r="C10652" s="1">
        <v>44997</v>
      </c>
      <c r="D10652" t="s">
        <v>499</v>
      </c>
      <c r="E10652" t="s">
        <v>21</v>
      </c>
      <c r="F10652" t="s">
        <v>21</v>
      </c>
      <c r="G10652" t="s">
        <v>20</v>
      </c>
      <c r="H10652" t="s">
        <v>0</v>
      </c>
      <c r="I10652">
        <f>MONTH(Table6[[#This Row],[Loan Date]])</f>
        <v>3</v>
      </c>
      <c r="J10652" t="str">
        <f>_xlfn.XLOOKUP(Table6[[#This Row],[Numeric Month]],$N$5:$N$11,$O$5:$O$11)</f>
        <v>Mar</v>
      </c>
      <c r="K10652" t="str">
        <f>_xlfn.XLOOKUP(Table6[[#This Row],[Loan Date]],$Q$5:$Q$152,$R$5:$R$152)</f>
        <v>Sunday</v>
      </c>
      <c r="L10652" t="str">
        <f>_xlfn.XLOOKUP(Table6[[#This Row],[Loan Date]],$Q$5:$Q$152,$S$5:$S$152)</f>
        <v>Week 9</v>
      </c>
    </row>
    <row r="10653" spans="1:12" x14ac:dyDescent="0.2">
      <c r="A10653" s="1">
        <v>44997</v>
      </c>
      <c r="B10653" t="s">
        <v>7</v>
      </c>
      <c r="C10653" s="1">
        <v>45004</v>
      </c>
      <c r="D10653" t="s">
        <v>467</v>
      </c>
      <c r="E10653" t="s">
        <v>9</v>
      </c>
      <c r="F10653" t="s">
        <v>8</v>
      </c>
      <c r="G10653" t="s">
        <v>1</v>
      </c>
      <c r="H10653" t="s">
        <v>0</v>
      </c>
      <c r="I10653">
        <f>MONTH(Table6[[#This Row],[Loan Date]])</f>
        <v>3</v>
      </c>
      <c r="J10653" t="str">
        <f>_xlfn.XLOOKUP(Table6[[#This Row],[Numeric Month]],$N$5:$N$11,$O$5:$O$11)</f>
        <v>Mar</v>
      </c>
      <c r="K10653" t="str">
        <f>_xlfn.XLOOKUP(Table6[[#This Row],[Loan Date]],$Q$5:$Q$152,$R$5:$R$152)</f>
        <v>Sunday</v>
      </c>
      <c r="L10653" t="str">
        <f>_xlfn.XLOOKUP(Table6[[#This Row],[Loan Date]],$Q$5:$Q$152,$S$5:$S$152)</f>
        <v>Week 9</v>
      </c>
    </row>
    <row r="10654" spans="1:12" x14ac:dyDescent="0.2">
      <c r="A10654" s="1">
        <v>44997</v>
      </c>
      <c r="B10654" t="s">
        <v>7</v>
      </c>
      <c r="C10654" s="1">
        <v>45004</v>
      </c>
      <c r="D10654" t="s">
        <v>548</v>
      </c>
      <c r="E10654" t="s">
        <v>52</v>
      </c>
      <c r="F10654" t="s">
        <v>51</v>
      </c>
      <c r="G10654" t="s">
        <v>1</v>
      </c>
      <c r="H10654" t="s">
        <v>0</v>
      </c>
      <c r="I10654">
        <f>MONTH(Table6[[#This Row],[Loan Date]])</f>
        <v>3</v>
      </c>
      <c r="J10654" t="str">
        <f>_xlfn.XLOOKUP(Table6[[#This Row],[Numeric Month]],$N$5:$N$11,$O$5:$O$11)</f>
        <v>Mar</v>
      </c>
      <c r="K10654" t="str">
        <f>_xlfn.XLOOKUP(Table6[[#This Row],[Loan Date]],$Q$5:$Q$152,$R$5:$R$152)</f>
        <v>Sunday</v>
      </c>
      <c r="L10654" t="str">
        <f>_xlfn.XLOOKUP(Table6[[#This Row],[Loan Date]],$Q$5:$Q$152,$S$5:$S$152)</f>
        <v>Week 9</v>
      </c>
    </row>
    <row r="10655" spans="1:12" x14ac:dyDescent="0.2">
      <c r="A10655" s="1">
        <v>44997</v>
      </c>
      <c r="B10655" t="s">
        <v>7</v>
      </c>
      <c r="C10655" s="1">
        <v>44997</v>
      </c>
      <c r="D10655" t="s">
        <v>471</v>
      </c>
      <c r="E10655" t="s">
        <v>12</v>
      </c>
      <c r="F10655" t="s">
        <v>12</v>
      </c>
      <c r="G10655" t="s">
        <v>11</v>
      </c>
      <c r="H10655" t="s">
        <v>0</v>
      </c>
      <c r="I10655">
        <f>MONTH(Table6[[#This Row],[Loan Date]])</f>
        <v>3</v>
      </c>
      <c r="J10655" t="str">
        <f>_xlfn.XLOOKUP(Table6[[#This Row],[Numeric Month]],$N$5:$N$11,$O$5:$O$11)</f>
        <v>Mar</v>
      </c>
      <c r="K10655" t="str">
        <f>_xlfn.XLOOKUP(Table6[[#This Row],[Loan Date]],$Q$5:$Q$152,$R$5:$R$152)</f>
        <v>Sunday</v>
      </c>
      <c r="L10655" t="str">
        <f>_xlfn.XLOOKUP(Table6[[#This Row],[Loan Date]],$Q$5:$Q$152,$S$5:$S$152)</f>
        <v>Week 9</v>
      </c>
    </row>
    <row r="10656" spans="1:12" x14ac:dyDescent="0.2">
      <c r="A10656" s="1">
        <v>44997</v>
      </c>
      <c r="B10656" t="s">
        <v>5</v>
      </c>
      <c r="C10656" s="1">
        <v>44997</v>
      </c>
      <c r="D10656" t="s">
        <v>428</v>
      </c>
      <c r="E10656" t="s">
        <v>37</v>
      </c>
      <c r="F10656" t="s">
        <v>37</v>
      </c>
      <c r="G10656" t="s">
        <v>20</v>
      </c>
      <c r="H10656" t="s">
        <v>0</v>
      </c>
      <c r="I10656">
        <f>MONTH(Table6[[#This Row],[Loan Date]])</f>
        <v>3</v>
      </c>
      <c r="J10656" t="str">
        <f>_xlfn.XLOOKUP(Table6[[#This Row],[Numeric Month]],$N$5:$N$11,$O$5:$O$11)</f>
        <v>Mar</v>
      </c>
      <c r="K10656" t="str">
        <f>_xlfn.XLOOKUP(Table6[[#This Row],[Loan Date]],$Q$5:$Q$152,$R$5:$R$152)</f>
        <v>Sunday</v>
      </c>
      <c r="L10656" t="str">
        <f>_xlfn.XLOOKUP(Table6[[#This Row],[Loan Date]],$Q$5:$Q$152,$S$5:$S$152)</f>
        <v>Week 9</v>
      </c>
    </row>
    <row r="10657" spans="1:12" x14ac:dyDescent="0.2">
      <c r="A10657" s="1">
        <v>44997</v>
      </c>
      <c r="B10657" t="s">
        <v>7</v>
      </c>
      <c r="C10657" s="1">
        <v>44997</v>
      </c>
      <c r="D10657" t="s">
        <v>445</v>
      </c>
      <c r="E10657" t="s">
        <v>12</v>
      </c>
      <c r="F10657" t="s">
        <v>12</v>
      </c>
      <c r="G10657" t="s">
        <v>11</v>
      </c>
      <c r="H10657" t="s">
        <v>0</v>
      </c>
      <c r="I10657">
        <f>MONTH(Table6[[#This Row],[Loan Date]])</f>
        <v>3</v>
      </c>
      <c r="J10657" t="str">
        <f>_xlfn.XLOOKUP(Table6[[#This Row],[Numeric Month]],$N$5:$N$11,$O$5:$O$11)</f>
        <v>Mar</v>
      </c>
      <c r="K10657" t="str">
        <f>_xlfn.XLOOKUP(Table6[[#This Row],[Loan Date]],$Q$5:$Q$152,$R$5:$R$152)</f>
        <v>Sunday</v>
      </c>
      <c r="L10657" t="str">
        <f>_xlfn.XLOOKUP(Table6[[#This Row],[Loan Date]],$Q$5:$Q$152,$S$5:$S$152)</f>
        <v>Week 9</v>
      </c>
    </row>
    <row r="10658" spans="1:12" x14ac:dyDescent="0.2">
      <c r="A10658" s="1">
        <v>44997</v>
      </c>
      <c r="B10658" t="s">
        <v>7</v>
      </c>
      <c r="C10658" s="1">
        <v>44997</v>
      </c>
      <c r="D10658" t="s">
        <v>174</v>
      </c>
      <c r="E10658" t="s">
        <v>23</v>
      </c>
      <c r="F10658" t="s">
        <v>23</v>
      </c>
      <c r="G10658" t="s">
        <v>20</v>
      </c>
      <c r="H10658" t="s">
        <v>0</v>
      </c>
      <c r="I10658">
        <f>MONTH(Table6[[#This Row],[Loan Date]])</f>
        <v>3</v>
      </c>
      <c r="J10658" t="str">
        <f>_xlfn.XLOOKUP(Table6[[#This Row],[Numeric Month]],$N$5:$N$11,$O$5:$O$11)</f>
        <v>Mar</v>
      </c>
      <c r="K10658" t="str">
        <f>_xlfn.XLOOKUP(Table6[[#This Row],[Loan Date]],$Q$5:$Q$152,$R$5:$R$152)</f>
        <v>Sunday</v>
      </c>
      <c r="L10658" t="str">
        <f>_xlfn.XLOOKUP(Table6[[#This Row],[Loan Date]],$Q$5:$Q$152,$S$5:$S$152)</f>
        <v>Week 9</v>
      </c>
    </row>
    <row r="10659" spans="1:12" x14ac:dyDescent="0.2">
      <c r="A10659" s="1">
        <v>44997</v>
      </c>
      <c r="B10659" t="s">
        <v>7</v>
      </c>
      <c r="C10659" s="1">
        <v>44997</v>
      </c>
      <c r="D10659" t="s">
        <v>409</v>
      </c>
      <c r="E10659" t="s">
        <v>21</v>
      </c>
      <c r="F10659" t="s">
        <v>21</v>
      </c>
      <c r="G10659" t="s">
        <v>20</v>
      </c>
      <c r="H10659" t="s">
        <v>0</v>
      </c>
      <c r="I10659">
        <f>MONTH(Table6[[#This Row],[Loan Date]])</f>
        <v>3</v>
      </c>
      <c r="J10659" t="str">
        <f>_xlfn.XLOOKUP(Table6[[#This Row],[Numeric Month]],$N$5:$N$11,$O$5:$O$11)</f>
        <v>Mar</v>
      </c>
      <c r="K10659" t="str">
        <f>_xlfn.XLOOKUP(Table6[[#This Row],[Loan Date]],$Q$5:$Q$152,$R$5:$R$152)</f>
        <v>Sunday</v>
      </c>
      <c r="L10659" t="str">
        <f>_xlfn.XLOOKUP(Table6[[#This Row],[Loan Date]],$Q$5:$Q$152,$S$5:$S$152)</f>
        <v>Week 9</v>
      </c>
    </row>
    <row r="10660" spans="1:12" x14ac:dyDescent="0.2">
      <c r="A10660" s="1">
        <v>44997</v>
      </c>
      <c r="B10660" t="s">
        <v>7</v>
      </c>
      <c r="C10660" s="1">
        <v>45004</v>
      </c>
      <c r="D10660" t="s">
        <v>547</v>
      </c>
      <c r="E10660" t="s">
        <v>52</v>
      </c>
      <c r="F10660" t="s">
        <v>51</v>
      </c>
      <c r="G10660" t="s">
        <v>1</v>
      </c>
      <c r="H10660" t="s">
        <v>0</v>
      </c>
      <c r="I10660">
        <f>MONTH(Table6[[#This Row],[Loan Date]])</f>
        <v>3</v>
      </c>
      <c r="J10660" t="str">
        <f>_xlfn.XLOOKUP(Table6[[#This Row],[Numeric Month]],$N$5:$N$11,$O$5:$O$11)</f>
        <v>Mar</v>
      </c>
      <c r="K10660" t="str">
        <f>_xlfn.XLOOKUP(Table6[[#This Row],[Loan Date]],$Q$5:$Q$152,$R$5:$R$152)</f>
        <v>Sunday</v>
      </c>
      <c r="L10660" t="str">
        <f>_xlfn.XLOOKUP(Table6[[#This Row],[Loan Date]],$Q$5:$Q$152,$S$5:$S$152)</f>
        <v>Week 9</v>
      </c>
    </row>
    <row r="10661" spans="1:12" x14ac:dyDescent="0.2">
      <c r="A10661" s="1">
        <v>44997</v>
      </c>
      <c r="B10661" t="s">
        <v>7</v>
      </c>
      <c r="C10661" s="1">
        <v>44997</v>
      </c>
      <c r="D10661" t="s">
        <v>297</v>
      </c>
      <c r="E10661" t="s">
        <v>23</v>
      </c>
      <c r="F10661" t="s">
        <v>23</v>
      </c>
      <c r="G10661" t="s">
        <v>20</v>
      </c>
      <c r="H10661" t="s">
        <v>0</v>
      </c>
      <c r="I10661">
        <f>MONTH(Table6[[#This Row],[Loan Date]])</f>
        <v>3</v>
      </c>
      <c r="J10661" t="str">
        <f>_xlfn.XLOOKUP(Table6[[#This Row],[Numeric Month]],$N$5:$N$11,$O$5:$O$11)</f>
        <v>Mar</v>
      </c>
      <c r="K10661" t="str">
        <f>_xlfn.XLOOKUP(Table6[[#This Row],[Loan Date]],$Q$5:$Q$152,$R$5:$R$152)</f>
        <v>Sunday</v>
      </c>
      <c r="L10661" t="str">
        <f>_xlfn.XLOOKUP(Table6[[#This Row],[Loan Date]],$Q$5:$Q$152,$S$5:$S$152)</f>
        <v>Week 9</v>
      </c>
    </row>
    <row r="10662" spans="1:12" x14ac:dyDescent="0.2">
      <c r="A10662" s="1">
        <v>44997</v>
      </c>
      <c r="B10662" t="s">
        <v>7</v>
      </c>
      <c r="C10662" s="1">
        <v>44997</v>
      </c>
      <c r="D10662" t="s">
        <v>363</v>
      </c>
      <c r="E10662" t="s">
        <v>23</v>
      </c>
      <c r="F10662" t="s">
        <v>23</v>
      </c>
      <c r="G10662" t="s">
        <v>20</v>
      </c>
      <c r="H10662" t="s">
        <v>0</v>
      </c>
      <c r="I10662">
        <f>MONTH(Table6[[#This Row],[Loan Date]])</f>
        <v>3</v>
      </c>
      <c r="J10662" t="str">
        <f>_xlfn.XLOOKUP(Table6[[#This Row],[Numeric Month]],$N$5:$N$11,$O$5:$O$11)</f>
        <v>Mar</v>
      </c>
      <c r="K10662" t="str">
        <f>_xlfn.XLOOKUP(Table6[[#This Row],[Loan Date]],$Q$5:$Q$152,$R$5:$R$152)</f>
        <v>Sunday</v>
      </c>
      <c r="L10662" t="str">
        <f>_xlfn.XLOOKUP(Table6[[#This Row],[Loan Date]],$Q$5:$Q$152,$S$5:$S$152)</f>
        <v>Week 9</v>
      </c>
    </row>
    <row r="10663" spans="1:12" x14ac:dyDescent="0.2">
      <c r="A10663" s="1">
        <v>44997</v>
      </c>
      <c r="B10663" t="s">
        <v>7</v>
      </c>
      <c r="C10663" s="1">
        <v>45004</v>
      </c>
      <c r="D10663" t="s">
        <v>54</v>
      </c>
      <c r="E10663" t="s">
        <v>52</v>
      </c>
      <c r="F10663" t="s">
        <v>51</v>
      </c>
      <c r="G10663" t="s">
        <v>1</v>
      </c>
      <c r="H10663" t="s">
        <v>0</v>
      </c>
      <c r="I10663">
        <f>MONTH(Table6[[#This Row],[Loan Date]])</f>
        <v>3</v>
      </c>
      <c r="J10663" t="str">
        <f>_xlfn.XLOOKUP(Table6[[#This Row],[Numeric Month]],$N$5:$N$11,$O$5:$O$11)</f>
        <v>Mar</v>
      </c>
      <c r="K10663" t="str">
        <f>_xlfn.XLOOKUP(Table6[[#This Row],[Loan Date]],$Q$5:$Q$152,$R$5:$R$152)</f>
        <v>Sunday</v>
      </c>
      <c r="L10663" t="str">
        <f>_xlfn.XLOOKUP(Table6[[#This Row],[Loan Date]],$Q$5:$Q$152,$S$5:$S$152)</f>
        <v>Week 9</v>
      </c>
    </row>
    <row r="10664" spans="1:12" x14ac:dyDescent="0.2">
      <c r="A10664" s="1">
        <v>44997</v>
      </c>
      <c r="B10664" t="s">
        <v>7</v>
      </c>
      <c r="C10664" s="1">
        <v>45009</v>
      </c>
      <c r="D10664" t="s">
        <v>546</v>
      </c>
      <c r="E10664" t="s">
        <v>9</v>
      </c>
      <c r="F10664" t="s">
        <v>8</v>
      </c>
      <c r="G10664" t="s">
        <v>1</v>
      </c>
      <c r="H10664" t="s">
        <v>0</v>
      </c>
      <c r="I10664">
        <f>MONTH(Table6[[#This Row],[Loan Date]])</f>
        <v>3</v>
      </c>
      <c r="J10664" t="str">
        <f>_xlfn.XLOOKUP(Table6[[#This Row],[Numeric Month]],$N$5:$N$11,$O$5:$O$11)</f>
        <v>Mar</v>
      </c>
      <c r="K10664" t="str">
        <f>_xlfn.XLOOKUP(Table6[[#This Row],[Loan Date]],$Q$5:$Q$152,$R$5:$R$152)</f>
        <v>Sunday</v>
      </c>
      <c r="L10664" t="str">
        <f>_xlfn.XLOOKUP(Table6[[#This Row],[Loan Date]],$Q$5:$Q$152,$S$5:$S$152)</f>
        <v>Week 9</v>
      </c>
    </row>
    <row r="10665" spans="1:12" x14ac:dyDescent="0.2">
      <c r="A10665" s="1">
        <v>44997</v>
      </c>
      <c r="B10665" t="s">
        <v>35</v>
      </c>
      <c r="C10665" s="1">
        <v>45004</v>
      </c>
      <c r="D10665" t="s">
        <v>545</v>
      </c>
      <c r="E10665" t="s">
        <v>52</v>
      </c>
      <c r="F10665" t="s">
        <v>51</v>
      </c>
      <c r="G10665" t="s">
        <v>1</v>
      </c>
      <c r="H10665" t="s">
        <v>0</v>
      </c>
      <c r="I10665">
        <f>MONTH(Table6[[#This Row],[Loan Date]])</f>
        <v>3</v>
      </c>
      <c r="J10665" t="str">
        <f>_xlfn.XLOOKUP(Table6[[#This Row],[Numeric Month]],$N$5:$N$11,$O$5:$O$11)</f>
        <v>Mar</v>
      </c>
      <c r="K10665" t="str">
        <f>_xlfn.XLOOKUP(Table6[[#This Row],[Loan Date]],$Q$5:$Q$152,$R$5:$R$152)</f>
        <v>Sunday</v>
      </c>
      <c r="L10665" t="str">
        <f>_xlfn.XLOOKUP(Table6[[#This Row],[Loan Date]],$Q$5:$Q$152,$S$5:$S$152)</f>
        <v>Week 9</v>
      </c>
    </row>
    <row r="10666" spans="1:12" x14ac:dyDescent="0.2">
      <c r="A10666" s="1">
        <v>44997</v>
      </c>
      <c r="B10666" t="s">
        <v>7</v>
      </c>
      <c r="C10666" s="1">
        <v>44997</v>
      </c>
      <c r="D10666" t="s">
        <v>320</v>
      </c>
      <c r="E10666" t="s">
        <v>23</v>
      </c>
      <c r="F10666" t="s">
        <v>23</v>
      </c>
      <c r="G10666" t="s">
        <v>20</v>
      </c>
      <c r="H10666" t="s">
        <v>0</v>
      </c>
      <c r="I10666">
        <f>MONTH(Table6[[#This Row],[Loan Date]])</f>
        <v>3</v>
      </c>
      <c r="J10666" t="str">
        <f>_xlfn.XLOOKUP(Table6[[#This Row],[Numeric Month]],$N$5:$N$11,$O$5:$O$11)</f>
        <v>Mar</v>
      </c>
      <c r="K10666" t="str">
        <f>_xlfn.XLOOKUP(Table6[[#This Row],[Loan Date]],$Q$5:$Q$152,$R$5:$R$152)</f>
        <v>Sunday</v>
      </c>
      <c r="L10666" t="str">
        <f>_xlfn.XLOOKUP(Table6[[#This Row],[Loan Date]],$Q$5:$Q$152,$S$5:$S$152)</f>
        <v>Week 9</v>
      </c>
    </row>
    <row r="10667" spans="1:12" x14ac:dyDescent="0.2">
      <c r="A10667" s="1">
        <v>44997</v>
      </c>
      <c r="B10667" t="s">
        <v>7</v>
      </c>
      <c r="C10667" s="1">
        <v>44997</v>
      </c>
      <c r="D10667" t="s">
        <v>440</v>
      </c>
      <c r="E10667" t="s">
        <v>49</v>
      </c>
      <c r="F10667" t="s">
        <v>49</v>
      </c>
      <c r="G10667" t="s">
        <v>20</v>
      </c>
      <c r="H10667" t="s">
        <v>0</v>
      </c>
      <c r="I10667">
        <f>MONTH(Table6[[#This Row],[Loan Date]])</f>
        <v>3</v>
      </c>
      <c r="J10667" t="str">
        <f>_xlfn.XLOOKUP(Table6[[#This Row],[Numeric Month]],$N$5:$N$11,$O$5:$O$11)</f>
        <v>Mar</v>
      </c>
      <c r="K10667" t="str">
        <f>_xlfn.XLOOKUP(Table6[[#This Row],[Loan Date]],$Q$5:$Q$152,$R$5:$R$152)</f>
        <v>Sunday</v>
      </c>
      <c r="L10667" t="str">
        <f>_xlfn.XLOOKUP(Table6[[#This Row],[Loan Date]],$Q$5:$Q$152,$S$5:$S$152)</f>
        <v>Week 9</v>
      </c>
    </row>
    <row r="10668" spans="1:12" x14ac:dyDescent="0.2">
      <c r="A10668" s="1">
        <v>44997</v>
      </c>
      <c r="B10668" t="s">
        <v>7</v>
      </c>
      <c r="C10668" s="1">
        <v>44997</v>
      </c>
      <c r="D10668" t="s">
        <v>320</v>
      </c>
      <c r="E10668" t="s">
        <v>23</v>
      </c>
      <c r="F10668" t="s">
        <v>23</v>
      </c>
      <c r="G10668" t="s">
        <v>20</v>
      </c>
      <c r="H10668" t="s">
        <v>0</v>
      </c>
      <c r="I10668">
        <f>MONTH(Table6[[#This Row],[Loan Date]])</f>
        <v>3</v>
      </c>
      <c r="J10668" t="str">
        <f>_xlfn.XLOOKUP(Table6[[#This Row],[Numeric Month]],$N$5:$N$11,$O$5:$O$11)</f>
        <v>Mar</v>
      </c>
      <c r="K10668" t="str">
        <f>_xlfn.XLOOKUP(Table6[[#This Row],[Loan Date]],$Q$5:$Q$152,$R$5:$R$152)</f>
        <v>Sunday</v>
      </c>
      <c r="L10668" t="str">
        <f>_xlfn.XLOOKUP(Table6[[#This Row],[Loan Date]],$Q$5:$Q$152,$S$5:$S$152)</f>
        <v>Week 9</v>
      </c>
    </row>
    <row r="10669" spans="1:12" x14ac:dyDescent="0.2">
      <c r="A10669" s="1">
        <v>44997</v>
      </c>
      <c r="B10669" t="s">
        <v>7</v>
      </c>
      <c r="C10669" s="1">
        <v>44997</v>
      </c>
      <c r="D10669" t="s">
        <v>99</v>
      </c>
      <c r="E10669" t="s">
        <v>21</v>
      </c>
      <c r="F10669" t="s">
        <v>21</v>
      </c>
      <c r="G10669" t="s">
        <v>20</v>
      </c>
      <c r="H10669" t="s">
        <v>0</v>
      </c>
      <c r="I10669">
        <f>MONTH(Table6[[#This Row],[Loan Date]])</f>
        <v>3</v>
      </c>
      <c r="J10669" t="str">
        <f>_xlfn.XLOOKUP(Table6[[#This Row],[Numeric Month]],$N$5:$N$11,$O$5:$O$11)</f>
        <v>Mar</v>
      </c>
      <c r="K10669" t="str">
        <f>_xlfn.XLOOKUP(Table6[[#This Row],[Loan Date]],$Q$5:$Q$152,$R$5:$R$152)</f>
        <v>Sunday</v>
      </c>
      <c r="L10669" t="str">
        <f>_xlfn.XLOOKUP(Table6[[#This Row],[Loan Date]],$Q$5:$Q$152,$S$5:$S$152)</f>
        <v>Week 9</v>
      </c>
    </row>
    <row r="10670" spans="1:12" x14ac:dyDescent="0.2">
      <c r="A10670" s="1">
        <v>44997</v>
      </c>
      <c r="B10670" t="s">
        <v>7</v>
      </c>
      <c r="C10670" s="1">
        <v>44997</v>
      </c>
      <c r="D10670" t="s">
        <v>120</v>
      </c>
      <c r="E10670" t="s">
        <v>37</v>
      </c>
      <c r="F10670" t="s">
        <v>37</v>
      </c>
      <c r="G10670" t="s">
        <v>20</v>
      </c>
      <c r="H10670" t="s">
        <v>0</v>
      </c>
      <c r="I10670">
        <f>MONTH(Table6[[#This Row],[Loan Date]])</f>
        <v>3</v>
      </c>
      <c r="J10670" t="str">
        <f>_xlfn.XLOOKUP(Table6[[#This Row],[Numeric Month]],$N$5:$N$11,$O$5:$O$11)</f>
        <v>Mar</v>
      </c>
      <c r="K10670" t="str">
        <f>_xlfn.XLOOKUP(Table6[[#This Row],[Loan Date]],$Q$5:$Q$152,$R$5:$R$152)</f>
        <v>Sunday</v>
      </c>
      <c r="L10670" t="str">
        <f>_xlfn.XLOOKUP(Table6[[#This Row],[Loan Date]],$Q$5:$Q$152,$S$5:$S$152)</f>
        <v>Week 9</v>
      </c>
    </row>
    <row r="10671" spans="1:12" x14ac:dyDescent="0.2">
      <c r="A10671" s="1">
        <v>44997</v>
      </c>
      <c r="B10671" t="s">
        <v>7</v>
      </c>
      <c r="C10671" s="1">
        <v>44997</v>
      </c>
      <c r="D10671" t="s">
        <v>313</v>
      </c>
      <c r="E10671" t="s">
        <v>37</v>
      </c>
      <c r="F10671" t="s">
        <v>37</v>
      </c>
      <c r="G10671" t="s">
        <v>20</v>
      </c>
      <c r="H10671" t="s">
        <v>0</v>
      </c>
      <c r="I10671">
        <f>MONTH(Table6[[#This Row],[Loan Date]])</f>
        <v>3</v>
      </c>
      <c r="J10671" t="str">
        <f>_xlfn.XLOOKUP(Table6[[#This Row],[Numeric Month]],$N$5:$N$11,$O$5:$O$11)</f>
        <v>Mar</v>
      </c>
      <c r="K10671" t="str">
        <f>_xlfn.XLOOKUP(Table6[[#This Row],[Loan Date]],$Q$5:$Q$152,$R$5:$R$152)</f>
        <v>Sunday</v>
      </c>
      <c r="L10671" t="str">
        <f>_xlfn.XLOOKUP(Table6[[#This Row],[Loan Date]],$Q$5:$Q$152,$S$5:$S$152)</f>
        <v>Week 9</v>
      </c>
    </row>
    <row r="10672" spans="1:12" x14ac:dyDescent="0.2">
      <c r="A10672" s="1">
        <v>44997</v>
      </c>
      <c r="B10672" t="s">
        <v>7</v>
      </c>
      <c r="C10672" s="1">
        <v>45004</v>
      </c>
      <c r="D10672" t="s">
        <v>150</v>
      </c>
      <c r="E10672" t="s">
        <v>52</v>
      </c>
      <c r="F10672" t="s">
        <v>51</v>
      </c>
      <c r="G10672" t="s">
        <v>1</v>
      </c>
      <c r="H10672" t="s">
        <v>0</v>
      </c>
      <c r="I10672">
        <f>MONTH(Table6[[#This Row],[Loan Date]])</f>
        <v>3</v>
      </c>
      <c r="J10672" t="str">
        <f>_xlfn.XLOOKUP(Table6[[#This Row],[Numeric Month]],$N$5:$N$11,$O$5:$O$11)</f>
        <v>Mar</v>
      </c>
      <c r="K10672" t="str">
        <f>_xlfn.XLOOKUP(Table6[[#This Row],[Loan Date]],$Q$5:$Q$152,$R$5:$R$152)</f>
        <v>Sunday</v>
      </c>
      <c r="L10672" t="str">
        <f>_xlfn.XLOOKUP(Table6[[#This Row],[Loan Date]],$Q$5:$Q$152,$S$5:$S$152)</f>
        <v>Week 9</v>
      </c>
    </row>
    <row r="10673" spans="1:12" x14ac:dyDescent="0.2">
      <c r="A10673" s="1">
        <v>44997</v>
      </c>
      <c r="B10673" t="s">
        <v>5</v>
      </c>
      <c r="C10673" s="1">
        <v>44997</v>
      </c>
      <c r="D10673" t="s">
        <v>312</v>
      </c>
      <c r="E10673" t="s">
        <v>23</v>
      </c>
      <c r="F10673" t="s">
        <v>23</v>
      </c>
      <c r="G10673" t="s">
        <v>20</v>
      </c>
      <c r="H10673" t="s">
        <v>0</v>
      </c>
      <c r="I10673">
        <f>MONTH(Table6[[#This Row],[Loan Date]])</f>
        <v>3</v>
      </c>
      <c r="J10673" t="str">
        <f>_xlfn.XLOOKUP(Table6[[#This Row],[Numeric Month]],$N$5:$N$11,$O$5:$O$11)</f>
        <v>Mar</v>
      </c>
      <c r="K10673" t="str">
        <f>_xlfn.XLOOKUP(Table6[[#This Row],[Loan Date]],$Q$5:$Q$152,$R$5:$R$152)</f>
        <v>Sunday</v>
      </c>
      <c r="L10673" t="str">
        <f>_xlfn.XLOOKUP(Table6[[#This Row],[Loan Date]],$Q$5:$Q$152,$S$5:$S$152)</f>
        <v>Week 9</v>
      </c>
    </row>
    <row r="10674" spans="1:12" x14ac:dyDescent="0.2">
      <c r="A10674" s="1">
        <v>44997</v>
      </c>
      <c r="B10674" t="s">
        <v>7</v>
      </c>
      <c r="C10674" s="1">
        <v>44997</v>
      </c>
      <c r="D10674" t="s">
        <v>280</v>
      </c>
      <c r="E10674" t="s">
        <v>37</v>
      </c>
      <c r="F10674" t="s">
        <v>37</v>
      </c>
      <c r="G10674" t="s">
        <v>20</v>
      </c>
      <c r="H10674" t="s">
        <v>0</v>
      </c>
      <c r="I10674">
        <f>MONTH(Table6[[#This Row],[Loan Date]])</f>
        <v>3</v>
      </c>
      <c r="J10674" t="str">
        <f>_xlfn.XLOOKUP(Table6[[#This Row],[Numeric Month]],$N$5:$N$11,$O$5:$O$11)</f>
        <v>Mar</v>
      </c>
      <c r="K10674" t="str">
        <f>_xlfn.XLOOKUP(Table6[[#This Row],[Loan Date]],$Q$5:$Q$152,$R$5:$R$152)</f>
        <v>Sunday</v>
      </c>
      <c r="L10674" t="str">
        <f>_xlfn.XLOOKUP(Table6[[#This Row],[Loan Date]],$Q$5:$Q$152,$S$5:$S$152)</f>
        <v>Week 9</v>
      </c>
    </row>
    <row r="10675" spans="1:12" x14ac:dyDescent="0.2">
      <c r="A10675" s="1">
        <v>44998</v>
      </c>
      <c r="B10675" t="s">
        <v>7</v>
      </c>
      <c r="C10675" s="1">
        <v>44998</v>
      </c>
      <c r="D10675" t="s">
        <v>544</v>
      </c>
      <c r="E10675" t="s">
        <v>23</v>
      </c>
      <c r="F10675" t="s">
        <v>23</v>
      </c>
      <c r="G10675" t="s">
        <v>20</v>
      </c>
      <c r="H10675" t="s">
        <v>0</v>
      </c>
      <c r="I10675">
        <f>MONTH(Table6[[#This Row],[Loan Date]])</f>
        <v>3</v>
      </c>
      <c r="J10675" t="str">
        <f>_xlfn.XLOOKUP(Table6[[#This Row],[Numeric Month]],$N$5:$N$11,$O$5:$O$11)</f>
        <v>Mar</v>
      </c>
      <c r="K10675" t="str">
        <f>_xlfn.XLOOKUP(Table6[[#This Row],[Loan Date]],$Q$5:$Q$152,$R$5:$R$152)</f>
        <v>Monday</v>
      </c>
      <c r="L10675" t="str">
        <f>_xlfn.XLOOKUP(Table6[[#This Row],[Loan Date]],$Q$5:$Q$152,$S$5:$S$152)</f>
        <v>Week 10</v>
      </c>
    </row>
    <row r="10676" spans="1:12" x14ac:dyDescent="0.2">
      <c r="A10676" s="1">
        <v>44998</v>
      </c>
      <c r="B10676" t="s">
        <v>7</v>
      </c>
      <c r="C10676" s="1">
        <v>44998</v>
      </c>
      <c r="D10676" t="s">
        <v>111</v>
      </c>
      <c r="E10676" t="s">
        <v>21</v>
      </c>
      <c r="F10676" t="s">
        <v>21</v>
      </c>
      <c r="G10676" t="s">
        <v>20</v>
      </c>
      <c r="H10676" t="s">
        <v>0</v>
      </c>
      <c r="I10676">
        <f>MONTH(Table6[[#This Row],[Loan Date]])</f>
        <v>3</v>
      </c>
      <c r="J10676" t="str">
        <f>_xlfn.XLOOKUP(Table6[[#This Row],[Numeric Month]],$N$5:$N$11,$O$5:$O$11)</f>
        <v>Mar</v>
      </c>
      <c r="K10676" t="str">
        <f>_xlfn.XLOOKUP(Table6[[#This Row],[Loan Date]],$Q$5:$Q$152,$R$5:$R$152)</f>
        <v>Monday</v>
      </c>
      <c r="L10676" t="str">
        <f>_xlfn.XLOOKUP(Table6[[#This Row],[Loan Date]],$Q$5:$Q$152,$S$5:$S$152)</f>
        <v>Week 10</v>
      </c>
    </row>
    <row r="10677" spans="1:12" x14ac:dyDescent="0.2">
      <c r="A10677" s="1">
        <v>44998</v>
      </c>
      <c r="B10677" t="s">
        <v>7</v>
      </c>
      <c r="C10677" s="1">
        <v>44998</v>
      </c>
      <c r="D10677" t="s">
        <v>302</v>
      </c>
      <c r="E10677" t="s">
        <v>23</v>
      </c>
      <c r="F10677" t="s">
        <v>23</v>
      </c>
      <c r="G10677" t="s">
        <v>20</v>
      </c>
      <c r="H10677" t="s">
        <v>0</v>
      </c>
      <c r="I10677">
        <f>MONTH(Table6[[#This Row],[Loan Date]])</f>
        <v>3</v>
      </c>
      <c r="J10677" t="str">
        <f>_xlfn.XLOOKUP(Table6[[#This Row],[Numeric Month]],$N$5:$N$11,$O$5:$O$11)</f>
        <v>Mar</v>
      </c>
      <c r="K10677" t="str">
        <f>_xlfn.XLOOKUP(Table6[[#This Row],[Loan Date]],$Q$5:$Q$152,$R$5:$R$152)</f>
        <v>Monday</v>
      </c>
      <c r="L10677" t="str">
        <f>_xlfn.XLOOKUP(Table6[[#This Row],[Loan Date]],$Q$5:$Q$152,$S$5:$S$152)</f>
        <v>Week 10</v>
      </c>
    </row>
    <row r="10678" spans="1:12" x14ac:dyDescent="0.2">
      <c r="A10678" s="1">
        <v>44998</v>
      </c>
      <c r="B10678" t="s">
        <v>7</v>
      </c>
      <c r="C10678" s="1">
        <v>44998</v>
      </c>
      <c r="D10678" t="s">
        <v>543</v>
      </c>
      <c r="E10678" t="s">
        <v>162</v>
      </c>
      <c r="F10678" t="s">
        <v>162</v>
      </c>
      <c r="G10678" t="s">
        <v>11</v>
      </c>
      <c r="H10678" t="s">
        <v>0</v>
      </c>
      <c r="I10678">
        <f>MONTH(Table6[[#This Row],[Loan Date]])</f>
        <v>3</v>
      </c>
      <c r="J10678" t="str">
        <f>_xlfn.XLOOKUP(Table6[[#This Row],[Numeric Month]],$N$5:$N$11,$O$5:$O$11)</f>
        <v>Mar</v>
      </c>
      <c r="K10678" t="str">
        <f>_xlfn.XLOOKUP(Table6[[#This Row],[Loan Date]],$Q$5:$Q$152,$R$5:$R$152)</f>
        <v>Monday</v>
      </c>
      <c r="L10678" t="str">
        <f>_xlfn.XLOOKUP(Table6[[#This Row],[Loan Date]],$Q$5:$Q$152,$S$5:$S$152)</f>
        <v>Week 10</v>
      </c>
    </row>
    <row r="10679" spans="1:12" x14ac:dyDescent="0.2">
      <c r="A10679" s="1">
        <v>44998</v>
      </c>
      <c r="B10679" t="s">
        <v>107</v>
      </c>
      <c r="C10679" s="1">
        <v>45005</v>
      </c>
      <c r="D10679" t="s">
        <v>295</v>
      </c>
      <c r="E10679" t="s">
        <v>52</v>
      </c>
      <c r="F10679" t="s">
        <v>51</v>
      </c>
      <c r="G10679" t="s">
        <v>1</v>
      </c>
      <c r="H10679" t="s">
        <v>0</v>
      </c>
      <c r="I10679">
        <f>MONTH(Table6[[#This Row],[Loan Date]])</f>
        <v>3</v>
      </c>
      <c r="J10679" t="str">
        <f>_xlfn.XLOOKUP(Table6[[#This Row],[Numeric Month]],$N$5:$N$11,$O$5:$O$11)</f>
        <v>Mar</v>
      </c>
      <c r="K10679" t="str">
        <f>_xlfn.XLOOKUP(Table6[[#This Row],[Loan Date]],$Q$5:$Q$152,$R$5:$R$152)</f>
        <v>Monday</v>
      </c>
      <c r="L10679" t="str">
        <f>_xlfn.XLOOKUP(Table6[[#This Row],[Loan Date]],$Q$5:$Q$152,$S$5:$S$152)</f>
        <v>Week 10</v>
      </c>
    </row>
    <row r="10680" spans="1:12" x14ac:dyDescent="0.2">
      <c r="A10680" s="1">
        <v>44998</v>
      </c>
      <c r="B10680" t="s">
        <v>7</v>
      </c>
      <c r="C10680" s="1">
        <v>45005</v>
      </c>
      <c r="D10680" t="s">
        <v>542</v>
      </c>
      <c r="E10680" t="s">
        <v>3</v>
      </c>
      <c r="F10680" t="s">
        <v>2</v>
      </c>
      <c r="G10680" t="s">
        <v>1</v>
      </c>
      <c r="H10680" t="s">
        <v>0</v>
      </c>
      <c r="I10680">
        <f>MONTH(Table6[[#This Row],[Loan Date]])</f>
        <v>3</v>
      </c>
      <c r="J10680" t="str">
        <f>_xlfn.XLOOKUP(Table6[[#This Row],[Numeric Month]],$N$5:$N$11,$O$5:$O$11)</f>
        <v>Mar</v>
      </c>
      <c r="K10680" t="str">
        <f>_xlfn.XLOOKUP(Table6[[#This Row],[Loan Date]],$Q$5:$Q$152,$R$5:$R$152)</f>
        <v>Monday</v>
      </c>
      <c r="L10680" t="str">
        <f>_xlfn.XLOOKUP(Table6[[#This Row],[Loan Date]],$Q$5:$Q$152,$S$5:$S$152)</f>
        <v>Week 10</v>
      </c>
    </row>
    <row r="10681" spans="1:12" x14ac:dyDescent="0.2">
      <c r="A10681" s="1">
        <v>44998</v>
      </c>
      <c r="B10681" t="s">
        <v>7</v>
      </c>
      <c r="C10681" s="1">
        <v>45001</v>
      </c>
      <c r="D10681" t="s">
        <v>85</v>
      </c>
      <c r="E10681" t="s">
        <v>44</v>
      </c>
      <c r="F10681" t="s">
        <v>44</v>
      </c>
      <c r="G10681" t="s">
        <v>39</v>
      </c>
      <c r="H10681" t="s">
        <v>0</v>
      </c>
      <c r="I10681">
        <f>MONTH(Table6[[#This Row],[Loan Date]])</f>
        <v>3</v>
      </c>
      <c r="J10681" t="str">
        <f>_xlfn.XLOOKUP(Table6[[#This Row],[Numeric Month]],$N$5:$N$11,$O$5:$O$11)</f>
        <v>Mar</v>
      </c>
      <c r="K10681" t="str">
        <f>_xlfn.XLOOKUP(Table6[[#This Row],[Loan Date]],$Q$5:$Q$152,$R$5:$R$152)</f>
        <v>Monday</v>
      </c>
      <c r="L10681" t="str">
        <f>_xlfn.XLOOKUP(Table6[[#This Row],[Loan Date]],$Q$5:$Q$152,$S$5:$S$152)</f>
        <v>Week 10</v>
      </c>
    </row>
    <row r="10682" spans="1:12" x14ac:dyDescent="0.2">
      <c r="A10682" s="1">
        <v>44998</v>
      </c>
      <c r="B10682" t="s">
        <v>5</v>
      </c>
      <c r="C10682" s="1">
        <v>44998</v>
      </c>
      <c r="D10682" t="s">
        <v>152</v>
      </c>
      <c r="E10682" t="s">
        <v>37</v>
      </c>
      <c r="F10682" t="s">
        <v>37</v>
      </c>
      <c r="G10682" t="s">
        <v>20</v>
      </c>
      <c r="H10682" t="s">
        <v>0</v>
      </c>
      <c r="I10682">
        <f>MONTH(Table6[[#This Row],[Loan Date]])</f>
        <v>3</v>
      </c>
      <c r="J10682" t="str">
        <f>_xlfn.XLOOKUP(Table6[[#This Row],[Numeric Month]],$N$5:$N$11,$O$5:$O$11)</f>
        <v>Mar</v>
      </c>
      <c r="K10682" t="str">
        <f>_xlfn.XLOOKUP(Table6[[#This Row],[Loan Date]],$Q$5:$Q$152,$R$5:$R$152)</f>
        <v>Monday</v>
      </c>
      <c r="L10682" t="str">
        <f>_xlfn.XLOOKUP(Table6[[#This Row],[Loan Date]],$Q$5:$Q$152,$S$5:$S$152)</f>
        <v>Week 10</v>
      </c>
    </row>
    <row r="10683" spans="1:12" x14ac:dyDescent="0.2">
      <c r="A10683" s="1">
        <v>44998</v>
      </c>
      <c r="B10683" t="s">
        <v>7</v>
      </c>
      <c r="C10683" s="1">
        <v>44998</v>
      </c>
      <c r="D10683" t="s">
        <v>30</v>
      </c>
      <c r="E10683" t="s">
        <v>23</v>
      </c>
      <c r="F10683" t="s">
        <v>23</v>
      </c>
      <c r="G10683" t="s">
        <v>20</v>
      </c>
      <c r="H10683" t="s">
        <v>0</v>
      </c>
      <c r="I10683">
        <f>MONTH(Table6[[#This Row],[Loan Date]])</f>
        <v>3</v>
      </c>
      <c r="J10683" t="str">
        <f>_xlfn.XLOOKUP(Table6[[#This Row],[Numeric Month]],$N$5:$N$11,$O$5:$O$11)</f>
        <v>Mar</v>
      </c>
      <c r="K10683" t="str">
        <f>_xlfn.XLOOKUP(Table6[[#This Row],[Loan Date]],$Q$5:$Q$152,$R$5:$R$152)</f>
        <v>Monday</v>
      </c>
      <c r="L10683" t="str">
        <f>_xlfn.XLOOKUP(Table6[[#This Row],[Loan Date]],$Q$5:$Q$152,$S$5:$S$152)</f>
        <v>Week 10</v>
      </c>
    </row>
    <row r="10684" spans="1:12" x14ac:dyDescent="0.2">
      <c r="A10684" s="1">
        <v>44998</v>
      </c>
      <c r="B10684" t="s">
        <v>7</v>
      </c>
      <c r="C10684" s="1">
        <v>44998</v>
      </c>
      <c r="D10684" t="s">
        <v>497</v>
      </c>
      <c r="E10684" t="s">
        <v>21</v>
      </c>
      <c r="F10684" t="s">
        <v>21</v>
      </c>
      <c r="G10684" t="s">
        <v>20</v>
      </c>
      <c r="H10684" t="s">
        <v>0</v>
      </c>
      <c r="I10684">
        <f>MONTH(Table6[[#This Row],[Loan Date]])</f>
        <v>3</v>
      </c>
      <c r="J10684" t="str">
        <f>_xlfn.XLOOKUP(Table6[[#This Row],[Numeric Month]],$N$5:$N$11,$O$5:$O$11)</f>
        <v>Mar</v>
      </c>
      <c r="K10684" t="str">
        <f>_xlfn.XLOOKUP(Table6[[#This Row],[Loan Date]],$Q$5:$Q$152,$R$5:$R$152)</f>
        <v>Monday</v>
      </c>
      <c r="L10684" t="str">
        <f>_xlfn.XLOOKUP(Table6[[#This Row],[Loan Date]],$Q$5:$Q$152,$S$5:$S$152)</f>
        <v>Week 10</v>
      </c>
    </row>
    <row r="10685" spans="1:12" x14ac:dyDescent="0.2">
      <c r="A10685" s="1">
        <v>44998</v>
      </c>
      <c r="B10685" t="s">
        <v>5</v>
      </c>
      <c r="C10685" s="1">
        <v>45012</v>
      </c>
      <c r="D10685" t="s">
        <v>541</v>
      </c>
      <c r="E10685" t="s">
        <v>15</v>
      </c>
      <c r="F10685" t="s">
        <v>14</v>
      </c>
      <c r="G10685" t="s">
        <v>1</v>
      </c>
      <c r="H10685" t="s">
        <v>0</v>
      </c>
      <c r="I10685">
        <f>MONTH(Table6[[#This Row],[Loan Date]])</f>
        <v>3</v>
      </c>
      <c r="J10685" t="str">
        <f>_xlfn.XLOOKUP(Table6[[#This Row],[Numeric Month]],$N$5:$N$11,$O$5:$O$11)</f>
        <v>Mar</v>
      </c>
      <c r="K10685" t="str">
        <f>_xlfn.XLOOKUP(Table6[[#This Row],[Loan Date]],$Q$5:$Q$152,$R$5:$R$152)</f>
        <v>Monday</v>
      </c>
      <c r="L10685" t="str">
        <f>_xlfn.XLOOKUP(Table6[[#This Row],[Loan Date]],$Q$5:$Q$152,$S$5:$S$152)</f>
        <v>Week 10</v>
      </c>
    </row>
    <row r="10686" spans="1:12" x14ac:dyDescent="0.2">
      <c r="A10686" s="1">
        <v>44998</v>
      </c>
      <c r="B10686" t="s">
        <v>7</v>
      </c>
      <c r="C10686" s="1">
        <v>44998</v>
      </c>
      <c r="D10686" t="s">
        <v>29</v>
      </c>
      <c r="E10686" t="s">
        <v>23</v>
      </c>
      <c r="F10686" t="s">
        <v>23</v>
      </c>
      <c r="G10686" t="s">
        <v>20</v>
      </c>
      <c r="H10686" t="s">
        <v>0</v>
      </c>
      <c r="I10686">
        <f>MONTH(Table6[[#This Row],[Loan Date]])</f>
        <v>3</v>
      </c>
      <c r="J10686" t="str">
        <f>_xlfn.XLOOKUP(Table6[[#This Row],[Numeric Month]],$N$5:$N$11,$O$5:$O$11)</f>
        <v>Mar</v>
      </c>
      <c r="K10686" t="str">
        <f>_xlfn.XLOOKUP(Table6[[#This Row],[Loan Date]],$Q$5:$Q$152,$R$5:$R$152)</f>
        <v>Monday</v>
      </c>
      <c r="L10686" t="str">
        <f>_xlfn.XLOOKUP(Table6[[#This Row],[Loan Date]],$Q$5:$Q$152,$S$5:$S$152)</f>
        <v>Week 10</v>
      </c>
    </row>
    <row r="10687" spans="1:12" x14ac:dyDescent="0.2">
      <c r="A10687" s="1">
        <v>44998</v>
      </c>
      <c r="B10687" t="s">
        <v>7</v>
      </c>
      <c r="C10687" s="1">
        <v>44998</v>
      </c>
      <c r="D10687" t="s">
        <v>22</v>
      </c>
      <c r="E10687" t="s">
        <v>21</v>
      </c>
      <c r="F10687" t="s">
        <v>21</v>
      </c>
      <c r="G10687" t="s">
        <v>20</v>
      </c>
      <c r="H10687" t="s">
        <v>0</v>
      </c>
      <c r="I10687">
        <f>MONTH(Table6[[#This Row],[Loan Date]])</f>
        <v>3</v>
      </c>
      <c r="J10687" t="str">
        <f>_xlfn.XLOOKUP(Table6[[#This Row],[Numeric Month]],$N$5:$N$11,$O$5:$O$11)</f>
        <v>Mar</v>
      </c>
      <c r="K10687" t="str">
        <f>_xlfn.XLOOKUP(Table6[[#This Row],[Loan Date]],$Q$5:$Q$152,$R$5:$R$152)</f>
        <v>Monday</v>
      </c>
      <c r="L10687" t="str">
        <f>_xlfn.XLOOKUP(Table6[[#This Row],[Loan Date]],$Q$5:$Q$152,$S$5:$S$152)</f>
        <v>Week 10</v>
      </c>
    </row>
    <row r="10688" spans="1:12" x14ac:dyDescent="0.2">
      <c r="A10688" s="1">
        <v>44998</v>
      </c>
      <c r="B10688" t="s">
        <v>5</v>
      </c>
      <c r="C10688" s="1">
        <v>44998</v>
      </c>
      <c r="D10688" t="s">
        <v>25</v>
      </c>
      <c r="E10688" t="s">
        <v>21</v>
      </c>
      <c r="F10688" t="s">
        <v>21</v>
      </c>
      <c r="G10688" t="s">
        <v>20</v>
      </c>
      <c r="H10688" t="s">
        <v>0</v>
      </c>
      <c r="I10688">
        <f>MONTH(Table6[[#This Row],[Loan Date]])</f>
        <v>3</v>
      </c>
      <c r="J10688" t="str">
        <f>_xlfn.XLOOKUP(Table6[[#This Row],[Numeric Month]],$N$5:$N$11,$O$5:$O$11)</f>
        <v>Mar</v>
      </c>
      <c r="K10688" t="str">
        <f>_xlfn.XLOOKUP(Table6[[#This Row],[Loan Date]],$Q$5:$Q$152,$R$5:$R$152)</f>
        <v>Monday</v>
      </c>
      <c r="L10688" t="str">
        <f>_xlfn.XLOOKUP(Table6[[#This Row],[Loan Date]],$Q$5:$Q$152,$S$5:$S$152)</f>
        <v>Week 10</v>
      </c>
    </row>
    <row r="10689" spans="1:12" x14ac:dyDescent="0.2">
      <c r="A10689" s="1">
        <v>44998</v>
      </c>
      <c r="B10689" t="s">
        <v>5</v>
      </c>
      <c r="C10689" s="1">
        <v>44998</v>
      </c>
      <c r="D10689" t="s">
        <v>241</v>
      </c>
      <c r="E10689" t="s">
        <v>23</v>
      </c>
      <c r="F10689" t="s">
        <v>23</v>
      </c>
      <c r="G10689" t="s">
        <v>20</v>
      </c>
      <c r="H10689" t="s">
        <v>0</v>
      </c>
      <c r="I10689">
        <f>MONTH(Table6[[#This Row],[Loan Date]])</f>
        <v>3</v>
      </c>
      <c r="J10689" t="str">
        <f>_xlfn.XLOOKUP(Table6[[#This Row],[Numeric Month]],$N$5:$N$11,$O$5:$O$11)</f>
        <v>Mar</v>
      </c>
      <c r="K10689" t="str">
        <f>_xlfn.XLOOKUP(Table6[[#This Row],[Loan Date]],$Q$5:$Q$152,$R$5:$R$152)</f>
        <v>Monday</v>
      </c>
      <c r="L10689" t="str">
        <f>_xlfn.XLOOKUP(Table6[[#This Row],[Loan Date]],$Q$5:$Q$152,$S$5:$S$152)</f>
        <v>Week 10</v>
      </c>
    </row>
    <row r="10690" spans="1:12" x14ac:dyDescent="0.2">
      <c r="A10690" s="1">
        <v>44998</v>
      </c>
      <c r="B10690" t="s">
        <v>7</v>
      </c>
      <c r="C10690" s="1">
        <v>44998</v>
      </c>
      <c r="D10690" t="s">
        <v>185</v>
      </c>
      <c r="E10690" t="s">
        <v>21</v>
      </c>
      <c r="F10690" t="s">
        <v>21</v>
      </c>
      <c r="G10690" t="s">
        <v>20</v>
      </c>
      <c r="H10690" t="s">
        <v>0</v>
      </c>
      <c r="I10690">
        <f>MONTH(Table6[[#This Row],[Loan Date]])</f>
        <v>3</v>
      </c>
      <c r="J10690" t="str">
        <f>_xlfn.XLOOKUP(Table6[[#This Row],[Numeric Month]],$N$5:$N$11,$O$5:$O$11)</f>
        <v>Mar</v>
      </c>
      <c r="K10690" t="str">
        <f>_xlfn.XLOOKUP(Table6[[#This Row],[Loan Date]],$Q$5:$Q$152,$R$5:$R$152)</f>
        <v>Monday</v>
      </c>
      <c r="L10690" t="str">
        <f>_xlfn.XLOOKUP(Table6[[#This Row],[Loan Date]],$Q$5:$Q$152,$S$5:$S$152)</f>
        <v>Week 10</v>
      </c>
    </row>
    <row r="10691" spans="1:12" x14ac:dyDescent="0.2">
      <c r="A10691" s="1">
        <v>44998</v>
      </c>
      <c r="B10691" t="s">
        <v>7</v>
      </c>
      <c r="C10691" s="1">
        <v>44998</v>
      </c>
      <c r="D10691" t="s">
        <v>408</v>
      </c>
      <c r="E10691" t="s">
        <v>23</v>
      </c>
      <c r="F10691" t="s">
        <v>23</v>
      </c>
      <c r="G10691" t="s">
        <v>20</v>
      </c>
      <c r="H10691" t="s">
        <v>0</v>
      </c>
      <c r="I10691">
        <f>MONTH(Table6[[#This Row],[Loan Date]])</f>
        <v>3</v>
      </c>
      <c r="J10691" t="str">
        <f>_xlfn.XLOOKUP(Table6[[#This Row],[Numeric Month]],$N$5:$N$11,$O$5:$O$11)</f>
        <v>Mar</v>
      </c>
      <c r="K10691" t="str">
        <f>_xlfn.XLOOKUP(Table6[[#This Row],[Loan Date]],$Q$5:$Q$152,$R$5:$R$152)</f>
        <v>Monday</v>
      </c>
      <c r="L10691" t="str">
        <f>_xlfn.XLOOKUP(Table6[[#This Row],[Loan Date]],$Q$5:$Q$152,$S$5:$S$152)</f>
        <v>Week 10</v>
      </c>
    </row>
    <row r="10692" spans="1:12" x14ac:dyDescent="0.2">
      <c r="A10692" s="1">
        <v>44998</v>
      </c>
      <c r="B10692" t="s">
        <v>7</v>
      </c>
      <c r="C10692" s="1">
        <v>45005</v>
      </c>
      <c r="D10692" t="s">
        <v>540</v>
      </c>
      <c r="E10692" t="s">
        <v>52</v>
      </c>
      <c r="F10692" t="s">
        <v>51</v>
      </c>
      <c r="G10692" t="s">
        <v>1</v>
      </c>
      <c r="H10692" t="s">
        <v>0</v>
      </c>
      <c r="I10692">
        <f>MONTH(Table6[[#This Row],[Loan Date]])</f>
        <v>3</v>
      </c>
      <c r="J10692" t="str">
        <f>_xlfn.XLOOKUP(Table6[[#This Row],[Numeric Month]],$N$5:$N$11,$O$5:$O$11)</f>
        <v>Mar</v>
      </c>
      <c r="K10692" t="str">
        <f>_xlfn.XLOOKUP(Table6[[#This Row],[Loan Date]],$Q$5:$Q$152,$R$5:$R$152)</f>
        <v>Monday</v>
      </c>
      <c r="L10692" t="str">
        <f>_xlfn.XLOOKUP(Table6[[#This Row],[Loan Date]],$Q$5:$Q$152,$S$5:$S$152)</f>
        <v>Week 10</v>
      </c>
    </row>
    <row r="10693" spans="1:12" x14ac:dyDescent="0.2">
      <c r="A10693" s="1">
        <v>44998</v>
      </c>
      <c r="B10693" t="s">
        <v>5</v>
      </c>
      <c r="C10693" s="1">
        <v>44998</v>
      </c>
      <c r="D10693" t="s">
        <v>428</v>
      </c>
      <c r="E10693" t="s">
        <v>37</v>
      </c>
      <c r="F10693" t="s">
        <v>37</v>
      </c>
      <c r="G10693" t="s">
        <v>20</v>
      </c>
      <c r="H10693" t="s">
        <v>0</v>
      </c>
      <c r="I10693">
        <f>MONTH(Table6[[#This Row],[Loan Date]])</f>
        <v>3</v>
      </c>
      <c r="J10693" t="str">
        <f>_xlfn.XLOOKUP(Table6[[#This Row],[Numeric Month]],$N$5:$N$11,$O$5:$O$11)</f>
        <v>Mar</v>
      </c>
      <c r="K10693" t="str">
        <f>_xlfn.XLOOKUP(Table6[[#This Row],[Loan Date]],$Q$5:$Q$152,$R$5:$R$152)</f>
        <v>Monday</v>
      </c>
      <c r="L10693" t="str">
        <f>_xlfn.XLOOKUP(Table6[[#This Row],[Loan Date]],$Q$5:$Q$152,$S$5:$S$152)</f>
        <v>Week 10</v>
      </c>
    </row>
    <row r="10694" spans="1:12" x14ac:dyDescent="0.2">
      <c r="A10694" s="1">
        <v>44998</v>
      </c>
      <c r="B10694" t="s">
        <v>5</v>
      </c>
      <c r="C10694" s="1">
        <v>45012</v>
      </c>
      <c r="D10694" t="s">
        <v>539</v>
      </c>
      <c r="E10694" t="s">
        <v>15</v>
      </c>
      <c r="F10694" t="s">
        <v>14</v>
      </c>
      <c r="G10694" t="s">
        <v>1</v>
      </c>
      <c r="H10694" t="s">
        <v>0</v>
      </c>
      <c r="I10694">
        <f>MONTH(Table6[[#This Row],[Loan Date]])</f>
        <v>3</v>
      </c>
      <c r="J10694" t="str">
        <f>_xlfn.XLOOKUP(Table6[[#This Row],[Numeric Month]],$N$5:$N$11,$O$5:$O$11)</f>
        <v>Mar</v>
      </c>
      <c r="K10694" t="str">
        <f>_xlfn.XLOOKUP(Table6[[#This Row],[Loan Date]],$Q$5:$Q$152,$R$5:$R$152)</f>
        <v>Monday</v>
      </c>
      <c r="L10694" t="str">
        <f>_xlfn.XLOOKUP(Table6[[#This Row],[Loan Date]],$Q$5:$Q$152,$S$5:$S$152)</f>
        <v>Week 10</v>
      </c>
    </row>
    <row r="10695" spans="1:12" x14ac:dyDescent="0.2">
      <c r="A10695" s="1">
        <v>44998</v>
      </c>
      <c r="B10695" t="s">
        <v>35</v>
      </c>
      <c r="C10695" s="1">
        <v>44998</v>
      </c>
      <c r="D10695" t="s">
        <v>538</v>
      </c>
      <c r="E10695" t="s">
        <v>122</v>
      </c>
      <c r="F10695" t="s">
        <v>122</v>
      </c>
      <c r="G10695" t="s">
        <v>11</v>
      </c>
      <c r="H10695" t="s">
        <v>0</v>
      </c>
      <c r="I10695">
        <f>MONTH(Table6[[#This Row],[Loan Date]])</f>
        <v>3</v>
      </c>
      <c r="J10695" t="str">
        <f>_xlfn.XLOOKUP(Table6[[#This Row],[Numeric Month]],$N$5:$N$11,$O$5:$O$11)</f>
        <v>Mar</v>
      </c>
      <c r="K10695" t="str">
        <f>_xlfn.XLOOKUP(Table6[[#This Row],[Loan Date]],$Q$5:$Q$152,$R$5:$R$152)</f>
        <v>Monday</v>
      </c>
      <c r="L10695" t="str">
        <f>_xlfn.XLOOKUP(Table6[[#This Row],[Loan Date]],$Q$5:$Q$152,$S$5:$S$152)</f>
        <v>Week 10</v>
      </c>
    </row>
    <row r="10696" spans="1:12" x14ac:dyDescent="0.2">
      <c r="A10696" s="1">
        <v>44998</v>
      </c>
      <c r="B10696" t="s">
        <v>7</v>
      </c>
      <c r="C10696" s="1">
        <v>45012</v>
      </c>
      <c r="D10696" t="s">
        <v>537</v>
      </c>
      <c r="E10696" t="s">
        <v>9</v>
      </c>
      <c r="F10696" t="s">
        <v>8</v>
      </c>
      <c r="G10696" t="s">
        <v>1</v>
      </c>
      <c r="H10696" t="s">
        <v>0</v>
      </c>
      <c r="I10696">
        <f>MONTH(Table6[[#This Row],[Loan Date]])</f>
        <v>3</v>
      </c>
      <c r="J10696" t="str">
        <f>_xlfn.XLOOKUP(Table6[[#This Row],[Numeric Month]],$N$5:$N$11,$O$5:$O$11)</f>
        <v>Mar</v>
      </c>
      <c r="K10696" t="str">
        <f>_xlfn.XLOOKUP(Table6[[#This Row],[Loan Date]],$Q$5:$Q$152,$R$5:$R$152)</f>
        <v>Monday</v>
      </c>
      <c r="L10696" t="str">
        <f>_xlfn.XLOOKUP(Table6[[#This Row],[Loan Date]],$Q$5:$Q$152,$S$5:$S$152)</f>
        <v>Week 10</v>
      </c>
    </row>
    <row r="10697" spans="1:12" x14ac:dyDescent="0.2">
      <c r="A10697" s="1">
        <v>44998</v>
      </c>
      <c r="B10697" t="s">
        <v>7</v>
      </c>
      <c r="C10697" s="1">
        <v>45012</v>
      </c>
      <c r="D10697" t="s">
        <v>536</v>
      </c>
      <c r="E10697" t="s">
        <v>15</v>
      </c>
      <c r="F10697" t="s">
        <v>14</v>
      </c>
      <c r="G10697" t="s">
        <v>1</v>
      </c>
      <c r="H10697" t="s">
        <v>0</v>
      </c>
      <c r="I10697">
        <f>MONTH(Table6[[#This Row],[Loan Date]])</f>
        <v>3</v>
      </c>
      <c r="J10697" t="str">
        <f>_xlfn.XLOOKUP(Table6[[#This Row],[Numeric Month]],$N$5:$N$11,$O$5:$O$11)</f>
        <v>Mar</v>
      </c>
      <c r="K10697" t="str">
        <f>_xlfn.XLOOKUP(Table6[[#This Row],[Loan Date]],$Q$5:$Q$152,$R$5:$R$152)</f>
        <v>Monday</v>
      </c>
      <c r="L10697" t="str">
        <f>_xlfn.XLOOKUP(Table6[[#This Row],[Loan Date]],$Q$5:$Q$152,$S$5:$S$152)</f>
        <v>Week 10</v>
      </c>
    </row>
    <row r="10698" spans="1:12" x14ac:dyDescent="0.2">
      <c r="A10698" s="1">
        <v>44998</v>
      </c>
      <c r="B10698" t="s">
        <v>7</v>
      </c>
      <c r="C10698" s="1">
        <v>44998</v>
      </c>
      <c r="D10698" t="s">
        <v>270</v>
      </c>
      <c r="E10698" t="s">
        <v>168</v>
      </c>
      <c r="F10698" t="s">
        <v>168</v>
      </c>
      <c r="G10698" t="s">
        <v>20</v>
      </c>
      <c r="H10698" t="s">
        <v>0</v>
      </c>
      <c r="I10698">
        <f>MONTH(Table6[[#This Row],[Loan Date]])</f>
        <v>3</v>
      </c>
      <c r="J10698" t="str">
        <f>_xlfn.XLOOKUP(Table6[[#This Row],[Numeric Month]],$N$5:$N$11,$O$5:$O$11)</f>
        <v>Mar</v>
      </c>
      <c r="K10698" t="str">
        <f>_xlfn.XLOOKUP(Table6[[#This Row],[Loan Date]],$Q$5:$Q$152,$R$5:$R$152)</f>
        <v>Monday</v>
      </c>
      <c r="L10698" t="str">
        <f>_xlfn.XLOOKUP(Table6[[#This Row],[Loan Date]],$Q$5:$Q$152,$S$5:$S$152)</f>
        <v>Week 10</v>
      </c>
    </row>
    <row r="10699" spans="1:12" x14ac:dyDescent="0.2">
      <c r="A10699" s="1">
        <v>44998</v>
      </c>
      <c r="B10699" t="s">
        <v>7</v>
      </c>
      <c r="C10699" s="1">
        <v>45005</v>
      </c>
      <c r="D10699" t="s">
        <v>273</v>
      </c>
      <c r="E10699" t="s">
        <v>52</v>
      </c>
      <c r="F10699" t="s">
        <v>51</v>
      </c>
      <c r="G10699" t="s">
        <v>1</v>
      </c>
      <c r="H10699" t="s">
        <v>0</v>
      </c>
      <c r="I10699">
        <f>MONTH(Table6[[#This Row],[Loan Date]])</f>
        <v>3</v>
      </c>
      <c r="J10699" t="str">
        <f>_xlfn.XLOOKUP(Table6[[#This Row],[Numeric Month]],$N$5:$N$11,$O$5:$O$11)</f>
        <v>Mar</v>
      </c>
      <c r="K10699" t="str">
        <f>_xlfn.XLOOKUP(Table6[[#This Row],[Loan Date]],$Q$5:$Q$152,$R$5:$R$152)</f>
        <v>Monday</v>
      </c>
      <c r="L10699" t="str">
        <f>_xlfn.XLOOKUP(Table6[[#This Row],[Loan Date]],$Q$5:$Q$152,$S$5:$S$152)</f>
        <v>Week 10</v>
      </c>
    </row>
    <row r="10700" spans="1:12" x14ac:dyDescent="0.2">
      <c r="A10700" s="1">
        <v>44998</v>
      </c>
      <c r="B10700" t="s">
        <v>5</v>
      </c>
      <c r="C10700" s="1">
        <v>45005</v>
      </c>
      <c r="D10700" t="s">
        <v>108</v>
      </c>
      <c r="E10700" t="s">
        <v>52</v>
      </c>
      <c r="F10700" t="s">
        <v>51</v>
      </c>
      <c r="G10700" t="s">
        <v>1</v>
      </c>
      <c r="H10700" t="s">
        <v>0</v>
      </c>
      <c r="I10700">
        <f>MONTH(Table6[[#This Row],[Loan Date]])</f>
        <v>3</v>
      </c>
      <c r="J10700" t="str">
        <f>_xlfn.XLOOKUP(Table6[[#This Row],[Numeric Month]],$N$5:$N$11,$O$5:$O$11)</f>
        <v>Mar</v>
      </c>
      <c r="K10700" t="str">
        <f>_xlfn.XLOOKUP(Table6[[#This Row],[Loan Date]],$Q$5:$Q$152,$R$5:$R$152)</f>
        <v>Monday</v>
      </c>
      <c r="L10700" t="str">
        <f>_xlfn.XLOOKUP(Table6[[#This Row],[Loan Date]],$Q$5:$Q$152,$S$5:$S$152)</f>
        <v>Week 10</v>
      </c>
    </row>
    <row r="10701" spans="1:12" x14ac:dyDescent="0.2">
      <c r="A10701" s="1">
        <v>44998</v>
      </c>
      <c r="B10701" t="s">
        <v>5</v>
      </c>
      <c r="C10701" s="1">
        <v>44998</v>
      </c>
      <c r="D10701" t="s">
        <v>535</v>
      </c>
      <c r="E10701" t="s">
        <v>41</v>
      </c>
      <c r="F10701" t="s">
        <v>40</v>
      </c>
      <c r="G10701" t="s">
        <v>39</v>
      </c>
      <c r="H10701" t="s">
        <v>0</v>
      </c>
      <c r="I10701">
        <f>MONTH(Table6[[#This Row],[Loan Date]])</f>
        <v>3</v>
      </c>
      <c r="J10701" t="str">
        <f>_xlfn.XLOOKUP(Table6[[#This Row],[Numeric Month]],$N$5:$N$11,$O$5:$O$11)</f>
        <v>Mar</v>
      </c>
      <c r="K10701" t="str">
        <f>_xlfn.XLOOKUP(Table6[[#This Row],[Loan Date]],$Q$5:$Q$152,$R$5:$R$152)</f>
        <v>Monday</v>
      </c>
      <c r="L10701" t="str">
        <f>_xlfn.XLOOKUP(Table6[[#This Row],[Loan Date]],$Q$5:$Q$152,$S$5:$S$152)</f>
        <v>Week 10</v>
      </c>
    </row>
    <row r="10702" spans="1:12" x14ac:dyDescent="0.2">
      <c r="A10702" s="1">
        <v>44998</v>
      </c>
      <c r="B10702" t="s">
        <v>7</v>
      </c>
      <c r="C10702" s="1">
        <v>45005</v>
      </c>
      <c r="D10702" t="s">
        <v>269</v>
      </c>
      <c r="E10702" t="s">
        <v>52</v>
      </c>
      <c r="F10702" t="s">
        <v>51</v>
      </c>
      <c r="G10702" t="s">
        <v>1</v>
      </c>
      <c r="H10702" t="s">
        <v>0</v>
      </c>
      <c r="I10702">
        <f>MONTH(Table6[[#This Row],[Loan Date]])</f>
        <v>3</v>
      </c>
      <c r="J10702" t="str">
        <f>_xlfn.XLOOKUP(Table6[[#This Row],[Numeric Month]],$N$5:$N$11,$O$5:$O$11)</f>
        <v>Mar</v>
      </c>
      <c r="K10702" t="str">
        <f>_xlfn.XLOOKUP(Table6[[#This Row],[Loan Date]],$Q$5:$Q$152,$R$5:$R$152)</f>
        <v>Monday</v>
      </c>
      <c r="L10702" t="str">
        <f>_xlfn.XLOOKUP(Table6[[#This Row],[Loan Date]],$Q$5:$Q$152,$S$5:$S$152)</f>
        <v>Week 10</v>
      </c>
    </row>
    <row r="10703" spans="1:12" x14ac:dyDescent="0.2">
      <c r="A10703" s="1">
        <v>44998</v>
      </c>
      <c r="B10703" t="s">
        <v>7</v>
      </c>
      <c r="C10703" s="1">
        <v>44998</v>
      </c>
      <c r="D10703" t="s">
        <v>115</v>
      </c>
      <c r="E10703" t="s">
        <v>23</v>
      </c>
      <c r="F10703" t="s">
        <v>23</v>
      </c>
      <c r="G10703" t="s">
        <v>20</v>
      </c>
      <c r="H10703" t="s">
        <v>0</v>
      </c>
      <c r="I10703">
        <f>MONTH(Table6[[#This Row],[Loan Date]])</f>
        <v>3</v>
      </c>
      <c r="J10703" t="str">
        <f>_xlfn.XLOOKUP(Table6[[#This Row],[Numeric Month]],$N$5:$N$11,$O$5:$O$11)</f>
        <v>Mar</v>
      </c>
      <c r="K10703" t="str">
        <f>_xlfn.XLOOKUP(Table6[[#This Row],[Loan Date]],$Q$5:$Q$152,$R$5:$R$152)</f>
        <v>Monday</v>
      </c>
      <c r="L10703" t="str">
        <f>_xlfn.XLOOKUP(Table6[[#This Row],[Loan Date]],$Q$5:$Q$152,$S$5:$S$152)</f>
        <v>Week 10</v>
      </c>
    </row>
    <row r="10704" spans="1:12" x14ac:dyDescent="0.2">
      <c r="A10704" s="1">
        <v>44998</v>
      </c>
      <c r="B10704" t="s">
        <v>7</v>
      </c>
      <c r="C10704" s="1">
        <v>45012</v>
      </c>
      <c r="D10704" t="s">
        <v>534</v>
      </c>
      <c r="E10704" t="s">
        <v>3</v>
      </c>
      <c r="F10704" t="s">
        <v>2</v>
      </c>
      <c r="G10704" t="s">
        <v>1</v>
      </c>
      <c r="H10704" t="s">
        <v>0</v>
      </c>
      <c r="I10704">
        <f>MONTH(Table6[[#This Row],[Loan Date]])</f>
        <v>3</v>
      </c>
      <c r="J10704" t="str">
        <f>_xlfn.XLOOKUP(Table6[[#This Row],[Numeric Month]],$N$5:$N$11,$O$5:$O$11)</f>
        <v>Mar</v>
      </c>
      <c r="K10704" t="str">
        <f>_xlfn.XLOOKUP(Table6[[#This Row],[Loan Date]],$Q$5:$Q$152,$R$5:$R$152)</f>
        <v>Monday</v>
      </c>
      <c r="L10704" t="str">
        <f>_xlfn.XLOOKUP(Table6[[#This Row],[Loan Date]],$Q$5:$Q$152,$S$5:$S$152)</f>
        <v>Week 10</v>
      </c>
    </row>
    <row r="10705" spans="1:12" x14ac:dyDescent="0.2">
      <c r="A10705" s="1">
        <v>44998</v>
      </c>
      <c r="B10705" t="s">
        <v>5</v>
      </c>
      <c r="C10705" s="1">
        <v>45005</v>
      </c>
      <c r="D10705" t="s">
        <v>378</v>
      </c>
      <c r="E10705" t="s">
        <v>52</v>
      </c>
      <c r="F10705" t="s">
        <v>51</v>
      </c>
      <c r="G10705" t="s">
        <v>1</v>
      </c>
      <c r="H10705" t="s">
        <v>0</v>
      </c>
      <c r="I10705">
        <f>MONTH(Table6[[#This Row],[Loan Date]])</f>
        <v>3</v>
      </c>
      <c r="J10705" t="str">
        <f>_xlfn.XLOOKUP(Table6[[#This Row],[Numeric Month]],$N$5:$N$11,$O$5:$O$11)</f>
        <v>Mar</v>
      </c>
      <c r="K10705" t="str">
        <f>_xlfn.XLOOKUP(Table6[[#This Row],[Loan Date]],$Q$5:$Q$152,$R$5:$R$152)</f>
        <v>Monday</v>
      </c>
      <c r="L10705" t="str">
        <f>_xlfn.XLOOKUP(Table6[[#This Row],[Loan Date]],$Q$5:$Q$152,$S$5:$S$152)</f>
        <v>Week 10</v>
      </c>
    </row>
    <row r="10706" spans="1:12" x14ac:dyDescent="0.2">
      <c r="A10706" s="1">
        <v>44998</v>
      </c>
      <c r="B10706" t="s">
        <v>7</v>
      </c>
      <c r="C10706" s="1">
        <v>44998</v>
      </c>
      <c r="D10706" t="s">
        <v>533</v>
      </c>
      <c r="E10706" t="s">
        <v>162</v>
      </c>
      <c r="F10706" t="s">
        <v>162</v>
      </c>
      <c r="G10706" t="s">
        <v>11</v>
      </c>
      <c r="H10706" t="s">
        <v>0</v>
      </c>
      <c r="I10706">
        <f>MONTH(Table6[[#This Row],[Loan Date]])</f>
        <v>3</v>
      </c>
      <c r="J10706" t="str">
        <f>_xlfn.XLOOKUP(Table6[[#This Row],[Numeric Month]],$N$5:$N$11,$O$5:$O$11)</f>
        <v>Mar</v>
      </c>
      <c r="K10706" t="str">
        <f>_xlfn.XLOOKUP(Table6[[#This Row],[Loan Date]],$Q$5:$Q$152,$R$5:$R$152)</f>
        <v>Monday</v>
      </c>
      <c r="L10706" t="str">
        <f>_xlfn.XLOOKUP(Table6[[#This Row],[Loan Date]],$Q$5:$Q$152,$S$5:$S$152)</f>
        <v>Week 10</v>
      </c>
    </row>
    <row r="10707" spans="1:12" x14ac:dyDescent="0.2">
      <c r="A10707" s="1">
        <v>44998</v>
      </c>
      <c r="B10707" t="s">
        <v>7</v>
      </c>
      <c r="C10707" s="1">
        <v>45012</v>
      </c>
      <c r="D10707" t="s">
        <v>532</v>
      </c>
      <c r="E10707" t="s">
        <v>3</v>
      </c>
      <c r="F10707" t="s">
        <v>2</v>
      </c>
      <c r="G10707" t="s">
        <v>1</v>
      </c>
      <c r="H10707" t="s">
        <v>0</v>
      </c>
      <c r="I10707">
        <f>MONTH(Table6[[#This Row],[Loan Date]])</f>
        <v>3</v>
      </c>
      <c r="J10707" t="str">
        <f>_xlfn.XLOOKUP(Table6[[#This Row],[Numeric Month]],$N$5:$N$11,$O$5:$O$11)</f>
        <v>Mar</v>
      </c>
      <c r="K10707" t="str">
        <f>_xlfn.XLOOKUP(Table6[[#This Row],[Loan Date]],$Q$5:$Q$152,$R$5:$R$152)</f>
        <v>Monday</v>
      </c>
      <c r="L10707" t="str">
        <f>_xlfn.XLOOKUP(Table6[[#This Row],[Loan Date]],$Q$5:$Q$152,$S$5:$S$152)</f>
        <v>Week 10</v>
      </c>
    </row>
    <row r="10708" spans="1:12" x14ac:dyDescent="0.2">
      <c r="A10708" s="1">
        <v>44998</v>
      </c>
      <c r="B10708" t="s">
        <v>7</v>
      </c>
      <c r="C10708" s="1">
        <v>44998</v>
      </c>
      <c r="D10708" t="s">
        <v>138</v>
      </c>
      <c r="E10708" t="s">
        <v>37</v>
      </c>
      <c r="F10708" t="s">
        <v>37</v>
      </c>
      <c r="G10708" t="s">
        <v>20</v>
      </c>
      <c r="H10708" t="s">
        <v>0</v>
      </c>
      <c r="I10708">
        <f>MONTH(Table6[[#This Row],[Loan Date]])</f>
        <v>3</v>
      </c>
      <c r="J10708" t="str">
        <f>_xlfn.XLOOKUP(Table6[[#This Row],[Numeric Month]],$N$5:$N$11,$O$5:$O$11)</f>
        <v>Mar</v>
      </c>
      <c r="K10708" t="str">
        <f>_xlfn.XLOOKUP(Table6[[#This Row],[Loan Date]],$Q$5:$Q$152,$R$5:$R$152)</f>
        <v>Monday</v>
      </c>
      <c r="L10708" t="str">
        <f>_xlfn.XLOOKUP(Table6[[#This Row],[Loan Date]],$Q$5:$Q$152,$S$5:$S$152)</f>
        <v>Week 10</v>
      </c>
    </row>
    <row r="10709" spans="1:12" x14ac:dyDescent="0.2">
      <c r="A10709" s="1">
        <v>44998</v>
      </c>
      <c r="B10709" t="s">
        <v>7</v>
      </c>
      <c r="C10709" s="1">
        <v>44998</v>
      </c>
      <c r="D10709" t="s">
        <v>531</v>
      </c>
      <c r="E10709" t="s">
        <v>148</v>
      </c>
      <c r="F10709" t="s">
        <v>147</v>
      </c>
      <c r="G10709" t="s">
        <v>20</v>
      </c>
      <c r="H10709" t="s">
        <v>0</v>
      </c>
      <c r="I10709">
        <f>MONTH(Table6[[#This Row],[Loan Date]])</f>
        <v>3</v>
      </c>
      <c r="J10709" t="str">
        <f>_xlfn.XLOOKUP(Table6[[#This Row],[Numeric Month]],$N$5:$N$11,$O$5:$O$11)</f>
        <v>Mar</v>
      </c>
      <c r="K10709" t="str">
        <f>_xlfn.XLOOKUP(Table6[[#This Row],[Loan Date]],$Q$5:$Q$152,$R$5:$R$152)</f>
        <v>Monday</v>
      </c>
      <c r="L10709" t="str">
        <f>_xlfn.XLOOKUP(Table6[[#This Row],[Loan Date]],$Q$5:$Q$152,$S$5:$S$152)</f>
        <v>Week 10</v>
      </c>
    </row>
    <row r="10710" spans="1:12" x14ac:dyDescent="0.2">
      <c r="A10710" s="1">
        <v>44998</v>
      </c>
      <c r="B10710" t="s">
        <v>7</v>
      </c>
      <c r="C10710" s="1">
        <v>44998</v>
      </c>
      <c r="D10710" t="s">
        <v>530</v>
      </c>
      <c r="E10710" t="s">
        <v>113</v>
      </c>
      <c r="F10710" t="s">
        <v>113</v>
      </c>
      <c r="G10710" t="s">
        <v>20</v>
      </c>
      <c r="H10710" t="s">
        <v>0</v>
      </c>
      <c r="I10710">
        <f>MONTH(Table6[[#This Row],[Loan Date]])</f>
        <v>3</v>
      </c>
      <c r="J10710" t="str">
        <f>_xlfn.XLOOKUP(Table6[[#This Row],[Numeric Month]],$N$5:$N$11,$O$5:$O$11)</f>
        <v>Mar</v>
      </c>
      <c r="K10710" t="str">
        <f>_xlfn.XLOOKUP(Table6[[#This Row],[Loan Date]],$Q$5:$Q$152,$R$5:$R$152)</f>
        <v>Monday</v>
      </c>
      <c r="L10710" t="str">
        <f>_xlfn.XLOOKUP(Table6[[#This Row],[Loan Date]],$Q$5:$Q$152,$S$5:$S$152)</f>
        <v>Week 10</v>
      </c>
    </row>
    <row r="10711" spans="1:12" x14ac:dyDescent="0.2">
      <c r="A10711" s="1">
        <v>44998</v>
      </c>
      <c r="B10711" t="s">
        <v>7</v>
      </c>
      <c r="C10711" s="1">
        <v>44998</v>
      </c>
      <c r="D10711" t="s">
        <v>24</v>
      </c>
      <c r="E10711" t="s">
        <v>23</v>
      </c>
      <c r="F10711" t="s">
        <v>23</v>
      </c>
      <c r="G10711" t="s">
        <v>20</v>
      </c>
      <c r="H10711" t="s">
        <v>0</v>
      </c>
      <c r="I10711">
        <f>MONTH(Table6[[#This Row],[Loan Date]])</f>
        <v>3</v>
      </c>
      <c r="J10711" t="str">
        <f>_xlfn.XLOOKUP(Table6[[#This Row],[Numeric Month]],$N$5:$N$11,$O$5:$O$11)</f>
        <v>Mar</v>
      </c>
      <c r="K10711" t="str">
        <f>_xlfn.XLOOKUP(Table6[[#This Row],[Loan Date]],$Q$5:$Q$152,$R$5:$R$152)</f>
        <v>Monday</v>
      </c>
      <c r="L10711" t="str">
        <f>_xlfn.XLOOKUP(Table6[[#This Row],[Loan Date]],$Q$5:$Q$152,$S$5:$S$152)</f>
        <v>Week 10</v>
      </c>
    </row>
    <row r="10712" spans="1:12" x14ac:dyDescent="0.2">
      <c r="A10712" s="1">
        <v>44998</v>
      </c>
      <c r="B10712" t="s">
        <v>7</v>
      </c>
      <c r="C10712" s="1">
        <v>44998</v>
      </c>
      <c r="D10712" t="s">
        <v>120</v>
      </c>
      <c r="E10712" t="s">
        <v>37</v>
      </c>
      <c r="F10712" t="s">
        <v>37</v>
      </c>
      <c r="G10712" t="s">
        <v>20</v>
      </c>
      <c r="H10712" t="s">
        <v>0</v>
      </c>
      <c r="I10712">
        <f>MONTH(Table6[[#This Row],[Loan Date]])</f>
        <v>3</v>
      </c>
      <c r="J10712" t="str">
        <f>_xlfn.XLOOKUP(Table6[[#This Row],[Numeric Month]],$N$5:$N$11,$O$5:$O$11)</f>
        <v>Mar</v>
      </c>
      <c r="K10712" t="str">
        <f>_xlfn.XLOOKUP(Table6[[#This Row],[Loan Date]],$Q$5:$Q$152,$R$5:$R$152)</f>
        <v>Monday</v>
      </c>
      <c r="L10712" t="str">
        <f>_xlfn.XLOOKUP(Table6[[#This Row],[Loan Date]],$Q$5:$Q$152,$S$5:$S$152)</f>
        <v>Week 10</v>
      </c>
    </row>
    <row r="10713" spans="1:12" x14ac:dyDescent="0.2">
      <c r="A10713" s="1">
        <v>44998</v>
      </c>
      <c r="B10713" t="s">
        <v>7</v>
      </c>
      <c r="C10713" s="1">
        <v>44998</v>
      </c>
      <c r="D10713" t="s">
        <v>529</v>
      </c>
      <c r="E10713" t="s">
        <v>148</v>
      </c>
      <c r="F10713" t="s">
        <v>147</v>
      </c>
      <c r="G10713" t="s">
        <v>20</v>
      </c>
      <c r="H10713" t="s">
        <v>0</v>
      </c>
      <c r="I10713">
        <f>MONTH(Table6[[#This Row],[Loan Date]])</f>
        <v>3</v>
      </c>
      <c r="J10713" t="str">
        <f>_xlfn.XLOOKUP(Table6[[#This Row],[Numeric Month]],$N$5:$N$11,$O$5:$O$11)</f>
        <v>Mar</v>
      </c>
      <c r="K10713" t="str">
        <f>_xlfn.XLOOKUP(Table6[[#This Row],[Loan Date]],$Q$5:$Q$152,$R$5:$R$152)</f>
        <v>Monday</v>
      </c>
      <c r="L10713" t="str">
        <f>_xlfn.XLOOKUP(Table6[[#This Row],[Loan Date]],$Q$5:$Q$152,$S$5:$S$152)</f>
        <v>Week 10</v>
      </c>
    </row>
    <row r="10714" spans="1:12" x14ac:dyDescent="0.2">
      <c r="A10714" s="1">
        <v>44998</v>
      </c>
      <c r="B10714" t="s">
        <v>7</v>
      </c>
      <c r="C10714" s="1">
        <v>44998</v>
      </c>
      <c r="D10714" t="s">
        <v>55</v>
      </c>
      <c r="E10714" t="s">
        <v>37</v>
      </c>
      <c r="F10714" t="s">
        <v>37</v>
      </c>
      <c r="G10714" t="s">
        <v>20</v>
      </c>
      <c r="H10714" t="s">
        <v>0</v>
      </c>
      <c r="I10714">
        <f>MONTH(Table6[[#This Row],[Loan Date]])</f>
        <v>3</v>
      </c>
      <c r="J10714" t="str">
        <f>_xlfn.XLOOKUP(Table6[[#This Row],[Numeric Month]],$N$5:$N$11,$O$5:$O$11)</f>
        <v>Mar</v>
      </c>
      <c r="K10714" t="str">
        <f>_xlfn.XLOOKUP(Table6[[#This Row],[Loan Date]],$Q$5:$Q$152,$R$5:$R$152)</f>
        <v>Monday</v>
      </c>
      <c r="L10714" t="str">
        <f>_xlfn.XLOOKUP(Table6[[#This Row],[Loan Date]],$Q$5:$Q$152,$S$5:$S$152)</f>
        <v>Week 10</v>
      </c>
    </row>
    <row r="10715" spans="1:12" x14ac:dyDescent="0.2">
      <c r="A10715" s="1">
        <v>44998</v>
      </c>
      <c r="B10715" t="s">
        <v>5</v>
      </c>
      <c r="C10715" s="1">
        <v>45012</v>
      </c>
      <c r="D10715" t="s">
        <v>528</v>
      </c>
      <c r="E10715" t="s">
        <v>52</v>
      </c>
      <c r="F10715" t="s">
        <v>51</v>
      </c>
      <c r="G10715" t="s">
        <v>1</v>
      </c>
      <c r="H10715" t="s">
        <v>0</v>
      </c>
      <c r="I10715">
        <f>MONTH(Table6[[#This Row],[Loan Date]])</f>
        <v>3</v>
      </c>
      <c r="J10715" t="str">
        <f>_xlfn.XLOOKUP(Table6[[#This Row],[Numeric Month]],$N$5:$N$11,$O$5:$O$11)</f>
        <v>Mar</v>
      </c>
      <c r="K10715" t="str">
        <f>_xlfn.XLOOKUP(Table6[[#This Row],[Loan Date]],$Q$5:$Q$152,$R$5:$R$152)</f>
        <v>Monday</v>
      </c>
      <c r="L10715" t="str">
        <f>_xlfn.XLOOKUP(Table6[[#This Row],[Loan Date]],$Q$5:$Q$152,$S$5:$S$152)</f>
        <v>Week 10</v>
      </c>
    </row>
    <row r="10716" spans="1:12" x14ac:dyDescent="0.2">
      <c r="A10716" s="1">
        <v>44998</v>
      </c>
      <c r="B10716" t="s">
        <v>7</v>
      </c>
      <c r="C10716" s="1">
        <v>45005</v>
      </c>
      <c r="D10716" t="s">
        <v>527</v>
      </c>
      <c r="E10716" t="s">
        <v>15</v>
      </c>
      <c r="F10716" t="s">
        <v>14</v>
      </c>
      <c r="G10716" t="s">
        <v>1</v>
      </c>
      <c r="H10716" t="s">
        <v>0</v>
      </c>
      <c r="I10716">
        <f>MONTH(Table6[[#This Row],[Loan Date]])</f>
        <v>3</v>
      </c>
      <c r="J10716" t="str">
        <f>_xlfn.XLOOKUP(Table6[[#This Row],[Numeric Month]],$N$5:$N$11,$O$5:$O$11)</f>
        <v>Mar</v>
      </c>
      <c r="K10716" t="str">
        <f>_xlfn.XLOOKUP(Table6[[#This Row],[Loan Date]],$Q$5:$Q$152,$R$5:$R$152)</f>
        <v>Monday</v>
      </c>
      <c r="L10716" t="str">
        <f>_xlfn.XLOOKUP(Table6[[#This Row],[Loan Date]],$Q$5:$Q$152,$S$5:$S$152)</f>
        <v>Week 10</v>
      </c>
    </row>
    <row r="10717" spans="1:12" x14ac:dyDescent="0.2">
      <c r="A10717" s="1">
        <v>44998</v>
      </c>
      <c r="B10717" t="s">
        <v>7</v>
      </c>
      <c r="C10717" s="1">
        <v>44998</v>
      </c>
      <c r="D10717" t="s">
        <v>152</v>
      </c>
      <c r="E10717" t="s">
        <v>37</v>
      </c>
      <c r="F10717" t="s">
        <v>37</v>
      </c>
      <c r="G10717" t="s">
        <v>20</v>
      </c>
      <c r="H10717" t="s">
        <v>0</v>
      </c>
      <c r="I10717">
        <f>MONTH(Table6[[#This Row],[Loan Date]])</f>
        <v>3</v>
      </c>
      <c r="J10717" t="str">
        <f>_xlfn.XLOOKUP(Table6[[#This Row],[Numeric Month]],$N$5:$N$11,$O$5:$O$11)</f>
        <v>Mar</v>
      </c>
      <c r="K10717" t="str">
        <f>_xlfn.XLOOKUP(Table6[[#This Row],[Loan Date]],$Q$5:$Q$152,$R$5:$R$152)</f>
        <v>Monday</v>
      </c>
      <c r="L10717" t="str">
        <f>_xlfn.XLOOKUP(Table6[[#This Row],[Loan Date]],$Q$5:$Q$152,$S$5:$S$152)</f>
        <v>Week 10</v>
      </c>
    </row>
    <row r="10718" spans="1:12" x14ac:dyDescent="0.2">
      <c r="A10718" s="1">
        <v>44998</v>
      </c>
      <c r="B10718" t="s">
        <v>7</v>
      </c>
      <c r="C10718" s="1">
        <v>44998</v>
      </c>
      <c r="D10718" t="s">
        <v>472</v>
      </c>
      <c r="E10718" t="s">
        <v>37</v>
      </c>
      <c r="F10718" t="s">
        <v>37</v>
      </c>
      <c r="G10718" t="s">
        <v>20</v>
      </c>
      <c r="H10718" t="s">
        <v>0</v>
      </c>
      <c r="I10718">
        <f>MONTH(Table6[[#This Row],[Loan Date]])</f>
        <v>3</v>
      </c>
      <c r="J10718" t="str">
        <f>_xlfn.XLOOKUP(Table6[[#This Row],[Numeric Month]],$N$5:$N$11,$O$5:$O$11)</f>
        <v>Mar</v>
      </c>
      <c r="K10718" t="str">
        <f>_xlfn.XLOOKUP(Table6[[#This Row],[Loan Date]],$Q$5:$Q$152,$R$5:$R$152)</f>
        <v>Monday</v>
      </c>
      <c r="L10718" t="str">
        <f>_xlfn.XLOOKUP(Table6[[#This Row],[Loan Date]],$Q$5:$Q$152,$S$5:$S$152)</f>
        <v>Week 10</v>
      </c>
    </row>
    <row r="10719" spans="1:12" x14ac:dyDescent="0.2">
      <c r="A10719" s="1">
        <v>44998</v>
      </c>
      <c r="B10719" t="s">
        <v>7</v>
      </c>
      <c r="C10719" s="1">
        <v>45005</v>
      </c>
      <c r="D10719" t="s">
        <v>526</v>
      </c>
      <c r="E10719" t="s">
        <v>3</v>
      </c>
      <c r="F10719" t="s">
        <v>2</v>
      </c>
      <c r="G10719" t="s">
        <v>1</v>
      </c>
      <c r="H10719" t="s">
        <v>0</v>
      </c>
      <c r="I10719">
        <f>MONTH(Table6[[#This Row],[Loan Date]])</f>
        <v>3</v>
      </c>
      <c r="J10719" t="str">
        <f>_xlfn.XLOOKUP(Table6[[#This Row],[Numeric Month]],$N$5:$N$11,$O$5:$O$11)</f>
        <v>Mar</v>
      </c>
      <c r="K10719" t="str">
        <f>_xlfn.XLOOKUP(Table6[[#This Row],[Loan Date]],$Q$5:$Q$152,$R$5:$R$152)</f>
        <v>Monday</v>
      </c>
      <c r="L10719" t="str">
        <f>_xlfn.XLOOKUP(Table6[[#This Row],[Loan Date]],$Q$5:$Q$152,$S$5:$S$152)</f>
        <v>Week 10</v>
      </c>
    </row>
    <row r="10720" spans="1:12" x14ac:dyDescent="0.2">
      <c r="A10720" s="1">
        <v>44998</v>
      </c>
      <c r="B10720" t="s">
        <v>7</v>
      </c>
      <c r="C10720" s="1">
        <v>45008</v>
      </c>
      <c r="D10720" t="s">
        <v>525</v>
      </c>
      <c r="E10720" t="s">
        <v>3</v>
      </c>
      <c r="F10720" t="s">
        <v>2</v>
      </c>
      <c r="G10720" t="s">
        <v>1</v>
      </c>
      <c r="H10720" t="s">
        <v>0</v>
      </c>
      <c r="I10720">
        <f>MONTH(Table6[[#This Row],[Loan Date]])</f>
        <v>3</v>
      </c>
      <c r="J10720" t="str">
        <f>_xlfn.XLOOKUP(Table6[[#This Row],[Numeric Month]],$N$5:$N$11,$O$5:$O$11)</f>
        <v>Mar</v>
      </c>
      <c r="K10720" t="str">
        <f>_xlfn.XLOOKUP(Table6[[#This Row],[Loan Date]],$Q$5:$Q$152,$R$5:$R$152)</f>
        <v>Monday</v>
      </c>
      <c r="L10720" t="str">
        <f>_xlfn.XLOOKUP(Table6[[#This Row],[Loan Date]],$Q$5:$Q$152,$S$5:$S$152)</f>
        <v>Week 10</v>
      </c>
    </row>
    <row r="10721" spans="1:12" x14ac:dyDescent="0.2">
      <c r="A10721" s="1">
        <v>44998</v>
      </c>
      <c r="B10721" t="s">
        <v>7</v>
      </c>
      <c r="C10721" s="1">
        <v>45009</v>
      </c>
      <c r="D10721" t="s">
        <v>524</v>
      </c>
      <c r="E10721" t="s">
        <v>9</v>
      </c>
      <c r="F10721" t="s">
        <v>8</v>
      </c>
      <c r="G10721" t="s">
        <v>1</v>
      </c>
      <c r="H10721" t="s">
        <v>0</v>
      </c>
      <c r="I10721">
        <f>MONTH(Table6[[#This Row],[Loan Date]])</f>
        <v>3</v>
      </c>
      <c r="J10721" t="str">
        <f>_xlfn.XLOOKUP(Table6[[#This Row],[Numeric Month]],$N$5:$N$11,$O$5:$O$11)</f>
        <v>Mar</v>
      </c>
      <c r="K10721" t="str">
        <f>_xlfn.XLOOKUP(Table6[[#This Row],[Loan Date]],$Q$5:$Q$152,$R$5:$R$152)</f>
        <v>Monday</v>
      </c>
      <c r="L10721" t="str">
        <f>_xlfn.XLOOKUP(Table6[[#This Row],[Loan Date]],$Q$5:$Q$152,$S$5:$S$152)</f>
        <v>Week 10</v>
      </c>
    </row>
    <row r="10722" spans="1:12" x14ac:dyDescent="0.2">
      <c r="A10722" s="1">
        <v>44998</v>
      </c>
      <c r="B10722" t="s">
        <v>5</v>
      </c>
      <c r="C10722" s="1">
        <v>44998</v>
      </c>
      <c r="D10722" t="s">
        <v>119</v>
      </c>
      <c r="E10722" t="s">
        <v>21</v>
      </c>
      <c r="F10722" t="s">
        <v>21</v>
      </c>
      <c r="G10722" t="s">
        <v>20</v>
      </c>
      <c r="H10722" t="s">
        <v>0</v>
      </c>
      <c r="I10722">
        <f>MONTH(Table6[[#This Row],[Loan Date]])</f>
        <v>3</v>
      </c>
      <c r="J10722" t="str">
        <f>_xlfn.XLOOKUP(Table6[[#This Row],[Numeric Month]],$N$5:$N$11,$O$5:$O$11)</f>
        <v>Mar</v>
      </c>
      <c r="K10722" t="str">
        <f>_xlfn.XLOOKUP(Table6[[#This Row],[Loan Date]],$Q$5:$Q$152,$R$5:$R$152)</f>
        <v>Monday</v>
      </c>
      <c r="L10722" t="str">
        <f>_xlfn.XLOOKUP(Table6[[#This Row],[Loan Date]],$Q$5:$Q$152,$S$5:$S$152)</f>
        <v>Week 10</v>
      </c>
    </row>
    <row r="10723" spans="1:12" x14ac:dyDescent="0.2">
      <c r="A10723" s="1">
        <v>44998</v>
      </c>
      <c r="B10723" t="s">
        <v>5</v>
      </c>
      <c r="C10723" s="1">
        <v>44998</v>
      </c>
      <c r="D10723" t="s">
        <v>171</v>
      </c>
      <c r="E10723" t="s">
        <v>23</v>
      </c>
      <c r="F10723" t="s">
        <v>23</v>
      </c>
      <c r="G10723" t="s">
        <v>20</v>
      </c>
      <c r="H10723" t="s">
        <v>0</v>
      </c>
      <c r="I10723">
        <f>MONTH(Table6[[#This Row],[Loan Date]])</f>
        <v>3</v>
      </c>
      <c r="J10723" t="str">
        <f>_xlfn.XLOOKUP(Table6[[#This Row],[Numeric Month]],$N$5:$N$11,$O$5:$O$11)</f>
        <v>Mar</v>
      </c>
      <c r="K10723" t="str">
        <f>_xlfn.XLOOKUP(Table6[[#This Row],[Loan Date]],$Q$5:$Q$152,$R$5:$R$152)</f>
        <v>Monday</v>
      </c>
      <c r="L10723" t="str">
        <f>_xlfn.XLOOKUP(Table6[[#This Row],[Loan Date]],$Q$5:$Q$152,$S$5:$S$152)</f>
        <v>Week 10</v>
      </c>
    </row>
    <row r="10724" spans="1:12" x14ac:dyDescent="0.2">
      <c r="A10724" s="1">
        <v>44998</v>
      </c>
      <c r="B10724" t="s">
        <v>5</v>
      </c>
      <c r="C10724" s="1">
        <v>44998</v>
      </c>
      <c r="D10724" t="s">
        <v>523</v>
      </c>
      <c r="E10724" t="s">
        <v>168</v>
      </c>
      <c r="F10724" t="s">
        <v>168</v>
      </c>
      <c r="G10724" t="s">
        <v>20</v>
      </c>
      <c r="H10724" t="s">
        <v>0</v>
      </c>
      <c r="I10724">
        <f>MONTH(Table6[[#This Row],[Loan Date]])</f>
        <v>3</v>
      </c>
      <c r="J10724" t="str">
        <f>_xlfn.XLOOKUP(Table6[[#This Row],[Numeric Month]],$N$5:$N$11,$O$5:$O$11)</f>
        <v>Mar</v>
      </c>
      <c r="K10724" t="str">
        <f>_xlfn.XLOOKUP(Table6[[#This Row],[Loan Date]],$Q$5:$Q$152,$R$5:$R$152)</f>
        <v>Monday</v>
      </c>
      <c r="L10724" t="str">
        <f>_xlfn.XLOOKUP(Table6[[#This Row],[Loan Date]],$Q$5:$Q$152,$S$5:$S$152)</f>
        <v>Week 10</v>
      </c>
    </row>
    <row r="10725" spans="1:12" x14ac:dyDescent="0.2">
      <c r="A10725" s="1">
        <v>44998</v>
      </c>
      <c r="B10725" t="s">
        <v>5</v>
      </c>
      <c r="C10725" s="1">
        <v>44998</v>
      </c>
      <c r="D10725" t="s">
        <v>25</v>
      </c>
      <c r="E10725" t="s">
        <v>21</v>
      </c>
      <c r="F10725" t="s">
        <v>21</v>
      </c>
      <c r="G10725" t="s">
        <v>20</v>
      </c>
      <c r="H10725" t="s">
        <v>0</v>
      </c>
      <c r="I10725">
        <f>MONTH(Table6[[#This Row],[Loan Date]])</f>
        <v>3</v>
      </c>
      <c r="J10725" t="str">
        <f>_xlfn.XLOOKUP(Table6[[#This Row],[Numeric Month]],$N$5:$N$11,$O$5:$O$11)</f>
        <v>Mar</v>
      </c>
      <c r="K10725" t="str">
        <f>_xlfn.XLOOKUP(Table6[[#This Row],[Loan Date]],$Q$5:$Q$152,$R$5:$R$152)</f>
        <v>Monday</v>
      </c>
      <c r="L10725" t="str">
        <f>_xlfn.XLOOKUP(Table6[[#This Row],[Loan Date]],$Q$5:$Q$152,$S$5:$S$152)</f>
        <v>Week 10</v>
      </c>
    </row>
    <row r="10726" spans="1:12" x14ac:dyDescent="0.2">
      <c r="A10726" s="1">
        <v>44998</v>
      </c>
      <c r="B10726" t="s">
        <v>5</v>
      </c>
      <c r="C10726" s="1">
        <v>44998</v>
      </c>
      <c r="D10726" t="s">
        <v>241</v>
      </c>
      <c r="E10726" t="s">
        <v>23</v>
      </c>
      <c r="F10726" t="s">
        <v>23</v>
      </c>
      <c r="G10726" t="s">
        <v>20</v>
      </c>
      <c r="H10726" t="s">
        <v>0</v>
      </c>
      <c r="I10726">
        <f>MONTH(Table6[[#This Row],[Loan Date]])</f>
        <v>3</v>
      </c>
      <c r="J10726" t="str">
        <f>_xlfn.XLOOKUP(Table6[[#This Row],[Numeric Month]],$N$5:$N$11,$O$5:$O$11)</f>
        <v>Mar</v>
      </c>
      <c r="K10726" t="str">
        <f>_xlfn.XLOOKUP(Table6[[#This Row],[Loan Date]],$Q$5:$Q$152,$R$5:$R$152)</f>
        <v>Monday</v>
      </c>
      <c r="L10726" t="str">
        <f>_xlfn.XLOOKUP(Table6[[#This Row],[Loan Date]],$Q$5:$Q$152,$S$5:$S$152)</f>
        <v>Week 10</v>
      </c>
    </row>
    <row r="10727" spans="1:12" x14ac:dyDescent="0.2">
      <c r="A10727" s="1">
        <v>44998</v>
      </c>
      <c r="B10727" t="s">
        <v>7</v>
      </c>
      <c r="C10727" s="1">
        <v>45005</v>
      </c>
      <c r="D10727" t="s">
        <v>47</v>
      </c>
      <c r="E10727" t="s">
        <v>15</v>
      </c>
      <c r="F10727" t="s">
        <v>14</v>
      </c>
      <c r="G10727" t="s">
        <v>1</v>
      </c>
      <c r="H10727" t="s">
        <v>0</v>
      </c>
      <c r="I10727">
        <f>MONTH(Table6[[#This Row],[Loan Date]])</f>
        <v>3</v>
      </c>
      <c r="J10727" t="str">
        <f>_xlfn.XLOOKUP(Table6[[#This Row],[Numeric Month]],$N$5:$N$11,$O$5:$O$11)</f>
        <v>Mar</v>
      </c>
      <c r="K10727" t="str">
        <f>_xlfn.XLOOKUP(Table6[[#This Row],[Loan Date]],$Q$5:$Q$152,$R$5:$R$152)</f>
        <v>Monday</v>
      </c>
      <c r="L10727" t="str">
        <f>_xlfn.XLOOKUP(Table6[[#This Row],[Loan Date]],$Q$5:$Q$152,$S$5:$S$152)</f>
        <v>Week 10</v>
      </c>
    </row>
    <row r="10728" spans="1:12" x14ac:dyDescent="0.2">
      <c r="A10728" s="1">
        <v>44998</v>
      </c>
      <c r="B10728" t="s">
        <v>7</v>
      </c>
      <c r="C10728" s="1">
        <v>44998</v>
      </c>
      <c r="D10728" t="s">
        <v>165</v>
      </c>
      <c r="E10728" t="s">
        <v>21</v>
      </c>
      <c r="F10728" t="s">
        <v>21</v>
      </c>
      <c r="G10728" t="s">
        <v>20</v>
      </c>
      <c r="H10728" t="s">
        <v>0</v>
      </c>
      <c r="I10728">
        <f>MONTH(Table6[[#This Row],[Loan Date]])</f>
        <v>3</v>
      </c>
      <c r="J10728" t="str">
        <f>_xlfn.XLOOKUP(Table6[[#This Row],[Numeric Month]],$N$5:$N$11,$O$5:$O$11)</f>
        <v>Mar</v>
      </c>
      <c r="K10728" t="str">
        <f>_xlfn.XLOOKUP(Table6[[#This Row],[Loan Date]],$Q$5:$Q$152,$R$5:$R$152)</f>
        <v>Monday</v>
      </c>
      <c r="L10728" t="str">
        <f>_xlfn.XLOOKUP(Table6[[#This Row],[Loan Date]],$Q$5:$Q$152,$S$5:$S$152)</f>
        <v>Week 10</v>
      </c>
    </row>
    <row r="10729" spans="1:12" x14ac:dyDescent="0.2">
      <c r="A10729" s="1">
        <v>44998</v>
      </c>
      <c r="B10729" t="s">
        <v>7</v>
      </c>
      <c r="C10729" s="1">
        <v>44998</v>
      </c>
      <c r="D10729" t="s">
        <v>214</v>
      </c>
      <c r="E10729" t="s">
        <v>23</v>
      </c>
      <c r="F10729" t="s">
        <v>23</v>
      </c>
      <c r="G10729" t="s">
        <v>20</v>
      </c>
      <c r="H10729" t="s">
        <v>0</v>
      </c>
      <c r="I10729">
        <f>MONTH(Table6[[#This Row],[Loan Date]])</f>
        <v>3</v>
      </c>
      <c r="J10729" t="str">
        <f>_xlfn.XLOOKUP(Table6[[#This Row],[Numeric Month]],$N$5:$N$11,$O$5:$O$11)</f>
        <v>Mar</v>
      </c>
      <c r="K10729" t="str">
        <f>_xlfn.XLOOKUP(Table6[[#This Row],[Loan Date]],$Q$5:$Q$152,$R$5:$R$152)</f>
        <v>Monday</v>
      </c>
      <c r="L10729" t="str">
        <f>_xlfn.XLOOKUP(Table6[[#This Row],[Loan Date]],$Q$5:$Q$152,$S$5:$S$152)</f>
        <v>Week 10</v>
      </c>
    </row>
    <row r="10730" spans="1:12" x14ac:dyDescent="0.2">
      <c r="A10730" s="1">
        <v>44998</v>
      </c>
      <c r="B10730" t="s">
        <v>7</v>
      </c>
      <c r="C10730" s="1">
        <v>44998</v>
      </c>
      <c r="D10730" t="s">
        <v>129</v>
      </c>
      <c r="E10730" t="s">
        <v>37</v>
      </c>
      <c r="F10730" t="s">
        <v>37</v>
      </c>
      <c r="G10730" t="s">
        <v>20</v>
      </c>
      <c r="H10730" t="s">
        <v>0</v>
      </c>
      <c r="I10730">
        <f>MONTH(Table6[[#This Row],[Loan Date]])</f>
        <v>3</v>
      </c>
      <c r="J10730" t="str">
        <f>_xlfn.XLOOKUP(Table6[[#This Row],[Numeric Month]],$N$5:$N$11,$O$5:$O$11)</f>
        <v>Mar</v>
      </c>
      <c r="K10730" t="str">
        <f>_xlfn.XLOOKUP(Table6[[#This Row],[Loan Date]],$Q$5:$Q$152,$R$5:$R$152)</f>
        <v>Monday</v>
      </c>
      <c r="L10730" t="str">
        <f>_xlfn.XLOOKUP(Table6[[#This Row],[Loan Date]],$Q$5:$Q$152,$S$5:$S$152)</f>
        <v>Week 10</v>
      </c>
    </row>
    <row r="10731" spans="1:12" x14ac:dyDescent="0.2">
      <c r="A10731" s="1">
        <v>44998</v>
      </c>
      <c r="B10731" t="s">
        <v>5</v>
      </c>
      <c r="C10731" s="1">
        <v>44998</v>
      </c>
      <c r="D10731" t="s">
        <v>336</v>
      </c>
      <c r="E10731" t="s">
        <v>168</v>
      </c>
      <c r="F10731" t="s">
        <v>168</v>
      </c>
      <c r="G10731" t="s">
        <v>20</v>
      </c>
      <c r="H10731" t="s">
        <v>0</v>
      </c>
      <c r="I10731">
        <f>MONTH(Table6[[#This Row],[Loan Date]])</f>
        <v>3</v>
      </c>
      <c r="J10731" t="str">
        <f>_xlfn.XLOOKUP(Table6[[#This Row],[Numeric Month]],$N$5:$N$11,$O$5:$O$11)</f>
        <v>Mar</v>
      </c>
      <c r="K10731" t="str">
        <f>_xlfn.XLOOKUP(Table6[[#This Row],[Loan Date]],$Q$5:$Q$152,$R$5:$R$152)</f>
        <v>Monday</v>
      </c>
      <c r="L10731" t="str">
        <f>_xlfn.XLOOKUP(Table6[[#This Row],[Loan Date]],$Q$5:$Q$152,$S$5:$S$152)</f>
        <v>Week 10</v>
      </c>
    </row>
    <row r="10732" spans="1:12" x14ac:dyDescent="0.2">
      <c r="A10732" s="1">
        <v>44998</v>
      </c>
      <c r="B10732" t="s">
        <v>5</v>
      </c>
      <c r="C10732" s="1">
        <v>44998</v>
      </c>
      <c r="D10732" t="s">
        <v>380</v>
      </c>
      <c r="E10732" t="s">
        <v>21</v>
      </c>
      <c r="F10732" t="s">
        <v>21</v>
      </c>
      <c r="G10732" t="s">
        <v>20</v>
      </c>
      <c r="H10732" t="s">
        <v>0</v>
      </c>
      <c r="I10732">
        <f>MONTH(Table6[[#This Row],[Loan Date]])</f>
        <v>3</v>
      </c>
      <c r="J10732" t="str">
        <f>_xlfn.XLOOKUP(Table6[[#This Row],[Numeric Month]],$N$5:$N$11,$O$5:$O$11)</f>
        <v>Mar</v>
      </c>
      <c r="K10732" t="str">
        <f>_xlfn.XLOOKUP(Table6[[#This Row],[Loan Date]],$Q$5:$Q$152,$R$5:$R$152)</f>
        <v>Monday</v>
      </c>
      <c r="L10732" t="str">
        <f>_xlfn.XLOOKUP(Table6[[#This Row],[Loan Date]],$Q$5:$Q$152,$S$5:$S$152)</f>
        <v>Week 10</v>
      </c>
    </row>
    <row r="10733" spans="1:12" x14ac:dyDescent="0.2">
      <c r="A10733" s="1">
        <v>44998</v>
      </c>
      <c r="B10733" t="s">
        <v>5</v>
      </c>
      <c r="C10733" s="1">
        <v>44998</v>
      </c>
      <c r="D10733" t="s">
        <v>110</v>
      </c>
      <c r="E10733" t="s">
        <v>23</v>
      </c>
      <c r="F10733" t="s">
        <v>23</v>
      </c>
      <c r="G10733" t="s">
        <v>20</v>
      </c>
      <c r="H10733" t="s">
        <v>0</v>
      </c>
      <c r="I10733">
        <f>MONTH(Table6[[#This Row],[Loan Date]])</f>
        <v>3</v>
      </c>
      <c r="J10733" t="str">
        <f>_xlfn.XLOOKUP(Table6[[#This Row],[Numeric Month]],$N$5:$N$11,$O$5:$O$11)</f>
        <v>Mar</v>
      </c>
      <c r="K10733" t="str">
        <f>_xlfn.XLOOKUP(Table6[[#This Row],[Loan Date]],$Q$5:$Q$152,$R$5:$R$152)</f>
        <v>Monday</v>
      </c>
      <c r="L10733" t="str">
        <f>_xlfn.XLOOKUP(Table6[[#This Row],[Loan Date]],$Q$5:$Q$152,$S$5:$S$152)</f>
        <v>Week 10</v>
      </c>
    </row>
    <row r="10734" spans="1:12" x14ac:dyDescent="0.2">
      <c r="A10734" s="1">
        <v>44998</v>
      </c>
      <c r="B10734" t="s">
        <v>35</v>
      </c>
      <c r="C10734" s="1">
        <v>44998</v>
      </c>
      <c r="D10734" t="s">
        <v>258</v>
      </c>
      <c r="E10734" t="s">
        <v>21</v>
      </c>
      <c r="F10734" t="s">
        <v>21</v>
      </c>
      <c r="G10734" t="s">
        <v>20</v>
      </c>
      <c r="H10734" t="s">
        <v>0</v>
      </c>
      <c r="I10734">
        <f>MONTH(Table6[[#This Row],[Loan Date]])</f>
        <v>3</v>
      </c>
      <c r="J10734" t="str">
        <f>_xlfn.XLOOKUP(Table6[[#This Row],[Numeric Month]],$N$5:$N$11,$O$5:$O$11)</f>
        <v>Mar</v>
      </c>
      <c r="K10734" t="str">
        <f>_xlfn.XLOOKUP(Table6[[#This Row],[Loan Date]],$Q$5:$Q$152,$R$5:$R$152)</f>
        <v>Monday</v>
      </c>
      <c r="L10734" t="str">
        <f>_xlfn.XLOOKUP(Table6[[#This Row],[Loan Date]],$Q$5:$Q$152,$S$5:$S$152)</f>
        <v>Week 10</v>
      </c>
    </row>
    <row r="10735" spans="1:12" x14ac:dyDescent="0.2">
      <c r="A10735" s="1">
        <v>44998</v>
      </c>
      <c r="B10735" t="s">
        <v>35</v>
      </c>
      <c r="C10735" s="1">
        <v>44998</v>
      </c>
      <c r="D10735" t="s">
        <v>26</v>
      </c>
      <c r="E10735" t="s">
        <v>23</v>
      </c>
      <c r="F10735" t="s">
        <v>23</v>
      </c>
      <c r="G10735" t="s">
        <v>20</v>
      </c>
      <c r="H10735" t="s">
        <v>0</v>
      </c>
      <c r="I10735">
        <f>MONTH(Table6[[#This Row],[Loan Date]])</f>
        <v>3</v>
      </c>
      <c r="J10735" t="str">
        <f>_xlfn.XLOOKUP(Table6[[#This Row],[Numeric Month]],$N$5:$N$11,$O$5:$O$11)</f>
        <v>Mar</v>
      </c>
      <c r="K10735" t="str">
        <f>_xlfn.XLOOKUP(Table6[[#This Row],[Loan Date]],$Q$5:$Q$152,$R$5:$R$152)</f>
        <v>Monday</v>
      </c>
      <c r="L10735" t="str">
        <f>_xlfn.XLOOKUP(Table6[[#This Row],[Loan Date]],$Q$5:$Q$152,$S$5:$S$152)</f>
        <v>Week 10</v>
      </c>
    </row>
    <row r="10736" spans="1:12" x14ac:dyDescent="0.2">
      <c r="A10736" s="1">
        <v>44998</v>
      </c>
      <c r="B10736" t="s">
        <v>7</v>
      </c>
      <c r="C10736" s="1">
        <v>45005</v>
      </c>
      <c r="D10736" t="s">
        <v>252</v>
      </c>
      <c r="E10736" t="s">
        <v>9</v>
      </c>
      <c r="F10736" t="s">
        <v>8</v>
      </c>
      <c r="G10736" t="s">
        <v>1</v>
      </c>
      <c r="H10736" t="s">
        <v>0</v>
      </c>
      <c r="I10736">
        <f>MONTH(Table6[[#This Row],[Loan Date]])</f>
        <v>3</v>
      </c>
      <c r="J10736" t="str">
        <f>_xlfn.XLOOKUP(Table6[[#This Row],[Numeric Month]],$N$5:$N$11,$O$5:$O$11)</f>
        <v>Mar</v>
      </c>
      <c r="K10736" t="str">
        <f>_xlfn.XLOOKUP(Table6[[#This Row],[Loan Date]],$Q$5:$Q$152,$R$5:$R$152)</f>
        <v>Monday</v>
      </c>
      <c r="L10736" t="str">
        <f>_xlfn.XLOOKUP(Table6[[#This Row],[Loan Date]],$Q$5:$Q$152,$S$5:$S$152)</f>
        <v>Week 10</v>
      </c>
    </row>
    <row r="10737" spans="1:12" x14ac:dyDescent="0.2">
      <c r="A10737" s="1">
        <v>44998</v>
      </c>
      <c r="B10737" t="s">
        <v>107</v>
      </c>
      <c r="C10737" s="1">
        <v>45005</v>
      </c>
      <c r="D10737" t="s">
        <v>496</v>
      </c>
      <c r="E10737" t="s">
        <v>52</v>
      </c>
      <c r="F10737" t="s">
        <v>51</v>
      </c>
      <c r="G10737" t="s">
        <v>1</v>
      </c>
      <c r="H10737" t="s">
        <v>0</v>
      </c>
      <c r="I10737">
        <f>MONTH(Table6[[#This Row],[Loan Date]])</f>
        <v>3</v>
      </c>
      <c r="J10737" t="str">
        <f>_xlfn.XLOOKUP(Table6[[#This Row],[Numeric Month]],$N$5:$N$11,$O$5:$O$11)</f>
        <v>Mar</v>
      </c>
      <c r="K10737" t="str">
        <f>_xlfn.XLOOKUP(Table6[[#This Row],[Loan Date]],$Q$5:$Q$152,$R$5:$R$152)</f>
        <v>Monday</v>
      </c>
      <c r="L10737" t="str">
        <f>_xlfn.XLOOKUP(Table6[[#This Row],[Loan Date]],$Q$5:$Q$152,$S$5:$S$152)</f>
        <v>Week 10</v>
      </c>
    </row>
    <row r="10738" spans="1:12" x14ac:dyDescent="0.2">
      <c r="A10738" s="1">
        <v>44998</v>
      </c>
      <c r="B10738" t="s">
        <v>7</v>
      </c>
      <c r="C10738" s="1">
        <v>44998</v>
      </c>
      <c r="D10738" t="s">
        <v>111</v>
      </c>
      <c r="E10738" t="s">
        <v>21</v>
      </c>
      <c r="F10738" t="s">
        <v>21</v>
      </c>
      <c r="G10738" t="s">
        <v>20</v>
      </c>
      <c r="H10738" t="s">
        <v>0</v>
      </c>
      <c r="I10738">
        <f>MONTH(Table6[[#This Row],[Loan Date]])</f>
        <v>3</v>
      </c>
      <c r="J10738" t="str">
        <f>_xlfn.XLOOKUP(Table6[[#This Row],[Numeric Month]],$N$5:$N$11,$O$5:$O$11)</f>
        <v>Mar</v>
      </c>
      <c r="K10738" t="str">
        <f>_xlfn.XLOOKUP(Table6[[#This Row],[Loan Date]],$Q$5:$Q$152,$R$5:$R$152)</f>
        <v>Monday</v>
      </c>
      <c r="L10738" t="str">
        <f>_xlfn.XLOOKUP(Table6[[#This Row],[Loan Date]],$Q$5:$Q$152,$S$5:$S$152)</f>
        <v>Week 10</v>
      </c>
    </row>
    <row r="10739" spans="1:12" x14ac:dyDescent="0.2">
      <c r="A10739" s="1">
        <v>44998</v>
      </c>
      <c r="B10739" t="s">
        <v>7</v>
      </c>
      <c r="C10739" s="1">
        <v>44998</v>
      </c>
      <c r="D10739" t="s">
        <v>24</v>
      </c>
      <c r="E10739" t="s">
        <v>23</v>
      </c>
      <c r="F10739" t="s">
        <v>23</v>
      </c>
      <c r="G10739" t="s">
        <v>20</v>
      </c>
      <c r="H10739" t="s">
        <v>0</v>
      </c>
      <c r="I10739">
        <f>MONTH(Table6[[#This Row],[Loan Date]])</f>
        <v>3</v>
      </c>
      <c r="J10739" t="str">
        <f>_xlfn.XLOOKUP(Table6[[#This Row],[Numeric Month]],$N$5:$N$11,$O$5:$O$11)</f>
        <v>Mar</v>
      </c>
      <c r="K10739" t="str">
        <f>_xlfn.XLOOKUP(Table6[[#This Row],[Loan Date]],$Q$5:$Q$152,$R$5:$R$152)</f>
        <v>Monday</v>
      </c>
      <c r="L10739" t="str">
        <f>_xlfn.XLOOKUP(Table6[[#This Row],[Loan Date]],$Q$5:$Q$152,$S$5:$S$152)</f>
        <v>Week 10</v>
      </c>
    </row>
    <row r="10740" spans="1:12" x14ac:dyDescent="0.2">
      <c r="A10740" s="1">
        <v>44998</v>
      </c>
      <c r="B10740" t="s">
        <v>7</v>
      </c>
      <c r="C10740" s="1">
        <v>44998</v>
      </c>
      <c r="D10740" t="s">
        <v>103</v>
      </c>
      <c r="E10740" t="s">
        <v>23</v>
      </c>
      <c r="F10740" t="s">
        <v>23</v>
      </c>
      <c r="G10740" t="s">
        <v>20</v>
      </c>
      <c r="H10740" t="s">
        <v>0</v>
      </c>
      <c r="I10740">
        <f>MONTH(Table6[[#This Row],[Loan Date]])</f>
        <v>3</v>
      </c>
      <c r="J10740" t="str">
        <f>_xlfn.XLOOKUP(Table6[[#This Row],[Numeric Month]],$N$5:$N$11,$O$5:$O$11)</f>
        <v>Mar</v>
      </c>
      <c r="K10740" t="str">
        <f>_xlfn.XLOOKUP(Table6[[#This Row],[Loan Date]],$Q$5:$Q$152,$R$5:$R$152)</f>
        <v>Monday</v>
      </c>
      <c r="L10740" t="str">
        <f>_xlfn.XLOOKUP(Table6[[#This Row],[Loan Date]],$Q$5:$Q$152,$S$5:$S$152)</f>
        <v>Week 10</v>
      </c>
    </row>
    <row r="10741" spans="1:12" x14ac:dyDescent="0.2">
      <c r="A10741" s="1">
        <v>44998</v>
      </c>
      <c r="B10741" t="s">
        <v>7</v>
      </c>
      <c r="C10741" s="1">
        <v>44998</v>
      </c>
      <c r="D10741" t="s">
        <v>302</v>
      </c>
      <c r="E10741" t="s">
        <v>23</v>
      </c>
      <c r="F10741" t="s">
        <v>23</v>
      </c>
      <c r="G10741" t="s">
        <v>20</v>
      </c>
      <c r="H10741" t="s">
        <v>0</v>
      </c>
      <c r="I10741">
        <f>MONTH(Table6[[#This Row],[Loan Date]])</f>
        <v>3</v>
      </c>
      <c r="J10741" t="str">
        <f>_xlfn.XLOOKUP(Table6[[#This Row],[Numeric Month]],$N$5:$N$11,$O$5:$O$11)</f>
        <v>Mar</v>
      </c>
      <c r="K10741" t="str">
        <f>_xlfn.XLOOKUP(Table6[[#This Row],[Loan Date]],$Q$5:$Q$152,$R$5:$R$152)</f>
        <v>Monday</v>
      </c>
      <c r="L10741" t="str">
        <f>_xlfn.XLOOKUP(Table6[[#This Row],[Loan Date]],$Q$5:$Q$152,$S$5:$S$152)</f>
        <v>Week 10</v>
      </c>
    </row>
    <row r="10742" spans="1:12" x14ac:dyDescent="0.2">
      <c r="A10742" s="1">
        <v>44998</v>
      </c>
      <c r="B10742" t="s">
        <v>7</v>
      </c>
      <c r="C10742" s="1">
        <v>44998</v>
      </c>
      <c r="D10742" t="s">
        <v>189</v>
      </c>
      <c r="E10742" t="s">
        <v>21</v>
      </c>
      <c r="F10742" t="s">
        <v>21</v>
      </c>
      <c r="G10742" t="s">
        <v>20</v>
      </c>
      <c r="H10742" t="s">
        <v>0</v>
      </c>
      <c r="I10742">
        <f>MONTH(Table6[[#This Row],[Loan Date]])</f>
        <v>3</v>
      </c>
      <c r="J10742" t="str">
        <f>_xlfn.XLOOKUP(Table6[[#This Row],[Numeric Month]],$N$5:$N$11,$O$5:$O$11)</f>
        <v>Mar</v>
      </c>
      <c r="K10742" t="str">
        <f>_xlfn.XLOOKUP(Table6[[#This Row],[Loan Date]],$Q$5:$Q$152,$R$5:$R$152)</f>
        <v>Monday</v>
      </c>
      <c r="L10742" t="str">
        <f>_xlfn.XLOOKUP(Table6[[#This Row],[Loan Date]],$Q$5:$Q$152,$S$5:$S$152)</f>
        <v>Week 10</v>
      </c>
    </row>
    <row r="10743" spans="1:12" x14ac:dyDescent="0.2">
      <c r="A10743" s="1">
        <v>44998</v>
      </c>
      <c r="B10743" t="s">
        <v>7</v>
      </c>
      <c r="C10743" s="1">
        <v>44998</v>
      </c>
      <c r="D10743" t="s">
        <v>97</v>
      </c>
      <c r="E10743" t="s">
        <v>23</v>
      </c>
      <c r="F10743" t="s">
        <v>23</v>
      </c>
      <c r="G10743" t="s">
        <v>20</v>
      </c>
      <c r="H10743" t="s">
        <v>0</v>
      </c>
      <c r="I10743">
        <f>MONTH(Table6[[#This Row],[Loan Date]])</f>
        <v>3</v>
      </c>
      <c r="J10743" t="str">
        <f>_xlfn.XLOOKUP(Table6[[#This Row],[Numeric Month]],$N$5:$N$11,$O$5:$O$11)</f>
        <v>Mar</v>
      </c>
      <c r="K10743" t="str">
        <f>_xlfn.XLOOKUP(Table6[[#This Row],[Loan Date]],$Q$5:$Q$152,$R$5:$R$152)</f>
        <v>Monday</v>
      </c>
      <c r="L10743" t="str">
        <f>_xlfn.XLOOKUP(Table6[[#This Row],[Loan Date]],$Q$5:$Q$152,$S$5:$S$152)</f>
        <v>Week 10</v>
      </c>
    </row>
    <row r="10744" spans="1:12" x14ac:dyDescent="0.2">
      <c r="A10744" s="1">
        <v>44998</v>
      </c>
      <c r="B10744" t="s">
        <v>7</v>
      </c>
      <c r="C10744" s="1">
        <v>44998</v>
      </c>
      <c r="D10744" t="s">
        <v>391</v>
      </c>
      <c r="E10744" t="s">
        <v>65</v>
      </c>
      <c r="F10744" t="s">
        <v>65</v>
      </c>
      <c r="G10744" t="s">
        <v>20</v>
      </c>
      <c r="H10744" t="s">
        <v>0</v>
      </c>
      <c r="I10744">
        <f>MONTH(Table6[[#This Row],[Loan Date]])</f>
        <v>3</v>
      </c>
      <c r="J10744" t="str">
        <f>_xlfn.XLOOKUP(Table6[[#This Row],[Numeric Month]],$N$5:$N$11,$O$5:$O$11)</f>
        <v>Mar</v>
      </c>
      <c r="K10744" t="str">
        <f>_xlfn.XLOOKUP(Table6[[#This Row],[Loan Date]],$Q$5:$Q$152,$R$5:$R$152)</f>
        <v>Monday</v>
      </c>
      <c r="L10744" t="str">
        <f>_xlfn.XLOOKUP(Table6[[#This Row],[Loan Date]],$Q$5:$Q$152,$S$5:$S$152)</f>
        <v>Week 10</v>
      </c>
    </row>
    <row r="10745" spans="1:12" x14ac:dyDescent="0.2">
      <c r="A10745" s="1">
        <v>44998</v>
      </c>
      <c r="B10745" t="s">
        <v>5</v>
      </c>
      <c r="C10745" s="1">
        <v>44998</v>
      </c>
      <c r="D10745" t="s">
        <v>198</v>
      </c>
      <c r="E10745" t="s">
        <v>168</v>
      </c>
      <c r="F10745" t="s">
        <v>168</v>
      </c>
      <c r="G10745" t="s">
        <v>20</v>
      </c>
      <c r="H10745" t="s">
        <v>0</v>
      </c>
      <c r="I10745">
        <f>MONTH(Table6[[#This Row],[Loan Date]])</f>
        <v>3</v>
      </c>
      <c r="J10745" t="str">
        <f>_xlfn.XLOOKUP(Table6[[#This Row],[Numeric Month]],$N$5:$N$11,$O$5:$O$11)</f>
        <v>Mar</v>
      </c>
      <c r="K10745" t="str">
        <f>_xlfn.XLOOKUP(Table6[[#This Row],[Loan Date]],$Q$5:$Q$152,$R$5:$R$152)</f>
        <v>Monday</v>
      </c>
      <c r="L10745" t="str">
        <f>_xlfn.XLOOKUP(Table6[[#This Row],[Loan Date]],$Q$5:$Q$152,$S$5:$S$152)</f>
        <v>Week 10</v>
      </c>
    </row>
    <row r="10746" spans="1:12" x14ac:dyDescent="0.2">
      <c r="A10746" s="1">
        <v>44998</v>
      </c>
      <c r="B10746" t="s">
        <v>5</v>
      </c>
      <c r="C10746" s="1">
        <v>45005</v>
      </c>
      <c r="D10746" t="s">
        <v>522</v>
      </c>
      <c r="E10746" t="s">
        <v>9</v>
      </c>
      <c r="F10746" t="s">
        <v>8</v>
      </c>
      <c r="G10746" t="s">
        <v>1</v>
      </c>
      <c r="H10746" t="s">
        <v>0</v>
      </c>
      <c r="I10746">
        <f>MONTH(Table6[[#This Row],[Loan Date]])</f>
        <v>3</v>
      </c>
      <c r="J10746" t="str">
        <f>_xlfn.XLOOKUP(Table6[[#This Row],[Numeric Month]],$N$5:$N$11,$O$5:$O$11)</f>
        <v>Mar</v>
      </c>
      <c r="K10746" t="str">
        <f>_xlfn.XLOOKUP(Table6[[#This Row],[Loan Date]],$Q$5:$Q$152,$R$5:$R$152)</f>
        <v>Monday</v>
      </c>
      <c r="L10746" t="str">
        <f>_xlfn.XLOOKUP(Table6[[#This Row],[Loan Date]],$Q$5:$Q$152,$S$5:$S$152)</f>
        <v>Week 10</v>
      </c>
    </row>
    <row r="10747" spans="1:12" x14ac:dyDescent="0.2">
      <c r="A10747" s="1">
        <v>44998</v>
      </c>
      <c r="B10747" t="s">
        <v>7</v>
      </c>
      <c r="C10747" s="1">
        <v>44998</v>
      </c>
      <c r="D10747" t="s">
        <v>344</v>
      </c>
      <c r="E10747" t="s">
        <v>49</v>
      </c>
      <c r="F10747" t="s">
        <v>49</v>
      </c>
      <c r="G10747" t="s">
        <v>20</v>
      </c>
      <c r="H10747" t="s">
        <v>0</v>
      </c>
      <c r="I10747">
        <f>MONTH(Table6[[#This Row],[Loan Date]])</f>
        <v>3</v>
      </c>
      <c r="J10747" t="str">
        <f>_xlfn.XLOOKUP(Table6[[#This Row],[Numeric Month]],$N$5:$N$11,$O$5:$O$11)</f>
        <v>Mar</v>
      </c>
      <c r="K10747" t="str">
        <f>_xlfn.XLOOKUP(Table6[[#This Row],[Loan Date]],$Q$5:$Q$152,$R$5:$R$152)</f>
        <v>Monday</v>
      </c>
      <c r="L10747" t="str">
        <f>_xlfn.XLOOKUP(Table6[[#This Row],[Loan Date]],$Q$5:$Q$152,$S$5:$S$152)</f>
        <v>Week 10</v>
      </c>
    </row>
    <row r="10748" spans="1:12" x14ac:dyDescent="0.2">
      <c r="A10748" s="1">
        <v>44998</v>
      </c>
      <c r="B10748" t="s">
        <v>7</v>
      </c>
      <c r="C10748" s="1">
        <v>45012</v>
      </c>
      <c r="D10748" t="s">
        <v>521</v>
      </c>
      <c r="E10748" t="s">
        <v>3</v>
      </c>
      <c r="F10748" t="s">
        <v>2</v>
      </c>
      <c r="G10748" t="s">
        <v>1</v>
      </c>
      <c r="H10748" t="s">
        <v>0</v>
      </c>
      <c r="I10748">
        <f>MONTH(Table6[[#This Row],[Loan Date]])</f>
        <v>3</v>
      </c>
      <c r="J10748" t="str">
        <f>_xlfn.XLOOKUP(Table6[[#This Row],[Numeric Month]],$N$5:$N$11,$O$5:$O$11)</f>
        <v>Mar</v>
      </c>
      <c r="K10748" t="str">
        <f>_xlfn.XLOOKUP(Table6[[#This Row],[Loan Date]],$Q$5:$Q$152,$R$5:$R$152)</f>
        <v>Monday</v>
      </c>
      <c r="L10748" t="str">
        <f>_xlfn.XLOOKUP(Table6[[#This Row],[Loan Date]],$Q$5:$Q$152,$S$5:$S$152)</f>
        <v>Week 10</v>
      </c>
    </row>
    <row r="10749" spans="1:12" x14ac:dyDescent="0.2">
      <c r="A10749" s="1">
        <v>44998</v>
      </c>
      <c r="B10749" t="s">
        <v>7</v>
      </c>
      <c r="C10749" s="1">
        <v>44998</v>
      </c>
      <c r="D10749" t="s">
        <v>29</v>
      </c>
      <c r="E10749" t="s">
        <v>23</v>
      </c>
      <c r="F10749" t="s">
        <v>23</v>
      </c>
      <c r="G10749" t="s">
        <v>20</v>
      </c>
      <c r="H10749" t="s">
        <v>0</v>
      </c>
      <c r="I10749">
        <f>MONTH(Table6[[#This Row],[Loan Date]])</f>
        <v>3</v>
      </c>
      <c r="J10749" t="str">
        <f>_xlfn.XLOOKUP(Table6[[#This Row],[Numeric Month]],$N$5:$N$11,$O$5:$O$11)</f>
        <v>Mar</v>
      </c>
      <c r="K10749" t="str">
        <f>_xlfn.XLOOKUP(Table6[[#This Row],[Loan Date]],$Q$5:$Q$152,$R$5:$R$152)</f>
        <v>Monday</v>
      </c>
      <c r="L10749" t="str">
        <f>_xlfn.XLOOKUP(Table6[[#This Row],[Loan Date]],$Q$5:$Q$152,$S$5:$S$152)</f>
        <v>Week 10</v>
      </c>
    </row>
    <row r="10750" spans="1:12" x14ac:dyDescent="0.2">
      <c r="A10750" s="1">
        <v>44998</v>
      </c>
      <c r="B10750" t="s">
        <v>7</v>
      </c>
      <c r="C10750" s="1">
        <v>44998</v>
      </c>
      <c r="D10750" t="s">
        <v>22</v>
      </c>
      <c r="E10750" t="s">
        <v>21</v>
      </c>
      <c r="F10750" t="s">
        <v>21</v>
      </c>
      <c r="G10750" t="s">
        <v>20</v>
      </c>
      <c r="H10750" t="s">
        <v>0</v>
      </c>
      <c r="I10750">
        <f>MONTH(Table6[[#This Row],[Loan Date]])</f>
        <v>3</v>
      </c>
      <c r="J10750" t="str">
        <f>_xlfn.XLOOKUP(Table6[[#This Row],[Numeric Month]],$N$5:$N$11,$O$5:$O$11)</f>
        <v>Mar</v>
      </c>
      <c r="K10750" t="str">
        <f>_xlfn.XLOOKUP(Table6[[#This Row],[Loan Date]],$Q$5:$Q$152,$R$5:$R$152)</f>
        <v>Monday</v>
      </c>
      <c r="L10750" t="str">
        <f>_xlfn.XLOOKUP(Table6[[#This Row],[Loan Date]],$Q$5:$Q$152,$S$5:$S$152)</f>
        <v>Week 10</v>
      </c>
    </row>
    <row r="10751" spans="1:12" x14ac:dyDescent="0.2">
      <c r="A10751" s="1">
        <v>44998</v>
      </c>
      <c r="B10751" t="s">
        <v>35</v>
      </c>
      <c r="C10751" s="1">
        <v>44998</v>
      </c>
      <c r="D10751" t="s">
        <v>183</v>
      </c>
      <c r="E10751" t="s">
        <v>41</v>
      </c>
      <c r="F10751" t="s">
        <v>40</v>
      </c>
      <c r="G10751" t="s">
        <v>39</v>
      </c>
      <c r="H10751" t="s">
        <v>0</v>
      </c>
      <c r="I10751">
        <f>MONTH(Table6[[#This Row],[Loan Date]])</f>
        <v>3</v>
      </c>
      <c r="J10751" t="str">
        <f>_xlfn.XLOOKUP(Table6[[#This Row],[Numeric Month]],$N$5:$N$11,$O$5:$O$11)</f>
        <v>Mar</v>
      </c>
      <c r="K10751" t="str">
        <f>_xlfn.XLOOKUP(Table6[[#This Row],[Loan Date]],$Q$5:$Q$152,$R$5:$R$152)</f>
        <v>Monday</v>
      </c>
      <c r="L10751" t="str">
        <f>_xlfn.XLOOKUP(Table6[[#This Row],[Loan Date]],$Q$5:$Q$152,$S$5:$S$152)</f>
        <v>Week 10</v>
      </c>
    </row>
    <row r="10752" spans="1:12" x14ac:dyDescent="0.2">
      <c r="A10752" s="1">
        <v>44998</v>
      </c>
      <c r="B10752" t="s">
        <v>7</v>
      </c>
      <c r="C10752" s="1">
        <v>44998</v>
      </c>
      <c r="D10752" t="s">
        <v>380</v>
      </c>
      <c r="E10752" t="s">
        <v>21</v>
      </c>
      <c r="F10752" t="s">
        <v>21</v>
      </c>
      <c r="G10752" t="s">
        <v>20</v>
      </c>
      <c r="H10752" t="s">
        <v>0</v>
      </c>
      <c r="I10752">
        <f>MONTH(Table6[[#This Row],[Loan Date]])</f>
        <v>3</v>
      </c>
      <c r="J10752" t="str">
        <f>_xlfn.XLOOKUP(Table6[[#This Row],[Numeric Month]],$N$5:$N$11,$O$5:$O$11)</f>
        <v>Mar</v>
      </c>
      <c r="K10752" t="str">
        <f>_xlfn.XLOOKUP(Table6[[#This Row],[Loan Date]],$Q$5:$Q$152,$R$5:$R$152)</f>
        <v>Monday</v>
      </c>
      <c r="L10752" t="str">
        <f>_xlfn.XLOOKUP(Table6[[#This Row],[Loan Date]],$Q$5:$Q$152,$S$5:$S$152)</f>
        <v>Week 10</v>
      </c>
    </row>
    <row r="10753" spans="1:12" x14ac:dyDescent="0.2">
      <c r="A10753" s="1">
        <v>44998</v>
      </c>
      <c r="B10753" t="s">
        <v>7</v>
      </c>
      <c r="C10753" s="1">
        <v>44998</v>
      </c>
      <c r="D10753" t="s">
        <v>24</v>
      </c>
      <c r="E10753" t="s">
        <v>23</v>
      </c>
      <c r="F10753" t="s">
        <v>23</v>
      </c>
      <c r="G10753" t="s">
        <v>20</v>
      </c>
      <c r="H10753" t="s">
        <v>0</v>
      </c>
      <c r="I10753">
        <f>MONTH(Table6[[#This Row],[Loan Date]])</f>
        <v>3</v>
      </c>
      <c r="J10753" t="str">
        <f>_xlfn.XLOOKUP(Table6[[#This Row],[Numeric Month]],$N$5:$N$11,$O$5:$O$11)</f>
        <v>Mar</v>
      </c>
      <c r="K10753" t="str">
        <f>_xlfn.XLOOKUP(Table6[[#This Row],[Loan Date]],$Q$5:$Q$152,$R$5:$R$152)</f>
        <v>Monday</v>
      </c>
      <c r="L10753" t="str">
        <f>_xlfn.XLOOKUP(Table6[[#This Row],[Loan Date]],$Q$5:$Q$152,$S$5:$S$152)</f>
        <v>Week 10</v>
      </c>
    </row>
    <row r="10754" spans="1:12" x14ac:dyDescent="0.2">
      <c r="A10754" s="1">
        <v>44998</v>
      </c>
      <c r="B10754" t="s">
        <v>5</v>
      </c>
      <c r="C10754" s="1">
        <v>44998</v>
      </c>
      <c r="D10754" t="s">
        <v>362</v>
      </c>
      <c r="E10754" t="s">
        <v>122</v>
      </c>
      <c r="F10754" t="s">
        <v>122</v>
      </c>
      <c r="G10754" t="s">
        <v>11</v>
      </c>
      <c r="H10754" t="s">
        <v>0</v>
      </c>
      <c r="I10754">
        <f>MONTH(Table6[[#This Row],[Loan Date]])</f>
        <v>3</v>
      </c>
      <c r="J10754" t="str">
        <f>_xlfn.XLOOKUP(Table6[[#This Row],[Numeric Month]],$N$5:$N$11,$O$5:$O$11)</f>
        <v>Mar</v>
      </c>
      <c r="K10754" t="str">
        <f>_xlfn.XLOOKUP(Table6[[#This Row],[Loan Date]],$Q$5:$Q$152,$R$5:$R$152)</f>
        <v>Monday</v>
      </c>
      <c r="L10754" t="str">
        <f>_xlfn.XLOOKUP(Table6[[#This Row],[Loan Date]],$Q$5:$Q$152,$S$5:$S$152)</f>
        <v>Week 10</v>
      </c>
    </row>
    <row r="10755" spans="1:12" x14ac:dyDescent="0.2">
      <c r="A10755" s="1">
        <v>44998</v>
      </c>
      <c r="B10755" t="s">
        <v>5</v>
      </c>
      <c r="C10755" s="1">
        <v>44998</v>
      </c>
      <c r="D10755" t="s">
        <v>286</v>
      </c>
      <c r="E10755" t="s">
        <v>12</v>
      </c>
      <c r="F10755" t="s">
        <v>12</v>
      </c>
      <c r="G10755" t="s">
        <v>11</v>
      </c>
      <c r="H10755" t="s">
        <v>0</v>
      </c>
      <c r="I10755">
        <f>MONTH(Table6[[#This Row],[Loan Date]])</f>
        <v>3</v>
      </c>
      <c r="J10755" t="str">
        <f>_xlfn.XLOOKUP(Table6[[#This Row],[Numeric Month]],$N$5:$N$11,$O$5:$O$11)</f>
        <v>Mar</v>
      </c>
      <c r="K10755" t="str">
        <f>_xlfn.XLOOKUP(Table6[[#This Row],[Loan Date]],$Q$5:$Q$152,$R$5:$R$152)</f>
        <v>Monday</v>
      </c>
      <c r="L10755" t="str">
        <f>_xlfn.XLOOKUP(Table6[[#This Row],[Loan Date]],$Q$5:$Q$152,$S$5:$S$152)</f>
        <v>Week 10</v>
      </c>
    </row>
    <row r="10756" spans="1:12" x14ac:dyDescent="0.2">
      <c r="A10756" s="1">
        <v>44998</v>
      </c>
      <c r="B10756" t="s">
        <v>5</v>
      </c>
      <c r="C10756" s="1">
        <v>45009</v>
      </c>
      <c r="D10756" t="s">
        <v>520</v>
      </c>
      <c r="E10756" t="s">
        <v>3</v>
      </c>
      <c r="F10756" t="s">
        <v>2</v>
      </c>
      <c r="G10756" t="s">
        <v>1</v>
      </c>
      <c r="H10756" t="s">
        <v>0</v>
      </c>
      <c r="I10756">
        <f>MONTH(Table6[[#This Row],[Loan Date]])</f>
        <v>3</v>
      </c>
      <c r="J10756" t="str">
        <f>_xlfn.XLOOKUP(Table6[[#This Row],[Numeric Month]],$N$5:$N$11,$O$5:$O$11)</f>
        <v>Mar</v>
      </c>
      <c r="K10756" t="str">
        <f>_xlfn.XLOOKUP(Table6[[#This Row],[Loan Date]],$Q$5:$Q$152,$R$5:$R$152)</f>
        <v>Monday</v>
      </c>
      <c r="L10756" t="str">
        <f>_xlfn.XLOOKUP(Table6[[#This Row],[Loan Date]],$Q$5:$Q$152,$S$5:$S$152)</f>
        <v>Week 10</v>
      </c>
    </row>
    <row r="10757" spans="1:12" x14ac:dyDescent="0.2">
      <c r="A10757" s="1">
        <v>44998</v>
      </c>
      <c r="B10757" t="s">
        <v>7</v>
      </c>
      <c r="C10757" s="1">
        <v>44998</v>
      </c>
      <c r="D10757" t="s">
        <v>497</v>
      </c>
      <c r="E10757" t="s">
        <v>21</v>
      </c>
      <c r="F10757" t="s">
        <v>21</v>
      </c>
      <c r="G10757" t="s">
        <v>20</v>
      </c>
      <c r="H10757" t="s">
        <v>0</v>
      </c>
      <c r="I10757">
        <f>MONTH(Table6[[#This Row],[Loan Date]])</f>
        <v>3</v>
      </c>
      <c r="J10757" t="str">
        <f>_xlfn.XLOOKUP(Table6[[#This Row],[Numeric Month]],$N$5:$N$11,$O$5:$O$11)</f>
        <v>Mar</v>
      </c>
      <c r="K10757" t="str">
        <f>_xlfn.XLOOKUP(Table6[[#This Row],[Loan Date]],$Q$5:$Q$152,$R$5:$R$152)</f>
        <v>Monday</v>
      </c>
      <c r="L10757" t="str">
        <f>_xlfn.XLOOKUP(Table6[[#This Row],[Loan Date]],$Q$5:$Q$152,$S$5:$S$152)</f>
        <v>Week 10</v>
      </c>
    </row>
    <row r="10758" spans="1:12" x14ac:dyDescent="0.2">
      <c r="A10758" s="1">
        <v>44998</v>
      </c>
      <c r="B10758" t="s">
        <v>7</v>
      </c>
      <c r="C10758" s="1">
        <v>44998</v>
      </c>
      <c r="D10758" t="s">
        <v>30</v>
      </c>
      <c r="E10758" t="s">
        <v>23</v>
      </c>
      <c r="F10758" t="s">
        <v>23</v>
      </c>
      <c r="G10758" t="s">
        <v>20</v>
      </c>
      <c r="H10758" t="s">
        <v>0</v>
      </c>
      <c r="I10758">
        <f>MONTH(Table6[[#This Row],[Loan Date]])</f>
        <v>3</v>
      </c>
      <c r="J10758" t="str">
        <f>_xlfn.XLOOKUP(Table6[[#This Row],[Numeric Month]],$N$5:$N$11,$O$5:$O$11)</f>
        <v>Mar</v>
      </c>
      <c r="K10758" t="str">
        <f>_xlfn.XLOOKUP(Table6[[#This Row],[Loan Date]],$Q$5:$Q$152,$R$5:$R$152)</f>
        <v>Monday</v>
      </c>
      <c r="L10758" t="str">
        <f>_xlfn.XLOOKUP(Table6[[#This Row],[Loan Date]],$Q$5:$Q$152,$S$5:$S$152)</f>
        <v>Week 10</v>
      </c>
    </row>
    <row r="10759" spans="1:12" x14ac:dyDescent="0.2">
      <c r="A10759" s="1">
        <v>44998</v>
      </c>
      <c r="B10759" t="s">
        <v>5</v>
      </c>
      <c r="C10759" s="1">
        <v>45012</v>
      </c>
      <c r="D10759" t="s">
        <v>519</v>
      </c>
      <c r="E10759" t="s">
        <v>15</v>
      </c>
      <c r="F10759" t="s">
        <v>14</v>
      </c>
      <c r="G10759" t="s">
        <v>1</v>
      </c>
      <c r="H10759" t="s">
        <v>0</v>
      </c>
      <c r="I10759">
        <f>MONTH(Table6[[#This Row],[Loan Date]])</f>
        <v>3</v>
      </c>
      <c r="J10759" t="str">
        <f>_xlfn.XLOOKUP(Table6[[#This Row],[Numeric Month]],$N$5:$N$11,$O$5:$O$11)</f>
        <v>Mar</v>
      </c>
      <c r="K10759" t="str">
        <f>_xlfn.XLOOKUP(Table6[[#This Row],[Loan Date]],$Q$5:$Q$152,$R$5:$R$152)</f>
        <v>Monday</v>
      </c>
      <c r="L10759" t="str">
        <f>_xlfn.XLOOKUP(Table6[[#This Row],[Loan Date]],$Q$5:$Q$152,$S$5:$S$152)</f>
        <v>Week 10</v>
      </c>
    </row>
    <row r="10760" spans="1:12" x14ac:dyDescent="0.2">
      <c r="A10760" s="1">
        <v>44998</v>
      </c>
      <c r="B10760" t="s">
        <v>7</v>
      </c>
      <c r="C10760" s="1">
        <v>45012</v>
      </c>
      <c r="D10760" t="s">
        <v>518</v>
      </c>
      <c r="E10760" t="s">
        <v>9</v>
      </c>
      <c r="F10760" t="s">
        <v>8</v>
      </c>
      <c r="G10760" t="s">
        <v>1</v>
      </c>
      <c r="H10760" t="s">
        <v>0</v>
      </c>
      <c r="I10760">
        <f>MONTH(Table6[[#This Row],[Loan Date]])</f>
        <v>3</v>
      </c>
      <c r="J10760" t="str">
        <f>_xlfn.XLOOKUP(Table6[[#This Row],[Numeric Month]],$N$5:$N$11,$O$5:$O$11)</f>
        <v>Mar</v>
      </c>
      <c r="K10760" t="str">
        <f>_xlfn.XLOOKUP(Table6[[#This Row],[Loan Date]],$Q$5:$Q$152,$R$5:$R$152)</f>
        <v>Monday</v>
      </c>
      <c r="L10760" t="str">
        <f>_xlfn.XLOOKUP(Table6[[#This Row],[Loan Date]],$Q$5:$Q$152,$S$5:$S$152)</f>
        <v>Week 10</v>
      </c>
    </row>
    <row r="10761" spans="1:12" x14ac:dyDescent="0.2">
      <c r="A10761" s="1">
        <v>44998</v>
      </c>
      <c r="B10761" t="s">
        <v>7</v>
      </c>
      <c r="C10761" s="1">
        <v>45012</v>
      </c>
      <c r="D10761" t="s">
        <v>517</v>
      </c>
      <c r="E10761" t="s">
        <v>9</v>
      </c>
      <c r="F10761" t="s">
        <v>8</v>
      </c>
      <c r="G10761" t="s">
        <v>1</v>
      </c>
      <c r="H10761" t="s">
        <v>0</v>
      </c>
      <c r="I10761">
        <f>MONTH(Table6[[#This Row],[Loan Date]])</f>
        <v>3</v>
      </c>
      <c r="J10761" t="str">
        <f>_xlfn.XLOOKUP(Table6[[#This Row],[Numeric Month]],$N$5:$N$11,$O$5:$O$11)</f>
        <v>Mar</v>
      </c>
      <c r="K10761" t="str">
        <f>_xlfn.XLOOKUP(Table6[[#This Row],[Loan Date]],$Q$5:$Q$152,$R$5:$R$152)</f>
        <v>Monday</v>
      </c>
      <c r="L10761" t="str">
        <f>_xlfn.XLOOKUP(Table6[[#This Row],[Loan Date]],$Q$5:$Q$152,$S$5:$S$152)</f>
        <v>Week 10</v>
      </c>
    </row>
    <row r="10762" spans="1:12" x14ac:dyDescent="0.2">
      <c r="A10762" s="1">
        <v>44998</v>
      </c>
      <c r="B10762" t="s">
        <v>7</v>
      </c>
      <c r="C10762" s="1">
        <v>44998</v>
      </c>
      <c r="D10762" t="s">
        <v>57</v>
      </c>
      <c r="E10762" t="s">
        <v>37</v>
      </c>
      <c r="F10762" t="s">
        <v>37</v>
      </c>
      <c r="G10762" t="s">
        <v>20</v>
      </c>
      <c r="H10762" t="s">
        <v>0</v>
      </c>
      <c r="I10762">
        <f>MONTH(Table6[[#This Row],[Loan Date]])</f>
        <v>3</v>
      </c>
      <c r="J10762" t="str">
        <f>_xlfn.XLOOKUP(Table6[[#This Row],[Numeric Month]],$N$5:$N$11,$O$5:$O$11)</f>
        <v>Mar</v>
      </c>
      <c r="K10762" t="str">
        <f>_xlfn.XLOOKUP(Table6[[#This Row],[Loan Date]],$Q$5:$Q$152,$R$5:$R$152)</f>
        <v>Monday</v>
      </c>
      <c r="L10762" t="str">
        <f>_xlfn.XLOOKUP(Table6[[#This Row],[Loan Date]],$Q$5:$Q$152,$S$5:$S$152)</f>
        <v>Week 10</v>
      </c>
    </row>
    <row r="10763" spans="1:12" x14ac:dyDescent="0.2">
      <c r="A10763" s="1">
        <v>44998</v>
      </c>
      <c r="B10763" t="s">
        <v>7</v>
      </c>
      <c r="C10763" s="1">
        <v>45012</v>
      </c>
      <c r="D10763" t="s">
        <v>516</v>
      </c>
      <c r="E10763" t="s">
        <v>15</v>
      </c>
      <c r="F10763" t="s">
        <v>14</v>
      </c>
      <c r="G10763" t="s">
        <v>1</v>
      </c>
      <c r="H10763" t="s">
        <v>0</v>
      </c>
      <c r="I10763">
        <f>MONTH(Table6[[#This Row],[Loan Date]])</f>
        <v>3</v>
      </c>
      <c r="J10763" t="str">
        <f>_xlfn.XLOOKUP(Table6[[#This Row],[Numeric Month]],$N$5:$N$11,$O$5:$O$11)</f>
        <v>Mar</v>
      </c>
      <c r="K10763" t="str">
        <f>_xlfn.XLOOKUP(Table6[[#This Row],[Loan Date]],$Q$5:$Q$152,$R$5:$R$152)</f>
        <v>Monday</v>
      </c>
      <c r="L10763" t="str">
        <f>_xlfn.XLOOKUP(Table6[[#This Row],[Loan Date]],$Q$5:$Q$152,$S$5:$S$152)</f>
        <v>Week 10</v>
      </c>
    </row>
    <row r="10764" spans="1:12" x14ac:dyDescent="0.2">
      <c r="A10764" s="1">
        <v>44998</v>
      </c>
      <c r="B10764" t="s">
        <v>7</v>
      </c>
      <c r="C10764" s="1">
        <v>44998</v>
      </c>
      <c r="D10764" t="s">
        <v>499</v>
      </c>
      <c r="E10764" t="s">
        <v>21</v>
      </c>
      <c r="F10764" t="s">
        <v>21</v>
      </c>
      <c r="G10764" t="s">
        <v>20</v>
      </c>
      <c r="H10764" t="s">
        <v>0</v>
      </c>
      <c r="I10764">
        <f>MONTH(Table6[[#This Row],[Loan Date]])</f>
        <v>3</v>
      </c>
      <c r="J10764" t="str">
        <f>_xlfn.XLOOKUP(Table6[[#This Row],[Numeric Month]],$N$5:$N$11,$O$5:$O$11)</f>
        <v>Mar</v>
      </c>
      <c r="K10764" t="str">
        <f>_xlfn.XLOOKUP(Table6[[#This Row],[Loan Date]],$Q$5:$Q$152,$R$5:$R$152)</f>
        <v>Monday</v>
      </c>
      <c r="L10764" t="str">
        <f>_xlfn.XLOOKUP(Table6[[#This Row],[Loan Date]],$Q$5:$Q$152,$S$5:$S$152)</f>
        <v>Week 10</v>
      </c>
    </row>
    <row r="10765" spans="1:12" x14ac:dyDescent="0.2">
      <c r="A10765" s="1">
        <v>44998</v>
      </c>
      <c r="B10765" t="s">
        <v>7</v>
      </c>
      <c r="C10765" s="1">
        <v>45012</v>
      </c>
      <c r="D10765" t="s">
        <v>515</v>
      </c>
      <c r="E10765" t="s">
        <v>15</v>
      </c>
      <c r="F10765" t="s">
        <v>14</v>
      </c>
      <c r="G10765" t="s">
        <v>1</v>
      </c>
      <c r="H10765" t="s">
        <v>0</v>
      </c>
      <c r="I10765">
        <f>MONTH(Table6[[#This Row],[Loan Date]])</f>
        <v>3</v>
      </c>
      <c r="J10765" t="str">
        <f>_xlfn.XLOOKUP(Table6[[#This Row],[Numeric Month]],$N$5:$N$11,$O$5:$O$11)</f>
        <v>Mar</v>
      </c>
      <c r="K10765" t="str">
        <f>_xlfn.XLOOKUP(Table6[[#This Row],[Loan Date]],$Q$5:$Q$152,$R$5:$R$152)</f>
        <v>Monday</v>
      </c>
      <c r="L10765" t="str">
        <f>_xlfn.XLOOKUP(Table6[[#This Row],[Loan Date]],$Q$5:$Q$152,$S$5:$S$152)</f>
        <v>Week 10</v>
      </c>
    </row>
    <row r="10766" spans="1:12" x14ac:dyDescent="0.2">
      <c r="A10766" s="1">
        <v>44998</v>
      </c>
      <c r="B10766" t="s">
        <v>7</v>
      </c>
      <c r="C10766" s="1">
        <v>44998</v>
      </c>
      <c r="D10766" t="s">
        <v>514</v>
      </c>
      <c r="E10766" t="s">
        <v>41</v>
      </c>
      <c r="F10766" t="s">
        <v>40</v>
      </c>
      <c r="G10766" t="s">
        <v>39</v>
      </c>
      <c r="H10766" t="s">
        <v>0</v>
      </c>
      <c r="I10766">
        <f>MONTH(Table6[[#This Row],[Loan Date]])</f>
        <v>3</v>
      </c>
      <c r="J10766" t="str">
        <f>_xlfn.XLOOKUP(Table6[[#This Row],[Numeric Month]],$N$5:$N$11,$O$5:$O$11)</f>
        <v>Mar</v>
      </c>
      <c r="K10766" t="str">
        <f>_xlfn.XLOOKUP(Table6[[#This Row],[Loan Date]],$Q$5:$Q$152,$R$5:$R$152)</f>
        <v>Monday</v>
      </c>
      <c r="L10766" t="str">
        <f>_xlfn.XLOOKUP(Table6[[#This Row],[Loan Date]],$Q$5:$Q$152,$S$5:$S$152)</f>
        <v>Week 10</v>
      </c>
    </row>
    <row r="10767" spans="1:12" x14ac:dyDescent="0.2">
      <c r="A10767" s="1">
        <v>44998</v>
      </c>
      <c r="B10767" t="s">
        <v>7</v>
      </c>
      <c r="C10767" s="1">
        <v>45005</v>
      </c>
      <c r="D10767" t="s">
        <v>513</v>
      </c>
      <c r="E10767" t="s">
        <v>15</v>
      </c>
      <c r="F10767" t="s">
        <v>14</v>
      </c>
      <c r="G10767" t="s">
        <v>1</v>
      </c>
      <c r="H10767" t="s">
        <v>0</v>
      </c>
      <c r="I10767">
        <f>MONTH(Table6[[#This Row],[Loan Date]])</f>
        <v>3</v>
      </c>
      <c r="J10767" t="str">
        <f>_xlfn.XLOOKUP(Table6[[#This Row],[Numeric Month]],$N$5:$N$11,$O$5:$O$11)</f>
        <v>Mar</v>
      </c>
      <c r="K10767" t="str">
        <f>_xlfn.XLOOKUP(Table6[[#This Row],[Loan Date]],$Q$5:$Q$152,$R$5:$R$152)</f>
        <v>Monday</v>
      </c>
      <c r="L10767" t="str">
        <f>_xlfn.XLOOKUP(Table6[[#This Row],[Loan Date]],$Q$5:$Q$152,$S$5:$S$152)</f>
        <v>Week 10</v>
      </c>
    </row>
    <row r="10768" spans="1:12" x14ac:dyDescent="0.2">
      <c r="A10768" s="1">
        <v>44998</v>
      </c>
      <c r="B10768" t="s">
        <v>7</v>
      </c>
      <c r="C10768" s="1">
        <v>44998</v>
      </c>
      <c r="D10768" t="s">
        <v>512</v>
      </c>
      <c r="E10768" t="s">
        <v>41</v>
      </c>
      <c r="F10768" t="s">
        <v>40</v>
      </c>
      <c r="G10768" t="s">
        <v>39</v>
      </c>
      <c r="H10768" t="s">
        <v>0</v>
      </c>
      <c r="I10768">
        <f>MONTH(Table6[[#This Row],[Loan Date]])</f>
        <v>3</v>
      </c>
      <c r="J10768" t="str">
        <f>_xlfn.XLOOKUP(Table6[[#This Row],[Numeric Month]],$N$5:$N$11,$O$5:$O$11)</f>
        <v>Mar</v>
      </c>
      <c r="K10768" t="str">
        <f>_xlfn.XLOOKUP(Table6[[#This Row],[Loan Date]],$Q$5:$Q$152,$R$5:$R$152)</f>
        <v>Monday</v>
      </c>
      <c r="L10768" t="str">
        <f>_xlfn.XLOOKUP(Table6[[#This Row],[Loan Date]],$Q$5:$Q$152,$S$5:$S$152)</f>
        <v>Week 10</v>
      </c>
    </row>
    <row r="10769" spans="1:12" x14ac:dyDescent="0.2">
      <c r="A10769" s="1">
        <v>44998</v>
      </c>
      <c r="B10769" t="s">
        <v>5</v>
      </c>
      <c r="C10769" s="1">
        <v>45012</v>
      </c>
      <c r="D10769" t="s">
        <v>511</v>
      </c>
      <c r="E10769" t="s">
        <v>3</v>
      </c>
      <c r="F10769" t="s">
        <v>2</v>
      </c>
      <c r="G10769" t="s">
        <v>1</v>
      </c>
      <c r="H10769" t="s">
        <v>0</v>
      </c>
      <c r="I10769">
        <f>MONTH(Table6[[#This Row],[Loan Date]])</f>
        <v>3</v>
      </c>
      <c r="J10769" t="str">
        <f>_xlfn.XLOOKUP(Table6[[#This Row],[Numeric Month]],$N$5:$N$11,$O$5:$O$11)</f>
        <v>Mar</v>
      </c>
      <c r="K10769" t="str">
        <f>_xlfn.XLOOKUP(Table6[[#This Row],[Loan Date]],$Q$5:$Q$152,$R$5:$R$152)</f>
        <v>Monday</v>
      </c>
      <c r="L10769" t="str">
        <f>_xlfn.XLOOKUP(Table6[[#This Row],[Loan Date]],$Q$5:$Q$152,$S$5:$S$152)</f>
        <v>Week 10</v>
      </c>
    </row>
    <row r="10770" spans="1:12" x14ac:dyDescent="0.2">
      <c r="A10770" s="1">
        <v>44998</v>
      </c>
      <c r="B10770" t="s">
        <v>7</v>
      </c>
      <c r="C10770" s="1">
        <v>44998</v>
      </c>
      <c r="D10770" t="s">
        <v>267</v>
      </c>
      <c r="E10770" t="s">
        <v>37</v>
      </c>
      <c r="F10770" t="s">
        <v>37</v>
      </c>
      <c r="G10770" t="s">
        <v>20</v>
      </c>
      <c r="H10770" t="s">
        <v>0</v>
      </c>
      <c r="I10770">
        <f>MONTH(Table6[[#This Row],[Loan Date]])</f>
        <v>3</v>
      </c>
      <c r="J10770" t="str">
        <f>_xlfn.XLOOKUP(Table6[[#This Row],[Numeric Month]],$N$5:$N$11,$O$5:$O$11)</f>
        <v>Mar</v>
      </c>
      <c r="K10770" t="str">
        <f>_xlfn.XLOOKUP(Table6[[#This Row],[Loan Date]],$Q$5:$Q$152,$R$5:$R$152)</f>
        <v>Monday</v>
      </c>
      <c r="L10770" t="str">
        <f>_xlfn.XLOOKUP(Table6[[#This Row],[Loan Date]],$Q$5:$Q$152,$S$5:$S$152)</f>
        <v>Week 10</v>
      </c>
    </row>
    <row r="10771" spans="1:12" x14ac:dyDescent="0.2">
      <c r="A10771" s="1">
        <v>44998</v>
      </c>
      <c r="B10771" t="s">
        <v>7</v>
      </c>
      <c r="C10771" s="1">
        <v>45005</v>
      </c>
      <c r="D10771" t="s">
        <v>510</v>
      </c>
      <c r="E10771" t="s">
        <v>52</v>
      </c>
      <c r="F10771" t="s">
        <v>51</v>
      </c>
      <c r="G10771" t="s">
        <v>1</v>
      </c>
      <c r="H10771" t="s">
        <v>0</v>
      </c>
      <c r="I10771">
        <f>MONTH(Table6[[#This Row],[Loan Date]])</f>
        <v>3</v>
      </c>
      <c r="J10771" t="str">
        <f>_xlfn.XLOOKUP(Table6[[#This Row],[Numeric Month]],$N$5:$N$11,$O$5:$O$11)</f>
        <v>Mar</v>
      </c>
      <c r="K10771" t="str">
        <f>_xlfn.XLOOKUP(Table6[[#This Row],[Loan Date]],$Q$5:$Q$152,$R$5:$R$152)</f>
        <v>Monday</v>
      </c>
      <c r="L10771" t="str">
        <f>_xlfn.XLOOKUP(Table6[[#This Row],[Loan Date]],$Q$5:$Q$152,$S$5:$S$152)</f>
        <v>Week 10</v>
      </c>
    </row>
    <row r="10772" spans="1:12" x14ac:dyDescent="0.2">
      <c r="A10772" s="1">
        <v>44998</v>
      </c>
      <c r="B10772" t="s">
        <v>5</v>
      </c>
      <c r="C10772" s="1">
        <v>44998</v>
      </c>
      <c r="D10772" t="s">
        <v>473</v>
      </c>
      <c r="E10772" t="s">
        <v>65</v>
      </c>
      <c r="F10772" t="s">
        <v>65</v>
      </c>
      <c r="G10772" t="s">
        <v>20</v>
      </c>
      <c r="H10772" t="s">
        <v>0</v>
      </c>
      <c r="I10772">
        <f>MONTH(Table6[[#This Row],[Loan Date]])</f>
        <v>3</v>
      </c>
      <c r="J10772" t="str">
        <f>_xlfn.XLOOKUP(Table6[[#This Row],[Numeric Month]],$N$5:$N$11,$O$5:$O$11)</f>
        <v>Mar</v>
      </c>
      <c r="K10772" t="str">
        <f>_xlfn.XLOOKUP(Table6[[#This Row],[Loan Date]],$Q$5:$Q$152,$R$5:$R$152)</f>
        <v>Monday</v>
      </c>
      <c r="L10772" t="str">
        <f>_xlfn.XLOOKUP(Table6[[#This Row],[Loan Date]],$Q$5:$Q$152,$S$5:$S$152)</f>
        <v>Week 10</v>
      </c>
    </row>
    <row r="10773" spans="1:12" x14ac:dyDescent="0.2">
      <c r="A10773" s="1">
        <v>44998</v>
      </c>
      <c r="B10773" t="s">
        <v>7</v>
      </c>
      <c r="C10773" s="1">
        <v>44998</v>
      </c>
      <c r="D10773" t="s">
        <v>440</v>
      </c>
      <c r="E10773" t="s">
        <v>49</v>
      </c>
      <c r="F10773" t="s">
        <v>49</v>
      </c>
      <c r="G10773" t="s">
        <v>20</v>
      </c>
      <c r="H10773" t="s">
        <v>0</v>
      </c>
      <c r="I10773">
        <f>MONTH(Table6[[#This Row],[Loan Date]])</f>
        <v>3</v>
      </c>
      <c r="J10773" t="str">
        <f>_xlfn.XLOOKUP(Table6[[#This Row],[Numeric Month]],$N$5:$N$11,$O$5:$O$11)</f>
        <v>Mar</v>
      </c>
      <c r="K10773" t="str">
        <f>_xlfn.XLOOKUP(Table6[[#This Row],[Loan Date]],$Q$5:$Q$152,$R$5:$R$152)</f>
        <v>Monday</v>
      </c>
      <c r="L10773" t="str">
        <f>_xlfn.XLOOKUP(Table6[[#This Row],[Loan Date]],$Q$5:$Q$152,$S$5:$S$152)</f>
        <v>Week 10</v>
      </c>
    </row>
    <row r="10774" spans="1:12" x14ac:dyDescent="0.2">
      <c r="A10774" s="1">
        <v>44998</v>
      </c>
      <c r="B10774" t="s">
        <v>7</v>
      </c>
      <c r="C10774" s="1">
        <v>45012</v>
      </c>
      <c r="D10774" t="s">
        <v>509</v>
      </c>
      <c r="E10774" t="s">
        <v>15</v>
      </c>
      <c r="F10774" t="s">
        <v>14</v>
      </c>
      <c r="G10774" t="s">
        <v>1</v>
      </c>
      <c r="H10774" t="s">
        <v>0</v>
      </c>
      <c r="I10774">
        <f>MONTH(Table6[[#This Row],[Loan Date]])</f>
        <v>3</v>
      </c>
      <c r="J10774" t="str">
        <f>_xlfn.XLOOKUP(Table6[[#This Row],[Numeric Month]],$N$5:$N$11,$O$5:$O$11)</f>
        <v>Mar</v>
      </c>
      <c r="K10774" t="str">
        <f>_xlfn.XLOOKUP(Table6[[#This Row],[Loan Date]],$Q$5:$Q$152,$R$5:$R$152)</f>
        <v>Monday</v>
      </c>
      <c r="L10774" t="str">
        <f>_xlfn.XLOOKUP(Table6[[#This Row],[Loan Date]],$Q$5:$Q$152,$S$5:$S$152)</f>
        <v>Week 10</v>
      </c>
    </row>
    <row r="10775" spans="1:12" x14ac:dyDescent="0.2">
      <c r="A10775" s="1">
        <v>44998</v>
      </c>
      <c r="B10775" t="s">
        <v>7</v>
      </c>
      <c r="C10775" s="1">
        <v>45009</v>
      </c>
      <c r="D10775" t="s">
        <v>508</v>
      </c>
      <c r="E10775" t="s">
        <v>9</v>
      </c>
      <c r="F10775" t="s">
        <v>8</v>
      </c>
      <c r="G10775" t="s">
        <v>1</v>
      </c>
      <c r="H10775" t="s">
        <v>0</v>
      </c>
      <c r="I10775">
        <f>MONTH(Table6[[#This Row],[Loan Date]])</f>
        <v>3</v>
      </c>
      <c r="J10775" t="str">
        <f>_xlfn.XLOOKUP(Table6[[#This Row],[Numeric Month]],$N$5:$N$11,$O$5:$O$11)</f>
        <v>Mar</v>
      </c>
      <c r="K10775" t="str">
        <f>_xlfn.XLOOKUP(Table6[[#This Row],[Loan Date]],$Q$5:$Q$152,$R$5:$R$152)</f>
        <v>Monday</v>
      </c>
      <c r="L10775" t="str">
        <f>_xlfn.XLOOKUP(Table6[[#This Row],[Loan Date]],$Q$5:$Q$152,$S$5:$S$152)</f>
        <v>Week 10</v>
      </c>
    </row>
    <row r="10776" spans="1:12" x14ac:dyDescent="0.2">
      <c r="A10776" s="1">
        <v>44998</v>
      </c>
      <c r="B10776" t="s">
        <v>5</v>
      </c>
      <c r="C10776" s="1">
        <v>44998</v>
      </c>
      <c r="D10776" t="s">
        <v>198</v>
      </c>
      <c r="E10776" t="s">
        <v>168</v>
      </c>
      <c r="F10776" t="s">
        <v>168</v>
      </c>
      <c r="G10776" t="s">
        <v>20</v>
      </c>
      <c r="H10776" t="s">
        <v>0</v>
      </c>
      <c r="I10776">
        <f>MONTH(Table6[[#This Row],[Loan Date]])</f>
        <v>3</v>
      </c>
      <c r="J10776" t="str">
        <f>_xlfn.XLOOKUP(Table6[[#This Row],[Numeric Month]],$N$5:$N$11,$O$5:$O$11)</f>
        <v>Mar</v>
      </c>
      <c r="K10776" t="str">
        <f>_xlfn.XLOOKUP(Table6[[#This Row],[Loan Date]],$Q$5:$Q$152,$R$5:$R$152)</f>
        <v>Monday</v>
      </c>
      <c r="L10776" t="str">
        <f>_xlfn.XLOOKUP(Table6[[#This Row],[Loan Date]],$Q$5:$Q$152,$S$5:$S$152)</f>
        <v>Week 10</v>
      </c>
    </row>
    <row r="10777" spans="1:12" x14ac:dyDescent="0.2">
      <c r="A10777" s="1">
        <v>44998</v>
      </c>
      <c r="B10777" t="s">
        <v>5</v>
      </c>
      <c r="C10777" s="1">
        <v>44998</v>
      </c>
      <c r="D10777" t="s">
        <v>241</v>
      </c>
      <c r="E10777" t="s">
        <v>23</v>
      </c>
      <c r="F10777" t="s">
        <v>23</v>
      </c>
      <c r="G10777" t="s">
        <v>20</v>
      </c>
      <c r="H10777" t="s">
        <v>0</v>
      </c>
      <c r="I10777">
        <f>MONTH(Table6[[#This Row],[Loan Date]])</f>
        <v>3</v>
      </c>
      <c r="J10777" t="str">
        <f>_xlfn.XLOOKUP(Table6[[#This Row],[Numeric Month]],$N$5:$N$11,$O$5:$O$11)</f>
        <v>Mar</v>
      </c>
      <c r="K10777" t="str">
        <f>_xlfn.XLOOKUP(Table6[[#This Row],[Loan Date]],$Q$5:$Q$152,$R$5:$R$152)</f>
        <v>Monday</v>
      </c>
      <c r="L10777" t="str">
        <f>_xlfn.XLOOKUP(Table6[[#This Row],[Loan Date]],$Q$5:$Q$152,$S$5:$S$152)</f>
        <v>Week 10</v>
      </c>
    </row>
    <row r="10778" spans="1:12" x14ac:dyDescent="0.2">
      <c r="A10778" s="1">
        <v>44998</v>
      </c>
      <c r="B10778" t="s">
        <v>7</v>
      </c>
      <c r="C10778" s="1">
        <v>45012</v>
      </c>
      <c r="D10778" t="s">
        <v>507</v>
      </c>
      <c r="E10778" t="s">
        <v>52</v>
      </c>
      <c r="F10778" t="s">
        <v>51</v>
      </c>
      <c r="G10778" t="s">
        <v>1</v>
      </c>
      <c r="H10778" t="s">
        <v>0</v>
      </c>
      <c r="I10778">
        <f>MONTH(Table6[[#This Row],[Loan Date]])</f>
        <v>3</v>
      </c>
      <c r="J10778" t="str">
        <f>_xlfn.XLOOKUP(Table6[[#This Row],[Numeric Month]],$N$5:$N$11,$O$5:$O$11)</f>
        <v>Mar</v>
      </c>
      <c r="K10778" t="str">
        <f>_xlfn.XLOOKUP(Table6[[#This Row],[Loan Date]],$Q$5:$Q$152,$R$5:$R$152)</f>
        <v>Monday</v>
      </c>
      <c r="L10778" t="str">
        <f>_xlfn.XLOOKUP(Table6[[#This Row],[Loan Date]],$Q$5:$Q$152,$S$5:$S$152)</f>
        <v>Week 10</v>
      </c>
    </row>
    <row r="10779" spans="1:12" x14ac:dyDescent="0.2">
      <c r="A10779" s="1">
        <v>44998</v>
      </c>
      <c r="B10779" t="s">
        <v>5</v>
      </c>
      <c r="C10779" s="1">
        <v>44998</v>
      </c>
      <c r="D10779" t="s">
        <v>27</v>
      </c>
      <c r="E10779" t="s">
        <v>21</v>
      </c>
      <c r="F10779" t="s">
        <v>21</v>
      </c>
      <c r="G10779" t="s">
        <v>20</v>
      </c>
      <c r="H10779" t="s">
        <v>0</v>
      </c>
      <c r="I10779">
        <f>MONTH(Table6[[#This Row],[Loan Date]])</f>
        <v>3</v>
      </c>
      <c r="J10779" t="str">
        <f>_xlfn.XLOOKUP(Table6[[#This Row],[Numeric Month]],$N$5:$N$11,$O$5:$O$11)</f>
        <v>Mar</v>
      </c>
      <c r="K10779" t="str">
        <f>_xlfn.XLOOKUP(Table6[[#This Row],[Loan Date]],$Q$5:$Q$152,$R$5:$R$152)</f>
        <v>Monday</v>
      </c>
      <c r="L10779" t="str">
        <f>_xlfn.XLOOKUP(Table6[[#This Row],[Loan Date]],$Q$5:$Q$152,$S$5:$S$152)</f>
        <v>Week 10</v>
      </c>
    </row>
    <row r="10780" spans="1:12" x14ac:dyDescent="0.2">
      <c r="A10780" s="1">
        <v>44998</v>
      </c>
      <c r="B10780" t="s">
        <v>5</v>
      </c>
      <c r="C10780" s="1">
        <v>44998</v>
      </c>
      <c r="D10780" t="s">
        <v>315</v>
      </c>
      <c r="E10780" t="s">
        <v>148</v>
      </c>
      <c r="F10780" t="s">
        <v>147</v>
      </c>
      <c r="G10780" t="s">
        <v>20</v>
      </c>
      <c r="H10780" t="s">
        <v>0</v>
      </c>
      <c r="I10780">
        <f>MONTH(Table6[[#This Row],[Loan Date]])</f>
        <v>3</v>
      </c>
      <c r="J10780" t="str">
        <f>_xlfn.XLOOKUP(Table6[[#This Row],[Numeric Month]],$N$5:$N$11,$O$5:$O$11)</f>
        <v>Mar</v>
      </c>
      <c r="K10780" t="str">
        <f>_xlfn.XLOOKUP(Table6[[#This Row],[Loan Date]],$Q$5:$Q$152,$R$5:$R$152)</f>
        <v>Monday</v>
      </c>
      <c r="L10780" t="str">
        <f>_xlfn.XLOOKUP(Table6[[#This Row],[Loan Date]],$Q$5:$Q$152,$S$5:$S$152)</f>
        <v>Week 10</v>
      </c>
    </row>
    <row r="10781" spans="1:12" x14ac:dyDescent="0.2">
      <c r="A10781" s="1">
        <v>44998</v>
      </c>
      <c r="B10781" t="s">
        <v>7</v>
      </c>
      <c r="C10781" s="1">
        <v>44998</v>
      </c>
      <c r="D10781" t="s">
        <v>357</v>
      </c>
      <c r="E10781" t="s">
        <v>65</v>
      </c>
      <c r="F10781" t="s">
        <v>65</v>
      </c>
      <c r="G10781" t="s">
        <v>20</v>
      </c>
      <c r="H10781" t="s">
        <v>0</v>
      </c>
      <c r="I10781">
        <f>MONTH(Table6[[#This Row],[Loan Date]])</f>
        <v>3</v>
      </c>
      <c r="J10781" t="str">
        <f>_xlfn.XLOOKUP(Table6[[#This Row],[Numeric Month]],$N$5:$N$11,$O$5:$O$11)</f>
        <v>Mar</v>
      </c>
      <c r="K10781" t="str">
        <f>_xlfn.XLOOKUP(Table6[[#This Row],[Loan Date]],$Q$5:$Q$152,$R$5:$R$152)</f>
        <v>Monday</v>
      </c>
      <c r="L10781" t="str">
        <f>_xlfn.XLOOKUP(Table6[[#This Row],[Loan Date]],$Q$5:$Q$152,$S$5:$S$152)</f>
        <v>Week 10</v>
      </c>
    </row>
    <row r="10782" spans="1:12" x14ac:dyDescent="0.2">
      <c r="A10782" s="1">
        <v>44998</v>
      </c>
      <c r="B10782" t="s">
        <v>5</v>
      </c>
      <c r="C10782" s="1">
        <v>44998</v>
      </c>
      <c r="D10782" t="s">
        <v>472</v>
      </c>
      <c r="E10782" t="s">
        <v>37</v>
      </c>
      <c r="F10782" t="s">
        <v>37</v>
      </c>
      <c r="G10782" t="s">
        <v>20</v>
      </c>
      <c r="H10782" t="s">
        <v>0</v>
      </c>
      <c r="I10782">
        <f>MONTH(Table6[[#This Row],[Loan Date]])</f>
        <v>3</v>
      </c>
      <c r="J10782" t="str">
        <f>_xlfn.XLOOKUP(Table6[[#This Row],[Numeric Month]],$N$5:$N$11,$O$5:$O$11)</f>
        <v>Mar</v>
      </c>
      <c r="K10782" t="str">
        <f>_xlfn.XLOOKUP(Table6[[#This Row],[Loan Date]],$Q$5:$Q$152,$R$5:$R$152)</f>
        <v>Monday</v>
      </c>
      <c r="L10782" t="str">
        <f>_xlfn.XLOOKUP(Table6[[#This Row],[Loan Date]],$Q$5:$Q$152,$S$5:$S$152)</f>
        <v>Week 10</v>
      </c>
    </row>
    <row r="10783" spans="1:12" x14ac:dyDescent="0.2">
      <c r="A10783" s="1">
        <v>44998</v>
      </c>
      <c r="B10783" t="s">
        <v>7</v>
      </c>
      <c r="C10783" s="1">
        <v>44998</v>
      </c>
      <c r="D10783" t="s">
        <v>336</v>
      </c>
      <c r="E10783" t="s">
        <v>168</v>
      </c>
      <c r="F10783" t="s">
        <v>168</v>
      </c>
      <c r="G10783" t="s">
        <v>20</v>
      </c>
      <c r="H10783" t="s">
        <v>0</v>
      </c>
      <c r="I10783">
        <f>MONTH(Table6[[#This Row],[Loan Date]])</f>
        <v>3</v>
      </c>
      <c r="J10783" t="str">
        <f>_xlfn.XLOOKUP(Table6[[#This Row],[Numeric Month]],$N$5:$N$11,$O$5:$O$11)</f>
        <v>Mar</v>
      </c>
      <c r="K10783" t="str">
        <f>_xlfn.XLOOKUP(Table6[[#This Row],[Loan Date]],$Q$5:$Q$152,$R$5:$R$152)</f>
        <v>Monday</v>
      </c>
      <c r="L10783" t="str">
        <f>_xlfn.XLOOKUP(Table6[[#This Row],[Loan Date]],$Q$5:$Q$152,$S$5:$S$152)</f>
        <v>Week 10</v>
      </c>
    </row>
    <row r="10784" spans="1:12" x14ac:dyDescent="0.2">
      <c r="A10784" s="1">
        <v>44998</v>
      </c>
      <c r="B10784" t="s">
        <v>7</v>
      </c>
      <c r="C10784" s="1">
        <v>44998</v>
      </c>
      <c r="D10784" t="s">
        <v>152</v>
      </c>
      <c r="E10784" t="s">
        <v>37</v>
      </c>
      <c r="F10784" t="s">
        <v>37</v>
      </c>
      <c r="G10784" t="s">
        <v>20</v>
      </c>
      <c r="H10784" t="s">
        <v>0</v>
      </c>
      <c r="I10784">
        <f>MONTH(Table6[[#This Row],[Loan Date]])</f>
        <v>3</v>
      </c>
      <c r="J10784" t="str">
        <f>_xlfn.XLOOKUP(Table6[[#This Row],[Numeric Month]],$N$5:$N$11,$O$5:$O$11)</f>
        <v>Mar</v>
      </c>
      <c r="K10784" t="str">
        <f>_xlfn.XLOOKUP(Table6[[#This Row],[Loan Date]],$Q$5:$Q$152,$R$5:$R$152)</f>
        <v>Monday</v>
      </c>
      <c r="L10784" t="str">
        <f>_xlfn.XLOOKUP(Table6[[#This Row],[Loan Date]],$Q$5:$Q$152,$S$5:$S$152)</f>
        <v>Week 10</v>
      </c>
    </row>
    <row r="10785" spans="1:12" x14ac:dyDescent="0.2">
      <c r="A10785" s="1">
        <v>44998</v>
      </c>
      <c r="B10785" t="s">
        <v>7</v>
      </c>
      <c r="C10785" s="1">
        <v>45012</v>
      </c>
      <c r="D10785" t="s">
        <v>506</v>
      </c>
      <c r="E10785" t="s">
        <v>3</v>
      </c>
      <c r="F10785" t="s">
        <v>2</v>
      </c>
      <c r="G10785" t="s">
        <v>1</v>
      </c>
      <c r="H10785" t="s">
        <v>0</v>
      </c>
      <c r="I10785">
        <f>MONTH(Table6[[#This Row],[Loan Date]])</f>
        <v>3</v>
      </c>
      <c r="J10785" t="str">
        <f>_xlfn.XLOOKUP(Table6[[#This Row],[Numeric Month]],$N$5:$N$11,$O$5:$O$11)</f>
        <v>Mar</v>
      </c>
      <c r="K10785" t="str">
        <f>_xlfn.XLOOKUP(Table6[[#This Row],[Loan Date]],$Q$5:$Q$152,$R$5:$R$152)</f>
        <v>Monday</v>
      </c>
      <c r="L10785" t="str">
        <f>_xlfn.XLOOKUP(Table6[[#This Row],[Loan Date]],$Q$5:$Q$152,$S$5:$S$152)</f>
        <v>Week 10</v>
      </c>
    </row>
    <row r="10786" spans="1:12" x14ac:dyDescent="0.2">
      <c r="A10786" s="1">
        <v>44998</v>
      </c>
      <c r="B10786" t="s">
        <v>7</v>
      </c>
      <c r="C10786" s="1">
        <v>44998</v>
      </c>
      <c r="D10786" t="s">
        <v>440</v>
      </c>
      <c r="E10786" t="s">
        <v>49</v>
      </c>
      <c r="F10786" t="s">
        <v>49</v>
      </c>
      <c r="G10786" t="s">
        <v>20</v>
      </c>
      <c r="H10786" t="s">
        <v>0</v>
      </c>
      <c r="I10786">
        <f>MONTH(Table6[[#This Row],[Loan Date]])</f>
        <v>3</v>
      </c>
      <c r="J10786" t="str">
        <f>_xlfn.XLOOKUP(Table6[[#This Row],[Numeric Month]],$N$5:$N$11,$O$5:$O$11)</f>
        <v>Mar</v>
      </c>
      <c r="K10786" t="str">
        <f>_xlfn.XLOOKUP(Table6[[#This Row],[Loan Date]],$Q$5:$Q$152,$R$5:$R$152)</f>
        <v>Monday</v>
      </c>
      <c r="L10786" t="str">
        <f>_xlfn.XLOOKUP(Table6[[#This Row],[Loan Date]],$Q$5:$Q$152,$S$5:$S$152)</f>
        <v>Week 10</v>
      </c>
    </row>
    <row r="10787" spans="1:12" x14ac:dyDescent="0.2">
      <c r="A10787" s="1">
        <v>44998</v>
      </c>
      <c r="B10787" t="s">
        <v>7</v>
      </c>
      <c r="C10787" s="1">
        <v>44998</v>
      </c>
      <c r="D10787" t="s">
        <v>339</v>
      </c>
      <c r="E10787" t="s">
        <v>168</v>
      </c>
      <c r="F10787" t="s">
        <v>168</v>
      </c>
      <c r="G10787" t="s">
        <v>20</v>
      </c>
      <c r="H10787" t="s">
        <v>0</v>
      </c>
      <c r="I10787">
        <f>MONTH(Table6[[#This Row],[Loan Date]])</f>
        <v>3</v>
      </c>
      <c r="J10787" t="str">
        <f>_xlfn.XLOOKUP(Table6[[#This Row],[Numeric Month]],$N$5:$N$11,$O$5:$O$11)</f>
        <v>Mar</v>
      </c>
      <c r="K10787" t="str">
        <f>_xlfn.XLOOKUP(Table6[[#This Row],[Loan Date]],$Q$5:$Q$152,$R$5:$R$152)</f>
        <v>Monday</v>
      </c>
      <c r="L10787" t="str">
        <f>_xlfn.XLOOKUP(Table6[[#This Row],[Loan Date]],$Q$5:$Q$152,$S$5:$S$152)</f>
        <v>Week 10</v>
      </c>
    </row>
    <row r="10788" spans="1:12" x14ac:dyDescent="0.2">
      <c r="A10788" s="1">
        <v>44998</v>
      </c>
      <c r="B10788" t="s">
        <v>7</v>
      </c>
      <c r="C10788" s="1">
        <v>45012</v>
      </c>
      <c r="D10788" t="s">
        <v>505</v>
      </c>
      <c r="E10788" t="s">
        <v>9</v>
      </c>
      <c r="F10788" t="s">
        <v>8</v>
      </c>
      <c r="G10788" t="s">
        <v>1</v>
      </c>
      <c r="H10788" t="s">
        <v>0</v>
      </c>
      <c r="I10788">
        <f>MONTH(Table6[[#This Row],[Loan Date]])</f>
        <v>3</v>
      </c>
      <c r="J10788" t="str">
        <f>_xlfn.XLOOKUP(Table6[[#This Row],[Numeric Month]],$N$5:$N$11,$O$5:$O$11)</f>
        <v>Mar</v>
      </c>
      <c r="K10788" t="str">
        <f>_xlfn.XLOOKUP(Table6[[#This Row],[Loan Date]],$Q$5:$Q$152,$R$5:$R$152)</f>
        <v>Monday</v>
      </c>
      <c r="L10788" t="str">
        <f>_xlfn.XLOOKUP(Table6[[#This Row],[Loan Date]],$Q$5:$Q$152,$S$5:$S$152)</f>
        <v>Week 10</v>
      </c>
    </row>
    <row r="10789" spans="1:12" x14ac:dyDescent="0.2">
      <c r="A10789" s="1">
        <v>44998</v>
      </c>
      <c r="B10789" t="s">
        <v>7</v>
      </c>
      <c r="C10789" s="1">
        <v>44998</v>
      </c>
      <c r="D10789" t="s">
        <v>129</v>
      </c>
      <c r="E10789" t="s">
        <v>37</v>
      </c>
      <c r="F10789" t="s">
        <v>37</v>
      </c>
      <c r="G10789" t="s">
        <v>20</v>
      </c>
      <c r="H10789" t="s">
        <v>0</v>
      </c>
      <c r="I10789">
        <f>MONTH(Table6[[#This Row],[Loan Date]])</f>
        <v>3</v>
      </c>
      <c r="J10789" t="str">
        <f>_xlfn.XLOOKUP(Table6[[#This Row],[Numeric Month]],$N$5:$N$11,$O$5:$O$11)</f>
        <v>Mar</v>
      </c>
      <c r="K10789" t="str">
        <f>_xlfn.XLOOKUP(Table6[[#This Row],[Loan Date]],$Q$5:$Q$152,$R$5:$R$152)</f>
        <v>Monday</v>
      </c>
      <c r="L10789" t="str">
        <f>_xlfn.XLOOKUP(Table6[[#This Row],[Loan Date]],$Q$5:$Q$152,$S$5:$S$152)</f>
        <v>Week 10</v>
      </c>
    </row>
    <row r="10790" spans="1:12" x14ac:dyDescent="0.2">
      <c r="A10790" s="1">
        <v>44998</v>
      </c>
      <c r="B10790" t="s">
        <v>7</v>
      </c>
      <c r="C10790" s="1">
        <v>45012</v>
      </c>
      <c r="D10790" t="s">
        <v>504</v>
      </c>
      <c r="E10790" t="s">
        <v>3</v>
      </c>
      <c r="F10790" t="s">
        <v>2</v>
      </c>
      <c r="G10790" t="s">
        <v>1</v>
      </c>
      <c r="H10790" t="s">
        <v>0</v>
      </c>
      <c r="I10790">
        <f>MONTH(Table6[[#This Row],[Loan Date]])</f>
        <v>3</v>
      </c>
      <c r="J10790" t="str">
        <f>_xlfn.XLOOKUP(Table6[[#This Row],[Numeric Month]],$N$5:$N$11,$O$5:$O$11)</f>
        <v>Mar</v>
      </c>
      <c r="K10790" t="str">
        <f>_xlfn.XLOOKUP(Table6[[#This Row],[Loan Date]],$Q$5:$Q$152,$R$5:$R$152)</f>
        <v>Monday</v>
      </c>
      <c r="L10790" t="str">
        <f>_xlfn.XLOOKUP(Table6[[#This Row],[Loan Date]],$Q$5:$Q$152,$S$5:$S$152)</f>
        <v>Week 10</v>
      </c>
    </row>
    <row r="10791" spans="1:12" x14ac:dyDescent="0.2">
      <c r="A10791" s="1">
        <v>44998</v>
      </c>
      <c r="B10791" t="s">
        <v>5</v>
      </c>
      <c r="C10791" s="1">
        <v>45005</v>
      </c>
      <c r="D10791" t="s">
        <v>503</v>
      </c>
      <c r="E10791" t="s">
        <v>204</v>
      </c>
      <c r="F10791" t="s">
        <v>2</v>
      </c>
      <c r="G10791" t="s">
        <v>1</v>
      </c>
      <c r="H10791" t="s">
        <v>0</v>
      </c>
      <c r="I10791">
        <f>MONTH(Table6[[#This Row],[Loan Date]])</f>
        <v>3</v>
      </c>
      <c r="J10791" t="str">
        <f>_xlfn.XLOOKUP(Table6[[#This Row],[Numeric Month]],$N$5:$N$11,$O$5:$O$11)</f>
        <v>Mar</v>
      </c>
      <c r="K10791" t="str">
        <f>_xlfn.XLOOKUP(Table6[[#This Row],[Loan Date]],$Q$5:$Q$152,$R$5:$R$152)</f>
        <v>Monday</v>
      </c>
      <c r="L10791" t="str">
        <f>_xlfn.XLOOKUP(Table6[[#This Row],[Loan Date]],$Q$5:$Q$152,$S$5:$S$152)</f>
        <v>Week 10</v>
      </c>
    </row>
    <row r="10792" spans="1:12" x14ac:dyDescent="0.2">
      <c r="A10792" s="1">
        <v>44998</v>
      </c>
      <c r="B10792" t="s">
        <v>7</v>
      </c>
      <c r="C10792" s="1">
        <v>44998</v>
      </c>
      <c r="D10792" t="s">
        <v>344</v>
      </c>
      <c r="E10792" t="s">
        <v>49</v>
      </c>
      <c r="F10792" t="s">
        <v>49</v>
      </c>
      <c r="G10792" t="s">
        <v>20</v>
      </c>
      <c r="H10792" t="s">
        <v>0</v>
      </c>
      <c r="I10792">
        <f>MONTH(Table6[[#This Row],[Loan Date]])</f>
        <v>3</v>
      </c>
      <c r="J10792" t="str">
        <f>_xlfn.XLOOKUP(Table6[[#This Row],[Numeric Month]],$N$5:$N$11,$O$5:$O$11)</f>
        <v>Mar</v>
      </c>
      <c r="K10792" t="str">
        <f>_xlfn.XLOOKUP(Table6[[#This Row],[Loan Date]],$Q$5:$Q$152,$R$5:$R$152)</f>
        <v>Monday</v>
      </c>
      <c r="L10792" t="str">
        <f>_xlfn.XLOOKUP(Table6[[#This Row],[Loan Date]],$Q$5:$Q$152,$S$5:$S$152)</f>
        <v>Week 10</v>
      </c>
    </row>
    <row r="10793" spans="1:12" x14ac:dyDescent="0.2">
      <c r="A10793" s="1">
        <v>44998</v>
      </c>
      <c r="B10793" t="s">
        <v>7</v>
      </c>
      <c r="C10793" s="1">
        <v>44998</v>
      </c>
      <c r="D10793" t="s">
        <v>302</v>
      </c>
      <c r="E10793" t="s">
        <v>23</v>
      </c>
      <c r="F10793" t="s">
        <v>23</v>
      </c>
      <c r="G10793" t="s">
        <v>20</v>
      </c>
      <c r="H10793" t="s">
        <v>0</v>
      </c>
      <c r="I10793">
        <f>MONTH(Table6[[#This Row],[Loan Date]])</f>
        <v>3</v>
      </c>
      <c r="J10793" t="str">
        <f>_xlfn.XLOOKUP(Table6[[#This Row],[Numeric Month]],$N$5:$N$11,$O$5:$O$11)</f>
        <v>Mar</v>
      </c>
      <c r="K10793" t="str">
        <f>_xlfn.XLOOKUP(Table6[[#This Row],[Loan Date]],$Q$5:$Q$152,$R$5:$R$152)</f>
        <v>Monday</v>
      </c>
      <c r="L10793" t="str">
        <f>_xlfn.XLOOKUP(Table6[[#This Row],[Loan Date]],$Q$5:$Q$152,$S$5:$S$152)</f>
        <v>Week 10</v>
      </c>
    </row>
    <row r="10794" spans="1:12" x14ac:dyDescent="0.2">
      <c r="A10794" s="1">
        <v>44998</v>
      </c>
      <c r="B10794" t="s">
        <v>7</v>
      </c>
      <c r="C10794" s="1">
        <v>44998</v>
      </c>
      <c r="D10794" t="s">
        <v>189</v>
      </c>
      <c r="E10794" t="s">
        <v>21</v>
      </c>
      <c r="F10794" t="s">
        <v>21</v>
      </c>
      <c r="G10794" t="s">
        <v>20</v>
      </c>
      <c r="H10794" t="s">
        <v>0</v>
      </c>
      <c r="I10794">
        <f>MONTH(Table6[[#This Row],[Loan Date]])</f>
        <v>3</v>
      </c>
      <c r="J10794" t="str">
        <f>_xlfn.XLOOKUP(Table6[[#This Row],[Numeric Month]],$N$5:$N$11,$O$5:$O$11)</f>
        <v>Mar</v>
      </c>
      <c r="K10794" t="str">
        <f>_xlfn.XLOOKUP(Table6[[#This Row],[Loan Date]],$Q$5:$Q$152,$R$5:$R$152)</f>
        <v>Monday</v>
      </c>
      <c r="L10794" t="str">
        <f>_xlfn.XLOOKUP(Table6[[#This Row],[Loan Date]],$Q$5:$Q$152,$S$5:$S$152)</f>
        <v>Week 10</v>
      </c>
    </row>
    <row r="10795" spans="1:12" x14ac:dyDescent="0.2">
      <c r="A10795" s="1">
        <v>44998</v>
      </c>
      <c r="B10795" t="s">
        <v>5</v>
      </c>
      <c r="C10795" s="1">
        <v>44998</v>
      </c>
      <c r="D10795" t="s">
        <v>286</v>
      </c>
      <c r="E10795" t="s">
        <v>12</v>
      </c>
      <c r="F10795" t="s">
        <v>12</v>
      </c>
      <c r="G10795" t="s">
        <v>11</v>
      </c>
      <c r="H10795" t="s">
        <v>0</v>
      </c>
      <c r="I10795">
        <f>MONTH(Table6[[#This Row],[Loan Date]])</f>
        <v>3</v>
      </c>
      <c r="J10795" t="str">
        <f>_xlfn.XLOOKUP(Table6[[#This Row],[Numeric Month]],$N$5:$N$11,$O$5:$O$11)</f>
        <v>Mar</v>
      </c>
      <c r="K10795" t="str">
        <f>_xlfn.XLOOKUP(Table6[[#This Row],[Loan Date]],$Q$5:$Q$152,$R$5:$R$152)</f>
        <v>Monday</v>
      </c>
      <c r="L10795" t="str">
        <f>_xlfn.XLOOKUP(Table6[[#This Row],[Loan Date]],$Q$5:$Q$152,$S$5:$S$152)</f>
        <v>Week 10</v>
      </c>
    </row>
    <row r="10796" spans="1:12" x14ac:dyDescent="0.2">
      <c r="A10796" s="1">
        <v>44998</v>
      </c>
      <c r="B10796" t="s">
        <v>7</v>
      </c>
      <c r="C10796" s="1">
        <v>44998</v>
      </c>
      <c r="D10796" t="s">
        <v>471</v>
      </c>
      <c r="E10796" t="s">
        <v>12</v>
      </c>
      <c r="F10796" t="s">
        <v>12</v>
      </c>
      <c r="G10796" t="s">
        <v>11</v>
      </c>
      <c r="H10796" t="s">
        <v>0</v>
      </c>
      <c r="I10796">
        <f>MONTH(Table6[[#This Row],[Loan Date]])</f>
        <v>3</v>
      </c>
      <c r="J10796" t="str">
        <f>_xlfn.XLOOKUP(Table6[[#This Row],[Numeric Month]],$N$5:$N$11,$O$5:$O$11)</f>
        <v>Mar</v>
      </c>
      <c r="K10796" t="str">
        <f>_xlfn.XLOOKUP(Table6[[#This Row],[Loan Date]],$Q$5:$Q$152,$R$5:$R$152)</f>
        <v>Monday</v>
      </c>
      <c r="L10796" t="str">
        <f>_xlfn.XLOOKUP(Table6[[#This Row],[Loan Date]],$Q$5:$Q$152,$S$5:$S$152)</f>
        <v>Week 10</v>
      </c>
    </row>
    <row r="10797" spans="1:12" x14ac:dyDescent="0.2">
      <c r="A10797" s="1">
        <v>44998</v>
      </c>
      <c r="B10797" t="s">
        <v>7</v>
      </c>
      <c r="C10797" s="1">
        <v>44998</v>
      </c>
      <c r="D10797" t="s">
        <v>214</v>
      </c>
      <c r="E10797" t="s">
        <v>23</v>
      </c>
      <c r="F10797" t="s">
        <v>23</v>
      </c>
      <c r="G10797" t="s">
        <v>20</v>
      </c>
      <c r="H10797" t="s">
        <v>0</v>
      </c>
      <c r="I10797">
        <f>MONTH(Table6[[#This Row],[Loan Date]])</f>
        <v>3</v>
      </c>
      <c r="J10797" t="str">
        <f>_xlfn.XLOOKUP(Table6[[#This Row],[Numeric Month]],$N$5:$N$11,$O$5:$O$11)</f>
        <v>Mar</v>
      </c>
      <c r="K10797" t="str">
        <f>_xlfn.XLOOKUP(Table6[[#This Row],[Loan Date]],$Q$5:$Q$152,$R$5:$R$152)</f>
        <v>Monday</v>
      </c>
      <c r="L10797" t="str">
        <f>_xlfn.XLOOKUP(Table6[[#This Row],[Loan Date]],$Q$5:$Q$152,$S$5:$S$152)</f>
        <v>Week 10</v>
      </c>
    </row>
    <row r="10798" spans="1:12" x14ac:dyDescent="0.2">
      <c r="A10798" s="1">
        <v>44998</v>
      </c>
      <c r="B10798" t="s">
        <v>7</v>
      </c>
      <c r="C10798" s="1">
        <v>44998</v>
      </c>
      <c r="D10798" t="s">
        <v>380</v>
      </c>
      <c r="E10798" t="s">
        <v>21</v>
      </c>
      <c r="F10798" t="s">
        <v>21</v>
      </c>
      <c r="G10798" t="s">
        <v>20</v>
      </c>
      <c r="H10798" t="s">
        <v>0</v>
      </c>
      <c r="I10798">
        <f>MONTH(Table6[[#This Row],[Loan Date]])</f>
        <v>3</v>
      </c>
      <c r="J10798" t="str">
        <f>_xlfn.XLOOKUP(Table6[[#This Row],[Numeric Month]],$N$5:$N$11,$O$5:$O$11)</f>
        <v>Mar</v>
      </c>
      <c r="K10798" t="str">
        <f>_xlfn.XLOOKUP(Table6[[#This Row],[Loan Date]],$Q$5:$Q$152,$R$5:$R$152)</f>
        <v>Monday</v>
      </c>
      <c r="L10798" t="str">
        <f>_xlfn.XLOOKUP(Table6[[#This Row],[Loan Date]],$Q$5:$Q$152,$S$5:$S$152)</f>
        <v>Week 10</v>
      </c>
    </row>
    <row r="10799" spans="1:12" x14ac:dyDescent="0.2">
      <c r="A10799" s="1">
        <v>44998</v>
      </c>
      <c r="B10799" t="s">
        <v>7</v>
      </c>
      <c r="C10799" s="1">
        <v>44998</v>
      </c>
      <c r="D10799" t="s">
        <v>433</v>
      </c>
      <c r="E10799" t="s">
        <v>65</v>
      </c>
      <c r="F10799" t="s">
        <v>65</v>
      </c>
      <c r="G10799" t="s">
        <v>20</v>
      </c>
      <c r="H10799" t="s">
        <v>0</v>
      </c>
      <c r="I10799">
        <f>MONTH(Table6[[#This Row],[Loan Date]])</f>
        <v>3</v>
      </c>
      <c r="J10799" t="str">
        <f>_xlfn.XLOOKUP(Table6[[#This Row],[Numeric Month]],$N$5:$N$11,$O$5:$O$11)</f>
        <v>Mar</v>
      </c>
      <c r="K10799" t="str">
        <f>_xlfn.XLOOKUP(Table6[[#This Row],[Loan Date]],$Q$5:$Q$152,$R$5:$R$152)</f>
        <v>Monday</v>
      </c>
      <c r="L10799" t="str">
        <f>_xlfn.XLOOKUP(Table6[[#This Row],[Loan Date]],$Q$5:$Q$152,$S$5:$S$152)</f>
        <v>Week 10</v>
      </c>
    </row>
    <row r="10800" spans="1:12" x14ac:dyDescent="0.2">
      <c r="A10800" s="1">
        <v>44998</v>
      </c>
      <c r="B10800" t="s">
        <v>7</v>
      </c>
      <c r="C10800" s="1">
        <v>44998</v>
      </c>
      <c r="D10800" t="s">
        <v>25</v>
      </c>
      <c r="E10800" t="s">
        <v>21</v>
      </c>
      <c r="F10800" t="s">
        <v>21</v>
      </c>
      <c r="G10800" t="s">
        <v>20</v>
      </c>
      <c r="H10800" t="s">
        <v>0</v>
      </c>
      <c r="I10800">
        <f>MONTH(Table6[[#This Row],[Loan Date]])</f>
        <v>3</v>
      </c>
      <c r="J10800" t="str">
        <f>_xlfn.XLOOKUP(Table6[[#This Row],[Numeric Month]],$N$5:$N$11,$O$5:$O$11)</f>
        <v>Mar</v>
      </c>
      <c r="K10800" t="str">
        <f>_xlfn.XLOOKUP(Table6[[#This Row],[Loan Date]],$Q$5:$Q$152,$R$5:$R$152)</f>
        <v>Monday</v>
      </c>
      <c r="L10800" t="str">
        <f>_xlfn.XLOOKUP(Table6[[#This Row],[Loan Date]],$Q$5:$Q$152,$S$5:$S$152)</f>
        <v>Week 10</v>
      </c>
    </row>
    <row r="10801" spans="1:12" x14ac:dyDescent="0.2">
      <c r="A10801" s="1">
        <v>44998</v>
      </c>
      <c r="B10801" t="s">
        <v>7</v>
      </c>
      <c r="C10801" s="1">
        <v>44998</v>
      </c>
      <c r="D10801" t="s">
        <v>26</v>
      </c>
      <c r="E10801" t="s">
        <v>23</v>
      </c>
      <c r="F10801" t="s">
        <v>23</v>
      </c>
      <c r="G10801" t="s">
        <v>20</v>
      </c>
      <c r="H10801" t="s">
        <v>0</v>
      </c>
      <c r="I10801">
        <f>MONTH(Table6[[#This Row],[Loan Date]])</f>
        <v>3</v>
      </c>
      <c r="J10801" t="str">
        <f>_xlfn.XLOOKUP(Table6[[#This Row],[Numeric Month]],$N$5:$N$11,$O$5:$O$11)</f>
        <v>Mar</v>
      </c>
      <c r="K10801" t="str">
        <f>_xlfn.XLOOKUP(Table6[[#This Row],[Loan Date]],$Q$5:$Q$152,$R$5:$R$152)</f>
        <v>Monday</v>
      </c>
      <c r="L10801" t="str">
        <f>_xlfn.XLOOKUP(Table6[[#This Row],[Loan Date]],$Q$5:$Q$152,$S$5:$S$152)</f>
        <v>Week 10</v>
      </c>
    </row>
    <row r="10802" spans="1:12" x14ac:dyDescent="0.2">
      <c r="A10802" s="1">
        <v>44998</v>
      </c>
      <c r="B10802" t="s">
        <v>7</v>
      </c>
      <c r="C10802" s="1">
        <v>45005</v>
      </c>
      <c r="D10802" t="s">
        <v>502</v>
      </c>
      <c r="E10802" t="s">
        <v>3</v>
      </c>
      <c r="F10802" t="s">
        <v>2</v>
      </c>
      <c r="G10802" t="s">
        <v>1</v>
      </c>
      <c r="H10802" t="s">
        <v>0</v>
      </c>
      <c r="I10802">
        <f>MONTH(Table6[[#This Row],[Loan Date]])</f>
        <v>3</v>
      </c>
      <c r="J10802" t="str">
        <f>_xlfn.XLOOKUP(Table6[[#This Row],[Numeric Month]],$N$5:$N$11,$O$5:$O$11)</f>
        <v>Mar</v>
      </c>
      <c r="K10802" t="str">
        <f>_xlfn.XLOOKUP(Table6[[#This Row],[Loan Date]],$Q$5:$Q$152,$R$5:$R$152)</f>
        <v>Monday</v>
      </c>
      <c r="L10802" t="str">
        <f>_xlfn.XLOOKUP(Table6[[#This Row],[Loan Date]],$Q$5:$Q$152,$S$5:$S$152)</f>
        <v>Week 10</v>
      </c>
    </row>
    <row r="10803" spans="1:12" x14ac:dyDescent="0.2">
      <c r="A10803" s="1">
        <v>44998</v>
      </c>
      <c r="B10803" t="s">
        <v>7</v>
      </c>
      <c r="C10803" s="1">
        <v>45005</v>
      </c>
      <c r="D10803" t="s">
        <v>501</v>
      </c>
      <c r="E10803" t="s">
        <v>9</v>
      </c>
      <c r="F10803" t="s">
        <v>8</v>
      </c>
      <c r="G10803" t="s">
        <v>1</v>
      </c>
      <c r="H10803" t="s">
        <v>0</v>
      </c>
      <c r="I10803">
        <f>MONTH(Table6[[#This Row],[Loan Date]])</f>
        <v>3</v>
      </c>
      <c r="J10803" t="str">
        <f>_xlfn.XLOOKUP(Table6[[#This Row],[Numeric Month]],$N$5:$N$11,$O$5:$O$11)</f>
        <v>Mar</v>
      </c>
      <c r="K10803" t="str">
        <f>_xlfn.XLOOKUP(Table6[[#This Row],[Loan Date]],$Q$5:$Q$152,$R$5:$R$152)</f>
        <v>Monday</v>
      </c>
      <c r="L10803" t="str">
        <f>_xlfn.XLOOKUP(Table6[[#This Row],[Loan Date]],$Q$5:$Q$152,$S$5:$S$152)</f>
        <v>Week 10</v>
      </c>
    </row>
    <row r="10804" spans="1:12" x14ac:dyDescent="0.2">
      <c r="A10804" s="1">
        <v>44998</v>
      </c>
      <c r="B10804" t="s">
        <v>7</v>
      </c>
      <c r="C10804" s="1">
        <v>45005</v>
      </c>
      <c r="D10804" t="s">
        <v>500</v>
      </c>
      <c r="E10804" t="s">
        <v>52</v>
      </c>
      <c r="F10804" t="s">
        <v>51</v>
      </c>
      <c r="G10804" t="s">
        <v>1</v>
      </c>
      <c r="H10804" t="s">
        <v>0</v>
      </c>
      <c r="I10804">
        <f>MONTH(Table6[[#This Row],[Loan Date]])</f>
        <v>3</v>
      </c>
      <c r="J10804" t="str">
        <f>_xlfn.XLOOKUP(Table6[[#This Row],[Numeric Month]],$N$5:$N$11,$O$5:$O$11)</f>
        <v>Mar</v>
      </c>
      <c r="K10804" t="str">
        <f>_xlfn.XLOOKUP(Table6[[#This Row],[Loan Date]],$Q$5:$Q$152,$R$5:$R$152)</f>
        <v>Monday</v>
      </c>
      <c r="L10804" t="str">
        <f>_xlfn.XLOOKUP(Table6[[#This Row],[Loan Date]],$Q$5:$Q$152,$S$5:$S$152)</f>
        <v>Week 10</v>
      </c>
    </row>
    <row r="10805" spans="1:12" x14ac:dyDescent="0.2">
      <c r="A10805" s="1">
        <v>44998</v>
      </c>
      <c r="B10805" t="s">
        <v>107</v>
      </c>
      <c r="C10805" s="1">
        <v>44998</v>
      </c>
      <c r="D10805" t="s">
        <v>494</v>
      </c>
      <c r="E10805" t="s">
        <v>37</v>
      </c>
      <c r="F10805" t="s">
        <v>37</v>
      </c>
      <c r="G10805" t="s">
        <v>20</v>
      </c>
      <c r="H10805" t="s">
        <v>0</v>
      </c>
      <c r="I10805">
        <f>MONTH(Table6[[#This Row],[Loan Date]])</f>
        <v>3</v>
      </c>
      <c r="J10805" t="str">
        <f>_xlfn.XLOOKUP(Table6[[#This Row],[Numeric Month]],$N$5:$N$11,$O$5:$O$11)</f>
        <v>Mar</v>
      </c>
      <c r="K10805" t="str">
        <f>_xlfn.XLOOKUP(Table6[[#This Row],[Loan Date]],$Q$5:$Q$152,$R$5:$R$152)</f>
        <v>Monday</v>
      </c>
      <c r="L10805" t="str">
        <f>_xlfn.XLOOKUP(Table6[[#This Row],[Loan Date]],$Q$5:$Q$152,$S$5:$S$152)</f>
        <v>Week 10</v>
      </c>
    </row>
    <row r="10806" spans="1:12" x14ac:dyDescent="0.2">
      <c r="A10806" s="1">
        <v>44998</v>
      </c>
      <c r="B10806" t="s">
        <v>35</v>
      </c>
      <c r="C10806" s="1">
        <v>45005</v>
      </c>
      <c r="D10806" t="s">
        <v>334</v>
      </c>
      <c r="E10806" t="s">
        <v>9</v>
      </c>
      <c r="F10806" t="s">
        <v>8</v>
      </c>
      <c r="G10806" t="s">
        <v>1</v>
      </c>
      <c r="H10806" t="s">
        <v>0</v>
      </c>
      <c r="I10806">
        <f>MONTH(Table6[[#This Row],[Loan Date]])</f>
        <v>3</v>
      </c>
      <c r="J10806" t="str">
        <f>_xlfn.XLOOKUP(Table6[[#This Row],[Numeric Month]],$N$5:$N$11,$O$5:$O$11)</f>
        <v>Mar</v>
      </c>
      <c r="K10806" t="str">
        <f>_xlfn.XLOOKUP(Table6[[#This Row],[Loan Date]],$Q$5:$Q$152,$R$5:$R$152)</f>
        <v>Monday</v>
      </c>
      <c r="L10806" t="str">
        <f>_xlfn.XLOOKUP(Table6[[#This Row],[Loan Date]],$Q$5:$Q$152,$S$5:$S$152)</f>
        <v>Week 10</v>
      </c>
    </row>
    <row r="10807" spans="1:12" x14ac:dyDescent="0.2">
      <c r="A10807" s="1">
        <v>44998</v>
      </c>
      <c r="B10807" t="s">
        <v>35</v>
      </c>
      <c r="C10807" s="1">
        <v>44998</v>
      </c>
      <c r="D10807" t="s">
        <v>458</v>
      </c>
      <c r="E10807" t="s">
        <v>41</v>
      </c>
      <c r="F10807" t="s">
        <v>40</v>
      </c>
      <c r="G10807" t="s">
        <v>39</v>
      </c>
      <c r="H10807" t="s">
        <v>0</v>
      </c>
      <c r="I10807">
        <f>MONTH(Table6[[#This Row],[Loan Date]])</f>
        <v>3</v>
      </c>
      <c r="J10807" t="str">
        <f>_xlfn.XLOOKUP(Table6[[#This Row],[Numeric Month]],$N$5:$N$11,$O$5:$O$11)</f>
        <v>Mar</v>
      </c>
      <c r="K10807" t="str">
        <f>_xlfn.XLOOKUP(Table6[[#This Row],[Loan Date]],$Q$5:$Q$152,$R$5:$R$152)</f>
        <v>Monday</v>
      </c>
      <c r="L10807" t="str">
        <f>_xlfn.XLOOKUP(Table6[[#This Row],[Loan Date]],$Q$5:$Q$152,$S$5:$S$152)</f>
        <v>Week 10</v>
      </c>
    </row>
    <row r="10808" spans="1:12" x14ac:dyDescent="0.2">
      <c r="A10808" s="1">
        <v>44998</v>
      </c>
      <c r="B10808" t="s">
        <v>5</v>
      </c>
      <c r="C10808" s="1">
        <v>44998</v>
      </c>
      <c r="D10808" t="s">
        <v>99</v>
      </c>
      <c r="E10808" t="s">
        <v>21</v>
      </c>
      <c r="F10808" t="s">
        <v>21</v>
      </c>
      <c r="G10808" t="s">
        <v>20</v>
      </c>
      <c r="H10808" t="s">
        <v>0</v>
      </c>
      <c r="I10808">
        <f>MONTH(Table6[[#This Row],[Loan Date]])</f>
        <v>3</v>
      </c>
      <c r="J10808" t="str">
        <f>_xlfn.XLOOKUP(Table6[[#This Row],[Numeric Month]],$N$5:$N$11,$O$5:$O$11)</f>
        <v>Mar</v>
      </c>
      <c r="K10808" t="str">
        <f>_xlfn.XLOOKUP(Table6[[#This Row],[Loan Date]],$Q$5:$Q$152,$R$5:$R$152)</f>
        <v>Monday</v>
      </c>
      <c r="L10808" t="str">
        <f>_xlfn.XLOOKUP(Table6[[#This Row],[Loan Date]],$Q$5:$Q$152,$S$5:$S$152)</f>
        <v>Week 10</v>
      </c>
    </row>
    <row r="10809" spans="1:12" x14ac:dyDescent="0.2">
      <c r="A10809" s="1">
        <v>44998</v>
      </c>
      <c r="B10809" t="s">
        <v>5</v>
      </c>
      <c r="C10809" s="1">
        <v>44998</v>
      </c>
      <c r="D10809" t="s">
        <v>320</v>
      </c>
      <c r="E10809" t="s">
        <v>23</v>
      </c>
      <c r="F10809" t="s">
        <v>23</v>
      </c>
      <c r="G10809" t="s">
        <v>20</v>
      </c>
      <c r="H10809" t="s">
        <v>0</v>
      </c>
      <c r="I10809">
        <f>MONTH(Table6[[#This Row],[Loan Date]])</f>
        <v>3</v>
      </c>
      <c r="J10809" t="str">
        <f>_xlfn.XLOOKUP(Table6[[#This Row],[Numeric Month]],$N$5:$N$11,$O$5:$O$11)</f>
        <v>Mar</v>
      </c>
      <c r="K10809" t="str">
        <f>_xlfn.XLOOKUP(Table6[[#This Row],[Loan Date]],$Q$5:$Q$152,$R$5:$R$152)</f>
        <v>Monday</v>
      </c>
      <c r="L10809" t="str">
        <f>_xlfn.XLOOKUP(Table6[[#This Row],[Loan Date]],$Q$5:$Q$152,$S$5:$S$152)</f>
        <v>Week 10</v>
      </c>
    </row>
    <row r="10810" spans="1:12" x14ac:dyDescent="0.2">
      <c r="A10810" s="1">
        <v>44998</v>
      </c>
      <c r="B10810" t="s">
        <v>7</v>
      </c>
      <c r="C10810" s="1">
        <v>44998</v>
      </c>
      <c r="D10810" t="s">
        <v>499</v>
      </c>
      <c r="E10810" t="s">
        <v>21</v>
      </c>
      <c r="F10810" t="s">
        <v>21</v>
      </c>
      <c r="G10810" t="s">
        <v>20</v>
      </c>
      <c r="H10810" t="s">
        <v>0</v>
      </c>
      <c r="I10810">
        <f>MONTH(Table6[[#This Row],[Loan Date]])</f>
        <v>3</v>
      </c>
      <c r="J10810" t="str">
        <f>_xlfn.XLOOKUP(Table6[[#This Row],[Numeric Month]],$N$5:$N$11,$O$5:$O$11)</f>
        <v>Mar</v>
      </c>
      <c r="K10810" t="str">
        <f>_xlfn.XLOOKUP(Table6[[#This Row],[Loan Date]],$Q$5:$Q$152,$R$5:$R$152)</f>
        <v>Monday</v>
      </c>
      <c r="L10810" t="str">
        <f>_xlfn.XLOOKUP(Table6[[#This Row],[Loan Date]],$Q$5:$Q$152,$S$5:$S$152)</f>
        <v>Week 10</v>
      </c>
    </row>
    <row r="10811" spans="1:12" x14ac:dyDescent="0.2">
      <c r="A10811" s="1">
        <v>44998</v>
      </c>
      <c r="B10811" t="s">
        <v>7</v>
      </c>
      <c r="C10811" s="1">
        <v>44998</v>
      </c>
      <c r="D10811" t="s">
        <v>29</v>
      </c>
      <c r="E10811" t="s">
        <v>23</v>
      </c>
      <c r="F10811" t="s">
        <v>23</v>
      </c>
      <c r="G10811" t="s">
        <v>20</v>
      </c>
      <c r="H10811" t="s">
        <v>0</v>
      </c>
      <c r="I10811">
        <f>MONTH(Table6[[#This Row],[Loan Date]])</f>
        <v>3</v>
      </c>
      <c r="J10811" t="str">
        <f>_xlfn.XLOOKUP(Table6[[#This Row],[Numeric Month]],$N$5:$N$11,$O$5:$O$11)</f>
        <v>Mar</v>
      </c>
      <c r="K10811" t="str">
        <f>_xlfn.XLOOKUP(Table6[[#This Row],[Loan Date]],$Q$5:$Q$152,$R$5:$R$152)</f>
        <v>Monday</v>
      </c>
      <c r="L10811" t="str">
        <f>_xlfn.XLOOKUP(Table6[[#This Row],[Loan Date]],$Q$5:$Q$152,$S$5:$S$152)</f>
        <v>Week 10</v>
      </c>
    </row>
    <row r="10812" spans="1:12" x14ac:dyDescent="0.2">
      <c r="A10812" s="1">
        <v>44998</v>
      </c>
      <c r="B10812" t="s">
        <v>7</v>
      </c>
      <c r="C10812" s="1">
        <v>44998</v>
      </c>
      <c r="D10812" t="s">
        <v>309</v>
      </c>
      <c r="E10812" t="s">
        <v>23</v>
      </c>
      <c r="F10812" t="s">
        <v>23</v>
      </c>
      <c r="G10812" t="s">
        <v>20</v>
      </c>
      <c r="H10812" t="s">
        <v>0</v>
      </c>
      <c r="I10812">
        <f>MONTH(Table6[[#This Row],[Loan Date]])</f>
        <v>3</v>
      </c>
      <c r="J10812" t="str">
        <f>_xlfn.XLOOKUP(Table6[[#This Row],[Numeric Month]],$N$5:$N$11,$O$5:$O$11)</f>
        <v>Mar</v>
      </c>
      <c r="K10812" t="str">
        <f>_xlfn.XLOOKUP(Table6[[#This Row],[Loan Date]],$Q$5:$Q$152,$R$5:$R$152)</f>
        <v>Monday</v>
      </c>
      <c r="L10812" t="str">
        <f>_xlfn.XLOOKUP(Table6[[#This Row],[Loan Date]],$Q$5:$Q$152,$S$5:$S$152)</f>
        <v>Week 10</v>
      </c>
    </row>
    <row r="10813" spans="1:12" x14ac:dyDescent="0.2">
      <c r="A10813" s="1">
        <v>44998</v>
      </c>
      <c r="B10813" t="s">
        <v>7</v>
      </c>
      <c r="C10813" s="1">
        <v>44998</v>
      </c>
      <c r="D10813" t="s">
        <v>310</v>
      </c>
      <c r="E10813" t="s">
        <v>21</v>
      </c>
      <c r="F10813" t="s">
        <v>21</v>
      </c>
      <c r="G10813" t="s">
        <v>20</v>
      </c>
      <c r="H10813" t="s">
        <v>0</v>
      </c>
      <c r="I10813">
        <f>MONTH(Table6[[#This Row],[Loan Date]])</f>
        <v>3</v>
      </c>
      <c r="J10813" t="str">
        <f>_xlfn.XLOOKUP(Table6[[#This Row],[Numeric Month]],$N$5:$N$11,$O$5:$O$11)</f>
        <v>Mar</v>
      </c>
      <c r="K10813" t="str">
        <f>_xlfn.XLOOKUP(Table6[[#This Row],[Loan Date]],$Q$5:$Q$152,$R$5:$R$152)</f>
        <v>Monday</v>
      </c>
      <c r="L10813" t="str">
        <f>_xlfn.XLOOKUP(Table6[[#This Row],[Loan Date]],$Q$5:$Q$152,$S$5:$S$152)</f>
        <v>Week 10</v>
      </c>
    </row>
    <row r="10814" spans="1:12" x14ac:dyDescent="0.2">
      <c r="A10814" s="1">
        <v>44998</v>
      </c>
      <c r="B10814" t="s">
        <v>7</v>
      </c>
      <c r="C10814" s="1">
        <v>44999</v>
      </c>
      <c r="D10814" t="s">
        <v>498</v>
      </c>
      <c r="E10814" t="s">
        <v>37</v>
      </c>
      <c r="F10814" t="s">
        <v>37</v>
      </c>
      <c r="G10814" t="s">
        <v>20</v>
      </c>
      <c r="H10814" t="s">
        <v>0</v>
      </c>
      <c r="I10814">
        <f>MONTH(Table6[[#This Row],[Loan Date]])</f>
        <v>3</v>
      </c>
      <c r="J10814" t="str">
        <f>_xlfn.XLOOKUP(Table6[[#This Row],[Numeric Month]],$N$5:$N$11,$O$5:$O$11)</f>
        <v>Mar</v>
      </c>
      <c r="K10814" t="str">
        <f>_xlfn.XLOOKUP(Table6[[#This Row],[Loan Date]],$Q$5:$Q$152,$R$5:$R$152)</f>
        <v>Monday</v>
      </c>
      <c r="L10814" t="str">
        <f>_xlfn.XLOOKUP(Table6[[#This Row],[Loan Date]],$Q$5:$Q$152,$S$5:$S$152)</f>
        <v>Week 10</v>
      </c>
    </row>
    <row r="10815" spans="1:12" x14ac:dyDescent="0.2">
      <c r="A10815" s="1">
        <v>44998</v>
      </c>
      <c r="B10815" t="s">
        <v>7</v>
      </c>
      <c r="C10815" s="1">
        <v>45005</v>
      </c>
      <c r="D10815" t="s">
        <v>228</v>
      </c>
      <c r="E10815" t="s">
        <v>52</v>
      </c>
      <c r="F10815" t="s">
        <v>51</v>
      </c>
      <c r="G10815" t="s">
        <v>1</v>
      </c>
      <c r="H10815" t="s">
        <v>0</v>
      </c>
      <c r="I10815">
        <f>MONTH(Table6[[#This Row],[Loan Date]])</f>
        <v>3</v>
      </c>
      <c r="J10815" t="str">
        <f>_xlfn.XLOOKUP(Table6[[#This Row],[Numeric Month]],$N$5:$N$11,$O$5:$O$11)</f>
        <v>Mar</v>
      </c>
      <c r="K10815" t="str">
        <f>_xlfn.XLOOKUP(Table6[[#This Row],[Loan Date]],$Q$5:$Q$152,$R$5:$R$152)</f>
        <v>Monday</v>
      </c>
      <c r="L10815" t="str">
        <f>_xlfn.XLOOKUP(Table6[[#This Row],[Loan Date]],$Q$5:$Q$152,$S$5:$S$152)</f>
        <v>Week 10</v>
      </c>
    </row>
    <row r="10816" spans="1:12" x14ac:dyDescent="0.2">
      <c r="A10816" s="1">
        <v>44998</v>
      </c>
      <c r="B10816" t="s">
        <v>7</v>
      </c>
      <c r="C10816" s="1">
        <v>44998</v>
      </c>
      <c r="D10816" t="s">
        <v>436</v>
      </c>
      <c r="E10816" t="s">
        <v>168</v>
      </c>
      <c r="F10816" t="s">
        <v>168</v>
      </c>
      <c r="G10816" t="s">
        <v>20</v>
      </c>
      <c r="H10816" t="s">
        <v>0</v>
      </c>
      <c r="I10816">
        <f>MONTH(Table6[[#This Row],[Loan Date]])</f>
        <v>3</v>
      </c>
      <c r="J10816" t="str">
        <f>_xlfn.XLOOKUP(Table6[[#This Row],[Numeric Month]],$N$5:$N$11,$O$5:$O$11)</f>
        <v>Mar</v>
      </c>
      <c r="K10816" t="str">
        <f>_xlfn.XLOOKUP(Table6[[#This Row],[Loan Date]],$Q$5:$Q$152,$R$5:$R$152)</f>
        <v>Monday</v>
      </c>
      <c r="L10816" t="str">
        <f>_xlfn.XLOOKUP(Table6[[#This Row],[Loan Date]],$Q$5:$Q$152,$S$5:$S$152)</f>
        <v>Week 10</v>
      </c>
    </row>
    <row r="10817" spans="1:12" x14ac:dyDescent="0.2">
      <c r="A10817" s="1">
        <v>44998</v>
      </c>
      <c r="B10817" t="s">
        <v>7</v>
      </c>
      <c r="C10817" s="1">
        <v>44998</v>
      </c>
      <c r="D10817" t="s">
        <v>497</v>
      </c>
      <c r="E10817" t="s">
        <v>21</v>
      </c>
      <c r="F10817" t="s">
        <v>21</v>
      </c>
      <c r="G10817" t="s">
        <v>20</v>
      </c>
      <c r="H10817" t="s">
        <v>0</v>
      </c>
      <c r="I10817">
        <f>MONTH(Table6[[#This Row],[Loan Date]])</f>
        <v>3</v>
      </c>
      <c r="J10817" t="str">
        <f>_xlfn.XLOOKUP(Table6[[#This Row],[Numeric Month]],$N$5:$N$11,$O$5:$O$11)</f>
        <v>Mar</v>
      </c>
      <c r="K10817" t="str">
        <f>_xlfn.XLOOKUP(Table6[[#This Row],[Loan Date]],$Q$5:$Q$152,$R$5:$R$152)</f>
        <v>Monday</v>
      </c>
      <c r="L10817" t="str">
        <f>_xlfn.XLOOKUP(Table6[[#This Row],[Loan Date]],$Q$5:$Q$152,$S$5:$S$152)</f>
        <v>Week 10</v>
      </c>
    </row>
    <row r="10818" spans="1:12" x14ac:dyDescent="0.2">
      <c r="A10818" s="1">
        <v>44998</v>
      </c>
      <c r="B10818" t="s">
        <v>7</v>
      </c>
      <c r="C10818" s="1">
        <v>44998</v>
      </c>
      <c r="D10818" t="s">
        <v>30</v>
      </c>
      <c r="E10818" t="s">
        <v>23</v>
      </c>
      <c r="F10818" t="s">
        <v>23</v>
      </c>
      <c r="G10818" t="s">
        <v>20</v>
      </c>
      <c r="H10818" t="s">
        <v>0</v>
      </c>
      <c r="I10818">
        <f>MONTH(Table6[[#This Row],[Loan Date]])</f>
        <v>3</v>
      </c>
      <c r="J10818" t="str">
        <f>_xlfn.XLOOKUP(Table6[[#This Row],[Numeric Month]],$N$5:$N$11,$O$5:$O$11)</f>
        <v>Mar</v>
      </c>
      <c r="K10818" t="str">
        <f>_xlfn.XLOOKUP(Table6[[#This Row],[Loan Date]],$Q$5:$Q$152,$R$5:$R$152)</f>
        <v>Monday</v>
      </c>
      <c r="L10818" t="str">
        <f>_xlfn.XLOOKUP(Table6[[#This Row],[Loan Date]],$Q$5:$Q$152,$S$5:$S$152)</f>
        <v>Week 10</v>
      </c>
    </row>
    <row r="10819" spans="1:12" x14ac:dyDescent="0.2">
      <c r="A10819" s="1">
        <v>44998</v>
      </c>
      <c r="B10819" t="s">
        <v>7</v>
      </c>
      <c r="C10819" s="1">
        <v>44998</v>
      </c>
      <c r="D10819" t="s">
        <v>175</v>
      </c>
      <c r="E10819" t="s">
        <v>21</v>
      </c>
      <c r="F10819" t="s">
        <v>21</v>
      </c>
      <c r="G10819" t="s">
        <v>20</v>
      </c>
      <c r="H10819" t="s">
        <v>0</v>
      </c>
      <c r="I10819">
        <f>MONTH(Table6[[#This Row],[Loan Date]])</f>
        <v>3</v>
      </c>
      <c r="J10819" t="str">
        <f>_xlfn.XLOOKUP(Table6[[#This Row],[Numeric Month]],$N$5:$N$11,$O$5:$O$11)</f>
        <v>Mar</v>
      </c>
      <c r="K10819" t="str">
        <f>_xlfn.XLOOKUP(Table6[[#This Row],[Loan Date]],$Q$5:$Q$152,$R$5:$R$152)</f>
        <v>Monday</v>
      </c>
      <c r="L10819" t="str">
        <f>_xlfn.XLOOKUP(Table6[[#This Row],[Loan Date]],$Q$5:$Q$152,$S$5:$S$152)</f>
        <v>Week 10</v>
      </c>
    </row>
    <row r="10820" spans="1:12" x14ac:dyDescent="0.2">
      <c r="A10820" s="1">
        <v>44999</v>
      </c>
      <c r="B10820" t="s">
        <v>107</v>
      </c>
      <c r="C10820" s="1">
        <v>45006</v>
      </c>
      <c r="D10820" t="s">
        <v>496</v>
      </c>
      <c r="E10820" t="s">
        <v>52</v>
      </c>
      <c r="F10820" t="s">
        <v>51</v>
      </c>
      <c r="G10820" t="s">
        <v>1</v>
      </c>
      <c r="H10820" t="s">
        <v>0</v>
      </c>
      <c r="I10820">
        <f>MONTH(Table6[[#This Row],[Loan Date]])</f>
        <v>3</v>
      </c>
      <c r="J10820" t="str">
        <f>_xlfn.XLOOKUP(Table6[[#This Row],[Numeric Month]],$N$5:$N$11,$O$5:$O$11)</f>
        <v>Mar</v>
      </c>
      <c r="K10820" t="str">
        <f>_xlfn.XLOOKUP(Table6[[#This Row],[Loan Date]],$Q$5:$Q$152,$R$5:$R$152)</f>
        <v>Tuesday</v>
      </c>
      <c r="L10820" t="str">
        <f>_xlfn.XLOOKUP(Table6[[#This Row],[Loan Date]],$Q$5:$Q$152,$S$5:$S$152)</f>
        <v>Week 10</v>
      </c>
    </row>
    <row r="10821" spans="1:12" x14ac:dyDescent="0.2">
      <c r="A10821" s="1">
        <v>44999</v>
      </c>
      <c r="B10821" t="s">
        <v>7</v>
      </c>
      <c r="C10821" s="1">
        <v>44999</v>
      </c>
      <c r="D10821" t="s">
        <v>115</v>
      </c>
      <c r="E10821" t="s">
        <v>23</v>
      </c>
      <c r="F10821" t="s">
        <v>23</v>
      </c>
      <c r="G10821" t="s">
        <v>20</v>
      </c>
      <c r="H10821" t="s">
        <v>0</v>
      </c>
      <c r="I10821">
        <f>MONTH(Table6[[#This Row],[Loan Date]])</f>
        <v>3</v>
      </c>
      <c r="J10821" t="str">
        <f>_xlfn.XLOOKUP(Table6[[#This Row],[Numeric Month]],$N$5:$N$11,$O$5:$O$11)</f>
        <v>Mar</v>
      </c>
      <c r="K10821" t="str">
        <f>_xlfn.XLOOKUP(Table6[[#This Row],[Loan Date]],$Q$5:$Q$152,$R$5:$R$152)</f>
        <v>Tuesday</v>
      </c>
      <c r="L10821" t="str">
        <f>_xlfn.XLOOKUP(Table6[[#This Row],[Loan Date]],$Q$5:$Q$152,$S$5:$S$152)</f>
        <v>Week 10</v>
      </c>
    </row>
    <row r="10822" spans="1:12" x14ac:dyDescent="0.2">
      <c r="A10822" s="1">
        <v>44999</v>
      </c>
      <c r="B10822" t="s">
        <v>7</v>
      </c>
      <c r="C10822" s="1">
        <v>45006</v>
      </c>
      <c r="D10822" t="s">
        <v>495</v>
      </c>
      <c r="E10822" t="s">
        <v>52</v>
      </c>
      <c r="F10822" t="s">
        <v>51</v>
      </c>
      <c r="G10822" t="s">
        <v>1</v>
      </c>
      <c r="H10822" t="s">
        <v>0</v>
      </c>
      <c r="I10822">
        <f>MONTH(Table6[[#This Row],[Loan Date]])</f>
        <v>3</v>
      </c>
      <c r="J10822" t="str">
        <f>_xlfn.XLOOKUP(Table6[[#This Row],[Numeric Month]],$N$5:$N$11,$O$5:$O$11)</f>
        <v>Mar</v>
      </c>
      <c r="K10822" t="str">
        <f>_xlfn.XLOOKUP(Table6[[#This Row],[Loan Date]],$Q$5:$Q$152,$R$5:$R$152)</f>
        <v>Tuesday</v>
      </c>
      <c r="L10822" t="str">
        <f>_xlfn.XLOOKUP(Table6[[#This Row],[Loan Date]],$Q$5:$Q$152,$S$5:$S$152)</f>
        <v>Week 10</v>
      </c>
    </row>
    <row r="10823" spans="1:12" x14ac:dyDescent="0.2">
      <c r="A10823" s="1">
        <v>44999</v>
      </c>
      <c r="B10823" t="s">
        <v>7</v>
      </c>
      <c r="C10823" s="1">
        <v>44999</v>
      </c>
      <c r="D10823" t="s">
        <v>494</v>
      </c>
      <c r="E10823" t="s">
        <v>37</v>
      </c>
      <c r="F10823" t="s">
        <v>37</v>
      </c>
      <c r="G10823" t="s">
        <v>20</v>
      </c>
      <c r="H10823" t="s">
        <v>0</v>
      </c>
      <c r="I10823">
        <f>MONTH(Table6[[#This Row],[Loan Date]])</f>
        <v>3</v>
      </c>
      <c r="J10823" t="str">
        <f>_xlfn.XLOOKUP(Table6[[#This Row],[Numeric Month]],$N$5:$N$11,$O$5:$O$11)</f>
        <v>Mar</v>
      </c>
      <c r="K10823" t="str">
        <f>_xlfn.XLOOKUP(Table6[[#This Row],[Loan Date]],$Q$5:$Q$152,$R$5:$R$152)</f>
        <v>Tuesday</v>
      </c>
      <c r="L10823" t="str">
        <f>_xlfn.XLOOKUP(Table6[[#This Row],[Loan Date]],$Q$5:$Q$152,$S$5:$S$152)</f>
        <v>Week 10</v>
      </c>
    </row>
    <row r="10824" spans="1:12" x14ac:dyDescent="0.2">
      <c r="A10824" s="1">
        <v>44999</v>
      </c>
      <c r="B10824" t="s">
        <v>7</v>
      </c>
      <c r="C10824" s="1">
        <v>44999</v>
      </c>
      <c r="D10824" t="s">
        <v>428</v>
      </c>
      <c r="E10824" t="s">
        <v>37</v>
      </c>
      <c r="F10824" t="s">
        <v>37</v>
      </c>
      <c r="G10824" t="s">
        <v>20</v>
      </c>
      <c r="H10824" t="s">
        <v>0</v>
      </c>
      <c r="I10824">
        <f>MONTH(Table6[[#This Row],[Loan Date]])</f>
        <v>3</v>
      </c>
      <c r="J10824" t="str">
        <f>_xlfn.XLOOKUP(Table6[[#This Row],[Numeric Month]],$N$5:$N$11,$O$5:$O$11)</f>
        <v>Mar</v>
      </c>
      <c r="K10824" t="str">
        <f>_xlfn.XLOOKUP(Table6[[#This Row],[Loan Date]],$Q$5:$Q$152,$R$5:$R$152)</f>
        <v>Tuesday</v>
      </c>
      <c r="L10824" t="str">
        <f>_xlfn.XLOOKUP(Table6[[#This Row],[Loan Date]],$Q$5:$Q$152,$S$5:$S$152)</f>
        <v>Week 10</v>
      </c>
    </row>
    <row r="10825" spans="1:12" x14ac:dyDescent="0.2">
      <c r="A10825" s="1">
        <v>44999</v>
      </c>
      <c r="B10825" t="s">
        <v>7</v>
      </c>
      <c r="C10825" s="1">
        <v>45006</v>
      </c>
      <c r="D10825" t="s">
        <v>493</v>
      </c>
      <c r="E10825" t="s">
        <v>9</v>
      </c>
      <c r="F10825" t="s">
        <v>8</v>
      </c>
      <c r="G10825" t="s">
        <v>1</v>
      </c>
      <c r="H10825" t="s">
        <v>0</v>
      </c>
      <c r="I10825">
        <f>MONTH(Table6[[#This Row],[Loan Date]])</f>
        <v>3</v>
      </c>
      <c r="J10825" t="str">
        <f>_xlfn.XLOOKUP(Table6[[#This Row],[Numeric Month]],$N$5:$N$11,$O$5:$O$11)</f>
        <v>Mar</v>
      </c>
      <c r="K10825" t="str">
        <f>_xlfn.XLOOKUP(Table6[[#This Row],[Loan Date]],$Q$5:$Q$152,$R$5:$R$152)</f>
        <v>Tuesday</v>
      </c>
      <c r="L10825" t="str">
        <f>_xlfn.XLOOKUP(Table6[[#This Row],[Loan Date]],$Q$5:$Q$152,$S$5:$S$152)</f>
        <v>Week 10</v>
      </c>
    </row>
    <row r="10826" spans="1:12" x14ac:dyDescent="0.2">
      <c r="A10826" s="1">
        <v>44999</v>
      </c>
      <c r="B10826" t="s">
        <v>7</v>
      </c>
      <c r="C10826" s="1">
        <v>45006</v>
      </c>
      <c r="D10826" t="s">
        <v>492</v>
      </c>
      <c r="E10826" t="s">
        <v>3</v>
      </c>
      <c r="F10826" t="s">
        <v>2</v>
      </c>
      <c r="G10826" t="s">
        <v>1</v>
      </c>
      <c r="H10826" t="s">
        <v>0</v>
      </c>
      <c r="I10826">
        <f>MONTH(Table6[[#This Row],[Loan Date]])</f>
        <v>3</v>
      </c>
      <c r="J10826" t="str">
        <f>_xlfn.XLOOKUP(Table6[[#This Row],[Numeric Month]],$N$5:$N$11,$O$5:$O$11)</f>
        <v>Mar</v>
      </c>
      <c r="K10826" t="str">
        <f>_xlfn.XLOOKUP(Table6[[#This Row],[Loan Date]],$Q$5:$Q$152,$R$5:$R$152)</f>
        <v>Tuesday</v>
      </c>
      <c r="L10826" t="str">
        <f>_xlfn.XLOOKUP(Table6[[#This Row],[Loan Date]],$Q$5:$Q$152,$S$5:$S$152)</f>
        <v>Week 10</v>
      </c>
    </row>
    <row r="10827" spans="1:12" x14ac:dyDescent="0.2">
      <c r="A10827" s="1">
        <v>44999</v>
      </c>
      <c r="B10827" t="s">
        <v>5</v>
      </c>
      <c r="C10827" s="1">
        <v>44999</v>
      </c>
      <c r="D10827" t="s">
        <v>267</v>
      </c>
      <c r="E10827" t="s">
        <v>37</v>
      </c>
      <c r="F10827" t="s">
        <v>37</v>
      </c>
      <c r="G10827" t="s">
        <v>20</v>
      </c>
      <c r="H10827" t="s">
        <v>0</v>
      </c>
      <c r="I10827">
        <f>MONTH(Table6[[#This Row],[Loan Date]])</f>
        <v>3</v>
      </c>
      <c r="J10827" t="str">
        <f>_xlfn.XLOOKUP(Table6[[#This Row],[Numeric Month]],$N$5:$N$11,$O$5:$O$11)</f>
        <v>Mar</v>
      </c>
      <c r="K10827" t="str">
        <f>_xlfn.XLOOKUP(Table6[[#This Row],[Loan Date]],$Q$5:$Q$152,$R$5:$R$152)</f>
        <v>Tuesday</v>
      </c>
      <c r="L10827" t="str">
        <f>_xlfn.XLOOKUP(Table6[[#This Row],[Loan Date]],$Q$5:$Q$152,$S$5:$S$152)</f>
        <v>Week 10</v>
      </c>
    </row>
    <row r="10828" spans="1:12" x14ac:dyDescent="0.2">
      <c r="A10828" s="1">
        <v>44999</v>
      </c>
      <c r="B10828" t="s">
        <v>5</v>
      </c>
      <c r="C10828" s="1">
        <v>44999</v>
      </c>
      <c r="D10828" t="s">
        <v>286</v>
      </c>
      <c r="E10828" t="s">
        <v>12</v>
      </c>
      <c r="F10828" t="s">
        <v>12</v>
      </c>
      <c r="G10828" t="s">
        <v>11</v>
      </c>
      <c r="H10828" t="s">
        <v>0</v>
      </c>
      <c r="I10828">
        <f>MONTH(Table6[[#This Row],[Loan Date]])</f>
        <v>3</v>
      </c>
      <c r="J10828" t="str">
        <f>_xlfn.XLOOKUP(Table6[[#This Row],[Numeric Month]],$N$5:$N$11,$O$5:$O$11)</f>
        <v>Mar</v>
      </c>
      <c r="K10828" t="str">
        <f>_xlfn.XLOOKUP(Table6[[#This Row],[Loan Date]],$Q$5:$Q$152,$R$5:$R$152)</f>
        <v>Tuesday</v>
      </c>
      <c r="L10828" t="str">
        <f>_xlfn.XLOOKUP(Table6[[#This Row],[Loan Date]],$Q$5:$Q$152,$S$5:$S$152)</f>
        <v>Week 10</v>
      </c>
    </row>
    <row r="10829" spans="1:12" x14ac:dyDescent="0.2">
      <c r="A10829" s="1">
        <v>44999</v>
      </c>
      <c r="B10829" t="s">
        <v>5</v>
      </c>
      <c r="C10829" s="1">
        <v>44999</v>
      </c>
      <c r="D10829" t="s">
        <v>491</v>
      </c>
      <c r="E10829" t="s">
        <v>122</v>
      </c>
      <c r="F10829" t="s">
        <v>122</v>
      </c>
      <c r="G10829" t="s">
        <v>11</v>
      </c>
      <c r="H10829" t="s">
        <v>0</v>
      </c>
      <c r="I10829">
        <f>MONTH(Table6[[#This Row],[Loan Date]])</f>
        <v>3</v>
      </c>
      <c r="J10829" t="str">
        <f>_xlfn.XLOOKUP(Table6[[#This Row],[Numeric Month]],$N$5:$N$11,$O$5:$O$11)</f>
        <v>Mar</v>
      </c>
      <c r="K10829" t="str">
        <f>_xlfn.XLOOKUP(Table6[[#This Row],[Loan Date]],$Q$5:$Q$152,$R$5:$R$152)</f>
        <v>Tuesday</v>
      </c>
      <c r="L10829" t="str">
        <f>_xlfn.XLOOKUP(Table6[[#This Row],[Loan Date]],$Q$5:$Q$152,$S$5:$S$152)</f>
        <v>Week 10</v>
      </c>
    </row>
    <row r="10830" spans="1:12" x14ac:dyDescent="0.2">
      <c r="A10830" s="1">
        <v>44999</v>
      </c>
      <c r="B10830" t="s">
        <v>107</v>
      </c>
      <c r="C10830" s="1">
        <v>45006</v>
      </c>
      <c r="D10830" t="s">
        <v>490</v>
      </c>
      <c r="E10830" t="s">
        <v>52</v>
      </c>
      <c r="F10830" t="s">
        <v>51</v>
      </c>
      <c r="G10830" t="s">
        <v>1</v>
      </c>
      <c r="H10830" t="s">
        <v>0</v>
      </c>
      <c r="I10830">
        <f>MONTH(Table6[[#This Row],[Loan Date]])</f>
        <v>3</v>
      </c>
      <c r="J10830" t="str">
        <f>_xlfn.XLOOKUP(Table6[[#This Row],[Numeric Month]],$N$5:$N$11,$O$5:$O$11)</f>
        <v>Mar</v>
      </c>
      <c r="K10830" t="str">
        <f>_xlfn.XLOOKUP(Table6[[#This Row],[Loan Date]],$Q$5:$Q$152,$R$5:$R$152)</f>
        <v>Tuesday</v>
      </c>
      <c r="L10830" t="str">
        <f>_xlfn.XLOOKUP(Table6[[#This Row],[Loan Date]],$Q$5:$Q$152,$S$5:$S$152)</f>
        <v>Week 10</v>
      </c>
    </row>
    <row r="10831" spans="1:12" x14ac:dyDescent="0.2">
      <c r="A10831" s="1">
        <v>44999</v>
      </c>
      <c r="B10831" t="s">
        <v>7</v>
      </c>
      <c r="C10831" s="1">
        <v>45013</v>
      </c>
      <c r="D10831" t="s">
        <v>489</v>
      </c>
      <c r="E10831" t="s">
        <v>15</v>
      </c>
      <c r="F10831" t="s">
        <v>14</v>
      </c>
      <c r="G10831" t="s">
        <v>1</v>
      </c>
      <c r="H10831" t="s">
        <v>0</v>
      </c>
      <c r="I10831">
        <f>MONTH(Table6[[#This Row],[Loan Date]])</f>
        <v>3</v>
      </c>
      <c r="J10831" t="str">
        <f>_xlfn.XLOOKUP(Table6[[#This Row],[Numeric Month]],$N$5:$N$11,$O$5:$O$11)</f>
        <v>Mar</v>
      </c>
      <c r="K10831" t="str">
        <f>_xlfn.XLOOKUP(Table6[[#This Row],[Loan Date]],$Q$5:$Q$152,$R$5:$R$152)</f>
        <v>Tuesday</v>
      </c>
      <c r="L10831" t="str">
        <f>_xlfn.XLOOKUP(Table6[[#This Row],[Loan Date]],$Q$5:$Q$152,$S$5:$S$152)</f>
        <v>Week 10</v>
      </c>
    </row>
    <row r="10832" spans="1:12" x14ac:dyDescent="0.2">
      <c r="A10832" s="1">
        <v>44999</v>
      </c>
      <c r="B10832" t="s">
        <v>7</v>
      </c>
      <c r="C10832" s="1">
        <v>44999</v>
      </c>
      <c r="D10832" t="s">
        <v>320</v>
      </c>
      <c r="E10832" t="s">
        <v>23</v>
      </c>
      <c r="F10832" t="s">
        <v>23</v>
      </c>
      <c r="G10832" t="s">
        <v>20</v>
      </c>
      <c r="H10832" t="s">
        <v>0</v>
      </c>
      <c r="I10832">
        <f>MONTH(Table6[[#This Row],[Loan Date]])</f>
        <v>3</v>
      </c>
      <c r="J10832" t="str">
        <f>_xlfn.XLOOKUP(Table6[[#This Row],[Numeric Month]],$N$5:$N$11,$O$5:$O$11)</f>
        <v>Mar</v>
      </c>
      <c r="K10832" t="str">
        <f>_xlfn.XLOOKUP(Table6[[#This Row],[Loan Date]],$Q$5:$Q$152,$R$5:$R$152)</f>
        <v>Tuesday</v>
      </c>
      <c r="L10832" t="str">
        <f>_xlfn.XLOOKUP(Table6[[#This Row],[Loan Date]],$Q$5:$Q$152,$S$5:$S$152)</f>
        <v>Week 10</v>
      </c>
    </row>
    <row r="10833" spans="1:12" x14ac:dyDescent="0.2">
      <c r="A10833" s="1">
        <v>44999</v>
      </c>
      <c r="B10833" t="s">
        <v>7</v>
      </c>
      <c r="C10833" s="1">
        <v>44999</v>
      </c>
      <c r="D10833" t="s">
        <v>99</v>
      </c>
      <c r="E10833" t="s">
        <v>21</v>
      </c>
      <c r="F10833" t="s">
        <v>21</v>
      </c>
      <c r="G10833" t="s">
        <v>20</v>
      </c>
      <c r="H10833" t="s">
        <v>0</v>
      </c>
      <c r="I10833">
        <f>MONTH(Table6[[#This Row],[Loan Date]])</f>
        <v>3</v>
      </c>
      <c r="J10833" t="str">
        <f>_xlfn.XLOOKUP(Table6[[#This Row],[Numeric Month]],$N$5:$N$11,$O$5:$O$11)</f>
        <v>Mar</v>
      </c>
      <c r="K10833" t="str">
        <f>_xlfn.XLOOKUP(Table6[[#This Row],[Loan Date]],$Q$5:$Q$152,$R$5:$R$152)</f>
        <v>Tuesday</v>
      </c>
      <c r="L10833" t="str">
        <f>_xlfn.XLOOKUP(Table6[[#This Row],[Loan Date]],$Q$5:$Q$152,$S$5:$S$152)</f>
        <v>Week 10</v>
      </c>
    </row>
    <row r="10834" spans="1:12" x14ac:dyDescent="0.2">
      <c r="A10834" s="1">
        <v>44999</v>
      </c>
      <c r="B10834" t="s">
        <v>107</v>
      </c>
      <c r="C10834" s="1">
        <v>44999</v>
      </c>
      <c r="D10834" t="s">
        <v>55</v>
      </c>
      <c r="E10834" t="s">
        <v>37</v>
      </c>
      <c r="F10834" t="s">
        <v>37</v>
      </c>
      <c r="G10834" t="s">
        <v>20</v>
      </c>
      <c r="H10834" t="s">
        <v>0</v>
      </c>
      <c r="I10834">
        <f>MONTH(Table6[[#This Row],[Loan Date]])</f>
        <v>3</v>
      </c>
      <c r="J10834" t="str">
        <f>_xlfn.XLOOKUP(Table6[[#This Row],[Numeric Month]],$N$5:$N$11,$O$5:$O$11)</f>
        <v>Mar</v>
      </c>
      <c r="K10834" t="str">
        <f>_xlfn.XLOOKUP(Table6[[#This Row],[Loan Date]],$Q$5:$Q$152,$R$5:$R$152)</f>
        <v>Tuesday</v>
      </c>
      <c r="L10834" t="str">
        <f>_xlfn.XLOOKUP(Table6[[#This Row],[Loan Date]],$Q$5:$Q$152,$S$5:$S$152)</f>
        <v>Week 10</v>
      </c>
    </row>
    <row r="10835" spans="1:12" x14ac:dyDescent="0.2">
      <c r="A10835" s="1">
        <v>44999</v>
      </c>
      <c r="B10835" t="s">
        <v>7</v>
      </c>
      <c r="C10835" s="1">
        <v>45006</v>
      </c>
      <c r="D10835" t="s">
        <v>249</v>
      </c>
      <c r="E10835" t="s">
        <v>52</v>
      </c>
      <c r="F10835" t="s">
        <v>51</v>
      </c>
      <c r="G10835" t="s">
        <v>1</v>
      </c>
      <c r="H10835" t="s">
        <v>0</v>
      </c>
      <c r="I10835">
        <f>MONTH(Table6[[#This Row],[Loan Date]])</f>
        <v>3</v>
      </c>
      <c r="J10835" t="str">
        <f>_xlfn.XLOOKUP(Table6[[#This Row],[Numeric Month]],$N$5:$N$11,$O$5:$O$11)</f>
        <v>Mar</v>
      </c>
      <c r="K10835" t="str">
        <f>_xlfn.XLOOKUP(Table6[[#This Row],[Loan Date]],$Q$5:$Q$152,$R$5:$R$152)</f>
        <v>Tuesday</v>
      </c>
      <c r="L10835" t="str">
        <f>_xlfn.XLOOKUP(Table6[[#This Row],[Loan Date]],$Q$5:$Q$152,$S$5:$S$152)</f>
        <v>Week 10</v>
      </c>
    </row>
    <row r="10836" spans="1:12" x14ac:dyDescent="0.2">
      <c r="A10836" s="1">
        <v>44999</v>
      </c>
      <c r="B10836" t="s">
        <v>7</v>
      </c>
      <c r="C10836" s="1">
        <v>45006</v>
      </c>
      <c r="D10836" t="s">
        <v>467</v>
      </c>
      <c r="E10836" t="s">
        <v>9</v>
      </c>
      <c r="F10836" t="s">
        <v>8</v>
      </c>
      <c r="G10836" t="s">
        <v>1</v>
      </c>
      <c r="H10836" t="s">
        <v>0</v>
      </c>
      <c r="I10836">
        <f>MONTH(Table6[[#This Row],[Loan Date]])</f>
        <v>3</v>
      </c>
      <c r="J10836" t="str">
        <f>_xlfn.XLOOKUP(Table6[[#This Row],[Numeric Month]],$N$5:$N$11,$O$5:$O$11)</f>
        <v>Mar</v>
      </c>
      <c r="K10836" t="str">
        <f>_xlfn.XLOOKUP(Table6[[#This Row],[Loan Date]],$Q$5:$Q$152,$R$5:$R$152)</f>
        <v>Tuesday</v>
      </c>
      <c r="L10836" t="str">
        <f>_xlfn.XLOOKUP(Table6[[#This Row],[Loan Date]],$Q$5:$Q$152,$S$5:$S$152)</f>
        <v>Week 10</v>
      </c>
    </row>
    <row r="10837" spans="1:12" x14ac:dyDescent="0.2">
      <c r="A10837" s="1">
        <v>44999</v>
      </c>
      <c r="B10837" t="s">
        <v>7</v>
      </c>
      <c r="C10837" s="1">
        <v>45006</v>
      </c>
      <c r="D10837" t="s">
        <v>488</v>
      </c>
      <c r="E10837" t="s">
        <v>9</v>
      </c>
      <c r="F10837" t="s">
        <v>8</v>
      </c>
      <c r="G10837" t="s">
        <v>1</v>
      </c>
      <c r="H10837" t="s">
        <v>0</v>
      </c>
      <c r="I10837">
        <f>MONTH(Table6[[#This Row],[Loan Date]])</f>
        <v>3</v>
      </c>
      <c r="J10837" t="str">
        <f>_xlfn.XLOOKUP(Table6[[#This Row],[Numeric Month]],$N$5:$N$11,$O$5:$O$11)</f>
        <v>Mar</v>
      </c>
      <c r="K10837" t="str">
        <f>_xlfn.XLOOKUP(Table6[[#This Row],[Loan Date]],$Q$5:$Q$152,$R$5:$R$152)</f>
        <v>Tuesday</v>
      </c>
      <c r="L10837" t="str">
        <f>_xlfn.XLOOKUP(Table6[[#This Row],[Loan Date]],$Q$5:$Q$152,$S$5:$S$152)</f>
        <v>Week 10</v>
      </c>
    </row>
    <row r="10838" spans="1:12" x14ac:dyDescent="0.2">
      <c r="A10838" s="1">
        <v>44999</v>
      </c>
      <c r="B10838" t="s">
        <v>5</v>
      </c>
      <c r="C10838" s="1">
        <v>44999</v>
      </c>
      <c r="D10838" t="s">
        <v>198</v>
      </c>
      <c r="E10838" t="s">
        <v>168</v>
      </c>
      <c r="F10838" t="s">
        <v>168</v>
      </c>
      <c r="G10838" t="s">
        <v>20</v>
      </c>
      <c r="H10838" t="s">
        <v>0</v>
      </c>
      <c r="I10838">
        <f>MONTH(Table6[[#This Row],[Loan Date]])</f>
        <v>3</v>
      </c>
      <c r="J10838" t="str">
        <f>_xlfn.XLOOKUP(Table6[[#This Row],[Numeric Month]],$N$5:$N$11,$O$5:$O$11)</f>
        <v>Mar</v>
      </c>
      <c r="K10838" t="str">
        <f>_xlfn.XLOOKUP(Table6[[#This Row],[Loan Date]],$Q$5:$Q$152,$R$5:$R$152)</f>
        <v>Tuesday</v>
      </c>
      <c r="L10838" t="str">
        <f>_xlfn.XLOOKUP(Table6[[#This Row],[Loan Date]],$Q$5:$Q$152,$S$5:$S$152)</f>
        <v>Week 10</v>
      </c>
    </row>
    <row r="10839" spans="1:12" x14ac:dyDescent="0.2">
      <c r="A10839" s="1">
        <v>44999</v>
      </c>
      <c r="B10839" t="s">
        <v>7</v>
      </c>
      <c r="C10839" s="1">
        <v>45006</v>
      </c>
      <c r="D10839" t="s">
        <v>155</v>
      </c>
      <c r="E10839" t="s">
        <v>9</v>
      </c>
      <c r="F10839" t="s">
        <v>8</v>
      </c>
      <c r="G10839" t="s">
        <v>1</v>
      </c>
      <c r="H10839" t="s">
        <v>0</v>
      </c>
      <c r="I10839">
        <f>MONTH(Table6[[#This Row],[Loan Date]])</f>
        <v>3</v>
      </c>
      <c r="J10839" t="str">
        <f>_xlfn.XLOOKUP(Table6[[#This Row],[Numeric Month]],$N$5:$N$11,$O$5:$O$11)</f>
        <v>Mar</v>
      </c>
      <c r="K10839" t="str">
        <f>_xlfn.XLOOKUP(Table6[[#This Row],[Loan Date]],$Q$5:$Q$152,$R$5:$R$152)</f>
        <v>Tuesday</v>
      </c>
      <c r="L10839" t="str">
        <f>_xlfn.XLOOKUP(Table6[[#This Row],[Loan Date]],$Q$5:$Q$152,$S$5:$S$152)</f>
        <v>Week 10</v>
      </c>
    </row>
    <row r="10840" spans="1:12" x14ac:dyDescent="0.2">
      <c r="A10840" s="1">
        <v>44999</v>
      </c>
      <c r="B10840" t="s">
        <v>5</v>
      </c>
      <c r="C10840" s="1">
        <v>44999</v>
      </c>
      <c r="D10840" t="s">
        <v>129</v>
      </c>
      <c r="E10840" t="s">
        <v>37</v>
      </c>
      <c r="F10840" t="s">
        <v>37</v>
      </c>
      <c r="G10840" t="s">
        <v>20</v>
      </c>
      <c r="H10840" t="s">
        <v>0</v>
      </c>
      <c r="I10840">
        <f>MONTH(Table6[[#This Row],[Loan Date]])</f>
        <v>3</v>
      </c>
      <c r="J10840" t="str">
        <f>_xlfn.XLOOKUP(Table6[[#This Row],[Numeric Month]],$N$5:$N$11,$O$5:$O$11)</f>
        <v>Mar</v>
      </c>
      <c r="K10840" t="str">
        <f>_xlfn.XLOOKUP(Table6[[#This Row],[Loan Date]],$Q$5:$Q$152,$R$5:$R$152)</f>
        <v>Tuesday</v>
      </c>
      <c r="L10840" t="str">
        <f>_xlfn.XLOOKUP(Table6[[#This Row],[Loan Date]],$Q$5:$Q$152,$S$5:$S$152)</f>
        <v>Week 10</v>
      </c>
    </row>
    <row r="10841" spans="1:12" x14ac:dyDescent="0.2">
      <c r="A10841" s="1">
        <v>44999</v>
      </c>
      <c r="B10841" t="s">
        <v>5</v>
      </c>
      <c r="C10841" s="1">
        <v>44999</v>
      </c>
      <c r="D10841" t="s">
        <v>145</v>
      </c>
      <c r="E10841" t="s">
        <v>12</v>
      </c>
      <c r="F10841" t="s">
        <v>12</v>
      </c>
      <c r="G10841" t="s">
        <v>11</v>
      </c>
      <c r="H10841" t="s">
        <v>0</v>
      </c>
      <c r="I10841">
        <f>MONTH(Table6[[#This Row],[Loan Date]])</f>
        <v>3</v>
      </c>
      <c r="J10841" t="str">
        <f>_xlfn.XLOOKUP(Table6[[#This Row],[Numeric Month]],$N$5:$N$11,$O$5:$O$11)</f>
        <v>Mar</v>
      </c>
      <c r="K10841" t="str">
        <f>_xlfn.XLOOKUP(Table6[[#This Row],[Loan Date]],$Q$5:$Q$152,$R$5:$R$152)</f>
        <v>Tuesday</v>
      </c>
      <c r="L10841" t="str">
        <f>_xlfn.XLOOKUP(Table6[[#This Row],[Loan Date]],$Q$5:$Q$152,$S$5:$S$152)</f>
        <v>Week 10</v>
      </c>
    </row>
    <row r="10842" spans="1:12" x14ac:dyDescent="0.2">
      <c r="A10842" s="1">
        <v>44999</v>
      </c>
      <c r="B10842" t="s">
        <v>5</v>
      </c>
      <c r="C10842" s="1">
        <v>44999</v>
      </c>
      <c r="D10842" t="s">
        <v>123</v>
      </c>
      <c r="E10842" t="s">
        <v>122</v>
      </c>
      <c r="F10842" t="s">
        <v>122</v>
      </c>
      <c r="G10842" t="s">
        <v>11</v>
      </c>
      <c r="H10842" t="s">
        <v>0</v>
      </c>
      <c r="I10842">
        <f>MONTH(Table6[[#This Row],[Loan Date]])</f>
        <v>3</v>
      </c>
      <c r="J10842" t="str">
        <f>_xlfn.XLOOKUP(Table6[[#This Row],[Numeric Month]],$N$5:$N$11,$O$5:$O$11)</f>
        <v>Mar</v>
      </c>
      <c r="K10842" t="str">
        <f>_xlfn.XLOOKUP(Table6[[#This Row],[Loan Date]],$Q$5:$Q$152,$R$5:$R$152)</f>
        <v>Tuesday</v>
      </c>
      <c r="L10842" t="str">
        <f>_xlfn.XLOOKUP(Table6[[#This Row],[Loan Date]],$Q$5:$Q$152,$S$5:$S$152)</f>
        <v>Week 10</v>
      </c>
    </row>
    <row r="10843" spans="1:12" x14ac:dyDescent="0.2">
      <c r="A10843" s="1">
        <v>44999</v>
      </c>
      <c r="B10843" t="s">
        <v>7</v>
      </c>
      <c r="C10843" s="1">
        <v>44999</v>
      </c>
      <c r="D10843" t="s">
        <v>391</v>
      </c>
      <c r="E10843" t="s">
        <v>65</v>
      </c>
      <c r="F10843" t="s">
        <v>65</v>
      </c>
      <c r="G10843" t="s">
        <v>20</v>
      </c>
      <c r="H10843" t="s">
        <v>0</v>
      </c>
      <c r="I10843">
        <f>MONTH(Table6[[#This Row],[Loan Date]])</f>
        <v>3</v>
      </c>
      <c r="J10843" t="str">
        <f>_xlfn.XLOOKUP(Table6[[#This Row],[Numeric Month]],$N$5:$N$11,$O$5:$O$11)</f>
        <v>Mar</v>
      </c>
      <c r="K10843" t="str">
        <f>_xlfn.XLOOKUP(Table6[[#This Row],[Loan Date]],$Q$5:$Q$152,$R$5:$R$152)</f>
        <v>Tuesday</v>
      </c>
      <c r="L10843" t="str">
        <f>_xlfn.XLOOKUP(Table6[[#This Row],[Loan Date]],$Q$5:$Q$152,$S$5:$S$152)</f>
        <v>Week 10</v>
      </c>
    </row>
    <row r="10844" spans="1:12" x14ac:dyDescent="0.2">
      <c r="A10844" s="1">
        <v>44999</v>
      </c>
      <c r="B10844" t="s">
        <v>7</v>
      </c>
      <c r="C10844" s="1">
        <v>44999</v>
      </c>
      <c r="D10844" t="s">
        <v>487</v>
      </c>
      <c r="E10844" t="s">
        <v>23</v>
      </c>
      <c r="F10844" t="s">
        <v>23</v>
      </c>
      <c r="G10844" t="s">
        <v>20</v>
      </c>
      <c r="H10844" t="s">
        <v>0</v>
      </c>
      <c r="I10844">
        <f>MONTH(Table6[[#This Row],[Loan Date]])</f>
        <v>3</v>
      </c>
      <c r="J10844" t="str">
        <f>_xlfn.XLOOKUP(Table6[[#This Row],[Numeric Month]],$N$5:$N$11,$O$5:$O$11)</f>
        <v>Mar</v>
      </c>
      <c r="K10844" t="str">
        <f>_xlfn.XLOOKUP(Table6[[#This Row],[Loan Date]],$Q$5:$Q$152,$R$5:$R$152)</f>
        <v>Tuesday</v>
      </c>
      <c r="L10844" t="str">
        <f>_xlfn.XLOOKUP(Table6[[#This Row],[Loan Date]],$Q$5:$Q$152,$S$5:$S$152)</f>
        <v>Week 10</v>
      </c>
    </row>
    <row r="10845" spans="1:12" x14ac:dyDescent="0.2">
      <c r="A10845" s="1">
        <v>44999</v>
      </c>
      <c r="B10845" t="s">
        <v>7</v>
      </c>
      <c r="C10845" s="1">
        <v>44999</v>
      </c>
      <c r="D10845" t="s">
        <v>82</v>
      </c>
      <c r="E10845" t="s">
        <v>21</v>
      </c>
      <c r="F10845" t="s">
        <v>21</v>
      </c>
      <c r="G10845" t="s">
        <v>20</v>
      </c>
      <c r="H10845" t="s">
        <v>0</v>
      </c>
      <c r="I10845">
        <f>MONTH(Table6[[#This Row],[Loan Date]])</f>
        <v>3</v>
      </c>
      <c r="J10845" t="str">
        <f>_xlfn.XLOOKUP(Table6[[#This Row],[Numeric Month]],$N$5:$N$11,$O$5:$O$11)</f>
        <v>Mar</v>
      </c>
      <c r="K10845" t="str">
        <f>_xlfn.XLOOKUP(Table6[[#This Row],[Loan Date]],$Q$5:$Q$152,$R$5:$R$152)</f>
        <v>Tuesday</v>
      </c>
      <c r="L10845" t="str">
        <f>_xlfn.XLOOKUP(Table6[[#This Row],[Loan Date]],$Q$5:$Q$152,$S$5:$S$152)</f>
        <v>Week 10</v>
      </c>
    </row>
    <row r="10846" spans="1:12" x14ac:dyDescent="0.2">
      <c r="A10846" s="1">
        <v>44999</v>
      </c>
      <c r="B10846" t="s">
        <v>7</v>
      </c>
      <c r="C10846" s="1">
        <v>44999</v>
      </c>
      <c r="D10846" t="s">
        <v>356</v>
      </c>
      <c r="E10846" t="s">
        <v>23</v>
      </c>
      <c r="F10846" t="s">
        <v>23</v>
      </c>
      <c r="G10846" t="s">
        <v>20</v>
      </c>
      <c r="H10846" t="s">
        <v>0</v>
      </c>
      <c r="I10846">
        <f>MONTH(Table6[[#This Row],[Loan Date]])</f>
        <v>3</v>
      </c>
      <c r="J10846" t="str">
        <f>_xlfn.XLOOKUP(Table6[[#This Row],[Numeric Month]],$N$5:$N$11,$O$5:$O$11)</f>
        <v>Mar</v>
      </c>
      <c r="K10846" t="str">
        <f>_xlfn.XLOOKUP(Table6[[#This Row],[Loan Date]],$Q$5:$Q$152,$R$5:$R$152)</f>
        <v>Tuesday</v>
      </c>
      <c r="L10846" t="str">
        <f>_xlfn.XLOOKUP(Table6[[#This Row],[Loan Date]],$Q$5:$Q$152,$S$5:$S$152)</f>
        <v>Week 10</v>
      </c>
    </row>
    <row r="10847" spans="1:12" x14ac:dyDescent="0.2">
      <c r="A10847" s="1">
        <v>44999</v>
      </c>
      <c r="B10847" t="s">
        <v>7</v>
      </c>
      <c r="C10847" s="1">
        <v>44999</v>
      </c>
      <c r="D10847" t="s">
        <v>428</v>
      </c>
      <c r="E10847" t="s">
        <v>37</v>
      </c>
      <c r="F10847" t="s">
        <v>37</v>
      </c>
      <c r="G10847" t="s">
        <v>20</v>
      </c>
      <c r="H10847" t="s">
        <v>0</v>
      </c>
      <c r="I10847">
        <f>MONTH(Table6[[#This Row],[Loan Date]])</f>
        <v>3</v>
      </c>
      <c r="J10847" t="str">
        <f>_xlfn.XLOOKUP(Table6[[#This Row],[Numeric Month]],$N$5:$N$11,$O$5:$O$11)</f>
        <v>Mar</v>
      </c>
      <c r="K10847" t="str">
        <f>_xlfn.XLOOKUP(Table6[[#This Row],[Loan Date]],$Q$5:$Q$152,$R$5:$R$152)</f>
        <v>Tuesday</v>
      </c>
      <c r="L10847" t="str">
        <f>_xlfn.XLOOKUP(Table6[[#This Row],[Loan Date]],$Q$5:$Q$152,$S$5:$S$152)</f>
        <v>Week 10</v>
      </c>
    </row>
    <row r="10848" spans="1:12" x14ac:dyDescent="0.2">
      <c r="A10848" s="1">
        <v>44999</v>
      </c>
      <c r="B10848" t="s">
        <v>7</v>
      </c>
      <c r="C10848" s="1">
        <v>44999</v>
      </c>
      <c r="D10848" t="s">
        <v>486</v>
      </c>
      <c r="E10848" t="s">
        <v>485</v>
      </c>
      <c r="F10848" t="s">
        <v>223</v>
      </c>
      <c r="G10848" t="s">
        <v>11</v>
      </c>
      <c r="H10848" t="s">
        <v>0</v>
      </c>
      <c r="I10848">
        <f>MONTH(Table6[[#This Row],[Loan Date]])</f>
        <v>3</v>
      </c>
      <c r="J10848" t="str">
        <f>_xlfn.XLOOKUP(Table6[[#This Row],[Numeric Month]],$N$5:$N$11,$O$5:$O$11)</f>
        <v>Mar</v>
      </c>
      <c r="K10848" t="str">
        <f>_xlfn.XLOOKUP(Table6[[#This Row],[Loan Date]],$Q$5:$Q$152,$R$5:$R$152)</f>
        <v>Tuesday</v>
      </c>
      <c r="L10848" t="str">
        <f>_xlfn.XLOOKUP(Table6[[#This Row],[Loan Date]],$Q$5:$Q$152,$S$5:$S$152)</f>
        <v>Week 10</v>
      </c>
    </row>
    <row r="10849" spans="1:12" x14ac:dyDescent="0.2">
      <c r="A10849" s="1">
        <v>44999</v>
      </c>
      <c r="B10849" t="s">
        <v>7</v>
      </c>
      <c r="C10849" s="1">
        <v>44999</v>
      </c>
      <c r="D10849" t="s">
        <v>344</v>
      </c>
      <c r="E10849" t="s">
        <v>49</v>
      </c>
      <c r="F10849" t="s">
        <v>49</v>
      </c>
      <c r="G10849" t="s">
        <v>20</v>
      </c>
      <c r="H10849" t="s">
        <v>0</v>
      </c>
      <c r="I10849">
        <f>MONTH(Table6[[#This Row],[Loan Date]])</f>
        <v>3</v>
      </c>
      <c r="J10849" t="str">
        <f>_xlfn.XLOOKUP(Table6[[#This Row],[Numeric Month]],$N$5:$N$11,$O$5:$O$11)</f>
        <v>Mar</v>
      </c>
      <c r="K10849" t="str">
        <f>_xlfn.XLOOKUP(Table6[[#This Row],[Loan Date]],$Q$5:$Q$152,$R$5:$R$152)</f>
        <v>Tuesday</v>
      </c>
      <c r="L10849" t="str">
        <f>_xlfn.XLOOKUP(Table6[[#This Row],[Loan Date]],$Q$5:$Q$152,$S$5:$S$152)</f>
        <v>Week 10</v>
      </c>
    </row>
    <row r="10850" spans="1:12" x14ac:dyDescent="0.2">
      <c r="A10850" s="1">
        <v>44999</v>
      </c>
      <c r="B10850" t="s">
        <v>7</v>
      </c>
      <c r="C10850" s="1">
        <v>44999</v>
      </c>
      <c r="D10850" t="s">
        <v>152</v>
      </c>
      <c r="E10850" t="s">
        <v>37</v>
      </c>
      <c r="F10850" t="s">
        <v>37</v>
      </c>
      <c r="G10850" t="s">
        <v>20</v>
      </c>
      <c r="H10850" t="s">
        <v>0</v>
      </c>
      <c r="I10850">
        <f>MONTH(Table6[[#This Row],[Loan Date]])</f>
        <v>3</v>
      </c>
      <c r="J10850" t="str">
        <f>_xlfn.XLOOKUP(Table6[[#This Row],[Numeric Month]],$N$5:$N$11,$O$5:$O$11)</f>
        <v>Mar</v>
      </c>
      <c r="K10850" t="str">
        <f>_xlfn.XLOOKUP(Table6[[#This Row],[Loan Date]],$Q$5:$Q$152,$R$5:$R$152)</f>
        <v>Tuesday</v>
      </c>
      <c r="L10850" t="str">
        <f>_xlfn.XLOOKUP(Table6[[#This Row],[Loan Date]],$Q$5:$Q$152,$S$5:$S$152)</f>
        <v>Week 10</v>
      </c>
    </row>
    <row r="10851" spans="1:12" x14ac:dyDescent="0.2">
      <c r="A10851" s="1">
        <v>44999</v>
      </c>
      <c r="B10851" t="s">
        <v>7</v>
      </c>
      <c r="C10851" s="1">
        <v>45006</v>
      </c>
      <c r="D10851" t="s">
        <v>484</v>
      </c>
      <c r="E10851" t="s">
        <v>3</v>
      </c>
      <c r="F10851" t="s">
        <v>2</v>
      </c>
      <c r="G10851" t="s">
        <v>1</v>
      </c>
      <c r="H10851" t="s">
        <v>0</v>
      </c>
      <c r="I10851">
        <f>MONTH(Table6[[#This Row],[Loan Date]])</f>
        <v>3</v>
      </c>
      <c r="J10851" t="str">
        <f>_xlfn.XLOOKUP(Table6[[#This Row],[Numeric Month]],$N$5:$N$11,$O$5:$O$11)</f>
        <v>Mar</v>
      </c>
      <c r="K10851" t="str">
        <f>_xlfn.XLOOKUP(Table6[[#This Row],[Loan Date]],$Q$5:$Q$152,$R$5:$R$152)</f>
        <v>Tuesday</v>
      </c>
      <c r="L10851" t="str">
        <f>_xlfn.XLOOKUP(Table6[[#This Row],[Loan Date]],$Q$5:$Q$152,$S$5:$S$152)</f>
        <v>Week 10</v>
      </c>
    </row>
    <row r="10852" spans="1:12" x14ac:dyDescent="0.2">
      <c r="A10852" s="1">
        <v>44999</v>
      </c>
      <c r="B10852" t="s">
        <v>7</v>
      </c>
      <c r="C10852" s="1">
        <v>44999</v>
      </c>
      <c r="D10852" t="s">
        <v>115</v>
      </c>
      <c r="E10852" t="s">
        <v>23</v>
      </c>
      <c r="F10852" t="s">
        <v>23</v>
      </c>
      <c r="G10852" t="s">
        <v>20</v>
      </c>
      <c r="H10852" t="s">
        <v>0</v>
      </c>
      <c r="I10852">
        <f>MONTH(Table6[[#This Row],[Loan Date]])</f>
        <v>3</v>
      </c>
      <c r="J10852" t="str">
        <f>_xlfn.XLOOKUP(Table6[[#This Row],[Numeric Month]],$N$5:$N$11,$O$5:$O$11)</f>
        <v>Mar</v>
      </c>
      <c r="K10852" t="str">
        <f>_xlfn.XLOOKUP(Table6[[#This Row],[Loan Date]],$Q$5:$Q$152,$R$5:$R$152)</f>
        <v>Tuesday</v>
      </c>
      <c r="L10852" t="str">
        <f>_xlfn.XLOOKUP(Table6[[#This Row],[Loan Date]],$Q$5:$Q$152,$S$5:$S$152)</f>
        <v>Week 10</v>
      </c>
    </row>
    <row r="10853" spans="1:12" x14ac:dyDescent="0.2">
      <c r="A10853" s="1">
        <v>44999</v>
      </c>
      <c r="B10853" t="s">
        <v>7</v>
      </c>
      <c r="C10853" s="1">
        <v>45006</v>
      </c>
      <c r="D10853" t="s">
        <v>292</v>
      </c>
      <c r="E10853" t="s">
        <v>9</v>
      </c>
      <c r="F10853" t="s">
        <v>8</v>
      </c>
      <c r="G10853" t="s">
        <v>1</v>
      </c>
      <c r="H10853" t="s">
        <v>0</v>
      </c>
      <c r="I10853">
        <f>MONTH(Table6[[#This Row],[Loan Date]])</f>
        <v>3</v>
      </c>
      <c r="J10853" t="str">
        <f>_xlfn.XLOOKUP(Table6[[#This Row],[Numeric Month]],$N$5:$N$11,$O$5:$O$11)</f>
        <v>Mar</v>
      </c>
      <c r="K10853" t="str">
        <f>_xlfn.XLOOKUP(Table6[[#This Row],[Loan Date]],$Q$5:$Q$152,$R$5:$R$152)</f>
        <v>Tuesday</v>
      </c>
      <c r="L10853" t="str">
        <f>_xlfn.XLOOKUP(Table6[[#This Row],[Loan Date]],$Q$5:$Q$152,$S$5:$S$152)</f>
        <v>Week 10</v>
      </c>
    </row>
    <row r="10854" spans="1:12" x14ac:dyDescent="0.2">
      <c r="A10854" s="1">
        <v>44999</v>
      </c>
      <c r="B10854" t="s">
        <v>7</v>
      </c>
      <c r="C10854" s="1">
        <v>45008</v>
      </c>
      <c r="D10854" t="s">
        <v>387</v>
      </c>
      <c r="E10854" t="s">
        <v>9</v>
      </c>
      <c r="F10854" t="s">
        <v>8</v>
      </c>
      <c r="G10854" t="s">
        <v>1</v>
      </c>
      <c r="H10854" t="s">
        <v>0</v>
      </c>
      <c r="I10854">
        <f>MONTH(Table6[[#This Row],[Loan Date]])</f>
        <v>3</v>
      </c>
      <c r="J10854" t="str">
        <f>_xlfn.XLOOKUP(Table6[[#This Row],[Numeric Month]],$N$5:$N$11,$O$5:$O$11)</f>
        <v>Mar</v>
      </c>
      <c r="K10854" t="str">
        <f>_xlfn.XLOOKUP(Table6[[#This Row],[Loan Date]],$Q$5:$Q$152,$R$5:$R$152)</f>
        <v>Tuesday</v>
      </c>
      <c r="L10854" t="str">
        <f>_xlfn.XLOOKUP(Table6[[#This Row],[Loan Date]],$Q$5:$Q$152,$S$5:$S$152)</f>
        <v>Week 10</v>
      </c>
    </row>
    <row r="10855" spans="1:12" x14ac:dyDescent="0.2">
      <c r="A10855" s="1">
        <v>44999</v>
      </c>
      <c r="B10855" t="s">
        <v>7</v>
      </c>
      <c r="C10855" s="1">
        <v>44999</v>
      </c>
      <c r="D10855" t="s">
        <v>55</v>
      </c>
      <c r="E10855" t="s">
        <v>37</v>
      </c>
      <c r="F10855" t="s">
        <v>37</v>
      </c>
      <c r="G10855" t="s">
        <v>20</v>
      </c>
      <c r="H10855" t="s">
        <v>0</v>
      </c>
      <c r="I10855">
        <f>MONTH(Table6[[#This Row],[Loan Date]])</f>
        <v>3</v>
      </c>
      <c r="J10855" t="str">
        <f>_xlfn.XLOOKUP(Table6[[#This Row],[Numeric Month]],$N$5:$N$11,$O$5:$O$11)</f>
        <v>Mar</v>
      </c>
      <c r="K10855" t="str">
        <f>_xlfn.XLOOKUP(Table6[[#This Row],[Loan Date]],$Q$5:$Q$152,$R$5:$R$152)</f>
        <v>Tuesday</v>
      </c>
      <c r="L10855" t="str">
        <f>_xlfn.XLOOKUP(Table6[[#This Row],[Loan Date]],$Q$5:$Q$152,$S$5:$S$152)</f>
        <v>Week 10</v>
      </c>
    </row>
    <row r="10856" spans="1:12" x14ac:dyDescent="0.2">
      <c r="A10856" s="1">
        <v>44999</v>
      </c>
      <c r="B10856" t="s">
        <v>7</v>
      </c>
      <c r="C10856" s="1">
        <v>44999</v>
      </c>
      <c r="D10856" t="s">
        <v>57</v>
      </c>
      <c r="E10856" t="s">
        <v>37</v>
      </c>
      <c r="F10856" t="s">
        <v>37</v>
      </c>
      <c r="G10856" t="s">
        <v>20</v>
      </c>
      <c r="H10856" t="s">
        <v>0</v>
      </c>
      <c r="I10856">
        <f>MONTH(Table6[[#This Row],[Loan Date]])</f>
        <v>3</v>
      </c>
      <c r="J10856" t="str">
        <f>_xlfn.XLOOKUP(Table6[[#This Row],[Numeric Month]],$N$5:$N$11,$O$5:$O$11)</f>
        <v>Mar</v>
      </c>
      <c r="K10856" t="str">
        <f>_xlfn.XLOOKUP(Table6[[#This Row],[Loan Date]],$Q$5:$Q$152,$R$5:$R$152)</f>
        <v>Tuesday</v>
      </c>
      <c r="L10856" t="str">
        <f>_xlfn.XLOOKUP(Table6[[#This Row],[Loan Date]],$Q$5:$Q$152,$S$5:$S$152)</f>
        <v>Week 10</v>
      </c>
    </row>
    <row r="10857" spans="1:12" x14ac:dyDescent="0.2">
      <c r="A10857" s="1">
        <v>44999</v>
      </c>
      <c r="B10857" t="s">
        <v>7</v>
      </c>
      <c r="C10857" s="1">
        <v>44999</v>
      </c>
      <c r="D10857" t="s">
        <v>472</v>
      </c>
      <c r="E10857" t="s">
        <v>37</v>
      </c>
      <c r="F10857" t="s">
        <v>37</v>
      </c>
      <c r="G10857" t="s">
        <v>20</v>
      </c>
      <c r="H10857" t="s">
        <v>0</v>
      </c>
      <c r="I10857">
        <f>MONTH(Table6[[#This Row],[Loan Date]])</f>
        <v>3</v>
      </c>
      <c r="J10857" t="str">
        <f>_xlfn.XLOOKUP(Table6[[#This Row],[Numeric Month]],$N$5:$N$11,$O$5:$O$11)</f>
        <v>Mar</v>
      </c>
      <c r="K10857" t="str">
        <f>_xlfn.XLOOKUP(Table6[[#This Row],[Loan Date]],$Q$5:$Q$152,$R$5:$R$152)</f>
        <v>Tuesday</v>
      </c>
      <c r="L10857" t="str">
        <f>_xlfn.XLOOKUP(Table6[[#This Row],[Loan Date]],$Q$5:$Q$152,$S$5:$S$152)</f>
        <v>Week 10</v>
      </c>
    </row>
    <row r="10858" spans="1:12" x14ac:dyDescent="0.2">
      <c r="A10858" s="1">
        <v>44999</v>
      </c>
      <c r="B10858" t="s">
        <v>7</v>
      </c>
      <c r="C10858" s="1">
        <v>44999</v>
      </c>
      <c r="D10858" t="s">
        <v>383</v>
      </c>
      <c r="E10858" t="s">
        <v>21</v>
      </c>
      <c r="F10858" t="s">
        <v>21</v>
      </c>
      <c r="G10858" t="s">
        <v>20</v>
      </c>
      <c r="H10858" t="s">
        <v>0</v>
      </c>
      <c r="I10858">
        <f>MONTH(Table6[[#This Row],[Loan Date]])</f>
        <v>3</v>
      </c>
      <c r="J10858" t="str">
        <f>_xlfn.XLOOKUP(Table6[[#This Row],[Numeric Month]],$N$5:$N$11,$O$5:$O$11)</f>
        <v>Mar</v>
      </c>
      <c r="K10858" t="str">
        <f>_xlfn.XLOOKUP(Table6[[#This Row],[Loan Date]],$Q$5:$Q$152,$R$5:$R$152)</f>
        <v>Tuesday</v>
      </c>
      <c r="L10858" t="str">
        <f>_xlfn.XLOOKUP(Table6[[#This Row],[Loan Date]],$Q$5:$Q$152,$S$5:$S$152)</f>
        <v>Week 10</v>
      </c>
    </row>
    <row r="10859" spans="1:12" x14ac:dyDescent="0.2">
      <c r="A10859" s="1">
        <v>44999</v>
      </c>
      <c r="B10859" t="s">
        <v>7</v>
      </c>
      <c r="C10859" s="1">
        <v>44999</v>
      </c>
      <c r="D10859" t="s">
        <v>214</v>
      </c>
      <c r="E10859" t="s">
        <v>23</v>
      </c>
      <c r="F10859" t="s">
        <v>23</v>
      </c>
      <c r="G10859" t="s">
        <v>20</v>
      </c>
      <c r="H10859" t="s">
        <v>0</v>
      </c>
      <c r="I10859">
        <f>MONTH(Table6[[#This Row],[Loan Date]])</f>
        <v>3</v>
      </c>
      <c r="J10859" t="str">
        <f>_xlfn.XLOOKUP(Table6[[#This Row],[Numeric Month]],$N$5:$N$11,$O$5:$O$11)</f>
        <v>Mar</v>
      </c>
      <c r="K10859" t="str">
        <f>_xlfn.XLOOKUP(Table6[[#This Row],[Loan Date]],$Q$5:$Q$152,$R$5:$R$152)</f>
        <v>Tuesday</v>
      </c>
      <c r="L10859" t="str">
        <f>_xlfn.XLOOKUP(Table6[[#This Row],[Loan Date]],$Q$5:$Q$152,$S$5:$S$152)</f>
        <v>Week 10</v>
      </c>
    </row>
    <row r="10860" spans="1:12" x14ac:dyDescent="0.2">
      <c r="A10860" s="1">
        <v>44999</v>
      </c>
      <c r="B10860" t="s">
        <v>7</v>
      </c>
      <c r="C10860" s="1">
        <v>44999</v>
      </c>
      <c r="D10860" t="s">
        <v>138</v>
      </c>
      <c r="E10860" t="s">
        <v>37</v>
      </c>
      <c r="F10860" t="s">
        <v>37</v>
      </c>
      <c r="G10860" t="s">
        <v>20</v>
      </c>
      <c r="H10860" t="s">
        <v>0</v>
      </c>
      <c r="I10860">
        <f>MONTH(Table6[[#This Row],[Loan Date]])</f>
        <v>3</v>
      </c>
      <c r="J10860" t="str">
        <f>_xlfn.XLOOKUP(Table6[[#This Row],[Numeric Month]],$N$5:$N$11,$O$5:$O$11)</f>
        <v>Mar</v>
      </c>
      <c r="K10860" t="str">
        <f>_xlfn.XLOOKUP(Table6[[#This Row],[Loan Date]],$Q$5:$Q$152,$R$5:$R$152)</f>
        <v>Tuesday</v>
      </c>
      <c r="L10860" t="str">
        <f>_xlfn.XLOOKUP(Table6[[#This Row],[Loan Date]],$Q$5:$Q$152,$S$5:$S$152)</f>
        <v>Week 10</v>
      </c>
    </row>
    <row r="10861" spans="1:12" x14ac:dyDescent="0.2">
      <c r="A10861" s="1">
        <v>44999</v>
      </c>
      <c r="B10861" t="s">
        <v>7</v>
      </c>
      <c r="C10861" s="1">
        <v>44999</v>
      </c>
      <c r="D10861" t="s">
        <v>357</v>
      </c>
      <c r="E10861" t="s">
        <v>65</v>
      </c>
      <c r="F10861" t="s">
        <v>65</v>
      </c>
      <c r="G10861" t="s">
        <v>20</v>
      </c>
      <c r="H10861" t="s">
        <v>0</v>
      </c>
      <c r="I10861">
        <f>MONTH(Table6[[#This Row],[Loan Date]])</f>
        <v>3</v>
      </c>
      <c r="J10861" t="str">
        <f>_xlfn.XLOOKUP(Table6[[#This Row],[Numeric Month]],$N$5:$N$11,$O$5:$O$11)</f>
        <v>Mar</v>
      </c>
      <c r="K10861" t="str">
        <f>_xlfn.XLOOKUP(Table6[[#This Row],[Loan Date]],$Q$5:$Q$152,$R$5:$R$152)</f>
        <v>Tuesday</v>
      </c>
      <c r="L10861" t="str">
        <f>_xlfn.XLOOKUP(Table6[[#This Row],[Loan Date]],$Q$5:$Q$152,$S$5:$S$152)</f>
        <v>Week 10</v>
      </c>
    </row>
    <row r="10862" spans="1:12" x14ac:dyDescent="0.2">
      <c r="A10862" s="1">
        <v>44999</v>
      </c>
      <c r="B10862" t="s">
        <v>5</v>
      </c>
      <c r="C10862" s="1">
        <v>45006</v>
      </c>
      <c r="D10862" t="s">
        <v>483</v>
      </c>
      <c r="E10862" t="s">
        <v>3</v>
      </c>
      <c r="F10862" t="s">
        <v>2</v>
      </c>
      <c r="G10862" t="s">
        <v>1</v>
      </c>
      <c r="H10862" t="s">
        <v>0</v>
      </c>
      <c r="I10862">
        <f>MONTH(Table6[[#This Row],[Loan Date]])</f>
        <v>3</v>
      </c>
      <c r="J10862" t="str">
        <f>_xlfn.XLOOKUP(Table6[[#This Row],[Numeric Month]],$N$5:$N$11,$O$5:$O$11)</f>
        <v>Mar</v>
      </c>
      <c r="K10862" t="str">
        <f>_xlfn.XLOOKUP(Table6[[#This Row],[Loan Date]],$Q$5:$Q$152,$R$5:$R$152)</f>
        <v>Tuesday</v>
      </c>
      <c r="L10862" t="str">
        <f>_xlfn.XLOOKUP(Table6[[#This Row],[Loan Date]],$Q$5:$Q$152,$S$5:$S$152)</f>
        <v>Week 10</v>
      </c>
    </row>
    <row r="10863" spans="1:12" x14ac:dyDescent="0.2">
      <c r="A10863" s="1">
        <v>44999</v>
      </c>
      <c r="B10863" t="s">
        <v>7</v>
      </c>
      <c r="C10863" s="1">
        <v>45006</v>
      </c>
      <c r="D10863" t="s">
        <v>482</v>
      </c>
      <c r="E10863" t="s">
        <v>52</v>
      </c>
      <c r="F10863" t="s">
        <v>51</v>
      </c>
      <c r="G10863" t="s">
        <v>1</v>
      </c>
      <c r="H10863" t="s">
        <v>0</v>
      </c>
      <c r="I10863">
        <f>MONTH(Table6[[#This Row],[Loan Date]])</f>
        <v>3</v>
      </c>
      <c r="J10863" t="str">
        <f>_xlfn.XLOOKUP(Table6[[#This Row],[Numeric Month]],$N$5:$N$11,$O$5:$O$11)</f>
        <v>Mar</v>
      </c>
      <c r="K10863" t="str">
        <f>_xlfn.XLOOKUP(Table6[[#This Row],[Loan Date]],$Q$5:$Q$152,$R$5:$R$152)</f>
        <v>Tuesday</v>
      </c>
      <c r="L10863" t="str">
        <f>_xlfn.XLOOKUP(Table6[[#This Row],[Loan Date]],$Q$5:$Q$152,$S$5:$S$152)</f>
        <v>Week 10</v>
      </c>
    </row>
    <row r="10864" spans="1:12" x14ac:dyDescent="0.2">
      <c r="A10864" s="1">
        <v>44999</v>
      </c>
      <c r="B10864" t="s">
        <v>7</v>
      </c>
      <c r="C10864" s="1">
        <v>45013</v>
      </c>
      <c r="D10864" t="s">
        <v>481</v>
      </c>
      <c r="E10864" t="s">
        <v>52</v>
      </c>
      <c r="F10864" t="s">
        <v>51</v>
      </c>
      <c r="G10864" t="s">
        <v>1</v>
      </c>
      <c r="H10864" t="s">
        <v>0</v>
      </c>
      <c r="I10864">
        <f>MONTH(Table6[[#This Row],[Loan Date]])</f>
        <v>3</v>
      </c>
      <c r="J10864" t="str">
        <f>_xlfn.XLOOKUP(Table6[[#This Row],[Numeric Month]],$N$5:$N$11,$O$5:$O$11)</f>
        <v>Mar</v>
      </c>
      <c r="K10864" t="str">
        <f>_xlfn.XLOOKUP(Table6[[#This Row],[Loan Date]],$Q$5:$Q$152,$R$5:$R$152)</f>
        <v>Tuesday</v>
      </c>
      <c r="L10864" t="str">
        <f>_xlfn.XLOOKUP(Table6[[#This Row],[Loan Date]],$Q$5:$Q$152,$S$5:$S$152)</f>
        <v>Week 10</v>
      </c>
    </row>
    <row r="10865" spans="1:12" x14ac:dyDescent="0.2">
      <c r="A10865" s="1">
        <v>44999</v>
      </c>
      <c r="B10865" t="s">
        <v>7</v>
      </c>
      <c r="C10865" s="1">
        <v>44999</v>
      </c>
      <c r="D10865" t="s">
        <v>197</v>
      </c>
      <c r="E10865" t="s">
        <v>41</v>
      </c>
      <c r="F10865" t="s">
        <v>40</v>
      </c>
      <c r="G10865" t="s">
        <v>39</v>
      </c>
      <c r="H10865" t="s">
        <v>0</v>
      </c>
      <c r="I10865">
        <f>MONTH(Table6[[#This Row],[Loan Date]])</f>
        <v>3</v>
      </c>
      <c r="J10865" t="str">
        <f>_xlfn.XLOOKUP(Table6[[#This Row],[Numeric Month]],$N$5:$N$11,$O$5:$O$11)</f>
        <v>Mar</v>
      </c>
      <c r="K10865" t="str">
        <f>_xlfn.XLOOKUP(Table6[[#This Row],[Loan Date]],$Q$5:$Q$152,$R$5:$R$152)</f>
        <v>Tuesday</v>
      </c>
      <c r="L10865" t="str">
        <f>_xlfn.XLOOKUP(Table6[[#This Row],[Loan Date]],$Q$5:$Q$152,$S$5:$S$152)</f>
        <v>Week 10</v>
      </c>
    </row>
    <row r="10866" spans="1:12" x14ac:dyDescent="0.2">
      <c r="A10866" s="1">
        <v>44999</v>
      </c>
      <c r="B10866" t="s">
        <v>7</v>
      </c>
      <c r="C10866" s="1">
        <v>45006</v>
      </c>
      <c r="D10866" t="s">
        <v>480</v>
      </c>
      <c r="E10866" t="s">
        <v>9</v>
      </c>
      <c r="F10866" t="s">
        <v>8</v>
      </c>
      <c r="G10866" t="s">
        <v>1</v>
      </c>
      <c r="H10866" t="s">
        <v>0</v>
      </c>
      <c r="I10866">
        <f>MONTH(Table6[[#This Row],[Loan Date]])</f>
        <v>3</v>
      </c>
      <c r="J10866" t="str">
        <f>_xlfn.XLOOKUP(Table6[[#This Row],[Numeric Month]],$N$5:$N$11,$O$5:$O$11)</f>
        <v>Mar</v>
      </c>
      <c r="K10866" t="str">
        <f>_xlfn.XLOOKUP(Table6[[#This Row],[Loan Date]],$Q$5:$Q$152,$R$5:$R$152)</f>
        <v>Tuesday</v>
      </c>
      <c r="L10866" t="str">
        <f>_xlfn.XLOOKUP(Table6[[#This Row],[Loan Date]],$Q$5:$Q$152,$S$5:$S$152)</f>
        <v>Week 10</v>
      </c>
    </row>
    <row r="10867" spans="1:12" x14ac:dyDescent="0.2">
      <c r="A10867" s="1">
        <v>44999</v>
      </c>
      <c r="B10867" t="s">
        <v>7</v>
      </c>
      <c r="C10867" s="1">
        <v>45006</v>
      </c>
      <c r="D10867" t="s">
        <v>104</v>
      </c>
      <c r="E10867" t="s">
        <v>9</v>
      </c>
      <c r="F10867" t="s">
        <v>8</v>
      </c>
      <c r="G10867" t="s">
        <v>1</v>
      </c>
      <c r="H10867" t="s">
        <v>0</v>
      </c>
      <c r="I10867">
        <f>MONTH(Table6[[#This Row],[Loan Date]])</f>
        <v>3</v>
      </c>
      <c r="J10867" t="str">
        <f>_xlfn.XLOOKUP(Table6[[#This Row],[Numeric Month]],$N$5:$N$11,$O$5:$O$11)</f>
        <v>Mar</v>
      </c>
      <c r="K10867" t="str">
        <f>_xlfn.XLOOKUP(Table6[[#This Row],[Loan Date]],$Q$5:$Q$152,$R$5:$R$152)</f>
        <v>Tuesday</v>
      </c>
      <c r="L10867" t="str">
        <f>_xlfn.XLOOKUP(Table6[[#This Row],[Loan Date]],$Q$5:$Q$152,$S$5:$S$152)</f>
        <v>Week 10</v>
      </c>
    </row>
    <row r="10868" spans="1:12" x14ac:dyDescent="0.2">
      <c r="A10868" s="1">
        <v>44999</v>
      </c>
      <c r="B10868" t="s">
        <v>7</v>
      </c>
      <c r="C10868" s="1">
        <v>44999</v>
      </c>
      <c r="D10868" t="s">
        <v>119</v>
      </c>
      <c r="E10868" t="s">
        <v>21</v>
      </c>
      <c r="F10868" t="s">
        <v>21</v>
      </c>
      <c r="G10868" t="s">
        <v>20</v>
      </c>
      <c r="H10868" t="s">
        <v>0</v>
      </c>
      <c r="I10868">
        <f>MONTH(Table6[[#This Row],[Loan Date]])</f>
        <v>3</v>
      </c>
      <c r="J10868" t="str">
        <f>_xlfn.XLOOKUP(Table6[[#This Row],[Numeric Month]],$N$5:$N$11,$O$5:$O$11)</f>
        <v>Mar</v>
      </c>
      <c r="K10868" t="str">
        <f>_xlfn.XLOOKUP(Table6[[#This Row],[Loan Date]],$Q$5:$Q$152,$R$5:$R$152)</f>
        <v>Tuesday</v>
      </c>
      <c r="L10868" t="str">
        <f>_xlfn.XLOOKUP(Table6[[#This Row],[Loan Date]],$Q$5:$Q$152,$S$5:$S$152)</f>
        <v>Week 10</v>
      </c>
    </row>
    <row r="10869" spans="1:12" x14ac:dyDescent="0.2">
      <c r="A10869" s="1">
        <v>44999</v>
      </c>
      <c r="B10869" t="s">
        <v>7</v>
      </c>
      <c r="C10869" s="1">
        <v>44999</v>
      </c>
      <c r="D10869" t="s">
        <v>29</v>
      </c>
      <c r="E10869" t="s">
        <v>23</v>
      </c>
      <c r="F10869" t="s">
        <v>23</v>
      </c>
      <c r="G10869" t="s">
        <v>20</v>
      </c>
      <c r="H10869" t="s">
        <v>0</v>
      </c>
      <c r="I10869">
        <f>MONTH(Table6[[#This Row],[Loan Date]])</f>
        <v>3</v>
      </c>
      <c r="J10869" t="str">
        <f>_xlfn.XLOOKUP(Table6[[#This Row],[Numeric Month]],$N$5:$N$11,$O$5:$O$11)</f>
        <v>Mar</v>
      </c>
      <c r="K10869" t="str">
        <f>_xlfn.XLOOKUP(Table6[[#This Row],[Loan Date]],$Q$5:$Q$152,$R$5:$R$152)</f>
        <v>Tuesday</v>
      </c>
      <c r="L10869" t="str">
        <f>_xlfn.XLOOKUP(Table6[[#This Row],[Loan Date]],$Q$5:$Q$152,$S$5:$S$152)</f>
        <v>Week 10</v>
      </c>
    </row>
    <row r="10870" spans="1:12" x14ac:dyDescent="0.2">
      <c r="A10870" s="1">
        <v>44999</v>
      </c>
      <c r="B10870" t="s">
        <v>5</v>
      </c>
      <c r="C10870" s="1">
        <v>44999</v>
      </c>
      <c r="D10870" t="s">
        <v>479</v>
      </c>
      <c r="E10870" t="s">
        <v>65</v>
      </c>
      <c r="F10870" t="s">
        <v>65</v>
      </c>
      <c r="G10870" t="s">
        <v>20</v>
      </c>
      <c r="H10870" t="s">
        <v>0</v>
      </c>
      <c r="I10870">
        <f>MONTH(Table6[[#This Row],[Loan Date]])</f>
        <v>3</v>
      </c>
      <c r="J10870" t="str">
        <f>_xlfn.XLOOKUP(Table6[[#This Row],[Numeric Month]],$N$5:$N$11,$O$5:$O$11)</f>
        <v>Mar</v>
      </c>
      <c r="K10870" t="str">
        <f>_xlfn.XLOOKUP(Table6[[#This Row],[Loan Date]],$Q$5:$Q$152,$R$5:$R$152)</f>
        <v>Tuesday</v>
      </c>
      <c r="L10870" t="str">
        <f>_xlfn.XLOOKUP(Table6[[#This Row],[Loan Date]],$Q$5:$Q$152,$S$5:$S$152)</f>
        <v>Week 10</v>
      </c>
    </row>
    <row r="10871" spans="1:12" x14ac:dyDescent="0.2">
      <c r="A10871" s="1">
        <v>44999</v>
      </c>
      <c r="B10871" t="s">
        <v>5</v>
      </c>
      <c r="C10871" s="1">
        <v>44999</v>
      </c>
      <c r="D10871" t="s">
        <v>436</v>
      </c>
      <c r="E10871" t="s">
        <v>168</v>
      </c>
      <c r="F10871" t="s">
        <v>168</v>
      </c>
      <c r="G10871" t="s">
        <v>20</v>
      </c>
      <c r="H10871" t="s">
        <v>0</v>
      </c>
      <c r="I10871">
        <f>MONTH(Table6[[#This Row],[Loan Date]])</f>
        <v>3</v>
      </c>
      <c r="J10871" t="str">
        <f>_xlfn.XLOOKUP(Table6[[#This Row],[Numeric Month]],$N$5:$N$11,$O$5:$O$11)</f>
        <v>Mar</v>
      </c>
      <c r="K10871" t="str">
        <f>_xlfn.XLOOKUP(Table6[[#This Row],[Loan Date]],$Q$5:$Q$152,$R$5:$R$152)</f>
        <v>Tuesday</v>
      </c>
      <c r="L10871" t="str">
        <f>_xlfn.XLOOKUP(Table6[[#This Row],[Loan Date]],$Q$5:$Q$152,$S$5:$S$152)</f>
        <v>Week 10</v>
      </c>
    </row>
    <row r="10872" spans="1:12" x14ac:dyDescent="0.2">
      <c r="A10872" s="1">
        <v>44999</v>
      </c>
      <c r="B10872" t="s">
        <v>7</v>
      </c>
      <c r="C10872" s="1">
        <v>45006</v>
      </c>
      <c r="D10872" t="s">
        <v>478</v>
      </c>
      <c r="E10872" t="s">
        <v>9</v>
      </c>
      <c r="F10872" t="s">
        <v>8</v>
      </c>
      <c r="G10872" t="s">
        <v>1</v>
      </c>
      <c r="H10872" t="s">
        <v>0</v>
      </c>
      <c r="I10872">
        <f>MONTH(Table6[[#This Row],[Loan Date]])</f>
        <v>3</v>
      </c>
      <c r="J10872" t="str">
        <f>_xlfn.XLOOKUP(Table6[[#This Row],[Numeric Month]],$N$5:$N$11,$O$5:$O$11)</f>
        <v>Mar</v>
      </c>
      <c r="K10872" t="str">
        <f>_xlfn.XLOOKUP(Table6[[#This Row],[Loan Date]],$Q$5:$Q$152,$R$5:$R$152)</f>
        <v>Tuesday</v>
      </c>
      <c r="L10872" t="str">
        <f>_xlfn.XLOOKUP(Table6[[#This Row],[Loan Date]],$Q$5:$Q$152,$S$5:$S$152)</f>
        <v>Week 10</v>
      </c>
    </row>
    <row r="10873" spans="1:12" x14ac:dyDescent="0.2">
      <c r="A10873" s="1">
        <v>44999</v>
      </c>
      <c r="B10873" t="s">
        <v>7</v>
      </c>
      <c r="C10873" s="1">
        <v>44999</v>
      </c>
      <c r="D10873" t="s">
        <v>171</v>
      </c>
      <c r="E10873" t="s">
        <v>23</v>
      </c>
      <c r="F10873" t="s">
        <v>23</v>
      </c>
      <c r="G10873" t="s">
        <v>20</v>
      </c>
      <c r="H10873" t="s">
        <v>0</v>
      </c>
      <c r="I10873">
        <f>MONTH(Table6[[#This Row],[Loan Date]])</f>
        <v>3</v>
      </c>
      <c r="J10873" t="str">
        <f>_xlfn.XLOOKUP(Table6[[#This Row],[Numeric Month]],$N$5:$N$11,$O$5:$O$11)</f>
        <v>Mar</v>
      </c>
      <c r="K10873" t="str">
        <f>_xlfn.XLOOKUP(Table6[[#This Row],[Loan Date]],$Q$5:$Q$152,$R$5:$R$152)</f>
        <v>Tuesday</v>
      </c>
      <c r="L10873" t="str">
        <f>_xlfn.XLOOKUP(Table6[[#This Row],[Loan Date]],$Q$5:$Q$152,$S$5:$S$152)</f>
        <v>Week 10</v>
      </c>
    </row>
    <row r="10874" spans="1:12" x14ac:dyDescent="0.2">
      <c r="A10874" s="1">
        <v>44999</v>
      </c>
      <c r="B10874" t="s">
        <v>7</v>
      </c>
      <c r="C10874" s="1">
        <v>44999</v>
      </c>
      <c r="D10874" t="s">
        <v>27</v>
      </c>
      <c r="E10874" t="s">
        <v>21</v>
      </c>
      <c r="F10874" t="s">
        <v>21</v>
      </c>
      <c r="G10874" t="s">
        <v>20</v>
      </c>
      <c r="H10874" t="s">
        <v>0</v>
      </c>
      <c r="I10874">
        <f>MONTH(Table6[[#This Row],[Loan Date]])</f>
        <v>3</v>
      </c>
      <c r="J10874" t="str">
        <f>_xlfn.XLOOKUP(Table6[[#This Row],[Numeric Month]],$N$5:$N$11,$O$5:$O$11)</f>
        <v>Mar</v>
      </c>
      <c r="K10874" t="str">
        <f>_xlfn.XLOOKUP(Table6[[#This Row],[Loan Date]],$Q$5:$Q$152,$R$5:$R$152)</f>
        <v>Tuesday</v>
      </c>
      <c r="L10874" t="str">
        <f>_xlfn.XLOOKUP(Table6[[#This Row],[Loan Date]],$Q$5:$Q$152,$S$5:$S$152)</f>
        <v>Week 10</v>
      </c>
    </row>
    <row r="10875" spans="1:12" x14ac:dyDescent="0.2">
      <c r="A10875" s="1">
        <v>44999</v>
      </c>
      <c r="B10875" t="s">
        <v>7</v>
      </c>
      <c r="C10875" s="1">
        <v>44999</v>
      </c>
      <c r="D10875" t="s">
        <v>313</v>
      </c>
      <c r="E10875" t="s">
        <v>37</v>
      </c>
      <c r="F10875" t="s">
        <v>37</v>
      </c>
      <c r="G10875" t="s">
        <v>20</v>
      </c>
      <c r="H10875" t="s">
        <v>0</v>
      </c>
      <c r="I10875">
        <f>MONTH(Table6[[#This Row],[Loan Date]])</f>
        <v>3</v>
      </c>
      <c r="J10875" t="str">
        <f>_xlfn.XLOOKUP(Table6[[#This Row],[Numeric Month]],$N$5:$N$11,$O$5:$O$11)</f>
        <v>Mar</v>
      </c>
      <c r="K10875" t="str">
        <f>_xlfn.XLOOKUP(Table6[[#This Row],[Loan Date]],$Q$5:$Q$152,$R$5:$R$152)</f>
        <v>Tuesday</v>
      </c>
      <c r="L10875" t="str">
        <f>_xlfn.XLOOKUP(Table6[[#This Row],[Loan Date]],$Q$5:$Q$152,$S$5:$S$152)</f>
        <v>Week 10</v>
      </c>
    </row>
    <row r="10876" spans="1:12" x14ac:dyDescent="0.2">
      <c r="A10876" s="1">
        <v>44999</v>
      </c>
      <c r="B10876" t="s">
        <v>7</v>
      </c>
      <c r="C10876" s="1">
        <v>44999</v>
      </c>
      <c r="D10876" t="s">
        <v>193</v>
      </c>
      <c r="E10876" t="s">
        <v>122</v>
      </c>
      <c r="F10876" t="s">
        <v>122</v>
      </c>
      <c r="G10876" t="s">
        <v>11</v>
      </c>
      <c r="H10876" t="s">
        <v>0</v>
      </c>
      <c r="I10876">
        <f>MONTH(Table6[[#This Row],[Loan Date]])</f>
        <v>3</v>
      </c>
      <c r="J10876" t="str">
        <f>_xlfn.XLOOKUP(Table6[[#This Row],[Numeric Month]],$N$5:$N$11,$O$5:$O$11)</f>
        <v>Mar</v>
      </c>
      <c r="K10876" t="str">
        <f>_xlfn.XLOOKUP(Table6[[#This Row],[Loan Date]],$Q$5:$Q$152,$R$5:$R$152)</f>
        <v>Tuesday</v>
      </c>
      <c r="L10876" t="str">
        <f>_xlfn.XLOOKUP(Table6[[#This Row],[Loan Date]],$Q$5:$Q$152,$S$5:$S$152)</f>
        <v>Week 10</v>
      </c>
    </row>
    <row r="10877" spans="1:12" x14ac:dyDescent="0.2">
      <c r="A10877" s="1">
        <v>44999</v>
      </c>
      <c r="B10877" t="s">
        <v>7</v>
      </c>
      <c r="C10877" s="1">
        <v>44999</v>
      </c>
      <c r="D10877" t="s">
        <v>145</v>
      </c>
      <c r="E10877" t="s">
        <v>12</v>
      </c>
      <c r="F10877" t="s">
        <v>12</v>
      </c>
      <c r="G10877" t="s">
        <v>11</v>
      </c>
      <c r="H10877" t="s">
        <v>0</v>
      </c>
      <c r="I10877">
        <f>MONTH(Table6[[#This Row],[Loan Date]])</f>
        <v>3</v>
      </c>
      <c r="J10877" t="str">
        <f>_xlfn.XLOOKUP(Table6[[#This Row],[Numeric Month]],$N$5:$N$11,$O$5:$O$11)</f>
        <v>Mar</v>
      </c>
      <c r="K10877" t="str">
        <f>_xlfn.XLOOKUP(Table6[[#This Row],[Loan Date]],$Q$5:$Q$152,$R$5:$R$152)</f>
        <v>Tuesday</v>
      </c>
      <c r="L10877" t="str">
        <f>_xlfn.XLOOKUP(Table6[[#This Row],[Loan Date]],$Q$5:$Q$152,$S$5:$S$152)</f>
        <v>Week 10</v>
      </c>
    </row>
    <row r="10878" spans="1:12" x14ac:dyDescent="0.2">
      <c r="A10878" s="1">
        <v>44999</v>
      </c>
      <c r="B10878" t="s">
        <v>7</v>
      </c>
      <c r="C10878" s="1">
        <v>44999</v>
      </c>
      <c r="D10878" t="s">
        <v>60</v>
      </c>
      <c r="E10878" t="s">
        <v>59</v>
      </c>
      <c r="F10878" t="s">
        <v>58</v>
      </c>
      <c r="G10878" t="s">
        <v>39</v>
      </c>
      <c r="H10878" t="s">
        <v>0</v>
      </c>
      <c r="I10878">
        <f>MONTH(Table6[[#This Row],[Loan Date]])</f>
        <v>3</v>
      </c>
      <c r="J10878" t="str">
        <f>_xlfn.XLOOKUP(Table6[[#This Row],[Numeric Month]],$N$5:$N$11,$O$5:$O$11)</f>
        <v>Mar</v>
      </c>
      <c r="K10878" t="str">
        <f>_xlfn.XLOOKUP(Table6[[#This Row],[Loan Date]],$Q$5:$Q$152,$R$5:$R$152)</f>
        <v>Tuesday</v>
      </c>
      <c r="L10878" t="str">
        <f>_xlfn.XLOOKUP(Table6[[#This Row],[Loan Date]],$Q$5:$Q$152,$S$5:$S$152)</f>
        <v>Week 10</v>
      </c>
    </row>
    <row r="10879" spans="1:12" x14ac:dyDescent="0.2">
      <c r="A10879" s="1">
        <v>44999</v>
      </c>
      <c r="B10879" t="s">
        <v>7</v>
      </c>
      <c r="C10879" s="1">
        <v>44999</v>
      </c>
      <c r="D10879" t="s">
        <v>129</v>
      </c>
      <c r="E10879" t="s">
        <v>37</v>
      </c>
      <c r="F10879" t="s">
        <v>37</v>
      </c>
      <c r="G10879" t="s">
        <v>20</v>
      </c>
      <c r="H10879" t="s">
        <v>0</v>
      </c>
      <c r="I10879">
        <f>MONTH(Table6[[#This Row],[Loan Date]])</f>
        <v>3</v>
      </c>
      <c r="J10879" t="str">
        <f>_xlfn.XLOOKUP(Table6[[#This Row],[Numeric Month]],$N$5:$N$11,$O$5:$O$11)</f>
        <v>Mar</v>
      </c>
      <c r="K10879" t="str">
        <f>_xlfn.XLOOKUP(Table6[[#This Row],[Loan Date]],$Q$5:$Q$152,$R$5:$R$152)</f>
        <v>Tuesday</v>
      </c>
      <c r="L10879" t="str">
        <f>_xlfn.XLOOKUP(Table6[[#This Row],[Loan Date]],$Q$5:$Q$152,$S$5:$S$152)</f>
        <v>Week 10</v>
      </c>
    </row>
    <row r="10880" spans="1:12" x14ac:dyDescent="0.2">
      <c r="A10880" s="1">
        <v>44999</v>
      </c>
      <c r="B10880" t="s">
        <v>7</v>
      </c>
      <c r="C10880" s="1">
        <v>45006</v>
      </c>
      <c r="D10880" t="s">
        <v>233</v>
      </c>
      <c r="E10880" t="s">
        <v>52</v>
      </c>
      <c r="F10880" t="s">
        <v>51</v>
      </c>
      <c r="G10880" t="s">
        <v>1</v>
      </c>
      <c r="H10880" t="s">
        <v>0</v>
      </c>
      <c r="I10880">
        <f>MONTH(Table6[[#This Row],[Loan Date]])</f>
        <v>3</v>
      </c>
      <c r="J10880" t="str">
        <f>_xlfn.XLOOKUP(Table6[[#This Row],[Numeric Month]],$N$5:$N$11,$O$5:$O$11)</f>
        <v>Mar</v>
      </c>
      <c r="K10880" t="str">
        <f>_xlfn.XLOOKUP(Table6[[#This Row],[Loan Date]],$Q$5:$Q$152,$R$5:$R$152)</f>
        <v>Tuesday</v>
      </c>
      <c r="L10880" t="str">
        <f>_xlfn.XLOOKUP(Table6[[#This Row],[Loan Date]],$Q$5:$Q$152,$S$5:$S$152)</f>
        <v>Week 10</v>
      </c>
    </row>
    <row r="10881" spans="1:12" x14ac:dyDescent="0.2">
      <c r="A10881" s="1">
        <v>44999</v>
      </c>
      <c r="B10881" t="s">
        <v>7</v>
      </c>
      <c r="C10881" s="1">
        <v>44999</v>
      </c>
      <c r="D10881" t="s">
        <v>235</v>
      </c>
      <c r="E10881" t="s">
        <v>65</v>
      </c>
      <c r="F10881" t="s">
        <v>65</v>
      </c>
      <c r="G10881" t="s">
        <v>20</v>
      </c>
      <c r="H10881" t="s">
        <v>0</v>
      </c>
      <c r="I10881">
        <f>MONTH(Table6[[#This Row],[Loan Date]])</f>
        <v>3</v>
      </c>
      <c r="J10881" t="str">
        <f>_xlfn.XLOOKUP(Table6[[#This Row],[Numeric Month]],$N$5:$N$11,$O$5:$O$11)</f>
        <v>Mar</v>
      </c>
      <c r="K10881" t="str">
        <f>_xlfn.XLOOKUP(Table6[[#This Row],[Loan Date]],$Q$5:$Q$152,$R$5:$R$152)</f>
        <v>Tuesday</v>
      </c>
      <c r="L10881" t="str">
        <f>_xlfn.XLOOKUP(Table6[[#This Row],[Loan Date]],$Q$5:$Q$152,$S$5:$S$152)</f>
        <v>Week 10</v>
      </c>
    </row>
    <row r="10882" spans="1:12" x14ac:dyDescent="0.2">
      <c r="A10882" s="1">
        <v>44999</v>
      </c>
      <c r="B10882" t="s">
        <v>7</v>
      </c>
      <c r="C10882" s="1">
        <v>44999</v>
      </c>
      <c r="D10882" t="s">
        <v>412</v>
      </c>
      <c r="E10882" t="s">
        <v>65</v>
      </c>
      <c r="F10882" t="s">
        <v>65</v>
      </c>
      <c r="G10882" t="s">
        <v>20</v>
      </c>
      <c r="H10882" t="s">
        <v>0</v>
      </c>
      <c r="I10882">
        <f>MONTH(Table6[[#This Row],[Loan Date]])</f>
        <v>3</v>
      </c>
      <c r="J10882" t="str">
        <f>_xlfn.XLOOKUP(Table6[[#This Row],[Numeric Month]],$N$5:$N$11,$O$5:$O$11)</f>
        <v>Mar</v>
      </c>
      <c r="K10882" t="str">
        <f>_xlfn.XLOOKUP(Table6[[#This Row],[Loan Date]],$Q$5:$Q$152,$R$5:$R$152)</f>
        <v>Tuesday</v>
      </c>
      <c r="L10882" t="str">
        <f>_xlfn.XLOOKUP(Table6[[#This Row],[Loan Date]],$Q$5:$Q$152,$S$5:$S$152)</f>
        <v>Week 10</v>
      </c>
    </row>
    <row r="10883" spans="1:12" x14ac:dyDescent="0.2">
      <c r="A10883" s="1">
        <v>44999</v>
      </c>
      <c r="B10883" t="s">
        <v>7</v>
      </c>
      <c r="C10883" s="1">
        <v>45013</v>
      </c>
      <c r="D10883" t="s">
        <v>477</v>
      </c>
      <c r="E10883" t="s">
        <v>9</v>
      </c>
      <c r="F10883" t="s">
        <v>8</v>
      </c>
      <c r="G10883" t="s">
        <v>1</v>
      </c>
      <c r="H10883" t="s">
        <v>0</v>
      </c>
      <c r="I10883">
        <f>MONTH(Table6[[#This Row],[Loan Date]])</f>
        <v>3</v>
      </c>
      <c r="J10883" t="str">
        <f>_xlfn.XLOOKUP(Table6[[#This Row],[Numeric Month]],$N$5:$N$11,$O$5:$O$11)</f>
        <v>Mar</v>
      </c>
      <c r="K10883" t="str">
        <f>_xlfn.XLOOKUP(Table6[[#This Row],[Loan Date]],$Q$5:$Q$152,$R$5:$R$152)</f>
        <v>Tuesday</v>
      </c>
      <c r="L10883" t="str">
        <f>_xlfn.XLOOKUP(Table6[[#This Row],[Loan Date]],$Q$5:$Q$152,$S$5:$S$152)</f>
        <v>Week 10</v>
      </c>
    </row>
    <row r="10884" spans="1:12" x14ac:dyDescent="0.2">
      <c r="A10884" s="1">
        <v>44999</v>
      </c>
      <c r="B10884" t="s">
        <v>7</v>
      </c>
      <c r="C10884" s="1">
        <v>45012</v>
      </c>
      <c r="D10884" t="s">
        <v>476</v>
      </c>
      <c r="E10884" t="s">
        <v>15</v>
      </c>
      <c r="F10884" t="s">
        <v>14</v>
      </c>
      <c r="G10884" t="s">
        <v>1</v>
      </c>
      <c r="H10884" t="s">
        <v>0</v>
      </c>
      <c r="I10884">
        <f>MONTH(Table6[[#This Row],[Loan Date]])</f>
        <v>3</v>
      </c>
      <c r="J10884" t="str">
        <f>_xlfn.XLOOKUP(Table6[[#This Row],[Numeric Month]],$N$5:$N$11,$O$5:$O$11)</f>
        <v>Mar</v>
      </c>
      <c r="K10884" t="str">
        <f>_xlfn.XLOOKUP(Table6[[#This Row],[Loan Date]],$Q$5:$Q$152,$R$5:$R$152)</f>
        <v>Tuesday</v>
      </c>
      <c r="L10884" t="str">
        <f>_xlfn.XLOOKUP(Table6[[#This Row],[Loan Date]],$Q$5:$Q$152,$S$5:$S$152)</f>
        <v>Week 10</v>
      </c>
    </row>
    <row r="10885" spans="1:12" x14ac:dyDescent="0.2">
      <c r="A10885" s="1">
        <v>44999</v>
      </c>
      <c r="B10885" t="s">
        <v>7</v>
      </c>
      <c r="C10885" s="1">
        <v>45006</v>
      </c>
      <c r="D10885" t="s">
        <v>475</v>
      </c>
      <c r="E10885" t="s">
        <v>9</v>
      </c>
      <c r="F10885" t="s">
        <v>8</v>
      </c>
      <c r="G10885" t="s">
        <v>1</v>
      </c>
      <c r="H10885" t="s">
        <v>0</v>
      </c>
      <c r="I10885">
        <f>MONTH(Table6[[#This Row],[Loan Date]])</f>
        <v>3</v>
      </c>
      <c r="J10885" t="str">
        <f>_xlfn.XLOOKUP(Table6[[#This Row],[Numeric Month]],$N$5:$N$11,$O$5:$O$11)</f>
        <v>Mar</v>
      </c>
      <c r="K10885" t="str">
        <f>_xlfn.XLOOKUP(Table6[[#This Row],[Loan Date]],$Q$5:$Q$152,$R$5:$R$152)</f>
        <v>Tuesday</v>
      </c>
      <c r="L10885" t="str">
        <f>_xlfn.XLOOKUP(Table6[[#This Row],[Loan Date]],$Q$5:$Q$152,$S$5:$S$152)</f>
        <v>Week 10</v>
      </c>
    </row>
    <row r="10886" spans="1:12" x14ac:dyDescent="0.2">
      <c r="A10886" s="1">
        <v>44999</v>
      </c>
      <c r="B10886" t="s">
        <v>5</v>
      </c>
      <c r="C10886" s="1">
        <v>44999</v>
      </c>
      <c r="D10886" t="s">
        <v>30</v>
      </c>
      <c r="E10886" t="s">
        <v>23</v>
      </c>
      <c r="F10886" t="s">
        <v>23</v>
      </c>
      <c r="G10886" t="s">
        <v>20</v>
      </c>
      <c r="H10886" t="s">
        <v>0</v>
      </c>
      <c r="I10886">
        <f>MONTH(Table6[[#This Row],[Loan Date]])</f>
        <v>3</v>
      </c>
      <c r="J10886" t="str">
        <f>_xlfn.XLOOKUP(Table6[[#This Row],[Numeric Month]],$N$5:$N$11,$O$5:$O$11)</f>
        <v>Mar</v>
      </c>
      <c r="K10886" t="str">
        <f>_xlfn.XLOOKUP(Table6[[#This Row],[Loan Date]],$Q$5:$Q$152,$R$5:$R$152)</f>
        <v>Tuesday</v>
      </c>
      <c r="L10886" t="str">
        <f>_xlfn.XLOOKUP(Table6[[#This Row],[Loan Date]],$Q$5:$Q$152,$S$5:$S$152)</f>
        <v>Week 10</v>
      </c>
    </row>
    <row r="10887" spans="1:12" x14ac:dyDescent="0.2">
      <c r="A10887" s="1">
        <v>44999</v>
      </c>
      <c r="B10887" t="s">
        <v>5</v>
      </c>
      <c r="C10887" s="1">
        <v>44999</v>
      </c>
      <c r="D10887" t="s">
        <v>170</v>
      </c>
      <c r="E10887" t="s">
        <v>21</v>
      </c>
      <c r="F10887" t="s">
        <v>21</v>
      </c>
      <c r="G10887" t="s">
        <v>20</v>
      </c>
      <c r="H10887" t="s">
        <v>0</v>
      </c>
      <c r="I10887">
        <f>MONTH(Table6[[#This Row],[Loan Date]])</f>
        <v>3</v>
      </c>
      <c r="J10887" t="str">
        <f>_xlfn.XLOOKUP(Table6[[#This Row],[Numeric Month]],$N$5:$N$11,$O$5:$O$11)</f>
        <v>Mar</v>
      </c>
      <c r="K10887" t="str">
        <f>_xlfn.XLOOKUP(Table6[[#This Row],[Loan Date]],$Q$5:$Q$152,$R$5:$R$152)</f>
        <v>Tuesday</v>
      </c>
      <c r="L10887" t="str">
        <f>_xlfn.XLOOKUP(Table6[[#This Row],[Loan Date]],$Q$5:$Q$152,$S$5:$S$152)</f>
        <v>Week 10</v>
      </c>
    </row>
    <row r="10888" spans="1:12" x14ac:dyDescent="0.2">
      <c r="A10888" s="1">
        <v>44999</v>
      </c>
      <c r="B10888" t="s">
        <v>7</v>
      </c>
      <c r="C10888" s="1">
        <v>44999</v>
      </c>
      <c r="D10888" t="s">
        <v>472</v>
      </c>
      <c r="E10888" t="s">
        <v>37</v>
      </c>
      <c r="F10888" t="s">
        <v>37</v>
      </c>
      <c r="G10888" t="s">
        <v>20</v>
      </c>
      <c r="H10888" t="s">
        <v>0</v>
      </c>
      <c r="I10888">
        <f>MONTH(Table6[[#This Row],[Loan Date]])</f>
        <v>3</v>
      </c>
      <c r="J10888" t="str">
        <f>_xlfn.XLOOKUP(Table6[[#This Row],[Numeric Month]],$N$5:$N$11,$O$5:$O$11)</f>
        <v>Mar</v>
      </c>
      <c r="K10888" t="str">
        <f>_xlfn.XLOOKUP(Table6[[#This Row],[Loan Date]],$Q$5:$Q$152,$R$5:$R$152)</f>
        <v>Tuesday</v>
      </c>
      <c r="L10888" t="str">
        <f>_xlfn.XLOOKUP(Table6[[#This Row],[Loan Date]],$Q$5:$Q$152,$S$5:$S$152)</f>
        <v>Week 10</v>
      </c>
    </row>
    <row r="10889" spans="1:12" x14ac:dyDescent="0.2">
      <c r="A10889" s="1">
        <v>44999</v>
      </c>
      <c r="B10889" t="s">
        <v>7</v>
      </c>
      <c r="C10889" s="1">
        <v>44999</v>
      </c>
      <c r="D10889" t="s">
        <v>339</v>
      </c>
      <c r="E10889" t="s">
        <v>168</v>
      </c>
      <c r="F10889" t="s">
        <v>168</v>
      </c>
      <c r="G10889" t="s">
        <v>20</v>
      </c>
      <c r="H10889" t="s">
        <v>0</v>
      </c>
      <c r="I10889">
        <f>MONTH(Table6[[#This Row],[Loan Date]])</f>
        <v>3</v>
      </c>
      <c r="J10889" t="str">
        <f>_xlfn.XLOOKUP(Table6[[#This Row],[Numeric Month]],$N$5:$N$11,$O$5:$O$11)</f>
        <v>Mar</v>
      </c>
      <c r="K10889" t="str">
        <f>_xlfn.XLOOKUP(Table6[[#This Row],[Loan Date]],$Q$5:$Q$152,$R$5:$R$152)</f>
        <v>Tuesday</v>
      </c>
      <c r="L10889" t="str">
        <f>_xlfn.XLOOKUP(Table6[[#This Row],[Loan Date]],$Q$5:$Q$152,$S$5:$S$152)</f>
        <v>Week 10</v>
      </c>
    </row>
    <row r="10890" spans="1:12" x14ac:dyDescent="0.2">
      <c r="A10890" s="1">
        <v>44999</v>
      </c>
      <c r="B10890" t="s">
        <v>7</v>
      </c>
      <c r="C10890" s="1">
        <v>44999</v>
      </c>
      <c r="D10890" t="s">
        <v>280</v>
      </c>
      <c r="E10890" t="s">
        <v>37</v>
      </c>
      <c r="F10890" t="s">
        <v>37</v>
      </c>
      <c r="G10890" t="s">
        <v>20</v>
      </c>
      <c r="H10890" t="s">
        <v>0</v>
      </c>
      <c r="I10890">
        <f>MONTH(Table6[[#This Row],[Loan Date]])</f>
        <v>3</v>
      </c>
      <c r="J10890" t="str">
        <f>_xlfn.XLOOKUP(Table6[[#This Row],[Numeric Month]],$N$5:$N$11,$O$5:$O$11)</f>
        <v>Mar</v>
      </c>
      <c r="K10890" t="str">
        <f>_xlfn.XLOOKUP(Table6[[#This Row],[Loan Date]],$Q$5:$Q$152,$R$5:$R$152)</f>
        <v>Tuesday</v>
      </c>
      <c r="L10890" t="str">
        <f>_xlfn.XLOOKUP(Table6[[#This Row],[Loan Date]],$Q$5:$Q$152,$S$5:$S$152)</f>
        <v>Week 10</v>
      </c>
    </row>
    <row r="10891" spans="1:12" x14ac:dyDescent="0.2">
      <c r="A10891" s="1">
        <v>44999</v>
      </c>
      <c r="B10891" t="s">
        <v>7</v>
      </c>
      <c r="C10891" s="1">
        <v>44999</v>
      </c>
      <c r="D10891" t="s">
        <v>120</v>
      </c>
      <c r="E10891" t="s">
        <v>37</v>
      </c>
      <c r="F10891" t="s">
        <v>37</v>
      </c>
      <c r="G10891" t="s">
        <v>20</v>
      </c>
      <c r="H10891" t="s">
        <v>0</v>
      </c>
      <c r="I10891">
        <f>MONTH(Table6[[#This Row],[Loan Date]])</f>
        <v>3</v>
      </c>
      <c r="J10891" t="str">
        <f>_xlfn.XLOOKUP(Table6[[#This Row],[Numeric Month]],$N$5:$N$11,$O$5:$O$11)</f>
        <v>Mar</v>
      </c>
      <c r="K10891" t="str">
        <f>_xlfn.XLOOKUP(Table6[[#This Row],[Loan Date]],$Q$5:$Q$152,$R$5:$R$152)</f>
        <v>Tuesday</v>
      </c>
      <c r="L10891" t="str">
        <f>_xlfn.XLOOKUP(Table6[[#This Row],[Loan Date]],$Q$5:$Q$152,$S$5:$S$152)</f>
        <v>Week 10</v>
      </c>
    </row>
    <row r="10892" spans="1:12" x14ac:dyDescent="0.2">
      <c r="A10892" s="1">
        <v>44999</v>
      </c>
      <c r="B10892" t="s">
        <v>7</v>
      </c>
      <c r="C10892" s="1">
        <v>44999</v>
      </c>
      <c r="D10892" t="s">
        <v>474</v>
      </c>
      <c r="E10892" t="s">
        <v>21</v>
      </c>
      <c r="F10892" t="s">
        <v>21</v>
      </c>
      <c r="G10892" t="s">
        <v>20</v>
      </c>
      <c r="H10892" t="s">
        <v>0</v>
      </c>
      <c r="I10892">
        <f>MONTH(Table6[[#This Row],[Loan Date]])</f>
        <v>3</v>
      </c>
      <c r="J10892" t="str">
        <f>_xlfn.XLOOKUP(Table6[[#This Row],[Numeric Month]],$N$5:$N$11,$O$5:$O$11)</f>
        <v>Mar</v>
      </c>
      <c r="K10892" t="str">
        <f>_xlfn.XLOOKUP(Table6[[#This Row],[Loan Date]],$Q$5:$Q$152,$R$5:$R$152)</f>
        <v>Tuesday</v>
      </c>
      <c r="L10892" t="str">
        <f>_xlfn.XLOOKUP(Table6[[#This Row],[Loan Date]],$Q$5:$Q$152,$S$5:$S$152)</f>
        <v>Week 10</v>
      </c>
    </row>
    <row r="10893" spans="1:12" x14ac:dyDescent="0.2">
      <c r="A10893" s="1">
        <v>44999</v>
      </c>
      <c r="B10893" t="s">
        <v>7</v>
      </c>
      <c r="C10893" s="1">
        <v>44999</v>
      </c>
      <c r="D10893" t="s">
        <v>302</v>
      </c>
      <c r="E10893" t="s">
        <v>23</v>
      </c>
      <c r="F10893" t="s">
        <v>23</v>
      </c>
      <c r="G10893" t="s">
        <v>20</v>
      </c>
      <c r="H10893" t="s">
        <v>0</v>
      </c>
      <c r="I10893">
        <f>MONTH(Table6[[#This Row],[Loan Date]])</f>
        <v>3</v>
      </c>
      <c r="J10893" t="str">
        <f>_xlfn.XLOOKUP(Table6[[#This Row],[Numeric Month]],$N$5:$N$11,$O$5:$O$11)</f>
        <v>Mar</v>
      </c>
      <c r="K10893" t="str">
        <f>_xlfn.XLOOKUP(Table6[[#This Row],[Loan Date]],$Q$5:$Q$152,$R$5:$R$152)</f>
        <v>Tuesday</v>
      </c>
      <c r="L10893" t="str">
        <f>_xlfn.XLOOKUP(Table6[[#This Row],[Loan Date]],$Q$5:$Q$152,$S$5:$S$152)</f>
        <v>Week 10</v>
      </c>
    </row>
    <row r="10894" spans="1:12" x14ac:dyDescent="0.2">
      <c r="A10894" s="1">
        <v>44999</v>
      </c>
      <c r="B10894" t="s">
        <v>7</v>
      </c>
      <c r="C10894" s="1">
        <v>44999</v>
      </c>
      <c r="D10894" t="s">
        <v>313</v>
      </c>
      <c r="E10894" t="s">
        <v>37</v>
      </c>
      <c r="F10894" t="s">
        <v>37</v>
      </c>
      <c r="G10894" t="s">
        <v>20</v>
      </c>
      <c r="H10894" t="s">
        <v>0</v>
      </c>
      <c r="I10894">
        <f>MONTH(Table6[[#This Row],[Loan Date]])</f>
        <v>3</v>
      </c>
      <c r="J10894" t="str">
        <f>_xlfn.XLOOKUP(Table6[[#This Row],[Numeric Month]],$N$5:$N$11,$O$5:$O$11)</f>
        <v>Mar</v>
      </c>
      <c r="K10894" t="str">
        <f>_xlfn.XLOOKUP(Table6[[#This Row],[Loan Date]],$Q$5:$Q$152,$R$5:$R$152)</f>
        <v>Tuesday</v>
      </c>
      <c r="L10894" t="str">
        <f>_xlfn.XLOOKUP(Table6[[#This Row],[Loan Date]],$Q$5:$Q$152,$S$5:$S$152)</f>
        <v>Week 10</v>
      </c>
    </row>
    <row r="10895" spans="1:12" x14ac:dyDescent="0.2">
      <c r="A10895" s="1">
        <v>44999</v>
      </c>
      <c r="B10895" t="s">
        <v>7</v>
      </c>
      <c r="C10895" s="1">
        <v>44999</v>
      </c>
      <c r="D10895" t="s">
        <v>384</v>
      </c>
      <c r="E10895" t="s">
        <v>23</v>
      </c>
      <c r="F10895" t="s">
        <v>23</v>
      </c>
      <c r="G10895" t="s">
        <v>20</v>
      </c>
      <c r="H10895" t="s">
        <v>0</v>
      </c>
      <c r="I10895">
        <f>MONTH(Table6[[#This Row],[Loan Date]])</f>
        <v>3</v>
      </c>
      <c r="J10895" t="str">
        <f>_xlfn.XLOOKUP(Table6[[#This Row],[Numeric Month]],$N$5:$N$11,$O$5:$O$11)</f>
        <v>Mar</v>
      </c>
      <c r="K10895" t="str">
        <f>_xlfn.XLOOKUP(Table6[[#This Row],[Loan Date]],$Q$5:$Q$152,$R$5:$R$152)</f>
        <v>Tuesday</v>
      </c>
      <c r="L10895" t="str">
        <f>_xlfn.XLOOKUP(Table6[[#This Row],[Loan Date]],$Q$5:$Q$152,$S$5:$S$152)</f>
        <v>Week 10</v>
      </c>
    </row>
    <row r="10896" spans="1:12" x14ac:dyDescent="0.2">
      <c r="A10896" s="1">
        <v>44999</v>
      </c>
      <c r="B10896" t="s">
        <v>7</v>
      </c>
      <c r="C10896" s="1">
        <v>44999</v>
      </c>
      <c r="D10896" t="s">
        <v>473</v>
      </c>
      <c r="E10896" t="s">
        <v>65</v>
      </c>
      <c r="F10896" t="s">
        <v>65</v>
      </c>
      <c r="G10896" t="s">
        <v>20</v>
      </c>
      <c r="H10896" t="s">
        <v>0</v>
      </c>
      <c r="I10896">
        <f>MONTH(Table6[[#This Row],[Loan Date]])</f>
        <v>3</v>
      </c>
      <c r="J10896" t="str">
        <f>_xlfn.XLOOKUP(Table6[[#This Row],[Numeric Month]],$N$5:$N$11,$O$5:$O$11)</f>
        <v>Mar</v>
      </c>
      <c r="K10896" t="str">
        <f>_xlfn.XLOOKUP(Table6[[#This Row],[Loan Date]],$Q$5:$Q$152,$R$5:$R$152)</f>
        <v>Tuesday</v>
      </c>
      <c r="L10896" t="str">
        <f>_xlfn.XLOOKUP(Table6[[#This Row],[Loan Date]],$Q$5:$Q$152,$S$5:$S$152)</f>
        <v>Week 10</v>
      </c>
    </row>
    <row r="10897" spans="1:12" x14ac:dyDescent="0.2">
      <c r="A10897" s="1">
        <v>44999</v>
      </c>
      <c r="B10897" t="s">
        <v>7</v>
      </c>
      <c r="C10897" s="1">
        <v>44999</v>
      </c>
      <c r="D10897" t="s">
        <v>472</v>
      </c>
      <c r="E10897" t="s">
        <v>37</v>
      </c>
      <c r="F10897" t="s">
        <v>37</v>
      </c>
      <c r="G10897" t="s">
        <v>20</v>
      </c>
      <c r="H10897" t="s">
        <v>0</v>
      </c>
      <c r="I10897">
        <f>MONTH(Table6[[#This Row],[Loan Date]])</f>
        <v>3</v>
      </c>
      <c r="J10897" t="str">
        <f>_xlfn.XLOOKUP(Table6[[#This Row],[Numeric Month]],$N$5:$N$11,$O$5:$O$11)</f>
        <v>Mar</v>
      </c>
      <c r="K10897" t="str">
        <f>_xlfn.XLOOKUP(Table6[[#This Row],[Loan Date]],$Q$5:$Q$152,$R$5:$R$152)</f>
        <v>Tuesday</v>
      </c>
      <c r="L10897" t="str">
        <f>_xlfn.XLOOKUP(Table6[[#This Row],[Loan Date]],$Q$5:$Q$152,$S$5:$S$152)</f>
        <v>Week 10</v>
      </c>
    </row>
    <row r="10898" spans="1:12" x14ac:dyDescent="0.2">
      <c r="A10898" s="1">
        <v>44999</v>
      </c>
      <c r="B10898" t="s">
        <v>7</v>
      </c>
      <c r="C10898" s="1">
        <v>44999</v>
      </c>
      <c r="D10898" t="s">
        <v>214</v>
      </c>
      <c r="E10898" t="s">
        <v>23</v>
      </c>
      <c r="F10898" t="s">
        <v>23</v>
      </c>
      <c r="G10898" t="s">
        <v>20</v>
      </c>
      <c r="H10898" t="s">
        <v>0</v>
      </c>
      <c r="I10898">
        <f>MONTH(Table6[[#This Row],[Loan Date]])</f>
        <v>3</v>
      </c>
      <c r="J10898" t="str">
        <f>_xlfn.XLOOKUP(Table6[[#This Row],[Numeric Month]],$N$5:$N$11,$O$5:$O$11)</f>
        <v>Mar</v>
      </c>
      <c r="K10898" t="str">
        <f>_xlfn.XLOOKUP(Table6[[#This Row],[Loan Date]],$Q$5:$Q$152,$R$5:$R$152)</f>
        <v>Tuesday</v>
      </c>
      <c r="L10898" t="str">
        <f>_xlfn.XLOOKUP(Table6[[#This Row],[Loan Date]],$Q$5:$Q$152,$S$5:$S$152)</f>
        <v>Week 10</v>
      </c>
    </row>
    <row r="10899" spans="1:12" x14ac:dyDescent="0.2">
      <c r="A10899" s="1">
        <v>44999</v>
      </c>
      <c r="B10899" t="s">
        <v>7</v>
      </c>
      <c r="C10899" s="1">
        <v>44999</v>
      </c>
      <c r="D10899" t="s">
        <v>354</v>
      </c>
      <c r="E10899" t="s">
        <v>21</v>
      </c>
      <c r="F10899" t="s">
        <v>21</v>
      </c>
      <c r="G10899" t="s">
        <v>20</v>
      </c>
      <c r="H10899" t="s">
        <v>0</v>
      </c>
      <c r="I10899">
        <f>MONTH(Table6[[#This Row],[Loan Date]])</f>
        <v>3</v>
      </c>
      <c r="J10899" t="str">
        <f>_xlfn.XLOOKUP(Table6[[#This Row],[Numeric Month]],$N$5:$N$11,$O$5:$O$11)</f>
        <v>Mar</v>
      </c>
      <c r="K10899" t="str">
        <f>_xlfn.XLOOKUP(Table6[[#This Row],[Loan Date]],$Q$5:$Q$152,$R$5:$R$152)</f>
        <v>Tuesday</v>
      </c>
      <c r="L10899" t="str">
        <f>_xlfn.XLOOKUP(Table6[[#This Row],[Loan Date]],$Q$5:$Q$152,$S$5:$S$152)</f>
        <v>Week 10</v>
      </c>
    </row>
    <row r="10900" spans="1:12" x14ac:dyDescent="0.2">
      <c r="A10900" s="1">
        <v>44999</v>
      </c>
      <c r="B10900" t="s">
        <v>7</v>
      </c>
      <c r="C10900" s="1">
        <v>44999</v>
      </c>
      <c r="D10900" t="s">
        <v>286</v>
      </c>
      <c r="E10900" t="s">
        <v>12</v>
      </c>
      <c r="F10900" t="s">
        <v>12</v>
      </c>
      <c r="G10900" t="s">
        <v>11</v>
      </c>
      <c r="H10900" t="s">
        <v>0</v>
      </c>
      <c r="I10900">
        <f>MONTH(Table6[[#This Row],[Loan Date]])</f>
        <v>3</v>
      </c>
      <c r="J10900" t="str">
        <f>_xlfn.XLOOKUP(Table6[[#This Row],[Numeric Month]],$N$5:$N$11,$O$5:$O$11)</f>
        <v>Mar</v>
      </c>
      <c r="K10900" t="str">
        <f>_xlfn.XLOOKUP(Table6[[#This Row],[Loan Date]],$Q$5:$Q$152,$R$5:$R$152)</f>
        <v>Tuesday</v>
      </c>
      <c r="L10900" t="str">
        <f>_xlfn.XLOOKUP(Table6[[#This Row],[Loan Date]],$Q$5:$Q$152,$S$5:$S$152)</f>
        <v>Week 10</v>
      </c>
    </row>
    <row r="10901" spans="1:12" x14ac:dyDescent="0.2">
      <c r="A10901" s="1">
        <v>44999</v>
      </c>
      <c r="B10901" t="s">
        <v>7</v>
      </c>
      <c r="C10901" s="1">
        <v>44999</v>
      </c>
      <c r="D10901" t="s">
        <v>307</v>
      </c>
      <c r="E10901" t="s">
        <v>122</v>
      </c>
      <c r="F10901" t="s">
        <v>122</v>
      </c>
      <c r="G10901" t="s">
        <v>11</v>
      </c>
      <c r="H10901" t="s">
        <v>0</v>
      </c>
      <c r="I10901">
        <f>MONTH(Table6[[#This Row],[Loan Date]])</f>
        <v>3</v>
      </c>
      <c r="J10901" t="str">
        <f>_xlfn.XLOOKUP(Table6[[#This Row],[Numeric Month]],$N$5:$N$11,$O$5:$O$11)</f>
        <v>Mar</v>
      </c>
      <c r="K10901" t="str">
        <f>_xlfn.XLOOKUP(Table6[[#This Row],[Loan Date]],$Q$5:$Q$152,$R$5:$R$152)</f>
        <v>Tuesday</v>
      </c>
      <c r="L10901" t="str">
        <f>_xlfn.XLOOKUP(Table6[[#This Row],[Loan Date]],$Q$5:$Q$152,$S$5:$S$152)</f>
        <v>Week 10</v>
      </c>
    </row>
    <row r="10902" spans="1:12" x14ac:dyDescent="0.2">
      <c r="A10902" s="1">
        <v>44999</v>
      </c>
      <c r="B10902" t="s">
        <v>7</v>
      </c>
      <c r="C10902" s="1">
        <v>44999</v>
      </c>
      <c r="D10902" t="s">
        <v>29</v>
      </c>
      <c r="E10902" t="s">
        <v>23</v>
      </c>
      <c r="F10902" t="s">
        <v>23</v>
      </c>
      <c r="G10902" t="s">
        <v>20</v>
      </c>
      <c r="H10902" t="s">
        <v>0</v>
      </c>
      <c r="I10902">
        <f>MONTH(Table6[[#This Row],[Loan Date]])</f>
        <v>3</v>
      </c>
      <c r="J10902" t="str">
        <f>_xlfn.XLOOKUP(Table6[[#This Row],[Numeric Month]],$N$5:$N$11,$O$5:$O$11)</f>
        <v>Mar</v>
      </c>
      <c r="K10902" t="str">
        <f>_xlfn.XLOOKUP(Table6[[#This Row],[Loan Date]],$Q$5:$Q$152,$R$5:$R$152)</f>
        <v>Tuesday</v>
      </c>
      <c r="L10902" t="str">
        <f>_xlfn.XLOOKUP(Table6[[#This Row],[Loan Date]],$Q$5:$Q$152,$S$5:$S$152)</f>
        <v>Week 10</v>
      </c>
    </row>
    <row r="10903" spans="1:12" x14ac:dyDescent="0.2">
      <c r="A10903" s="1">
        <v>44999</v>
      </c>
      <c r="B10903" t="s">
        <v>7</v>
      </c>
      <c r="C10903" s="1">
        <v>44999</v>
      </c>
      <c r="D10903" t="s">
        <v>119</v>
      </c>
      <c r="E10903" t="s">
        <v>21</v>
      </c>
      <c r="F10903" t="s">
        <v>21</v>
      </c>
      <c r="G10903" t="s">
        <v>20</v>
      </c>
      <c r="H10903" t="s">
        <v>0</v>
      </c>
      <c r="I10903">
        <f>MONTH(Table6[[#This Row],[Loan Date]])</f>
        <v>3</v>
      </c>
      <c r="J10903" t="str">
        <f>_xlfn.XLOOKUP(Table6[[#This Row],[Numeric Month]],$N$5:$N$11,$O$5:$O$11)</f>
        <v>Mar</v>
      </c>
      <c r="K10903" t="str">
        <f>_xlfn.XLOOKUP(Table6[[#This Row],[Loan Date]],$Q$5:$Q$152,$R$5:$R$152)</f>
        <v>Tuesday</v>
      </c>
      <c r="L10903" t="str">
        <f>_xlfn.XLOOKUP(Table6[[#This Row],[Loan Date]],$Q$5:$Q$152,$S$5:$S$152)</f>
        <v>Week 10</v>
      </c>
    </row>
    <row r="10904" spans="1:12" x14ac:dyDescent="0.2">
      <c r="A10904" s="1">
        <v>44999</v>
      </c>
      <c r="B10904" t="s">
        <v>5</v>
      </c>
      <c r="C10904" s="1">
        <v>44999</v>
      </c>
      <c r="D10904" t="s">
        <v>471</v>
      </c>
      <c r="E10904" t="s">
        <v>12</v>
      </c>
      <c r="F10904" t="s">
        <v>12</v>
      </c>
      <c r="G10904" t="s">
        <v>11</v>
      </c>
      <c r="H10904" t="s">
        <v>0</v>
      </c>
      <c r="I10904">
        <f>MONTH(Table6[[#This Row],[Loan Date]])</f>
        <v>3</v>
      </c>
      <c r="J10904" t="str">
        <f>_xlfn.XLOOKUP(Table6[[#This Row],[Numeric Month]],$N$5:$N$11,$O$5:$O$11)</f>
        <v>Mar</v>
      </c>
      <c r="K10904" t="str">
        <f>_xlfn.XLOOKUP(Table6[[#This Row],[Loan Date]],$Q$5:$Q$152,$R$5:$R$152)</f>
        <v>Tuesday</v>
      </c>
      <c r="L10904" t="str">
        <f>_xlfn.XLOOKUP(Table6[[#This Row],[Loan Date]],$Q$5:$Q$152,$S$5:$S$152)</f>
        <v>Week 10</v>
      </c>
    </row>
    <row r="10905" spans="1:12" x14ac:dyDescent="0.2">
      <c r="A10905" s="1">
        <v>44999</v>
      </c>
      <c r="B10905" t="s">
        <v>5</v>
      </c>
      <c r="C10905" s="1">
        <v>44999</v>
      </c>
      <c r="D10905" t="s">
        <v>440</v>
      </c>
      <c r="E10905" t="s">
        <v>49</v>
      </c>
      <c r="F10905" t="s">
        <v>49</v>
      </c>
      <c r="G10905" t="s">
        <v>20</v>
      </c>
      <c r="H10905" t="s">
        <v>0</v>
      </c>
      <c r="I10905">
        <f>MONTH(Table6[[#This Row],[Loan Date]])</f>
        <v>3</v>
      </c>
      <c r="J10905" t="str">
        <f>_xlfn.XLOOKUP(Table6[[#This Row],[Numeric Month]],$N$5:$N$11,$O$5:$O$11)</f>
        <v>Mar</v>
      </c>
      <c r="K10905" t="str">
        <f>_xlfn.XLOOKUP(Table6[[#This Row],[Loan Date]],$Q$5:$Q$152,$R$5:$R$152)</f>
        <v>Tuesday</v>
      </c>
      <c r="L10905" t="str">
        <f>_xlfn.XLOOKUP(Table6[[#This Row],[Loan Date]],$Q$5:$Q$152,$S$5:$S$152)</f>
        <v>Week 10</v>
      </c>
    </row>
    <row r="10906" spans="1:12" x14ac:dyDescent="0.2">
      <c r="A10906" s="1">
        <v>44999</v>
      </c>
      <c r="B10906" t="s">
        <v>7</v>
      </c>
      <c r="C10906" s="1">
        <v>45006</v>
      </c>
      <c r="D10906" t="s">
        <v>470</v>
      </c>
      <c r="E10906" t="s">
        <v>9</v>
      </c>
      <c r="F10906" t="s">
        <v>8</v>
      </c>
      <c r="G10906" t="s">
        <v>1</v>
      </c>
      <c r="H10906" t="s">
        <v>0</v>
      </c>
      <c r="I10906">
        <f>MONTH(Table6[[#This Row],[Loan Date]])</f>
        <v>3</v>
      </c>
      <c r="J10906" t="str">
        <f>_xlfn.XLOOKUP(Table6[[#This Row],[Numeric Month]],$N$5:$N$11,$O$5:$O$11)</f>
        <v>Mar</v>
      </c>
      <c r="K10906" t="str">
        <f>_xlfn.XLOOKUP(Table6[[#This Row],[Loan Date]],$Q$5:$Q$152,$R$5:$R$152)</f>
        <v>Tuesday</v>
      </c>
      <c r="L10906" t="str">
        <f>_xlfn.XLOOKUP(Table6[[#This Row],[Loan Date]],$Q$5:$Q$152,$S$5:$S$152)</f>
        <v>Week 10</v>
      </c>
    </row>
    <row r="10907" spans="1:12" x14ac:dyDescent="0.2">
      <c r="A10907" s="1">
        <v>44999</v>
      </c>
      <c r="B10907" t="s">
        <v>5</v>
      </c>
      <c r="C10907" s="1">
        <v>44999</v>
      </c>
      <c r="D10907" t="s">
        <v>428</v>
      </c>
      <c r="E10907" t="s">
        <v>37</v>
      </c>
      <c r="F10907" t="s">
        <v>37</v>
      </c>
      <c r="G10907" t="s">
        <v>20</v>
      </c>
      <c r="H10907" t="s">
        <v>0</v>
      </c>
      <c r="I10907">
        <f>MONTH(Table6[[#This Row],[Loan Date]])</f>
        <v>3</v>
      </c>
      <c r="J10907" t="str">
        <f>_xlfn.XLOOKUP(Table6[[#This Row],[Numeric Month]],$N$5:$N$11,$O$5:$O$11)</f>
        <v>Mar</v>
      </c>
      <c r="K10907" t="str">
        <f>_xlfn.XLOOKUP(Table6[[#This Row],[Loan Date]],$Q$5:$Q$152,$R$5:$R$152)</f>
        <v>Tuesday</v>
      </c>
      <c r="L10907" t="str">
        <f>_xlfn.XLOOKUP(Table6[[#This Row],[Loan Date]],$Q$5:$Q$152,$S$5:$S$152)</f>
        <v>Week 10</v>
      </c>
    </row>
    <row r="10908" spans="1:12" x14ac:dyDescent="0.2">
      <c r="A10908" s="1">
        <v>44999</v>
      </c>
      <c r="B10908" t="s">
        <v>7</v>
      </c>
      <c r="C10908" s="1">
        <v>44999</v>
      </c>
      <c r="D10908" t="s">
        <v>267</v>
      </c>
      <c r="E10908" t="s">
        <v>37</v>
      </c>
      <c r="F10908" t="s">
        <v>37</v>
      </c>
      <c r="G10908" t="s">
        <v>20</v>
      </c>
      <c r="H10908" t="s">
        <v>0</v>
      </c>
      <c r="I10908">
        <f>MONTH(Table6[[#This Row],[Loan Date]])</f>
        <v>3</v>
      </c>
      <c r="J10908" t="str">
        <f>_xlfn.XLOOKUP(Table6[[#This Row],[Numeric Month]],$N$5:$N$11,$O$5:$O$11)</f>
        <v>Mar</v>
      </c>
      <c r="K10908" t="str">
        <f>_xlfn.XLOOKUP(Table6[[#This Row],[Loan Date]],$Q$5:$Q$152,$R$5:$R$152)</f>
        <v>Tuesday</v>
      </c>
      <c r="L10908" t="str">
        <f>_xlfn.XLOOKUP(Table6[[#This Row],[Loan Date]],$Q$5:$Q$152,$S$5:$S$152)</f>
        <v>Week 10</v>
      </c>
    </row>
    <row r="10909" spans="1:12" x14ac:dyDescent="0.2">
      <c r="A10909" s="1">
        <v>44999</v>
      </c>
      <c r="B10909" t="s">
        <v>7</v>
      </c>
      <c r="C10909" s="1">
        <v>45089</v>
      </c>
      <c r="D10909" t="s">
        <v>469</v>
      </c>
      <c r="E10909" t="s">
        <v>80</v>
      </c>
      <c r="F10909" t="s">
        <v>79</v>
      </c>
      <c r="G10909" t="s">
        <v>79</v>
      </c>
      <c r="H10909" t="s">
        <v>0</v>
      </c>
      <c r="I10909">
        <f>MONTH(Table6[[#This Row],[Loan Date]])</f>
        <v>3</v>
      </c>
      <c r="J10909" t="str">
        <f>_xlfn.XLOOKUP(Table6[[#This Row],[Numeric Month]],$N$5:$N$11,$O$5:$O$11)</f>
        <v>Mar</v>
      </c>
      <c r="K10909" t="str">
        <f>_xlfn.XLOOKUP(Table6[[#This Row],[Loan Date]],$Q$5:$Q$152,$R$5:$R$152)</f>
        <v>Tuesday</v>
      </c>
      <c r="L10909" t="str">
        <f>_xlfn.XLOOKUP(Table6[[#This Row],[Loan Date]],$Q$5:$Q$152,$S$5:$S$152)</f>
        <v>Week 10</v>
      </c>
    </row>
    <row r="10910" spans="1:12" x14ac:dyDescent="0.2">
      <c r="A10910" s="1">
        <v>44999</v>
      </c>
      <c r="B10910" t="s">
        <v>7</v>
      </c>
      <c r="C10910" s="1">
        <v>44999</v>
      </c>
      <c r="D10910" t="s">
        <v>185</v>
      </c>
      <c r="E10910" t="s">
        <v>21</v>
      </c>
      <c r="F10910" t="s">
        <v>21</v>
      </c>
      <c r="G10910" t="s">
        <v>20</v>
      </c>
      <c r="H10910" t="s">
        <v>0</v>
      </c>
      <c r="I10910">
        <f>MONTH(Table6[[#This Row],[Loan Date]])</f>
        <v>3</v>
      </c>
      <c r="J10910" t="str">
        <f>_xlfn.XLOOKUP(Table6[[#This Row],[Numeric Month]],$N$5:$N$11,$O$5:$O$11)</f>
        <v>Mar</v>
      </c>
      <c r="K10910" t="str">
        <f>_xlfn.XLOOKUP(Table6[[#This Row],[Loan Date]],$Q$5:$Q$152,$R$5:$R$152)</f>
        <v>Tuesday</v>
      </c>
      <c r="L10910" t="str">
        <f>_xlfn.XLOOKUP(Table6[[#This Row],[Loan Date]],$Q$5:$Q$152,$S$5:$S$152)</f>
        <v>Week 10</v>
      </c>
    </row>
    <row r="10911" spans="1:12" x14ac:dyDescent="0.2">
      <c r="A10911" s="1">
        <v>44999</v>
      </c>
      <c r="B10911" t="s">
        <v>7</v>
      </c>
      <c r="C10911" s="1">
        <v>44999</v>
      </c>
      <c r="D10911" t="s">
        <v>408</v>
      </c>
      <c r="E10911" t="s">
        <v>23</v>
      </c>
      <c r="F10911" t="s">
        <v>23</v>
      </c>
      <c r="G10911" t="s">
        <v>20</v>
      </c>
      <c r="H10911" t="s">
        <v>0</v>
      </c>
      <c r="I10911">
        <f>MONTH(Table6[[#This Row],[Loan Date]])</f>
        <v>3</v>
      </c>
      <c r="J10911" t="str">
        <f>_xlfn.XLOOKUP(Table6[[#This Row],[Numeric Month]],$N$5:$N$11,$O$5:$O$11)</f>
        <v>Mar</v>
      </c>
      <c r="K10911" t="str">
        <f>_xlfn.XLOOKUP(Table6[[#This Row],[Loan Date]],$Q$5:$Q$152,$R$5:$R$152)</f>
        <v>Tuesday</v>
      </c>
      <c r="L10911" t="str">
        <f>_xlfn.XLOOKUP(Table6[[#This Row],[Loan Date]],$Q$5:$Q$152,$S$5:$S$152)</f>
        <v>Week 10</v>
      </c>
    </row>
    <row r="10912" spans="1:12" x14ac:dyDescent="0.2">
      <c r="A10912" s="1">
        <v>44999</v>
      </c>
      <c r="B10912" t="s">
        <v>7</v>
      </c>
      <c r="C10912" s="1">
        <v>44999</v>
      </c>
      <c r="D10912" t="s">
        <v>468</v>
      </c>
      <c r="E10912" t="s">
        <v>122</v>
      </c>
      <c r="F10912" t="s">
        <v>122</v>
      </c>
      <c r="G10912" t="s">
        <v>11</v>
      </c>
      <c r="H10912" t="s">
        <v>0</v>
      </c>
      <c r="I10912">
        <f>MONTH(Table6[[#This Row],[Loan Date]])</f>
        <v>3</v>
      </c>
      <c r="J10912" t="str">
        <f>_xlfn.XLOOKUP(Table6[[#This Row],[Numeric Month]],$N$5:$N$11,$O$5:$O$11)</f>
        <v>Mar</v>
      </c>
      <c r="K10912" t="str">
        <f>_xlfn.XLOOKUP(Table6[[#This Row],[Loan Date]],$Q$5:$Q$152,$R$5:$R$152)</f>
        <v>Tuesday</v>
      </c>
      <c r="L10912" t="str">
        <f>_xlfn.XLOOKUP(Table6[[#This Row],[Loan Date]],$Q$5:$Q$152,$S$5:$S$152)</f>
        <v>Week 10</v>
      </c>
    </row>
    <row r="10913" spans="1:12" x14ac:dyDescent="0.2">
      <c r="A10913" s="1">
        <v>44999</v>
      </c>
      <c r="B10913" t="s">
        <v>7</v>
      </c>
      <c r="C10913" s="1">
        <v>44999</v>
      </c>
      <c r="D10913" t="s">
        <v>194</v>
      </c>
      <c r="E10913" t="s">
        <v>12</v>
      </c>
      <c r="F10913" t="s">
        <v>12</v>
      </c>
      <c r="G10913" t="s">
        <v>11</v>
      </c>
      <c r="H10913" t="s">
        <v>0</v>
      </c>
      <c r="I10913">
        <f>MONTH(Table6[[#This Row],[Loan Date]])</f>
        <v>3</v>
      </c>
      <c r="J10913" t="str">
        <f>_xlfn.XLOOKUP(Table6[[#This Row],[Numeric Month]],$N$5:$N$11,$O$5:$O$11)</f>
        <v>Mar</v>
      </c>
      <c r="K10913" t="str">
        <f>_xlfn.XLOOKUP(Table6[[#This Row],[Loan Date]],$Q$5:$Q$152,$R$5:$R$152)</f>
        <v>Tuesday</v>
      </c>
      <c r="L10913" t="str">
        <f>_xlfn.XLOOKUP(Table6[[#This Row],[Loan Date]],$Q$5:$Q$152,$S$5:$S$152)</f>
        <v>Week 10</v>
      </c>
    </row>
    <row r="10914" spans="1:12" x14ac:dyDescent="0.2">
      <c r="A10914" s="1">
        <v>44999</v>
      </c>
      <c r="B10914" t="s">
        <v>7</v>
      </c>
      <c r="C10914" s="1">
        <v>44999</v>
      </c>
      <c r="D10914" t="s">
        <v>299</v>
      </c>
      <c r="E10914" t="s">
        <v>23</v>
      </c>
      <c r="F10914" t="s">
        <v>23</v>
      </c>
      <c r="G10914" t="s">
        <v>20</v>
      </c>
      <c r="H10914" t="s">
        <v>0</v>
      </c>
      <c r="I10914">
        <f>MONTH(Table6[[#This Row],[Loan Date]])</f>
        <v>3</v>
      </c>
      <c r="J10914" t="str">
        <f>_xlfn.XLOOKUP(Table6[[#This Row],[Numeric Month]],$N$5:$N$11,$O$5:$O$11)</f>
        <v>Mar</v>
      </c>
      <c r="K10914" t="str">
        <f>_xlfn.XLOOKUP(Table6[[#This Row],[Loan Date]],$Q$5:$Q$152,$R$5:$R$152)</f>
        <v>Tuesday</v>
      </c>
      <c r="L10914" t="str">
        <f>_xlfn.XLOOKUP(Table6[[#This Row],[Loan Date]],$Q$5:$Q$152,$S$5:$S$152)</f>
        <v>Week 10</v>
      </c>
    </row>
    <row r="10915" spans="1:12" x14ac:dyDescent="0.2">
      <c r="A10915" s="1">
        <v>44999</v>
      </c>
      <c r="B10915" t="s">
        <v>7</v>
      </c>
      <c r="C10915" s="1">
        <v>45009</v>
      </c>
      <c r="D10915" t="s">
        <v>100</v>
      </c>
      <c r="E10915" t="s">
        <v>9</v>
      </c>
      <c r="F10915" t="s">
        <v>8</v>
      </c>
      <c r="G10915" t="s">
        <v>1</v>
      </c>
      <c r="H10915" t="s">
        <v>0</v>
      </c>
      <c r="I10915">
        <f>MONTH(Table6[[#This Row],[Loan Date]])</f>
        <v>3</v>
      </c>
      <c r="J10915" t="str">
        <f>_xlfn.XLOOKUP(Table6[[#This Row],[Numeric Month]],$N$5:$N$11,$O$5:$O$11)</f>
        <v>Mar</v>
      </c>
      <c r="K10915" t="str">
        <f>_xlfn.XLOOKUP(Table6[[#This Row],[Loan Date]],$Q$5:$Q$152,$R$5:$R$152)</f>
        <v>Tuesday</v>
      </c>
      <c r="L10915" t="str">
        <f>_xlfn.XLOOKUP(Table6[[#This Row],[Loan Date]],$Q$5:$Q$152,$S$5:$S$152)</f>
        <v>Week 10</v>
      </c>
    </row>
    <row r="10916" spans="1:12" x14ac:dyDescent="0.2">
      <c r="A10916" s="1">
        <v>44999</v>
      </c>
      <c r="B10916" t="s">
        <v>7</v>
      </c>
      <c r="C10916" s="1">
        <v>45013</v>
      </c>
      <c r="D10916" t="s">
        <v>467</v>
      </c>
      <c r="E10916" t="s">
        <v>9</v>
      </c>
      <c r="F10916" t="s">
        <v>8</v>
      </c>
      <c r="G10916" t="s">
        <v>1</v>
      </c>
      <c r="H10916" t="s">
        <v>0</v>
      </c>
      <c r="I10916">
        <f>MONTH(Table6[[#This Row],[Loan Date]])</f>
        <v>3</v>
      </c>
      <c r="J10916" t="str">
        <f>_xlfn.XLOOKUP(Table6[[#This Row],[Numeric Month]],$N$5:$N$11,$O$5:$O$11)</f>
        <v>Mar</v>
      </c>
      <c r="K10916" t="str">
        <f>_xlfn.XLOOKUP(Table6[[#This Row],[Loan Date]],$Q$5:$Q$152,$R$5:$R$152)</f>
        <v>Tuesday</v>
      </c>
      <c r="L10916" t="str">
        <f>_xlfn.XLOOKUP(Table6[[#This Row],[Loan Date]],$Q$5:$Q$152,$S$5:$S$152)</f>
        <v>Week 10</v>
      </c>
    </row>
    <row r="10917" spans="1:12" x14ac:dyDescent="0.2">
      <c r="A10917" s="1">
        <v>44999</v>
      </c>
      <c r="B10917" t="s">
        <v>7</v>
      </c>
      <c r="C10917" s="1">
        <v>44999</v>
      </c>
      <c r="D10917" t="s">
        <v>466</v>
      </c>
      <c r="E10917" t="s">
        <v>65</v>
      </c>
      <c r="F10917" t="s">
        <v>65</v>
      </c>
      <c r="G10917" t="s">
        <v>20</v>
      </c>
      <c r="H10917" t="s">
        <v>0</v>
      </c>
      <c r="I10917">
        <f>MONTH(Table6[[#This Row],[Loan Date]])</f>
        <v>3</v>
      </c>
      <c r="J10917" t="str">
        <f>_xlfn.XLOOKUP(Table6[[#This Row],[Numeric Month]],$N$5:$N$11,$O$5:$O$11)</f>
        <v>Mar</v>
      </c>
      <c r="K10917" t="str">
        <f>_xlfn.XLOOKUP(Table6[[#This Row],[Loan Date]],$Q$5:$Q$152,$R$5:$R$152)</f>
        <v>Tuesday</v>
      </c>
      <c r="L10917" t="str">
        <f>_xlfn.XLOOKUP(Table6[[#This Row],[Loan Date]],$Q$5:$Q$152,$S$5:$S$152)</f>
        <v>Week 10</v>
      </c>
    </row>
    <row r="10918" spans="1:12" x14ac:dyDescent="0.2">
      <c r="A10918" s="1">
        <v>44999</v>
      </c>
      <c r="B10918" t="s">
        <v>7</v>
      </c>
      <c r="C10918" s="1">
        <v>44999</v>
      </c>
      <c r="D10918" t="s">
        <v>115</v>
      </c>
      <c r="E10918" t="s">
        <v>23</v>
      </c>
      <c r="F10918" t="s">
        <v>23</v>
      </c>
      <c r="G10918" t="s">
        <v>20</v>
      </c>
      <c r="H10918" t="s">
        <v>0</v>
      </c>
      <c r="I10918">
        <f>MONTH(Table6[[#This Row],[Loan Date]])</f>
        <v>3</v>
      </c>
      <c r="J10918" t="str">
        <f>_xlfn.XLOOKUP(Table6[[#This Row],[Numeric Month]],$N$5:$N$11,$O$5:$O$11)</f>
        <v>Mar</v>
      </c>
      <c r="K10918" t="str">
        <f>_xlfn.XLOOKUP(Table6[[#This Row],[Loan Date]],$Q$5:$Q$152,$R$5:$R$152)</f>
        <v>Tuesday</v>
      </c>
      <c r="L10918" t="str">
        <f>_xlfn.XLOOKUP(Table6[[#This Row],[Loan Date]],$Q$5:$Q$152,$S$5:$S$152)</f>
        <v>Week 10</v>
      </c>
    </row>
    <row r="10919" spans="1:12" x14ac:dyDescent="0.2">
      <c r="A10919" s="1">
        <v>44999</v>
      </c>
      <c r="B10919" t="s">
        <v>7</v>
      </c>
      <c r="C10919" s="1">
        <v>45006</v>
      </c>
      <c r="D10919" t="s">
        <v>465</v>
      </c>
      <c r="E10919" t="s">
        <v>15</v>
      </c>
      <c r="F10919" t="s">
        <v>14</v>
      </c>
      <c r="G10919" t="s">
        <v>1</v>
      </c>
      <c r="H10919" t="s">
        <v>0</v>
      </c>
      <c r="I10919">
        <f>MONTH(Table6[[#This Row],[Loan Date]])</f>
        <v>3</v>
      </c>
      <c r="J10919" t="str">
        <f>_xlfn.XLOOKUP(Table6[[#This Row],[Numeric Month]],$N$5:$N$11,$O$5:$O$11)</f>
        <v>Mar</v>
      </c>
      <c r="K10919" t="str">
        <f>_xlfn.XLOOKUP(Table6[[#This Row],[Loan Date]],$Q$5:$Q$152,$R$5:$R$152)</f>
        <v>Tuesday</v>
      </c>
      <c r="L10919" t="str">
        <f>_xlfn.XLOOKUP(Table6[[#This Row],[Loan Date]],$Q$5:$Q$152,$S$5:$S$152)</f>
        <v>Week 10</v>
      </c>
    </row>
    <row r="10920" spans="1:12" x14ac:dyDescent="0.2">
      <c r="A10920" s="1">
        <v>44999</v>
      </c>
      <c r="B10920" t="s">
        <v>7</v>
      </c>
      <c r="C10920" s="1">
        <v>44999</v>
      </c>
      <c r="D10920" t="s">
        <v>312</v>
      </c>
      <c r="E10920" t="s">
        <v>23</v>
      </c>
      <c r="F10920" t="s">
        <v>23</v>
      </c>
      <c r="G10920" t="s">
        <v>20</v>
      </c>
      <c r="H10920" t="s">
        <v>0</v>
      </c>
      <c r="I10920">
        <f>MONTH(Table6[[#This Row],[Loan Date]])</f>
        <v>3</v>
      </c>
      <c r="J10920" t="str">
        <f>_xlfn.XLOOKUP(Table6[[#This Row],[Numeric Month]],$N$5:$N$11,$O$5:$O$11)</f>
        <v>Mar</v>
      </c>
      <c r="K10920" t="str">
        <f>_xlfn.XLOOKUP(Table6[[#This Row],[Loan Date]],$Q$5:$Q$152,$R$5:$R$152)</f>
        <v>Tuesday</v>
      </c>
      <c r="L10920" t="str">
        <f>_xlfn.XLOOKUP(Table6[[#This Row],[Loan Date]],$Q$5:$Q$152,$S$5:$S$152)</f>
        <v>Week 10</v>
      </c>
    </row>
    <row r="10921" spans="1:12" x14ac:dyDescent="0.2">
      <c r="A10921" s="1">
        <v>44999</v>
      </c>
      <c r="B10921" t="s">
        <v>5</v>
      </c>
      <c r="C10921" s="1">
        <v>44999</v>
      </c>
      <c r="D10921" t="s">
        <v>306</v>
      </c>
      <c r="E10921" t="s">
        <v>162</v>
      </c>
      <c r="F10921" t="s">
        <v>162</v>
      </c>
      <c r="G10921" t="s">
        <v>11</v>
      </c>
      <c r="H10921" t="s">
        <v>0</v>
      </c>
      <c r="I10921">
        <f>MONTH(Table6[[#This Row],[Loan Date]])</f>
        <v>3</v>
      </c>
      <c r="J10921" t="str">
        <f>_xlfn.XLOOKUP(Table6[[#This Row],[Numeric Month]],$N$5:$N$11,$O$5:$O$11)</f>
        <v>Mar</v>
      </c>
      <c r="K10921" t="str">
        <f>_xlfn.XLOOKUP(Table6[[#This Row],[Loan Date]],$Q$5:$Q$152,$R$5:$R$152)</f>
        <v>Tuesday</v>
      </c>
      <c r="L10921" t="str">
        <f>_xlfn.XLOOKUP(Table6[[#This Row],[Loan Date]],$Q$5:$Q$152,$S$5:$S$152)</f>
        <v>Week 10</v>
      </c>
    </row>
    <row r="10922" spans="1:12" x14ac:dyDescent="0.2">
      <c r="A10922" s="1">
        <v>44999</v>
      </c>
      <c r="B10922" t="s">
        <v>7</v>
      </c>
      <c r="C10922" s="1">
        <v>44999</v>
      </c>
      <c r="D10922" t="s">
        <v>99</v>
      </c>
      <c r="E10922" t="s">
        <v>21</v>
      </c>
      <c r="F10922" t="s">
        <v>21</v>
      </c>
      <c r="G10922" t="s">
        <v>20</v>
      </c>
      <c r="H10922" t="s">
        <v>0</v>
      </c>
      <c r="I10922">
        <f>MONTH(Table6[[#This Row],[Loan Date]])</f>
        <v>3</v>
      </c>
      <c r="J10922" t="str">
        <f>_xlfn.XLOOKUP(Table6[[#This Row],[Numeric Month]],$N$5:$N$11,$O$5:$O$11)</f>
        <v>Mar</v>
      </c>
      <c r="K10922" t="str">
        <f>_xlfn.XLOOKUP(Table6[[#This Row],[Loan Date]],$Q$5:$Q$152,$R$5:$R$152)</f>
        <v>Tuesday</v>
      </c>
      <c r="L10922" t="str">
        <f>_xlfn.XLOOKUP(Table6[[#This Row],[Loan Date]],$Q$5:$Q$152,$S$5:$S$152)</f>
        <v>Week 10</v>
      </c>
    </row>
    <row r="10923" spans="1:12" x14ac:dyDescent="0.2">
      <c r="A10923" s="1">
        <v>44999</v>
      </c>
      <c r="B10923" t="s">
        <v>7</v>
      </c>
      <c r="C10923" s="1">
        <v>44999</v>
      </c>
      <c r="D10923" t="s">
        <v>320</v>
      </c>
      <c r="E10923" t="s">
        <v>23</v>
      </c>
      <c r="F10923" t="s">
        <v>23</v>
      </c>
      <c r="G10923" t="s">
        <v>20</v>
      </c>
      <c r="H10923" t="s">
        <v>0</v>
      </c>
      <c r="I10923">
        <f>MONTH(Table6[[#This Row],[Loan Date]])</f>
        <v>3</v>
      </c>
      <c r="J10923" t="str">
        <f>_xlfn.XLOOKUP(Table6[[#This Row],[Numeric Month]],$N$5:$N$11,$O$5:$O$11)</f>
        <v>Mar</v>
      </c>
      <c r="K10923" t="str">
        <f>_xlfn.XLOOKUP(Table6[[#This Row],[Loan Date]],$Q$5:$Q$152,$R$5:$R$152)</f>
        <v>Tuesday</v>
      </c>
      <c r="L10923" t="str">
        <f>_xlfn.XLOOKUP(Table6[[#This Row],[Loan Date]],$Q$5:$Q$152,$S$5:$S$152)</f>
        <v>Week 10</v>
      </c>
    </row>
    <row r="10924" spans="1:12" x14ac:dyDescent="0.2">
      <c r="A10924" s="1">
        <v>44999</v>
      </c>
      <c r="B10924" t="s">
        <v>5</v>
      </c>
      <c r="C10924" s="1">
        <v>44999</v>
      </c>
      <c r="D10924" t="s">
        <v>354</v>
      </c>
      <c r="E10924" t="s">
        <v>21</v>
      </c>
      <c r="F10924" t="s">
        <v>21</v>
      </c>
      <c r="G10924" t="s">
        <v>20</v>
      </c>
      <c r="H10924" t="s">
        <v>0</v>
      </c>
      <c r="I10924">
        <f>MONTH(Table6[[#This Row],[Loan Date]])</f>
        <v>3</v>
      </c>
      <c r="J10924" t="str">
        <f>_xlfn.XLOOKUP(Table6[[#This Row],[Numeric Month]],$N$5:$N$11,$O$5:$O$11)</f>
        <v>Mar</v>
      </c>
      <c r="K10924" t="str">
        <f>_xlfn.XLOOKUP(Table6[[#This Row],[Loan Date]],$Q$5:$Q$152,$R$5:$R$152)</f>
        <v>Tuesday</v>
      </c>
      <c r="L10924" t="str">
        <f>_xlfn.XLOOKUP(Table6[[#This Row],[Loan Date]],$Q$5:$Q$152,$S$5:$S$152)</f>
        <v>Week 10</v>
      </c>
    </row>
    <row r="10925" spans="1:12" x14ac:dyDescent="0.2">
      <c r="A10925" s="1">
        <v>44999</v>
      </c>
      <c r="B10925" t="s">
        <v>7</v>
      </c>
      <c r="C10925" s="1">
        <v>44999</v>
      </c>
      <c r="D10925" t="s">
        <v>400</v>
      </c>
      <c r="E10925" t="s">
        <v>21</v>
      </c>
      <c r="F10925" t="s">
        <v>21</v>
      </c>
      <c r="G10925" t="s">
        <v>20</v>
      </c>
      <c r="H10925" t="s">
        <v>0</v>
      </c>
      <c r="I10925">
        <f>MONTH(Table6[[#This Row],[Loan Date]])</f>
        <v>3</v>
      </c>
      <c r="J10925" t="str">
        <f>_xlfn.XLOOKUP(Table6[[#This Row],[Numeric Month]],$N$5:$N$11,$O$5:$O$11)</f>
        <v>Mar</v>
      </c>
      <c r="K10925" t="str">
        <f>_xlfn.XLOOKUP(Table6[[#This Row],[Loan Date]],$Q$5:$Q$152,$R$5:$R$152)</f>
        <v>Tuesday</v>
      </c>
      <c r="L10925" t="str">
        <f>_xlfn.XLOOKUP(Table6[[#This Row],[Loan Date]],$Q$5:$Q$152,$S$5:$S$152)</f>
        <v>Week 10</v>
      </c>
    </row>
    <row r="10926" spans="1:12" x14ac:dyDescent="0.2">
      <c r="A10926" s="1">
        <v>44999</v>
      </c>
      <c r="B10926" t="s">
        <v>7</v>
      </c>
      <c r="C10926" s="1">
        <v>44999</v>
      </c>
      <c r="D10926" t="s">
        <v>214</v>
      </c>
      <c r="E10926" t="s">
        <v>23</v>
      </c>
      <c r="F10926" t="s">
        <v>23</v>
      </c>
      <c r="G10926" t="s">
        <v>20</v>
      </c>
      <c r="H10926" t="s">
        <v>0</v>
      </c>
      <c r="I10926">
        <f>MONTH(Table6[[#This Row],[Loan Date]])</f>
        <v>3</v>
      </c>
      <c r="J10926" t="str">
        <f>_xlfn.XLOOKUP(Table6[[#This Row],[Numeric Month]],$N$5:$N$11,$O$5:$O$11)</f>
        <v>Mar</v>
      </c>
      <c r="K10926" t="str">
        <f>_xlfn.XLOOKUP(Table6[[#This Row],[Loan Date]],$Q$5:$Q$152,$R$5:$R$152)</f>
        <v>Tuesday</v>
      </c>
      <c r="L10926" t="str">
        <f>_xlfn.XLOOKUP(Table6[[#This Row],[Loan Date]],$Q$5:$Q$152,$S$5:$S$152)</f>
        <v>Week 10</v>
      </c>
    </row>
    <row r="10927" spans="1:12" x14ac:dyDescent="0.2">
      <c r="A10927" s="1">
        <v>44999</v>
      </c>
      <c r="B10927" t="s">
        <v>5</v>
      </c>
      <c r="C10927" s="1">
        <v>45013</v>
      </c>
      <c r="D10927" t="s">
        <v>464</v>
      </c>
      <c r="E10927" t="s">
        <v>9</v>
      </c>
      <c r="F10927" t="s">
        <v>8</v>
      </c>
      <c r="G10927" t="s">
        <v>1</v>
      </c>
      <c r="H10927" t="s">
        <v>0</v>
      </c>
      <c r="I10927">
        <f>MONTH(Table6[[#This Row],[Loan Date]])</f>
        <v>3</v>
      </c>
      <c r="J10927" t="str">
        <f>_xlfn.XLOOKUP(Table6[[#This Row],[Numeric Month]],$N$5:$N$11,$O$5:$O$11)</f>
        <v>Mar</v>
      </c>
      <c r="K10927" t="str">
        <f>_xlfn.XLOOKUP(Table6[[#This Row],[Loan Date]],$Q$5:$Q$152,$R$5:$R$152)</f>
        <v>Tuesday</v>
      </c>
      <c r="L10927" t="str">
        <f>_xlfn.XLOOKUP(Table6[[#This Row],[Loan Date]],$Q$5:$Q$152,$S$5:$S$152)</f>
        <v>Week 10</v>
      </c>
    </row>
    <row r="10928" spans="1:12" x14ac:dyDescent="0.2">
      <c r="A10928" s="1">
        <v>44999</v>
      </c>
      <c r="B10928" t="s">
        <v>7</v>
      </c>
      <c r="C10928" s="1">
        <v>45013</v>
      </c>
      <c r="D10928" t="s">
        <v>463</v>
      </c>
      <c r="E10928" t="s">
        <v>3</v>
      </c>
      <c r="F10928" t="s">
        <v>2</v>
      </c>
      <c r="G10928" t="s">
        <v>1</v>
      </c>
      <c r="H10928" t="s">
        <v>0</v>
      </c>
      <c r="I10928">
        <f>MONTH(Table6[[#This Row],[Loan Date]])</f>
        <v>3</v>
      </c>
      <c r="J10928" t="str">
        <f>_xlfn.XLOOKUP(Table6[[#This Row],[Numeric Month]],$N$5:$N$11,$O$5:$O$11)</f>
        <v>Mar</v>
      </c>
      <c r="K10928" t="str">
        <f>_xlfn.XLOOKUP(Table6[[#This Row],[Loan Date]],$Q$5:$Q$152,$R$5:$R$152)</f>
        <v>Tuesday</v>
      </c>
      <c r="L10928" t="str">
        <f>_xlfn.XLOOKUP(Table6[[#This Row],[Loan Date]],$Q$5:$Q$152,$S$5:$S$152)</f>
        <v>Week 10</v>
      </c>
    </row>
    <row r="10929" spans="1:12" x14ac:dyDescent="0.2">
      <c r="A10929" s="1">
        <v>44999</v>
      </c>
      <c r="B10929" t="s">
        <v>5</v>
      </c>
      <c r="C10929" s="1">
        <v>44999</v>
      </c>
      <c r="D10929" t="s">
        <v>198</v>
      </c>
      <c r="E10929" t="s">
        <v>168</v>
      </c>
      <c r="F10929" t="s">
        <v>168</v>
      </c>
      <c r="G10929" t="s">
        <v>20</v>
      </c>
      <c r="H10929" t="s">
        <v>0</v>
      </c>
      <c r="I10929">
        <f>MONTH(Table6[[#This Row],[Loan Date]])</f>
        <v>3</v>
      </c>
      <c r="J10929" t="str">
        <f>_xlfn.XLOOKUP(Table6[[#This Row],[Numeric Month]],$N$5:$N$11,$O$5:$O$11)</f>
        <v>Mar</v>
      </c>
      <c r="K10929" t="str">
        <f>_xlfn.XLOOKUP(Table6[[#This Row],[Loan Date]],$Q$5:$Q$152,$R$5:$R$152)</f>
        <v>Tuesday</v>
      </c>
      <c r="L10929" t="str">
        <f>_xlfn.XLOOKUP(Table6[[#This Row],[Loan Date]],$Q$5:$Q$152,$S$5:$S$152)</f>
        <v>Week 10</v>
      </c>
    </row>
    <row r="10930" spans="1:12" x14ac:dyDescent="0.2">
      <c r="A10930" s="1">
        <v>44999</v>
      </c>
      <c r="B10930" t="s">
        <v>5</v>
      </c>
      <c r="C10930" s="1">
        <v>44999</v>
      </c>
      <c r="D10930" t="s">
        <v>241</v>
      </c>
      <c r="E10930" t="s">
        <v>23</v>
      </c>
      <c r="F10930" t="s">
        <v>23</v>
      </c>
      <c r="G10930" t="s">
        <v>20</v>
      </c>
      <c r="H10930" t="s">
        <v>0</v>
      </c>
      <c r="I10930">
        <f>MONTH(Table6[[#This Row],[Loan Date]])</f>
        <v>3</v>
      </c>
      <c r="J10930" t="str">
        <f>_xlfn.XLOOKUP(Table6[[#This Row],[Numeric Month]],$N$5:$N$11,$O$5:$O$11)</f>
        <v>Mar</v>
      </c>
      <c r="K10930" t="str">
        <f>_xlfn.XLOOKUP(Table6[[#This Row],[Loan Date]],$Q$5:$Q$152,$R$5:$R$152)</f>
        <v>Tuesday</v>
      </c>
      <c r="L10930" t="str">
        <f>_xlfn.XLOOKUP(Table6[[#This Row],[Loan Date]],$Q$5:$Q$152,$S$5:$S$152)</f>
        <v>Week 10</v>
      </c>
    </row>
    <row r="10931" spans="1:12" x14ac:dyDescent="0.2">
      <c r="A10931" s="1">
        <v>44999</v>
      </c>
      <c r="B10931" t="s">
        <v>7</v>
      </c>
      <c r="C10931" s="1">
        <v>44999</v>
      </c>
      <c r="D10931" t="s">
        <v>57</v>
      </c>
      <c r="E10931" t="s">
        <v>37</v>
      </c>
      <c r="F10931" t="s">
        <v>37</v>
      </c>
      <c r="G10931" t="s">
        <v>20</v>
      </c>
      <c r="H10931" t="s">
        <v>0</v>
      </c>
      <c r="I10931">
        <f>MONTH(Table6[[#This Row],[Loan Date]])</f>
        <v>3</v>
      </c>
      <c r="J10931" t="str">
        <f>_xlfn.XLOOKUP(Table6[[#This Row],[Numeric Month]],$N$5:$N$11,$O$5:$O$11)</f>
        <v>Mar</v>
      </c>
      <c r="K10931" t="str">
        <f>_xlfn.XLOOKUP(Table6[[#This Row],[Loan Date]],$Q$5:$Q$152,$R$5:$R$152)</f>
        <v>Tuesday</v>
      </c>
      <c r="L10931" t="str">
        <f>_xlfn.XLOOKUP(Table6[[#This Row],[Loan Date]],$Q$5:$Q$152,$S$5:$S$152)</f>
        <v>Week 10</v>
      </c>
    </row>
    <row r="10932" spans="1:12" x14ac:dyDescent="0.2">
      <c r="A10932" s="1">
        <v>44999</v>
      </c>
      <c r="B10932" t="s">
        <v>7</v>
      </c>
      <c r="C10932" s="1">
        <v>44999</v>
      </c>
      <c r="D10932" t="s">
        <v>175</v>
      </c>
      <c r="E10932" t="s">
        <v>21</v>
      </c>
      <c r="F10932" t="s">
        <v>21</v>
      </c>
      <c r="G10932" t="s">
        <v>20</v>
      </c>
      <c r="H10932" t="s">
        <v>0</v>
      </c>
      <c r="I10932">
        <f>MONTH(Table6[[#This Row],[Loan Date]])</f>
        <v>3</v>
      </c>
      <c r="J10932" t="str">
        <f>_xlfn.XLOOKUP(Table6[[#This Row],[Numeric Month]],$N$5:$N$11,$O$5:$O$11)</f>
        <v>Mar</v>
      </c>
      <c r="K10932" t="str">
        <f>_xlfn.XLOOKUP(Table6[[#This Row],[Loan Date]],$Q$5:$Q$152,$R$5:$R$152)</f>
        <v>Tuesday</v>
      </c>
      <c r="L10932" t="str">
        <f>_xlfn.XLOOKUP(Table6[[#This Row],[Loan Date]],$Q$5:$Q$152,$S$5:$S$152)</f>
        <v>Week 10</v>
      </c>
    </row>
    <row r="10933" spans="1:12" x14ac:dyDescent="0.2">
      <c r="A10933" s="1">
        <v>44999</v>
      </c>
      <c r="B10933" t="s">
        <v>7</v>
      </c>
      <c r="C10933" s="1">
        <v>44999</v>
      </c>
      <c r="D10933" t="s">
        <v>177</v>
      </c>
      <c r="E10933" t="s">
        <v>176</v>
      </c>
      <c r="F10933" t="s">
        <v>23</v>
      </c>
      <c r="G10933" t="s">
        <v>20</v>
      </c>
      <c r="H10933" t="s">
        <v>0</v>
      </c>
      <c r="I10933">
        <f>MONTH(Table6[[#This Row],[Loan Date]])</f>
        <v>3</v>
      </c>
      <c r="J10933" t="str">
        <f>_xlfn.XLOOKUP(Table6[[#This Row],[Numeric Month]],$N$5:$N$11,$O$5:$O$11)</f>
        <v>Mar</v>
      </c>
      <c r="K10933" t="str">
        <f>_xlfn.XLOOKUP(Table6[[#This Row],[Loan Date]],$Q$5:$Q$152,$R$5:$R$152)</f>
        <v>Tuesday</v>
      </c>
      <c r="L10933" t="str">
        <f>_xlfn.XLOOKUP(Table6[[#This Row],[Loan Date]],$Q$5:$Q$152,$S$5:$S$152)</f>
        <v>Week 10</v>
      </c>
    </row>
    <row r="10934" spans="1:12" x14ac:dyDescent="0.2">
      <c r="A10934" s="1">
        <v>44999</v>
      </c>
      <c r="B10934" t="s">
        <v>5</v>
      </c>
      <c r="C10934" s="1">
        <v>45013</v>
      </c>
      <c r="D10934" t="s">
        <v>462</v>
      </c>
      <c r="E10934" t="s">
        <v>3</v>
      </c>
      <c r="F10934" t="s">
        <v>2</v>
      </c>
      <c r="G10934" t="s">
        <v>1</v>
      </c>
      <c r="H10934" t="s">
        <v>0</v>
      </c>
      <c r="I10934">
        <f>MONTH(Table6[[#This Row],[Loan Date]])</f>
        <v>3</v>
      </c>
      <c r="J10934" t="str">
        <f>_xlfn.XLOOKUP(Table6[[#This Row],[Numeric Month]],$N$5:$N$11,$O$5:$O$11)</f>
        <v>Mar</v>
      </c>
      <c r="K10934" t="str">
        <f>_xlfn.XLOOKUP(Table6[[#This Row],[Loan Date]],$Q$5:$Q$152,$R$5:$R$152)</f>
        <v>Tuesday</v>
      </c>
      <c r="L10934" t="str">
        <f>_xlfn.XLOOKUP(Table6[[#This Row],[Loan Date]],$Q$5:$Q$152,$S$5:$S$152)</f>
        <v>Week 10</v>
      </c>
    </row>
    <row r="10935" spans="1:12" x14ac:dyDescent="0.2">
      <c r="A10935" s="1">
        <v>44999</v>
      </c>
      <c r="B10935" t="s">
        <v>7</v>
      </c>
      <c r="C10935" s="1">
        <v>44999</v>
      </c>
      <c r="D10935" t="s">
        <v>376</v>
      </c>
      <c r="E10935" t="s">
        <v>65</v>
      </c>
      <c r="F10935" t="s">
        <v>65</v>
      </c>
      <c r="G10935" t="s">
        <v>20</v>
      </c>
      <c r="H10935" t="s">
        <v>0</v>
      </c>
      <c r="I10935">
        <f>MONTH(Table6[[#This Row],[Loan Date]])</f>
        <v>3</v>
      </c>
      <c r="J10935" t="str">
        <f>_xlfn.XLOOKUP(Table6[[#This Row],[Numeric Month]],$N$5:$N$11,$O$5:$O$11)</f>
        <v>Mar</v>
      </c>
      <c r="K10935" t="str">
        <f>_xlfn.XLOOKUP(Table6[[#This Row],[Loan Date]],$Q$5:$Q$152,$R$5:$R$152)</f>
        <v>Tuesday</v>
      </c>
      <c r="L10935" t="str">
        <f>_xlfn.XLOOKUP(Table6[[#This Row],[Loan Date]],$Q$5:$Q$152,$S$5:$S$152)</f>
        <v>Week 10</v>
      </c>
    </row>
    <row r="10936" spans="1:12" x14ac:dyDescent="0.2">
      <c r="A10936" s="1">
        <v>44999</v>
      </c>
      <c r="B10936" t="s">
        <v>7</v>
      </c>
      <c r="C10936" s="1">
        <v>44999</v>
      </c>
      <c r="D10936" t="s">
        <v>152</v>
      </c>
      <c r="E10936" t="s">
        <v>37</v>
      </c>
      <c r="F10936" t="s">
        <v>37</v>
      </c>
      <c r="G10936" t="s">
        <v>20</v>
      </c>
      <c r="H10936" t="s">
        <v>0</v>
      </c>
      <c r="I10936">
        <f>MONTH(Table6[[#This Row],[Loan Date]])</f>
        <v>3</v>
      </c>
      <c r="J10936" t="str">
        <f>_xlfn.XLOOKUP(Table6[[#This Row],[Numeric Month]],$N$5:$N$11,$O$5:$O$11)</f>
        <v>Mar</v>
      </c>
      <c r="K10936" t="str">
        <f>_xlfn.XLOOKUP(Table6[[#This Row],[Loan Date]],$Q$5:$Q$152,$R$5:$R$152)</f>
        <v>Tuesday</v>
      </c>
      <c r="L10936" t="str">
        <f>_xlfn.XLOOKUP(Table6[[#This Row],[Loan Date]],$Q$5:$Q$152,$S$5:$S$152)</f>
        <v>Week 10</v>
      </c>
    </row>
    <row r="10937" spans="1:12" x14ac:dyDescent="0.2">
      <c r="A10937" s="1">
        <v>44999</v>
      </c>
      <c r="B10937" t="s">
        <v>7</v>
      </c>
      <c r="C10937" s="1">
        <v>44999</v>
      </c>
      <c r="D10937" t="s">
        <v>458</v>
      </c>
      <c r="E10937" t="s">
        <v>41</v>
      </c>
      <c r="F10937" t="s">
        <v>40</v>
      </c>
      <c r="G10937" t="s">
        <v>39</v>
      </c>
      <c r="H10937" t="s">
        <v>0</v>
      </c>
      <c r="I10937">
        <f>MONTH(Table6[[#This Row],[Loan Date]])</f>
        <v>3</v>
      </c>
      <c r="J10937" t="str">
        <f>_xlfn.XLOOKUP(Table6[[#This Row],[Numeric Month]],$N$5:$N$11,$O$5:$O$11)</f>
        <v>Mar</v>
      </c>
      <c r="K10937" t="str">
        <f>_xlfn.XLOOKUP(Table6[[#This Row],[Loan Date]],$Q$5:$Q$152,$R$5:$R$152)</f>
        <v>Tuesday</v>
      </c>
      <c r="L10937" t="str">
        <f>_xlfn.XLOOKUP(Table6[[#This Row],[Loan Date]],$Q$5:$Q$152,$S$5:$S$152)</f>
        <v>Week 10</v>
      </c>
    </row>
    <row r="10938" spans="1:12" x14ac:dyDescent="0.2">
      <c r="A10938" s="1">
        <v>44999</v>
      </c>
      <c r="B10938" t="s">
        <v>5</v>
      </c>
      <c r="C10938" s="1">
        <v>44999</v>
      </c>
      <c r="D10938" t="s">
        <v>384</v>
      </c>
      <c r="E10938" t="s">
        <v>23</v>
      </c>
      <c r="F10938" t="s">
        <v>23</v>
      </c>
      <c r="G10938" t="s">
        <v>20</v>
      </c>
      <c r="H10938" t="s">
        <v>0</v>
      </c>
      <c r="I10938">
        <f>MONTH(Table6[[#This Row],[Loan Date]])</f>
        <v>3</v>
      </c>
      <c r="J10938" t="str">
        <f>_xlfn.XLOOKUP(Table6[[#This Row],[Numeric Month]],$N$5:$N$11,$O$5:$O$11)</f>
        <v>Mar</v>
      </c>
      <c r="K10938" t="str">
        <f>_xlfn.XLOOKUP(Table6[[#This Row],[Loan Date]],$Q$5:$Q$152,$R$5:$R$152)</f>
        <v>Tuesday</v>
      </c>
      <c r="L10938" t="str">
        <f>_xlfn.XLOOKUP(Table6[[#This Row],[Loan Date]],$Q$5:$Q$152,$S$5:$S$152)</f>
        <v>Week 10</v>
      </c>
    </row>
    <row r="10939" spans="1:12" x14ac:dyDescent="0.2">
      <c r="A10939" s="1">
        <v>44999</v>
      </c>
      <c r="B10939" t="s">
        <v>7</v>
      </c>
      <c r="C10939" s="1">
        <v>44999</v>
      </c>
      <c r="D10939" t="s">
        <v>57</v>
      </c>
      <c r="E10939" t="s">
        <v>37</v>
      </c>
      <c r="F10939" t="s">
        <v>37</v>
      </c>
      <c r="G10939" t="s">
        <v>20</v>
      </c>
      <c r="H10939" t="s">
        <v>0</v>
      </c>
      <c r="I10939">
        <f>MONTH(Table6[[#This Row],[Loan Date]])</f>
        <v>3</v>
      </c>
      <c r="J10939" t="str">
        <f>_xlfn.XLOOKUP(Table6[[#This Row],[Numeric Month]],$N$5:$N$11,$O$5:$O$11)</f>
        <v>Mar</v>
      </c>
      <c r="K10939" t="str">
        <f>_xlfn.XLOOKUP(Table6[[#This Row],[Loan Date]],$Q$5:$Q$152,$R$5:$R$152)</f>
        <v>Tuesday</v>
      </c>
      <c r="L10939" t="str">
        <f>_xlfn.XLOOKUP(Table6[[#This Row],[Loan Date]],$Q$5:$Q$152,$S$5:$S$152)</f>
        <v>Week 10</v>
      </c>
    </row>
    <row r="10940" spans="1:12" x14ac:dyDescent="0.2">
      <c r="A10940" s="1">
        <v>45000</v>
      </c>
      <c r="B10940" t="s">
        <v>7</v>
      </c>
      <c r="C10940" s="1">
        <v>45000</v>
      </c>
      <c r="D10940" t="s">
        <v>280</v>
      </c>
      <c r="E10940" t="s">
        <v>37</v>
      </c>
      <c r="F10940" t="s">
        <v>37</v>
      </c>
      <c r="G10940" t="s">
        <v>20</v>
      </c>
      <c r="H10940" t="s">
        <v>0</v>
      </c>
      <c r="I10940">
        <f>MONTH(Table6[[#This Row],[Loan Date]])</f>
        <v>3</v>
      </c>
      <c r="J10940" t="str">
        <f>_xlfn.XLOOKUP(Table6[[#This Row],[Numeric Month]],$N$5:$N$11,$O$5:$O$11)</f>
        <v>Mar</v>
      </c>
      <c r="K10940" t="str">
        <f>_xlfn.XLOOKUP(Table6[[#This Row],[Loan Date]],$Q$5:$Q$152,$R$5:$R$152)</f>
        <v>Wednesday</v>
      </c>
      <c r="L10940" t="str">
        <f>_xlfn.XLOOKUP(Table6[[#This Row],[Loan Date]],$Q$5:$Q$152,$S$5:$S$152)</f>
        <v>Week 10</v>
      </c>
    </row>
    <row r="10941" spans="1:12" x14ac:dyDescent="0.2">
      <c r="A10941" s="1">
        <v>45000</v>
      </c>
      <c r="B10941" t="s">
        <v>5</v>
      </c>
      <c r="C10941" s="1">
        <v>45007</v>
      </c>
      <c r="D10941" t="s">
        <v>273</v>
      </c>
      <c r="E10941" t="s">
        <v>52</v>
      </c>
      <c r="F10941" t="s">
        <v>51</v>
      </c>
      <c r="G10941" t="s">
        <v>1</v>
      </c>
      <c r="H10941" t="s">
        <v>0</v>
      </c>
      <c r="I10941">
        <f>MONTH(Table6[[#This Row],[Loan Date]])</f>
        <v>3</v>
      </c>
      <c r="J10941" t="str">
        <f>_xlfn.XLOOKUP(Table6[[#This Row],[Numeric Month]],$N$5:$N$11,$O$5:$O$11)</f>
        <v>Mar</v>
      </c>
      <c r="K10941" t="str">
        <f>_xlfn.XLOOKUP(Table6[[#This Row],[Loan Date]],$Q$5:$Q$152,$R$5:$R$152)</f>
        <v>Wednesday</v>
      </c>
      <c r="L10941" t="str">
        <f>_xlfn.XLOOKUP(Table6[[#This Row],[Loan Date]],$Q$5:$Q$152,$S$5:$S$152)</f>
        <v>Week 10</v>
      </c>
    </row>
    <row r="10942" spans="1:12" x14ac:dyDescent="0.2">
      <c r="A10942" s="1">
        <v>45000</v>
      </c>
      <c r="B10942" t="s">
        <v>5</v>
      </c>
      <c r="C10942" s="1">
        <v>45000</v>
      </c>
      <c r="D10942" t="s">
        <v>152</v>
      </c>
      <c r="E10942" t="s">
        <v>37</v>
      </c>
      <c r="F10942" t="s">
        <v>37</v>
      </c>
      <c r="G10942" t="s">
        <v>20</v>
      </c>
      <c r="H10942" t="s">
        <v>0</v>
      </c>
      <c r="I10942">
        <f>MONTH(Table6[[#This Row],[Loan Date]])</f>
        <v>3</v>
      </c>
      <c r="J10942" t="str">
        <f>_xlfn.XLOOKUP(Table6[[#This Row],[Numeric Month]],$N$5:$N$11,$O$5:$O$11)</f>
        <v>Mar</v>
      </c>
      <c r="K10942" t="str">
        <f>_xlfn.XLOOKUP(Table6[[#This Row],[Loan Date]],$Q$5:$Q$152,$R$5:$R$152)</f>
        <v>Wednesday</v>
      </c>
      <c r="L10942" t="str">
        <f>_xlfn.XLOOKUP(Table6[[#This Row],[Loan Date]],$Q$5:$Q$152,$S$5:$S$152)</f>
        <v>Week 10</v>
      </c>
    </row>
    <row r="10943" spans="1:12" x14ac:dyDescent="0.2">
      <c r="A10943" s="1">
        <v>45000</v>
      </c>
      <c r="B10943" t="s">
        <v>7</v>
      </c>
      <c r="C10943" s="1">
        <v>45000</v>
      </c>
      <c r="D10943" t="s">
        <v>344</v>
      </c>
      <c r="E10943" t="s">
        <v>49</v>
      </c>
      <c r="F10943" t="s">
        <v>49</v>
      </c>
      <c r="G10943" t="s">
        <v>20</v>
      </c>
      <c r="H10943" t="s">
        <v>0</v>
      </c>
      <c r="I10943">
        <f>MONTH(Table6[[#This Row],[Loan Date]])</f>
        <v>3</v>
      </c>
      <c r="J10943" t="str">
        <f>_xlfn.XLOOKUP(Table6[[#This Row],[Numeric Month]],$N$5:$N$11,$O$5:$O$11)</f>
        <v>Mar</v>
      </c>
      <c r="K10943" t="str">
        <f>_xlfn.XLOOKUP(Table6[[#This Row],[Loan Date]],$Q$5:$Q$152,$R$5:$R$152)</f>
        <v>Wednesday</v>
      </c>
      <c r="L10943" t="str">
        <f>_xlfn.XLOOKUP(Table6[[#This Row],[Loan Date]],$Q$5:$Q$152,$S$5:$S$152)</f>
        <v>Week 10</v>
      </c>
    </row>
    <row r="10944" spans="1:12" x14ac:dyDescent="0.2">
      <c r="A10944" s="1">
        <v>45000</v>
      </c>
      <c r="B10944" t="s">
        <v>7</v>
      </c>
      <c r="C10944" s="1">
        <v>45007</v>
      </c>
      <c r="D10944" t="s">
        <v>461</v>
      </c>
      <c r="E10944" t="s">
        <v>15</v>
      </c>
      <c r="F10944" t="s">
        <v>14</v>
      </c>
      <c r="G10944" t="s">
        <v>1</v>
      </c>
      <c r="H10944" t="s">
        <v>0</v>
      </c>
      <c r="I10944">
        <f>MONTH(Table6[[#This Row],[Loan Date]])</f>
        <v>3</v>
      </c>
      <c r="J10944" t="str">
        <f>_xlfn.XLOOKUP(Table6[[#This Row],[Numeric Month]],$N$5:$N$11,$O$5:$O$11)</f>
        <v>Mar</v>
      </c>
      <c r="K10944" t="str">
        <f>_xlfn.XLOOKUP(Table6[[#This Row],[Loan Date]],$Q$5:$Q$152,$R$5:$R$152)</f>
        <v>Wednesday</v>
      </c>
      <c r="L10944" t="str">
        <f>_xlfn.XLOOKUP(Table6[[#This Row],[Loan Date]],$Q$5:$Q$152,$S$5:$S$152)</f>
        <v>Week 10</v>
      </c>
    </row>
    <row r="10945" spans="1:12" x14ac:dyDescent="0.2">
      <c r="A10945" s="1">
        <v>45000</v>
      </c>
      <c r="B10945" t="s">
        <v>7</v>
      </c>
      <c r="C10945" s="1">
        <v>45000</v>
      </c>
      <c r="D10945" t="s">
        <v>115</v>
      </c>
      <c r="E10945" t="s">
        <v>23</v>
      </c>
      <c r="F10945" t="s">
        <v>23</v>
      </c>
      <c r="G10945" t="s">
        <v>20</v>
      </c>
      <c r="H10945" t="s">
        <v>0</v>
      </c>
      <c r="I10945">
        <f>MONTH(Table6[[#This Row],[Loan Date]])</f>
        <v>3</v>
      </c>
      <c r="J10945" t="str">
        <f>_xlfn.XLOOKUP(Table6[[#This Row],[Numeric Month]],$N$5:$N$11,$O$5:$O$11)</f>
        <v>Mar</v>
      </c>
      <c r="K10945" t="str">
        <f>_xlfn.XLOOKUP(Table6[[#This Row],[Loan Date]],$Q$5:$Q$152,$R$5:$R$152)</f>
        <v>Wednesday</v>
      </c>
      <c r="L10945" t="str">
        <f>_xlfn.XLOOKUP(Table6[[#This Row],[Loan Date]],$Q$5:$Q$152,$S$5:$S$152)</f>
        <v>Week 10</v>
      </c>
    </row>
    <row r="10946" spans="1:12" x14ac:dyDescent="0.2">
      <c r="A10946" s="1">
        <v>45000</v>
      </c>
      <c r="B10946" t="s">
        <v>7</v>
      </c>
      <c r="C10946" s="1">
        <v>45000</v>
      </c>
      <c r="D10946" t="s">
        <v>267</v>
      </c>
      <c r="E10946" t="s">
        <v>37</v>
      </c>
      <c r="F10946" t="s">
        <v>37</v>
      </c>
      <c r="G10946" t="s">
        <v>20</v>
      </c>
      <c r="H10946" t="s">
        <v>0</v>
      </c>
      <c r="I10946">
        <f>MONTH(Table6[[#This Row],[Loan Date]])</f>
        <v>3</v>
      </c>
      <c r="J10946" t="str">
        <f>_xlfn.XLOOKUP(Table6[[#This Row],[Numeric Month]],$N$5:$N$11,$O$5:$O$11)</f>
        <v>Mar</v>
      </c>
      <c r="K10946" t="str">
        <f>_xlfn.XLOOKUP(Table6[[#This Row],[Loan Date]],$Q$5:$Q$152,$R$5:$R$152)</f>
        <v>Wednesday</v>
      </c>
      <c r="L10946" t="str">
        <f>_xlfn.XLOOKUP(Table6[[#This Row],[Loan Date]],$Q$5:$Q$152,$S$5:$S$152)</f>
        <v>Week 10</v>
      </c>
    </row>
    <row r="10947" spans="1:12" x14ac:dyDescent="0.2">
      <c r="A10947" s="1">
        <v>45000</v>
      </c>
      <c r="B10947" t="s">
        <v>5</v>
      </c>
      <c r="C10947" s="1">
        <v>45007</v>
      </c>
      <c r="D10947" t="s">
        <v>460</v>
      </c>
      <c r="E10947" t="s">
        <v>9</v>
      </c>
      <c r="F10947" t="s">
        <v>8</v>
      </c>
      <c r="G10947" t="s">
        <v>1</v>
      </c>
      <c r="H10947" t="s">
        <v>0</v>
      </c>
      <c r="I10947">
        <f>MONTH(Table6[[#This Row],[Loan Date]])</f>
        <v>3</v>
      </c>
      <c r="J10947" t="str">
        <f>_xlfn.XLOOKUP(Table6[[#This Row],[Numeric Month]],$N$5:$N$11,$O$5:$O$11)</f>
        <v>Mar</v>
      </c>
      <c r="K10947" t="str">
        <f>_xlfn.XLOOKUP(Table6[[#This Row],[Loan Date]],$Q$5:$Q$152,$R$5:$R$152)</f>
        <v>Wednesday</v>
      </c>
      <c r="L10947" t="str">
        <f>_xlfn.XLOOKUP(Table6[[#This Row],[Loan Date]],$Q$5:$Q$152,$S$5:$S$152)</f>
        <v>Week 10</v>
      </c>
    </row>
    <row r="10948" spans="1:12" x14ac:dyDescent="0.2">
      <c r="A10948" s="1">
        <v>45000</v>
      </c>
      <c r="B10948" t="s">
        <v>7</v>
      </c>
      <c r="C10948" s="1">
        <v>45014</v>
      </c>
      <c r="D10948" t="s">
        <v>459</v>
      </c>
      <c r="E10948" t="s">
        <v>52</v>
      </c>
      <c r="F10948" t="s">
        <v>51</v>
      </c>
      <c r="G10948" t="s">
        <v>1</v>
      </c>
      <c r="H10948" t="s">
        <v>0</v>
      </c>
      <c r="I10948">
        <f>MONTH(Table6[[#This Row],[Loan Date]])</f>
        <v>3</v>
      </c>
      <c r="J10948" t="str">
        <f>_xlfn.XLOOKUP(Table6[[#This Row],[Numeric Month]],$N$5:$N$11,$O$5:$O$11)</f>
        <v>Mar</v>
      </c>
      <c r="K10948" t="str">
        <f>_xlfn.XLOOKUP(Table6[[#This Row],[Loan Date]],$Q$5:$Q$152,$R$5:$R$152)</f>
        <v>Wednesday</v>
      </c>
      <c r="L10948" t="str">
        <f>_xlfn.XLOOKUP(Table6[[#This Row],[Loan Date]],$Q$5:$Q$152,$S$5:$S$152)</f>
        <v>Week 10</v>
      </c>
    </row>
    <row r="10949" spans="1:12" x14ac:dyDescent="0.2">
      <c r="A10949" s="1">
        <v>45000</v>
      </c>
      <c r="B10949" t="s">
        <v>7</v>
      </c>
      <c r="C10949" s="1">
        <v>45000</v>
      </c>
      <c r="D10949" t="s">
        <v>336</v>
      </c>
      <c r="E10949" t="s">
        <v>168</v>
      </c>
      <c r="F10949" t="s">
        <v>168</v>
      </c>
      <c r="G10949" t="s">
        <v>20</v>
      </c>
      <c r="H10949" t="s">
        <v>0</v>
      </c>
      <c r="I10949">
        <f>MONTH(Table6[[#This Row],[Loan Date]])</f>
        <v>3</v>
      </c>
      <c r="J10949" t="str">
        <f>_xlfn.XLOOKUP(Table6[[#This Row],[Numeric Month]],$N$5:$N$11,$O$5:$O$11)</f>
        <v>Mar</v>
      </c>
      <c r="K10949" t="str">
        <f>_xlfn.XLOOKUP(Table6[[#This Row],[Loan Date]],$Q$5:$Q$152,$R$5:$R$152)</f>
        <v>Wednesday</v>
      </c>
      <c r="L10949" t="str">
        <f>_xlfn.XLOOKUP(Table6[[#This Row],[Loan Date]],$Q$5:$Q$152,$S$5:$S$152)</f>
        <v>Week 10</v>
      </c>
    </row>
    <row r="10950" spans="1:12" x14ac:dyDescent="0.2">
      <c r="A10950" s="1">
        <v>45000</v>
      </c>
      <c r="B10950" t="s">
        <v>7</v>
      </c>
      <c r="C10950" s="1">
        <v>45000</v>
      </c>
      <c r="D10950" t="s">
        <v>428</v>
      </c>
      <c r="E10950" t="s">
        <v>37</v>
      </c>
      <c r="F10950" t="s">
        <v>37</v>
      </c>
      <c r="G10950" t="s">
        <v>20</v>
      </c>
      <c r="H10950" t="s">
        <v>0</v>
      </c>
      <c r="I10950">
        <f>MONTH(Table6[[#This Row],[Loan Date]])</f>
        <v>3</v>
      </c>
      <c r="J10950" t="str">
        <f>_xlfn.XLOOKUP(Table6[[#This Row],[Numeric Month]],$N$5:$N$11,$O$5:$O$11)</f>
        <v>Mar</v>
      </c>
      <c r="K10950" t="str">
        <f>_xlfn.XLOOKUP(Table6[[#This Row],[Loan Date]],$Q$5:$Q$152,$R$5:$R$152)</f>
        <v>Wednesday</v>
      </c>
      <c r="L10950" t="str">
        <f>_xlfn.XLOOKUP(Table6[[#This Row],[Loan Date]],$Q$5:$Q$152,$S$5:$S$152)</f>
        <v>Week 10</v>
      </c>
    </row>
    <row r="10951" spans="1:12" x14ac:dyDescent="0.2">
      <c r="A10951" s="1">
        <v>45000</v>
      </c>
      <c r="B10951" t="s">
        <v>5</v>
      </c>
      <c r="C10951" s="1">
        <v>45000</v>
      </c>
      <c r="D10951" t="s">
        <v>436</v>
      </c>
      <c r="E10951" t="s">
        <v>168</v>
      </c>
      <c r="F10951" t="s">
        <v>168</v>
      </c>
      <c r="G10951" t="s">
        <v>20</v>
      </c>
      <c r="H10951" t="s">
        <v>0</v>
      </c>
      <c r="I10951">
        <f>MONTH(Table6[[#This Row],[Loan Date]])</f>
        <v>3</v>
      </c>
      <c r="J10951" t="str">
        <f>_xlfn.XLOOKUP(Table6[[#This Row],[Numeric Month]],$N$5:$N$11,$O$5:$O$11)</f>
        <v>Mar</v>
      </c>
      <c r="K10951" t="str">
        <f>_xlfn.XLOOKUP(Table6[[#This Row],[Loan Date]],$Q$5:$Q$152,$R$5:$R$152)</f>
        <v>Wednesday</v>
      </c>
      <c r="L10951" t="str">
        <f>_xlfn.XLOOKUP(Table6[[#This Row],[Loan Date]],$Q$5:$Q$152,$S$5:$S$152)</f>
        <v>Week 10</v>
      </c>
    </row>
    <row r="10952" spans="1:12" x14ac:dyDescent="0.2">
      <c r="A10952" s="1">
        <v>45000</v>
      </c>
      <c r="B10952" t="s">
        <v>7</v>
      </c>
      <c r="C10952" s="1">
        <v>45000</v>
      </c>
      <c r="D10952" t="s">
        <v>458</v>
      </c>
      <c r="E10952" t="s">
        <v>41</v>
      </c>
      <c r="F10952" t="s">
        <v>40</v>
      </c>
      <c r="G10952" t="s">
        <v>39</v>
      </c>
      <c r="H10952" t="s">
        <v>0</v>
      </c>
      <c r="I10952">
        <f>MONTH(Table6[[#This Row],[Loan Date]])</f>
        <v>3</v>
      </c>
      <c r="J10952" t="str">
        <f>_xlfn.XLOOKUP(Table6[[#This Row],[Numeric Month]],$N$5:$N$11,$O$5:$O$11)</f>
        <v>Mar</v>
      </c>
      <c r="K10952" t="str">
        <f>_xlfn.XLOOKUP(Table6[[#This Row],[Loan Date]],$Q$5:$Q$152,$R$5:$R$152)</f>
        <v>Wednesday</v>
      </c>
      <c r="L10952" t="str">
        <f>_xlfn.XLOOKUP(Table6[[#This Row],[Loan Date]],$Q$5:$Q$152,$S$5:$S$152)</f>
        <v>Week 10</v>
      </c>
    </row>
    <row r="10953" spans="1:12" x14ac:dyDescent="0.2">
      <c r="A10953" s="1">
        <v>45000</v>
      </c>
      <c r="B10953" t="s">
        <v>7</v>
      </c>
      <c r="C10953" s="1">
        <v>45000</v>
      </c>
      <c r="D10953" t="s">
        <v>197</v>
      </c>
      <c r="E10953" t="s">
        <v>41</v>
      </c>
      <c r="F10953" t="s">
        <v>40</v>
      </c>
      <c r="G10953" t="s">
        <v>39</v>
      </c>
      <c r="H10953" t="s">
        <v>0</v>
      </c>
      <c r="I10953">
        <f>MONTH(Table6[[#This Row],[Loan Date]])</f>
        <v>3</v>
      </c>
      <c r="J10953" t="str">
        <f>_xlfn.XLOOKUP(Table6[[#This Row],[Numeric Month]],$N$5:$N$11,$O$5:$O$11)</f>
        <v>Mar</v>
      </c>
      <c r="K10953" t="str">
        <f>_xlfn.XLOOKUP(Table6[[#This Row],[Loan Date]],$Q$5:$Q$152,$R$5:$R$152)</f>
        <v>Wednesday</v>
      </c>
      <c r="L10953" t="str">
        <f>_xlfn.XLOOKUP(Table6[[#This Row],[Loan Date]],$Q$5:$Q$152,$S$5:$S$152)</f>
        <v>Week 10</v>
      </c>
    </row>
    <row r="10954" spans="1:12" x14ac:dyDescent="0.2">
      <c r="A10954" s="1">
        <v>45000</v>
      </c>
      <c r="B10954" t="s">
        <v>7</v>
      </c>
      <c r="C10954" s="1">
        <v>45000</v>
      </c>
      <c r="D10954" t="s">
        <v>457</v>
      </c>
      <c r="E10954" t="s">
        <v>41</v>
      </c>
      <c r="F10954" t="s">
        <v>40</v>
      </c>
      <c r="G10954" t="s">
        <v>39</v>
      </c>
      <c r="H10954" t="s">
        <v>0</v>
      </c>
      <c r="I10954">
        <f>MONTH(Table6[[#This Row],[Loan Date]])</f>
        <v>3</v>
      </c>
      <c r="J10954" t="str">
        <f>_xlfn.XLOOKUP(Table6[[#This Row],[Numeric Month]],$N$5:$N$11,$O$5:$O$11)</f>
        <v>Mar</v>
      </c>
      <c r="K10954" t="str">
        <f>_xlfn.XLOOKUP(Table6[[#This Row],[Loan Date]],$Q$5:$Q$152,$R$5:$R$152)</f>
        <v>Wednesday</v>
      </c>
      <c r="L10954" t="str">
        <f>_xlfn.XLOOKUP(Table6[[#This Row],[Loan Date]],$Q$5:$Q$152,$S$5:$S$152)</f>
        <v>Week 10</v>
      </c>
    </row>
    <row r="10955" spans="1:12" x14ac:dyDescent="0.2">
      <c r="A10955" s="1">
        <v>45000</v>
      </c>
      <c r="B10955" t="s">
        <v>7</v>
      </c>
      <c r="C10955" s="1">
        <v>45014</v>
      </c>
      <c r="D10955" t="s">
        <v>456</v>
      </c>
      <c r="E10955" t="s">
        <v>15</v>
      </c>
      <c r="F10955" t="s">
        <v>14</v>
      </c>
      <c r="G10955" t="s">
        <v>1</v>
      </c>
      <c r="H10955" t="s">
        <v>0</v>
      </c>
      <c r="I10955">
        <f>MONTH(Table6[[#This Row],[Loan Date]])</f>
        <v>3</v>
      </c>
      <c r="J10955" t="str">
        <f>_xlfn.XLOOKUP(Table6[[#This Row],[Numeric Month]],$N$5:$N$11,$O$5:$O$11)</f>
        <v>Mar</v>
      </c>
      <c r="K10955" t="str">
        <f>_xlfn.XLOOKUP(Table6[[#This Row],[Loan Date]],$Q$5:$Q$152,$R$5:$R$152)</f>
        <v>Wednesday</v>
      </c>
      <c r="L10955" t="str">
        <f>_xlfn.XLOOKUP(Table6[[#This Row],[Loan Date]],$Q$5:$Q$152,$S$5:$S$152)</f>
        <v>Week 10</v>
      </c>
    </row>
    <row r="10956" spans="1:12" x14ac:dyDescent="0.2">
      <c r="A10956" s="1">
        <v>45000</v>
      </c>
      <c r="B10956" t="s">
        <v>7</v>
      </c>
      <c r="C10956" s="1">
        <v>45003</v>
      </c>
      <c r="D10956" t="s">
        <v>290</v>
      </c>
      <c r="E10956" t="s">
        <v>44</v>
      </c>
      <c r="F10956" t="s">
        <v>44</v>
      </c>
      <c r="G10956" t="s">
        <v>39</v>
      </c>
      <c r="H10956" t="s">
        <v>0</v>
      </c>
      <c r="I10956">
        <f>MONTH(Table6[[#This Row],[Loan Date]])</f>
        <v>3</v>
      </c>
      <c r="J10956" t="str">
        <f>_xlfn.XLOOKUP(Table6[[#This Row],[Numeric Month]],$N$5:$N$11,$O$5:$O$11)</f>
        <v>Mar</v>
      </c>
      <c r="K10956" t="str">
        <f>_xlfn.XLOOKUP(Table6[[#This Row],[Loan Date]],$Q$5:$Q$152,$R$5:$R$152)</f>
        <v>Wednesday</v>
      </c>
      <c r="L10956" t="str">
        <f>_xlfn.XLOOKUP(Table6[[#This Row],[Loan Date]],$Q$5:$Q$152,$S$5:$S$152)</f>
        <v>Week 10</v>
      </c>
    </row>
    <row r="10957" spans="1:12" x14ac:dyDescent="0.2">
      <c r="A10957" s="1">
        <v>45000</v>
      </c>
      <c r="B10957" t="s">
        <v>7</v>
      </c>
      <c r="C10957" s="1">
        <v>45007</v>
      </c>
      <c r="D10957" t="s">
        <v>455</v>
      </c>
      <c r="E10957" t="s">
        <v>9</v>
      </c>
      <c r="F10957" t="s">
        <v>8</v>
      </c>
      <c r="G10957" t="s">
        <v>1</v>
      </c>
      <c r="H10957" t="s">
        <v>0</v>
      </c>
      <c r="I10957">
        <f>MONTH(Table6[[#This Row],[Loan Date]])</f>
        <v>3</v>
      </c>
      <c r="J10957" t="str">
        <f>_xlfn.XLOOKUP(Table6[[#This Row],[Numeric Month]],$N$5:$N$11,$O$5:$O$11)</f>
        <v>Mar</v>
      </c>
      <c r="K10957" t="str">
        <f>_xlfn.XLOOKUP(Table6[[#This Row],[Loan Date]],$Q$5:$Q$152,$R$5:$R$152)</f>
        <v>Wednesday</v>
      </c>
      <c r="L10957" t="str">
        <f>_xlfn.XLOOKUP(Table6[[#This Row],[Loan Date]],$Q$5:$Q$152,$S$5:$S$152)</f>
        <v>Week 10</v>
      </c>
    </row>
    <row r="10958" spans="1:12" x14ac:dyDescent="0.2">
      <c r="A10958" s="1">
        <v>45000</v>
      </c>
      <c r="B10958" t="s">
        <v>5</v>
      </c>
      <c r="C10958" s="1">
        <v>45000</v>
      </c>
      <c r="D10958" t="s">
        <v>129</v>
      </c>
      <c r="E10958" t="s">
        <v>37</v>
      </c>
      <c r="F10958" t="s">
        <v>37</v>
      </c>
      <c r="G10958" t="s">
        <v>20</v>
      </c>
      <c r="H10958" t="s">
        <v>0</v>
      </c>
      <c r="I10958">
        <f>MONTH(Table6[[#This Row],[Loan Date]])</f>
        <v>3</v>
      </c>
      <c r="J10958" t="str">
        <f>_xlfn.XLOOKUP(Table6[[#This Row],[Numeric Month]],$N$5:$N$11,$O$5:$O$11)</f>
        <v>Mar</v>
      </c>
      <c r="K10958" t="str">
        <f>_xlfn.XLOOKUP(Table6[[#This Row],[Loan Date]],$Q$5:$Q$152,$R$5:$R$152)</f>
        <v>Wednesday</v>
      </c>
      <c r="L10958" t="str">
        <f>_xlfn.XLOOKUP(Table6[[#This Row],[Loan Date]],$Q$5:$Q$152,$S$5:$S$152)</f>
        <v>Week 10</v>
      </c>
    </row>
    <row r="10959" spans="1:12" x14ac:dyDescent="0.2">
      <c r="A10959" s="1">
        <v>45000</v>
      </c>
      <c r="B10959" t="s">
        <v>7</v>
      </c>
      <c r="C10959" s="1">
        <v>45000</v>
      </c>
      <c r="D10959" t="s">
        <v>119</v>
      </c>
      <c r="E10959" t="s">
        <v>21</v>
      </c>
      <c r="F10959" t="s">
        <v>21</v>
      </c>
      <c r="G10959" t="s">
        <v>20</v>
      </c>
      <c r="H10959" t="s">
        <v>0</v>
      </c>
      <c r="I10959">
        <f>MONTH(Table6[[#This Row],[Loan Date]])</f>
        <v>3</v>
      </c>
      <c r="J10959" t="str">
        <f>_xlfn.XLOOKUP(Table6[[#This Row],[Numeric Month]],$N$5:$N$11,$O$5:$O$11)</f>
        <v>Mar</v>
      </c>
      <c r="K10959" t="str">
        <f>_xlfn.XLOOKUP(Table6[[#This Row],[Loan Date]],$Q$5:$Q$152,$R$5:$R$152)</f>
        <v>Wednesday</v>
      </c>
      <c r="L10959" t="str">
        <f>_xlfn.XLOOKUP(Table6[[#This Row],[Loan Date]],$Q$5:$Q$152,$S$5:$S$152)</f>
        <v>Week 10</v>
      </c>
    </row>
    <row r="10960" spans="1:12" x14ac:dyDescent="0.2">
      <c r="A10960" s="1">
        <v>45000</v>
      </c>
      <c r="B10960" t="s">
        <v>7</v>
      </c>
      <c r="C10960" s="1">
        <v>45000</v>
      </c>
      <c r="D10960" t="s">
        <v>29</v>
      </c>
      <c r="E10960" t="s">
        <v>23</v>
      </c>
      <c r="F10960" t="s">
        <v>23</v>
      </c>
      <c r="G10960" t="s">
        <v>20</v>
      </c>
      <c r="H10960" t="s">
        <v>0</v>
      </c>
      <c r="I10960">
        <f>MONTH(Table6[[#This Row],[Loan Date]])</f>
        <v>3</v>
      </c>
      <c r="J10960" t="str">
        <f>_xlfn.XLOOKUP(Table6[[#This Row],[Numeric Month]],$N$5:$N$11,$O$5:$O$11)</f>
        <v>Mar</v>
      </c>
      <c r="K10960" t="str">
        <f>_xlfn.XLOOKUP(Table6[[#This Row],[Loan Date]],$Q$5:$Q$152,$R$5:$R$152)</f>
        <v>Wednesday</v>
      </c>
      <c r="L10960" t="str">
        <f>_xlfn.XLOOKUP(Table6[[#This Row],[Loan Date]],$Q$5:$Q$152,$S$5:$S$152)</f>
        <v>Week 10</v>
      </c>
    </row>
    <row r="10961" spans="1:12" x14ac:dyDescent="0.2">
      <c r="A10961" s="1">
        <v>45000</v>
      </c>
      <c r="B10961" t="s">
        <v>5</v>
      </c>
      <c r="C10961" s="1">
        <v>45012</v>
      </c>
      <c r="D10961" t="s">
        <v>454</v>
      </c>
      <c r="E10961" t="s">
        <v>9</v>
      </c>
      <c r="F10961" t="s">
        <v>8</v>
      </c>
      <c r="G10961" t="s">
        <v>1</v>
      </c>
      <c r="H10961" t="s">
        <v>0</v>
      </c>
      <c r="I10961">
        <f>MONTH(Table6[[#This Row],[Loan Date]])</f>
        <v>3</v>
      </c>
      <c r="J10961" t="str">
        <f>_xlfn.XLOOKUP(Table6[[#This Row],[Numeric Month]],$N$5:$N$11,$O$5:$O$11)</f>
        <v>Mar</v>
      </c>
      <c r="K10961" t="str">
        <f>_xlfn.XLOOKUP(Table6[[#This Row],[Loan Date]],$Q$5:$Q$152,$R$5:$R$152)</f>
        <v>Wednesday</v>
      </c>
      <c r="L10961" t="str">
        <f>_xlfn.XLOOKUP(Table6[[#This Row],[Loan Date]],$Q$5:$Q$152,$S$5:$S$152)</f>
        <v>Week 10</v>
      </c>
    </row>
    <row r="10962" spans="1:12" x14ac:dyDescent="0.2">
      <c r="A10962" s="1">
        <v>45000</v>
      </c>
      <c r="B10962" t="s">
        <v>7</v>
      </c>
      <c r="C10962" s="1">
        <v>45000</v>
      </c>
      <c r="D10962" t="s">
        <v>62</v>
      </c>
      <c r="E10962" t="s">
        <v>41</v>
      </c>
      <c r="F10962" t="s">
        <v>40</v>
      </c>
      <c r="G10962" t="s">
        <v>39</v>
      </c>
      <c r="H10962" t="s">
        <v>0</v>
      </c>
      <c r="I10962">
        <f>MONTH(Table6[[#This Row],[Loan Date]])</f>
        <v>3</v>
      </c>
      <c r="J10962" t="str">
        <f>_xlfn.XLOOKUP(Table6[[#This Row],[Numeric Month]],$N$5:$N$11,$O$5:$O$11)</f>
        <v>Mar</v>
      </c>
      <c r="K10962" t="str">
        <f>_xlfn.XLOOKUP(Table6[[#This Row],[Loan Date]],$Q$5:$Q$152,$R$5:$R$152)</f>
        <v>Wednesday</v>
      </c>
      <c r="L10962" t="str">
        <f>_xlfn.XLOOKUP(Table6[[#This Row],[Loan Date]],$Q$5:$Q$152,$S$5:$S$152)</f>
        <v>Week 10</v>
      </c>
    </row>
    <row r="10963" spans="1:12" x14ac:dyDescent="0.2">
      <c r="A10963" s="1">
        <v>45000</v>
      </c>
      <c r="B10963" t="s">
        <v>5</v>
      </c>
      <c r="C10963" s="1">
        <v>45014</v>
      </c>
      <c r="D10963" t="s">
        <v>453</v>
      </c>
      <c r="E10963" t="s">
        <v>3</v>
      </c>
      <c r="F10963" t="s">
        <v>2</v>
      </c>
      <c r="G10963" t="s">
        <v>1</v>
      </c>
      <c r="H10963" t="s">
        <v>0</v>
      </c>
      <c r="I10963">
        <f>MONTH(Table6[[#This Row],[Loan Date]])</f>
        <v>3</v>
      </c>
      <c r="J10963" t="str">
        <f>_xlfn.XLOOKUP(Table6[[#This Row],[Numeric Month]],$N$5:$N$11,$O$5:$O$11)</f>
        <v>Mar</v>
      </c>
      <c r="K10963" t="str">
        <f>_xlfn.XLOOKUP(Table6[[#This Row],[Loan Date]],$Q$5:$Q$152,$R$5:$R$152)</f>
        <v>Wednesday</v>
      </c>
      <c r="L10963" t="str">
        <f>_xlfn.XLOOKUP(Table6[[#This Row],[Loan Date]],$Q$5:$Q$152,$S$5:$S$152)</f>
        <v>Week 10</v>
      </c>
    </row>
    <row r="10964" spans="1:12" x14ac:dyDescent="0.2">
      <c r="A10964" s="1">
        <v>45000</v>
      </c>
      <c r="B10964" t="s">
        <v>7</v>
      </c>
      <c r="C10964" s="1">
        <v>45000</v>
      </c>
      <c r="D10964" t="s">
        <v>408</v>
      </c>
      <c r="E10964" t="s">
        <v>23</v>
      </c>
      <c r="F10964" t="s">
        <v>23</v>
      </c>
      <c r="G10964" t="s">
        <v>20</v>
      </c>
      <c r="H10964" t="s">
        <v>0</v>
      </c>
      <c r="I10964">
        <f>MONTH(Table6[[#This Row],[Loan Date]])</f>
        <v>3</v>
      </c>
      <c r="J10964" t="str">
        <f>_xlfn.XLOOKUP(Table6[[#This Row],[Numeric Month]],$N$5:$N$11,$O$5:$O$11)</f>
        <v>Mar</v>
      </c>
      <c r="K10964" t="str">
        <f>_xlfn.XLOOKUP(Table6[[#This Row],[Loan Date]],$Q$5:$Q$152,$R$5:$R$152)</f>
        <v>Wednesday</v>
      </c>
      <c r="L10964" t="str">
        <f>_xlfn.XLOOKUP(Table6[[#This Row],[Loan Date]],$Q$5:$Q$152,$S$5:$S$152)</f>
        <v>Week 10</v>
      </c>
    </row>
    <row r="10965" spans="1:12" x14ac:dyDescent="0.2">
      <c r="A10965" s="1">
        <v>45000</v>
      </c>
      <c r="B10965" t="s">
        <v>7</v>
      </c>
      <c r="C10965" s="1">
        <v>45000</v>
      </c>
      <c r="D10965" t="s">
        <v>185</v>
      </c>
      <c r="E10965" t="s">
        <v>21</v>
      </c>
      <c r="F10965" t="s">
        <v>21</v>
      </c>
      <c r="G10965" t="s">
        <v>20</v>
      </c>
      <c r="H10965" t="s">
        <v>0</v>
      </c>
      <c r="I10965">
        <f>MONTH(Table6[[#This Row],[Loan Date]])</f>
        <v>3</v>
      </c>
      <c r="J10965" t="str">
        <f>_xlfn.XLOOKUP(Table6[[#This Row],[Numeric Month]],$N$5:$N$11,$O$5:$O$11)</f>
        <v>Mar</v>
      </c>
      <c r="K10965" t="str">
        <f>_xlfn.XLOOKUP(Table6[[#This Row],[Loan Date]],$Q$5:$Q$152,$R$5:$R$152)</f>
        <v>Wednesday</v>
      </c>
      <c r="L10965" t="str">
        <f>_xlfn.XLOOKUP(Table6[[#This Row],[Loan Date]],$Q$5:$Q$152,$S$5:$S$152)</f>
        <v>Week 10</v>
      </c>
    </row>
    <row r="10966" spans="1:12" x14ac:dyDescent="0.2">
      <c r="A10966" s="1">
        <v>45000</v>
      </c>
      <c r="B10966" t="s">
        <v>5</v>
      </c>
      <c r="C10966" s="1">
        <v>45000</v>
      </c>
      <c r="D10966" t="s">
        <v>254</v>
      </c>
      <c r="E10966" t="s">
        <v>41</v>
      </c>
      <c r="F10966" t="s">
        <v>40</v>
      </c>
      <c r="G10966" t="s">
        <v>39</v>
      </c>
      <c r="H10966" t="s">
        <v>0</v>
      </c>
      <c r="I10966">
        <f>MONTH(Table6[[#This Row],[Loan Date]])</f>
        <v>3</v>
      </c>
      <c r="J10966" t="str">
        <f>_xlfn.XLOOKUP(Table6[[#This Row],[Numeric Month]],$N$5:$N$11,$O$5:$O$11)</f>
        <v>Mar</v>
      </c>
      <c r="K10966" t="str">
        <f>_xlfn.XLOOKUP(Table6[[#This Row],[Loan Date]],$Q$5:$Q$152,$R$5:$R$152)</f>
        <v>Wednesday</v>
      </c>
      <c r="L10966" t="str">
        <f>_xlfn.XLOOKUP(Table6[[#This Row],[Loan Date]],$Q$5:$Q$152,$S$5:$S$152)</f>
        <v>Week 10</v>
      </c>
    </row>
    <row r="10967" spans="1:12" x14ac:dyDescent="0.2">
      <c r="A10967" s="1">
        <v>45000</v>
      </c>
      <c r="B10967" t="s">
        <v>35</v>
      </c>
      <c r="C10967" s="1">
        <v>45008</v>
      </c>
      <c r="D10967" t="s">
        <v>273</v>
      </c>
      <c r="E10967" t="s">
        <v>52</v>
      </c>
      <c r="F10967" t="s">
        <v>51</v>
      </c>
      <c r="G10967" t="s">
        <v>1</v>
      </c>
      <c r="H10967" t="s">
        <v>0</v>
      </c>
      <c r="I10967">
        <f>MONTH(Table6[[#This Row],[Loan Date]])</f>
        <v>3</v>
      </c>
      <c r="J10967" t="str">
        <f>_xlfn.XLOOKUP(Table6[[#This Row],[Numeric Month]],$N$5:$N$11,$O$5:$O$11)</f>
        <v>Mar</v>
      </c>
      <c r="K10967" t="str">
        <f>_xlfn.XLOOKUP(Table6[[#This Row],[Loan Date]],$Q$5:$Q$152,$R$5:$R$152)</f>
        <v>Wednesday</v>
      </c>
      <c r="L10967" t="str">
        <f>_xlfn.XLOOKUP(Table6[[#This Row],[Loan Date]],$Q$5:$Q$152,$S$5:$S$152)</f>
        <v>Week 10</v>
      </c>
    </row>
    <row r="10968" spans="1:12" x14ac:dyDescent="0.2">
      <c r="A10968" s="1">
        <v>45000</v>
      </c>
      <c r="B10968" t="s">
        <v>5</v>
      </c>
      <c r="C10968" s="1">
        <v>45000</v>
      </c>
      <c r="D10968" t="s">
        <v>306</v>
      </c>
      <c r="E10968" t="s">
        <v>162</v>
      </c>
      <c r="F10968" t="s">
        <v>162</v>
      </c>
      <c r="G10968" t="s">
        <v>11</v>
      </c>
      <c r="H10968" t="s">
        <v>0</v>
      </c>
      <c r="I10968">
        <f>MONTH(Table6[[#This Row],[Loan Date]])</f>
        <v>3</v>
      </c>
      <c r="J10968" t="str">
        <f>_xlfn.XLOOKUP(Table6[[#This Row],[Numeric Month]],$N$5:$N$11,$O$5:$O$11)</f>
        <v>Mar</v>
      </c>
      <c r="K10968" t="str">
        <f>_xlfn.XLOOKUP(Table6[[#This Row],[Loan Date]],$Q$5:$Q$152,$R$5:$R$152)</f>
        <v>Wednesday</v>
      </c>
      <c r="L10968" t="str">
        <f>_xlfn.XLOOKUP(Table6[[#This Row],[Loan Date]],$Q$5:$Q$152,$S$5:$S$152)</f>
        <v>Week 10</v>
      </c>
    </row>
    <row r="10969" spans="1:12" x14ac:dyDescent="0.2">
      <c r="A10969" s="1">
        <v>45000</v>
      </c>
      <c r="B10969" t="s">
        <v>5</v>
      </c>
      <c r="C10969" s="1">
        <v>45013</v>
      </c>
      <c r="D10969" t="s">
        <v>452</v>
      </c>
      <c r="E10969" t="s">
        <v>9</v>
      </c>
      <c r="F10969" t="s">
        <v>8</v>
      </c>
      <c r="G10969" t="s">
        <v>1</v>
      </c>
      <c r="H10969" t="s">
        <v>0</v>
      </c>
      <c r="I10969">
        <f>MONTH(Table6[[#This Row],[Loan Date]])</f>
        <v>3</v>
      </c>
      <c r="J10969" t="str">
        <f>_xlfn.XLOOKUP(Table6[[#This Row],[Numeric Month]],$N$5:$N$11,$O$5:$O$11)</f>
        <v>Mar</v>
      </c>
      <c r="K10969" t="str">
        <f>_xlfn.XLOOKUP(Table6[[#This Row],[Loan Date]],$Q$5:$Q$152,$R$5:$R$152)</f>
        <v>Wednesday</v>
      </c>
      <c r="L10969" t="str">
        <f>_xlfn.XLOOKUP(Table6[[#This Row],[Loan Date]],$Q$5:$Q$152,$S$5:$S$152)</f>
        <v>Week 10</v>
      </c>
    </row>
    <row r="10970" spans="1:12" x14ac:dyDescent="0.2">
      <c r="A10970" s="1">
        <v>45000</v>
      </c>
      <c r="B10970" t="s">
        <v>5</v>
      </c>
      <c r="C10970" s="1">
        <v>45000</v>
      </c>
      <c r="D10970" t="s">
        <v>267</v>
      </c>
      <c r="E10970" t="s">
        <v>37</v>
      </c>
      <c r="F10970" t="s">
        <v>37</v>
      </c>
      <c r="G10970" t="s">
        <v>20</v>
      </c>
      <c r="H10970" t="s">
        <v>0</v>
      </c>
      <c r="I10970">
        <f>MONTH(Table6[[#This Row],[Loan Date]])</f>
        <v>3</v>
      </c>
      <c r="J10970" t="str">
        <f>_xlfn.XLOOKUP(Table6[[#This Row],[Numeric Month]],$N$5:$N$11,$O$5:$O$11)</f>
        <v>Mar</v>
      </c>
      <c r="K10970" t="str">
        <f>_xlfn.XLOOKUP(Table6[[#This Row],[Loan Date]],$Q$5:$Q$152,$R$5:$R$152)</f>
        <v>Wednesday</v>
      </c>
      <c r="L10970" t="str">
        <f>_xlfn.XLOOKUP(Table6[[#This Row],[Loan Date]],$Q$5:$Q$152,$S$5:$S$152)</f>
        <v>Week 10</v>
      </c>
    </row>
    <row r="10971" spans="1:12" x14ac:dyDescent="0.2">
      <c r="A10971" s="1">
        <v>45000</v>
      </c>
      <c r="B10971" t="s">
        <v>7</v>
      </c>
      <c r="C10971" s="1">
        <v>45000</v>
      </c>
      <c r="D10971" t="s">
        <v>57</v>
      </c>
      <c r="E10971" t="s">
        <v>37</v>
      </c>
      <c r="F10971" t="s">
        <v>37</v>
      </c>
      <c r="G10971" t="s">
        <v>20</v>
      </c>
      <c r="H10971" t="s">
        <v>0</v>
      </c>
      <c r="I10971">
        <f>MONTH(Table6[[#This Row],[Loan Date]])</f>
        <v>3</v>
      </c>
      <c r="J10971" t="str">
        <f>_xlfn.XLOOKUP(Table6[[#This Row],[Numeric Month]],$N$5:$N$11,$O$5:$O$11)</f>
        <v>Mar</v>
      </c>
      <c r="K10971" t="str">
        <f>_xlfn.XLOOKUP(Table6[[#This Row],[Loan Date]],$Q$5:$Q$152,$R$5:$R$152)</f>
        <v>Wednesday</v>
      </c>
      <c r="L10971" t="str">
        <f>_xlfn.XLOOKUP(Table6[[#This Row],[Loan Date]],$Q$5:$Q$152,$S$5:$S$152)</f>
        <v>Week 10</v>
      </c>
    </row>
    <row r="10972" spans="1:12" x14ac:dyDescent="0.2">
      <c r="A10972" s="1">
        <v>45000</v>
      </c>
      <c r="B10972" t="s">
        <v>7</v>
      </c>
      <c r="C10972" s="1">
        <v>45000</v>
      </c>
      <c r="D10972" t="s">
        <v>170</v>
      </c>
      <c r="E10972" t="s">
        <v>21</v>
      </c>
      <c r="F10972" t="s">
        <v>21</v>
      </c>
      <c r="G10972" t="s">
        <v>20</v>
      </c>
      <c r="H10972" t="s">
        <v>0</v>
      </c>
      <c r="I10972">
        <f>MONTH(Table6[[#This Row],[Loan Date]])</f>
        <v>3</v>
      </c>
      <c r="J10972" t="str">
        <f>_xlfn.XLOOKUP(Table6[[#This Row],[Numeric Month]],$N$5:$N$11,$O$5:$O$11)</f>
        <v>Mar</v>
      </c>
      <c r="K10972" t="str">
        <f>_xlfn.XLOOKUP(Table6[[#This Row],[Loan Date]],$Q$5:$Q$152,$R$5:$R$152)</f>
        <v>Wednesday</v>
      </c>
      <c r="L10972" t="str">
        <f>_xlfn.XLOOKUP(Table6[[#This Row],[Loan Date]],$Q$5:$Q$152,$S$5:$S$152)</f>
        <v>Week 10</v>
      </c>
    </row>
    <row r="10973" spans="1:12" x14ac:dyDescent="0.2">
      <c r="A10973" s="1">
        <v>45000</v>
      </c>
      <c r="B10973" t="s">
        <v>7</v>
      </c>
      <c r="C10973" s="1">
        <v>45000</v>
      </c>
      <c r="D10973" t="s">
        <v>171</v>
      </c>
      <c r="E10973" t="s">
        <v>23</v>
      </c>
      <c r="F10973" t="s">
        <v>23</v>
      </c>
      <c r="G10973" t="s">
        <v>20</v>
      </c>
      <c r="H10973" t="s">
        <v>0</v>
      </c>
      <c r="I10973">
        <f>MONTH(Table6[[#This Row],[Loan Date]])</f>
        <v>3</v>
      </c>
      <c r="J10973" t="str">
        <f>_xlfn.XLOOKUP(Table6[[#This Row],[Numeric Month]],$N$5:$N$11,$O$5:$O$11)</f>
        <v>Mar</v>
      </c>
      <c r="K10973" t="str">
        <f>_xlfn.XLOOKUP(Table6[[#This Row],[Loan Date]],$Q$5:$Q$152,$R$5:$R$152)</f>
        <v>Wednesday</v>
      </c>
      <c r="L10973" t="str">
        <f>_xlfn.XLOOKUP(Table6[[#This Row],[Loan Date]],$Q$5:$Q$152,$S$5:$S$152)</f>
        <v>Week 10</v>
      </c>
    </row>
    <row r="10974" spans="1:12" x14ac:dyDescent="0.2">
      <c r="A10974" s="1">
        <v>45000</v>
      </c>
      <c r="B10974" t="s">
        <v>107</v>
      </c>
      <c r="C10974" s="1">
        <v>45007</v>
      </c>
      <c r="D10974" t="s">
        <v>102</v>
      </c>
      <c r="E10974" t="s">
        <v>52</v>
      </c>
      <c r="F10974" t="s">
        <v>51</v>
      </c>
      <c r="G10974" t="s">
        <v>1</v>
      </c>
      <c r="H10974" t="s">
        <v>0</v>
      </c>
      <c r="I10974">
        <f>MONTH(Table6[[#This Row],[Loan Date]])</f>
        <v>3</v>
      </c>
      <c r="J10974" t="str">
        <f>_xlfn.XLOOKUP(Table6[[#This Row],[Numeric Month]],$N$5:$N$11,$O$5:$O$11)</f>
        <v>Mar</v>
      </c>
      <c r="K10974" t="str">
        <f>_xlfn.XLOOKUP(Table6[[#This Row],[Loan Date]],$Q$5:$Q$152,$R$5:$R$152)</f>
        <v>Wednesday</v>
      </c>
      <c r="L10974" t="str">
        <f>_xlfn.XLOOKUP(Table6[[#This Row],[Loan Date]],$Q$5:$Q$152,$S$5:$S$152)</f>
        <v>Week 10</v>
      </c>
    </row>
    <row r="10975" spans="1:12" x14ac:dyDescent="0.2">
      <c r="A10975" s="1">
        <v>45000</v>
      </c>
      <c r="B10975" t="s">
        <v>7</v>
      </c>
      <c r="C10975" s="1">
        <v>45007</v>
      </c>
      <c r="D10975" t="s">
        <v>206</v>
      </c>
      <c r="E10975" t="s">
        <v>15</v>
      </c>
      <c r="F10975" t="s">
        <v>14</v>
      </c>
      <c r="G10975" t="s">
        <v>1</v>
      </c>
      <c r="H10975" t="s">
        <v>0</v>
      </c>
      <c r="I10975">
        <f>MONTH(Table6[[#This Row],[Loan Date]])</f>
        <v>3</v>
      </c>
      <c r="J10975" t="str">
        <f>_xlfn.XLOOKUP(Table6[[#This Row],[Numeric Month]],$N$5:$N$11,$O$5:$O$11)</f>
        <v>Mar</v>
      </c>
      <c r="K10975" t="str">
        <f>_xlfn.XLOOKUP(Table6[[#This Row],[Loan Date]],$Q$5:$Q$152,$R$5:$R$152)</f>
        <v>Wednesday</v>
      </c>
      <c r="L10975" t="str">
        <f>_xlfn.XLOOKUP(Table6[[#This Row],[Loan Date]],$Q$5:$Q$152,$S$5:$S$152)</f>
        <v>Week 10</v>
      </c>
    </row>
    <row r="10976" spans="1:12" x14ac:dyDescent="0.2">
      <c r="A10976" s="1">
        <v>45000</v>
      </c>
      <c r="B10976" t="s">
        <v>7</v>
      </c>
      <c r="C10976" s="1">
        <v>45007</v>
      </c>
      <c r="D10976" t="s">
        <v>202</v>
      </c>
      <c r="E10976" t="s">
        <v>9</v>
      </c>
      <c r="F10976" t="s">
        <v>8</v>
      </c>
      <c r="G10976" t="s">
        <v>1</v>
      </c>
      <c r="H10976" t="s">
        <v>0</v>
      </c>
      <c r="I10976">
        <f>MONTH(Table6[[#This Row],[Loan Date]])</f>
        <v>3</v>
      </c>
      <c r="J10976" t="str">
        <f>_xlfn.XLOOKUP(Table6[[#This Row],[Numeric Month]],$N$5:$N$11,$O$5:$O$11)</f>
        <v>Mar</v>
      </c>
      <c r="K10976" t="str">
        <f>_xlfn.XLOOKUP(Table6[[#This Row],[Loan Date]],$Q$5:$Q$152,$R$5:$R$152)</f>
        <v>Wednesday</v>
      </c>
      <c r="L10976" t="str">
        <f>_xlfn.XLOOKUP(Table6[[#This Row],[Loan Date]],$Q$5:$Q$152,$S$5:$S$152)</f>
        <v>Week 10</v>
      </c>
    </row>
    <row r="10977" spans="1:12" x14ac:dyDescent="0.2">
      <c r="A10977" s="1">
        <v>45000</v>
      </c>
      <c r="B10977" t="s">
        <v>7</v>
      </c>
      <c r="C10977" s="1">
        <v>45014</v>
      </c>
      <c r="D10977" t="s">
        <v>451</v>
      </c>
      <c r="E10977" t="s">
        <v>15</v>
      </c>
      <c r="F10977" t="s">
        <v>14</v>
      </c>
      <c r="G10977" t="s">
        <v>1</v>
      </c>
      <c r="H10977" t="s">
        <v>0</v>
      </c>
      <c r="I10977">
        <f>MONTH(Table6[[#This Row],[Loan Date]])</f>
        <v>3</v>
      </c>
      <c r="J10977" t="str">
        <f>_xlfn.XLOOKUP(Table6[[#This Row],[Numeric Month]],$N$5:$N$11,$O$5:$O$11)</f>
        <v>Mar</v>
      </c>
      <c r="K10977" t="str">
        <f>_xlfn.XLOOKUP(Table6[[#This Row],[Loan Date]],$Q$5:$Q$152,$R$5:$R$152)</f>
        <v>Wednesday</v>
      </c>
      <c r="L10977" t="str">
        <f>_xlfn.XLOOKUP(Table6[[#This Row],[Loan Date]],$Q$5:$Q$152,$S$5:$S$152)</f>
        <v>Week 10</v>
      </c>
    </row>
    <row r="10978" spans="1:12" x14ac:dyDescent="0.2">
      <c r="A10978" s="1">
        <v>45000</v>
      </c>
      <c r="B10978" t="s">
        <v>7</v>
      </c>
      <c r="C10978" s="1">
        <v>45000</v>
      </c>
      <c r="D10978" t="s">
        <v>115</v>
      </c>
      <c r="E10978" t="s">
        <v>23</v>
      </c>
      <c r="F10978" t="s">
        <v>23</v>
      </c>
      <c r="G10978" t="s">
        <v>20</v>
      </c>
      <c r="H10978" t="s">
        <v>0</v>
      </c>
      <c r="I10978">
        <f>MONTH(Table6[[#This Row],[Loan Date]])</f>
        <v>3</v>
      </c>
      <c r="J10978" t="str">
        <f>_xlfn.XLOOKUP(Table6[[#This Row],[Numeric Month]],$N$5:$N$11,$O$5:$O$11)</f>
        <v>Mar</v>
      </c>
      <c r="K10978" t="str">
        <f>_xlfn.XLOOKUP(Table6[[#This Row],[Loan Date]],$Q$5:$Q$152,$R$5:$R$152)</f>
        <v>Wednesday</v>
      </c>
      <c r="L10978" t="str">
        <f>_xlfn.XLOOKUP(Table6[[#This Row],[Loan Date]],$Q$5:$Q$152,$S$5:$S$152)</f>
        <v>Week 10</v>
      </c>
    </row>
    <row r="10979" spans="1:12" x14ac:dyDescent="0.2">
      <c r="A10979" s="1">
        <v>45000</v>
      </c>
      <c r="B10979" t="s">
        <v>5</v>
      </c>
      <c r="C10979" s="1">
        <v>45007</v>
      </c>
      <c r="D10979" t="s">
        <v>450</v>
      </c>
      <c r="E10979" t="s">
        <v>52</v>
      </c>
      <c r="F10979" t="s">
        <v>51</v>
      </c>
      <c r="G10979" t="s">
        <v>1</v>
      </c>
      <c r="H10979" t="s">
        <v>0</v>
      </c>
      <c r="I10979">
        <f>MONTH(Table6[[#This Row],[Loan Date]])</f>
        <v>3</v>
      </c>
      <c r="J10979" t="str">
        <f>_xlfn.XLOOKUP(Table6[[#This Row],[Numeric Month]],$N$5:$N$11,$O$5:$O$11)</f>
        <v>Mar</v>
      </c>
      <c r="K10979" t="str">
        <f>_xlfn.XLOOKUP(Table6[[#This Row],[Loan Date]],$Q$5:$Q$152,$R$5:$R$152)</f>
        <v>Wednesday</v>
      </c>
      <c r="L10979" t="str">
        <f>_xlfn.XLOOKUP(Table6[[#This Row],[Loan Date]],$Q$5:$Q$152,$S$5:$S$152)</f>
        <v>Week 10</v>
      </c>
    </row>
    <row r="10980" spans="1:12" x14ac:dyDescent="0.2">
      <c r="A10980" s="1">
        <v>45000</v>
      </c>
      <c r="B10980" t="s">
        <v>7</v>
      </c>
      <c r="C10980" s="1">
        <v>45000</v>
      </c>
      <c r="D10980" t="s">
        <v>129</v>
      </c>
      <c r="E10980" t="s">
        <v>37</v>
      </c>
      <c r="F10980" t="s">
        <v>37</v>
      </c>
      <c r="G10980" t="s">
        <v>20</v>
      </c>
      <c r="H10980" t="s">
        <v>0</v>
      </c>
      <c r="I10980">
        <f>MONTH(Table6[[#This Row],[Loan Date]])</f>
        <v>3</v>
      </c>
      <c r="J10980" t="str">
        <f>_xlfn.XLOOKUP(Table6[[#This Row],[Numeric Month]],$N$5:$N$11,$O$5:$O$11)</f>
        <v>Mar</v>
      </c>
      <c r="K10980" t="str">
        <f>_xlfn.XLOOKUP(Table6[[#This Row],[Loan Date]],$Q$5:$Q$152,$R$5:$R$152)</f>
        <v>Wednesday</v>
      </c>
      <c r="L10980" t="str">
        <f>_xlfn.XLOOKUP(Table6[[#This Row],[Loan Date]],$Q$5:$Q$152,$S$5:$S$152)</f>
        <v>Week 10</v>
      </c>
    </row>
    <row r="10981" spans="1:12" x14ac:dyDescent="0.2">
      <c r="A10981" s="1">
        <v>45000</v>
      </c>
      <c r="B10981" t="s">
        <v>5</v>
      </c>
      <c r="C10981" s="1">
        <v>45000</v>
      </c>
      <c r="D10981" t="s">
        <v>103</v>
      </c>
      <c r="E10981" t="s">
        <v>23</v>
      </c>
      <c r="F10981" t="s">
        <v>23</v>
      </c>
      <c r="G10981" t="s">
        <v>20</v>
      </c>
      <c r="H10981" t="s">
        <v>0</v>
      </c>
      <c r="I10981">
        <f>MONTH(Table6[[#This Row],[Loan Date]])</f>
        <v>3</v>
      </c>
      <c r="J10981" t="str">
        <f>_xlfn.XLOOKUP(Table6[[#This Row],[Numeric Month]],$N$5:$N$11,$O$5:$O$11)</f>
        <v>Mar</v>
      </c>
      <c r="K10981" t="str">
        <f>_xlfn.XLOOKUP(Table6[[#This Row],[Loan Date]],$Q$5:$Q$152,$R$5:$R$152)</f>
        <v>Wednesday</v>
      </c>
      <c r="L10981" t="str">
        <f>_xlfn.XLOOKUP(Table6[[#This Row],[Loan Date]],$Q$5:$Q$152,$S$5:$S$152)</f>
        <v>Week 10</v>
      </c>
    </row>
    <row r="10982" spans="1:12" x14ac:dyDescent="0.2">
      <c r="A10982" s="1">
        <v>45000</v>
      </c>
      <c r="B10982" t="s">
        <v>5</v>
      </c>
      <c r="C10982" s="1">
        <v>45000</v>
      </c>
      <c r="D10982" t="s">
        <v>214</v>
      </c>
      <c r="E10982" t="s">
        <v>23</v>
      </c>
      <c r="F10982" t="s">
        <v>23</v>
      </c>
      <c r="G10982" t="s">
        <v>20</v>
      </c>
      <c r="H10982" t="s">
        <v>0</v>
      </c>
      <c r="I10982">
        <f>MONTH(Table6[[#This Row],[Loan Date]])</f>
        <v>3</v>
      </c>
      <c r="J10982" t="str">
        <f>_xlfn.XLOOKUP(Table6[[#This Row],[Numeric Month]],$N$5:$N$11,$O$5:$O$11)</f>
        <v>Mar</v>
      </c>
      <c r="K10982" t="str">
        <f>_xlfn.XLOOKUP(Table6[[#This Row],[Loan Date]],$Q$5:$Q$152,$R$5:$R$152)</f>
        <v>Wednesday</v>
      </c>
      <c r="L10982" t="str">
        <f>_xlfn.XLOOKUP(Table6[[#This Row],[Loan Date]],$Q$5:$Q$152,$S$5:$S$152)</f>
        <v>Week 10</v>
      </c>
    </row>
    <row r="10983" spans="1:12" x14ac:dyDescent="0.2">
      <c r="A10983" s="1">
        <v>45000</v>
      </c>
      <c r="B10983" t="s">
        <v>5</v>
      </c>
      <c r="C10983" s="1">
        <v>45000</v>
      </c>
      <c r="D10983" t="s">
        <v>380</v>
      </c>
      <c r="E10983" t="s">
        <v>21</v>
      </c>
      <c r="F10983" t="s">
        <v>21</v>
      </c>
      <c r="G10983" t="s">
        <v>20</v>
      </c>
      <c r="H10983" t="s">
        <v>0</v>
      </c>
      <c r="I10983">
        <f>MONTH(Table6[[#This Row],[Loan Date]])</f>
        <v>3</v>
      </c>
      <c r="J10983" t="str">
        <f>_xlfn.XLOOKUP(Table6[[#This Row],[Numeric Month]],$N$5:$N$11,$O$5:$O$11)</f>
        <v>Mar</v>
      </c>
      <c r="K10983" t="str">
        <f>_xlfn.XLOOKUP(Table6[[#This Row],[Loan Date]],$Q$5:$Q$152,$R$5:$R$152)</f>
        <v>Wednesday</v>
      </c>
      <c r="L10983" t="str">
        <f>_xlfn.XLOOKUP(Table6[[#This Row],[Loan Date]],$Q$5:$Q$152,$S$5:$S$152)</f>
        <v>Week 10</v>
      </c>
    </row>
    <row r="10984" spans="1:12" x14ac:dyDescent="0.2">
      <c r="A10984" s="1">
        <v>45000</v>
      </c>
      <c r="B10984" t="s">
        <v>7</v>
      </c>
      <c r="C10984" s="1">
        <v>45014</v>
      </c>
      <c r="D10984" t="s">
        <v>18</v>
      </c>
      <c r="E10984" t="s">
        <v>15</v>
      </c>
      <c r="F10984" t="s">
        <v>14</v>
      </c>
      <c r="G10984" t="s">
        <v>1</v>
      </c>
      <c r="H10984" t="s">
        <v>0</v>
      </c>
      <c r="I10984">
        <f>MONTH(Table6[[#This Row],[Loan Date]])</f>
        <v>3</v>
      </c>
      <c r="J10984" t="str">
        <f>_xlfn.XLOOKUP(Table6[[#This Row],[Numeric Month]],$N$5:$N$11,$O$5:$O$11)</f>
        <v>Mar</v>
      </c>
      <c r="K10984" t="str">
        <f>_xlfn.XLOOKUP(Table6[[#This Row],[Loan Date]],$Q$5:$Q$152,$R$5:$R$152)</f>
        <v>Wednesday</v>
      </c>
      <c r="L10984" t="str">
        <f>_xlfn.XLOOKUP(Table6[[#This Row],[Loan Date]],$Q$5:$Q$152,$S$5:$S$152)</f>
        <v>Week 10</v>
      </c>
    </row>
    <row r="10985" spans="1:12" x14ac:dyDescent="0.2">
      <c r="A10985" s="1">
        <v>45000</v>
      </c>
      <c r="B10985" t="s">
        <v>5</v>
      </c>
      <c r="C10985" s="1">
        <v>45000</v>
      </c>
      <c r="D10985" t="s">
        <v>428</v>
      </c>
      <c r="E10985" t="s">
        <v>37</v>
      </c>
      <c r="F10985" t="s">
        <v>37</v>
      </c>
      <c r="G10985" t="s">
        <v>20</v>
      </c>
      <c r="H10985" t="s">
        <v>0</v>
      </c>
      <c r="I10985">
        <f>MONTH(Table6[[#This Row],[Loan Date]])</f>
        <v>3</v>
      </c>
      <c r="J10985" t="str">
        <f>_xlfn.XLOOKUP(Table6[[#This Row],[Numeric Month]],$N$5:$N$11,$O$5:$O$11)</f>
        <v>Mar</v>
      </c>
      <c r="K10985" t="str">
        <f>_xlfn.XLOOKUP(Table6[[#This Row],[Loan Date]],$Q$5:$Q$152,$R$5:$R$152)</f>
        <v>Wednesday</v>
      </c>
      <c r="L10985" t="str">
        <f>_xlfn.XLOOKUP(Table6[[#This Row],[Loan Date]],$Q$5:$Q$152,$S$5:$S$152)</f>
        <v>Week 10</v>
      </c>
    </row>
    <row r="10986" spans="1:12" x14ac:dyDescent="0.2">
      <c r="A10986" s="1">
        <v>45000</v>
      </c>
      <c r="B10986" t="s">
        <v>5</v>
      </c>
      <c r="C10986" s="1">
        <v>45000</v>
      </c>
      <c r="D10986" t="s">
        <v>62</v>
      </c>
      <c r="E10986" t="s">
        <v>41</v>
      </c>
      <c r="F10986" t="s">
        <v>40</v>
      </c>
      <c r="G10986" t="s">
        <v>39</v>
      </c>
      <c r="H10986" t="s">
        <v>0</v>
      </c>
      <c r="I10986">
        <f>MONTH(Table6[[#This Row],[Loan Date]])</f>
        <v>3</v>
      </c>
      <c r="J10986" t="str">
        <f>_xlfn.XLOOKUP(Table6[[#This Row],[Numeric Month]],$N$5:$N$11,$O$5:$O$11)</f>
        <v>Mar</v>
      </c>
      <c r="K10986" t="str">
        <f>_xlfn.XLOOKUP(Table6[[#This Row],[Loan Date]],$Q$5:$Q$152,$R$5:$R$152)</f>
        <v>Wednesday</v>
      </c>
      <c r="L10986" t="str">
        <f>_xlfn.XLOOKUP(Table6[[#This Row],[Loan Date]],$Q$5:$Q$152,$S$5:$S$152)</f>
        <v>Week 10</v>
      </c>
    </row>
    <row r="10987" spans="1:12" x14ac:dyDescent="0.2">
      <c r="A10987" s="1">
        <v>45000</v>
      </c>
      <c r="B10987" t="s">
        <v>7</v>
      </c>
      <c r="C10987" s="1">
        <v>45000</v>
      </c>
      <c r="D10987" t="s">
        <v>29</v>
      </c>
      <c r="E10987" t="s">
        <v>23</v>
      </c>
      <c r="F10987" t="s">
        <v>23</v>
      </c>
      <c r="G10987" t="s">
        <v>20</v>
      </c>
      <c r="H10987" t="s">
        <v>0</v>
      </c>
      <c r="I10987">
        <f>MONTH(Table6[[#This Row],[Loan Date]])</f>
        <v>3</v>
      </c>
      <c r="J10987" t="str">
        <f>_xlfn.XLOOKUP(Table6[[#This Row],[Numeric Month]],$N$5:$N$11,$O$5:$O$11)</f>
        <v>Mar</v>
      </c>
      <c r="K10987" t="str">
        <f>_xlfn.XLOOKUP(Table6[[#This Row],[Loan Date]],$Q$5:$Q$152,$R$5:$R$152)</f>
        <v>Wednesday</v>
      </c>
      <c r="L10987" t="str">
        <f>_xlfn.XLOOKUP(Table6[[#This Row],[Loan Date]],$Q$5:$Q$152,$S$5:$S$152)</f>
        <v>Week 10</v>
      </c>
    </row>
    <row r="10988" spans="1:12" x14ac:dyDescent="0.2">
      <c r="A10988" s="1">
        <v>45000</v>
      </c>
      <c r="B10988" t="s">
        <v>7</v>
      </c>
      <c r="C10988" s="1">
        <v>45000</v>
      </c>
      <c r="D10988" t="s">
        <v>119</v>
      </c>
      <c r="E10988" t="s">
        <v>21</v>
      </c>
      <c r="F10988" t="s">
        <v>21</v>
      </c>
      <c r="G10988" t="s">
        <v>20</v>
      </c>
      <c r="H10988" t="s">
        <v>0</v>
      </c>
      <c r="I10988">
        <f>MONTH(Table6[[#This Row],[Loan Date]])</f>
        <v>3</v>
      </c>
      <c r="J10988" t="str">
        <f>_xlfn.XLOOKUP(Table6[[#This Row],[Numeric Month]],$N$5:$N$11,$O$5:$O$11)</f>
        <v>Mar</v>
      </c>
      <c r="K10988" t="str">
        <f>_xlfn.XLOOKUP(Table6[[#This Row],[Loan Date]],$Q$5:$Q$152,$R$5:$R$152)</f>
        <v>Wednesday</v>
      </c>
      <c r="L10988" t="str">
        <f>_xlfn.XLOOKUP(Table6[[#This Row],[Loan Date]],$Q$5:$Q$152,$S$5:$S$152)</f>
        <v>Week 10</v>
      </c>
    </row>
    <row r="10989" spans="1:12" x14ac:dyDescent="0.2">
      <c r="A10989" s="1">
        <v>45000</v>
      </c>
      <c r="B10989" t="s">
        <v>7</v>
      </c>
      <c r="C10989" s="1">
        <v>45000</v>
      </c>
      <c r="D10989" t="s">
        <v>302</v>
      </c>
      <c r="E10989" t="s">
        <v>23</v>
      </c>
      <c r="F10989" t="s">
        <v>23</v>
      </c>
      <c r="G10989" t="s">
        <v>20</v>
      </c>
      <c r="H10989" t="s">
        <v>0</v>
      </c>
      <c r="I10989">
        <f>MONTH(Table6[[#This Row],[Loan Date]])</f>
        <v>3</v>
      </c>
      <c r="J10989" t="str">
        <f>_xlfn.XLOOKUP(Table6[[#This Row],[Numeric Month]],$N$5:$N$11,$O$5:$O$11)</f>
        <v>Mar</v>
      </c>
      <c r="K10989" t="str">
        <f>_xlfn.XLOOKUP(Table6[[#This Row],[Loan Date]],$Q$5:$Q$152,$R$5:$R$152)</f>
        <v>Wednesday</v>
      </c>
      <c r="L10989" t="str">
        <f>_xlfn.XLOOKUP(Table6[[#This Row],[Loan Date]],$Q$5:$Q$152,$S$5:$S$152)</f>
        <v>Week 10</v>
      </c>
    </row>
    <row r="10990" spans="1:12" x14ac:dyDescent="0.2">
      <c r="A10990" s="1">
        <v>45000</v>
      </c>
      <c r="B10990" t="s">
        <v>7</v>
      </c>
      <c r="C10990" s="1">
        <v>45000</v>
      </c>
      <c r="D10990" t="s">
        <v>400</v>
      </c>
      <c r="E10990" t="s">
        <v>21</v>
      </c>
      <c r="F10990" t="s">
        <v>21</v>
      </c>
      <c r="G10990" t="s">
        <v>20</v>
      </c>
      <c r="H10990" t="s">
        <v>0</v>
      </c>
      <c r="I10990">
        <f>MONTH(Table6[[#This Row],[Loan Date]])</f>
        <v>3</v>
      </c>
      <c r="J10990" t="str">
        <f>_xlfn.XLOOKUP(Table6[[#This Row],[Numeric Month]],$N$5:$N$11,$O$5:$O$11)</f>
        <v>Mar</v>
      </c>
      <c r="K10990" t="str">
        <f>_xlfn.XLOOKUP(Table6[[#This Row],[Loan Date]],$Q$5:$Q$152,$R$5:$R$152)</f>
        <v>Wednesday</v>
      </c>
      <c r="L10990" t="str">
        <f>_xlfn.XLOOKUP(Table6[[#This Row],[Loan Date]],$Q$5:$Q$152,$S$5:$S$152)</f>
        <v>Week 10</v>
      </c>
    </row>
    <row r="10991" spans="1:12" x14ac:dyDescent="0.2">
      <c r="A10991" s="1">
        <v>45000</v>
      </c>
      <c r="B10991" t="s">
        <v>5</v>
      </c>
      <c r="C10991" s="1">
        <v>45000</v>
      </c>
      <c r="D10991" t="s">
        <v>258</v>
      </c>
      <c r="E10991" t="s">
        <v>21</v>
      </c>
      <c r="F10991" t="s">
        <v>21</v>
      </c>
      <c r="G10991" t="s">
        <v>20</v>
      </c>
      <c r="H10991" t="s">
        <v>0</v>
      </c>
      <c r="I10991">
        <f>MONTH(Table6[[#This Row],[Loan Date]])</f>
        <v>3</v>
      </c>
      <c r="J10991" t="str">
        <f>_xlfn.XLOOKUP(Table6[[#This Row],[Numeric Month]],$N$5:$N$11,$O$5:$O$11)</f>
        <v>Mar</v>
      </c>
      <c r="K10991" t="str">
        <f>_xlfn.XLOOKUP(Table6[[#This Row],[Loan Date]],$Q$5:$Q$152,$R$5:$R$152)</f>
        <v>Wednesday</v>
      </c>
      <c r="L10991" t="str">
        <f>_xlfn.XLOOKUP(Table6[[#This Row],[Loan Date]],$Q$5:$Q$152,$S$5:$S$152)</f>
        <v>Week 10</v>
      </c>
    </row>
    <row r="10992" spans="1:12" x14ac:dyDescent="0.2">
      <c r="A10992" s="1">
        <v>45000</v>
      </c>
      <c r="B10992" t="s">
        <v>5</v>
      </c>
      <c r="C10992" s="1">
        <v>45000</v>
      </c>
      <c r="D10992" t="s">
        <v>241</v>
      </c>
      <c r="E10992" t="s">
        <v>23</v>
      </c>
      <c r="F10992" t="s">
        <v>23</v>
      </c>
      <c r="G10992" t="s">
        <v>20</v>
      </c>
      <c r="H10992" t="s">
        <v>0</v>
      </c>
      <c r="I10992">
        <f>MONTH(Table6[[#This Row],[Loan Date]])</f>
        <v>3</v>
      </c>
      <c r="J10992" t="str">
        <f>_xlfn.XLOOKUP(Table6[[#This Row],[Numeric Month]],$N$5:$N$11,$O$5:$O$11)</f>
        <v>Mar</v>
      </c>
      <c r="K10992" t="str">
        <f>_xlfn.XLOOKUP(Table6[[#This Row],[Loan Date]],$Q$5:$Q$152,$R$5:$R$152)</f>
        <v>Wednesday</v>
      </c>
      <c r="L10992" t="str">
        <f>_xlfn.XLOOKUP(Table6[[#This Row],[Loan Date]],$Q$5:$Q$152,$S$5:$S$152)</f>
        <v>Week 10</v>
      </c>
    </row>
    <row r="10993" spans="1:12" x14ac:dyDescent="0.2">
      <c r="A10993" s="1">
        <v>45000</v>
      </c>
      <c r="B10993" t="s">
        <v>5</v>
      </c>
      <c r="C10993" s="1">
        <v>45000</v>
      </c>
      <c r="D10993" t="s">
        <v>251</v>
      </c>
      <c r="E10993" t="s">
        <v>21</v>
      </c>
      <c r="F10993" t="s">
        <v>21</v>
      </c>
      <c r="G10993" t="s">
        <v>20</v>
      </c>
      <c r="H10993" t="s">
        <v>0</v>
      </c>
      <c r="I10993">
        <f>MONTH(Table6[[#This Row],[Loan Date]])</f>
        <v>3</v>
      </c>
      <c r="J10993" t="str">
        <f>_xlfn.XLOOKUP(Table6[[#This Row],[Numeric Month]],$N$5:$N$11,$O$5:$O$11)</f>
        <v>Mar</v>
      </c>
      <c r="K10993" t="str">
        <f>_xlfn.XLOOKUP(Table6[[#This Row],[Loan Date]],$Q$5:$Q$152,$R$5:$R$152)</f>
        <v>Wednesday</v>
      </c>
      <c r="L10993" t="str">
        <f>_xlfn.XLOOKUP(Table6[[#This Row],[Loan Date]],$Q$5:$Q$152,$S$5:$S$152)</f>
        <v>Week 10</v>
      </c>
    </row>
    <row r="10994" spans="1:12" x14ac:dyDescent="0.2">
      <c r="A10994" s="1">
        <v>45000</v>
      </c>
      <c r="B10994" t="s">
        <v>5</v>
      </c>
      <c r="C10994" s="1">
        <v>45000</v>
      </c>
      <c r="D10994" t="s">
        <v>30</v>
      </c>
      <c r="E10994" t="s">
        <v>23</v>
      </c>
      <c r="F10994" t="s">
        <v>23</v>
      </c>
      <c r="G10994" t="s">
        <v>20</v>
      </c>
      <c r="H10994" t="s">
        <v>0</v>
      </c>
      <c r="I10994">
        <f>MONTH(Table6[[#This Row],[Loan Date]])</f>
        <v>3</v>
      </c>
      <c r="J10994" t="str">
        <f>_xlfn.XLOOKUP(Table6[[#This Row],[Numeric Month]],$N$5:$N$11,$O$5:$O$11)</f>
        <v>Mar</v>
      </c>
      <c r="K10994" t="str">
        <f>_xlfn.XLOOKUP(Table6[[#This Row],[Loan Date]],$Q$5:$Q$152,$R$5:$R$152)</f>
        <v>Wednesday</v>
      </c>
      <c r="L10994" t="str">
        <f>_xlfn.XLOOKUP(Table6[[#This Row],[Loan Date]],$Q$5:$Q$152,$S$5:$S$152)</f>
        <v>Week 10</v>
      </c>
    </row>
    <row r="10995" spans="1:12" x14ac:dyDescent="0.2">
      <c r="A10995" s="1">
        <v>45000</v>
      </c>
      <c r="B10995" t="s">
        <v>7</v>
      </c>
      <c r="C10995" s="1">
        <v>45000</v>
      </c>
      <c r="D10995" t="s">
        <v>152</v>
      </c>
      <c r="E10995" t="s">
        <v>37</v>
      </c>
      <c r="F10995" t="s">
        <v>37</v>
      </c>
      <c r="G10995" t="s">
        <v>20</v>
      </c>
      <c r="H10995" t="s">
        <v>0</v>
      </c>
      <c r="I10995">
        <f>MONTH(Table6[[#This Row],[Loan Date]])</f>
        <v>3</v>
      </c>
      <c r="J10995" t="str">
        <f>_xlfn.XLOOKUP(Table6[[#This Row],[Numeric Month]],$N$5:$N$11,$O$5:$O$11)</f>
        <v>Mar</v>
      </c>
      <c r="K10995" t="str">
        <f>_xlfn.XLOOKUP(Table6[[#This Row],[Loan Date]],$Q$5:$Q$152,$R$5:$R$152)</f>
        <v>Wednesday</v>
      </c>
      <c r="L10995" t="str">
        <f>_xlfn.XLOOKUP(Table6[[#This Row],[Loan Date]],$Q$5:$Q$152,$S$5:$S$152)</f>
        <v>Week 10</v>
      </c>
    </row>
    <row r="10996" spans="1:12" x14ac:dyDescent="0.2">
      <c r="A10996" s="1">
        <v>45000</v>
      </c>
      <c r="B10996" t="s">
        <v>107</v>
      </c>
      <c r="C10996" s="1">
        <v>45007</v>
      </c>
      <c r="D10996" t="s">
        <v>449</v>
      </c>
      <c r="E10996" t="s">
        <v>52</v>
      </c>
      <c r="F10996" t="s">
        <v>51</v>
      </c>
      <c r="G10996" t="s">
        <v>1</v>
      </c>
      <c r="H10996" t="s">
        <v>0</v>
      </c>
      <c r="I10996">
        <f>MONTH(Table6[[#This Row],[Loan Date]])</f>
        <v>3</v>
      </c>
      <c r="J10996" t="str">
        <f>_xlfn.XLOOKUP(Table6[[#This Row],[Numeric Month]],$N$5:$N$11,$O$5:$O$11)</f>
        <v>Mar</v>
      </c>
      <c r="K10996" t="str">
        <f>_xlfn.XLOOKUP(Table6[[#This Row],[Loan Date]],$Q$5:$Q$152,$R$5:$R$152)</f>
        <v>Wednesday</v>
      </c>
      <c r="L10996" t="str">
        <f>_xlfn.XLOOKUP(Table6[[#This Row],[Loan Date]],$Q$5:$Q$152,$S$5:$S$152)</f>
        <v>Week 10</v>
      </c>
    </row>
    <row r="10997" spans="1:12" x14ac:dyDescent="0.2">
      <c r="A10997" s="1">
        <v>45000</v>
      </c>
      <c r="B10997" t="s">
        <v>7</v>
      </c>
      <c r="C10997" s="1">
        <v>45000</v>
      </c>
      <c r="D10997" t="s">
        <v>384</v>
      </c>
      <c r="E10997" t="s">
        <v>23</v>
      </c>
      <c r="F10997" t="s">
        <v>23</v>
      </c>
      <c r="G10997" t="s">
        <v>20</v>
      </c>
      <c r="H10997" t="s">
        <v>0</v>
      </c>
      <c r="I10997">
        <f>MONTH(Table6[[#This Row],[Loan Date]])</f>
        <v>3</v>
      </c>
      <c r="J10997" t="str">
        <f>_xlfn.XLOOKUP(Table6[[#This Row],[Numeric Month]],$N$5:$N$11,$O$5:$O$11)</f>
        <v>Mar</v>
      </c>
      <c r="K10997" t="str">
        <f>_xlfn.XLOOKUP(Table6[[#This Row],[Loan Date]],$Q$5:$Q$152,$R$5:$R$152)</f>
        <v>Wednesday</v>
      </c>
      <c r="L10997" t="str">
        <f>_xlfn.XLOOKUP(Table6[[#This Row],[Loan Date]],$Q$5:$Q$152,$S$5:$S$152)</f>
        <v>Week 10</v>
      </c>
    </row>
    <row r="10998" spans="1:12" x14ac:dyDescent="0.2">
      <c r="A10998" s="1">
        <v>45000</v>
      </c>
      <c r="B10998" t="s">
        <v>7</v>
      </c>
      <c r="C10998" s="1">
        <v>45012</v>
      </c>
      <c r="D10998" t="s">
        <v>448</v>
      </c>
      <c r="E10998" t="s">
        <v>9</v>
      </c>
      <c r="F10998" t="s">
        <v>8</v>
      </c>
      <c r="G10998" t="s">
        <v>1</v>
      </c>
      <c r="H10998" t="s">
        <v>0</v>
      </c>
      <c r="I10998">
        <f>MONTH(Table6[[#This Row],[Loan Date]])</f>
        <v>3</v>
      </c>
      <c r="J10998" t="str">
        <f>_xlfn.XLOOKUP(Table6[[#This Row],[Numeric Month]],$N$5:$N$11,$O$5:$O$11)</f>
        <v>Mar</v>
      </c>
      <c r="K10998" t="str">
        <f>_xlfn.XLOOKUP(Table6[[#This Row],[Loan Date]],$Q$5:$Q$152,$R$5:$R$152)</f>
        <v>Wednesday</v>
      </c>
      <c r="L10998" t="str">
        <f>_xlfn.XLOOKUP(Table6[[#This Row],[Loan Date]],$Q$5:$Q$152,$S$5:$S$152)</f>
        <v>Week 10</v>
      </c>
    </row>
    <row r="10999" spans="1:12" x14ac:dyDescent="0.2">
      <c r="A10999" s="1">
        <v>45000</v>
      </c>
      <c r="B10999" t="s">
        <v>7</v>
      </c>
      <c r="C10999" s="1">
        <v>45014</v>
      </c>
      <c r="D10999" t="s">
        <v>447</v>
      </c>
      <c r="E10999" t="s">
        <v>9</v>
      </c>
      <c r="F10999" t="s">
        <v>8</v>
      </c>
      <c r="G10999" t="s">
        <v>1</v>
      </c>
      <c r="H10999" t="s">
        <v>0</v>
      </c>
      <c r="I10999">
        <f>MONTH(Table6[[#This Row],[Loan Date]])</f>
        <v>3</v>
      </c>
      <c r="J10999" t="str">
        <f>_xlfn.XLOOKUP(Table6[[#This Row],[Numeric Month]],$N$5:$N$11,$O$5:$O$11)</f>
        <v>Mar</v>
      </c>
      <c r="K10999" t="str">
        <f>_xlfn.XLOOKUP(Table6[[#This Row],[Loan Date]],$Q$5:$Q$152,$R$5:$R$152)</f>
        <v>Wednesday</v>
      </c>
      <c r="L10999" t="str">
        <f>_xlfn.XLOOKUP(Table6[[#This Row],[Loan Date]],$Q$5:$Q$152,$S$5:$S$152)</f>
        <v>Week 10</v>
      </c>
    </row>
    <row r="11000" spans="1:12" x14ac:dyDescent="0.2">
      <c r="A11000" s="1">
        <v>45000</v>
      </c>
      <c r="B11000" t="s">
        <v>7</v>
      </c>
      <c r="C11000" s="1">
        <v>45000</v>
      </c>
      <c r="D11000" t="s">
        <v>270</v>
      </c>
      <c r="E11000" t="s">
        <v>168</v>
      </c>
      <c r="F11000" t="s">
        <v>168</v>
      </c>
      <c r="G11000" t="s">
        <v>20</v>
      </c>
      <c r="H11000" t="s">
        <v>0</v>
      </c>
      <c r="I11000">
        <f>MONTH(Table6[[#This Row],[Loan Date]])</f>
        <v>3</v>
      </c>
      <c r="J11000" t="str">
        <f>_xlfn.XLOOKUP(Table6[[#This Row],[Numeric Month]],$N$5:$N$11,$O$5:$O$11)</f>
        <v>Mar</v>
      </c>
      <c r="K11000" t="str">
        <f>_xlfn.XLOOKUP(Table6[[#This Row],[Loan Date]],$Q$5:$Q$152,$R$5:$R$152)</f>
        <v>Wednesday</v>
      </c>
      <c r="L11000" t="str">
        <f>_xlfn.XLOOKUP(Table6[[#This Row],[Loan Date]],$Q$5:$Q$152,$S$5:$S$152)</f>
        <v>Week 10</v>
      </c>
    </row>
    <row r="11001" spans="1:12" x14ac:dyDescent="0.2">
      <c r="A11001" s="1">
        <v>45000</v>
      </c>
      <c r="B11001" t="s">
        <v>7</v>
      </c>
      <c r="C11001" s="1">
        <v>45014</v>
      </c>
      <c r="D11001" t="s">
        <v>446</v>
      </c>
      <c r="E11001" t="s">
        <v>9</v>
      </c>
      <c r="F11001" t="s">
        <v>8</v>
      </c>
      <c r="G11001" t="s">
        <v>1</v>
      </c>
      <c r="H11001" t="s">
        <v>0</v>
      </c>
      <c r="I11001">
        <f>MONTH(Table6[[#This Row],[Loan Date]])</f>
        <v>3</v>
      </c>
      <c r="J11001" t="str">
        <f>_xlfn.XLOOKUP(Table6[[#This Row],[Numeric Month]],$N$5:$N$11,$O$5:$O$11)</f>
        <v>Mar</v>
      </c>
      <c r="K11001" t="str">
        <f>_xlfn.XLOOKUP(Table6[[#This Row],[Loan Date]],$Q$5:$Q$152,$R$5:$R$152)</f>
        <v>Wednesday</v>
      </c>
      <c r="L11001" t="str">
        <f>_xlfn.XLOOKUP(Table6[[#This Row],[Loan Date]],$Q$5:$Q$152,$S$5:$S$152)</f>
        <v>Week 10</v>
      </c>
    </row>
    <row r="11002" spans="1:12" x14ac:dyDescent="0.2">
      <c r="A11002" s="1">
        <v>45000</v>
      </c>
      <c r="B11002" t="s">
        <v>5</v>
      </c>
      <c r="C11002" s="1">
        <v>45000</v>
      </c>
      <c r="D11002" t="s">
        <v>344</v>
      </c>
      <c r="E11002" t="s">
        <v>49</v>
      </c>
      <c r="F11002" t="s">
        <v>49</v>
      </c>
      <c r="G11002" t="s">
        <v>20</v>
      </c>
      <c r="H11002" t="s">
        <v>0</v>
      </c>
      <c r="I11002">
        <f>MONTH(Table6[[#This Row],[Loan Date]])</f>
        <v>3</v>
      </c>
      <c r="J11002" t="str">
        <f>_xlfn.XLOOKUP(Table6[[#This Row],[Numeric Month]],$N$5:$N$11,$O$5:$O$11)</f>
        <v>Mar</v>
      </c>
      <c r="K11002" t="str">
        <f>_xlfn.XLOOKUP(Table6[[#This Row],[Loan Date]],$Q$5:$Q$152,$R$5:$R$152)</f>
        <v>Wednesday</v>
      </c>
      <c r="L11002" t="str">
        <f>_xlfn.XLOOKUP(Table6[[#This Row],[Loan Date]],$Q$5:$Q$152,$S$5:$S$152)</f>
        <v>Week 10</v>
      </c>
    </row>
    <row r="11003" spans="1:12" x14ac:dyDescent="0.2">
      <c r="A11003" s="1">
        <v>45000</v>
      </c>
      <c r="B11003" t="s">
        <v>5</v>
      </c>
      <c r="C11003" s="1">
        <v>45000</v>
      </c>
      <c r="D11003" t="s">
        <v>440</v>
      </c>
      <c r="E11003" t="s">
        <v>49</v>
      </c>
      <c r="F11003" t="s">
        <v>49</v>
      </c>
      <c r="G11003" t="s">
        <v>20</v>
      </c>
      <c r="H11003" t="s">
        <v>0</v>
      </c>
      <c r="I11003">
        <f>MONTH(Table6[[#This Row],[Loan Date]])</f>
        <v>3</v>
      </c>
      <c r="J11003" t="str">
        <f>_xlfn.XLOOKUP(Table6[[#This Row],[Numeric Month]],$N$5:$N$11,$O$5:$O$11)</f>
        <v>Mar</v>
      </c>
      <c r="K11003" t="str">
        <f>_xlfn.XLOOKUP(Table6[[#This Row],[Loan Date]],$Q$5:$Q$152,$R$5:$R$152)</f>
        <v>Wednesday</v>
      </c>
      <c r="L11003" t="str">
        <f>_xlfn.XLOOKUP(Table6[[#This Row],[Loan Date]],$Q$5:$Q$152,$S$5:$S$152)</f>
        <v>Week 10</v>
      </c>
    </row>
    <row r="11004" spans="1:12" x14ac:dyDescent="0.2">
      <c r="A11004" s="1">
        <v>45000</v>
      </c>
      <c r="B11004" t="s">
        <v>107</v>
      </c>
      <c r="C11004" s="1">
        <v>45000</v>
      </c>
      <c r="D11004" t="s">
        <v>445</v>
      </c>
      <c r="E11004" t="s">
        <v>12</v>
      </c>
      <c r="F11004" t="s">
        <v>12</v>
      </c>
      <c r="G11004" t="s">
        <v>11</v>
      </c>
      <c r="H11004" t="s">
        <v>0</v>
      </c>
      <c r="I11004">
        <f>MONTH(Table6[[#This Row],[Loan Date]])</f>
        <v>3</v>
      </c>
      <c r="J11004" t="str">
        <f>_xlfn.XLOOKUP(Table6[[#This Row],[Numeric Month]],$N$5:$N$11,$O$5:$O$11)</f>
        <v>Mar</v>
      </c>
      <c r="K11004" t="str">
        <f>_xlfn.XLOOKUP(Table6[[#This Row],[Loan Date]],$Q$5:$Q$152,$R$5:$R$152)</f>
        <v>Wednesday</v>
      </c>
      <c r="L11004" t="str">
        <f>_xlfn.XLOOKUP(Table6[[#This Row],[Loan Date]],$Q$5:$Q$152,$S$5:$S$152)</f>
        <v>Week 10</v>
      </c>
    </row>
    <row r="11005" spans="1:12" x14ac:dyDescent="0.2">
      <c r="A11005" s="1">
        <v>45000</v>
      </c>
      <c r="B11005" t="s">
        <v>7</v>
      </c>
      <c r="C11005" s="1">
        <v>45000</v>
      </c>
      <c r="D11005" t="s">
        <v>286</v>
      </c>
      <c r="E11005" t="s">
        <v>12</v>
      </c>
      <c r="F11005" t="s">
        <v>12</v>
      </c>
      <c r="G11005" t="s">
        <v>11</v>
      </c>
      <c r="H11005" t="s">
        <v>0</v>
      </c>
      <c r="I11005">
        <f>MONTH(Table6[[#This Row],[Loan Date]])</f>
        <v>3</v>
      </c>
      <c r="J11005" t="str">
        <f>_xlfn.XLOOKUP(Table6[[#This Row],[Numeric Month]],$N$5:$N$11,$O$5:$O$11)</f>
        <v>Mar</v>
      </c>
      <c r="K11005" t="str">
        <f>_xlfn.XLOOKUP(Table6[[#This Row],[Loan Date]],$Q$5:$Q$152,$R$5:$R$152)</f>
        <v>Wednesday</v>
      </c>
      <c r="L11005" t="str">
        <f>_xlfn.XLOOKUP(Table6[[#This Row],[Loan Date]],$Q$5:$Q$152,$S$5:$S$152)</f>
        <v>Week 10</v>
      </c>
    </row>
    <row r="11006" spans="1:12" x14ac:dyDescent="0.2">
      <c r="A11006" s="1">
        <v>45000</v>
      </c>
      <c r="B11006" t="s">
        <v>7</v>
      </c>
      <c r="C11006" s="1">
        <v>45000</v>
      </c>
      <c r="D11006" t="s">
        <v>307</v>
      </c>
      <c r="E11006" t="s">
        <v>122</v>
      </c>
      <c r="F11006" t="s">
        <v>122</v>
      </c>
      <c r="G11006" t="s">
        <v>11</v>
      </c>
      <c r="H11006" t="s">
        <v>0</v>
      </c>
      <c r="I11006">
        <f>MONTH(Table6[[#This Row],[Loan Date]])</f>
        <v>3</v>
      </c>
      <c r="J11006" t="str">
        <f>_xlfn.XLOOKUP(Table6[[#This Row],[Numeric Month]],$N$5:$N$11,$O$5:$O$11)</f>
        <v>Mar</v>
      </c>
      <c r="K11006" t="str">
        <f>_xlfn.XLOOKUP(Table6[[#This Row],[Loan Date]],$Q$5:$Q$152,$R$5:$R$152)</f>
        <v>Wednesday</v>
      </c>
      <c r="L11006" t="str">
        <f>_xlfn.XLOOKUP(Table6[[#This Row],[Loan Date]],$Q$5:$Q$152,$S$5:$S$152)</f>
        <v>Week 10</v>
      </c>
    </row>
    <row r="11007" spans="1:12" x14ac:dyDescent="0.2">
      <c r="A11007" s="1">
        <v>45000</v>
      </c>
      <c r="B11007" t="s">
        <v>7</v>
      </c>
      <c r="C11007" s="1">
        <v>45000</v>
      </c>
      <c r="D11007" t="s">
        <v>152</v>
      </c>
      <c r="E11007" t="s">
        <v>37</v>
      </c>
      <c r="F11007" t="s">
        <v>37</v>
      </c>
      <c r="G11007" t="s">
        <v>20</v>
      </c>
      <c r="H11007" t="s">
        <v>0</v>
      </c>
      <c r="I11007">
        <f>MONTH(Table6[[#This Row],[Loan Date]])</f>
        <v>3</v>
      </c>
      <c r="J11007" t="str">
        <f>_xlfn.XLOOKUP(Table6[[#This Row],[Numeric Month]],$N$5:$N$11,$O$5:$O$11)</f>
        <v>Mar</v>
      </c>
      <c r="K11007" t="str">
        <f>_xlfn.XLOOKUP(Table6[[#This Row],[Loan Date]],$Q$5:$Q$152,$R$5:$R$152)</f>
        <v>Wednesday</v>
      </c>
      <c r="L11007" t="str">
        <f>_xlfn.XLOOKUP(Table6[[#This Row],[Loan Date]],$Q$5:$Q$152,$S$5:$S$152)</f>
        <v>Week 10</v>
      </c>
    </row>
    <row r="11008" spans="1:12" x14ac:dyDescent="0.2">
      <c r="A11008" s="1">
        <v>45000</v>
      </c>
      <c r="B11008" t="s">
        <v>5</v>
      </c>
      <c r="C11008" s="1">
        <v>45000</v>
      </c>
      <c r="D11008" t="s">
        <v>404</v>
      </c>
      <c r="E11008" t="s">
        <v>65</v>
      </c>
      <c r="F11008" t="s">
        <v>65</v>
      </c>
      <c r="G11008" t="s">
        <v>20</v>
      </c>
      <c r="H11008" t="s">
        <v>0</v>
      </c>
      <c r="I11008">
        <f>MONTH(Table6[[#This Row],[Loan Date]])</f>
        <v>3</v>
      </c>
      <c r="J11008" t="str">
        <f>_xlfn.XLOOKUP(Table6[[#This Row],[Numeric Month]],$N$5:$N$11,$O$5:$O$11)</f>
        <v>Mar</v>
      </c>
      <c r="K11008" t="str">
        <f>_xlfn.XLOOKUP(Table6[[#This Row],[Loan Date]],$Q$5:$Q$152,$R$5:$R$152)</f>
        <v>Wednesday</v>
      </c>
      <c r="L11008" t="str">
        <f>_xlfn.XLOOKUP(Table6[[#This Row],[Loan Date]],$Q$5:$Q$152,$S$5:$S$152)</f>
        <v>Week 10</v>
      </c>
    </row>
    <row r="11009" spans="1:12" x14ac:dyDescent="0.2">
      <c r="A11009" s="1">
        <v>45000</v>
      </c>
      <c r="B11009" t="s">
        <v>7</v>
      </c>
      <c r="C11009" s="1">
        <v>45000</v>
      </c>
      <c r="D11009" t="s">
        <v>262</v>
      </c>
      <c r="E11009" t="s">
        <v>162</v>
      </c>
      <c r="F11009" t="s">
        <v>162</v>
      </c>
      <c r="G11009" t="s">
        <v>11</v>
      </c>
      <c r="H11009" t="s">
        <v>0</v>
      </c>
      <c r="I11009">
        <f>MONTH(Table6[[#This Row],[Loan Date]])</f>
        <v>3</v>
      </c>
      <c r="J11009" t="str">
        <f>_xlfn.XLOOKUP(Table6[[#This Row],[Numeric Month]],$N$5:$N$11,$O$5:$O$11)</f>
        <v>Mar</v>
      </c>
      <c r="K11009" t="str">
        <f>_xlfn.XLOOKUP(Table6[[#This Row],[Loan Date]],$Q$5:$Q$152,$R$5:$R$152)</f>
        <v>Wednesday</v>
      </c>
      <c r="L11009" t="str">
        <f>_xlfn.XLOOKUP(Table6[[#This Row],[Loan Date]],$Q$5:$Q$152,$S$5:$S$152)</f>
        <v>Week 10</v>
      </c>
    </row>
    <row r="11010" spans="1:12" x14ac:dyDescent="0.2">
      <c r="A11010" s="1">
        <v>45000</v>
      </c>
      <c r="B11010" t="s">
        <v>7</v>
      </c>
      <c r="C11010" s="1">
        <v>45000</v>
      </c>
      <c r="D11010" t="s">
        <v>444</v>
      </c>
      <c r="E11010" t="s">
        <v>224</v>
      </c>
      <c r="F11010" t="s">
        <v>223</v>
      </c>
      <c r="G11010" t="s">
        <v>11</v>
      </c>
      <c r="H11010" t="s">
        <v>0</v>
      </c>
      <c r="I11010">
        <f>MONTH(Table6[[#This Row],[Loan Date]])</f>
        <v>3</v>
      </c>
      <c r="J11010" t="str">
        <f>_xlfn.XLOOKUP(Table6[[#This Row],[Numeric Month]],$N$5:$N$11,$O$5:$O$11)</f>
        <v>Mar</v>
      </c>
      <c r="K11010" t="str">
        <f>_xlfn.XLOOKUP(Table6[[#This Row],[Loan Date]],$Q$5:$Q$152,$R$5:$R$152)</f>
        <v>Wednesday</v>
      </c>
      <c r="L11010" t="str">
        <f>_xlfn.XLOOKUP(Table6[[#This Row],[Loan Date]],$Q$5:$Q$152,$S$5:$S$152)</f>
        <v>Week 10</v>
      </c>
    </row>
    <row r="11011" spans="1:12" x14ac:dyDescent="0.2">
      <c r="A11011" s="1">
        <v>45000</v>
      </c>
      <c r="B11011" t="s">
        <v>7</v>
      </c>
      <c r="C11011" s="1">
        <v>45000</v>
      </c>
      <c r="D11011" t="s">
        <v>120</v>
      </c>
      <c r="E11011" t="s">
        <v>37</v>
      </c>
      <c r="F11011" t="s">
        <v>37</v>
      </c>
      <c r="G11011" t="s">
        <v>20</v>
      </c>
      <c r="H11011" t="s">
        <v>0</v>
      </c>
      <c r="I11011">
        <f>MONTH(Table6[[#This Row],[Loan Date]])</f>
        <v>3</v>
      </c>
      <c r="J11011" t="str">
        <f>_xlfn.XLOOKUP(Table6[[#This Row],[Numeric Month]],$N$5:$N$11,$O$5:$O$11)</f>
        <v>Mar</v>
      </c>
      <c r="K11011" t="str">
        <f>_xlfn.XLOOKUP(Table6[[#This Row],[Loan Date]],$Q$5:$Q$152,$R$5:$R$152)</f>
        <v>Wednesday</v>
      </c>
      <c r="L11011" t="str">
        <f>_xlfn.XLOOKUP(Table6[[#This Row],[Loan Date]],$Q$5:$Q$152,$S$5:$S$152)</f>
        <v>Week 10</v>
      </c>
    </row>
    <row r="11012" spans="1:12" x14ac:dyDescent="0.2">
      <c r="A11012" s="1">
        <v>45000</v>
      </c>
      <c r="B11012" t="s">
        <v>7</v>
      </c>
      <c r="C11012" s="1">
        <v>45000</v>
      </c>
      <c r="D11012" t="s">
        <v>313</v>
      </c>
      <c r="E11012" t="s">
        <v>37</v>
      </c>
      <c r="F11012" t="s">
        <v>37</v>
      </c>
      <c r="G11012" t="s">
        <v>20</v>
      </c>
      <c r="H11012" t="s">
        <v>0</v>
      </c>
      <c r="I11012">
        <f>MONTH(Table6[[#This Row],[Loan Date]])</f>
        <v>3</v>
      </c>
      <c r="J11012" t="str">
        <f>_xlfn.XLOOKUP(Table6[[#This Row],[Numeric Month]],$N$5:$N$11,$O$5:$O$11)</f>
        <v>Mar</v>
      </c>
      <c r="K11012" t="str">
        <f>_xlfn.XLOOKUP(Table6[[#This Row],[Loan Date]],$Q$5:$Q$152,$R$5:$R$152)</f>
        <v>Wednesday</v>
      </c>
      <c r="L11012" t="str">
        <f>_xlfn.XLOOKUP(Table6[[#This Row],[Loan Date]],$Q$5:$Q$152,$S$5:$S$152)</f>
        <v>Week 10</v>
      </c>
    </row>
    <row r="11013" spans="1:12" x14ac:dyDescent="0.2">
      <c r="A11013" s="1">
        <v>45000</v>
      </c>
      <c r="B11013" t="s">
        <v>7</v>
      </c>
      <c r="C11013" s="1">
        <v>45000</v>
      </c>
      <c r="D11013" t="s">
        <v>280</v>
      </c>
      <c r="E11013" t="s">
        <v>37</v>
      </c>
      <c r="F11013" t="s">
        <v>37</v>
      </c>
      <c r="G11013" t="s">
        <v>20</v>
      </c>
      <c r="H11013" t="s">
        <v>0</v>
      </c>
      <c r="I11013">
        <f>MONTH(Table6[[#This Row],[Loan Date]])</f>
        <v>3</v>
      </c>
      <c r="J11013" t="str">
        <f>_xlfn.XLOOKUP(Table6[[#This Row],[Numeric Month]],$N$5:$N$11,$O$5:$O$11)</f>
        <v>Mar</v>
      </c>
      <c r="K11013" t="str">
        <f>_xlfn.XLOOKUP(Table6[[#This Row],[Loan Date]],$Q$5:$Q$152,$R$5:$R$152)</f>
        <v>Wednesday</v>
      </c>
      <c r="L11013" t="str">
        <f>_xlfn.XLOOKUP(Table6[[#This Row],[Loan Date]],$Q$5:$Q$152,$S$5:$S$152)</f>
        <v>Week 10</v>
      </c>
    </row>
    <row r="11014" spans="1:12" x14ac:dyDescent="0.2">
      <c r="A11014" s="1">
        <v>45000</v>
      </c>
      <c r="B11014" t="s">
        <v>7</v>
      </c>
      <c r="C11014" s="1">
        <v>45007</v>
      </c>
      <c r="D11014" t="s">
        <v>167</v>
      </c>
      <c r="E11014" t="s">
        <v>15</v>
      </c>
      <c r="F11014" t="s">
        <v>14</v>
      </c>
      <c r="G11014" t="s">
        <v>1</v>
      </c>
      <c r="H11014" t="s">
        <v>0</v>
      </c>
      <c r="I11014">
        <f>MONTH(Table6[[#This Row],[Loan Date]])</f>
        <v>3</v>
      </c>
      <c r="J11014" t="str">
        <f>_xlfn.XLOOKUP(Table6[[#This Row],[Numeric Month]],$N$5:$N$11,$O$5:$O$11)</f>
        <v>Mar</v>
      </c>
      <c r="K11014" t="str">
        <f>_xlfn.XLOOKUP(Table6[[#This Row],[Loan Date]],$Q$5:$Q$152,$R$5:$R$152)</f>
        <v>Wednesday</v>
      </c>
      <c r="L11014" t="str">
        <f>_xlfn.XLOOKUP(Table6[[#This Row],[Loan Date]],$Q$5:$Q$152,$S$5:$S$152)</f>
        <v>Week 10</v>
      </c>
    </row>
    <row r="11015" spans="1:12" x14ac:dyDescent="0.2">
      <c r="A11015" s="1">
        <v>45000</v>
      </c>
      <c r="B11015" t="s">
        <v>7</v>
      </c>
      <c r="C11015" s="1">
        <v>45000</v>
      </c>
      <c r="D11015" t="s">
        <v>198</v>
      </c>
      <c r="E11015" t="s">
        <v>168</v>
      </c>
      <c r="F11015" t="s">
        <v>168</v>
      </c>
      <c r="G11015" t="s">
        <v>20</v>
      </c>
      <c r="H11015" t="s">
        <v>0</v>
      </c>
      <c r="I11015">
        <f>MONTH(Table6[[#This Row],[Loan Date]])</f>
        <v>3</v>
      </c>
      <c r="J11015" t="str">
        <f>_xlfn.XLOOKUP(Table6[[#This Row],[Numeric Month]],$N$5:$N$11,$O$5:$O$11)</f>
        <v>Mar</v>
      </c>
      <c r="K11015" t="str">
        <f>_xlfn.XLOOKUP(Table6[[#This Row],[Loan Date]],$Q$5:$Q$152,$R$5:$R$152)</f>
        <v>Wednesday</v>
      </c>
      <c r="L11015" t="str">
        <f>_xlfn.XLOOKUP(Table6[[#This Row],[Loan Date]],$Q$5:$Q$152,$S$5:$S$152)</f>
        <v>Week 10</v>
      </c>
    </row>
    <row r="11016" spans="1:12" x14ac:dyDescent="0.2">
      <c r="A11016" s="1">
        <v>45000</v>
      </c>
      <c r="B11016" t="s">
        <v>7</v>
      </c>
      <c r="C11016" s="1">
        <v>45000</v>
      </c>
      <c r="D11016" t="s">
        <v>120</v>
      </c>
      <c r="E11016" t="s">
        <v>37</v>
      </c>
      <c r="F11016" t="s">
        <v>37</v>
      </c>
      <c r="G11016" t="s">
        <v>20</v>
      </c>
      <c r="H11016" t="s">
        <v>0</v>
      </c>
      <c r="I11016">
        <f>MONTH(Table6[[#This Row],[Loan Date]])</f>
        <v>3</v>
      </c>
      <c r="J11016" t="str">
        <f>_xlfn.XLOOKUP(Table6[[#This Row],[Numeric Month]],$N$5:$N$11,$O$5:$O$11)</f>
        <v>Mar</v>
      </c>
      <c r="K11016" t="str">
        <f>_xlfn.XLOOKUP(Table6[[#This Row],[Loan Date]],$Q$5:$Q$152,$R$5:$R$152)</f>
        <v>Wednesday</v>
      </c>
      <c r="L11016" t="str">
        <f>_xlfn.XLOOKUP(Table6[[#This Row],[Loan Date]],$Q$5:$Q$152,$S$5:$S$152)</f>
        <v>Week 10</v>
      </c>
    </row>
    <row r="11017" spans="1:12" x14ac:dyDescent="0.2">
      <c r="A11017" s="1">
        <v>45000</v>
      </c>
      <c r="B11017" t="s">
        <v>7</v>
      </c>
      <c r="C11017" s="1">
        <v>45007</v>
      </c>
      <c r="D11017" t="s">
        <v>443</v>
      </c>
      <c r="E11017" t="s">
        <v>9</v>
      </c>
      <c r="F11017" t="s">
        <v>8</v>
      </c>
      <c r="G11017" t="s">
        <v>1</v>
      </c>
      <c r="H11017" t="s">
        <v>0</v>
      </c>
      <c r="I11017">
        <f>MONTH(Table6[[#This Row],[Loan Date]])</f>
        <v>3</v>
      </c>
      <c r="J11017" t="str">
        <f>_xlfn.XLOOKUP(Table6[[#This Row],[Numeric Month]],$N$5:$N$11,$O$5:$O$11)</f>
        <v>Mar</v>
      </c>
      <c r="K11017" t="str">
        <f>_xlfn.XLOOKUP(Table6[[#This Row],[Loan Date]],$Q$5:$Q$152,$R$5:$R$152)</f>
        <v>Wednesday</v>
      </c>
      <c r="L11017" t="str">
        <f>_xlfn.XLOOKUP(Table6[[#This Row],[Loan Date]],$Q$5:$Q$152,$S$5:$S$152)</f>
        <v>Week 10</v>
      </c>
    </row>
    <row r="11018" spans="1:12" x14ac:dyDescent="0.2">
      <c r="A11018" s="1">
        <v>45000</v>
      </c>
      <c r="B11018" t="s">
        <v>7</v>
      </c>
      <c r="C11018" s="1">
        <v>45007</v>
      </c>
      <c r="D11018" t="s">
        <v>442</v>
      </c>
      <c r="E11018" t="s">
        <v>15</v>
      </c>
      <c r="F11018" t="s">
        <v>14</v>
      </c>
      <c r="G11018" t="s">
        <v>1</v>
      </c>
      <c r="H11018" t="s">
        <v>0</v>
      </c>
      <c r="I11018">
        <f>MONTH(Table6[[#This Row],[Loan Date]])</f>
        <v>3</v>
      </c>
      <c r="J11018" t="str">
        <f>_xlfn.XLOOKUP(Table6[[#This Row],[Numeric Month]],$N$5:$N$11,$O$5:$O$11)</f>
        <v>Mar</v>
      </c>
      <c r="K11018" t="str">
        <f>_xlfn.XLOOKUP(Table6[[#This Row],[Loan Date]],$Q$5:$Q$152,$R$5:$R$152)</f>
        <v>Wednesday</v>
      </c>
      <c r="L11018" t="str">
        <f>_xlfn.XLOOKUP(Table6[[#This Row],[Loan Date]],$Q$5:$Q$152,$S$5:$S$152)</f>
        <v>Week 10</v>
      </c>
    </row>
    <row r="11019" spans="1:12" x14ac:dyDescent="0.2">
      <c r="A11019" s="1">
        <v>45000</v>
      </c>
      <c r="B11019" t="s">
        <v>7</v>
      </c>
      <c r="C11019" s="1">
        <v>45000</v>
      </c>
      <c r="D11019" t="s">
        <v>441</v>
      </c>
      <c r="E11019" t="s">
        <v>21</v>
      </c>
      <c r="F11019" t="s">
        <v>21</v>
      </c>
      <c r="G11019" t="s">
        <v>20</v>
      </c>
      <c r="H11019" t="s">
        <v>0</v>
      </c>
      <c r="I11019">
        <f>MONTH(Table6[[#This Row],[Loan Date]])</f>
        <v>3</v>
      </c>
      <c r="J11019" t="str">
        <f>_xlfn.XLOOKUP(Table6[[#This Row],[Numeric Month]],$N$5:$N$11,$O$5:$O$11)</f>
        <v>Mar</v>
      </c>
      <c r="K11019" t="str">
        <f>_xlfn.XLOOKUP(Table6[[#This Row],[Loan Date]],$Q$5:$Q$152,$R$5:$R$152)</f>
        <v>Wednesday</v>
      </c>
      <c r="L11019" t="str">
        <f>_xlfn.XLOOKUP(Table6[[#This Row],[Loan Date]],$Q$5:$Q$152,$S$5:$S$152)</f>
        <v>Week 10</v>
      </c>
    </row>
    <row r="11020" spans="1:12" x14ac:dyDescent="0.2">
      <c r="A11020" s="1">
        <v>45000</v>
      </c>
      <c r="B11020" t="s">
        <v>7</v>
      </c>
      <c r="C11020" s="1">
        <v>45000</v>
      </c>
      <c r="D11020" t="s">
        <v>408</v>
      </c>
      <c r="E11020" t="s">
        <v>23</v>
      </c>
      <c r="F11020" t="s">
        <v>23</v>
      </c>
      <c r="G11020" t="s">
        <v>20</v>
      </c>
      <c r="H11020" t="s">
        <v>0</v>
      </c>
      <c r="I11020">
        <f>MONTH(Table6[[#This Row],[Loan Date]])</f>
        <v>3</v>
      </c>
      <c r="J11020" t="str">
        <f>_xlfn.XLOOKUP(Table6[[#This Row],[Numeric Month]],$N$5:$N$11,$O$5:$O$11)</f>
        <v>Mar</v>
      </c>
      <c r="K11020" t="str">
        <f>_xlfn.XLOOKUP(Table6[[#This Row],[Loan Date]],$Q$5:$Q$152,$R$5:$R$152)</f>
        <v>Wednesday</v>
      </c>
      <c r="L11020" t="str">
        <f>_xlfn.XLOOKUP(Table6[[#This Row],[Loan Date]],$Q$5:$Q$152,$S$5:$S$152)</f>
        <v>Week 10</v>
      </c>
    </row>
    <row r="11021" spans="1:12" x14ac:dyDescent="0.2">
      <c r="A11021" s="1">
        <v>45000</v>
      </c>
      <c r="B11021" t="s">
        <v>5</v>
      </c>
      <c r="C11021" s="1">
        <v>45000</v>
      </c>
      <c r="D11021" t="s">
        <v>431</v>
      </c>
      <c r="E11021" t="s">
        <v>162</v>
      </c>
      <c r="F11021" t="s">
        <v>162</v>
      </c>
      <c r="G11021" t="s">
        <v>11</v>
      </c>
      <c r="H11021" t="s">
        <v>0</v>
      </c>
      <c r="I11021">
        <f>MONTH(Table6[[#This Row],[Loan Date]])</f>
        <v>3</v>
      </c>
      <c r="J11021" t="str">
        <f>_xlfn.XLOOKUP(Table6[[#This Row],[Numeric Month]],$N$5:$N$11,$O$5:$O$11)</f>
        <v>Mar</v>
      </c>
      <c r="K11021" t="str">
        <f>_xlfn.XLOOKUP(Table6[[#This Row],[Loan Date]],$Q$5:$Q$152,$R$5:$R$152)</f>
        <v>Wednesday</v>
      </c>
      <c r="L11021" t="str">
        <f>_xlfn.XLOOKUP(Table6[[#This Row],[Loan Date]],$Q$5:$Q$152,$S$5:$S$152)</f>
        <v>Week 10</v>
      </c>
    </row>
    <row r="11022" spans="1:12" x14ac:dyDescent="0.2">
      <c r="A11022" s="1">
        <v>45000</v>
      </c>
      <c r="B11022" t="s">
        <v>7</v>
      </c>
      <c r="C11022" s="1">
        <v>45014</v>
      </c>
      <c r="D11022" t="s">
        <v>94</v>
      </c>
      <c r="E11022" t="s">
        <v>9</v>
      </c>
      <c r="F11022" t="s">
        <v>8</v>
      </c>
      <c r="G11022" t="s">
        <v>1</v>
      </c>
      <c r="H11022" t="s">
        <v>0</v>
      </c>
      <c r="I11022">
        <f>MONTH(Table6[[#This Row],[Loan Date]])</f>
        <v>3</v>
      </c>
      <c r="J11022" t="str">
        <f>_xlfn.XLOOKUP(Table6[[#This Row],[Numeric Month]],$N$5:$N$11,$O$5:$O$11)</f>
        <v>Mar</v>
      </c>
      <c r="K11022" t="str">
        <f>_xlfn.XLOOKUP(Table6[[#This Row],[Loan Date]],$Q$5:$Q$152,$R$5:$R$152)</f>
        <v>Wednesday</v>
      </c>
      <c r="L11022" t="str">
        <f>_xlfn.XLOOKUP(Table6[[#This Row],[Loan Date]],$Q$5:$Q$152,$S$5:$S$152)</f>
        <v>Week 10</v>
      </c>
    </row>
    <row r="11023" spans="1:12" x14ac:dyDescent="0.2">
      <c r="A11023" s="1">
        <v>45000</v>
      </c>
      <c r="B11023" t="s">
        <v>5</v>
      </c>
      <c r="C11023" s="1">
        <v>45000</v>
      </c>
      <c r="D11023" t="s">
        <v>198</v>
      </c>
      <c r="E11023" t="s">
        <v>168</v>
      </c>
      <c r="F11023" t="s">
        <v>168</v>
      </c>
      <c r="G11023" t="s">
        <v>20</v>
      </c>
      <c r="H11023" t="s">
        <v>0</v>
      </c>
      <c r="I11023">
        <f>MONTH(Table6[[#This Row],[Loan Date]])</f>
        <v>3</v>
      </c>
      <c r="J11023" t="str">
        <f>_xlfn.XLOOKUP(Table6[[#This Row],[Numeric Month]],$N$5:$N$11,$O$5:$O$11)</f>
        <v>Mar</v>
      </c>
      <c r="K11023" t="str">
        <f>_xlfn.XLOOKUP(Table6[[#This Row],[Loan Date]],$Q$5:$Q$152,$R$5:$R$152)</f>
        <v>Wednesday</v>
      </c>
      <c r="L11023" t="str">
        <f>_xlfn.XLOOKUP(Table6[[#This Row],[Loan Date]],$Q$5:$Q$152,$S$5:$S$152)</f>
        <v>Week 10</v>
      </c>
    </row>
    <row r="11024" spans="1:12" x14ac:dyDescent="0.2">
      <c r="A11024" s="1">
        <v>45000</v>
      </c>
      <c r="B11024" t="s">
        <v>5</v>
      </c>
      <c r="C11024" s="1">
        <v>45000</v>
      </c>
      <c r="D11024" t="s">
        <v>241</v>
      </c>
      <c r="E11024" t="s">
        <v>23</v>
      </c>
      <c r="F11024" t="s">
        <v>23</v>
      </c>
      <c r="G11024" t="s">
        <v>20</v>
      </c>
      <c r="H11024" t="s">
        <v>0</v>
      </c>
      <c r="I11024">
        <f>MONTH(Table6[[#This Row],[Loan Date]])</f>
        <v>3</v>
      </c>
      <c r="J11024" t="str">
        <f>_xlfn.XLOOKUP(Table6[[#This Row],[Numeric Month]],$N$5:$N$11,$O$5:$O$11)</f>
        <v>Mar</v>
      </c>
      <c r="K11024" t="str">
        <f>_xlfn.XLOOKUP(Table6[[#This Row],[Loan Date]],$Q$5:$Q$152,$R$5:$R$152)</f>
        <v>Wednesday</v>
      </c>
      <c r="L11024" t="str">
        <f>_xlfn.XLOOKUP(Table6[[#This Row],[Loan Date]],$Q$5:$Q$152,$S$5:$S$152)</f>
        <v>Week 10</v>
      </c>
    </row>
    <row r="11025" spans="1:12" x14ac:dyDescent="0.2">
      <c r="A11025" s="1">
        <v>45000</v>
      </c>
      <c r="B11025" t="s">
        <v>5</v>
      </c>
      <c r="C11025" s="1">
        <v>45000</v>
      </c>
      <c r="D11025" t="s">
        <v>341</v>
      </c>
      <c r="E11025" t="s">
        <v>49</v>
      </c>
      <c r="F11025" t="s">
        <v>49</v>
      </c>
      <c r="G11025" t="s">
        <v>20</v>
      </c>
      <c r="H11025" t="s">
        <v>0</v>
      </c>
      <c r="I11025">
        <f>MONTH(Table6[[#This Row],[Loan Date]])</f>
        <v>3</v>
      </c>
      <c r="J11025" t="str">
        <f>_xlfn.XLOOKUP(Table6[[#This Row],[Numeric Month]],$N$5:$N$11,$O$5:$O$11)</f>
        <v>Mar</v>
      </c>
      <c r="K11025" t="str">
        <f>_xlfn.XLOOKUP(Table6[[#This Row],[Loan Date]],$Q$5:$Q$152,$R$5:$R$152)</f>
        <v>Wednesday</v>
      </c>
      <c r="L11025" t="str">
        <f>_xlfn.XLOOKUP(Table6[[#This Row],[Loan Date]],$Q$5:$Q$152,$S$5:$S$152)</f>
        <v>Week 10</v>
      </c>
    </row>
    <row r="11026" spans="1:12" x14ac:dyDescent="0.2">
      <c r="A11026" s="1">
        <v>45000</v>
      </c>
      <c r="B11026" t="s">
        <v>7</v>
      </c>
      <c r="C11026" s="1">
        <v>45000</v>
      </c>
      <c r="D11026" t="s">
        <v>313</v>
      </c>
      <c r="E11026" t="s">
        <v>37</v>
      </c>
      <c r="F11026" t="s">
        <v>37</v>
      </c>
      <c r="G11026" t="s">
        <v>20</v>
      </c>
      <c r="H11026" t="s">
        <v>0</v>
      </c>
      <c r="I11026">
        <f>MONTH(Table6[[#This Row],[Loan Date]])</f>
        <v>3</v>
      </c>
      <c r="J11026" t="str">
        <f>_xlfn.XLOOKUP(Table6[[#This Row],[Numeric Month]],$N$5:$N$11,$O$5:$O$11)</f>
        <v>Mar</v>
      </c>
      <c r="K11026" t="str">
        <f>_xlfn.XLOOKUP(Table6[[#This Row],[Loan Date]],$Q$5:$Q$152,$R$5:$R$152)</f>
        <v>Wednesday</v>
      </c>
      <c r="L11026" t="str">
        <f>_xlfn.XLOOKUP(Table6[[#This Row],[Loan Date]],$Q$5:$Q$152,$S$5:$S$152)</f>
        <v>Week 10</v>
      </c>
    </row>
    <row r="11027" spans="1:12" x14ac:dyDescent="0.2">
      <c r="A11027" s="1">
        <v>45000</v>
      </c>
      <c r="B11027" t="s">
        <v>7</v>
      </c>
      <c r="C11027" s="1">
        <v>45000</v>
      </c>
      <c r="D11027" t="s">
        <v>170</v>
      </c>
      <c r="E11027" t="s">
        <v>21</v>
      </c>
      <c r="F11027" t="s">
        <v>21</v>
      </c>
      <c r="G11027" t="s">
        <v>20</v>
      </c>
      <c r="H11027" t="s">
        <v>0</v>
      </c>
      <c r="I11027">
        <f>MONTH(Table6[[#This Row],[Loan Date]])</f>
        <v>3</v>
      </c>
      <c r="J11027" t="str">
        <f>_xlfn.XLOOKUP(Table6[[#This Row],[Numeric Month]],$N$5:$N$11,$O$5:$O$11)</f>
        <v>Mar</v>
      </c>
      <c r="K11027" t="str">
        <f>_xlfn.XLOOKUP(Table6[[#This Row],[Loan Date]],$Q$5:$Q$152,$R$5:$R$152)</f>
        <v>Wednesday</v>
      </c>
      <c r="L11027" t="str">
        <f>_xlfn.XLOOKUP(Table6[[#This Row],[Loan Date]],$Q$5:$Q$152,$S$5:$S$152)</f>
        <v>Week 10</v>
      </c>
    </row>
    <row r="11028" spans="1:12" x14ac:dyDescent="0.2">
      <c r="A11028" s="1">
        <v>45000</v>
      </c>
      <c r="B11028" t="s">
        <v>7</v>
      </c>
      <c r="C11028" s="1">
        <v>45000</v>
      </c>
      <c r="D11028" t="s">
        <v>171</v>
      </c>
      <c r="E11028" t="s">
        <v>23</v>
      </c>
      <c r="F11028" t="s">
        <v>23</v>
      </c>
      <c r="G11028" t="s">
        <v>20</v>
      </c>
      <c r="H11028" t="s">
        <v>0</v>
      </c>
      <c r="I11028">
        <f>MONTH(Table6[[#This Row],[Loan Date]])</f>
        <v>3</v>
      </c>
      <c r="J11028" t="str">
        <f>_xlfn.XLOOKUP(Table6[[#This Row],[Numeric Month]],$N$5:$N$11,$O$5:$O$11)</f>
        <v>Mar</v>
      </c>
      <c r="K11028" t="str">
        <f>_xlfn.XLOOKUP(Table6[[#This Row],[Loan Date]],$Q$5:$Q$152,$R$5:$R$152)</f>
        <v>Wednesday</v>
      </c>
      <c r="L11028" t="str">
        <f>_xlfn.XLOOKUP(Table6[[#This Row],[Loan Date]],$Q$5:$Q$152,$S$5:$S$152)</f>
        <v>Week 10</v>
      </c>
    </row>
    <row r="11029" spans="1:12" x14ac:dyDescent="0.2">
      <c r="A11029" s="1">
        <v>45000</v>
      </c>
      <c r="B11029" t="s">
        <v>5</v>
      </c>
      <c r="C11029" s="1">
        <v>45000</v>
      </c>
      <c r="D11029" t="s">
        <v>440</v>
      </c>
      <c r="E11029" t="s">
        <v>49</v>
      </c>
      <c r="F11029" t="s">
        <v>49</v>
      </c>
      <c r="G11029" t="s">
        <v>20</v>
      </c>
      <c r="H11029" t="s">
        <v>0</v>
      </c>
      <c r="I11029">
        <f>MONTH(Table6[[#This Row],[Loan Date]])</f>
        <v>3</v>
      </c>
      <c r="J11029" t="str">
        <f>_xlfn.XLOOKUP(Table6[[#This Row],[Numeric Month]],$N$5:$N$11,$O$5:$O$11)</f>
        <v>Mar</v>
      </c>
      <c r="K11029" t="str">
        <f>_xlfn.XLOOKUP(Table6[[#This Row],[Loan Date]],$Q$5:$Q$152,$R$5:$R$152)</f>
        <v>Wednesday</v>
      </c>
      <c r="L11029" t="str">
        <f>_xlfn.XLOOKUP(Table6[[#This Row],[Loan Date]],$Q$5:$Q$152,$S$5:$S$152)</f>
        <v>Week 10</v>
      </c>
    </row>
    <row r="11030" spans="1:12" x14ac:dyDescent="0.2">
      <c r="A11030" s="1">
        <v>45000</v>
      </c>
      <c r="B11030" t="s">
        <v>5</v>
      </c>
      <c r="C11030" s="1">
        <v>45000</v>
      </c>
      <c r="D11030" t="s">
        <v>227</v>
      </c>
      <c r="E11030" t="s">
        <v>49</v>
      </c>
      <c r="F11030" t="s">
        <v>49</v>
      </c>
      <c r="G11030" t="s">
        <v>20</v>
      </c>
      <c r="H11030" t="s">
        <v>0</v>
      </c>
      <c r="I11030">
        <f>MONTH(Table6[[#This Row],[Loan Date]])</f>
        <v>3</v>
      </c>
      <c r="J11030" t="str">
        <f>_xlfn.XLOOKUP(Table6[[#This Row],[Numeric Month]],$N$5:$N$11,$O$5:$O$11)</f>
        <v>Mar</v>
      </c>
      <c r="K11030" t="str">
        <f>_xlfn.XLOOKUP(Table6[[#This Row],[Loan Date]],$Q$5:$Q$152,$R$5:$R$152)</f>
        <v>Wednesday</v>
      </c>
      <c r="L11030" t="str">
        <f>_xlfn.XLOOKUP(Table6[[#This Row],[Loan Date]],$Q$5:$Q$152,$S$5:$S$152)</f>
        <v>Week 10</v>
      </c>
    </row>
    <row r="11031" spans="1:12" x14ac:dyDescent="0.2">
      <c r="A11031" s="1">
        <v>45000</v>
      </c>
      <c r="B11031" t="s">
        <v>7</v>
      </c>
      <c r="C11031" s="1">
        <v>45014</v>
      </c>
      <c r="D11031" t="s">
        <v>439</v>
      </c>
      <c r="E11031" t="s">
        <v>15</v>
      </c>
      <c r="F11031" t="s">
        <v>14</v>
      </c>
      <c r="G11031" t="s">
        <v>1</v>
      </c>
      <c r="H11031" t="s">
        <v>0</v>
      </c>
      <c r="I11031">
        <f>MONTH(Table6[[#This Row],[Loan Date]])</f>
        <v>3</v>
      </c>
      <c r="J11031" t="str">
        <f>_xlfn.XLOOKUP(Table6[[#This Row],[Numeric Month]],$N$5:$N$11,$O$5:$O$11)</f>
        <v>Mar</v>
      </c>
      <c r="K11031" t="str">
        <f>_xlfn.XLOOKUP(Table6[[#This Row],[Loan Date]],$Q$5:$Q$152,$R$5:$R$152)</f>
        <v>Wednesday</v>
      </c>
      <c r="L11031" t="str">
        <f>_xlfn.XLOOKUP(Table6[[#This Row],[Loan Date]],$Q$5:$Q$152,$S$5:$S$152)</f>
        <v>Week 10</v>
      </c>
    </row>
    <row r="11032" spans="1:12" x14ac:dyDescent="0.2">
      <c r="A11032" s="1">
        <v>45000</v>
      </c>
      <c r="B11032" t="s">
        <v>7</v>
      </c>
      <c r="C11032" s="1">
        <v>45000</v>
      </c>
      <c r="D11032" t="s">
        <v>152</v>
      </c>
      <c r="E11032" t="s">
        <v>37</v>
      </c>
      <c r="F11032" t="s">
        <v>37</v>
      </c>
      <c r="G11032" t="s">
        <v>20</v>
      </c>
      <c r="H11032" t="s">
        <v>0</v>
      </c>
      <c r="I11032">
        <f>MONTH(Table6[[#This Row],[Loan Date]])</f>
        <v>3</v>
      </c>
      <c r="J11032" t="str">
        <f>_xlfn.XLOOKUP(Table6[[#This Row],[Numeric Month]],$N$5:$N$11,$O$5:$O$11)</f>
        <v>Mar</v>
      </c>
      <c r="K11032" t="str">
        <f>_xlfn.XLOOKUP(Table6[[#This Row],[Loan Date]],$Q$5:$Q$152,$R$5:$R$152)</f>
        <v>Wednesday</v>
      </c>
      <c r="L11032" t="str">
        <f>_xlfn.XLOOKUP(Table6[[#This Row],[Loan Date]],$Q$5:$Q$152,$S$5:$S$152)</f>
        <v>Week 10</v>
      </c>
    </row>
    <row r="11033" spans="1:12" x14ac:dyDescent="0.2">
      <c r="A11033" s="1">
        <v>45000</v>
      </c>
      <c r="B11033" t="s">
        <v>7</v>
      </c>
      <c r="C11033" s="1">
        <v>45000</v>
      </c>
      <c r="D11033" t="s">
        <v>299</v>
      </c>
      <c r="E11033" t="s">
        <v>23</v>
      </c>
      <c r="F11033" t="s">
        <v>23</v>
      </c>
      <c r="G11033" t="s">
        <v>20</v>
      </c>
      <c r="H11033" t="s">
        <v>0</v>
      </c>
      <c r="I11033">
        <f>MONTH(Table6[[#This Row],[Loan Date]])</f>
        <v>3</v>
      </c>
      <c r="J11033" t="str">
        <f>_xlfn.XLOOKUP(Table6[[#This Row],[Numeric Month]],$N$5:$N$11,$O$5:$O$11)</f>
        <v>Mar</v>
      </c>
      <c r="K11033" t="str">
        <f>_xlfn.XLOOKUP(Table6[[#This Row],[Loan Date]],$Q$5:$Q$152,$R$5:$R$152)</f>
        <v>Wednesday</v>
      </c>
      <c r="L11033" t="str">
        <f>_xlfn.XLOOKUP(Table6[[#This Row],[Loan Date]],$Q$5:$Q$152,$S$5:$S$152)</f>
        <v>Week 10</v>
      </c>
    </row>
    <row r="11034" spans="1:12" x14ac:dyDescent="0.2">
      <c r="A11034" s="1">
        <v>45000</v>
      </c>
      <c r="B11034" t="s">
        <v>7</v>
      </c>
      <c r="C11034" s="1">
        <v>45000</v>
      </c>
      <c r="D11034" t="s">
        <v>42</v>
      </c>
      <c r="E11034" t="s">
        <v>41</v>
      </c>
      <c r="F11034" t="s">
        <v>40</v>
      </c>
      <c r="G11034" t="s">
        <v>39</v>
      </c>
      <c r="H11034" t="s">
        <v>0</v>
      </c>
      <c r="I11034">
        <f>MONTH(Table6[[#This Row],[Loan Date]])</f>
        <v>3</v>
      </c>
      <c r="J11034" t="str">
        <f>_xlfn.XLOOKUP(Table6[[#This Row],[Numeric Month]],$N$5:$N$11,$O$5:$O$11)</f>
        <v>Mar</v>
      </c>
      <c r="K11034" t="str">
        <f>_xlfn.XLOOKUP(Table6[[#This Row],[Loan Date]],$Q$5:$Q$152,$R$5:$R$152)</f>
        <v>Wednesday</v>
      </c>
      <c r="L11034" t="str">
        <f>_xlfn.XLOOKUP(Table6[[#This Row],[Loan Date]],$Q$5:$Q$152,$S$5:$S$152)</f>
        <v>Week 10</v>
      </c>
    </row>
    <row r="11035" spans="1:12" x14ac:dyDescent="0.2">
      <c r="A11035" s="1">
        <v>45000</v>
      </c>
      <c r="B11035" t="s">
        <v>7</v>
      </c>
      <c r="C11035" s="1">
        <v>45000</v>
      </c>
      <c r="D11035" t="s">
        <v>201</v>
      </c>
      <c r="E11035" t="s">
        <v>65</v>
      </c>
      <c r="F11035" t="s">
        <v>65</v>
      </c>
      <c r="G11035" t="s">
        <v>20</v>
      </c>
      <c r="H11035" t="s">
        <v>0</v>
      </c>
      <c r="I11035">
        <f>MONTH(Table6[[#This Row],[Loan Date]])</f>
        <v>3</v>
      </c>
      <c r="J11035" t="str">
        <f>_xlfn.XLOOKUP(Table6[[#This Row],[Numeric Month]],$N$5:$N$11,$O$5:$O$11)</f>
        <v>Mar</v>
      </c>
      <c r="K11035" t="str">
        <f>_xlfn.XLOOKUP(Table6[[#This Row],[Loan Date]],$Q$5:$Q$152,$R$5:$R$152)</f>
        <v>Wednesday</v>
      </c>
      <c r="L11035" t="str">
        <f>_xlfn.XLOOKUP(Table6[[#This Row],[Loan Date]],$Q$5:$Q$152,$S$5:$S$152)</f>
        <v>Week 10</v>
      </c>
    </row>
    <row r="11036" spans="1:12" x14ac:dyDescent="0.2">
      <c r="A11036" s="1">
        <v>45000</v>
      </c>
      <c r="B11036" t="s">
        <v>7</v>
      </c>
      <c r="C11036" s="1">
        <v>45000</v>
      </c>
      <c r="D11036" t="s">
        <v>428</v>
      </c>
      <c r="E11036" t="s">
        <v>37</v>
      </c>
      <c r="F11036" t="s">
        <v>37</v>
      </c>
      <c r="G11036" t="s">
        <v>20</v>
      </c>
      <c r="H11036" t="s">
        <v>0</v>
      </c>
      <c r="I11036">
        <f>MONTH(Table6[[#This Row],[Loan Date]])</f>
        <v>3</v>
      </c>
      <c r="J11036" t="str">
        <f>_xlfn.XLOOKUP(Table6[[#This Row],[Numeric Month]],$N$5:$N$11,$O$5:$O$11)</f>
        <v>Mar</v>
      </c>
      <c r="K11036" t="str">
        <f>_xlfn.XLOOKUP(Table6[[#This Row],[Loan Date]],$Q$5:$Q$152,$R$5:$R$152)</f>
        <v>Wednesday</v>
      </c>
      <c r="L11036" t="str">
        <f>_xlfn.XLOOKUP(Table6[[#This Row],[Loan Date]],$Q$5:$Q$152,$S$5:$S$152)</f>
        <v>Week 10</v>
      </c>
    </row>
    <row r="11037" spans="1:12" x14ac:dyDescent="0.2">
      <c r="A11037" s="1">
        <v>45000</v>
      </c>
      <c r="B11037" t="s">
        <v>5</v>
      </c>
      <c r="C11037" s="1">
        <v>45000</v>
      </c>
      <c r="D11037" t="s">
        <v>400</v>
      </c>
      <c r="E11037" t="s">
        <v>21</v>
      </c>
      <c r="F11037" t="s">
        <v>21</v>
      </c>
      <c r="G11037" t="s">
        <v>20</v>
      </c>
      <c r="H11037" t="s">
        <v>0</v>
      </c>
      <c r="I11037">
        <f>MONTH(Table6[[#This Row],[Loan Date]])</f>
        <v>3</v>
      </c>
      <c r="J11037" t="str">
        <f>_xlfn.XLOOKUP(Table6[[#This Row],[Numeric Month]],$N$5:$N$11,$O$5:$O$11)</f>
        <v>Mar</v>
      </c>
      <c r="K11037" t="str">
        <f>_xlfn.XLOOKUP(Table6[[#This Row],[Loan Date]],$Q$5:$Q$152,$R$5:$R$152)</f>
        <v>Wednesday</v>
      </c>
      <c r="L11037" t="str">
        <f>_xlfn.XLOOKUP(Table6[[#This Row],[Loan Date]],$Q$5:$Q$152,$S$5:$S$152)</f>
        <v>Week 10</v>
      </c>
    </row>
    <row r="11038" spans="1:12" x14ac:dyDescent="0.2">
      <c r="A11038" s="1">
        <v>45000</v>
      </c>
      <c r="B11038" t="s">
        <v>5</v>
      </c>
      <c r="C11038" s="1">
        <v>45000</v>
      </c>
      <c r="D11038" t="s">
        <v>302</v>
      </c>
      <c r="E11038" t="s">
        <v>23</v>
      </c>
      <c r="F11038" t="s">
        <v>23</v>
      </c>
      <c r="G11038" t="s">
        <v>20</v>
      </c>
      <c r="H11038" t="s">
        <v>0</v>
      </c>
      <c r="I11038">
        <f>MONTH(Table6[[#This Row],[Loan Date]])</f>
        <v>3</v>
      </c>
      <c r="J11038" t="str">
        <f>_xlfn.XLOOKUP(Table6[[#This Row],[Numeric Month]],$N$5:$N$11,$O$5:$O$11)</f>
        <v>Mar</v>
      </c>
      <c r="K11038" t="str">
        <f>_xlfn.XLOOKUP(Table6[[#This Row],[Loan Date]],$Q$5:$Q$152,$R$5:$R$152)</f>
        <v>Wednesday</v>
      </c>
      <c r="L11038" t="str">
        <f>_xlfn.XLOOKUP(Table6[[#This Row],[Loan Date]],$Q$5:$Q$152,$S$5:$S$152)</f>
        <v>Week 10</v>
      </c>
    </row>
    <row r="11039" spans="1:12" x14ac:dyDescent="0.2">
      <c r="A11039" s="1">
        <v>45000</v>
      </c>
      <c r="B11039" t="s">
        <v>7</v>
      </c>
      <c r="C11039" s="1">
        <v>45007</v>
      </c>
      <c r="D11039" t="s">
        <v>438</v>
      </c>
      <c r="E11039" t="s">
        <v>15</v>
      </c>
      <c r="F11039" t="s">
        <v>14</v>
      </c>
      <c r="G11039" t="s">
        <v>1</v>
      </c>
      <c r="H11039" t="s">
        <v>0</v>
      </c>
      <c r="I11039">
        <f>MONTH(Table6[[#This Row],[Loan Date]])</f>
        <v>3</v>
      </c>
      <c r="J11039" t="str">
        <f>_xlfn.XLOOKUP(Table6[[#This Row],[Numeric Month]],$N$5:$N$11,$O$5:$O$11)</f>
        <v>Mar</v>
      </c>
      <c r="K11039" t="str">
        <f>_xlfn.XLOOKUP(Table6[[#This Row],[Loan Date]],$Q$5:$Q$152,$R$5:$R$152)</f>
        <v>Wednesday</v>
      </c>
      <c r="L11039" t="str">
        <f>_xlfn.XLOOKUP(Table6[[#This Row],[Loan Date]],$Q$5:$Q$152,$S$5:$S$152)</f>
        <v>Week 10</v>
      </c>
    </row>
    <row r="11040" spans="1:12" x14ac:dyDescent="0.2">
      <c r="A11040" s="1">
        <v>45000</v>
      </c>
      <c r="B11040" t="s">
        <v>7</v>
      </c>
      <c r="C11040" s="1">
        <v>45000</v>
      </c>
      <c r="D11040" t="s">
        <v>98</v>
      </c>
      <c r="E11040" t="s">
        <v>65</v>
      </c>
      <c r="F11040" t="s">
        <v>65</v>
      </c>
      <c r="G11040" t="s">
        <v>20</v>
      </c>
      <c r="H11040" t="s">
        <v>0</v>
      </c>
      <c r="I11040">
        <f>MONTH(Table6[[#This Row],[Loan Date]])</f>
        <v>3</v>
      </c>
      <c r="J11040" t="str">
        <f>_xlfn.XLOOKUP(Table6[[#This Row],[Numeric Month]],$N$5:$N$11,$O$5:$O$11)</f>
        <v>Mar</v>
      </c>
      <c r="K11040" t="str">
        <f>_xlfn.XLOOKUP(Table6[[#This Row],[Loan Date]],$Q$5:$Q$152,$R$5:$R$152)</f>
        <v>Wednesday</v>
      </c>
      <c r="L11040" t="str">
        <f>_xlfn.XLOOKUP(Table6[[#This Row],[Loan Date]],$Q$5:$Q$152,$S$5:$S$152)</f>
        <v>Week 10</v>
      </c>
    </row>
    <row r="11041" spans="1:12" x14ac:dyDescent="0.2">
      <c r="A11041" s="1">
        <v>45000</v>
      </c>
      <c r="B11041" t="s">
        <v>7</v>
      </c>
      <c r="C11041" s="1">
        <v>45007</v>
      </c>
      <c r="D11041" t="s">
        <v>16</v>
      </c>
      <c r="E11041" t="s">
        <v>15</v>
      </c>
      <c r="F11041" t="s">
        <v>14</v>
      </c>
      <c r="G11041" t="s">
        <v>1</v>
      </c>
      <c r="H11041" t="s">
        <v>0</v>
      </c>
      <c r="I11041">
        <f>MONTH(Table6[[#This Row],[Loan Date]])</f>
        <v>3</v>
      </c>
      <c r="J11041" t="str">
        <f>_xlfn.XLOOKUP(Table6[[#This Row],[Numeric Month]],$N$5:$N$11,$O$5:$O$11)</f>
        <v>Mar</v>
      </c>
      <c r="K11041" t="str">
        <f>_xlfn.XLOOKUP(Table6[[#This Row],[Loan Date]],$Q$5:$Q$152,$R$5:$R$152)</f>
        <v>Wednesday</v>
      </c>
      <c r="L11041" t="str">
        <f>_xlfn.XLOOKUP(Table6[[#This Row],[Loan Date]],$Q$5:$Q$152,$S$5:$S$152)</f>
        <v>Week 10</v>
      </c>
    </row>
    <row r="11042" spans="1:12" x14ac:dyDescent="0.2">
      <c r="A11042" s="1">
        <v>45000</v>
      </c>
      <c r="B11042" t="s">
        <v>7</v>
      </c>
      <c r="C11042" s="1">
        <v>45007</v>
      </c>
      <c r="D11042" t="s">
        <v>437</v>
      </c>
      <c r="E11042" t="s">
        <v>9</v>
      </c>
      <c r="F11042" t="s">
        <v>8</v>
      </c>
      <c r="G11042" t="s">
        <v>1</v>
      </c>
      <c r="H11042" t="s">
        <v>0</v>
      </c>
      <c r="I11042">
        <f>MONTH(Table6[[#This Row],[Loan Date]])</f>
        <v>3</v>
      </c>
      <c r="J11042" t="str">
        <f>_xlfn.XLOOKUP(Table6[[#This Row],[Numeric Month]],$N$5:$N$11,$O$5:$O$11)</f>
        <v>Mar</v>
      </c>
      <c r="K11042" t="str">
        <f>_xlfn.XLOOKUP(Table6[[#This Row],[Loan Date]],$Q$5:$Q$152,$R$5:$R$152)</f>
        <v>Wednesday</v>
      </c>
      <c r="L11042" t="str">
        <f>_xlfn.XLOOKUP(Table6[[#This Row],[Loan Date]],$Q$5:$Q$152,$S$5:$S$152)</f>
        <v>Week 10</v>
      </c>
    </row>
    <row r="11043" spans="1:12" x14ac:dyDescent="0.2">
      <c r="A11043" s="1">
        <v>45000</v>
      </c>
      <c r="B11043" t="s">
        <v>7</v>
      </c>
      <c r="C11043" s="1">
        <v>45007</v>
      </c>
      <c r="D11043" t="s">
        <v>142</v>
      </c>
      <c r="E11043" t="s">
        <v>15</v>
      </c>
      <c r="F11043" t="s">
        <v>14</v>
      </c>
      <c r="G11043" t="s">
        <v>1</v>
      </c>
      <c r="H11043" t="s">
        <v>0</v>
      </c>
      <c r="I11043">
        <f>MONTH(Table6[[#This Row],[Loan Date]])</f>
        <v>3</v>
      </c>
      <c r="J11043" t="str">
        <f>_xlfn.XLOOKUP(Table6[[#This Row],[Numeric Month]],$N$5:$N$11,$O$5:$O$11)</f>
        <v>Mar</v>
      </c>
      <c r="K11043" t="str">
        <f>_xlfn.XLOOKUP(Table6[[#This Row],[Loan Date]],$Q$5:$Q$152,$R$5:$R$152)</f>
        <v>Wednesday</v>
      </c>
      <c r="L11043" t="str">
        <f>_xlfn.XLOOKUP(Table6[[#This Row],[Loan Date]],$Q$5:$Q$152,$S$5:$S$152)</f>
        <v>Week 10</v>
      </c>
    </row>
    <row r="11044" spans="1:12" x14ac:dyDescent="0.2">
      <c r="A11044" s="1">
        <v>45000</v>
      </c>
      <c r="B11044" t="s">
        <v>7</v>
      </c>
      <c r="C11044" s="1">
        <v>45000</v>
      </c>
      <c r="D11044" t="s">
        <v>341</v>
      </c>
      <c r="E11044" t="s">
        <v>49</v>
      </c>
      <c r="F11044" t="s">
        <v>49</v>
      </c>
      <c r="G11044" t="s">
        <v>20</v>
      </c>
      <c r="H11044" t="s">
        <v>0</v>
      </c>
      <c r="I11044">
        <f>MONTH(Table6[[#This Row],[Loan Date]])</f>
        <v>3</v>
      </c>
      <c r="J11044" t="str">
        <f>_xlfn.XLOOKUP(Table6[[#This Row],[Numeric Month]],$N$5:$N$11,$O$5:$O$11)</f>
        <v>Mar</v>
      </c>
      <c r="K11044" t="str">
        <f>_xlfn.XLOOKUP(Table6[[#This Row],[Loan Date]],$Q$5:$Q$152,$R$5:$R$152)</f>
        <v>Wednesday</v>
      </c>
      <c r="L11044" t="str">
        <f>_xlfn.XLOOKUP(Table6[[#This Row],[Loan Date]],$Q$5:$Q$152,$S$5:$S$152)</f>
        <v>Week 10</v>
      </c>
    </row>
    <row r="11045" spans="1:12" x14ac:dyDescent="0.2">
      <c r="A11045" s="1">
        <v>45000</v>
      </c>
      <c r="B11045" t="s">
        <v>5</v>
      </c>
      <c r="C11045" s="1">
        <v>45000</v>
      </c>
      <c r="D11045" t="s">
        <v>302</v>
      </c>
      <c r="E11045" t="s">
        <v>23</v>
      </c>
      <c r="F11045" t="s">
        <v>23</v>
      </c>
      <c r="G11045" t="s">
        <v>20</v>
      </c>
      <c r="H11045" t="s">
        <v>0</v>
      </c>
      <c r="I11045">
        <f>MONTH(Table6[[#This Row],[Loan Date]])</f>
        <v>3</v>
      </c>
      <c r="J11045" t="str">
        <f>_xlfn.XLOOKUP(Table6[[#This Row],[Numeric Month]],$N$5:$N$11,$O$5:$O$11)</f>
        <v>Mar</v>
      </c>
      <c r="K11045" t="str">
        <f>_xlfn.XLOOKUP(Table6[[#This Row],[Loan Date]],$Q$5:$Q$152,$R$5:$R$152)</f>
        <v>Wednesday</v>
      </c>
      <c r="L11045" t="str">
        <f>_xlfn.XLOOKUP(Table6[[#This Row],[Loan Date]],$Q$5:$Q$152,$S$5:$S$152)</f>
        <v>Week 10</v>
      </c>
    </row>
    <row r="11046" spans="1:12" x14ac:dyDescent="0.2">
      <c r="A11046" s="1">
        <v>45000</v>
      </c>
      <c r="B11046" t="s">
        <v>5</v>
      </c>
      <c r="C11046" s="1">
        <v>45000</v>
      </c>
      <c r="D11046" t="s">
        <v>400</v>
      </c>
      <c r="E11046" t="s">
        <v>21</v>
      </c>
      <c r="F11046" t="s">
        <v>21</v>
      </c>
      <c r="G11046" t="s">
        <v>20</v>
      </c>
      <c r="H11046" t="s">
        <v>0</v>
      </c>
      <c r="I11046">
        <f>MONTH(Table6[[#This Row],[Loan Date]])</f>
        <v>3</v>
      </c>
      <c r="J11046" t="str">
        <f>_xlfn.XLOOKUP(Table6[[#This Row],[Numeric Month]],$N$5:$N$11,$O$5:$O$11)</f>
        <v>Mar</v>
      </c>
      <c r="K11046" t="str">
        <f>_xlfn.XLOOKUP(Table6[[#This Row],[Loan Date]],$Q$5:$Q$152,$R$5:$R$152)</f>
        <v>Wednesday</v>
      </c>
      <c r="L11046" t="str">
        <f>_xlfn.XLOOKUP(Table6[[#This Row],[Loan Date]],$Q$5:$Q$152,$S$5:$S$152)</f>
        <v>Week 10</v>
      </c>
    </row>
    <row r="11047" spans="1:12" x14ac:dyDescent="0.2">
      <c r="A11047" s="1">
        <v>45000</v>
      </c>
      <c r="B11047" t="s">
        <v>7</v>
      </c>
      <c r="C11047" s="1">
        <v>45000</v>
      </c>
      <c r="D11047" t="s">
        <v>185</v>
      </c>
      <c r="E11047" t="s">
        <v>21</v>
      </c>
      <c r="F11047" t="s">
        <v>21</v>
      </c>
      <c r="G11047" t="s">
        <v>20</v>
      </c>
      <c r="H11047" t="s">
        <v>0</v>
      </c>
      <c r="I11047">
        <f>MONTH(Table6[[#This Row],[Loan Date]])</f>
        <v>3</v>
      </c>
      <c r="J11047" t="str">
        <f>_xlfn.XLOOKUP(Table6[[#This Row],[Numeric Month]],$N$5:$N$11,$O$5:$O$11)</f>
        <v>Mar</v>
      </c>
      <c r="K11047" t="str">
        <f>_xlfn.XLOOKUP(Table6[[#This Row],[Loan Date]],$Q$5:$Q$152,$R$5:$R$152)</f>
        <v>Wednesday</v>
      </c>
      <c r="L11047" t="str">
        <f>_xlfn.XLOOKUP(Table6[[#This Row],[Loan Date]],$Q$5:$Q$152,$S$5:$S$152)</f>
        <v>Week 10</v>
      </c>
    </row>
    <row r="11048" spans="1:12" x14ac:dyDescent="0.2">
      <c r="A11048" s="1">
        <v>45000</v>
      </c>
      <c r="B11048" t="s">
        <v>7</v>
      </c>
      <c r="C11048" s="1">
        <v>45000</v>
      </c>
      <c r="D11048" t="s">
        <v>29</v>
      </c>
      <c r="E11048" t="s">
        <v>23</v>
      </c>
      <c r="F11048" t="s">
        <v>23</v>
      </c>
      <c r="G11048" t="s">
        <v>20</v>
      </c>
      <c r="H11048" t="s">
        <v>0</v>
      </c>
      <c r="I11048">
        <f>MONTH(Table6[[#This Row],[Loan Date]])</f>
        <v>3</v>
      </c>
      <c r="J11048" t="str">
        <f>_xlfn.XLOOKUP(Table6[[#This Row],[Numeric Month]],$N$5:$N$11,$O$5:$O$11)</f>
        <v>Mar</v>
      </c>
      <c r="K11048" t="str">
        <f>_xlfn.XLOOKUP(Table6[[#This Row],[Loan Date]],$Q$5:$Q$152,$R$5:$R$152)</f>
        <v>Wednesday</v>
      </c>
      <c r="L11048" t="str">
        <f>_xlfn.XLOOKUP(Table6[[#This Row],[Loan Date]],$Q$5:$Q$152,$S$5:$S$152)</f>
        <v>Week 10</v>
      </c>
    </row>
    <row r="11049" spans="1:12" x14ac:dyDescent="0.2">
      <c r="A11049" s="1">
        <v>45000</v>
      </c>
      <c r="B11049" t="s">
        <v>5</v>
      </c>
      <c r="C11049" s="1">
        <v>45000</v>
      </c>
      <c r="D11049" t="s">
        <v>436</v>
      </c>
      <c r="E11049" t="s">
        <v>168</v>
      </c>
      <c r="F11049" t="s">
        <v>168</v>
      </c>
      <c r="G11049" t="s">
        <v>20</v>
      </c>
      <c r="H11049" t="s">
        <v>0</v>
      </c>
      <c r="I11049">
        <f>MONTH(Table6[[#This Row],[Loan Date]])</f>
        <v>3</v>
      </c>
      <c r="J11049" t="str">
        <f>_xlfn.XLOOKUP(Table6[[#This Row],[Numeric Month]],$N$5:$N$11,$O$5:$O$11)</f>
        <v>Mar</v>
      </c>
      <c r="K11049" t="str">
        <f>_xlfn.XLOOKUP(Table6[[#This Row],[Loan Date]],$Q$5:$Q$152,$R$5:$R$152)</f>
        <v>Wednesday</v>
      </c>
      <c r="L11049" t="str">
        <f>_xlfn.XLOOKUP(Table6[[#This Row],[Loan Date]],$Q$5:$Q$152,$S$5:$S$152)</f>
        <v>Week 10</v>
      </c>
    </row>
    <row r="11050" spans="1:12" x14ac:dyDescent="0.2">
      <c r="A11050" s="1">
        <v>45000</v>
      </c>
      <c r="B11050" t="s">
        <v>5</v>
      </c>
      <c r="C11050" s="1">
        <v>45012</v>
      </c>
      <c r="D11050" t="s">
        <v>435</v>
      </c>
      <c r="E11050" t="s">
        <v>3</v>
      </c>
      <c r="F11050" t="s">
        <v>2</v>
      </c>
      <c r="G11050" t="s">
        <v>1</v>
      </c>
      <c r="H11050" t="s">
        <v>0</v>
      </c>
      <c r="I11050">
        <f>MONTH(Table6[[#This Row],[Loan Date]])</f>
        <v>3</v>
      </c>
      <c r="J11050" t="str">
        <f>_xlfn.XLOOKUP(Table6[[#This Row],[Numeric Month]],$N$5:$N$11,$O$5:$O$11)</f>
        <v>Mar</v>
      </c>
      <c r="K11050" t="str">
        <f>_xlfn.XLOOKUP(Table6[[#This Row],[Loan Date]],$Q$5:$Q$152,$R$5:$R$152)</f>
        <v>Wednesday</v>
      </c>
      <c r="L11050" t="str">
        <f>_xlfn.XLOOKUP(Table6[[#This Row],[Loan Date]],$Q$5:$Q$152,$S$5:$S$152)</f>
        <v>Week 10</v>
      </c>
    </row>
    <row r="11051" spans="1:12" x14ac:dyDescent="0.2">
      <c r="A11051" s="1">
        <v>45000</v>
      </c>
      <c r="B11051" t="s">
        <v>5</v>
      </c>
      <c r="C11051" s="1">
        <v>45000</v>
      </c>
      <c r="D11051" t="s">
        <v>344</v>
      </c>
      <c r="E11051" t="s">
        <v>49</v>
      </c>
      <c r="F11051" t="s">
        <v>49</v>
      </c>
      <c r="G11051" t="s">
        <v>20</v>
      </c>
      <c r="H11051" t="s">
        <v>0</v>
      </c>
      <c r="I11051">
        <f>MONTH(Table6[[#This Row],[Loan Date]])</f>
        <v>3</v>
      </c>
      <c r="J11051" t="str">
        <f>_xlfn.XLOOKUP(Table6[[#This Row],[Numeric Month]],$N$5:$N$11,$O$5:$O$11)</f>
        <v>Mar</v>
      </c>
      <c r="K11051" t="str">
        <f>_xlfn.XLOOKUP(Table6[[#This Row],[Loan Date]],$Q$5:$Q$152,$R$5:$R$152)</f>
        <v>Wednesday</v>
      </c>
      <c r="L11051" t="str">
        <f>_xlfn.XLOOKUP(Table6[[#This Row],[Loan Date]],$Q$5:$Q$152,$S$5:$S$152)</f>
        <v>Week 10</v>
      </c>
    </row>
    <row r="11052" spans="1:12" x14ac:dyDescent="0.2">
      <c r="A11052" s="1">
        <v>45000</v>
      </c>
      <c r="B11052" t="s">
        <v>7</v>
      </c>
      <c r="C11052" s="1">
        <v>45000</v>
      </c>
      <c r="D11052" t="s">
        <v>327</v>
      </c>
      <c r="E11052" t="s">
        <v>49</v>
      </c>
      <c r="F11052" t="s">
        <v>49</v>
      </c>
      <c r="G11052" t="s">
        <v>20</v>
      </c>
      <c r="H11052" t="s">
        <v>0</v>
      </c>
      <c r="I11052">
        <f>MONTH(Table6[[#This Row],[Loan Date]])</f>
        <v>3</v>
      </c>
      <c r="J11052" t="str">
        <f>_xlfn.XLOOKUP(Table6[[#This Row],[Numeric Month]],$N$5:$N$11,$O$5:$O$11)</f>
        <v>Mar</v>
      </c>
      <c r="K11052" t="str">
        <f>_xlfn.XLOOKUP(Table6[[#This Row],[Loan Date]],$Q$5:$Q$152,$R$5:$R$152)</f>
        <v>Wednesday</v>
      </c>
      <c r="L11052" t="str">
        <f>_xlfn.XLOOKUP(Table6[[#This Row],[Loan Date]],$Q$5:$Q$152,$S$5:$S$152)</f>
        <v>Week 10</v>
      </c>
    </row>
    <row r="11053" spans="1:12" x14ac:dyDescent="0.2">
      <c r="A11053" s="1">
        <v>45000</v>
      </c>
      <c r="B11053" t="s">
        <v>7</v>
      </c>
      <c r="C11053" s="1">
        <v>45000</v>
      </c>
      <c r="D11053" t="s">
        <v>62</v>
      </c>
      <c r="E11053" t="s">
        <v>41</v>
      </c>
      <c r="F11053" t="s">
        <v>40</v>
      </c>
      <c r="G11053" t="s">
        <v>39</v>
      </c>
      <c r="H11053" t="s">
        <v>0</v>
      </c>
      <c r="I11053">
        <f>MONTH(Table6[[#This Row],[Loan Date]])</f>
        <v>3</v>
      </c>
      <c r="J11053" t="str">
        <f>_xlfn.XLOOKUP(Table6[[#This Row],[Numeric Month]],$N$5:$N$11,$O$5:$O$11)</f>
        <v>Mar</v>
      </c>
      <c r="K11053" t="str">
        <f>_xlfn.XLOOKUP(Table6[[#This Row],[Loan Date]],$Q$5:$Q$152,$R$5:$R$152)</f>
        <v>Wednesday</v>
      </c>
      <c r="L11053" t="str">
        <f>_xlfn.XLOOKUP(Table6[[#This Row],[Loan Date]],$Q$5:$Q$152,$S$5:$S$152)</f>
        <v>Week 10</v>
      </c>
    </row>
    <row r="11054" spans="1:12" x14ac:dyDescent="0.2">
      <c r="A11054" s="1">
        <v>45000</v>
      </c>
      <c r="B11054" t="s">
        <v>7</v>
      </c>
      <c r="C11054" s="1">
        <v>45000</v>
      </c>
      <c r="D11054" t="s">
        <v>174</v>
      </c>
      <c r="E11054" t="s">
        <v>23</v>
      </c>
      <c r="F11054" t="s">
        <v>23</v>
      </c>
      <c r="G11054" t="s">
        <v>20</v>
      </c>
      <c r="H11054" t="s">
        <v>0</v>
      </c>
      <c r="I11054">
        <f>MONTH(Table6[[#This Row],[Loan Date]])</f>
        <v>3</v>
      </c>
      <c r="J11054" t="str">
        <f>_xlfn.XLOOKUP(Table6[[#This Row],[Numeric Month]],$N$5:$N$11,$O$5:$O$11)</f>
        <v>Mar</v>
      </c>
      <c r="K11054" t="str">
        <f>_xlfn.XLOOKUP(Table6[[#This Row],[Loan Date]],$Q$5:$Q$152,$R$5:$R$152)</f>
        <v>Wednesday</v>
      </c>
      <c r="L11054" t="str">
        <f>_xlfn.XLOOKUP(Table6[[#This Row],[Loan Date]],$Q$5:$Q$152,$S$5:$S$152)</f>
        <v>Week 10</v>
      </c>
    </row>
    <row r="11055" spans="1:12" x14ac:dyDescent="0.2">
      <c r="A11055" s="1">
        <v>45000</v>
      </c>
      <c r="B11055" t="s">
        <v>7</v>
      </c>
      <c r="C11055" s="1">
        <v>45000</v>
      </c>
      <c r="D11055" t="s">
        <v>409</v>
      </c>
      <c r="E11055" t="s">
        <v>21</v>
      </c>
      <c r="F11055" t="s">
        <v>21</v>
      </c>
      <c r="G11055" t="s">
        <v>20</v>
      </c>
      <c r="H11055" t="s">
        <v>0</v>
      </c>
      <c r="I11055">
        <f>MONTH(Table6[[#This Row],[Loan Date]])</f>
        <v>3</v>
      </c>
      <c r="J11055" t="str">
        <f>_xlfn.XLOOKUP(Table6[[#This Row],[Numeric Month]],$N$5:$N$11,$O$5:$O$11)</f>
        <v>Mar</v>
      </c>
      <c r="K11055" t="str">
        <f>_xlfn.XLOOKUP(Table6[[#This Row],[Loan Date]],$Q$5:$Q$152,$R$5:$R$152)</f>
        <v>Wednesday</v>
      </c>
      <c r="L11055" t="str">
        <f>_xlfn.XLOOKUP(Table6[[#This Row],[Loan Date]],$Q$5:$Q$152,$S$5:$S$152)</f>
        <v>Week 10</v>
      </c>
    </row>
    <row r="11056" spans="1:12" x14ac:dyDescent="0.2">
      <c r="A11056" s="1">
        <v>45000</v>
      </c>
      <c r="B11056" t="s">
        <v>7</v>
      </c>
      <c r="C11056" s="1">
        <v>45007</v>
      </c>
      <c r="D11056" t="s">
        <v>434</v>
      </c>
      <c r="E11056" t="s">
        <v>9</v>
      </c>
      <c r="F11056" t="s">
        <v>8</v>
      </c>
      <c r="G11056" t="s">
        <v>1</v>
      </c>
      <c r="H11056" t="s">
        <v>0</v>
      </c>
      <c r="I11056">
        <f>MONTH(Table6[[#This Row],[Loan Date]])</f>
        <v>3</v>
      </c>
      <c r="J11056" t="str">
        <f>_xlfn.XLOOKUP(Table6[[#This Row],[Numeric Month]],$N$5:$N$11,$O$5:$O$11)</f>
        <v>Mar</v>
      </c>
      <c r="K11056" t="str">
        <f>_xlfn.XLOOKUP(Table6[[#This Row],[Loan Date]],$Q$5:$Q$152,$R$5:$R$152)</f>
        <v>Wednesday</v>
      </c>
      <c r="L11056" t="str">
        <f>_xlfn.XLOOKUP(Table6[[#This Row],[Loan Date]],$Q$5:$Q$152,$S$5:$S$152)</f>
        <v>Week 10</v>
      </c>
    </row>
    <row r="11057" spans="1:12" x14ac:dyDescent="0.2">
      <c r="A11057" s="1">
        <v>45000</v>
      </c>
      <c r="B11057" t="s">
        <v>5</v>
      </c>
      <c r="C11057" s="1">
        <v>45000</v>
      </c>
      <c r="D11057" t="s">
        <v>433</v>
      </c>
      <c r="E11057" t="s">
        <v>65</v>
      </c>
      <c r="F11057" t="s">
        <v>65</v>
      </c>
      <c r="G11057" t="s">
        <v>20</v>
      </c>
      <c r="H11057" t="s">
        <v>0</v>
      </c>
      <c r="I11057">
        <f>MONTH(Table6[[#This Row],[Loan Date]])</f>
        <v>3</v>
      </c>
      <c r="J11057" t="str">
        <f>_xlfn.XLOOKUP(Table6[[#This Row],[Numeric Month]],$N$5:$N$11,$O$5:$O$11)</f>
        <v>Mar</v>
      </c>
      <c r="K11057" t="str">
        <f>_xlfn.XLOOKUP(Table6[[#This Row],[Loan Date]],$Q$5:$Q$152,$R$5:$R$152)</f>
        <v>Wednesday</v>
      </c>
      <c r="L11057" t="str">
        <f>_xlfn.XLOOKUP(Table6[[#This Row],[Loan Date]],$Q$5:$Q$152,$S$5:$S$152)</f>
        <v>Week 10</v>
      </c>
    </row>
    <row r="11058" spans="1:12" x14ac:dyDescent="0.2">
      <c r="A11058" s="1">
        <v>45000</v>
      </c>
      <c r="B11058" t="s">
        <v>7</v>
      </c>
      <c r="C11058" s="1">
        <v>45000</v>
      </c>
      <c r="D11058" t="s">
        <v>428</v>
      </c>
      <c r="E11058" t="s">
        <v>37</v>
      </c>
      <c r="F11058" t="s">
        <v>37</v>
      </c>
      <c r="G11058" t="s">
        <v>20</v>
      </c>
      <c r="H11058" t="s">
        <v>0</v>
      </c>
      <c r="I11058">
        <f>MONTH(Table6[[#This Row],[Loan Date]])</f>
        <v>3</v>
      </c>
      <c r="J11058" t="str">
        <f>_xlfn.XLOOKUP(Table6[[#This Row],[Numeric Month]],$N$5:$N$11,$O$5:$O$11)</f>
        <v>Mar</v>
      </c>
      <c r="K11058" t="str">
        <f>_xlfn.XLOOKUP(Table6[[#This Row],[Loan Date]],$Q$5:$Q$152,$R$5:$R$152)</f>
        <v>Wednesday</v>
      </c>
      <c r="L11058" t="str">
        <f>_xlfn.XLOOKUP(Table6[[#This Row],[Loan Date]],$Q$5:$Q$152,$S$5:$S$152)</f>
        <v>Week 10</v>
      </c>
    </row>
    <row r="11059" spans="1:12" x14ac:dyDescent="0.2">
      <c r="A11059" s="1">
        <v>45000</v>
      </c>
      <c r="B11059" t="s">
        <v>35</v>
      </c>
      <c r="C11059" s="1">
        <v>45000</v>
      </c>
      <c r="D11059" t="s">
        <v>208</v>
      </c>
      <c r="E11059" t="s">
        <v>41</v>
      </c>
      <c r="F11059" t="s">
        <v>40</v>
      </c>
      <c r="G11059" t="s">
        <v>39</v>
      </c>
      <c r="H11059" t="s">
        <v>0</v>
      </c>
      <c r="I11059">
        <f>MONTH(Table6[[#This Row],[Loan Date]])</f>
        <v>3</v>
      </c>
      <c r="J11059" t="str">
        <f>_xlfn.XLOOKUP(Table6[[#This Row],[Numeric Month]],$N$5:$N$11,$O$5:$O$11)</f>
        <v>Mar</v>
      </c>
      <c r="K11059" t="str">
        <f>_xlfn.XLOOKUP(Table6[[#This Row],[Loan Date]],$Q$5:$Q$152,$R$5:$R$152)</f>
        <v>Wednesday</v>
      </c>
      <c r="L11059" t="str">
        <f>_xlfn.XLOOKUP(Table6[[#This Row],[Loan Date]],$Q$5:$Q$152,$S$5:$S$152)</f>
        <v>Week 10</v>
      </c>
    </row>
    <row r="11060" spans="1:12" x14ac:dyDescent="0.2">
      <c r="A11060" s="1">
        <v>45000</v>
      </c>
      <c r="B11060" t="s">
        <v>7</v>
      </c>
      <c r="C11060" s="1">
        <v>45000</v>
      </c>
      <c r="D11060" t="s">
        <v>57</v>
      </c>
      <c r="E11060" t="s">
        <v>37</v>
      </c>
      <c r="F11060" t="s">
        <v>37</v>
      </c>
      <c r="G11060" t="s">
        <v>20</v>
      </c>
      <c r="H11060" t="s">
        <v>0</v>
      </c>
      <c r="I11060">
        <f>MONTH(Table6[[#This Row],[Loan Date]])</f>
        <v>3</v>
      </c>
      <c r="J11060" t="str">
        <f>_xlfn.XLOOKUP(Table6[[#This Row],[Numeric Month]],$N$5:$N$11,$O$5:$O$11)</f>
        <v>Mar</v>
      </c>
      <c r="K11060" t="str">
        <f>_xlfn.XLOOKUP(Table6[[#This Row],[Loan Date]],$Q$5:$Q$152,$R$5:$R$152)</f>
        <v>Wednesday</v>
      </c>
      <c r="L11060" t="str">
        <f>_xlfn.XLOOKUP(Table6[[#This Row],[Loan Date]],$Q$5:$Q$152,$S$5:$S$152)</f>
        <v>Week 10</v>
      </c>
    </row>
    <row r="11061" spans="1:12" x14ac:dyDescent="0.2">
      <c r="A11061" s="1">
        <v>45000</v>
      </c>
      <c r="B11061" t="s">
        <v>7</v>
      </c>
      <c r="C11061" s="1">
        <v>45000</v>
      </c>
      <c r="D11061" t="s">
        <v>27</v>
      </c>
      <c r="E11061" t="s">
        <v>21</v>
      </c>
      <c r="F11061" t="s">
        <v>21</v>
      </c>
      <c r="G11061" t="s">
        <v>20</v>
      </c>
      <c r="H11061" t="s">
        <v>0</v>
      </c>
      <c r="I11061">
        <f>MONTH(Table6[[#This Row],[Loan Date]])</f>
        <v>3</v>
      </c>
      <c r="J11061" t="str">
        <f>_xlfn.XLOOKUP(Table6[[#This Row],[Numeric Month]],$N$5:$N$11,$O$5:$O$11)</f>
        <v>Mar</v>
      </c>
      <c r="K11061" t="str">
        <f>_xlfn.XLOOKUP(Table6[[#This Row],[Loan Date]],$Q$5:$Q$152,$R$5:$R$152)</f>
        <v>Wednesday</v>
      </c>
      <c r="L11061" t="str">
        <f>_xlfn.XLOOKUP(Table6[[#This Row],[Loan Date]],$Q$5:$Q$152,$S$5:$S$152)</f>
        <v>Week 10</v>
      </c>
    </row>
    <row r="11062" spans="1:12" x14ac:dyDescent="0.2">
      <c r="A11062" s="1">
        <v>45000</v>
      </c>
      <c r="B11062" t="s">
        <v>7</v>
      </c>
      <c r="C11062" s="1">
        <v>45000</v>
      </c>
      <c r="D11062" t="s">
        <v>26</v>
      </c>
      <c r="E11062" t="s">
        <v>23</v>
      </c>
      <c r="F11062" t="s">
        <v>23</v>
      </c>
      <c r="G11062" t="s">
        <v>20</v>
      </c>
      <c r="H11062" t="s">
        <v>0</v>
      </c>
      <c r="I11062">
        <f>MONTH(Table6[[#This Row],[Loan Date]])</f>
        <v>3</v>
      </c>
      <c r="J11062" t="str">
        <f>_xlfn.XLOOKUP(Table6[[#This Row],[Numeric Month]],$N$5:$N$11,$O$5:$O$11)</f>
        <v>Mar</v>
      </c>
      <c r="K11062" t="str">
        <f>_xlfn.XLOOKUP(Table6[[#This Row],[Loan Date]],$Q$5:$Q$152,$R$5:$R$152)</f>
        <v>Wednesday</v>
      </c>
      <c r="L11062" t="str">
        <f>_xlfn.XLOOKUP(Table6[[#This Row],[Loan Date]],$Q$5:$Q$152,$S$5:$S$152)</f>
        <v>Week 10</v>
      </c>
    </row>
    <row r="11063" spans="1:12" x14ac:dyDescent="0.2">
      <c r="A11063" s="1">
        <v>45000</v>
      </c>
      <c r="B11063" t="s">
        <v>7</v>
      </c>
      <c r="C11063" s="1">
        <v>45001</v>
      </c>
      <c r="D11063" t="s">
        <v>280</v>
      </c>
      <c r="E11063" t="s">
        <v>37</v>
      </c>
      <c r="F11063" t="s">
        <v>37</v>
      </c>
      <c r="G11063" t="s">
        <v>20</v>
      </c>
      <c r="H11063" t="s">
        <v>0</v>
      </c>
      <c r="I11063">
        <f>MONTH(Table6[[#This Row],[Loan Date]])</f>
        <v>3</v>
      </c>
      <c r="J11063" t="str">
        <f>_xlfn.XLOOKUP(Table6[[#This Row],[Numeric Month]],$N$5:$N$11,$O$5:$O$11)</f>
        <v>Mar</v>
      </c>
      <c r="K11063" t="str">
        <f>_xlfn.XLOOKUP(Table6[[#This Row],[Loan Date]],$Q$5:$Q$152,$R$5:$R$152)</f>
        <v>Wednesday</v>
      </c>
      <c r="L11063" t="str">
        <f>_xlfn.XLOOKUP(Table6[[#This Row],[Loan Date]],$Q$5:$Q$152,$S$5:$S$152)</f>
        <v>Week 10</v>
      </c>
    </row>
    <row r="11064" spans="1:12" x14ac:dyDescent="0.2">
      <c r="A11064" s="1">
        <v>45000</v>
      </c>
      <c r="B11064" t="s">
        <v>7</v>
      </c>
      <c r="C11064" s="1">
        <v>45001</v>
      </c>
      <c r="D11064" t="s">
        <v>120</v>
      </c>
      <c r="E11064" t="s">
        <v>37</v>
      </c>
      <c r="F11064" t="s">
        <v>37</v>
      </c>
      <c r="G11064" t="s">
        <v>20</v>
      </c>
      <c r="H11064" t="s">
        <v>0</v>
      </c>
      <c r="I11064">
        <f>MONTH(Table6[[#This Row],[Loan Date]])</f>
        <v>3</v>
      </c>
      <c r="J11064" t="str">
        <f>_xlfn.XLOOKUP(Table6[[#This Row],[Numeric Month]],$N$5:$N$11,$O$5:$O$11)</f>
        <v>Mar</v>
      </c>
      <c r="K11064" t="str">
        <f>_xlfn.XLOOKUP(Table6[[#This Row],[Loan Date]],$Q$5:$Q$152,$R$5:$R$152)</f>
        <v>Wednesday</v>
      </c>
      <c r="L11064" t="str">
        <f>_xlfn.XLOOKUP(Table6[[#This Row],[Loan Date]],$Q$5:$Q$152,$S$5:$S$152)</f>
        <v>Week 10</v>
      </c>
    </row>
    <row r="11065" spans="1:12" x14ac:dyDescent="0.2">
      <c r="A11065" s="1">
        <v>45000</v>
      </c>
      <c r="B11065" t="s">
        <v>7</v>
      </c>
      <c r="C11065" s="1">
        <v>45001</v>
      </c>
      <c r="D11065" t="s">
        <v>313</v>
      </c>
      <c r="E11065" t="s">
        <v>37</v>
      </c>
      <c r="F11065" t="s">
        <v>37</v>
      </c>
      <c r="G11065" t="s">
        <v>20</v>
      </c>
      <c r="H11065" t="s">
        <v>0</v>
      </c>
      <c r="I11065">
        <f>MONTH(Table6[[#This Row],[Loan Date]])</f>
        <v>3</v>
      </c>
      <c r="J11065" t="str">
        <f>_xlfn.XLOOKUP(Table6[[#This Row],[Numeric Month]],$N$5:$N$11,$O$5:$O$11)</f>
        <v>Mar</v>
      </c>
      <c r="K11065" t="str">
        <f>_xlfn.XLOOKUP(Table6[[#This Row],[Loan Date]],$Q$5:$Q$152,$R$5:$R$152)</f>
        <v>Wednesday</v>
      </c>
      <c r="L11065" t="str">
        <f>_xlfn.XLOOKUP(Table6[[#This Row],[Loan Date]],$Q$5:$Q$152,$S$5:$S$152)</f>
        <v>Week 10</v>
      </c>
    </row>
    <row r="11066" spans="1:12" x14ac:dyDescent="0.2">
      <c r="A11066" s="1">
        <v>45000</v>
      </c>
      <c r="B11066" t="s">
        <v>5</v>
      </c>
      <c r="C11066" s="1">
        <v>45001</v>
      </c>
      <c r="D11066" t="s">
        <v>312</v>
      </c>
      <c r="E11066" t="s">
        <v>23</v>
      </c>
      <c r="F11066" t="s">
        <v>23</v>
      </c>
      <c r="G11066" t="s">
        <v>20</v>
      </c>
      <c r="H11066" t="s">
        <v>0</v>
      </c>
      <c r="I11066">
        <f>MONTH(Table6[[#This Row],[Loan Date]])</f>
        <v>3</v>
      </c>
      <c r="J11066" t="str">
        <f>_xlfn.XLOOKUP(Table6[[#This Row],[Numeric Month]],$N$5:$N$11,$O$5:$O$11)</f>
        <v>Mar</v>
      </c>
      <c r="K11066" t="str">
        <f>_xlfn.XLOOKUP(Table6[[#This Row],[Loan Date]],$Q$5:$Q$152,$R$5:$R$152)</f>
        <v>Wednesday</v>
      </c>
      <c r="L11066" t="str">
        <f>_xlfn.XLOOKUP(Table6[[#This Row],[Loan Date]],$Q$5:$Q$152,$S$5:$S$152)</f>
        <v>Week 10</v>
      </c>
    </row>
    <row r="11067" spans="1:12" x14ac:dyDescent="0.2">
      <c r="A11067" s="1">
        <v>45001</v>
      </c>
      <c r="B11067" t="s">
        <v>7</v>
      </c>
      <c r="C11067" s="1">
        <v>45001</v>
      </c>
      <c r="D11067" t="s">
        <v>280</v>
      </c>
      <c r="E11067" t="s">
        <v>37</v>
      </c>
      <c r="F11067" t="s">
        <v>37</v>
      </c>
      <c r="G11067" t="s">
        <v>20</v>
      </c>
      <c r="H11067" t="s">
        <v>0</v>
      </c>
      <c r="I11067">
        <f>MONTH(Table6[[#This Row],[Loan Date]])</f>
        <v>3</v>
      </c>
      <c r="J11067" t="str">
        <f>_xlfn.XLOOKUP(Table6[[#This Row],[Numeric Month]],$N$5:$N$11,$O$5:$O$11)</f>
        <v>Mar</v>
      </c>
      <c r="K11067" t="str">
        <f>_xlfn.XLOOKUP(Table6[[#This Row],[Loan Date]],$Q$5:$Q$152,$R$5:$R$152)</f>
        <v>Thursday</v>
      </c>
      <c r="L11067" t="str">
        <f>_xlfn.XLOOKUP(Table6[[#This Row],[Loan Date]],$Q$5:$Q$152,$S$5:$S$152)</f>
        <v>Week 10</v>
      </c>
    </row>
    <row r="11068" spans="1:12" x14ac:dyDescent="0.2">
      <c r="A11068" s="1">
        <v>45001</v>
      </c>
      <c r="B11068" t="s">
        <v>7</v>
      </c>
      <c r="C11068" s="1">
        <v>45001</v>
      </c>
      <c r="D11068" t="s">
        <v>120</v>
      </c>
      <c r="E11068" t="s">
        <v>37</v>
      </c>
      <c r="F11068" t="s">
        <v>37</v>
      </c>
      <c r="G11068" t="s">
        <v>20</v>
      </c>
      <c r="H11068" t="s">
        <v>0</v>
      </c>
      <c r="I11068">
        <f>MONTH(Table6[[#This Row],[Loan Date]])</f>
        <v>3</v>
      </c>
      <c r="J11068" t="str">
        <f>_xlfn.XLOOKUP(Table6[[#This Row],[Numeric Month]],$N$5:$N$11,$O$5:$O$11)</f>
        <v>Mar</v>
      </c>
      <c r="K11068" t="str">
        <f>_xlfn.XLOOKUP(Table6[[#This Row],[Loan Date]],$Q$5:$Q$152,$R$5:$R$152)</f>
        <v>Thursday</v>
      </c>
      <c r="L11068" t="str">
        <f>_xlfn.XLOOKUP(Table6[[#This Row],[Loan Date]],$Q$5:$Q$152,$S$5:$S$152)</f>
        <v>Week 10</v>
      </c>
    </row>
    <row r="11069" spans="1:12" x14ac:dyDescent="0.2">
      <c r="A11069" s="1">
        <v>45001</v>
      </c>
      <c r="B11069" t="s">
        <v>5</v>
      </c>
      <c r="C11069" s="1">
        <v>45001</v>
      </c>
      <c r="D11069" t="s">
        <v>312</v>
      </c>
      <c r="E11069" t="s">
        <v>23</v>
      </c>
      <c r="F11069" t="s">
        <v>23</v>
      </c>
      <c r="G11069" t="s">
        <v>20</v>
      </c>
      <c r="H11069" t="s">
        <v>0</v>
      </c>
      <c r="I11069">
        <f>MONTH(Table6[[#This Row],[Loan Date]])</f>
        <v>3</v>
      </c>
      <c r="J11069" t="str">
        <f>_xlfn.XLOOKUP(Table6[[#This Row],[Numeric Month]],$N$5:$N$11,$O$5:$O$11)</f>
        <v>Mar</v>
      </c>
      <c r="K11069" t="str">
        <f>_xlfn.XLOOKUP(Table6[[#This Row],[Loan Date]],$Q$5:$Q$152,$R$5:$R$152)</f>
        <v>Thursday</v>
      </c>
      <c r="L11069" t="str">
        <f>_xlfn.XLOOKUP(Table6[[#This Row],[Loan Date]],$Q$5:$Q$152,$S$5:$S$152)</f>
        <v>Week 10</v>
      </c>
    </row>
    <row r="11070" spans="1:12" x14ac:dyDescent="0.2">
      <c r="A11070" s="1">
        <v>45001</v>
      </c>
      <c r="B11070" t="s">
        <v>7</v>
      </c>
      <c r="C11070" s="1">
        <v>45001</v>
      </c>
      <c r="D11070" t="s">
        <v>57</v>
      </c>
      <c r="E11070" t="s">
        <v>37</v>
      </c>
      <c r="F11070" t="s">
        <v>37</v>
      </c>
      <c r="G11070" t="s">
        <v>20</v>
      </c>
      <c r="H11070" t="s">
        <v>0</v>
      </c>
      <c r="I11070">
        <f>MONTH(Table6[[#This Row],[Loan Date]])</f>
        <v>3</v>
      </c>
      <c r="J11070" t="str">
        <f>_xlfn.XLOOKUP(Table6[[#This Row],[Numeric Month]],$N$5:$N$11,$O$5:$O$11)</f>
        <v>Mar</v>
      </c>
      <c r="K11070" t="str">
        <f>_xlfn.XLOOKUP(Table6[[#This Row],[Loan Date]],$Q$5:$Q$152,$R$5:$R$152)</f>
        <v>Thursday</v>
      </c>
      <c r="L11070" t="str">
        <f>_xlfn.XLOOKUP(Table6[[#This Row],[Loan Date]],$Q$5:$Q$152,$S$5:$S$152)</f>
        <v>Week 10</v>
      </c>
    </row>
    <row r="11071" spans="1:12" x14ac:dyDescent="0.2">
      <c r="A11071" s="1">
        <v>45001</v>
      </c>
      <c r="B11071" t="s">
        <v>7</v>
      </c>
      <c r="C11071" s="1">
        <v>45008</v>
      </c>
      <c r="D11071" t="s">
        <v>432</v>
      </c>
      <c r="E11071" t="s">
        <v>15</v>
      </c>
      <c r="F11071" t="s">
        <v>14</v>
      </c>
      <c r="G11071" t="s">
        <v>1</v>
      </c>
      <c r="H11071" t="s">
        <v>0</v>
      </c>
      <c r="I11071">
        <f>MONTH(Table6[[#This Row],[Loan Date]])</f>
        <v>3</v>
      </c>
      <c r="J11071" t="str">
        <f>_xlfn.XLOOKUP(Table6[[#This Row],[Numeric Month]],$N$5:$N$11,$O$5:$O$11)</f>
        <v>Mar</v>
      </c>
      <c r="K11071" t="str">
        <f>_xlfn.XLOOKUP(Table6[[#This Row],[Loan Date]],$Q$5:$Q$152,$R$5:$R$152)</f>
        <v>Thursday</v>
      </c>
      <c r="L11071" t="str">
        <f>_xlfn.XLOOKUP(Table6[[#This Row],[Loan Date]],$Q$5:$Q$152,$S$5:$S$152)</f>
        <v>Week 10</v>
      </c>
    </row>
    <row r="11072" spans="1:12" x14ac:dyDescent="0.2">
      <c r="A11072" s="1">
        <v>45001</v>
      </c>
      <c r="B11072" t="s">
        <v>7</v>
      </c>
      <c r="C11072" s="1">
        <v>45001</v>
      </c>
      <c r="D11072" t="s">
        <v>115</v>
      </c>
      <c r="E11072" t="s">
        <v>23</v>
      </c>
      <c r="F11072" t="s">
        <v>23</v>
      </c>
      <c r="G11072" t="s">
        <v>20</v>
      </c>
      <c r="H11072" t="s">
        <v>0</v>
      </c>
      <c r="I11072">
        <f>MONTH(Table6[[#This Row],[Loan Date]])</f>
        <v>3</v>
      </c>
      <c r="J11072" t="str">
        <f>_xlfn.XLOOKUP(Table6[[#This Row],[Numeric Month]],$N$5:$N$11,$O$5:$O$11)</f>
        <v>Mar</v>
      </c>
      <c r="K11072" t="str">
        <f>_xlfn.XLOOKUP(Table6[[#This Row],[Loan Date]],$Q$5:$Q$152,$R$5:$R$152)</f>
        <v>Thursday</v>
      </c>
      <c r="L11072" t="str">
        <f>_xlfn.XLOOKUP(Table6[[#This Row],[Loan Date]],$Q$5:$Q$152,$S$5:$S$152)</f>
        <v>Week 10</v>
      </c>
    </row>
    <row r="11073" spans="1:12" x14ac:dyDescent="0.2">
      <c r="A11073" s="1">
        <v>45001</v>
      </c>
      <c r="B11073" t="s">
        <v>5</v>
      </c>
      <c r="C11073" s="1">
        <v>45001</v>
      </c>
      <c r="D11073" t="s">
        <v>336</v>
      </c>
      <c r="E11073" t="s">
        <v>168</v>
      </c>
      <c r="F11073" t="s">
        <v>168</v>
      </c>
      <c r="G11073" t="s">
        <v>20</v>
      </c>
      <c r="H11073" t="s">
        <v>0</v>
      </c>
      <c r="I11073">
        <f>MONTH(Table6[[#This Row],[Loan Date]])</f>
        <v>3</v>
      </c>
      <c r="J11073" t="str">
        <f>_xlfn.XLOOKUP(Table6[[#This Row],[Numeric Month]],$N$5:$N$11,$O$5:$O$11)</f>
        <v>Mar</v>
      </c>
      <c r="K11073" t="str">
        <f>_xlfn.XLOOKUP(Table6[[#This Row],[Loan Date]],$Q$5:$Q$152,$R$5:$R$152)</f>
        <v>Thursday</v>
      </c>
      <c r="L11073" t="str">
        <f>_xlfn.XLOOKUP(Table6[[#This Row],[Loan Date]],$Q$5:$Q$152,$S$5:$S$152)</f>
        <v>Week 10</v>
      </c>
    </row>
    <row r="11074" spans="1:12" x14ac:dyDescent="0.2">
      <c r="A11074" s="1">
        <v>45001</v>
      </c>
      <c r="B11074" t="s">
        <v>5</v>
      </c>
      <c r="C11074" s="1">
        <v>45001</v>
      </c>
      <c r="D11074" t="s">
        <v>267</v>
      </c>
      <c r="E11074" t="s">
        <v>37</v>
      </c>
      <c r="F11074" t="s">
        <v>37</v>
      </c>
      <c r="G11074" t="s">
        <v>20</v>
      </c>
      <c r="H11074" t="s">
        <v>0</v>
      </c>
      <c r="I11074">
        <f>MONTH(Table6[[#This Row],[Loan Date]])</f>
        <v>3</v>
      </c>
      <c r="J11074" t="str">
        <f>_xlfn.XLOOKUP(Table6[[#This Row],[Numeric Month]],$N$5:$N$11,$O$5:$O$11)</f>
        <v>Mar</v>
      </c>
      <c r="K11074" t="str">
        <f>_xlfn.XLOOKUP(Table6[[#This Row],[Loan Date]],$Q$5:$Q$152,$R$5:$R$152)</f>
        <v>Thursday</v>
      </c>
      <c r="L11074" t="str">
        <f>_xlfn.XLOOKUP(Table6[[#This Row],[Loan Date]],$Q$5:$Q$152,$S$5:$S$152)</f>
        <v>Week 10</v>
      </c>
    </row>
    <row r="11075" spans="1:12" x14ac:dyDescent="0.2">
      <c r="A11075" s="1">
        <v>45001</v>
      </c>
      <c r="B11075" t="s">
        <v>7</v>
      </c>
      <c r="C11075" s="1">
        <v>45001</v>
      </c>
      <c r="D11075" t="s">
        <v>251</v>
      </c>
      <c r="E11075" t="s">
        <v>21</v>
      </c>
      <c r="F11075" t="s">
        <v>21</v>
      </c>
      <c r="G11075" t="s">
        <v>20</v>
      </c>
      <c r="H11075" t="s">
        <v>0</v>
      </c>
      <c r="I11075">
        <f>MONTH(Table6[[#This Row],[Loan Date]])</f>
        <v>3</v>
      </c>
      <c r="J11075" t="str">
        <f>_xlfn.XLOOKUP(Table6[[#This Row],[Numeric Month]],$N$5:$N$11,$O$5:$O$11)</f>
        <v>Mar</v>
      </c>
      <c r="K11075" t="str">
        <f>_xlfn.XLOOKUP(Table6[[#This Row],[Loan Date]],$Q$5:$Q$152,$R$5:$R$152)</f>
        <v>Thursday</v>
      </c>
      <c r="L11075" t="str">
        <f>_xlfn.XLOOKUP(Table6[[#This Row],[Loan Date]],$Q$5:$Q$152,$S$5:$S$152)</f>
        <v>Week 10</v>
      </c>
    </row>
    <row r="11076" spans="1:12" x14ac:dyDescent="0.2">
      <c r="A11076" s="1">
        <v>45001</v>
      </c>
      <c r="B11076" t="s">
        <v>7</v>
      </c>
      <c r="C11076" s="1">
        <v>45001</v>
      </c>
      <c r="D11076" t="s">
        <v>171</v>
      </c>
      <c r="E11076" t="s">
        <v>23</v>
      </c>
      <c r="F11076" t="s">
        <v>23</v>
      </c>
      <c r="G11076" t="s">
        <v>20</v>
      </c>
      <c r="H11076" t="s">
        <v>0</v>
      </c>
      <c r="I11076">
        <f>MONTH(Table6[[#This Row],[Loan Date]])</f>
        <v>3</v>
      </c>
      <c r="J11076" t="str">
        <f>_xlfn.XLOOKUP(Table6[[#This Row],[Numeric Month]],$N$5:$N$11,$O$5:$O$11)</f>
        <v>Mar</v>
      </c>
      <c r="K11076" t="str">
        <f>_xlfn.XLOOKUP(Table6[[#This Row],[Loan Date]],$Q$5:$Q$152,$R$5:$R$152)</f>
        <v>Thursday</v>
      </c>
      <c r="L11076" t="str">
        <f>_xlfn.XLOOKUP(Table6[[#This Row],[Loan Date]],$Q$5:$Q$152,$S$5:$S$152)</f>
        <v>Week 10</v>
      </c>
    </row>
    <row r="11077" spans="1:12" x14ac:dyDescent="0.2">
      <c r="A11077" s="1">
        <v>45001</v>
      </c>
      <c r="B11077" t="s">
        <v>5</v>
      </c>
      <c r="C11077" s="1">
        <v>45001</v>
      </c>
      <c r="D11077" t="s">
        <v>431</v>
      </c>
      <c r="E11077" t="s">
        <v>162</v>
      </c>
      <c r="F11077" t="s">
        <v>162</v>
      </c>
      <c r="G11077" t="s">
        <v>11</v>
      </c>
      <c r="H11077" t="s">
        <v>0</v>
      </c>
      <c r="I11077">
        <f>MONTH(Table6[[#This Row],[Loan Date]])</f>
        <v>3</v>
      </c>
      <c r="J11077" t="str">
        <f>_xlfn.XLOOKUP(Table6[[#This Row],[Numeric Month]],$N$5:$N$11,$O$5:$O$11)</f>
        <v>Mar</v>
      </c>
      <c r="K11077" t="str">
        <f>_xlfn.XLOOKUP(Table6[[#This Row],[Loan Date]],$Q$5:$Q$152,$R$5:$R$152)</f>
        <v>Thursday</v>
      </c>
      <c r="L11077" t="str">
        <f>_xlfn.XLOOKUP(Table6[[#This Row],[Loan Date]],$Q$5:$Q$152,$S$5:$S$152)</f>
        <v>Week 10</v>
      </c>
    </row>
    <row r="11078" spans="1:12" x14ac:dyDescent="0.2">
      <c r="A11078" s="1">
        <v>45001</v>
      </c>
      <c r="B11078" t="s">
        <v>5</v>
      </c>
      <c r="C11078" s="1">
        <v>45001</v>
      </c>
      <c r="D11078" t="s">
        <v>302</v>
      </c>
      <c r="E11078" t="s">
        <v>23</v>
      </c>
      <c r="F11078" t="s">
        <v>23</v>
      </c>
      <c r="G11078" t="s">
        <v>20</v>
      </c>
      <c r="H11078" t="s">
        <v>0</v>
      </c>
      <c r="I11078">
        <f>MONTH(Table6[[#This Row],[Loan Date]])</f>
        <v>3</v>
      </c>
      <c r="J11078" t="str">
        <f>_xlfn.XLOOKUP(Table6[[#This Row],[Numeric Month]],$N$5:$N$11,$O$5:$O$11)</f>
        <v>Mar</v>
      </c>
      <c r="K11078" t="str">
        <f>_xlfn.XLOOKUP(Table6[[#This Row],[Loan Date]],$Q$5:$Q$152,$R$5:$R$152)</f>
        <v>Thursday</v>
      </c>
      <c r="L11078" t="str">
        <f>_xlfn.XLOOKUP(Table6[[#This Row],[Loan Date]],$Q$5:$Q$152,$S$5:$S$152)</f>
        <v>Week 10</v>
      </c>
    </row>
    <row r="11079" spans="1:12" x14ac:dyDescent="0.2">
      <c r="A11079" s="1">
        <v>45001</v>
      </c>
      <c r="B11079" t="s">
        <v>7</v>
      </c>
      <c r="C11079" s="1">
        <v>45001</v>
      </c>
      <c r="D11079" t="s">
        <v>400</v>
      </c>
      <c r="E11079" t="s">
        <v>21</v>
      </c>
      <c r="F11079" t="s">
        <v>21</v>
      </c>
      <c r="G11079" t="s">
        <v>20</v>
      </c>
      <c r="H11079" t="s">
        <v>0</v>
      </c>
      <c r="I11079">
        <f>MONTH(Table6[[#This Row],[Loan Date]])</f>
        <v>3</v>
      </c>
      <c r="J11079" t="str">
        <f>_xlfn.XLOOKUP(Table6[[#This Row],[Numeric Month]],$N$5:$N$11,$O$5:$O$11)</f>
        <v>Mar</v>
      </c>
      <c r="K11079" t="str">
        <f>_xlfn.XLOOKUP(Table6[[#This Row],[Loan Date]],$Q$5:$Q$152,$R$5:$R$152)</f>
        <v>Thursday</v>
      </c>
      <c r="L11079" t="str">
        <f>_xlfn.XLOOKUP(Table6[[#This Row],[Loan Date]],$Q$5:$Q$152,$S$5:$S$152)</f>
        <v>Week 10</v>
      </c>
    </row>
    <row r="11080" spans="1:12" x14ac:dyDescent="0.2">
      <c r="A11080" s="1">
        <v>45001</v>
      </c>
      <c r="B11080" t="s">
        <v>7</v>
      </c>
      <c r="C11080" s="1">
        <v>45001</v>
      </c>
      <c r="D11080" t="s">
        <v>24</v>
      </c>
      <c r="E11080" t="s">
        <v>23</v>
      </c>
      <c r="F11080" t="s">
        <v>23</v>
      </c>
      <c r="G11080" t="s">
        <v>20</v>
      </c>
      <c r="H11080" t="s">
        <v>0</v>
      </c>
      <c r="I11080">
        <f>MONTH(Table6[[#This Row],[Loan Date]])</f>
        <v>3</v>
      </c>
      <c r="J11080" t="str">
        <f>_xlfn.XLOOKUP(Table6[[#This Row],[Numeric Month]],$N$5:$N$11,$O$5:$O$11)</f>
        <v>Mar</v>
      </c>
      <c r="K11080" t="str">
        <f>_xlfn.XLOOKUP(Table6[[#This Row],[Loan Date]],$Q$5:$Q$152,$R$5:$R$152)</f>
        <v>Thursday</v>
      </c>
      <c r="L11080" t="str">
        <f>_xlfn.XLOOKUP(Table6[[#This Row],[Loan Date]],$Q$5:$Q$152,$S$5:$S$152)</f>
        <v>Week 10</v>
      </c>
    </row>
    <row r="11081" spans="1:12" x14ac:dyDescent="0.2">
      <c r="A11081" s="1">
        <v>45001</v>
      </c>
      <c r="B11081" t="s">
        <v>7</v>
      </c>
      <c r="C11081" s="1">
        <v>45001</v>
      </c>
      <c r="D11081" t="s">
        <v>214</v>
      </c>
      <c r="E11081" t="s">
        <v>23</v>
      </c>
      <c r="F11081" t="s">
        <v>23</v>
      </c>
      <c r="G11081" t="s">
        <v>20</v>
      </c>
      <c r="H11081" t="s">
        <v>0</v>
      </c>
      <c r="I11081">
        <f>MONTH(Table6[[#This Row],[Loan Date]])</f>
        <v>3</v>
      </c>
      <c r="J11081" t="str">
        <f>_xlfn.XLOOKUP(Table6[[#This Row],[Numeric Month]],$N$5:$N$11,$O$5:$O$11)</f>
        <v>Mar</v>
      </c>
      <c r="K11081" t="str">
        <f>_xlfn.XLOOKUP(Table6[[#This Row],[Loan Date]],$Q$5:$Q$152,$R$5:$R$152)</f>
        <v>Thursday</v>
      </c>
      <c r="L11081" t="str">
        <f>_xlfn.XLOOKUP(Table6[[#This Row],[Loan Date]],$Q$5:$Q$152,$S$5:$S$152)</f>
        <v>Week 10</v>
      </c>
    </row>
    <row r="11082" spans="1:12" x14ac:dyDescent="0.2">
      <c r="A11082" s="1">
        <v>45001</v>
      </c>
      <c r="B11082" t="s">
        <v>7</v>
      </c>
      <c r="C11082" s="1">
        <v>45001</v>
      </c>
      <c r="D11082" t="s">
        <v>173</v>
      </c>
      <c r="E11082" t="s">
        <v>21</v>
      </c>
      <c r="F11082" t="s">
        <v>21</v>
      </c>
      <c r="G11082" t="s">
        <v>20</v>
      </c>
      <c r="H11082" t="s">
        <v>0</v>
      </c>
      <c r="I11082">
        <f>MONTH(Table6[[#This Row],[Loan Date]])</f>
        <v>3</v>
      </c>
      <c r="J11082" t="str">
        <f>_xlfn.XLOOKUP(Table6[[#This Row],[Numeric Month]],$N$5:$N$11,$O$5:$O$11)</f>
        <v>Mar</v>
      </c>
      <c r="K11082" t="str">
        <f>_xlfn.XLOOKUP(Table6[[#This Row],[Loan Date]],$Q$5:$Q$152,$R$5:$R$152)</f>
        <v>Thursday</v>
      </c>
      <c r="L11082" t="str">
        <f>_xlfn.XLOOKUP(Table6[[#This Row],[Loan Date]],$Q$5:$Q$152,$S$5:$S$152)</f>
        <v>Week 10</v>
      </c>
    </row>
    <row r="11083" spans="1:12" x14ac:dyDescent="0.2">
      <c r="A11083" s="1">
        <v>45001</v>
      </c>
      <c r="B11083" t="s">
        <v>7</v>
      </c>
      <c r="C11083" s="1">
        <v>45004</v>
      </c>
      <c r="D11083" t="s">
        <v>84</v>
      </c>
      <c r="E11083" t="s">
        <v>44</v>
      </c>
      <c r="F11083" t="s">
        <v>44</v>
      </c>
      <c r="G11083" t="s">
        <v>39</v>
      </c>
      <c r="H11083" t="s">
        <v>0</v>
      </c>
      <c r="I11083">
        <f>MONTH(Table6[[#This Row],[Loan Date]])</f>
        <v>3</v>
      </c>
      <c r="J11083" t="str">
        <f>_xlfn.XLOOKUP(Table6[[#This Row],[Numeric Month]],$N$5:$N$11,$O$5:$O$11)</f>
        <v>Mar</v>
      </c>
      <c r="K11083" t="str">
        <f>_xlfn.XLOOKUP(Table6[[#This Row],[Loan Date]],$Q$5:$Q$152,$R$5:$R$152)</f>
        <v>Thursday</v>
      </c>
      <c r="L11083" t="str">
        <f>_xlfn.XLOOKUP(Table6[[#This Row],[Loan Date]],$Q$5:$Q$152,$S$5:$S$152)</f>
        <v>Week 10</v>
      </c>
    </row>
    <row r="11084" spans="1:12" x14ac:dyDescent="0.2">
      <c r="A11084" s="1">
        <v>45001</v>
      </c>
      <c r="B11084" t="s">
        <v>7</v>
      </c>
      <c r="C11084" s="1">
        <v>45008</v>
      </c>
      <c r="D11084" t="s">
        <v>430</v>
      </c>
      <c r="E11084" t="s">
        <v>15</v>
      </c>
      <c r="F11084" t="s">
        <v>14</v>
      </c>
      <c r="G11084" t="s">
        <v>1</v>
      </c>
      <c r="H11084" t="s">
        <v>0</v>
      </c>
      <c r="I11084">
        <f>MONTH(Table6[[#This Row],[Loan Date]])</f>
        <v>3</v>
      </c>
      <c r="J11084" t="str">
        <f>_xlfn.XLOOKUP(Table6[[#This Row],[Numeric Month]],$N$5:$N$11,$O$5:$O$11)</f>
        <v>Mar</v>
      </c>
      <c r="K11084" t="str">
        <f>_xlfn.XLOOKUP(Table6[[#This Row],[Loan Date]],$Q$5:$Q$152,$R$5:$R$152)</f>
        <v>Thursday</v>
      </c>
      <c r="L11084" t="str">
        <f>_xlfn.XLOOKUP(Table6[[#This Row],[Loan Date]],$Q$5:$Q$152,$S$5:$S$152)</f>
        <v>Week 10</v>
      </c>
    </row>
    <row r="11085" spans="1:12" x14ac:dyDescent="0.2">
      <c r="A11085" s="1">
        <v>45001</v>
      </c>
      <c r="B11085" t="s">
        <v>5</v>
      </c>
      <c r="C11085" s="1">
        <v>45004</v>
      </c>
      <c r="D11085" t="s">
        <v>181</v>
      </c>
      <c r="E11085" t="s">
        <v>44</v>
      </c>
      <c r="F11085" t="s">
        <v>44</v>
      </c>
      <c r="G11085" t="s">
        <v>39</v>
      </c>
      <c r="H11085" t="s">
        <v>0</v>
      </c>
      <c r="I11085">
        <f>MONTH(Table6[[#This Row],[Loan Date]])</f>
        <v>3</v>
      </c>
      <c r="J11085" t="str">
        <f>_xlfn.XLOOKUP(Table6[[#This Row],[Numeric Month]],$N$5:$N$11,$O$5:$O$11)</f>
        <v>Mar</v>
      </c>
      <c r="K11085" t="str">
        <f>_xlfn.XLOOKUP(Table6[[#This Row],[Loan Date]],$Q$5:$Q$152,$R$5:$R$152)</f>
        <v>Thursday</v>
      </c>
      <c r="L11085" t="str">
        <f>_xlfn.XLOOKUP(Table6[[#This Row],[Loan Date]],$Q$5:$Q$152,$S$5:$S$152)</f>
        <v>Week 10</v>
      </c>
    </row>
    <row r="11086" spans="1:12" x14ac:dyDescent="0.2">
      <c r="A11086" s="1">
        <v>45001</v>
      </c>
      <c r="B11086" t="s">
        <v>7</v>
      </c>
      <c r="C11086" s="1">
        <v>45008</v>
      </c>
      <c r="D11086" t="s">
        <v>87</v>
      </c>
      <c r="E11086" t="s">
        <v>9</v>
      </c>
      <c r="F11086" t="s">
        <v>8</v>
      </c>
      <c r="G11086" t="s">
        <v>1</v>
      </c>
      <c r="H11086" t="s">
        <v>0</v>
      </c>
      <c r="I11086">
        <f>MONTH(Table6[[#This Row],[Loan Date]])</f>
        <v>3</v>
      </c>
      <c r="J11086" t="str">
        <f>_xlfn.XLOOKUP(Table6[[#This Row],[Numeric Month]],$N$5:$N$11,$O$5:$O$11)</f>
        <v>Mar</v>
      </c>
      <c r="K11086" t="str">
        <f>_xlfn.XLOOKUP(Table6[[#This Row],[Loan Date]],$Q$5:$Q$152,$R$5:$R$152)</f>
        <v>Thursday</v>
      </c>
      <c r="L11086" t="str">
        <f>_xlfn.XLOOKUP(Table6[[#This Row],[Loan Date]],$Q$5:$Q$152,$S$5:$S$152)</f>
        <v>Week 10</v>
      </c>
    </row>
    <row r="11087" spans="1:12" x14ac:dyDescent="0.2">
      <c r="A11087" s="1">
        <v>45001</v>
      </c>
      <c r="B11087" t="s">
        <v>7</v>
      </c>
      <c r="C11087" s="1">
        <v>45008</v>
      </c>
      <c r="D11087" t="s">
        <v>228</v>
      </c>
      <c r="E11087" t="s">
        <v>52</v>
      </c>
      <c r="F11087" t="s">
        <v>51</v>
      </c>
      <c r="G11087" t="s">
        <v>1</v>
      </c>
      <c r="H11087" t="s">
        <v>0</v>
      </c>
      <c r="I11087">
        <f>MONTH(Table6[[#This Row],[Loan Date]])</f>
        <v>3</v>
      </c>
      <c r="J11087" t="str">
        <f>_xlfn.XLOOKUP(Table6[[#This Row],[Numeric Month]],$N$5:$N$11,$O$5:$O$11)</f>
        <v>Mar</v>
      </c>
      <c r="K11087" t="str">
        <f>_xlfn.XLOOKUP(Table6[[#This Row],[Loan Date]],$Q$5:$Q$152,$R$5:$R$152)</f>
        <v>Thursday</v>
      </c>
      <c r="L11087" t="str">
        <f>_xlfn.XLOOKUP(Table6[[#This Row],[Loan Date]],$Q$5:$Q$152,$S$5:$S$152)</f>
        <v>Week 10</v>
      </c>
    </row>
    <row r="11088" spans="1:12" x14ac:dyDescent="0.2">
      <c r="A11088" s="1">
        <v>45001</v>
      </c>
      <c r="B11088" t="s">
        <v>7</v>
      </c>
      <c r="C11088" s="1">
        <v>45004</v>
      </c>
      <c r="D11088" t="s">
        <v>86</v>
      </c>
      <c r="E11088" t="s">
        <v>44</v>
      </c>
      <c r="F11088" t="s">
        <v>44</v>
      </c>
      <c r="G11088" t="s">
        <v>39</v>
      </c>
      <c r="H11088" t="s">
        <v>0</v>
      </c>
      <c r="I11088">
        <f>MONTH(Table6[[#This Row],[Loan Date]])</f>
        <v>3</v>
      </c>
      <c r="J11088" t="str">
        <f>_xlfn.XLOOKUP(Table6[[#This Row],[Numeric Month]],$N$5:$N$11,$O$5:$O$11)</f>
        <v>Mar</v>
      </c>
      <c r="K11088" t="str">
        <f>_xlfn.XLOOKUP(Table6[[#This Row],[Loan Date]],$Q$5:$Q$152,$R$5:$R$152)</f>
        <v>Thursday</v>
      </c>
      <c r="L11088" t="str">
        <f>_xlfn.XLOOKUP(Table6[[#This Row],[Loan Date]],$Q$5:$Q$152,$S$5:$S$152)</f>
        <v>Week 10</v>
      </c>
    </row>
    <row r="11089" spans="1:12" x14ac:dyDescent="0.2">
      <c r="A11089" s="1">
        <v>45001</v>
      </c>
      <c r="B11089" t="s">
        <v>5</v>
      </c>
      <c r="C11089" s="1">
        <v>45001</v>
      </c>
      <c r="D11089" t="s">
        <v>129</v>
      </c>
      <c r="E11089" t="s">
        <v>37</v>
      </c>
      <c r="F11089" t="s">
        <v>37</v>
      </c>
      <c r="G11089" t="s">
        <v>20</v>
      </c>
      <c r="H11089" t="s">
        <v>0</v>
      </c>
      <c r="I11089">
        <f>MONTH(Table6[[#This Row],[Loan Date]])</f>
        <v>3</v>
      </c>
      <c r="J11089" t="str">
        <f>_xlfn.XLOOKUP(Table6[[#This Row],[Numeric Month]],$N$5:$N$11,$O$5:$O$11)</f>
        <v>Mar</v>
      </c>
      <c r="K11089" t="str">
        <f>_xlfn.XLOOKUP(Table6[[#This Row],[Loan Date]],$Q$5:$Q$152,$R$5:$R$152)</f>
        <v>Thursday</v>
      </c>
      <c r="L11089" t="str">
        <f>_xlfn.XLOOKUP(Table6[[#This Row],[Loan Date]],$Q$5:$Q$152,$S$5:$S$152)</f>
        <v>Week 10</v>
      </c>
    </row>
    <row r="11090" spans="1:12" x14ac:dyDescent="0.2">
      <c r="A11090" s="1">
        <v>45001</v>
      </c>
      <c r="B11090" t="s">
        <v>7</v>
      </c>
      <c r="C11090" s="1">
        <v>45001</v>
      </c>
      <c r="D11090" t="s">
        <v>55</v>
      </c>
      <c r="E11090" t="s">
        <v>37</v>
      </c>
      <c r="F11090" t="s">
        <v>37</v>
      </c>
      <c r="G11090" t="s">
        <v>20</v>
      </c>
      <c r="H11090" t="s">
        <v>0</v>
      </c>
      <c r="I11090">
        <f>MONTH(Table6[[#This Row],[Loan Date]])</f>
        <v>3</v>
      </c>
      <c r="J11090" t="str">
        <f>_xlfn.XLOOKUP(Table6[[#This Row],[Numeric Month]],$N$5:$N$11,$O$5:$O$11)</f>
        <v>Mar</v>
      </c>
      <c r="K11090" t="str">
        <f>_xlfn.XLOOKUP(Table6[[#This Row],[Loan Date]],$Q$5:$Q$152,$R$5:$R$152)</f>
        <v>Thursday</v>
      </c>
      <c r="L11090" t="str">
        <f>_xlfn.XLOOKUP(Table6[[#This Row],[Loan Date]],$Q$5:$Q$152,$S$5:$S$152)</f>
        <v>Week 10</v>
      </c>
    </row>
    <row r="11091" spans="1:12" x14ac:dyDescent="0.2">
      <c r="A11091" s="1">
        <v>45001</v>
      </c>
      <c r="B11091" t="s">
        <v>7</v>
      </c>
      <c r="C11091" s="1">
        <v>45001</v>
      </c>
      <c r="D11091" t="s">
        <v>310</v>
      </c>
      <c r="E11091" t="s">
        <v>21</v>
      </c>
      <c r="F11091" t="s">
        <v>21</v>
      </c>
      <c r="G11091" t="s">
        <v>20</v>
      </c>
      <c r="H11091" t="s">
        <v>0</v>
      </c>
      <c r="I11091">
        <f>MONTH(Table6[[#This Row],[Loan Date]])</f>
        <v>3</v>
      </c>
      <c r="J11091" t="str">
        <f>_xlfn.XLOOKUP(Table6[[#This Row],[Numeric Month]],$N$5:$N$11,$O$5:$O$11)</f>
        <v>Mar</v>
      </c>
      <c r="K11091" t="str">
        <f>_xlfn.XLOOKUP(Table6[[#This Row],[Loan Date]],$Q$5:$Q$152,$R$5:$R$152)</f>
        <v>Thursday</v>
      </c>
      <c r="L11091" t="str">
        <f>_xlfn.XLOOKUP(Table6[[#This Row],[Loan Date]],$Q$5:$Q$152,$S$5:$S$152)</f>
        <v>Week 10</v>
      </c>
    </row>
    <row r="11092" spans="1:12" x14ac:dyDescent="0.2">
      <c r="A11092" s="1">
        <v>45001</v>
      </c>
      <c r="B11092" t="s">
        <v>7</v>
      </c>
      <c r="C11092" s="1">
        <v>45001</v>
      </c>
      <c r="D11092" t="s">
        <v>309</v>
      </c>
      <c r="E11092" t="s">
        <v>23</v>
      </c>
      <c r="F11092" t="s">
        <v>23</v>
      </c>
      <c r="G11092" t="s">
        <v>20</v>
      </c>
      <c r="H11092" t="s">
        <v>0</v>
      </c>
      <c r="I11092">
        <f>MONTH(Table6[[#This Row],[Loan Date]])</f>
        <v>3</v>
      </c>
      <c r="J11092" t="str">
        <f>_xlfn.XLOOKUP(Table6[[#This Row],[Numeric Month]],$N$5:$N$11,$O$5:$O$11)</f>
        <v>Mar</v>
      </c>
      <c r="K11092" t="str">
        <f>_xlfn.XLOOKUP(Table6[[#This Row],[Loan Date]],$Q$5:$Q$152,$R$5:$R$152)</f>
        <v>Thursday</v>
      </c>
      <c r="L11092" t="str">
        <f>_xlfn.XLOOKUP(Table6[[#This Row],[Loan Date]],$Q$5:$Q$152,$S$5:$S$152)</f>
        <v>Week 10</v>
      </c>
    </row>
    <row r="11093" spans="1:12" x14ac:dyDescent="0.2">
      <c r="A11093" s="1">
        <v>45001</v>
      </c>
      <c r="B11093" t="s">
        <v>7</v>
      </c>
      <c r="C11093" s="1">
        <v>45008</v>
      </c>
      <c r="D11093" t="s">
        <v>429</v>
      </c>
      <c r="E11093" t="s">
        <v>9</v>
      </c>
      <c r="F11093" t="s">
        <v>8</v>
      </c>
      <c r="G11093" t="s">
        <v>1</v>
      </c>
      <c r="H11093" t="s">
        <v>0</v>
      </c>
      <c r="I11093">
        <f>MONTH(Table6[[#This Row],[Loan Date]])</f>
        <v>3</v>
      </c>
      <c r="J11093" t="str">
        <f>_xlfn.XLOOKUP(Table6[[#This Row],[Numeric Month]],$N$5:$N$11,$O$5:$O$11)</f>
        <v>Mar</v>
      </c>
      <c r="K11093" t="str">
        <f>_xlfn.XLOOKUP(Table6[[#This Row],[Loan Date]],$Q$5:$Q$152,$R$5:$R$152)</f>
        <v>Thursday</v>
      </c>
      <c r="L11093" t="str">
        <f>_xlfn.XLOOKUP(Table6[[#This Row],[Loan Date]],$Q$5:$Q$152,$S$5:$S$152)</f>
        <v>Week 10</v>
      </c>
    </row>
    <row r="11094" spans="1:12" x14ac:dyDescent="0.2">
      <c r="A11094" s="1">
        <v>45001</v>
      </c>
      <c r="B11094" t="s">
        <v>7</v>
      </c>
      <c r="C11094" s="1">
        <v>45001</v>
      </c>
      <c r="D11094" t="s">
        <v>400</v>
      </c>
      <c r="E11094" t="s">
        <v>21</v>
      </c>
      <c r="F11094" t="s">
        <v>21</v>
      </c>
      <c r="G11094" t="s">
        <v>20</v>
      </c>
      <c r="H11094" t="s">
        <v>0</v>
      </c>
      <c r="I11094">
        <f>MONTH(Table6[[#This Row],[Loan Date]])</f>
        <v>3</v>
      </c>
      <c r="J11094" t="str">
        <f>_xlfn.XLOOKUP(Table6[[#This Row],[Numeric Month]],$N$5:$N$11,$O$5:$O$11)</f>
        <v>Mar</v>
      </c>
      <c r="K11094" t="str">
        <f>_xlfn.XLOOKUP(Table6[[#This Row],[Loan Date]],$Q$5:$Q$152,$R$5:$R$152)</f>
        <v>Thursday</v>
      </c>
      <c r="L11094" t="str">
        <f>_xlfn.XLOOKUP(Table6[[#This Row],[Loan Date]],$Q$5:$Q$152,$S$5:$S$152)</f>
        <v>Week 10</v>
      </c>
    </row>
    <row r="11095" spans="1:12" x14ac:dyDescent="0.2">
      <c r="A11095" s="1">
        <v>45001</v>
      </c>
      <c r="B11095" t="s">
        <v>7</v>
      </c>
      <c r="C11095" s="1">
        <v>45001</v>
      </c>
      <c r="D11095" t="s">
        <v>390</v>
      </c>
      <c r="E11095" t="s">
        <v>23</v>
      </c>
      <c r="F11095" t="s">
        <v>23</v>
      </c>
      <c r="G11095" t="s">
        <v>20</v>
      </c>
      <c r="H11095" t="s">
        <v>0</v>
      </c>
      <c r="I11095">
        <f>MONTH(Table6[[#This Row],[Loan Date]])</f>
        <v>3</v>
      </c>
      <c r="J11095" t="str">
        <f>_xlfn.XLOOKUP(Table6[[#This Row],[Numeric Month]],$N$5:$N$11,$O$5:$O$11)</f>
        <v>Mar</v>
      </c>
      <c r="K11095" t="str">
        <f>_xlfn.XLOOKUP(Table6[[#This Row],[Loan Date]],$Q$5:$Q$152,$R$5:$R$152)</f>
        <v>Thursday</v>
      </c>
      <c r="L11095" t="str">
        <f>_xlfn.XLOOKUP(Table6[[#This Row],[Loan Date]],$Q$5:$Q$152,$S$5:$S$152)</f>
        <v>Week 10</v>
      </c>
    </row>
    <row r="11096" spans="1:12" x14ac:dyDescent="0.2">
      <c r="A11096" s="1">
        <v>45001</v>
      </c>
      <c r="B11096" t="s">
        <v>7</v>
      </c>
      <c r="C11096" s="1">
        <v>45008</v>
      </c>
      <c r="D11096" t="s">
        <v>160</v>
      </c>
      <c r="E11096" t="s">
        <v>9</v>
      </c>
      <c r="F11096" t="s">
        <v>8</v>
      </c>
      <c r="G11096" t="s">
        <v>1</v>
      </c>
      <c r="H11096" t="s">
        <v>0</v>
      </c>
      <c r="I11096">
        <f>MONTH(Table6[[#This Row],[Loan Date]])</f>
        <v>3</v>
      </c>
      <c r="J11096" t="str">
        <f>_xlfn.XLOOKUP(Table6[[#This Row],[Numeric Month]],$N$5:$N$11,$O$5:$O$11)</f>
        <v>Mar</v>
      </c>
      <c r="K11096" t="str">
        <f>_xlfn.XLOOKUP(Table6[[#This Row],[Loan Date]],$Q$5:$Q$152,$R$5:$R$152)</f>
        <v>Thursday</v>
      </c>
      <c r="L11096" t="str">
        <f>_xlfn.XLOOKUP(Table6[[#This Row],[Loan Date]],$Q$5:$Q$152,$S$5:$S$152)</f>
        <v>Week 10</v>
      </c>
    </row>
    <row r="11097" spans="1:12" x14ac:dyDescent="0.2">
      <c r="A11097" s="1">
        <v>45001</v>
      </c>
      <c r="B11097" t="s">
        <v>7</v>
      </c>
      <c r="C11097" s="1">
        <v>45001</v>
      </c>
      <c r="D11097" t="s">
        <v>428</v>
      </c>
      <c r="E11097" t="s">
        <v>37</v>
      </c>
      <c r="F11097" t="s">
        <v>37</v>
      </c>
      <c r="G11097" t="s">
        <v>20</v>
      </c>
      <c r="H11097" t="s">
        <v>0</v>
      </c>
      <c r="I11097">
        <f>MONTH(Table6[[#This Row],[Loan Date]])</f>
        <v>3</v>
      </c>
      <c r="J11097" t="str">
        <f>_xlfn.XLOOKUP(Table6[[#This Row],[Numeric Month]],$N$5:$N$11,$O$5:$O$11)</f>
        <v>Mar</v>
      </c>
      <c r="K11097" t="str">
        <f>_xlfn.XLOOKUP(Table6[[#This Row],[Loan Date]],$Q$5:$Q$152,$R$5:$R$152)</f>
        <v>Thursday</v>
      </c>
      <c r="L11097" t="str">
        <f>_xlfn.XLOOKUP(Table6[[#This Row],[Loan Date]],$Q$5:$Q$152,$S$5:$S$152)</f>
        <v>Week 10</v>
      </c>
    </row>
    <row r="11098" spans="1:12" x14ac:dyDescent="0.2">
      <c r="A11098" s="1">
        <v>45001</v>
      </c>
      <c r="B11098" t="s">
        <v>5</v>
      </c>
      <c r="C11098" s="1">
        <v>45008</v>
      </c>
      <c r="D11098" t="s">
        <v>281</v>
      </c>
      <c r="E11098" t="s">
        <v>52</v>
      </c>
      <c r="F11098" t="s">
        <v>51</v>
      </c>
      <c r="G11098" t="s">
        <v>1</v>
      </c>
      <c r="H11098" t="s">
        <v>0</v>
      </c>
      <c r="I11098">
        <f>MONTH(Table6[[#This Row],[Loan Date]])</f>
        <v>3</v>
      </c>
      <c r="J11098" t="str">
        <f>_xlfn.XLOOKUP(Table6[[#This Row],[Numeric Month]],$N$5:$N$11,$O$5:$O$11)</f>
        <v>Mar</v>
      </c>
      <c r="K11098" t="str">
        <f>_xlfn.XLOOKUP(Table6[[#This Row],[Loan Date]],$Q$5:$Q$152,$R$5:$R$152)</f>
        <v>Thursday</v>
      </c>
      <c r="L11098" t="str">
        <f>_xlfn.XLOOKUP(Table6[[#This Row],[Loan Date]],$Q$5:$Q$152,$S$5:$S$152)</f>
        <v>Week 10</v>
      </c>
    </row>
    <row r="11099" spans="1:12" x14ac:dyDescent="0.2">
      <c r="A11099" s="1">
        <v>45001</v>
      </c>
      <c r="B11099" t="s">
        <v>7</v>
      </c>
      <c r="C11099" s="1">
        <v>45008</v>
      </c>
      <c r="D11099" t="s">
        <v>427</v>
      </c>
      <c r="E11099" t="s">
        <v>3</v>
      </c>
      <c r="F11099" t="s">
        <v>2</v>
      </c>
      <c r="G11099" t="s">
        <v>1</v>
      </c>
      <c r="H11099" t="s">
        <v>0</v>
      </c>
      <c r="I11099">
        <f>MONTH(Table6[[#This Row],[Loan Date]])</f>
        <v>3</v>
      </c>
      <c r="J11099" t="str">
        <f>_xlfn.XLOOKUP(Table6[[#This Row],[Numeric Month]],$N$5:$N$11,$O$5:$O$11)</f>
        <v>Mar</v>
      </c>
      <c r="K11099" t="str">
        <f>_xlfn.XLOOKUP(Table6[[#This Row],[Loan Date]],$Q$5:$Q$152,$R$5:$R$152)</f>
        <v>Thursday</v>
      </c>
      <c r="L11099" t="str">
        <f>_xlfn.XLOOKUP(Table6[[#This Row],[Loan Date]],$Q$5:$Q$152,$S$5:$S$152)</f>
        <v>Week 10</v>
      </c>
    </row>
    <row r="11100" spans="1:12" x14ac:dyDescent="0.2">
      <c r="A11100" s="1">
        <v>45001</v>
      </c>
      <c r="B11100" t="s">
        <v>7</v>
      </c>
      <c r="C11100" s="1">
        <v>45008</v>
      </c>
      <c r="D11100" t="s">
        <v>426</v>
      </c>
      <c r="E11100" t="s">
        <v>15</v>
      </c>
      <c r="F11100" t="s">
        <v>14</v>
      </c>
      <c r="G11100" t="s">
        <v>1</v>
      </c>
      <c r="H11100" t="s">
        <v>0</v>
      </c>
      <c r="I11100">
        <f>MONTH(Table6[[#This Row],[Loan Date]])</f>
        <v>3</v>
      </c>
      <c r="J11100" t="str">
        <f>_xlfn.XLOOKUP(Table6[[#This Row],[Numeric Month]],$N$5:$N$11,$O$5:$O$11)</f>
        <v>Mar</v>
      </c>
      <c r="K11100" t="str">
        <f>_xlfn.XLOOKUP(Table6[[#This Row],[Loan Date]],$Q$5:$Q$152,$R$5:$R$152)</f>
        <v>Thursday</v>
      </c>
      <c r="L11100" t="str">
        <f>_xlfn.XLOOKUP(Table6[[#This Row],[Loan Date]],$Q$5:$Q$152,$S$5:$S$152)</f>
        <v>Week 10</v>
      </c>
    </row>
    <row r="11101" spans="1:12" x14ac:dyDescent="0.2">
      <c r="A11101" s="1">
        <v>45001</v>
      </c>
      <c r="B11101" t="s">
        <v>7</v>
      </c>
      <c r="C11101" s="1">
        <v>45001</v>
      </c>
      <c r="D11101" t="s">
        <v>380</v>
      </c>
      <c r="E11101" t="s">
        <v>21</v>
      </c>
      <c r="F11101" t="s">
        <v>21</v>
      </c>
      <c r="G11101" t="s">
        <v>20</v>
      </c>
      <c r="H11101" t="s">
        <v>0</v>
      </c>
      <c r="I11101">
        <f>MONTH(Table6[[#This Row],[Loan Date]])</f>
        <v>3</v>
      </c>
      <c r="J11101" t="str">
        <f>_xlfn.XLOOKUP(Table6[[#This Row],[Numeric Month]],$N$5:$N$11,$O$5:$O$11)</f>
        <v>Mar</v>
      </c>
      <c r="K11101" t="str">
        <f>_xlfn.XLOOKUP(Table6[[#This Row],[Loan Date]],$Q$5:$Q$152,$R$5:$R$152)</f>
        <v>Thursday</v>
      </c>
      <c r="L11101" t="str">
        <f>_xlfn.XLOOKUP(Table6[[#This Row],[Loan Date]],$Q$5:$Q$152,$S$5:$S$152)</f>
        <v>Week 10</v>
      </c>
    </row>
    <row r="11102" spans="1:12" x14ac:dyDescent="0.2">
      <c r="A11102" s="1">
        <v>45001</v>
      </c>
      <c r="B11102" t="s">
        <v>7</v>
      </c>
      <c r="C11102" s="1">
        <v>45001</v>
      </c>
      <c r="D11102" t="s">
        <v>24</v>
      </c>
      <c r="E11102" t="s">
        <v>23</v>
      </c>
      <c r="F11102" t="s">
        <v>23</v>
      </c>
      <c r="G11102" t="s">
        <v>20</v>
      </c>
      <c r="H11102" t="s">
        <v>0</v>
      </c>
      <c r="I11102">
        <f>MONTH(Table6[[#This Row],[Loan Date]])</f>
        <v>3</v>
      </c>
      <c r="J11102" t="str">
        <f>_xlfn.XLOOKUP(Table6[[#This Row],[Numeric Month]],$N$5:$N$11,$O$5:$O$11)</f>
        <v>Mar</v>
      </c>
      <c r="K11102" t="str">
        <f>_xlfn.XLOOKUP(Table6[[#This Row],[Loan Date]],$Q$5:$Q$152,$R$5:$R$152)</f>
        <v>Thursday</v>
      </c>
      <c r="L11102" t="str">
        <f>_xlfn.XLOOKUP(Table6[[#This Row],[Loan Date]],$Q$5:$Q$152,$S$5:$S$152)</f>
        <v>Week 10</v>
      </c>
    </row>
    <row r="11103" spans="1:12" x14ac:dyDescent="0.2">
      <c r="A11103" s="1">
        <v>45001</v>
      </c>
      <c r="B11103" t="s">
        <v>7</v>
      </c>
      <c r="C11103" s="1">
        <v>45008</v>
      </c>
      <c r="D11103" t="s">
        <v>425</v>
      </c>
      <c r="E11103" t="s">
        <v>9</v>
      </c>
      <c r="F11103" t="s">
        <v>8</v>
      </c>
      <c r="G11103" t="s">
        <v>1</v>
      </c>
      <c r="H11103" t="s">
        <v>0</v>
      </c>
      <c r="I11103">
        <f>MONTH(Table6[[#This Row],[Loan Date]])</f>
        <v>3</v>
      </c>
      <c r="J11103" t="str">
        <f>_xlfn.XLOOKUP(Table6[[#This Row],[Numeric Month]],$N$5:$N$11,$O$5:$O$11)</f>
        <v>Mar</v>
      </c>
      <c r="K11103" t="str">
        <f>_xlfn.XLOOKUP(Table6[[#This Row],[Loan Date]],$Q$5:$Q$152,$R$5:$R$152)</f>
        <v>Thursday</v>
      </c>
      <c r="L11103" t="str">
        <f>_xlfn.XLOOKUP(Table6[[#This Row],[Loan Date]],$Q$5:$Q$152,$S$5:$S$152)</f>
        <v>Week 10</v>
      </c>
    </row>
    <row r="11104" spans="1:12" x14ac:dyDescent="0.2">
      <c r="A11104" s="1">
        <v>45001</v>
      </c>
      <c r="B11104" t="s">
        <v>7</v>
      </c>
      <c r="C11104" s="1">
        <v>45001</v>
      </c>
      <c r="D11104" t="s">
        <v>60</v>
      </c>
      <c r="E11104" t="s">
        <v>59</v>
      </c>
      <c r="F11104" t="s">
        <v>58</v>
      </c>
      <c r="G11104" t="s">
        <v>39</v>
      </c>
      <c r="H11104" t="s">
        <v>0</v>
      </c>
      <c r="I11104">
        <f>MONTH(Table6[[#This Row],[Loan Date]])</f>
        <v>3</v>
      </c>
      <c r="J11104" t="str">
        <f>_xlfn.XLOOKUP(Table6[[#This Row],[Numeric Month]],$N$5:$N$11,$O$5:$O$11)</f>
        <v>Mar</v>
      </c>
      <c r="K11104" t="str">
        <f>_xlfn.XLOOKUP(Table6[[#This Row],[Loan Date]],$Q$5:$Q$152,$R$5:$R$152)</f>
        <v>Thursday</v>
      </c>
      <c r="L11104" t="str">
        <f>_xlfn.XLOOKUP(Table6[[#This Row],[Loan Date]],$Q$5:$Q$152,$S$5:$S$152)</f>
        <v>Week 10</v>
      </c>
    </row>
    <row r="11105" spans="1:12" x14ac:dyDescent="0.2">
      <c r="A11105" s="1">
        <v>45001</v>
      </c>
      <c r="B11105" t="s">
        <v>7</v>
      </c>
      <c r="C11105" s="1">
        <v>45008</v>
      </c>
      <c r="D11105" t="s">
        <v>73</v>
      </c>
      <c r="E11105" t="s">
        <v>9</v>
      </c>
      <c r="F11105" t="s">
        <v>8</v>
      </c>
      <c r="G11105" t="s">
        <v>1</v>
      </c>
      <c r="H11105" t="s">
        <v>0</v>
      </c>
      <c r="I11105">
        <f>MONTH(Table6[[#This Row],[Loan Date]])</f>
        <v>3</v>
      </c>
      <c r="J11105" t="str">
        <f>_xlfn.XLOOKUP(Table6[[#This Row],[Numeric Month]],$N$5:$N$11,$O$5:$O$11)</f>
        <v>Mar</v>
      </c>
      <c r="K11105" t="str">
        <f>_xlfn.XLOOKUP(Table6[[#This Row],[Loan Date]],$Q$5:$Q$152,$R$5:$R$152)</f>
        <v>Thursday</v>
      </c>
      <c r="L11105" t="str">
        <f>_xlfn.XLOOKUP(Table6[[#This Row],[Loan Date]],$Q$5:$Q$152,$S$5:$S$152)</f>
        <v>Week 10</v>
      </c>
    </row>
    <row r="11106" spans="1:12" x14ac:dyDescent="0.2">
      <c r="A11106" s="1">
        <v>45001</v>
      </c>
      <c r="B11106" t="s">
        <v>7</v>
      </c>
      <c r="C11106" s="1">
        <v>45008</v>
      </c>
      <c r="D11106" t="s">
        <v>424</v>
      </c>
      <c r="E11106" t="s">
        <v>9</v>
      </c>
      <c r="F11106" t="s">
        <v>8</v>
      </c>
      <c r="G11106" t="s">
        <v>1</v>
      </c>
      <c r="H11106" t="s">
        <v>0</v>
      </c>
      <c r="I11106">
        <f>MONTH(Table6[[#This Row],[Loan Date]])</f>
        <v>3</v>
      </c>
      <c r="J11106" t="str">
        <f>_xlfn.XLOOKUP(Table6[[#This Row],[Numeric Month]],$N$5:$N$11,$O$5:$O$11)</f>
        <v>Mar</v>
      </c>
      <c r="K11106" t="str">
        <f>_xlfn.XLOOKUP(Table6[[#This Row],[Loan Date]],$Q$5:$Q$152,$R$5:$R$152)</f>
        <v>Thursday</v>
      </c>
      <c r="L11106" t="str">
        <f>_xlfn.XLOOKUP(Table6[[#This Row],[Loan Date]],$Q$5:$Q$152,$S$5:$S$152)</f>
        <v>Week 10</v>
      </c>
    </row>
    <row r="11107" spans="1:12" x14ac:dyDescent="0.2">
      <c r="A11107" s="1">
        <v>45001</v>
      </c>
      <c r="B11107" t="s">
        <v>7</v>
      </c>
      <c r="C11107" s="1">
        <v>45015</v>
      </c>
      <c r="D11107" t="s">
        <v>423</v>
      </c>
      <c r="E11107" t="s">
        <v>15</v>
      </c>
      <c r="F11107" t="s">
        <v>14</v>
      </c>
      <c r="G11107" t="s">
        <v>1</v>
      </c>
      <c r="H11107" t="s">
        <v>0</v>
      </c>
      <c r="I11107">
        <f>MONTH(Table6[[#This Row],[Loan Date]])</f>
        <v>3</v>
      </c>
      <c r="J11107" t="str">
        <f>_xlfn.XLOOKUP(Table6[[#This Row],[Numeric Month]],$N$5:$N$11,$O$5:$O$11)</f>
        <v>Mar</v>
      </c>
      <c r="K11107" t="str">
        <f>_xlfn.XLOOKUP(Table6[[#This Row],[Loan Date]],$Q$5:$Q$152,$R$5:$R$152)</f>
        <v>Thursday</v>
      </c>
      <c r="L11107" t="str">
        <f>_xlfn.XLOOKUP(Table6[[#This Row],[Loan Date]],$Q$5:$Q$152,$S$5:$S$152)</f>
        <v>Week 10</v>
      </c>
    </row>
    <row r="11108" spans="1:12" x14ac:dyDescent="0.2">
      <c r="A11108" s="1">
        <v>45001</v>
      </c>
      <c r="B11108" t="s">
        <v>7</v>
      </c>
      <c r="C11108" s="1">
        <v>45001</v>
      </c>
      <c r="D11108" t="s">
        <v>25</v>
      </c>
      <c r="E11108" t="s">
        <v>21</v>
      </c>
      <c r="F11108" t="s">
        <v>21</v>
      </c>
      <c r="G11108" t="s">
        <v>20</v>
      </c>
      <c r="H11108" t="s">
        <v>0</v>
      </c>
      <c r="I11108">
        <f>MONTH(Table6[[#This Row],[Loan Date]])</f>
        <v>3</v>
      </c>
      <c r="J11108" t="str">
        <f>_xlfn.XLOOKUP(Table6[[#This Row],[Numeric Month]],$N$5:$N$11,$O$5:$O$11)</f>
        <v>Mar</v>
      </c>
      <c r="K11108" t="str">
        <f>_xlfn.XLOOKUP(Table6[[#This Row],[Loan Date]],$Q$5:$Q$152,$R$5:$R$152)</f>
        <v>Thursday</v>
      </c>
      <c r="L11108" t="str">
        <f>_xlfn.XLOOKUP(Table6[[#This Row],[Loan Date]],$Q$5:$Q$152,$S$5:$S$152)</f>
        <v>Week 10</v>
      </c>
    </row>
    <row r="11109" spans="1:12" x14ac:dyDescent="0.2">
      <c r="A11109" s="1">
        <v>45001</v>
      </c>
      <c r="B11109" t="s">
        <v>7</v>
      </c>
      <c r="C11109" s="1">
        <v>45001</v>
      </c>
      <c r="D11109" t="s">
        <v>241</v>
      </c>
      <c r="E11109" t="s">
        <v>23</v>
      </c>
      <c r="F11109" t="s">
        <v>23</v>
      </c>
      <c r="G11109" t="s">
        <v>20</v>
      </c>
      <c r="H11109" t="s">
        <v>0</v>
      </c>
      <c r="I11109">
        <f>MONTH(Table6[[#This Row],[Loan Date]])</f>
        <v>3</v>
      </c>
      <c r="J11109" t="str">
        <f>_xlfn.XLOOKUP(Table6[[#This Row],[Numeric Month]],$N$5:$N$11,$O$5:$O$11)</f>
        <v>Mar</v>
      </c>
      <c r="K11109" t="str">
        <f>_xlfn.XLOOKUP(Table6[[#This Row],[Loan Date]],$Q$5:$Q$152,$R$5:$R$152)</f>
        <v>Thursday</v>
      </c>
      <c r="L11109" t="str">
        <f>_xlfn.XLOOKUP(Table6[[#This Row],[Loan Date]],$Q$5:$Q$152,$S$5:$S$152)</f>
        <v>Week 10</v>
      </c>
    </row>
    <row r="11110" spans="1:12" x14ac:dyDescent="0.2">
      <c r="A11110" s="1">
        <v>45001</v>
      </c>
      <c r="B11110" t="s">
        <v>5</v>
      </c>
      <c r="C11110" s="1">
        <v>45008</v>
      </c>
      <c r="D11110" t="s">
        <v>422</v>
      </c>
      <c r="E11110" t="s">
        <v>15</v>
      </c>
      <c r="F11110" t="s">
        <v>14</v>
      </c>
      <c r="G11110" t="s">
        <v>1</v>
      </c>
      <c r="H11110" t="s">
        <v>0</v>
      </c>
      <c r="I11110">
        <f>MONTH(Table6[[#This Row],[Loan Date]])</f>
        <v>3</v>
      </c>
      <c r="J11110" t="str">
        <f>_xlfn.XLOOKUP(Table6[[#This Row],[Numeric Month]],$N$5:$N$11,$O$5:$O$11)</f>
        <v>Mar</v>
      </c>
      <c r="K11110" t="str">
        <f>_xlfn.XLOOKUP(Table6[[#This Row],[Loan Date]],$Q$5:$Q$152,$R$5:$R$152)</f>
        <v>Thursday</v>
      </c>
      <c r="L11110" t="str">
        <f>_xlfn.XLOOKUP(Table6[[#This Row],[Loan Date]],$Q$5:$Q$152,$S$5:$S$152)</f>
        <v>Week 10</v>
      </c>
    </row>
    <row r="11111" spans="1:12" x14ac:dyDescent="0.2">
      <c r="A11111" s="1">
        <v>45001</v>
      </c>
      <c r="B11111" t="s">
        <v>7</v>
      </c>
      <c r="C11111" s="1">
        <v>45001</v>
      </c>
      <c r="D11111" t="s">
        <v>57</v>
      </c>
      <c r="E11111" t="s">
        <v>37</v>
      </c>
      <c r="F11111" t="s">
        <v>37</v>
      </c>
      <c r="G11111" t="s">
        <v>20</v>
      </c>
      <c r="H11111" t="s">
        <v>0</v>
      </c>
      <c r="I11111">
        <f>MONTH(Table6[[#This Row],[Loan Date]])</f>
        <v>3</v>
      </c>
      <c r="J11111" t="str">
        <f>_xlfn.XLOOKUP(Table6[[#This Row],[Numeric Month]],$N$5:$N$11,$O$5:$O$11)</f>
        <v>Mar</v>
      </c>
      <c r="K11111" t="str">
        <f>_xlfn.XLOOKUP(Table6[[#This Row],[Loan Date]],$Q$5:$Q$152,$R$5:$R$152)</f>
        <v>Thursday</v>
      </c>
      <c r="L11111" t="str">
        <f>_xlfn.XLOOKUP(Table6[[#This Row],[Loan Date]],$Q$5:$Q$152,$S$5:$S$152)</f>
        <v>Week 10</v>
      </c>
    </row>
    <row r="11112" spans="1:12" x14ac:dyDescent="0.2">
      <c r="A11112" s="1">
        <v>45001</v>
      </c>
      <c r="B11112" t="s">
        <v>7</v>
      </c>
      <c r="C11112" s="1">
        <v>45004</v>
      </c>
      <c r="D11112" t="s">
        <v>45</v>
      </c>
      <c r="E11112" t="s">
        <v>44</v>
      </c>
      <c r="F11112" t="s">
        <v>44</v>
      </c>
      <c r="G11112" t="s">
        <v>39</v>
      </c>
      <c r="H11112" t="s">
        <v>0</v>
      </c>
      <c r="I11112">
        <f>MONTH(Table6[[#This Row],[Loan Date]])</f>
        <v>3</v>
      </c>
      <c r="J11112" t="str">
        <f>_xlfn.XLOOKUP(Table6[[#This Row],[Numeric Month]],$N$5:$N$11,$O$5:$O$11)</f>
        <v>Mar</v>
      </c>
      <c r="K11112" t="str">
        <f>_xlfn.XLOOKUP(Table6[[#This Row],[Loan Date]],$Q$5:$Q$152,$R$5:$R$152)</f>
        <v>Thursday</v>
      </c>
      <c r="L11112" t="str">
        <f>_xlfn.XLOOKUP(Table6[[#This Row],[Loan Date]],$Q$5:$Q$152,$S$5:$S$152)</f>
        <v>Week 10</v>
      </c>
    </row>
    <row r="11113" spans="1:12" x14ac:dyDescent="0.2">
      <c r="A11113" s="1">
        <v>45001</v>
      </c>
      <c r="B11113" t="s">
        <v>5</v>
      </c>
      <c r="C11113" s="1">
        <v>45008</v>
      </c>
      <c r="D11113" t="s">
        <v>421</v>
      </c>
      <c r="E11113" t="s">
        <v>52</v>
      </c>
      <c r="F11113" t="s">
        <v>51</v>
      </c>
      <c r="G11113" t="s">
        <v>1</v>
      </c>
      <c r="H11113" t="s">
        <v>0</v>
      </c>
      <c r="I11113">
        <f>MONTH(Table6[[#This Row],[Loan Date]])</f>
        <v>3</v>
      </c>
      <c r="J11113" t="str">
        <f>_xlfn.XLOOKUP(Table6[[#This Row],[Numeric Month]],$N$5:$N$11,$O$5:$O$11)</f>
        <v>Mar</v>
      </c>
      <c r="K11113" t="str">
        <f>_xlfn.XLOOKUP(Table6[[#This Row],[Loan Date]],$Q$5:$Q$152,$R$5:$R$152)</f>
        <v>Thursday</v>
      </c>
      <c r="L11113" t="str">
        <f>_xlfn.XLOOKUP(Table6[[#This Row],[Loan Date]],$Q$5:$Q$152,$S$5:$S$152)</f>
        <v>Week 10</v>
      </c>
    </row>
    <row r="11114" spans="1:12" x14ac:dyDescent="0.2">
      <c r="A11114" s="1">
        <v>45001</v>
      </c>
      <c r="B11114" t="s">
        <v>7</v>
      </c>
      <c r="C11114" s="1">
        <v>45008</v>
      </c>
      <c r="D11114" t="s">
        <v>301</v>
      </c>
      <c r="E11114" t="s">
        <v>9</v>
      </c>
      <c r="F11114" t="s">
        <v>8</v>
      </c>
      <c r="G11114" t="s">
        <v>1</v>
      </c>
      <c r="H11114" t="s">
        <v>0</v>
      </c>
      <c r="I11114">
        <f>MONTH(Table6[[#This Row],[Loan Date]])</f>
        <v>3</v>
      </c>
      <c r="J11114" t="str">
        <f>_xlfn.XLOOKUP(Table6[[#This Row],[Numeric Month]],$N$5:$N$11,$O$5:$O$11)</f>
        <v>Mar</v>
      </c>
      <c r="K11114" t="str">
        <f>_xlfn.XLOOKUP(Table6[[#This Row],[Loan Date]],$Q$5:$Q$152,$R$5:$R$152)</f>
        <v>Thursday</v>
      </c>
      <c r="L11114" t="str">
        <f>_xlfn.XLOOKUP(Table6[[#This Row],[Loan Date]],$Q$5:$Q$152,$S$5:$S$152)</f>
        <v>Week 10</v>
      </c>
    </row>
    <row r="11115" spans="1:12" x14ac:dyDescent="0.2">
      <c r="A11115" s="1">
        <v>45001</v>
      </c>
      <c r="B11115" t="s">
        <v>7</v>
      </c>
      <c r="C11115" s="1">
        <v>45001</v>
      </c>
      <c r="D11115" t="s">
        <v>310</v>
      </c>
      <c r="E11115" t="s">
        <v>21</v>
      </c>
      <c r="F11115" t="s">
        <v>21</v>
      </c>
      <c r="G11115" t="s">
        <v>20</v>
      </c>
      <c r="H11115" t="s">
        <v>0</v>
      </c>
      <c r="I11115">
        <f>MONTH(Table6[[#This Row],[Loan Date]])</f>
        <v>3</v>
      </c>
      <c r="J11115" t="str">
        <f>_xlfn.XLOOKUP(Table6[[#This Row],[Numeric Month]],$N$5:$N$11,$O$5:$O$11)</f>
        <v>Mar</v>
      </c>
      <c r="K11115" t="str">
        <f>_xlfn.XLOOKUP(Table6[[#This Row],[Loan Date]],$Q$5:$Q$152,$R$5:$R$152)</f>
        <v>Thursday</v>
      </c>
      <c r="L11115" t="str">
        <f>_xlfn.XLOOKUP(Table6[[#This Row],[Loan Date]],$Q$5:$Q$152,$S$5:$S$152)</f>
        <v>Week 10</v>
      </c>
    </row>
    <row r="11116" spans="1:12" x14ac:dyDescent="0.2">
      <c r="A11116" s="1">
        <v>45001</v>
      </c>
      <c r="B11116" t="s">
        <v>7</v>
      </c>
      <c r="C11116" s="1">
        <v>45001</v>
      </c>
      <c r="D11116" t="s">
        <v>309</v>
      </c>
      <c r="E11116" t="s">
        <v>23</v>
      </c>
      <c r="F11116" t="s">
        <v>23</v>
      </c>
      <c r="G11116" t="s">
        <v>20</v>
      </c>
      <c r="H11116" t="s">
        <v>0</v>
      </c>
      <c r="I11116">
        <f>MONTH(Table6[[#This Row],[Loan Date]])</f>
        <v>3</v>
      </c>
      <c r="J11116" t="str">
        <f>_xlfn.XLOOKUP(Table6[[#This Row],[Numeric Month]],$N$5:$N$11,$O$5:$O$11)</f>
        <v>Mar</v>
      </c>
      <c r="K11116" t="str">
        <f>_xlfn.XLOOKUP(Table6[[#This Row],[Loan Date]],$Q$5:$Q$152,$R$5:$R$152)</f>
        <v>Thursday</v>
      </c>
      <c r="L11116" t="str">
        <f>_xlfn.XLOOKUP(Table6[[#This Row],[Loan Date]],$Q$5:$Q$152,$S$5:$S$152)</f>
        <v>Week 10</v>
      </c>
    </row>
    <row r="11117" spans="1:12" x14ac:dyDescent="0.2">
      <c r="A11117" s="1">
        <v>45001</v>
      </c>
      <c r="B11117" t="s">
        <v>7</v>
      </c>
      <c r="C11117" s="1">
        <v>45004</v>
      </c>
      <c r="D11117" t="s">
        <v>248</v>
      </c>
      <c r="E11117" t="s">
        <v>44</v>
      </c>
      <c r="F11117" t="s">
        <v>44</v>
      </c>
      <c r="G11117" t="s">
        <v>39</v>
      </c>
      <c r="H11117" t="s">
        <v>0</v>
      </c>
      <c r="I11117">
        <f>MONTH(Table6[[#This Row],[Loan Date]])</f>
        <v>3</v>
      </c>
      <c r="J11117" t="str">
        <f>_xlfn.XLOOKUP(Table6[[#This Row],[Numeric Month]],$N$5:$N$11,$O$5:$O$11)</f>
        <v>Mar</v>
      </c>
      <c r="K11117" t="str">
        <f>_xlfn.XLOOKUP(Table6[[#This Row],[Loan Date]],$Q$5:$Q$152,$R$5:$R$152)</f>
        <v>Thursday</v>
      </c>
      <c r="L11117" t="str">
        <f>_xlfn.XLOOKUP(Table6[[#This Row],[Loan Date]],$Q$5:$Q$152,$S$5:$S$152)</f>
        <v>Week 10</v>
      </c>
    </row>
    <row r="11118" spans="1:12" x14ac:dyDescent="0.2">
      <c r="A11118" s="1">
        <v>45001</v>
      </c>
      <c r="B11118" t="s">
        <v>7</v>
      </c>
      <c r="C11118" s="1">
        <v>45015</v>
      </c>
      <c r="D11118" t="s">
        <v>420</v>
      </c>
      <c r="E11118" t="s">
        <v>15</v>
      </c>
      <c r="F11118" t="s">
        <v>14</v>
      </c>
      <c r="G11118" t="s">
        <v>1</v>
      </c>
      <c r="H11118" t="s">
        <v>0</v>
      </c>
      <c r="I11118">
        <f>MONTH(Table6[[#This Row],[Loan Date]])</f>
        <v>3</v>
      </c>
      <c r="J11118" t="str">
        <f>_xlfn.XLOOKUP(Table6[[#This Row],[Numeric Month]],$N$5:$N$11,$O$5:$O$11)</f>
        <v>Mar</v>
      </c>
      <c r="K11118" t="str">
        <f>_xlfn.XLOOKUP(Table6[[#This Row],[Loan Date]],$Q$5:$Q$152,$R$5:$R$152)</f>
        <v>Thursday</v>
      </c>
      <c r="L11118" t="str">
        <f>_xlfn.XLOOKUP(Table6[[#This Row],[Loan Date]],$Q$5:$Q$152,$S$5:$S$152)</f>
        <v>Week 10</v>
      </c>
    </row>
    <row r="11119" spans="1:12" x14ac:dyDescent="0.2">
      <c r="A11119" s="1">
        <v>45001</v>
      </c>
      <c r="B11119" t="s">
        <v>5</v>
      </c>
      <c r="C11119" s="1">
        <v>45015</v>
      </c>
      <c r="D11119" t="s">
        <v>419</v>
      </c>
      <c r="E11119" t="s">
        <v>15</v>
      </c>
      <c r="F11119" t="s">
        <v>14</v>
      </c>
      <c r="G11119" t="s">
        <v>1</v>
      </c>
      <c r="H11119" t="s">
        <v>0</v>
      </c>
      <c r="I11119">
        <f>MONTH(Table6[[#This Row],[Loan Date]])</f>
        <v>3</v>
      </c>
      <c r="J11119" t="str">
        <f>_xlfn.XLOOKUP(Table6[[#This Row],[Numeric Month]],$N$5:$N$11,$O$5:$O$11)</f>
        <v>Mar</v>
      </c>
      <c r="K11119" t="str">
        <f>_xlfn.XLOOKUP(Table6[[#This Row],[Loan Date]],$Q$5:$Q$152,$R$5:$R$152)</f>
        <v>Thursday</v>
      </c>
      <c r="L11119" t="str">
        <f>_xlfn.XLOOKUP(Table6[[#This Row],[Loan Date]],$Q$5:$Q$152,$S$5:$S$152)</f>
        <v>Week 10</v>
      </c>
    </row>
    <row r="11120" spans="1:12" x14ac:dyDescent="0.2">
      <c r="A11120" s="1">
        <v>45001</v>
      </c>
      <c r="B11120" t="s">
        <v>7</v>
      </c>
      <c r="C11120" s="1">
        <v>45001</v>
      </c>
      <c r="D11120" t="s">
        <v>254</v>
      </c>
      <c r="E11120" t="s">
        <v>41</v>
      </c>
      <c r="F11120" t="s">
        <v>40</v>
      </c>
      <c r="G11120" t="s">
        <v>39</v>
      </c>
      <c r="H11120" t="s">
        <v>0</v>
      </c>
      <c r="I11120">
        <f>MONTH(Table6[[#This Row],[Loan Date]])</f>
        <v>3</v>
      </c>
      <c r="J11120" t="str">
        <f>_xlfn.XLOOKUP(Table6[[#This Row],[Numeric Month]],$N$5:$N$11,$O$5:$O$11)</f>
        <v>Mar</v>
      </c>
      <c r="K11120" t="str">
        <f>_xlfn.XLOOKUP(Table6[[#This Row],[Loan Date]],$Q$5:$Q$152,$R$5:$R$152)</f>
        <v>Thursday</v>
      </c>
      <c r="L11120" t="str">
        <f>_xlfn.XLOOKUP(Table6[[#This Row],[Loan Date]],$Q$5:$Q$152,$S$5:$S$152)</f>
        <v>Week 10</v>
      </c>
    </row>
    <row r="11121" spans="1:12" x14ac:dyDescent="0.2">
      <c r="A11121" s="1">
        <v>45001</v>
      </c>
      <c r="B11121" t="s">
        <v>7</v>
      </c>
      <c r="C11121" s="1">
        <v>45001</v>
      </c>
      <c r="D11121" t="s">
        <v>214</v>
      </c>
      <c r="E11121" t="s">
        <v>23</v>
      </c>
      <c r="F11121" t="s">
        <v>23</v>
      </c>
      <c r="G11121" t="s">
        <v>20</v>
      </c>
      <c r="H11121" t="s">
        <v>0</v>
      </c>
      <c r="I11121">
        <f>MONTH(Table6[[#This Row],[Loan Date]])</f>
        <v>3</v>
      </c>
      <c r="J11121" t="str">
        <f>_xlfn.XLOOKUP(Table6[[#This Row],[Numeric Month]],$N$5:$N$11,$O$5:$O$11)</f>
        <v>Mar</v>
      </c>
      <c r="K11121" t="str">
        <f>_xlfn.XLOOKUP(Table6[[#This Row],[Loan Date]],$Q$5:$Q$152,$R$5:$R$152)</f>
        <v>Thursday</v>
      </c>
      <c r="L11121" t="str">
        <f>_xlfn.XLOOKUP(Table6[[#This Row],[Loan Date]],$Q$5:$Q$152,$S$5:$S$152)</f>
        <v>Week 10</v>
      </c>
    </row>
    <row r="11122" spans="1:12" x14ac:dyDescent="0.2">
      <c r="A11122" s="1">
        <v>45001</v>
      </c>
      <c r="B11122" t="s">
        <v>7</v>
      </c>
      <c r="C11122" s="1">
        <v>45001</v>
      </c>
      <c r="D11122" t="s">
        <v>173</v>
      </c>
      <c r="E11122" t="s">
        <v>21</v>
      </c>
      <c r="F11122" t="s">
        <v>21</v>
      </c>
      <c r="G11122" t="s">
        <v>20</v>
      </c>
      <c r="H11122" t="s">
        <v>0</v>
      </c>
      <c r="I11122">
        <f>MONTH(Table6[[#This Row],[Loan Date]])</f>
        <v>3</v>
      </c>
      <c r="J11122" t="str">
        <f>_xlfn.XLOOKUP(Table6[[#This Row],[Numeric Month]],$N$5:$N$11,$O$5:$O$11)</f>
        <v>Mar</v>
      </c>
      <c r="K11122" t="str">
        <f>_xlfn.XLOOKUP(Table6[[#This Row],[Loan Date]],$Q$5:$Q$152,$R$5:$R$152)</f>
        <v>Thursday</v>
      </c>
      <c r="L11122" t="str">
        <f>_xlfn.XLOOKUP(Table6[[#This Row],[Loan Date]],$Q$5:$Q$152,$S$5:$S$152)</f>
        <v>Week 10</v>
      </c>
    </row>
    <row r="11123" spans="1:12" x14ac:dyDescent="0.2">
      <c r="A11123" s="1">
        <v>45001</v>
      </c>
      <c r="B11123" t="s">
        <v>7</v>
      </c>
      <c r="C11123" s="1">
        <v>45008</v>
      </c>
      <c r="D11123" t="s">
        <v>351</v>
      </c>
      <c r="E11123" t="s">
        <v>52</v>
      </c>
      <c r="F11123" t="s">
        <v>51</v>
      </c>
      <c r="G11123" t="s">
        <v>1</v>
      </c>
      <c r="H11123" t="s">
        <v>0</v>
      </c>
      <c r="I11123">
        <f>MONTH(Table6[[#This Row],[Loan Date]])</f>
        <v>3</v>
      </c>
      <c r="J11123" t="str">
        <f>_xlfn.XLOOKUP(Table6[[#This Row],[Numeric Month]],$N$5:$N$11,$O$5:$O$11)</f>
        <v>Mar</v>
      </c>
      <c r="K11123" t="str">
        <f>_xlfn.XLOOKUP(Table6[[#This Row],[Loan Date]],$Q$5:$Q$152,$R$5:$R$152)</f>
        <v>Thursday</v>
      </c>
      <c r="L11123" t="str">
        <f>_xlfn.XLOOKUP(Table6[[#This Row],[Loan Date]],$Q$5:$Q$152,$S$5:$S$152)</f>
        <v>Week 10</v>
      </c>
    </row>
    <row r="11124" spans="1:12" x14ac:dyDescent="0.2">
      <c r="A11124" s="1">
        <v>45001</v>
      </c>
      <c r="B11124" t="s">
        <v>5</v>
      </c>
      <c r="C11124" s="1">
        <v>45001</v>
      </c>
      <c r="D11124" t="s">
        <v>115</v>
      </c>
      <c r="E11124" t="s">
        <v>23</v>
      </c>
      <c r="F11124" t="s">
        <v>23</v>
      </c>
      <c r="G11124" t="s">
        <v>20</v>
      </c>
      <c r="H11124" t="s">
        <v>0</v>
      </c>
      <c r="I11124">
        <f>MONTH(Table6[[#This Row],[Loan Date]])</f>
        <v>3</v>
      </c>
      <c r="J11124" t="str">
        <f>_xlfn.XLOOKUP(Table6[[#This Row],[Numeric Month]],$N$5:$N$11,$O$5:$O$11)</f>
        <v>Mar</v>
      </c>
      <c r="K11124" t="str">
        <f>_xlfn.XLOOKUP(Table6[[#This Row],[Loan Date]],$Q$5:$Q$152,$R$5:$R$152)</f>
        <v>Thursday</v>
      </c>
      <c r="L11124" t="str">
        <f>_xlfn.XLOOKUP(Table6[[#This Row],[Loan Date]],$Q$5:$Q$152,$S$5:$S$152)</f>
        <v>Week 10</v>
      </c>
    </row>
    <row r="11125" spans="1:12" x14ac:dyDescent="0.2">
      <c r="A11125" s="1">
        <v>45001</v>
      </c>
      <c r="B11125" t="s">
        <v>7</v>
      </c>
      <c r="C11125" s="1">
        <v>45001</v>
      </c>
      <c r="D11125" t="s">
        <v>129</v>
      </c>
      <c r="E11125" t="s">
        <v>37</v>
      </c>
      <c r="F11125" t="s">
        <v>37</v>
      </c>
      <c r="G11125" t="s">
        <v>20</v>
      </c>
      <c r="H11125" t="s">
        <v>0</v>
      </c>
      <c r="I11125">
        <f>MONTH(Table6[[#This Row],[Loan Date]])</f>
        <v>3</v>
      </c>
      <c r="J11125" t="str">
        <f>_xlfn.XLOOKUP(Table6[[#This Row],[Numeric Month]],$N$5:$N$11,$O$5:$O$11)</f>
        <v>Mar</v>
      </c>
      <c r="K11125" t="str">
        <f>_xlfn.XLOOKUP(Table6[[#This Row],[Loan Date]],$Q$5:$Q$152,$R$5:$R$152)</f>
        <v>Thursday</v>
      </c>
      <c r="L11125" t="str">
        <f>_xlfn.XLOOKUP(Table6[[#This Row],[Loan Date]],$Q$5:$Q$152,$S$5:$S$152)</f>
        <v>Week 10</v>
      </c>
    </row>
    <row r="11126" spans="1:12" x14ac:dyDescent="0.2">
      <c r="A11126" s="1">
        <v>45001</v>
      </c>
      <c r="B11126" t="s">
        <v>7</v>
      </c>
      <c r="C11126" s="1">
        <v>45001</v>
      </c>
      <c r="D11126" t="s">
        <v>62</v>
      </c>
      <c r="E11126" t="s">
        <v>41</v>
      </c>
      <c r="F11126" t="s">
        <v>40</v>
      </c>
      <c r="G11126" t="s">
        <v>39</v>
      </c>
      <c r="H11126" t="s">
        <v>0</v>
      </c>
      <c r="I11126">
        <f>MONTH(Table6[[#This Row],[Loan Date]])</f>
        <v>3</v>
      </c>
      <c r="J11126" t="str">
        <f>_xlfn.XLOOKUP(Table6[[#This Row],[Numeric Month]],$N$5:$N$11,$O$5:$O$11)</f>
        <v>Mar</v>
      </c>
      <c r="K11126" t="str">
        <f>_xlfn.XLOOKUP(Table6[[#This Row],[Loan Date]],$Q$5:$Q$152,$R$5:$R$152)</f>
        <v>Thursday</v>
      </c>
      <c r="L11126" t="str">
        <f>_xlfn.XLOOKUP(Table6[[#This Row],[Loan Date]],$Q$5:$Q$152,$S$5:$S$152)</f>
        <v>Week 10</v>
      </c>
    </row>
    <row r="11127" spans="1:12" x14ac:dyDescent="0.2">
      <c r="A11127" s="1">
        <v>45001</v>
      </c>
      <c r="B11127" t="s">
        <v>7</v>
      </c>
      <c r="C11127" s="1">
        <v>45001</v>
      </c>
      <c r="D11127" t="s">
        <v>174</v>
      </c>
      <c r="E11127" t="s">
        <v>23</v>
      </c>
      <c r="F11127" t="s">
        <v>23</v>
      </c>
      <c r="G11127" t="s">
        <v>20</v>
      </c>
      <c r="H11127" t="s">
        <v>0</v>
      </c>
      <c r="I11127">
        <f>MONTH(Table6[[#This Row],[Loan Date]])</f>
        <v>3</v>
      </c>
      <c r="J11127" t="str">
        <f>_xlfn.XLOOKUP(Table6[[#This Row],[Numeric Month]],$N$5:$N$11,$O$5:$O$11)</f>
        <v>Mar</v>
      </c>
      <c r="K11127" t="str">
        <f>_xlfn.XLOOKUP(Table6[[#This Row],[Loan Date]],$Q$5:$Q$152,$R$5:$R$152)</f>
        <v>Thursday</v>
      </c>
      <c r="L11127" t="str">
        <f>_xlfn.XLOOKUP(Table6[[#This Row],[Loan Date]],$Q$5:$Q$152,$S$5:$S$152)</f>
        <v>Week 10</v>
      </c>
    </row>
    <row r="11128" spans="1:12" x14ac:dyDescent="0.2">
      <c r="A11128" s="1">
        <v>45001</v>
      </c>
      <c r="B11128" t="s">
        <v>7</v>
      </c>
      <c r="C11128" s="1">
        <v>45001</v>
      </c>
      <c r="D11128" t="s">
        <v>27</v>
      </c>
      <c r="E11128" t="s">
        <v>21</v>
      </c>
      <c r="F11128" t="s">
        <v>21</v>
      </c>
      <c r="G11128" t="s">
        <v>20</v>
      </c>
      <c r="H11128" t="s">
        <v>0</v>
      </c>
      <c r="I11128">
        <f>MONTH(Table6[[#This Row],[Loan Date]])</f>
        <v>3</v>
      </c>
      <c r="J11128" t="str">
        <f>_xlfn.XLOOKUP(Table6[[#This Row],[Numeric Month]],$N$5:$N$11,$O$5:$O$11)</f>
        <v>Mar</v>
      </c>
      <c r="K11128" t="str">
        <f>_xlfn.XLOOKUP(Table6[[#This Row],[Loan Date]],$Q$5:$Q$152,$R$5:$R$152)</f>
        <v>Thursday</v>
      </c>
      <c r="L11128" t="str">
        <f>_xlfn.XLOOKUP(Table6[[#This Row],[Loan Date]],$Q$5:$Q$152,$S$5:$S$152)</f>
        <v>Week 10</v>
      </c>
    </row>
    <row r="11129" spans="1:12" x14ac:dyDescent="0.2">
      <c r="A11129" s="1">
        <v>45001</v>
      </c>
      <c r="B11129" t="s">
        <v>35</v>
      </c>
      <c r="C11129" s="1">
        <v>45008</v>
      </c>
      <c r="D11129" t="s">
        <v>282</v>
      </c>
      <c r="E11129" t="s">
        <v>52</v>
      </c>
      <c r="F11129" t="s">
        <v>51</v>
      </c>
      <c r="G11129" t="s">
        <v>1</v>
      </c>
      <c r="H11129" t="s">
        <v>0</v>
      </c>
      <c r="I11129">
        <f>MONTH(Table6[[#This Row],[Loan Date]])</f>
        <v>3</v>
      </c>
      <c r="J11129" t="str">
        <f>_xlfn.XLOOKUP(Table6[[#This Row],[Numeric Month]],$N$5:$N$11,$O$5:$O$11)</f>
        <v>Mar</v>
      </c>
      <c r="K11129" t="str">
        <f>_xlfn.XLOOKUP(Table6[[#This Row],[Loan Date]],$Q$5:$Q$152,$R$5:$R$152)</f>
        <v>Thursday</v>
      </c>
      <c r="L11129" t="str">
        <f>_xlfn.XLOOKUP(Table6[[#This Row],[Loan Date]],$Q$5:$Q$152,$S$5:$S$152)</f>
        <v>Week 10</v>
      </c>
    </row>
    <row r="11130" spans="1:12" x14ac:dyDescent="0.2">
      <c r="A11130" s="1">
        <v>45001</v>
      </c>
      <c r="B11130" t="s">
        <v>7</v>
      </c>
      <c r="C11130" s="1">
        <v>45001</v>
      </c>
      <c r="D11130" t="s">
        <v>262</v>
      </c>
      <c r="E11130" t="s">
        <v>162</v>
      </c>
      <c r="F11130" t="s">
        <v>162</v>
      </c>
      <c r="G11130" t="s">
        <v>11</v>
      </c>
      <c r="H11130" t="s">
        <v>0</v>
      </c>
      <c r="I11130">
        <f>MONTH(Table6[[#This Row],[Loan Date]])</f>
        <v>3</v>
      </c>
      <c r="J11130" t="str">
        <f>_xlfn.XLOOKUP(Table6[[#This Row],[Numeric Month]],$N$5:$N$11,$O$5:$O$11)</f>
        <v>Mar</v>
      </c>
      <c r="K11130" t="str">
        <f>_xlfn.XLOOKUP(Table6[[#This Row],[Loan Date]],$Q$5:$Q$152,$R$5:$R$152)</f>
        <v>Thursday</v>
      </c>
      <c r="L11130" t="str">
        <f>_xlfn.XLOOKUP(Table6[[#This Row],[Loan Date]],$Q$5:$Q$152,$S$5:$S$152)</f>
        <v>Week 10</v>
      </c>
    </row>
    <row r="11131" spans="1:12" x14ac:dyDescent="0.2">
      <c r="A11131" s="1">
        <v>45001</v>
      </c>
      <c r="B11131" t="s">
        <v>5</v>
      </c>
      <c r="C11131" s="1">
        <v>45001</v>
      </c>
      <c r="D11131" t="s">
        <v>418</v>
      </c>
      <c r="E11131" t="s">
        <v>168</v>
      </c>
      <c r="F11131" t="s">
        <v>168</v>
      </c>
      <c r="G11131" t="s">
        <v>20</v>
      </c>
      <c r="H11131" t="s">
        <v>0</v>
      </c>
      <c r="I11131">
        <f>MONTH(Table6[[#This Row],[Loan Date]])</f>
        <v>3</v>
      </c>
      <c r="J11131" t="str">
        <f>_xlfn.XLOOKUP(Table6[[#This Row],[Numeric Month]],$N$5:$N$11,$O$5:$O$11)</f>
        <v>Mar</v>
      </c>
      <c r="K11131" t="str">
        <f>_xlfn.XLOOKUP(Table6[[#This Row],[Loan Date]],$Q$5:$Q$152,$R$5:$R$152)</f>
        <v>Thursday</v>
      </c>
      <c r="L11131" t="str">
        <f>_xlfn.XLOOKUP(Table6[[#This Row],[Loan Date]],$Q$5:$Q$152,$S$5:$S$152)</f>
        <v>Week 10</v>
      </c>
    </row>
    <row r="11132" spans="1:12" x14ac:dyDescent="0.2">
      <c r="A11132" s="1">
        <v>45001</v>
      </c>
      <c r="B11132" t="s">
        <v>5</v>
      </c>
      <c r="C11132" s="1">
        <v>45015</v>
      </c>
      <c r="D11132" t="s">
        <v>417</v>
      </c>
      <c r="E11132" t="s">
        <v>9</v>
      </c>
      <c r="F11132" t="s">
        <v>8</v>
      </c>
      <c r="G11132" t="s">
        <v>1</v>
      </c>
      <c r="H11132" t="s">
        <v>0</v>
      </c>
      <c r="I11132">
        <f>MONTH(Table6[[#This Row],[Loan Date]])</f>
        <v>3</v>
      </c>
      <c r="J11132" t="str">
        <f>_xlfn.XLOOKUP(Table6[[#This Row],[Numeric Month]],$N$5:$N$11,$O$5:$O$11)</f>
        <v>Mar</v>
      </c>
      <c r="K11132" t="str">
        <f>_xlfn.XLOOKUP(Table6[[#This Row],[Loan Date]],$Q$5:$Q$152,$R$5:$R$152)</f>
        <v>Thursday</v>
      </c>
      <c r="L11132" t="str">
        <f>_xlfn.XLOOKUP(Table6[[#This Row],[Loan Date]],$Q$5:$Q$152,$S$5:$S$152)</f>
        <v>Week 10</v>
      </c>
    </row>
    <row r="11133" spans="1:12" x14ac:dyDescent="0.2">
      <c r="A11133" s="1">
        <v>45001</v>
      </c>
      <c r="B11133" t="s">
        <v>7</v>
      </c>
      <c r="C11133" s="1">
        <v>45001</v>
      </c>
      <c r="D11133" t="s">
        <v>416</v>
      </c>
      <c r="E11133" t="s">
        <v>65</v>
      </c>
      <c r="F11133" t="s">
        <v>65</v>
      </c>
      <c r="G11133" t="s">
        <v>20</v>
      </c>
      <c r="H11133" t="s">
        <v>0</v>
      </c>
      <c r="I11133">
        <f>MONTH(Table6[[#This Row],[Loan Date]])</f>
        <v>3</v>
      </c>
      <c r="J11133" t="str">
        <f>_xlfn.XLOOKUP(Table6[[#This Row],[Numeric Month]],$N$5:$N$11,$O$5:$O$11)</f>
        <v>Mar</v>
      </c>
      <c r="K11133" t="str">
        <f>_xlfn.XLOOKUP(Table6[[#This Row],[Loan Date]],$Q$5:$Q$152,$R$5:$R$152)</f>
        <v>Thursday</v>
      </c>
      <c r="L11133" t="str">
        <f>_xlfn.XLOOKUP(Table6[[#This Row],[Loan Date]],$Q$5:$Q$152,$S$5:$S$152)</f>
        <v>Week 10</v>
      </c>
    </row>
    <row r="11134" spans="1:12" x14ac:dyDescent="0.2">
      <c r="A11134" s="1">
        <v>45001</v>
      </c>
      <c r="B11134" t="s">
        <v>5</v>
      </c>
      <c r="C11134" s="1">
        <v>45001</v>
      </c>
      <c r="D11134" t="s">
        <v>286</v>
      </c>
      <c r="E11134" t="s">
        <v>12</v>
      </c>
      <c r="F11134" t="s">
        <v>12</v>
      </c>
      <c r="G11134" t="s">
        <v>11</v>
      </c>
      <c r="H11134" t="s">
        <v>0</v>
      </c>
      <c r="I11134">
        <f>MONTH(Table6[[#This Row],[Loan Date]])</f>
        <v>3</v>
      </c>
      <c r="J11134" t="str">
        <f>_xlfn.XLOOKUP(Table6[[#This Row],[Numeric Month]],$N$5:$N$11,$O$5:$O$11)</f>
        <v>Mar</v>
      </c>
      <c r="K11134" t="str">
        <f>_xlfn.XLOOKUP(Table6[[#This Row],[Loan Date]],$Q$5:$Q$152,$R$5:$R$152)</f>
        <v>Thursday</v>
      </c>
      <c r="L11134" t="str">
        <f>_xlfn.XLOOKUP(Table6[[#This Row],[Loan Date]],$Q$5:$Q$152,$S$5:$S$152)</f>
        <v>Week 10</v>
      </c>
    </row>
    <row r="11135" spans="1:12" x14ac:dyDescent="0.2">
      <c r="A11135" s="1">
        <v>45001</v>
      </c>
      <c r="B11135" t="s">
        <v>7</v>
      </c>
      <c r="C11135" s="1">
        <v>45001</v>
      </c>
      <c r="D11135" t="s">
        <v>362</v>
      </c>
      <c r="E11135" t="s">
        <v>122</v>
      </c>
      <c r="F11135" t="s">
        <v>122</v>
      </c>
      <c r="G11135" t="s">
        <v>11</v>
      </c>
      <c r="H11135" t="s">
        <v>0</v>
      </c>
      <c r="I11135">
        <f>MONTH(Table6[[#This Row],[Loan Date]])</f>
        <v>3</v>
      </c>
      <c r="J11135" t="str">
        <f>_xlfn.XLOOKUP(Table6[[#This Row],[Numeric Month]],$N$5:$N$11,$O$5:$O$11)</f>
        <v>Mar</v>
      </c>
      <c r="K11135" t="str">
        <f>_xlfn.XLOOKUP(Table6[[#This Row],[Loan Date]],$Q$5:$Q$152,$R$5:$R$152)</f>
        <v>Thursday</v>
      </c>
      <c r="L11135" t="str">
        <f>_xlfn.XLOOKUP(Table6[[#This Row],[Loan Date]],$Q$5:$Q$152,$S$5:$S$152)</f>
        <v>Week 10</v>
      </c>
    </row>
    <row r="11136" spans="1:12" x14ac:dyDescent="0.2">
      <c r="A11136" s="1">
        <v>45001</v>
      </c>
      <c r="B11136" t="s">
        <v>7</v>
      </c>
      <c r="C11136" s="1">
        <v>45001</v>
      </c>
      <c r="D11136" t="s">
        <v>194</v>
      </c>
      <c r="E11136" t="s">
        <v>12</v>
      </c>
      <c r="F11136" t="s">
        <v>12</v>
      </c>
      <c r="G11136" t="s">
        <v>11</v>
      </c>
      <c r="H11136" t="s">
        <v>0</v>
      </c>
      <c r="I11136">
        <f>MONTH(Table6[[#This Row],[Loan Date]])</f>
        <v>3</v>
      </c>
      <c r="J11136" t="str">
        <f>_xlfn.XLOOKUP(Table6[[#This Row],[Numeric Month]],$N$5:$N$11,$O$5:$O$11)</f>
        <v>Mar</v>
      </c>
      <c r="K11136" t="str">
        <f>_xlfn.XLOOKUP(Table6[[#This Row],[Loan Date]],$Q$5:$Q$152,$R$5:$R$152)</f>
        <v>Thursday</v>
      </c>
      <c r="L11136" t="str">
        <f>_xlfn.XLOOKUP(Table6[[#This Row],[Loan Date]],$Q$5:$Q$152,$S$5:$S$152)</f>
        <v>Week 10</v>
      </c>
    </row>
    <row r="11137" spans="1:12" x14ac:dyDescent="0.2">
      <c r="A11137" s="1">
        <v>45001</v>
      </c>
      <c r="B11137" t="s">
        <v>7</v>
      </c>
      <c r="C11137" s="1">
        <v>45008</v>
      </c>
      <c r="D11137" t="s">
        <v>415</v>
      </c>
      <c r="E11137" t="s">
        <v>3</v>
      </c>
      <c r="F11137" t="s">
        <v>2</v>
      </c>
      <c r="G11137" t="s">
        <v>1</v>
      </c>
      <c r="H11137" t="s">
        <v>0</v>
      </c>
      <c r="I11137">
        <f>MONTH(Table6[[#This Row],[Loan Date]])</f>
        <v>3</v>
      </c>
      <c r="J11137" t="str">
        <f>_xlfn.XLOOKUP(Table6[[#This Row],[Numeric Month]],$N$5:$N$11,$O$5:$O$11)</f>
        <v>Mar</v>
      </c>
      <c r="K11137" t="str">
        <f>_xlfn.XLOOKUP(Table6[[#This Row],[Loan Date]],$Q$5:$Q$152,$R$5:$R$152)</f>
        <v>Thursday</v>
      </c>
      <c r="L11137" t="str">
        <f>_xlfn.XLOOKUP(Table6[[#This Row],[Loan Date]],$Q$5:$Q$152,$S$5:$S$152)</f>
        <v>Week 10</v>
      </c>
    </row>
    <row r="11138" spans="1:12" x14ac:dyDescent="0.2">
      <c r="A11138" s="1">
        <v>45001</v>
      </c>
      <c r="B11138" t="s">
        <v>7</v>
      </c>
      <c r="C11138" s="1">
        <v>45008</v>
      </c>
      <c r="D11138" t="s">
        <v>414</v>
      </c>
      <c r="E11138" t="s">
        <v>9</v>
      </c>
      <c r="F11138" t="s">
        <v>8</v>
      </c>
      <c r="G11138" t="s">
        <v>1</v>
      </c>
      <c r="H11138" t="s">
        <v>0</v>
      </c>
      <c r="I11138">
        <f>MONTH(Table6[[#This Row],[Loan Date]])</f>
        <v>3</v>
      </c>
      <c r="J11138" t="str">
        <f>_xlfn.XLOOKUP(Table6[[#This Row],[Numeric Month]],$N$5:$N$11,$O$5:$O$11)</f>
        <v>Mar</v>
      </c>
      <c r="K11138" t="str">
        <f>_xlfn.XLOOKUP(Table6[[#This Row],[Loan Date]],$Q$5:$Q$152,$R$5:$R$152)</f>
        <v>Thursday</v>
      </c>
      <c r="L11138" t="str">
        <f>_xlfn.XLOOKUP(Table6[[#This Row],[Loan Date]],$Q$5:$Q$152,$S$5:$S$152)</f>
        <v>Week 10</v>
      </c>
    </row>
    <row r="11139" spans="1:12" x14ac:dyDescent="0.2">
      <c r="A11139" s="1">
        <v>45001</v>
      </c>
      <c r="B11139" t="s">
        <v>7</v>
      </c>
      <c r="C11139" s="1">
        <v>45008</v>
      </c>
      <c r="D11139" t="s">
        <v>413</v>
      </c>
      <c r="E11139" t="s">
        <v>52</v>
      </c>
      <c r="F11139" t="s">
        <v>51</v>
      </c>
      <c r="G11139" t="s">
        <v>1</v>
      </c>
      <c r="H11139" t="s">
        <v>0</v>
      </c>
      <c r="I11139">
        <f>MONTH(Table6[[#This Row],[Loan Date]])</f>
        <v>3</v>
      </c>
      <c r="J11139" t="str">
        <f>_xlfn.XLOOKUP(Table6[[#This Row],[Numeric Month]],$N$5:$N$11,$O$5:$O$11)</f>
        <v>Mar</v>
      </c>
      <c r="K11139" t="str">
        <f>_xlfn.XLOOKUP(Table6[[#This Row],[Loan Date]],$Q$5:$Q$152,$R$5:$R$152)</f>
        <v>Thursday</v>
      </c>
      <c r="L11139" t="str">
        <f>_xlfn.XLOOKUP(Table6[[#This Row],[Loan Date]],$Q$5:$Q$152,$S$5:$S$152)</f>
        <v>Week 10</v>
      </c>
    </row>
    <row r="11140" spans="1:12" x14ac:dyDescent="0.2">
      <c r="A11140" s="1">
        <v>45001</v>
      </c>
      <c r="B11140" t="s">
        <v>7</v>
      </c>
      <c r="C11140" s="1">
        <v>45001</v>
      </c>
      <c r="D11140" t="s">
        <v>357</v>
      </c>
      <c r="E11140" t="s">
        <v>65</v>
      </c>
      <c r="F11140" t="s">
        <v>65</v>
      </c>
      <c r="G11140" t="s">
        <v>20</v>
      </c>
      <c r="H11140" t="s">
        <v>0</v>
      </c>
      <c r="I11140">
        <f>MONTH(Table6[[#This Row],[Loan Date]])</f>
        <v>3</v>
      </c>
      <c r="J11140" t="str">
        <f>_xlfn.XLOOKUP(Table6[[#This Row],[Numeric Month]],$N$5:$N$11,$O$5:$O$11)</f>
        <v>Mar</v>
      </c>
      <c r="K11140" t="str">
        <f>_xlfn.XLOOKUP(Table6[[#This Row],[Loan Date]],$Q$5:$Q$152,$R$5:$R$152)</f>
        <v>Thursday</v>
      </c>
      <c r="L11140" t="str">
        <f>_xlfn.XLOOKUP(Table6[[#This Row],[Loan Date]],$Q$5:$Q$152,$S$5:$S$152)</f>
        <v>Week 10</v>
      </c>
    </row>
    <row r="11141" spans="1:12" x14ac:dyDescent="0.2">
      <c r="A11141" s="1">
        <v>45001</v>
      </c>
      <c r="B11141" t="s">
        <v>7</v>
      </c>
      <c r="C11141" s="1">
        <v>45001</v>
      </c>
      <c r="D11141" t="s">
        <v>412</v>
      </c>
      <c r="E11141" t="s">
        <v>65</v>
      </c>
      <c r="F11141" t="s">
        <v>65</v>
      </c>
      <c r="G11141" t="s">
        <v>20</v>
      </c>
      <c r="H11141" t="s">
        <v>0</v>
      </c>
      <c r="I11141">
        <f>MONTH(Table6[[#This Row],[Loan Date]])</f>
        <v>3</v>
      </c>
      <c r="J11141" t="str">
        <f>_xlfn.XLOOKUP(Table6[[#This Row],[Numeric Month]],$N$5:$N$11,$O$5:$O$11)</f>
        <v>Mar</v>
      </c>
      <c r="K11141" t="str">
        <f>_xlfn.XLOOKUP(Table6[[#This Row],[Loan Date]],$Q$5:$Q$152,$R$5:$R$152)</f>
        <v>Thursday</v>
      </c>
      <c r="L11141" t="str">
        <f>_xlfn.XLOOKUP(Table6[[#This Row],[Loan Date]],$Q$5:$Q$152,$S$5:$S$152)</f>
        <v>Week 10</v>
      </c>
    </row>
    <row r="11142" spans="1:12" x14ac:dyDescent="0.2">
      <c r="A11142" s="1">
        <v>45001</v>
      </c>
      <c r="B11142" t="s">
        <v>5</v>
      </c>
      <c r="C11142" s="1">
        <v>45001</v>
      </c>
      <c r="D11142" t="s">
        <v>192</v>
      </c>
      <c r="E11142" t="s">
        <v>49</v>
      </c>
      <c r="F11142" t="s">
        <v>49</v>
      </c>
      <c r="G11142" t="s">
        <v>20</v>
      </c>
      <c r="H11142" t="s">
        <v>0</v>
      </c>
      <c r="I11142">
        <f>MONTH(Table6[[#This Row],[Loan Date]])</f>
        <v>3</v>
      </c>
      <c r="J11142" t="str">
        <f>_xlfn.XLOOKUP(Table6[[#This Row],[Numeric Month]],$N$5:$N$11,$O$5:$O$11)</f>
        <v>Mar</v>
      </c>
      <c r="K11142" t="str">
        <f>_xlfn.XLOOKUP(Table6[[#This Row],[Loan Date]],$Q$5:$Q$152,$R$5:$R$152)</f>
        <v>Thursday</v>
      </c>
      <c r="L11142" t="str">
        <f>_xlfn.XLOOKUP(Table6[[#This Row],[Loan Date]],$Q$5:$Q$152,$S$5:$S$152)</f>
        <v>Week 10</v>
      </c>
    </row>
    <row r="11143" spans="1:12" x14ac:dyDescent="0.2">
      <c r="A11143" s="1">
        <v>45001</v>
      </c>
      <c r="B11143" t="s">
        <v>5</v>
      </c>
      <c r="C11143" s="1">
        <v>45001</v>
      </c>
      <c r="D11143" t="s">
        <v>227</v>
      </c>
      <c r="E11143" t="s">
        <v>49</v>
      </c>
      <c r="F11143" t="s">
        <v>49</v>
      </c>
      <c r="G11143" t="s">
        <v>20</v>
      </c>
      <c r="H11143" t="s">
        <v>0</v>
      </c>
      <c r="I11143">
        <f>MONTH(Table6[[#This Row],[Loan Date]])</f>
        <v>3</v>
      </c>
      <c r="J11143" t="str">
        <f>_xlfn.XLOOKUP(Table6[[#This Row],[Numeric Month]],$N$5:$N$11,$O$5:$O$11)</f>
        <v>Mar</v>
      </c>
      <c r="K11143" t="str">
        <f>_xlfn.XLOOKUP(Table6[[#This Row],[Loan Date]],$Q$5:$Q$152,$R$5:$R$152)</f>
        <v>Thursday</v>
      </c>
      <c r="L11143" t="str">
        <f>_xlfn.XLOOKUP(Table6[[#This Row],[Loan Date]],$Q$5:$Q$152,$S$5:$S$152)</f>
        <v>Week 10</v>
      </c>
    </row>
    <row r="11144" spans="1:12" x14ac:dyDescent="0.2">
      <c r="A11144" s="1">
        <v>45001</v>
      </c>
      <c r="B11144" t="s">
        <v>7</v>
      </c>
      <c r="C11144" s="1">
        <v>45008</v>
      </c>
      <c r="D11144" t="s">
        <v>411</v>
      </c>
      <c r="E11144" t="s">
        <v>3</v>
      </c>
      <c r="F11144" t="s">
        <v>2</v>
      </c>
      <c r="G11144" t="s">
        <v>1</v>
      </c>
      <c r="H11144" t="s">
        <v>0</v>
      </c>
      <c r="I11144">
        <f>MONTH(Table6[[#This Row],[Loan Date]])</f>
        <v>3</v>
      </c>
      <c r="J11144" t="str">
        <f>_xlfn.XLOOKUP(Table6[[#This Row],[Numeric Month]],$N$5:$N$11,$O$5:$O$11)</f>
        <v>Mar</v>
      </c>
      <c r="K11144" t="str">
        <f>_xlfn.XLOOKUP(Table6[[#This Row],[Loan Date]],$Q$5:$Q$152,$R$5:$R$152)</f>
        <v>Thursday</v>
      </c>
      <c r="L11144" t="str">
        <f>_xlfn.XLOOKUP(Table6[[#This Row],[Loan Date]],$Q$5:$Q$152,$S$5:$S$152)</f>
        <v>Week 10</v>
      </c>
    </row>
    <row r="11145" spans="1:12" x14ac:dyDescent="0.2">
      <c r="A11145" s="1">
        <v>45001</v>
      </c>
      <c r="B11145" t="s">
        <v>7</v>
      </c>
      <c r="C11145" s="1">
        <v>45001</v>
      </c>
      <c r="D11145" t="s">
        <v>170</v>
      </c>
      <c r="E11145" t="s">
        <v>21</v>
      </c>
      <c r="F11145" t="s">
        <v>21</v>
      </c>
      <c r="G11145" t="s">
        <v>20</v>
      </c>
      <c r="H11145" t="s">
        <v>0</v>
      </c>
      <c r="I11145">
        <f>MONTH(Table6[[#This Row],[Loan Date]])</f>
        <v>3</v>
      </c>
      <c r="J11145" t="str">
        <f>_xlfn.XLOOKUP(Table6[[#This Row],[Numeric Month]],$N$5:$N$11,$O$5:$O$11)</f>
        <v>Mar</v>
      </c>
      <c r="K11145" t="str">
        <f>_xlfn.XLOOKUP(Table6[[#This Row],[Loan Date]],$Q$5:$Q$152,$R$5:$R$152)</f>
        <v>Thursday</v>
      </c>
      <c r="L11145" t="str">
        <f>_xlfn.XLOOKUP(Table6[[#This Row],[Loan Date]],$Q$5:$Q$152,$S$5:$S$152)</f>
        <v>Week 10</v>
      </c>
    </row>
    <row r="11146" spans="1:12" x14ac:dyDescent="0.2">
      <c r="A11146" s="1">
        <v>45001</v>
      </c>
      <c r="B11146" t="s">
        <v>7</v>
      </c>
      <c r="C11146" s="1">
        <v>45001</v>
      </c>
      <c r="D11146" t="s">
        <v>174</v>
      </c>
      <c r="E11146" t="s">
        <v>23</v>
      </c>
      <c r="F11146" t="s">
        <v>23</v>
      </c>
      <c r="G11146" t="s">
        <v>20</v>
      </c>
      <c r="H11146" t="s">
        <v>0</v>
      </c>
      <c r="I11146">
        <f>MONTH(Table6[[#This Row],[Loan Date]])</f>
        <v>3</v>
      </c>
      <c r="J11146" t="str">
        <f>_xlfn.XLOOKUP(Table6[[#This Row],[Numeric Month]],$N$5:$N$11,$O$5:$O$11)</f>
        <v>Mar</v>
      </c>
      <c r="K11146" t="str">
        <f>_xlfn.XLOOKUP(Table6[[#This Row],[Loan Date]],$Q$5:$Q$152,$R$5:$R$152)</f>
        <v>Thursday</v>
      </c>
      <c r="L11146" t="str">
        <f>_xlfn.XLOOKUP(Table6[[#This Row],[Loan Date]],$Q$5:$Q$152,$S$5:$S$152)</f>
        <v>Week 10</v>
      </c>
    </row>
    <row r="11147" spans="1:12" x14ac:dyDescent="0.2">
      <c r="A11147" s="1">
        <v>45001</v>
      </c>
      <c r="B11147" t="s">
        <v>5</v>
      </c>
      <c r="C11147" s="1">
        <v>45001</v>
      </c>
      <c r="D11147" t="s">
        <v>26</v>
      </c>
      <c r="E11147" t="s">
        <v>23</v>
      </c>
      <c r="F11147" t="s">
        <v>23</v>
      </c>
      <c r="G11147" t="s">
        <v>20</v>
      </c>
      <c r="H11147" t="s">
        <v>0</v>
      </c>
      <c r="I11147">
        <f>MONTH(Table6[[#This Row],[Loan Date]])</f>
        <v>3</v>
      </c>
      <c r="J11147" t="str">
        <f>_xlfn.XLOOKUP(Table6[[#This Row],[Numeric Month]],$N$5:$N$11,$O$5:$O$11)</f>
        <v>Mar</v>
      </c>
      <c r="K11147" t="str">
        <f>_xlfn.XLOOKUP(Table6[[#This Row],[Loan Date]],$Q$5:$Q$152,$R$5:$R$152)</f>
        <v>Thursday</v>
      </c>
      <c r="L11147" t="str">
        <f>_xlfn.XLOOKUP(Table6[[#This Row],[Loan Date]],$Q$5:$Q$152,$S$5:$S$152)</f>
        <v>Week 10</v>
      </c>
    </row>
    <row r="11148" spans="1:12" x14ac:dyDescent="0.2">
      <c r="A11148" s="1">
        <v>45001</v>
      </c>
      <c r="B11148" t="s">
        <v>5</v>
      </c>
      <c r="C11148" s="1">
        <v>45001</v>
      </c>
      <c r="D11148" t="s">
        <v>260</v>
      </c>
      <c r="E11148" t="s">
        <v>21</v>
      </c>
      <c r="F11148" t="s">
        <v>21</v>
      </c>
      <c r="G11148" t="s">
        <v>20</v>
      </c>
      <c r="H11148" t="s">
        <v>0</v>
      </c>
      <c r="I11148">
        <f>MONTH(Table6[[#This Row],[Loan Date]])</f>
        <v>3</v>
      </c>
      <c r="J11148" t="str">
        <f>_xlfn.XLOOKUP(Table6[[#This Row],[Numeric Month]],$N$5:$N$11,$O$5:$O$11)</f>
        <v>Mar</v>
      </c>
      <c r="K11148" t="str">
        <f>_xlfn.XLOOKUP(Table6[[#This Row],[Loan Date]],$Q$5:$Q$152,$R$5:$R$152)</f>
        <v>Thursday</v>
      </c>
      <c r="L11148" t="str">
        <f>_xlfn.XLOOKUP(Table6[[#This Row],[Loan Date]],$Q$5:$Q$152,$S$5:$S$152)</f>
        <v>Week 10</v>
      </c>
    </row>
    <row r="11149" spans="1:12" x14ac:dyDescent="0.2">
      <c r="A11149" s="1">
        <v>45001</v>
      </c>
      <c r="B11149" t="s">
        <v>7</v>
      </c>
      <c r="C11149" s="1">
        <v>45001</v>
      </c>
      <c r="D11149" t="s">
        <v>327</v>
      </c>
      <c r="E11149" t="s">
        <v>49</v>
      </c>
      <c r="F11149" t="s">
        <v>49</v>
      </c>
      <c r="G11149" t="s">
        <v>20</v>
      </c>
      <c r="H11149" t="s">
        <v>0</v>
      </c>
      <c r="I11149">
        <f>MONTH(Table6[[#This Row],[Loan Date]])</f>
        <v>3</v>
      </c>
      <c r="J11149" t="str">
        <f>_xlfn.XLOOKUP(Table6[[#This Row],[Numeric Month]],$N$5:$N$11,$O$5:$O$11)</f>
        <v>Mar</v>
      </c>
      <c r="K11149" t="str">
        <f>_xlfn.XLOOKUP(Table6[[#This Row],[Loan Date]],$Q$5:$Q$152,$R$5:$R$152)</f>
        <v>Thursday</v>
      </c>
      <c r="L11149" t="str">
        <f>_xlfn.XLOOKUP(Table6[[#This Row],[Loan Date]],$Q$5:$Q$152,$S$5:$S$152)</f>
        <v>Week 10</v>
      </c>
    </row>
    <row r="11150" spans="1:12" x14ac:dyDescent="0.2">
      <c r="A11150" s="1">
        <v>45001</v>
      </c>
      <c r="B11150" t="s">
        <v>7</v>
      </c>
      <c r="C11150" s="1">
        <v>45008</v>
      </c>
      <c r="D11150" t="s">
        <v>410</v>
      </c>
      <c r="E11150" t="s">
        <v>9</v>
      </c>
      <c r="F11150" t="s">
        <v>8</v>
      </c>
      <c r="G11150" t="s">
        <v>1</v>
      </c>
      <c r="H11150" t="s">
        <v>0</v>
      </c>
      <c r="I11150">
        <f>MONTH(Table6[[#This Row],[Loan Date]])</f>
        <v>3</v>
      </c>
      <c r="J11150" t="str">
        <f>_xlfn.XLOOKUP(Table6[[#This Row],[Numeric Month]],$N$5:$N$11,$O$5:$O$11)</f>
        <v>Mar</v>
      </c>
      <c r="K11150" t="str">
        <f>_xlfn.XLOOKUP(Table6[[#This Row],[Loan Date]],$Q$5:$Q$152,$R$5:$R$152)</f>
        <v>Thursday</v>
      </c>
      <c r="L11150" t="str">
        <f>_xlfn.XLOOKUP(Table6[[#This Row],[Loan Date]],$Q$5:$Q$152,$S$5:$S$152)</f>
        <v>Week 10</v>
      </c>
    </row>
    <row r="11151" spans="1:12" x14ac:dyDescent="0.2">
      <c r="A11151" s="1">
        <v>45001</v>
      </c>
      <c r="B11151" t="s">
        <v>7</v>
      </c>
      <c r="C11151" s="1">
        <v>45001</v>
      </c>
      <c r="D11151" t="s">
        <v>409</v>
      </c>
      <c r="E11151" t="s">
        <v>21</v>
      </c>
      <c r="F11151" t="s">
        <v>21</v>
      </c>
      <c r="G11151" t="s">
        <v>20</v>
      </c>
      <c r="H11151" t="s">
        <v>0</v>
      </c>
      <c r="I11151">
        <f>MONTH(Table6[[#This Row],[Loan Date]])</f>
        <v>3</v>
      </c>
      <c r="J11151" t="str">
        <f>_xlfn.XLOOKUP(Table6[[#This Row],[Numeric Month]],$N$5:$N$11,$O$5:$O$11)</f>
        <v>Mar</v>
      </c>
      <c r="K11151" t="str">
        <f>_xlfn.XLOOKUP(Table6[[#This Row],[Loan Date]],$Q$5:$Q$152,$R$5:$R$152)</f>
        <v>Thursday</v>
      </c>
      <c r="L11151" t="str">
        <f>_xlfn.XLOOKUP(Table6[[#This Row],[Loan Date]],$Q$5:$Q$152,$S$5:$S$152)</f>
        <v>Week 10</v>
      </c>
    </row>
    <row r="11152" spans="1:12" x14ac:dyDescent="0.2">
      <c r="A11152" s="1">
        <v>45001</v>
      </c>
      <c r="B11152" t="s">
        <v>7</v>
      </c>
      <c r="C11152" s="1">
        <v>45001</v>
      </c>
      <c r="D11152" t="s">
        <v>408</v>
      </c>
      <c r="E11152" t="s">
        <v>23</v>
      </c>
      <c r="F11152" t="s">
        <v>23</v>
      </c>
      <c r="G11152" t="s">
        <v>20</v>
      </c>
      <c r="H11152" t="s">
        <v>0</v>
      </c>
      <c r="I11152">
        <f>MONTH(Table6[[#This Row],[Loan Date]])</f>
        <v>3</v>
      </c>
      <c r="J11152" t="str">
        <f>_xlfn.XLOOKUP(Table6[[#This Row],[Numeric Month]],$N$5:$N$11,$O$5:$O$11)</f>
        <v>Mar</v>
      </c>
      <c r="K11152" t="str">
        <f>_xlfn.XLOOKUP(Table6[[#This Row],[Loan Date]],$Q$5:$Q$152,$R$5:$R$152)</f>
        <v>Thursday</v>
      </c>
      <c r="L11152" t="str">
        <f>_xlfn.XLOOKUP(Table6[[#This Row],[Loan Date]],$Q$5:$Q$152,$S$5:$S$152)</f>
        <v>Week 10</v>
      </c>
    </row>
    <row r="11153" spans="1:12" x14ac:dyDescent="0.2">
      <c r="A11153" s="1">
        <v>45001</v>
      </c>
      <c r="B11153" t="s">
        <v>7</v>
      </c>
      <c r="C11153" s="1">
        <v>45001</v>
      </c>
      <c r="D11153" t="s">
        <v>55</v>
      </c>
      <c r="E11153" t="s">
        <v>37</v>
      </c>
      <c r="F11153" t="s">
        <v>37</v>
      </c>
      <c r="G11153" t="s">
        <v>20</v>
      </c>
      <c r="H11153" t="s">
        <v>0</v>
      </c>
      <c r="I11153">
        <f>MONTH(Table6[[#This Row],[Loan Date]])</f>
        <v>3</v>
      </c>
      <c r="J11153" t="str">
        <f>_xlfn.XLOOKUP(Table6[[#This Row],[Numeric Month]],$N$5:$N$11,$O$5:$O$11)</f>
        <v>Mar</v>
      </c>
      <c r="K11153" t="str">
        <f>_xlfn.XLOOKUP(Table6[[#This Row],[Loan Date]],$Q$5:$Q$152,$R$5:$R$152)</f>
        <v>Thursday</v>
      </c>
      <c r="L11153" t="str">
        <f>_xlfn.XLOOKUP(Table6[[#This Row],[Loan Date]],$Q$5:$Q$152,$S$5:$S$152)</f>
        <v>Week 10</v>
      </c>
    </row>
    <row r="11154" spans="1:12" x14ac:dyDescent="0.2">
      <c r="A11154" s="1">
        <v>45001</v>
      </c>
      <c r="B11154" t="s">
        <v>5</v>
      </c>
      <c r="C11154" s="1">
        <v>45001</v>
      </c>
      <c r="D11154" t="s">
        <v>407</v>
      </c>
      <c r="E11154" t="s">
        <v>65</v>
      </c>
      <c r="F11154" t="s">
        <v>65</v>
      </c>
      <c r="G11154" t="s">
        <v>20</v>
      </c>
      <c r="H11154" t="s">
        <v>0</v>
      </c>
      <c r="I11154">
        <f>MONTH(Table6[[#This Row],[Loan Date]])</f>
        <v>3</v>
      </c>
      <c r="J11154" t="str">
        <f>_xlfn.XLOOKUP(Table6[[#This Row],[Numeric Month]],$N$5:$N$11,$O$5:$O$11)</f>
        <v>Mar</v>
      </c>
      <c r="K11154" t="str">
        <f>_xlfn.XLOOKUP(Table6[[#This Row],[Loan Date]],$Q$5:$Q$152,$R$5:$R$152)</f>
        <v>Thursday</v>
      </c>
      <c r="L11154" t="str">
        <f>_xlfn.XLOOKUP(Table6[[#This Row],[Loan Date]],$Q$5:$Q$152,$S$5:$S$152)</f>
        <v>Week 10</v>
      </c>
    </row>
    <row r="11155" spans="1:12" x14ac:dyDescent="0.2">
      <c r="A11155" s="1">
        <v>45001</v>
      </c>
      <c r="B11155" t="s">
        <v>5</v>
      </c>
      <c r="C11155" s="1">
        <v>45001</v>
      </c>
      <c r="D11155" t="s">
        <v>336</v>
      </c>
      <c r="E11155" t="s">
        <v>168</v>
      </c>
      <c r="F11155" t="s">
        <v>168</v>
      </c>
      <c r="G11155" t="s">
        <v>20</v>
      </c>
      <c r="H11155" t="s">
        <v>0</v>
      </c>
      <c r="I11155">
        <f>MONTH(Table6[[#This Row],[Loan Date]])</f>
        <v>3</v>
      </c>
      <c r="J11155" t="str">
        <f>_xlfn.XLOOKUP(Table6[[#This Row],[Numeric Month]],$N$5:$N$11,$O$5:$O$11)</f>
        <v>Mar</v>
      </c>
      <c r="K11155" t="str">
        <f>_xlfn.XLOOKUP(Table6[[#This Row],[Loan Date]],$Q$5:$Q$152,$R$5:$R$152)</f>
        <v>Thursday</v>
      </c>
      <c r="L11155" t="str">
        <f>_xlfn.XLOOKUP(Table6[[#This Row],[Loan Date]],$Q$5:$Q$152,$S$5:$S$152)</f>
        <v>Week 10</v>
      </c>
    </row>
    <row r="11156" spans="1:12" x14ac:dyDescent="0.2">
      <c r="A11156" s="1">
        <v>45001</v>
      </c>
      <c r="B11156" t="s">
        <v>7</v>
      </c>
      <c r="C11156" s="1">
        <v>45008</v>
      </c>
      <c r="D11156" t="s">
        <v>406</v>
      </c>
      <c r="E11156" t="s">
        <v>3</v>
      </c>
      <c r="F11156" t="s">
        <v>2</v>
      </c>
      <c r="G11156" t="s">
        <v>1</v>
      </c>
      <c r="H11156" t="s">
        <v>0</v>
      </c>
      <c r="I11156">
        <f>MONTH(Table6[[#This Row],[Loan Date]])</f>
        <v>3</v>
      </c>
      <c r="J11156" t="str">
        <f>_xlfn.XLOOKUP(Table6[[#This Row],[Numeric Month]],$N$5:$N$11,$O$5:$O$11)</f>
        <v>Mar</v>
      </c>
      <c r="K11156" t="str">
        <f>_xlfn.XLOOKUP(Table6[[#This Row],[Loan Date]],$Q$5:$Q$152,$R$5:$R$152)</f>
        <v>Thursday</v>
      </c>
      <c r="L11156" t="str">
        <f>_xlfn.XLOOKUP(Table6[[#This Row],[Loan Date]],$Q$5:$Q$152,$S$5:$S$152)</f>
        <v>Week 10</v>
      </c>
    </row>
    <row r="11157" spans="1:12" x14ac:dyDescent="0.2">
      <c r="A11157" s="1">
        <v>45001</v>
      </c>
      <c r="B11157" t="s">
        <v>5</v>
      </c>
      <c r="C11157" s="1">
        <v>45001</v>
      </c>
      <c r="D11157" t="s">
        <v>115</v>
      </c>
      <c r="E11157" t="s">
        <v>23</v>
      </c>
      <c r="F11157" t="s">
        <v>23</v>
      </c>
      <c r="G11157" t="s">
        <v>20</v>
      </c>
      <c r="H11157" t="s">
        <v>0</v>
      </c>
      <c r="I11157">
        <f>MONTH(Table6[[#This Row],[Loan Date]])</f>
        <v>3</v>
      </c>
      <c r="J11157" t="str">
        <f>_xlfn.XLOOKUP(Table6[[#This Row],[Numeric Month]],$N$5:$N$11,$O$5:$O$11)</f>
        <v>Mar</v>
      </c>
      <c r="K11157" t="str">
        <f>_xlfn.XLOOKUP(Table6[[#This Row],[Loan Date]],$Q$5:$Q$152,$R$5:$R$152)</f>
        <v>Thursday</v>
      </c>
      <c r="L11157" t="str">
        <f>_xlfn.XLOOKUP(Table6[[#This Row],[Loan Date]],$Q$5:$Q$152,$S$5:$S$152)</f>
        <v>Week 10</v>
      </c>
    </row>
    <row r="11158" spans="1:12" x14ac:dyDescent="0.2">
      <c r="A11158" s="1">
        <v>45001</v>
      </c>
      <c r="B11158" t="s">
        <v>7</v>
      </c>
      <c r="C11158" s="1">
        <v>45008</v>
      </c>
      <c r="D11158" t="s">
        <v>405</v>
      </c>
      <c r="E11158" t="s">
        <v>52</v>
      </c>
      <c r="F11158" t="s">
        <v>51</v>
      </c>
      <c r="G11158" t="s">
        <v>1</v>
      </c>
      <c r="H11158" t="s">
        <v>0</v>
      </c>
      <c r="I11158">
        <f>MONTH(Table6[[#This Row],[Loan Date]])</f>
        <v>3</v>
      </c>
      <c r="J11158" t="str">
        <f>_xlfn.XLOOKUP(Table6[[#This Row],[Numeric Month]],$N$5:$N$11,$O$5:$O$11)</f>
        <v>Mar</v>
      </c>
      <c r="K11158" t="str">
        <f>_xlfn.XLOOKUP(Table6[[#This Row],[Loan Date]],$Q$5:$Q$152,$R$5:$R$152)</f>
        <v>Thursday</v>
      </c>
      <c r="L11158" t="str">
        <f>_xlfn.XLOOKUP(Table6[[#This Row],[Loan Date]],$Q$5:$Q$152,$S$5:$S$152)</f>
        <v>Week 10</v>
      </c>
    </row>
    <row r="11159" spans="1:12" x14ac:dyDescent="0.2">
      <c r="A11159" s="1">
        <v>45001</v>
      </c>
      <c r="B11159" t="s">
        <v>5</v>
      </c>
      <c r="C11159" s="1">
        <v>45001</v>
      </c>
      <c r="D11159" t="s">
        <v>404</v>
      </c>
      <c r="E11159" t="s">
        <v>65</v>
      </c>
      <c r="F11159" t="s">
        <v>65</v>
      </c>
      <c r="G11159" t="s">
        <v>20</v>
      </c>
      <c r="H11159" t="s">
        <v>0</v>
      </c>
      <c r="I11159">
        <f>MONTH(Table6[[#This Row],[Loan Date]])</f>
        <v>3</v>
      </c>
      <c r="J11159" t="str">
        <f>_xlfn.XLOOKUP(Table6[[#This Row],[Numeric Month]],$N$5:$N$11,$O$5:$O$11)</f>
        <v>Mar</v>
      </c>
      <c r="K11159" t="str">
        <f>_xlfn.XLOOKUP(Table6[[#This Row],[Loan Date]],$Q$5:$Q$152,$R$5:$R$152)</f>
        <v>Thursday</v>
      </c>
      <c r="L11159" t="str">
        <f>_xlfn.XLOOKUP(Table6[[#This Row],[Loan Date]],$Q$5:$Q$152,$S$5:$S$152)</f>
        <v>Week 10</v>
      </c>
    </row>
    <row r="11160" spans="1:12" x14ac:dyDescent="0.2">
      <c r="A11160" s="1">
        <v>45001</v>
      </c>
      <c r="B11160" t="s">
        <v>7</v>
      </c>
      <c r="C11160" s="1">
        <v>45001</v>
      </c>
      <c r="D11160" t="s">
        <v>383</v>
      </c>
      <c r="E11160" t="s">
        <v>21</v>
      </c>
      <c r="F11160" t="s">
        <v>21</v>
      </c>
      <c r="G11160" t="s">
        <v>20</v>
      </c>
      <c r="H11160" t="s">
        <v>0</v>
      </c>
      <c r="I11160">
        <f>MONTH(Table6[[#This Row],[Loan Date]])</f>
        <v>3</v>
      </c>
      <c r="J11160" t="str">
        <f>_xlfn.XLOOKUP(Table6[[#This Row],[Numeric Month]],$N$5:$N$11,$O$5:$O$11)</f>
        <v>Mar</v>
      </c>
      <c r="K11160" t="str">
        <f>_xlfn.XLOOKUP(Table6[[#This Row],[Loan Date]],$Q$5:$Q$152,$R$5:$R$152)</f>
        <v>Thursday</v>
      </c>
      <c r="L11160" t="str">
        <f>_xlfn.XLOOKUP(Table6[[#This Row],[Loan Date]],$Q$5:$Q$152,$S$5:$S$152)</f>
        <v>Week 10</v>
      </c>
    </row>
    <row r="11161" spans="1:12" x14ac:dyDescent="0.2">
      <c r="A11161" s="1">
        <v>45001</v>
      </c>
      <c r="B11161" t="s">
        <v>7</v>
      </c>
      <c r="C11161" s="1">
        <v>45001</v>
      </c>
      <c r="D11161" t="s">
        <v>390</v>
      </c>
      <c r="E11161" t="s">
        <v>23</v>
      </c>
      <c r="F11161" t="s">
        <v>23</v>
      </c>
      <c r="G11161" t="s">
        <v>20</v>
      </c>
      <c r="H11161" t="s">
        <v>0</v>
      </c>
      <c r="I11161">
        <f>MONTH(Table6[[#This Row],[Loan Date]])</f>
        <v>3</v>
      </c>
      <c r="J11161" t="str">
        <f>_xlfn.XLOOKUP(Table6[[#This Row],[Numeric Month]],$N$5:$N$11,$O$5:$O$11)</f>
        <v>Mar</v>
      </c>
      <c r="K11161" t="str">
        <f>_xlfn.XLOOKUP(Table6[[#This Row],[Loan Date]],$Q$5:$Q$152,$R$5:$R$152)</f>
        <v>Thursday</v>
      </c>
      <c r="L11161" t="str">
        <f>_xlfn.XLOOKUP(Table6[[#This Row],[Loan Date]],$Q$5:$Q$152,$S$5:$S$152)</f>
        <v>Week 10</v>
      </c>
    </row>
    <row r="11162" spans="1:12" x14ac:dyDescent="0.2">
      <c r="A11162" s="1">
        <v>45001</v>
      </c>
      <c r="B11162" t="s">
        <v>7</v>
      </c>
      <c r="C11162" s="1">
        <v>45001</v>
      </c>
      <c r="D11162" t="s">
        <v>403</v>
      </c>
      <c r="E11162" t="s">
        <v>65</v>
      </c>
      <c r="F11162" t="s">
        <v>65</v>
      </c>
      <c r="G11162" t="s">
        <v>20</v>
      </c>
      <c r="H11162" t="s">
        <v>0</v>
      </c>
      <c r="I11162">
        <f>MONTH(Table6[[#This Row],[Loan Date]])</f>
        <v>3</v>
      </c>
      <c r="J11162" t="str">
        <f>_xlfn.XLOOKUP(Table6[[#This Row],[Numeric Month]],$N$5:$N$11,$O$5:$O$11)</f>
        <v>Mar</v>
      </c>
      <c r="K11162" t="str">
        <f>_xlfn.XLOOKUP(Table6[[#This Row],[Loan Date]],$Q$5:$Q$152,$R$5:$R$152)</f>
        <v>Thursday</v>
      </c>
      <c r="L11162" t="str">
        <f>_xlfn.XLOOKUP(Table6[[#This Row],[Loan Date]],$Q$5:$Q$152,$S$5:$S$152)</f>
        <v>Week 10</v>
      </c>
    </row>
    <row r="11163" spans="1:12" x14ac:dyDescent="0.2">
      <c r="A11163" s="1">
        <v>45001</v>
      </c>
      <c r="B11163" t="s">
        <v>7</v>
      </c>
      <c r="C11163" s="1">
        <v>45001</v>
      </c>
      <c r="D11163" t="s">
        <v>111</v>
      </c>
      <c r="E11163" t="s">
        <v>21</v>
      </c>
      <c r="F11163" t="s">
        <v>21</v>
      </c>
      <c r="G11163" t="s">
        <v>20</v>
      </c>
      <c r="H11163" t="s">
        <v>0</v>
      </c>
      <c r="I11163">
        <f>MONTH(Table6[[#This Row],[Loan Date]])</f>
        <v>3</v>
      </c>
      <c r="J11163" t="str">
        <f>_xlfn.XLOOKUP(Table6[[#This Row],[Numeric Month]],$N$5:$N$11,$O$5:$O$11)</f>
        <v>Mar</v>
      </c>
      <c r="K11163" t="str">
        <f>_xlfn.XLOOKUP(Table6[[#This Row],[Loan Date]],$Q$5:$Q$152,$R$5:$R$152)</f>
        <v>Thursday</v>
      </c>
      <c r="L11163" t="str">
        <f>_xlfn.XLOOKUP(Table6[[#This Row],[Loan Date]],$Q$5:$Q$152,$S$5:$S$152)</f>
        <v>Week 10</v>
      </c>
    </row>
    <row r="11164" spans="1:12" x14ac:dyDescent="0.2">
      <c r="A11164" s="1">
        <v>45001</v>
      </c>
      <c r="B11164" t="s">
        <v>7</v>
      </c>
      <c r="C11164" s="1">
        <v>45001</v>
      </c>
      <c r="D11164" t="s">
        <v>110</v>
      </c>
      <c r="E11164" t="s">
        <v>23</v>
      </c>
      <c r="F11164" t="s">
        <v>23</v>
      </c>
      <c r="G11164" t="s">
        <v>20</v>
      </c>
      <c r="H11164" t="s">
        <v>0</v>
      </c>
      <c r="I11164">
        <f>MONTH(Table6[[#This Row],[Loan Date]])</f>
        <v>3</v>
      </c>
      <c r="J11164" t="str">
        <f>_xlfn.XLOOKUP(Table6[[#This Row],[Numeric Month]],$N$5:$N$11,$O$5:$O$11)</f>
        <v>Mar</v>
      </c>
      <c r="K11164" t="str">
        <f>_xlfn.XLOOKUP(Table6[[#This Row],[Loan Date]],$Q$5:$Q$152,$R$5:$R$152)</f>
        <v>Thursday</v>
      </c>
      <c r="L11164" t="str">
        <f>_xlfn.XLOOKUP(Table6[[#This Row],[Loan Date]],$Q$5:$Q$152,$S$5:$S$152)</f>
        <v>Week 10</v>
      </c>
    </row>
    <row r="11165" spans="1:12" x14ac:dyDescent="0.2">
      <c r="A11165" s="1">
        <v>45001</v>
      </c>
      <c r="B11165" t="s">
        <v>7</v>
      </c>
      <c r="C11165" s="1">
        <v>45001</v>
      </c>
      <c r="D11165" t="s">
        <v>27</v>
      </c>
      <c r="E11165" t="s">
        <v>21</v>
      </c>
      <c r="F11165" t="s">
        <v>21</v>
      </c>
      <c r="G11165" t="s">
        <v>20</v>
      </c>
      <c r="H11165" t="s">
        <v>0</v>
      </c>
      <c r="I11165">
        <f>MONTH(Table6[[#This Row],[Loan Date]])</f>
        <v>3</v>
      </c>
      <c r="J11165" t="str">
        <f>_xlfn.XLOOKUP(Table6[[#This Row],[Numeric Month]],$N$5:$N$11,$O$5:$O$11)</f>
        <v>Mar</v>
      </c>
      <c r="K11165" t="str">
        <f>_xlfn.XLOOKUP(Table6[[#This Row],[Loan Date]],$Q$5:$Q$152,$R$5:$R$152)</f>
        <v>Thursday</v>
      </c>
      <c r="L11165" t="str">
        <f>_xlfn.XLOOKUP(Table6[[#This Row],[Loan Date]],$Q$5:$Q$152,$S$5:$S$152)</f>
        <v>Week 10</v>
      </c>
    </row>
    <row r="11166" spans="1:12" x14ac:dyDescent="0.2">
      <c r="A11166" s="1">
        <v>45001</v>
      </c>
      <c r="B11166" t="s">
        <v>7</v>
      </c>
      <c r="C11166" s="1">
        <v>45001</v>
      </c>
      <c r="D11166" t="s">
        <v>29</v>
      </c>
      <c r="E11166" t="s">
        <v>23</v>
      </c>
      <c r="F11166" t="s">
        <v>23</v>
      </c>
      <c r="G11166" t="s">
        <v>20</v>
      </c>
      <c r="H11166" t="s">
        <v>0</v>
      </c>
      <c r="I11166">
        <f>MONTH(Table6[[#This Row],[Loan Date]])</f>
        <v>3</v>
      </c>
      <c r="J11166" t="str">
        <f>_xlfn.XLOOKUP(Table6[[#This Row],[Numeric Month]],$N$5:$N$11,$O$5:$O$11)</f>
        <v>Mar</v>
      </c>
      <c r="K11166" t="str">
        <f>_xlfn.XLOOKUP(Table6[[#This Row],[Loan Date]],$Q$5:$Q$152,$R$5:$R$152)</f>
        <v>Thursday</v>
      </c>
      <c r="L11166" t="str">
        <f>_xlfn.XLOOKUP(Table6[[#This Row],[Loan Date]],$Q$5:$Q$152,$S$5:$S$152)</f>
        <v>Week 10</v>
      </c>
    </row>
    <row r="11167" spans="1:12" x14ac:dyDescent="0.2">
      <c r="A11167" s="1">
        <v>45001</v>
      </c>
      <c r="B11167" t="s">
        <v>7</v>
      </c>
      <c r="C11167" s="1">
        <v>45008</v>
      </c>
      <c r="D11167" t="s">
        <v>358</v>
      </c>
      <c r="E11167" t="s">
        <v>52</v>
      </c>
      <c r="F11167" t="s">
        <v>51</v>
      </c>
      <c r="G11167" t="s">
        <v>1</v>
      </c>
      <c r="H11167" t="s">
        <v>0</v>
      </c>
      <c r="I11167">
        <f>MONTH(Table6[[#This Row],[Loan Date]])</f>
        <v>3</v>
      </c>
      <c r="J11167" t="str">
        <f>_xlfn.XLOOKUP(Table6[[#This Row],[Numeric Month]],$N$5:$N$11,$O$5:$O$11)</f>
        <v>Mar</v>
      </c>
      <c r="K11167" t="str">
        <f>_xlfn.XLOOKUP(Table6[[#This Row],[Loan Date]],$Q$5:$Q$152,$R$5:$R$152)</f>
        <v>Thursday</v>
      </c>
      <c r="L11167" t="str">
        <f>_xlfn.XLOOKUP(Table6[[#This Row],[Loan Date]],$Q$5:$Q$152,$S$5:$S$152)</f>
        <v>Week 10</v>
      </c>
    </row>
    <row r="11168" spans="1:12" x14ac:dyDescent="0.2">
      <c r="A11168" s="1">
        <v>45001</v>
      </c>
      <c r="B11168" t="s">
        <v>7</v>
      </c>
      <c r="C11168" s="1">
        <v>45008</v>
      </c>
      <c r="D11168" t="s">
        <v>92</v>
      </c>
      <c r="E11168" t="s">
        <v>9</v>
      </c>
      <c r="F11168" t="s">
        <v>8</v>
      </c>
      <c r="G11168" t="s">
        <v>1</v>
      </c>
      <c r="H11168" t="s">
        <v>0</v>
      </c>
      <c r="I11168">
        <f>MONTH(Table6[[#This Row],[Loan Date]])</f>
        <v>3</v>
      </c>
      <c r="J11168" t="str">
        <f>_xlfn.XLOOKUP(Table6[[#This Row],[Numeric Month]],$N$5:$N$11,$O$5:$O$11)</f>
        <v>Mar</v>
      </c>
      <c r="K11168" t="str">
        <f>_xlfn.XLOOKUP(Table6[[#This Row],[Loan Date]],$Q$5:$Q$152,$R$5:$R$152)</f>
        <v>Thursday</v>
      </c>
      <c r="L11168" t="str">
        <f>_xlfn.XLOOKUP(Table6[[#This Row],[Loan Date]],$Q$5:$Q$152,$S$5:$S$152)</f>
        <v>Week 10</v>
      </c>
    </row>
    <row r="11169" spans="1:12" x14ac:dyDescent="0.2">
      <c r="A11169" s="1">
        <v>45001</v>
      </c>
      <c r="B11169" t="s">
        <v>7</v>
      </c>
      <c r="C11169" s="1">
        <v>45001</v>
      </c>
      <c r="D11169" t="s">
        <v>297</v>
      </c>
      <c r="E11169" t="s">
        <v>23</v>
      </c>
      <c r="F11169" t="s">
        <v>23</v>
      </c>
      <c r="G11169" t="s">
        <v>20</v>
      </c>
      <c r="H11169" t="s">
        <v>0</v>
      </c>
      <c r="I11169">
        <f>MONTH(Table6[[#This Row],[Loan Date]])</f>
        <v>3</v>
      </c>
      <c r="J11169" t="str">
        <f>_xlfn.XLOOKUP(Table6[[#This Row],[Numeric Month]],$N$5:$N$11,$O$5:$O$11)</f>
        <v>Mar</v>
      </c>
      <c r="K11169" t="str">
        <f>_xlfn.XLOOKUP(Table6[[#This Row],[Loan Date]],$Q$5:$Q$152,$R$5:$R$152)</f>
        <v>Thursday</v>
      </c>
      <c r="L11169" t="str">
        <f>_xlfn.XLOOKUP(Table6[[#This Row],[Loan Date]],$Q$5:$Q$152,$S$5:$S$152)</f>
        <v>Week 10</v>
      </c>
    </row>
    <row r="11170" spans="1:12" x14ac:dyDescent="0.2">
      <c r="A11170" s="1">
        <v>45001</v>
      </c>
      <c r="B11170" t="s">
        <v>7</v>
      </c>
      <c r="C11170" s="1">
        <v>45008</v>
      </c>
      <c r="D11170" t="s">
        <v>402</v>
      </c>
      <c r="E11170" t="s">
        <v>9</v>
      </c>
      <c r="F11170" t="s">
        <v>8</v>
      </c>
      <c r="G11170" t="s">
        <v>1</v>
      </c>
      <c r="H11170" t="s">
        <v>0</v>
      </c>
      <c r="I11170">
        <f>MONTH(Table6[[#This Row],[Loan Date]])</f>
        <v>3</v>
      </c>
      <c r="J11170" t="str">
        <f>_xlfn.XLOOKUP(Table6[[#This Row],[Numeric Month]],$N$5:$N$11,$O$5:$O$11)</f>
        <v>Mar</v>
      </c>
      <c r="K11170" t="str">
        <f>_xlfn.XLOOKUP(Table6[[#This Row],[Loan Date]],$Q$5:$Q$152,$R$5:$R$152)</f>
        <v>Thursday</v>
      </c>
      <c r="L11170" t="str">
        <f>_xlfn.XLOOKUP(Table6[[#This Row],[Loan Date]],$Q$5:$Q$152,$S$5:$S$152)</f>
        <v>Week 10</v>
      </c>
    </row>
    <row r="11171" spans="1:12" x14ac:dyDescent="0.2">
      <c r="A11171" s="1">
        <v>45001</v>
      </c>
      <c r="B11171" t="s">
        <v>5</v>
      </c>
      <c r="C11171" s="1">
        <v>45015</v>
      </c>
      <c r="D11171" t="s">
        <v>401</v>
      </c>
      <c r="E11171" t="s">
        <v>3</v>
      </c>
      <c r="F11171" t="s">
        <v>2</v>
      </c>
      <c r="G11171" t="s">
        <v>1</v>
      </c>
      <c r="H11171" t="s">
        <v>0</v>
      </c>
      <c r="I11171">
        <f>MONTH(Table6[[#This Row],[Loan Date]])</f>
        <v>3</v>
      </c>
      <c r="J11171" t="str">
        <f>_xlfn.XLOOKUP(Table6[[#This Row],[Numeric Month]],$N$5:$N$11,$O$5:$O$11)</f>
        <v>Mar</v>
      </c>
      <c r="K11171" t="str">
        <f>_xlfn.XLOOKUP(Table6[[#This Row],[Loan Date]],$Q$5:$Q$152,$R$5:$R$152)</f>
        <v>Thursday</v>
      </c>
      <c r="L11171" t="str">
        <f>_xlfn.XLOOKUP(Table6[[#This Row],[Loan Date]],$Q$5:$Q$152,$S$5:$S$152)</f>
        <v>Week 10</v>
      </c>
    </row>
    <row r="11172" spans="1:12" x14ac:dyDescent="0.2">
      <c r="A11172" s="1">
        <v>45001</v>
      </c>
      <c r="B11172" t="s">
        <v>7</v>
      </c>
      <c r="C11172" s="1">
        <v>45001</v>
      </c>
      <c r="D11172" t="s">
        <v>57</v>
      </c>
      <c r="E11172" t="s">
        <v>37</v>
      </c>
      <c r="F11172" t="s">
        <v>37</v>
      </c>
      <c r="G11172" t="s">
        <v>20</v>
      </c>
      <c r="H11172" t="s">
        <v>0</v>
      </c>
      <c r="I11172">
        <f>MONTH(Table6[[#This Row],[Loan Date]])</f>
        <v>3</v>
      </c>
      <c r="J11172" t="str">
        <f>_xlfn.XLOOKUP(Table6[[#This Row],[Numeric Month]],$N$5:$N$11,$O$5:$O$11)</f>
        <v>Mar</v>
      </c>
      <c r="K11172" t="str">
        <f>_xlfn.XLOOKUP(Table6[[#This Row],[Loan Date]],$Q$5:$Q$152,$R$5:$R$152)</f>
        <v>Thursday</v>
      </c>
      <c r="L11172" t="str">
        <f>_xlfn.XLOOKUP(Table6[[#This Row],[Loan Date]],$Q$5:$Q$152,$S$5:$S$152)</f>
        <v>Week 10</v>
      </c>
    </row>
    <row r="11173" spans="1:12" x14ac:dyDescent="0.2">
      <c r="A11173" s="1">
        <v>45001</v>
      </c>
      <c r="B11173" t="s">
        <v>7</v>
      </c>
      <c r="C11173" s="1">
        <v>45001</v>
      </c>
      <c r="D11173" t="s">
        <v>185</v>
      </c>
      <c r="E11173" t="s">
        <v>21</v>
      </c>
      <c r="F11173" t="s">
        <v>21</v>
      </c>
      <c r="G11173" t="s">
        <v>20</v>
      </c>
      <c r="H11173" t="s">
        <v>0</v>
      </c>
      <c r="I11173">
        <f>MONTH(Table6[[#This Row],[Loan Date]])</f>
        <v>3</v>
      </c>
      <c r="J11173" t="str">
        <f>_xlfn.XLOOKUP(Table6[[#This Row],[Numeric Month]],$N$5:$N$11,$O$5:$O$11)</f>
        <v>Mar</v>
      </c>
      <c r="K11173" t="str">
        <f>_xlfn.XLOOKUP(Table6[[#This Row],[Loan Date]],$Q$5:$Q$152,$R$5:$R$152)</f>
        <v>Thursday</v>
      </c>
      <c r="L11173" t="str">
        <f>_xlfn.XLOOKUP(Table6[[#This Row],[Loan Date]],$Q$5:$Q$152,$S$5:$S$152)</f>
        <v>Week 10</v>
      </c>
    </row>
    <row r="11174" spans="1:12" x14ac:dyDescent="0.2">
      <c r="A11174" s="1">
        <v>45001</v>
      </c>
      <c r="B11174" t="s">
        <v>7</v>
      </c>
      <c r="C11174" s="1">
        <v>45001</v>
      </c>
      <c r="D11174" t="s">
        <v>30</v>
      </c>
      <c r="E11174" t="s">
        <v>23</v>
      </c>
      <c r="F11174" t="s">
        <v>23</v>
      </c>
      <c r="G11174" t="s">
        <v>20</v>
      </c>
      <c r="H11174" t="s">
        <v>0</v>
      </c>
      <c r="I11174">
        <f>MONTH(Table6[[#This Row],[Loan Date]])</f>
        <v>3</v>
      </c>
      <c r="J11174" t="str">
        <f>_xlfn.XLOOKUP(Table6[[#This Row],[Numeric Month]],$N$5:$N$11,$O$5:$O$11)</f>
        <v>Mar</v>
      </c>
      <c r="K11174" t="str">
        <f>_xlfn.XLOOKUP(Table6[[#This Row],[Loan Date]],$Q$5:$Q$152,$R$5:$R$152)</f>
        <v>Thursday</v>
      </c>
      <c r="L11174" t="str">
        <f>_xlfn.XLOOKUP(Table6[[#This Row],[Loan Date]],$Q$5:$Q$152,$S$5:$S$152)</f>
        <v>Week 10</v>
      </c>
    </row>
    <row r="11175" spans="1:12" x14ac:dyDescent="0.2">
      <c r="A11175" s="1">
        <v>45001</v>
      </c>
      <c r="B11175" t="s">
        <v>7</v>
      </c>
      <c r="C11175" s="1">
        <v>45001</v>
      </c>
      <c r="D11175" t="s">
        <v>376</v>
      </c>
      <c r="E11175" t="s">
        <v>65</v>
      </c>
      <c r="F11175" t="s">
        <v>65</v>
      </c>
      <c r="G11175" t="s">
        <v>20</v>
      </c>
      <c r="H11175" t="s">
        <v>0</v>
      </c>
      <c r="I11175">
        <f>MONTH(Table6[[#This Row],[Loan Date]])</f>
        <v>3</v>
      </c>
      <c r="J11175" t="str">
        <f>_xlfn.XLOOKUP(Table6[[#This Row],[Numeric Month]],$N$5:$N$11,$O$5:$O$11)</f>
        <v>Mar</v>
      </c>
      <c r="K11175" t="str">
        <f>_xlfn.XLOOKUP(Table6[[#This Row],[Loan Date]],$Q$5:$Q$152,$R$5:$R$152)</f>
        <v>Thursday</v>
      </c>
      <c r="L11175" t="str">
        <f>_xlfn.XLOOKUP(Table6[[#This Row],[Loan Date]],$Q$5:$Q$152,$S$5:$S$152)</f>
        <v>Week 10</v>
      </c>
    </row>
    <row r="11176" spans="1:12" x14ac:dyDescent="0.2">
      <c r="A11176" s="1">
        <v>45001</v>
      </c>
      <c r="B11176" t="s">
        <v>7</v>
      </c>
      <c r="C11176" s="1">
        <v>45001</v>
      </c>
      <c r="D11176" t="s">
        <v>302</v>
      </c>
      <c r="E11176" t="s">
        <v>23</v>
      </c>
      <c r="F11176" t="s">
        <v>23</v>
      </c>
      <c r="G11176" t="s">
        <v>20</v>
      </c>
      <c r="H11176" t="s">
        <v>0</v>
      </c>
      <c r="I11176">
        <f>MONTH(Table6[[#This Row],[Loan Date]])</f>
        <v>3</v>
      </c>
      <c r="J11176" t="str">
        <f>_xlfn.XLOOKUP(Table6[[#This Row],[Numeric Month]],$N$5:$N$11,$O$5:$O$11)</f>
        <v>Mar</v>
      </c>
      <c r="K11176" t="str">
        <f>_xlfn.XLOOKUP(Table6[[#This Row],[Loan Date]],$Q$5:$Q$152,$R$5:$R$152)</f>
        <v>Thursday</v>
      </c>
      <c r="L11176" t="str">
        <f>_xlfn.XLOOKUP(Table6[[#This Row],[Loan Date]],$Q$5:$Q$152,$S$5:$S$152)</f>
        <v>Week 10</v>
      </c>
    </row>
    <row r="11177" spans="1:12" x14ac:dyDescent="0.2">
      <c r="A11177" s="1">
        <v>45001</v>
      </c>
      <c r="B11177" t="s">
        <v>7</v>
      </c>
      <c r="C11177" s="1">
        <v>45001</v>
      </c>
      <c r="D11177" t="s">
        <v>400</v>
      </c>
      <c r="E11177" t="s">
        <v>21</v>
      </c>
      <c r="F11177" t="s">
        <v>21</v>
      </c>
      <c r="G11177" t="s">
        <v>20</v>
      </c>
      <c r="H11177" t="s">
        <v>0</v>
      </c>
      <c r="I11177">
        <f>MONTH(Table6[[#This Row],[Loan Date]])</f>
        <v>3</v>
      </c>
      <c r="J11177" t="str">
        <f>_xlfn.XLOOKUP(Table6[[#This Row],[Numeric Month]],$N$5:$N$11,$O$5:$O$11)</f>
        <v>Mar</v>
      </c>
      <c r="K11177" t="str">
        <f>_xlfn.XLOOKUP(Table6[[#This Row],[Loan Date]],$Q$5:$Q$152,$R$5:$R$152)</f>
        <v>Thursday</v>
      </c>
      <c r="L11177" t="str">
        <f>_xlfn.XLOOKUP(Table6[[#This Row],[Loan Date]],$Q$5:$Q$152,$S$5:$S$152)</f>
        <v>Week 10</v>
      </c>
    </row>
    <row r="11178" spans="1:12" x14ac:dyDescent="0.2">
      <c r="A11178" s="1">
        <v>45001</v>
      </c>
      <c r="B11178" t="s">
        <v>7</v>
      </c>
      <c r="C11178" s="1">
        <v>45008</v>
      </c>
      <c r="D11178" t="s">
        <v>375</v>
      </c>
      <c r="E11178" t="s">
        <v>52</v>
      </c>
      <c r="F11178" t="s">
        <v>51</v>
      </c>
      <c r="G11178" t="s">
        <v>1</v>
      </c>
      <c r="H11178" t="s">
        <v>0</v>
      </c>
      <c r="I11178">
        <f>MONTH(Table6[[#This Row],[Loan Date]])</f>
        <v>3</v>
      </c>
      <c r="J11178" t="str">
        <f>_xlfn.XLOOKUP(Table6[[#This Row],[Numeric Month]],$N$5:$N$11,$O$5:$O$11)</f>
        <v>Mar</v>
      </c>
      <c r="K11178" t="str">
        <f>_xlfn.XLOOKUP(Table6[[#This Row],[Loan Date]],$Q$5:$Q$152,$R$5:$R$152)</f>
        <v>Thursday</v>
      </c>
      <c r="L11178" t="str">
        <f>_xlfn.XLOOKUP(Table6[[#This Row],[Loan Date]],$Q$5:$Q$152,$S$5:$S$152)</f>
        <v>Week 10</v>
      </c>
    </row>
    <row r="11179" spans="1:12" x14ac:dyDescent="0.2">
      <c r="A11179" s="1">
        <v>45001</v>
      </c>
      <c r="B11179" t="s">
        <v>5</v>
      </c>
      <c r="C11179" s="1">
        <v>45001</v>
      </c>
      <c r="D11179" t="s">
        <v>145</v>
      </c>
      <c r="E11179" t="s">
        <v>12</v>
      </c>
      <c r="F11179" t="s">
        <v>12</v>
      </c>
      <c r="G11179" t="s">
        <v>11</v>
      </c>
      <c r="H11179" t="s">
        <v>0</v>
      </c>
      <c r="I11179">
        <f>MONTH(Table6[[#This Row],[Loan Date]])</f>
        <v>3</v>
      </c>
      <c r="J11179" t="str">
        <f>_xlfn.XLOOKUP(Table6[[#This Row],[Numeric Month]],$N$5:$N$11,$O$5:$O$11)</f>
        <v>Mar</v>
      </c>
      <c r="K11179" t="str">
        <f>_xlfn.XLOOKUP(Table6[[#This Row],[Loan Date]],$Q$5:$Q$152,$R$5:$R$152)</f>
        <v>Thursday</v>
      </c>
      <c r="L11179" t="str">
        <f>_xlfn.XLOOKUP(Table6[[#This Row],[Loan Date]],$Q$5:$Q$152,$S$5:$S$152)</f>
        <v>Week 10</v>
      </c>
    </row>
    <row r="11180" spans="1:12" x14ac:dyDescent="0.2">
      <c r="A11180" s="1">
        <v>45001</v>
      </c>
      <c r="B11180" t="s">
        <v>7</v>
      </c>
      <c r="C11180" s="1">
        <v>45015</v>
      </c>
      <c r="D11180" t="s">
        <v>399</v>
      </c>
      <c r="E11180" t="s">
        <v>3</v>
      </c>
      <c r="F11180" t="s">
        <v>2</v>
      </c>
      <c r="G11180" t="s">
        <v>1</v>
      </c>
      <c r="H11180" t="s">
        <v>0</v>
      </c>
      <c r="I11180">
        <f>MONTH(Table6[[#This Row],[Loan Date]])</f>
        <v>3</v>
      </c>
      <c r="J11180" t="str">
        <f>_xlfn.XLOOKUP(Table6[[#This Row],[Numeric Month]],$N$5:$N$11,$O$5:$O$11)</f>
        <v>Mar</v>
      </c>
      <c r="K11180" t="str">
        <f>_xlfn.XLOOKUP(Table6[[#This Row],[Loan Date]],$Q$5:$Q$152,$R$5:$R$152)</f>
        <v>Thursday</v>
      </c>
      <c r="L11180" t="str">
        <f>_xlfn.XLOOKUP(Table6[[#This Row],[Loan Date]],$Q$5:$Q$152,$S$5:$S$152)</f>
        <v>Week 10</v>
      </c>
    </row>
    <row r="11181" spans="1:12" x14ac:dyDescent="0.2">
      <c r="A11181" s="1">
        <v>45001</v>
      </c>
      <c r="B11181" t="s">
        <v>5</v>
      </c>
      <c r="C11181" s="1">
        <v>45008</v>
      </c>
      <c r="D11181" t="s">
        <v>398</v>
      </c>
      <c r="E11181" t="s">
        <v>52</v>
      </c>
      <c r="F11181" t="s">
        <v>51</v>
      </c>
      <c r="G11181" t="s">
        <v>1</v>
      </c>
      <c r="H11181" t="s">
        <v>0</v>
      </c>
      <c r="I11181">
        <f>MONTH(Table6[[#This Row],[Loan Date]])</f>
        <v>3</v>
      </c>
      <c r="J11181" t="str">
        <f>_xlfn.XLOOKUP(Table6[[#This Row],[Numeric Month]],$N$5:$N$11,$O$5:$O$11)</f>
        <v>Mar</v>
      </c>
      <c r="K11181" t="str">
        <f>_xlfn.XLOOKUP(Table6[[#This Row],[Loan Date]],$Q$5:$Q$152,$R$5:$R$152)</f>
        <v>Thursday</v>
      </c>
      <c r="L11181" t="str">
        <f>_xlfn.XLOOKUP(Table6[[#This Row],[Loan Date]],$Q$5:$Q$152,$S$5:$S$152)</f>
        <v>Week 10</v>
      </c>
    </row>
    <row r="11182" spans="1:12" x14ac:dyDescent="0.2">
      <c r="A11182" s="1">
        <v>45001</v>
      </c>
      <c r="B11182" t="s">
        <v>7</v>
      </c>
      <c r="C11182" s="1">
        <v>45001</v>
      </c>
      <c r="D11182" t="s">
        <v>156</v>
      </c>
      <c r="E11182" t="s">
        <v>41</v>
      </c>
      <c r="F11182" t="s">
        <v>40</v>
      </c>
      <c r="G11182" t="s">
        <v>39</v>
      </c>
      <c r="H11182" t="s">
        <v>0</v>
      </c>
      <c r="I11182">
        <f>MONTH(Table6[[#This Row],[Loan Date]])</f>
        <v>3</v>
      </c>
      <c r="J11182" t="str">
        <f>_xlfn.XLOOKUP(Table6[[#This Row],[Numeric Month]],$N$5:$N$11,$O$5:$O$11)</f>
        <v>Mar</v>
      </c>
      <c r="K11182" t="str">
        <f>_xlfn.XLOOKUP(Table6[[#This Row],[Loan Date]],$Q$5:$Q$152,$R$5:$R$152)</f>
        <v>Thursday</v>
      </c>
      <c r="L11182" t="str">
        <f>_xlfn.XLOOKUP(Table6[[#This Row],[Loan Date]],$Q$5:$Q$152,$S$5:$S$152)</f>
        <v>Week 10</v>
      </c>
    </row>
    <row r="11183" spans="1:12" x14ac:dyDescent="0.2">
      <c r="A11183" s="1">
        <v>45001</v>
      </c>
      <c r="B11183" t="s">
        <v>7</v>
      </c>
      <c r="C11183" s="1">
        <v>45001</v>
      </c>
      <c r="D11183" t="s">
        <v>189</v>
      </c>
      <c r="E11183" t="s">
        <v>21</v>
      </c>
      <c r="F11183" t="s">
        <v>21</v>
      </c>
      <c r="G11183" t="s">
        <v>20</v>
      </c>
      <c r="H11183" t="s">
        <v>0</v>
      </c>
      <c r="I11183">
        <f>MONTH(Table6[[#This Row],[Loan Date]])</f>
        <v>3</v>
      </c>
      <c r="J11183" t="str">
        <f>_xlfn.XLOOKUP(Table6[[#This Row],[Numeric Month]],$N$5:$N$11,$O$5:$O$11)</f>
        <v>Mar</v>
      </c>
      <c r="K11183" t="str">
        <f>_xlfn.XLOOKUP(Table6[[#This Row],[Loan Date]],$Q$5:$Q$152,$R$5:$R$152)</f>
        <v>Thursday</v>
      </c>
      <c r="L11183" t="str">
        <f>_xlfn.XLOOKUP(Table6[[#This Row],[Loan Date]],$Q$5:$Q$152,$S$5:$S$152)</f>
        <v>Week 10</v>
      </c>
    </row>
    <row r="11184" spans="1:12" x14ac:dyDescent="0.2">
      <c r="A11184" s="1">
        <v>45001</v>
      </c>
      <c r="B11184" t="s">
        <v>7</v>
      </c>
      <c r="C11184" s="1">
        <v>45001</v>
      </c>
      <c r="D11184" t="s">
        <v>200</v>
      </c>
      <c r="E11184" t="s">
        <v>23</v>
      </c>
      <c r="F11184" t="s">
        <v>23</v>
      </c>
      <c r="G11184" t="s">
        <v>20</v>
      </c>
      <c r="H11184" t="s">
        <v>0</v>
      </c>
      <c r="I11184">
        <f>MONTH(Table6[[#This Row],[Loan Date]])</f>
        <v>3</v>
      </c>
      <c r="J11184" t="str">
        <f>_xlfn.XLOOKUP(Table6[[#This Row],[Numeric Month]],$N$5:$N$11,$O$5:$O$11)</f>
        <v>Mar</v>
      </c>
      <c r="K11184" t="str">
        <f>_xlfn.XLOOKUP(Table6[[#This Row],[Loan Date]],$Q$5:$Q$152,$R$5:$R$152)</f>
        <v>Thursday</v>
      </c>
      <c r="L11184" t="str">
        <f>_xlfn.XLOOKUP(Table6[[#This Row],[Loan Date]],$Q$5:$Q$152,$S$5:$S$152)</f>
        <v>Week 10</v>
      </c>
    </row>
    <row r="11185" spans="1:12" x14ac:dyDescent="0.2">
      <c r="A11185" s="1">
        <v>45001</v>
      </c>
      <c r="B11185" t="s">
        <v>7</v>
      </c>
      <c r="C11185" s="1">
        <v>45001</v>
      </c>
      <c r="D11185" t="s">
        <v>327</v>
      </c>
      <c r="E11185" t="s">
        <v>49</v>
      </c>
      <c r="F11185" t="s">
        <v>49</v>
      </c>
      <c r="G11185" t="s">
        <v>20</v>
      </c>
      <c r="H11185" t="s">
        <v>0</v>
      </c>
      <c r="I11185">
        <f>MONTH(Table6[[#This Row],[Loan Date]])</f>
        <v>3</v>
      </c>
      <c r="J11185" t="str">
        <f>_xlfn.XLOOKUP(Table6[[#This Row],[Numeric Month]],$N$5:$N$11,$O$5:$O$11)</f>
        <v>Mar</v>
      </c>
      <c r="K11185" t="str">
        <f>_xlfn.XLOOKUP(Table6[[#This Row],[Loan Date]],$Q$5:$Q$152,$R$5:$R$152)</f>
        <v>Thursday</v>
      </c>
      <c r="L11185" t="str">
        <f>_xlfn.XLOOKUP(Table6[[#This Row],[Loan Date]],$Q$5:$Q$152,$S$5:$S$152)</f>
        <v>Week 10</v>
      </c>
    </row>
    <row r="11186" spans="1:12" x14ac:dyDescent="0.2">
      <c r="A11186" s="1">
        <v>45001</v>
      </c>
      <c r="B11186" t="s">
        <v>7</v>
      </c>
      <c r="C11186" s="1">
        <v>45008</v>
      </c>
      <c r="D11186" t="s">
        <v>397</v>
      </c>
      <c r="E11186" t="s">
        <v>9</v>
      </c>
      <c r="F11186" t="s">
        <v>8</v>
      </c>
      <c r="G11186" t="s">
        <v>1</v>
      </c>
      <c r="H11186" t="s">
        <v>0</v>
      </c>
      <c r="I11186">
        <f>MONTH(Table6[[#This Row],[Loan Date]])</f>
        <v>3</v>
      </c>
      <c r="J11186" t="str">
        <f>_xlfn.XLOOKUP(Table6[[#This Row],[Numeric Month]],$N$5:$N$11,$O$5:$O$11)</f>
        <v>Mar</v>
      </c>
      <c r="K11186" t="str">
        <f>_xlfn.XLOOKUP(Table6[[#This Row],[Loan Date]],$Q$5:$Q$152,$R$5:$R$152)</f>
        <v>Thursday</v>
      </c>
      <c r="L11186" t="str">
        <f>_xlfn.XLOOKUP(Table6[[#This Row],[Loan Date]],$Q$5:$Q$152,$S$5:$S$152)</f>
        <v>Week 10</v>
      </c>
    </row>
    <row r="11187" spans="1:12" x14ac:dyDescent="0.2">
      <c r="A11187" s="1">
        <v>45001</v>
      </c>
      <c r="B11187" t="s">
        <v>7</v>
      </c>
      <c r="C11187" s="1">
        <v>45008</v>
      </c>
      <c r="D11187" t="s">
        <v>396</v>
      </c>
      <c r="E11187" t="s">
        <v>52</v>
      </c>
      <c r="F11187" t="s">
        <v>51</v>
      </c>
      <c r="G11187" t="s">
        <v>1</v>
      </c>
      <c r="H11187" t="s">
        <v>0</v>
      </c>
      <c r="I11187">
        <f>MONTH(Table6[[#This Row],[Loan Date]])</f>
        <v>3</v>
      </c>
      <c r="J11187" t="str">
        <f>_xlfn.XLOOKUP(Table6[[#This Row],[Numeric Month]],$N$5:$N$11,$O$5:$O$11)</f>
        <v>Mar</v>
      </c>
      <c r="K11187" t="str">
        <f>_xlfn.XLOOKUP(Table6[[#This Row],[Loan Date]],$Q$5:$Q$152,$R$5:$R$152)</f>
        <v>Thursday</v>
      </c>
      <c r="L11187" t="str">
        <f>_xlfn.XLOOKUP(Table6[[#This Row],[Loan Date]],$Q$5:$Q$152,$S$5:$S$152)</f>
        <v>Week 10</v>
      </c>
    </row>
    <row r="11188" spans="1:12" x14ac:dyDescent="0.2">
      <c r="A11188" s="1">
        <v>45001</v>
      </c>
      <c r="B11188" t="s">
        <v>7</v>
      </c>
      <c r="C11188" s="1">
        <v>45008</v>
      </c>
      <c r="D11188" t="s">
        <v>395</v>
      </c>
      <c r="E11188" t="s">
        <v>9</v>
      </c>
      <c r="F11188" t="s">
        <v>8</v>
      </c>
      <c r="G11188" t="s">
        <v>1</v>
      </c>
      <c r="H11188" t="s">
        <v>0</v>
      </c>
      <c r="I11188">
        <f>MONTH(Table6[[#This Row],[Loan Date]])</f>
        <v>3</v>
      </c>
      <c r="J11188" t="str">
        <f>_xlfn.XLOOKUP(Table6[[#This Row],[Numeric Month]],$N$5:$N$11,$O$5:$O$11)</f>
        <v>Mar</v>
      </c>
      <c r="K11188" t="str">
        <f>_xlfn.XLOOKUP(Table6[[#This Row],[Loan Date]],$Q$5:$Q$152,$R$5:$R$152)</f>
        <v>Thursday</v>
      </c>
      <c r="L11188" t="str">
        <f>_xlfn.XLOOKUP(Table6[[#This Row],[Loan Date]],$Q$5:$Q$152,$S$5:$S$152)</f>
        <v>Week 10</v>
      </c>
    </row>
    <row r="11189" spans="1:12" x14ac:dyDescent="0.2">
      <c r="A11189" s="1">
        <v>45001</v>
      </c>
      <c r="B11189" t="s">
        <v>7</v>
      </c>
      <c r="C11189" s="1">
        <v>45001</v>
      </c>
      <c r="D11189" t="s">
        <v>175</v>
      </c>
      <c r="E11189" t="s">
        <v>21</v>
      </c>
      <c r="F11189" t="s">
        <v>21</v>
      </c>
      <c r="G11189" t="s">
        <v>20</v>
      </c>
      <c r="H11189" t="s">
        <v>0</v>
      </c>
      <c r="I11189">
        <f>MONTH(Table6[[#This Row],[Loan Date]])</f>
        <v>3</v>
      </c>
      <c r="J11189" t="str">
        <f>_xlfn.XLOOKUP(Table6[[#This Row],[Numeric Month]],$N$5:$N$11,$O$5:$O$11)</f>
        <v>Mar</v>
      </c>
      <c r="K11189" t="str">
        <f>_xlfn.XLOOKUP(Table6[[#This Row],[Loan Date]],$Q$5:$Q$152,$R$5:$R$152)</f>
        <v>Thursday</v>
      </c>
      <c r="L11189" t="str">
        <f>_xlfn.XLOOKUP(Table6[[#This Row],[Loan Date]],$Q$5:$Q$152,$S$5:$S$152)</f>
        <v>Week 10</v>
      </c>
    </row>
    <row r="11190" spans="1:12" x14ac:dyDescent="0.2">
      <c r="A11190" s="1">
        <v>45001</v>
      </c>
      <c r="B11190" t="s">
        <v>7</v>
      </c>
      <c r="C11190" s="1">
        <v>45001</v>
      </c>
      <c r="D11190" t="s">
        <v>57</v>
      </c>
      <c r="E11190" t="s">
        <v>37</v>
      </c>
      <c r="F11190" t="s">
        <v>37</v>
      </c>
      <c r="G11190" t="s">
        <v>20</v>
      </c>
      <c r="H11190" t="s">
        <v>0</v>
      </c>
      <c r="I11190">
        <f>MONTH(Table6[[#This Row],[Loan Date]])</f>
        <v>3</v>
      </c>
      <c r="J11190" t="str">
        <f>_xlfn.XLOOKUP(Table6[[#This Row],[Numeric Month]],$N$5:$N$11,$O$5:$O$11)</f>
        <v>Mar</v>
      </c>
      <c r="K11190" t="str">
        <f>_xlfn.XLOOKUP(Table6[[#This Row],[Loan Date]],$Q$5:$Q$152,$R$5:$R$152)</f>
        <v>Thursday</v>
      </c>
      <c r="L11190" t="str">
        <f>_xlfn.XLOOKUP(Table6[[#This Row],[Loan Date]],$Q$5:$Q$152,$S$5:$S$152)</f>
        <v>Week 10</v>
      </c>
    </row>
    <row r="11191" spans="1:12" x14ac:dyDescent="0.2">
      <c r="A11191" s="1">
        <v>45001</v>
      </c>
      <c r="B11191" t="s">
        <v>7</v>
      </c>
      <c r="C11191" s="1">
        <v>45001</v>
      </c>
      <c r="D11191" t="s">
        <v>27</v>
      </c>
      <c r="E11191" t="s">
        <v>21</v>
      </c>
      <c r="F11191" t="s">
        <v>21</v>
      </c>
      <c r="G11191" t="s">
        <v>20</v>
      </c>
      <c r="H11191" t="s">
        <v>0</v>
      </c>
      <c r="I11191">
        <f>MONTH(Table6[[#This Row],[Loan Date]])</f>
        <v>3</v>
      </c>
      <c r="J11191" t="str">
        <f>_xlfn.XLOOKUP(Table6[[#This Row],[Numeric Month]],$N$5:$N$11,$O$5:$O$11)</f>
        <v>Mar</v>
      </c>
      <c r="K11191" t="str">
        <f>_xlfn.XLOOKUP(Table6[[#This Row],[Loan Date]],$Q$5:$Q$152,$R$5:$R$152)</f>
        <v>Thursday</v>
      </c>
      <c r="L11191" t="str">
        <f>_xlfn.XLOOKUP(Table6[[#This Row],[Loan Date]],$Q$5:$Q$152,$S$5:$S$152)</f>
        <v>Week 10</v>
      </c>
    </row>
    <row r="11192" spans="1:12" x14ac:dyDescent="0.2">
      <c r="A11192" s="1">
        <v>45001</v>
      </c>
      <c r="B11192" t="s">
        <v>7</v>
      </c>
      <c r="C11192" s="1">
        <v>45001</v>
      </c>
      <c r="D11192" t="s">
        <v>29</v>
      </c>
      <c r="E11192" t="s">
        <v>23</v>
      </c>
      <c r="F11192" t="s">
        <v>23</v>
      </c>
      <c r="G11192" t="s">
        <v>20</v>
      </c>
      <c r="H11192" t="s">
        <v>0</v>
      </c>
      <c r="I11192">
        <f>MONTH(Table6[[#This Row],[Loan Date]])</f>
        <v>3</v>
      </c>
      <c r="J11192" t="str">
        <f>_xlfn.XLOOKUP(Table6[[#This Row],[Numeric Month]],$N$5:$N$11,$O$5:$O$11)</f>
        <v>Mar</v>
      </c>
      <c r="K11192" t="str">
        <f>_xlfn.XLOOKUP(Table6[[#This Row],[Loan Date]],$Q$5:$Q$152,$R$5:$R$152)</f>
        <v>Thursday</v>
      </c>
      <c r="L11192" t="str">
        <f>_xlfn.XLOOKUP(Table6[[#This Row],[Loan Date]],$Q$5:$Q$152,$S$5:$S$152)</f>
        <v>Week 10</v>
      </c>
    </row>
    <row r="11193" spans="1:12" x14ac:dyDescent="0.2">
      <c r="A11193" s="1">
        <v>45001</v>
      </c>
      <c r="B11193" t="s">
        <v>7</v>
      </c>
      <c r="C11193" s="1">
        <v>45008</v>
      </c>
      <c r="D11193" t="s">
        <v>394</v>
      </c>
      <c r="E11193" t="s">
        <v>3</v>
      </c>
      <c r="F11193" t="s">
        <v>2</v>
      </c>
      <c r="G11193" t="s">
        <v>1</v>
      </c>
      <c r="H11193" t="s">
        <v>0</v>
      </c>
      <c r="I11193">
        <f>MONTH(Table6[[#This Row],[Loan Date]])</f>
        <v>3</v>
      </c>
      <c r="J11193" t="str">
        <f>_xlfn.XLOOKUP(Table6[[#This Row],[Numeric Month]],$N$5:$N$11,$O$5:$O$11)</f>
        <v>Mar</v>
      </c>
      <c r="K11193" t="str">
        <f>_xlfn.XLOOKUP(Table6[[#This Row],[Loan Date]],$Q$5:$Q$152,$R$5:$R$152)</f>
        <v>Thursday</v>
      </c>
      <c r="L11193" t="str">
        <f>_xlfn.XLOOKUP(Table6[[#This Row],[Loan Date]],$Q$5:$Q$152,$S$5:$S$152)</f>
        <v>Week 10</v>
      </c>
    </row>
    <row r="11194" spans="1:12" x14ac:dyDescent="0.2">
      <c r="A11194" s="1">
        <v>45001</v>
      </c>
      <c r="B11194" t="s">
        <v>7</v>
      </c>
      <c r="C11194" s="1">
        <v>45008</v>
      </c>
      <c r="D11194" t="s">
        <v>393</v>
      </c>
      <c r="E11194" t="s">
        <v>3</v>
      </c>
      <c r="F11194" t="s">
        <v>2</v>
      </c>
      <c r="G11194" t="s">
        <v>1</v>
      </c>
      <c r="H11194" t="s">
        <v>0</v>
      </c>
      <c r="I11194">
        <f>MONTH(Table6[[#This Row],[Loan Date]])</f>
        <v>3</v>
      </c>
      <c r="J11194" t="str">
        <f>_xlfn.XLOOKUP(Table6[[#This Row],[Numeric Month]],$N$5:$N$11,$O$5:$O$11)</f>
        <v>Mar</v>
      </c>
      <c r="K11194" t="str">
        <f>_xlfn.XLOOKUP(Table6[[#This Row],[Loan Date]],$Q$5:$Q$152,$R$5:$R$152)</f>
        <v>Thursday</v>
      </c>
      <c r="L11194" t="str">
        <f>_xlfn.XLOOKUP(Table6[[#This Row],[Loan Date]],$Q$5:$Q$152,$S$5:$S$152)</f>
        <v>Week 10</v>
      </c>
    </row>
    <row r="11195" spans="1:12" x14ac:dyDescent="0.2">
      <c r="A11195" s="1">
        <v>45001</v>
      </c>
      <c r="B11195" t="s">
        <v>7</v>
      </c>
      <c r="C11195" s="1">
        <v>45015</v>
      </c>
      <c r="D11195" t="s">
        <v>392</v>
      </c>
      <c r="E11195" t="s">
        <v>3</v>
      </c>
      <c r="F11195" t="s">
        <v>2</v>
      </c>
      <c r="G11195" t="s">
        <v>1</v>
      </c>
      <c r="H11195" t="s">
        <v>0</v>
      </c>
      <c r="I11195">
        <f>MONTH(Table6[[#This Row],[Loan Date]])</f>
        <v>3</v>
      </c>
      <c r="J11195" t="str">
        <f>_xlfn.XLOOKUP(Table6[[#This Row],[Numeric Month]],$N$5:$N$11,$O$5:$O$11)</f>
        <v>Mar</v>
      </c>
      <c r="K11195" t="str">
        <f>_xlfn.XLOOKUP(Table6[[#This Row],[Loan Date]],$Q$5:$Q$152,$R$5:$R$152)</f>
        <v>Thursday</v>
      </c>
      <c r="L11195" t="str">
        <f>_xlfn.XLOOKUP(Table6[[#This Row],[Loan Date]],$Q$5:$Q$152,$S$5:$S$152)</f>
        <v>Week 10</v>
      </c>
    </row>
    <row r="11196" spans="1:12" x14ac:dyDescent="0.2">
      <c r="A11196" s="1">
        <v>45001</v>
      </c>
      <c r="B11196" t="s">
        <v>7</v>
      </c>
      <c r="C11196" s="1">
        <v>45001</v>
      </c>
      <c r="D11196" t="s">
        <v>391</v>
      </c>
      <c r="E11196" t="s">
        <v>65</v>
      </c>
      <c r="F11196" t="s">
        <v>65</v>
      </c>
      <c r="G11196" t="s">
        <v>20</v>
      </c>
      <c r="H11196" t="s">
        <v>0</v>
      </c>
      <c r="I11196">
        <f>MONTH(Table6[[#This Row],[Loan Date]])</f>
        <v>3</v>
      </c>
      <c r="J11196" t="str">
        <f>_xlfn.XLOOKUP(Table6[[#This Row],[Numeric Month]],$N$5:$N$11,$O$5:$O$11)</f>
        <v>Mar</v>
      </c>
      <c r="K11196" t="str">
        <f>_xlfn.XLOOKUP(Table6[[#This Row],[Loan Date]],$Q$5:$Q$152,$R$5:$R$152)</f>
        <v>Thursday</v>
      </c>
      <c r="L11196" t="str">
        <f>_xlfn.XLOOKUP(Table6[[#This Row],[Loan Date]],$Q$5:$Q$152,$S$5:$S$152)</f>
        <v>Week 10</v>
      </c>
    </row>
    <row r="11197" spans="1:12" x14ac:dyDescent="0.2">
      <c r="A11197" s="1">
        <v>45001</v>
      </c>
      <c r="B11197" t="s">
        <v>7</v>
      </c>
      <c r="C11197" s="1">
        <v>45001</v>
      </c>
      <c r="D11197" t="s">
        <v>235</v>
      </c>
      <c r="E11197" t="s">
        <v>65</v>
      </c>
      <c r="F11197" t="s">
        <v>65</v>
      </c>
      <c r="G11197" t="s">
        <v>20</v>
      </c>
      <c r="H11197" t="s">
        <v>0</v>
      </c>
      <c r="I11197">
        <f>MONTH(Table6[[#This Row],[Loan Date]])</f>
        <v>3</v>
      </c>
      <c r="J11197" t="str">
        <f>_xlfn.XLOOKUP(Table6[[#This Row],[Numeric Month]],$N$5:$N$11,$O$5:$O$11)</f>
        <v>Mar</v>
      </c>
      <c r="K11197" t="str">
        <f>_xlfn.XLOOKUP(Table6[[#This Row],[Loan Date]],$Q$5:$Q$152,$R$5:$R$152)</f>
        <v>Thursday</v>
      </c>
      <c r="L11197" t="str">
        <f>_xlfn.XLOOKUP(Table6[[#This Row],[Loan Date]],$Q$5:$Q$152,$S$5:$S$152)</f>
        <v>Week 10</v>
      </c>
    </row>
    <row r="11198" spans="1:12" x14ac:dyDescent="0.2">
      <c r="A11198" s="1">
        <v>45001</v>
      </c>
      <c r="B11198" t="s">
        <v>7</v>
      </c>
      <c r="C11198" s="1">
        <v>45001</v>
      </c>
      <c r="D11198" t="s">
        <v>115</v>
      </c>
      <c r="E11198" t="s">
        <v>23</v>
      </c>
      <c r="F11198" t="s">
        <v>23</v>
      </c>
      <c r="G11198" t="s">
        <v>20</v>
      </c>
      <c r="H11198" t="s">
        <v>0</v>
      </c>
      <c r="I11198">
        <f>MONTH(Table6[[#This Row],[Loan Date]])</f>
        <v>3</v>
      </c>
      <c r="J11198" t="str">
        <f>_xlfn.XLOOKUP(Table6[[#This Row],[Numeric Month]],$N$5:$N$11,$O$5:$O$11)</f>
        <v>Mar</v>
      </c>
      <c r="K11198" t="str">
        <f>_xlfn.XLOOKUP(Table6[[#This Row],[Loan Date]],$Q$5:$Q$152,$R$5:$R$152)</f>
        <v>Thursday</v>
      </c>
      <c r="L11198" t="str">
        <f>_xlfn.XLOOKUP(Table6[[#This Row],[Loan Date]],$Q$5:$Q$152,$S$5:$S$152)</f>
        <v>Week 10</v>
      </c>
    </row>
    <row r="11199" spans="1:12" x14ac:dyDescent="0.2">
      <c r="A11199" s="1">
        <v>45001</v>
      </c>
      <c r="B11199" t="s">
        <v>5</v>
      </c>
      <c r="C11199" s="1">
        <v>45001</v>
      </c>
      <c r="D11199" t="s">
        <v>208</v>
      </c>
      <c r="E11199" t="s">
        <v>41</v>
      </c>
      <c r="F11199" t="s">
        <v>40</v>
      </c>
      <c r="G11199" t="s">
        <v>39</v>
      </c>
      <c r="H11199" t="s">
        <v>0</v>
      </c>
      <c r="I11199">
        <f>MONTH(Table6[[#This Row],[Loan Date]])</f>
        <v>3</v>
      </c>
      <c r="J11199" t="str">
        <f>_xlfn.XLOOKUP(Table6[[#This Row],[Numeric Month]],$N$5:$N$11,$O$5:$O$11)</f>
        <v>Mar</v>
      </c>
      <c r="K11199" t="str">
        <f>_xlfn.XLOOKUP(Table6[[#This Row],[Loan Date]],$Q$5:$Q$152,$R$5:$R$152)</f>
        <v>Thursday</v>
      </c>
      <c r="L11199" t="str">
        <f>_xlfn.XLOOKUP(Table6[[#This Row],[Loan Date]],$Q$5:$Q$152,$S$5:$S$152)</f>
        <v>Week 10</v>
      </c>
    </row>
    <row r="11200" spans="1:12" x14ac:dyDescent="0.2">
      <c r="A11200" s="1">
        <v>45001</v>
      </c>
      <c r="B11200" t="s">
        <v>5</v>
      </c>
      <c r="C11200" s="1">
        <v>45001</v>
      </c>
      <c r="D11200" t="s">
        <v>383</v>
      </c>
      <c r="E11200" t="s">
        <v>21</v>
      </c>
      <c r="F11200" t="s">
        <v>21</v>
      </c>
      <c r="G11200" t="s">
        <v>20</v>
      </c>
      <c r="H11200" t="s">
        <v>0</v>
      </c>
      <c r="I11200">
        <f>MONTH(Table6[[#This Row],[Loan Date]])</f>
        <v>3</v>
      </c>
      <c r="J11200" t="str">
        <f>_xlfn.XLOOKUP(Table6[[#This Row],[Numeric Month]],$N$5:$N$11,$O$5:$O$11)</f>
        <v>Mar</v>
      </c>
      <c r="K11200" t="str">
        <f>_xlfn.XLOOKUP(Table6[[#This Row],[Loan Date]],$Q$5:$Q$152,$R$5:$R$152)</f>
        <v>Thursday</v>
      </c>
      <c r="L11200" t="str">
        <f>_xlfn.XLOOKUP(Table6[[#This Row],[Loan Date]],$Q$5:$Q$152,$S$5:$S$152)</f>
        <v>Week 10</v>
      </c>
    </row>
    <row r="11201" spans="1:12" x14ac:dyDescent="0.2">
      <c r="A11201" s="1">
        <v>45001</v>
      </c>
      <c r="B11201" t="s">
        <v>5</v>
      </c>
      <c r="C11201" s="1">
        <v>45001</v>
      </c>
      <c r="D11201" t="s">
        <v>390</v>
      </c>
      <c r="E11201" t="s">
        <v>23</v>
      </c>
      <c r="F11201" t="s">
        <v>23</v>
      </c>
      <c r="G11201" t="s">
        <v>20</v>
      </c>
      <c r="H11201" t="s">
        <v>0</v>
      </c>
      <c r="I11201">
        <f>MONTH(Table6[[#This Row],[Loan Date]])</f>
        <v>3</v>
      </c>
      <c r="J11201" t="str">
        <f>_xlfn.XLOOKUP(Table6[[#This Row],[Numeric Month]],$N$5:$N$11,$O$5:$O$11)</f>
        <v>Mar</v>
      </c>
      <c r="K11201" t="str">
        <f>_xlfn.XLOOKUP(Table6[[#This Row],[Loan Date]],$Q$5:$Q$152,$R$5:$R$152)</f>
        <v>Thursday</v>
      </c>
      <c r="L11201" t="str">
        <f>_xlfn.XLOOKUP(Table6[[#This Row],[Loan Date]],$Q$5:$Q$152,$S$5:$S$152)</f>
        <v>Week 10</v>
      </c>
    </row>
    <row r="11202" spans="1:12" x14ac:dyDescent="0.2">
      <c r="A11202" s="1">
        <v>45001</v>
      </c>
      <c r="B11202" t="s">
        <v>7</v>
      </c>
      <c r="C11202" s="1">
        <v>45001</v>
      </c>
      <c r="D11202" t="s">
        <v>389</v>
      </c>
      <c r="E11202" t="s">
        <v>65</v>
      </c>
      <c r="F11202" t="s">
        <v>65</v>
      </c>
      <c r="G11202" t="s">
        <v>20</v>
      </c>
      <c r="H11202" t="s">
        <v>0</v>
      </c>
      <c r="I11202">
        <f>MONTH(Table6[[#This Row],[Loan Date]])</f>
        <v>3</v>
      </c>
      <c r="J11202" t="str">
        <f>_xlfn.XLOOKUP(Table6[[#This Row],[Numeric Month]],$N$5:$N$11,$O$5:$O$11)</f>
        <v>Mar</v>
      </c>
      <c r="K11202" t="str">
        <f>_xlfn.XLOOKUP(Table6[[#This Row],[Loan Date]],$Q$5:$Q$152,$R$5:$R$152)</f>
        <v>Thursday</v>
      </c>
      <c r="L11202" t="str">
        <f>_xlfn.XLOOKUP(Table6[[#This Row],[Loan Date]],$Q$5:$Q$152,$S$5:$S$152)</f>
        <v>Week 10</v>
      </c>
    </row>
    <row r="11203" spans="1:12" x14ac:dyDescent="0.2">
      <c r="A11203" s="1">
        <v>45001</v>
      </c>
      <c r="B11203" t="s">
        <v>7</v>
      </c>
      <c r="C11203" s="1">
        <v>45001</v>
      </c>
      <c r="D11203" t="s">
        <v>178</v>
      </c>
      <c r="E11203" t="s">
        <v>168</v>
      </c>
      <c r="F11203" t="s">
        <v>168</v>
      </c>
      <c r="G11203" t="s">
        <v>20</v>
      </c>
      <c r="H11203" t="s">
        <v>0</v>
      </c>
      <c r="I11203">
        <f>MONTH(Table6[[#This Row],[Loan Date]])</f>
        <v>3</v>
      </c>
      <c r="J11203" t="str">
        <f>_xlfn.XLOOKUP(Table6[[#This Row],[Numeric Month]],$N$5:$N$11,$O$5:$O$11)</f>
        <v>Mar</v>
      </c>
      <c r="K11203" t="str">
        <f>_xlfn.XLOOKUP(Table6[[#This Row],[Loan Date]],$Q$5:$Q$152,$R$5:$R$152)</f>
        <v>Thursday</v>
      </c>
      <c r="L11203" t="str">
        <f>_xlfn.XLOOKUP(Table6[[#This Row],[Loan Date]],$Q$5:$Q$152,$S$5:$S$152)</f>
        <v>Week 10</v>
      </c>
    </row>
    <row r="11204" spans="1:12" x14ac:dyDescent="0.2">
      <c r="A11204" s="1">
        <v>45001</v>
      </c>
      <c r="B11204" t="s">
        <v>7</v>
      </c>
      <c r="C11204" s="1">
        <v>45001</v>
      </c>
      <c r="D11204" t="s">
        <v>30</v>
      </c>
      <c r="E11204" t="s">
        <v>23</v>
      </c>
      <c r="F11204" t="s">
        <v>23</v>
      </c>
      <c r="G11204" t="s">
        <v>20</v>
      </c>
      <c r="H11204" t="s">
        <v>0</v>
      </c>
      <c r="I11204">
        <f>MONTH(Table6[[#This Row],[Loan Date]])</f>
        <v>3</v>
      </c>
      <c r="J11204" t="str">
        <f>_xlfn.XLOOKUP(Table6[[#This Row],[Numeric Month]],$N$5:$N$11,$O$5:$O$11)</f>
        <v>Mar</v>
      </c>
      <c r="K11204" t="str">
        <f>_xlfn.XLOOKUP(Table6[[#This Row],[Loan Date]],$Q$5:$Q$152,$R$5:$R$152)</f>
        <v>Thursday</v>
      </c>
      <c r="L11204" t="str">
        <f>_xlfn.XLOOKUP(Table6[[#This Row],[Loan Date]],$Q$5:$Q$152,$S$5:$S$152)</f>
        <v>Week 10</v>
      </c>
    </row>
    <row r="11205" spans="1:12" x14ac:dyDescent="0.2">
      <c r="A11205" s="1">
        <v>45001</v>
      </c>
      <c r="B11205" t="s">
        <v>5</v>
      </c>
      <c r="C11205" s="1">
        <v>45001</v>
      </c>
      <c r="D11205" t="s">
        <v>388</v>
      </c>
      <c r="E11205" t="s">
        <v>41</v>
      </c>
      <c r="F11205" t="s">
        <v>40</v>
      </c>
      <c r="G11205" t="s">
        <v>39</v>
      </c>
      <c r="H11205" t="s">
        <v>0</v>
      </c>
      <c r="I11205">
        <f>MONTH(Table6[[#This Row],[Loan Date]])</f>
        <v>3</v>
      </c>
      <c r="J11205" t="str">
        <f>_xlfn.XLOOKUP(Table6[[#This Row],[Numeric Month]],$N$5:$N$11,$O$5:$O$11)</f>
        <v>Mar</v>
      </c>
      <c r="K11205" t="str">
        <f>_xlfn.XLOOKUP(Table6[[#This Row],[Loan Date]],$Q$5:$Q$152,$R$5:$R$152)</f>
        <v>Thursday</v>
      </c>
      <c r="L11205" t="str">
        <f>_xlfn.XLOOKUP(Table6[[#This Row],[Loan Date]],$Q$5:$Q$152,$S$5:$S$152)</f>
        <v>Week 10</v>
      </c>
    </row>
    <row r="11206" spans="1:12" x14ac:dyDescent="0.2">
      <c r="A11206" s="1">
        <v>45001</v>
      </c>
      <c r="B11206" t="s">
        <v>5</v>
      </c>
      <c r="C11206" s="1">
        <v>45012</v>
      </c>
      <c r="D11206" t="s">
        <v>387</v>
      </c>
      <c r="E11206" t="s">
        <v>9</v>
      </c>
      <c r="F11206" t="s">
        <v>8</v>
      </c>
      <c r="G11206" t="s">
        <v>1</v>
      </c>
      <c r="H11206" t="s">
        <v>0</v>
      </c>
      <c r="I11206">
        <f>MONTH(Table6[[#This Row],[Loan Date]])</f>
        <v>3</v>
      </c>
      <c r="J11206" t="str">
        <f>_xlfn.XLOOKUP(Table6[[#This Row],[Numeric Month]],$N$5:$N$11,$O$5:$O$11)</f>
        <v>Mar</v>
      </c>
      <c r="K11206" t="str">
        <f>_xlfn.XLOOKUP(Table6[[#This Row],[Loan Date]],$Q$5:$Q$152,$R$5:$R$152)</f>
        <v>Thursday</v>
      </c>
      <c r="L11206" t="str">
        <f>_xlfn.XLOOKUP(Table6[[#This Row],[Loan Date]],$Q$5:$Q$152,$S$5:$S$152)</f>
        <v>Week 10</v>
      </c>
    </row>
    <row r="11207" spans="1:12" x14ac:dyDescent="0.2">
      <c r="A11207" s="1">
        <v>45001</v>
      </c>
      <c r="B11207" t="s">
        <v>107</v>
      </c>
      <c r="C11207" s="1">
        <v>45015</v>
      </c>
      <c r="D11207" t="s">
        <v>386</v>
      </c>
      <c r="E11207" t="s">
        <v>15</v>
      </c>
      <c r="F11207" t="s">
        <v>14</v>
      </c>
      <c r="G11207" t="s">
        <v>1</v>
      </c>
      <c r="H11207" t="s">
        <v>0</v>
      </c>
      <c r="I11207">
        <f>MONTH(Table6[[#This Row],[Loan Date]])</f>
        <v>3</v>
      </c>
      <c r="J11207" t="str">
        <f>_xlfn.XLOOKUP(Table6[[#This Row],[Numeric Month]],$N$5:$N$11,$O$5:$O$11)</f>
        <v>Mar</v>
      </c>
      <c r="K11207" t="str">
        <f>_xlfn.XLOOKUP(Table6[[#This Row],[Loan Date]],$Q$5:$Q$152,$R$5:$R$152)</f>
        <v>Thursday</v>
      </c>
      <c r="L11207" t="str">
        <f>_xlfn.XLOOKUP(Table6[[#This Row],[Loan Date]],$Q$5:$Q$152,$S$5:$S$152)</f>
        <v>Week 10</v>
      </c>
    </row>
    <row r="11208" spans="1:12" x14ac:dyDescent="0.2">
      <c r="A11208" s="1">
        <v>45001</v>
      </c>
      <c r="B11208" t="s">
        <v>5</v>
      </c>
      <c r="C11208" s="1">
        <v>45015</v>
      </c>
      <c r="D11208" t="s">
        <v>385</v>
      </c>
      <c r="E11208" t="s">
        <v>3</v>
      </c>
      <c r="F11208" t="s">
        <v>2</v>
      </c>
      <c r="G11208" t="s">
        <v>1</v>
      </c>
      <c r="H11208" t="s">
        <v>0</v>
      </c>
      <c r="I11208">
        <f>MONTH(Table6[[#This Row],[Loan Date]])</f>
        <v>3</v>
      </c>
      <c r="J11208" t="str">
        <f>_xlfn.XLOOKUP(Table6[[#This Row],[Numeric Month]],$N$5:$N$11,$O$5:$O$11)</f>
        <v>Mar</v>
      </c>
      <c r="K11208" t="str">
        <f>_xlfn.XLOOKUP(Table6[[#This Row],[Loan Date]],$Q$5:$Q$152,$R$5:$R$152)</f>
        <v>Thursday</v>
      </c>
      <c r="L11208" t="str">
        <f>_xlfn.XLOOKUP(Table6[[#This Row],[Loan Date]],$Q$5:$Q$152,$S$5:$S$152)</f>
        <v>Week 10</v>
      </c>
    </row>
    <row r="11209" spans="1:12" x14ac:dyDescent="0.2">
      <c r="A11209" s="1">
        <v>45001</v>
      </c>
      <c r="B11209" t="s">
        <v>7</v>
      </c>
      <c r="C11209" s="1">
        <v>45008</v>
      </c>
      <c r="D11209" t="s">
        <v>367</v>
      </c>
      <c r="E11209" t="s">
        <v>15</v>
      </c>
      <c r="F11209" t="s">
        <v>14</v>
      </c>
      <c r="G11209" t="s">
        <v>1</v>
      </c>
      <c r="H11209" t="s">
        <v>0</v>
      </c>
      <c r="I11209">
        <f>MONTH(Table6[[#This Row],[Loan Date]])</f>
        <v>3</v>
      </c>
      <c r="J11209" t="str">
        <f>_xlfn.XLOOKUP(Table6[[#This Row],[Numeric Month]],$N$5:$N$11,$O$5:$O$11)</f>
        <v>Mar</v>
      </c>
      <c r="K11209" t="str">
        <f>_xlfn.XLOOKUP(Table6[[#This Row],[Loan Date]],$Q$5:$Q$152,$R$5:$R$152)</f>
        <v>Thursday</v>
      </c>
      <c r="L11209" t="str">
        <f>_xlfn.XLOOKUP(Table6[[#This Row],[Loan Date]],$Q$5:$Q$152,$S$5:$S$152)</f>
        <v>Week 10</v>
      </c>
    </row>
    <row r="11210" spans="1:12" x14ac:dyDescent="0.2">
      <c r="A11210" s="1">
        <v>45001</v>
      </c>
      <c r="B11210" t="s">
        <v>7</v>
      </c>
      <c r="C11210" s="1">
        <v>45001</v>
      </c>
      <c r="D11210" t="s">
        <v>66</v>
      </c>
      <c r="E11210" t="s">
        <v>65</v>
      </c>
      <c r="F11210" t="s">
        <v>65</v>
      </c>
      <c r="G11210" t="s">
        <v>20</v>
      </c>
      <c r="H11210" t="s">
        <v>0</v>
      </c>
      <c r="I11210">
        <f>MONTH(Table6[[#This Row],[Loan Date]])</f>
        <v>3</v>
      </c>
      <c r="J11210" t="str">
        <f>_xlfn.XLOOKUP(Table6[[#This Row],[Numeric Month]],$N$5:$N$11,$O$5:$O$11)</f>
        <v>Mar</v>
      </c>
      <c r="K11210" t="str">
        <f>_xlfn.XLOOKUP(Table6[[#This Row],[Loan Date]],$Q$5:$Q$152,$R$5:$R$152)</f>
        <v>Thursday</v>
      </c>
      <c r="L11210" t="str">
        <f>_xlfn.XLOOKUP(Table6[[#This Row],[Loan Date]],$Q$5:$Q$152,$S$5:$S$152)</f>
        <v>Week 10</v>
      </c>
    </row>
    <row r="11211" spans="1:12" x14ac:dyDescent="0.2">
      <c r="A11211" s="1">
        <v>45001</v>
      </c>
      <c r="B11211" t="s">
        <v>7</v>
      </c>
      <c r="C11211" s="1">
        <v>45001</v>
      </c>
      <c r="D11211" t="s">
        <v>384</v>
      </c>
      <c r="E11211" t="s">
        <v>23</v>
      </c>
      <c r="F11211" t="s">
        <v>23</v>
      </c>
      <c r="G11211" t="s">
        <v>20</v>
      </c>
      <c r="H11211" t="s">
        <v>0</v>
      </c>
      <c r="I11211">
        <f>MONTH(Table6[[#This Row],[Loan Date]])</f>
        <v>3</v>
      </c>
      <c r="J11211" t="str">
        <f>_xlfn.XLOOKUP(Table6[[#This Row],[Numeric Month]],$N$5:$N$11,$O$5:$O$11)</f>
        <v>Mar</v>
      </c>
      <c r="K11211" t="str">
        <f>_xlfn.XLOOKUP(Table6[[#This Row],[Loan Date]],$Q$5:$Q$152,$R$5:$R$152)</f>
        <v>Thursday</v>
      </c>
      <c r="L11211" t="str">
        <f>_xlfn.XLOOKUP(Table6[[#This Row],[Loan Date]],$Q$5:$Q$152,$S$5:$S$152)</f>
        <v>Week 10</v>
      </c>
    </row>
    <row r="11212" spans="1:12" x14ac:dyDescent="0.2">
      <c r="A11212" s="1">
        <v>45001</v>
      </c>
      <c r="B11212" t="s">
        <v>7</v>
      </c>
      <c r="C11212" s="1">
        <v>45001</v>
      </c>
      <c r="D11212" t="s">
        <v>251</v>
      </c>
      <c r="E11212" t="s">
        <v>21</v>
      </c>
      <c r="F11212" t="s">
        <v>21</v>
      </c>
      <c r="G11212" t="s">
        <v>20</v>
      </c>
      <c r="H11212" t="s">
        <v>0</v>
      </c>
      <c r="I11212">
        <f>MONTH(Table6[[#This Row],[Loan Date]])</f>
        <v>3</v>
      </c>
      <c r="J11212" t="str">
        <f>_xlfn.XLOOKUP(Table6[[#This Row],[Numeric Month]],$N$5:$N$11,$O$5:$O$11)</f>
        <v>Mar</v>
      </c>
      <c r="K11212" t="str">
        <f>_xlfn.XLOOKUP(Table6[[#This Row],[Loan Date]],$Q$5:$Q$152,$R$5:$R$152)</f>
        <v>Thursday</v>
      </c>
      <c r="L11212" t="str">
        <f>_xlfn.XLOOKUP(Table6[[#This Row],[Loan Date]],$Q$5:$Q$152,$S$5:$S$152)</f>
        <v>Week 10</v>
      </c>
    </row>
    <row r="11213" spans="1:12" x14ac:dyDescent="0.2">
      <c r="A11213" s="1">
        <v>45001</v>
      </c>
      <c r="B11213" t="s">
        <v>7</v>
      </c>
      <c r="C11213" s="1">
        <v>45001</v>
      </c>
      <c r="D11213" t="s">
        <v>171</v>
      </c>
      <c r="E11213" t="s">
        <v>23</v>
      </c>
      <c r="F11213" t="s">
        <v>23</v>
      </c>
      <c r="G11213" t="s">
        <v>20</v>
      </c>
      <c r="H11213" t="s">
        <v>0</v>
      </c>
      <c r="I11213">
        <f>MONTH(Table6[[#This Row],[Loan Date]])</f>
        <v>3</v>
      </c>
      <c r="J11213" t="str">
        <f>_xlfn.XLOOKUP(Table6[[#This Row],[Numeric Month]],$N$5:$N$11,$O$5:$O$11)</f>
        <v>Mar</v>
      </c>
      <c r="K11213" t="str">
        <f>_xlfn.XLOOKUP(Table6[[#This Row],[Loan Date]],$Q$5:$Q$152,$R$5:$R$152)</f>
        <v>Thursday</v>
      </c>
      <c r="L11213" t="str">
        <f>_xlfn.XLOOKUP(Table6[[#This Row],[Loan Date]],$Q$5:$Q$152,$S$5:$S$152)</f>
        <v>Week 10</v>
      </c>
    </row>
    <row r="11214" spans="1:12" x14ac:dyDescent="0.2">
      <c r="A11214" s="1">
        <v>45001</v>
      </c>
      <c r="B11214" t="s">
        <v>7</v>
      </c>
      <c r="C11214" s="1">
        <v>45001</v>
      </c>
      <c r="D11214" t="s">
        <v>200</v>
      </c>
      <c r="E11214" t="s">
        <v>23</v>
      </c>
      <c r="F11214" t="s">
        <v>23</v>
      </c>
      <c r="G11214" t="s">
        <v>20</v>
      </c>
      <c r="H11214" t="s">
        <v>0</v>
      </c>
      <c r="I11214">
        <f>MONTH(Table6[[#This Row],[Loan Date]])</f>
        <v>3</v>
      </c>
      <c r="J11214" t="str">
        <f>_xlfn.XLOOKUP(Table6[[#This Row],[Numeric Month]],$N$5:$N$11,$O$5:$O$11)</f>
        <v>Mar</v>
      </c>
      <c r="K11214" t="str">
        <f>_xlfn.XLOOKUP(Table6[[#This Row],[Loan Date]],$Q$5:$Q$152,$R$5:$R$152)</f>
        <v>Thursday</v>
      </c>
      <c r="L11214" t="str">
        <f>_xlfn.XLOOKUP(Table6[[#This Row],[Loan Date]],$Q$5:$Q$152,$S$5:$S$152)</f>
        <v>Week 10</v>
      </c>
    </row>
    <row r="11215" spans="1:12" x14ac:dyDescent="0.2">
      <c r="A11215" s="1">
        <v>45001</v>
      </c>
      <c r="B11215" t="s">
        <v>7</v>
      </c>
      <c r="C11215" s="1">
        <v>45001</v>
      </c>
      <c r="D11215" t="s">
        <v>383</v>
      </c>
      <c r="E11215" t="s">
        <v>21</v>
      </c>
      <c r="F11215" t="s">
        <v>21</v>
      </c>
      <c r="G11215" t="s">
        <v>20</v>
      </c>
      <c r="H11215" t="s">
        <v>0</v>
      </c>
      <c r="I11215">
        <f>MONTH(Table6[[#This Row],[Loan Date]])</f>
        <v>3</v>
      </c>
      <c r="J11215" t="str">
        <f>_xlfn.XLOOKUP(Table6[[#This Row],[Numeric Month]],$N$5:$N$11,$O$5:$O$11)</f>
        <v>Mar</v>
      </c>
      <c r="K11215" t="str">
        <f>_xlfn.XLOOKUP(Table6[[#This Row],[Loan Date]],$Q$5:$Q$152,$R$5:$R$152)</f>
        <v>Thursday</v>
      </c>
      <c r="L11215" t="str">
        <f>_xlfn.XLOOKUP(Table6[[#This Row],[Loan Date]],$Q$5:$Q$152,$S$5:$S$152)</f>
        <v>Week 10</v>
      </c>
    </row>
    <row r="11216" spans="1:12" x14ac:dyDescent="0.2">
      <c r="A11216" s="1">
        <v>45001</v>
      </c>
      <c r="B11216" t="s">
        <v>7</v>
      </c>
      <c r="C11216" s="1">
        <v>45008</v>
      </c>
      <c r="D11216" t="s">
        <v>382</v>
      </c>
      <c r="E11216" t="s">
        <v>9</v>
      </c>
      <c r="F11216" t="s">
        <v>8</v>
      </c>
      <c r="G11216" t="s">
        <v>1</v>
      </c>
      <c r="H11216" t="s">
        <v>0</v>
      </c>
      <c r="I11216">
        <f>MONTH(Table6[[#This Row],[Loan Date]])</f>
        <v>3</v>
      </c>
      <c r="J11216" t="str">
        <f>_xlfn.XLOOKUP(Table6[[#This Row],[Numeric Month]],$N$5:$N$11,$O$5:$O$11)</f>
        <v>Mar</v>
      </c>
      <c r="K11216" t="str">
        <f>_xlfn.XLOOKUP(Table6[[#This Row],[Loan Date]],$Q$5:$Q$152,$R$5:$R$152)</f>
        <v>Thursday</v>
      </c>
      <c r="L11216" t="str">
        <f>_xlfn.XLOOKUP(Table6[[#This Row],[Loan Date]],$Q$5:$Q$152,$S$5:$S$152)</f>
        <v>Week 10</v>
      </c>
    </row>
    <row r="11217" spans="1:12" x14ac:dyDescent="0.2">
      <c r="A11217" s="1">
        <v>45001</v>
      </c>
      <c r="B11217" t="s">
        <v>7</v>
      </c>
      <c r="C11217" s="1">
        <v>45001</v>
      </c>
      <c r="D11217" t="s">
        <v>381</v>
      </c>
      <c r="E11217" t="s">
        <v>65</v>
      </c>
      <c r="F11217" t="s">
        <v>65</v>
      </c>
      <c r="G11217" t="s">
        <v>20</v>
      </c>
      <c r="H11217" t="s">
        <v>0</v>
      </c>
      <c r="I11217">
        <f>MONTH(Table6[[#This Row],[Loan Date]])</f>
        <v>3</v>
      </c>
      <c r="J11217" t="str">
        <f>_xlfn.XLOOKUP(Table6[[#This Row],[Numeric Month]],$N$5:$N$11,$O$5:$O$11)</f>
        <v>Mar</v>
      </c>
      <c r="K11217" t="str">
        <f>_xlfn.XLOOKUP(Table6[[#This Row],[Loan Date]],$Q$5:$Q$152,$R$5:$R$152)</f>
        <v>Thursday</v>
      </c>
      <c r="L11217" t="str">
        <f>_xlfn.XLOOKUP(Table6[[#This Row],[Loan Date]],$Q$5:$Q$152,$S$5:$S$152)</f>
        <v>Week 10</v>
      </c>
    </row>
    <row r="11218" spans="1:12" x14ac:dyDescent="0.2">
      <c r="A11218" s="1">
        <v>45001</v>
      </c>
      <c r="B11218" t="s">
        <v>7</v>
      </c>
      <c r="C11218" s="1">
        <v>45001</v>
      </c>
      <c r="D11218" t="s">
        <v>241</v>
      </c>
      <c r="E11218" t="s">
        <v>23</v>
      </c>
      <c r="F11218" t="s">
        <v>23</v>
      </c>
      <c r="G11218" t="s">
        <v>20</v>
      </c>
      <c r="H11218" t="s">
        <v>0</v>
      </c>
      <c r="I11218">
        <f>MONTH(Table6[[#This Row],[Loan Date]])</f>
        <v>3</v>
      </c>
      <c r="J11218" t="str">
        <f>_xlfn.XLOOKUP(Table6[[#This Row],[Numeric Month]],$N$5:$N$11,$O$5:$O$11)</f>
        <v>Mar</v>
      </c>
      <c r="K11218" t="str">
        <f>_xlfn.XLOOKUP(Table6[[#This Row],[Loan Date]],$Q$5:$Q$152,$R$5:$R$152)</f>
        <v>Thursday</v>
      </c>
      <c r="L11218" t="str">
        <f>_xlfn.XLOOKUP(Table6[[#This Row],[Loan Date]],$Q$5:$Q$152,$S$5:$S$152)</f>
        <v>Week 10</v>
      </c>
    </row>
    <row r="11219" spans="1:12" x14ac:dyDescent="0.2">
      <c r="A11219" s="1">
        <v>45001</v>
      </c>
      <c r="B11219" t="s">
        <v>7</v>
      </c>
      <c r="C11219" s="1">
        <v>45001</v>
      </c>
      <c r="D11219" t="s">
        <v>26</v>
      </c>
      <c r="E11219" t="s">
        <v>23</v>
      </c>
      <c r="F11219" t="s">
        <v>23</v>
      </c>
      <c r="G11219" t="s">
        <v>20</v>
      </c>
      <c r="H11219" t="s">
        <v>0</v>
      </c>
      <c r="I11219">
        <f>MONTH(Table6[[#This Row],[Loan Date]])</f>
        <v>3</v>
      </c>
      <c r="J11219" t="str">
        <f>_xlfn.XLOOKUP(Table6[[#This Row],[Numeric Month]],$N$5:$N$11,$O$5:$O$11)</f>
        <v>Mar</v>
      </c>
      <c r="K11219" t="str">
        <f>_xlfn.XLOOKUP(Table6[[#This Row],[Loan Date]],$Q$5:$Q$152,$R$5:$R$152)</f>
        <v>Thursday</v>
      </c>
      <c r="L11219" t="str">
        <f>_xlfn.XLOOKUP(Table6[[#This Row],[Loan Date]],$Q$5:$Q$152,$S$5:$S$152)</f>
        <v>Week 10</v>
      </c>
    </row>
    <row r="11220" spans="1:12" x14ac:dyDescent="0.2">
      <c r="A11220" s="1">
        <v>45001</v>
      </c>
      <c r="B11220" t="s">
        <v>5</v>
      </c>
      <c r="C11220" s="1">
        <v>45001</v>
      </c>
      <c r="D11220" t="s">
        <v>251</v>
      </c>
      <c r="E11220" t="s">
        <v>21</v>
      </c>
      <c r="F11220" t="s">
        <v>21</v>
      </c>
      <c r="G11220" t="s">
        <v>20</v>
      </c>
      <c r="H11220" t="s">
        <v>0</v>
      </c>
      <c r="I11220">
        <f>MONTH(Table6[[#This Row],[Loan Date]])</f>
        <v>3</v>
      </c>
      <c r="J11220" t="str">
        <f>_xlfn.XLOOKUP(Table6[[#This Row],[Numeric Month]],$N$5:$N$11,$O$5:$O$11)</f>
        <v>Mar</v>
      </c>
      <c r="K11220" t="str">
        <f>_xlfn.XLOOKUP(Table6[[#This Row],[Loan Date]],$Q$5:$Q$152,$R$5:$R$152)</f>
        <v>Thursday</v>
      </c>
      <c r="L11220" t="str">
        <f>_xlfn.XLOOKUP(Table6[[#This Row],[Loan Date]],$Q$5:$Q$152,$S$5:$S$152)</f>
        <v>Week 10</v>
      </c>
    </row>
    <row r="11221" spans="1:12" x14ac:dyDescent="0.2">
      <c r="A11221" s="1">
        <v>45001</v>
      </c>
      <c r="B11221" t="s">
        <v>5</v>
      </c>
      <c r="C11221" s="1">
        <v>45001</v>
      </c>
      <c r="D11221" t="s">
        <v>315</v>
      </c>
      <c r="E11221" t="s">
        <v>148</v>
      </c>
      <c r="F11221" t="s">
        <v>147</v>
      </c>
      <c r="G11221" t="s">
        <v>20</v>
      </c>
      <c r="H11221" t="s">
        <v>0</v>
      </c>
      <c r="I11221">
        <f>MONTH(Table6[[#This Row],[Loan Date]])</f>
        <v>3</v>
      </c>
      <c r="J11221" t="str">
        <f>_xlfn.XLOOKUP(Table6[[#This Row],[Numeric Month]],$N$5:$N$11,$O$5:$O$11)</f>
        <v>Mar</v>
      </c>
      <c r="K11221" t="str">
        <f>_xlfn.XLOOKUP(Table6[[#This Row],[Loan Date]],$Q$5:$Q$152,$R$5:$R$152)</f>
        <v>Thursday</v>
      </c>
      <c r="L11221" t="str">
        <f>_xlfn.XLOOKUP(Table6[[#This Row],[Loan Date]],$Q$5:$Q$152,$S$5:$S$152)</f>
        <v>Week 10</v>
      </c>
    </row>
    <row r="11222" spans="1:12" x14ac:dyDescent="0.2">
      <c r="A11222" s="1">
        <v>45001</v>
      </c>
      <c r="B11222" t="s">
        <v>7</v>
      </c>
      <c r="C11222" s="1">
        <v>45001</v>
      </c>
      <c r="D11222" t="s">
        <v>119</v>
      </c>
      <c r="E11222" t="s">
        <v>21</v>
      </c>
      <c r="F11222" t="s">
        <v>21</v>
      </c>
      <c r="G11222" t="s">
        <v>20</v>
      </c>
      <c r="H11222" t="s">
        <v>0</v>
      </c>
      <c r="I11222">
        <f>MONTH(Table6[[#This Row],[Loan Date]])</f>
        <v>3</v>
      </c>
      <c r="J11222" t="str">
        <f>_xlfn.XLOOKUP(Table6[[#This Row],[Numeric Month]],$N$5:$N$11,$O$5:$O$11)</f>
        <v>Mar</v>
      </c>
      <c r="K11222" t="str">
        <f>_xlfn.XLOOKUP(Table6[[#This Row],[Loan Date]],$Q$5:$Q$152,$R$5:$R$152)</f>
        <v>Thursday</v>
      </c>
      <c r="L11222" t="str">
        <f>_xlfn.XLOOKUP(Table6[[#This Row],[Loan Date]],$Q$5:$Q$152,$S$5:$S$152)</f>
        <v>Week 10</v>
      </c>
    </row>
    <row r="11223" spans="1:12" x14ac:dyDescent="0.2">
      <c r="A11223" s="1">
        <v>45001</v>
      </c>
      <c r="B11223" t="s">
        <v>7</v>
      </c>
      <c r="C11223" s="1">
        <v>45001</v>
      </c>
      <c r="D11223" t="s">
        <v>24</v>
      </c>
      <c r="E11223" t="s">
        <v>23</v>
      </c>
      <c r="F11223" t="s">
        <v>23</v>
      </c>
      <c r="G11223" t="s">
        <v>20</v>
      </c>
      <c r="H11223" t="s">
        <v>0</v>
      </c>
      <c r="I11223">
        <f>MONTH(Table6[[#This Row],[Loan Date]])</f>
        <v>3</v>
      </c>
      <c r="J11223" t="str">
        <f>_xlfn.XLOOKUP(Table6[[#This Row],[Numeric Month]],$N$5:$N$11,$O$5:$O$11)</f>
        <v>Mar</v>
      </c>
      <c r="K11223" t="str">
        <f>_xlfn.XLOOKUP(Table6[[#This Row],[Loan Date]],$Q$5:$Q$152,$R$5:$R$152)</f>
        <v>Thursday</v>
      </c>
      <c r="L11223" t="str">
        <f>_xlfn.XLOOKUP(Table6[[#This Row],[Loan Date]],$Q$5:$Q$152,$S$5:$S$152)</f>
        <v>Week 10</v>
      </c>
    </row>
    <row r="11224" spans="1:12" x14ac:dyDescent="0.2">
      <c r="A11224" s="1">
        <v>45001</v>
      </c>
      <c r="B11224" t="s">
        <v>7</v>
      </c>
      <c r="C11224" s="1">
        <v>45001</v>
      </c>
      <c r="D11224" t="s">
        <v>380</v>
      </c>
      <c r="E11224" t="s">
        <v>21</v>
      </c>
      <c r="F11224" t="s">
        <v>21</v>
      </c>
      <c r="G11224" t="s">
        <v>20</v>
      </c>
      <c r="H11224" t="s">
        <v>0</v>
      </c>
      <c r="I11224">
        <f>MONTH(Table6[[#This Row],[Loan Date]])</f>
        <v>3</v>
      </c>
      <c r="J11224" t="str">
        <f>_xlfn.XLOOKUP(Table6[[#This Row],[Numeric Month]],$N$5:$N$11,$O$5:$O$11)</f>
        <v>Mar</v>
      </c>
      <c r="K11224" t="str">
        <f>_xlfn.XLOOKUP(Table6[[#This Row],[Loan Date]],$Q$5:$Q$152,$R$5:$R$152)</f>
        <v>Thursday</v>
      </c>
      <c r="L11224" t="str">
        <f>_xlfn.XLOOKUP(Table6[[#This Row],[Loan Date]],$Q$5:$Q$152,$S$5:$S$152)</f>
        <v>Week 10</v>
      </c>
    </row>
    <row r="11225" spans="1:12" x14ac:dyDescent="0.2">
      <c r="A11225" s="1">
        <v>45001</v>
      </c>
      <c r="B11225" t="s">
        <v>5</v>
      </c>
      <c r="C11225" s="1">
        <v>45001</v>
      </c>
      <c r="D11225" t="s">
        <v>379</v>
      </c>
      <c r="E11225" t="s">
        <v>65</v>
      </c>
      <c r="F11225" t="s">
        <v>65</v>
      </c>
      <c r="G11225" t="s">
        <v>20</v>
      </c>
      <c r="H11225" t="s">
        <v>0</v>
      </c>
      <c r="I11225">
        <f>MONTH(Table6[[#This Row],[Loan Date]])</f>
        <v>3</v>
      </c>
      <c r="J11225" t="str">
        <f>_xlfn.XLOOKUP(Table6[[#This Row],[Numeric Month]],$N$5:$N$11,$O$5:$O$11)</f>
        <v>Mar</v>
      </c>
      <c r="K11225" t="str">
        <f>_xlfn.XLOOKUP(Table6[[#This Row],[Loan Date]],$Q$5:$Q$152,$R$5:$R$152)</f>
        <v>Thursday</v>
      </c>
      <c r="L11225" t="str">
        <f>_xlfn.XLOOKUP(Table6[[#This Row],[Loan Date]],$Q$5:$Q$152,$S$5:$S$152)</f>
        <v>Week 10</v>
      </c>
    </row>
    <row r="11226" spans="1:12" x14ac:dyDescent="0.2">
      <c r="A11226" s="1">
        <v>45001</v>
      </c>
      <c r="B11226" t="s">
        <v>7</v>
      </c>
      <c r="C11226" s="1">
        <v>45008</v>
      </c>
      <c r="D11226" t="s">
        <v>378</v>
      </c>
      <c r="E11226" t="s">
        <v>52</v>
      </c>
      <c r="F11226" t="s">
        <v>51</v>
      </c>
      <c r="G11226" t="s">
        <v>1</v>
      </c>
      <c r="H11226" t="s">
        <v>0</v>
      </c>
      <c r="I11226">
        <f>MONTH(Table6[[#This Row],[Loan Date]])</f>
        <v>3</v>
      </c>
      <c r="J11226" t="str">
        <f>_xlfn.XLOOKUP(Table6[[#This Row],[Numeric Month]],$N$5:$N$11,$O$5:$O$11)</f>
        <v>Mar</v>
      </c>
      <c r="K11226" t="str">
        <f>_xlfn.XLOOKUP(Table6[[#This Row],[Loan Date]],$Q$5:$Q$152,$R$5:$R$152)</f>
        <v>Thursday</v>
      </c>
      <c r="L11226" t="str">
        <f>_xlfn.XLOOKUP(Table6[[#This Row],[Loan Date]],$Q$5:$Q$152,$S$5:$S$152)</f>
        <v>Week 10</v>
      </c>
    </row>
    <row r="11227" spans="1:12" x14ac:dyDescent="0.2">
      <c r="A11227" s="1">
        <v>45001</v>
      </c>
      <c r="B11227" t="s">
        <v>5</v>
      </c>
      <c r="C11227" s="1">
        <v>45001</v>
      </c>
      <c r="D11227" t="s">
        <v>29</v>
      </c>
      <c r="E11227" t="s">
        <v>23</v>
      </c>
      <c r="F11227" t="s">
        <v>23</v>
      </c>
      <c r="G11227" t="s">
        <v>20</v>
      </c>
      <c r="H11227" t="s">
        <v>0</v>
      </c>
      <c r="I11227">
        <f>MONTH(Table6[[#This Row],[Loan Date]])</f>
        <v>3</v>
      </c>
      <c r="J11227" t="str">
        <f>_xlfn.XLOOKUP(Table6[[#This Row],[Numeric Month]],$N$5:$N$11,$O$5:$O$11)</f>
        <v>Mar</v>
      </c>
      <c r="K11227" t="str">
        <f>_xlfn.XLOOKUP(Table6[[#This Row],[Loan Date]],$Q$5:$Q$152,$R$5:$R$152)</f>
        <v>Thursday</v>
      </c>
      <c r="L11227" t="str">
        <f>_xlfn.XLOOKUP(Table6[[#This Row],[Loan Date]],$Q$5:$Q$152,$S$5:$S$152)</f>
        <v>Week 10</v>
      </c>
    </row>
    <row r="11228" spans="1:12" x14ac:dyDescent="0.2">
      <c r="A11228" s="1">
        <v>45001</v>
      </c>
      <c r="B11228" t="s">
        <v>7</v>
      </c>
      <c r="C11228" s="1">
        <v>45012</v>
      </c>
      <c r="D11228" t="s">
        <v>137</v>
      </c>
      <c r="E11228" t="s">
        <v>9</v>
      </c>
      <c r="F11228" t="s">
        <v>8</v>
      </c>
      <c r="G11228" t="s">
        <v>1</v>
      </c>
      <c r="H11228" t="s">
        <v>0</v>
      </c>
      <c r="I11228">
        <f>MONTH(Table6[[#This Row],[Loan Date]])</f>
        <v>3</v>
      </c>
      <c r="J11228" t="str">
        <f>_xlfn.XLOOKUP(Table6[[#This Row],[Numeric Month]],$N$5:$N$11,$O$5:$O$11)</f>
        <v>Mar</v>
      </c>
      <c r="K11228" t="str">
        <f>_xlfn.XLOOKUP(Table6[[#This Row],[Loan Date]],$Q$5:$Q$152,$R$5:$R$152)</f>
        <v>Thursday</v>
      </c>
      <c r="L11228" t="str">
        <f>_xlfn.XLOOKUP(Table6[[#This Row],[Loan Date]],$Q$5:$Q$152,$S$5:$S$152)</f>
        <v>Week 10</v>
      </c>
    </row>
    <row r="11229" spans="1:12" x14ac:dyDescent="0.2">
      <c r="A11229" s="1">
        <v>45001</v>
      </c>
      <c r="B11229" t="s">
        <v>7</v>
      </c>
      <c r="C11229" s="1">
        <v>45001</v>
      </c>
      <c r="D11229" t="s">
        <v>377</v>
      </c>
      <c r="E11229" t="s">
        <v>65</v>
      </c>
      <c r="F11229" t="s">
        <v>65</v>
      </c>
      <c r="G11229" t="s">
        <v>20</v>
      </c>
      <c r="H11229" t="s">
        <v>0</v>
      </c>
      <c r="I11229">
        <f>MONTH(Table6[[#This Row],[Loan Date]])</f>
        <v>3</v>
      </c>
      <c r="J11229" t="str">
        <f>_xlfn.XLOOKUP(Table6[[#This Row],[Numeric Month]],$N$5:$N$11,$O$5:$O$11)</f>
        <v>Mar</v>
      </c>
      <c r="K11229" t="str">
        <f>_xlfn.XLOOKUP(Table6[[#This Row],[Loan Date]],$Q$5:$Q$152,$R$5:$R$152)</f>
        <v>Thursday</v>
      </c>
      <c r="L11229" t="str">
        <f>_xlfn.XLOOKUP(Table6[[#This Row],[Loan Date]],$Q$5:$Q$152,$S$5:$S$152)</f>
        <v>Week 10</v>
      </c>
    </row>
    <row r="11230" spans="1:12" x14ac:dyDescent="0.2">
      <c r="A11230" s="1">
        <v>45001</v>
      </c>
      <c r="B11230" t="s">
        <v>7</v>
      </c>
      <c r="C11230" s="1">
        <v>45001</v>
      </c>
      <c r="D11230" t="s">
        <v>64</v>
      </c>
      <c r="E11230" t="s">
        <v>23</v>
      </c>
      <c r="F11230" t="s">
        <v>23</v>
      </c>
      <c r="G11230" t="s">
        <v>20</v>
      </c>
      <c r="H11230" t="s">
        <v>0</v>
      </c>
      <c r="I11230">
        <f>MONTH(Table6[[#This Row],[Loan Date]])</f>
        <v>3</v>
      </c>
      <c r="J11230" t="str">
        <f>_xlfn.XLOOKUP(Table6[[#This Row],[Numeric Month]],$N$5:$N$11,$O$5:$O$11)</f>
        <v>Mar</v>
      </c>
      <c r="K11230" t="str">
        <f>_xlfn.XLOOKUP(Table6[[#This Row],[Loan Date]],$Q$5:$Q$152,$R$5:$R$152)</f>
        <v>Thursday</v>
      </c>
      <c r="L11230" t="str">
        <f>_xlfn.XLOOKUP(Table6[[#This Row],[Loan Date]],$Q$5:$Q$152,$S$5:$S$152)</f>
        <v>Week 10</v>
      </c>
    </row>
    <row r="11231" spans="1:12" x14ac:dyDescent="0.2">
      <c r="A11231" s="1">
        <v>45001</v>
      </c>
      <c r="B11231" t="s">
        <v>7</v>
      </c>
      <c r="C11231" s="1">
        <v>45008</v>
      </c>
      <c r="D11231" t="s">
        <v>87</v>
      </c>
      <c r="E11231" t="s">
        <v>9</v>
      </c>
      <c r="F11231" t="s">
        <v>8</v>
      </c>
      <c r="G11231" t="s">
        <v>1</v>
      </c>
      <c r="H11231" t="s">
        <v>0</v>
      </c>
      <c r="I11231">
        <f>MONTH(Table6[[#This Row],[Loan Date]])</f>
        <v>3</v>
      </c>
      <c r="J11231" t="str">
        <f>_xlfn.XLOOKUP(Table6[[#This Row],[Numeric Month]],$N$5:$N$11,$O$5:$O$11)</f>
        <v>Mar</v>
      </c>
      <c r="K11231" t="str">
        <f>_xlfn.XLOOKUP(Table6[[#This Row],[Loan Date]],$Q$5:$Q$152,$R$5:$R$152)</f>
        <v>Thursday</v>
      </c>
      <c r="L11231" t="str">
        <f>_xlfn.XLOOKUP(Table6[[#This Row],[Loan Date]],$Q$5:$Q$152,$S$5:$S$152)</f>
        <v>Week 10</v>
      </c>
    </row>
    <row r="11232" spans="1:12" x14ac:dyDescent="0.2">
      <c r="A11232" s="1">
        <v>45001</v>
      </c>
      <c r="B11232" t="s">
        <v>7</v>
      </c>
      <c r="C11232" s="1">
        <v>45001</v>
      </c>
      <c r="D11232" t="s">
        <v>27</v>
      </c>
      <c r="E11232" t="s">
        <v>21</v>
      </c>
      <c r="F11232" t="s">
        <v>21</v>
      </c>
      <c r="G11232" t="s">
        <v>20</v>
      </c>
      <c r="H11232" t="s">
        <v>0</v>
      </c>
      <c r="I11232">
        <f>MONTH(Table6[[#This Row],[Loan Date]])</f>
        <v>3</v>
      </c>
      <c r="J11232" t="str">
        <f>_xlfn.XLOOKUP(Table6[[#This Row],[Numeric Month]],$N$5:$N$11,$O$5:$O$11)</f>
        <v>Mar</v>
      </c>
      <c r="K11232" t="str">
        <f>_xlfn.XLOOKUP(Table6[[#This Row],[Loan Date]],$Q$5:$Q$152,$R$5:$R$152)</f>
        <v>Thursday</v>
      </c>
      <c r="L11232" t="str">
        <f>_xlfn.XLOOKUP(Table6[[#This Row],[Loan Date]],$Q$5:$Q$152,$S$5:$S$152)</f>
        <v>Week 10</v>
      </c>
    </row>
    <row r="11233" spans="1:12" x14ac:dyDescent="0.2">
      <c r="A11233" s="1">
        <v>45001</v>
      </c>
      <c r="B11233" t="s">
        <v>7</v>
      </c>
      <c r="C11233" s="1">
        <v>45001</v>
      </c>
      <c r="D11233" t="s">
        <v>171</v>
      </c>
      <c r="E11233" t="s">
        <v>23</v>
      </c>
      <c r="F11233" t="s">
        <v>23</v>
      </c>
      <c r="G11233" t="s">
        <v>20</v>
      </c>
      <c r="H11233" t="s">
        <v>0</v>
      </c>
      <c r="I11233">
        <f>MONTH(Table6[[#This Row],[Loan Date]])</f>
        <v>3</v>
      </c>
      <c r="J11233" t="str">
        <f>_xlfn.XLOOKUP(Table6[[#This Row],[Numeric Month]],$N$5:$N$11,$O$5:$O$11)</f>
        <v>Mar</v>
      </c>
      <c r="K11233" t="str">
        <f>_xlfn.XLOOKUP(Table6[[#This Row],[Loan Date]],$Q$5:$Q$152,$R$5:$R$152)</f>
        <v>Thursday</v>
      </c>
      <c r="L11233" t="str">
        <f>_xlfn.XLOOKUP(Table6[[#This Row],[Loan Date]],$Q$5:$Q$152,$S$5:$S$152)</f>
        <v>Week 10</v>
      </c>
    </row>
    <row r="11234" spans="1:12" x14ac:dyDescent="0.2">
      <c r="A11234" s="1">
        <v>45001</v>
      </c>
      <c r="B11234" t="s">
        <v>7</v>
      </c>
      <c r="C11234" s="1">
        <v>45001</v>
      </c>
      <c r="D11234" t="s">
        <v>152</v>
      </c>
      <c r="E11234" t="s">
        <v>37</v>
      </c>
      <c r="F11234" t="s">
        <v>37</v>
      </c>
      <c r="G11234" t="s">
        <v>20</v>
      </c>
      <c r="H11234" t="s">
        <v>0</v>
      </c>
      <c r="I11234">
        <f>MONTH(Table6[[#This Row],[Loan Date]])</f>
        <v>3</v>
      </c>
      <c r="J11234" t="str">
        <f>_xlfn.XLOOKUP(Table6[[#This Row],[Numeric Month]],$N$5:$N$11,$O$5:$O$11)</f>
        <v>Mar</v>
      </c>
      <c r="K11234" t="str">
        <f>_xlfn.XLOOKUP(Table6[[#This Row],[Loan Date]],$Q$5:$Q$152,$R$5:$R$152)</f>
        <v>Thursday</v>
      </c>
      <c r="L11234" t="str">
        <f>_xlfn.XLOOKUP(Table6[[#This Row],[Loan Date]],$Q$5:$Q$152,$S$5:$S$152)</f>
        <v>Week 10</v>
      </c>
    </row>
    <row r="11235" spans="1:12" x14ac:dyDescent="0.2">
      <c r="A11235" s="1">
        <v>45001</v>
      </c>
      <c r="B11235" t="s">
        <v>7</v>
      </c>
      <c r="C11235" s="1">
        <v>45001</v>
      </c>
      <c r="D11235" t="s">
        <v>354</v>
      </c>
      <c r="E11235" t="s">
        <v>21</v>
      </c>
      <c r="F11235" t="s">
        <v>21</v>
      </c>
      <c r="G11235" t="s">
        <v>20</v>
      </c>
      <c r="H11235" t="s">
        <v>0</v>
      </c>
      <c r="I11235">
        <f>MONTH(Table6[[#This Row],[Loan Date]])</f>
        <v>3</v>
      </c>
      <c r="J11235" t="str">
        <f>_xlfn.XLOOKUP(Table6[[#This Row],[Numeric Month]],$N$5:$N$11,$O$5:$O$11)</f>
        <v>Mar</v>
      </c>
      <c r="K11235" t="str">
        <f>_xlfn.XLOOKUP(Table6[[#This Row],[Loan Date]],$Q$5:$Q$152,$R$5:$R$152)</f>
        <v>Thursday</v>
      </c>
      <c r="L11235" t="str">
        <f>_xlfn.XLOOKUP(Table6[[#This Row],[Loan Date]],$Q$5:$Q$152,$S$5:$S$152)</f>
        <v>Week 10</v>
      </c>
    </row>
    <row r="11236" spans="1:12" x14ac:dyDescent="0.2">
      <c r="A11236" s="1">
        <v>45001</v>
      </c>
      <c r="B11236" t="s">
        <v>7</v>
      </c>
      <c r="C11236" s="1">
        <v>45001</v>
      </c>
      <c r="D11236" t="s">
        <v>302</v>
      </c>
      <c r="E11236" t="s">
        <v>23</v>
      </c>
      <c r="F11236" t="s">
        <v>23</v>
      </c>
      <c r="G11236" t="s">
        <v>20</v>
      </c>
      <c r="H11236" t="s">
        <v>0</v>
      </c>
      <c r="I11236">
        <f>MONTH(Table6[[#This Row],[Loan Date]])</f>
        <v>3</v>
      </c>
      <c r="J11236" t="str">
        <f>_xlfn.XLOOKUP(Table6[[#This Row],[Numeric Month]],$N$5:$N$11,$O$5:$O$11)</f>
        <v>Mar</v>
      </c>
      <c r="K11236" t="str">
        <f>_xlfn.XLOOKUP(Table6[[#This Row],[Loan Date]],$Q$5:$Q$152,$R$5:$R$152)</f>
        <v>Thursday</v>
      </c>
      <c r="L11236" t="str">
        <f>_xlfn.XLOOKUP(Table6[[#This Row],[Loan Date]],$Q$5:$Q$152,$S$5:$S$152)</f>
        <v>Week 10</v>
      </c>
    </row>
    <row r="11237" spans="1:12" x14ac:dyDescent="0.2">
      <c r="A11237" s="1">
        <v>45001</v>
      </c>
      <c r="B11237" t="s">
        <v>7</v>
      </c>
      <c r="C11237" s="1">
        <v>45002</v>
      </c>
      <c r="D11237" t="s">
        <v>299</v>
      </c>
      <c r="E11237" t="s">
        <v>23</v>
      </c>
      <c r="F11237" t="s">
        <v>23</v>
      </c>
      <c r="G11237" t="s">
        <v>20</v>
      </c>
      <c r="H11237" t="s">
        <v>0</v>
      </c>
      <c r="I11237">
        <f>MONTH(Table6[[#This Row],[Loan Date]])</f>
        <v>3</v>
      </c>
      <c r="J11237" t="str">
        <f>_xlfn.XLOOKUP(Table6[[#This Row],[Numeric Month]],$N$5:$N$11,$O$5:$O$11)</f>
        <v>Mar</v>
      </c>
      <c r="K11237" t="str">
        <f>_xlfn.XLOOKUP(Table6[[#This Row],[Loan Date]],$Q$5:$Q$152,$R$5:$R$152)</f>
        <v>Thursday</v>
      </c>
      <c r="L11237" t="str">
        <f>_xlfn.XLOOKUP(Table6[[#This Row],[Loan Date]],$Q$5:$Q$152,$S$5:$S$152)</f>
        <v>Week 10</v>
      </c>
    </row>
    <row r="11238" spans="1:12" x14ac:dyDescent="0.2">
      <c r="A11238" s="1">
        <v>45001</v>
      </c>
      <c r="B11238" t="s">
        <v>7</v>
      </c>
      <c r="C11238" s="1">
        <v>45001</v>
      </c>
      <c r="D11238" t="s">
        <v>57</v>
      </c>
      <c r="E11238" t="s">
        <v>37</v>
      </c>
      <c r="F11238" t="s">
        <v>37</v>
      </c>
      <c r="G11238" t="s">
        <v>20</v>
      </c>
      <c r="H11238" t="s">
        <v>0</v>
      </c>
      <c r="I11238">
        <f>MONTH(Table6[[#This Row],[Loan Date]])</f>
        <v>3</v>
      </c>
      <c r="J11238" t="str">
        <f>_xlfn.XLOOKUP(Table6[[#This Row],[Numeric Month]],$N$5:$N$11,$O$5:$O$11)</f>
        <v>Mar</v>
      </c>
      <c r="K11238" t="str">
        <f>_xlfn.XLOOKUP(Table6[[#This Row],[Loan Date]],$Q$5:$Q$152,$R$5:$R$152)</f>
        <v>Thursday</v>
      </c>
      <c r="L11238" t="str">
        <f>_xlfn.XLOOKUP(Table6[[#This Row],[Loan Date]],$Q$5:$Q$152,$S$5:$S$152)</f>
        <v>Week 10</v>
      </c>
    </row>
    <row r="11239" spans="1:12" x14ac:dyDescent="0.2">
      <c r="A11239" s="1">
        <v>45001</v>
      </c>
      <c r="B11239" t="s">
        <v>7</v>
      </c>
      <c r="C11239" s="1">
        <v>45001</v>
      </c>
      <c r="D11239" t="s">
        <v>201</v>
      </c>
      <c r="E11239" t="s">
        <v>65</v>
      </c>
      <c r="F11239" t="s">
        <v>65</v>
      </c>
      <c r="G11239" t="s">
        <v>20</v>
      </c>
      <c r="H11239" t="s">
        <v>0</v>
      </c>
      <c r="I11239">
        <f>MONTH(Table6[[#This Row],[Loan Date]])</f>
        <v>3</v>
      </c>
      <c r="J11239" t="str">
        <f>_xlfn.XLOOKUP(Table6[[#This Row],[Numeric Month]],$N$5:$N$11,$O$5:$O$11)</f>
        <v>Mar</v>
      </c>
      <c r="K11239" t="str">
        <f>_xlfn.XLOOKUP(Table6[[#This Row],[Loan Date]],$Q$5:$Q$152,$R$5:$R$152)</f>
        <v>Thursday</v>
      </c>
      <c r="L11239" t="str">
        <f>_xlfn.XLOOKUP(Table6[[#This Row],[Loan Date]],$Q$5:$Q$152,$S$5:$S$152)</f>
        <v>Week 10</v>
      </c>
    </row>
    <row r="11240" spans="1:12" x14ac:dyDescent="0.2">
      <c r="A11240" s="1">
        <v>45001</v>
      </c>
      <c r="B11240" t="s">
        <v>7</v>
      </c>
      <c r="C11240" s="1">
        <v>45001</v>
      </c>
      <c r="D11240" t="s">
        <v>55</v>
      </c>
      <c r="E11240" t="s">
        <v>37</v>
      </c>
      <c r="F11240" t="s">
        <v>37</v>
      </c>
      <c r="G11240" t="s">
        <v>20</v>
      </c>
      <c r="H11240" t="s">
        <v>0</v>
      </c>
      <c r="I11240">
        <f>MONTH(Table6[[#This Row],[Loan Date]])</f>
        <v>3</v>
      </c>
      <c r="J11240" t="str">
        <f>_xlfn.XLOOKUP(Table6[[#This Row],[Numeric Month]],$N$5:$N$11,$O$5:$O$11)</f>
        <v>Mar</v>
      </c>
      <c r="K11240" t="str">
        <f>_xlfn.XLOOKUP(Table6[[#This Row],[Loan Date]],$Q$5:$Q$152,$R$5:$R$152)</f>
        <v>Thursday</v>
      </c>
      <c r="L11240" t="str">
        <f>_xlfn.XLOOKUP(Table6[[#This Row],[Loan Date]],$Q$5:$Q$152,$S$5:$S$152)</f>
        <v>Week 10</v>
      </c>
    </row>
    <row r="11241" spans="1:12" x14ac:dyDescent="0.2">
      <c r="A11241" s="1">
        <v>45001</v>
      </c>
      <c r="B11241" t="s">
        <v>7</v>
      </c>
      <c r="C11241" s="1">
        <v>45001</v>
      </c>
      <c r="D11241" t="s">
        <v>55</v>
      </c>
      <c r="E11241" t="s">
        <v>37</v>
      </c>
      <c r="F11241" t="s">
        <v>37</v>
      </c>
      <c r="G11241" t="s">
        <v>20</v>
      </c>
      <c r="H11241" t="s">
        <v>0</v>
      </c>
      <c r="I11241">
        <f>MONTH(Table6[[#This Row],[Loan Date]])</f>
        <v>3</v>
      </c>
      <c r="J11241" t="str">
        <f>_xlfn.XLOOKUP(Table6[[#This Row],[Numeric Month]],$N$5:$N$11,$O$5:$O$11)</f>
        <v>Mar</v>
      </c>
      <c r="K11241" t="str">
        <f>_xlfn.XLOOKUP(Table6[[#This Row],[Loan Date]],$Q$5:$Q$152,$R$5:$R$152)</f>
        <v>Thursday</v>
      </c>
      <c r="L11241" t="str">
        <f>_xlfn.XLOOKUP(Table6[[#This Row],[Loan Date]],$Q$5:$Q$152,$S$5:$S$152)</f>
        <v>Week 10</v>
      </c>
    </row>
    <row r="11242" spans="1:12" x14ac:dyDescent="0.2">
      <c r="A11242" s="1">
        <v>45001</v>
      </c>
      <c r="B11242" t="s">
        <v>7</v>
      </c>
      <c r="C11242" s="1">
        <v>45001</v>
      </c>
      <c r="D11242" t="s">
        <v>376</v>
      </c>
      <c r="E11242" t="s">
        <v>65</v>
      </c>
      <c r="F11242" t="s">
        <v>65</v>
      </c>
      <c r="G11242" t="s">
        <v>20</v>
      </c>
      <c r="H11242" t="s">
        <v>0</v>
      </c>
      <c r="I11242">
        <f>MONTH(Table6[[#This Row],[Loan Date]])</f>
        <v>3</v>
      </c>
      <c r="J11242" t="str">
        <f>_xlfn.XLOOKUP(Table6[[#This Row],[Numeric Month]],$N$5:$N$11,$O$5:$O$11)</f>
        <v>Mar</v>
      </c>
      <c r="K11242" t="str">
        <f>_xlfn.XLOOKUP(Table6[[#This Row],[Loan Date]],$Q$5:$Q$152,$R$5:$R$152)</f>
        <v>Thursday</v>
      </c>
      <c r="L11242" t="str">
        <f>_xlfn.XLOOKUP(Table6[[#This Row],[Loan Date]],$Q$5:$Q$152,$S$5:$S$152)</f>
        <v>Week 10</v>
      </c>
    </row>
    <row r="11243" spans="1:12" x14ac:dyDescent="0.2">
      <c r="A11243" s="1">
        <v>45001</v>
      </c>
      <c r="B11243" t="s">
        <v>7</v>
      </c>
      <c r="C11243" s="1">
        <v>45002</v>
      </c>
      <c r="D11243" t="s">
        <v>313</v>
      </c>
      <c r="E11243" t="s">
        <v>37</v>
      </c>
      <c r="F11243" t="s">
        <v>37</v>
      </c>
      <c r="G11243" t="s">
        <v>20</v>
      </c>
      <c r="H11243" t="s">
        <v>0</v>
      </c>
      <c r="I11243">
        <f>MONTH(Table6[[#This Row],[Loan Date]])</f>
        <v>3</v>
      </c>
      <c r="J11243" t="str">
        <f>_xlfn.XLOOKUP(Table6[[#This Row],[Numeric Month]],$N$5:$N$11,$O$5:$O$11)</f>
        <v>Mar</v>
      </c>
      <c r="K11243" t="str">
        <f>_xlfn.XLOOKUP(Table6[[#This Row],[Loan Date]],$Q$5:$Q$152,$R$5:$R$152)</f>
        <v>Thursday</v>
      </c>
      <c r="L11243" t="str">
        <f>_xlfn.XLOOKUP(Table6[[#This Row],[Loan Date]],$Q$5:$Q$152,$S$5:$S$152)</f>
        <v>Week 10</v>
      </c>
    </row>
    <row r="11244" spans="1:12" x14ac:dyDescent="0.2">
      <c r="A11244" s="1">
        <v>45001</v>
      </c>
      <c r="B11244" t="s">
        <v>7</v>
      </c>
      <c r="C11244" s="1">
        <v>45002</v>
      </c>
      <c r="D11244" t="s">
        <v>299</v>
      </c>
      <c r="E11244" t="s">
        <v>23</v>
      </c>
      <c r="F11244" t="s">
        <v>23</v>
      </c>
      <c r="G11244" t="s">
        <v>20</v>
      </c>
      <c r="H11244" t="s">
        <v>0</v>
      </c>
      <c r="I11244">
        <f>MONTH(Table6[[#This Row],[Loan Date]])</f>
        <v>3</v>
      </c>
      <c r="J11244" t="str">
        <f>_xlfn.XLOOKUP(Table6[[#This Row],[Numeric Month]],$N$5:$N$11,$O$5:$O$11)</f>
        <v>Mar</v>
      </c>
      <c r="K11244" t="str">
        <f>_xlfn.XLOOKUP(Table6[[#This Row],[Loan Date]],$Q$5:$Q$152,$R$5:$R$152)</f>
        <v>Thursday</v>
      </c>
      <c r="L11244" t="str">
        <f>_xlfn.XLOOKUP(Table6[[#This Row],[Loan Date]],$Q$5:$Q$152,$S$5:$S$152)</f>
        <v>Week 10</v>
      </c>
    </row>
    <row r="11245" spans="1:12" x14ac:dyDescent="0.2">
      <c r="A11245" s="1">
        <v>45002</v>
      </c>
      <c r="B11245" t="s">
        <v>7</v>
      </c>
      <c r="C11245" s="1">
        <v>45002</v>
      </c>
      <c r="D11245" t="s">
        <v>25</v>
      </c>
      <c r="E11245" t="s">
        <v>21</v>
      </c>
      <c r="F11245" t="s">
        <v>21</v>
      </c>
      <c r="G11245" t="s">
        <v>20</v>
      </c>
      <c r="H11245" t="s">
        <v>0</v>
      </c>
      <c r="I11245">
        <f>MONTH(Table6[[#This Row],[Loan Date]])</f>
        <v>3</v>
      </c>
      <c r="J11245" t="str">
        <f>_xlfn.XLOOKUP(Table6[[#This Row],[Numeric Month]],$N$5:$N$11,$O$5:$O$11)</f>
        <v>Mar</v>
      </c>
      <c r="K11245" t="str">
        <f>_xlfn.XLOOKUP(Table6[[#This Row],[Loan Date]],$Q$5:$Q$152,$R$5:$R$152)</f>
        <v>Friday</v>
      </c>
      <c r="L11245" t="str">
        <f>_xlfn.XLOOKUP(Table6[[#This Row],[Loan Date]],$Q$5:$Q$152,$S$5:$S$152)</f>
        <v>Week 10</v>
      </c>
    </row>
    <row r="11246" spans="1:12" x14ac:dyDescent="0.2">
      <c r="A11246" s="1">
        <v>45002</v>
      </c>
      <c r="B11246" t="s">
        <v>7</v>
      </c>
      <c r="C11246" s="1">
        <v>45002</v>
      </c>
      <c r="D11246" t="s">
        <v>241</v>
      </c>
      <c r="E11246" t="s">
        <v>23</v>
      </c>
      <c r="F11246" t="s">
        <v>23</v>
      </c>
      <c r="G11246" t="s">
        <v>20</v>
      </c>
      <c r="H11246" t="s">
        <v>0</v>
      </c>
      <c r="I11246">
        <f>MONTH(Table6[[#This Row],[Loan Date]])</f>
        <v>3</v>
      </c>
      <c r="J11246" t="str">
        <f>_xlfn.XLOOKUP(Table6[[#This Row],[Numeric Month]],$N$5:$N$11,$O$5:$O$11)</f>
        <v>Mar</v>
      </c>
      <c r="K11246" t="str">
        <f>_xlfn.XLOOKUP(Table6[[#This Row],[Loan Date]],$Q$5:$Q$152,$R$5:$R$152)</f>
        <v>Friday</v>
      </c>
      <c r="L11246" t="str">
        <f>_xlfn.XLOOKUP(Table6[[#This Row],[Loan Date]],$Q$5:$Q$152,$S$5:$S$152)</f>
        <v>Week 10</v>
      </c>
    </row>
    <row r="11247" spans="1:12" x14ac:dyDescent="0.2">
      <c r="A11247" s="1">
        <v>45002</v>
      </c>
      <c r="B11247" t="s">
        <v>107</v>
      </c>
      <c r="C11247" s="1">
        <v>45009</v>
      </c>
      <c r="D11247" t="s">
        <v>281</v>
      </c>
      <c r="E11247" t="s">
        <v>52</v>
      </c>
      <c r="F11247" t="s">
        <v>51</v>
      </c>
      <c r="G11247" t="s">
        <v>1</v>
      </c>
      <c r="H11247" t="s">
        <v>0</v>
      </c>
      <c r="I11247">
        <f>MONTH(Table6[[#This Row],[Loan Date]])</f>
        <v>3</v>
      </c>
      <c r="J11247" t="str">
        <f>_xlfn.XLOOKUP(Table6[[#This Row],[Numeric Month]],$N$5:$N$11,$O$5:$O$11)</f>
        <v>Mar</v>
      </c>
      <c r="K11247" t="str">
        <f>_xlfn.XLOOKUP(Table6[[#This Row],[Loan Date]],$Q$5:$Q$152,$R$5:$R$152)</f>
        <v>Friday</v>
      </c>
      <c r="L11247" t="str">
        <f>_xlfn.XLOOKUP(Table6[[#This Row],[Loan Date]],$Q$5:$Q$152,$S$5:$S$152)</f>
        <v>Week 10</v>
      </c>
    </row>
    <row r="11248" spans="1:12" x14ac:dyDescent="0.2">
      <c r="A11248" s="1">
        <v>45002</v>
      </c>
      <c r="B11248" t="s">
        <v>7</v>
      </c>
      <c r="C11248" s="1">
        <v>45002</v>
      </c>
      <c r="D11248" t="s">
        <v>55</v>
      </c>
      <c r="E11248" t="s">
        <v>37</v>
      </c>
      <c r="F11248" t="s">
        <v>37</v>
      </c>
      <c r="G11248" t="s">
        <v>20</v>
      </c>
      <c r="H11248" t="s">
        <v>0</v>
      </c>
      <c r="I11248">
        <f>MONTH(Table6[[#This Row],[Loan Date]])</f>
        <v>3</v>
      </c>
      <c r="J11248" t="str">
        <f>_xlfn.XLOOKUP(Table6[[#This Row],[Numeric Month]],$N$5:$N$11,$O$5:$O$11)</f>
        <v>Mar</v>
      </c>
      <c r="K11248" t="str">
        <f>_xlfn.XLOOKUP(Table6[[#This Row],[Loan Date]],$Q$5:$Q$152,$R$5:$R$152)</f>
        <v>Friday</v>
      </c>
      <c r="L11248" t="str">
        <f>_xlfn.XLOOKUP(Table6[[#This Row],[Loan Date]],$Q$5:$Q$152,$S$5:$S$152)</f>
        <v>Week 10</v>
      </c>
    </row>
    <row r="11249" spans="1:12" x14ac:dyDescent="0.2">
      <c r="A11249" s="1">
        <v>45002</v>
      </c>
      <c r="B11249" t="s">
        <v>107</v>
      </c>
      <c r="C11249" s="1">
        <v>45009</v>
      </c>
      <c r="D11249" t="s">
        <v>375</v>
      </c>
      <c r="E11249" t="s">
        <v>52</v>
      </c>
      <c r="F11249" t="s">
        <v>51</v>
      </c>
      <c r="G11249" t="s">
        <v>1</v>
      </c>
      <c r="H11249" t="s">
        <v>0</v>
      </c>
      <c r="I11249">
        <f>MONTH(Table6[[#This Row],[Loan Date]])</f>
        <v>3</v>
      </c>
      <c r="J11249" t="str">
        <f>_xlfn.XLOOKUP(Table6[[#This Row],[Numeric Month]],$N$5:$N$11,$O$5:$O$11)</f>
        <v>Mar</v>
      </c>
      <c r="K11249" t="str">
        <f>_xlfn.XLOOKUP(Table6[[#This Row],[Loan Date]],$Q$5:$Q$152,$R$5:$R$152)</f>
        <v>Friday</v>
      </c>
      <c r="L11249" t="str">
        <f>_xlfn.XLOOKUP(Table6[[#This Row],[Loan Date]],$Q$5:$Q$152,$S$5:$S$152)</f>
        <v>Week 10</v>
      </c>
    </row>
    <row r="11250" spans="1:12" x14ac:dyDescent="0.2">
      <c r="A11250" s="1">
        <v>45002</v>
      </c>
      <c r="B11250" t="s">
        <v>7</v>
      </c>
      <c r="C11250" s="1">
        <v>45009</v>
      </c>
      <c r="D11250" t="s">
        <v>374</v>
      </c>
      <c r="E11250" t="s">
        <v>9</v>
      </c>
      <c r="F11250" t="s">
        <v>8</v>
      </c>
      <c r="G11250" t="s">
        <v>1</v>
      </c>
      <c r="H11250" t="s">
        <v>0</v>
      </c>
      <c r="I11250">
        <f>MONTH(Table6[[#This Row],[Loan Date]])</f>
        <v>3</v>
      </c>
      <c r="J11250" t="str">
        <f>_xlfn.XLOOKUP(Table6[[#This Row],[Numeric Month]],$N$5:$N$11,$O$5:$O$11)</f>
        <v>Mar</v>
      </c>
      <c r="K11250" t="str">
        <f>_xlfn.XLOOKUP(Table6[[#This Row],[Loan Date]],$Q$5:$Q$152,$R$5:$R$152)</f>
        <v>Friday</v>
      </c>
      <c r="L11250" t="str">
        <f>_xlfn.XLOOKUP(Table6[[#This Row],[Loan Date]],$Q$5:$Q$152,$S$5:$S$152)</f>
        <v>Week 10</v>
      </c>
    </row>
    <row r="11251" spans="1:12" x14ac:dyDescent="0.2">
      <c r="A11251" s="1">
        <v>45002</v>
      </c>
      <c r="B11251" t="s">
        <v>107</v>
      </c>
      <c r="C11251" s="1">
        <v>45009</v>
      </c>
      <c r="D11251" t="s">
        <v>373</v>
      </c>
      <c r="E11251" t="s">
        <v>15</v>
      </c>
      <c r="F11251" t="s">
        <v>14</v>
      </c>
      <c r="G11251" t="s">
        <v>1</v>
      </c>
      <c r="H11251" t="s">
        <v>0</v>
      </c>
      <c r="I11251">
        <f>MONTH(Table6[[#This Row],[Loan Date]])</f>
        <v>3</v>
      </c>
      <c r="J11251" t="str">
        <f>_xlfn.XLOOKUP(Table6[[#This Row],[Numeric Month]],$N$5:$N$11,$O$5:$O$11)</f>
        <v>Mar</v>
      </c>
      <c r="K11251" t="str">
        <f>_xlfn.XLOOKUP(Table6[[#This Row],[Loan Date]],$Q$5:$Q$152,$R$5:$R$152)</f>
        <v>Friday</v>
      </c>
      <c r="L11251" t="str">
        <f>_xlfn.XLOOKUP(Table6[[#This Row],[Loan Date]],$Q$5:$Q$152,$S$5:$S$152)</f>
        <v>Week 10</v>
      </c>
    </row>
    <row r="11252" spans="1:12" x14ac:dyDescent="0.2">
      <c r="A11252" s="1">
        <v>45002</v>
      </c>
      <c r="B11252" t="s">
        <v>7</v>
      </c>
      <c r="C11252" s="1">
        <v>45002</v>
      </c>
      <c r="D11252" t="s">
        <v>57</v>
      </c>
      <c r="E11252" t="s">
        <v>37</v>
      </c>
      <c r="F11252" t="s">
        <v>37</v>
      </c>
      <c r="G11252" t="s">
        <v>20</v>
      </c>
      <c r="H11252" t="s">
        <v>0</v>
      </c>
      <c r="I11252">
        <f>MONTH(Table6[[#This Row],[Loan Date]])</f>
        <v>3</v>
      </c>
      <c r="J11252" t="str">
        <f>_xlfn.XLOOKUP(Table6[[#This Row],[Numeric Month]],$N$5:$N$11,$O$5:$O$11)</f>
        <v>Mar</v>
      </c>
      <c r="K11252" t="str">
        <f>_xlfn.XLOOKUP(Table6[[#This Row],[Loan Date]],$Q$5:$Q$152,$R$5:$R$152)</f>
        <v>Friday</v>
      </c>
      <c r="L11252" t="str">
        <f>_xlfn.XLOOKUP(Table6[[#This Row],[Loan Date]],$Q$5:$Q$152,$S$5:$S$152)</f>
        <v>Week 10</v>
      </c>
    </row>
    <row r="11253" spans="1:12" x14ac:dyDescent="0.2">
      <c r="A11253" s="1">
        <v>45002</v>
      </c>
      <c r="B11253" t="s">
        <v>7</v>
      </c>
      <c r="C11253" s="1">
        <v>45002</v>
      </c>
      <c r="D11253" t="s">
        <v>145</v>
      </c>
      <c r="E11253" t="s">
        <v>12</v>
      </c>
      <c r="F11253" t="s">
        <v>12</v>
      </c>
      <c r="G11253" t="s">
        <v>11</v>
      </c>
      <c r="H11253" t="s">
        <v>0</v>
      </c>
      <c r="I11253">
        <f>MONTH(Table6[[#This Row],[Loan Date]])</f>
        <v>3</v>
      </c>
      <c r="J11253" t="str">
        <f>_xlfn.XLOOKUP(Table6[[#This Row],[Numeric Month]],$N$5:$N$11,$O$5:$O$11)</f>
        <v>Mar</v>
      </c>
      <c r="K11253" t="str">
        <f>_xlfn.XLOOKUP(Table6[[#This Row],[Loan Date]],$Q$5:$Q$152,$R$5:$R$152)</f>
        <v>Friday</v>
      </c>
      <c r="L11253" t="str">
        <f>_xlfn.XLOOKUP(Table6[[#This Row],[Loan Date]],$Q$5:$Q$152,$S$5:$S$152)</f>
        <v>Week 10</v>
      </c>
    </row>
    <row r="11254" spans="1:12" x14ac:dyDescent="0.2">
      <c r="A11254" s="1">
        <v>45002</v>
      </c>
      <c r="B11254" t="s">
        <v>7</v>
      </c>
      <c r="C11254" s="1">
        <v>45009</v>
      </c>
      <c r="D11254" t="s">
        <v>335</v>
      </c>
      <c r="E11254" t="s">
        <v>15</v>
      </c>
      <c r="F11254" t="s">
        <v>14</v>
      </c>
      <c r="G11254" t="s">
        <v>1</v>
      </c>
      <c r="H11254" t="s">
        <v>0</v>
      </c>
      <c r="I11254">
        <f>MONTH(Table6[[#This Row],[Loan Date]])</f>
        <v>3</v>
      </c>
      <c r="J11254" t="str">
        <f>_xlfn.XLOOKUP(Table6[[#This Row],[Numeric Month]],$N$5:$N$11,$O$5:$O$11)</f>
        <v>Mar</v>
      </c>
      <c r="K11254" t="str">
        <f>_xlfn.XLOOKUP(Table6[[#This Row],[Loan Date]],$Q$5:$Q$152,$R$5:$R$152)</f>
        <v>Friday</v>
      </c>
      <c r="L11254" t="str">
        <f>_xlfn.XLOOKUP(Table6[[#This Row],[Loan Date]],$Q$5:$Q$152,$S$5:$S$152)</f>
        <v>Week 10</v>
      </c>
    </row>
    <row r="11255" spans="1:12" x14ac:dyDescent="0.2">
      <c r="A11255" s="1">
        <v>45002</v>
      </c>
      <c r="B11255" t="s">
        <v>5</v>
      </c>
      <c r="C11255" s="1">
        <v>45002</v>
      </c>
      <c r="D11255" t="s">
        <v>372</v>
      </c>
      <c r="E11255" t="s">
        <v>49</v>
      </c>
      <c r="F11255" t="s">
        <v>49</v>
      </c>
      <c r="G11255" t="s">
        <v>20</v>
      </c>
      <c r="H11255" t="s">
        <v>0</v>
      </c>
      <c r="I11255">
        <f>MONTH(Table6[[#This Row],[Loan Date]])</f>
        <v>3</v>
      </c>
      <c r="J11255" t="str">
        <f>_xlfn.XLOOKUP(Table6[[#This Row],[Numeric Month]],$N$5:$N$11,$O$5:$O$11)</f>
        <v>Mar</v>
      </c>
      <c r="K11255" t="str">
        <f>_xlfn.XLOOKUP(Table6[[#This Row],[Loan Date]],$Q$5:$Q$152,$R$5:$R$152)</f>
        <v>Friday</v>
      </c>
      <c r="L11255" t="str">
        <f>_xlfn.XLOOKUP(Table6[[#This Row],[Loan Date]],$Q$5:$Q$152,$S$5:$S$152)</f>
        <v>Week 10</v>
      </c>
    </row>
    <row r="11256" spans="1:12" x14ac:dyDescent="0.2">
      <c r="A11256" s="1">
        <v>45002</v>
      </c>
      <c r="B11256" t="s">
        <v>7</v>
      </c>
      <c r="C11256" s="1">
        <v>45009</v>
      </c>
      <c r="D11256" t="s">
        <v>371</v>
      </c>
      <c r="E11256" t="s">
        <v>15</v>
      </c>
      <c r="F11256" t="s">
        <v>14</v>
      </c>
      <c r="G11256" t="s">
        <v>1</v>
      </c>
      <c r="H11256" t="s">
        <v>0</v>
      </c>
      <c r="I11256">
        <f>MONTH(Table6[[#This Row],[Loan Date]])</f>
        <v>3</v>
      </c>
      <c r="J11256" t="str">
        <f>_xlfn.XLOOKUP(Table6[[#This Row],[Numeric Month]],$N$5:$N$11,$O$5:$O$11)</f>
        <v>Mar</v>
      </c>
      <c r="K11256" t="str">
        <f>_xlfn.XLOOKUP(Table6[[#This Row],[Loan Date]],$Q$5:$Q$152,$R$5:$R$152)</f>
        <v>Friday</v>
      </c>
      <c r="L11256" t="str">
        <f>_xlfn.XLOOKUP(Table6[[#This Row],[Loan Date]],$Q$5:$Q$152,$S$5:$S$152)</f>
        <v>Week 10</v>
      </c>
    </row>
    <row r="11257" spans="1:12" x14ac:dyDescent="0.2">
      <c r="A11257" s="1">
        <v>45002</v>
      </c>
      <c r="B11257" t="s">
        <v>7</v>
      </c>
      <c r="C11257" s="1">
        <v>45009</v>
      </c>
      <c r="D11257" t="s">
        <v>370</v>
      </c>
      <c r="E11257" t="s">
        <v>52</v>
      </c>
      <c r="F11257" t="s">
        <v>51</v>
      </c>
      <c r="G11257" t="s">
        <v>1</v>
      </c>
      <c r="H11257" t="s">
        <v>0</v>
      </c>
      <c r="I11257">
        <f>MONTH(Table6[[#This Row],[Loan Date]])</f>
        <v>3</v>
      </c>
      <c r="J11257" t="str">
        <f>_xlfn.XLOOKUP(Table6[[#This Row],[Numeric Month]],$N$5:$N$11,$O$5:$O$11)</f>
        <v>Mar</v>
      </c>
      <c r="K11257" t="str">
        <f>_xlfn.XLOOKUP(Table6[[#This Row],[Loan Date]],$Q$5:$Q$152,$R$5:$R$152)</f>
        <v>Friday</v>
      </c>
      <c r="L11257" t="str">
        <f>_xlfn.XLOOKUP(Table6[[#This Row],[Loan Date]],$Q$5:$Q$152,$S$5:$S$152)</f>
        <v>Week 10</v>
      </c>
    </row>
    <row r="11258" spans="1:12" x14ac:dyDescent="0.2">
      <c r="A11258" s="1">
        <v>45002</v>
      </c>
      <c r="B11258" t="s">
        <v>5</v>
      </c>
      <c r="C11258" s="1">
        <v>45009</v>
      </c>
      <c r="D11258" t="s">
        <v>369</v>
      </c>
      <c r="E11258" t="s">
        <v>52</v>
      </c>
      <c r="F11258" t="s">
        <v>51</v>
      </c>
      <c r="G11258" t="s">
        <v>1</v>
      </c>
      <c r="H11258" t="s">
        <v>0</v>
      </c>
      <c r="I11258">
        <f>MONTH(Table6[[#This Row],[Loan Date]])</f>
        <v>3</v>
      </c>
      <c r="J11258" t="str">
        <f>_xlfn.XLOOKUP(Table6[[#This Row],[Numeric Month]],$N$5:$N$11,$O$5:$O$11)</f>
        <v>Mar</v>
      </c>
      <c r="K11258" t="str">
        <f>_xlfn.XLOOKUP(Table6[[#This Row],[Loan Date]],$Q$5:$Q$152,$R$5:$R$152)</f>
        <v>Friday</v>
      </c>
      <c r="L11258" t="str">
        <f>_xlfn.XLOOKUP(Table6[[#This Row],[Loan Date]],$Q$5:$Q$152,$S$5:$S$152)</f>
        <v>Week 10</v>
      </c>
    </row>
    <row r="11259" spans="1:12" x14ac:dyDescent="0.2">
      <c r="A11259" s="1">
        <v>45002</v>
      </c>
      <c r="B11259" t="s">
        <v>7</v>
      </c>
      <c r="C11259" s="1">
        <v>45002</v>
      </c>
      <c r="D11259" t="s">
        <v>267</v>
      </c>
      <c r="E11259" t="s">
        <v>37</v>
      </c>
      <c r="F11259" t="s">
        <v>37</v>
      </c>
      <c r="G11259" t="s">
        <v>20</v>
      </c>
      <c r="H11259" t="s">
        <v>0</v>
      </c>
      <c r="I11259">
        <f>MONTH(Table6[[#This Row],[Loan Date]])</f>
        <v>3</v>
      </c>
      <c r="J11259" t="str">
        <f>_xlfn.XLOOKUP(Table6[[#This Row],[Numeric Month]],$N$5:$N$11,$O$5:$O$11)</f>
        <v>Mar</v>
      </c>
      <c r="K11259" t="str">
        <f>_xlfn.XLOOKUP(Table6[[#This Row],[Loan Date]],$Q$5:$Q$152,$R$5:$R$152)</f>
        <v>Friday</v>
      </c>
      <c r="L11259" t="str">
        <f>_xlfn.XLOOKUP(Table6[[#This Row],[Loan Date]],$Q$5:$Q$152,$S$5:$S$152)</f>
        <v>Week 10</v>
      </c>
    </row>
    <row r="11260" spans="1:12" x14ac:dyDescent="0.2">
      <c r="A11260" s="1">
        <v>45002</v>
      </c>
      <c r="B11260" t="s">
        <v>7</v>
      </c>
      <c r="C11260" s="1">
        <v>45002</v>
      </c>
      <c r="D11260" t="s">
        <v>327</v>
      </c>
      <c r="E11260" t="s">
        <v>49</v>
      </c>
      <c r="F11260" t="s">
        <v>49</v>
      </c>
      <c r="G11260" t="s">
        <v>20</v>
      </c>
      <c r="H11260" t="s">
        <v>0</v>
      </c>
      <c r="I11260">
        <f>MONTH(Table6[[#This Row],[Loan Date]])</f>
        <v>3</v>
      </c>
      <c r="J11260" t="str">
        <f>_xlfn.XLOOKUP(Table6[[#This Row],[Numeric Month]],$N$5:$N$11,$O$5:$O$11)</f>
        <v>Mar</v>
      </c>
      <c r="K11260" t="str">
        <f>_xlfn.XLOOKUP(Table6[[#This Row],[Loan Date]],$Q$5:$Q$152,$R$5:$R$152)</f>
        <v>Friday</v>
      </c>
      <c r="L11260" t="str">
        <f>_xlfn.XLOOKUP(Table6[[#This Row],[Loan Date]],$Q$5:$Q$152,$S$5:$S$152)</f>
        <v>Week 10</v>
      </c>
    </row>
    <row r="11261" spans="1:12" x14ac:dyDescent="0.2">
      <c r="A11261" s="1">
        <v>45002</v>
      </c>
      <c r="B11261" t="s">
        <v>5</v>
      </c>
      <c r="C11261" s="1">
        <v>45002</v>
      </c>
      <c r="D11261" t="s">
        <v>27</v>
      </c>
      <c r="E11261" t="s">
        <v>21</v>
      </c>
      <c r="F11261" t="s">
        <v>21</v>
      </c>
      <c r="G11261" t="s">
        <v>20</v>
      </c>
      <c r="H11261" t="s">
        <v>0</v>
      </c>
      <c r="I11261">
        <f>MONTH(Table6[[#This Row],[Loan Date]])</f>
        <v>3</v>
      </c>
      <c r="J11261" t="str">
        <f>_xlfn.XLOOKUP(Table6[[#This Row],[Numeric Month]],$N$5:$N$11,$O$5:$O$11)</f>
        <v>Mar</v>
      </c>
      <c r="K11261" t="str">
        <f>_xlfn.XLOOKUP(Table6[[#This Row],[Loan Date]],$Q$5:$Q$152,$R$5:$R$152)</f>
        <v>Friday</v>
      </c>
      <c r="L11261" t="str">
        <f>_xlfn.XLOOKUP(Table6[[#This Row],[Loan Date]],$Q$5:$Q$152,$S$5:$S$152)</f>
        <v>Week 10</v>
      </c>
    </row>
    <row r="11262" spans="1:12" x14ac:dyDescent="0.2">
      <c r="A11262" s="1">
        <v>45002</v>
      </c>
      <c r="B11262" t="s">
        <v>5</v>
      </c>
      <c r="C11262" s="1">
        <v>45002</v>
      </c>
      <c r="D11262" t="s">
        <v>29</v>
      </c>
      <c r="E11262" t="s">
        <v>23</v>
      </c>
      <c r="F11262" t="s">
        <v>23</v>
      </c>
      <c r="G11262" t="s">
        <v>20</v>
      </c>
      <c r="H11262" t="s">
        <v>0</v>
      </c>
      <c r="I11262">
        <f>MONTH(Table6[[#This Row],[Loan Date]])</f>
        <v>3</v>
      </c>
      <c r="J11262" t="str">
        <f>_xlfn.XLOOKUP(Table6[[#This Row],[Numeric Month]],$N$5:$N$11,$O$5:$O$11)</f>
        <v>Mar</v>
      </c>
      <c r="K11262" t="str">
        <f>_xlfn.XLOOKUP(Table6[[#This Row],[Loan Date]],$Q$5:$Q$152,$R$5:$R$152)</f>
        <v>Friday</v>
      </c>
      <c r="L11262" t="str">
        <f>_xlfn.XLOOKUP(Table6[[#This Row],[Loan Date]],$Q$5:$Q$152,$S$5:$S$152)</f>
        <v>Week 10</v>
      </c>
    </row>
    <row r="11263" spans="1:12" x14ac:dyDescent="0.2">
      <c r="A11263" s="1">
        <v>45002</v>
      </c>
      <c r="B11263" t="s">
        <v>7</v>
      </c>
      <c r="C11263" s="1">
        <v>45002</v>
      </c>
      <c r="D11263" t="s">
        <v>178</v>
      </c>
      <c r="E11263" t="s">
        <v>168</v>
      </c>
      <c r="F11263" t="s">
        <v>168</v>
      </c>
      <c r="G11263" t="s">
        <v>20</v>
      </c>
      <c r="H11263" t="s">
        <v>0</v>
      </c>
      <c r="I11263">
        <f>MONTH(Table6[[#This Row],[Loan Date]])</f>
        <v>3</v>
      </c>
      <c r="J11263" t="str">
        <f>_xlfn.XLOOKUP(Table6[[#This Row],[Numeric Month]],$N$5:$N$11,$O$5:$O$11)</f>
        <v>Mar</v>
      </c>
      <c r="K11263" t="str">
        <f>_xlfn.XLOOKUP(Table6[[#This Row],[Loan Date]],$Q$5:$Q$152,$R$5:$R$152)</f>
        <v>Friday</v>
      </c>
      <c r="L11263" t="str">
        <f>_xlfn.XLOOKUP(Table6[[#This Row],[Loan Date]],$Q$5:$Q$152,$S$5:$S$152)</f>
        <v>Week 10</v>
      </c>
    </row>
    <row r="11264" spans="1:12" x14ac:dyDescent="0.2">
      <c r="A11264" s="1">
        <v>45002</v>
      </c>
      <c r="B11264" t="s">
        <v>7</v>
      </c>
      <c r="C11264" s="1">
        <v>45009</v>
      </c>
      <c r="D11264" t="s">
        <v>368</v>
      </c>
      <c r="E11264" t="s">
        <v>15</v>
      </c>
      <c r="F11264" t="s">
        <v>14</v>
      </c>
      <c r="G11264" t="s">
        <v>1</v>
      </c>
      <c r="H11264" t="s">
        <v>0</v>
      </c>
      <c r="I11264">
        <f>MONTH(Table6[[#This Row],[Loan Date]])</f>
        <v>3</v>
      </c>
      <c r="J11264" t="str">
        <f>_xlfn.XLOOKUP(Table6[[#This Row],[Numeric Month]],$N$5:$N$11,$O$5:$O$11)</f>
        <v>Mar</v>
      </c>
      <c r="K11264" t="str">
        <f>_xlfn.XLOOKUP(Table6[[#This Row],[Loan Date]],$Q$5:$Q$152,$R$5:$R$152)</f>
        <v>Friday</v>
      </c>
      <c r="L11264" t="str">
        <f>_xlfn.XLOOKUP(Table6[[#This Row],[Loan Date]],$Q$5:$Q$152,$S$5:$S$152)</f>
        <v>Week 10</v>
      </c>
    </row>
    <row r="11265" spans="1:12" x14ac:dyDescent="0.2">
      <c r="A11265" s="1">
        <v>45002</v>
      </c>
      <c r="B11265" t="s">
        <v>7</v>
      </c>
      <c r="C11265" s="1">
        <v>45009</v>
      </c>
      <c r="D11265" t="s">
        <v>367</v>
      </c>
      <c r="E11265" t="s">
        <v>15</v>
      </c>
      <c r="F11265" t="s">
        <v>14</v>
      </c>
      <c r="G11265" t="s">
        <v>1</v>
      </c>
      <c r="H11265" t="s">
        <v>0</v>
      </c>
      <c r="I11265">
        <f>MONTH(Table6[[#This Row],[Loan Date]])</f>
        <v>3</v>
      </c>
      <c r="J11265" t="str">
        <f>_xlfn.XLOOKUP(Table6[[#This Row],[Numeric Month]],$N$5:$N$11,$O$5:$O$11)</f>
        <v>Mar</v>
      </c>
      <c r="K11265" t="str">
        <f>_xlfn.XLOOKUP(Table6[[#This Row],[Loan Date]],$Q$5:$Q$152,$R$5:$R$152)</f>
        <v>Friday</v>
      </c>
      <c r="L11265" t="str">
        <f>_xlfn.XLOOKUP(Table6[[#This Row],[Loan Date]],$Q$5:$Q$152,$S$5:$S$152)</f>
        <v>Week 10</v>
      </c>
    </row>
    <row r="11266" spans="1:12" x14ac:dyDescent="0.2">
      <c r="A11266" s="1">
        <v>45002</v>
      </c>
      <c r="B11266" t="s">
        <v>7</v>
      </c>
      <c r="C11266" s="1">
        <v>45002</v>
      </c>
      <c r="D11266" t="s">
        <v>192</v>
      </c>
      <c r="E11266" t="s">
        <v>49</v>
      </c>
      <c r="F11266" t="s">
        <v>49</v>
      </c>
      <c r="G11266" t="s">
        <v>20</v>
      </c>
      <c r="H11266" t="s">
        <v>0</v>
      </c>
      <c r="I11266">
        <f>MONTH(Table6[[#This Row],[Loan Date]])</f>
        <v>3</v>
      </c>
      <c r="J11266" t="str">
        <f>_xlfn.XLOOKUP(Table6[[#This Row],[Numeric Month]],$N$5:$N$11,$O$5:$O$11)</f>
        <v>Mar</v>
      </c>
      <c r="K11266" t="str">
        <f>_xlfn.XLOOKUP(Table6[[#This Row],[Loan Date]],$Q$5:$Q$152,$R$5:$R$152)</f>
        <v>Friday</v>
      </c>
      <c r="L11266" t="str">
        <f>_xlfn.XLOOKUP(Table6[[#This Row],[Loan Date]],$Q$5:$Q$152,$S$5:$S$152)</f>
        <v>Week 10</v>
      </c>
    </row>
    <row r="11267" spans="1:12" x14ac:dyDescent="0.2">
      <c r="A11267" s="1">
        <v>45002</v>
      </c>
      <c r="B11267" t="s">
        <v>7</v>
      </c>
      <c r="C11267" s="1">
        <v>45002</v>
      </c>
      <c r="D11267" t="s">
        <v>251</v>
      </c>
      <c r="E11267" t="s">
        <v>21</v>
      </c>
      <c r="F11267" t="s">
        <v>21</v>
      </c>
      <c r="G11267" t="s">
        <v>20</v>
      </c>
      <c r="H11267" t="s">
        <v>0</v>
      </c>
      <c r="I11267">
        <f>MONTH(Table6[[#This Row],[Loan Date]])</f>
        <v>3</v>
      </c>
      <c r="J11267" t="str">
        <f>_xlfn.XLOOKUP(Table6[[#This Row],[Numeric Month]],$N$5:$N$11,$O$5:$O$11)</f>
        <v>Mar</v>
      </c>
      <c r="K11267" t="str">
        <f>_xlfn.XLOOKUP(Table6[[#This Row],[Loan Date]],$Q$5:$Q$152,$R$5:$R$152)</f>
        <v>Friday</v>
      </c>
      <c r="L11267" t="str">
        <f>_xlfn.XLOOKUP(Table6[[#This Row],[Loan Date]],$Q$5:$Q$152,$S$5:$S$152)</f>
        <v>Week 10</v>
      </c>
    </row>
    <row r="11268" spans="1:12" x14ac:dyDescent="0.2">
      <c r="A11268" s="1">
        <v>45002</v>
      </c>
      <c r="B11268" t="s">
        <v>7</v>
      </c>
      <c r="C11268" s="1">
        <v>45002</v>
      </c>
      <c r="D11268" t="s">
        <v>171</v>
      </c>
      <c r="E11268" t="s">
        <v>23</v>
      </c>
      <c r="F11268" t="s">
        <v>23</v>
      </c>
      <c r="G11268" t="s">
        <v>20</v>
      </c>
      <c r="H11268" t="s">
        <v>0</v>
      </c>
      <c r="I11268">
        <f>MONTH(Table6[[#This Row],[Loan Date]])</f>
        <v>3</v>
      </c>
      <c r="J11268" t="str">
        <f>_xlfn.XLOOKUP(Table6[[#This Row],[Numeric Month]],$N$5:$N$11,$O$5:$O$11)</f>
        <v>Mar</v>
      </c>
      <c r="K11268" t="str">
        <f>_xlfn.XLOOKUP(Table6[[#This Row],[Loan Date]],$Q$5:$Q$152,$R$5:$R$152)</f>
        <v>Friday</v>
      </c>
      <c r="L11268" t="str">
        <f>_xlfn.XLOOKUP(Table6[[#This Row],[Loan Date]],$Q$5:$Q$152,$S$5:$S$152)</f>
        <v>Week 10</v>
      </c>
    </row>
    <row r="11269" spans="1:12" x14ac:dyDescent="0.2">
      <c r="A11269" s="1">
        <v>45002</v>
      </c>
      <c r="B11269" t="s">
        <v>5</v>
      </c>
      <c r="C11269" s="1">
        <v>45009</v>
      </c>
      <c r="D11269" t="s">
        <v>108</v>
      </c>
      <c r="E11269" t="s">
        <v>52</v>
      </c>
      <c r="F11269" t="s">
        <v>51</v>
      </c>
      <c r="G11269" t="s">
        <v>1</v>
      </c>
      <c r="H11269" t="s">
        <v>0</v>
      </c>
      <c r="I11269">
        <f>MONTH(Table6[[#This Row],[Loan Date]])</f>
        <v>3</v>
      </c>
      <c r="J11269" t="str">
        <f>_xlfn.XLOOKUP(Table6[[#This Row],[Numeric Month]],$N$5:$N$11,$O$5:$O$11)</f>
        <v>Mar</v>
      </c>
      <c r="K11269" t="str">
        <f>_xlfn.XLOOKUP(Table6[[#This Row],[Loan Date]],$Q$5:$Q$152,$R$5:$R$152)</f>
        <v>Friday</v>
      </c>
      <c r="L11269" t="str">
        <f>_xlfn.XLOOKUP(Table6[[#This Row],[Loan Date]],$Q$5:$Q$152,$S$5:$S$152)</f>
        <v>Week 10</v>
      </c>
    </row>
    <row r="11270" spans="1:12" x14ac:dyDescent="0.2">
      <c r="A11270" s="1">
        <v>45002</v>
      </c>
      <c r="B11270" t="s">
        <v>5</v>
      </c>
      <c r="C11270" s="1">
        <v>45009</v>
      </c>
      <c r="D11270" t="s">
        <v>298</v>
      </c>
      <c r="E11270" t="s">
        <v>52</v>
      </c>
      <c r="F11270" t="s">
        <v>51</v>
      </c>
      <c r="G11270" t="s">
        <v>1</v>
      </c>
      <c r="H11270" t="s">
        <v>0</v>
      </c>
      <c r="I11270">
        <f>MONTH(Table6[[#This Row],[Loan Date]])</f>
        <v>3</v>
      </c>
      <c r="J11270" t="str">
        <f>_xlfn.XLOOKUP(Table6[[#This Row],[Numeric Month]],$N$5:$N$11,$O$5:$O$11)</f>
        <v>Mar</v>
      </c>
      <c r="K11270" t="str">
        <f>_xlfn.XLOOKUP(Table6[[#This Row],[Loan Date]],$Q$5:$Q$152,$R$5:$R$152)</f>
        <v>Friday</v>
      </c>
      <c r="L11270" t="str">
        <f>_xlfn.XLOOKUP(Table6[[#This Row],[Loan Date]],$Q$5:$Q$152,$S$5:$S$152)</f>
        <v>Week 10</v>
      </c>
    </row>
    <row r="11271" spans="1:12" x14ac:dyDescent="0.2">
      <c r="A11271" s="1">
        <v>45002</v>
      </c>
      <c r="B11271" t="s">
        <v>7</v>
      </c>
      <c r="C11271" s="1">
        <v>45002</v>
      </c>
      <c r="D11271" t="s">
        <v>57</v>
      </c>
      <c r="E11271" t="s">
        <v>37</v>
      </c>
      <c r="F11271" t="s">
        <v>37</v>
      </c>
      <c r="G11271" t="s">
        <v>20</v>
      </c>
      <c r="H11271" t="s">
        <v>0</v>
      </c>
      <c r="I11271">
        <f>MONTH(Table6[[#This Row],[Loan Date]])</f>
        <v>3</v>
      </c>
      <c r="J11271" t="str">
        <f>_xlfn.XLOOKUP(Table6[[#This Row],[Numeric Month]],$N$5:$N$11,$O$5:$O$11)</f>
        <v>Mar</v>
      </c>
      <c r="K11271" t="str">
        <f>_xlfn.XLOOKUP(Table6[[#This Row],[Loan Date]],$Q$5:$Q$152,$R$5:$R$152)</f>
        <v>Friday</v>
      </c>
      <c r="L11271" t="str">
        <f>_xlfn.XLOOKUP(Table6[[#This Row],[Loan Date]],$Q$5:$Q$152,$S$5:$S$152)</f>
        <v>Week 10</v>
      </c>
    </row>
    <row r="11272" spans="1:12" x14ac:dyDescent="0.2">
      <c r="A11272" s="1">
        <v>45002</v>
      </c>
      <c r="B11272" t="s">
        <v>7</v>
      </c>
      <c r="C11272" s="1">
        <v>45009</v>
      </c>
      <c r="D11272" t="s">
        <v>282</v>
      </c>
      <c r="E11272" t="s">
        <v>52</v>
      </c>
      <c r="F11272" t="s">
        <v>51</v>
      </c>
      <c r="G11272" t="s">
        <v>1</v>
      </c>
      <c r="H11272" t="s">
        <v>0</v>
      </c>
      <c r="I11272">
        <f>MONTH(Table6[[#This Row],[Loan Date]])</f>
        <v>3</v>
      </c>
      <c r="J11272" t="str">
        <f>_xlfn.XLOOKUP(Table6[[#This Row],[Numeric Month]],$N$5:$N$11,$O$5:$O$11)</f>
        <v>Mar</v>
      </c>
      <c r="K11272" t="str">
        <f>_xlfn.XLOOKUP(Table6[[#This Row],[Loan Date]],$Q$5:$Q$152,$R$5:$R$152)</f>
        <v>Friday</v>
      </c>
      <c r="L11272" t="str">
        <f>_xlfn.XLOOKUP(Table6[[#This Row],[Loan Date]],$Q$5:$Q$152,$S$5:$S$152)</f>
        <v>Week 10</v>
      </c>
    </row>
    <row r="11273" spans="1:12" x14ac:dyDescent="0.2">
      <c r="A11273" s="1">
        <v>45002</v>
      </c>
      <c r="B11273" t="s">
        <v>5</v>
      </c>
      <c r="C11273" s="1">
        <v>45016</v>
      </c>
      <c r="D11273" t="s">
        <v>366</v>
      </c>
      <c r="E11273" t="s">
        <v>15</v>
      </c>
      <c r="F11273" t="s">
        <v>14</v>
      </c>
      <c r="G11273" t="s">
        <v>1</v>
      </c>
      <c r="H11273" t="s">
        <v>0</v>
      </c>
      <c r="I11273">
        <f>MONTH(Table6[[#This Row],[Loan Date]])</f>
        <v>3</v>
      </c>
      <c r="J11273" t="str">
        <f>_xlfn.XLOOKUP(Table6[[#This Row],[Numeric Month]],$N$5:$N$11,$O$5:$O$11)</f>
        <v>Mar</v>
      </c>
      <c r="K11273" t="str">
        <f>_xlfn.XLOOKUP(Table6[[#This Row],[Loan Date]],$Q$5:$Q$152,$R$5:$R$152)</f>
        <v>Friday</v>
      </c>
      <c r="L11273" t="str">
        <f>_xlfn.XLOOKUP(Table6[[#This Row],[Loan Date]],$Q$5:$Q$152,$S$5:$S$152)</f>
        <v>Week 10</v>
      </c>
    </row>
    <row r="11274" spans="1:12" x14ac:dyDescent="0.2">
      <c r="A11274" s="1">
        <v>45002</v>
      </c>
      <c r="B11274" t="s">
        <v>5</v>
      </c>
      <c r="C11274" s="1">
        <v>45016</v>
      </c>
      <c r="D11274" t="s">
        <v>365</v>
      </c>
      <c r="E11274" t="s">
        <v>3</v>
      </c>
      <c r="F11274" t="s">
        <v>2</v>
      </c>
      <c r="G11274" t="s">
        <v>1</v>
      </c>
      <c r="H11274" t="s">
        <v>0</v>
      </c>
      <c r="I11274">
        <f>MONTH(Table6[[#This Row],[Loan Date]])</f>
        <v>3</v>
      </c>
      <c r="J11274" t="str">
        <f>_xlfn.XLOOKUP(Table6[[#This Row],[Numeric Month]],$N$5:$N$11,$O$5:$O$11)</f>
        <v>Mar</v>
      </c>
      <c r="K11274" t="str">
        <f>_xlfn.XLOOKUP(Table6[[#This Row],[Loan Date]],$Q$5:$Q$152,$R$5:$R$152)</f>
        <v>Friday</v>
      </c>
      <c r="L11274" t="str">
        <f>_xlfn.XLOOKUP(Table6[[#This Row],[Loan Date]],$Q$5:$Q$152,$S$5:$S$152)</f>
        <v>Week 10</v>
      </c>
    </row>
    <row r="11275" spans="1:12" x14ac:dyDescent="0.2">
      <c r="A11275" s="1">
        <v>45002</v>
      </c>
      <c r="B11275" t="s">
        <v>7</v>
      </c>
      <c r="C11275" s="1">
        <v>45009</v>
      </c>
      <c r="D11275" t="s">
        <v>105</v>
      </c>
      <c r="E11275" t="s">
        <v>52</v>
      </c>
      <c r="F11275" t="s">
        <v>51</v>
      </c>
      <c r="G11275" t="s">
        <v>1</v>
      </c>
      <c r="H11275" t="s">
        <v>0</v>
      </c>
      <c r="I11275">
        <f>MONTH(Table6[[#This Row],[Loan Date]])</f>
        <v>3</v>
      </c>
      <c r="J11275" t="str">
        <f>_xlfn.XLOOKUP(Table6[[#This Row],[Numeric Month]],$N$5:$N$11,$O$5:$O$11)</f>
        <v>Mar</v>
      </c>
      <c r="K11275" t="str">
        <f>_xlfn.XLOOKUP(Table6[[#This Row],[Loan Date]],$Q$5:$Q$152,$R$5:$R$152)</f>
        <v>Friday</v>
      </c>
      <c r="L11275" t="str">
        <f>_xlfn.XLOOKUP(Table6[[#This Row],[Loan Date]],$Q$5:$Q$152,$S$5:$S$152)</f>
        <v>Week 10</v>
      </c>
    </row>
    <row r="11276" spans="1:12" x14ac:dyDescent="0.2">
      <c r="A11276" s="1">
        <v>45002</v>
      </c>
      <c r="B11276" t="s">
        <v>7</v>
      </c>
      <c r="C11276" s="1">
        <v>45002</v>
      </c>
      <c r="D11276" t="s">
        <v>152</v>
      </c>
      <c r="E11276" t="s">
        <v>37</v>
      </c>
      <c r="F11276" t="s">
        <v>37</v>
      </c>
      <c r="G11276" t="s">
        <v>20</v>
      </c>
      <c r="H11276" t="s">
        <v>0</v>
      </c>
      <c r="I11276">
        <f>MONTH(Table6[[#This Row],[Loan Date]])</f>
        <v>3</v>
      </c>
      <c r="J11276" t="str">
        <f>_xlfn.XLOOKUP(Table6[[#This Row],[Numeric Month]],$N$5:$N$11,$O$5:$O$11)</f>
        <v>Mar</v>
      </c>
      <c r="K11276" t="str">
        <f>_xlfn.XLOOKUP(Table6[[#This Row],[Loan Date]],$Q$5:$Q$152,$R$5:$R$152)</f>
        <v>Friday</v>
      </c>
      <c r="L11276" t="str">
        <f>_xlfn.XLOOKUP(Table6[[#This Row],[Loan Date]],$Q$5:$Q$152,$S$5:$S$152)</f>
        <v>Week 10</v>
      </c>
    </row>
    <row r="11277" spans="1:12" x14ac:dyDescent="0.2">
      <c r="A11277" s="1">
        <v>45002</v>
      </c>
      <c r="B11277" t="s">
        <v>7</v>
      </c>
      <c r="C11277" s="1">
        <v>45009</v>
      </c>
      <c r="D11277" t="s">
        <v>364</v>
      </c>
      <c r="E11277" t="s">
        <v>52</v>
      </c>
      <c r="F11277" t="s">
        <v>51</v>
      </c>
      <c r="G11277" t="s">
        <v>1</v>
      </c>
      <c r="H11277" t="s">
        <v>0</v>
      </c>
      <c r="I11277">
        <f>MONTH(Table6[[#This Row],[Loan Date]])</f>
        <v>3</v>
      </c>
      <c r="J11277" t="str">
        <f>_xlfn.XLOOKUP(Table6[[#This Row],[Numeric Month]],$N$5:$N$11,$O$5:$O$11)</f>
        <v>Mar</v>
      </c>
      <c r="K11277" t="str">
        <f>_xlfn.XLOOKUP(Table6[[#This Row],[Loan Date]],$Q$5:$Q$152,$R$5:$R$152)</f>
        <v>Friday</v>
      </c>
      <c r="L11277" t="str">
        <f>_xlfn.XLOOKUP(Table6[[#This Row],[Loan Date]],$Q$5:$Q$152,$S$5:$S$152)</f>
        <v>Week 10</v>
      </c>
    </row>
    <row r="11278" spans="1:12" x14ac:dyDescent="0.2">
      <c r="A11278" s="1">
        <v>45002</v>
      </c>
      <c r="B11278" t="s">
        <v>7</v>
      </c>
      <c r="C11278" s="1">
        <v>45002</v>
      </c>
      <c r="D11278" t="s">
        <v>363</v>
      </c>
      <c r="E11278" t="s">
        <v>23</v>
      </c>
      <c r="F11278" t="s">
        <v>23</v>
      </c>
      <c r="G11278" t="s">
        <v>20</v>
      </c>
      <c r="H11278" t="s">
        <v>0</v>
      </c>
      <c r="I11278">
        <f>MONTH(Table6[[#This Row],[Loan Date]])</f>
        <v>3</v>
      </c>
      <c r="J11278" t="str">
        <f>_xlfn.XLOOKUP(Table6[[#This Row],[Numeric Month]],$N$5:$N$11,$O$5:$O$11)</f>
        <v>Mar</v>
      </c>
      <c r="K11278" t="str">
        <f>_xlfn.XLOOKUP(Table6[[#This Row],[Loan Date]],$Q$5:$Q$152,$R$5:$R$152)</f>
        <v>Friday</v>
      </c>
      <c r="L11278" t="str">
        <f>_xlfn.XLOOKUP(Table6[[#This Row],[Loan Date]],$Q$5:$Q$152,$S$5:$S$152)</f>
        <v>Week 10</v>
      </c>
    </row>
    <row r="11279" spans="1:12" x14ac:dyDescent="0.2">
      <c r="A11279" s="1">
        <v>45002</v>
      </c>
      <c r="B11279" t="s">
        <v>7</v>
      </c>
      <c r="C11279" s="1">
        <v>45009</v>
      </c>
      <c r="D11279" t="s">
        <v>308</v>
      </c>
      <c r="E11279" t="s">
        <v>52</v>
      </c>
      <c r="F11279" t="s">
        <v>51</v>
      </c>
      <c r="G11279" t="s">
        <v>1</v>
      </c>
      <c r="H11279" t="s">
        <v>0</v>
      </c>
      <c r="I11279">
        <f>MONTH(Table6[[#This Row],[Loan Date]])</f>
        <v>3</v>
      </c>
      <c r="J11279" t="str">
        <f>_xlfn.XLOOKUP(Table6[[#This Row],[Numeric Month]],$N$5:$N$11,$O$5:$O$11)</f>
        <v>Mar</v>
      </c>
      <c r="K11279" t="str">
        <f>_xlfn.XLOOKUP(Table6[[#This Row],[Loan Date]],$Q$5:$Q$152,$R$5:$R$152)</f>
        <v>Friday</v>
      </c>
      <c r="L11279" t="str">
        <f>_xlfn.XLOOKUP(Table6[[#This Row],[Loan Date]],$Q$5:$Q$152,$S$5:$S$152)</f>
        <v>Week 10</v>
      </c>
    </row>
    <row r="11280" spans="1:12" x14ac:dyDescent="0.2">
      <c r="A11280" s="1">
        <v>45002</v>
      </c>
      <c r="B11280" t="s">
        <v>7</v>
      </c>
      <c r="C11280" s="1">
        <v>45002</v>
      </c>
      <c r="D11280" t="s">
        <v>177</v>
      </c>
      <c r="E11280" t="s">
        <v>176</v>
      </c>
      <c r="F11280" t="s">
        <v>23</v>
      </c>
      <c r="G11280" t="s">
        <v>20</v>
      </c>
      <c r="H11280" t="s">
        <v>0</v>
      </c>
      <c r="I11280">
        <f>MONTH(Table6[[#This Row],[Loan Date]])</f>
        <v>3</v>
      </c>
      <c r="J11280" t="str">
        <f>_xlfn.XLOOKUP(Table6[[#This Row],[Numeric Month]],$N$5:$N$11,$O$5:$O$11)</f>
        <v>Mar</v>
      </c>
      <c r="K11280" t="str">
        <f>_xlfn.XLOOKUP(Table6[[#This Row],[Loan Date]],$Q$5:$Q$152,$R$5:$R$152)</f>
        <v>Friday</v>
      </c>
      <c r="L11280" t="str">
        <f>_xlfn.XLOOKUP(Table6[[#This Row],[Loan Date]],$Q$5:$Q$152,$S$5:$S$152)</f>
        <v>Week 10</v>
      </c>
    </row>
    <row r="11281" spans="1:12" x14ac:dyDescent="0.2">
      <c r="A11281" s="1">
        <v>45002</v>
      </c>
      <c r="B11281" t="s">
        <v>7</v>
      </c>
      <c r="C11281" s="1">
        <v>45002</v>
      </c>
      <c r="D11281" t="s">
        <v>175</v>
      </c>
      <c r="E11281" t="s">
        <v>21</v>
      </c>
      <c r="F11281" t="s">
        <v>21</v>
      </c>
      <c r="G11281" t="s">
        <v>20</v>
      </c>
      <c r="H11281" t="s">
        <v>0</v>
      </c>
      <c r="I11281">
        <f>MONTH(Table6[[#This Row],[Loan Date]])</f>
        <v>3</v>
      </c>
      <c r="J11281" t="str">
        <f>_xlfn.XLOOKUP(Table6[[#This Row],[Numeric Month]],$N$5:$N$11,$O$5:$O$11)</f>
        <v>Mar</v>
      </c>
      <c r="K11281" t="str">
        <f>_xlfn.XLOOKUP(Table6[[#This Row],[Loan Date]],$Q$5:$Q$152,$R$5:$R$152)</f>
        <v>Friday</v>
      </c>
      <c r="L11281" t="str">
        <f>_xlfn.XLOOKUP(Table6[[#This Row],[Loan Date]],$Q$5:$Q$152,$S$5:$S$152)</f>
        <v>Week 10</v>
      </c>
    </row>
    <row r="11282" spans="1:12" x14ac:dyDescent="0.2">
      <c r="A11282" s="1">
        <v>45002</v>
      </c>
      <c r="B11282" t="s">
        <v>7</v>
      </c>
      <c r="C11282" s="1">
        <v>45002</v>
      </c>
      <c r="D11282" t="s">
        <v>57</v>
      </c>
      <c r="E11282" t="s">
        <v>37</v>
      </c>
      <c r="F11282" t="s">
        <v>37</v>
      </c>
      <c r="G11282" t="s">
        <v>20</v>
      </c>
      <c r="H11282" t="s">
        <v>0</v>
      </c>
      <c r="I11282">
        <f>MONTH(Table6[[#This Row],[Loan Date]])</f>
        <v>3</v>
      </c>
      <c r="J11282" t="str">
        <f>_xlfn.XLOOKUP(Table6[[#This Row],[Numeric Month]],$N$5:$N$11,$O$5:$O$11)</f>
        <v>Mar</v>
      </c>
      <c r="K11282" t="str">
        <f>_xlfn.XLOOKUP(Table6[[#This Row],[Loan Date]],$Q$5:$Q$152,$R$5:$R$152)</f>
        <v>Friday</v>
      </c>
      <c r="L11282" t="str">
        <f>_xlfn.XLOOKUP(Table6[[#This Row],[Loan Date]],$Q$5:$Q$152,$S$5:$S$152)</f>
        <v>Week 10</v>
      </c>
    </row>
    <row r="11283" spans="1:12" x14ac:dyDescent="0.2">
      <c r="A11283" s="1">
        <v>45002</v>
      </c>
      <c r="B11283" t="s">
        <v>7</v>
      </c>
      <c r="C11283" s="1">
        <v>45002</v>
      </c>
      <c r="D11283" t="s">
        <v>201</v>
      </c>
      <c r="E11283" t="s">
        <v>65</v>
      </c>
      <c r="F11283" t="s">
        <v>65</v>
      </c>
      <c r="G11283" t="s">
        <v>20</v>
      </c>
      <c r="H11283" t="s">
        <v>0</v>
      </c>
      <c r="I11283">
        <f>MONTH(Table6[[#This Row],[Loan Date]])</f>
        <v>3</v>
      </c>
      <c r="J11283" t="str">
        <f>_xlfn.XLOOKUP(Table6[[#This Row],[Numeric Month]],$N$5:$N$11,$O$5:$O$11)</f>
        <v>Mar</v>
      </c>
      <c r="K11283" t="str">
        <f>_xlfn.XLOOKUP(Table6[[#This Row],[Loan Date]],$Q$5:$Q$152,$R$5:$R$152)</f>
        <v>Friday</v>
      </c>
      <c r="L11283" t="str">
        <f>_xlfn.XLOOKUP(Table6[[#This Row],[Loan Date]],$Q$5:$Q$152,$S$5:$S$152)</f>
        <v>Week 10</v>
      </c>
    </row>
    <row r="11284" spans="1:12" x14ac:dyDescent="0.2">
      <c r="A11284" s="1">
        <v>45002</v>
      </c>
      <c r="B11284" t="s">
        <v>7</v>
      </c>
      <c r="C11284" s="1">
        <v>45002</v>
      </c>
      <c r="D11284" t="s">
        <v>260</v>
      </c>
      <c r="E11284" t="s">
        <v>21</v>
      </c>
      <c r="F11284" t="s">
        <v>21</v>
      </c>
      <c r="G11284" t="s">
        <v>20</v>
      </c>
      <c r="H11284" t="s">
        <v>0</v>
      </c>
      <c r="I11284">
        <f>MONTH(Table6[[#This Row],[Loan Date]])</f>
        <v>3</v>
      </c>
      <c r="J11284" t="str">
        <f>_xlfn.XLOOKUP(Table6[[#This Row],[Numeric Month]],$N$5:$N$11,$O$5:$O$11)</f>
        <v>Mar</v>
      </c>
      <c r="K11284" t="str">
        <f>_xlfn.XLOOKUP(Table6[[#This Row],[Loan Date]],$Q$5:$Q$152,$R$5:$R$152)</f>
        <v>Friday</v>
      </c>
      <c r="L11284" t="str">
        <f>_xlfn.XLOOKUP(Table6[[#This Row],[Loan Date]],$Q$5:$Q$152,$S$5:$S$152)</f>
        <v>Week 10</v>
      </c>
    </row>
    <row r="11285" spans="1:12" x14ac:dyDescent="0.2">
      <c r="A11285" s="1">
        <v>45002</v>
      </c>
      <c r="B11285" t="s">
        <v>7</v>
      </c>
      <c r="C11285" s="1">
        <v>45002</v>
      </c>
      <c r="D11285" t="s">
        <v>77</v>
      </c>
      <c r="E11285" t="s">
        <v>23</v>
      </c>
      <c r="F11285" t="s">
        <v>23</v>
      </c>
      <c r="G11285" t="s">
        <v>20</v>
      </c>
      <c r="H11285" t="s">
        <v>0</v>
      </c>
      <c r="I11285">
        <f>MONTH(Table6[[#This Row],[Loan Date]])</f>
        <v>3</v>
      </c>
      <c r="J11285" t="str">
        <f>_xlfn.XLOOKUP(Table6[[#This Row],[Numeric Month]],$N$5:$N$11,$O$5:$O$11)</f>
        <v>Mar</v>
      </c>
      <c r="K11285" t="str">
        <f>_xlfn.XLOOKUP(Table6[[#This Row],[Loan Date]],$Q$5:$Q$152,$R$5:$R$152)</f>
        <v>Friday</v>
      </c>
      <c r="L11285" t="str">
        <f>_xlfn.XLOOKUP(Table6[[#This Row],[Loan Date]],$Q$5:$Q$152,$S$5:$S$152)</f>
        <v>Week 10</v>
      </c>
    </row>
    <row r="11286" spans="1:12" x14ac:dyDescent="0.2">
      <c r="A11286" s="1">
        <v>45002</v>
      </c>
      <c r="B11286" t="s">
        <v>5</v>
      </c>
      <c r="C11286" s="1">
        <v>45002</v>
      </c>
      <c r="D11286" t="s">
        <v>362</v>
      </c>
      <c r="E11286" t="s">
        <v>122</v>
      </c>
      <c r="F11286" t="s">
        <v>122</v>
      </c>
      <c r="G11286" t="s">
        <v>11</v>
      </c>
      <c r="H11286" t="s">
        <v>0</v>
      </c>
      <c r="I11286">
        <f>MONTH(Table6[[#This Row],[Loan Date]])</f>
        <v>3</v>
      </c>
      <c r="J11286" t="str">
        <f>_xlfn.XLOOKUP(Table6[[#This Row],[Numeric Month]],$N$5:$N$11,$O$5:$O$11)</f>
        <v>Mar</v>
      </c>
      <c r="K11286" t="str">
        <f>_xlfn.XLOOKUP(Table6[[#This Row],[Loan Date]],$Q$5:$Q$152,$R$5:$R$152)</f>
        <v>Friday</v>
      </c>
      <c r="L11286" t="str">
        <f>_xlfn.XLOOKUP(Table6[[#This Row],[Loan Date]],$Q$5:$Q$152,$S$5:$S$152)</f>
        <v>Week 10</v>
      </c>
    </row>
    <row r="11287" spans="1:12" x14ac:dyDescent="0.2">
      <c r="A11287" s="1">
        <v>45002</v>
      </c>
      <c r="B11287" t="s">
        <v>7</v>
      </c>
      <c r="C11287" s="1">
        <v>45009</v>
      </c>
      <c r="D11287" t="s">
        <v>73</v>
      </c>
      <c r="E11287" t="s">
        <v>9</v>
      </c>
      <c r="F11287" t="s">
        <v>8</v>
      </c>
      <c r="G11287" t="s">
        <v>1</v>
      </c>
      <c r="H11287" t="s">
        <v>0</v>
      </c>
      <c r="I11287">
        <f>MONTH(Table6[[#This Row],[Loan Date]])</f>
        <v>3</v>
      </c>
      <c r="J11287" t="str">
        <f>_xlfn.XLOOKUP(Table6[[#This Row],[Numeric Month]],$N$5:$N$11,$O$5:$O$11)</f>
        <v>Mar</v>
      </c>
      <c r="K11287" t="str">
        <f>_xlfn.XLOOKUP(Table6[[#This Row],[Loan Date]],$Q$5:$Q$152,$R$5:$R$152)</f>
        <v>Friday</v>
      </c>
      <c r="L11287" t="str">
        <f>_xlfn.XLOOKUP(Table6[[#This Row],[Loan Date]],$Q$5:$Q$152,$S$5:$S$152)</f>
        <v>Week 10</v>
      </c>
    </row>
    <row r="11288" spans="1:12" x14ac:dyDescent="0.2">
      <c r="A11288" s="1">
        <v>45002</v>
      </c>
      <c r="B11288" t="s">
        <v>7</v>
      </c>
      <c r="C11288" s="1">
        <v>45016</v>
      </c>
      <c r="D11288" t="s">
        <v>361</v>
      </c>
      <c r="E11288" t="s">
        <v>3</v>
      </c>
      <c r="F11288" t="s">
        <v>2</v>
      </c>
      <c r="G11288" t="s">
        <v>1</v>
      </c>
      <c r="H11288" t="s">
        <v>0</v>
      </c>
      <c r="I11288">
        <f>MONTH(Table6[[#This Row],[Loan Date]])</f>
        <v>3</v>
      </c>
      <c r="J11288" t="str">
        <f>_xlfn.XLOOKUP(Table6[[#This Row],[Numeric Month]],$N$5:$N$11,$O$5:$O$11)</f>
        <v>Mar</v>
      </c>
      <c r="K11288" t="str">
        <f>_xlfn.XLOOKUP(Table6[[#This Row],[Loan Date]],$Q$5:$Q$152,$R$5:$R$152)</f>
        <v>Friday</v>
      </c>
      <c r="L11288" t="str">
        <f>_xlfn.XLOOKUP(Table6[[#This Row],[Loan Date]],$Q$5:$Q$152,$S$5:$S$152)</f>
        <v>Week 10</v>
      </c>
    </row>
    <row r="11289" spans="1:12" x14ac:dyDescent="0.2">
      <c r="A11289" s="1">
        <v>45002</v>
      </c>
      <c r="B11289" t="s">
        <v>7</v>
      </c>
      <c r="C11289" s="1">
        <v>45002</v>
      </c>
      <c r="D11289" t="s">
        <v>152</v>
      </c>
      <c r="E11289" t="s">
        <v>37</v>
      </c>
      <c r="F11289" t="s">
        <v>37</v>
      </c>
      <c r="G11289" t="s">
        <v>20</v>
      </c>
      <c r="H11289" t="s">
        <v>0</v>
      </c>
      <c r="I11289">
        <f>MONTH(Table6[[#This Row],[Loan Date]])</f>
        <v>3</v>
      </c>
      <c r="J11289" t="str">
        <f>_xlfn.XLOOKUP(Table6[[#This Row],[Numeric Month]],$N$5:$N$11,$O$5:$O$11)</f>
        <v>Mar</v>
      </c>
      <c r="K11289" t="str">
        <f>_xlfn.XLOOKUP(Table6[[#This Row],[Loan Date]],$Q$5:$Q$152,$R$5:$R$152)</f>
        <v>Friday</v>
      </c>
      <c r="L11289" t="str">
        <f>_xlfn.XLOOKUP(Table6[[#This Row],[Loan Date]],$Q$5:$Q$152,$S$5:$S$152)</f>
        <v>Week 10</v>
      </c>
    </row>
    <row r="11290" spans="1:12" x14ac:dyDescent="0.2">
      <c r="A11290" s="1">
        <v>45002</v>
      </c>
      <c r="B11290" t="s">
        <v>7</v>
      </c>
      <c r="C11290" s="1">
        <v>45009</v>
      </c>
      <c r="D11290" t="s">
        <v>360</v>
      </c>
      <c r="E11290" t="s">
        <v>52</v>
      </c>
      <c r="F11290" t="s">
        <v>51</v>
      </c>
      <c r="G11290" t="s">
        <v>1</v>
      </c>
      <c r="H11290" t="s">
        <v>0</v>
      </c>
      <c r="I11290">
        <f>MONTH(Table6[[#This Row],[Loan Date]])</f>
        <v>3</v>
      </c>
      <c r="J11290" t="str">
        <f>_xlfn.XLOOKUP(Table6[[#This Row],[Numeric Month]],$N$5:$N$11,$O$5:$O$11)</f>
        <v>Mar</v>
      </c>
      <c r="K11290" t="str">
        <f>_xlfn.XLOOKUP(Table6[[#This Row],[Loan Date]],$Q$5:$Q$152,$R$5:$R$152)</f>
        <v>Friday</v>
      </c>
      <c r="L11290" t="str">
        <f>_xlfn.XLOOKUP(Table6[[#This Row],[Loan Date]],$Q$5:$Q$152,$S$5:$S$152)</f>
        <v>Week 10</v>
      </c>
    </row>
    <row r="11291" spans="1:12" x14ac:dyDescent="0.2">
      <c r="A11291" s="1">
        <v>45002</v>
      </c>
      <c r="B11291" t="s">
        <v>5</v>
      </c>
      <c r="C11291" s="1">
        <v>45002</v>
      </c>
      <c r="D11291" t="s">
        <v>116</v>
      </c>
      <c r="E11291" t="s">
        <v>23</v>
      </c>
      <c r="F11291" t="s">
        <v>23</v>
      </c>
      <c r="G11291" t="s">
        <v>20</v>
      </c>
      <c r="H11291" t="s">
        <v>0</v>
      </c>
      <c r="I11291">
        <f>MONTH(Table6[[#This Row],[Loan Date]])</f>
        <v>3</v>
      </c>
      <c r="J11291" t="str">
        <f>_xlfn.XLOOKUP(Table6[[#This Row],[Numeric Month]],$N$5:$N$11,$O$5:$O$11)</f>
        <v>Mar</v>
      </c>
      <c r="K11291" t="str">
        <f>_xlfn.XLOOKUP(Table6[[#This Row],[Loan Date]],$Q$5:$Q$152,$R$5:$R$152)</f>
        <v>Friday</v>
      </c>
      <c r="L11291" t="str">
        <f>_xlfn.XLOOKUP(Table6[[#This Row],[Loan Date]],$Q$5:$Q$152,$S$5:$S$152)</f>
        <v>Week 10</v>
      </c>
    </row>
    <row r="11292" spans="1:12" x14ac:dyDescent="0.2">
      <c r="A11292" s="1">
        <v>45002</v>
      </c>
      <c r="B11292" t="s">
        <v>5</v>
      </c>
      <c r="C11292" s="1">
        <v>45002</v>
      </c>
      <c r="D11292" t="s">
        <v>185</v>
      </c>
      <c r="E11292" t="s">
        <v>21</v>
      </c>
      <c r="F11292" t="s">
        <v>21</v>
      </c>
      <c r="G11292" t="s">
        <v>20</v>
      </c>
      <c r="H11292" t="s">
        <v>0</v>
      </c>
      <c r="I11292">
        <f>MONTH(Table6[[#This Row],[Loan Date]])</f>
        <v>3</v>
      </c>
      <c r="J11292" t="str">
        <f>_xlfn.XLOOKUP(Table6[[#This Row],[Numeric Month]],$N$5:$N$11,$O$5:$O$11)</f>
        <v>Mar</v>
      </c>
      <c r="K11292" t="str">
        <f>_xlfn.XLOOKUP(Table6[[#This Row],[Loan Date]],$Q$5:$Q$152,$R$5:$R$152)</f>
        <v>Friday</v>
      </c>
      <c r="L11292" t="str">
        <f>_xlfn.XLOOKUP(Table6[[#This Row],[Loan Date]],$Q$5:$Q$152,$S$5:$S$152)</f>
        <v>Week 10</v>
      </c>
    </row>
    <row r="11293" spans="1:12" x14ac:dyDescent="0.2">
      <c r="A11293" s="1">
        <v>45002</v>
      </c>
      <c r="B11293" t="s">
        <v>5</v>
      </c>
      <c r="C11293" s="1">
        <v>45016</v>
      </c>
      <c r="D11293" t="s">
        <v>359</v>
      </c>
      <c r="E11293" t="s">
        <v>52</v>
      </c>
      <c r="F11293" t="s">
        <v>51</v>
      </c>
      <c r="G11293" t="s">
        <v>1</v>
      </c>
      <c r="H11293" t="s">
        <v>0</v>
      </c>
      <c r="I11293">
        <f>MONTH(Table6[[#This Row],[Loan Date]])</f>
        <v>3</v>
      </c>
      <c r="J11293" t="str">
        <f>_xlfn.XLOOKUP(Table6[[#This Row],[Numeric Month]],$N$5:$N$11,$O$5:$O$11)</f>
        <v>Mar</v>
      </c>
      <c r="K11293" t="str">
        <f>_xlfn.XLOOKUP(Table6[[#This Row],[Loan Date]],$Q$5:$Q$152,$R$5:$R$152)</f>
        <v>Friday</v>
      </c>
      <c r="L11293" t="str">
        <f>_xlfn.XLOOKUP(Table6[[#This Row],[Loan Date]],$Q$5:$Q$152,$S$5:$S$152)</f>
        <v>Week 10</v>
      </c>
    </row>
    <row r="11294" spans="1:12" x14ac:dyDescent="0.2">
      <c r="A11294" s="1">
        <v>45002</v>
      </c>
      <c r="B11294" t="s">
        <v>7</v>
      </c>
      <c r="C11294" s="1">
        <v>45009</v>
      </c>
      <c r="D11294" t="s">
        <v>358</v>
      </c>
      <c r="E11294" t="s">
        <v>52</v>
      </c>
      <c r="F11294" t="s">
        <v>51</v>
      </c>
      <c r="G11294" t="s">
        <v>1</v>
      </c>
      <c r="H11294" t="s">
        <v>0</v>
      </c>
      <c r="I11294">
        <f>MONTH(Table6[[#This Row],[Loan Date]])</f>
        <v>3</v>
      </c>
      <c r="J11294" t="str">
        <f>_xlfn.XLOOKUP(Table6[[#This Row],[Numeric Month]],$N$5:$N$11,$O$5:$O$11)</f>
        <v>Mar</v>
      </c>
      <c r="K11294" t="str">
        <f>_xlfn.XLOOKUP(Table6[[#This Row],[Loan Date]],$Q$5:$Q$152,$R$5:$R$152)</f>
        <v>Friday</v>
      </c>
      <c r="L11294" t="str">
        <f>_xlfn.XLOOKUP(Table6[[#This Row],[Loan Date]],$Q$5:$Q$152,$S$5:$S$152)</f>
        <v>Week 10</v>
      </c>
    </row>
    <row r="11295" spans="1:12" x14ac:dyDescent="0.2">
      <c r="A11295" s="1">
        <v>45002</v>
      </c>
      <c r="B11295" t="s">
        <v>7</v>
      </c>
      <c r="C11295" s="1">
        <v>45002</v>
      </c>
      <c r="D11295" t="s">
        <v>357</v>
      </c>
      <c r="E11295" t="s">
        <v>65</v>
      </c>
      <c r="F11295" t="s">
        <v>65</v>
      </c>
      <c r="G11295" t="s">
        <v>20</v>
      </c>
      <c r="H11295" t="s">
        <v>0</v>
      </c>
      <c r="I11295">
        <f>MONTH(Table6[[#This Row],[Loan Date]])</f>
        <v>3</v>
      </c>
      <c r="J11295" t="str">
        <f>_xlfn.XLOOKUP(Table6[[#This Row],[Numeric Month]],$N$5:$N$11,$O$5:$O$11)</f>
        <v>Mar</v>
      </c>
      <c r="K11295" t="str">
        <f>_xlfn.XLOOKUP(Table6[[#This Row],[Loan Date]],$Q$5:$Q$152,$R$5:$R$152)</f>
        <v>Friday</v>
      </c>
      <c r="L11295" t="str">
        <f>_xlfn.XLOOKUP(Table6[[#This Row],[Loan Date]],$Q$5:$Q$152,$S$5:$S$152)</f>
        <v>Week 10</v>
      </c>
    </row>
    <row r="11296" spans="1:12" x14ac:dyDescent="0.2">
      <c r="A11296" s="1">
        <v>45002</v>
      </c>
      <c r="B11296" t="s">
        <v>7</v>
      </c>
      <c r="C11296" s="1">
        <v>45002</v>
      </c>
      <c r="D11296" t="s">
        <v>356</v>
      </c>
      <c r="E11296" t="s">
        <v>23</v>
      </c>
      <c r="F11296" t="s">
        <v>23</v>
      </c>
      <c r="G11296" t="s">
        <v>20</v>
      </c>
      <c r="H11296" t="s">
        <v>0</v>
      </c>
      <c r="I11296">
        <f>MONTH(Table6[[#This Row],[Loan Date]])</f>
        <v>3</v>
      </c>
      <c r="J11296" t="str">
        <f>_xlfn.XLOOKUP(Table6[[#This Row],[Numeric Month]],$N$5:$N$11,$O$5:$O$11)</f>
        <v>Mar</v>
      </c>
      <c r="K11296" t="str">
        <f>_xlfn.XLOOKUP(Table6[[#This Row],[Loan Date]],$Q$5:$Q$152,$R$5:$R$152)</f>
        <v>Friday</v>
      </c>
      <c r="L11296" t="str">
        <f>_xlfn.XLOOKUP(Table6[[#This Row],[Loan Date]],$Q$5:$Q$152,$S$5:$S$152)</f>
        <v>Week 10</v>
      </c>
    </row>
    <row r="11297" spans="1:12" x14ac:dyDescent="0.2">
      <c r="A11297" s="1">
        <v>45002</v>
      </c>
      <c r="B11297" t="s">
        <v>7</v>
      </c>
      <c r="C11297" s="1">
        <v>45002</v>
      </c>
      <c r="D11297" t="s">
        <v>177</v>
      </c>
      <c r="E11297" t="s">
        <v>176</v>
      </c>
      <c r="F11297" t="s">
        <v>23</v>
      </c>
      <c r="G11297" t="s">
        <v>20</v>
      </c>
      <c r="H11297" t="s">
        <v>0</v>
      </c>
      <c r="I11297">
        <f>MONTH(Table6[[#This Row],[Loan Date]])</f>
        <v>3</v>
      </c>
      <c r="J11297" t="str">
        <f>_xlfn.XLOOKUP(Table6[[#This Row],[Numeric Month]],$N$5:$N$11,$O$5:$O$11)</f>
        <v>Mar</v>
      </c>
      <c r="K11297" t="str">
        <f>_xlfn.XLOOKUP(Table6[[#This Row],[Loan Date]],$Q$5:$Q$152,$R$5:$R$152)</f>
        <v>Friday</v>
      </c>
      <c r="L11297" t="str">
        <f>_xlfn.XLOOKUP(Table6[[#This Row],[Loan Date]],$Q$5:$Q$152,$S$5:$S$152)</f>
        <v>Week 10</v>
      </c>
    </row>
    <row r="11298" spans="1:12" x14ac:dyDescent="0.2">
      <c r="A11298" s="1">
        <v>45002</v>
      </c>
      <c r="B11298" t="s">
        <v>7</v>
      </c>
      <c r="C11298" s="1">
        <v>45009</v>
      </c>
      <c r="D11298" t="s">
        <v>233</v>
      </c>
      <c r="E11298" t="s">
        <v>52</v>
      </c>
      <c r="F11298" t="s">
        <v>51</v>
      </c>
      <c r="G11298" t="s">
        <v>1</v>
      </c>
      <c r="H11298" t="s">
        <v>0</v>
      </c>
      <c r="I11298">
        <f>MONTH(Table6[[#This Row],[Loan Date]])</f>
        <v>3</v>
      </c>
      <c r="J11298" t="str">
        <f>_xlfn.XLOOKUP(Table6[[#This Row],[Numeric Month]],$N$5:$N$11,$O$5:$O$11)</f>
        <v>Mar</v>
      </c>
      <c r="K11298" t="str">
        <f>_xlfn.XLOOKUP(Table6[[#This Row],[Loan Date]],$Q$5:$Q$152,$R$5:$R$152)</f>
        <v>Friday</v>
      </c>
      <c r="L11298" t="str">
        <f>_xlfn.XLOOKUP(Table6[[#This Row],[Loan Date]],$Q$5:$Q$152,$S$5:$S$152)</f>
        <v>Week 10</v>
      </c>
    </row>
    <row r="11299" spans="1:12" x14ac:dyDescent="0.2">
      <c r="A11299" s="1">
        <v>45002</v>
      </c>
      <c r="B11299" t="s">
        <v>7</v>
      </c>
      <c r="C11299" s="1">
        <v>45002</v>
      </c>
      <c r="D11299" t="s">
        <v>145</v>
      </c>
      <c r="E11299" t="s">
        <v>12</v>
      </c>
      <c r="F11299" t="s">
        <v>12</v>
      </c>
      <c r="G11299" t="s">
        <v>11</v>
      </c>
      <c r="H11299" t="s">
        <v>0</v>
      </c>
      <c r="I11299">
        <f>MONTH(Table6[[#This Row],[Loan Date]])</f>
        <v>3</v>
      </c>
      <c r="J11299" t="str">
        <f>_xlfn.XLOOKUP(Table6[[#This Row],[Numeric Month]],$N$5:$N$11,$O$5:$O$11)</f>
        <v>Mar</v>
      </c>
      <c r="K11299" t="str">
        <f>_xlfn.XLOOKUP(Table6[[#This Row],[Loan Date]],$Q$5:$Q$152,$R$5:$R$152)</f>
        <v>Friday</v>
      </c>
      <c r="L11299" t="str">
        <f>_xlfn.XLOOKUP(Table6[[#This Row],[Loan Date]],$Q$5:$Q$152,$S$5:$S$152)</f>
        <v>Week 10</v>
      </c>
    </row>
    <row r="11300" spans="1:12" x14ac:dyDescent="0.2">
      <c r="A11300" s="1">
        <v>45002</v>
      </c>
      <c r="B11300" t="s">
        <v>7</v>
      </c>
      <c r="C11300" s="1">
        <v>45002</v>
      </c>
      <c r="D11300" t="s">
        <v>307</v>
      </c>
      <c r="E11300" t="s">
        <v>122</v>
      </c>
      <c r="F11300" t="s">
        <v>122</v>
      </c>
      <c r="G11300" t="s">
        <v>11</v>
      </c>
      <c r="H11300" t="s">
        <v>0</v>
      </c>
      <c r="I11300">
        <f>MONTH(Table6[[#This Row],[Loan Date]])</f>
        <v>3</v>
      </c>
      <c r="J11300" t="str">
        <f>_xlfn.XLOOKUP(Table6[[#This Row],[Numeric Month]],$N$5:$N$11,$O$5:$O$11)</f>
        <v>Mar</v>
      </c>
      <c r="K11300" t="str">
        <f>_xlfn.XLOOKUP(Table6[[#This Row],[Loan Date]],$Q$5:$Q$152,$R$5:$R$152)</f>
        <v>Friday</v>
      </c>
      <c r="L11300" t="str">
        <f>_xlfn.XLOOKUP(Table6[[#This Row],[Loan Date]],$Q$5:$Q$152,$S$5:$S$152)</f>
        <v>Week 10</v>
      </c>
    </row>
    <row r="11301" spans="1:12" x14ac:dyDescent="0.2">
      <c r="A11301" s="1">
        <v>45002</v>
      </c>
      <c r="B11301" t="s">
        <v>7</v>
      </c>
      <c r="C11301" s="1">
        <v>45009</v>
      </c>
      <c r="D11301" t="s">
        <v>68</v>
      </c>
      <c r="E11301" t="s">
        <v>9</v>
      </c>
      <c r="F11301" t="s">
        <v>8</v>
      </c>
      <c r="G11301" t="s">
        <v>1</v>
      </c>
      <c r="H11301" t="s">
        <v>0</v>
      </c>
      <c r="I11301">
        <f>MONTH(Table6[[#This Row],[Loan Date]])</f>
        <v>3</v>
      </c>
      <c r="J11301" t="str">
        <f>_xlfn.XLOOKUP(Table6[[#This Row],[Numeric Month]],$N$5:$N$11,$O$5:$O$11)</f>
        <v>Mar</v>
      </c>
      <c r="K11301" t="str">
        <f>_xlfn.XLOOKUP(Table6[[#This Row],[Loan Date]],$Q$5:$Q$152,$R$5:$R$152)</f>
        <v>Friday</v>
      </c>
      <c r="L11301" t="str">
        <f>_xlfn.XLOOKUP(Table6[[#This Row],[Loan Date]],$Q$5:$Q$152,$S$5:$S$152)</f>
        <v>Week 10</v>
      </c>
    </row>
    <row r="11302" spans="1:12" x14ac:dyDescent="0.2">
      <c r="A11302" s="1">
        <v>45002</v>
      </c>
      <c r="B11302" t="s">
        <v>5</v>
      </c>
      <c r="C11302" s="1">
        <v>45015</v>
      </c>
      <c r="D11302" t="s">
        <v>355</v>
      </c>
      <c r="E11302" t="s">
        <v>52</v>
      </c>
      <c r="F11302" t="s">
        <v>51</v>
      </c>
      <c r="G11302" t="s">
        <v>1</v>
      </c>
      <c r="H11302" t="s">
        <v>0</v>
      </c>
      <c r="I11302">
        <f>MONTH(Table6[[#This Row],[Loan Date]])</f>
        <v>3</v>
      </c>
      <c r="J11302" t="str">
        <f>_xlfn.XLOOKUP(Table6[[#This Row],[Numeric Month]],$N$5:$N$11,$O$5:$O$11)</f>
        <v>Mar</v>
      </c>
      <c r="K11302" t="str">
        <f>_xlfn.XLOOKUP(Table6[[#This Row],[Loan Date]],$Q$5:$Q$152,$R$5:$R$152)</f>
        <v>Friday</v>
      </c>
      <c r="L11302" t="str">
        <f>_xlfn.XLOOKUP(Table6[[#This Row],[Loan Date]],$Q$5:$Q$152,$S$5:$S$152)</f>
        <v>Week 10</v>
      </c>
    </row>
    <row r="11303" spans="1:12" x14ac:dyDescent="0.2">
      <c r="A11303" s="1">
        <v>45002</v>
      </c>
      <c r="B11303" t="s">
        <v>7</v>
      </c>
      <c r="C11303" s="1">
        <v>45002</v>
      </c>
      <c r="D11303" t="s">
        <v>354</v>
      </c>
      <c r="E11303" t="s">
        <v>21</v>
      </c>
      <c r="F11303" t="s">
        <v>21</v>
      </c>
      <c r="G11303" t="s">
        <v>20</v>
      </c>
      <c r="H11303" t="s">
        <v>0</v>
      </c>
      <c r="I11303">
        <f>MONTH(Table6[[#This Row],[Loan Date]])</f>
        <v>3</v>
      </c>
      <c r="J11303" t="str">
        <f>_xlfn.XLOOKUP(Table6[[#This Row],[Numeric Month]],$N$5:$N$11,$O$5:$O$11)</f>
        <v>Mar</v>
      </c>
      <c r="K11303" t="str">
        <f>_xlfn.XLOOKUP(Table6[[#This Row],[Loan Date]],$Q$5:$Q$152,$R$5:$R$152)</f>
        <v>Friday</v>
      </c>
      <c r="L11303" t="str">
        <f>_xlfn.XLOOKUP(Table6[[#This Row],[Loan Date]],$Q$5:$Q$152,$S$5:$S$152)</f>
        <v>Week 10</v>
      </c>
    </row>
    <row r="11304" spans="1:12" x14ac:dyDescent="0.2">
      <c r="A11304" s="1">
        <v>45002</v>
      </c>
      <c r="B11304" t="s">
        <v>7</v>
      </c>
      <c r="C11304" s="1">
        <v>45002</v>
      </c>
      <c r="D11304" t="s">
        <v>302</v>
      </c>
      <c r="E11304" t="s">
        <v>23</v>
      </c>
      <c r="F11304" t="s">
        <v>23</v>
      </c>
      <c r="G11304" t="s">
        <v>20</v>
      </c>
      <c r="H11304" t="s">
        <v>0</v>
      </c>
      <c r="I11304">
        <f>MONTH(Table6[[#This Row],[Loan Date]])</f>
        <v>3</v>
      </c>
      <c r="J11304" t="str">
        <f>_xlfn.XLOOKUP(Table6[[#This Row],[Numeric Month]],$N$5:$N$11,$O$5:$O$11)</f>
        <v>Mar</v>
      </c>
      <c r="K11304" t="str">
        <f>_xlfn.XLOOKUP(Table6[[#This Row],[Loan Date]],$Q$5:$Q$152,$R$5:$R$152)</f>
        <v>Friday</v>
      </c>
      <c r="L11304" t="str">
        <f>_xlfn.XLOOKUP(Table6[[#This Row],[Loan Date]],$Q$5:$Q$152,$S$5:$S$152)</f>
        <v>Week 10</v>
      </c>
    </row>
    <row r="11305" spans="1:12" x14ac:dyDescent="0.2">
      <c r="A11305" s="1">
        <v>45002</v>
      </c>
      <c r="B11305" t="s">
        <v>7</v>
      </c>
      <c r="C11305" s="1">
        <v>45002</v>
      </c>
      <c r="D11305" t="s">
        <v>327</v>
      </c>
      <c r="E11305" t="s">
        <v>49</v>
      </c>
      <c r="F11305" t="s">
        <v>49</v>
      </c>
      <c r="G11305" t="s">
        <v>20</v>
      </c>
      <c r="H11305" t="s">
        <v>0</v>
      </c>
      <c r="I11305">
        <f>MONTH(Table6[[#This Row],[Loan Date]])</f>
        <v>3</v>
      </c>
      <c r="J11305" t="str">
        <f>_xlfn.XLOOKUP(Table6[[#This Row],[Numeric Month]],$N$5:$N$11,$O$5:$O$11)</f>
        <v>Mar</v>
      </c>
      <c r="K11305" t="str">
        <f>_xlfn.XLOOKUP(Table6[[#This Row],[Loan Date]],$Q$5:$Q$152,$R$5:$R$152)</f>
        <v>Friday</v>
      </c>
      <c r="L11305" t="str">
        <f>_xlfn.XLOOKUP(Table6[[#This Row],[Loan Date]],$Q$5:$Q$152,$S$5:$S$152)</f>
        <v>Week 10</v>
      </c>
    </row>
    <row r="11306" spans="1:12" x14ac:dyDescent="0.2">
      <c r="A11306" s="1">
        <v>45002</v>
      </c>
      <c r="B11306" t="s">
        <v>7</v>
      </c>
      <c r="C11306" s="1">
        <v>45009</v>
      </c>
      <c r="D11306" t="s">
        <v>353</v>
      </c>
      <c r="E11306" t="s">
        <v>52</v>
      </c>
      <c r="F11306" t="s">
        <v>51</v>
      </c>
      <c r="G11306" t="s">
        <v>1</v>
      </c>
      <c r="H11306" t="s">
        <v>0</v>
      </c>
      <c r="I11306">
        <f>MONTH(Table6[[#This Row],[Loan Date]])</f>
        <v>3</v>
      </c>
      <c r="J11306" t="str">
        <f>_xlfn.XLOOKUP(Table6[[#This Row],[Numeric Month]],$N$5:$N$11,$O$5:$O$11)</f>
        <v>Mar</v>
      </c>
      <c r="K11306" t="str">
        <f>_xlfn.XLOOKUP(Table6[[#This Row],[Loan Date]],$Q$5:$Q$152,$R$5:$R$152)</f>
        <v>Friday</v>
      </c>
      <c r="L11306" t="str">
        <f>_xlfn.XLOOKUP(Table6[[#This Row],[Loan Date]],$Q$5:$Q$152,$S$5:$S$152)</f>
        <v>Week 10</v>
      </c>
    </row>
    <row r="11307" spans="1:12" x14ac:dyDescent="0.2">
      <c r="A11307" s="1">
        <v>45002</v>
      </c>
      <c r="B11307" t="s">
        <v>7</v>
      </c>
      <c r="C11307" s="1">
        <v>45009</v>
      </c>
      <c r="D11307" t="s">
        <v>352</v>
      </c>
      <c r="E11307" t="s">
        <v>9</v>
      </c>
      <c r="F11307" t="s">
        <v>8</v>
      </c>
      <c r="G11307" t="s">
        <v>1</v>
      </c>
      <c r="H11307" t="s">
        <v>0</v>
      </c>
      <c r="I11307">
        <f>MONTH(Table6[[#This Row],[Loan Date]])</f>
        <v>3</v>
      </c>
      <c r="J11307" t="str">
        <f>_xlfn.XLOOKUP(Table6[[#This Row],[Numeric Month]],$N$5:$N$11,$O$5:$O$11)</f>
        <v>Mar</v>
      </c>
      <c r="K11307" t="str">
        <f>_xlfn.XLOOKUP(Table6[[#This Row],[Loan Date]],$Q$5:$Q$152,$R$5:$R$152)</f>
        <v>Friday</v>
      </c>
      <c r="L11307" t="str">
        <f>_xlfn.XLOOKUP(Table6[[#This Row],[Loan Date]],$Q$5:$Q$152,$S$5:$S$152)</f>
        <v>Week 10</v>
      </c>
    </row>
    <row r="11308" spans="1:12" x14ac:dyDescent="0.2">
      <c r="A11308" s="1">
        <v>45002</v>
      </c>
      <c r="B11308" t="s">
        <v>7</v>
      </c>
      <c r="C11308" s="1">
        <v>45009</v>
      </c>
      <c r="D11308" t="s">
        <v>351</v>
      </c>
      <c r="E11308" t="s">
        <v>52</v>
      </c>
      <c r="F11308" t="s">
        <v>51</v>
      </c>
      <c r="G11308" t="s">
        <v>1</v>
      </c>
      <c r="H11308" t="s">
        <v>0</v>
      </c>
      <c r="I11308">
        <f>MONTH(Table6[[#This Row],[Loan Date]])</f>
        <v>3</v>
      </c>
      <c r="J11308" t="str">
        <f>_xlfn.XLOOKUP(Table6[[#This Row],[Numeric Month]],$N$5:$N$11,$O$5:$O$11)</f>
        <v>Mar</v>
      </c>
      <c r="K11308" t="str">
        <f>_xlfn.XLOOKUP(Table6[[#This Row],[Loan Date]],$Q$5:$Q$152,$R$5:$R$152)</f>
        <v>Friday</v>
      </c>
      <c r="L11308" t="str">
        <f>_xlfn.XLOOKUP(Table6[[#This Row],[Loan Date]],$Q$5:$Q$152,$S$5:$S$152)</f>
        <v>Week 10</v>
      </c>
    </row>
    <row r="11309" spans="1:12" x14ac:dyDescent="0.2">
      <c r="A11309" s="1">
        <v>45002</v>
      </c>
      <c r="B11309" t="s">
        <v>7</v>
      </c>
      <c r="C11309" s="1">
        <v>45009</v>
      </c>
      <c r="D11309" t="s">
        <v>350</v>
      </c>
      <c r="E11309" t="s">
        <v>204</v>
      </c>
      <c r="F11309" t="s">
        <v>2</v>
      </c>
      <c r="G11309" t="s">
        <v>1</v>
      </c>
      <c r="H11309" t="s">
        <v>0</v>
      </c>
      <c r="I11309">
        <f>MONTH(Table6[[#This Row],[Loan Date]])</f>
        <v>3</v>
      </c>
      <c r="J11309" t="str">
        <f>_xlfn.XLOOKUP(Table6[[#This Row],[Numeric Month]],$N$5:$N$11,$O$5:$O$11)</f>
        <v>Mar</v>
      </c>
      <c r="K11309" t="str">
        <f>_xlfn.XLOOKUP(Table6[[#This Row],[Loan Date]],$Q$5:$Q$152,$R$5:$R$152)</f>
        <v>Friday</v>
      </c>
      <c r="L11309" t="str">
        <f>_xlfn.XLOOKUP(Table6[[#This Row],[Loan Date]],$Q$5:$Q$152,$S$5:$S$152)</f>
        <v>Week 10</v>
      </c>
    </row>
    <row r="11310" spans="1:12" x14ac:dyDescent="0.2">
      <c r="A11310" s="1">
        <v>45002</v>
      </c>
      <c r="B11310" t="s">
        <v>7</v>
      </c>
      <c r="C11310" s="1">
        <v>45002</v>
      </c>
      <c r="D11310" t="s">
        <v>111</v>
      </c>
      <c r="E11310" t="s">
        <v>21</v>
      </c>
      <c r="F11310" t="s">
        <v>21</v>
      </c>
      <c r="G11310" t="s">
        <v>20</v>
      </c>
      <c r="H11310" t="s">
        <v>0</v>
      </c>
      <c r="I11310">
        <f>MONTH(Table6[[#This Row],[Loan Date]])</f>
        <v>3</v>
      </c>
      <c r="J11310" t="str">
        <f>_xlfn.XLOOKUP(Table6[[#This Row],[Numeric Month]],$N$5:$N$11,$O$5:$O$11)</f>
        <v>Mar</v>
      </c>
      <c r="K11310" t="str">
        <f>_xlfn.XLOOKUP(Table6[[#This Row],[Loan Date]],$Q$5:$Q$152,$R$5:$R$152)</f>
        <v>Friday</v>
      </c>
      <c r="L11310" t="str">
        <f>_xlfn.XLOOKUP(Table6[[#This Row],[Loan Date]],$Q$5:$Q$152,$S$5:$S$152)</f>
        <v>Week 10</v>
      </c>
    </row>
    <row r="11311" spans="1:12" x14ac:dyDescent="0.2">
      <c r="A11311" s="1">
        <v>45002</v>
      </c>
      <c r="B11311" t="s">
        <v>7</v>
      </c>
      <c r="C11311" s="1">
        <v>45002</v>
      </c>
      <c r="D11311" t="s">
        <v>343</v>
      </c>
      <c r="E11311" t="s">
        <v>23</v>
      </c>
      <c r="F11311" t="s">
        <v>23</v>
      </c>
      <c r="G11311" t="s">
        <v>20</v>
      </c>
      <c r="H11311" t="s">
        <v>0</v>
      </c>
      <c r="I11311">
        <f>MONTH(Table6[[#This Row],[Loan Date]])</f>
        <v>3</v>
      </c>
      <c r="J11311" t="str">
        <f>_xlfn.XLOOKUP(Table6[[#This Row],[Numeric Month]],$N$5:$N$11,$O$5:$O$11)</f>
        <v>Mar</v>
      </c>
      <c r="K11311" t="str">
        <f>_xlfn.XLOOKUP(Table6[[#This Row],[Loan Date]],$Q$5:$Q$152,$R$5:$R$152)</f>
        <v>Friday</v>
      </c>
      <c r="L11311" t="str">
        <f>_xlfn.XLOOKUP(Table6[[#This Row],[Loan Date]],$Q$5:$Q$152,$S$5:$S$152)</f>
        <v>Week 10</v>
      </c>
    </row>
    <row r="11312" spans="1:12" x14ac:dyDescent="0.2">
      <c r="A11312" s="1">
        <v>45002</v>
      </c>
      <c r="B11312" t="s">
        <v>5</v>
      </c>
      <c r="C11312" s="1">
        <v>45016</v>
      </c>
      <c r="D11312" t="s">
        <v>349</v>
      </c>
      <c r="E11312" t="s">
        <v>9</v>
      </c>
      <c r="F11312" t="s">
        <v>8</v>
      </c>
      <c r="G11312" t="s">
        <v>1</v>
      </c>
      <c r="H11312" t="s">
        <v>0</v>
      </c>
      <c r="I11312">
        <f>MONTH(Table6[[#This Row],[Loan Date]])</f>
        <v>3</v>
      </c>
      <c r="J11312" t="str">
        <f>_xlfn.XLOOKUP(Table6[[#This Row],[Numeric Month]],$N$5:$N$11,$O$5:$O$11)</f>
        <v>Mar</v>
      </c>
      <c r="K11312" t="str">
        <f>_xlfn.XLOOKUP(Table6[[#This Row],[Loan Date]],$Q$5:$Q$152,$R$5:$R$152)</f>
        <v>Friday</v>
      </c>
      <c r="L11312" t="str">
        <f>_xlfn.XLOOKUP(Table6[[#This Row],[Loan Date]],$Q$5:$Q$152,$S$5:$S$152)</f>
        <v>Week 10</v>
      </c>
    </row>
    <row r="11313" spans="1:12" x14ac:dyDescent="0.2">
      <c r="A11313" s="1">
        <v>45002</v>
      </c>
      <c r="B11313" t="s">
        <v>7</v>
      </c>
      <c r="C11313" s="1">
        <v>45002</v>
      </c>
      <c r="D11313" t="s">
        <v>175</v>
      </c>
      <c r="E11313" t="s">
        <v>21</v>
      </c>
      <c r="F11313" t="s">
        <v>21</v>
      </c>
      <c r="G11313" t="s">
        <v>20</v>
      </c>
      <c r="H11313" t="s">
        <v>0</v>
      </c>
      <c r="I11313">
        <f>MONTH(Table6[[#This Row],[Loan Date]])</f>
        <v>3</v>
      </c>
      <c r="J11313" t="str">
        <f>_xlfn.XLOOKUP(Table6[[#This Row],[Numeric Month]],$N$5:$N$11,$O$5:$O$11)</f>
        <v>Mar</v>
      </c>
      <c r="K11313" t="str">
        <f>_xlfn.XLOOKUP(Table6[[#This Row],[Loan Date]],$Q$5:$Q$152,$R$5:$R$152)</f>
        <v>Friday</v>
      </c>
      <c r="L11313" t="str">
        <f>_xlfn.XLOOKUP(Table6[[#This Row],[Loan Date]],$Q$5:$Q$152,$S$5:$S$152)</f>
        <v>Week 10</v>
      </c>
    </row>
    <row r="11314" spans="1:12" x14ac:dyDescent="0.2">
      <c r="A11314" s="1">
        <v>45002</v>
      </c>
      <c r="B11314" t="s">
        <v>7</v>
      </c>
      <c r="C11314" s="1">
        <v>45002</v>
      </c>
      <c r="D11314" t="s">
        <v>320</v>
      </c>
      <c r="E11314" t="s">
        <v>23</v>
      </c>
      <c r="F11314" t="s">
        <v>23</v>
      </c>
      <c r="G11314" t="s">
        <v>20</v>
      </c>
      <c r="H11314" t="s">
        <v>0</v>
      </c>
      <c r="I11314">
        <f>MONTH(Table6[[#This Row],[Loan Date]])</f>
        <v>3</v>
      </c>
      <c r="J11314" t="str">
        <f>_xlfn.XLOOKUP(Table6[[#This Row],[Numeric Month]],$N$5:$N$11,$O$5:$O$11)</f>
        <v>Mar</v>
      </c>
      <c r="K11314" t="str">
        <f>_xlfn.XLOOKUP(Table6[[#This Row],[Loan Date]],$Q$5:$Q$152,$R$5:$R$152)</f>
        <v>Friday</v>
      </c>
      <c r="L11314" t="str">
        <f>_xlfn.XLOOKUP(Table6[[#This Row],[Loan Date]],$Q$5:$Q$152,$S$5:$S$152)</f>
        <v>Week 10</v>
      </c>
    </row>
    <row r="11315" spans="1:12" x14ac:dyDescent="0.2">
      <c r="A11315" s="1">
        <v>45002</v>
      </c>
      <c r="B11315" t="s">
        <v>7</v>
      </c>
      <c r="C11315" s="1">
        <v>45002</v>
      </c>
      <c r="D11315" t="s">
        <v>338</v>
      </c>
      <c r="E11315" t="s">
        <v>23</v>
      </c>
      <c r="F11315" t="s">
        <v>23</v>
      </c>
      <c r="G11315" t="s">
        <v>20</v>
      </c>
      <c r="H11315" t="s">
        <v>0</v>
      </c>
      <c r="I11315">
        <f>MONTH(Table6[[#This Row],[Loan Date]])</f>
        <v>3</v>
      </c>
      <c r="J11315" t="str">
        <f>_xlfn.XLOOKUP(Table6[[#This Row],[Numeric Month]],$N$5:$N$11,$O$5:$O$11)</f>
        <v>Mar</v>
      </c>
      <c r="K11315" t="str">
        <f>_xlfn.XLOOKUP(Table6[[#This Row],[Loan Date]],$Q$5:$Q$152,$R$5:$R$152)</f>
        <v>Friday</v>
      </c>
      <c r="L11315" t="str">
        <f>_xlfn.XLOOKUP(Table6[[#This Row],[Loan Date]],$Q$5:$Q$152,$S$5:$S$152)</f>
        <v>Week 10</v>
      </c>
    </row>
    <row r="11316" spans="1:12" x14ac:dyDescent="0.2">
      <c r="A11316" s="1">
        <v>45002</v>
      </c>
      <c r="B11316" t="s">
        <v>7</v>
      </c>
      <c r="C11316" s="1">
        <v>45002</v>
      </c>
      <c r="D11316" t="s">
        <v>66</v>
      </c>
      <c r="E11316" t="s">
        <v>65</v>
      </c>
      <c r="F11316" t="s">
        <v>65</v>
      </c>
      <c r="G11316" t="s">
        <v>20</v>
      </c>
      <c r="H11316" t="s">
        <v>0</v>
      </c>
      <c r="I11316">
        <f>MONTH(Table6[[#This Row],[Loan Date]])</f>
        <v>3</v>
      </c>
      <c r="J11316" t="str">
        <f>_xlfn.XLOOKUP(Table6[[#This Row],[Numeric Month]],$N$5:$N$11,$O$5:$O$11)</f>
        <v>Mar</v>
      </c>
      <c r="K11316" t="str">
        <f>_xlfn.XLOOKUP(Table6[[#This Row],[Loan Date]],$Q$5:$Q$152,$R$5:$R$152)</f>
        <v>Friday</v>
      </c>
      <c r="L11316" t="str">
        <f>_xlfn.XLOOKUP(Table6[[#This Row],[Loan Date]],$Q$5:$Q$152,$S$5:$S$152)</f>
        <v>Week 10</v>
      </c>
    </row>
    <row r="11317" spans="1:12" x14ac:dyDescent="0.2">
      <c r="A11317" s="1">
        <v>45002</v>
      </c>
      <c r="B11317" t="s">
        <v>7</v>
      </c>
      <c r="C11317" s="1">
        <v>45002</v>
      </c>
      <c r="D11317" t="s">
        <v>97</v>
      </c>
      <c r="E11317" t="s">
        <v>23</v>
      </c>
      <c r="F11317" t="s">
        <v>23</v>
      </c>
      <c r="G11317" t="s">
        <v>20</v>
      </c>
      <c r="H11317" t="s">
        <v>0</v>
      </c>
      <c r="I11317">
        <f>MONTH(Table6[[#This Row],[Loan Date]])</f>
        <v>3</v>
      </c>
      <c r="J11317" t="str">
        <f>_xlfn.XLOOKUP(Table6[[#This Row],[Numeric Month]],$N$5:$N$11,$O$5:$O$11)</f>
        <v>Mar</v>
      </c>
      <c r="K11317" t="str">
        <f>_xlfn.XLOOKUP(Table6[[#This Row],[Loan Date]],$Q$5:$Q$152,$R$5:$R$152)</f>
        <v>Friday</v>
      </c>
      <c r="L11317" t="str">
        <f>_xlfn.XLOOKUP(Table6[[#This Row],[Loan Date]],$Q$5:$Q$152,$S$5:$S$152)</f>
        <v>Week 10</v>
      </c>
    </row>
    <row r="11318" spans="1:12" x14ac:dyDescent="0.2">
      <c r="A11318" s="1">
        <v>45002</v>
      </c>
      <c r="B11318" t="s">
        <v>7</v>
      </c>
      <c r="C11318" s="1">
        <v>45002</v>
      </c>
      <c r="D11318" t="s">
        <v>99</v>
      </c>
      <c r="E11318" t="s">
        <v>21</v>
      </c>
      <c r="F11318" t="s">
        <v>21</v>
      </c>
      <c r="G11318" t="s">
        <v>20</v>
      </c>
      <c r="H11318" t="s">
        <v>0</v>
      </c>
      <c r="I11318">
        <f>MONTH(Table6[[#This Row],[Loan Date]])</f>
        <v>3</v>
      </c>
      <c r="J11318" t="str">
        <f>_xlfn.XLOOKUP(Table6[[#This Row],[Numeric Month]],$N$5:$N$11,$O$5:$O$11)</f>
        <v>Mar</v>
      </c>
      <c r="K11318" t="str">
        <f>_xlfn.XLOOKUP(Table6[[#This Row],[Loan Date]],$Q$5:$Q$152,$R$5:$R$152)</f>
        <v>Friday</v>
      </c>
      <c r="L11318" t="str">
        <f>_xlfn.XLOOKUP(Table6[[#This Row],[Loan Date]],$Q$5:$Q$152,$S$5:$S$152)</f>
        <v>Week 10</v>
      </c>
    </row>
    <row r="11319" spans="1:12" x14ac:dyDescent="0.2">
      <c r="A11319" s="1">
        <v>45002</v>
      </c>
      <c r="B11319" t="s">
        <v>7</v>
      </c>
      <c r="C11319" s="1">
        <v>45002</v>
      </c>
      <c r="D11319" t="s">
        <v>235</v>
      </c>
      <c r="E11319" t="s">
        <v>65</v>
      </c>
      <c r="F11319" t="s">
        <v>65</v>
      </c>
      <c r="G11319" t="s">
        <v>20</v>
      </c>
      <c r="H11319" t="s">
        <v>0</v>
      </c>
      <c r="I11319">
        <f>MONTH(Table6[[#This Row],[Loan Date]])</f>
        <v>3</v>
      </c>
      <c r="J11319" t="str">
        <f>_xlfn.XLOOKUP(Table6[[#This Row],[Numeric Month]],$N$5:$N$11,$O$5:$O$11)</f>
        <v>Mar</v>
      </c>
      <c r="K11319" t="str">
        <f>_xlfn.XLOOKUP(Table6[[#This Row],[Loan Date]],$Q$5:$Q$152,$R$5:$R$152)</f>
        <v>Friday</v>
      </c>
      <c r="L11319" t="str">
        <f>_xlfn.XLOOKUP(Table6[[#This Row],[Loan Date]],$Q$5:$Q$152,$S$5:$S$152)</f>
        <v>Week 10</v>
      </c>
    </row>
    <row r="11320" spans="1:12" x14ac:dyDescent="0.2">
      <c r="A11320" s="1">
        <v>45002</v>
      </c>
      <c r="B11320" t="s">
        <v>7</v>
      </c>
      <c r="C11320" s="1">
        <v>45002</v>
      </c>
      <c r="D11320" t="s">
        <v>164</v>
      </c>
      <c r="E11320" t="s">
        <v>65</v>
      </c>
      <c r="F11320" t="s">
        <v>65</v>
      </c>
      <c r="G11320" t="s">
        <v>20</v>
      </c>
      <c r="H11320" t="s">
        <v>0</v>
      </c>
      <c r="I11320">
        <f>MONTH(Table6[[#This Row],[Loan Date]])</f>
        <v>3</v>
      </c>
      <c r="J11320" t="str">
        <f>_xlfn.XLOOKUP(Table6[[#This Row],[Numeric Month]],$N$5:$N$11,$O$5:$O$11)</f>
        <v>Mar</v>
      </c>
      <c r="K11320" t="str">
        <f>_xlfn.XLOOKUP(Table6[[#This Row],[Loan Date]],$Q$5:$Q$152,$R$5:$R$152)</f>
        <v>Friday</v>
      </c>
      <c r="L11320" t="str">
        <f>_xlfn.XLOOKUP(Table6[[#This Row],[Loan Date]],$Q$5:$Q$152,$S$5:$S$152)</f>
        <v>Week 10</v>
      </c>
    </row>
    <row r="11321" spans="1:12" x14ac:dyDescent="0.2">
      <c r="A11321" s="1">
        <v>45002</v>
      </c>
      <c r="B11321" t="s">
        <v>5</v>
      </c>
      <c r="C11321" s="1">
        <v>45002</v>
      </c>
      <c r="D11321" t="s">
        <v>251</v>
      </c>
      <c r="E11321" t="s">
        <v>21</v>
      </c>
      <c r="F11321" t="s">
        <v>21</v>
      </c>
      <c r="G11321" t="s">
        <v>20</v>
      </c>
      <c r="H11321" t="s">
        <v>0</v>
      </c>
      <c r="I11321">
        <f>MONTH(Table6[[#This Row],[Loan Date]])</f>
        <v>3</v>
      </c>
      <c r="J11321" t="str">
        <f>_xlfn.XLOOKUP(Table6[[#This Row],[Numeric Month]],$N$5:$N$11,$O$5:$O$11)</f>
        <v>Mar</v>
      </c>
      <c r="K11321" t="str">
        <f>_xlfn.XLOOKUP(Table6[[#This Row],[Loan Date]],$Q$5:$Q$152,$R$5:$R$152)</f>
        <v>Friday</v>
      </c>
      <c r="L11321" t="str">
        <f>_xlfn.XLOOKUP(Table6[[#This Row],[Loan Date]],$Q$5:$Q$152,$S$5:$S$152)</f>
        <v>Week 10</v>
      </c>
    </row>
    <row r="11322" spans="1:12" x14ac:dyDescent="0.2">
      <c r="A11322" s="1">
        <v>45002</v>
      </c>
      <c r="B11322" t="s">
        <v>5</v>
      </c>
      <c r="C11322" s="1">
        <v>45002</v>
      </c>
      <c r="D11322" t="s">
        <v>171</v>
      </c>
      <c r="E11322" t="s">
        <v>23</v>
      </c>
      <c r="F11322" t="s">
        <v>23</v>
      </c>
      <c r="G11322" t="s">
        <v>20</v>
      </c>
      <c r="H11322" t="s">
        <v>0</v>
      </c>
      <c r="I11322">
        <f>MONTH(Table6[[#This Row],[Loan Date]])</f>
        <v>3</v>
      </c>
      <c r="J11322" t="str">
        <f>_xlfn.XLOOKUP(Table6[[#This Row],[Numeric Month]],$N$5:$N$11,$O$5:$O$11)</f>
        <v>Mar</v>
      </c>
      <c r="K11322" t="str">
        <f>_xlfn.XLOOKUP(Table6[[#This Row],[Loan Date]],$Q$5:$Q$152,$R$5:$R$152)</f>
        <v>Friday</v>
      </c>
      <c r="L11322" t="str">
        <f>_xlfn.XLOOKUP(Table6[[#This Row],[Loan Date]],$Q$5:$Q$152,$S$5:$S$152)</f>
        <v>Week 10</v>
      </c>
    </row>
    <row r="11323" spans="1:12" x14ac:dyDescent="0.2">
      <c r="A11323" s="1">
        <v>45002</v>
      </c>
      <c r="B11323" t="s">
        <v>7</v>
      </c>
      <c r="C11323" s="1">
        <v>45092</v>
      </c>
      <c r="D11323" t="s">
        <v>348</v>
      </c>
      <c r="E11323" t="s">
        <v>80</v>
      </c>
      <c r="F11323" t="s">
        <v>79</v>
      </c>
      <c r="G11323" t="s">
        <v>79</v>
      </c>
      <c r="H11323" t="s">
        <v>0</v>
      </c>
      <c r="I11323">
        <f>MONTH(Table6[[#This Row],[Loan Date]])</f>
        <v>3</v>
      </c>
      <c r="J11323" t="str">
        <f>_xlfn.XLOOKUP(Table6[[#This Row],[Numeric Month]],$N$5:$N$11,$O$5:$O$11)</f>
        <v>Mar</v>
      </c>
      <c r="K11323" t="str">
        <f>_xlfn.XLOOKUP(Table6[[#This Row],[Loan Date]],$Q$5:$Q$152,$R$5:$R$152)</f>
        <v>Friday</v>
      </c>
      <c r="L11323" t="str">
        <f>_xlfn.XLOOKUP(Table6[[#This Row],[Loan Date]],$Q$5:$Q$152,$S$5:$S$152)</f>
        <v>Week 10</v>
      </c>
    </row>
    <row r="11324" spans="1:12" x14ac:dyDescent="0.2">
      <c r="A11324" s="1">
        <v>45002</v>
      </c>
      <c r="B11324" t="s">
        <v>5</v>
      </c>
      <c r="C11324" s="1">
        <v>45009</v>
      </c>
      <c r="D11324" t="s">
        <v>347</v>
      </c>
      <c r="E11324" t="s">
        <v>52</v>
      </c>
      <c r="F11324" t="s">
        <v>51</v>
      </c>
      <c r="G11324" t="s">
        <v>1</v>
      </c>
      <c r="H11324" t="s">
        <v>0</v>
      </c>
      <c r="I11324">
        <f>MONTH(Table6[[#This Row],[Loan Date]])</f>
        <v>3</v>
      </c>
      <c r="J11324" t="str">
        <f>_xlfn.XLOOKUP(Table6[[#This Row],[Numeric Month]],$N$5:$N$11,$O$5:$O$11)</f>
        <v>Mar</v>
      </c>
      <c r="K11324" t="str">
        <f>_xlfn.XLOOKUP(Table6[[#This Row],[Loan Date]],$Q$5:$Q$152,$R$5:$R$152)</f>
        <v>Friday</v>
      </c>
      <c r="L11324" t="str">
        <f>_xlfn.XLOOKUP(Table6[[#This Row],[Loan Date]],$Q$5:$Q$152,$S$5:$S$152)</f>
        <v>Week 10</v>
      </c>
    </row>
    <row r="11325" spans="1:12" x14ac:dyDescent="0.2">
      <c r="A11325" s="1">
        <v>45002</v>
      </c>
      <c r="B11325" t="s">
        <v>7</v>
      </c>
      <c r="C11325" s="1">
        <v>45002</v>
      </c>
      <c r="D11325" t="s">
        <v>156</v>
      </c>
      <c r="E11325" t="s">
        <v>41</v>
      </c>
      <c r="F11325" t="s">
        <v>40</v>
      </c>
      <c r="G11325" t="s">
        <v>39</v>
      </c>
      <c r="H11325" t="s">
        <v>0</v>
      </c>
      <c r="I11325">
        <f>MONTH(Table6[[#This Row],[Loan Date]])</f>
        <v>3</v>
      </c>
      <c r="J11325" t="str">
        <f>_xlfn.XLOOKUP(Table6[[#This Row],[Numeric Month]],$N$5:$N$11,$O$5:$O$11)</f>
        <v>Mar</v>
      </c>
      <c r="K11325" t="str">
        <f>_xlfn.XLOOKUP(Table6[[#This Row],[Loan Date]],$Q$5:$Q$152,$R$5:$R$152)</f>
        <v>Friday</v>
      </c>
      <c r="L11325" t="str">
        <f>_xlfn.XLOOKUP(Table6[[#This Row],[Loan Date]],$Q$5:$Q$152,$S$5:$S$152)</f>
        <v>Week 10</v>
      </c>
    </row>
    <row r="11326" spans="1:12" x14ac:dyDescent="0.2">
      <c r="A11326" s="1">
        <v>45002</v>
      </c>
      <c r="B11326" t="s">
        <v>7</v>
      </c>
      <c r="C11326" s="1">
        <v>45002</v>
      </c>
      <c r="D11326" t="s">
        <v>127</v>
      </c>
      <c r="E11326" t="s">
        <v>21</v>
      </c>
      <c r="F11326" t="s">
        <v>21</v>
      </c>
      <c r="G11326" t="s">
        <v>20</v>
      </c>
      <c r="H11326" t="s">
        <v>0</v>
      </c>
      <c r="I11326">
        <f>MONTH(Table6[[#This Row],[Loan Date]])</f>
        <v>3</v>
      </c>
      <c r="J11326" t="str">
        <f>_xlfn.XLOOKUP(Table6[[#This Row],[Numeric Month]],$N$5:$N$11,$O$5:$O$11)</f>
        <v>Mar</v>
      </c>
      <c r="K11326" t="str">
        <f>_xlfn.XLOOKUP(Table6[[#This Row],[Loan Date]],$Q$5:$Q$152,$R$5:$R$152)</f>
        <v>Friday</v>
      </c>
      <c r="L11326" t="str">
        <f>_xlfn.XLOOKUP(Table6[[#This Row],[Loan Date]],$Q$5:$Q$152,$S$5:$S$152)</f>
        <v>Week 10</v>
      </c>
    </row>
    <row r="11327" spans="1:12" x14ac:dyDescent="0.2">
      <c r="A11327" s="1">
        <v>45002</v>
      </c>
      <c r="B11327" t="s">
        <v>7</v>
      </c>
      <c r="C11327" s="1">
        <v>45002</v>
      </c>
      <c r="D11327" t="s">
        <v>26</v>
      </c>
      <c r="E11327" t="s">
        <v>23</v>
      </c>
      <c r="F11327" t="s">
        <v>23</v>
      </c>
      <c r="G11327" t="s">
        <v>20</v>
      </c>
      <c r="H11327" t="s">
        <v>0</v>
      </c>
      <c r="I11327">
        <f>MONTH(Table6[[#This Row],[Loan Date]])</f>
        <v>3</v>
      </c>
      <c r="J11327" t="str">
        <f>_xlfn.XLOOKUP(Table6[[#This Row],[Numeric Month]],$N$5:$N$11,$O$5:$O$11)</f>
        <v>Mar</v>
      </c>
      <c r="K11327" t="str">
        <f>_xlfn.XLOOKUP(Table6[[#This Row],[Loan Date]],$Q$5:$Q$152,$R$5:$R$152)</f>
        <v>Friday</v>
      </c>
      <c r="L11327" t="str">
        <f>_xlfn.XLOOKUP(Table6[[#This Row],[Loan Date]],$Q$5:$Q$152,$S$5:$S$152)</f>
        <v>Week 10</v>
      </c>
    </row>
    <row r="11328" spans="1:12" x14ac:dyDescent="0.2">
      <c r="A11328" s="1">
        <v>45002</v>
      </c>
      <c r="B11328" t="s">
        <v>7</v>
      </c>
      <c r="C11328" s="1">
        <v>45009</v>
      </c>
      <c r="D11328" t="s">
        <v>105</v>
      </c>
      <c r="E11328" t="s">
        <v>52</v>
      </c>
      <c r="F11328" t="s">
        <v>51</v>
      </c>
      <c r="G11328" t="s">
        <v>1</v>
      </c>
      <c r="H11328" t="s">
        <v>0</v>
      </c>
      <c r="I11328">
        <f>MONTH(Table6[[#This Row],[Loan Date]])</f>
        <v>3</v>
      </c>
      <c r="J11328" t="str">
        <f>_xlfn.XLOOKUP(Table6[[#This Row],[Numeric Month]],$N$5:$N$11,$O$5:$O$11)</f>
        <v>Mar</v>
      </c>
      <c r="K11328" t="str">
        <f>_xlfn.XLOOKUP(Table6[[#This Row],[Loan Date]],$Q$5:$Q$152,$R$5:$R$152)</f>
        <v>Friday</v>
      </c>
      <c r="L11328" t="str">
        <f>_xlfn.XLOOKUP(Table6[[#This Row],[Loan Date]],$Q$5:$Q$152,$S$5:$S$152)</f>
        <v>Week 10</v>
      </c>
    </row>
    <row r="11329" spans="1:12" x14ac:dyDescent="0.2">
      <c r="A11329" s="1">
        <v>45002</v>
      </c>
      <c r="B11329" t="s">
        <v>7</v>
      </c>
      <c r="C11329" s="1">
        <v>45009</v>
      </c>
      <c r="D11329" t="s">
        <v>346</v>
      </c>
      <c r="E11329" t="s">
        <v>9</v>
      </c>
      <c r="F11329" t="s">
        <v>8</v>
      </c>
      <c r="G11329" t="s">
        <v>1</v>
      </c>
      <c r="H11329" t="s">
        <v>0</v>
      </c>
      <c r="I11329">
        <f>MONTH(Table6[[#This Row],[Loan Date]])</f>
        <v>3</v>
      </c>
      <c r="J11329" t="str">
        <f>_xlfn.XLOOKUP(Table6[[#This Row],[Numeric Month]],$N$5:$N$11,$O$5:$O$11)</f>
        <v>Mar</v>
      </c>
      <c r="K11329" t="str">
        <f>_xlfn.XLOOKUP(Table6[[#This Row],[Loan Date]],$Q$5:$Q$152,$R$5:$R$152)</f>
        <v>Friday</v>
      </c>
      <c r="L11329" t="str">
        <f>_xlfn.XLOOKUP(Table6[[#This Row],[Loan Date]],$Q$5:$Q$152,$S$5:$S$152)</f>
        <v>Week 10</v>
      </c>
    </row>
    <row r="11330" spans="1:12" x14ac:dyDescent="0.2">
      <c r="A11330" s="1">
        <v>45002</v>
      </c>
      <c r="B11330" t="s">
        <v>7</v>
      </c>
      <c r="C11330" s="1">
        <v>45009</v>
      </c>
      <c r="D11330" t="s">
        <v>345</v>
      </c>
      <c r="E11330" t="s">
        <v>3</v>
      </c>
      <c r="F11330" t="s">
        <v>2</v>
      </c>
      <c r="G11330" t="s">
        <v>1</v>
      </c>
      <c r="H11330" t="s">
        <v>0</v>
      </c>
      <c r="I11330">
        <f>MONTH(Table6[[#This Row],[Loan Date]])</f>
        <v>3</v>
      </c>
      <c r="J11330" t="str">
        <f>_xlfn.XLOOKUP(Table6[[#This Row],[Numeric Month]],$N$5:$N$11,$O$5:$O$11)</f>
        <v>Mar</v>
      </c>
      <c r="K11330" t="str">
        <f>_xlfn.XLOOKUP(Table6[[#This Row],[Loan Date]],$Q$5:$Q$152,$R$5:$R$152)</f>
        <v>Friday</v>
      </c>
      <c r="L11330" t="str">
        <f>_xlfn.XLOOKUP(Table6[[#This Row],[Loan Date]],$Q$5:$Q$152,$S$5:$S$152)</f>
        <v>Week 10</v>
      </c>
    </row>
    <row r="11331" spans="1:12" x14ac:dyDescent="0.2">
      <c r="A11331" s="1">
        <v>45002</v>
      </c>
      <c r="B11331" t="s">
        <v>5</v>
      </c>
      <c r="C11331" s="1">
        <v>45002</v>
      </c>
      <c r="D11331" t="s">
        <v>267</v>
      </c>
      <c r="E11331" t="s">
        <v>37</v>
      </c>
      <c r="F11331" t="s">
        <v>37</v>
      </c>
      <c r="G11331" t="s">
        <v>20</v>
      </c>
      <c r="H11331" t="s">
        <v>0</v>
      </c>
      <c r="I11331">
        <f>MONTH(Table6[[#This Row],[Loan Date]])</f>
        <v>3</v>
      </c>
      <c r="J11331" t="str">
        <f>_xlfn.XLOOKUP(Table6[[#This Row],[Numeric Month]],$N$5:$N$11,$O$5:$O$11)</f>
        <v>Mar</v>
      </c>
      <c r="K11331" t="str">
        <f>_xlfn.XLOOKUP(Table6[[#This Row],[Loan Date]],$Q$5:$Q$152,$R$5:$R$152)</f>
        <v>Friday</v>
      </c>
      <c r="L11331" t="str">
        <f>_xlfn.XLOOKUP(Table6[[#This Row],[Loan Date]],$Q$5:$Q$152,$S$5:$S$152)</f>
        <v>Week 10</v>
      </c>
    </row>
    <row r="11332" spans="1:12" x14ac:dyDescent="0.2">
      <c r="A11332" s="1">
        <v>45002</v>
      </c>
      <c r="B11332" t="s">
        <v>5</v>
      </c>
      <c r="C11332" s="1">
        <v>45002</v>
      </c>
      <c r="D11332" t="s">
        <v>197</v>
      </c>
      <c r="E11332" t="s">
        <v>41</v>
      </c>
      <c r="F11332" t="s">
        <v>40</v>
      </c>
      <c r="G11332" t="s">
        <v>39</v>
      </c>
      <c r="H11332" t="s">
        <v>0</v>
      </c>
      <c r="I11332">
        <f>MONTH(Table6[[#This Row],[Loan Date]])</f>
        <v>3</v>
      </c>
      <c r="J11332" t="str">
        <f>_xlfn.XLOOKUP(Table6[[#This Row],[Numeric Month]],$N$5:$N$11,$O$5:$O$11)</f>
        <v>Mar</v>
      </c>
      <c r="K11332" t="str">
        <f>_xlfn.XLOOKUP(Table6[[#This Row],[Loan Date]],$Q$5:$Q$152,$R$5:$R$152)</f>
        <v>Friday</v>
      </c>
      <c r="L11332" t="str">
        <f>_xlfn.XLOOKUP(Table6[[#This Row],[Loan Date]],$Q$5:$Q$152,$S$5:$S$152)</f>
        <v>Week 10</v>
      </c>
    </row>
    <row r="11333" spans="1:12" x14ac:dyDescent="0.2">
      <c r="A11333" s="1">
        <v>45002</v>
      </c>
      <c r="B11333" t="s">
        <v>5</v>
      </c>
      <c r="C11333" s="1">
        <v>45002</v>
      </c>
      <c r="D11333" t="s">
        <v>57</v>
      </c>
      <c r="E11333" t="s">
        <v>37</v>
      </c>
      <c r="F11333" t="s">
        <v>37</v>
      </c>
      <c r="G11333" t="s">
        <v>20</v>
      </c>
      <c r="H11333" t="s">
        <v>0</v>
      </c>
      <c r="I11333">
        <f>MONTH(Table6[[#This Row],[Loan Date]])</f>
        <v>3</v>
      </c>
      <c r="J11333" t="str">
        <f>_xlfn.XLOOKUP(Table6[[#This Row],[Numeric Month]],$N$5:$N$11,$O$5:$O$11)</f>
        <v>Mar</v>
      </c>
      <c r="K11333" t="str">
        <f>_xlfn.XLOOKUP(Table6[[#This Row],[Loan Date]],$Q$5:$Q$152,$R$5:$R$152)</f>
        <v>Friday</v>
      </c>
      <c r="L11333" t="str">
        <f>_xlfn.XLOOKUP(Table6[[#This Row],[Loan Date]],$Q$5:$Q$152,$S$5:$S$152)</f>
        <v>Week 10</v>
      </c>
    </row>
    <row r="11334" spans="1:12" x14ac:dyDescent="0.2">
      <c r="A11334" s="1">
        <v>45002</v>
      </c>
      <c r="B11334" t="s">
        <v>7</v>
      </c>
      <c r="C11334" s="1">
        <v>45002</v>
      </c>
      <c r="D11334" t="s">
        <v>172</v>
      </c>
      <c r="E11334" t="s">
        <v>21</v>
      </c>
      <c r="F11334" t="s">
        <v>21</v>
      </c>
      <c r="G11334" t="s">
        <v>20</v>
      </c>
      <c r="H11334" t="s">
        <v>0</v>
      </c>
      <c r="I11334">
        <f>MONTH(Table6[[#This Row],[Loan Date]])</f>
        <v>3</v>
      </c>
      <c r="J11334" t="str">
        <f>_xlfn.XLOOKUP(Table6[[#This Row],[Numeric Month]],$N$5:$N$11,$O$5:$O$11)</f>
        <v>Mar</v>
      </c>
      <c r="K11334" t="str">
        <f>_xlfn.XLOOKUP(Table6[[#This Row],[Loan Date]],$Q$5:$Q$152,$R$5:$R$152)</f>
        <v>Friday</v>
      </c>
      <c r="L11334" t="str">
        <f>_xlfn.XLOOKUP(Table6[[#This Row],[Loan Date]],$Q$5:$Q$152,$S$5:$S$152)</f>
        <v>Week 10</v>
      </c>
    </row>
    <row r="11335" spans="1:12" x14ac:dyDescent="0.2">
      <c r="A11335" s="1">
        <v>45002</v>
      </c>
      <c r="B11335" t="s">
        <v>7</v>
      </c>
      <c r="C11335" s="1">
        <v>45002</v>
      </c>
      <c r="D11335" t="s">
        <v>30</v>
      </c>
      <c r="E11335" t="s">
        <v>23</v>
      </c>
      <c r="F11335" t="s">
        <v>23</v>
      </c>
      <c r="G11335" t="s">
        <v>20</v>
      </c>
      <c r="H11335" t="s">
        <v>0</v>
      </c>
      <c r="I11335">
        <f>MONTH(Table6[[#This Row],[Loan Date]])</f>
        <v>3</v>
      </c>
      <c r="J11335" t="str">
        <f>_xlfn.XLOOKUP(Table6[[#This Row],[Numeric Month]],$N$5:$N$11,$O$5:$O$11)</f>
        <v>Mar</v>
      </c>
      <c r="K11335" t="str">
        <f>_xlfn.XLOOKUP(Table6[[#This Row],[Loan Date]],$Q$5:$Q$152,$R$5:$R$152)</f>
        <v>Friday</v>
      </c>
      <c r="L11335" t="str">
        <f>_xlfn.XLOOKUP(Table6[[#This Row],[Loan Date]],$Q$5:$Q$152,$S$5:$S$152)</f>
        <v>Week 10</v>
      </c>
    </row>
    <row r="11336" spans="1:12" x14ac:dyDescent="0.2">
      <c r="A11336" s="1">
        <v>45002</v>
      </c>
      <c r="B11336" t="s">
        <v>7</v>
      </c>
      <c r="C11336" s="1">
        <v>45002</v>
      </c>
      <c r="D11336" t="s">
        <v>55</v>
      </c>
      <c r="E11336" t="s">
        <v>37</v>
      </c>
      <c r="F11336" t="s">
        <v>37</v>
      </c>
      <c r="G11336" t="s">
        <v>20</v>
      </c>
      <c r="H11336" t="s">
        <v>0</v>
      </c>
      <c r="I11336">
        <f>MONTH(Table6[[#This Row],[Loan Date]])</f>
        <v>3</v>
      </c>
      <c r="J11336" t="str">
        <f>_xlfn.XLOOKUP(Table6[[#This Row],[Numeric Month]],$N$5:$N$11,$O$5:$O$11)</f>
        <v>Mar</v>
      </c>
      <c r="K11336" t="str">
        <f>_xlfn.XLOOKUP(Table6[[#This Row],[Loan Date]],$Q$5:$Q$152,$R$5:$R$152)</f>
        <v>Friday</v>
      </c>
      <c r="L11336" t="str">
        <f>_xlfn.XLOOKUP(Table6[[#This Row],[Loan Date]],$Q$5:$Q$152,$S$5:$S$152)</f>
        <v>Week 10</v>
      </c>
    </row>
    <row r="11337" spans="1:12" x14ac:dyDescent="0.2">
      <c r="A11337" s="1">
        <v>45002</v>
      </c>
      <c r="B11337" t="s">
        <v>7</v>
      </c>
      <c r="C11337" s="1">
        <v>45002</v>
      </c>
      <c r="D11337" t="s">
        <v>344</v>
      </c>
      <c r="E11337" t="s">
        <v>49</v>
      </c>
      <c r="F11337" t="s">
        <v>49</v>
      </c>
      <c r="G11337" t="s">
        <v>20</v>
      </c>
      <c r="H11337" t="s">
        <v>0</v>
      </c>
      <c r="I11337">
        <f>MONTH(Table6[[#This Row],[Loan Date]])</f>
        <v>3</v>
      </c>
      <c r="J11337" t="str">
        <f>_xlfn.XLOOKUP(Table6[[#This Row],[Numeric Month]],$N$5:$N$11,$O$5:$O$11)</f>
        <v>Mar</v>
      </c>
      <c r="K11337" t="str">
        <f>_xlfn.XLOOKUP(Table6[[#This Row],[Loan Date]],$Q$5:$Q$152,$R$5:$R$152)</f>
        <v>Friday</v>
      </c>
      <c r="L11337" t="str">
        <f>_xlfn.XLOOKUP(Table6[[#This Row],[Loan Date]],$Q$5:$Q$152,$S$5:$S$152)</f>
        <v>Week 10</v>
      </c>
    </row>
    <row r="11338" spans="1:12" x14ac:dyDescent="0.2">
      <c r="A11338" s="1">
        <v>45002</v>
      </c>
      <c r="B11338" t="s">
        <v>7</v>
      </c>
      <c r="C11338" s="1">
        <v>45002</v>
      </c>
      <c r="D11338" t="s">
        <v>189</v>
      </c>
      <c r="E11338" t="s">
        <v>21</v>
      </c>
      <c r="F11338" t="s">
        <v>21</v>
      </c>
      <c r="G11338" t="s">
        <v>20</v>
      </c>
      <c r="H11338" t="s">
        <v>0</v>
      </c>
      <c r="I11338">
        <f>MONTH(Table6[[#This Row],[Loan Date]])</f>
        <v>3</v>
      </c>
      <c r="J11338" t="str">
        <f>_xlfn.XLOOKUP(Table6[[#This Row],[Numeric Month]],$N$5:$N$11,$O$5:$O$11)</f>
        <v>Mar</v>
      </c>
      <c r="K11338" t="str">
        <f>_xlfn.XLOOKUP(Table6[[#This Row],[Loan Date]],$Q$5:$Q$152,$R$5:$R$152)</f>
        <v>Friday</v>
      </c>
      <c r="L11338" t="str">
        <f>_xlfn.XLOOKUP(Table6[[#This Row],[Loan Date]],$Q$5:$Q$152,$S$5:$S$152)</f>
        <v>Week 10</v>
      </c>
    </row>
    <row r="11339" spans="1:12" x14ac:dyDescent="0.2">
      <c r="A11339" s="1">
        <v>45002</v>
      </c>
      <c r="B11339" t="s">
        <v>7</v>
      </c>
      <c r="C11339" s="1">
        <v>45002</v>
      </c>
      <c r="D11339" t="s">
        <v>343</v>
      </c>
      <c r="E11339" t="s">
        <v>23</v>
      </c>
      <c r="F11339" t="s">
        <v>23</v>
      </c>
      <c r="G11339" t="s">
        <v>20</v>
      </c>
      <c r="H11339" t="s">
        <v>0</v>
      </c>
      <c r="I11339">
        <f>MONTH(Table6[[#This Row],[Loan Date]])</f>
        <v>3</v>
      </c>
      <c r="J11339" t="str">
        <f>_xlfn.XLOOKUP(Table6[[#This Row],[Numeric Month]],$N$5:$N$11,$O$5:$O$11)</f>
        <v>Mar</v>
      </c>
      <c r="K11339" t="str">
        <f>_xlfn.XLOOKUP(Table6[[#This Row],[Loan Date]],$Q$5:$Q$152,$R$5:$R$152)</f>
        <v>Friday</v>
      </c>
      <c r="L11339" t="str">
        <f>_xlfn.XLOOKUP(Table6[[#This Row],[Loan Date]],$Q$5:$Q$152,$S$5:$S$152)</f>
        <v>Week 10</v>
      </c>
    </row>
    <row r="11340" spans="1:12" x14ac:dyDescent="0.2">
      <c r="A11340" s="1">
        <v>45002</v>
      </c>
      <c r="B11340" t="s">
        <v>107</v>
      </c>
      <c r="C11340" s="1">
        <v>45009</v>
      </c>
      <c r="D11340" t="s">
        <v>342</v>
      </c>
      <c r="E11340" t="s">
        <v>3</v>
      </c>
      <c r="F11340" t="s">
        <v>2</v>
      </c>
      <c r="G11340" t="s">
        <v>1</v>
      </c>
      <c r="H11340" t="s">
        <v>0</v>
      </c>
      <c r="I11340">
        <f>MONTH(Table6[[#This Row],[Loan Date]])</f>
        <v>3</v>
      </c>
      <c r="J11340" t="str">
        <f>_xlfn.XLOOKUP(Table6[[#This Row],[Numeric Month]],$N$5:$N$11,$O$5:$O$11)</f>
        <v>Mar</v>
      </c>
      <c r="K11340" t="str">
        <f>_xlfn.XLOOKUP(Table6[[#This Row],[Loan Date]],$Q$5:$Q$152,$R$5:$R$152)</f>
        <v>Friday</v>
      </c>
      <c r="L11340" t="str">
        <f>_xlfn.XLOOKUP(Table6[[#This Row],[Loan Date]],$Q$5:$Q$152,$S$5:$S$152)</f>
        <v>Week 10</v>
      </c>
    </row>
    <row r="11341" spans="1:12" x14ac:dyDescent="0.2">
      <c r="A11341" s="1">
        <v>45002</v>
      </c>
      <c r="B11341" t="s">
        <v>107</v>
      </c>
      <c r="C11341" s="1">
        <v>45002</v>
      </c>
      <c r="D11341" t="s">
        <v>119</v>
      </c>
      <c r="E11341" t="s">
        <v>21</v>
      </c>
      <c r="F11341" t="s">
        <v>21</v>
      </c>
      <c r="G11341" t="s">
        <v>20</v>
      </c>
      <c r="H11341" t="s">
        <v>0</v>
      </c>
      <c r="I11341">
        <f>MONTH(Table6[[#This Row],[Loan Date]])</f>
        <v>3</v>
      </c>
      <c r="J11341" t="str">
        <f>_xlfn.XLOOKUP(Table6[[#This Row],[Numeric Month]],$N$5:$N$11,$O$5:$O$11)</f>
        <v>Mar</v>
      </c>
      <c r="K11341" t="str">
        <f>_xlfn.XLOOKUP(Table6[[#This Row],[Loan Date]],$Q$5:$Q$152,$R$5:$R$152)</f>
        <v>Friday</v>
      </c>
      <c r="L11341" t="str">
        <f>_xlfn.XLOOKUP(Table6[[#This Row],[Loan Date]],$Q$5:$Q$152,$S$5:$S$152)</f>
        <v>Week 10</v>
      </c>
    </row>
    <row r="11342" spans="1:12" x14ac:dyDescent="0.2">
      <c r="A11342" s="1">
        <v>45002</v>
      </c>
      <c r="B11342" t="s">
        <v>107</v>
      </c>
      <c r="C11342" s="1">
        <v>45002</v>
      </c>
      <c r="D11342" t="s">
        <v>29</v>
      </c>
      <c r="E11342" t="s">
        <v>23</v>
      </c>
      <c r="F11342" t="s">
        <v>23</v>
      </c>
      <c r="G11342" t="s">
        <v>20</v>
      </c>
      <c r="H11342" t="s">
        <v>0</v>
      </c>
      <c r="I11342">
        <f>MONTH(Table6[[#This Row],[Loan Date]])</f>
        <v>3</v>
      </c>
      <c r="J11342" t="str">
        <f>_xlfn.XLOOKUP(Table6[[#This Row],[Numeric Month]],$N$5:$N$11,$O$5:$O$11)</f>
        <v>Mar</v>
      </c>
      <c r="K11342" t="str">
        <f>_xlfn.XLOOKUP(Table6[[#This Row],[Loan Date]],$Q$5:$Q$152,$R$5:$R$152)</f>
        <v>Friday</v>
      </c>
      <c r="L11342" t="str">
        <f>_xlfn.XLOOKUP(Table6[[#This Row],[Loan Date]],$Q$5:$Q$152,$S$5:$S$152)</f>
        <v>Week 10</v>
      </c>
    </row>
    <row r="11343" spans="1:12" x14ac:dyDescent="0.2">
      <c r="A11343" s="1">
        <v>45002</v>
      </c>
      <c r="B11343" t="s">
        <v>107</v>
      </c>
      <c r="C11343" s="1">
        <v>45002</v>
      </c>
      <c r="D11343" t="s">
        <v>163</v>
      </c>
      <c r="E11343" t="s">
        <v>162</v>
      </c>
      <c r="F11343" t="s">
        <v>162</v>
      </c>
      <c r="G11343" t="s">
        <v>11</v>
      </c>
      <c r="H11343" t="s">
        <v>0</v>
      </c>
      <c r="I11343">
        <f>MONTH(Table6[[#This Row],[Loan Date]])</f>
        <v>3</v>
      </c>
      <c r="J11343" t="str">
        <f>_xlfn.XLOOKUP(Table6[[#This Row],[Numeric Month]],$N$5:$N$11,$O$5:$O$11)</f>
        <v>Mar</v>
      </c>
      <c r="K11343" t="str">
        <f>_xlfn.XLOOKUP(Table6[[#This Row],[Loan Date]],$Q$5:$Q$152,$R$5:$R$152)</f>
        <v>Friday</v>
      </c>
      <c r="L11343" t="str">
        <f>_xlfn.XLOOKUP(Table6[[#This Row],[Loan Date]],$Q$5:$Q$152,$S$5:$S$152)</f>
        <v>Week 10</v>
      </c>
    </row>
    <row r="11344" spans="1:12" x14ac:dyDescent="0.2">
      <c r="A11344" s="1">
        <v>45002</v>
      </c>
      <c r="B11344" t="s">
        <v>7</v>
      </c>
      <c r="C11344" s="1">
        <v>45002</v>
      </c>
      <c r="D11344" t="s">
        <v>341</v>
      </c>
      <c r="E11344" t="s">
        <v>49</v>
      </c>
      <c r="F11344" t="s">
        <v>49</v>
      </c>
      <c r="G11344" t="s">
        <v>20</v>
      </c>
      <c r="H11344" t="s">
        <v>0</v>
      </c>
      <c r="I11344">
        <f>MONTH(Table6[[#This Row],[Loan Date]])</f>
        <v>3</v>
      </c>
      <c r="J11344" t="str">
        <f>_xlfn.XLOOKUP(Table6[[#This Row],[Numeric Month]],$N$5:$N$11,$O$5:$O$11)</f>
        <v>Mar</v>
      </c>
      <c r="K11344" t="str">
        <f>_xlfn.XLOOKUP(Table6[[#This Row],[Loan Date]],$Q$5:$Q$152,$R$5:$R$152)</f>
        <v>Friday</v>
      </c>
      <c r="L11344" t="str">
        <f>_xlfn.XLOOKUP(Table6[[#This Row],[Loan Date]],$Q$5:$Q$152,$S$5:$S$152)</f>
        <v>Week 10</v>
      </c>
    </row>
    <row r="11345" spans="1:12" x14ac:dyDescent="0.2">
      <c r="A11345" s="1">
        <v>45002</v>
      </c>
      <c r="B11345" t="s">
        <v>7</v>
      </c>
      <c r="C11345" s="1">
        <v>45009</v>
      </c>
      <c r="D11345" t="s">
        <v>340</v>
      </c>
      <c r="E11345" t="s">
        <v>9</v>
      </c>
      <c r="F11345" t="s">
        <v>8</v>
      </c>
      <c r="G11345" t="s">
        <v>1</v>
      </c>
      <c r="H11345" t="s">
        <v>0</v>
      </c>
      <c r="I11345">
        <f>MONTH(Table6[[#This Row],[Loan Date]])</f>
        <v>3</v>
      </c>
      <c r="J11345" t="str">
        <f>_xlfn.XLOOKUP(Table6[[#This Row],[Numeric Month]],$N$5:$N$11,$O$5:$O$11)</f>
        <v>Mar</v>
      </c>
      <c r="K11345" t="str">
        <f>_xlfn.XLOOKUP(Table6[[#This Row],[Loan Date]],$Q$5:$Q$152,$R$5:$R$152)</f>
        <v>Friday</v>
      </c>
      <c r="L11345" t="str">
        <f>_xlfn.XLOOKUP(Table6[[#This Row],[Loan Date]],$Q$5:$Q$152,$S$5:$S$152)</f>
        <v>Week 10</v>
      </c>
    </row>
    <row r="11346" spans="1:12" x14ac:dyDescent="0.2">
      <c r="A11346" s="1">
        <v>45002</v>
      </c>
      <c r="B11346" t="s">
        <v>7</v>
      </c>
      <c r="C11346" s="1">
        <v>45002</v>
      </c>
      <c r="D11346" t="s">
        <v>339</v>
      </c>
      <c r="E11346" t="s">
        <v>168</v>
      </c>
      <c r="F11346" t="s">
        <v>168</v>
      </c>
      <c r="G11346" t="s">
        <v>20</v>
      </c>
      <c r="H11346" t="s">
        <v>0</v>
      </c>
      <c r="I11346">
        <f>MONTH(Table6[[#This Row],[Loan Date]])</f>
        <v>3</v>
      </c>
      <c r="J11346" t="str">
        <f>_xlfn.XLOOKUP(Table6[[#This Row],[Numeric Month]],$N$5:$N$11,$O$5:$O$11)</f>
        <v>Mar</v>
      </c>
      <c r="K11346" t="str">
        <f>_xlfn.XLOOKUP(Table6[[#This Row],[Loan Date]],$Q$5:$Q$152,$R$5:$R$152)</f>
        <v>Friday</v>
      </c>
      <c r="L11346" t="str">
        <f>_xlfn.XLOOKUP(Table6[[#This Row],[Loan Date]],$Q$5:$Q$152,$S$5:$S$152)</f>
        <v>Week 10</v>
      </c>
    </row>
    <row r="11347" spans="1:12" x14ac:dyDescent="0.2">
      <c r="A11347" s="1">
        <v>45002</v>
      </c>
      <c r="B11347" t="s">
        <v>7</v>
      </c>
      <c r="C11347" s="1">
        <v>45002</v>
      </c>
      <c r="D11347" t="s">
        <v>338</v>
      </c>
      <c r="E11347" t="s">
        <v>23</v>
      </c>
      <c r="F11347" t="s">
        <v>23</v>
      </c>
      <c r="G11347" t="s">
        <v>20</v>
      </c>
      <c r="H11347" t="s">
        <v>0</v>
      </c>
      <c r="I11347">
        <f>MONTH(Table6[[#This Row],[Loan Date]])</f>
        <v>3</v>
      </c>
      <c r="J11347" t="str">
        <f>_xlfn.XLOOKUP(Table6[[#This Row],[Numeric Month]],$N$5:$N$11,$O$5:$O$11)</f>
        <v>Mar</v>
      </c>
      <c r="K11347" t="str">
        <f>_xlfn.XLOOKUP(Table6[[#This Row],[Loan Date]],$Q$5:$Q$152,$R$5:$R$152)</f>
        <v>Friday</v>
      </c>
      <c r="L11347" t="str">
        <f>_xlfn.XLOOKUP(Table6[[#This Row],[Loan Date]],$Q$5:$Q$152,$S$5:$S$152)</f>
        <v>Week 10</v>
      </c>
    </row>
    <row r="11348" spans="1:12" x14ac:dyDescent="0.2">
      <c r="A11348" s="1">
        <v>45002</v>
      </c>
      <c r="B11348" t="s">
        <v>7</v>
      </c>
      <c r="C11348" s="1">
        <v>45002</v>
      </c>
      <c r="D11348" t="s">
        <v>66</v>
      </c>
      <c r="E11348" t="s">
        <v>65</v>
      </c>
      <c r="F11348" t="s">
        <v>65</v>
      </c>
      <c r="G11348" t="s">
        <v>20</v>
      </c>
      <c r="H11348" t="s">
        <v>0</v>
      </c>
      <c r="I11348">
        <f>MONTH(Table6[[#This Row],[Loan Date]])</f>
        <v>3</v>
      </c>
      <c r="J11348" t="str">
        <f>_xlfn.XLOOKUP(Table6[[#This Row],[Numeric Month]],$N$5:$N$11,$O$5:$O$11)</f>
        <v>Mar</v>
      </c>
      <c r="K11348" t="str">
        <f>_xlfn.XLOOKUP(Table6[[#This Row],[Loan Date]],$Q$5:$Q$152,$R$5:$R$152)</f>
        <v>Friday</v>
      </c>
      <c r="L11348" t="str">
        <f>_xlfn.XLOOKUP(Table6[[#This Row],[Loan Date]],$Q$5:$Q$152,$S$5:$S$152)</f>
        <v>Week 10</v>
      </c>
    </row>
    <row r="11349" spans="1:12" x14ac:dyDescent="0.2">
      <c r="A11349" s="1">
        <v>45002</v>
      </c>
      <c r="B11349" t="s">
        <v>5</v>
      </c>
      <c r="C11349" s="1">
        <v>45015</v>
      </c>
      <c r="D11349" t="s">
        <v>337</v>
      </c>
      <c r="E11349" t="s">
        <v>3</v>
      </c>
      <c r="F11349" t="s">
        <v>2</v>
      </c>
      <c r="G11349" t="s">
        <v>1</v>
      </c>
      <c r="H11349" t="s">
        <v>0</v>
      </c>
      <c r="I11349">
        <f>MONTH(Table6[[#This Row],[Loan Date]])</f>
        <v>3</v>
      </c>
      <c r="J11349" t="str">
        <f>_xlfn.XLOOKUP(Table6[[#This Row],[Numeric Month]],$N$5:$N$11,$O$5:$O$11)</f>
        <v>Mar</v>
      </c>
      <c r="K11349" t="str">
        <f>_xlfn.XLOOKUP(Table6[[#This Row],[Loan Date]],$Q$5:$Q$152,$R$5:$R$152)</f>
        <v>Friday</v>
      </c>
      <c r="L11349" t="str">
        <f>_xlfn.XLOOKUP(Table6[[#This Row],[Loan Date]],$Q$5:$Q$152,$S$5:$S$152)</f>
        <v>Week 10</v>
      </c>
    </row>
    <row r="11350" spans="1:12" x14ac:dyDescent="0.2">
      <c r="A11350" s="1">
        <v>45002</v>
      </c>
      <c r="B11350" t="s">
        <v>7</v>
      </c>
      <c r="C11350" s="1">
        <v>45009</v>
      </c>
      <c r="D11350" t="s">
        <v>47</v>
      </c>
      <c r="E11350" t="s">
        <v>15</v>
      </c>
      <c r="F11350" t="s">
        <v>14</v>
      </c>
      <c r="G11350" t="s">
        <v>1</v>
      </c>
      <c r="H11350" t="s">
        <v>0</v>
      </c>
      <c r="I11350">
        <f>MONTH(Table6[[#This Row],[Loan Date]])</f>
        <v>3</v>
      </c>
      <c r="J11350" t="str">
        <f>_xlfn.XLOOKUP(Table6[[#This Row],[Numeric Month]],$N$5:$N$11,$O$5:$O$11)</f>
        <v>Mar</v>
      </c>
      <c r="K11350" t="str">
        <f>_xlfn.XLOOKUP(Table6[[#This Row],[Loan Date]],$Q$5:$Q$152,$R$5:$R$152)</f>
        <v>Friday</v>
      </c>
      <c r="L11350" t="str">
        <f>_xlfn.XLOOKUP(Table6[[#This Row],[Loan Date]],$Q$5:$Q$152,$S$5:$S$152)</f>
        <v>Week 10</v>
      </c>
    </row>
    <row r="11351" spans="1:12" x14ac:dyDescent="0.2">
      <c r="A11351" s="1">
        <v>45002</v>
      </c>
      <c r="B11351" t="s">
        <v>7</v>
      </c>
      <c r="C11351" s="1">
        <v>45002</v>
      </c>
      <c r="D11351" t="s">
        <v>336</v>
      </c>
      <c r="E11351" t="s">
        <v>168</v>
      </c>
      <c r="F11351" t="s">
        <v>168</v>
      </c>
      <c r="G11351" t="s">
        <v>20</v>
      </c>
      <c r="H11351" t="s">
        <v>0</v>
      </c>
      <c r="I11351">
        <f>MONTH(Table6[[#This Row],[Loan Date]])</f>
        <v>3</v>
      </c>
      <c r="J11351" t="str">
        <f>_xlfn.XLOOKUP(Table6[[#This Row],[Numeric Month]],$N$5:$N$11,$O$5:$O$11)</f>
        <v>Mar</v>
      </c>
      <c r="K11351" t="str">
        <f>_xlfn.XLOOKUP(Table6[[#This Row],[Loan Date]],$Q$5:$Q$152,$R$5:$R$152)</f>
        <v>Friday</v>
      </c>
      <c r="L11351" t="str">
        <f>_xlfn.XLOOKUP(Table6[[#This Row],[Loan Date]],$Q$5:$Q$152,$S$5:$S$152)</f>
        <v>Week 10</v>
      </c>
    </row>
    <row r="11352" spans="1:12" x14ac:dyDescent="0.2">
      <c r="A11352" s="1">
        <v>45002</v>
      </c>
      <c r="B11352" t="s">
        <v>7</v>
      </c>
      <c r="C11352" s="1">
        <v>45002</v>
      </c>
      <c r="D11352" t="s">
        <v>152</v>
      </c>
      <c r="E11352" t="s">
        <v>37</v>
      </c>
      <c r="F11352" t="s">
        <v>37</v>
      </c>
      <c r="G11352" t="s">
        <v>20</v>
      </c>
      <c r="H11352" t="s">
        <v>0</v>
      </c>
      <c r="I11352">
        <f>MONTH(Table6[[#This Row],[Loan Date]])</f>
        <v>3</v>
      </c>
      <c r="J11352" t="str">
        <f>_xlfn.XLOOKUP(Table6[[#This Row],[Numeric Month]],$N$5:$N$11,$O$5:$O$11)</f>
        <v>Mar</v>
      </c>
      <c r="K11352" t="str">
        <f>_xlfn.XLOOKUP(Table6[[#This Row],[Loan Date]],$Q$5:$Q$152,$R$5:$R$152)</f>
        <v>Friday</v>
      </c>
      <c r="L11352" t="str">
        <f>_xlfn.XLOOKUP(Table6[[#This Row],[Loan Date]],$Q$5:$Q$152,$S$5:$S$152)</f>
        <v>Week 10</v>
      </c>
    </row>
    <row r="11353" spans="1:12" x14ac:dyDescent="0.2">
      <c r="A11353" s="1">
        <v>45002</v>
      </c>
      <c r="B11353" t="s">
        <v>7</v>
      </c>
      <c r="C11353" s="1">
        <v>45009</v>
      </c>
      <c r="D11353" t="s">
        <v>335</v>
      </c>
      <c r="E11353" t="s">
        <v>15</v>
      </c>
      <c r="F11353" t="s">
        <v>14</v>
      </c>
      <c r="G11353" t="s">
        <v>1</v>
      </c>
      <c r="H11353" t="s">
        <v>0</v>
      </c>
      <c r="I11353">
        <f>MONTH(Table6[[#This Row],[Loan Date]])</f>
        <v>3</v>
      </c>
      <c r="J11353" t="str">
        <f>_xlfn.XLOOKUP(Table6[[#This Row],[Numeric Month]],$N$5:$N$11,$O$5:$O$11)</f>
        <v>Mar</v>
      </c>
      <c r="K11353" t="str">
        <f>_xlfn.XLOOKUP(Table6[[#This Row],[Loan Date]],$Q$5:$Q$152,$R$5:$R$152)</f>
        <v>Friday</v>
      </c>
      <c r="L11353" t="str">
        <f>_xlfn.XLOOKUP(Table6[[#This Row],[Loan Date]],$Q$5:$Q$152,$S$5:$S$152)</f>
        <v>Week 10</v>
      </c>
    </row>
    <row r="11354" spans="1:12" x14ac:dyDescent="0.2">
      <c r="A11354" s="1">
        <v>45002</v>
      </c>
      <c r="B11354" t="s">
        <v>5</v>
      </c>
      <c r="C11354" s="1">
        <v>45002</v>
      </c>
      <c r="D11354" t="s">
        <v>64</v>
      </c>
      <c r="E11354" t="s">
        <v>23</v>
      </c>
      <c r="F11354" t="s">
        <v>23</v>
      </c>
      <c r="G11354" t="s">
        <v>20</v>
      </c>
      <c r="H11354" t="s">
        <v>0</v>
      </c>
      <c r="I11354">
        <f>MONTH(Table6[[#This Row],[Loan Date]])</f>
        <v>3</v>
      </c>
      <c r="J11354" t="str">
        <f>_xlfn.XLOOKUP(Table6[[#This Row],[Numeric Month]],$N$5:$N$11,$O$5:$O$11)</f>
        <v>Mar</v>
      </c>
      <c r="K11354" t="str">
        <f>_xlfn.XLOOKUP(Table6[[#This Row],[Loan Date]],$Q$5:$Q$152,$R$5:$R$152)</f>
        <v>Friday</v>
      </c>
      <c r="L11354" t="str">
        <f>_xlfn.XLOOKUP(Table6[[#This Row],[Loan Date]],$Q$5:$Q$152,$S$5:$S$152)</f>
        <v>Week 10</v>
      </c>
    </row>
    <row r="11355" spans="1:12" x14ac:dyDescent="0.2">
      <c r="A11355" s="1">
        <v>45002</v>
      </c>
      <c r="B11355" t="s">
        <v>7</v>
      </c>
      <c r="C11355" s="1">
        <v>45009</v>
      </c>
      <c r="D11355" t="s">
        <v>334</v>
      </c>
      <c r="E11355" t="s">
        <v>9</v>
      </c>
      <c r="F11355" t="s">
        <v>8</v>
      </c>
      <c r="G11355" t="s">
        <v>1</v>
      </c>
      <c r="H11355" t="s">
        <v>0</v>
      </c>
      <c r="I11355">
        <f>MONTH(Table6[[#This Row],[Loan Date]])</f>
        <v>3</v>
      </c>
      <c r="J11355" t="str">
        <f>_xlfn.XLOOKUP(Table6[[#This Row],[Numeric Month]],$N$5:$N$11,$O$5:$O$11)</f>
        <v>Mar</v>
      </c>
      <c r="K11355" t="str">
        <f>_xlfn.XLOOKUP(Table6[[#This Row],[Loan Date]],$Q$5:$Q$152,$R$5:$R$152)</f>
        <v>Friday</v>
      </c>
      <c r="L11355" t="str">
        <f>_xlfn.XLOOKUP(Table6[[#This Row],[Loan Date]],$Q$5:$Q$152,$S$5:$S$152)</f>
        <v>Week 10</v>
      </c>
    </row>
    <row r="11356" spans="1:12" x14ac:dyDescent="0.2">
      <c r="A11356" s="1">
        <v>45002</v>
      </c>
      <c r="B11356" t="s">
        <v>7</v>
      </c>
      <c r="C11356" s="1">
        <v>45009</v>
      </c>
      <c r="D11356" t="s">
        <v>333</v>
      </c>
      <c r="E11356" t="s">
        <v>3</v>
      </c>
      <c r="F11356" t="s">
        <v>2</v>
      </c>
      <c r="G11356" t="s">
        <v>1</v>
      </c>
      <c r="H11356" t="s">
        <v>0</v>
      </c>
      <c r="I11356">
        <f>MONTH(Table6[[#This Row],[Loan Date]])</f>
        <v>3</v>
      </c>
      <c r="J11356" t="str">
        <f>_xlfn.XLOOKUP(Table6[[#This Row],[Numeric Month]],$N$5:$N$11,$O$5:$O$11)</f>
        <v>Mar</v>
      </c>
      <c r="K11356" t="str">
        <f>_xlfn.XLOOKUP(Table6[[#This Row],[Loan Date]],$Q$5:$Q$152,$R$5:$R$152)</f>
        <v>Friday</v>
      </c>
      <c r="L11356" t="str">
        <f>_xlfn.XLOOKUP(Table6[[#This Row],[Loan Date]],$Q$5:$Q$152,$S$5:$S$152)</f>
        <v>Week 10</v>
      </c>
    </row>
    <row r="11357" spans="1:12" x14ac:dyDescent="0.2">
      <c r="A11357" s="1">
        <v>45002</v>
      </c>
      <c r="B11357" t="s">
        <v>7</v>
      </c>
      <c r="C11357" s="1">
        <v>45002</v>
      </c>
      <c r="D11357" t="s">
        <v>175</v>
      </c>
      <c r="E11357" t="s">
        <v>21</v>
      </c>
      <c r="F11357" t="s">
        <v>21</v>
      </c>
      <c r="G11357" t="s">
        <v>20</v>
      </c>
      <c r="H11357" t="s">
        <v>0</v>
      </c>
      <c r="I11357">
        <f>MONTH(Table6[[#This Row],[Loan Date]])</f>
        <v>3</v>
      </c>
      <c r="J11357" t="str">
        <f>_xlfn.XLOOKUP(Table6[[#This Row],[Numeric Month]],$N$5:$N$11,$O$5:$O$11)</f>
        <v>Mar</v>
      </c>
      <c r="K11357" t="str">
        <f>_xlfn.XLOOKUP(Table6[[#This Row],[Loan Date]],$Q$5:$Q$152,$R$5:$R$152)</f>
        <v>Friday</v>
      </c>
      <c r="L11357" t="str">
        <f>_xlfn.XLOOKUP(Table6[[#This Row],[Loan Date]],$Q$5:$Q$152,$S$5:$S$152)</f>
        <v>Week 10</v>
      </c>
    </row>
    <row r="11358" spans="1:12" x14ac:dyDescent="0.2">
      <c r="A11358" s="1">
        <v>45002</v>
      </c>
      <c r="B11358" t="s">
        <v>7</v>
      </c>
      <c r="C11358" s="1">
        <v>45002</v>
      </c>
      <c r="D11358" t="s">
        <v>177</v>
      </c>
      <c r="E11358" t="s">
        <v>176</v>
      </c>
      <c r="F11358" t="s">
        <v>23</v>
      </c>
      <c r="G11358" t="s">
        <v>20</v>
      </c>
      <c r="H11358" t="s">
        <v>0</v>
      </c>
      <c r="I11358">
        <f>MONTH(Table6[[#This Row],[Loan Date]])</f>
        <v>3</v>
      </c>
      <c r="J11358" t="str">
        <f>_xlfn.XLOOKUP(Table6[[#This Row],[Numeric Month]],$N$5:$N$11,$O$5:$O$11)</f>
        <v>Mar</v>
      </c>
      <c r="K11358" t="str">
        <f>_xlfn.XLOOKUP(Table6[[#This Row],[Loan Date]],$Q$5:$Q$152,$R$5:$R$152)</f>
        <v>Friday</v>
      </c>
      <c r="L11358" t="str">
        <f>_xlfn.XLOOKUP(Table6[[#This Row],[Loan Date]],$Q$5:$Q$152,$S$5:$S$152)</f>
        <v>Week 10</v>
      </c>
    </row>
    <row r="11359" spans="1:12" x14ac:dyDescent="0.2">
      <c r="A11359" s="1">
        <v>45002</v>
      </c>
      <c r="B11359" t="s">
        <v>5</v>
      </c>
      <c r="C11359" s="1">
        <v>45016</v>
      </c>
      <c r="D11359" t="s">
        <v>332</v>
      </c>
      <c r="E11359" t="s">
        <v>3</v>
      </c>
      <c r="F11359" t="s">
        <v>2</v>
      </c>
      <c r="G11359" t="s">
        <v>1</v>
      </c>
      <c r="H11359" t="s">
        <v>0</v>
      </c>
      <c r="I11359">
        <f>MONTH(Table6[[#This Row],[Loan Date]])</f>
        <v>3</v>
      </c>
      <c r="J11359" t="str">
        <f>_xlfn.XLOOKUP(Table6[[#This Row],[Numeric Month]],$N$5:$N$11,$O$5:$O$11)</f>
        <v>Mar</v>
      </c>
      <c r="K11359" t="str">
        <f>_xlfn.XLOOKUP(Table6[[#This Row],[Loan Date]],$Q$5:$Q$152,$R$5:$R$152)</f>
        <v>Friday</v>
      </c>
      <c r="L11359" t="str">
        <f>_xlfn.XLOOKUP(Table6[[#This Row],[Loan Date]],$Q$5:$Q$152,$S$5:$S$152)</f>
        <v>Week 10</v>
      </c>
    </row>
    <row r="11360" spans="1:12" x14ac:dyDescent="0.2">
      <c r="A11360" s="1">
        <v>45002</v>
      </c>
      <c r="B11360" t="s">
        <v>7</v>
      </c>
      <c r="C11360" s="1">
        <v>45009</v>
      </c>
      <c r="D11360" t="s">
        <v>331</v>
      </c>
      <c r="E11360" t="s">
        <v>9</v>
      </c>
      <c r="F11360" t="s">
        <v>8</v>
      </c>
      <c r="G11360" t="s">
        <v>1</v>
      </c>
      <c r="H11360" t="s">
        <v>0</v>
      </c>
      <c r="I11360">
        <f>MONTH(Table6[[#This Row],[Loan Date]])</f>
        <v>3</v>
      </c>
      <c r="J11360" t="str">
        <f>_xlfn.XLOOKUP(Table6[[#This Row],[Numeric Month]],$N$5:$N$11,$O$5:$O$11)</f>
        <v>Mar</v>
      </c>
      <c r="K11360" t="str">
        <f>_xlfn.XLOOKUP(Table6[[#This Row],[Loan Date]],$Q$5:$Q$152,$R$5:$R$152)</f>
        <v>Friday</v>
      </c>
      <c r="L11360" t="str">
        <f>_xlfn.XLOOKUP(Table6[[#This Row],[Loan Date]],$Q$5:$Q$152,$S$5:$S$152)</f>
        <v>Week 10</v>
      </c>
    </row>
    <row r="11361" spans="1:12" x14ac:dyDescent="0.2">
      <c r="A11361" s="1">
        <v>45002</v>
      </c>
      <c r="B11361" t="s">
        <v>7</v>
      </c>
      <c r="C11361" s="1">
        <v>45009</v>
      </c>
      <c r="D11361" t="s">
        <v>308</v>
      </c>
      <c r="E11361" t="s">
        <v>52</v>
      </c>
      <c r="F11361" t="s">
        <v>51</v>
      </c>
      <c r="G11361" t="s">
        <v>1</v>
      </c>
      <c r="H11361" t="s">
        <v>0</v>
      </c>
      <c r="I11361">
        <f>MONTH(Table6[[#This Row],[Loan Date]])</f>
        <v>3</v>
      </c>
      <c r="J11361" t="str">
        <f>_xlfn.XLOOKUP(Table6[[#This Row],[Numeric Month]],$N$5:$N$11,$O$5:$O$11)</f>
        <v>Mar</v>
      </c>
      <c r="K11361" t="str">
        <f>_xlfn.XLOOKUP(Table6[[#This Row],[Loan Date]],$Q$5:$Q$152,$R$5:$R$152)</f>
        <v>Friday</v>
      </c>
      <c r="L11361" t="str">
        <f>_xlfn.XLOOKUP(Table6[[#This Row],[Loan Date]],$Q$5:$Q$152,$S$5:$S$152)</f>
        <v>Week 10</v>
      </c>
    </row>
    <row r="11362" spans="1:12" x14ac:dyDescent="0.2">
      <c r="A11362" s="1">
        <v>45002</v>
      </c>
      <c r="B11362" t="s">
        <v>7</v>
      </c>
      <c r="C11362" s="1">
        <v>45009</v>
      </c>
      <c r="D11362" t="s">
        <v>330</v>
      </c>
      <c r="E11362" t="s">
        <v>9</v>
      </c>
      <c r="F11362" t="s">
        <v>8</v>
      </c>
      <c r="G11362" t="s">
        <v>1</v>
      </c>
      <c r="H11362" t="s">
        <v>0</v>
      </c>
      <c r="I11362">
        <f>MONTH(Table6[[#This Row],[Loan Date]])</f>
        <v>3</v>
      </c>
      <c r="J11362" t="str">
        <f>_xlfn.XLOOKUP(Table6[[#This Row],[Numeric Month]],$N$5:$N$11,$O$5:$O$11)</f>
        <v>Mar</v>
      </c>
      <c r="K11362" t="str">
        <f>_xlfn.XLOOKUP(Table6[[#This Row],[Loan Date]],$Q$5:$Q$152,$R$5:$R$152)</f>
        <v>Friday</v>
      </c>
      <c r="L11362" t="str">
        <f>_xlfn.XLOOKUP(Table6[[#This Row],[Loan Date]],$Q$5:$Q$152,$S$5:$S$152)</f>
        <v>Week 10</v>
      </c>
    </row>
    <row r="11363" spans="1:12" x14ac:dyDescent="0.2">
      <c r="A11363" s="1">
        <v>45002</v>
      </c>
      <c r="B11363" t="s">
        <v>7</v>
      </c>
      <c r="C11363" s="1">
        <v>45009</v>
      </c>
      <c r="D11363" t="s">
        <v>308</v>
      </c>
      <c r="E11363" t="s">
        <v>52</v>
      </c>
      <c r="F11363" t="s">
        <v>51</v>
      </c>
      <c r="G11363" t="s">
        <v>1</v>
      </c>
      <c r="H11363" t="s">
        <v>0</v>
      </c>
      <c r="I11363">
        <f>MONTH(Table6[[#This Row],[Loan Date]])</f>
        <v>3</v>
      </c>
      <c r="J11363" t="str">
        <f>_xlfn.XLOOKUP(Table6[[#This Row],[Numeric Month]],$N$5:$N$11,$O$5:$O$11)</f>
        <v>Mar</v>
      </c>
      <c r="K11363" t="str">
        <f>_xlfn.XLOOKUP(Table6[[#This Row],[Loan Date]],$Q$5:$Q$152,$R$5:$R$152)</f>
        <v>Friday</v>
      </c>
      <c r="L11363" t="str">
        <f>_xlfn.XLOOKUP(Table6[[#This Row],[Loan Date]],$Q$5:$Q$152,$S$5:$S$152)</f>
        <v>Week 10</v>
      </c>
    </row>
    <row r="11364" spans="1:12" x14ac:dyDescent="0.2">
      <c r="A11364" s="1">
        <v>45002</v>
      </c>
      <c r="B11364" t="s">
        <v>7</v>
      </c>
      <c r="C11364" s="1">
        <v>45009</v>
      </c>
      <c r="D11364" t="s">
        <v>329</v>
      </c>
      <c r="E11364" t="s">
        <v>3</v>
      </c>
      <c r="F11364" t="s">
        <v>2</v>
      </c>
      <c r="G11364" t="s">
        <v>1</v>
      </c>
      <c r="H11364" t="s">
        <v>0</v>
      </c>
      <c r="I11364">
        <f>MONTH(Table6[[#This Row],[Loan Date]])</f>
        <v>3</v>
      </c>
      <c r="J11364" t="str">
        <f>_xlfn.XLOOKUP(Table6[[#This Row],[Numeric Month]],$N$5:$N$11,$O$5:$O$11)</f>
        <v>Mar</v>
      </c>
      <c r="K11364" t="str">
        <f>_xlfn.XLOOKUP(Table6[[#This Row],[Loan Date]],$Q$5:$Q$152,$R$5:$R$152)</f>
        <v>Friday</v>
      </c>
      <c r="L11364" t="str">
        <f>_xlfn.XLOOKUP(Table6[[#This Row],[Loan Date]],$Q$5:$Q$152,$S$5:$S$152)</f>
        <v>Week 10</v>
      </c>
    </row>
    <row r="11365" spans="1:12" x14ac:dyDescent="0.2">
      <c r="A11365" s="1">
        <v>45002</v>
      </c>
      <c r="B11365" t="s">
        <v>7</v>
      </c>
      <c r="C11365" s="1">
        <v>45009</v>
      </c>
      <c r="D11365" t="s">
        <v>328</v>
      </c>
      <c r="E11365" t="s">
        <v>3</v>
      </c>
      <c r="F11365" t="s">
        <v>2</v>
      </c>
      <c r="G11365" t="s">
        <v>1</v>
      </c>
      <c r="H11365" t="s">
        <v>0</v>
      </c>
      <c r="I11365">
        <f>MONTH(Table6[[#This Row],[Loan Date]])</f>
        <v>3</v>
      </c>
      <c r="J11365" t="str">
        <f>_xlfn.XLOOKUP(Table6[[#This Row],[Numeric Month]],$N$5:$N$11,$O$5:$O$11)</f>
        <v>Mar</v>
      </c>
      <c r="K11365" t="str">
        <f>_xlfn.XLOOKUP(Table6[[#This Row],[Loan Date]],$Q$5:$Q$152,$R$5:$R$152)</f>
        <v>Friday</v>
      </c>
      <c r="L11365" t="str">
        <f>_xlfn.XLOOKUP(Table6[[#This Row],[Loan Date]],$Q$5:$Q$152,$S$5:$S$152)</f>
        <v>Week 10</v>
      </c>
    </row>
    <row r="11366" spans="1:12" x14ac:dyDescent="0.2">
      <c r="A11366" s="1">
        <v>45002</v>
      </c>
      <c r="B11366" t="s">
        <v>7</v>
      </c>
      <c r="C11366" s="1">
        <v>45005</v>
      </c>
      <c r="D11366" t="s">
        <v>85</v>
      </c>
      <c r="E11366" t="s">
        <v>44</v>
      </c>
      <c r="F11366" t="s">
        <v>44</v>
      </c>
      <c r="G11366" t="s">
        <v>39</v>
      </c>
      <c r="H11366" t="s">
        <v>0</v>
      </c>
      <c r="I11366">
        <f>MONTH(Table6[[#This Row],[Loan Date]])</f>
        <v>3</v>
      </c>
      <c r="J11366" t="str">
        <f>_xlfn.XLOOKUP(Table6[[#This Row],[Numeric Month]],$N$5:$N$11,$O$5:$O$11)</f>
        <v>Mar</v>
      </c>
      <c r="K11366" t="str">
        <f>_xlfn.XLOOKUP(Table6[[#This Row],[Loan Date]],$Q$5:$Q$152,$R$5:$R$152)</f>
        <v>Friday</v>
      </c>
      <c r="L11366" t="str">
        <f>_xlfn.XLOOKUP(Table6[[#This Row],[Loan Date]],$Q$5:$Q$152,$S$5:$S$152)</f>
        <v>Week 10</v>
      </c>
    </row>
    <row r="11367" spans="1:12" x14ac:dyDescent="0.2">
      <c r="A11367" s="1">
        <v>45002</v>
      </c>
      <c r="B11367" t="s">
        <v>5</v>
      </c>
      <c r="C11367" s="1">
        <v>45002</v>
      </c>
      <c r="D11367" t="s">
        <v>327</v>
      </c>
      <c r="E11367" t="s">
        <v>49</v>
      </c>
      <c r="F11367" t="s">
        <v>49</v>
      </c>
      <c r="G11367" t="s">
        <v>20</v>
      </c>
      <c r="H11367" t="s">
        <v>0</v>
      </c>
      <c r="I11367">
        <f>MONTH(Table6[[#This Row],[Loan Date]])</f>
        <v>3</v>
      </c>
      <c r="J11367" t="str">
        <f>_xlfn.XLOOKUP(Table6[[#This Row],[Numeric Month]],$N$5:$N$11,$O$5:$O$11)</f>
        <v>Mar</v>
      </c>
      <c r="K11367" t="str">
        <f>_xlfn.XLOOKUP(Table6[[#This Row],[Loan Date]],$Q$5:$Q$152,$R$5:$R$152)</f>
        <v>Friday</v>
      </c>
      <c r="L11367" t="str">
        <f>_xlfn.XLOOKUP(Table6[[#This Row],[Loan Date]],$Q$5:$Q$152,$S$5:$S$152)</f>
        <v>Week 10</v>
      </c>
    </row>
    <row r="11368" spans="1:12" x14ac:dyDescent="0.2">
      <c r="A11368" s="1">
        <v>45002</v>
      </c>
      <c r="B11368" t="s">
        <v>7</v>
      </c>
      <c r="C11368" s="1">
        <v>45002</v>
      </c>
      <c r="D11368" t="s">
        <v>227</v>
      </c>
      <c r="E11368" t="s">
        <v>49</v>
      </c>
      <c r="F11368" t="s">
        <v>49</v>
      </c>
      <c r="G11368" t="s">
        <v>20</v>
      </c>
      <c r="H11368" t="s">
        <v>0</v>
      </c>
      <c r="I11368">
        <f>MONTH(Table6[[#This Row],[Loan Date]])</f>
        <v>3</v>
      </c>
      <c r="J11368" t="str">
        <f>_xlfn.XLOOKUP(Table6[[#This Row],[Numeric Month]],$N$5:$N$11,$O$5:$O$11)</f>
        <v>Mar</v>
      </c>
      <c r="K11368" t="str">
        <f>_xlfn.XLOOKUP(Table6[[#This Row],[Loan Date]],$Q$5:$Q$152,$R$5:$R$152)</f>
        <v>Friday</v>
      </c>
      <c r="L11368" t="str">
        <f>_xlfn.XLOOKUP(Table6[[#This Row],[Loan Date]],$Q$5:$Q$152,$S$5:$S$152)</f>
        <v>Week 10</v>
      </c>
    </row>
    <row r="11369" spans="1:12" x14ac:dyDescent="0.2">
      <c r="A11369" s="1">
        <v>45002</v>
      </c>
      <c r="B11369" t="s">
        <v>7</v>
      </c>
      <c r="C11369" s="1">
        <v>45002</v>
      </c>
      <c r="D11369" t="s">
        <v>175</v>
      </c>
      <c r="E11369" t="s">
        <v>21</v>
      </c>
      <c r="F11369" t="s">
        <v>21</v>
      </c>
      <c r="G11369" t="s">
        <v>20</v>
      </c>
      <c r="H11369" t="s">
        <v>0</v>
      </c>
      <c r="I11369">
        <f>MONTH(Table6[[#This Row],[Loan Date]])</f>
        <v>3</v>
      </c>
      <c r="J11369" t="str">
        <f>_xlfn.XLOOKUP(Table6[[#This Row],[Numeric Month]],$N$5:$N$11,$O$5:$O$11)</f>
        <v>Mar</v>
      </c>
      <c r="K11369" t="str">
        <f>_xlfn.XLOOKUP(Table6[[#This Row],[Loan Date]],$Q$5:$Q$152,$R$5:$R$152)</f>
        <v>Friday</v>
      </c>
      <c r="L11369" t="str">
        <f>_xlfn.XLOOKUP(Table6[[#This Row],[Loan Date]],$Q$5:$Q$152,$S$5:$S$152)</f>
        <v>Week 10</v>
      </c>
    </row>
    <row r="11370" spans="1:12" x14ac:dyDescent="0.2">
      <c r="A11370" s="1">
        <v>45002</v>
      </c>
      <c r="B11370" t="s">
        <v>7</v>
      </c>
      <c r="C11370" s="1">
        <v>45002</v>
      </c>
      <c r="D11370" t="s">
        <v>177</v>
      </c>
      <c r="E11370" t="s">
        <v>176</v>
      </c>
      <c r="F11370" t="s">
        <v>23</v>
      </c>
      <c r="G11370" t="s">
        <v>20</v>
      </c>
      <c r="H11370" t="s">
        <v>0</v>
      </c>
      <c r="I11370">
        <f>MONTH(Table6[[#This Row],[Loan Date]])</f>
        <v>3</v>
      </c>
      <c r="J11370" t="str">
        <f>_xlfn.XLOOKUP(Table6[[#This Row],[Numeric Month]],$N$5:$N$11,$O$5:$O$11)</f>
        <v>Mar</v>
      </c>
      <c r="K11370" t="str">
        <f>_xlfn.XLOOKUP(Table6[[#This Row],[Loan Date]],$Q$5:$Q$152,$R$5:$R$152)</f>
        <v>Friday</v>
      </c>
      <c r="L11370" t="str">
        <f>_xlfn.XLOOKUP(Table6[[#This Row],[Loan Date]],$Q$5:$Q$152,$S$5:$S$152)</f>
        <v>Week 10</v>
      </c>
    </row>
    <row r="11371" spans="1:12" x14ac:dyDescent="0.2">
      <c r="A11371" s="1">
        <v>45002</v>
      </c>
      <c r="B11371" t="s">
        <v>5</v>
      </c>
      <c r="C11371" s="1">
        <v>45009</v>
      </c>
      <c r="D11371" t="s">
        <v>326</v>
      </c>
      <c r="E11371" t="s">
        <v>3</v>
      </c>
      <c r="F11371" t="s">
        <v>2</v>
      </c>
      <c r="G11371" t="s">
        <v>1</v>
      </c>
      <c r="H11371" t="s">
        <v>0</v>
      </c>
      <c r="I11371">
        <f>MONTH(Table6[[#This Row],[Loan Date]])</f>
        <v>3</v>
      </c>
      <c r="J11371" t="str">
        <f>_xlfn.XLOOKUP(Table6[[#This Row],[Numeric Month]],$N$5:$N$11,$O$5:$O$11)</f>
        <v>Mar</v>
      </c>
      <c r="K11371" t="str">
        <f>_xlfn.XLOOKUP(Table6[[#This Row],[Loan Date]],$Q$5:$Q$152,$R$5:$R$152)</f>
        <v>Friday</v>
      </c>
      <c r="L11371" t="str">
        <f>_xlfn.XLOOKUP(Table6[[#This Row],[Loan Date]],$Q$5:$Q$152,$S$5:$S$152)</f>
        <v>Week 10</v>
      </c>
    </row>
    <row r="11372" spans="1:12" x14ac:dyDescent="0.2">
      <c r="A11372" s="1">
        <v>45002</v>
      </c>
      <c r="B11372" t="s">
        <v>5</v>
      </c>
      <c r="C11372" s="1">
        <v>45009</v>
      </c>
      <c r="D11372" t="s">
        <v>325</v>
      </c>
      <c r="E11372" t="s">
        <v>3</v>
      </c>
      <c r="F11372" t="s">
        <v>2</v>
      </c>
      <c r="G11372" t="s">
        <v>1</v>
      </c>
      <c r="H11372" t="s">
        <v>0</v>
      </c>
      <c r="I11372">
        <f>MONTH(Table6[[#This Row],[Loan Date]])</f>
        <v>3</v>
      </c>
      <c r="J11372" t="str">
        <f>_xlfn.XLOOKUP(Table6[[#This Row],[Numeric Month]],$N$5:$N$11,$O$5:$O$11)</f>
        <v>Mar</v>
      </c>
      <c r="K11372" t="str">
        <f>_xlfn.XLOOKUP(Table6[[#This Row],[Loan Date]],$Q$5:$Q$152,$R$5:$R$152)</f>
        <v>Friday</v>
      </c>
      <c r="L11372" t="str">
        <f>_xlfn.XLOOKUP(Table6[[#This Row],[Loan Date]],$Q$5:$Q$152,$S$5:$S$152)</f>
        <v>Week 10</v>
      </c>
    </row>
    <row r="11373" spans="1:12" x14ac:dyDescent="0.2">
      <c r="A11373" s="1">
        <v>45002</v>
      </c>
      <c r="B11373" t="s">
        <v>7</v>
      </c>
      <c r="C11373" s="1">
        <v>45014</v>
      </c>
      <c r="D11373" t="s">
        <v>324</v>
      </c>
      <c r="E11373" t="s">
        <v>3</v>
      </c>
      <c r="F11373" t="s">
        <v>2</v>
      </c>
      <c r="G11373" t="s">
        <v>1</v>
      </c>
      <c r="H11373" t="s">
        <v>0</v>
      </c>
      <c r="I11373">
        <f>MONTH(Table6[[#This Row],[Loan Date]])</f>
        <v>3</v>
      </c>
      <c r="J11373" t="str">
        <f>_xlfn.XLOOKUP(Table6[[#This Row],[Numeric Month]],$N$5:$N$11,$O$5:$O$11)</f>
        <v>Mar</v>
      </c>
      <c r="K11373" t="str">
        <f>_xlfn.XLOOKUP(Table6[[#This Row],[Loan Date]],$Q$5:$Q$152,$R$5:$R$152)</f>
        <v>Friday</v>
      </c>
      <c r="L11373" t="str">
        <f>_xlfn.XLOOKUP(Table6[[#This Row],[Loan Date]],$Q$5:$Q$152,$S$5:$S$152)</f>
        <v>Week 10</v>
      </c>
    </row>
    <row r="11374" spans="1:12" x14ac:dyDescent="0.2">
      <c r="A11374" s="1">
        <v>45002</v>
      </c>
      <c r="B11374" t="s">
        <v>5</v>
      </c>
      <c r="C11374" s="1">
        <v>45003</v>
      </c>
      <c r="D11374" t="s">
        <v>26</v>
      </c>
      <c r="E11374" t="s">
        <v>23</v>
      </c>
      <c r="F11374" t="s">
        <v>23</v>
      </c>
      <c r="G11374" t="s">
        <v>20</v>
      </c>
      <c r="H11374" t="s">
        <v>0</v>
      </c>
      <c r="I11374">
        <f>MONTH(Table6[[#This Row],[Loan Date]])</f>
        <v>3</v>
      </c>
      <c r="J11374" t="str">
        <f>_xlfn.XLOOKUP(Table6[[#This Row],[Numeric Month]],$N$5:$N$11,$O$5:$O$11)</f>
        <v>Mar</v>
      </c>
      <c r="K11374" t="str">
        <f>_xlfn.XLOOKUP(Table6[[#This Row],[Loan Date]],$Q$5:$Q$152,$R$5:$R$152)</f>
        <v>Friday</v>
      </c>
      <c r="L11374" t="str">
        <f>_xlfn.XLOOKUP(Table6[[#This Row],[Loan Date]],$Q$5:$Q$152,$S$5:$S$152)</f>
        <v>Week 10</v>
      </c>
    </row>
    <row r="11375" spans="1:12" x14ac:dyDescent="0.2">
      <c r="A11375" s="1">
        <v>45002</v>
      </c>
      <c r="B11375" t="s">
        <v>5</v>
      </c>
      <c r="C11375" s="1">
        <v>45003</v>
      </c>
      <c r="D11375" t="s">
        <v>130</v>
      </c>
      <c r="E11375" t="s">
        <v>21</v>
      </c>
      <c r="F11375" t="s">
        <v>21</v>
      </c>
      <c r="G11375" t="s">
        <v>20</v>
      </c>
      <c r="H11375" t="s">
        <v>0</v>
      </c>
      <c r="I11375">
        <f>MONTH(Table6[[#This Row],[Loan Date]])</f>
        <v>3</v>
      </c>
      <c r="J11375" t="str">
        <f>_xlfn.XLOOKUP(Table6[[#This Row],[Numeric Month]],$N$5:$N$11,$O$5:$O$11)</f>
        <v>Mar</v>
      </c>
      <c r="K11375" t="str">
        <f>_xlfn.XLOOKUP(Table6[[#This Row],[Loan Date]],$Q$5:$Q$152,$R$5:$R$152)</f>
        <v>Friday</v>
      </c>
      <c r="L11375" t="str">
        <f>_xlfn.XLOOKUP(Table6[[#This Row],[Loan Date]],$Q$5:$Q$152,$S$5:$S$152)</f>
        <v>Week 10</v>
      </c>
    </row>
    <row r="11376" spans="1:12" x14ac:dyDescent="0.2">
      <c r="A11376" s="1">
        <v>45002</v>
      </c>
      <c r="B11376" t="s">
        <v>7</v>
      </c>
      <c r="C11376" s="1">
        <v>45009</v>
      </c>
      <c r="D11376" t="s">
        <v>323</v>
      </c>
      <c r="E11376" t="s">
        <v>9</v>
      </c>
      <c r="F11376" t="s">
        <v>8</v>
      </c>
      <c r="G11376" t="s">
        <v>1</v>
      </c>
      <c r="H11376" t="s">
        <v>0</v>
      </c>
      <c r="I11376">
        <f>MONTH(Table6[[#This Row],[Loan Date]])</f>
        <v>3</v>
      </c>
      <c r="J11376" t="str">
        <f>_xlfn.XLOOKUP(Table6[[#This Row],[Numeric Month]],$N$5:$N$11,$O$5:$O$11)</f>
        <v>Mar</v>
      </c>
      <c r="K11376" t="str">
        <f>_xlfn.XLOOKUP(Table6[[#This Row],[Loan Date]],$Q$5:$Q$152,$R$5:$R$152)</f>
        <v>Friday</v>
      </c>
      <c r="L11376" t="str">
        <f>_xlfn.XLOOKUP(Table6[[#This Row],[Loan Date]],$Q$5:$Q$152,$S$5:$S$152)</f>
        <v>Week 10</v>
      </c>
    </row>
    <row r="11377" spans="1:12" x14ac:dyDescent="0.2">
      <c r="A11377" s="1">
        <v>45002</v>
      </c>
      <c r="B11377" t="s">
        <v>7</v>
      </c>
      <c r="C11377" s="1">
        <v>45002</v>
      </c>
      <c r="D11377" t="s">
        <v>192</v>
      </c>
      <c r="E11377" t="s">
        <v>49</v>
      </c>
      <c r="F11377" t="s">
        <v>49</v>
      </c>
      <c r="G11377" t="s">
        <v>20</v>
      </c>
      <c r="H11377" t="s">
        <v>0</v>
      </c>
      <c r="I11377">
        <f>MONTH(Table6[[#This Row],[Loan Date]])</f>
        <v>3</v>
      </c>
      <c r="J11377" t="str">
        <f>_xlfn.XLOOKUP(Table6[[#This Row],[Numeric Month]],$N$5:$N$11,$O$5:$O$11)</f>
        <v>Mar</v>
      </c>
      <c r="K11377" t="str">
        <f>_xlfn.XLOOKUP(Table6[[#This Row],[Loan Date]],$Q$5:$Q$152,$R$5:$R$152)</f>
        <v>Friday</v>
      </c>
      <c r="L11377" t="str">
        <f>_xlfn.XLOOKUP(Table6[[#This Row],[Loan Date]],$Q$5:$Q$152,$S$5:$S$152)</f>
        <v>Week 10</v>
      </c>
    </row>
    <row r="11378" spans="1:12" x14ac:dyDescent="0.2">
      <c r="A11378" s="1">
        <v>45002</v>
      </c>
      <c r="B11378" t="s">
        <v>5</v>
      </c>
      <c r="C11378" s="1">
        <v>45016</v>
      </c>
      <c r="D11378" t="s">
        <v>322</v>
      </c>
      <c r="E11378" t="s">
        <v>52</v>
      </c>
      <c r="F11378" t="s">
        <v>51</v>
      </c>
      <c r="G11378" t="s">
        <v>1</v>
      </c>
      <c r="H11378" t="s">
        <v>0</v>
      </c>
      <c r="I11378">
        <f>MONTH(Table6[[#This Row],[Loan Date]])</f>
        <v>3</v>
      </c>
      <c r="J11378" t="str">
        <f>_xlfn.XLOOKUP(Table6[[#This Row],[Numeric Month]],$N$5:$N$11,$O$5:$O$11)</f>
        <v>Mar</v>
      </c>
      <c r="K11378" t="str">
        <f>_xlfn.XLOOKUP(Table6[[#This Row],[Loan Date]],$Q$5:$Q$152,$R$5:$R$152)</f>
        <v>Friday</v>
      </c>
      <c r="L11378" t="str">
        <f>_xlfn.XLOOKUP(Table6[[#This Row],[Loan Date]],$Q$5:$Q$152,$S$5:$S$152)</f>
        <v>Week 10</v>
      </c>
    </row>
    <row r="11379" spans="1:12" x14ac:dyDescent="0.2">
      <c r="A11379" s="1">
        <v>45002</v>
      </c>
      <c r="B11379" t="s">
        <v>7</v>
      </c>
      <c r="C11379" s="1">
        <v>45002</v>
      </c>
      <c r="D11379" t="s">
        <v>251</v>
      </c>
      <c r="E11379" t="s">
        <v>21</v>
      </c>
      <c r="F11379" t="s">
        <v>21</v>
      </c>
      <c r="G11379" t="s">
        <v>20</v>
      </c>
      <c r="H11379" t="s">
        <v>0</v>
      </c>
      <c r="I11379">
        <f>MONTH(Table6[[#This Row],[Loan Date]])</f>
        <v>3</v>
      </c>
      <c r="J11379" t="str">
        <f>_xlfn.XLOOKUP(Table6[[#This Row],[Numeric Month]],$N$5:$N$11,$O$5:$O$11)</f>
        <v>Mar</v>
      </c>
      <c r="K11379" t="str">
        <f>_xlfn.XLOOKUP(Table6[[#This Row],[Loan Date]],$Q$5:$Q$152,$R$5:$R$152)</f>
        <v>Friday</v>
      </c>
      <c r="L11379" t="str">
        <f>_xlfn.XLOOKUP(Table6[[#This Row],[Loan Date]],$Q$5:$Q$152,$S$5:$S$152)</f>
        <v>Week 10</v>
      </c>
    </row>
    <row r="11380" spans="1:12" x14ac:dyDescent="0.2">
      <c r="A11380" s="1">
        <v>45002</v>
      </c>
      <c r="B11380" t="s">
        <v>7</v>
      </c>
      <c r="C11380" s="1">
        <v>45002</v>
      </c>
      <c r="D11380" t="s">
        <v>29</v>
      </c>
      <c r="E11380" t="s">
        <v>23</v>
      </c>
      <c r="F11380" t="s">
        <v>23</v>
      </c>
      <c r="G11380" t="s">
        <v>20</v>
      </c>
      <c r="H11380" t="s">
        <v>0</v>
      </c>
      <c r="I11380">
        <f>MONTH(Table6[[#This Row],[Loan Date]])</f>
        <v>3</v>
      </c>
      <c r="J11380" t="str">
        <f>_xlfn.XLOOKUP(Table6[[#This Row],[Numeric Month]],$N$5:$N$11,$O$5:$O$11)</f>
        <v>Mar</v>
      </c>
      <c r="K11380" t="str">
        <f>_xlfn.XLOOKUP(Table6[[#This Row],[Loan Date]],$Q$5:$Q$152,$R$5:$R$152)</f>
        <v>Friday</v>
      </c>
      <c r="L11380" t="str">
        <f>_xlfn.XLOOKUP(Table6[[#This Row],[Loan Date]],$Q$5:$Q$152,$S$5:$S$152)</f>
        <v>Week 10</v>
      </c>
    </row>
    <row r="11381" spans="1:12" x14ac:dyDescent="0.2">
      <c r="A11381" s="1">
        <v>45002</v>
      </c>
      <c r="B11381" t="s">
        <v>7</v>
      </c>
      <c r="C11381" s="1">
        <v>45016</v>
      </c>
      <c r="D11381" t="s">
        <v>321</v>
      </c>
      <c r="E11381" t="s">
        <v>9</v>
      </c>
      <c r="F11381" t="s">
        <v>8</v>
      </c>
      <c r="G11381" t="s">
        <v>1</v>
      </c>
      <c r="H11381" t="s">
        <v>0</v>
      </c>
      <c r="I11381">
        <f>MONTH(Table6[[#This Row],[Loan Date]])</f>
        <v>3</v>
      </c>
      <c r="J11381" t="str">
        <f>_xlfn.XLOOKUP(Table6[[#This Row],[Numeric Month]],$N$5:$N$11,$O$5:$O$11)</f>
        <v>Mar</v>
      </c>
      <c r="K11381" t="str">
        <f>_xlfn.XLOOKUP(Table6[[#This Row],[Loan Date]],$Q$5:$Q$152,$R$5:$R$152)</f>
        <v>Friday</v>
      </c>
      <c r="L11381" t="str">
        <f>_xlfn.XLOOKUP(Table6[[#This Row],[Loan Date]],$Q$5:$Q$152,$S$5:$S$152)</f>
        <v>Week 10</v>
      </c>
    </row>
    <row r="11382" spans="1:12" x14ac:dyDescent="0.2">
      <c r="A11382" s="1">
        <v>45002</v>
      </c>
      <c r="B11382" t="s">
        <v>7</v>
      </c>
      <c r="C11382" s="1">
        <v>45002</v>
      </c>
      <c r="D11382" t="s">
        <v>320</v>
      </c>
      <c r="E11382" t="s">
        <v>23</v>
      </c>
      <c r="F11382" t="s">
        <v>23</v>
      </c>
      <c r="G11382" t="s">
        <v>20</v>
      </c>
      <c r="H11382" t="s">
        <v>0</v>
      </c>
      <c r="I11382">
        <f>MONTH(Table6[[#This Row],[Loan Date]])</f>
        <v>3</v>
      </c>
      <c r="J11382" t="str">
        <f>_xlfn.XLOOKUP(Table6[[#This Row],[Numeric Month]],$N$5:$N$11,$O$5:$O$11)</f>
        <v>Mar</v>
      </c>
      <c r="K11382" t="str">
        <f>_xlfn.XLOOKUP(Table6[[#This Row],[Loan Date]],$Q$5:$Q$152,$R$5:$R$152)</f>
        <v>Friday</v>
      </c>
      <c r="L11382" t="str">
        <f>_xlfn.XLOOKUP(Table6[[#This Row],[Loan Date]],$Q$5:$Q$152,$S$5:$S$152)</f>
        <v>Week 10</v>
      </c>
    </row>
    <row r="11383" spans="1:12" x14ac:dyDescent="0.2">
      <c r="A11383" s="1">
        <v>45002</v>
      </c>
      <c r="B11383" t="s">
        <v>7</v>
      </c>
      <c r="C11383" s="1">
        <v>45009</v>
      </c>
      <c r="D11383" t="s">
        <v>319</v>
      </c>
      <c r="E11383" t="s">
        <v>9</v>
      </c>
      <c r="F11383" t="s">
        <v>8</v>
      </c>
      <c r="G11383" t="s">
        <v>1</v>
      </c>
      <c r="H11383" t="s">
        <v>0</v>
      </c>
      <c r="I11383">
        <f>MONTH(Table6[[#This Row],[Loan Date]])</f>
        <v>3</v>
      </c>
      <c r="J11383" t="str">
        <f>_xlfn.XLOOKUP(Table6[[#This Row],[Numeric Month]],$N$5:$N$11,$O$5:$O$11)</f>
        <v>Mar</v>
      </c>
      <c r="K11383" t="str">
        <f>_xlfn.XLOOKUP(Table6[[#This Row],[Loan Date]],$Q$5:$Q$152,$R$5:$R$152)</f>
        <v>Friday</v>
      </c>
      <c r="L11383" t="str">
        <f>_xlfn.XLOOKUP(Table6[[#This Row],[Loan Date]],$Q$5:$Q$152,$S$5:$S$152)</f>
        <v>Week 10</v>
      </c>
    </row>
    <row r="11384" spans="1:12" x14ac:dyDescent="0.2">
      <c r="A11384" s="1">
        <v>45002</v>
      </c>
      <c r="B11384" t="s">
        <v>7</v>
      </c>
      <c r="C11384" s="1">
        <v>45009</v>
      </c>
      <c r="D11384" t="s">
        <v>318</v>
      </c>
      <c r="E11384" t="s">
        <v>3</v>
      </c>
      <c r="F11384" t="s">
        <v>2</v>
      </c>
      <c r="G11384" t="s">
        <v>1</v>
      </c>
      <c r="H11384" t="s">
        <v>0</v>
      </c>
      <c r="I11384">
        <f>MONTH(Table6[[#This Row],[Loan Date]])</f>
        <v>3</v>
      </c>
      <c r="J11384" t="str">
        <f>_xlfn.XLOOKUP(Table6[[#This Row],[Numeric Month]],$N$5:$N$11,$O$5:$O$11)</f>
        <v>Mar</v>
      </c>
      <c r="K11384" t="str">
        <f>_xlfn.XLOOKUP(Table6[[#This Row],[Loan Date]],$Q$5:$Q$152,$R$5:$R$152)</f>
        <v>Friday</v>
      </c>
      <c r="L11384" t="str">
        <f>_xlfn.XLOOKUP(Table6[[#This Row],[Loan Date]],$Q$5:$Q$152,$S$5:$S$152)</f>
        <v>Week 10</v>
      </c>
    </row>
    <row r="11385" spans="1:12" x14ac:dyDescent="0.2">
      <c r="A11385" s="1">
        <v>45002</v>
      </c>
      <c r="B11385" t="s">
        <v>7</v>
      </c>
      <c r="C11385" s="1">
        <v>45016</v>
      </c>
      <c r="D11385" t="s">
        <v>317</v>
      </c>
      <c r="E11385" t="s">
        <v>9</v>
      </c>
      <c r="F11385" t="s">
        <v>8</v>
      </c>
      <c r="G11385" t="s">
        <v>1</v>
      </c>
      <c r="H11385" t="s">
        <v>0</v>
      </c>
      <c r="I11385">
        <f>MONTH(Table6[[#This Row],[Loan Date]])</f>
        <v>3</v>
      </c>
      <c r="J11385" t="str">
        <f>_xlfn.XLOOKUP(Table6[[#This Row],[Numeric Month]],$N$5:$N$11,$O$5:$O$11)</f>
        <v>Mar</v>
      </c>
      <c r="K11385" t="str">
        <f>_xlfn.XLOOKUP(Table6[[#This Row],[Loan Date]],$Q$5:$Q$152,$R$5:$R$152)</f>
        <v>Friday</v>
      </c>
      <c r="L11385" t="str">
        <f>_xlfn.XLOOKUP(Table6[[#This Row],[Loan Date]],$Q$5:$Q$152,$S$5:$S$152)</f>
        <v>Week 10</v>
      </c>
    </row>
    <row r="11386" spans="1:12" x14ac:dyDescent="0.2">
      <c r="A11386" s="1">
        <v>45002</v>
      </c>
      <c r="B11386" t="s">
        <v>7</v>
      </c>
      <c r="C11386" s="1">
        <v>45009</v>
      </c>
      <c r="D11386" t="s">
        <v>316</v>
      </c>
      <c r="E11386" t="s">
        <v>3</v>
      </c>
      <c r="F11386" t="s">
        <v>2</v>
      </c>
      <c r="G11386" t="s">
        <v>1</v>
      </c>
      <c r="H11386" t="s">
        <v>0</v>
      </c>
      <c r="I11386">
        <f>MONTH(Table6[[#This Row],[Loan Date]])</f>
        <v>3</v>
      </c>
      <c r="J11386" t="str">
        <f>_xlfn.XLOOKUP(Table6[[#This Row],[Numeric Month]],$N$5:$N$11,$O$5:$O$11)</f>
        <v>Mar</v>
      </c>
      <c r="K11386" t="str">
        <f>_xlfn.XLOOKUP(Table6[[#This Row],[Loan Date]],$Q$5:$Q$152,$R$5:$R$152)</f>
        <v>Friday</v>
      </c>
      <c r="L11386" t="str">
        <f>_xlfn.XLOOKUP(Table6[[#This Row],[Loan Date]],$Q$5:$Q$152,$S$5:$S$152)</f>
        <v>Week 10</v>
      </c>
    </row>
    <row r="11387" spans="1:12" x14ac:dyDescent="0.2">
      <c r="A11387" s="1">
        <v>45002</v>
      </c>
      <c r="B11387" t="s">
        <v>7</v>
      </c>
      <c r="C11387" s="1">
        <v>45002</v>
      </c>
      <c r="D11387" t="s">
        <v>267</v>
      </c>
      <c r="E11387" t="s">
        <v>37</v>
      </c>
      <c r="F11387" t="s">
        <v>37</v>
      </c>
      <c r="G11387" t="s">
        <v>20</v>
      </c>
      <c r="H11387" t="s">
        <v>0</v>
      </c>
      <c r="I11387">
        <f>MONTH(Table6[[#This Row],[Loan Date]])</f>
        <v>3</v>
      </c>
      <c r="J11387" t="str">
        <f>_xlfn.XLOOKUP(Table6[[#This Row],[Numeric Month]],$N$5:$N$11,$O$5:$O$11)</f>
        <v>Mar</v>
      </c>
      <c r="K11387" t="str">
        <f>_xlfn.XLOOKUP(Table6[[#This Row],[Loan Date]],$Q$5:$Q$152,$R$5:$R$152)</f>
        <v>Friday</v>
      </c>
      <c r="L11387" t="str">
        <f>_xlfn.XLOOKUP(Table6[[#This Row],[Loan Date]],$Q$5:$Q$152,$S$5:$S$152)</f>
        <v>Week 10</v>
      </c>
    </row>
    <row r="11388" spans="1:12" x14ac:dyDescent="0.2">
      <c r="A11388" s="1">
        <v>45002</v>
      </c>
      <c r="B11388" t="s">
        <v>7</v>
      </c>
      <c r="C11388" s="1">
        <v>45002</v>
      </c>
      <c r="D11388" t="s">
        <v>315</v>
      </c>
      <c r="E11388" t="s">
        <v>148</v>
      </c>
      <c r="F11388" t="s">
        <v>147</v>
      </c>
      <c r="G11388" t="s">
        <v>20</v>
      </c>
      <c r="H11388" t="s">
        <v>0</v>
      </c>
      <c r="I11388">
        <f>MONTH(Table6[[#This Row],[Loan Date]])</f>
        <v>3</v>
      </c>
      <c r="J11388" t="str">
        <f>_xlfn.XLOOKUP(Table6[[#This Row],[Numeric Month]],$N$5:$N$11,$O$5:$O$11)</f>
        <v>Mar</v>
      </c>
      <c r="K11388" t="str">
        <f>_xlfn.XLOOKUP(Table6[[#This Row],[Loan Date]],$Q$5:$Q$152,$R$5:$R$152)</f>
        <v>Friday</v>
      </c>
      <c r="L11388" t="str">
        <f>_xlfn.XLOOKUP(Table6[[#This Row],[Loan Date]],$Q$5:$Q$152,$S$5:$S$152)</f>
        <v>Week 10</v>
      </c>
    </row>
    <row r="11389" spans="1:12" x14ac:dyDescent="0.2">
      <c r="A11389" s="1">
        <v>45002</v>
      </c>
      <c r="B11389" t="s">
        <v>7</v>
      </c>
      <c r="C11389" s="1">
        <v>45002</v>
      </c>
      <c r="D11389" t="s">
        <v>163</v>
      </c>
      <c r="E11389" t="s">
        <v>162</v>
      </c>
      <c r="F11389" t="s">
        <v>162</v>
      </c>
      <c r="G11389" t="s">
        <v>11</v>
      </c>
      <c r="H11389" t="s">
        <v>0</v>
      </c>
      <c r="I11389">
        <f>MONTH(Table6[[#This Row],[Loan Date]])</f>
        <v>3</v>
      </c>
      <c r="J11389" t="str">
        <f>_xlfn.XLOOKUP(Table6[[#This Row],[Numeric Month]],$N$5:$N$11,$O$5:$O$11)</f>
        <v>Mar</v>
      </c>
      <c r="K11389" t="str">
        <f>_xlfn.XLOOKUP(Table6[[#This Row],[Loan Date]],$Q$5:$Q$152,$R$5:$R$152)</f>
        <v>Friday</v>
      </c>
      <c r="L11389" t="str">
        <f>_xlfn.XLOOKUP(Table6[[#This Row],[Loan Date]],$Q$5:$Q$152,$S$5:$S$152)</f>
        <v>Week 10</v>
      </c>
    </row>
    <row r="11390" spans="1:12" x14ac:dyDescent="0.2">
      <c r="A11390" s="1">
        <v>45002</v>
      </c>
      <c r="B11390" t="s">
        <v>7</v>
      </c>
      <c r="C11390" s="1">
        <v>45002</v>
      </c>
      <c r="D11390" t="s">
        <v>314</v>
      </c>
      <c r="E11390" t="s">
        <v>49</v>
      </c>
      <c r="F11390" t="s">
        <v>49</v>
      </c>
      <c r="G11390" t="s">
        <v>20</v>
      </c>
      <c r="H11390" t="s">
        <v>0</v>
      </c>
      <c r="I11390">
        <f>MONTH(Table6[[#This Row],[Loan Date]])</f>
        <v>3</v>
      </c>
      <c r="J11390" t="str">
        <f>_xlfn.XLOOKUP(Table6[[#This Row],[Numeric Month]],$N$5:$N$11,$O$5:$O$11)</f>
        <v>Mar</v>
      </c>
      <c r="K11390" t="str">
        <f>_xlfn.XLOOKUP(Table6[[#This Row],[Loan Date]],$Q$5:$Q$152,$R$5:$R$152)</f>
        <v>Friday</v>
      </c>
      <c r="L11390" t="str">
        <f>_xlfn.XLOOKUP(Table6[[#This Row],[Loan Date]],$Q$5:$Q$152,$S$5:$S$152)</f>
        <v>Week 10</v>
      </c>
    </row>
    <row r="11391" spans="1:12" x14ac:dyDescent="0.2">
      <c r="A11391" s="1">
        <v>45002</v>
      </c>
      <c r="B11391" t="s">
        <v>7</v>
      </c>
      <c r="C11391" s="1">
        <v>45002</v>
      </c>
      <c r="D11391" t="s">
        <v>99</v>
      </c>
      <c r="E11391" t="s">
        <v>21</v>
      </c>
      <c r="F11391" t="s">
        <v>21</v>
      </c>
      <c r="G11391" t="s">
        <v>20</v>
      </c>
      <c r="H11391" t="s">
        <v>0</v>
      </c>
      <c r="I11391">
        <f>MONTH(Table6[[#This Row],[Loan Date]])</f>
        <v>3</v>
      </c>
      <c r="J11391" t="str">
        <f>_xlfn.XLOOKUP(Table6[[#This Row],[Numeric Month]],$N$5:$N$11,$O$5:$O$11)</f>
        <v>Mar</v>
      </c>
      <c r="K11391" t="str">
        <f>_xlfn.XLOOKUP(Table6[[#This Row],[Loan Date]],$Q$5:$Q$152,$R$5:$R$152)</f>
        <v>Friday</v>
      </c>
      <c r="L11391" t="str">
        <f>_xlfn.XLOOKUP(Table6[[#This Row],[Loan Date]],$Q$5:$Q$152,$S$5:$S$152)</f>
        <v>Week 10</v>
      </c>
    </row>
    <row r="11392" spans="1:12" x14ac:dyDescent="0.2">
      <c r="A11392" s="1">
        <v>45002</v>
      </c>
      <c r="B11392" t="s">
        <v>7</v>
      </c>
      <c r="C11392" s="1">
        <v>45002</v>
      </c>
      <c r="D11392" t="s">
        <v>97</v>
      </c>
      <c r="E11392" t="s">
        <v>23</v>
      </c>
      <c r="F11392" t="s">
        <v>23</v>
      </c>
      <c r="G11392" t="s">
        <v>20</v>
      </c>
      <c r="H11392" t="s">
        <v>0</v>
      </c>
      <c r="I11392">
        <f>MONTH(Table6[[#This Row],[Loan Date]])</f>
        <v>3</v>
      </c>
      <c r="J11392" t="str">
        <f>_xlfn.XLOOKUP(Table6[[#This Row],[Numeric Month]],$N$5:$N$11,$O$5:$O$11)</f>
        <v>Mar</v>
      </c>
      <c r="K11392" t="str">
        <f>_xlfn.XLOOKUP(Table6[[#This Row],[Loan Date]],$Q$5:$Q$152,$R$5:$R$152)</f>
        <v>Friday</v>
      </c>
      <c r="L11392" t="str">
        <f>_xlfn.XLOOKUP(Table6[[#This Row],[Loan Date]],$Q$5:$Q$152,$S$5:$S$152)</f>
        <v>Week 10</v>
      </c>
    </row>
    <row r="11393" spans="1:12" x14ac:dyDescent="0.2">
      <c r="A11393" s="1">
        <v>45002</v>
      </c>
      <c r="B11393" t="s">
        <v>7</v>
      </c>
      <c r="C11393" s="1">
        <v>45002</v>
      </c>
      <c r="D11393" t="s">
        <v>280</v>
      </c>
      <c r="E11393" t="s">
        <v>37</v>
      </c>
      <c r="F11393" t="s">
        <v>37</v>
      </c>
      <c r="G11393" t="s">
        <v>20</v>
      </c>
      <c r="H11393" t="s">
        <v>0</v>
      </c>
      <c r="I11393">
        <f>MONTH(Table6[[#This Row],[Loan Date]])</f>
        <v>3</v>
      </c>
      <c r="J11393" t="str">
        <f>_xlfn.XLOOKUP(Table6[[#This Row],[Numeric Month]],$N$5:$N$11,$O$5:$O$11)</f>
        <v>Mar</v>
      </c>
      <c r="K11393" t="str">
        <f>_xlfn.XLOOKUP(Table6[[#This Row],[Loan Date]],$Q$5:$Q$152,$R$5:$R$152)</f>
        <v>Friday</v>
      </c>
      <c r="L11393" t="str">
        <f>_xlfn.XLOOKUP(Table6[[#This Row],[Loan Date]],$Q$5:$Q$152,$S$5:$S$152)</f>
        <v>Week 10</v>
      </c>
    </row>
    <row r="11394" spans="1:12" x14ac:dyDescent="0.2">
      <c r="A11394" s="1">
        <v>45002</v>
      </c>
      <c r="B11394" t="s">
        <v>7</v>
      </c>
      <c r="C11394" s="1">
        <v>45003</v>
      </c>
      <c r="D11394" t="s">
        <v>26</v>
      </c>
      <c r="E11394" t="s">
        <v>23</v>
      </c>
      <c r="F11394" t="s">
        <v>23</v>
      </c>
      <c r="G11394" t="s">
        <v>20</v>
      </c>
      <c r="H11394" t="s">
        <v>0</v>
      </c>
      <c r="I11394">
        <f>MONTH(Table6[[#This Row],[Loan Date]])</f>
        <v>3</v>
      </c>
      <c r="J11394" t="str">
        <f>_xlfn.XLOOKUP(Table6[[#This Row],[Numeric Month]],$N$5:$N$11,$O$5:$O$11)</f>
        <v>Mar</v>
      </c>
      <c r="K11394" t="str">
        <f>_xlfn.XLOOKUP(Table6[[#This Row],[Loan Date]],$Q$5:$Q$152,$R$5:$R$152)</f>
        <v>Friday</v>
      </c>
      <c r="L11394" t="str">
        <f>_xlfn.XLOOKUP(Table6[[#This Row],[Loan Date]],$Q$5:$Q$152,$S$5:$S$152)</f>
        <v>Week 10</v>
      </c>
    </row>
    <row r="11395" spans="1:12" x14ac:dyDescent="0.2">
      <c r="A11395" s="1">
        <v>45002</v>
      </c>
      <c r="B11395" t="s">
        <v>7</v>
      </c>
      <c r="C11395" s="1">
        <v>45003</v>
      </c>
      <c r="D11395" t="s">
        <v>130</v>
      </c>
      <c r="E11395" t="s">
        <v>21</v>
      </c>
      <c r="F11395" t="s">
        <v>21</v>
      </c>
      <c r="G11395" t="s">
        <v>20</v>
      </c>
      <c r="H11395" t="s">
        <v>0</v>
      </c>
      <c r="I11395">
        <f>MONTH(Table6[[#This Row],[Loan Date]])</f>
        <v>3</v>
      </c>
      <c r="J11395" t="str">
        <f>_xlfn.XLOOKUP(Table6[[#This Row],[Numeric Month]],$N$5:$N$11,$O$5:$O$11)</f>
        <v>Mar</v>
      </c>
      <c r="K11395" t="str">
        <f>_xlfn.XLOOKUP(Table6[[#This Row],[Loan Date]],$Q$5:$Q$152,$R$5:$R$152)</f>
        <v>Friday</v>
      </c>
      <c r="L11395" t="str">
        <f>_xlfn.XLOOKUP(Table6[[#This Row],[Loan Date]],$Q$5:$Q$152,$S$5:$S$152)</f>
        <v>Week 10</v>
      </c>
    </row>
    <row r="11396" spans="1:12" x14ac:dyDescent="0.2">
      <c r="A11396" s="1">
        <v>45002</v>
      </c>
      <c r="B11396" t="s">
        <v>7</v>
      </c>
      <c r="C11396" s="1">
        <v>45002</v>
      </c>
      <c r="D11396" t="s">
        <v>127</v>
      </c>
      <c r="E11396" t="s">
        <v>21</v>
      </c>
      <c r="F11396" t="s">
        <v>21</v>
      </c>
      <c r="G11396" t="s">
        <v>20</v>
      </c>
      <c r="H11396" t="s">
        <v>0</v>
      </c>
      <c r="I11396">
        <f>MONTH(Table6[[#This Row],[Loan Date]])</f>
        <v>3</v>
      </c>
      <c r="J11396" t="str">
        <f>_xlfn.XLOOKUP(Table6[[#This Row],[Numeric Month]],$N$5:$N$11,$O$5:$O$11)</f>
        <v>Mar</v>
      </c>
      <c r="K11396" t="str">
        <f>_xlfn.XLOOKUP(Table6[[#This Row],[Loan Date]],$Q$5:$Q$152,$R$5:$R$152)</f>
        <v>Friday</v>
      </c>
      <c r="L11396" t="str">
        <f>_xlfn.XLOOKUP(Table6[[#This Row],[Loan Date]],$Q$5:$Q$152,$S$5:$S$152)</f>
        <v>Week 10</v>
      </c>
    </row>
    <row r="11397" spans="1:12" x14ac:dyDescent="0.2">
      <c r="A11397" s="1">
        <v>45002</v>
      </c>
      <c r="B11397" t="s">
        <v>7</v>
      </c>
      <c r="C11397" s="1">
        <v>45002</v>
      </c>
      <c r="D11397" t="s">
        <v>251</v>
      </c>
      <c r="E11397" t="s">
        <v>21</v>
      </c>
      <c r="F11397" t="s">
        <v>21</v>
      </c>
      <c r="G11397" t="s">
        <v>20</v>
      </c>
      <c r="H11397" t="s">
        <v>0</v>
      </c>
      <c r="I11397">
        <f>MONTH(Table6[[#This Row],[Loan Date]])</f>
        <v>3</v>
      </c>
      <c r="J11397" t="str">
        <f>_xlfn.XLOOKUP(Table6[[#This Row],[Numeric Month]],$N$5:$N$11,$O$5:$O$11)</f>
        <v>Mar</v>
      </c>
      <c r="K11397" t="str">
        <f>_xlfn.XLOOKUP(Table6[[#This Row],[Loan Date]],$Q$5:$Q$152,$R$5:$R$152)</f>
        <v>Friday</v>
      </c>
      <c r="L11397" t="str">
        <f>_xlfn.XLOOKUP(Table6[[#This Row],[Loan Date]],$Q$5:$Q$152,$S$5:$S$152)</f>
        <v>Week 10</v>
      </c>
    </row>
    <row r="11398" spans="1:12" x14ac:dyDescent="0.2">
      <c r="A11398" s="1">
        <v>45002</v>
      </c>
      <c r="B11398" t="s">
        <v>7</v>
      </c>
      <c r="C11398" s="1">
        <v>45002</v>
      </c>
      <c r="D11398" t="s">
        <v>30</v>
      </c>
      <c r="E11398" t="s">
        <v>23</v>
      </c>
      <c r="F11398" t="s">
        <v>23</v>
      </c>
      <c r="G11398" t="s">
        <v>20</v>
      </c>
      <c r="H11398" t="s">
        <v>0</v>
      </c>
      <c r="I11398">
        <f>MONTH(Table6[[#This Row],[Loan Date]])</f>
        <v>3</v>
      </c>
      <c r="J11398" t="str">
        <f>_xlfn.XLOOKUP(Table6[[#This Row],[Numeric Month]],$N$5:$N$11,$O$5:$O$11)</f>
        <v>Mar</v>
      </c>
      <c r="K11398" t="str">
        <f>_xlfn.XLOOKUP(Table6[[#This Row],[Loan Date]],$Q$5:$Q$152,$R$5:$R$152)</f>
        <v>Friday</v>
      </c>
      <c r="L11398" t="str">
        <f>_xlfn.XLOOKUP(Table6[[#This Row],[Loan Date]],$Q$5:$Q$152,$S$5:$S$152)</f>
        <v>Week 10</v>
      </c>
    </row>
    <row r="11399" spans="1:12" x14ac:dyDescent="0.2">
      <c r="A11399" s="1">
        <v>45002</v>
      </c>
      <c r="B11399" t="s">
        <v>7</v>
      </c>
      <c r="C11399" s="1">
        <v>45002</v>
      </c>
      <c r="D11399" t="s">
        <v>55</v>
      </c>
      <c r="E11399" t="s">
        <v>37</v>
      </c>
      <c r="F11399" t="s">
        <v>37</v>
      </c>
      <c r="G11399" t="s">
        <v>20</v>
      </c>
      <c r="H11399" t="s">
        <v>0</v>
      </c>
      <c r="I11399">
        <f>MONTH(Table6[[#This Row],[Loan Date]])</f>
        <v>3</v>
      </c>
      <c r="J11399" t="str">
        <f>_xlfn.XLOOKUP(Table6[[#This Row],[Numeric Month]],$N$5:$N$11,$O$5:$O$11)</f>
        <v>Mar</v>
      </c>
      <c r="K11399" t="str">
        <f>_xlfn.XLOOKUP(Table6[[#This Row],[Loan Date]],$Q$5:$Q$152,$R$5:$R$152)</f>
        <v>Friday</v>
      </c>
      <c r="L11399" t="str">
        <f>_xlfn.XLOOKUP(Table6[[#This Row],[Loan Date]],$Q$5:$Q$152,$S$5:$S$152)</f>
        <v>Week 10</v>
      </c>
    </row>
    <row r="11400" spans="1:12" x14ac:dyDescent="0.2">
      <c r="A11400" s="1">
        <v>45002</v>
      </c>
      <c r="B11400" t="s">
        <v>7</v>
      </c>
      <c r="C11400" s="1">
        <v>45002</v>
      </c>
      <c r="D11400" t="s">
        <v>120</v>
      </c>
      <c r="E11400" t="s">
        <v>37</v>
      </c>
      <c r="F11400" t="s">
        <v>37</v>
      </c>
      <c r="G11400" t="s">
        <v>20</v>
      </c>
      <c r="H11400" t="s">
        <v>0</v>
      </c>
      <c r="I11400">
        <f>MONTH(Table6[[#This Row],[Loan Date]])</f>
        <v>3</v>
      </c>
      <c r="J11400" t="str">
        <f>_xlfn.XLOOKUP(Table6[[#This Row],[Numeric Month]],$N$5:$N$11,$O$5:$O$11)</f>
        <v>Mar</v>
      </c>
      <c r="K11400" t="str">
        <f>_xlfn.XLOOKUP(Table6[[#This Row],[Loan Date]],$Q$5:$Q$152,$R$5:$R$152)</f>
        <v>Friday</v>
      </c>
      <c r="L11400" t="str">
        <f>_xlfn.XLOOKUP(Table6[[#This Row],[Loan Date]],$Q$5:$Q$152,$S$5:$S$152)</f>
        <v>Week 10</v>
      </c>
    </row>
    <row r="11401" spans="1:12" x14ac:dyDescent="0.2">
      <c r="A11401" s="1">
        <v>45002</v>
      </c>
      <c r="B11401" t="s">
        <v>7</v>
      </c>
      <c r="C11401" s="1">
        <v>45002</v>
      </c>
      <c r="D11401" t="s">
        <v>313</v>
      </c>
      <c r="E11401" t="s">
        <v>37</v>
      </c>
      <c r="F11401" t="s">
        <v>37</v>
      </c>
      <c r="G11401" t="s">
        <v>20</v>
      </c>
      <c r="H11401" t="s">
        <v>0</v>
      </c>
      <c r="I11401">
        <f>MONTH(Table6[[#This Row],[Loan Date]])</f>
        <v>3</v>
      </c>
      <c r="J11401" t="str">
        <f>_xlfn.XLOOKUP(Table6[[#This Row],[Numeric Month]],$N$5:$N$11,$O$5:$O$11)</f>
        <v>Mar</v>
      </c>
      <c r="K11401" t="str">
        <f>_xlfn.XLOOKUP(Table6[[#This Row],[Loan Date]],$Q$5:$Q$152,$R$5:$R$152)</f>
        <v>Friday</v>
      </c>
      <c r="L11401" t="str">
        <f>_xlfn.XLOOKUP(Table6[[#This Row],[Loan Date]],$Q$5:$Q$152,$S$5:$S$152)</f>
        <v>Week 10</v>
      </c>
    </row>
    <row r="11402" spans="1:12" x14ac:dyDescent="0.2">
      <c r="A11402" s="1">
        <v>45002</v>
      </c>
      <c r="B11402" t="s">
        <v>7</v>
      </c>
      <c r="C11402" s="1">
        <v>45002</v>
      </c>
      <c r="D11402" t="s">
        <v>312</v>
      </c>
      <c r="E11402" t="s">
        <v>23</v>
      </c>
      <c r="F11402" t="s">
        <v>23</v>
      </c>
      <c r="G11402" t="s">
        <v>20</v>
      </c>
      <c r="H11402" t="s">
        <v>0</v>
      </c>
      <c r="I11402">
        <f>MONTH(Table6[[#This Row],[Loan Date]])</f>
        <v>3</v>
      </c>
      <c r="J11402" t="str">
        <f>_xlfn.XLOOKUP(Table6[[#This Row],[Numeric Month]],$N$5:$N$11,$O$5:$O$11)</f>
        <v>Mar</v>
      </c>
      <c r="K11402" t="str">
        <f>_xlfn.XLOOKUP(Table6[[#This Row],[Loan Date]],$Q$5:$Q$152,$R$5:$R$152)</f>
        <v>Friday</v>
      </c>
      <c r="L11402" t="str">
        <f>_xlfn.XLOOKUP(Table6[[#This Row],[Loan Date]],$Q$5:$Q$152,$S$5:$S$152)</f>
        <v>Week 10</v>
      </c>
    </row>
    <row r="11403" spans="1:12" x14ac:dyDescent="0.2">
      <c r="A11403" s="1">
        <v>45002</v>
      </c>
      <c r="B11403" t="s">
        <v>7</v>
      </c>
      <c r="C11403" s="1">
        <v>45002</v>
      </c>
      <c r="D11403" t="s">
        <v>267</v>
      </c>
      <c r="E11403" t="s">
        <v>37</v>
      </c>
      <c r="F11403" t="s">
        <v>37</v>
      </c>
      <c r="G11403" t="s">
        <v>20</v>
      </c>
      <c r="H11403" t="s">
        <v>0</v>
      </c>
      <c r="I11403">
        <f>MONTH(Table6[[#This Row],[Loan Date]])</f>
        <v>3</v>
      </c>
      <c r="J11403" t="str">
        <f>_xlfn.XLOOKUP(Table6[[#This Row],[Numeric Month]],$N$5:$N$11,$O$5:$O$11)</f>
        <v>Mar</v>
      </c>
      <c r="K11403" t="str">
        <f>_xlfn.XLOOKUP(Table6[[#This Row],[Loan Date]],$Q$5:$Q$152,$R$5:$R$152)</f>
        <v>Friday</v>
      </c>
      <c r="L11403" t="str">
        <f>_xlfn.XLOOKUP(Table6[[#This Row],[Loan Date]],$Q$5:$Q$152,$S$5:$S$152)</f>
        <v>Week 10</v>
      </c>
    </row>
    <row r="11404" spans="1:12" x14ac:dyDescent="0.2">
      <c r="A11404" s="1">
        <v>45002</v>
      </c>
      <c r="B11404" t="s">
        <v>7</v>
      </c>
      <c r="C11404" s="1">
        <v>45002</v>
      </c>
      <c r="D11404" t="s">
        <v>57</v>
      </c>
      <c r="E11404" t="s">
        <v>37</v>
      </c>
      <c r="F11404" t="s">
        <v>37</v>
      </c>
      <c r="G11404" t="s">
        <v>20</v>
      </c>
      <c r="H11404" t="s">
        <v>0</v>
      </c>
      <c r="I11404">
        <f>MONTH(Table6[[#This Row],[Loan Date]])</f>
        <v>3</v>
      </c>
      <c r="J11404" t="str">
        <f>_xlfn.XLOOKUP(Table6[[#This Row],[Numeric Month]],$N$5:$N$11,$O$5:$O$11)</f>
        <v>Mar</v>
      </c>
      <c r="K11404" t="str">
        <f>_xlfn.XLOOKUP(Table6[[#This Row],[Loan Date]],$Q$5:$Q$152,$R$5:$R$152)</f>
        <v>Friday</v>
      </c>
      <c r="L11404" t="str">
        <f>_xlfn.XLOOKUP(Table6[[#This Row],[Loan Date]],$Q$5:$Q$152,$S$5:$S$152)</f>
        <v>Week 10</v>
      </c>
    </row>
    <row r="11405" spans="1:12" x14ac:dyDescent="0.2">
      <c r="A11405" s="1">
        <v>45002</v>
      </c>
      <c r="B11405" t="s">
        <v>7</v>
      </c>
      <c r="C11405" s="1">
        <v>45002</v>
      </c>
      <c r="D11405" t="s">
        <v>310</v>
      </c>
      <c r="E11405" t="s">
        <v>21</v>
      </c>
      <c r="F11405" t="s">
        <v>21</v>
      </c>
      <c r="G11405" t="s">
        <v>20</v>
      </c>
      <c r="H11405" t="s">
        <v>0</v>
      </c>
      <c r="I11405">
        <f>MONTH(Table6[[#This Row],[Loan Date]])</f>
        <v>3</v>
      </c>
      <c r="J11405" t="str">
        <f>_xlfn.XLOOKUP(Table6[[#This Row],[Numeric Month]],$N$5:$N$11,$O$5:$O$11)</f>
        <v>Mar</v>
      </c>
      <c r="K11405" t="str">
        <f>_xlfn.XLOOKUP(Table6[[#This Row],[Loan Date]],$Q$5:$Q$152,$R$5:$R$152)</f>
        <v>Friday</v>
      </c>
      <c r="L11405" t="str">
        <f>_xlfn.XLOOKUP(Table6[[#This Row],[Loan Date]],$Q$5:$Q$152,$S$5:$S$152)</f>
        <v>Week 10</v>
      </c>
    </row>
    <row r="11406" spans="1:12" x14ac:dyDescent="0.2">
      <c r="A11406" s="1">
        <v>45002</v>
      </c>
      <c r="B11406" t="s">
        <v>7</v>
      </c>
      <c r="C11406" s="1">
        <v>45002</v>
      </c>
      <c r="D11406" t="s">
        <v>309</v>
      </c>
      <c r="E11406" t="s">
        <v>23</v>
      </c>
      <c r="F11406" t="s">
        <v>23</v>
      </c>
      <c r="G11406" t="s">
        <v>20</v>
      </c>
      <c r="H11406" t="s">
        <v>0</v>
      </c>
      <c r="I11406">
        <f>MONTH(Table6[[#This Row],[Loan Date]])</f>
        <v>3</v>
      </c>
      <c r="J11406" t="str">
        <f>_xlfn.XLOOKUP(Table6[[#This Row],[Numeric Month]],$N$5:$N$11,$O$5:$O$11)</f>
        <v>Mar</v>
      </c>
      <c r="K11406" t="str">
        <f>_xlfn.XLOOKUP(Table6[[#This Row],[Loan Date]],$Q$5:$Q$152,$R$5:$R$152)</f>
        <v>Friday</v>
      </c>
      <c r="L11406" t="str">
        <f>_xlfn.XLOOKUP(Table6[[#This Row],[Loan Date]],$Q$5:$Q$152,$S$5:$S$152)</f>
        <v>Week 10</v>
      </c>
    </row>
    <row r="11407" spans="1:12" x14ac:dyDescent="0.2">
      <c r="A11407" s="1">
        <v>45003</v>
      </c>
      <c r="B11407" t="s">
        <v>5</v>
      </c>
      <c r="C11407" s="1">
        <v>45010</v>
      </c>
      <c r="D11407" t="s">
        <v>311</v>
      </c>
      <c r="E11407" t="s">
        <v>52</v>
      </c>
      <c r="F11407" t="s">
        <v>51</v>
      </c>
      <c r="G11407" t="s">
        <v>1</v>
      </c>
      <c r="H11407" t="s">
        <v>0</v>
      </c>
      <c r="I11407">
        <f>MONTH(Table6[[#This Row],[Loan Date]])</f>
        <v>3</v>
      </c>
      <c r="J11407" t="str">
        <f>_xlfn.XLOOKUP(Table6[[#This Row],[Numeric Month]],$N$5:$N$11,$O$5:$O$11)</f>
        <v>Mar</v>
      </c>
      <c r="K11407" t="str">
        <f>_xlfn.XLOOKUP(Table6[[#This Row],[Loan Date]],$Q$5:$Q$152,$R$5:$R$152)</f>
        <v>Saturday</v>
      </c>
      <c r="L11407" t="str">
        <f>_xlfn.XLOOKUP(Table6[[#This Row],[Loan Date]],$Q$5:$Q$152,$S$5:$S$152)</f>
        <v>Week 10</v>
      </c>
    </row>
    <row r="11408" spans="1:12" x14ac:dyDescent="0.2">
      <c r="A11408" s="1">
        <v>45003</v>
      </c>
      <c r="B11408" t="s">
        <v>7</v>
      </c>
      <c r="C11408" s="1">
        <v>45003</v>
      </c>
      <c r="D11408" t="s">
        <v>173</v>
      </c>
      <c r="E11408" t="s">
        <v>21</v>
      </c>
      <c r="F11408" t="s">
        <v>21</v>
      </c>
      <c r="G11408" t="s">
        <v>20</v>
      </c>
      <c r="H11408" t="s">
        <v>0</v>
      </c>
      <c r="I11408">
        <f>MONTH(Table6[[#This Row],[Loan Date]])</f>
        <v>3</v>
      </c>
      <c r="J11408" t="str">
        <f>_xlfn.XLOOKUP(Table6[[#This Row],[Numeric Month]],$N$5:$N$11,$O$5:$O$11)</f>
        <v>Mar</v>
      </c>
      <c r="K11408" t="str">
        <f>_xlfn.XLOOKUP(Table6[[#This Row],[Loan Date]],$Q$5:$Q$152,$R$5:$R$152)</f>
        <v>Saturday</v>
      </c>
      <c r="L11408" t="str">
        <f>_xlfn.XLOOKUP(Table6[[#This Row],[Loan Date]],$Q$5:$Q$152,$S$5:$S$152)</f>
        <v>Week 10</v>
      </c>
    </row>
    <row r="11409" spans="1:12" x14ac:dyDescent="0.2">
      <c r="A11409" s="1">
        <v>45003</v>
      </c>
      <c r="B11409" t="s">
        <v>7</v>
      </c>
      <c r="C11409" s="1">
        <v>45003</v>
      </c>
      <c r="D11409" t="s">
        <v>218</v>
      </c>
      <c r="E11409" t="s">
        <v>23</v>
      </c>
      <c r="F11409" t="s">
        <v>23</v>
      </c>
      <c r="G11409" t="s">
        <v>20</v>
      </c>
      <c r="H11409" t="s">
        <v>0</v>
      </c>
      <c r="I11409">
        <f>MONTH(Table6[[#This Row],[Loan Date]])</f>
        <v>3</v>
      </c>
      <c r="J11409" t="str">
        <f>_xlfn.XLOOKUP(Table6[[#This Row],[Numeric Month]],$N$5:$N$11,$O$5:$O$11)</f>
        <v>Mar</v>
      </c>
      <c r="K11409" t="str">
        <f>_xlfn.XLOOKUP(Table6[[#This Row],[Loan Date]],$Q$5:$Q$152,$R$5:$R$152)</f>
        <v>Saturday</v>
      </c>
      <c r="L11409" t="str">
        <f>_xlfn.XLOOKUP(Table6[[#This Row],[Loan Date]],$Q$5:$Q$152,$S$5:$S$152)</f>
        <v>Week 10</v>
      </c>
    </row>
    <row r="11410" spans="1:12" x14ac:dyDescent="0.2">
      <c r="A11410" s="1">
        <v>45003</v>
      </c>
      <c r="B11410" t="s">
        <v>7</v>
      </c>
      <c r="C11410" s="1">
        <v>45003</v>
      </c>
      <c r="D11410" t="s">
        <v>310</v>
      </c>
      <c r="E11410" t="s">
        <v>21</v>
      </c>
      <c r="F11410" t="s">
        <v>21</v>
      </c>
      <c r="G11410" t="s">
        <v>20</v>
      </c>
      <c r="H11410" t="s">
        <v>0</v>
      </c>
      <c r="I11410">
        <f>MONTH(Table6[[#This Row],[Loan Date]])</f>
        <v>3</v>
      </c>
      <c r="J11410" t="str">
        <f>_xlfn.XLOOKUP(Table6[[#This Row],[Numeric Month]],$N$5:$N$11,$O$5:$O$11)</f>
        <v>Mar</v>
      </c>
      <c r="K11410" t="str">
        <f>_xlfn.XLOOKUP(Table6[[#This Row],[Loan Date]],$Q$5:$Q$152,$R$5:$R$152)</f>
        <v>Saturday</v>
      </c>
      <c r="L11410" t="str">
        <f>_xlfn.XLOOKUP(Table6[[#This Row],[Loan Date]],$Q$5:$Q$152,$S$5:$S$152)</f>
        <v>Week 10</v>
      </c>
    </row>
    <row r="11411" spans="1:12" x14ac:dyDescent="0.2">
      <c r="A11411" s="1">
        <v>45003</v>
      </c>
      <c r="B11411" t="s">
        <v>7</v>
      </c>
      <c r="C11411" s="1">
        <v>45003</v>
      </c>
      <c r="D11411" t="s">
        <v>309</v>
      </c>
      <c r="E11411" t="s">
        <v>23</v>
      </c>
      <c r="F11411" t="s">
        <v>23</v>
      </c>
      <c r="G11411" t="s">
        <v>20</v>
      </c>
      <c r="H11411" t="s">
        <v>0</v>
      </c>
      <c r="I11411">
        <f>MONTH(Table6[[#This Row],[Loan Date]])</f>
        <v>3</v>
      </c>
      <c r="J11411" t="str">
        <f>_xlfn.XLOOKUP(Table6[[#This Row],[Numeric Month]],$N$5:$N$11,$O$5:$O$11)</f>
        <v>Mar</v>
      </c>
      <c r="K11411" t="str">
        <f>_xlfn.XLOOKUP(Table6[[#This Row],[Loan Date]],$Q$5:$Q$152,$R$5:$R$152)</f>
        <v>Saturday</v>
      </c>
      <c r="L11411" t="str">
        <f>_xlfn.XLOOKUP(Table6[[#This Row],[Loan Date]],$Q$5:$Q$152,$S$5:$S$152)</f>
        <v>Week 10</v>
      </c>
    </row>
    <row r="11412" spans="1:12" x14ac:dyDescent="0.2">
      <c r="A11412" s="1">
        <v>45003</v>
      </c>
      <c r="B11412" t="s">
        <v>35</v>
      </c>
      <c r="C11412" s="1">
        <v>45009</v>
      </c>
      <c r="D11412" t="s">
        <v>308</v>
      </c>
      <c r="E11412" t="s">
        <v>52</v>
      </c>
      <c r="F11412" t="s">
        <v>51</v>
      </c>
      <c r="G11412" t="s">
        <v>1</v>
      </c>
      <c r="H11412" t="s">
        <v>0</v>
      </c>
      <c r="I11412">
        <f>MONTH(Table6[[#This Row],[Loan Date]])</f>
        <v>3</v>
      </c>
      <c r="J11412" t="str">
        <f>_xlfn.XLOOKUP(Table6[[#This Row],[Numeric Month]],$N$5:$N$11,$O$5:$O$11)</f>
        <v>Mar</v>
      </c>
      <c r="K11412" t="str">
        <f>_xlfn.XLOOKUP(Table6[[#This Row],[Loan Date]],$Q$5:$Q$152,$R$5:$R$152)</f>
        <v>Saturday</v>
      </c>
      <c r="L11412" t="str">
        <f>_xlfn.XLOOKUP(Table6[[#This Row],[Loan Date]],$Q$5:$Q$152,$S$5:$S$152)</f>
        <v>Week 10</v>
      </c>
    </row>
    <row r="11413" spans="1:12" x14ac:dyDescent="0.2">
      <c r="A11413" s="1">
        <v>45003</v>
      </c>
      <c r="B11413" t="s">
        <v>7</v>
      </c>
      <c r="C11413" s="1">
        <v>45003</v>
      </c>
      <c r="D11413" t="s">
        <v>307</v>
      </c>
      <c r="E11413" t="s">
        <v>122</v>
      </c>
      <c r="F11413" t="s">
        <v>122</v>
      </c>
      <c r="G11413" t="s">
        <v>11</v>
      </c>
      <c r="H11413" t="s">
        <v>0</v>
      </c>
      <c r="I11413">
        <f>MONTH(Table6[[#This Row],[Loan Date]])</f>
        <v>3</v>
      </c>
      <c r="J11413" t="str">
        <f>_xlfn.XLOOKUP(Table6[[#This Row],[Numeric Month]],$N$5:$N$11,$O$5:$O$11)</f>
        <v>Mar</v>
      </c>
      <c r="K11413" t="str">
        <f>_xlfn.XLOOKUP(Table6[[#This Row],[Loan Date]],$Q$5:$Q$152,$R$5:$R$152)</f>
        <v>Saturday</v>
      </c>
      <c r="L11413" t="str">
        <f>_xlfn.XLOOKUP(Table6[[#This Row],[Loan Date]],$Q$5:$Q$152,$S$5:$S$152)</f>
        <v>Week 10</v>
      </c>
    </row>
    <row r="11414" spans="1:12" x14ac:dyDescent="0.2">
      <c r="A11414" s="1">
        <v>45003</v>
      </c>
      <c r="B11414" t="s">
        <v>7</v>
      </c>
      <c r="C11414" s="1">
        <v>45003</v>
      </c>
      <c r="D11414" t="s">
        <v>145</v>
      </c>
      <c r="E11414" t="s">
        <v>12</v>
      </c>
      <c r="F11414" t="s">
        <v>12</v>
      </c>
      <c r="G11414" t="s">
        <v>11</v>
      </c>
      <c r="H11414" t="s">
        <v>0</v>
      </c>
      <c r="I11414">
        <f>MONTH(Table6[[#This Row],[Loan Date]])</f>
        <v>3</v>
      </c>
      <c r="J11414" t="str">
        <f>_xlfn.XLOOKUP(Table6[[#This Row],[Numeric Month]],$N$5:$N$11,$O$5:$O$11)</f>
        <v>Mar</v>
      </c>
      <c r="K11414" t="str">
        <f>_xlfn.XLOOKUP(Table6[[#This Row],[Loan Date]],$Q$5:$Q$152,$R$5:$R$152)</f>
        <v>Saturday</v>
      </c>
      <c r="L11414" t="str">
        <f>_xlfn.XLOOKUP(Table6[[#This Row],[Loan Date]],$Q$5:$Q$152,$S$5:$S$152)</f>
        <v>Week 10</v>
      </c>
    </row>
    <row r="11415" spans="1:12" x14ac:dyDescent="0.2">
      <c r="A11415" s="1">
        <v>45003</v>
      </c>
      <c r="B11415" t="s">
        <v>7</v>
      </c>
      <c r="C11415" s="1">
        <v>45003</v>
      </c>
      <c r="D11415" t="s">
        <v>306</v>
      </c>
      <c r="E11415" t="s">
        <v>162</v>
      </c>
      <c r="F11415" t="s">
        <v>162</v>
      </c>
      <c r="G11415" t="s">
        <v>11</v>
      </c>
      <c r="H11415" t="s">
        <v>0</v>
      </c>
      <c r="I11415">
        <f>MONTH(Table6[[#This Row],[Loan Date]])</f>
        <v>3</v>
      </c>
      <c r="J11415" t="str">
        <f>_xlfn.XLOOKUP(Table6[[#This Row],[Numeric Month]],$N$5:$N$11,$O$5:$O$11)</f>
        <v>Mar</v>
      </c>
      <c r="K11415" t="str">
        <f>_xlfn.XLOOKUP(Table6[[#This Row],[Loan Date]],$Q$5:$Q$152,$R$5:$R$152)</f>
        <v>Saturday</v>
      </c>
      <c r="L11415" t="str">
        <f>_xlfn.XLOOKUP(Table6[[#This Row],[Loan Date]],$Q$5:$Q$152,$S$5:$S$152)</f>
        <v>Week 10</v>
      </c>
    </row>
    <row r="11416" spans="1:12" x14ac:dyDescent="0.2">
      <c r="A11416" s="1">
        <v>45003</v>
      </c>
      <c r="B11416" t="s">
        <v>7</v>
      </c>
      <c r="C11416" s="1">
        <v>45016</v>
      </c>
      <c r="D11416" t="s">
        <v>305</v>
      </c>
      <c r="E11416" t="s">
        <v>9</v>
      </c>
      <c r="F11416" t="s">
        <v>8</v>
      </c>
      <c r="G11416" t="s">
        <v>1</v>
      </c>
      <c r="H11416" t="s">
        <v>0</v>
      </c>
      <c r="I11416">
        <f>MONTH(Table6[[#This Row],[Loan Date]])</f>
        <v>3</v>
      </c>
      <c r="J11416" t="str">
        <f>_xlfn.XLOOKUP(Table6[[#This Row],[Numeric Month]],$N$5:$N$11,$O$5:$O$11)</f>
        <v>Mar</v>
      </c>
      <c r="K11416" t="str">
        <f>_xlfn.XLOOKUP(Table6[[#This Row],[Loan Date]],$Q$5:$Q$152,$R$5:$R$152)</f>
        <v>Saturday</v>
      </c>
      <c r="L11416" t="str">
        <f>_xlfn.XLOOKUP(Table6[[#This Row],[Loan Date]],$Q$5:$Q$152,$S$5:$S$152)</f>
        <v>Week 10</v>
      </c>
    </row>
    <row r="11417" spans="1:12" x14ac:dyDescent="0.2">
      <c r="A11417" s="1">
        <v>45003</v>
      </c>
      <c r="B11417" t="s">
        <v>7</v>
      </c>
      <c r="C11417" s="1">
        <v>45007</v>
      </c>
      <c r="D11417" t="s">
        <v>304</v>
      </c>
      <c r="E11417" t="s">
        <v>15</v>
      </c>
      <c r="F11417" t="s">
        <v>14</v>
      </c>
      <c r="G11417" t="s">
        <v>1</v>
      </c>
      <c r="H11417" t="s">
        <v>0</v>
      </c>
      <c r="I11417">
        <f>MONTH(Table6[[#This Row],[Loan Date]])</f>
        <v>3</v>
      </c>
      <c r="J11417" t="str">
        <f>_xlfn.XLOOKUP(Table6[[#This Row],[Numeric Month]],$N$5:$N$11,$O$5:$O$11)</f>
        <v>Mar</v>
      </c>
      <c r="K11417" t="str">
        <f>_xlfn.XLOOKUP(Table6[[#This Row],[Loan Date]],$Q$5:$Q$152,$R$5:$R$152)</f>
        <v>Saturday</v>
      </c>
      <c r="L11417" t="str">
        <f>_xlfn.XLOOKUP(Table6[[#This Row],[Loan Date]],$Q$5:$Q$152,$S$5:$S$152)</f>
        <v>Week 10</v>
      </c>
    </row>
    <row r="11418" spans="1:12" x14ac:dyDescent="0.2">
      <c r="A11418" s="1">
        <v>45003</v>
      </c>
      <c r="B11418" t="s">
        <v>7</v>
      </c>
      <c r="C11418" s="1">
        <v>45016</v>
      </c>
      <c r="D11418" t="s">
        <v>303</v>
      </c>
      <c r="E11418" t="s">
        <v>9</v>
      </c>
      <c r="F11418" t="s">
        <v>8</v>
      </c>
      <c r="G11418" t="s">
        <v>1</v>
      </c>
      <c r="H11418" t="s">
        <v>0</v>
      </c>
      <c r="I11418">
        <f>MONTH(Table6[[#This Row],[Loan Date]])</f>
        <v>3</v>
      </c>
      <c r="J11418" t="str">
        <f>_xlfn.XLOOKUP(Table6[[#This Row],[Numeric Month]],$N$5:$N$11,$O$5:$O$11)</f>
        <v>Mar</v>
      </c>
      <c r="K11418" t="str">
        <f>_xlfn.XLOOKUP(Table6[[#This Row],[Loan Date]],$Q$5:$Q$152,$R$5:$R$152)</f>
        <v>Saturday</v>
      </c>
      <c r="L11418" t="str">
        <f>_xlfn.XLOOKUP(Table6[[#This Row],[Loan Date]],$Q$5:$Q$152,$S$5:$S$152)</f>
        <v>Week 10</v>
      </c>
    </row>
    <row r="11419" spans="1:12" x14ac:dyDescent="0.2">
      <c r="A11419" s="1">
        <v>45003</v>
      </c>
      <c r="B11419" t="s">
        <v>7</v>
      </c>
      <c r="C11419" s="1">
        <v>45003</v>
      </c>
      <c r="D11419" t="s">
        <v>173</v>
      </c>
      <c r="E11419" t="s">
        <v>21</v>
      </c>
      <c r="F11419" t="s">
        <v>21</v>
      </c>
      <c r="G11419" t="s">
        <v>20</v>
      </c>
      <c r="H11419" t="s">
        <v>0</v>
      </c>
      <c r="I11419">
        <f>MONTH(Table6[[#This Row],[Loan Date]])</f>
        <v>3</v>
      </c>
      <c r="J11419" t="str">
        <f>_xlfn.XLOOKUP(Table6[[#This Row],[Numeric Month]],$N$5:$N$11,$O$5:$O$11)</f>
        <v>Mar</v>
      </c>
      <c r="K11419" t="str">
        <f>_xlfn.XLOOKUP(Table6[[#This Row],[Loan Date]],$Q$5:$Q$152,$R$5:$R$152)</f>
        <v>Saturday</v>
      </c>
      <c r="L11419" t="str">
        <f>_xlfn.XLOOKUP(Table6[[#This Row],[Loan Date]],$Q$5:$Q$152,$S$5:$S$152)</f>
        <v>Week 10</v>
      </c>
    </row>
    <row r="11420" spans="1:12" x14ac:dyDescent="0.2">
      <c r="A11420" s="1">
        <v>45003</v>
      </c>
      <c r="B11420" t="s">
        <v>7</v>
      </c>
      <c r="C11420" s="1">
        <v>45003</v>
      </c>
      <c r="D11420" t="s">
        <v>302</v>
      </c>
      <c r="E11420" t="s">
        <v>23</v>
      </c>
      <c r="F11420" t="s">
        <v>23</v>
      </c>
      <c r="G11420" t="s">
        <v>20</v>
      </c>
      <c r="H11420" t="s">
        <v>0</v>
      </c>
      <c r="I11420">
        <f>MONTH(Table6[[#This Row],[Loan Date]])</f>
        <v>3</v>
      </c>
      <c r="J11420" t="str">
        <f>_xlfn.XLOOKUP(Table6[[#This Row],[Numeric Month]],$N$5:$N$11,$O$5:$O$11)</f>
        <v>Mar</v>
      </c>
      <c r="K11420" t="str">
        <f>_xlfn.XLOOKUP(Table6[[#This Row],[Loan Date]],$Q$5:$Q$152,$R$5:$R$152)</f>
        <v>Saturday</v>
      </c>
      <c r="L11420" t="str">
        <f>_xlfn.XLOOKUP(Table6[[#This Row],[Loan Date]],$Q$5:$Q$152,$S$5:$S$152)</f>
        <v>Week 10</v>
      </c>
    </row>
    <row r="11421" spans="1:12" x14ac:dyDescent="0.2">
      <c r="A11421" s="1">
        <v>45003</v>
      </c>
      <c r="B11421" t="s">
        <v>5</v>
      </c>
      <c r="C11421" s="1">
        <v>45009</v>
      </c>
      <c r="D11421" t="s">
        <v>301</v>
      </c>
      <c r="E11421" t="s">
        <v>9</v>
      </c>
      <c r="F11421" t="s">
        <v>8</v>
      </c>
      <c r="G11421" t="s">
        <v>1</v>
      </c>
      <c r="H11421" t="s">
        <v>0</v>
      </c>
      <c r="I11421">
        <f>MONTH(Table6[[#This Row],[Loan Date]])</f>
        <v>3</v>
      </c>
      <c r="J11421" t="str">
        <f>_xlfn.XLOOKUP(Table6[[#This Row],[Numeric Month]],$N$5:$N$11,$O$5:$O$11)</f>
        <v>Mar</v>
      </c>
      <c r="K11421" t="str">
        <f>_xlfn.XLOOKUP(Table6[[#This Row],[Loan Date]],$Q$5:$Q$152,$R$5:$R$152)</f>
        <v>Saturday</v>
      </c>
      <c r="L11421" t="str">
        <f>_xlfn.XLOOKUP(Table6[[#This Row],[Loan Date]],$Q$5:$Q$152,$S$5:$S$152)</f>
        <v>Week 10</v>
      </c>
    </row>
    <row r="11422" spans="1:12" x14ac:dyDescent="0.2">
      <c r="A11422" s="1">
        <v>45003</v>
      </c>
      <c r="B11422" t="s">
        <v>7</v>
      </c>
      <c r="C11422" s="1">
        <v>45009</v>
      </c>
      <c r="D11422" t="s">
        <v>155</v>
      </c>
      <c r="E11422" t="s">
        <v>9</v>
      </c>
      <c r="F11422" t="s">
        <v>8</v>
      </c>
      <c r="G11422" t="s">
        <v>1</v>
      </c>
      <c r="H11422" t="s">
        <v>0</v>
      </c>
      <c r="I11422">
        <f>MONTH(Table6[[#This Row],[Loan Date]])</f>
        <v>3</v>
      </c>
      <c r="J11422" t="str">
        <f>_xlfn.XLOOKUP(Table6[[#This Row],[Numeric Month]],$N$5:$N$11,$O$5:$O$11)</f>
        <v>Mar</v>
      </c>
      <c r="K11422" t="str">
        <f>_xlfn.XLOOKUP(Table6[[#This Row],[Loan Date]],$Q$5:$Q$152,$R$5:$R$152)</f>
        <v>Saturday</v>
      </c>
      <c r="L11422" t="str">
        <f>_xlfn.XLOOKUP(Table6[[#This Row],[Loan Date]],$Q$5:$Q$152,$S$5:$S$152)</f>
        <v>Week 10</v>
      </c>
    </row>
    <row r="11423" spans="1:12" x14ac:dyDescent="0.2">
      <c r="A11423" s="1">
        <v>45003</v>
      </c>
      <c r="B11423" t="s">
        <v>7</v>
      </c>
      <c r="C11423" s="1">
        <v>45003</v>
      </c>
      <c r="D11423" t="s">
        <v>197</v>
      </c>
      <c r="E11423" t="s">
        <v>41</v>
      </c>
      <c r="F11423" t="s">
        <v>40</v>
      </c>
      <c r="G11423" t="s">
        <v>39</v>
      </c>
      <c r="H11423" t="s">
        <v>0</v>
      </c>
      <c r="I11423">
        <f>MONTH(Table6[[#This Row],[Loan Date]])</f>
        <v>3</v>
      </c>
      <c r="J11423" t="str">
        <f>_xlfn.XLOOKUP(Table6[[#This Row],[Numeric Month]],$N$5:$N$11,$O$5:$O$11)</f>
        <v>Mar</v>
      </c>
      <c r="K11423" t="str">
        <f>_xlfn.XLOOKUP(Table6[[#This Row],[Loan Date]],$Q$5:$Q$152,$R$5:$R$152)</f>
        <v>Saturday</v>
      </c>
      <c r="L11423" t="str">
        <f>_xlfn.XLOOKUP(Table6[[#This Row],[Loan Date]],$Q$5:$Q$152,$S$5:$S$152)</f>
        <v>Week 10</v>
      </c>
    </row>
    <row r="11424" spans="1:12" x14ac:dyDescent="0.2">
      <c r="A11424" s="1">
        <v>45003</v>
      </c>
      <c r="B11424" t="s">
        <v>7</v>
      </c>
      <c r="C11424" s="1">
        <v>45014</v>
      </c>
      <c r="D11424" t="s">
        <v>300</v>
      </c>
      <c r="E11424" t="s">
        <v>52</v>
      </c>
      <c r="F11424" t="s">
        <v>51</v>
      </c>
      <c r="G11424" t="s">
        <v>1</v>
      </c>
      <c r="H11424" t="s">
        <v>0</v>
      </c>
      <c r="I11424">
        <f>MONTH(Table6[[#This Row],[Loan Date]])</f>
        <v>3</v>
      </c>
      <c r="J11424" t="str">
        <f>_xlfn.XLOOKUP(Table6[[#This Row],[Numeric Month]],$N$5:$N$11,$O$5:$O$11)</f>
        <v>Mar</v>
      </c>
      <c r="K11424" t="str">
        <f>_xlfn.XLOOKUP(Table6[[#This Row],[Loan Date]],$Q$5:$Q$152,$R$5:$R$152)</f>
        <v>Saturday</v>
      </c>
      <c r="L11424" t="str">
        <f>_xlfn.XLOOKUP(Table6[[#This Row],[Loan Date]],$Q$5:$Q$152,$S$5:$S$152)</f>
        <v>Week 10</v>
      </c>
    </row>
    <row r="11425" spans="1:12" x14ac:dyDescent="0.2">
      <c r="A11425" s="1">
        <v>45003</v>
      </c>
      <c r="B11425" t="s">
        <v>7</v>
      </c>
      <c r="C11425" s="1">
        <v>45010</v>
      </c>
      <c r="D11425" t="s">
        <v>279</v>
      </c>
      <c r="E11425" t="s">
        <v>52</v>
      </c>
      <c r="F11425" t="s">
        <v>51</v>
      </c>
      <c r="G11425" t="s">
        <v>1</v>
      </c>
      <c r="H11425" t="s">
        <v>0</v>
      </c>
      <c r="I11425">
        <f>MONTH(Table6[[#This Row],[Loan Date]])</f>
        <v>3</v>
      </c>
      <c r="J11425" t="str">
        <f>_xlfn.XLOOKUP(Table6[[#This Row],[Numeric Month]],$N$5:$N$11,$O$5:$O$11)</f>
        <v>Mar</v>
      </c>
      <c r="K11425" t="str">
        <f>_xlfn.XLOOKUP(Table6[[#This Row],[Loan Date]],$Q$5:$Q$152,$R$5:$R$152)</f>
        <v>Saturday</v>
      </c>
      <c r="L11425" t="str">
        <f>_xlfn.XLOOKUP(Table6[[#This Row],[Loan Date]],$Q$5:$Q$152,$S$5:$S$152)</f>
        <v>Week 10</v>
      </c>
    </row>
    <row r="11426" spans="1:12" x14ac:dyDescent="0.2">
      <c r="A11426" s="1">
        <v>45003</v>
      </c>
      <c r="B11426" t="s">
        <v>7</v>
      </c>
      <c r="C11426" s="1">
        <v>45003</v>
      </c>
      <c r="D11426" t="s">
        <v>26</v>
      </c>
      <c r="E11426" t="s">
        <v>23</v>
      </c>
      <c r="F11426" t="s">
        <v>23</v>
      </c>
      <c r="G11426" t="s">
        <v>20</v>
      </c>
      <c r="H11426" t="s">
        <v>0</v>
      </c>
      <c r="I11426">
        <f>MONTH(Table6[[#This Row],[Loan Date]])</f>
        <v>3</v>
      </c>
      <c r="J11426" t="str">
        <f>_xlfn.XLOOKUP(Table6[[#This Row],[Numeric Month]],$N$5:$N$11,$O$5:$O$11)</f>
        <v>Mar</v>
      </c>
      <c r="K11426" t="str">
        <f>_xlfn.XLOOKUP(Table6[[#This Row],[Loan Date]],$Q$5:$Q$152,$R$5:$R$152)</f>
        <v>Saturday</v>
      </c>
      <c r="L11426" t="str">
        <f>_xlfn.XLOOKUP(Table6[[#This Row],[Loan Date]],$Q$5:$Q$152,$S$5:$S$152)</f>
        <v>Week 10</v>
      </c>
    </row>
    <row r="11427" spans="1:12" x14ac:dyDescent="0.2">
      <c r="A11427" s="1">
        <v>45003</v>
      </c>
      <c r="B11427" t="s">
        <v>7</v>
      </c>
      <c r="C11427" s="1">
        <v>45003</v>
      </c>
      <c r="D11427" t="s">
        <v>235</v>
      </c>
      <c r="E11427" t="s">
        <v>65</v>
      </c>
      <c r="F11427" t="s">
        <v>65</v>
      </c>
      <c r="G11427" t="s">
        <v>20</v>
      </c>
      <c r="H11427" t="s">
        <v>0</v>
      </c>
      <c r="I11427">
        <f>MONTH(Table6[[#This Row],[Loan Date]])</f>
        <v>3</v>
      </c>
      <c r="J11427" t="str">
        <f>_xlfn.XLOOKUP(Table6[[#This Row],[Numeric Month]],$N$5:$N$11,$O$5:$O$11)</f>
        <v>Mar</v>
      </c>
      <c r="K11427" t="str">
        <f>_xlfn.XLOOKUP(Table6[[#This Row],[Loan Date]],$Q$5:$Q$152,$R$5:$R$152)</f>
        <v>Saturday</v>
      </c>
      <c r="L11427" t="str">
        <f>_xlfn.XLOOKUP(Table6[[#This Row],[Loan Date]],$Q$5:$Q$152,$S$5:$S$152)</f>
        <v>Week 10</v>
      </c>
    </row>
    <row r="11428" spans="1:12" x14ac:dyDescent="0.2">
      <c r="A11428" s="1">
        <v>45003</v>
      </c>
      <c r="B11428" t="s">
        <v>5</v>
      </c>
      <c r="C11428" s="1">
        <v>45003</v>
      </c>
      <c r="D11428" t="s">
        <v>299</v>
      </c>
      <c r="E11428" t="s">
        <v>23</v>
      </c>
      <c r="F11428" t="s">
        <v>23</v>
      </c>
      <c r="G11428" t="s">
        <v>20</v>
      </c>
      <c r="H11428" t="s">
        <v>0</v>
      </c>
      <c r="I11428">
        <f>MONTH(Table6[[#This Row],[Loan Date]])</f>
        <v>3</v>
      </c>
      <c r="J11428" t="str">
        <f>_xlfn.XLOOKUP(Table6[[#This Row],[Numeric Month]],$N$5:$N$11,$O$5:$O$11)</f>
        <v>Mar</v>
      </c>
      <c r="K11428" t="str">
        <f>_xlfn.XLOOKUP(Table6[[#This Row],[Loan Date]],$Q$5:$Q$152,$R$5:$R$152)</f>
        <v>Saturday</v>
      </c>
      <c r="L11428" t="str">
        <f>_xlfn.XLOOKUP(Table6[[#This Row],[Loan Date]],$Q$5:$Q$152,$S$5:$S$152)</f>
        <v>Week 10</v>
      </c>
    </row>
    <row r="11429" spans="1:12" x14ac:dyDescent="0.2">
      <c r="A11429" s="1">
        <v>45003</v>
      </c>
      <c r="B11429" t="s">
        <v>7</v>
      </c>
      <c r="C11429" s="1">
        <v>45009</v>
      </c>
      <c r="D11429" t="s">
        <v>298</v>
      </c>
      <c r="E11429" t="s">
        <v>52</v>
      </c>
      <c r="F11429" t="s">
        <v>51</v>
      </c>
      <c r="G11429" t="s">
        <v>1</v>
      </c>
      <c r="H11429" t="s">
        <v>0</v>
      </c>
      <c r="I11429">
        <f>MONTH(Table6[[#This Row],[Loan Date]])</f>
        <v>3</v>
      </c>
      <c r="J11429" t="str">
        <f>_xlfn.XLOOKUP(Table6[[#This Row],[Numeric Month]],$N$5:$N$11,$O$5:$O$11)</f>
        <v>Mar</v>
      </c>
      <c r="K11429" t="str">
        <f>_xlfn.XLOOKUP(Table6[[#This Row],[Loan Date]],$Q$5:$Q$152,$R$5:$R$152)</f>
        <v>Saturday</v>
      </c>
      <c r="L11429" t="str">
        <f>_xlfn.XLOOKUP(Table6[[#This Row],[Loan Date]],$Q$5:$Q$152,$S$5:$S$152)</f>
        <v>Week 10</v>
      </c>
    </row>
    <row r="11430" spans="1:12" x14ac:dyDescent="0.2">
      <c r="A11430" s="1">
        <v>45003</v>
      </c>
      <c r="B11430" t="s">
        <v>7</v>
      </c>
      <c r="C11430" s="1">
        <v>45003</v>
      </c>
      <c r="D11430" t="s">
        <v>297</v>
      </c>
      <c r="E11430" t="s">
        <v>23</v>
      </c>
      <c r="F11430" t="s">
        <v>23</v>
      </c>
      <c r="G11430" t="s">
        <v>20</v>
      </c>
      <c r="H11430" t="s">
        <v>0</v>
      </c>
      <c r="I11430">
        <f>MONTH(Table6[[#This Row],[Loan Date]])</f>
        <v>3</v>
      </c>
      <c r="J11430" t="str">
        <f>_xlfn.XLOOKUP(Table6[[#This Row],[Numeric Month]],$N$5:$N$11,$O$5:$O$11)</f>
        <v>Mar</v>
      </c>
      <c r="K11430" t="str">
        <f>_xlfn.XLOOKUP(Table6[[#This Row],[Loan Date]],$Q$5:$Q$152,$R$5:$R$152)</f>
        <v>Saturday</v>
      </c>
      <c r="L11430" t="str">
        <f>_xlfn.XLOOKUP(Table6[[#This Row],[Loan Date]],$Q$5:$Q$152,$S$5:$S$152)</f>
        <v>Week 10</v>
      </c>
    </row>
    <row r="11431" spans="1:12" x14ac:dyDescent="0.2">
      <c r="A11431" s="1">
        <v>45004</v>
      </c>
      <c r="B11431" t="s">
        <v>5</v>
      </c>
      <c r="C11431" s="1">
        <v>45007</v>
      </c>
      <c r="D11431" t="s">
        <v>248</v>
      </c>
      <c r="E11431" t="s">
        <v>44</v>
      </c>
      <c r="F11431" t="s">
        <v>44</v>
      </c>
      <c r="G11431" t="s">
        <v>39</v>
      </c>
      <c r="H11431" t="s">
        <v>0</v>
      </c>
      <c r="I11431">
        <f>MONTH(Table6[[#This Row],[Loan Date]])</f>
        <v>3</v>
      </c>
      <c r="J11431" t="str">
        <f>_xlfn.XLOOKUP(Table6[[#This Row],[Numeric Month]],$N$5:$N$11,$O$5:$O$11)</f>
        <v>Mar</v>
      </c>
      <c r="K11431" t="str">
        <f>_xlfn.XLOOKUP(Table6[[#This Row],[Loan Date]],$Q$5:$Q$152,$R$5:$R$152)</f>
        <v>Sunday</v>
      </c>
      <c r="L11431" t="str">
        <f>_xlfn.XLOOKUP(Table6[[#This Row],[Loan Date]],$Q$5:$Q$152,$S$5:$S$152)</f>
        <v>Week 10</v>
      </c>
    </row>
    <row r="11432" spans="1:12" x14ac:dyDescent="0.2">
      <c r="A11432" s="1">
        <v>45004</v>
      </c>
      <c r="B11432" t="s">
        <v>7</v>
      </c>
      <c r="C11432" s="1">
        <v>45009</v>
      </c>
      <c r="D11432" t="s">
        <v>75</v>
      </c>
      <c r="E11432" t="s">
        <v>9</v>
      </c>
      <c r="F11432" t="s">
        <v>8</v>
      </c>
      <c r="G11432" t="s">
        <v>1</v>
      </c>
      <c r="H11432" t="s">
        <v>0</v>
      </c>
      <c r="I11432">
        <f>MONTH(Table6[[#This Row],[Loan Date]])</f>
        <v>3</v>
      </c>
      <c r="J11432" t="str">
        <f>_xlfn.XLOOKUP(Table6[[#This Row],[Numeric Month]],$N$5:$N$11,$O$5:$O$11)</f>
        <v>Mar</v>
      </c>
      <c r="K11432" t="str">
        <f>_xlfn.XLOOKUP(Table6[[#This Row],[Loan Date]],$Q$5:$Q$152,$R$5:$R$152)</f>
        <v>Sunday</v>
      </c>
      <c r="L11432" t="str">
        <f>_xlfn.XLOOKUP(Table6[[#This Row],[Loan Date]],$Q$5:$Q$152,$S$5:$S$152)</f>
        <v>Week 10</v>
      </c>
    </row>
    <row r="11433" spans="1:12" x14ac:dyDescent="0.2">
      <c r="A11433" s="1">
        <v>45004</v>
      </c>
      <c r="B11433" t="s">
        <v>7</v>
      </c>
      <c r="C11433" s="1">
        <v>45004</v>
      </c>
      <c r="D11433" t="s">
        <v>57</v>
      </c>
      <c r="E11433" t="s">
        <v>37</v>
      </c>
      <c r="F11433" t="s">
        <v>37</v>
      </c>
      <c r="G11433" t="s">
        <v>20</v>
      </c>
      <c r="H11433" t="s">
        <v>0</v>
      </c>
      <c r="I11433">
        <f>MONTH(Table6[[#This Row],[Loan Date]])</f>
        <v>3</v>
      </c>
      <c r="J11433" t="str">
        <f>_xlfn.XLOOKUP(Table6[[#This Row],[Numeric Month]],$N$5:$N$11,$O$5:$O$11)</f>
        <v>Mar</v>
      </c>
      <c r="K11433" t="str">
        <f>_xlfn.XLOOKUP(Table6[[#This Row],[Loan Date]],$Q$5:$Q$152,$R$5:$R$152)</f>
        <v>Sunday</v>
      </c>
      <c r="L11433" t="str">
        <f>_xlfn.XLOOKUP(Table6[[#This Row],[Loan Date]],$Q$5:$Q$152,$S$5:$S$152)</f>
        <v>Week 10</v>
      </c>
    </row>
    <row r="11434" spans="1:12" x14ac:dyDescent="0.2">
      <c r="A11434" s="1">
        <v>45004</v>
      </c>
      <c r="B11434" t="s">
        <v>7</v>
      </c>
      <c r="C11434" s="1">
        <v>45007</v>
      </c>
      <c r="D11434" t="s">
        <v>181</v>
      </c>
      <c r="E11434" t="s">
        <v>44</v>
      </c>
      <c r="F11434" t="s">
        <v>44</v>
      </c>
      <c r="G11434" t="s">
        <v>39</v>
      </c>
      <c r="H11434" t="s">
        <v>0</v>
      </c>
      <c r="I11434">
        <f>MONTH(Table6[[#This Row],[Loan Date]])</f>
        <v>3</v>
      </c>
      <c r="J11434" t="str">
        <f>_xlfn.XLOOKUP(Table6[[#This Row],[Numeric Month]],$N$5:$N$11,$O$5:$O$11)</f>
        <v>Mar</v>
      </c>
      <c r="K11434" t="str">
        <f>_xlfn.XLOOKUP(Table6[[#This Row],[Loan Date]],$Q$5:$Q$152,$R$5:$R$152)</f>
        <v>Sunday</v>
      </c>
      <c r="L11434" t="str">
        <f>_xlfn.XLOOKUP(Table6[[#This Row],[Loan Date]],$Q$5:$Q$152,$S$5:$S$152)</f>
        <v>Week 10</v>
      </c>
    </row>
    <row r="11435" spans="1:12" x14ac:dyDescent="0.2">
      <c r="A11435" s="1">
        <v>45004</v>
      </c>
      <c r="B11435" t="s">
        <v>7</v>
      </c>
      <c r="C11435" s="1">
        <v>45009</v>
      </c>
      <c r="D11435" t="s">
        <v>296</v>
      </c>
      <c r="E11435" t="s">
        <v>52</v>
      </c>
      <c r="F11435" t="s">
        <v>51</v>
      </c>
      <c r="G11435" t="s">
        <v>1</v>
      </c>
      <c r="H11435" t="s">
        <v>0</v>
      </c>
      <c r="I11435">
        <f>MONTH(Table6[[#This Row],[Loan Date]])</f>
        <v>3</v>
      </c>
      <c r="J11435" t="str">
        <f>_xlfn.XLOOKUP(Table6[[#This Row],[Numeric Month]],$N$5:$N$11,$O$5:$O$11)</f>
        <v>Mar</v>
      </c>
      <c r="K11435" t="str">
        <f>_xlfn.XLOOKUP(Table6[[#This Row],[Loan Date]],$Q$5:$Q$152,$R$5:$R$152)</f>
        <v>Sunday</v>
      </c>
      <c r="L11435" t="str">
        <f>_xlfn.XLOOKUP(Table6[[#This Row],[Loan Date]],$Q$5:$Q$152,$S$5:$S$152)</f>
        <v>Week 10</v>
      </c>
    </row>
    <row r="11436" spans="1:12" x14ac:dyDescent="0.2">
      <c r="A11436" s="1">
        <v>45004</v>
      </c>
      <c r="B11436" t="s">
        <v>7</v>
      </c>
      <c r="C11436" s="1">
        <v>45004</v>
      </c>
      <c r="D11436" t="s">
        <v>152</v>
      </c>
      <c r="E11436" t="s">
        <v>37</v>
      </c>
      <c r="F11436" t="s">
        <v>37</v>
      </c>
      <c r="G11436" t="s">
        <v>20</v>
      </c>
      <c r="H11436" t="s">
        <v>0</v>
      </c>
      <c r="I11436">
        <f>MONTH(Table6[[#This Row],[Loan Date]])</f>
        <v>3</v>
      </c>
      <c r="J11436" t="str">
        <f>_xlfn.XLOOKUP(Table6[[#This Row],[Numeric Month]],$N$5:$N$11,$O$5:$O$11)</f>
        <v>Mar</v>
      </c>
      <c r="K11436" t="str">
        <f>_xlfn.XLOOKUP(Table6[[#This Row],[Loan Date]],$Q$5:$Q$152,$R$5:$R$152)</f>
        <v>Sunday</v>
      </c>
      <c r="L11436" t="str">
        <f>_xlfn.XLOOKUP(Table6[[#This Row],[Loan Date]],$Q$5:$Q$152,$S$5:$S$152)</f>
        <v>Week 10</v>
      </c>
    </row>
    <row r="11437" spans="1:12" x14ac:dyDescent="0.2">
      <c r="A11437" s="1">
        <v>45004</v>
      </c>
      <c r="B11437" t="s">
        <v>5</v>
      </c>
      <c r="C11437" s="1">
        <v>45011</v>
      </c>
      <c r="D11437" t="s">
        <v>295</v>
      </c>
      <c r="E11437" t="s">
        <v>52</v>
      </c>
      <c r="F11437" t="s">
        <v>51</v>
      </c>
      <c r="G11437" t="s">
        <v>1</v>
      </c>
      <c r="H11437" t="s">
        <v>0</v>
      </c>
      <c r="I11437">
        <f>MONTH(Table6[[#This Row],[Loan Date]])</f>
        <v>3</v>
      </c>
      <c r="J11437" t="str">
        <f>_xlfn.XLOOKUP(Table6[[#This Row],[Numeric Month]],$N$5:$N$11,$O$5:$O$11)</f>
        <v>Mar</v>
      </c>
      <c r="K11437" t="str">
        <f>_xlfn.XLOOKUP(Table6[[#This Row],[Loan Date]],$Q$5:$Q$152,$R$5:$R$152)</f>
        <v>Sunday</v>
      </c>
      <c r="L11437" t="str">
        <f>_xlfn.XLOOKUP(Table6[[#This Row],[Loan Date]],$Q$5:$Q$152,$S$5:$S$152)</f>
        <v>Week 10</v>
      </c>
    </row>
    <row r="11438" spans="1:12" x14ac:dyDescent="0.2">
      <c r="A11438" s="1">
        <v>45004</v>
      </c>
      <c r="B11438" t="s">
        <v>7</v>
      </c>
      <c r="C11438" s="1">
        <v>45009</v>
      </c>
      <c r="D11438" t="s">
        <v>294</v>
      </c>
      <c r="E11438" t="s">
        <v>52</v>
      </c>
      <c r="F11438" t="s">
        <v>51</v>
      </c>
      <c r="G11438" t="s">
        <v>1</v>
      </c>
      <c r="H11438" t="s">
        <v>0</v>
      </c>
      <c r="I11438">
        <f>MONTH(Table6[[#This Row],[Loan Date]])</f>
        <v>3</v>
      </c>
      <c r="J11438" t="str">
        <f>_xlfn.XLOOKUP(Table6[[#This Row],[Numeric Month]],$N$5:$N$11,$O$5:$O$11)</f>
        <v>Mar</v>
      </c>
      <c r="K11438" t="str">
        <f>_xlfn.XLOOKUP(Table6[[#This Row],[Loan Date]],$Q$5:$Q$152,$R$5:$R$152)</f>
        <v>Sunday</v>
      </c>
      <c r="L11438" t="str">
        <f>_xlfn.XLOOKUP(Table6[[#This Row],[Loan Date]],$Q$5:$Q$152,$S$5:$S$152)</f>
        <v>Week 10</v>
      </c>
    </row>
    <row r="11439" spans="1:12" x14ac:dyDescent="0.2">
      <c r="A11439" s="1">
        <v>45004</v>
      </c>
      <c r="B11439" t="s">
        <v>7</v>
      </c>
      <c r="C11439" s="1">
        <v>45016</v>
      </c>
      <c r="D11439" t="s">
        <v>293</v>
      </c>
      <c r="E11439" t="s">
        <v>9</v>
      </c>
      <c r="F11439" t="s">
        <v>8</v>
      </c>
      <c r="G11439" t="s">
        <v>1</v>
      </c>
      <c r="H11439" t="s">
        <v>0</v>
      </c>
      <c r="I11439">
        <f>MONTH(Table6[[#This Row],[Loan Date]])</f>
        <v>3</v>
      </c>
      <c r="J11439" t="str">
        <f>_xlfn.XLOOKUP(Table6[[#This Row],[Numeric Month]],$N$5:$N$11,$O$5:$O$11)</f>
        <v>Mar</v>
      </c>
      <c r="K11439" t="str">
        <f>_xlfn.XLOOKUP(Table6[[#This Row],[Loan Date]],$Q$5:$Q$152,$R$5:$R$152)</f>
        <v>Sunday</v>
      </c>
      <c r="L11439" t="str">
        <f>_xlfn.XLOOKUP(Table6[[#This Row],[Loan Date]],$Q$5:$Q$152,$S$5:$S$152)</f>
        <v>Week 10</v>
      </c>
    </row>
    <row r="11440" spans="1:12" x14ac:dyDescent="0.2">
      <c r="A11440" s="1">
        <v>45004</v>
      </c>
      <c r="B11440" t="s">
        <v>7</v>
      </c>
      <c r="C11440" s="1">
        <v>45004</v>
      </c>
      <c r="D11440" t="s">
        <v>260</v>
      </c>
      <c r="E11440" t="s">
        <v>21</v>
      </c>
      <c r="F11440" t="s">
        <v>21</v>
      </c>
      <c r="G11440" t="s">
        <v>20</v>
      </c>
      <c r="H11440" t="s">
        <v>0</v>
      </c>
      <c r="I11440">
        <f>MONTH(Table6[[#This Row],[Loan Date]])</f>
        <v>3</v>
      </c>
      <c r="J11440" t="str">
        <f>_xlfn.XLOOKUP(Table6[[#This Row],[Numeric Month]],$N$5:$N$11,$O$5:$O$11)</f>
        <v>Mar</v>
      </c>
      <c r="K11440" t="str">
        <f>_xlfn.XLOOKUP(Table6[[#This Row],[Loan Date]],$Q$5:$Q$152,$R$5:$R$152)</f>
        <v>Sunday</v>
      </c>
      <c r="L11440" t="str">
        <f>_xlfn.XLOOKUP(Table6[[#This Row],[Loan Date]],$Q$5:$Q$152,$S$5:$S$152)</f>
        <v>Week 10</v>
      </c>
    </row>
    <row r="11441" spans="1:12" x14ac:dyDescent="0.2">
      <c r="A11441" s="1">
        <v>45004</v>
      </c>
      <c r="B11441" t="s">
        <v>7</v>
      </c>
      <c r="C11441" s="1">
        <v>45004</v>
      </c>
      <c r="D11441" t="s">
        <v>26</v>
      </c>
      <c r="E11441" t="s">
        <v>23</v>
      </c>
      <c r="F11441" t="s">
        <v>23</v>
      </c>
      <c r="G11441" t="s">
        <v>20</v>
      </c>
      <c r="H11441" t="s">
        <v>0</v>
      </c>
      <c r="I11441">
        <f>MONTH(Table6[[#This Row],[Loan Date]])</f>
        <v>3</v>
      </c>
      <c r="J11441" t="str">
        <f>_xlfn.XLOOKUP(Table6[[#This Row],[Numeric Month]],$N$5:$N$11,$O$5:$O$11)</f>
        <v>Mar</v>
      </c>
      <c r="K11441" t="str">
        <f>_xlfn.XLOOKUP(Table6[[#This Row],[Loan Date]],$Q$5:$Q$152,$R$5:$R$152)</f>
        <v>Sunday</v>
      </c>
      <c r="L11441" t="str">
        <f>_xlfn.XLOOKUP(Table6[[#This Row],[Loan Date]],$Q$5:$Q$152,$S$5:$S$152)</f>
        <v>Week 10</v>
      </c>
    </row>
    <row r="11442" spans="1:12" x14ac:dyDescent="0.2">
      <c r="A11442" s="1">
        <v>45004</v>
      </c>
      <c r="B11442" t="s">
        <v>7</v>
      </c>
      <c r="C11442" s="1">
        <v>45015</v>
      </c>
      <c r="D11442" t="s">
        <v>292</v>
      </c>
      <c r="E11442" t="s">
        <v>9</v>
      </c>
      <c r="F11442" t="s">
        <v>8</v>
      </c>
      <c r="G11442" t="s">
        <v>1</v>
      </c>
      <c r="H11442" t="s">
        <v>0</v>
      </c>
      <c r="I11442">
        <f>MONTH(Table6[[#This Row],[Loan Date]])</f>
        <v>3</v>
      </c>
      <c r="J11442" t="str">
        <f>_xlfn.XLOOKUP(Table6[[#This Row],[Numeric Month]],$N$5:$N$11,$O$5:$O$11)</f>
        <v>Mar</v>
      </c>
      <c r="K11442" t="str">
        <f>_xlfn.XLOOKUP(Table6[[#This Row],[Loan Date]],$Q$5:$Q$152,$R$5:$R$152)</f>
        <v>Sunday</v>
      </c>
      <c r="L11442" t="str">
        <f>_xlfn.XLOOKUP(Table6[[#This Row],[Loan Date]],$Q$5:$Q$152,$S$5:$S$152)</f>
        <v>Week 10</v>
      </c>
    </row>
    <row r="11443" spans="1:12" x14ac:dyDescent="0.2">
      <c r="A11443" s="1">
        <v>45004</v>
      </c>
      <c r="B11443" t="s">
        <v>7</v>
      </c>
      <c r="C11443" s="1">
        <v>45016</v>
      </c>
      <c r="D11443" t="s">
        <v>291</v>
      </c>
      <c r="E11443" t="s">
        <v>9</v>
      </c>
      <c r="F11443" t="s">
        <v>8</v>
      </c>
      <c r="G11443" t="s">
        <v>1</v>
      </c>
      <c r="H11443" t="s">
        <v>0</v>
      </c>
      <c r="I11443">
        <f>MONTH(Table6[[#This Row],[Loan Date]])</f>
        <v>3</v>
      </c>
      <c r="J11443" t="str">
        <f>_xlfn.XLOOKUP(Table6[[#This Row],[Numeric Month]],$N$5:$N$11,$O$5:$O$11)</f>
        <v>Mar</v>
      </c>
      <c r="K11443" t="str">
        <f>_xlfn.XLOOKUP(Table6[[#This Row],[Loan Date]],$Q$5:$Q$152,$R$5:$R$152)</f>
        <v>Sunday</v>
      </c>
      <c r="L11443" t="str">
        <f>_xlfn.XLOOKUP(Table6[[#This Row],[Loan Date]],$Q$5:$Q$152,$S$5:$S$152)</f>
        <v>Week 10</v>
      </c>
    </row>
    <row r="11444" spans="1:12" x14ac:dyDescent="0.2">
      <c r="A11444" s="1">
        <v>45004</v>
      </c>
      <c r="B11444" t="s">
        <v>7</v>
      </c>
      <c r="C11444" s="1">
        <v>45007</v>
      </c>
      <c r="D11444" t="s">
        <v>290</v>
      </c>
      <c r="E11444" t="s">
        <v>44</v>
      </c>
      <c r="F11444" t="s">
        <v>44</v>
      </c>
      <c r="G11444" t="s">
        <v>39</v>
      </c>
      <c r="H11444" t="s">
        <v>0</v>
      </c>
      <c r="I11444">
        <f>MONTH(Table6[[#This Row],[Loan Date]])</f>
        <v>3</v>
      </c>
      <c r="J11444" t="str">
        <f>_xlfn.XLOOKUP(Table6[[#This Row],[Numeric Month]],$N$5:$N$11,$O$5:$O$11)</f>
        <v>Mar</v>
      </c>
      <c r="K11444" t="str">
        <f>_xlfn.XLOOKUP(Table6[[#This Row],[Loan Date]],$Q$5:$Q$152,$R$5:$R$152)</f>
        <v>Sunday</v>
      </c>
      <c r="L11444" t="str">
        <f>_xlfn.XLOOKUP(Table6[[#This Row],[Loan Date]],$Q$5:$Q$152,$S$5:$S$152)</f>
        <v>Week 10</v>
      </c>
    </row>
    <row r="11445" spans="1:12" x14ac:dyDescent="0.2">
      <c r="A11445" s="1">
        <v>45004</v>
      </c>
      <c r="B11445" t="s">
        <v>5</v>
      </c>
      <c r="C11445" s="1">
        <v>45011</v>
      </c>
      <c r="D11445" t="s">
        <v>289</v>
      </c>
      <c r="E11445" t="s">
        <v>52</v>
      </c>
      <c r="F11445" t="s">
        <v>51</v>
      </c>
      <c r="G11445" t="s">
        <v>1</v>
      </c>
      <c r="H11445" t="s">
        <v>0</v>
      </c>
      <c r="I11445">
        <f>MONTH(Table6[[#This Row],[Loan Date]])</f>
        <v>3</v>
      </c>
      <c r="J11445" t="str">
        <f>_xlfn.XLOOKUP(Table6[[#This Row],[Numeric Month]],$N$5:$N$11,$O$5:$O$11)</f>
        <v>Mar</v>
      </c>
      <c r="K11445" t="str">
        <f>_xlfn.XLOOKUP(Table6[[#This Row],[Loan Date]],$Q$5:$Q$152,$R$5:$R$152)</f>
        <v>Sunday</v>
      </c>
      <c r="L11445" t="str">
        <f>_xlfn.XLOOKUP(Table6[[#This Row],[Loan Date]],$Q$5:$Q$152,$S$5:$S$152)</f>
        <v>Week 10</v>
      </c>
    </row>
    <row r="11446" spans="1:12" x14ac:dyDescent="0.2">
      <c r="A11446" s="1">
        <v>45004</v>
      </c>
      <c r="B11446" t="s">
        <v>7</v>
      </c>
      <c r="C11446" s="1">
        <v>45009</v>
      </c>
      <c r="D11446" t="s">
        <v>143</v>
      </c>
      <c r="E11446" t="s">
        <v>9</v>
      </c>
      <c r="F11446" t="s">
        <v>8</v>
      </c>
      <c r="G11446" t="s">
        <v>1</v>
      </c>
      <c r="H11446" t="s">
        <v>0</v>
      </c>
      <c r="I11446">
        <f>MONTH(Table6[[#This Row],[Loan Date]])</f>
        <v>3</v>
      </c>
      <c r="J11446" t="str">
        <f>_xlfn.XLOOKUP(Table6[[#This Row],[Numeric Month]],$N$5:$N$11,$O$5:$O$11)</f>
        <v>Mar</v>
      </c>
      <c r="K11446" t="str">
        <f>_xlfn.XLOOKUP(Table6[[#This Row],[Loan Date]],$Q$5:$Q$152,$R$5:$R$152)</f>
        <v>Sunday</v>
      </c>
      <c r="L11446" t="str">
        <f>_xlfn.XLOOKUP(Table6[[#This Row],[Loan Date]],$Q$5:$Q$152,$S$5:$S$152)</f>
        <v>Week 10</v>
      </c>
    </row>
    <row r="11447" spans="1:12" x14ac:dyDescent="0.2">
      <c r="A11447" s="1">
        <v>45004</v>
      </c>
      <c r="B11447" t="s">
        <v>7</v>
      </c>
      <c r="C11447" s="1">
        <v>45007</v>
      </c>
      <c r="D11447" t="s">
        <v>45</v>
      </c>
      <c r="E11447" t="s">
        <v>44</v>
      </c>
      <c r="F11447" t="s">
        <v>44</v>
      </c>
      <c r="G11447" t="s">
        <v>39</v>
      </c>
      <c r="H11447" t="s">
        <v>0</v>
      </c>
      <c r="I11447">
        <f>MONTH(Table6[[#This Row],[Loan Date]])</f>
        <v>3</v>
      </c>
      <c r="J11447" t="str">
        <f>_xlfn.XLOOKUP(Table6[[#This Row],[Numeric Month]],$N$5:$N$11,$O$5:$O$11)</f>
        <v>Mar</v>
      </c>
      <c r="K11447" t="str">
        <f>_xlfn.XLOOKUP(Table6[[#This Row],[Loan Date]],$Q$5:$Q$152,$R$5:$R$152)</f>
        <v>Sunday</v>
      </c>
      <c r="L11447" t="str">
        <f>_xlfn.XLOOKUP(Table6[[#This Row],[Loan Date]],$Q$5:$Q$152,$S$5:$S$152)</f>
        <v>Week 10</v>
      </c>
    </row>
    <row r="11448" spans="1:12" x14ac:dyDescent="0.2">
      <c r="A11448" s="1">
        <v>45004</v>
      </c>
      <c r="B11448" t="s">
        <v>7</v>
      </c>
      <c r="C11448" s="1">
        <v>45004</v>
      </c>
      <c r="D11448" t="s">
        <v>27</v>
      </c>
      <c r="E11448" t="s">
        <v>21</v>
      </c>
      <c r="F11448" t="s">
        <v>21</v>
      </c>
      <c r="G11448" t="s">
        <v>20</v>
      </c>
      <c r="H11448" t="s">
        <v>0</v>
      </c>
      <c r="I11448">
        <f>MONTH(Table6[[#This Row],[Loan Date]])</f>
        <v>3</v>
      </c>
      <c r="J11448" t="str">
        <f>_xlfn.XLOOKUP(Table6[[#This Row],[Numeric Month]],$N$5:$N$11,$O$5:$O$11)</f>
        <v>Mar</v>
      </c>
      <c r="K11448" t="str">
        <f>_xlfn.XLOOKUP(Table6[[#This Row],[Loan Date]],$Q$5:$Q$152,$R$5:$R$152)</f>
        <v>Sunday</v>
      </c>
      <c r="L11448" t="str">
        <f>_xlfn.XLOOKUP(Table6[[#This Row],[Loan Date]],$Q$5:$Q$152,$S$5:$S$152)</f>
        <v>Week 10</v>
      </c>
    </row>
    <row r="11449" spans="1:12" x14ac:dyDescent="0.2">
      <c r="A11449" s="1">
        <v>45004</v>
      </c>
      <c r="B11449" t="s">
        <v>7</v>
      </c>
      <c r="C11449" s="1">
        <v>45004</v>
      </c>
      <c r="D11449" t="s">
        <v>116</v>
      </c>
      <c r="E11449" t="s">
        <v>23</v>
      </c>
      <c r="F11449" t="s">
        <v>23</v>
      </c>
      <c r="G11449" t="s">
        <v>20</v>
      </c>
      <c r="H11449" t="s">
        <v>0</v>
      </c>
      <c r="I11449">
        <f>MONTH(Table6[[#This Row],[Loan Date]])</f>
        <v>3</v>
      </c>
      <c r="J11449" t="str">
        <f>_xlfn.XLOOKUP(Table6[[#This Row],[Numeric Month]],$N$5:$N$11,$O$5:$O$11)</f>
        <v>Mar</v>
      </c>
      <c r="K11449" t="str">
        <f>_xlfn.XLOOKUP(Table6[[#This Row],[Loan Date]],$Q$5:$Q$152,$R$5:$R$152)</f>
        <v>Sunday</v>
      </c>
      <c r="L11449" t="str">
        <f>_xlfn.XLOOKUP(Table6[[#This Row],[Loan Date]],$Q$5:$Q$152,$S$5:$S$152)</f>
        <v>Week 10</v>
      </c>
    </row>
    <row r="11450" spans="1:12" x14ac:dyDescent="0.2">
      <c r="A11450" s="1">
        <v>45004</v>
      </c>
      <c r="B11450" t="s">
        <v>7</v>
      </c>
      <c r="C11450" s="1">
        <v>45009</v>
      </c>
      <c r="D11450" t="s">
        <v>288</v>
      </c>
      <c r="E11450" t="s">
        <v>9</v>
      </c>
      <c r="F11450" t="s">
        <v>8</v>
      </c>
      <c r="G11450" t="s">
        <v>1</v>
      </c>
      <c r="H11450" t="s">
        <v>0</v>
      </c>
      <c r="I11450">
        <f>MONTH(Table6[[#This Row],[Loan Date]])</f>
        <v>3</v>
      </c>
      <c r="J11450" t="str">
        <f>_xlfn.XLOOKUP(Table6[[#This Row],[Numeric Month]],$N$5:$N$11,$O$5:$O$11)</f>
        <v>Mar</v>
      </c>
      <c r="K11450" t="str">
        <f>_xlfn.XLOOKUP(Table6[[#This Row],[Loan Date]],$Q$5:$Q$152,$R$5:$R$152)</f>
        <v>Sunday</v>
      </c>
      <c r="L11450" t="str">
        <f>_xlfn.XLOOKUP(Table6[[#This Row],[Loan Date]],$Q$5:$Q$152,$S$5:$S$152)</f>
        <v>Week 10</v>
      </c>
    </row>
    <row r="11451" spans="1:12" x14ac:dyDescent="0.2">
      <c r="A11451" s="1">
        <v>45004</v>
      </c>
      <c r="B11451" t="s">
        <v>7</v>
      </c>
      <c r="C11451" s="1">
        <v>45007</v>
      </c>
      <c r="D11451" t="s">
        <v>261</v>
      </c>
      <c r="E11451" t="s">
        <v>44</v>
      </c>
      <c r="F11451" t="s">
        <v>44</v>
      </c>
      <c r="G11451" t="s">
        <v>39</v>
      </c>
      <c r="H11451" t="s">
        <v>0</v>
      </c>
      <c r="I11451">
        <f>MONTH(Table6[[#This Row],[Loan Date]])</f>
        <v>3</v>
      </c>
      <c r="J11451" t="str">
        <f>_xlfn.XLOOKUP(Table6[[#This Row],[Numeric Month]],$N$5:$N$11,$O$5:$O$11)</f>
        <v>Mar</v>
      </c>
      <c r="K11451" t="str">
        <f>_xlfn.XLOOKUP(Table6[[#This Row],[Loan Date]],$Q$5:$Q$152,$R$5:$R$152)</f>
        <v>Sunday</v>
      </c>
      <c r="L11451" t="str">
        <f>_xlfn.XLOOKUP(Table6[[#This Row],[Loan Date]],$Q$5:$Q$152,$S$5:$S$152)</f>
        <v>Week 10</v>
      </c>
    </row>
    <row r="11452" spans="1:12" x14ac:dyDescent="0.2">
      <c r="A11452" s="1">
        <v>45004</v>
      </c>
      <c r="B11452" t="s">
        <v>7</v>
      </c>
      <c r="C11452" s="1">
        <v>45007</v>
      </c>
      <c r="D11452" t="s">
        <v>287</v>
      </c>
      <c r="E11452" t="s">
        <v>44</v>
      </c>
      <c r="F11452" t="s">
        <v>44</v>
      </c>
      <c r="G11452" t="s">
        <v>39</v>
      </c>
      <c r="H11452" t="s">
        <v>0</v>
      </c>
      <c r="I11452">
        <f>MONTH(Table6[[#This Row],[Loan Date]])</f>
        <v>3</v>
      </c>
      <c r="J11452" t="str">
        <f>_xlfn.XLOOKUP(Table6[[#This Row],[Numeric Month]],$N$5:$N$11,$O$5:$O$11)</f>
        <v>Mar</v>
      </c>
      <c r="K11452" t="str">
        <f>_xlfn.XLOOKUP(Table6[[#This Row],[Loan Date]],$Q$5:$Q$152,$R$5:$R$152)</f>
        <v>Sunday</v>
      </c>
      <c r="L11452" t="str">
        <f>_xlfn.XLOOKUP(Table6[[#This Row],[Loan Date]],$Q$5:$Q$152,$S$5:$S$152)</f>
        <v>Week 10</v>
      </c>
    </row>
    <row r="11453" spans="1:12" x14ac:dyDescent="0.2">
      <c r="A11453" s="1">
        <v>45004</v>
      </c>
      <c r="B11453" t="s">
        <v>7</v>
      </c>
      <c r="C11453" s="1">
        <v>45007</v>
      </c>
      <c r="D11453" t="s">
        <v>63</v>
      </c>
      <c r="E11453" t="s">
        <v>44</v>
      </c>
      <c r="F11453" t="s">
        <v>44</v>
      </c>
      <c r="G11453" t="s">
        <v>39</v>
      </c>
      <c r="H11453" t="s">
        <v>0</v>
      </c>
      <c r="I11453">
        <f>MONTH(Table6[[#This Row],[Loan Date]])</f>
        <v>3</v>
      </c>
      <c r="J11453" t="str">
        <f>_xlfn.XLOOKUP(Table6[[#This Row],[Numeric Month]],$N$5:$N$11,$O$5:$O$11)</f>
        <v>Mar</v>
      </c>
      <c r="K11453" t="str">
        <f>_xlfn.XLOOKUP(Table6[[#This Row],[Loan Date]],$Q$5:$Q$152,$R$5:$R$152)</f>
        <v>Sunday</v>
      </c>
      <c r="L11453" t="str">
        <f>_xlfn.XLOOKUP(Table6[[#This Row],[Loan Date]],$Q$5:$Q$152,$S$5:$S$152)</f>
        <v>Week 10</v>
      </c>
    </row>
    <row r="11454" spans="1:12" x14ac:dyDescent="0.2">
      <c r="A11454" s="1">
        <v>45004</v>
      </c>
      <c r="B11454" t="s">
        <v>7</v>
      </c>
      <c r="C11454" s="1">
        <v>45007</v>
      </c>
      <c r="D11454" t="s">
        <v>85</v>
      </c>
      <c r="E11454" t="s">
        <v>44</v>
      </c>
      <c r="F11454" t="s">
        <v>44</v>
      </c>
      <c r="G11454" t="s">
        <v>39</v>
      </c>
      <c r="H11454" t="s">
        <v>0</v>
      </c>
      <c r="I11454">
        <f>MONTH(Table6[[#This Row],[Loan Date]])</f>
        <v>3</v>
      </c>
      <c r="J11454" t="str">
        <f>_xlfn.XLOOKUP(Table6[[#This Row],[Numeric Month]],$N$5:$N$11,$O$5:$O$11)</f>
        <v>Mar</v>
      </c>
      <c r="K11454" t="str">
        <f>_xlfn.XLOOKUP(Table6[[#This Row],[Loan Date]],$Q$5:$Q$152,$R$5:$R$152)</f>
        <v>Sunday</v>
      </c>
      <c r="L11454" t="str">
        <f>_xlfn.XLOOKUP(Table6[[#This Row],[Loan Date]],$Q$5:$Q$152,$S$5:$S$152)</f>
        <v>Week 10</v>
      </c>
    </row>
    <row r="11455" spans="1:12" x14ac:dyDescent="0.2">
      <c r="A11455" s="1">
        <v>45004</v>
      </c>
      <c r="B11455" t="s">
        <v>7</v>
      </c>
      <c r="C11455" s="1">
        <v>45004</v>
      </c>
      <c r="D11455" t="s">
        <v>286</v>
      </c>
      <c r="E11455" t="s">
        <v>12</v>
      </c>
      <c r="F11455" t="s">
        <v>12</v>
      </c>
      <c r="G11455" t="s">
        <v>11</v>
      </c>
      <c r="H11455" t="s">
        <v>0</v>
      </c>
      <c r="I11455">
        <f>MONTH(Table6[[#This Row],[Loan Date]])</f>
        <v>3</v>
      </c>
      <c r="J11455" t="str">
        <f>_xlfn.XLOOKUP(Table6[[#This Row],[Numeric Month]],$N$5:$N$11,$O$5:$O$11)</f>
        <v>Mar</v>
      </c>
      <c r="K11455" t="str">
        <f>_xlfn.XLOOKUP(Table6[[#This Row],[Loan Date]],$Q$5:$Q$152,$R$5:$R$152)</f>
        <v>Sunday</v>
      </c>
      <c r="L11455" t="str">
        <f>_xlfn.XLOOKUP(Table6[[#This Row],[Loan Date]],$Q$5:$Q$152,$S$5:$S$152)</f>
        <v>Week 10</v>
      </c>
    </row>
    <row r="11456" spans="1:12" x14ac:dyDescent="0.2">
      <c r="A11456" s="1">
        <v>45004</v>
      </c>
      <c r="B11456" t="s">
        <v>7</v>
      </c>
      <c r="C11456" s="1">
        <v>45007</v>
      </c>
      <c r="D11456" t="s">
        <v>285</v>
      </c>
      <c r="E11456" t="s">
        <v>44</v>
      </c>
      <c r="F11456" t="s">
        <v>44</v>
      </c>
      <c r="G11456" t="s">
        <v>39</v>
      </c>
      <c r="H11456" t="s">
        <v>0</v>
      </c>
      <c r="I11456">
        <f>MONTH(Table6[[#This Row],[Loan Date]])</f>
        <v>3</v>
      </c>
      <c r="J11456" t="str">
        <f>_xlfn.XLOOKUP(Table6[[#This Row],[Numeric Month]],$N$5:$N$11,$O$5:$O$11)</f>
        <v>Mar</v>
      </c>
      <c r="K11456" t="str">
        <f>_xlfn.XLOOKUP(Table6[[#This Row],[Loan Date]],$Q$5:$Q$152,$R$5:$R$152)</f>
        <v>Sunday</v>
      </c>
      <c r="L11456" t="str">
        <f>_xlfn.XLOOKUP(Table6[[#This Row],[Loan Date]],$Q$5:$Q$152,$S$5:$S$152)</f>
        <v>Week 10</v>
      </c>
    </row>
    <row r="11457" spans="1:12" x14ac:dyDescent="0.2">
      <c r="A11457" s="1">
        <v>45004</v>
      </c>
      <c r="B11457" t="s">
        <v>7</v>
      </c>
      <c r="C11457" s="1">
        <v>45016</v>
      </c>
      <c r="D11457" t="s">
        <v>284</v>
      </c>
      <c r="E11457" t="s">
        <v>3</v>
      </c>
      <c r="F11457" t="s">
        <v>2</v>
      </c>
      <c r="G11457" t="s">
        <v>1</v>
      </c>
      <c r="H11457" t="s">
        <v>0</v>
      </c>
      <c r="I11457">
        <f>MONTH(Table6[[#This Row],[Loan Date]])</f>
        <v>3</v>
      </c>
      <c r="J11457" t="str">
        <f>_xlfn.XLOOKUP(Table6[[#This Row],[Numeric Month]],$N$5:$N$11,$O$5:$O$11)</f>
        <v>Mar</v>
      </c>
      <c r="K11457" t="str">
        <f>_xlfn.XLOOKUP(Table6[[#This Row],[Loan Date]],$Q$5:$Q$152,$R$5:$R$152)</f>
        <v>Sunday</v>
      </c>
      <c r="L11457" t="str">
        <f>_xlfn.XLOOKUP(Table6[[#This Row],[Loan Date]],$Q$5:$Q$152,$S$5:$S$152)</f>
        <v>Week 10</v>
      </c>
    </row>
    <row r="11458" spans="1:12" x14ac:dyDescent="0.2">
      <c r="A11458" s="1">
        <v>45004</v>
      </c>
      <c r="B11458" t="s">
        <v>5</v>
      </c>
      <c r="C11458" s="1">
        <v>45011</v>
      </c>
      <c r="D11458" t="s">
        <v>283</v>
      </c>
      <c r="E11458" t="s">
        <v>52</v>
      </c>
      <c r="F11458" t="s">
        <v>51</v>
      </c>
      <c r="G11458" t="s">
        <v>1</v>
      </c>
      <c r="H11458" t="s">
        <v>0</v>
      </c>
      <c r="I11458">
        <f>MONTH(Table6[[#This Row],[Loan Date]])</f>
        <v>3</v>
      </c>
      <c r="J11458" t="str">
        <f>_xlfn.XLOOKUP(Table6[[#This Row],[Numeric Month]],$N$5:$N$11,$O$5:$O$11)</f>
        <v>Mar</v>
      </c>
      <c r="K11458" t="str">
        <f>_xlfn.XLOOKUP(Table6[[#This Row],[Loan Date]],$Q$5:$Q$152,$R$5:$R$152)</f>
        <v>Sunday</v>
      </c>
      <c r="L11458" t="str">
        <f>_xlfn.XLOOKUP(Table6[[#This Row],[Loan Date]],$Q$5:$Q$152,$S$5:$S$152)</f>
        <v>Week 10</v>
      </c>
    </row>
    <row r="11459" spans="1:12" x14ac:dyDescent="0.2">
      <c r="A11459" s="1">
        <v>45004</v>
      </c>
      <c r="B11459" t="s">
        <v>7</v>
      </c>
      <c r="C11459" s="1">
        <v>45011</v>
      </c>
      <c r="D11459" t="s">
        <v>282</v>
      </c>
      <c r="E11459" t="s">
        <v>52</v>
      </c>
      <c r="F11459" t="s">
        <v>51</v>
      </c>
      <c r="G11459" t="s">
        <v>1</v>
      </c>
      <c r="H11459" t="s">
        <v>0</v>
      </c>
      <c r="I11459">
        <f>MONTH(Table6[[#This Row],[Loan Date]])</f>
        <v>3</v>
      </c>
      <c r="J11459" t="str">
        <f>_xlfn.XLOOKUP(Table6[[#This Row],[Numeric Month]],$N$5:$N$11,$O$5:$O$11)</f>
        <v>Mar</v>
      </c>
      <c r="K11459" t="str">
        <f>_xlfn.XLOOKUP(Table6[[#This Row],[Loan Date]],$Q$5:$Q$152,$R$5:$R$152)</f>
        <v>Sunday</v>
      </c>
      <c r="L11459" t="str">
        <f>_xlfn.XLOOKUP(Table6[[#This Row],[Loan Date]],$Q$5:$Q$152,$S$5:$S$152)</f>
        <v>Week 10</v>
      </c>
    </row>
    <row r="11460" spans="1:12" x14ac:dyDescent="0.2">
      <c r="A11460" s="1">
        <v>45004</v>
      </c>
      <c r="B11460" t="s">
        <v>7</v>
      </c>
      <c r="C11460" s="1">
        <v>45007</v>
      </c>
      <c r="D11460" t="s">
        <v>182</v>
      </c>
      <c r="E11460" t="s">
        <v>44</v>
      </c>
      <c r="F11460" t="s">
        <v>44</v>
      </c>
      <c r="G11460" t="s">
        <v>39</v>
      </c>
      <c r="H11460" t="s">
        <v>0</v>
      </c>
      <c r="I11460">
        <f>MONTH(Table6[[#This Row],[Loan Date]])</f>
        <v>3</v>
      </c>
      <c r="J11460" t="str">
        <f>_xlfn.XLOOKUP(Table6[[#This Row],[Numeric Month]],$N$5:$N$11,$O$5:$O$11)</f>
        <v>Mar</v>
      </c>
      <c r="K11460" t="str">
        <f>_xlfn.XLOOKUP(Table6[[#This Row],[Loan Date]],$Q$5:$Q$152,$R$5:$R$152)</f>
        <v>Sunday</v>
      </c>
      <c r="L11460" t="str">
        <f>_xlfn.XLOOKUP(Table6[[#This Row],[Loan Date]],$Q$5:$Q$152,$S$5:$S$152)</f>
        <v>Week 10</v>
      </c>
    </row>
    <row r="11461" spans="1:12" x14ac:dyDescent="0.2">
      <c r="A11461" s="1">
        <v>45004</v>
      </c>
      <c r="B11461" t="s">
        <v>7</v>
      </c>
      <c r="C11461" s="1">
        <v>45011</v>
      </c>
      <c r="D11461" t="s">
        <v>282</v>
      </c>
      <c r="E11461" t="s">
        <v>52</v>
      </c>
      <c r="F11461" t="s">
        <v>51</v>
      </c>
      <c r="G11461" t="s">
        <v>1</v>
      </c>
      <c r="H11461" t="s">
        <v>0</v>
      </c>
      <c r="I11461">
        <f>MONTH(Table6[[#This Row],[Loan Date]])</f>
        <v>3</v>
      </c>
      <c r="J11461" t="str">
        <f>_xlfn.XLOOKUP(Table6[[#This Row],[Numeric Month]],$N$5:$N$11,$O$5:$O$11)</f>
        <v>Mar</v>
      </c>
      <c r="K11461" t="str">
        <f>_xlfn.XLOOKUP(Table6[[#This Row],[Loan Date]],$Q$5:$Q$152,$R$5:$R$152)</f>
        <v>Sunday</v>
      </c>
      <c r="L11461" t="str">
        <f>_xlfn.XLOOKUP(Table6[[#This Row],[Loan Date]],$Q$5:$Q$152,$S$5:$S$152)</f>
        <v>Week 10</v>
      </c>
    </row>
    <row r="11462" spans="1:12" x14ac:dyDescent="0.2">
      <c r="A11462" s="1">
        <v>45004</v>
      </c>
      <c r="B11462" t="s">
        <v>5</v>
      </c>
      <c r="C11462" s="1">
        <v>45011</v>
      </c>
      <c r="D11462" t="s">
        <v>281</v>
      </c>
      <c r="E11462" t="s">
        <v>52</v>
      </c>
      <c r="F11462" t="s">
        <v>51</v>
      </c>
      <c r="G11462" t="s">
        <v>1</v>
      </c>
      <c r="H11462" t="s">
        <v>0</v>
      </c>
      <c r="I11462">
        <f>MONTH(Table6[[#This Row],[Loan Date]])</f>
        <v>3</v>
      </c>
      <c r="J11462" t="str">
        <f>_xlfn.XLOOKUP(Table6[[#This Row],[Numeric Month]],$N$5:$N$11,$O$5:$O$11)</f>
        <v>Mar</v>
      </c>
      <c r="K11462" t="str">
        <f>_xlfn.XLOOKUP(Table6[[#This Row],[Loan Date]],$Q$5:$Q$152,$R$5:$R$152)</f>
        <v>Sunday</v>
      </c>
      <c r="L11462" t="str">
        <f>_xlfn.XLOOKUP(Table6[[#This Row],[Loan Date]],$Q$5:$Q$152,$S$5:$S$152)</f>
        <v>Week 10</v>
      </c>
    </row>
    <row r="11463" spans="1:12" x14ac:dyDescent="0.2">
      <c r="A11463" s="1">
        <v>45004</v>
      </c>
      <c r="B11463" t="s">
        <v>7</v>
      </c>
      <c r="C11463" s="1">
        <v>45011</v>
      </c>
      <c r="D11463" t="s">
        <v>255</v>
      </c>
      <c r="E11463" t="s">
        <v>52</v>
      </c>
      <c r="F11463" t="s">
        <v>51</v>
      </c>
      <c r="G11463" t="s">
        <v>1</v>
      </c>
      <c r="H11463" t="s">
        <v>0</v>
      </c>
      <c r="I11463">
        <f>MONTH(Table6[[#This Row],[Loan Date]])</f>
        <v>3</v>
      </c>
      <c r="J11463" t="str">
        <f>_xlfn.XLOOKUP(Table6[[#This Row],[Numeric Month]],$N$5:$N$11,$O$5:$O$11)</f>
        <v>Mar</v>
      </c>
      <c r="K11463" t="str">
        <f>_xlfn.XLOOKUP(Table6[[#This Row],[Loan Date]],$Q$5:$Q$152,$R$5:$R$152)</f>
        <v>Sunday</v>
      </c>
      <c r="L11463" t="str">
        <f>_xlfn.XLOOKUP(Table6[[#This Row],[Loan Date]],$Q$5:$Q$152,$S$5:$S$152)</f>
        <v>Week 10</v>
      </c>
    </row>
    <row r="11464" spans="1:12" x14ac:dyDescent="0.2">
      <c r="A11464" s="1">
        <v>45004</v>
      </c>
      <c r="B11464" t="s">
        <v>7</v>
      </c>
      <c r="C11464" s="1">
        <v>45004</v>
      </c>
      <c r="D11464" t="s">
        <v>280</v>
      </c>
      <c r="E11464" t="s">
        <v>37</v>
      </c>
      <c r="F11464" t="s">
        <v>37</v>
      </c>
      <c r="G11464" t="s">
        <v>20</v>
      </c>
      <c r="H11464" t="s">
        <v>0</v>
      </c>
      <c r="I11464">
        <f>MONTH(Table6[[#This Row],[Loan Date]])</f>
        <v>3</v>
      </c>
      <c r="J11464" t="str">
        <f>_xlfn.XLOOKUP(Table6[[#This Row],[Numeric Month]],$N$5:$N$11,$O$5:$O$11)</f>
        <v>Mar</v>
      </c>
      <c r="K11464" t="str">
        <f>_xlfn.XLOOKUP(Table6[[#This Row],[Loan Date]],$Q$5:$Q$152,$R$5:$R$152)</f>
        <v>Sunday</v>
      </c>
      <c r="L11464" t="str">
        <f>_xlfn.XLOOKUP(Table6[[#This Row],[Loan Date]],$Q$5:$Q$152,$S$5:$S$152)</f>
        <v>Week 10</v>
      </c>
    </row>
    <row r="11465" spans="1:12" x14ac:dyDescent="0.2">
      <c r="A11465" s="1">
        <v>45005</v>
      </c>
      <c r="B11465" t="s">
        <v>107</v>
      </c>
      <c r="C11465" s="1">
        <v>45012</v>
      </c>
      <c r="D11465" t="s">
        <v>279</v>
      </c>
      <c r="E11465" t="s">
        <v>52</v>
      </c>
      <c r="F11465" t="s">
        <v>51</v>
      </c>
      <c r="G11465" t="s">
        <v>1</v>
      </c>
      <c r="H11465" t="s">
        <v>0</v>
      </c>
      <c r="I11465">
        <f>MONTH(Table6[[#This Row],[Loan Date]])</f>
        <v>3</v>
      </c>
      <c r="J11465" t="str">
        <f>_xlfn.XLOOKUP(Table6[[#This Row],[Numeric Month]],$N$5:$N$11,$O$5:$O$11)</f>
        <v>Mar</v>
      </c>
      <c r="K11465" t="str">
        <f>_xlfn.XLOOKUP(Table6[[#This Row],[Loan Date]],$Q$5:$Q$152,$R$5:$R$152)</f>
        <v>Monday</v>
      </c>
      <c r="L11465" t="str">
        <f>_xlfn.XLOOKUP(Table6[[#This Row],[Loan Date]],$Q$5:$Q$152,$S$5:$S$152)</f>
        <v>Finals Week</v>
      </c>
    </row>
    <row r="11466" spans="1:12" x14ac:dyDescent="0.2">
      <c r="A11466" s="1">
        <v>45005</v>
      </c>
      <c r="B11466" t="s">
        <v>7</v>
      </c>
      <c r="C11466" s="1">
        <v>45008</v>
      </c>
      <c r="D11466" t="s">
        <v>248</v>
      </c>
      <c r="E11466" t="s">
        <v>44</v>
      </c>
      <c r="F11466" t="s">
        <v>44</v>
      </c>
      <c r="G11466" t="s">
        <v>39</v>
      </c>
      <c r="H11466" t="s">
        <v>0</v>
      </c>
      <c r="I11466">
        <f>MONTH(Table6[[#This Row],[Loan Date]])</f>
        <v>3</v>
      </c>
      <c r="J11466" t="str">
        <f>_xlfn.XLOOKUP(Table6[[#This Row],[Numeric Month]],$N$5:$N$11,$O$5:$O$11)</f>
        <v>Mar</v>
      </c>
      <c r="K11466" t="str">
        <f>_xlfn.XLOOKUP(Table6[[#This Row],[Loan Date]],$Q$5:$Q$152,$R$5:$R$152)</f>
        <v>Monday</v>
      </c>
      <c r="L11466" t="str">
        <f>_xlfn.XLOOKUP(Table6[[#This Row],[Loan Date]],$Q$5:$Q$152,$S$5:$S$152)</f>
        <v>Finals Week</v>
      </c>
    </row>
    <row r="11467" spans="1:12" x14ac:dyDescent="0.2">
      <c r="A11467" s="1">
        <v>45005</v>
      </c>
      <c r="B11467" t="s">
        <v>35</v>
      </c>
      <c r="C11467" s="1">
        <v>45012</v>
      </c>
      <c r="D11467" t="s">
        <v>278</v>
      </c>
      <c r="E11467" t="s">
        <v>52</v>
      </c>
      <c r="F11467" t="s">
        <v>51</v>
      </c>
      <c r="G11467" t="s">
        <v>1</v>
      </c>
      <c r="H11467" t="s">
        <v>0</v>
      </c>
      <c r="I11467">
        <f>MONTH(Table6[[#This Row],[Loan Date]])</f>
        <v>3</v>
      </c>
      <c r="J11467" t="str">
        <f>_xlfn.XLOOKUP(Table6[[#This Row],[Numeric Month]],$N$5:$N$11,$O$5:$O$11)</f>
        <v>Mar</v>
      </c>
      <c r="K11467" t="str">
        <f>_xlfn.XLOOKUP(Table6[[#This Row],[Loan Date]],$Q$5:$Q$152,$R$5:$R$152)</f>
        <v>Monday</v>
      </c>
      <c r="L11467" t="str">
        <f>_xlfn.XLOOKUP(Table6[[#This Row],[Loan Date]],$Q$5:$Q$152,$S$5:$S$152)</f>
        <v>Finals Week</v>
      </c>
    </row>
    <row r="11468" spans="1:12" x14ac:dyDescent="0.2">
      <c r="A11468" s="1">
        <v>45005</v>
      </c>
      <c r="B11468" t="s">
        <v>5</v>
      </c>
      <c r="C11468" s="1">
        <v>45006</v>
      </c>
      <c r="D11468" t="s">
        <v>278</v>
      </c>
      <c r="E11468" t="s">
        <v>52</v>
      </c>
      <c r="F11468" t="s">
        <v>51</v>
      </c>
      <c r="G11468" t="s">
        <v>1</v>
      </c>
      <c r="H11468" t="s">
        <v>0</v>
      </c>
      <c r="I11468">
        <f>MONTH(Table6[[#This Row],[Loan Date]])</f>
        <v>3</v>
      </c>
      <c r="J11468" t="str">
        <f>_xlfn.XLOOKUP(Table6[[#This Row],[Numeric Month]],$N$5:$N$11,$O$5:$O$11)</f>
        <v>Mar</v>
      </c>
      <c r="K11468" t="str">
        <f>_xlfn.XLOOKUP(Table6[[#This Row],[Loan Date]],$Q$5:$Q$152,$R$5:$R$152)</f>
        <v>Monday</v>
      </c>
      <c r="L11468" t="str">
        <f>_xlfn.XLOOKUP(Table6[[#This Row],[Loan Date]],$Q$5:$Q$152,$S$5:$S$152)</f>
        <v>Finals Week</v>
      </c>
    </row>
    <row r="11469" spans="1:12" x14ac:dyDescent="0.2">
      <c r="A11469" s="1">
        <v>45005</v>
      </c>
      <c r="B11469" t="s">
        <v>5</v>
      </c>
      <c r="C11469" s="1">
        <v>45005</v>
      </c>
      <c r="D11469" t="s">
        <v>277</v>
      </c>
      <c r="E11469" t="s">
        <v>52</v>
      </c>
      <c r="F11469" t="s">
        <v>51</v>
      </c>
      <c r="G11469" t="s">
        <v>1</v>
      </c>
      <c r="H11469" t="s">
        <v>0</v>
      </c>
      <c r="I11469">
        <f>MONTH(Table6[[#This Row],[Loan Date]])</f>
        <v>3</v>
      </c>
      <c r="J11469" t="str">
        <f>_xlfn.XLOOKUP(Table6[[#This Row],[Numeric Month]],$N$5:$N$11,$O$5:$O$11)</f>
        <v>Mar</v>
      </c>
      <c r="K11469" t="str">
        <f>_xlfn.XLOOKUP(Table6[[#This Row],[Loan Date]],$Q$5:$Q$152,$R$5:$R$152)</f>
        <v>Monday</v>
      </c>
      <c r="L11469" t="str">
        <f>_xlfn.XLOOKUP(Table6[[#This Row],[Loan Date]],$Q$5:$Q$152,$S$5:$S$152)</f>
        <v>Finals Week</v>
      </c>
    </row>
    <row r="11470" spans="1:12" x14ac:dyDescent="0.2">
      <c r="A11470" s="1">
        <v>45005</v>
      </c>
      <c r="B11470" t="s">
        <v>5</v>
      </c>
      <c r="C11470" s="1">
        <v>45005</v>
      </c>
      <c r="D11470" t="s">
        <v>276</v>
      </c>
      <c r="E11470" t="s">
        <v>52</v>
      </c>
      <c r="F11470" t="s">
        <v>51</v>
      </c>
      <c r="G11470" t="s">
        <v>1</v>
      </c>
      <c r="H11470" t="s">
        <v>0</v>
      </c>
      <c r="I11470">
        <f>MONTH(Table6[[#This Row],[Loan Date]])</f>
        <v>3</v>
      </c>
      <c r="J11470" t="str">
        <f>_xlfn.XLOOKUP(Table6[[#This Row],[Numeric Month]],$N$5:$N$11,$O$5:$O$11)</f>
        <v>Mar</v>
      </c>
      <c r="K11470" t="str">
        <f>_xlfn.XLOOKUP(Table6[[#This Row],[Loan Date]],$Q$5:$Q$152,$R$5:$R$152)</f>
        <v>Monday</v>
      </c>
      <c r="L11470" t="str">
        <f>_xlfn.XLOOKUP(Table6[[#This Row],[Loan Date]],$Q$5:$Q$152,$S$5:$S$152)</f>
        <v>Finals Week</v>
      </c>
    </row>
    <row r="11471" spans="1:12" x14ac:dyDescent="0.2">
      <c r="A11471" s="1">
        <v>45005</v>
      </c>
      <c r="B11471" t="s">
        <v>5</v>
      </c>
      <c r="C11471" s="1">
        <v>45005</v>
      </c>
      <c r="D11471" t="s">
        <v>275</v>
      </c>
      <c r="E11471" t="s">
        <v>52</v>
      </c>
      <c r="F11471" t="s">
        <v>51</v>
      </c>
      <c r="G11471" t="s">
        <v>1</v>
      </c>
      <c r="H11471" t="s">
        <v>0</v>
      </c>
      <c r="I11471">
        <f>MONTH(Table6[[#This Row],[Loan Date]])</f>
        <v>3</v>
      </c>
      <c r="J11471" t="str">
        <f>_xlfn.XLOOKUP(Table6[[#This Row],[Numeric Month]],$N$5:$N$11,$O$5:$O$11)</f>
        <v>Mar</v>
      </c>
      <c r="K11471" t="str">
        <f>_xlfn.XLOOKUP(Table6[[#This Row],[Loan Date]],$Q$5:$Q$152,$R$5:$R$152)</f>
        <v>Monday</v>
      </c>
      <c r="L11471" t="str">
        <f>_xlfn.XLOOKUP(Table6[[#This Row],[Loan Date]],$Q$5:$Q$152,$S$5:$S$152)</f>
        <v>Finals Week</v>
      </c>
    </row>
    <row r="11472" spans="1:12" x14ac:dyDescent="0.2">
      <c r="A11472" s="1">
        <v>45005</v>
      </c>
      <c r="B11472" t="s">
        <v>5</v>
      </c>
      <c r="C11472" s="1">
        <v>45005</v>
      </c>
      <c r="D11472" t="s">
        <v>274</v>
      </c>
      <c r="E11472" t="s">
        <v>52</v>
      </c>
      <c r="F11472" t="s">
        <v>51</v>
      </c>
      <c r="G11472" t="s">
        <v>1</v>
      </c>
      <c r="H11472" t="s">
        <v>0</v>
      </c>
      <c r="I11472">
        <f>MONTH(Table6[[#This Row],[Loan Date]])</f>
        <v>3</v>
      </c>
      <c r="J11472" t="str">
        <f>_xlfn.XLOOKUP(Table6[[#This Row],[Numeric Month]],$N$5:$N$11,$O$5:$O$11)</f>
        <v>Mar</v>
      </c>
      <c r="K11472" t="str">
        <f>_xlfn.XLOOKUP(Table6[[#This Row],[Loan Date]],$Q$5:$Q$152,$R$5:$R$152)</f>
        <v>Monday</v>
      </c>
      <c r="L11472" t="str">
        <f>_xlfn.XLOOKUP(Table6[[#This Row],[Loan Date]],$Q$5:$Q$152,$S$5:$S$152)</f>
        <v>Finals Week</v>
      </c>
    </row>
    <row r="11473" spans="1:12" x14ac:dyDescent="0.2">
      <c r="A11473" s="1">
        <v>45005</v>
      </c>
      <c r="B11473" t="s">
        <v>7</v>
      </c>
      <c r="C11473" s="1">
        <v>45008</v>
      </c>
      <c r="D11473" t="s">
        <v>250</v>
      </c>
      <c r="E11473" t="s">
        <v>44</v>
      </c>
      <c r="F11473" t="s">
        <v>44</v>
      </c>
      <c r="G11473" t="s">
        <v>39</v>
      </c>
      <c r="H11473" t="s">
        <v>0</v>
      </c>
      <c r="I11473">
        <f>MONTH(Table6[[#This Row],[Loan Date]])</f>
        <v>3</v>
      </c>
      <c r="J11473" t="str">
        <f>_xlfn.XLOOKUP(Table6[[#This Row],[Numeric Month]],$N$5:$N$11,$O$5:$O$11)</f>
        <v>Mar</v>
      </c>
      <c r="K11473" t="str">
        <f>_xlfn.XLOOKUP(Table6[[#This Row],[Loan Date]],$Q$5:$Q$152,$R$5:$R$152)</f>
        <v>Monday</v>
      </c>
      <c r="L11473" t="str">
        <f>_xlfn.XLOOKUP(Table6[[#This Row],[Loan Date]],$Q$5:$Q$152,$S$5:$S$152)</f>
        <v>Finals Week</v>
      </c>
    </row>
    <row r="11474" spans="1:12" x14ac:dyDescent="0.2">
      <c r="A11474" s="1">
        <v>45005</v>
      </c>
      <c r="B11474" t="s">
        <v>5</v>
      </c>
      <c r="C11474" s="1">
        <v>45012</v>
      </c>
      <c r="D11474" t="s">
        <v>273</v>
      </c>
      <c r="E11474" t="s">
        <v>52</v>
      </c>
      <c r="F11474" t="s">
        <v>51</v>
      </c>
      <c r="G11474" t="s">
        <v>1</v>
      </c>
      <c r="H11474" t="s">
        <v>0</v>
      </c>
      <c r="I11474">
        <f>MONTH(Table6[[#This Row],[Loan Date]])</f>
        <v>3</v>
      </c>
      <c r="J11474" t="str">
        <f>_xlfn.XLOOKUP(Table6[[#This Row],[Numeric Month]],$N$5:$N$11,$O$5:$O$11)</f>
        <v>Mar</v>
      </c>
      <c r="K11474" t="str">
        <f>_xlfn.XLOOKUP(Table6[[#This Row],[Loan Date]],$Q$5:$Q$152,$R$5:$R$152)</f>
        <v>Monday</v>
      </c>
      <c r="L11474" t="str">
        <f>_xlfn.XLOOKUP(Table6[[#This Row],[Loan Date]],$Q$5:$Q$152,$S$5:$S$152)</f>
        <v>Finals Week</v>
      </c>
    </row>
    <row r="11475" spans="1:12" x14ac:dyDescent="0.2">
      <c r="A11475" s="1">
        <v>45005</v>
      </c>
      <c r="B11475" t="s">
        <v>5</v>
      </c>
      <c r="C11475" s="1">
        <v>45005</v>
      </c>
      <c r="D11475" t="s">
        <v>57</v>
      </c>
      <c r="E11475" t="s">
        <v>37</v>
      </c>
      <c r="F11475" t="s">
        <v>37</v>
      </c>
      <c r="G11475" t="s">
        <v>20</v>
      </c>
      <c r="H11475" t="s">
        <v>0</v>
      </c>
      <c r="I11475">
        <f>MONTH(Table6[[#This Row],[Loan Date]])</f>
        <v>3</v>
      </c>
      <c r="J11475" t="str">
        <f>_xlfn.XLOOKUP(Table6[[#This Row],[Numeric Month]],$N$5:$N$11,$O$5:$O$11)</f>
        <v>Mar</v>
      </c>
      <c r="K11475" t="str">
        <f>_xlfn.XLOOKUP(Table6[[#This Row],[Loan Date]],$Q$5:$Q$152,$R$5:$R$152)</f>
        <v>Monday</v>
      </c>
      <c r="L11475" t="str">
        <f>_xlfn.XLOOKUP(Table6[[#This Row],[Loan Date]],$Q$5:$Q$152,$S$5:$S$152)</f>
        <v>Finals Week</v>
      </c>
    </row>
    <row r="11476" spans="1:12" x14ac:dyDescent="0.2">
      <c r="A11476" s="1">
        <v>45005</v>
      </c>
      <c r="B11476" t="s">
        <v>5</v>
      </c>
      <c r="C11476" s="1">
        <v>45005</v>
      </c>
      <c r="D11476" t="s">
        <v>197</v>
      </c>
      <c r="E11476" t="s">
        <v>41</v>
      </c>
      <c r="F11476" t="s">
        <v>40</v>
      </c>
      <c r="G11476" t="s">
        <v>39</v>
      </c>
      <c r="H11476" t="s">
        <v>0</v>
      </c>
      <c r="I11476">
        <f>MONTH(Table6[[#This Row],[Loan Date]])</f>
        <v>3</v>
      </c>
      <c r="J11476" t="str">
        <f>_xlfn.XLOOKUP(Table6[[#This Row],[Numeric Month]],$N$5:$N$11,$O$5:$O$11)</f>
        <v>Mar</v>
      </c>
      <c r="K11476" t="str">
        <f>_xlfn.XLOOKUP(Table6[[#This Row],[Loan Date]],$Q$5:$Q$152,$R$5:$R$152)</f>
        <v>Monday</v>
      </c>
      <c r="L11476" t="str">
        <f>_xlfn.XLOOKUP(Table6[[#This Row],[Loan Date]],$Q$5:$Q$152,$S$5:$S$152)</f>
        <v>Finals Week</v>
      </c>
    </row>
    <row r="11477" spans="1:12" x14ac:dyDescent="0.2">
      <c r="A11477" s="1">
        <v>45005</v>
      </c>
      <c r="B11477" t="s">
        <v>5</v>
      </c>
      <c r="C11477" s="1">
        <v>45012</v>
      </c>
      <c r="D11477" t="s">
        <v>272</v>
      </c>
      <c r="E11477" t="s">
        <v>52</v>
      </c>
      <c r="F11477" t="s">
        <v>51</v>
      </c>
      <c r="G11477" t="s">
        <v>1</v>
      </c>
      <c r="H11477" t="s">
        <v>0</v>
      </c>
      <c r="I11477">
        <f>MONTH(Table6[[#This Row],[Loan Date]])</f>
        <v>3</v>
      </c>
      <c r="J11477" t="str">
        <f>_xlfn.XLOOKUP(Table6[[#This Row],[Numeric Month]],$N$5:$N$11,$O$5:$O$11)</f>
        <v>Mar</v>
      </c>
      <c r="K11477" t="str">
        <f>_xlfn.XLOOKUP(Table6[[#This Row],[Loan Date]],$Q$5:$Q$152,$R$5:$R$152)</f>
        <v>Monday</v>
      </c>
      <c r="L11477" t="str">
        <f>_xlfn.XLOOKUP(Table6[[#This Row],[Loan Date]],$Q$5:$Q$152,$S$5:$S$152)</f>
        <v>Finals Week</v>
      </c>
    </row>
    <row r="11478" spans="1:12" x14ac:dyDescent="0.2">
      <c r="A11478" s="1">
        <v>45005</v>
      </c>
      <c r="B11478" t="s">
        <v>5</v>
      </c>
      <c r="C11478" s="1">
        <v>45012</v>
      </c>
      <c r="D11478" t="s">
        <v>271</v>
      </c>
      <c r="E11478" t="s">
        <v>52</v>
      </c>
      <c r="F11478" t="s">
        <v>51</v>
      </c>
      <c r="G11478" t="s">
        <v>1</v>
      </c>
      <c r="H11478" t="s">
        <v>0</v>
      </c>
      <c r="I11478">
        <f>MONTH(Table6[[#This Row],[Loan Date]])</f>
        <v>3</v>
      </c>
      <c r="J11478" t="str">
        <f>_xlfn.XLOOKUP(Table6[[#This Row],[Numeric Month]],$N$5:$N$11,$O$5:$O$11)</f>
        <v>Mar</v>
      </c>
      <c r="K11478" t="str">
        <f>_xlfn.XLOOKUP(Table6[[#This Row],[Loan Date]],$Q$5:$Q$152,$R$5:$R$152)</f>
        <v>Monday</v>
      </c>
      <c r="L11478" t="str">
        <f>_xlfn.XLOOKUP(Table6[[#This Row],[Loan Date]],$Q$5:$Q$152,$S$5:$S$152)</f>
        <v>Finals Week</v>
      </c>
    </row>
    <row r="11479" spans="1:12" x14ac:dyDescent="0.2">
      <c r="A11479" s="1">
        <v>45005</v>
      </c>
      <c r="B11479" t="s">
        <v>7</v>
      </c>
      <c r="C11479" s="1">
        <v>45005</v>
      </c>
      <c r="D11479" t="s">
        <v>227</v>
      </c>
      <c r="E11479" t="s">
        <v>49</v>
      </c>
      <c r="F11479" t="s">
        <v>49</v>
      </c>
      <c r="G11479" t="s">
        <v>20</v>
      </c>
      <c r="H11479" t="s">
        <v>0</v>
      </c>
      <c r="I11479">
        <f>MONTH(Table6[[#This Row],[Loan Date]])</f>
        <v>3</v>
      </c>
      <c r="J11479" t="str">
        <f>_xlfn.XLOOKUP(Table6[[#This Row],[Numeric Month]],$N$5:$N$11,$O$5:$O$11)</f>
        <v>Mar</v>
      </c>
      <c r="K11479" t="str">
        <f>_xlfn.XLOOKUP(Table6[[#This Row],[Loan Date]],$Q$5:$Q$152,$R$5:$R$152)</f>
        <v>Monday</v>
      </c>
      <c r="L11479" t="str">
        <f>_xlfn.XLOOKUP(Table6[[#This Row],[Loan Date]],$Q$5:$Q$152,$S$5:$S$152)</f>
        <v>Finals Week</v>
      </c>
    </row>
    <row r="11480" spans="1:12" x14ac:dyDescent="0.2">
      <c r="A11480" s="1">
        <v>45005</v>
      </c>
      <c r="B11480" t="s">
        <v>7</v>
      </c>
      <c r="C11480" s="1">
        <v>45005</v>
      </c>
      <c r="D11480" t="s">
        <v>29</v>
      </c>
      <c r="E11480" t="s">
        <v>23</v>
      </c>
      <c r="F11480" t="s">
        <v>23</v>
      </c>
      <c r="G11480" t="s">
        <v>20</v>
      </c>
      <c r="H11480" t="s">
        <v>0</v>
      </c>
      <c r="I11480">
        <f>MONTH(Table6[[#This Row],[Loan Date]])</f>
        <v>3</v>
      </c>
      <c r="J11480" t="str">
        <f>_xlfn.XLOOKUP(Table6[[#This Row],[Numeric Month]],$N$5:$N$11,$O$5:$O$11)</f>
        <v>Mar</v>
      </c>
      <c r="K11480" t="str">
        <f>_xlfn.XLOOKUP(Table6[[#This Row],[Loan Date]],$Q$5:$Q$152,$R$5:$R$152)</f>
        <v>Monday</v>
      </c>
      <c r="L11480" t="str">
        <f>_xlfn.XLOOKUP(Table6[[#This Row],[Loan Date]],$Q$5:$Q$152,$S$5:$S$152)</f>
        <v>Finals Week</v>
      </c>
    </row>
    <row r="11481" spans="1:12" x14ac:dyDescent="0.2">
      <c r="A11481" s="1">
        <v>45005</v>
      </c>
      <c r="B11481" t="s">
        <v>7</v>
      </c>
      <c r="C11481" s="1">
        <v>45005</v>
      </c>
      <c r="D11481" t="s">
        <v>119</v>
      </c>
      <c r="E11481" t="s">
        <v>21</v>
      </c>
      <c r="F11481" t="s">
        <v>21</v>
      </c>
      <c r="G11481" t="s">
        <v>20</v>
      </c>
      <c r="H11481" t="s">
        <v>0</v>
      </c>
      <c r="I11481">
        <f>MONTH(Table6[[#This Row],[Loan Date]])</f>
        <v>3</v>
      </c>
      <c r="J11481" t="str">
        <f>_xlfn.XLOOKUP(Table6[[#This Row],[Numeric Month]],$N$5:$N$11,$O$5:$O$11)</f>
        <v>Mar</v>
      </c>
      <c r="K11481" t="str">
        <f>_xlfn.XLOOKUP(Table6[[#This Row],[Loan Date]],$Q$5:$Q$152,$R$5:$R$152)</f>
        <v>Monday</v>
      </c>
      <c r="L11481" t="str">
        <f>_xlfn.XLOOKUP(Table6[[#This Row],[Loan Date]],$Q$5:$Q$152,$S$5:$S$152)</f>
        <v>Finals Week</v>
      </c>
    </row>
    <row r="11482" spans="1:12" x14ac:dyDescent="0.2">
      <c r="A11482" s="1">
        <v>45005</v>
      </c>
      <c r="B11482" t="s">
        <v>7</v>
      </c>
      <c r="C11482" s="1">
        <v>45012</v>
      </c>
      <c r="D11482" t="s">
        <v>150</v>
      </c>
      <c r="E11482" t="s">
        <v>52</v>
      </c>
      <c r="F11482" t="s">
        <v>51</v>
      </c>
      <c r="G11482" t="s">
        <v>1</v>
      </c>
      <c r="H11482" t="s">
        <v>0</v>
      </c>
      <c r="I11482">
        <f>MONTH(Table6[[#This Row],[Loan Date]])</f>
        <v>3</v>
      </c>
      <c r="J11482" t="str">
        <f>_xlfn.XLOOKUP(Table6[[#This Row],[Numeric Month]],$N$5:$N$11,$O$5:$O$11)</f>
        <v>Mar</v>
      </c>
      <c r="K11482" t="str">
        <f>_xlfn.XLOOKUP(Table6[[#This Row],[Loan Date]],$Q$5:$Q$152,$R$5:$R$152)</f>
        <v>Monday</v>
      </c>
      <c r="L11482" t="str">
        <f>_xlfn.XLOOKUP(Table6[[#This Row],[Loan Date]],$Q$5:$Q$152,$S$5:$S$152)</f>
        <v>Finals Week</v>
      </c>
    </row>
    <row r="11483" spans="1:12" x14ac:dyDescent="0.2">
      <c r="A11483" s="1">
        <v>45005</v>
      </c>
      <c r="B11483" t="s">
        <v>7</v>
      </c>
      <c r="C11483" s="1">
        <v>45005</v>
      </c>
      <c r="D11483" t="s">
        <v>270</v>
      </c>
      <c r="E11483" t="s">
        <v>168</v>
      </c>
      <c r="F11483" t="s">
        <v>168</v>
      </c>
      <c r="G11483" t="s">
        <v>20</v>
      </c>
      <c r="H11483" t="s">
        <v>0</v>
      </c>
      <c r="I11483">
        <f>MONTH(Table6[[#This Row],[Loan Date]])</f>
        <v>3</v>
      </c>
      <c r="J11483" t="str">
        <f>_xlfn.XLOOKUP(Table6[[#This Row],[Numeric Month]],$N$5:$N$11,$O$5:$O$11)</f>
        <v>Mar</v>
      </c>
      <c r="K11483" t="str">
        <f>_xlfn.XLOOKUP(Table6[[#This Row],[Loan Date]],$Q$5:$Q$152,$R$5:$R$152)</f>
        <v>Monday</v>
      </c>
      <c r="L11483" t="str">
        <f>_xlfn.XLOOKUP(Table6[[#This Row],[Loan Date]],$Q$5:$Q$152,$S$5:$S$152)</f>
        <v>Finals Week</v>
      </c>
    </row>
    <row r="11484" spans="1:12" x14ac:dyDescent="0.2">
      <c r="A11484" s="1">
        <v>45005</v>
      </c>
      <c r="B11484" t="s">
        <v>7</v>
      </c>
      <c r="C11484" s="1">
        <v>45012</v>
      </c>
      <c r="D11484" t="s">
        <v>269</v>
      </c>
      <c r="E11484" t="s">
        <v>52</v>
      </c>
      <c r="F11484" t="s">
        <v>51</v>
      </c>
      <c r="G11484" t="s">
        <v>1</v>
      </c>
      <c r="H11484" t="s">
        <v>0</v>
      </c>
      <c r="I11484">
        <f>MONTH(Table6[[#This Row],[Loan Date]])</f>
        <v>3</v>
      </c>
      <c r="J11484" t="str">
        <f>_xlfn.XLOOKUP(Table6[[#This Row],[Numeric Month]],$N$5:$N$11,$O$5:$O$11)</f>
        <v>Mar</v>
      </c>
      <c r="K11484" t="str">
        <f>_xlfn.XLOOKUP(Table6[[#This Row],[Loan Date]],$Q$5:$Q$152,$R$5:$R$152)</f>
        <v>Monday</v>
      </c>
      <c r="L11484" t="str">
        <f>_xlfn.XLOOKUP(Table6[[#This Row],[Loan Date]],$Q$5:$Q$152,$S$5:$S$152)</f>
        <v>Finals Week</v>
      </c>
    </row>
    <row r="11485" spans="1:12" x14ac:dyDescent="0.2">
      <c r="A11485" s="1">
        <v>45005</v>
      </c>
      <c r="B11485" t="s">
        <v>7</v>
      </c>
      <c r="C11485" s="1">
        <v>45005</v>
      </c>
      <c r="D11485" t="s">
        <v>194</v>
      </c>
      <c r="E11485" t="s">
        <v>12</v>
      </c>
      <c r="F11485" t="s">
        <v>12</v>
      </c>
      <c r="G11485" t="s">
        <v>11</v>
      </c>
      <c r="H11485" t="s">
        <v>0</v>
      </c>
      <c r="I11485">
        <f>MONTH(Table6[[#This Row],[Loan Date]])</f>
        <v>3</v>
      </c>
      <c r="J11485" t="str">
        <f>_xlfn.XLOOKUP(Table6[[#This Row],[Numeric Month]],$N$5:$N$11,$O$5:$O$11)</f>
        <v>Mar</v>
      </c>
      <c r="K11485" t="str">
        <f>_xlfn.XLOOKUP(Table6[[#This Row],[Loan Date]],$Q$5:$Q$152,$R$5:$R$152)</f>
        <v>Monday</v>
      </c>
      <c r="L11485" t="str">
        <f>_xlfn.XLOOKUP(Table6[[#This Row],[Loan Date]],$Q$5:$Q$152,$S$5:$S$152)</f>
        <v>Finals Week</v>
      </c>
    </row>
    <row r="11486" spans="1:12" x14ac:dyDescent="0.2">
      <c r="A11486" s="1">
        <v>45005</v>
      </c>
      <c r="B11486" t="s">
        <v>5</v>
      </c>
      <c r="C11486" s="1">
        <v>45012</v>
      </c>
      <c r="D11486" t="s">
        <v>268</v>
      </c>
      <c r="E11486" t="s">
        <v>52</v>
      </c>
      <c r="F11486" t="s">
        <v>51</v>
      </c>
      <c r="G11486" t="s">
        <v>1</v>
      </c>
      <c r="H11486" t="s">
        <v>0</v>
      </c>
      <c r="I11486">
        <f>MONTH(Table6[[#This Row],[Loan Date]])</f>
        <v>3</v>
      </c>
      <c r="J11486" t="str">
        <f>_xlfn.XLOOKUP(Table6[[#This Row],[Numeric Month]],$N$5:$N$11,$O$5:$O$11)</f>
        <v>Mar</v>
      </c>
      <c r="K11486" t="str">
        <f>_xlfn.XLOOKUP(Table6[[#This Row],[Loan Date]],$Q$5:$Q$152,$R$5:$R$152)</f>
        <v>Monday</v>
      </c>
      <c r="L11486" t="str">
        <f>_xlfn.XLOOKUP(Table6[[#This Row],[Loan Date]],$Q$5:$Q$152,$S$5:$S$152)</f>
        <v>Finals Week</v>
      </c>
    </row>
    <row r="11487" spans="1:12" x14ac:dyDescent="0.2">
      <c r="A11487" s="1">
        <v>45005</v>
      </c>
      <c r="B11487" t="s">
        <v>7</v>
      </c>
      <c r="C11487" s="1">
        <v>45005</v>
      </c>
      <c r="D11487" t="s">
        <v>267</v>
      </c>
      <c r="E11487" t="s">
        <v>37</v>
      </c>
      <c r="F11487" t="s">
        <v>37</v>
      </c>
      <c r="G11487" t="s">
        <v>20</v>
      </c>
      <c r="H11487" t="s">
        <v>0</v>
      </c>
      <c r="I11487">
        <f>MONTH(Table6[[#This Row],[Loan Date]])</f>
        <v>3</v>
      </c>
      <c r="J11487" t="str">
        <f>_xlfn.XLOOKUP(Table6[[#This Row],[Numeric Month]],$N$5:$N$11,$O$5:$O$11)</f>
        <v>Mar</v>
      </c>
      <c r="K11487" t="str">
        <f>_xlfn.XLOOKUP(Table6[[#This Row],[Loan Date]],$Q$5:$Q$152,$R$5:$R$152)</f>
        <v>Monday</v>
      </c>
      <c r="L11487" t="str">
        <f>_xlfn.XLOOKUP(Table6[[#This Row],[Loan Date]],$Q$5:$Q$152,$S$5:$S$152)</f>
        <v>Finals Week</v>
      </c>
    </row>
    <row r="11488" spans="1:12" x14ac:dyDescent="0.2">
      <c r="A11488" s="1">
        <v>45005</v>
      </c>
      <c r="B11488" t="s">
        <v>5</v>
      </c>
      <c r="C11488" s="1">
        <v>45019</v>
      </c>
      <c r="D11488" t="s">
        <v>266</v>
      </c>
      <c r="E11488" t="s">
        <v>3</v>
      </c>
      <c r="F11488" t="s">
        <v>2</v>
      </c>
      <c r="G11488" t="s">
        <v>1</v>
      </c>
      <c r="H11488" t="s">
        <v>0</v>
      </c>
      <c r="I11488">
        <f>MONTH(Table6[[#This Row],[Loan Date]])</f>
        <v>3</v>
      </c>
      <c r="J11488" t="str">
        <f>_xlfn.XLOOKUP(Table6[[#This Row],[Numeric Month]],$N$5:$N$11,$O$5:$O$11)</f>
        <v>Mar</v>
      </c>
      <c r="K11488" t="str">
        <f>_xlfn.XLOOKUP(Table6[[#This Row],[Loan Date]],$Q$5:$Q$152,$R$5:$R$152)</f>
        <v>Monday</v>
      </c>
      <c r="L11488" t="str">
        <f>_xlfn.XLOOKUP(Table6[[#This Row],[Loan Date]],$Q$5:$Q$152,$S$5:$S$152)</f>
        <v>Finals Week</v>
      </c>
    </row>
    <row r="11489" spans="1:12" x14ac:dyDescent="0.2">
      <c r="A11489" s="1">
        <v>45005</v>
      </c>
      <c r="B11489" t="s">
        <v>7</v>
      </c>
      <c r="C11489" s="1">
        <v>45005</v>
      </c>
      <c r="D11489" t="s">
        <v>241</v>
      </c>
      <c r="E11489" t="s">
        <v>23</v>
      </c>
      <c r="F11489" t="s">
        <v>23</v>
      </c>
      <c r="G11489" t="s">
        <v>20</v>
      </c>
      <c r="H11489" t="s">
        <v>0</v>
      </c>
      <c r="I11489">
        <f>MONTH(Table6[[#This Row],[Loan Date]])</f>
        <v>3</v>
      </c>
      <c r="J11489" t="str">
        <f>_xlfn.XLOOKUP(Table6[[#This Row],[Numeric Month]],$N$5:$N$11,$O$5:$O$11)</f>
        <v>Mar</v>
      </c>
      <c r="K11489" t="str">
        <f>_xlfn.XLOOKUP(Table6[[#This Row],[Loan Date]],$Q$5:$Q$152,$R$5:$R$152)</f>
        <v>Monday</v>
      </c>
      <c r="L11489" t="str">
        <f>_xlfn.XLOOKUP(Table6[[#This Row],[Loan Date]],$Q$5:$Q$152,$S$5:$S$152)</f>
        <v>Finals Week</v>
      </c>
    </row>
    <row r="11490" spans="1:12" x14ac:dyDescent="0.2">
      <c r="A11490" s="1">
        <v>45005</v>
      </c>
      <c r="B11490" t="s">
        <v>7</v>
      </c>
      <c r="C11490" s="1">
        <v>45005</v>
      </c>
      <c r="D11490" t="s">
        <v>130</v>
      </c>
      <c r="E11490" t="s">
        <v>21</v>
      </c>
      <c r="F11490" t="s">
        <v>21</v>
      </c>
      <c r="G11490" t="s">
        <v>20</v>
      </c>
      <c r="H11490" t="s">
        <v>0</v>
      </c>
      <c r="I11490">
        <f>MONTH(Table6[[#This Row],[Loan Date]])</f>
        <v>3</v>
      </c>
      <c r="J11490" t="str">
        <f>_xlfn.XLOOKUP(Table6[[#This Row],[Numeric Month]],$N$5:$N$11,$O$5:$O$11)</f>
        <v>Mar</v>
      </c>
      <c r="K11490" t="str">
        <f>_xlfn.XLOOKUP(Table6[[#This Row],[Loan Date]],$Q$5:$Q$152,$R$5:$R$152)</f>
        <v>Monday</v>
      </c>
      <c r="L11490" t="str">
        <f>_xlfn.XLOOKUP(Table6[[#This Row],[Loan Date]],$Q$5:$Q$152,$S$5:$S$152)</f>
        <v>Finals Week</v>
      </c>
    </row>
    <row r="11491" spans="1:12" x14ac:dyDescent="0.2">
      <c r="A11491" s="1">
        <v>45005</v>
      </c>
      <c r="B11491" t="s">
        <v>7</v>
      </c>
      <c r="C11491" s="1">
        <v>45012</v>
      </c>
      <c r="D11491" t="s">
        <v>265</v>
      </c>
      <c r="E11491" t="s">
        <v>9</v>
      </c>
      <c r="F11491" t="s">
        <v>8</v>
      </c>
      <c r="G11491" t="s">
        <v>1</v>
      </c>
      <c r="H11491" t="s">
        <v>0</v>
      </c>
      <c r="I11491">
        <f>MONTH(Table6[[#This Row],[Loan Date]])</f>
        <v>3</v>
      </c>
      <c r="J11491" t="str">
        <f>_xlfn.XLOOKUP(Table6[[#This Row],[Numeric Month]],$N$5:$N$11,$O$5:$O$11)</f>
        <v>Mar</v>
      </c>
      <c r="K11491" t="str">
        <f>_xlfn.XLOOKUP(Table6[[#This Row],[Loan Date]],$Q$5:$Q$152,$R$5:$R$152)</f>
        <v>Monday</v>
      </c>
      <c r="L11491" t="str">
        <f>_xlfn.XLOOKUP(Table6[[#This Row],[Loan Date]],$Q$5:$Q$152,$S$5:$S$152)</f>
        <v>Finals Week</v>
      </c>
    </row>
    <row r="11492" spans="1:12" x14ac:dyDescent="0.2">
      <c r="A11492" s="1">
        <v>45005</v>
      </c>
      <c r="B11492" t="s">
        <v>5</v>
      </c>
      <c r="C11492" s="1">
        <v>45005</v>
      </c>
      <c r="D11492" t="s">
        <v>264</v>
      </c>
      <c r="E11492" t="s">
        <v>221</v>
      </c>
      <c r="F11492" t="s">
        <v>221</v>
      </c>
      <c r="G11492" t="s">
        <v>20</v>
      </c>
      <c r="H11492" t="s">
        <v>0</v>
      </c>
      <c r="I11492">
        <f>MONTH(Table6[[#This Row],[Loan Date]])</f>
        <v>3</v>
      </c>
      <c r="J11492" t="str">
        <f>_xlfn.XLOOKUP(Table6[[#This Row],[Numeric Month]],$N$5:$N$11,$O$5:$O$11)</f>
        <v>Mar</v>
      </c>
      <c r="K11492" t="str">
        <f>_xlfn.XLOOKUP(Table6[[#This Row],[Loan Date]],$Q$5:$Q$152,$R$5:$R$152)</f>
        <v>Monday</v>
      </c>
      <c r="L11492" t="str">
        <f>_xlfn.XLOOKUP(Table6[[#This Row],[Loan Date]],$Q$5:$Q$152,$S$5:$S$152)</f>
        <v>Finals Week</v>
      </c>
    </row>
    <row r="11493" spans="1:12" x14ac:dyDescent="0.2">
      <c r="A11493" s="1">
        <v>45005</v>
      </c>
      <c r="B11493" t="s">
        <v>5</v>
      </c>
      <c r="C11493" s="1">
        <v>45005</v>
      </c>
      <c r="D11493" t="s">
        <v>66</v>
      </c>
      <c r="E11493" t="s">
        <v>65</v>
      </c>
      <c r="F11493" t="s">
        <v>65</v>
      </c>
      <c r="G11493" t="s">
        <v>20</v>
      </c>
      <c r="H11493" t="s">
        <v>0</v>
      </c>
      <c r="I11493">
        <f>MONTH(Table6[[#This Row],[Loan Date]])</f>
        <v>3</v>
      </c>
      <c r="J11493" t="str">
        <f>_xlfn.XLOOKUP(Table6[[#This Row],[Numeric Month]],$N$5:$N$11,$O$5:$O$11)</f>
        <v>Mar</v>
      </c>
      <c r="K11493" t="str">
        <f>_xlfn.XLOOKUP(Table6[[#This Row],[Loan Date]],$Q$5:$Q$152,$R$5:$R$152)</f>
        <v>Monday</v>
      </c>
      <c r="L11493" t="str">
        <f>_xlfn.XLOOKUP(Table6[[#This Row],[Loan Date]],$Q$5:$Q$152,$S$5:$S$152)</f>
        <v>Finals Week</v>
      </c>
    </row>
    <row r="11494" spans="1:12" x14ac:dyDescent="0.2">
      <c r="A11494" s="1">
        <v>45005</v>
      </c>
      <c r="B11494" t="s">
        <v>5</v>
      </c>
      <c r="C11494" s="1">
        <v>45005</v>
      </c>
      <c r="D11494" t="s">
        <v>198</v>
      </c>
      <c r="E11494" t="s">
        <v>168</v>
      </c>
      <c r="F11494" t="s">
        <v>168</v>
      </c>
      <c r="G11494" t="s">
        <v>20</v>
      </c>
      <c r="H11494" t="s">
        <v>0</v>
      </c>
      <c r="I11494">
        <f>MONTH(Table6[[#This Row],[Loan Date]])</f>
        <v>3</v>
      </c>
      <c r="J11494" t="str">
        <f>_xlfn.XLOOKUP(Table6[[#This Row],[Numeric Month]],$N$5:$N$11,$O$5:$O$11)</f>
        <v>Mar</v>
      </c>
      <c r="K11494" t="str">
        <f>_xlfn.XLOOKUP(Table6[[#This Row],[Loan Date]],$Q$5:$Q$152,$R$5:$R$152)</f>
        <v>Monday</v>
      </c>
      <c r="L11494" t="str">
        <f>_xlfn.XLOOKUP(Table6[[#This Row],[Loan Date]],$Q$5:$Q$152,$S$5:$S$152)</f>
        <v>Finals Week</v>
      </c>
    </row>
    <row r="11495" spans="1:12" x14ac:dyDescent="0.2">
      <c r="A11495" s="1">
        <v>45005</v>
      </c>
      <c r="B11495" t="s">
        <v>7</v>
      </c>
      <c r="C11495" s="1">
        <v>45008</v>
      </c>
      <c r="D11495" t="s">
        <v>78</v>
      </c>
      <c r="E11495" t="s">
        <v>44</v>
      </c>
      <c r="F11495" t="s">
        <v>44</v>
      </c>
      <c r="G11495" t="s">
        <v>39</v>
      </c>
      <c r="H11495" t="s">
        <v>0</v>
      </c>
      <c r="I11495">
        <f>MONTH(Table6[[#This Row],[Loan Date]])</f>
        <v>3</v>
      </c>
      <c r="J11495" t="str">
        <f>_xlfn.XLOOKUP(Table6[[#This Row],[Numeric Month]],$N$5:$N$11,$O$5:$O$11)</f>
        <v>Mar</v>
      </c>
      <c r="K11495" t="str">
        <f>_xlfn.XLOOKUP(Table6[[#This Row],[Loan Date]],$Q$5:$Q$152,$R$5:$R$152)</f>
        <v>Monday</v>
      </c>
      <c r="L11495" t="str">
        <f>_xlfn.XLOOKUP(Table6[[#This Row],[Loan Date]],$Q$5:$Q$152,$S$5:$S$152)</f>
        <v>Finals Week</v>
      </c>
    </row>
    <row r="11496" spans="1:12" x14ac:dyDescent="0.2">
      <c r="A11496" s="1">
        <v>45005</v>
      </c>
      <c r="B11496" t="s">
        <v>5</v>
      </c>
      <c r="C11496" s="1">
        <v>45012</v>
      </c>
      <c r="D11496" t="s">
        <v>263</v>
      </c>
      <c r="E11496" t="s">
        <v>3</v>
      </c>
      <c r="F11496" t="s">
        <v>2</v>
      </c>
      <c r="G11496" t="s">
        <v>1</v>
      </c>
      <c r="H11496" t="s">
        <v>0</v>
      </c>
      <c r="I11496">
        <f>MONTH(Table6[[#This Row],[Loan Date]])</f>
        <v>3</v>
      </c>
      <c r="J11496" t="str">
        <f>_xlfn.XLOOKUP(Table6[[#This Row],[Numeric Month]],$N$5:$N$11,$O$5:$O$11)</f>
        <v>Mar</v>
      </c>
      <c r="K11496" t="str">
        <f>_xlfn.XLOOKUP(Table6[[#This Row],[Loan Date]],$Q$5:$Q$152,$R$5:$R$152)</f>
        <v>Monday</v>
      </c>
      <c r="L11496" t="str">
        <f>_xlfn.XLOOKUP(Table6[[#This Row],[Loan Date]],$Q$5:$Q$152,$S$5:$S$152)</f>
        <v>Finals Week</v>
      </c>
    </row>
    <row r="11497" spans="1:12" x14ac:dyDescent="0.2">
      <c r="A11497" s="1">
        <v>45005</v>
      </c>
      <c r="B11497" t="s">
        <v>7</v>
      </c>
      <c r="C11497" s="1">
        <v>45005</v>
      </c>
      <c r="D11497" t="s">
        <v>262</v>
      </c>
      <c r="E11497" t="s">
        <v>162</v>
      </c>
      <c r="F11497" t="s">
        <v>162</v>
      </c>
      <c r="G11497" t="s">
        <v>11</v>
      </c>
      <c r="H11497" t="s">
        <v>0</v>
      </c>
      <c r="I11497">
        <f>MONTH(Table6[[#This Row],[Loan Date]])</f>
        <v>3</v>
      </c>
      <c r="J11497" t="str">
        <f>_xlfn.XLOOKUP(Table6[[#This Row],[Numeric Month]],$N$5:$N$11,$O$5:$O$11)</f>
        <v>Mar</v>
      </c>
      <c r="K11497" t="str">
        <f>_xlfn.XLOOKUP(Table6[[#This Row],[Loan Date]],$Q$5:$Q$152,$R$5:$R$152)</f>
        <v>Monday</v>
      </c>
      <c r="L11497" t="str">
        <f>_xlfn.XLOOKUP(Table6[[#This Row],[Loan Date]],$Q$5:$Q$152,$S$5:$S$152)</f>
        <v>Finals Week</v>
      </c>
    </row>
    <row r="11498" spans="1:12" x14ac:dyDescent="0.2">
      <c r="A11498" s="1">
        <v>45005</v>
      </c>
      <c r="B11498" t="s">
        <v>7</v>
      </c>
      <c r="C11498" s="1">
        <v>45008</v>
      </c>
      <c r="D11498" t="s">
        <v>191</v>
      </c>
      <c r="E11498" t="s">
        <v>44</v>
      </c>
      <c r="F11498" t="s">
        <v>44</v>
      </c>
      <c r="G11498" t="s">
        <v>39</v>
      </c>
      <c r="H11498" t="s">
        <v>0</v>
      </c>
      <c r="I11498">
        <f>MONTH(Table6[[#This Row],[Loan Date]])</f>
        <v>3</v>
      </c>
      <c r="J11498" t="str">
        <f>_xlfn.XLOOKUP(Table6[[#This Row],[Numeric Month]],$N$5:$N$11,$O$5:$O$11)</f>
        <v>Mar</v>
      </c>
      <c r="K11498" t="str">
        <f>_xlfn.XLOOKUP(Table6[[#This Row],[Loan Date]],$Q$5:$Q$152,$R$5:$R$152)</f>
        <v>Monday</v>
      </c>
      <c r="L11498" t="str">
        <f>_xlfn.XLOOKUP(Table6[[#This Row],[Loan Date]],$Q$5:$Q$152,$S$5:$S$152)</f>
        <v>Finals Week</v>
      </c>
    </row>
    <row r="11499" spans="1:12" x14ac:dyDescent="0.2">
      <c r="A11499" s="1">
        <v>45005</v>
      </c>
      <c r="B11499" t="s">
        <v>7</v>
      </c>
      <c r="C11499" s="1">
        <v>45008</v>
      </c>
      <c r="D11499" t="s">
        <v>261</v>
      </c>
      <c r="E11499" t="s">
        <v>44</v>
      </c>
      <c r="F11499" t="s">
        <v>44</v>
      </c>
      <c r="G11499" t="s">
        <v>39</v>
      </c>
      <c r="H11499" t="s">
        <v>0</v>
      </c>
      <c r="I11499">
        <f>MONTH(Table6[[#This Row],[Loan Date]])</f>
        <v>3</v>
      </c>
      <c r="J11499" t="str">
        <f>_xlfn.XLOOKUP(Table6[[#This Row],[Numeric Month]],$N$5:$N$11,$O$5:$O$11)</f>
        <v>Mar</v>
      </c>
      <c r="K11499" t="str">
        <f>_xlfn.XLOOKUP(Table6[[#This Row],[Loan Date]],$Q$5:$Q$152,$R$5:$R$152)</f>
        <v>Monday</v>
      </c>
      <c r="L11499" t="str">
        <f>_xlfn.XLOOKUP(Table6[[#This Row],[Loan Date]],$Q$5:$Q$152,$S$5:$S$152)</f>
        <v>Finals Week</v>
      </c>
    </row>
    <row r="11500" spans="1:12" x14ac:dyDescent="0.2">
      <c r="A11500" s="1">
        <v>45005</v>
      </c>
      <c r="B11500" t="s">
        <v>107</v>
      </c>
      <c r="C11500" s="1">
        <v>45005</v>
      </c>
      <c r="D11500" t="s">
        <v>260</v>
      </c>
      <c r="E11500" t="s">
        <v>21</v>
      </c>
      <c r="F11500" t="s">
        <v>21</v>
      </c>
      <c r="G11500" t="s">
        <v>20</v>
      </c>
      <c r="H11500" t="s">
        <v>0</v>
      </c>
      <c r="I11500">
        <f>MONTH(Table6[[#This Row],[Loan Date]])</f>
        <v>3</v>
      </c>
      <c r="J11500" t="str">
        <f>_xlfn.XLOOKUP(Table6[[#This Row],[Numeric Month]],$N$5:$N$11,$O$5:$O$11)</f>
        <v>Mar</v>
      </c>
      <c r="K11500" t="str">
        <f>_xlfn.XLOOKUP(Table6[[#This Row],[Loan Date]],$Q$5:$Q$152,$R$5:$R$152)</f>
        <v>Monday</v>
      </c>
      <c r="L11500" t="str">
        <f>_xlfn.XLOOKUP(Table6[[#This Row],[Loan Date]],$Q$5:$Q$152,$S$5:$S$152)</f>
        <v>Finals Week</v>
      </c>
    </row>
    <row r="11501" spans="1:12" x14ac:dyDescent="0.2">
      <c r="A11501" s="1">
        <v>45005</v>
      </c>
      <c r="B11501" t="s">
        <v>107</v>
      </c>
      <c r="C11501" s="1">
        <v>45005</v>
      </c>
      <c r="D11501" t="s">
        <v>26</v>
      </c>
      <c r="E11501" t="s">
        <v>23</v>
      </c>
      <c r="F11501" t="s">
        <v>23</v>
      </c>
      <c r="G11501" t="s">
        <v>20</v>
      </c>
      <c r="H11501" t="s">
        <v>0</v>
      </c>
      <c r="I11501">
        <f>MONTH(Table6[[#This Row],[Loan Date]])</f>
        <v>3</v>
      </c>
      <c r="J11501" t="str">
        <f>_xlfn.XLOOKUP(Table6[[#This Row],[Numeric Month]],$N$5:$N$11,$O$5:$O$11)</f>
        <v>Mar</v>
      </c>
      <c r="K11501" t="str">
        <f>_xlfn.XLOOKUP(Table6[[#This Row],[Loan Date]],$Q$5:$Q$152,$R$5:$R$152)</f>
        <v>Monday</v>
      </c>
      <c r="L11501" t="str">
        <f>_xlfn.XLOOKUP(Table6[[#This Row],[Loan Date]],$Q$5:$Q$152,$S$5:$S$152)</f>
        <v>Finals Week</v>
      </c>
    </row>
    <row r="11502" spans="1:12" x14ac:dyDescent="0.2">
      <c r="A11502" s="1">
        <v>45005</v>
      </c>
      <c r="B11502" t="s">
        <v>5</v>
      </c>
      <c r="C11502" s="1">
        <v>45005</v>
      </c>
      <c r="D11502" t="s">
        <v>185</v>
      </c>
      <c r="E11502" t="s">
        <v>21</v>
      </c>
      <c r="F11502" t="s">
        <v>21</v>
      </c>
      <c r="G11502" t="s">
        <v>20</v>
      </c>
      <c r="H11502" t="s">
        <v>0</v>
      </c>
      <c r="I11502">
        <f>MONTH(Table6[[#This Row],[Loan Date]])</f>
        <v>3</v>
      </c>
      <c r="J11502" t="str">
        <f>_xlfn.XLOOKUP(Table6[[#This Row],[Numeric Month]],$N$5:$N$11,$O$5:$O$11)</f>
        <v>Mar</v>
      </c>
      <c r="K11502" t="str">
        <f>_xlfn.XLOOKUP(Table6[[#This Row],[Loan Date]],$Q$5:$Q$152,$R$5:$R$152)</f>
        <v>Monday</v>
      </c>
      <c r="L11502" t="str">
        <f>_xlfn.XLOOKUP(Table6[[#This Row],[Loan Date]],$Q$5:$Q$152,$S$5:$S$152)</f>
        <v>Finals Week</v>
      </c>
    </row>
    <row r="11503" spans="1:12" x14ac:dyDescent="0.2">
      <c r="A11503" s="1">
        <v>45005</v>
      </c>
      <c r="B11503" t="s">
        <v>5</v>
      </c>
      <c r="C11503" s="1">
        <v>45005</v>
      </c>
      <c r="D11503" t="s">
        <v>30</v>
      </c>
      <c r="E11503" t="s">
        <v>23</v>
      </c>
      <c r="F11503" t="s">
        <v>23</v>
      </c>
      <c r="G11503" t="s">
        <v>20</v>
      </c>
      <c r="H11503" t="s">
        <v>0</v>
      </c>
      <c r="I11503">
        <f>MONTH(Table6[[#This Row],[Loan Date]])</f>
        <v>3</v>
      </c>
      <c r="J11503" t="str">
        <f>_xlfn.XLOOKUP(Table6[[#This Row],[Numeric Month]],$N$5:$N$11,$O$5:$O$11)</f>
        <v>Mar</v>
      </c>
      <c r="K11503" t="str">
        <f>_xlfn.XLOOKUP(Table6[[#This Row],[Loan Date]],$Q$5:$Q$152,$R$5:$R$152)</f>
        <v>Monday</v>
      </c>
      <c r="L11503" t="str">
        <f>_xlfn.XLOOKUP(Table6[[#This Row],[Loan Date]],$Q$5:$Q$152,$S$5:$S$152)</f>
        <v>Finals Week</v>
      </c>
    </row>
    <row r="11504" spans="1:12" x14ac:dyDescent="0.2">
      <c r="A11504" s="1">
        <v>45005</v>
      </c>
      <c r="B11504" t="s">
        <v>7</v>
      </c>
      <c r="C11504" s="1">
        <v>45012</v>
      </c>
      <c r="D11504" t="s">
        <v>259</v>
      </c>
      <c r="E11504" t="s">
        <v>52</v>
      </c>
      <c r="F11504" t="s">
        <v>51</v>
      </c>
      <c r="G11504" t="s">
        <v>1</v>
      </c>
      <c r="H11504" t="s">
        <v>0</v>
      </c>
      <c r="I11504">
        <f>MONTH(Table6[[#This Row],[Loan Date]])</f>
        <v>3</v>
      </c>
      <c r="J11504" t="str">
        <f>_xlfn.XLOOKUP(Table6[[#This Row],[Numeric Month]],$N$5:$N$11,$O$5:$O$11)</f>
        <v>Mar</v>
      </c>
      <c r="K11504" t="str">
        <f>_xlfn.XLOOKUP(Table6[[#This Row],[Loan Date]],$Q$5:$Q$152,$R$5:$R$152)</f>
        <v>Monday</v>
      </c>
      <c r="L11504" t="str">
        <f>_xlfn.XLOOKUP(Table6[[#This Row],[Loan Date]],$Q$5:$Q$152,$S$5:$S$152)</f>
        <v>Finals Week</v>
      </c>
    </row>
    <row r="11505" spans="1:12" x14ac:dyDescent="0.2">
      <c r="A11505" s="1">
        <v>45005</v>
      </c>
      <c r="B11505" t="s">
        <v>35</v>
      </c>
      <c r="C11505" s="1">
        <v>45005</v>
      </c>
      <c r="D11505" t="s">
        <v>258</v>
      </c>
      <c r="E11505" t="s">
        <v>21</v>
      </c>
      <c r="F11505" t="s">
        <v>21</v>
      </c>
      <c r="G11505" t="s">
        <v>20</v>
      </c>
      <c r="H11505" t="s">
        <v>0</v>
      </c>
      <c r="I11505">
        <f>MONTH(Table6[[#This Row],[Loan Date]])</f>
        <v>3</v>
      </c>
      <c r="J11505" t="str">
        <f>_xlfn.XLOOKUP(Table6[[#This Row],[Numeric Month]],$N$5:$N$11,$O$5:$O$11)</f>
        <v>Mar</v>
      </c>
      <c r="K11505" t="str">
        <f>_xlfn.XLOOKUP(Table6[[#This Row],[Loan Date]],$Q$5:$Q$152,$R$5:$R$152)</f>
        <v>Monday</v>
      </c>
      <c r="L11505" t="str">
        <f>_xlfn.XLOOKUP(Table6[[#This Row],[Loan Date]],$Q$5:$Q$152,$S$5:$S$152)</f>
        <v>Finals Week</v>
      </c>
    </row>
    <row r="11506" spans="1:12" x14ac:dyDescent="0.2">
      <c r="A11506" s="1">
        <v>45005</v>
      </c>
      <c r="B11506" t="s">
        <v>35</v>
      </c>
      <c r="C11506" s="1">
        <v>45005</v>
      </c>
      <c r="D11506" t="s">
        <v>77</v>
      </c>
      <c r="E11506" t="s">
        <v>23</v>
      </c>
      <c r="F11506" t="s">
        <v>23</v>
      </c>
      <c r="G11506" t="s">
        <v>20</v>
      </c>
      <c r="H11506" t="s">
        <v>0</v>
      </c>
      <c r="I11506">
        <f>MONTH(Table6[[#This Row],[Loan Date]])</f>
        <v>3</v>
      </c>
      <c r="J11506" t="str">
        <f>_xlfn.XLOOKUP(Table6[[#This Row],[Numeric Month]],$N$5:$N$11,$O$5:$O$11)</f>
        <v>Mar</v>
      </c>
      <c r="K11506" t="str">
        <f>_xlfn.XLOOKUP(Table6[[#This Row],[Loan Date]],$Q$5:$Q$152,$R$5:$R$152)</f>
        <v>Monday</v>
      </c>
      <c r="L11506" t="str">
        <f>_xlfn.XLOOKUP(Table6[[#This Row],[Loan Date]],$Q$5:$Q$152,$S$5:$S$152)</f>
        <v>Finals Week</v>
      </c>
    </row>
    <row r="11507" spans="1:12" x14ac:dyDescent="0.2">
      <c r="A11507" s="1">
        <v>45005</v>
      </c>
      <c r="B11507" t="s">
        <v>7</v>
      </c>
      <c r="C11507" s="1">
        <v>45012</v>
      </c>
      <c r="D11507" t="s">
        <v>257</v>
      </c>
      <c r="E11507" t="s">
        <v>52</v>
      </c>
      <c r="F11507" t="s">
        <v>51</v>
      </c>
      <c r="G11507" t="s">
        <v>1</v>
      </c>
      <c r="H11507" t="s">
        <v>0</v>
      </c>
      <c r="I11507">
        <f>MONTH(Table6[[#This Row],[Loan Date]])</f>
        <v>3</v>
      </c>
      <c r="J11507" t="str">
        <f>_xlfn.XLOOKUP(Table6[[#This Row],[Numeric Month]],$N$5:$N$11,$O$5:$O$11)</f>
        <v>Mar</v>
      </c>
      <c r="K11507" t="str">
        <f>_xlfn.XLOOKUP(Table6[[#This Row],[Loan Date]],$Q$5:$Q$152,$R$5:$R$152)</f>
        <v>Monday</v>
      </c>
      <c r="L11507" t="str">
        <f>_xlfn.XLOOKUP(Table6[[#This Row],[Loan Date]],$Q$5:$Q$152,$S$5:$S$152)</f>
        <v>Finals Week</v>
      </c>
    </row>
    <row r="11508" spans="1:12" x14ac:dyDescent="0.2">
      <c r="A11508" s="1">
        <v>45005</v>
      </c>
      <c r="B11508" t="s">
        <v>5</v>
      </c>
      <c r="C11508" s="1">
        <v>45008</v>
      </c>
      <c r="D11508" t="s">
        <v>133</v>
      </c>
      <c r="E11508" t="s">
        <v>44</v>
      </c>
      <c r="F11508" t="s">
        <v>44</v>
      </c>
      <c r="G11508" t="s">
        <v>39</v>
      </c>
      <c r="H11508" t="s">
        <v>0</v>
      </c>
      <c r="I11508">
        <f>MONTH(Table6[[#This Row],[Loan Date]])</f>
        <v>3</v>
      </c>
      <c r="J11508" t="str">
        <f>_xlfn.XLOOKUP(Table6[[#This Row],[Numeric Month]],$N$5:$N$11,$O$5:$O$11)</f>
        <v>Mar</v>
      </c>
      <c r="K11508" t="str">
        <f>_xlfn.XLOOKUP(Table6[[#This Row],[Loan Date]],$Q$5:$Q$152,$R$5:$R$152)</f>
        <v>Monday</v>
      </c>
      <c r="L11508" t="str">
        <f>_xlfn.XLOOKUP(Table6[[#This Row],[Loan Date]],$Q$5:$Q$152,$S$5:$S$152)</f>
        <v>Finals Week</v>
      </c>
    </row>
    <row r="11509" spans="1:12" x14ac:dyDescent="0.2">
      <c r="A11509" s="1">
        <v>45005</v>
      </c>
      <c r="B11509" t="s">
        <v>7</v>
      </c>
      <c r="C11509" s="1">
        <v>45012</v>
      </c>
      <c r="D11509" t="s">
        <v>256</v>
      </c>
      <c r="E11509" t="s">
        <v>52</v>
      </c>
      <c r="F11509" t="s">
        <v>51</v>
      </c>
      <c r="G11509" t="s">
        <v>1</v>
      </c>
      <c r="H11509" t="s">
        <v>0</v>
      </c>
      <c r="I11509">
        <f>MONTH(Table6[[#This Row],[Loan Date]])</f>
        <v>3</v>
      </c>
      <c r="J11509" t="str">
        <f>_xlfn.XLOOKUP(Table6[[#This Row],[Numeric Month]],$N$5:$N$11,$O$5:$O$11)</f>
        <v>Mar</v>
      </c>
      <c r="K11509" t="str">
        <f>_xlfn.XLOOKUP(Table6[[#This Row],[Loan Date]],$Q$5:$Q$152,$R$5:$R$152)</f>
        <v>Monday</v>
      </c>
      <c r="L11509" t="str">
        <f>_xlfn.XLOOKUP(Table6[[#This Row],[Loan Date]],$Q$5:$Q$152,$S$5:$S$152)</f>
        <v>Finals Week</v>
      </c>
    </row>
    <row r="11510" spans="1:12" x14ac:dyDescent="0.2">
      <c r="A11510" s="1">
        <v>45005</v>
      </c>
      <c r="B11510" t="s">
        <v>35</v>
      </c>
      <c r="C11510" s="1">
        <v>45012</v>
      </c>
      <c r="D11510" t="s">
        <v>255</v>
      </c>
      <c r="E11510" t="s">
        <v>52</v>
      </c>
      <c r="F11510" t="s">
        <v>51</v>
      </c>
      <c r="G11510" t="s">
        <v>1</v>
      </c>
      <c r="H11510" t="s">
        <v>0</v>
      </c>
      <c r="I11510">
        <f>MONTH(Table6[[#This Row],[Loan Date]])</f>
        <v>3</v>
      </c>
      <c r="J11510" t="str">
        <f>_xlfn.XLOOKUP(Table6[[#This Row],[Numeric Month]],$N$5:$N$11,$O$5:$O$11)</f>
        <v>Mar</v>
      </c>
      <c r="K11510" t="str">
        <f>_xlfn.XLOOKUP(Table6[[#This Row],[Loan Date]],$Q$5:$Q$152,$R$5:$R$152)</f>
        <v>Monday</v>
      </c>
      <c r="L11510" t="str">
        <f>_xlfn.XLOOKUP(Table6[[#This Row],[Loan Date]],$Q$5:$Q$152,$S$5:$S$152)</f>
        <v>Finals Week</v>
      </c>
    </row>
    <row r="11511" spans="1:12" x14ac:dyDescent="0.2">
      <c r="A11511" s="1">
        <v>45005</v>
      </c>
      <c r="B11511" t="s">
        <v>7</v>
      </c>
      <c r="C11511" s="1">
        <v>45005</v>
      </c>
      <c r="D11511" t="s">
        <v>254</v>
      </c>
      <c r="E11511" t="s">
        <v>41</v>
      </c>
      <c r="F11511" t="s">
        <v>40</v>
      </c>
      <c r="G11511" t="s">
        <v>39</v>
      </c>
      <c r="H11511" t="s">
        <v>0</v>
      </c>
      <c r="I11511">
        <f>MONTH(Table6[[#This Row],[Loan Date]])</f>
        <v>3</v>
      </c>
      <c r="J11511" t="str">
        <f>_xlfn.XLOOKUP(Table6[[#This Row],[Numeric Month]],$N$5:$N$11,$O$5:$O$11)</f>
        <v>Mar</v>
      </c>
      <c r="K11511" t="str">
        <f>_xlfn.XLOOKUP(Table6[[#This Row],[Loan Date]],$Q$5:$Q$152,$R$5:$R$152)</f>
        <v>Monday</v>
      </c>
      <c r="L11511" t="str">
        <f>_xlfn.XLOOKUP(Table6[[#This Row],[Loan Date]],$Q$5:$Q$152,$S$5:$S$152)</f>
        <v>Finals Week</v>
      </c>
    </row>
    <row r="11512" spans="1:12" x14ac:dyDescent="0.2">
      <c r="A11512" s="1">
        <v>45005</v>
      </c>
      <c r="B11512" t="s">
        <v>5</v>
      </c>
      <c r="C11512" s="1">
        <v>45005</v>
      </c>
      <c r="D11512" t="s">
        <v>55</v>
      </c>
      <c r="E11512" t="s">
        <v>37</v>
      </c>
      <c r="F11512" t="s">
        <v>37</v>
      </c>
      <c r="G11512" t="s">
        <v>20</v>
      </c>
      <c r="H11512" t="s">
        <v>0</v>
      </c>
      <c r="I11512">
        <f>MONTH(Table6[[#This Row],[Loan Date]])</f>
        <v>3</v>
      </c>
      <c r="J11512" t="str">
        <f>_xlfn.XLOOKUP(Table6[[#This Row],[Numeric Month]],$N$5:$N$11,$O$5:$O$11)</f>
        <v>Mar</v>
      </c>
      <c r="K11512" t="str">
        <f>_xlfn.XLOOKUP(Table6[[#This Row],[Loan Date]],$Q$5:$Q$152,$R$5:$R$152)</f>
        <v>Monday</v>
      </c>
      <c r="L11512" t="str">
        <f>_xlfn.XLOOKUP(Table6[[#This Row],[Loan Date]],$Q$5:$Q$152,$S$5:$S$152)</f>
        <v>Finals Week</v>
      </c>
    </row>
    <row r="11513" spans="1:12" x14ac:dyDescent="0.2">
      <c r="A11513" s="1">
        <v>45005</v>
      </c>
      <c r="B11513" t="s">
        <v>5</v>
      </c>
      <c r="C11513" s="1">
        <v>45012</v>
      </c>
      <c r="D11513" t="s">
        <v>146</v>
      </c>
      <c r="E11513" t="s">
        <v>52</v>
      </c>
      <c r="F11513" t="s">
        <v>51</v>
      </c>
      <c r="G11513" t="s">
        <v>1</v>
      </c>
      <c r="H11513" t="s">
        <v>0</v>
      </c>
      <c r="I11513">
        <f>MONTH(Table6[[#This Row],[Loan Date]])</f>
        <v>3</v>
      </c>
      <c r="J11513" t="str">
        <f>_xlfn.XLOOKUP(Table6[[#This Row],[Numeric Month]],$N$5:$N$11,$O$5:$O$11)</f>
        <v>Mar</v>
      </c>
      <c r="K11513" t="str">
        <f>_xlfn.XLOOKUP(Table6[[#This Row],[Loan Date]],$Q$5:$Q$152,$R$5:$R$152)</f>
        <v>Monday</v>
      </c>
      <c r="L11513" t="str">
        <f>_xlfn.XLOOKUP(Table6[[#This Row],[Loan Date]],$Q$5:$Q$152,$S$5:$S$152)</f>
        <v>Finals Week</v>
      </c>
    </row>
    <row r="11514" spans="1:12" x14ac:dyDescent="0.2">
      <c r="A11514" s="1">
        <v>45005</v>
      </c>
      <c r="B11514" t="s">
        <v>5</v>
      </c>
      <c r="C11514" s="1">
        <v>45005</v>
      </c>
      <c r="D11514" t="s">
        <v>173</v>
      </c>
      <c r="E11514" t="s">
        <v>21</v>
      </c>
      <c r="F11514" t="s">
        <v>21</v>
      </c>
      <c r="G11514" t="s">
        <v>20</v>
      </c>
      <c r="H11514" t="s">
        <v>0</v>
      </c>
      <c r="I11514">
        <f>MONTH(Table6[[#This Row],[Loan Date]])</f>
        <v>3</v>
      </c>
      <c r="J11514" t="str">
        <f>_xlfn.XLOOKUP(Table6[[#This Row],[Numeric Month]],$N$5:$N$11,$O$5:$O$11)</f>
        <v>Mar</v>
      </c>
      <c r="K11514" t="str">
        <f>_xlfn.XLOOKUP(Table6[[#This Row],[Loan Date]],$Q$5:$Q$152,$R$5:$R$152)</f>
        <v>Monday</v>
      </c>
      <c r="L11514" t="str">
        <f>_xlfn.XLOOKUP(Table6[[#This Row],[Loan Date]],$Q$5:$Q$152,$S$5:$S$152)</f>
        <v>Finals Week</v>
      </c>
    </row>
    <row r="11515" spans="1:12" x14ac:dyDescent="0.2">
      <c r="A11515" s="1">
        <v>45005</v>
      </c>
      <c r="B11515" t="s">
        <v>5</v>
      </c>
      <c r="C11515" s="1">
        <v>45005</v>
      </c>
      <c r="D11515" t="s">
        <v>200</v>
      </c>
      <c r="E11515" t="s">
        <v>23</v>
      </c>
      <c r="F11515" t="s">
        <v>23</v>
      </c>
      <c r="G11515" t="s">
        <v>20</v>
      </c>
      <c r="H11515" t="s">
        <v>0</v>
      </c>
      <c r="I11515">
        <f>MONTH(Table6[[#This Row],[Loan Date]])</f>
        <v>3</v>
      </c>
      <c r="J11515" t="str">
        <f>_xlfn.XLOOKUP(Table6[[#This Row],[Numeric Month]],$N$5:$N$11,$O$5:$O$11)</f>
        <v>Mar</v>
      </c>
      <c r="K11515" t="str">
        <f>_xlfn.XLOOKUP(Table6[[#This Row],[Loan Date]],$Q$5:$Q$152,$R$5:$R$152)</f>
        <v>Monday</v>
      </c>
      <c r="L11515" t="str">
        <f>_xlfn.XLOOKUP(Table6[[#This Row],[Loan Date]],$Q$5:$Q$152,$S$5:$S$152)</f>
        <v>Finals Week</v>
      </c>
    </row>
    <row r="11516" spans="1:12" x14ac:dyDescent="0.2">
      <c r="A11516" s="1">
        <v>45005</v>
      </c>
      <c r="B11516" t="s">
        <v>7</v>
      </c>
      <c r="C11516" s="1">
        <v>45012</v>
      </c>
      <c r="D11516" t="s">
        <v>253</v>
      </c>
      <c r="E11516" t="s">
        <v>52</v>
      </c>
      <c r="F11516" t="s">
        <v>51</v>
      </c>
      <c r="G11516" t="s">
        <v>1</v>
      </c>
      <c r="H11516" t="s">
        <v>0</v>
      </c>
      <c r="I11516">
        <f>MONTH(Table6[[#This Row],[Loan Date]])</f>
        <v>3</v>
      </c>
      <c r="J11516" t="str">
        <f>_xlfn.XLOOKUP(Table6[[#This Row],[Numeric Month]],$N$5:$N$11,$O$5:$O$11)</f>
        <v>Mar</v>
      </c>
      <c r="K11516" t="str">
        <f>_xlfn.XLOOKUP(Table6[[#This Row],[Loan Date]],$Q$5:$Q$152,$R$5:$R$152)</f>
        <v>Monday</v>
      </c>
      <c r="L11516" t="str">
        <f>_xlfn.XLOOKUP(Table6[[#This Row],[Loan Date]],$Q$5:$Q$152,$S$5:$S$152)</f>
        <v>Finals Week</v>
      </c>
    </row>
    <row r="11517" spans="1:12" x14ac:dyDescent="0.2">
      <c r="A11517" s="1">
        <v>45005</v>
      </c>
      <c r="B11517" t="s">
        <v>7</v>
      </c>
      <c r="C11517" s="1">
        <v>45019</v>
      </c>
      <c r="D11517" t="s">
        <v>252</v>
      </c>
      <c r="E11517" t="s">
        <v>9</v>
      </c>
      <c r="F11517" t="s">
        <v>8</v>
      </c>
      <c r="G11517" t="s">
        <v>1</v>
      </c>
      <c r="H11517" t="s">
        <v>0</v>
      </c>
      <c r="I11517">
        <f>MONTH(Table6[[#This Row],[Loan Date]])</f>
        <v>3</v>
      </c>
      <c r="J11517" t="str">
        <f>_xlfn.XLOOKUP(Table6[[#This Row],[Numeric Month]],$N$5:$N$11,$O$5:$O$11)</f>
        <v>Mar</v>
      </c>
      <c r="K11517" t="str">
        <f>_xlfn.XLOOKUP(Table6[[#This Row],[Loan Date]],$Q$5:$Q$152,$R$5:$R$152)</f>
        <v>Monday</v>
      </c>
      <c r="L11517" t="str">
        <f>_xlfn.XLOOKUP(Table6[[#This Row],[Loan Date]],$Q$5:$Q$152,$S$5:$S$152)</f>
        <v>Finals Week</v>
      </c>
    </row>
    <row r="11518" spans="1:12" x14ac:dyDescent="0.2">
      <c r="A11518" s="1">
        <v>45005</v>
      </c>
      <c r="B11518" t="s">
        <v>5</v>
      </c>
      <c r="C11518" s="1">
        <v>45005</v>
      </c>
      <c r="D11518" t="s">
        <v>111</v>
      </c>
      <c r="E11518" t="s">
        <v>21</v>
      </c>
      <c r="F11518" t="s">
        <v>21</v>
      </c>
      <c r="G11518" t="s">
        <v>20</v>
      </c>
      <c r="H11518" t="s">
        <v>0</v>
      </c>
      <c r="I11518">
        <f>MONTH(Table6[[#This Row],[Loan Date]])</f>
        <v>3</v>
      </c>
      <c r="J11518" t="str">
        <f>_xlfn.XLOOKUP(Table6[[#This Row],[Numeric Month]],$N$5:$N$11,$O$5:$O$11)</f>
        <v>Mar</v>
      </c>
      <c r="K11518" t="str">
        <f>_xlfn.XLOOKUP(Table6[[#This Row],[Loan Date]],$Q$5:$Q$152,$R$5:$R$152)</f>
        <v>Monday</v>
      </c>
      <c r="L11518" t="str">
        <f>_xlfn.XLOOKUP(Table6[[#This Row],[Loan Date]],$Q$5:$Q$152,$S$5:$S$152)</f>
        <v>Finals Week</v>
      </c>
    </row>
    <row r="11519" spans="1:12" x14ac:dyDescent="0.2">
      <c r="A11519" s="1">
        <v>45005</v>
      </c>
      <c r="B11519" t="s">
        <v>5</v>
      </c>
      <c r="C11519" s="1">
        <v>45005</v>
      </c>
      <c r="D11519" t="s">
        <v>110</v>
      </c>
      <c r="E11519" t="s">
        <v>23</v>
      </c>
      <c r="F11519" t="s">
        <v>23</v>
      </c>
      <c r="G11519" t="s">
        <v>20</v>
      </c>
      <c r="H11519" t="s">
        <v>0</v>
      </c>
      <c r="I11519">
        <f>MONTH(Table6[[#This Row],[Loan Date]])</f>
        <v>3</v>
      </c>
      <c r="J11519" t="str">
        <f>_xlfn.XLOOKUP(Table6[[#This Row],[Numeric Month]],$N$5:$N$11,$O$5:$O$11)</f>
        <v>Mar</v>
      </c>
      <c r="K11519" t="str">
        <f>_xlfn.XLOOKUP(Table6[[#This Row],[Loan Date]],$Q$5:$Q$152,$R$5:$R$152)</f>
        <v>Monday</v>
      </c>
      <c r="L11519" t="str">
        <f>_xlfn.XLOOKUP(Table6[[#This Row],[Loan Date]],$Q$5:$Q$152,$S$5:$S$152)</f>
        <v>Finals Week</v>
      </c>
    </row>
    <row r="11520" spans="1:12" x14ac:dyDescent="0.2">
      <c r="A11520" s="1">
        <v>45005</v>
      </c>
      <c r="B11520" t="s">
        <v>7</v>
      </c>
      <c r="C11520" s="1">
        <v>45005</v>
      </c>
      <c r="D11520" t="s">
        <v>251</v>
      </c>
      <c r="E11520" t="s">
        <v>21</v>
      </c>
      <c r="F11520" t="s">
        <v>21</v>
      </c>
      <c r="G11520" t="s">
        <v>20</v>
      </c>
      <c r="H11520" t="s">
        <v>0</v>
      </c>
      <c r="I11520">
        <f>MONTH(Table6[[#This Row],[Loan Date]])</f>
        <v>3</v>
      </c>
      <c r="J11520" t="str">
        <f>_xlfn.XLOOKUP(Table6[[#This Row],[Numeric Month]],$N$5:$N$11,$O$5:$O$11)</f>
        <v>Mar</v>
      </c>
      <c r="K11520" t="str">
        <f>_xlfn.XLOOKUP(Table6[[#This Row],[Loan Date]],$Q$5:$Q$152,$R$5:$R$152)</f>
        <v>Monday</v>
      </c>
      <c r="L11520" t="str">
        <f>_xlfn.XLOOKUP(Table6[[#This Row],[Loan Date]],$Q$5:$Q$152,$S$5:$S$152)</f>
        <v>Finals Week</v>
      </c>
    </row>
    <row r="11521" spans="1:12" x14ac:dyDescent="0.2">
      <c r="A11521" s="1">
        <v>45005</v>
      </c>
      <c r="B11521" t="s">
        <v>7</v>
      </c>
      <c r="C11521" s="1">
        <v>45005</v>
      </c>
      <c r="D11521" t="s">
        <v>171</v>
      </c>
      <c r="E11521" t="s">
        <v>23</v>
      </c>
      <c r="F11521" t="s">
        <v>23</v>
      </c>
      <c r="G11521" t="s">
        <v>20</v>
      </c>
      <c r="H11521" t="s">
        <v>0</v>
      </c>
      <c r="I11521">
        <f>MONTH(Table6[[#This Row],[Loan Date]])</f>
        <v>3</v>
      </c>
      <c r="J11521" t="str">
        <f>_xlfn.XLOOKUP(Table6[[#This Row],[Numeric Month]],$N$5:$N$11,$O$5:$O$11)</f>
        <v>Mar</v>
      </c>
      <c r="K11521" t="str">
        <f>_xlfn.XLOOKUP(Table6[[#This Row],[Loan Date]],$Q$5:$Q$152,$R$5:$R$152)</f>
        <v>Monday</v>
      </c>
      <c r="L11521" t="str">
        <f>_xlfn.XLOOKUP(Table6[[#This Row],[Loan Date]],$Q$5:$Q$152,$S$5:$S$152)</f>
        <v>Finals Week</v>
      </c>
    </row>
    <row r="11522" spans="1:12" x14ac:dyDescent="0.2">
      <c r="A11522" s="1">
        <v>45005</v>
      </c>
      <c r="B11522" t="s">
        <v>7</v>
      </c>
      <c r="C11522" s="1">
        <v>45008</v>
      </c>
      <c r="D11522" t="s">
        <v>250</v>
      </c>
      <c r="E11522" t="s">
        <v>44</v>
      </c>
      <c r="F11522" t="s">
        <v>44</v>
      </c>
      <c r="G11522" t="s">
        <v>39</v>
      </c>
      <c r="H11522" t="s">
        <v>0</v>
      </c>
      <c r="I11522">
        <f>MONTH(Table6[[#This Row],[Loan Date]])</f>
        <v>3</v>
      </c>
      <c r="J11522" t="str">
        <f>_xlfn.XLOOKUP(Table6[[#This Row],[Numeric Month]],$N$5:$N$11,$O$5:$O$11)</f>
        <v>Mar</v>
      </c>
      <c r="K11522" t="str">
        <f>_xlfn.XLOOKUP(Table6[[#This Row],[Loan Date]],$Q$5:$Q$152,$R$5:$R$152)</f>
        <v>Monday</v>
      </c>
      <c r="L11522" t="str">
        <f>_xlfn.XLOOKUP(Table6[[#This Row],[Loan Date]],$Q$5:$Q$152,$S$5:$S$152)</f>
        <v>Finals Week</v>
      </c>
    </row>
    <row r="11523" spans="1:12" x14ac:dyDescent="0.2">
      <c r="A11523" s="1">
        <v>45005</v>
      </c>
      <c r="B11523" t="s">
        <v>7</v>
      </c>
      <c r="C11523" s="1">
        <v>45012</v>
      </c>
      <c r="D11523" t="s">
        <v>249</v>
      </c>
      <c r="E11523" t="s">
        <v>52</v>
      </c>
      <c r="F11523" t="s">
        <v>51</v>
      </c>
      <c r="G11523" t="s">
        <v>1</v>
      </c>
      <c r="H11523" t="s">
        <v>0</v>
      </c>
      <c r="I11523">
        <f>MONTH(Table6[[#This Row],[Loan Date]])</f>
        <v>3</v>
      </c>
      <c r="J11523" t="str">
        <f>_xlfn.XLOOKUP(Table6[[#This Row],[Numeric Month]],$N$5:$N$11,$O$5:$O$11)</f>
        <v>Mar</v>
      </c>
      <c r="K11523" t="str">
        <f>_xlfn.XLOOKUP(Table6[[#This Row],[Loan Date]],$Q$5:$Q$152,$R$5:$R$152)</f>
        <v>Monday</v>
      </c>
      <c r="L11523" t="str">
        <f>_xlfn.XLOOKUP(Table6[[#This Row],[Loan Date]],$Q$5:$Q$152,$S$5:$S$152)</f>
        <v>Finals Week</v>
      </c>
    </row>
    <row r="11524" spans="1:12" x14ac:dyDescent="0.2">
      <c r="A11524" s="1">
        <v>45005</v>
      </c>
      <c r="B11524" t="s">
        <v>7</v>
      </c>
      <c r="C11524" s="1">
        <v>45008</v>
      </c>
      <c r="D11524" t="s">
        <v>45</v>
      </c>
      <c r="E11524" t="s">
        <v>44</v>
      </c>
      <c r="F11524" t="s">
        <v>44</v>
      </c>
      <c r="G11524" t="s">
        <v>39</v>
      </c>
      <c r="H11524" t="s">
        <v>0</v>
      </c>
      <c r="I11524">
        <f>MONTH(Table6[[#This Row],[Loan Date]])</f>
        <v>3</v>
      </c>
      <c r="J11524" t="str">
        <f>_xlfn.XLOOKUP(Table6[[#This Row],[Numeric Month]],$N$5:$N$11,$O$5:$O$11)</f>
        <v>Mar</v>
      </c>
      <c r="K11524" t="str">
        <f>_xlfn.XLOOKUP(Table6[[#This Row],[Loan Date]],$Q$5:$Q$152,$R$5:$R$152)</f>
        <v>Monday</v>
      </c>
      <c r="L11524" t="str">
        <f>_xlfn.XLOOKUP(Table6[[#This Row],[Loan Date]],$Q$5:$Q$152,$S$5:$S$152)</f>
        <v>Finals Week</v>
      </c>
    </row>
    <row r="11525" spans="1:12" x14ac:dyDescent="0.2">
      <c r="A11525" s="1">
        <v>45005</v>
      </c>
      <c r="B11525" t="s">
        <v>7</v>
      </c>
      <c r="C11525" s="1">
        <v>45008</v>
      </c>
      <c r="D11525" t="s">
        <v>248</v>
      </c>
      <c r="E11525" t="s">
        <v>44</v>
      </c>
      <c r="F11525" t="s">
        <v>44</v>
      </c>
      <c r="G11525" t="s">
        <v>39</v>
      </c>
      <c r="H11525" t="s">
        <v>0</v>
      </c>
      <c r="I11525">
        <f>MONTH(Table6[[#This Row],[Loan Date]])</f>
        <v>3</v>
      </c>
      <c r="J11525" t="str">
        <f>_xlfn.XLOOKUP(Table6[[#This Row],[Numeric Month]],$N$5:$N$11,$O$5:$O$11)</f>
        <v>Mar</v>
      </c>
      <c r="K11525" t="str">
        <f>_xlfn.XLOOKUP(Table6[[#This Row],[Loan Date]],$Q$5:$Q$152,$R$5:$R$152)</f>
        <v>Monday</v>
      </c>
      <c r="L11525" t="str">
        <f>_xlfn.XLOOKUP(Table6[[#This Row],[Loan Date]],$Q$5:$Q$152,$S$5:$S$152)</f>
        <v>Finals Week</v>
      </c>
    </row>
    <row r="11526" spans="1:12" x14ac:dyDescent="0.2">
      <c r="A11526" s="1">
        <v>45005</v>
      </c>
      <c r="B11526" t="s">
        <v>7</v>
      </c>
      <c r="C11526" s="1">
        <v>45012</v>
      </c>
      <c r="D11526" t="s">
        <v>247</v>
      </c>
      <c r="E11526" t="s">
        <v>9</v>
      </c>
      <c r="F11526" t="s">
        <v>8</v>
      </c>
      <c r="G11526" t="s">
        <v>1</v>
      </c>
      <c r="H11526" t="s">
        <v>0</v>
      </c>
      <c r="I11526">
        <f>MONTH(Table6[[#This Row],[Loan Date]])</f>
        <v>3</v>
      </c>
      <c r="J11526" t="str">
        <f>_xlfn.XLOOKUP(Table6[[#This Row],[Numeric Month]],$N$5:$N$11,$O$5:$O$11)</f>
        <v>Mar</v>
      </c>
      <c r="K11526" t="str">
        <f>_xlfn.XLOOKUP(Table6[[#This Row],[Loan Date]],$Q$5:$Q$152,$R$5:$R$152)</f>
        <v>Monday</v>
      </c>
      <c r="L11526" t="str">
        <f>_xlfn.XLOOKUP(Table6[[#This Row],[Loan Date]],$Q$5:$Q$152,$S$5:$S$152)</f>
        <v>Finals Week</v>
      </c>
    </row>
    <row r="11527" spans="1:12" x14ac:dyDescent="0.2">
      <c r="A11527" s="1">
        <v>45005</v>
      </c>
      <c r="B11527" t="s">
        <v>7</v>
      </c>
      <c r="C11527" s="1">
        <v>45008</v>
      </c>
      <c r="D11527" t="s">
        <v>86</v>
      </c>
      <c r="E11527" t="s">
        <v>44</v>
      </c>
      <c r="F11527" t="s">
        <v>44</v>
      </c>
      <c r="G11527" t="s">
        <v>39</v>
      </c>
      <c r="H11527" t="s">
        <v>0</v>
      </c>
      <c r="I11527">
        <f>MONTH(Table6[[#This Row],[Loan Date]])</f>
        <v>3</v>
      </c>
      <c r="J11527" t="str">
        <f>_xlfn.XLOOKUP(Table6[[#This Row],[Numeric Month]],$N$5:$N$11,$O$5:$O$11)</f>
        <v>Mar</v>
      </c>
      <c r="K11527" t="str">
        <f>_xlfn.XLOOKUP(Table6[[#This Row],[Loan Date]],$Q$5:$Q$152,$R$5:$R$152)</f>
        <v>Monday</v>
      </c>
      <c r="L11527" t="str">
        <f>_xlfn.XLOOKUP(Table6[[#This Row],[Loan Date]],$Q$5:$Q$152,$S$5:$S$152)</f>
        <v>Finals Week</v>
      </c>
    </row>
    <row r="11528" spans="1:12" x14ac:dyDescent="0.2">
      <c r="A11528" s="1">
        <v>45005</v>
      </c>
      <c r="B11528" t="s">
        <v>5</v>
      </c>
      <c r="C11528" s="1">
        <v>45005</v>
      </c>
      <c r="D11528" t="s">
        <v>77</v>
      </c>
      <c r="E11528" t="s">
        <v>23</v>
      </c>
      <c r="F11528" t="s">
        <v>23</v>
      </c>
      <c r="G11528" t="s">
        <v>20</v>
      </c>
      <c r="H11528" t="s">
        <v>0</v>
      </c>
      <c r="I11528">
        <f>MONTH(Table6[[#This Row],[Loan Date]])</f>
        <v>3</v>
      </c>
      <c r="J11528" t="str">
        <f>_xlfn.XLOOKUP(Table6[[#This Row],[Numeric Month]],$N$5:$N$11,$O$5:$O$11)</f>
        <v>Mar</v>
      </c>
      <c r="K11528" t="str">
        <f>_xlfn.XLOOKUP(Table6[[#This Row],[Loan Date]],$Q$5:$Q$152,$R$5:$R$152)</f>
        <v>Monday</v>
      </c>
      <c r="L11528" t="str">
        <f>_xlfn.XLOOKUP(Table6[[#This Row],[Loan Date]],$Q$5:$Q$152,$S$5:$S$152)</f>
        <v>Finals Week</v>
      </c>
    </row>
    <row r="11529" spans="1:12" x14ac:dyDescent="0.2">
      <c r="A11529" s="1">
        <v>45005</v>
      </c>
      <c r="B11529" t="s">
        <v>5</v>
      </c>
      <c r="C11529" s="1">
        <v>45005</v>
      </c>
      <c r="D11529" t="s">
        <v>198</v>
      </c>
      <c r="E11529" t="s">
        <v>168</v>
      </c>
      <c r="F11529" t="s">
        <v>168</v>
      </c>
      <c r="G11529" t="s">
        <v>20</v>
      </c>
      <c r="H11529" t="s">
        <v>0</v>
      </c>
      <c r="I11529">
        <f>MONTH(Table6[[#This Row],[Loan Date]])</f>
        <v>3</v>
      </c>
      <c r="J11529" t="str">
        <f>_xlfn.XLOOKUP(Table6[[#This Row],[Numeric Month]],$N$5:$N$11,$O$5:$O$11)</f>
        <v>Mar</v>
      </c>
      <c r="K11529" t="str">
        <f>_xlfn.XLOOKUP(Table6[[#This Row],[Loan Date]],$Q$5:$Q$152,$R$5:$R$152)</f>
        <v>Monday</v>
      </c>
      <c r="L11529" t="str">
        <f>_xlfn.XLOOKUP(Table6[[#This Row],[Loan Date]],$Q$5:$Q$152,$S$5:$S$152)</f>
        <v>Finals Week</v>
      </c>
    </row>
    <row r="11530" spans="1:12" x14ac:dyDescent="0.2">
      <c r="A11530" s="1">
        <v>45005</v>
      </c>
      <c r="B11530" t="s">
        <v>7</v>
      </c>
      <c r="C11530" s="1">
        <v>45008</v>
      </c>
      <c r="D11530" t="s">
        <v>45</v>
      </c>
      <c r="E11530" t="s">
        <v>44</v>
      </c>
      <c r="F11530" t="s">
        <v>44</v>
      </c>
      <c r="G11530" t="s">
        <v>39</v>
      </c>
      <c r="H11530" t="s">
        <v>0</v>
      </c>
      <c r="I11530">
        <f>MONTH(Table6[[#This Row],[Loan Date]])</f>
        <v>3</v>
      </c>
      <c r="J11530" t="str">
        <f>_xlfn.XLOOKUP(Table6[[#This Row],[Numeric Month]],$N$5:$N$11,$O$5:$O$11)</f>
        <v>Mar</v>
      </c>
      <c r="K11530" t="str">
        <f>_xlfn.XLOOKUP(Table6[[#This Row],[Loan Date]],$Q$5:$Q$152,$R$5:$R$152)</f>
        <v>Monday</v>
      </c>
      <c r="L11530" t="str">
        <f>_xlfn.XLOOKUP(Table6[[#This Row],[Loan Date]],$Q$5:$Q$152,$S$5:$S$152)</f>
        <v>Finals Week</v>
      </c>
    </row>
    <row r="11531" spans="1:12" x14ac:dyDescent="0.2">
      <c r="A11531" s="1">
        <v>45005</v>
      </c>
      <c r="B11531" t="s">
        <v>5</v>
      </c>
      <c r="C11531" s="1">
        <v>45012</v>
      </c>
      <c r="D11531" t="s">
        <v>246</v>
      </c>
      <c r="E11531" t="s">
        <v>52</v>
      </c>
      <c r="F11531" t="s">
        <v>51</v>
      </c>
      <c r="G11531" t="s">
        <v>1</v>
      </c>
      <c r="H11531" t="s">
        <v>0</v>
      </c>
      <c r="I11531">
        <f>MONTH(Table6[[#This Row],[Loan Date]])</f>
        <v>3</v>
      </c>
      <c r="J11531" t="str">
        <f>_xlfn.XLOOKUP(Table6[[#This Row],[Numeric Month]],$N$5:$N$11,$O$5:$O$11)</f>
        <v>Mar</v>
      </c>
      <c r="K11531" t="str">
        <f>_xlfn.XLOOKUP(Table6[[#This Row],[Loan Date]],$Q$5:$Q$152,$R$5:$R$152)</f>
        <v>Monday</v>
      </c>
      <c r="L11531" t="str">
        <f>_xlfn.XLOOKUP(Table6[[#This Row],[Loan Date]],$Q$5:$Q$152,$S$5:$S$152)</f>
        <v>Finals Week</v>
      </c>
    </row>
    <row r="11532" spans="1:12" x14ac:dyDescent="0.2">
      <c r="A11532" s="1">
        <v>45005</v>
      </c>
      <c r="B11532" t="s">
        <v>5</v>
      </c>
      <c r="C11532" s="1">
        <v>45008</v>
      </c>
      <c r="D11532" t="s">
        <v>133</v>
      </c>
      <c r="E11532" t="s">
        <v>44</v>
      </c>
      <c r="F11532" t="s">
        <v>44</v>
      </c>
      <c r="G11532" t="s">
        <v>39</v>
      </c>
      <c r="H11532" t="s">
        <v>0</v>
      </c>
      <c r="I11532">
        <f>MONTH(Table6[[#This Row],[Loan Date]])</f>
        <v>3</v>
      </c>
      <c r="J11532" t="str">
        <f>_xlfn.XLOOKUP(Table6[[#This Row],[Numeric Month]],$N$5:$N$11,$O$5:$O$11)</f>
        <v>Mar</v>
      </c>
      <c r="K11532" t="str">
        <f>_xlfn.XLOOKUP(Table6[[#This Row],[Loan Date]],$Q$5:$Q$152,$R$5:$R$152)</f>
        <v>Monday</v>
      </c>
      <c r="L11532" t="str">
        <f>_xlfn.XLOOKUP(Table6[[#This Row],[Loan Date]],$Q$5:$Q$152,$S$5:$S$152)</f>
        <v>Finals Week</v>
      </c>
    </row>
    <row r="11533" spans="1:12" x14ac:dyDescent="0.2">
      <c r="A11533" s="1">
        <v>45005</v>
      </c>
      <c r="B11533" t="s">
        <v>5</v>
      </c>
      <c r="C11533" s="1">
        <v>45012</v>
      </c>
      <c r="D11533" t="s">
        <v>245</v>
      </c>
      <c r="E11533" t="s">
        <v>3</v>
      </c>
      <c r="F11533" t="s">
        <v>2</v>
      </c>
      <c r="G11533" t="s">
        <v>1</v>
      </c>
      <c r="H11533" t="s">
        <v>0</v>
      </c>
      <c r="I11533">
        <f>MONTH(Table6[[#This Row],[Loan Date]])</f>
        <v>3</v>
      </c>
      <c r="J11533" t="str">
        <f>_xlfn.XLOOKUP(Table6[[#This Row],[Numeric Month]],$N$5:$N$11,$O$5:$O$11)</f>
        <v>Mar</v>
      </c>
      <c r="K11533" t="str">
        <f>_xlfn.XLOOKUP(Table6[[#This Row],[Loan Date]],$Q$5:$Q$152,$R$5:$R$152)</f>
        <v>Monday</v>
      </c>
      <c r="L11533" t="str">
        <f>_xlfn.XLOOKUP(Table6[[#This Row],[Loan Date]],$Q$5:$Q$152,$S$5:$S$152)</f>
        <v>Finals Week</v>
      </c>
    </row>
    <row r="11534" spans="1:12" x14ac:dyDescent="0.2">
      <c r="A11534" s="1">
        <v>45005</v>
      </c>
      <c r="B11534" t="s">
        <v>7</v>
      </c>
      <c r="C11534" s="1">
        <v>45012</v>
      </c>
      <c r="D11534" t="s">
        <v>244</v>
      </c>
      <c r="E11534" t="s">
        <v>9</v>
      </c>
      <c r="F11534" t="s">
        <v>8</v>
      </c>
      <c r="G11534" t="s">
        <v>1</v>
      </c>
      <c r="H11534" t="s">
        <v>0</v>
      </c>
      <c r="I11534">
        <f>MONTH(Table6[[#This Row],[Loan Date]])</f>
        <v>3</v>
      </c>
      <c r="J11534" t="str">
        <f>_xlfn.XLOOKUP(Table6[[#This Row],[Numeric Month]],$N$5:$N$11,$O$5:$O$11)</f>
        <v>Mar</v>
      </c>
      <c r="K11534" t="str">
        <f>_xlfn.XLOOKUP(Table6[[#This Row],[Loan Date]],$Q$5:$Q$152,$R$5:$R$152)</f>
        <v>Monday</v>
      </c>
      <c r="L11534" t="str">
        <f>_xlfn.XLOOKUP(Table6[[#This Row],[Loan Date]],$Q$5:$Q$152,$S$5:$S$152)</f>
        <v>Finals Week</v>
      </c>
    </row>
    <row r="11535" spans="1:12" x14ac:dyDescent="0.2">
      <c r="A11535" s="1">
        <v>45005</v>
      </c>
      <c r="B11535" t="s">
        <v>7</v>
      </c>
      <c r="C11535" s="1">
        <v>45012</v>
      </c>
      <c r="D11535" t="s">
        <v>243</v>
      </c>
      <c r="E11535" t="s">
        <v>9</v>
      </c>
      <c r="F11535" t="s">
        <v>8</v>
      </c>
      <c r="G11535" t="s">
        <v>1</v>
      </c>
      <c r="H11535" t="s">
        <v>0</v>
      </c>
      <c r="I11535">
        <f>MONTH(Table6[[#This Row],[Loan Date]])</f>
        <v>3</v>
      </c>
      <c r="J11535" t="str">
        <f>_xlfn.XLOOKUP(Table6[[#This Row],[Numeric Month]],$N$5:$N$11,$O$5:$O$11)</f>
        <v>Mar</v>
      </c>
      <c r="K11535" t="str">
        <f>_xlfn.XLOOKUP(Table6[[#This Row],[Loan Date]],$Q$5:$Q$152,$R$5:$R$152)</f>
        <v>Monday</v>
      </c>
      <c r="L11535" t="str">
        <f>_xlfn.XLOOKUP(Table6[[#This Row],[Loan Date]],$Q$5:$Q$152,$S$5:$S$152)</f>
        <v>Finals Week</v>
      </c>
    </row>
    <row r="11536" spans="1:12" x14ac:dyDescent="0.2">
      <c r="A11536" s="1">
        <v>45005</v>
      </c>
      <c r="B11536" t="s">
        <v>7</v>
      </c>
      <c r="C11536" s="1">
        <v>45005</v>
      </c>
      <c r="D11536" t="s">
        <v>172</v>
      </c>
      <c r="E11536" t="s">
        <v>21</v>
      </c>
      <c r="F11536" t="s">
        <v>21</v>
      </c>
      <c r="G11536" t="s">
        <v>20</v>
      </c>
      <c r="H11536" t="s">
        <v>0</v>
      </c>
      <c r="I11536">
        <f>MONTH(Table6[[#This Row],[Loan Date]])</f>
        <v>3</v>
      </c>
      <c r="J11536" t="str">
        <f>_xlfn.XLOOKUP(Table6[[#This Row],[Numeric Month]],$N$5:$N$11,$O$5:$O$11)</f>
        <v>Mar</v>
      </c>
      <c r="K11536" t="str">
        <f>_xlfn.XLOOKUP(Table6[[#This Row],[Loan Date]],$Q$5:$Q$152,$R$5:$R$152)</f>
        <v>Monday</v>
      </c>
      <c r="L11536" t="str">
        <f>_xlfn.XLOOKUP(Table6[[#This Row],[Loan Date]],$Q$5:$Q$152,$S$5:$S$152)</f>
        <v>Finals Week</v>
      </c>
    </row>
    <row r="11537" spans="1:12" x14ac:dyDescent="0.2">
      <c r="A11537" s="1">
        <v>45005</v>
      </c>
      <c r="B11537" t="s">
        <v>7</v>
      </c>
      <c r="C11537" s="1">
        <v>45019</v>
      </c>
      <c r="D11537" t="s">
        <v>242</v>
      </c>
      <c r="E11537" t="s">
        <v>9</v>
      </c>
      <c r="F11537" t="s">
        <v>8</v>
      </c>
      <c r="G11537" t="s">
        <v>1</v>
      </c>
      <c r="H11537" t="s">
        <v>0</v>
      </c>
      <c r="I11537">
        <f>MONTH(Table6[[#This Row],[Loan Date]])</f>
        <v>3</v>
      </c>
      <c r="J11537" t="str">
        <f>_xlfn.XLOOKUP(Table6[[#This Row],[Numeric Month]],$N$5:$N$11,$O$5:$O$11)</f>
        <v>Mar</v>
      </c>
      <c r="K11537" t="str">
        <f>_xlfn.XLOOKUP(Table6[[#This Row],[Loan Date]],$Q$5:$Q$152,$R$5:$R$152)</f>
        <v>Monday</v>
      </c>
      <c r="L11537" t="str">
        <f>_xlfn.XLOOKUP(Table6[[#This Row],[Loan Date]],$Q$5:$Q$152,$S$5:$S$152)</f>
        <v>Finals Week</v>
      </c>
    </row>
    <row r="11538" spans="1:12" x14ac:dyDescent="0.2">
      <c r="A11538" s="1">
        <v>45005</v>
      </c>
      <c r="B11538" t="s">
        <v>5</v>
      </c>
      <c r="C11538" s="1">
        <v>45005</v>
      </c>
      <c r="D11538" t="s">
        <v>241</v>
      </c>
      <c r="E11538" t="s">
        <v>23</v>
      </c>
      <c r="F11538" t="s">
        <v>23</v>
      </c>
      <c r="G11538" t="s">
        <v>20</v>
      </c>
      <c r="H11538" t="s">
        <v>0</v>
      </c>
      <c r="I11538">
        <f>MONTH(Table6[[#This Row],[Loan Date]])</f>
        <v>3</v>
      </c>
      <c r="J11538" t="str">
        <f>_xlfn.XLOOKUP(Table6[[#This Row],[Numeric Month]],$N$5:$N$11,$O$5:$O$11)</f>
        <v>Mar</v>
      </c>
      <c r="K11538" t="str">
        <f>_xlfn.XLOOKUP(Table6[[#This Row],[Loan Date]],$Q$5:$Q$152,$R$5:$R$152)</f>
        <v>Monday</v>
      </c>
      <c r="L11538" t="str">
        <f>_xlfn.XLOOKUP(Table6[[#This Row],[Loan Date]],$Q$5:$Q$152,$S$5:$S$152)</f>
        <v>Finals Week</v>
      </c>
    </row>
    <row r="11539" spans="1:12" x14ac:dyDescent="0.2">
      <c r="A11539" s="1">
        <v>45005</v>
      </c>
      <c r="B11539" t="s">
        <v>7</v>
      </c>
      <c r="C11539" s="1">
        <v>45005</v>
      </c>
      <c r="D11539" t="s">
        <v>164</v>
      </c>
      <c r="E11539" t="s">
        <v>65</v>
      </c>
      <c r="F11539" t="s">
        <v>65</v>
      </c>
      <c r="G11539" t="s">
        <v>20</v>
      </c>
      <c r="H11539" t="s">
        <v>0</v>
      </c>
      <c r="I11539">
        <f>MONTH(Table6[[#This Row],[Loan Date]])</f>
        <v>3</v>
      </c>
      <c r="J11539" t="str">
        <f>_xlfn.XLOOKUP(Table6[[#This Row],[Numeric Month]],$N$5:$N$11,$O$5:$O$11)</f>
        <v>Mar</v>
      </c>
      <c r="K11539" t="str">
        <f>_xlfn.XLOOKUP(Table6[[#This Row],[Loan Date]],$Q$5:$Q$152,$R$5:$R$152)</f>
        <v>Monday</v>
      </c>
      <c r="L11539" t="str">
        <f>_xlfn.XLOOKUP(Table6[[#This Row],[Loan Date]],$Q$5:$Q$152,$S$5:$S$152)</f>
        <v>Finals Week</v>
      </c>
    </row>
    <row r="11540" spans="1:12" x14ac:dyDescent="0.2">
      <c r="A11540" s="1">
        <v>45005</v>
      </c>
      <c r="B11540" t="s">
        <v>7</v>
      </c>
      <c r="C11540" s="1">
        <v>45012</v>
      </c>
      <c r="D11540" t="s">
        <v>240</v>
      </c>
      <c r="E11540" t="s">
        <v>15</v>
      </c>
      <c r="F11540" t="s">
        <v>14</v>
      </c>
      <c r="G11540" t="s">
        <v>1</v>
      </c>
      <c r="H11540" t="s">
        <v>0</v>
      </c>
      <c r="I11540">
        <f>MONTH(Table6[[#This Row],[Loan Date]])</f>
        <v>3</v>
      </c>
      <c r="J11540" t="str">
        <f>_xlfn.XLOOKUP(Table6[[#This Row],[Numeric Month]],$N$5:$N$11,$O$5:$O$11)</f>
        <v>Mar</v>
      </c>
      <c r="K11540" t="str">
        <f>_xlfn.XLOOKUP(Table6[[#This Row],[Loan Date]],$Q$5:$Q$152,$R$5:$R$152)</f>
        <v>Monday</v>
      </c>
      <c r="L11540" t="str">
        <f>_xlfn.XLOOKUP(Table6[[#This Row],[Loan Date]],$Q$5:$Q$152,$S$5:$S$152)</f>
        <v>Finals Week</v>
      </c>
    </row>
    <row r="11541" spans="1:12" x14ac:dyDescent="0.2">
      <c r="A11541" s="1">
        <v>45005</v>
      </c>
      <c r="B11541" t="s">
        <v>7</v>
      </c>
      <c r="C11541" s="1">
        <v>45005</v>
      </c>
      <c r="D11541" t="s">
        <v>239</v>
      </c>
      <c r="E11541" t="s">
        <v>23</v>
      </c>
      <c r="F11541" t="s">
        <v>23</v>
      </c>
      <c r="G11541" t="s">
        <v>20</v>
      </c>
      <c r="H11541" t="s">
        <v>0</v>
      </c>
      <c r="I11541">
        <f>MONTH(Table6[[#This Row],[Loan Date]])</f>
        <v>3</v>
      </c>
      <c r="J11541" t="str">
        <f>_xlfn.XLOOKUP(Table6[[#This Row],[Numeric Month]],$N$5:$N$11,$O$5:$O$11)</f>
        <v>Mar</v>
      </c>
      <c r="K11541" t="str">
        <f>_xlfn.XLOOKUP(Table6[[#This Row],[Loan Date]],$Q$5:$Q$152,$R$5:$R$152)</f>
        <v>Monday</v>
      </c>
      <c r="L11541" t="str">
        <f>_xlfn.XLOOKUP(Table6[[#This Row],[Loan Date]],$Q$5:$Q$152,$S$5:$S$152)</f>
        <v>Finals Week</v>
      </c>
    </row>
    <row r="11542" spans="1:12" x14ac:dyDescent="0.2">
      <c r="A11542" s="1">
        <v>45005</v>
      </c>
      <c r="B11542" t="s">
        <v>7</v>
      </c>
      <c r="C11542" s="1">
        <v>45016</v>
      </c>
      <c r="D11542" t="s">
        <v>238</v>
      </c>
      <c r="E11542" t="s">
        <v>15</v>
      </c>
      <c r="F11542" t="s">
        <v>14</v>
      </c>
      <c r="G11542" t="s">
        <v>1</v>
      </c>
      <c r="H11542" t="s">
        <v>0</v>
      </c>
      <c r="I11542">
        <f>MONTH(Table6[[#This Row],[Loan Date]])</f>
        <v>3</v>
      </c>
      <c r="J11542" t="str">
        <f>_xlfn.XLOOKUP(Table6[[#This Row],[Numeric Month]],$N$5:$N$11,$O$5:$O$11)</f>
        <v>Mar</v>
      </c>
      <c r="K11542" t="str">
        <f>_xlfn.XLOOKUP(Table6[[#This Row],[Loan Date]],$Q$5:$Q$152,$R$5:$R$152)</f>
        <v>Monday</v>
      </c>
      <c r="L11542" t="str">
        <f>_xlfn.XLOOKUP(Table6[[#This Row],[Loan Date]],$Q$5:$Q$152,$S$5:$S$152)</f>
        <v>Finals Week</v>
      </c>
    </row>
    <row r="11543" spans="1:12" x14ac:dyDescent="0.2">
      <c r="A11543" s="1">
        <v>45005</v>
      </c>
      <c r="B11543" t="s">
        <v>7</v>
      </c>
      <c r="C11543" s="1">
        <v>45015</v>
      </c>
      <c r="D11543" t="s">
        <v>237</v>
      </c>
      <c r="E11543" t="s">
        <v>15</v>
      </c>
      <c r="F11543" t="s">
        <v>14</v>
      </c>
      <c r="G11543" t="s">
        <v>1</v>
      </c>
      <c r="H11543" t="s">
        <v>0</v>
      </c>
      <c r="I11543">
        <f>MONTH(Table6[[#This Row],[Loan Date]])</f>
        <v>3</v>
      </c>
      <c r="J11543" t="str">
        <f>_xlfn.XLOOKUP(Table6[[#This Row],[Numeric Month]],$N$5:$N$11,$O$5:$O$11)</f>
        <v>Mar</v>
      </c>
      <c r="K11543" t="str">
        <f>_xlfn.XLOOKUP(Table6[[#This Row],[Loan Date]],$Q$5:$Q$152,$R$5:$R$152)</f>
        <v>Monday</v>
      </c>
      <c r="L11543" t="str">
        <f>_xlfn.XLOOKUP(Table6[[#This Row],[Loan Date]],$Q$5:$Q$152,$S$5:$S$152)</f>
        <v>Finals Week</v>
      </c>
    </row>
    <row r="11544" spans="1:12" x14ac:dyDescent="0.2">
      <c r="A11544" s="1">
        <v>45005</v>
      </c>
      <c r="B11544" t="s">
        <v>7</v>
      </c>
      <c r="C11544" s="1">
        <v>45005</v>
      </c>
      <c r="D11544" t="s">
        <v>236</v>
      </c>
      <c r="E11544" t="s">
        <v>23</v>
      </c>
      <c r="F11544" t="s">
        <v>23</v>
      </c>
      <c r="G11544" t="s">
        <v>20</v>
      </c>
      <c r="H11544" t="s">
        <v>0</v>
      </c>
      <c r="I11544">
        <f>MONTH(Table6[[#This Row],[Loan Date]])</f>
        <v>3</v>
      </c>
      <c r="J11544" t="str">
        <f>_xlfn.XLOOKUP(Table6[[#This Row],[Numeric Month]],$N$5:$N$11,$O$5:$O$11)</f>
        <v>Mar</v>
      </c>
      <c r="K11544" t="str">
        <f>_xlfn.XLOOKUP(Table6[[#This Row],[Loan Date]],$Q$5:$Q$152,$R$5:$R$152)</f>
        <v>Monday</v>
      </c>
      <c r="L11544" t="str">
        <f>_xlfn.XLOOKUP(Table6[[#This Row],[Loan Date]],$Q$5:$Q$152,$S$5:$S$152)</f>
        <v>Finals Week</v>
      </c>
    </row>
    <row r="11545" spans="1:12" x14ac:dyDescent="0.2">
      <c r="A11545" s="1">
        <v>45005</v>
      </c>
      <c r="B11545" t="s">
        <v>7</v>
      </c>
      <c r="C11545" s="1">
        <v>45005</v>
      </c>
      <c r="D11545" t="s">
        <v>235</v>
      </c>
      <c r="E11545" t="s">
        <v>65</v>
      </c>
      <c r="F11545" t="s">
        <v>65</v>
      </c>
      <c r="G11545" t="s">
        <v>20</v>
      </c>
      <c r="H11545" t="s">
        <v>0</v>
      </c>
      <c r="I11545">
        <f>MONTH(Table6[[#This Row],[Loan Date]])</f>
        <v>3</v>
      </c>
      <c r="J11545" t="str">
        <f>_xlfn.XLOOKUP(Table6[[#This Row],[Numeric Month]],$N$5:$N$11,$O$5:$O$11)</f>
        <v>Mar</v>
      </c>
      <c r="K11545" t="str">
        <f>_xlfn.XLOOKUP(Table6[[#This Row],[Loan Date]],$Q$5:$Q$152,$R$5:$R$152)</f>
        <v>Monday</v>
      </c>
      <c r="L11545" t="str">
        <f>_xlfn.XLOOKUP(Table6[[#This Row],[Loan Date]],$Q$5:$Q$152,$S$5:$S$152)</f>
        <v>Finals Week</v>
      </c>
    </row>
    <row r="11546" spans="1:12" x14ac:dyDescent="0.2">
      <c r="A11546" s="1">
        <v>45005</v>
      </c>
      <c r="B11546" t="s">
        <v>7</v>
      </c>
      <c r="C11546" s="1">
        <v>45005</v>
      </c>
      <c r="D11546" t="s">
        <v>55</v>
      </c>
      <c r="E11546" t="s">
        <v>37</v>
      </c>
      <c r="F11546" t="s">
        <v>37</v>
      </c>
      <c r="G11546" t="s">
        <v>20</v>
      </c>
      <c r="H11546" t="s">
        <v>0</v>
      </c>
      <c r="I11546">
        <f>MONTH(Table6[[#This Row],[Loan Date]])</f>
        <v>3</v>
      </c>
      <c r="J11546" t="str">
        <f>_xlfn.XLOOKUP(Table6[[#This Row],[Numeric Month]],$N$5:$N$11,$O$5:$O$11)</f>
        <v>Mar</v>
      </c>
      <c r="K11546" t="str">
        <f>_xlfn.XLOOKUP(Table6[[#This Row],[Loan Date]],$Q$5:$Q$152,$R$5:$R$152)</f>
        <v>Monday</v>
      </c>
      <c r="L11546" t="str">
        <f>_xlfn.XLOOKUP(Table6[[#This Row],[Loan Date]],$Q$5:$Q$152,$S$5:$S$152)</f>
        <v>Finals Week</v>
      </c>
    </row>
    <row r="11547" spans="1:12" x14ac:dyDescent="0.2">
      <c r="A11547" s="1">
        <v>45005</v>
      </c>
      <c r="B11547" t="s">
        <v>7</v>
      </c>
      <c r="C11547" s="1">
        <v>45012</v>
      </c>
      <c r="D11547" t="s">
        <v>234</v>
      </c>
      <c r="E11547" t="s">
        <v>9</v>
      </c>
      <c r="F11547" t="s">
        <v>8</v>
      </c>
      <c r="G11547" t="s">
        <v>1</v>
      </c>
      <c r="H11547" t="s">
        <v>0</v>
      </c>
      <c r="I11547">
        <f>MONTH(Table6[[#This Row],[Loan Date]])</f>
        <v>3</v>
      </c>
      <c r="J11547" t="str">
        <f>_xlfn.XLOOKUP(Table6[[#This Row],[Numeric Month]],$N$5:$N$11,$O$5:$O$11)</f>
        <v>Mar</v>
      </c>
      <c r="K11547" t="str">
        <f>_xlfn.XLOOKUP(Table6[[#This Row],[Loan Date]],$Q$5:$Q$152,$R$5:$R$152)</f>
        <v>Monday</v>
      </c>
      <c r="L11547" t="str">
        <f>_xlfn.XLOOKUP(Table6[[#This Row],[Loan Date]],$Q$5:$Q$152,$S$5:$S$152)</f>
        <v>Finals Week</v>
      </c>
    </row>
    <row r="11548" spans="1:12" x14ac:dyDescent="0.2">
      <c r="A11548" s="1">
        <v>45005</v>
      </c>
      <c r="B11548" t="s">
        <v>7</v>
      </c>
      <c r="C11548" s="1">
        <v>45005</v>
      </c>
      <c r="D11548" t="s">
        <v>117</v>
      </c>
      <c r="E11548" t="s">
        <v>65</v>
      </c>
      <c r="F11548" t="s">
        <v>65</v>
      </c>
      <c r="G11548" t="s">
        <v>20</v>
      </c>
      <c r="H11548" t="s">
        <v>0</v>
      </c>
      <c r="I11548">
        <f>MONTH(Table6[[#This Row],[Loan Date]])</f>
        <v>3</v>
      </c>
      <c r="J11548" t="str">
        <f>_xlfn.XLOOKUP(Table6[[#This Row],[Numeric Month]],$N$5:$N$11,$O$5:$O$11)</f>
        <v>Mar</v>
      </c>
      <c r="K11548" t="str">
        <f>_xlfn.XLOOKUP(Table6[[#This Row],[Loan Date]],$Q$5:$Q$152,$R$5:$R$152)</f>
        <v>Monday</v>
      </c>
      <c r="L11548" t="str">
        <f>_xlfn.XLOOKUP(Table6[[#This Row],[Loan Date]],$Q$5:$Q$152,$S$5:$S$152)</f>
        <v>Finals Week</v>
      </c>
    </row>
    <row r="11549" spans="1:12" x14ac:dyDescent="0.2">
      <c r="A11549" s="1">
        <v>45005</v>
      </c>
      <c r="B11549" t="s">
        <v>7</v>
      </c>
      <c r="C11549" s="1">
        <v>45005</v>
      </c>
      <c r="D11549" t="s">
        <v>29</v>
      </c>
      <c r="E11549" t="s">
        <v>23</v>
      </c>
      <c r="F11549" t="s">
        <v>23</v>
      </c>
      <c r="G11549" t="s">
        <v>20</v>
      </c>
      <c r="H11549" t="s">
        <v>0</v>
      </c>
      <c r="I11549">
        <f>MONTH(Table6[[#This Row],[Loan Date]])</f>
        <v>3</v>
      </c>
      <c r="J11549" t="str">
        <f>_xlfn.XLOOKUP(Table6[[#This Row],[Numeric Month]],$N$5:$N$11,$O$5:$O$11)</f>
        <v>Mar</v>
      </c>
      <c r="K11549" t="str">
        <f>_xlfn.XLOOKUP(Table6[[#This Row],[Loan Date]],$Q$5:$Q$152,$R$5:$R$152)</f>
        <v>Monday</v>
      </c>
      <c r="L11549" t="str">
        <f>_xlfn.XLOOKUP(Table6[[#This Row],[Loan Date]],$Q$5:$Q$152,$S$5:$S$152)</f>
        <v>Finals Week</v>
      </c>
    </row>
    <row r="11550" spans="1:12" x14ac:dyDescent="0.2">
      <c r="A11550" s="1">
        <v>45005</v>
      </c>
      <c r="B11550" t="s">
        <v>7</v>
      </c>
      <c r="C11550" s="1">
        <v>45012</v>
      </c>
      <c r="D11550" t="s">
        <v>150</v>
      </c>
      <c r="E11550" t="s">
        <v>52</v>
      </c>
      <c r="F11550" t="s">
        <v>51</v>
      </c>
      <c r="G11550" t="s">
        <v>1</v>
      </c>
      <c r="H11550" t="s">
        <v>0</v>
      </c>
      <c r="I11550">
        <f>MONTH(Table6[[#This Row],[Loan Date]])</f>
        <v>3</v>
      </c>
      <c r="J11550" t="str">
        <f>_xlfn.XLOOKUP(Table6[[#This Row],[Numeric Month]],$N$5:$N$11,$O$5:$O$11)</f>
        <v>Mar</v>
      </c>
      <c r="K11550" t="str">
        <f>_xlfn.XLOOKUP(Table6[[#This Row],[Loan Date]],$Q$5:$Q$152,$R$5:$R$152)</f>
        <v>Monday</v>
      </c>
      <c r="L11550" t="str">
        <f>_xlfn.XLOOKUP(Table6[[#This Row],[Loan Date]],$Q$5:$Q$152,$S$5:$S$152)</f>
        <v>Finals Week</v>
      </c>
    </row>
    <row r="11551" spans="1:12" x14ac:dyDescent="0.2">
      <c r="A11551" s="1">
        <v>45005</v>
      </c>
      <c r="B11551" t="s">
        <v>7</v>
      </c>
      <c r="C11551" s="1">
        <v>45005</v>
      </c>
      <c r="D11551" t="s">
        <v>192</v>
      </c>
      <c r="E11551" t="s">
        <v>49</v>
      </c>
      <c r="F11551" t="s">
        <v>49</v>
      </c>
      <c r="G11551" t="s">
        <v>20</v>
      </c>
      <c r="H11551" t="s">
        <v>0</v>
      </c>
      <c r="I11551">
        <f>MONTH(Table6[[#This Row],[Loan Date]])</f>
        <v>3</v>
      </c>
      <c r="J11551" t="str">
        <f>_xlfn.XLOOKUP(Table6[[#This Row],[Numeric Month]],$N$5:$N$11,$O$5:$O$11)</f>
        <v>Mar</v>
      </c>
      <c r="K11551" t="str">
        <f>_xlfn.XLOOKUP(Table6[[#This Row],[Loan Date]],$Q$5:$Q$152,$R$5:$R$152)</f>
        <v>Monday</v>
      </c>
      <c r="L11551" t="str">
        <f>_xlfn.XLOOKUP(Table6[[#This Row],[Loan Date]],$Q$5:$Q$152,$S$5:$S$152)</f>
        <v>Finals Week</v>
      </c>
    </row>
    <row r="11552" spans="1:12" x14ac:dyDescent="0.2">
      <c r="A11552" s="1">
        <v>45005</v>
      </c>
      <c r="B11552" t="s">
        <v>7</v>
      </c>
      <c r="C11552" s="1">
        <v>45016</v>
      </c>
      <c r="D11552" t="s">
        <v>233</v>
      </c>
      <c r="E11552" t="s">
        <v>52</v>
      </c>
      <c r="F11552" t="s">
        <v>51</v>
      </c>
      <c r="G11552" t="s">
        <v>1</v>
      </c>
      <c r="H11552" t="s">
        <v>0</v>
      </c>
      <c r="I11552">
        <f>MONTH(Table6[[#This Row],[Loan Date]])</f>
        <v>3</v>
      </c>
      <c r="J11552" t="str">
        <f>_xlfn.XLOOKUP(Table6[[#This Row],[Numeric Month]],$N$5:$N$11,$O$5:$O$11)</f>
        <v>Mar</v>
      </c>
      <c r="K11552" t="str">
        <f>_xlfn.XLOOKUP(Table6[[#This Row],[Loan Date]],$Q$5:$Q$152,$R$5:$R$152)</f>
        <v>Monday</v>
      </c>
      <c r="L11552" t="str">
        <f>_xlfn.XLOOKUP(Table6[[#This Row],[Loan Date]],$Q$5:$Q$152,$S$5:$S$152)</f>
        <v>Finals Week</v>
      </c>
    </row>
    <row r="11553" spans="1:12" x14ac:dyDescent="0.2">
      <c r="A11553" s="1">
        <v>45005</v>
      </c>
      <c r="B11553" t="s">
        <v>7</v>
      </c>
      <c r="C11553" s="1">
        <v>45008</v>
      </c>
      <c r="D11553" t="s">
        <v>78</v>
      </c>
      <c r="E11553" t="s">
        <v>44</v>
      </c>
      <c r="F11553" t="s">
        <v>44</v>
      </c>
      <c r="G11553" t="s">
        <v>39</v>
      </c>
      <c r="H11553" t="s">
        <v>0</v>
      </c>
      <c r="I11553">
        <f>MONTH(Table6[[#This Row],[Loan Date]])</f>
        <v>3</v>
      </c>
      <c r="J11553" t="str">
        <f>_xlfn.XLOOKUP(Table6[[#This Row],[Numeric Month]],$N$5:$N$11,$O$5:$O$11)</f>
        <v>Mar</v>
      </c>
      <c r="K11553" t="str">
        <f>_xlfn.XLOOKUP(Table6[[#This Row],[Loan Date]],$Q$5:$Q$152,$R$5:$R$152)</f>
        <v>Monday</v>
      </c>
      <c r="L11553" t="str">
        <f>_xlfn.XLOOKUP(Table6[[#This Row],[Loan Date]],$Q$5:$Q$152,$S$5:$S$152)</f>
        <v>Finals Week</v>
      </c>
    </row>
    <row r="11554" spans="1:12" x14ac:dyDescent="0.2">
      <c r="A11554" s="1">
        <v>45005</v>
      </c>
      <c r="B11554" t="s">
        <v>7</v>
      </c>
      <c r="C11554" s="1">
        <v>45005</v>
      </c>
      <c r="D11554" t="s">
        <v>138</v>
      </c>
      <c r="E11554" t="s">
        <v>37</v>
      </c>
      <c r="F11554" t="s">
        <v>37</v>
      </c>
      <c r="G11554" t="s">
        <v>20</v>
      </c>
      <c r="H11554" t="s">
        <v>0</v>
      </c>
      <c r="I11554">
        <f>MONTH(Table6[[#This Row],[Loan Date]])</f>
        <v>3</v>
      </c>
      <c r="J11554" t="str">
        <f>_xlfn.XLOOKUP(Table6[[#This Row],[Numeric Month]],$N$5:$N$11,$O$5:$O$11)</f>
        <v>Mar</v>
      </c>
      <c r="K11554" t="str">
        <f>_xlfn.XLOOKUP(Table6[[#This Row],[Loan Date]],$Q$5:$Q$152,$R$5:$R$152)</f>
        <v>Monday</v>
      </c>
      <c r="L11554" t="str">
        <f>_xlfn.XLOOKUP(Table6[[#This Row],[Loan Date]],$Q$5:$Q$152,$S$5:$S$152)</f>
        <v>Finals Week</v>
      </c>
    </row>
    <row r="11555" spans="1:12" x14ac:dyDescent="0.2">
      <c r="A11555" s="1">
        <v>45005</v>
      </c>
      <c r="B11555" t="s">
        <v>7</v>
      </c>
      <c r="C11555" s="1">
        <v>45012</v>
      </c>
      <c r="D11555" t="s">
        <v>232</v>
      </c>
      <c r="E11555" t="s">
        <v>9</v>
      </c>
      <c r="F11555" t="s">
        <v>8</v>
      </c>
      <c r="G11555" t="s">
        <v>1</v>
      </c>
      <c r="H11555" t="s">
        <v>0</v>
      </c>
      <c r="I11555">
        <f>MONTH(Table6[[#This Row],[Loan Date]])</f>
        <v>3</v>
      </c>
      <c r="J11555" t="str">
        <f>_xlfn.XLOOKUP(Table6[[#This Row],[Numeric Month]],$N$5:$N$11,$O$5:$O$11)</f>
        <v>Mar</v>
      </c>
      <c r="K11555" t="str">
        <f>_xlfn.XLOOKUP(Table6[[#This Row],[Loan Date]],$Q$5:$Q$152,$R$5:$R$152)</f>
        <v>Monday</v>
      </c>
      <c r="L11555" t="str">
        <f>_xlfn.XLOOKUP(Table6[[#This Row],[Loan Date]],$Q$5:$Q$152,$S$5:$S$152)</f>
        <v>Finals Week</v>
      </c>
    </row>
    <row r="11556" spans="1:12" x14ac:dyDescent="0.2">
      <c r="A11556" s="1">
        <v>45005</v>
      </c>
      <c r="B11556" t="s">
        <v>5</v>
      </c>
      <c r="C11556" s="1">
        <v>45012</v>
      </c>
      <c r="D11556" t="s">
        <v>231</v>
      </c>
      <c r="E11556" t="s">
        <v>3</v>
      </c>
      <c r="F11556" t="s">
        <v>2</v>
      </c>
      <c r="G11556" t="s">
        <v>1</v>
      </c>
      <c r="H11556" t="s">
        <v>0</v>
      </c>
      <c r="I11556">
        <f>MONTH(Table6[[#This Row],[Loan Date]])</f>
        <v>3</v>
      </c>
      <c r="J11556" t="str">
        <f>_xlfn.XLOOKUP(Table6[[#This Row],[Numeric Month]],$N$5:$N$11,$O$5:$O$11)</f>
        <v>Mar</v>
      </c>
      <c r="K11556" t="str">
        <f>_xlfn.XLOOKUP(Table6[[#This Row],[Loan Date]],$Q$5:$Q$152,$R$5:$R$152)</f>
        <v>Monday</v>
      </c>
      <c r="L11556" t="str">
        <f>_xlfn.XLOOKUP(Table6[[#This Row],[Loan Date]],$Q$5:$Q$152,$S$5:$S$152)</f>
        <v>Finals Week</v>
      </c>
    </row>
    <row r="11557" spans="1:12" x14ac:dyDescent="0.2">
      <c r="A11557" s="1">
        <v>45005</v>
      </c>
      <c r="B11557" t="s">
        <v>5</v>
      </c>
      <c r="C11557" s="1">
        <v>45012</v>
      </c>
      <c r="D11557" t="s">
        <v>205</v>
      </c>
      <c r="E11557" t="s">
        <v>204</v>
      </c>
      <c r="F11557" t="s">
        <v>2</v>
      </c>
      <c r="G11557" t="s">
        <v>1</v>
      </c>
      <c r="H11557" t="s">
        <v>0</v>
      </c>
      <c r="I11557">
        <f>MONTH(Table6[[#This Row],[Loan Date]])</f>
        <v>3</v>
      </c>
      <c r="J11557" t="str">
        <f>_xlfn.XLOOKUP(Table6[[#This Row],[Numeric Month]],$N$5:$N$11,$O$5:$O$11)</f>
        <v>Mar</v>
      </c>
      <c r="K11557" t="str">
        <f>_xlfn.XLOOKUP(Table6[[#This Row],[Loan Date]],$Q$5:$Q$152,$R$5:$R$152)</f>
        <v>Monday</v>
      </c>
      <c r="L11557" t="str">
        <f>_xlfn.XLOOKUP(Table6[[#This Row],[Loan Date]],$Q$5:$Q$152,$S$5:$S$152)</f>
        <v>Finals Week</v>
      </c>
    </row>
    <row r="11558" spans="1:12" x14ac:dyDescent="0.2">
      <c r="A11558" s="1">
        <v>45005</v>
      </c>
      <c r="B11558" t="s">
        <v>5</v>
      </c>
      <c r="C11558" s="1">
        <v>45012</v>
      </c>
      <c r="D11558" t="s">
        <v>230</v>
      </c>
      <c r="E11558" t="s">
        <v>15</v>
      </c>
      <c r="F11558" t="s">
        <v>14</v>
      </c>
      <c r="G11558" t="s">
        <v>1</v>
      </c>
      <c r="H11558" t="s">
        <v>0</v>
      </c>
      <c r="I11558">
        <f>MONTH(Table6[[#This Row],[Loan Date]])</f>
        <v>3</v>
      </c>
      <c r="J11558" t="str">
        <f>_xlfn.XLOOKUP(Table6[[#This Row],[Numeric Month]],$N$5:$N$11,$O$5:$O$11)</f>
        <v>Mar</v>
      </c>
      <c r="K11558" t="str">
        <f>_xlfn.XLOOKUP(Table6[[#This Row],[Loan Date]],$Q$5:$Q$152,$R$5:$R$152)</f>
        <v>Monday</v>
      </c>
      <c r="L11558" t="str">
        <f>_xlfn.XLOOKUP(Table6[[#This Row],[Loan Date]],$Q$5:$Q$152,$S$5:$S$152)</f>
        <v>Finals Week</v>
      </c>
    </row>
    <row r="11559" spans="1:12" x14ac:dyDescent="0.2">
      <c r="A11559" s="1">
        <v>45005</v>
      </c>
      <c r="B11559" t="s">
        <v>7</v>
      </c>
      <c r="C11559" s="1">
        <v>45005</v>
      </c>
      <c r="D11559" t="s">
        <v>229</v>
      </c>
      <c r="E11559" t="s">
        <v>65</v>
      </c>
      <c r="F11559" t="s">
        <v>65</v>
      </c>
      <c r="G11559" t="s">
        <v>20</v>
      </c>
      <c r="H11559" t="s">
        <v>0</v>
      </c>
      <c r="I11559">
        <f>MONTH(Table6[[#This Row],[Loan Date]])</f>
        <v>3</v>
      </c>
      <c r="J11559" t="str">
        <f>_xlfn.XLOOKUP(Table6[[#This Row],[Numeric Month]],$N$5:$N$11,$O$5:$O$11)</f>
        <v>Mar</v>
      </c>
      <c r="K11559" t="str">
        <f>_xlfn.XLOOKUP(Table6[[#This Row],[Loan Date]],$Q$5:$Q$152,$R$5:$R$152)</f>
        <v>Monday</v>
      </c>
      <c r="L11559" t="str">
        <f>_xlfn.XLOOKUP(Table6[[#This Row],[Loan Date]],$Q$5:$Q$152,$S$5:$S$152)</f>
        <v>Finals Week</v>
      </c>
    </row>
    <row r="11560" spans="1:12" x14ac:dyDescent="0.2">
      <c r="A11560" s="1">
        <v>45005</v>
      </c>
      <c r="B11560" t="s">
        <v>7</v>
      </c>
      <c r="C11560" s="1">
        <v>45008</v>
      </c>
      <c r="D11560" t="s">
        <v>84</v>
      </c>
      <c r="E11560" t="s">
        <v>44</v>
      </c>
      <c r="F11560" t="s">
        <v>44</v>
      </c>
      <c r="G11560" t="s">
        <v>39</v>
      </c>
      <c r="H11560" t="s">
        <v>0</v>
      </c>
      <c r="I11560">
        <f>MONTH(Table6[[#This Row],[Loan Date]])</f>
        <v>3</v>
      </c>
      <c r="J11560" t="str">
        <f>_xlfn.XLOOKUP(Table6[[#This Row],[Numeric Month]],$N$5:$N$11,$O$5:$O$11)</f>
        <v>Mar</v>
      </c>
      <c r="K11560" t="str">
        <f>_xlfn.XLOOKUP(Table6[[#This Row],[Loan Date]],$Q$5:$Q$152,$R$5:$R$152)</f>
        <v>Monday</v>
      </c>
      <c r="L11560" t="str">
        <f>_xlfn.XLOOKUP(Table6[[#This Row],[Loan Date]],$Q$5:$Q$152,$S$5:$S$152)</f>
        <v>Finals Week</v>
      </c>
    </row>
    <row r="11561" spans="1:12" x14ac:dyDescent="0.2">
      <c r="A11561" s="1">
        <v>45005</v>
      </c>
      <c r="B11561" t="s">
        <v>7</v>
      </c>
      <c r="C11561" s="1">
        <v>45012</v>
      </c>
      <c r="D11561" t="s">
        <v>228</v>
      </c>
      <c r="E11561" t="s">
        <v>52</v>
      </c>
      <c r="F11561" t="s">
        <v>51</v>
      </c>
      <c r="G11561" t="s">
        <v>1</v>
      </c>
      <c r="H11561" t="s">
        <v>0</v>
      </c>
      <c r="I11561">
        <f>MONTH(Table6[[#This Row],[Loan Date]])</f>
        <v>3</v>
      </c>
      <c r="J11561" t="str">
        <f>_xlfn.XLOOKUP(Table6[[#This Row],[Numeric Month]],$N$5:$N$11,$O$5:$O$11)</f>
        <v>Mar</v>
      </c>
      <c r="K11561" t="str">
        <f>_xlfn.XLOOKUP(Table6[[#This Row],[Loan Date]],$Q$5:$Q$152,$R$5:$R$152)</f>
        <v>Monday</v>
      </c>
      <c r="L11561" t="str">
        <f>_xlfn.XLOOKUP(Table6[[#This Row],[Loan Date]],$Q$5:$Q$152,$S$5:$S$152)</f>
        <v>Finals Week</v>
      </c>
    </row>
    <row r="11562" spans="1:12" x14ac:dyDescent="0.2">
      <c r="A11562" s="1">
        <v>45005</v>
      </c>
      <c r="B11562" t="s">
        <v>7</v>
      </c>
      <c r="C11562" s="1">
        <v>45005</v>
      </c>
      <c r="D11562" t="s">
        <v>227</v>
      </c>
      <c r="E11562" t="s">
        <v>49</v>
      </c>
      <c r="F11562" t="s">
        <v>49</v>
      </c>
      <c r="G11562" t="s">
        <v>20</v>
      </c>
      <c r="H11562" t="s">
        <v>0</v>
      </c>
      <c r="I11562">
        <f>MONTH(Table6[[#This Row],[Loan Date]])</f>
        <v>3</v>
      </c>
      <c r="J11562" t="str">
        <f>_xlfn.XLOOKUP(Table6[[#This Row],[Numeric Month]],$N$5:$N$11,$O$5:$O$11)</f>
        <v>Mar</v>
      </c>
      <c r="K11562" t="str">
        <f>_xlfn.XLOOKUP(Table6[[#This Row],[Loan Date]],$Q$5:$Q$152,$R$5:$R$152)</f>
        <v>Monday</v>
      </c>
      <c r="L11562" t="str">
        <f>_xlfn.XLOOKUP(Table6[[#This Row],[Loan Date]],$Q$5:$Q$152,$S$5:$S$152)</f>
        <v>Finals Week</v>
      </c>
    </row>
    <row r="11563" spans="1:12" x14ac:dyDescent="0.2">
      <c r="A11563" s="1">
        <v>45005</v>
      </c>
      <c r="B11563" t="s">
        <v>7</v>
      </c>
      <c r="C11563" s="1">
        <v>45005</v>
      </c>
      <c r="D11563" t="s">
        <v>226</v>
      </c>
      <c r="E11563" t="s">
        <v>113</v>
      </c>
      <c r="F11563" t="s">
        <v>113</v>
      </c>
      <c r="G11563" t="s">
        <v>20</v>
      </c>
      <c r="H11563" t="s">
        <v>0</v>
      </c>
      <c r="I11563">
        <f>MONTH(Table6[[#This Row],[Loan Date]])</f>
        <v>3</v>
      </c>
      <c r="J11563" t="str">
        <f>_xlfn.XLOOKUP(Table6[[#This Row],[Numeric Month]],$N$5:$N$11,$O$5:$O$11)</f>
        <v>Mar</v>
      </c>
      <c r="K11563" t="str">
        <f>_xlfn.XLOOKUP(Table6[[#This Row],[Loan Date]],$Q$5:$Q$152,$R$5:$R$152)</f>
        <v>Monday</v>
      </c>
      <c r="L11563" t="str">
        <f>_xlfn.XLOOKUP(Table6[[#This Row],[Loan Date]],$Q$5:$Q$152,$S$5:$S$152)</f>
        <v>Finals Week</v>
      </c>
    </row>
    <row r="11564" spans="1:12" x14ac:dyDescent="0.2">
      <c r="A11564" s="1">
        <v>45005</v>
      </c>
      <c r="B11564" t="s">
        <v>5</v>
      </c>
      <c r="C11564" s="1">
        <v>45005</v>
      </c>
      <c r="D11564" t="s">
        <v>60</v>
      </c>
      <c r="E11564" t="s">
        <v>59</v>
      </c>
      <c r="F11564" t="s">
        <v>58</v>
      </c>
      <c r="G11564" t="s">
        <v>39</v>
      </c>
      <c r="H11564" t="s">
        <v>0</v>
      </c>
      <c r="I11564">
        <f>MONTH(Table6[[#This Row],[Loan Date]])</f>
        <v>3</v>
      </c>
      <c r="J11564" t="str">
        <f>_xlfn.XLOOKUP(Table6[[#This Row],[Numeric Month]],$N$5:$N$11,$O$5:$O$11)</f>
        <v>Mar</v>
      </c>
      <c r="K11564" t="str">
        <f>_xlfn.XLOOKUP(Table6[[#This Row],[Loan Date]],$Q$5:$Q$152,$R$5:$R$152)</f>
        <v>Monday</v>
      </c>
      <c r="L11564" t="str">
        <f>_xlfn.XLOOKUP(Table6[[#This Row],[Loan Date]],$Q$5:$Q$152,$S$5:$S$152)</f>
        <v>Finals Week</v>
      </c>
    </row>
    <row r="11565" spans="1:12" x14ac:dyDescent="0.2">
      <c r="A11565" s="1">
        <v>45005</v>
      </c>
      <c r="B11565" t="s">
        <v>7</v>
      </c>
      <c r="C11565" s="1">
        <v>45005</v>
      </c>
      <c r="D11565" t="s">
        <v>225</v>
      </c>
      <c r="E11565" t="s">
        <v>224</v>
      </c>
      <c r="F11565" t="s">
        <v>223</v>
      </c>
      <c r="G11565" t="s">
        <v>11</v>
      </c>
      <c r="H11565" t="s">
        <v>0</v>
      </c>
      <c r="I11565">
        <f>MONTH(Table6[[#This Row],[Loan Date]])</f>
        <v>3</v>
      </c>
      <c r="J11565" t="str">
        <f>_xlfn.XLOOKUP(Table6[[#This Row],[Numeric Month]],$N$5:$N$11,$O$5:$O$11)</f>
        <v>Mar</v>
      </c>
      <c r="K11565" t="str">
        <f>_xlfn.XLOOKUP(Table6[[#This Row],[Loan Date]],$Q$5:$Q$152,$R$5:$R$152)</f>
        <v>Monday</v>
      </c>
      <c r="L11565" t="str">
        <f>_xlfn.XLOOKUP(Table6[[#This Row],[Loan Date]],$Q$5:$Q$152,$S$5:$S$152)</f>
        <v>Finals Week</v>
      </c>
    </row>
    <row r="11566" spans="1:12" x14ac:dyDescent="0.2">
      <c r="A11566" s="1">
        <v>45005</v>
      </c>
      <c r="B11566" t="s">
        <v>7</v>
      </c>
      <c r="C11566" s="1">
        <v>45005</v>
      </c>
      <c r="D11566" t="s">
        <v>163</v>
      </c>
      <c r="E11566" t="s">
        <v>162</v>
      </c>
      <c r="F11566" t="s">
        <v>162</v>
      </c>
      <c r="G11566" t="s">
        <v>11</v>
      </c>
      <c r="H11566" t="s">
        <v>0</v>
      </c>
      <c r="I11566">
        <f>MONTH(Table6[[#This Row],[Loan Date]])</f>
        <v>3</v>
      </c>
      <c r="J11566" t="str">
        <f>_xlfn.XLOOKUP(Table6[[#This Row],[Numeric Month]],$N$5:$N$11,$O$5:$O$11)</f>
        <v>Mar</v>
      </c>
      <c r="K11566" t="str">
        <f>_xlfn.XLOOKUP(Table6[[#This Row],[Loan Date]],$Q$5:$Q$152,$R$5:$R$152)</f>
        <v>Monday</v>
      </c>
      <c r="L11566" t="str">
        <f>_xlfn.XLOOKUP(Table6[[#This Row],[Loan Date]],$Q$5:$Q$152,$S$5:$S$152)</f>
        <v>Finals Week</v>
      </c>
    </row>
    <row r="11567" spans="1:12" x14ac:dyDescent="0.2">
      <c r="A11567" s="1">
        <v>45005</v>
      </c>
      <c r="B11567" t="s">
        <v>7</v>
      </c>
      <c r="C11567" s="1">
        <v>45005</v>
      </c>
      <c r="D11567" t="s">
        <v>201</v>
      </c>
      <c r="E11567" t="s">
        <v>65</v>
      </c>
      <c r="F11567" t="s">
        <v>65</v>
      </c>
      <c r="G11567" t="s">
        <v>20</v>
      </c>
      <c r="H11567" t="s">
        <v>0</v>
      </c>
      <c r="I11567">
        <f>MONTH(Table6[[#This Row],[Loan Date]])</f>
        <v>3</v>
      </c>
      <c r="J11567" t="str">
        <f>_xlfn.XLOOKUP(Table6[[#This Row],[Numeric Month]],$N$5:$N$11,$O$5:$O$11)</f>
        <v>Mar</v>
      </c>
      <c r="K11567" t="str">
        <f>_xlfn.XLOOKUP(Table6[[#This Row],[Loan Date]],$Q$5:$Q$152,$R$5:$R$152)</f>
        <v>Monday</v>
      </c>
      <c r="L11567" t="str">
        <f>_xlfn.XLOOKUP(Table6[[#This Row],[Loan Date]],$Q$5:$Q$152,$S$5:$S$152)</f>
        <v>Finals Week</v>
      </c>
    </row>
    <row r="11568" spans="1:12" x14ac:dyDescent="0.2">
      <c r="A11568" s="1">
        <v>45005</v>
      </c>
      <c r="B11568" t="s">
        <v>7</v>
      </c>
      <c r="C11568" s="1">
        <v>45005</v>
      </c>
      <c r="D11568" t="s">
        <v>57</v>
      </c>
      <c r="E11568" t="s">
        <v>37</v>
      </c>
      <c r="F11568" t="s">
        <v>37</v>
      </c>
      <c r="G11568" t="s">
        <v>20</v>
      </c>
      <c r="H11568" t="s">
        <v>0</v>
      </c>
      <c r="I11568">
        <f>MONTH(Table6[[#This Row],[Loan Date]])</f>
        <v>3</v>
      </c>
      <c r="J11568" t="str">
        <f>_xlfn.XLOOKUP(Table6[[#This Row],[Numeric Month]],$N$5:$N$11,$O$5:$O$11)</f>
        <v>Mar</v>
      </c>
      <c r="K11568" t="str">
        <f>_xlfn.XLOOKUP(Table6[[#This Row],[Loan Date]],$Q$5:$Q$152,$R$5:$R$152)</f>
        <v>Monday</v>
      </c>
      <c r="L11568" t="str">
        <f>_xlfn.XLOOKUP(Table6[[#This Row],[Loan Date]],$Q$5:$Q$152,$S$5:$S$152)</f>
        <v>Finals Week</v>
      </c>
    </row>
    <row r="11569" spans="1:12" x14ac:dyDescent="0.2">
      <c r="A11569" s="1">
        <v>45005</v>
      </c>
      <c r="B11569" t="s">
        <v>7</v>
      </c>
      <c r="C11569" s="1">
        <v>45005</v>
      </c>
      <c r="D11569" t="s">
        <v>185</v>
      </c>
      <c r="E11569" t="s">
        <v>21</v>
      </c>
      <c r="F11569" t="s">
        <v>21</v>
      </c>
      <c r="G11569" t="s">
        <v>20</v>
      </c>
      <c r="H11569" t="s">
        <v>0</v>
      </c>
      <c r="I11569">
        <f>MONTH(Table6[[#This Row],[Loan Date]])</f>
        <v>3</v>
      </c>
      <c r="J11569" t="str">
        <f>_xlfn.XLOOKUP(Table6[[#This Row],[Numeric Month]],$N$5:$N$11,$O$5:$O$11)</f>
        <v>Mar</v>
      </c>
      <c r="K11569" t="str">
        <f>_xlfn.XLOOKUP(Table6[[#This Row],[Loan Date]],$Q$5:$Q$152,$R$5:$R$152)</f>
        <v>Monday</v>
      </c>
      <c r="L11569" t="str">
        <f>_xlfn.XLOOKUP(Table6[[#This Row],[Loan Date]],$Q$5:$Q$152,$S$5:$S$152)</f>
        <v>Finals Week</v>
      </c>
    </row>
    <row r="11570" spans="1:12" x14ac:dyDescent="0.2">
      <c r="A11570" s="1">
        <v>45005</v>
      </c>
      <c r="B11570" t="s">
        <v>7</v>
      </c>
      <c r="C11570" s="1">
        <v>45005</v>
      </c>
      <c r="D11570" t="s">
        <v>30</v>
      </c>
      <c r="E11570" t="s">
        <v>23</v>
      </c>
      <c r="F11570" t="s">
        <v>23</v>
      </c>
      <c r="G11570" t="s">
        <v>20</v>
      </c>
      <c r="H11570" t="s">
        <v>0</v>
      </c>
      <c r="I11570">
        <f>MONTH(Table6[[#This Row],[Loan Date]])</f>
        <v>3</v>
      </c>
      <c r="J11570" t="str">
        <f>_xlfn.XLOOKUP(Table6[[#This Row],[Numeric Month]],$N$5:$N$11,$O$5:$O$11)</f>
        <v>Mar</v>
      </c>
      <c r="K11570" t="str">
        <f>_xlfn.XLOOKUP(Table6[[#This Row],[Loan Date]],$Q$5:$Q$152,$R$5:$R$152)</f>
        <v>Monday</v>
      </c>
      <c r="L11570" t="str">
        <f>_xlfn.XLOOKUP(Table6[[#This Row],[Loan Date]],$Q$5:$Q$152,$S$5:$S$152)</f>
        <v>Finals Week</v>
      </c>
    </row>
    <row r="11571" spans="1:12" x14ac:dyDescent="0.2">
      <c r="A11571" s="1">
        <v>45005</v>
      </c>
      <c r="B11571" t="s">
        <v>220</v>
      </c>
      <c r="C11571" s="1">
        <v>45005</v>
      </c>
      <c r="D11571" t="s">
        <v>222</v>
      </c>
      <c r="E11571" t="s">
        <v>221</v>
      </c>
      <c r="F11571" t="s">
        <v>221</v>
      </c>
      <c r="G11571" t="s">
        <v>20</v>
      </c>
      <c r="H11571" t="s">
        <v>0</v>
      </c>
      <c r="I11571">
        <f>MONTH(Table6[[#This Row],[Loan Date]])</f>
        <v>3</v>
      </c>
      <c r="J11571" t="str">
        <f>_xlfn.XLOOKUP(Table6[[#This Row],[Numeric Month]],$N$5:$N$11,$O$5:$O$11)</f>
        <v>Mar</v>
      </c>
      <c r="K11571" t="str">
        <f>_xlfn.XLOOKUP(Table6[[#This Row],[Loan Date]],$Q$5:$Q$152,$R$5:$R$152)</f>
        <v>Monday</v>
      </c>
      <c r="L11571" t="str">
        <f>_xlfn.XLOOKUP(Table6[[#This Row],[Loan Date]],$Q$5:$Q$152,$S$5:$S$152)</f>
        <v>Finals Week</v>
      </c>
    </row>
    <row r="11572" spans="1:12" x14ac:dyDescent="0.2">
      <c r="A11572" s="1">
        <v>45005</v>
      </c>
      <c r="B11572" t="s">
        <v>220</v>
      </c>
      <c r="C11572" s="1">
        <v>45005</v>
      </c>
      <c r="D11572" t="s">
        <v>198</v>
      </c>
      <c r="E11572" t="s">
        <v>168</v>
      </c>
      <c r="F11572" t="s">
        <v>168</v>
      </c>
      <c r="G11572" t="s">
        <v>20</v>
      </c>
      <c r="H11572" t="s">
        <v>0</v>
      </c>
      <c r="I11572">
        <f>MONTH(Table6[[#This Row],[Loan Date]])</f>
        <v>3</v>
      </c>
      <c r="J11572" t="str">
        <f>_xlfn.XLOOKUP(Table6[[#This Row],[Numeric Month]],$N$5:$N$11,$O$5:$O$11)</f>
        <v>Mar</v>
      </c>
      <c r="K11572" t="str">
        <f>_xlfn.XLOOKUP(Table6[[#This Row],[Loan Date]],$Q$5:$Q$152,$R$5:$R$152)</f>
        <v>Monday</v>
      </c>
      <c r="L11572" t="str">
        <f>_xlfn.XLOOKUP(Table6[[#This Row],[Loan Date]],$Q$5:$Q$152,$S$5:$S$152)</f>
        <v>Finals Week</v>
      </c>
    </row>
    <row r="11573" spans="1:12" x14ac:dyDescent="0.2">
      <c r="A11573" s="1">
        <v>45005</v>
      </c>
      <c r="B11573" t="s">
        <v>7</v>
      </c>
      <c r="C11573" s="1">
        <v>45008</v>
      </c>
      <c r="D11573" t="s">
        <v>191</v>
      </c>
      <c r="E11573" t="s">
        <v>44</v>
      </c>
      <c r="F11573" t="s">
        <v>44</v>
      </c>
      <c r="G11573" t="s">
        <v>39</v>
      </c>
      <c r="H11573" t="s">
        <v>0</v>
      </c>
      <c r="I11573">
        <f>MONTH(Table6[[#This Row],[Loan Date]])</f>
        <v>3</v>
      </c>
      <c r="J11573" t="str">
        <f>_xlfn.XLOOKUP(Table6[[#This Row],[Numeric Month]],$N$5:$N$11,$O$5:$O$11)</f>
        <v>Mar</v>
      </c>
      <c r="K11573" t="str">
        <f>_xlfn.XLOOKUP(Table6[[#This Row],[Loan Date]],$Q$5:$Q$152,$R$5:$R$152)</f>
        <v>Monday</v>
      </c>
      <c r="L11573" t="str">
        <f>_xlfn.XLOOKUP(Table6[[#This Row],[Loan Date]],$Q$5:$Q$152,$S$5:$S$152)</f>
        <v>Finals Week</v>
      </c>
    </row>
    <row r="11574" spans="1:12" x14ac:dyDescent="0.2">
      <c r="A11574" s="1">
        <v>45006</v>
      </c>
      <c r="B11574" t="s">
        <v>7</v>
      </c>
      <c r="C11574" s="1">
        <v>45013</v>
      </c>
      <c r="D11574" t="s">
        <v>54</v>
      </c>
      <c r="E11574" t="s">
        <v>52</v>
      </c>
      <c r="F11574" t="s">
        <v>51</v>
      </c>
      <c r="G11574" t="s">
        <v>1</v>
      </c>
      <c r="H11574" t="s">
        <v>0</v>
      </c>
      <c r="I11574">
        <f>MONTH(Table6[[#This Row],[Loan Date]])</f>
        <v>3</v>
      </c>
      <c r="J11574" t="str">
        <f>_xlfn.XLOOKUP(Table6[[#This Row],[Numeric Month]],$N$5:$N$11,$O$5:$O$11)</f>
        <v>Mar</v>
      </c>
      <c r="K11574" t="str">
        <f>_xlfn.XLOOKUP(Table6[[#This Row],[Loan Date]],$Q$5:$Q$152,$R$5:$R$152)</f>
        <v>Tuesday</v>
      </c>
      <c r="L11574" t="str">
        <f>_xlfn.XLOOKUP(Table6[[#This Row],[Loan Date]],$Q$5:$Q$152,$S$5:$S$152)</f>
        <v>Finals Week</v>
      </c>
    </row>
    <row r="11575" spans="1:12" x14ac:dyDescent="0.2">
      <c r="A11575" s="1">
        <v>45006</v>
      </c>
      <c r="B11575" t="s">
        <v>7</v>
      </c>
      <c r="C11575" s="1">
        <v>45013</v>
      </c>
      <c r="D11575" t="s">
        <v>219</v>
      </c>
      <c r="E11575" t="s">
        <v>9</v>
      </c>
      <c r="F11575" t="s">
        <v>8</v>
      </c>
      <c r="G11575" t="s">
        <v>1</v>
      </c>
      <c r="H11575" t="s">
        <v>0</v>
      </c>
      <c r="I11575">
        <f>MONTH(Table6[[#This Row],[Loan Date]])</f>
        <v>3</v>
      </c>
      <c r="J11575" t="str">
        <f>_xlfn.XLOOKUP(Table6[[#This Row],[Numeric Month]],$N$5:$N$11,$O$5:$O$11)</f>
        <v>Mar</v>
      </c>
      <c r="K11575" t="str">
        <f>_xlfn.XLOOKUP(Table6[[#This Row],[Loan Date]],$Q$5:$Q$152,$R$5:$R$152)</f>
        <v>Tuesday</v>
      </c>
      <c r="L11575" t="str">
        <f>_xlfn.XLOOKUP(Table6[[#This Row],[Loan Date]],$Q$5:$Q$152,$S$5:$S$152)</f>
        <v>Finals Week</v>
      </c>
    </row>
    <row r="11576" spans="1:12" x14ac:dyDescent="0.2">
      <c r="A11576" s="1">
        <v>45006</v>
      </c>
      <c r="B11576" t="s">
        <v>5</v>
      </c>
      <c r="C11576" s="1">
        <v>45006</v>
      </c>
      <c r="D11576" t="s">
        <v>119</v>
      </c>
      <c r="E11576" t="s">
        <v>21</v>
      </c>
      <c r="F11576" t="s">
        <v>21</v>
      </c>
      <c r="G11576" t="s">
        <v>20</v>
      </c>
      <c r="H11576" t="s">
        <v>0</v>
      </c>
      <c r="I11576">
        <f>MONTH(Table6[[#This Row],[Loan Date]])</f>
        <v>3</v>
      </c>
      <c r="J11576" t="str">
        <f>_xlfn.XLOOKUP(Table6[[#This Row],[Numeric Month]],$N$5:$N$11,$O$5:$O$11)</f>
        <v>Mar</v>
      </c>
      <c r="K11576" t="str">
        <f>_xlfn.XLOOKUP(Table6[[#This Row],[Loan Date]],$Q$5:$Q$152,$R$5:$R$152)</f>
        <v>Tuesday</v>
      </c>
      <c r="L11576" t="str">
        <f>_xlfn.XLOOKUP(Table6[[#This Row],[Loan Date]],$Q$5:$Q$152,$S$5:$S$152)</f>
        <v>Finals Week</v>
      </c>
    </row>
    <row r="11577" spans="1:12" x14ac:dyDescent="0.2">
      <c r="A11577" s="1">
        <v>45006</v>
      </c>
      <c r="B11577" t="s">
        <v>5</v>
      </c>
      <c r="C11577" s="1">
        <v>45006</v>
      </c>
      <c r="D11577" t="s">
        <v>174</v>
      </c>
      <c r="E11577" t="s">
        <v>23</v>
      </c>
      <c r="F11577" t="s">
        <v>23</v>
      </c>
      <c r="G11577" t="s">
        <v>20</v>
      </c>
      <c r="H11577" t="s">
        <v>0</v>
      </c>
      <c r="I11577">
        <f>MONTH(Table6[[#This Row],[Loan Date]])</f>
        <v>3</v>
      </c>
      <c r="J11577" t="str">
        <f>_xlfn.XLOOKUP(Table6[[#This Row],[Numeric Month]],$N$5:$N$11,$O$5:$O$11)</f>
        <v>Mar</v>
      </c>
      <c r="K11577" t="str">
        <f>_xlfn.XLOOKUP(Table6[[#This Row],[Loan Date]],$Q$5:$Q$152,$R$5:$R$152)</f>
        <v>Tuesday</v>
      </c>
      <c r="L11577" t="str">
        <f>_xlfn.XLOOKUP(Table6[[#This Row],[Loan Date]],$Q$5:$Q$152,$S$5:$S$152)</f>
        <v>Finals Week</v>
      </c>
    </row>
    <row r="11578" spans="1:12" x14ac:dyDescent="0.2">
      <c r="A11578" s="1">
        <v>45006</v>
      </c>
      <c r="B11578" t="s">
        <v>5</v>
      </c>
      <c r="C11578" s="1">
        <v>45006</v>
      </c>
      <c r="D11578" t="s">
        <v>55</v>
      </c>
      <c r="E11578" t="s">
        <v>37</v>
      </c>
      <c r="F11578" t="s">
        <v>37</v>
      </c>
      <c r="G11578" t="s">
        <v>20</v>
      </c>
      <c r="H11578" t="s">
        <v>0</v>
      </c>
      <c r="I11578">
        <f>MONTH(Table6[[#This Row],[Loan Date]])</f>
        <v>3</v>
      </c>
      <c r="J11578" t="str">
        <f>_xlfn.XLOOKUP(Table6[[#This Row],[Numeric Month]],$N$5:$N$11,$O$5:$O$11)</f>
        <v>Mar</v>
      </c>
      <c r="K11578" t="str">
        <f>_xlfn.XLOOKUP(Table6[[#This Row],[Loan Date]],$Q$5:$Q$152,$R$5:$R$152)</f>
        <v>Tuesday</v>
      </c>
      <c r="L11578" t="str">
        <f>_xlfn.XLOOKUP(Table6[[#This Row],[Loan Date]],$Q$5:$Q$152,$S$5:$S$152)</f>
        <v>Finals Week</v>
      </c>
    </row>
    <row r="11579" spans="1:12" x14ac:dyDescent="0.2">
      <c r="A11579" s="1">
        <v>45006</v>
      </c>
      <c r="B11579" t="s">
        <v>7</v>
      </c>
      <c r="C11579" s="1">
        <v>45006</v>
      </c>
      <c r="D11579" t="s">
        <v>111</v>
      </c>
      <c r="E11579" t="s">
        <v>21</v>
      </c>
      <c r="F11579" t="s">
        <v>21</v>
      </c>
      <c r="G11579" t="s">
        <v>20</v>
      </c>
      <c r="H11579" t="s">
        <v>0</v>
      </c>
      <c r="I11579">
        <f>MONTH(Table6[[#This Row],[Loan Date]])</f>
        <v>3</v>
      </c>
      <c r="J11579" t="str">
        <f>_xlfn.XLOOKUP(Table6[[#This Row],[Numeric Month]],$N$5:$N$11,$O$5:$O$11)</f>
        <v>Mar</v>
      </c>
      <c r="K11579" t="str">
        <f>_xlfn.XLOOKUP(Table6[[#This Row],[Loan Date]],$Q$5:$Q$152,$R$5:$R$152)</f>
        <v>Tuesday</v>
      </c>
      <c r="L11579" t="str">
        <f>_xlfn.XLOOKUP(Table6[[#This Row],[Loan Date]],$Q$5:$Q$152,$S$5:$S$152)</f>
        <v>Finals Week</v>
      </c>
    </row>
    <row r="11580" spans="1:12" x14ac:dyDescent="0.2">
      <c r="A11580" s="1">
        <v>45006</v>
      </c>
      <c r="B11580" t="s">
        <v>7</v>
      </c>
      <c r="C11580" s="1">
        <v>45006</v>
      </c>
      <c r="D11580" t="s">
        <v>218</v>
      </c>
      <c r="E11580" t="s">
        <v>23</v>
      </c>
      <c r="F11580" t="s">
        <v>23</v>
      </c>
      <c r="G11580" t="s">
        <v>20</v>
      </c>
      <c r="H11580" t="s">
        <v>0</v>
      </c>
      <c r="I11580">
        <f>MONTH(Table6[[#This Row],[Loan Date]])</f>
        <v>3</v>
      </c>
      <c r="J11580" t="str">
        <f>_xlfn.XLOOKUP(Table6[[#This Row],[Numeric Month]],$N$5:$N$11,$O$5:$O$11)</f>
        <v>Mar</v>
      </c>
      <c r="K11580" t="str">
        <f>_xlfn.XLOOKUP(Table6[[#This Row],[Loan Date]],$Q$5:$Q$152,$R$5:$R$152)</f>
        <v>Tuesday</v>
      </c>
      <c r="L11580" t="str">
        <f>_xlfn.XLOOKUP(Table6[[#This Row],[Loan Date]],$Q$5:$Q$152,$S$5:$S$152)</f>
        <v>Finals Week</v>
      </c>
    </row>
    <row r="11581" spans="1:12" x14ac:dyDescent="0.2">
      <c r="A11581" s="1">
        <v>45006</v>
      </c>
      <c r="B11581" t="s">
        <v>5</v>
      </c>
      <c r="C11581" s="1">
        <v>45013</v>
      </c>
      <c r="D11581" t="s">
        <v>217</v>
      </c>
      <c r="E11581" t="s">
        <v>15</v>
      </c>
      <c r="F11581" t="s">
        <v>14</v>
      </c>
      <c r="G11581" t="s">
        <v>1</v>
      </c>
      <c r="H11581" t="s">
        <v>0</v>
      </c>
      <c r="I11581">
        <f>MONTH(Table6[[#This Row],[Loan Date]])</f>
        <v>3</v>
      </c>
      <c r="J11581" t="str">
        <f>_xlfn.XLOOKUP(Table6[[#This Row],[Numeric Month]],$N$5:$N$11,$O$5:$O$11)</f>
        <v>Mar</v>
      </c>
      <c r="K11581" t="str">
        <f>_xlfn.XLOOKUP(Table6[[#This Row],[Loan Date]],$Q$5:$Q$152,$R$5:$R$152)</f>
        <v>Tuesday</v>
      </c>
      <c r="L11581" t="str">
        <f>_xlfn.XLOOKUP(Table6[[#This Row],[Loan Date]],$Q$5:$Q$152,$S$5:$S$152)</f>
        <v>Finals Week</v>
      </c>
    </row>
    <row r="11582" spans="1:12" x14ac:dyDescent="0.2">
      <c r="A11582" s="1">
        <v>45006</v>
      </c>
      <c r="B11582" t="s">
        <v>5</v>
      </c>
      <c r="C11582" s="1">
        <v>45006</v>
      </c>
      <c r="D11582" t="s">
        <v>138</v>
      </c>
      <c r="E11582" t="s">
        <v>37</v>
      </c>
      <c r="F11582" t="s">
        <v>37</v>
      </c>
      <c r="G11582" t="s">
        <v>20</v>
      </c>
      <c r="H11582" t="s">
        <v>0</v>
      </c>
      <c r="I11582">
        <f>MONTH(Table6[[#This Row],[Loan Date]])</f>
        <v>3</v>
      </c>
      <c r="J11582" t="str">
        <f>_xlfn.XLOOKUP(Table6[[#This Row],[Numeric Month]],$N$5:$N$11,$O$5:$O$11)</f>
        <v>Mar</v>
      </c>
      <c r="K11582" t="str">
        <f>_xlfn.XLOOKUP(Table6[[#This Row],[Loan Date]],$Q$5:$Q$152,$R$5:$R$152)</f>
        <v>Tuesday</v>
      </c>
      <c r="L11582" t="str">
        <f>_xlfn.XLOOKUP(Table6[[#This Row],[Loan Date]],$Q$5:$Q$152,$S$5:$S$152)</f>
        <v>Finals Week</v>
      </c>
    </row>
    <row r="11583" spans="1:12" x14ac:dyDescent="0.2">
      <c r="A11583" s="1">
        <v>45006</v>
      </c>
      <c r="B11583" t="s">
        <v>5</v>
      </c>
      <c r="C11583" s="1">
        <v>45013</v>
      </c>
      <c r="D11583" t="s">
        <v>216</v>
      </c>
      <c r="E11583" t="s">
        <v>15</v>
      </c>
      <c r="F11583" t="s">
        <v>14</v>
      </c>
      <c r="G11583" t="s">
        <v>1</v>
      </c>
      <c r="H11583" t="s">
        <v>0</v>
      </c>
      <c r="I11583">
        <f>MONTH(Table6[[#This Row],[Loan Date]])</f>
        <v>3</v>
      </c>
      <c r="J11583" t="str">
        <f>_xlfn.XLOOKUP(Table6[[#This Row],[Numeric Month]],$N$5:$N$11,$O$5:$O$11)</f>
        <v>Mar</v>
      </c>
      <c r="K11583" t="str">
        <f>_xlfn.XLOOKUP(Table6[[#This Row],[Loan Date]],$Q$5:$Q$152,$R$5:$R$152)</f>
        <v>Tuesday</v>
      </c>
      <c r="L11583" t="str">
        <f>_xlfn.XLOOKUP(Table6[[#This Row],[Loan Date]],$Q$5:$Q$152,$S$5:$S$152)</f>
        <v>Finals Week</v>
      </c>
    </row>
    <row r="11584" spans="1:12" x14ac:dyDescent="0.2">
      <c r="A11584" s="1">
        <v>45006</v>
      </c>
      <c r="B11584" t="s">
        <v>7</v>
      </c>
      <c r="C11584" s="1">
        <v>45013</v>
      </c>
      <c r="D11584" t="s">
        <v>215</v>
      </c>
      <c r="E11584" t="s">
        <v>15</v>
      </c>
      <c r="F11584" t="s">
        <v>14</v>
      </c>
      <c r="G11584" t="s">
        <v>1</v>
      </c>
      <c r="H11584" t="s">
        <v>0</v>
      </c>
      <c r="I11584">
        <f>MONTH(Table6[[#This Row],[Loan Date]])</f>
        <v>3</v>
      </c>
      <c r="J11584" t="str">
        <f>_xlfn.XLOOKUP(Table6[[#This Row],[Numeric Month]],$N$5:$N$11,$O$5:$O$11)</f>
        <v>Mar</v>
      </c>
      <c r="K11584" t="str">
        <f>_xlfn.XLOOKUP(Table6[[#This Row],[Loan Date]],$Q$5:$Q$152,$R$5:$R$152)</f>
        <v>Tuesday</v>
      </c>
      <c r="L11584" t="str">
        <f>_xlfn.XLOOKUP(Table6[[#This Row],[Loan Date]],$Q$5:$Q$152,$S$5:$S$152)</f>
        <v>Finals Week</v>
      </c>
    </row>
    <row r="11585" spans="1:12" x14ac:dyDescent="0.2">
      <c r="A11585" s="1">
        <v>45006</v>
      </c>
      <c r="B11585" t="s">
        <v>7</v>
      </c>
      <c r="C11585" s="1">
        <v>45006</v>
      </c>
      <c r="D11585" t="s">
        <v>173</v>
      </c>
      <c r="E11585" t="s">
        <v>21</v>
      </c>
      <c r="F11585" t="s">
        <v>21</v>
      </c>
      <c r="G11585" t="s">
        <v>20</v>
      </c>
      <c r="H11585" t="s">
        <v>0</v>
      </c>
      <c r="I11585">
        <f>MONTH(Table6[[#This Row],[Loan Date]])</f>
        <v>3</v>
      </c>
      <c r="J11585" t="str">
        <f>_xlfn.XLOOKUP(Table6[[#This Row],[Numeric Month]],$N$5:$N$11,$O$5:$O$11)</f>
        <v>Mar</v>
      </c>
      <c r="K11585" t="str">
        <f>_xlfn.XLOOKUP(Table6[[#This Row],[Loan Date]],$Q$5:$Q$152,$R$5:$R$152)</f>
        <v>Tuesday</v>
      </c>
      <c r="L11585" t="str">
        <f>_xlfn.XLOOKUP(Table6[[#This Row],[Loan Date]],$Q$5:$Q$152,$S$5:$S$152)</f>
        <v>Finals Week</v>
      </c>
    </row>
    <row r="11586" spans="1:12" x14ac:dyDescent="0.2">
      <c r="A11586" s="1">
        <v>45006</v>
      </c>
      <c r="B11586" t="s">
        <v>7</v>
      </c>
      <c r="C11586" s="1">
        <v>45006</v>
      </c>
      <c r="D11586" t="s">
        <v>214</v>
      </c>
      <c r="E11586" t="s">
        <v>23</v>
      </c>
      <c r="F11586" t="s">
        <v>23</v>
      </c>
      <c r="G11586" t="s">
        <v>20</v>
      </c>
      <c r="H11586" t="s">
        <v>0</v>
      </c>
      <c r="I11586">
        <f>MONTH(Table6[[#This Row],[Loan Date]])</f>
        <v>3</v>
      </c>
      <c r="J11586" t="str">
        <f>_xlfn.XLOOKUP(Table6[[#This Row],[Numeric Month]],$N$5:$N$11,$O$5:$O$11)</f>
        <v>Mar</v>
      </c>
      <c r="K11586" t="str">
        <f>_xlfn.XLOOKUP(Table6[[#This Row],[Loan Date]],$Q$5:$Q$152,$R$5:$R$152)</f>
        <v>Tuesday</v>
      </c>
      <c r="L11586" t="str">
        <f>_xlfn.XLOOKUP(Table6[[#This Row],[Loan Date]],$Q$5:$Q$152,$S$5:$S$152)</f>
        <v>Finals Week</v>
      </c>
    </row>
    <row r="11587" spans="1:12" x14ac:dyDescent="0.2">
      <c r="A11587" s="1">
        <v>45006</v>
      </c>
      <c r="B11587" t="s">
        <v>7</v>
      </c>
      <c r="C11587" s="1">
        <v>45013</v>
      </c>
      <c r="D11587" t="s">
        <v>213</v>
      </c>
      <c r="E11587" t="s">
        <v>9</v>
      </c>
      <c r="F11587" t="s">
        <v>8</v>
      </c>
      <c r="G11587" t="s">
        <v>1</v>
      </c>
      <c r="H11587" t="s">
        <v>0</v>
      </c>
      <c r="I11587">
        <f>MONTH(Table6[[#This Row],[Loan Date]])</f>
        <v>3</v>
      </c>
      <c r="J11587" t="str">
        <f>_xlfn.XLOOKUP(Table6[[#This Row],[Numeric Month]],$N$5:$N$11,$O$5:$O$11)</f>
        <v>Mar</v>
      </c>
      <c r="K11587" t="str">
        <f>_xlfn.XLOOKUP(Table6[[#This Row],[Loan Date]],$Q$5:$Q$152,$R$5:$R$152)</f>
        <v>Tuesday</v>
      </c>
      <c r="L11587" t="str">
        <f>_xlfn.XLOOKUP(Table6[[#This Row],[Loan Date]],$Q$5:$Q$152,$S$5:$S$152)</f>
        <v>Finals Week</v>
      </c>
    </row>
    <row r="11588" spans="1:12" x14ac:dyDescent="0.2">
      <c r="A11588" s="1">
        <v>45006</v>
      </c>
      <c r="B11588" t="s">
        <v>7</v>
      </c>
      <c r="C11588" s="1">
        <v>45009</v>
      </c>
      <c r="D11588" t="s">
        <v>84</v>
      </c>
      <c r="E11588" t="s">
        <v>44</v>
      </c>
      <c r="F11588" t="s">
        <v>44</v>
      </c>
      <c r="G11588" t="s">
        <v>39</v>
      </c>
      <c r="H11588" t="s">
        <v>0</v>
      </c>
      <c r="I11588">
        <f>MONTH(Table6[[#This Row],[Loan Date]])</f>
        <v>3</v>
      </c>
      <c r="J11588" t="str">
        <f>_xlfn.XLOOKUP(Table6[[#This Row],[Numeric Month]],$N$5:$N$11,$O$5:$O$11)</f>
        <v>Mar</v>
      </c>
      <c r="K11588" t="str">
        <f>_xlfn.XLOOKUP(Table6[[#This Row],[Loan Date]],$Q$5:$Q$152,$R$5:$R$152)</f>
        <v>Tuesday</v>
      </c>
      <c r="L11588" t="str">
        <f>_xlfn.XLOOKUP(Table6[[#This Row],[Loan Date]],$Q$5:$Q$152,$S$5:$S$152)</f>
        <v>Finals Week</v>
      </c>
    </row>
    <row r="11589" spans="1:12" x14ac:dyDescent="0.2">
      <c r="A11589" s="1">
        <v>45006</v>
      </c>
      <c r="B11589" t="s">
        <v>7</v>
      </c>
      <c r="C11589" s="1">
        <v>45016</v>
      </c>
      <c r="D11589" t="s">
        <v>212</v>
      </c>
      <c r="E11589" t="s">
        <v>9</v>
      </c>
      <c r="F11589" t="s">
        <v>8</v>
      </c>
      <c r="G11589" t="s">
        <v>1</v>
      </c>
      <c r="H11589" t="s">
        <v>0</v>
      </c>
      <c r="I11589">
        <f>MONTH(Table6[[#This Row],[Loan Date]])</f>
        <v>3</v>
      </c>
      <c r="J11589" t="str">
        <f>_xlfn.XLOOKUP(Table6[[#This Row],[Numeric Month]],$N$5:$N$11,$O$5:$O$11)</f>
        <v>Mar</v>
      </c>
      <c r="K11589" t="str">
        <f>_xlfn.XLOOKUP(Table6[[#This Row],[Loan Date]],$Q$5:$Q$152,$R$5:$R$152)</f>
        <v>Tuesday</v>
      </c>
      <c r="L11589" t="str">
        <f>_xlfn.XLOOKUP(Table6[[#This Row],[Loan Date]],$Q$5:$Q$152,$S$5:$S$152)</f>
        <v>Finals Week</v>
      </c>
    </row>
    <row r="11590" spans="1:12" x14ac:dyDescent="0.2">
      <c r="A11590" s="1">
        <v>45006</v>
      </c>
      <c r="B11590" t="s">
        <v>7</v>
      </c>
      <c r="C11590" s="1">
        <v>45009</v>
      </c>
      <c r="D11590" t="s">
        <v>211</v>
      </c>
      <c r="E11590" t="s">
        <v>44</v>
      </c>
      <c r="F11590" t="s">
        <v>44</v>
      </c>
      <c r="G11590" t="s">
        <v>39</v>
      </c>
      <c r="H11590" t="s">
        <v>0</v>
      </c>
      <c r="I11590">
        <f>MONTH(Table6[[#This Row],[Loan Date]])</f>
        <v>3</v>
      </c>
      <c r="J11590" t="str">
        <f>_xlfn.XLOOKUP(Table6[[#This Row],[Numeric Month]],$N$5:$N$11,$O$5:$O$11)</f>
        <v>Mar</v>
      </c>
      <c r="K11590" t="str">
        <f>_xlfn.XLOOKUP(Table6[[#This Row],[Loan Date]],$Q$5:$Q$152,$R$5:$R$152)</f>
        <v>Tuesday</v>
      </c>
      <c r="L11590" t="str">
        <f>_xlfn.XLOOKUP(Table6[[#This Row],[Loan Date]],$Q$5:$Q$152,$S$5:$S$152)</f>
        <v>Finals Week</v>
      </c>
    </row>
    <row r="11591" spans="1:12" x14ac:dyDescent="0.2">
      <c r="A11591" s="1">
        <v>45006</v>
      </c>
      <c r="B11591" t="s">
        <v>5</v>
      </c>
      <c r="C11591" s="1">
        <v>45009</v>
      </c>
      <c r="D11591" t="s">
        <v>45</v>
      </c>
      <c r="E11591" t="s">
        <v>44</v>
      </c>
      <c r="F11591" t="s">
        <v>44</v>
      </c>
      <c r="G11591" t="s">
        <v>39</v>
      </c>
      <c r="H11591" t="s">
        <v>0</v>
      </c>
      <c r="I11591">
        <f>MONTH(Table6[[#This Row],[Loan Date]])</f>
        <v>3</v>
      </c>
      <c r="J11591" t="str">
        <f>_xlfn.XLOOKUP(Table6[[#This Row],[Numeric Month]],$N$5:$N$11,$O$5:$O$11)</f>
        <v>Mar</v>
      </c>
      <c r="K11591" t="str">
        <f>_xlfn.XLOOKUP(Table6[[#This Row],[Loan Date]],$Q$5:$Q$152,$R$5:$R$152)</f>
        <v>Tuesday</v>
      </c>
      <c r="L11591" t="str">
        <f>_xlfn.XLOOKUP(Table6[[#This Row],[Loan Date]],$Q$5:$Q$152,$S$5:$S$152)</f>
        <v>Finals Week</v>
      </c>
    </row>
    <row r="11592" spans="1:12" x14ac:dyDescent="0.2">
      <c r="A11592" s="1">
        <v>45006</v>
      </c>
      <c r="B11592" t="s">
        <v>5</v>
      </c>
      <c r="C11592" s="1">
        <v>45009</v>
      </c>
      <c r="D11592" t="s">
        <v>133</v>
      </c>
      <c r="E11592" t="s">
        <v>44</v>
      </c>
      <c r="F11592" t="s">
        <v>44</v>
      </c>
      <c r="G11592" t="s">
        <v>39</v>
      </c>
      <c r="H11592" t="s">
        <v>0</v>
      </c>
      <c r="I11592">
        <f>MONTH(Table6[[#This Row],[Loan Date]])</f>
        <v>3</v>
      </c>
      <c r="J11592" t="str">
        <f>_xlfn.XLOOKUP(Table6[[#This Row],[Numeric Month]],$N$5:$N$11,$O$5:$O$11)</f>
        <v>Mar</v>
      </c>
      <c r="K11592" t="str">
        <f>_xlfn.XLOOKUP(Table6[[#This Row],[Loan Date]],$Q$5:$Q$152,$R$5:$R$152)</f>
        <v>Tuesday</v>
      </c>
      <c r="L11592" t="str">
        <f>_xlfn.XLOOKUP(Table6[[#This Row],[Loan Date]],$Q$5:$Q$152,$S$5:$S$152)</f>
        <v>Finals Week</v>
      </c>
    </row>
    <row r="11593" spans="1:12" x14ac:dyDescent="0.2">
      <c r="A11593" s="1">
        <v>45006</v>
      </c>
      <c r="B11593" t="s">
        <v>5</v>
      </c>
      <c r="C11593" s="1">
        <v>45006</v>
      </c>
      <c r="D11593" t="s">
        <v>156</v>
      </c>
      <c r="E11593" t="s">
        <v>41</v>
      </c>
      <c r="F11593" t="s">
        <v>40</v>
      </c>
      <c r="G11593" t="s">
        <v>39</v>
      </c>
      <c r="H11593" t="s">
        <v>0</v>
      </c>
      <c r="I11593">
        <f>MONTH(Table6[[#This Row],[Loan Date]])</f>
        <v>3</v>
      </c>
      <c r="J11593" t="str">
        <f>_xlfn.XLOOKUP(Table6[[#This Row],[Numeric Month]],$N$5:$N$11,$O$5:$O$11)</f>
        <v>Mar</v>
      </c>
      <c r="K11593" t="str">
        <f>_xlfn.XLOOKUP(Table6[[#This Row],[Loan Date]],$Q$5:$Q$152,$R$5:$R$152)</f>
        <v>Tuesday</v>
      </c>
      <c r="L11593" t="str">
        <f>_xlfn.XLOOKUP(Table6[[#This Row],[Loan Date]],$Q$5:$Q$152,$S$5:$S$152)</f>
        <v>Finals Week</v>
      </c>
    </row>
    <row r="11594" spans="1:12" x14ac:dyDescent="0.2">
      <c r="A11594" s="1">
        <v>45006</v>
      </c>
      <c r="B11594" t="s">
        <v>7</v>
      </c>
      <c r="C11594" s="1">
        <v>45006</v>
      </c>
      <c r="D11594" t="s">
        <v>210</v>
      </c>
      <c r="E11594" t="s">
        <v>148</v>
      </c>
      <c r="F11594" t="s">
        <v>147</v>
      </c>
      <c r="G11594" t="s">
        <v>20</v>
      </c>
      <c r="H11594" t="s">
        <v>0</v>
      </c>
      <c r="I11594">
        <f>MONTH(Table6[[#This Row],[Loan Date]])</f>
        <v>3</v>
      </c>
      <c r="J11594" t="str">
        <f>_xlfn.XLOOKUP(Table6[[#This Row],[Numeric Month]],$N$5:$N$11,$O$5:$O$11)</f>
        <v>Mar</v>
      </c>
      <c r="K11594" t="str">
        <f>_xlfn.XLOOKUP(Table6[[#This Row],[Loan Date]],$Q$5:$Q$152,$R$5:$R$152)</f>
        <v>Tuesday</v>
      </c>
      <c r="L11594" t="str">
        <f>_xlfn.XLOOKUP(Table6[[#This Row],[Loan Date]],$Q$5:$Q$152,$S$5:$S$152)</f>
        <v>Finals Week</v>
      </c>
    </row>
    <row r="11595" spans="1:12" x14ac:dyDescent="0.2">
      <c r="A11595" s="1">
        <v>45006</v>
      </c>
      <c r="B11595" t="s">
        <v>5</v>
      </c>
      <c r="C11595" s="1">
        <v>45013</v>
      </c>
      <c r="D11595" t="s">
        <v>209</v>
      </c>
      <c r="E11595" t="s">
        <v>9</v>
      </c>
      <c r="F11595" t="s">
        <v>8</v>
      </c>
      <c r="G11595" t="s">
        <v>1</v>
      </c>
      <c r="H11595" t="s">
        <v>0</v>
      </c>
      <c r="I11595">
        <f>MONTH(Table6[[#This Row],[Loan Date]])</f>
        <v>3</v>
      </c>
      <c r="J11595" t="str">
        <f>_xlfn.XLOOKUP(Table6[[#This Row],[Numeric Month]],$N$5:$N$11,$O$5:$O$11)</f>
        <v>Mar</v>
      </c>
      <c r="K11595" t="str">
        <f>_xlfn.XLOOKUP(Table6[[#This Row],[Loan Date]],$Q$5:$Q$152,$R$5:$R$152)</f>
        <v>Tuesday</v>
      </c>
      <c r="L11595" t="str">
        <f>_xlfn.XLOOKUP(Table6[[#This Row],[Loan Date]],$Q$5:$Q$152,$S$5:$S$152)</f>
        <v>Finals Week</v>
      </c>
    </row>
    <row r="11596" spans="1:12" x14ac:dyDescent="0.2">
      <c r="A11596" s="1">
        <v>45006</v>
      </c>
      <c r="B11596" t="s">
        <v>5</v>
      </c>
      <c r="C11596" s="1">
        <v>45009</v>
      </c>
      <c r="D11596" t="s">
        <v>78</v>
      </c>
      <c r="E11596" t="s">
        <v>44</v>
      </c>
      <c r="F11596" t="s">
        <v>44</v>
      </c>
      <c r="G11596" t="s">
        <v>39</v>
      </c>
      <c r="H11596" t="s">
        <v>0</v>
      </c>
      <c r="I11596">
        <f>MONTH(Table6[[#This Row],[Loan Date]])</f>
        <v>3</v>
      </c>
      <c r="J11596" t="str">
        <f>_xlfn.XLOOKUP(Table6[[#This Row],[Numeric Month]],$N$5:$N$11,$O$5:$O$11)</f>
        <v>Mar</v>
      </c>
      <c r="K11596" t="str">
        <f>_xlfn.XLOOKUP(Table6[[#This Row],[Loan Date]],$Q$5:$Q$152,$R$5:$R$152)</f>
        <v>Tuesday</v>
      </c>
      <c r="L11596" t="str">
        <f>_xlfn.XLOOKUP(Table6[[#This Row],[Loan Date]],$Q$5:$Q$152,$S$5:$S$152)</f>
        <v>Finals Week</v>
      </c>
    </row>
    <row r="11597" spans="1:12" x14ac:dyDescent="0.2">
      <c r="A11597" s="1">
        <v>45006</v>
      </c>
      <c r="B11597" t="s">
        <v>5</v>
      </c>
      <c r="C11597" s="1">
        <v>45006</v>
      </c>
      <c r="D11597" t="s">
        <v>208</v>
      </c>
      <c r="E11597" t="s">
        <v>41</v>
      </c>
      <c r="F11597" t="s">
        <v>40</v>
      </c>
      <c r="G11597" t="s">
        <v>39</v>
      </c>
      <c r="H11597" t="s">
        <v>0</v>
      </c>
      <c r="I11597">
        <f>MONTH(Table6[[#This Row],[Loan Date]])</f>
        <v>3</v>
      </c>
      <c r="J11597" t="str">
        <f>_xlfn.XLOOKUP(Table6[[#This Row],[Numeric Month]],$N$5:$N$11,$O$5:$O$11)</f>
        <v>Mar</v>
      </c>
      <c r="K11597" t="str">
        <f>_xlfn.XLOOKUP(Table6[[#This Row],[Loan Date]],$Q$5:$Q$152,$R$5:$R$152)</f>
        <v>Tuesday</v>
      </c>
      <c r="L11597" t="str">
        <f>_xlfn.XLOOKUP(Table6[[#This Row],[Loan Date]],$Q$5:$Q$152,$S$5:$S$152)</f>
        <v>Finals Week</v>
      </c>
    </row>
    <row r="11598" spans="1:12" x14ac:dyDescent="0.2">
      <c r="A11598" s="1">
        <v>45006</v>
      </c>
      <c r="B11598" t="s">
        <v>5</v>
      </c>
      <c r="C11598" s="1">
        <v>45016</v>
      </c>
      <c r="D11598" t="s">
        <v>207</v>
      </c>
      <c r="E11598" t="s">
        <v>9</v>
      </c>
      <c r="F11598" t="s">
        <v>8</v>
      </c>
      <c r="G11598" t="s">
        <v>1</v>
      </c>
      <c r="H11598" t="s">
        <v>0</v>
      </c>
      <c r="I11598">
        <f>MONTH(Table6[[#This Row],[Loan Date]])</f>
        <v>3</v>
      </c>
      <c r="J11598" t="str">
        <f>_xlfn.XLOOKUP(Table6[[#This Row],[Numeric Month]],$N$5:$N$11,$O$5:$O$11)</f>
        <v>Mar</v>
      </c>
      <c r="K11598" t="str">
        <f>_xlfn.XLOOKUP(Table6[[#This Row],[Loan Date]],$Q$5:$Q$152,$R$5:$R$152)</f>
        <v>Tuesday</v>
      </c>
      <c r="L11598" t="str">
        <f>_xlfn.XLOOKUP(Table6[[#This Row],[Loan Date]],$Q$5:$Q$152,$S$5:$S$152)</f>
        <v>Finals Week</v>
      </c>
    </row>
    <row r="11599" spans="1:12" x14ac:dyDescent="0.2">
      <c r="A11599" s="1">
        <v>45006</v>
      </c>
      <c r="B11599" t="s">
        <v>5</v>
      </c>
      <c r="C11599" s="1">
        <v>45013</v>
      </c>
      <c r="D11599" t="s">
        <v>206</v>
      </c>
      <c r="E11599" t="s">
        <v>15</v>
      </c>
      <c r="F11599" t="s">
        <v>14</v>
      </c>
      <c r="G11599" t="s">
        <v>1</v>
      </c>
      <c r="H11599" t="s">
        <v>0</v>
      </c>
      <c r="I11599">
        <f>MONTH(Table6[[#This Row],[Loan Date]])</f>
        <v>3</v>
      </c>
      <c r="J11599" t="str">
        <f>_xlfn.XLOOKUP(Table6[[#This Row],[Numeric Month]],$N$5:$N$11,$O$5:$O$11)</f>
        <v>Mar</v>
      </c>
      <c r="K11599" t="str">
        <f>_xlfn.XLOOKUP(Table6[[#This Row],[Loan Date]],$Q$5:$Q$152,$R$5:$R$152)</f>
        <v>Tuesday</v>
      </c>
      <c r="L11599" t="str">
        <f>_xlfn.XLOOKUP(Table6[[#This Row],[Loan Date]],$Q$5:$Q$152,$S$5:$S$152)</f>
        <v>Finals Week</v>
      </c>
    </row>
    <row r="11600" spans="1:12" x14ac:dyDescent="0.2">
      <c r="A11600" s="1">
        <v>45006</v>
      </c>
      <c r="B11600" t="s">
        <v>7</v>
      </c>
      <c r="C11600" s="1">
        <v>45013</v>
      </c>
      <c r="D11600" t="s">
        <v>146</v>
      </c>
      <c r="E11600" t="s">
        <v>52</v>
      </c>
      <c r="F11600" t="s">
        <v>51</v>
      </c>
      <c r="G11600" t="s">
        <v>1</v>
      </c>
      <c r="H11600" t="s">
        <v>0</v>
      </c>
      <c r="I11600">
        <f>MONTH(Table6[[#This Row],[Loan Date]])</f>
        <v>3</v>
      </c>
      <c r="J11600" t="str">
        <f>_xlfn.XLOOKUP(Table6[[#This Row],[Numeric Month]],$N$5:$N$11,$O$5:$O$11)</f>
        <v>Mar</v>
      </c>
      <c r="K11600" t="str">
        <f>_xlfn.XLOOKUP(Table6[[#This Row],[Loan Date]],$Q$5:$Q$152,$R$5:$R$152)</f>
        <v>Tuesday</v>
      </c>
      <c r="L11600" t="str">
        <f>_xlfn.XLOOKUP(Table6[[#This Row],[Loan Date]],$Q$5:$Q$152,$S$5:$S$152)</f>
        <v>Finals Week</v>
      </c>
    </row>
    <row r="11601" spans="1:12" x14ac:dyDescent="0.2">
      <c r="A11601" s="1">
        <v>45006</v>
      </c>
      <c r="B11601" t="s">
        <v>7</v>
      </c>
      <c r="C11601" s="1">
        <v>45009</v>
      </c>
      <c r="D11601" t="s">
        <v>61</v>
      </c>
      <c r="E11601" t="s">
        <v>44</v>
      </c>
      <c r="F11601" t="s">
        <v>44</v>
      </c>
      <c r="G11601" t="s">
        <v>39</v>
      </c>
      <c r="H11601" t="s">
        <v>0</v>
      </c>
      <c r="I11601">
        <f>MONTH(Table6[[#This Row],[Loan Date]])</f>
        <v>3</v>
      </c>
      <c r="J11601" t="str">
        <f>_xlfn.XLOOKUP(Table6[[#This Row],[Numeric Month]],$N$5:$N$11,$O$5:$O$11)</f>
        <v>Mar</v>
      </c>
      <c r="K11601" t="str">
        <f>_xlfn.XLOOKUP(Table6[[#This Row],[Loan Date]],$Q$5:$Q$152,$R$5:$R$152)</f>
        <v>Tuesday</v>
      </c>
      <c r="L11601" t="str">
        <f>_xlfn.XLOOKUP(Table6[[#This Row],[Loan Date]],$Q$5:$Q$152,$S$5:$S$152)</f>
        <v>Finals Week</v>
      </c>
    </row>
    <row r="11602" spans="1:12" x14ac:dyDescent="0.2">
      <c r="A11602" s="1">
        <v>45006</v>
      </c>
      <c r="B11602" t="s">
        <v>7</v>
      </c>
      <c r="C11602" s="1">
        <v>45006</v>
      </c>
      <c r="D11602" t="s">
        <v>38</v>
      </c>
      <c r="E11602" t="s">
        <v>37</v>
      </c>
      <c r="F11602" t="s">
        <v>37</v>
      </c>
      <c r="G11602" t="s">
        <v>20</v>
      </c>
      <c r="H11602" t="s">
        <v>0</v>
      </c>
      <c r="I11602">
        <f>MONTH(Table6[[#This Row],[Loan Date]])</f>
        <v>3</v>
      </c>
      <c r="J11602" t="str">
        <f>_xlfn.XLOOKUP(Table6[[#This Row],[Numeric Month]],$N$5:$N$11,$O$5:$O$11)</f>
        <v>Mar</v>
      </c>
      <c r="K11602" t="str">
        <f>_xlfn.XLOOKUP(Table6[[#This Row],[Loan Date]],$Q$5:$Q$152,$R$5:$R$152)</f>
        <v>Tuesday</v>
      </c>
      <c r="L11602" t="str">
        <f>_xlfn.XLOOKUP(Table6[[#This Row],[Loan Date]],$Q$5:$Q$152,$S$5:$S$152)</f>
        <v>Finals Week</v>
      </c>
    </row>
    <row r="11603" spans="1:12" x14ac:dyDescent="0.2">
      <c r="A11603" s="1">
        <v>45006</v>
      </c>
      <c r="B11603" t="s">
        <v>5</v>
      </c>
      <c r="C11603" s="1">
        <v>45013</v>
      </c>
      <c r="D11603" t="s">
        <v>205</v>
      </c>
      <c r="E11603" t="s">
        <v>204</v>
      </c>
      <c r="F11603" t="s">
        <v>2</v>
      </c>
      <c r="G11603" t="s">
        <v>1</v>
      </c>
      <c r="H11603" t="s">
        <v>0</v>
      </c>
      <c r="I11603">
        <f>MONTH(Table6[[#This Row],[Loan Date]])</f>
        <v>3</v>
      </c>
      <c r="J11603" t="str">
        <f>_xlfn.XLOOKUP(Table6[[#This Row],[Numeric Month]],$N$5:$N$11,$O$5:$O$11)</f>
        <v>Mar</v>
      </c>
      <c r="K11603" t="str">
        <f>_xlfn.XLOOKUP(Table6[[#This Row],[Loan Date]],$Q$5:$Q$152,$R$5:$R$152)</f>
        <v>Tuesday</v>
      </c>
      <c r="L11603" t="str">
        <f>_xlfn.XLOOKUP(Table6[[#This Row],[Loan Date]],$Q$5:$Q$152,$S$5:$S$152)</f>
        <v>Finals Week</v>
      </c>
    </row>
    <row r="11604" spans="1:12" x14ac:dyDescent="0.2">
      <c r="A11604" s="1">
        <v>45006</v>
      </c>
      <c r="B11604" t="s">
        <v>7</v>
      </c>
      <c r="C11604" s="1">
        <v>45013</v>
      </c>
      <c r="D11604" t="s">
        <v>203</v>
      </c>
      <c r="E11604" t="s">
        <v>9</v>
      </c>
      <c r="F11604" t="s">
        <v>8</v>
      </c>
      <c r="G11604" t="s">
        <v>1</v>
      </c>
      <c r="H11604" t="s">
        <v>0</v>
      </c>
      <c r="I11604">
        <f>MONTH(Table6[[#This Row],[Loan Date]])</f>
        <v>3</v>
      </c>
      <c r="J11604" t="str">
        <f>_xlfn.XLOOKUP(Table6[[#This Row],[Numeric Month]],$N$5:$N$11,$O$5:$O$11)</f>
        <v>Mar</v>
      </c>
      <c r="K11604" t="str">
        <f>_xlfn.XLOOKUP(Table6[[#This Row],[Loan Date]],$Q$5:$Q$152,$R$5:$R$152)</f>
        <v>Tuesday</v>
      </c>
      <c r="L11604" t="str">
        <f>_xlfn.XLOOKUP(Table6[[#This Row],[Loan Date]],$Q$5:$Q$152,$S$5:$S$152)</f>
        <v>Finals Week</v>
      </c>
    </row>
    <row r="11605" spans="1:12" x14ac:dyDescent="0.2">
      <c r="A11605" s="1">
        <v>45006</v>
      </c>
      <c r="B11605" t="s">
        <v>7</v>
      </c>
      <c r="C11605" s="1">
        <v>45013</v>
      </c>
      <c r="D11605" t="s">
        <v>202</v>
      </c>
      <c r="E11605" t="s">
        <v>9</v>
      </c>
      <c r="F11605" t="s">
        <v>8</v>
      </c>
      <c r="G11605" t="s">
        <v>1</v>
      </c>
      <c r="H11605" t="s">
        <v>0</v>
      </c>
      <c r="I11605">
        <f>MONTH(Table6[[#This Row],[Loan Date]])</f>
        <v>3</v>
      </c>
      <c r="J11605" t="str">
        <f>_xlfn.XLOOKUP(Table6[[#This Row],[Numeric Month]],$N$5:$N$11,$O$5:$O$11)</f>
        <v>Mar</v>
      </c>
      <c r="K11605" t="str">
        <f>_xlfn.XLOOKUP(Table6[[#This Row],[Loan Date]],$Q$5:$Q$152,$R$5:$R$152)</f>
        <v>Tuesday</v>
      </c>
      <c r="L11605" t="str">
        <f>_xlfn.XLOOKUP(Table6[[#This Row],[Loan Date]],$Q$5:$Q$152,$S$5:$S$152)</f>
        <v>Finals Week</v>
      </c>
    </row>
    <row r="11606" spans="1:12" x14ac:dyDescent="0.2">
      <c r="A11606" s="1">
        <v>45006</v>
      </c>
      <c r="B11606" t="s">
        <v>7</v>
      </c>
      <c r="C11606" s="1">
        <v>45006</v>
      </c>
      <c r="D11606" t="s">
        <v>201</v>
      </c>
      <c r="E11606" t="s">
        <v>65</v>
      </c>
      <c r="F11606" t="s">
        <v>65</v>
      </c>
      <c r="G11606" t="s">
        <v>20</v>
      </c>
      <c r="H11606" t="s">
        <v>0</v>
      </c>
      <c r="I11606">
        <f>MONTH(Table6[[#This Row],[Loan Date]])</f>
        <v>3</v>
      </c>
      <c r="J11606" t="str">
        <f>_xlfn.XLOOKUP(Table6[[#This Row],[Numeric Month]],$N$5:$N$11,$O$5:$O$11)</f>
        <v>Mar</v>
      </c>
      <c r="K11606" t="str">
        <f>_xlfn.XLOOKUP(Table6[[#This Row],[Loan Date]],$Q$5:$Q$152,$R$5:$R$152)</f>
        <v>Tuesday</v>
      </c>
      <c r="L11606" t="str">
        <f>_xlfn.XLOOKUP(Table6[[#This Row],[Loan Date]],$Q$5:$Q$152,$S$5:$S$152)</f>
        <v>Finals Week</v>
      </c>
    </row>
    <row r="11607" spans="1:12" x14ac:dyDescent="0.2">
      <c r="A11607" s="1">
        <v>45006</v>
      </c>
      <c r="B11607" t="s">
        <v>7</v>
      </c>
      <c r="C11607" s="1">
        <v>45006</v>
      </c>
      <c r="D11607" t="s">
        <v>200</v>
      </c>
      <c r="E11607" t="s">
        <v>23</v>
      </c>
      <c r="F11607" t="s">
        <v>23</v>
      </c>
      <c r="G11607" t="s">
        <v>20</v>
      </c>
      <c r="H11607" t="s">
        <v>0</v>
      </c>
      <c r="I11607">
        <f>MONTH(Table6[[#This Row],[Loan Date]])</f>
        <v>3</v>
      </c>
      <c r="J11607" t="str">
        <f>_xlfn.XLOOKUP(Table6[[#This Row],[Numeric Month]],$N$5:$N$11,$O$5:$O$11)</f>
        <v>Mar</v>
      </c>
      <c r="K11607" t="str">
        <f>_xlfn.XLOOKUP(Table6[[#This Row],[Loan Date]],$Q$5:$Q$152,$R$5:$R$152)</f>
        <v>Tuesday</v>
      </c>
      <c r="L11607" t="str">
        <f>_xlfn.XLOOKUP(Table6[[#This Row],[Loan Date]],$Q$5:$Q$152,$S$5:$S$152)</f>
        <v>Finals Week</v>
      </c>
    </row>
    <row r="11608" spans="1:12" x14ac:dyDescent="0.2">
      <c r="A11608" s="1">
        <v>45006</v>
      </c>
      <c r="B11608" t="s">
        <v>7</v>
      </c>
      <c r="C11608" s="1">
        <v>45006</v>
      </c>
      <c r="D11608" t="s">
        <v>189</v>
      </c>
      <c r="E11608" t="s">
        <v>21</v>
      </c>
      <c r="F11608" t="s">
        <v>21</v>
      </c>
      <c r="G11608" t="s">
        <v>20</v>
      </c>
      <c r="H11608" t="s">
        <v>0</v>
      </c>
      <c r="I11608">
        <f>MONTH(Table6[[#This Row],[Loan Date]])</f>
        <v>3</v>
      </c>
      <c r="J11608" t="str">
        <f>_xlfn.XLOOKUP(Table6[[#This Row],[Numeric Month]],$N$5:$N$11,$O$5:$O$11)</f>
        <v>Mar</v>
      </c>
      <c r="K11608" t="str">
        <f>_xlfn.XLOOKUP(Table6[[#This Row],[Loan Date]],$Q$5:$Q$152,$R$5:$R$152)</f>
        <v>Tuesday</v>
      </c>
      <c r="L11608" t="str">
        <f>_xlfn.XLOOKUP(Table6[[#This Row],[Loan Date]],$Q$5:$Q$152,$S$5:$S$152)</f>
        <v>Finals Week</v>
      </c>
    </row>
    <row r="11609" spans="1:12" x14ac:dyDescent="0.2">
      <c r="A11609" s="1">
        <v>45006</v>
      </c>
      <c r="B11609" t="s">
        <v>7</v>
      </c>
      <c r="C11609" s="1">
        <v>45013</v>
      </c>
      <c r="D11609" t="s">
        <v>199</v>
      </c>
      <c r="E11609" t="s">
        <v>9</v>
      </c>
      <c r="F11609" t="s">
        <v>8</v>
      </c>
      <c r="G11609" t="s">
        <v>1</v>
      </c>
      <c r="H11609" t="s">
        <v>0</v>
      </c>
      <c r="I11609">
        <f>MONTH(Table6[[#This Row],[Loan Date]])</f>
        <v>3</v>
      </c>
      <c r="J11609" t="str">
        <f>_xlfn.XLOOKUP(Table6[[#This Row],[Numeric Month]],$N$5:$N$11,$O$5:$O$11)</f>
        <v>Mar</v>
      </c>
      <c r="K11609" t="str">
        <f>_xlfn.XLOOKUP(Table6[[#This Row],[Loan Date]],$Q$5:$Q$152,$R$5:$R$152)</f>
        <v>Tuesday</v>
      </c>
      <c r="L11609" t="str">
        <f>_xlfn.XLOOKUP(Table6[[#This Row],[Loan Date]],$Q$5:$Q$152,$S$5:$S$152)</f>
        <v>Finals Week</v>
      </c>
    </row>
    <row r="11610" spans="1:12" x14ac:dyDescent="0.2">
      <c r="A11610" s="1">
        <v>45006</v>
      </c>
      <c r="B11610" t="s">
        <v>5</v>
      </c>
      <c r="C11610" s="1">
        <v>45006</v>
      </c>
      <c r="D11610" t="s">
        <v>198</v>
      </c>
      <c r="E11610" t="s">
        <v>168</v>
      </c>
      <c r="F11610" t="s">
        <v>168</v>
      </c>
      <c r="G11610" t="s">
        <v>20</v>
      </c>
      <c r="H11610" t="s">
        <v>0</v>
      </c>
      <c r="I11610">
        <f>MONTH(Table6[[#This Row],[Loan Date]])</f>
        <v>3</v>
      </c>
      <c r="J11610" t="str">
        <f>_xlfn.XLOOKUP(Table6[[#This Row],[Numeric Month]],$N$5:$N$11,$O$5:$O$11)</f>
        <v>Mar</v>
      </c>
      <c r="K11610" t="str">
        <f>_xlfn.XLOOKUP(Table6[[#This Row],[Loan Date]],$Q$5:$Q$152,$R$5:$R$152)</f>
        <v>Tuesday</v>
      </c>
      <c r="L11610" t="str">
        <f>_xlfn.XLOOKUP(Table6[[#This Row],[Loan Date]],$Q$5:$Q$152,$S$5:$S$152)</f>
        <v>Finals Week</v>
      </c>
    </row>
    <row r="11611" spans="1:12" x14ac:dyDescent="0.2">
      <c r="A11611" s="1">
        <v>45006</v>
      </c>
      <c r="B11611" t="s">
        <v>107</v>
      </c>
      <c r="C11611" s="1">
        <v>45006</v>
      </c>
      <c r="D11611" t="s">
        <v>197</v>
      </c>
      <c r="E11611" t="s">
        <v>41</v>
      </c>
      <c r="F11611" t="s">
        <v>40</v>
      </c>
      <c r="G11611" t="s">
        <v>39</v>
      </c>
      <c r="H11611" t="s">
        <v>0</v>
      </c>
      <c r="I11611">
        <f>MONTH(Table6[[#This Row],[Loan Date]])</f>
        <v>3</v>
      </c>
      <c r="J11611" t="str">
        <f>_xlfn.XLOOKUP(Table6[[#This Row],[Numeric Month]],$N$5:$N$11,$O$5:$O$11)</f>
        <v>Mar</v>
      </c>
      <c r="K11611" t="str">
        <f>_xlfn.XLOOKUP(Table6[[#This Row],[Loan Date]],$Q$5:$Q$152,$R$5:$R$152)</f>
        <v>Tuesday</v>
      </c>
      <c r="L11611" t="str">
        <f>_xlfn.XLOOKUP(Table6[[#This Row],[Loan Date]],$Q$5:$Q$152,$S$5:$S$152)</f>
        <v>Finals Week</v>
      </c>
    </row>
    <row r="11612" spans="1:12" x14ac:dyDescent="0.2">
      <c r="A11612" s="1">
        <v>45006</v>
      </c>
      <c r="B11612" t="s">
        <v>5</v>
      </c>
      <c r="C11612" s="1">
        <v>45019</v>
      </c>
      <c r="D11612" t="s">
        <v>196</v>
      </c>
      <c r="E11612" t="s">
        <v>3</v>
      </c>
      <c r="F11612" t="s">
        <v>2</v>
      </c>
      <c r="G11612" t="s">
        <v>1</v>
      </c>
      <c r="H11612" t="s">
        <v>0</v>
      </c>
      <c r="I11612">
        <f>MONTH(Table6[[#This Row],[Loan Date]])</f>
        <v>3</v>
      </c>
      <c r="J11612" t="str">
        <f>_xlfn.XLOOKUP(Table6[[#This Row],[Numeric Month]],$N$5:$N$11,$O$5:$O$11)</f>
        <v>Mar</v>
      </c>
      <c r="K11612" t="str">
        <f>_xlfn.XLOOKUP(Table6[[#This Row],[Loan Date]],$Q$5:$Q$152,$R$5:$R$152)</f>
        <v>Tuesday</v>
      </c>
      <c r="L11612" t="str">
        <f>_xlfn.XLOOKUP(Table6[[#This Row],[Loan Date]],$Q$5:$Q$152,$S$5:$S$152)</f>
        <v>Finals Week</v>
      </c>
    </row>
    <row r="11613" spans="1:12" x14ac:dyDescent="0.2">
      <c r="A11613" s="1">
        <v>45006</v>
      </c>
      <c r="B11613" t="s">
        <v>7</v>
      </c>
      <c r="C11613" s="1">
        <v>45013</v>
      </c>
      <c r="D11613" t="s">
        <v>195</v>
      </c>
      <c r="E11613" t="s">
        <v>9</v>
      </c>
      <c r="F11613" t="s">
        <v>8</v>
      </c>
      <c r="G11613" t="s">
        <v>1</v>
      </c>
      <c r="H11613" t="s">
        <v>0</v>
      </c>
      <c r="I11613">
        <f>MONTH(Table6[[#This Row],[Loan Date]])</f>
        <v>3</v>
      </c>
      <c r="J11613" t="str">
        <f>_xlfn.XLOOKUP(Table6[[#This Row],[Numeric Month]],$N$5:$N$11,$O$5:$O$11)</f>
        <v>Mar</v>
      </c>
      <c r="K11613" t="str">
        <f>_xlfn.XLOOKUP(Table6[[#This Row],[Loan Date]],$Q$5:$Q$152,$R$5:$R$152)</f>
        <v>Tuesday</v>
      </c>
      <c r="L11613" t="str">
        <f>_xlfn.XLOOKUP(Table6[[#This Row],[Loan Date]],$Q$5:$Q$152,$S$5:$S$152)</f>
        <v>Finals Week</v>
      </c>
    </row>
    <row r="11614" spans="1:12" x14ac:dyDescent="0.2">
      <c r="A11614" s="1">
        <v>45006</v>
      </c>
      <c r="B11614" t="s">
        <v>7</v>
      </c>
      <c r="C11614" s="1">
        <v>45006</v>
      </c>
      <c r="D11614" t="s">
        <v>194</v>
      </c>
      <c r="E11614" t="s">
        <v>12</v>
      </c>
      <c r="F11614" t="s">
        <v>12</v>
      </c>
      <c r="G11614" t="s">
        <v>11</v>
      </c>
      <c r="H11614" t="s">
        <v>0</v>
      </c>
      <c r="I11614">
        <f>MONTH(Table6[[#This Row],[Loan Date]])</f>
        <v>3</v>
      </c>
      <c r="J11614" t="str">
        <f>_xlfn.XLOOKUP(Table6[[#This Row],[Numeric Month]],$N$5:$N$11,$O$5:$O$11)</f>
        <v>Mar</v>
      </c>
      <c r="K11614" t="str">
        <f>_xlfn.XLOOKUP(Table6[[#This Row],[Loan Date]],$Q$5:$Q$152,$R$5:$R$152)</f>
        <v>Tuesday</v>
      </c>
      <c r="L11614" t="str">
        <f>_xlfn.XLOOKUP(Table6[[#This Row],[Loan Date]],$Q$5:$Q$152,$S$5:$S$152)</f>
        <v>Finals Week</v>
      </c>
    </row>
    <row r="11615" spans="1:12" x14ac:dyDescent="0.2">
      <c r="A11615" s="1">
        <v>45006</v>
      </c>
      <c r="B11615" t="s">
        <v>7</v>
      </c>
      <c r="C11615" s="1">
        <v>45006</v>
      </c>
      <c r="D11615" t="s">
        <v>193</v>
      </c>
      <c r="E11615" t="s">
        <v>122</v>
      </c>
      <c r="F11615" t="s">
        <v>122</v>
      </c>
      <c r="G11615" t="s">
        <v>11</v>
      </c>
      <c r="H11615" t="s">
        <v>0</v>
      </c>
      <c r="I11615">
        <f>MONTH(Table6[[#This Row],[Loan Date]])</f>
        <v>3</v>
      </c>
      <c r="J11615" t="str">
        <f>_xlfn.XLOOKUP(Table6[[#This Row],[Numeric Month]],$N$5:$N$11,$O$5:$O$11)</f>
        <v>Mar</v>
      </c>
      <c r="K11615" t="str">
        <f>_xlfn.XLOOKUP(Table6[[#This Row],[Loan Date]],$Q$5:$Q$152,$R$5:$R$152)</f>
        <v>Tuesday</v>
      </c>
      <c r="L11615" t="str">
        <f>_xlfn.XLOOKUP(Table6[[#This Row],[Loan Date]],$Q$5:$Q$152,$S$5:$S$152)</f>
        <v>Finals Week</v>
      </c>
    </row>
    <row r="11616" spans="1:12" x14ac:dyDescent="0.2">
      <c r="A11616" s="1">
        <v>45006</v>
      </c>
      <c r="B11616" t="s">
        <v>7</v>
      </c>
      <c r="C11616" s="1">
        <v>45006</v>
      </c>
      <c r="D11616" t="s">
        <v>124</v>
      </c>
      <c r="E11616" t="s">
        <v>12</v>
      </c>
      <c r="F11616" t="s">
        <v>12</v>
      </c>
      <c r="G11616" t="s">
        <v>11</v>
      </c>
      <c r="H11616" t="s">
        <v>0</v>
      </c>
      <c r="I11616">
        <f>MONTH(Table6[[#This Row],[Loan Date]])</f>
        <v>3</v>
      </c>
      <c r="J11616" t="str">
        <f>_xlfn.XLOOKUP(Table6[[#This Row],[Numeric Month]],$N$5:$N$11,$O$5:$O$11)</f>
        <v>Mar</v>
      </c>
      <c r="K11616" t="str">
        <f>_xlfn.XLOOKUP(Table6[[#This Row],[Loan Date]],$Q$5:$Q$152,$R$5:$R$152)</f>
        <v>Tuesday</v>
      </c>
      <c r="L11616" t="str">
        <f>_xlfn.XLOOKUP(Table6[[#This Row],[Loan Date]],$Q$5:$Q$152,$S$5:$S$152)</f>
        <v>Finals Week</v>
      </c>
    </row>
    <row r="11617" spans="1:12" x14ac:dyDescent="0.2">
      <c r="A11617" s="1">
        <v>45006</v>
      </c>
      <c r="B11617" t="s">
        <v>7</v>
      </c>
      <c r="C11617" s="1">
        <v>45006</v>
      </c>
      <c r="D11617" t="s">
        <v>152</v>
      </c>
      <c r="E11617" t="s">
        <v>37</v>
      </c>
      <c r="F11617" t="s">
        <v>37</v>
      </c>
      <c r="G11617" t="s">
        <v>20</v>
      </c>
      <c r="H11617" t="s">
        <v>0</v>
      </c>
      <c r="I11617">
        <f>MONTH(Table6[[#This Row],[Loan Date]])</f>
        <v>3</v>
      </c>
      <c r="J11617" t="str">
        <f>_xlfn.XLOOKUP(Table6[[#This Row],[Numeric Month]],$N$5:$N$11,$O$5:$O$11)</f>
        <v>Mar</v>
      </c>
      <c r="K11617" t="str">
        <f>_xlfn.XLOOKUP(Table6[[#This Row],[Loan Date]],$Q$5:$Q$152,$R$5:$R$152)</f>
        <v>Tuesday</v>
      </c>
      <c r="L11617" t="str">
        <f>_xlfn.XLOOKUP(Table6[[#This Row],[Loan Date]],$Q$5:$Q$152,$S$5:$S$152)</f>
        <v>Finals Week</v>
      </c>
    </row>
    <row r="11618" spans="1:12" x14ac:dyDescent="0.2">
      <c r="A11618" s="1">
        <v>45006</v>
      </c>
      <c r="B11618" t="s">
        <v>5</v>
      </c>
      <c r="C11618" s="1">
        <v>45006</v>
      </c>
      <c r="D11618" t="s">
        <v>57</v>
      </c>
      <c r="E11618" t="s">
        <v>37</v>
      </c>
      <c r="F11618" t="s">
        <v>37</v>
      </c>
      <c r="G11618" t="s">
        <v>20</v>
      </c>
      <c r="H11618" t="s">
        <v>0</v>
      </c>
      <c r="I11618">
        <f>MONTH(Table6[[#This Row],[Loan Date]])</f>
        <v>3</v>
      </c>
      <c r="J11618" t="str">
        <f>_xlfn.XLOOKUP(Table6[[#This Row],[Numeric Month]],$N$5:$N$11,$O$5:$O$11)</f>
        <v>Mar</v>
      </c>
      <c r="K11618" t="str">
        <f>_xlfn.XLOOKUP(Table6[[#This Row],[Loan Date]],$Q$5:$Q$152,$R$5:$R$152)</f>
        <v>Tuesday</v>
      </c>
      <c r="L11618" t="str">
        <f>_xlfn.XLOOKUP(Table6[[#This Row],[Loan Date]],$Q$5:$Q$152,$S$5:$S$152)</f>
        <v>Finals Week</v>
      </c>
    </row>
    <row r="11619" spans="1:12" x14ac:dyDescent="0.2">
      <c r="A11619" s="1">
        <v>45006</v>
      </c>
      <c r="B11619" t="s">
        <v>7</v>
      </c>
      <c r="C11619" s="1">
        <v>45006</v>
      </c>
      <c r="D11619" t="s">
        <v>115</v>
      </c>
      <c r="E11619" t="s">
        <v>23</v>
      </c>
      <c r="F11619" t="s">
        <v>23</v>
      </c>
      <c r="G11619" t="s">
        <v>20</v>
      </c>
      <c r="H11619" t="s">
        <v>0</v>
      </c>
      <c r="I11619">
        <f>MONTH(Table6[[#This Row],[Loan Date]])</f>
        <v>3</v>
      </c>
      <c r="J11619" t="str">
        <f>_xlfn.XLOOKUP(Table6[[#This Row],[Numeric Month]],$N$5:$N$11,$O$5:$O$11)</f>
        <v>Mar</v>
      </c>
      <c r="K11619" t="str">
        <f>_xlfn.XLOOKUP(Table6[[#This Row],[Loan Date]],$Q$5:$Q$152,$R$5:$R$152)</f>
        <v>Tuesday</v>
      </c>
      <c r="L11619" t="str">
        <f>_xlfn.XLOOKUP(Table6[[#This Row],[Loan Date]],$Q$5:$Q$152,$S$5:$S$152)</f>
        <v>Finals Week</v>
      </c>
    </row>
    <row r="11620" spans="1:12" x14ac:dyDescent="0.2">
      <c r="A11620" s="1">
        <v>45006</v>
      </c>
      <c r="B11620" t="s">
        <v>7</v>
      </c>
      <c r="C11620" s="1">
        <v>45006</v>
      </c>
      <c r="D11620" t="s">
        <v>136</v>
      </c>
      <c r="E11620" t="s">
        <v>23</v>
      </c>
      <c r="F11620" t="s">
        <v>23</v>
      </c>
      <c r="G11620" t="s">
        <v>20</v>
      </c>
      <c r="H11620" t="s">
        <v>0</v>
      </c>
      <c r="I11620">
        <f>MONTH(Table6[[#This Row],[Loan Date]])</f>
        <v>3</v>
      </c>
      <c r="J11620" t="str">
        <f>_xlfn.XLOOKUP(Table6[[#This Row],[Numeric Month]],$N$5:$N$11,$O$5:$O$11)</f>
        <v>Mar</v>
      </c>
      <c r="K11620" t="str">
        <f>_xlfn.XLOOKUP(Table6[[#This Row],[Loan Date]],$Q$5:$Q$152,$R$5:$R$152)</f>
        <v>Tuesday</v>
      </c>
      <c r="L11620" t="str">
        <f>_xlfn.XLOOKUP(Table6[[#This Row],[Loan Date]],$Q$5:$Q$152,$S$5:$S$152)</f>
        <v>Finals Week</v>
      </c>
    </row>
    <row r="11621" spans="1:12" x14ac:dyDescent="0.2">
      <c r="A11621" s="1">
        <v>45006</v>
      </c>
      <c r="B11621" t="s">
        <v>7</v>
      </c>
      <c r="C11621" s="1">
        <v>45006</v>
      </c>
      <c r="D11621" t="s">
        <v>192</v>
      </c>
      <c r="E11621" t="s">
        <v>49</v>
      </c>
      <c r="F11621" t="s">
        <v>49</v>
      </c>
      <c r="G11621" t="s">
        <v>20</v>
      </c>
      <c r="H11621" t="s">
        <v>0</v>
      </c>
      <c r="I11621">
        <f>MONTH(Table6[[#This Row],[Loan Date]])</f>
        <v>3</v>
      </c>
      <c r="J11621" t="str">
        <f>_xlfn.XLOOKUP(Table6[[#This Row],[Numeric Month]],$N$5:$N$11,$O$5:$O$11)</f>
        <v>Mar</v>
      </c>
      <c r="K11621" t="str">
        <f>_xlfn.XLOOKUP(Table6[[#This Row],[Loan Date]],$Q$5:$Q$152,$R$5:$R$152)</f>
        <v>Tuesday</v>
      </c>
      <c r="L11621" t="str">
        <f>_xlfn.XLOOKUP(Table6[[#This Row],[Loan Date]],$Q$5:$Q$152,$S$5:$S$152)</f>
        <v>Finals Week</v>
      </c>
    </row>
    <row r="11622" spans="1:12" x14ac:dyDescent="0.2">
      <c r="A11622" s="1">
        <v>45006</v>
      </c>
      <c r="B11622" t="s">
        <v>7</v>
      </c>
      <c r="C11622" s="1">
        <v>45006</v>
      </c>
      <c r="D11622" t="s">
        <v>42</v>
      </c>
      <c r="E11622" t="s">
        <v>41</v>
      </c>
      <c r="F11622" t="s">
        <v>40</v>
      </c>
      <c r="G11622" t="s">
        <v>39</v>
      </c>
      <c r="H11622" t="s">
        <v>0</v>
      </c>
      <c r="I11622">
        <f>MONTH(Table6[[#This Row],[Loan Date]])</f>
        <v>3</v>
      </c>
      <c r="J11622" t="str">
        <f>_xlfn.XLOOKUP(Table6[[#This Row],[Numeric Month]],$N$5:$N$11,$O$5:$O$11)</f>
        <v>Mar</v>
      </c>
      <c r="K11622" t="str">
        <f>_xlfn.XLOOKUP(Table6[[#This Row],[Loan Date]],$Q$5:$Q$152,$R$5:$R$152)</f>
        <v>Tuesday</v>
      </c>
      <c r="L11622" t="str">
        <f>_xlfn.XLOOKUP(Table6[[#This Row],[Loan Date]],$Q$5:$Q$152,$S$5:$S$152)</f>
        <v>Finals Week</v>
      </c>
    </row>
    <row r="11623" spans="1:12" x14ac:dyDescent="0.2">
      <c r="A11623" s="1">
        <v>45006</v>
      </c>
      <c r="B11623" t="s">
        <v>7</v>
      </c>
      <c r="C11623" s="1">
        <v>45009</v>
      </c>
      <c r="D11623" t="s">
        <v>191</v>
      </c>
      <c r="E11623" t="s">
        <v>44</v>
      </c>
      <c r="F11623" t="s">
        <v>44</v>
      </c>
      <c r="G11623" t="s">
        <v>39</v>
      </c>
      <c r="H11623" t="s">
        <v>0</v>
      </c>
      <c r="I11623">
        <f>MONTH(Table6[[#This Row],[Loan Date]])</f>
        <v>3</v>
      </c>
      <c r="J11623" t="str">
        <f>_xlfn.XLOOKUP(Table6[[#This Row],[Numeric Month]],$N$5:$N$11,$O$5:$O$11)</f>
        <v>Mar</v>
      </c>
      <c r="K11623" t="str">
        <f>_xlfn.XLOOKUP(Table6[[#This Row],[Loan Date]],$Q$5:$Q$152,$R$5:$R$152)</f>
        <v>Tuesday</v>
      </c>
      <c r="L11623" t="str">
        <f>_xlfn.XLOOKUP(Table6[[#This Row],[Loan Date]],$Q$5:$Q$152,$S$5:$S$152)</f>
        <v>Finals Week</v>
      </c>
    </row>
    <row r="11624" spans="1:12" x14ac:dyDescent="0.2">
      <c r="A11624" s="1">
        <v>45006</v>
      </c>
      <c r="B11624" t="s">
        <v>7</v>
      </c>
      <c r="C11624" s="1">
        <v>45013</v>
      </c>
      <c r="D11624" t="s">
        <v>190</v>
      </c>
      <c r="E11624" t="s">
        <v>9</v>
      </c>
      <c r="F11624" t="s">
        <v>8</v>
      </c>
      <c r="G11624" t="s">
        <v>1</v>
      </c>
      <c r="H11624" t="s">
        <v>0</v>
      </c>
      <c r="I11624">
        <f>MONTH(Table6[[#This Row],[Loan Date]])</f>
        <v>3</v>
      </c>
      <c r="J11624" t="str">
        <f>_xlfn.XLOOKUP(Table6[[#This Row],[Numeric Month]],$N$5:$N$11,$O$5:$O$11)</f>
        <v>Mar</v>
      </c>
      <c r="K11624" t="str">
        <f>_xlfn.XLOOKUP(Table6[[#This Row],[Loan Date]],$Q$5:$Q$152,$R$5:$R$152)</f>
        <v>Tuesday</v>
      </c>
      <c r="L11624" t="str">
        <f>_xlfn.XLOOKUP(Table6[[#This Row],[Loan Date]],$Q$5:$Q$152,$S$5:$S$152)</f>
        <v>Finals Week</v>
      </c>
    </row>
    <row r="11625" spans="1:12" x14ac:dyDescent="0.2">
      <c r="A11625" s="1">
        <v>45006</v>
      </c>
      <c r="B11625" t="s">
        <v>7</v>
      </c>
      <c r="C11625" s="1">
        <v>45006</v>
      </c>
      <c r="D11625" t="s">
        <v>189</v>
      </c>
      <c r="E11625" t="s">
        <v>21</v>
      </c>
      <c r="F11625" t="s">
        <v>21</v>
      </c>
      <c r="G11625" t="s">
        <v>20</v>
      </c>
      <c r="H11625" t="s">
        <v>0</v>
      </c>
      <c r="I11625">
        <f>MONTH(Table6[[#This Row],[Loan Date]])</f>
        <v>3</v>
      </c>
      <c r="J11625" t="str">
        <f>_xlfn.XLOOKUP(Table6[[#This Row],[Numeric Month]],$N$5:$N$11,$O$5:$O$11)</f>
        <v>Mar</v>
      </c>
      <c r="K11625" t="str">
        <f>_xlfn.XLOOKUP(Table6[[#This Row],[Loan Date]],$Q$5:$Q$152,$R$5:$R$152)</f>
        <v>Tuesday</v>
      </c>
      <c r="L11625" t="str">
        <f>_xlfn.XLOOKUP(Table6[[#This Row],[Loan Date]],$Q$5:$Q$152,$S$5:$S$152)</f>
        <v>Finals Week</v>
      </c>
    </row>
    <row r="11626" spans="1:12" x14ac:dyDescent="0.2">
      <c r="A11626" s="1">
        <v>45006</v>
      </c>
      <c r="B11626" t="s">
        <v>7</v>
      </c>
      <c r="C11626" s="1">
        <v>45006</v>
      </c>
      <c r="D11626" t="s">
        <v>188</v>
      </c>
      <c r="E11626" t="s">
        <v>23</v>
      </c>
      <c r="F11626" t="s">
        <v>23</v>
      </c>
      <c r="G11626" t="s">
        <v>20</v>
      </c>
      <c r="H11626" t="s">
        <v>0</v>
      </c>
      <c r="I11626">
        <f>MONTH(Table6[[#This Row],[Loan Date]])</f>
        <v>3</v>
      </c>
      <c r="J11626" t="str">
        <f>_xlfn.XLOOKUP(Table6[[#This Row],[Numeric Month]],$N$5:$N$11,$O$5:$O$11)</f>
        <v>Mar</v>
      </c>
      <c r="K11626" t="str">
        <f>_xlfn.XLOOKUP(Table6[[#This Row],[Loan Date]],$Q$5:$Q$152,$R$5:$R$152)</f>
        <v>Tuesday</v>
      </c>
      <c r="L11626" t="str">
        <f>_xlfn.XLOOKUP(Table6[[#This Row],[Loan Date]],$Q$5:$Q$152,$S$5:$S$152)</f>
        <v>Finals Week</v>
      </c>
    </row>
    <row r="11627" spans="1:12" x14ac:dyDescent="0.2">
      <c r="A11627" s="1">
        <v>45006</v>
      </c>
      <c r="B11627" t="s">
        <v>7</v>
      </c>
      <c r="C11627" s="1">
        <v>45006</v>
      </c>
      <c r="D11627" t="s">
        <v>187</v>
      </c>
      <c r="E11627" t="s">
        <v>65</v>
      </c>
      <c r="F11627" t="s">
        <v>65</v>
      </c>
      <c r="G11627" t="s">
        <v>20</v>
      </c>
      <c r="H11627" t="s">
        <v>0</v>
      </c>
      <c r="I11627">
        <f>MONTH(Table6[[#This Row],[Loan Date]])</f>
        <v>3</v>
      </c>
      <c r="J11627" t="str">
        <f>_xlfn.XLOOKUP(Table6[[#This Row],[Numeric Month]],$N$5:$N$11,$O$5:$O$11)</f>
        <v>Mar</v>
      </c>
      <c r="K11627" t="str">
        <f>_xlfn.XLOOKUP(Table6[[#This Row],[Loan Date]],$Q$5:$Q$152,$R$5:$R$152)</f>
        <v>Tuesday</v>
      </c>
      <c r="L11627" t="str">
        <f>_xlfn.XLOOKUP(Table6[[#This Row],[Loan Date]],$Q$5:$Q$152,$S$5:$S$152)</f>
        <v>Finals Week</v>
      </c>
    </row>
    <row r="11628" spans="1:12" x14ac:dyDescent="0.2">
      <c r="A11628" s="1">
        <v>45006</v>
      </c>
      <c r="B11628" t="s">
        <v>5</v>
      </c>
      <c r="C11628" s="1">
        <v>45013</v>
      </c>
      <c r="D11628" t="s">
        <v>186</v>
      </c>
      <c r="E11628" t="s">
        <v>15</v>
      </c>
      <c r="F11628" t="s">
        <v>14</v>
      </c>
      <c r="G11628" t="s">
        <v>1</v>
      </c>
      <c r="H11628" t="s">
        <v>0</v>
      </c>
      <c r="I11628">
        <f>MONTH(Table6[[#This Row],[Loan Date]])</f>
        <v>3</v>
      </c>
      <c r="J11628" t="str">
        <f>_xlfn.XLOOKUP(Table6[[#This Row],[Numeric Month]],$N$5:$N$11,$O$5:$O$11)</f>
        <v>Mar</v>
      </c>
      <c r="K11628" t="str">
        <f>_xlfn.XLOOKUP(Table6[[#This Row],[Loan Date]],$Q$5:$Q$152,$R$5:$R$152)</f>
        <v>Tuesday</v>
      </c>
      <c r="L11628" t="str">
        <f>_xlfn.XLOOKUP(Table6[[#This Row],[Loan Date]],$Q$5:$Q$152,$S$5:$S$152)</f>
        <v>Finals Week</v>
      </c>
    </row>
    <row r="11629" spans="1:12" x14ac:dyDescent="0.2">
      <c r="A11629" s="1">
        <v>45006</v>
      </c>
      <c r="B11629" t="s">
        <v>7</v>
      </c>
      <c r="C11629" s="1">
        <v>45006</v>
      </c>
      <c r="D11629" t="s">
        <v>55</v>
      </c>
      <c r="E11629" t="s">
        <v>37</v>
      </c>
      <c r="F11629" t="s">
        <v>37</v>
      </c>
      <c r="G11629" t="s">
        <v>20</v>
      </c>
      <c r="H11629" t="s">
        <v>0</v>
      </c>
      <c r="I11629">
        <f>MONTH(Table6[[#This Row],[Loan Date]])</f>
        <v>3</v>
      </c>
      <c r="J11629" t="str">
        <f>_xlfn.XLOOKUP(Table6[[#This Row],[Numeric Month]],$N$5:$N$11,$O$5:$O$11)</f>
        <v>Mar</v>
      </c>
      <c r="K11629" t="str">
        <f>_xlfn.XLOOKUP(Table6[[#This Row],[Loan Date]],$Q$5:$Q$152,$R$5:$R$152)</f>
        <v>Tuesday</v>
      </c>
      <c r="L11629" t="str">
        <f>_xlfn.XLOOKUP(Table6[[#This Row],[Loan Date]],$Q$5:$Q$152,$S$5:$S$152)</f>
        <v>Finals Week</v>
      </c>
    </row>
    <row r="11630" spans="1:12" x14ac:dyDescent="0.2">
      <c r="A11630" s="1">
        <v>45006</v>
      </c>
      <c r="B11630" t="s">
        <v>7</v>
      </c>
      <c r="C11630" s="1">
        <v>45006</v>
      </c>
      <c r="D11630" t="s">
        <v>171</v>
      </c>
      <c r="E11630" t="s">
        <v>23</v>
      </c>
      <c r="F11630" t="s">
        <v>23</v>
      </c>
      <c r="G11630" t="s">
        <v>20</v>
      </c>
      <c r="H11630" t="s">
        <v>0</v>
      </c>
      <c r="I11630">
        <f>MONTH(Table6[[#This Row],[Loan Date]])</f>
        <v>3</v>
      </c>
      <c r="J11630" t="str">
        <f>_xlfn.XLOOKUP(Table6[[#This Row],[Numeric Month]],$N$5:$N$11,$O$5:$O$11)</f>
        <v>Mar</v>
      </c>
      <c r="K11630" t="str">
        <f>_xlfn.XLOOKUP(Table6[[#This Row],[Loan Date]],$Q$5:$Q$152,$R$5:$R$152)</f>
        <v>Tuesday</v>
      </c>
      <c r="L11630" t="str">
        <f>_xlfn.XLOOKUP(Table6[[#This Row],[Loan Date]],$Q$5:$Q$152,$S$5:$S$152)</f>
        <v>Finals Week</v>
      </c>
    </row>
    <row r="11631" spans="1:12" x14ac:dyDescent="0.2">
      <c r="A11631" s="1">
        <v>45006</v>
      </c>
      <c r="B11631" t="s">
        <v>7</v>
      </c>
      <c r="C11631" s="1">
        <v>45006</v>
      </c>
      <c r="D11631" t="s">
        <v>185</v>
      </c>
      <c r="E11631" t="s">
        <v>21</v>
      </c>
      <c r="F11631" t="s">
        <v>21</v>
      </c>
      <c r="G11631" t="s">
        <v>20</v>
      </c>
      <c r="H11631" t="s">
        <v>0</v>
      </c>
      <c r="I11631">
        <f>MONTH(Table6[[#This Row],[Loan Date]])</f>
        <v>3</v>
      </c>
      <c r="J11631" t="str">
        <f>_xlfn.XLOOKUP(Table6[[#This Row],[Numeric Month]],$N$5:$N$11,$O$5:$O$11)</f>
        <v>Mar</v>
      </c>
      <c r="K11631" t="str">
        <f>_xlfn.XLOOKUP(Table6[[#This Row],[Loan Date]],$Q$5:$Q$152,$R$5:$R$152)</f>
        <v>Tuesday</v>
      </c>
      <c r="L11631" t="str">
        <f>_xlfn.XLOOKUP(Table6[[#This Row],[Loan Date]],$Q$5:$Q$152,$S$5:$S$152)</f>
        <v>Finals Week</v>
      </c>
    </row>
    <row r="11632" spans="1:12" x14ac:dyDescent="0.2">
      <c r="A11632" s="1">
        <v>45006</v>
      </c>
      <c r="B11632" t="s">
        <v>7</v>
      </c>
      <c r="C11632" s="1">
        <v>45096</v>
      </c>
      <c r="D11632" t="s">
        <v>184</v>
      </c>
      <c r="E11632" t="s">
        <v>80</v>
      </c>
      <c r="F11632" t="s">
        <v>79</v>
      </c>
      <c r="G11632" t="s">
        <v>79</v>
      </c>
      <c r="H11632" t="s">
        <v>0</v>
      </c>
      <c r="I11632">
        <f>MONTH(Table6[[#This Row],[Loan Date]])</f>
        <v>3</v>
      </c>
      <c r="J11632" t="str">
        <f>_xlfn.XLOOKUP(Table6[[#This Row],[Numeric Month]],$N$5:$N$11,$O$5:$O$11)</f>
        <v>Mar</v>
      </c>
      <c r="K11632" t="str">
        <f>_xlfn.XLOOKUP(Table6[[#This Row],[Loan Date]],$Q$5:$Q$152,$R$5:$R$152)</f>
        <v>Tuesday</v>
      </c>
      <c r="L11632" t="str">
        <f>_xlfn.XLOOKUP(Table6[[#This Row],[Loan Date]],$Q$5:$Q$152,$S$5:$S$152)</f>
        <v>Finals Week</v>
      </c>
    </row>
    <row r="11633" spans="1:12" x14ac:dyDescent="0.2">
      <c r="A11633" s="1">
        <v>45006</v>
      </c>
      <c r="B11633" t="s">
        <v>35</v>
      </c>
      <c r="C11633" s="1">
        <v>45006</v>
      </c>
      <c r="D11633" t="s">
        <v>183</v>
      </c>
      <c r="E11633" t="s">
        <v>41</v>
      </c>
      <c r="F11633" t="s">
        <v>40</v>
      </c>
      <c r="G11633" t="s">
        <v>39</v>
      </c>
      <c r="H11633" t="s">
        <v>0</v>
      </c>
      <c r="I11633">
        <f>MONTH(Table6[[#This Row],[Loan Date]])</f>
        <v>3</v>
      </c>
      <c r="J11633" t="str">
        <f>_xlfn.XLOOKUP(Table6[[#This Row],[Numeric Month]],$N$5:$N$11,$O$5:$O$11)</f>
        <v>Mar</v>
      </c>
      <c r="K11633" t="str">
        <f>_xlfn.XLOOKUP(Table6[[#This Row],[Loan Date]],$Q$5:$Q$152,$R$5:$R$152)</f>
        <v>Tuesday</v>
      </c>
      <c r="L11633" t="str">
        <f>_xlfn.XLOOKUP(Table6[[#This Row],[Loan Date]],$Q$5:$Q$152,$S$5:$S$152)</f>
        <v>Finals Week</v>
      </c>
    </row>
    <row r="11634" spans="1:12" x14ac:dyDescent="0.2">
      <c r="A11634" s="1">
        <v>45006</v>
      </c>
      <c r="B11634" t="s">
        <v>7</v>
      </c>
      <c r="C11634" s="1">
        <v>45009</v>
      </c>
      <c r="D11634" t="s">
        <v>182</v>
      </c>
      <c r="E11634" t="s">
        <v>44</v>
      </c>
      <c r="F11634" t="s">
        <v>44</v>
      </c>
      <c r="G11634" t="s">
        <v>39</v>
      </c>
      <c r="H11634" t="s">
        <v>0</v>
      </c>
      <c r="I11634">
        <f>MONTH(Table6[[#This Row],[Loan Date]])</f>
        <v>3</v>
      </c>
      <c r="J11634" t="str">
        <f>_xlfn.XLOOKUP(Table6[[#This Row],[Numeric Month]],$N$5:$N$11,$O$5:$O$11)</f>
        <v>Mar</v>
      </c>
      <c r="K11634" t="str">
        <f>_xlfn.XLOOKUP(Table6[[#This Row],[Loan Date]],$Q$5:$Q$152,$R$5:$R$152)</f>
        <v>Tuesday</v>
      </c>
      <c r="L11634" t="str">
        <f>_xlfn.XLOOKUP(Table6[[#This Row],[Loan Date]],$Q$5:$Q$152,$S$5:$S$152)</f>
        <v>Finals Week</v>
      </c>
    </row>
    <row r="11635" spans="1:12" x14ac:dyDescent="0.2">
      <c r="A11635" s="1">
        <v>45006</v>
      </c>
      <c r="B11635" t="s">
        <v>7</v>
      </c>
      <c r="C11635" s="1">
        <v>45006</v>
      </c>
      <c r="D11635" t="s">
        <v>115</v>
      </c>
      <c r="E11635" t="s">
        <v>23</v>
      </c>
      <c r="F11635" t="s">
        <v>23</v>
      </c>
      <c r="G11635" t="s">
        <v>20</v>
      </c>
      <c r="H11635" t="s">
        <v>0</v>
      </c>
      <c r="I11635">
        <f>MONTH(Table6[[#This Row],[Loan Date]])</f>
        <v>3</v>
      </c>
      <c r="J11635" t="str">
        <f>_xlfn.XLOOKUP(Table6[[#This Row],[Numeric Month]],$N$5:$N$11,$O$5:$O$11)</f>
        <v>Mar</v>
      </c>
      <c r="K11635" t="str">
        <f>_xlfn.XLOOKUP(Table6[[#This Row],[Loan Date]],$Q$5:$Q$152,$R$5:$R$152)</f>
        <v>Tuesday</v>
      </c>
      <c r="L11635" t="str">
        <f>_xlfn.XLOOKUP(Table6[[#This Row],[Loan Date]],$Q$5:$Q$152,$S$5:$S$152)</f>
        <v>Finals Week</v>
      </c>
    </row>
    <row r="11636" spans="1:12" x14ac:dyDescent="0.2">
      <c r="A11636" s="1">
        <v>45006</v>
      </c>
      <c r="B11636" t="s">
        <v>7</v>
      </c>
      <c r="C11636" s="1">
        <v>45009</v>
      </c>
      <c r="D11636" t="s">
        <v>181</v>
      </c>
      <c r="E11636" t="s">
        <v>44</v>
      </c>
      <c r="F11636" t="s">
        <v>44</v>
      </c>
      <c r="G11636" t="s">
        <v>39</v>
      </c>
      <c r="H11636" t="s">
        <v>0</v>
      </c>
      <c r="I11636">
        <f>MONTH(Table6[[#This Row],[Loan Date]])</f>
        <v>3</v>
      </c>
      <c r="J11636" t="str">
        <f>_xlfn.XLOOKUP(Table6[[#This Row],[Numeric Month]],$N$5:$N$11,$O$5:$O$11)</f>
        <v>Mar</v>
      </c>
      <c r="K11636" t="str">
        <f>_xlfn.XLOOKUP(Table6[[#This Row],[Loan Date]],$Q$5:$Q$152,$R$5:$R$152)</f>
        <v>Tuesday</v>
      </c>
      <c r="L11636" t="str">
        <f>_xlfn.XLOOKUP(Table6[[#This Row],[Loan Date]],$Q$5:$Q$152,$S$5:$S$152)</f>
        <v>Finals Week</v>
      </c>
    </row>
    <row r="11637" spans="1:12" x14ac:dyDescent="0.2">
      <c r="A11637" s="1">
        <v>45006</v>
      </c>
      <c r="B11637" t="s">
        <v>5</v>
      </c>
      <c r="C11637" s="1">
        <v>45006</v>
      </c>
      <c r="D11637" t="s">
        <v>50</v>
      </c>
      <c r="E11637" t="s">
        <v>49</v>
      </c>
      <c r="F11637" t="s">
        <v>49</v>
      </c>
      <c r="G11637" t="s">
        <v>20</v>
      </c>
      <c r="H11637" t="s">
        <v>0</v>
      </c>
      <c r="I11637">
        <f>MONTH(Table6[[#This Row],[Loan Date]])</f>
        <v>3</v>
      </c>
      <c r="J11637" t="str">
        <f>_xlfn.XLOOKUP(Table6[[#This Row],[Numeric Month]],$N$5:$N$11,$O$5:$O$11)</f>
        <v>Mar</v>
      </c>
      <c r="K11637" t="str">
        <f>_xlfn.XLOOKUP(Table6[[#This Row],[Loan Date]],$Q$5:$Q$152,$R$5:$R$152)</f>
        <v>Tuesday</v>
      </c>
      <c r="L11637" t="str">
        <f>_xlfn.XLOOKUP(Table6[[#This Row],[Loan Date]],$Q$5:$Q$152,$S$5:$S$152)</f>
        <v>Finals Week</v>
      </c>
    </row>
    <row r="11638" spans="1:12" x14ac:dyDescent="0.2">
      <c r="A11638" s="1">
        <v>45006</v>
      </c>
      <c r="B11638" t="s">
        <v>7</v>
      </c>
      <c r="C11638" s="1">
        <v>45009</v>
      </c>
      <c r="D11638" t="s">
        <v>45</v>
      </c>
      <c r="E11638" t="s">
        <v>44</v>
      </c>
      <c r="F11638" t="s">
        <v>44</v>
      </c>
      <c r="G11638" t="s">
        <v>39</v>
      </c>
      <c r="H11638" t="s">
        <v>0</v>
      </c>
      <c r="I11638">
        <f>MONTH(Table6[[#This Row],[Loan Date]])</f>
        <v>3</v>
      </c>
      <c r="J11638" t="str">
        <f>_xlfn.XLOOKUP(Table6[[#This Row],[Numeric Month]],$N$5:$N$11,$O$5:$O$11)</f>
        <v>Mar</v>
      </c>
      <c r="K11638" t="str">
        <f>_xlfn.XLOOKUP(Table6[[#This Row],[Loan Date]],$Q$5:$Q$152,$R$5:$R$152)</f>
        <v>Tuesday</v>
      </c>
      <c r="L11638" t="str">
        <f>_xlfn.XLOOKUP(Table6[[#This Row],[Loan Date]],$Q$5:$Q$152,$S$5:$S$152)</f>
        <v>Finals Week</v>
      </c>
    </row>
    <row r="11639" spans="1:12" x14ac:dyDescent="0.2">
      <c r="A11639" s="1">
        <v>45006</v>
      </c>
      <c r="B11639" t="s">
        <v>7</v>
      </c>
      <c r="C11639" s="1">
        <v>45006</v>
      </c>
      <c r="D11639" t="s">
        <v>180</v>
      </c>
      <c r="E11639" t="s">
        <v>113</v>
      </c>
      <c r="F11639" t="s">
        <v>113</v>
      </c>
      <c r="G11639" t="s">
        <v>20</v>
      </c>
      <c r="H11639" t="s">
        <v>0</v>
      </c>
      <c r="I11639">
        <f>MONTH(Table6[[#This Row],[Loan Date]])</f>
        <v>3</v>
      </c>
      <c r="J11639" t="str">
        <f>_xlfn.XLOOKUP(Table6[[#This Row],[Numeric Month]],$N$5:$N$11,$O$5:$O$11)</f>
        <v>Mar</v>
      </c>
      <c r="K11639" t="str">
        <f>_xlfn.XLOOKUP(Table6[[#This Row],[Loan Date]],$Q$5:$Q$152,$R$5:$R$152)</f>
        <v>Tuesday</v>
      </c>
      <c r="L11639" t="str">
        <f>_xlfn.XLOOKUP(Table6[[#This Row],[Loan Date]],$Q$5:$Q$152,$S$5:$S$152)</f>
        <v>Finals Week</v>
      </c>
    </row>
    <row r="11640" spans="1:12" x14ac:dyDescent="0.2">
      <c r="A11640" s="1">
        <v>45006</v>
      </c>
      <c r="B11640" t="s">
        <v>7</v>
      </c>
      <c r="C11640" s="1">
        <v>45006</v>
      </c>
      <c r="D11640" t="s">
        <v>103</v>
      </c>
      <c r="E11640" t="s">
        <v>23</v>
      </c>
      <c r="F11640" t="s">
        <v>23</v>
      </c>
      <c r="G11640" t="s">
        <v>20</v>
      </c>
      <c r="H11640" t="s">
        <v>0</v>
      </c>
      <c r="I11640">
        <f>MONTH(Table6[[#This Row],[Loan Date]])</f>
        <v>3</v>
      </c>
      <c r="J11640" t="str">
        <f>_xlfn.XLOOKUP(Table6[[#This Row],[Numeric Month]],$N$5:$N$11,$O$5:$O$11)</f>
        <v>Mar</v>
      </c>
      <c r="K11640" t="str">
        <f>_xlfn.XLOOKUP(Table6[[#This Row],[Loan Date]],$Q$5:$Q$152,$R$5:$R$152)</f>
        <v>Tuesday</v>
      </c>
      <c r="L11640" t="str">
        <f>_xlfn.XLOOKUP(Table6[[#This Row],[Loan Date]],$Q$5:$Q$152,$S$5:$S$152)</f>
        <v>Finals Week</v>
      </c>
    </row>
    <row r="11641" spans="1:12" x14ac:dyDescent="0.2">
      <c r="A11641" s="1">
        <v>45006</v>
      </c>
      <c r="B11641" t="s">
        <v>7</v>
      </c>
      <c r="C11641" s="1">
        <v>45006</v>
      </c>
      <c r="D11641" t="s">
        <v>152</v>
      </c>
      <c r="E11641" t="s">
        <v>37</v>
      </c>
      <c r="F11641" t="s">
        <v>37</v>
      </c>
      <c r="G11641" t="s">
        <v>20</v>
      </c>
      <c r="H11641" t="s">
        <v>0</v>
      </c>
      <c r="I11641">
        <f>MONTH(Table6[[#This Row],[Loan Date]])</f>
        <v>3</v>
      </c>
      <c r="J11641" t="str">
        <f>_xlfn.XLOOKUP(Table6[[#This Row],[Numeric Month]],$N$5:$N$11,$O$5:$O$11)</f>
        <v>Mar</v>
      </c>
      <c r="K11641" t="str">
        <f>_xlfn.XLOOKUP(Table6[[#This Row],[Loan Date]],$Q$5:$Q$152,$R$5:$R$152)</f>
        <v>Tuesday</v>
      </c>
      <c r="L11641" t="str">
        <f>_xlfn.XLOOKUP(Table6[[#This Row],[Loan Date]],$Q$5:$Q$152,$S$5:$S$152)</f>
        <v>Finals Week</v>
      </c>
    </row>
    <row r="11642" spans="1:12" x14ac:dyDescent="0.2">
      <c r="A11642" s="1">
        <v>45006</v>
      </c>
      <c r="B11642" t="s">
        <v>7</v>
      </c>
      <c r="C11642" s="1">
        <v>45006</v>
      </c>
      <c r="D11642" t="s">
        <v>179</v>
      </c>
      <c r="E11642" t="s">
        <v>23</v>
      </c>
      <c r="F11642" t="s">
        <v>23</v>
      </c>
      <c r="G11642" t="s">
        <v>20</v>
      </c>
      <c r="H11642" t="s">
        <v>0</v>
      </c>
      <c r="I11642">
        <f>MONTH(Table6[[#This Row],[Loan Date]])</f>
        <v>3</v>
      </c>
      <c r="J11642" t="str">
        <f>_xlfn.XLOOKUP(Table6[[#This Row],[Numeric Month]],$N$5:$N$11,$O$5:$O$11)</f>
        <v>Mar</v>
      </c>
      <c r="K11642" t="str">
        <f>_xlfn.XLOOKUP(Table6[[#This Row],[Loan Date]],$Q$5:$Q$152,$R$5:$R$152)</f>
        <v>Tuesday</v>
      </c>
      <c r="L11642" t="str">
        <f>_xlfn.XLOOKUP(Table6[[#This Row],[Loan Date]],$Q$5:$Q$152,$S$5:$S$152)</f>
        <v>Finals Week</v>
      </c>
    </row>
    <row r="11643" spans="1:12" x14ac:dyDescent="0.2">
      <c r="A11643" s="1">
        <v>45006</v>
      </c>
      <c r="B11643" t="s">
        <v>7</v>
      </c>
      <c r="C11643" s="1">
        <v>45006</v>
      </c>
      <c r="D11643" t="s">
        <v>66</v>
      </c>
      <c r="E11643" t="s">
        <v>65</v>
      </c>
      <c r="F11643" t="s">
        <v>65</v>
      </c>
      <c r="G11643" t="s">
        <v>20</v>
      </c>
      <c r="H11643" t="s">
        <v>0</v>
      </c>
      <c r="I11643">
        <f>MONTH(Table6[[#This Row],[Loan Date]])</f>
        <v>3</v>
      </c>
      <c r="J11643" t="str">
        <f>_xlfn.XLOOKUP(Table6[[#This Row],[Numeric Month]],$N$5:$N$11,$O$5:$O$11)</f>
        <v>Mar</v>
      </c>
      <c r="K11643" t="str">
        <f>_xlfn.XLOOKUP(Table6[[#This Row],[Loan Date]],$Q$5:$Q$152,$R$5:$R$152)</f>
        <v>Tuesday</v>
      </c>
      <c r="L11643" t="str">
        <f>_xlfn.XLOOKUP(Table6[[#This Row],[Loan Date]],$Q$5:$Q$152,$S$5:$S$152)</f>
        <v>Finals Week</v>
      </c>
    </row>
    <row r="11644" spans="1:12" x14ac:dyDescent="0.2">
      <c r="A11644" s="1">
        <v>45006</v>
      </c>
      <c r="B11644" t="s">
        <v>5</v>
      </c>
      <c r="C11644" s="1">
        <v>45006</v>
      </c>
      <c r="D11644" t="s">
        <v>178</v>
      </c>
      <c r="E11644" t="s">
        <v>168</v>
      </c>
      <c r="F11644" t="s">
        <v>168</v>
      </c>
      <c r="G11644" t="s">
        <v>20</v>
      </c>
      <c r="H11644" t="s">
        <v>0</v>
      </c>
      <c r="I11644">
        <f>MONTH(Table6[[#This Row],[Loan Date]])</f>
        <v>3</v>
      </c>
      <c r="J11644" t="str">
        <f>_xlfn.XLOOKUP(Table6[[#This Row],[Numeric Month]],$N$5:$N$11,$O$5:$O$11)</f>
        <v>Mar</v>
      </c>
      <c r="K11644" t="str">
        <f>_xlfn.XLOOKUP(Table6[[#This Row],[Loan Date]],$Q$5:$Q$152,$R$5:$R$152)</f>
        <v>Tuesday</v>
      </c>
      <c r="L11644" t="str">
        <f>_xlfn.XLOOKUP(Table6[[#This Row],[Loan Date]],$Q$5:$Q$152,$S$5:$S$152)</f>
        <v>Finals Week</v>
      </c>
    </row>
    <row r="11645" spans="1:12" x14ac:dyDescent="0.2">
      <c r="A11645" s="1">
        <v>45006</v>
      </c>
      <c r="B11645" t="s">
        <v>7</v>
      </c>
      <c r="C11645" s="1">
        <v>45006</v>
      </c>
      <c r="D11645" t="s">
        <v>97</v>
      </c>
      <c r="E11645" t="s">
        <v>23</v>
      </c>
      <c r="F11645" t="s">
        <v>23</v>
      </c>
      <c r="G11645" t="s">
        <v>20</v>
      </c>
      <c r="H11645" t="s">
        <v>0</v>
      </c>
      <c r="I11645">
        <f>MONTH(Table6[[#This Row],[Loan Date]])</f>
        <v>3</v>
      </c>
      <c r="J11645" t="str">
        <f>_xlfn.XLOOKUP(Table6[[#This Row],[Numeric Month]],$N$5:$N$11,$O$5:$O$11)</f>
        <v>Mar</v>
      </c>
      <c r="K11645" t="str">
        <f>_xlfn.XLOOKUP(Table6[[#This Row],[Loan Date]],$Q$5:$Q$152,$R$5:$R$152)</f>
        <v>Tuesday</v>
      </c>
      <c r="L11645" t="str">
        <f>_xlfn.XLOOKUP(Table6[[#This Row],[Loan Date]],$Q$5:$Q$152,$S$5:$S$152)</f>
        <v>Finals Week</v>
      </c>
    </row>
    <row r="11646" spans="1:12" x14ac:dyDescent="0.2">
      <c r="A11646" s="1">
        <v>45006</v>
      </c>
      <c r="B11646" t="s">
        <v>7</v>
      </c>
      <c r="C11646" s="1">
        <v>45006</v>
      </c>
      <c r="D11646" t="s">
        <v>99</v>
      </c>
      <c r="E11646" t="s">
        <v>21</v>
      </c>
      <c r="F11646" t="s">
        <v>21</v>
      </c>
      <c r="G11646" t="s">
        <v>20</v>
      </c>
      <c r="H11646" t="s">
        <v>0</v>
      </c>
      <c r="I11646">
        <f>MONTH(Table6[[#This Row],[Loan Date]])</f>
        <v>3</v>
      </c>
      <c r="J11646" t="str">
        <f>_xlfn.XLOOKUP(Table6[[#This Row],[Numeric Month]],$N$5:$N$11,$O$5:$O$11)</f>
        <v>Mar</v>
      </c>
      <c r="K11646" t="str">
        <f>_xlfn.XLOOKUP(Table6[[#This Row],[Loan Date]],$Q$5:$Q$152,$R$5:$R$152)</f>
        <v>Tuesday</v>
      </c>
      <c r="L11646" t="str">
        <f>_xlfn.XLOOKUP(Table6[[#This Row],[Loan Date]],$Q$5:$Q$152,$S$5:$S$152)</f>
        <v>Finals Week</v>
      </c>
    </row>
    <row r="11647" spans="1:12" x14ac:dyDescent="0.2">
      <c r="A11647" s="1">
        <v>45006</v>
      </c>
      <c r="B11647" t="s">
        <v>7</v>
      </c>
      <c r="C11647" s="1">
        <v>45006</v>
      </c>
      <c r="D11647" t="s">
        <v>177</v>
      </c>
      <c r="E11647" t="s">
        <v>176</v>
      </c>
      <c r="F11647" t="s">
        <v>23</v>
      </c>
      <c r="G11647" t="s">
        <v>20</v>
      </c>
      <c r="H11647" t="s">
        <v>0</v>
      </c>
      <c r="I11647">
        <f>MONTH(Table6[[#This Row],[Loan Date]])</f>
        <v>3</v>
      </c>
      <c r="J11647" t="str">
        <f>_xlfn.XLOOKUP(Table6[[#This Row],[Numeric Month]],$N$5:$N$11,$O$5:$O$11)</f>
        <v>Mar</v>
      </c>
      <c r="K11647" t="str">
        <f>_xlfn.XLOOKUP(Table6[[#This Row],[Loan Date]],$Q$5:$Q$152,$R$5:$R$152)</f>
        <v>Tuesday</v>
      </c>
      <c r="L11647" t="str">
        <f>_xlfn.XLOOKUP(Table6[[#This Row],[Loan Date]],$Q$5:$Q$152,$S$5:$S$152)</f>
        <v>Finals Week</v>
      </c>
    </row>
    <row r="11648" spans="1:12" x14ac:dyDescent="0.2">
      <c r="A11648" s="1">
        <v>45006</v>
      </c>
      <c r="B11648" t="s">
        <v>7</v>
      </c>
      <c r="C11648" s="1">
        <v>45006</v>
      </c>
      <c r="D11648" t="s">
        <v>175</v>
      </c>
      <c r="E11648" t="s">
        <v>21</v>
      </c>
      <c r="F11648" t="s">
        <v>21</v>
      </c>
      <c r="G11648" t="s">
        <v>20</v>
      </c>
      <c r="H11648" t="s">
        <v>0</v>
      </c>
      <c r="I11648">
        <f>MONTH(Table6[[#This Row],[Loan Date]])</f>
        <v>3</v>
      </c>
      <c r="J11648" t="str">
        <f>_xlfn.XLOOKUP(Table6[[#This Row],[Numeric Month]],$N$5:$N$11,$O$5:$O$11)</f>
        <v>Mar</v>
      </c>
      <c r="K11648" t="str">
        <f>_xlfn.XLOOKUP(Table6[[#This Row],[Loan Date]],$Q$5:$Q$152,$R$5:$R$152)</f>
        <v>Tuesday</v>
      </c>
      <c r="L11648" t="str">
        <f>_xlfn.XLOOKUP(Table6[[#This Row],[Loan Date]],$Q$5:$Q$152,$S$5:$S$152)</f>
        <v>Finals Week</v>
      </c>
    </row>
    <row r="11649" spans="1:12" x14ac:dyDescent="0.2">
      <c r="A11649" s="1">
        <v>45007</v>
      </c>
      <c r="B11649" t="s">
        <v>7</v>
      </c>
      <c r="C11649" s="1">
        <v>45007</v>
      </c>
      <c r="D11649" t="s">
        <v>174</v>
      </c>
      <c r="E11649" t="s">
        <v>23</v>
      </c>
      <c r="F11649" t="s">
        <v>23</v>
      </c>
      <c r="G11649" t="s">
        <v>20</v>
      </c>
      <c r="H11649" t="s">
        <v>0</v>
      </c>
      <c r="I11649">
        <f>MONTH(Table6[[#This Row],[Loan Date]])</f>
        <v>3</v>
      </c>
      <c r="J11649" t="str">
        <f>_xlfn.XLOOKUP(Table6[[#This Row],[Numeric Month]],$N$5:$N$11,$O$5:$O$11)</f>
        <v>Mar</v>
      </c>
      <c r="K11649" t="str">
        <f>_xlfn.XLOOKUP(Table6[[#This Row],[Loan Date]],$Q$5:$Q$152,$R$5:$R$152)</f>
        <v>Wednesday</v>
      </c>
      <c r="L11649" t="str">
        <f>_xlfn.XLOOKUP(Table6[[#This Row],[Loan Date]],$Q$5:$Q$152,$S$5:$S$152)</f>
        <v>Finals Week</v>
      </c>
    </row>
    <row r="11650" spans="1:12" x14ac:dyDescent="0.2">
      <c r="A11650" s="1">
        <v>45007</v>
      </c>
      <c r="B11650" t="s">
        <v>7</v>
      </c>
      <c r="C11650" s="1">
        <v>45007</v>
      </c>
      <c r="D11650" t="s">
        <v>173</v>
      </c>
      <c r="E11650" t="s">
        <v>21</v>
      </c>
      <c r="F11650" t="s">
        <v>21</v>
      </c>
      <c r="G11650" t="s">
        <v>20</v>
      </c>
      <c r="H11650" t="s">
        <v>0</v>
      </c>
      <c r="I11650">
        <f>MONTH(Table6[[#This Row],[Loan Date]])</f>
        <v>3</v>
      </c>
      <c r="J11650" t="str">
        <f>_xlfn.XLOOKUP(Table6[[#This Row],[Numeric Month]],$N$5:$N$11,$O$5:$O$11)</f>
        <v>Mar</v>
      </c>
      <c r="K11650" t="str">
        <f>_xlfn.XLOOKUP(Table6[[#This Row],[Loan Date]],$Q$5:$Q$152,$R$5:$R$152)</f>
        <v>Wednesday</v>
      </c>
      <c r="L11650" t="str">
        <f>_xlfn.XLOOKUP(Table6[[#This Row],[Loan Date]],$Q$5:$Q$152,$S$5:$S$152)</f>
        <v>Finals Week</v>
      </c>
    </row>
    <row r="11651" spans="1:12" x14ac:dyDescent="0.2">
      <c r="A11651" s="1">
        <v>45007</v>
      </c>
      <c r="B11651" t="s">
        <v>7</v>
      </c>
      <c r="C11651" s="1">
        <v>45007</v>
      </c>
      <c r="D11651" t="s">
        <v>110</v>
      </c>
      <c r="E11651" t="s">
        <v>23</v>
      </c>
      <c r="F11651" t="s">
        <v>23</v>
      </c>
      <c r="G11651" t="s">
        <v>20</v>
      </c>
      <c r="H11651" t="s">
        <v>0</v>
      </c>
      <c r="I11651">
        <f>MONTH(Table6[[#This Row],[Loan Date]])</f>
        <v>3</v>
      </c>
      <c r="J11651" t="str">
        <f>_xlfn.XLOOKUP(Table6[[#This Row],[Numeric Month]],$N$5:$N$11,$O$5:$O$11)</f>
        <v>Mar</v>
      </c>
      <c r="K11651" t="str">
        <f>_xlfn.XLOOKUP(Table6[[#This Row],[Loan Date]],$Q$5:$Q$152,$R$5:$R$152)</f>
        <v>Wednesday</v>
      </c>
      <c r="L11651" t="str">
        <f>_xlfn.XLOOKUP(Table6[[#This Row],[Loan Date]],$Q$5:$Q$152,$S$5:$S$152)</f>
        <v>Finals Week</v>
      </c>
    </row>
    <row r="11652" spans="1:12" x14ac:dyDescent="0.2">
      <c r="A11652" s="1">
        <v>45007</v>
      </c>
      <c r="B11652" t="s">
        <v>5</v>
      </c>
      <c r="C11652" s="1">
        <v>45007</v>
      </c>
      <c r="D11652" t="s">
        <v>74</v>
      </c>
      <c r="E11652" t="s">
        <v>49</v>
      </c>
      <c r="F11652" t="s">
        <v>49</v>
      </c>
      <c r="G11652" t="s">
        <v>20</v>
      </c>
      <c r="H11652" t="s">
        <v>0</v>
      </c>
      <c r="I11652">
        <f>MONTH(Table6[[#This Row],[Loan Date]])</f>
        <v>3</v>
      </c>
      <c r="J11652" t="str">
        <f>_xlfn.XLOOKUP(Table6[[#This Row],[Numeric Month]],$N$5:$N$11,$O$5:$O$11)</f>
        <v>Mar</v>
      </c>
      <c r="K11652" t="str">
        <f>_xlfn.XLOOKUP(Table6[[#This Row],[Loan Date]],$Q$5:$Q$152,$R$5:$R$152)</f>
        <v>Wednesday</v>
      </c>
      <c r="L11652" t="str">
        <f>_xlfn.XLOOKUP(Table6[[#This Row],[Loan Date]],$Q$5:$Q$152,$S$5:$S$152)</f>
        <v>Finals Week</v>
      </c>
    </row>
    <row r="11653" spans="1:12" x14ac:dyDescent="0.2">
      <c r="A11653" s="1">
        <v>45007</v>
      </c>
      <c r="B11653" t="s">
        <v>5</v>
      </c>
      <c r="C11653" s="1">
        <v>45007</v>
      </c>
      <c r="D11653" t="s">
        <v>172</v>
      </c>
      <c r="E11653" t="s">
        <v>21</v>
      </c>
      <c r="F11653" t="s">
        <v>21</v>
      </c>
      <c r="G11653" t="s">
        <v>20</v>
      </c>
      <c r="H11653" t="s">
        <v>0</v>
      </c>
      <c r="I11653">
        <f>MONTH(Table6[[#This Row],[Loan Date]])</f>
        <v>3</v>
      </c>
      <c r="J11653" t="str">
        <f>_xlfn.XLOOKUP(Table6[[#This Row],[Numeric Month]],$N$5:$N$11,$O$5:$O$11)</f>
        <v>Mar</v>
      </c>
      <c r="K11653" t="str">
        <f>_xlfn.XLOOKUP(Table6[[#This Row],[Loan Date]],$Q$5:$Q$152,$R$5:$R$152)</f>
        <v>Wednesday</v>
      </c>
      <c r="L11653" t="str">
        <f>_xlfn.XLOOKUP(Table6[[#This Row],[Loan Date]],$Q$5:$Q$152,$S$5:$S$152)</f>
        <v>Finals Week</v>
      </c>
    </row>
    <row r="11654" spans="1:12" x14ac:dyDescent="0.2">
      <c r="A11654" s="1">
        <v>45007</v>
      </c>
      <c r="B11654" t="s">
        <v>5</v>
      </c>
      <c r="C11654" s="1">
        <v>45007</v>
      </c>
      <c r="D11654" t="s">
        <v>171</v>
      </c>
      <c r="E11654" t="s">
        <v>23</v>
      </c>
      <c r="F11654" t="s">
        <v>23</v>
      </c>
      <c r="G11654" t="s">
        <v>20</v>
      </c>
      <c r="H11654" t="s">
        <v>0</v>
      </c>
      <c r="I11654">
        <f>MONTH(Table6[[#This Row],[Loan Date]])</f>
        <v>3</v>
      </c>
      <c r="J11654" t="str">
        <f>_xlfn.XLOOKUP(Table6[[#This Row],[Numeric Month]],$N$5:$N$11,$O$5:$O$11)</f>
        <v>Mar</v>
      </c>
      <c r="K11654" t="str">
        <f>_xlfn.XLOOKUP(Table6[[#This Row],[Loan Date]],$Q$5:$Q$152,$R$5:$R$152)</f>
        <v>Wednesday</v>
      </c>
      <c r="L11654" t="str">
        <f>_xlfn.XLOOKUP(Table6[[#This Row],[Loan Date]],$Q$5:$Q$152,$S$5:$S$152)</f>
        <v>Finals Week</v>
      </c>
    </row>
    <row r="11655" spans="1:12" x14ac:dyDescent="0.2">
      <c r="A11655" s="1">
        <v>45007</v>
      </c>
      <c r="B11655" t="s">
        <v>7</v>
      </c>
      <c r="C11655" s="1">
        <v>45007</v>
      </c>
      <c r="D11655" t="s">
        <v>170</v>
      </c>
      <c r="E11655" t="s">
        <v>21</v>
      </c>
      <c r="F11655" t="s">
        <v>21</v>
      </c>
      <c r="G11655" t="s">
        <v>20</v>
      </c>
      <c r="H11655" t="s">
        <v>0</v>
      </c>
      <c r="I11655">
        <f>MONTH(Table6[[#This Row],[Loan Date]])</f>
        <v>3</v>
      </c>
      <c r="J11655" t="str">
        <f>_xlfn.XLOOKUP(Table6[[#This Row],[Numeric Month]],$N$5:$N$11,$O$5:$O$11)</f>
        <v>Mar</v>
      </c>
      <c r="K11655" t="str">
        <f>_xlfn.XLOOKUP(Table6[[#This Row],[Loan Date]],$Q$5:$Q$152,$R$5:$R$152)</f>
        <v>Wednesday</v>
      </c>
      <c r="L11655" t="str">
        <f>_xlfn.XLOOKUP(Table6[[#This Row],[Loan Date]],$Q$5:$Q$152,$S$5:$S$152)</f>
        <v>Finals Week</v>
      </c>
    </row>
    <row r="11656" spans="1:12" x14ac:dyDescent="0.2">
      <c r="A11656" s="1">
        <v>45007</v>
      </c>
      <c r="B11656" t="s">
        <v>7</v>
      </c>
      <c r="C11656" s="1">
        <v>45007</v>
      </c>
      <c r="D11656" t="s">
        <v>30</v>
      </c>
      <c r="E11656" t="s">
        <v>23</v>
      </c>
      <c r="F11656" t="s">
        <v>23</v>
      </c>
      <c r="G11656" t="s">
        <v>20</v>
      </c>
      <c r="H11656" t="s">
        <v>0</v>
      </c>
      <c r="I11656">
        <f>MONTH(Table6[[#This Row],[Loan Date]])</f>
        <v>3</v>
      </c>
      <c r="J11656" t="str">
        <f>_xlfn.XLOOKUP(Table6[[#This Row],[Numeric Month]],$N$5:$N$11,$O$5:$O$11)</f>
        <v>Mar</v>
      </c>
      <c r="K11656" t="str">
        <f>_xlfn.XLOOKUP(Table6[[#This Row],[Loan Date]],$Q$5:$Q$152,$R$5:$R$152)</f>
        <v>Wednesday</v>
      </c>
      <c r="L11656" t="str">
        <f>_xlfn.XLOOKUP(Table6[[#This Row],[Loan Date]],$Q$5:$Q$152,$S$5:$S$152)</f>
        <v>Finals Week</v>
      </c>
    </row>
    <row r="11657" spans="1:12" x14ac:dyDescent="0.2">
      <c r="A11657" s="1">
        <v>45007</v>
      </c>
      <c r="B11657" t="s">
        <v>5</v>
      </c>
      <c r="C11657" s="1">
        <v>45007</v>
      </c>
      <c r="D11657" t="s">
        <v>169</v>
      </c>
      <c r="E11657" t="s">
        <v>168</v>
      </c>
      <c r="F11657" t="s">
        <v>168</v>
      </c>
      <c r="G11657" t="s">
        <v>20</v>
      </c>
      <c r="H11657" t="s">
        <v>0</v>
      </c>
      <c r="I11657">
        <f>MONTH(Table6[[#This Row],[Loan Date]])</f>
        <v>3</v>
      </c>
      <c r="J11657" t="str">
        <f>_xlfn.XLOOKUP(Table6[[#This Row],[Numeric Month]],$N$5:$N$11,$O$5:$O$11)</f>
        <v>Mar</v>
      </c>
      <c r="K11657" t="str">
        <f>_xlfn.XLOOKUP(Table6[[#This Row],[Loan Date]],$Q$5:$Q$152,$R$5:$R$152)</f>
        <v>Wednesday</v>
      </c>
      <c r="L11657" t="str">
        <f>_xlfn.XLOOKUP(Table6[[#This Row],[Loan Date]],$Q$5:$Q$152,$S$5:$S$152)</f>
        <v>Finals Week</v>
      </c>
    </row>
    <row r="11658" spans="1:12" x14ac:dyDescent="0.2">
      <c r="A11658" s="1">
        <v>45007</v>
      </c>
      <c r="B11658" t="s">
        <v>7</v>
      </c>
      <c r="C11658" s="1">
        <v>45007</v>
      </c>
      <c r="D11658" t="s">
        <v>119</v>
      </c>
      <c r="E11658" t="s">
        <v>21</v>
      </c>
      <c r="F11658" t="s">
        <v>21</v>
      </c>
      <c r="G11658" t="s">
        <v>20</v>
      </c>
      <c r="H11658" t="s">
        <v>0</v>
      </c>
      <c r="I11658">
        <f>MONTH(Table6[[#This Row],[Loan Date]])</f>
        <v>3</v>
      </c>
      <c r="J11658" t="str">
        <f>_xlfn.XLOOKUP(Table6[[#This Row],[Numeric Month]],$N$5:$N$11,$O$5:$O$11)</f>
        <v>Mar</v>
      </c>
      <c r="K11658" t="str">
        <f>_xlfn.XLOOKUP(Table6[[#This Row],[Loan Date]],$Q$5:$Q$152,$R$5:$R$152)</f>
        <v>Wednesday</v>
      </c>
      <c r="L11658" t="str">
        <f>_xlfn.XLOOKUP(Table6[[#This Row],[Loan Date]],$Q$5:$Q$152,$S$5:$S$152)</f>
        <v>Finals Week</v>
      </c>
    </row>
    <row r="11659" spans="1:12" x14ac:dyDescent="0.2">
      <c r="A11659" s="1">
        <v>45007</v>
      </c>
      <c r="B11659" t="s">
        <v>7</v>
      </c>
      <c r="C11659" s="1">
        <v>45007</v>
      </c>
      <c r="D11659" t="s">
        <v>116</v>
      </c>
      <c r="E11659" t="s">
        <v>23</v>
      </c>
      <c r="F11659" t="s">
        <v>23</v>
      </c>
      <c r="G11659" t="s">
        <v>20</v>
      </c>
      <c r="H11659" t="s">
        <v>0</v>
      </c>
      <c r="I11659">
        <f>MONTH(Table6[[#This Row],[Loan Date]])</f>
        <v>3</v>
      </c>
      <c r="J11659" t="str">
        <f>_xlfn.XLOOKUP(Table6[[#This Row],[Numeric Month]],$N$5:$N$11,$O$5:$O$11)</f>
        <v>Mar</v>
      </c>
      <c r="K11659" t="str">
        <f>_xlfn.XLOOKUP(Table6[[#This Row],[Loan Date]],$Q$5:$Q$152,$R$5:$R$152)</f>
        <v>Wednesday</v>
      </c>
      <c r="L11659" t="str">
        <f>_xlfn.XLOOKUP(Table6[[#This Row],[Loan Date]],$Q$5:$Q$152,$S$5:$S$152)</f>
        <v>Finals Week</v>
      </c>
    </row>
    <row r="11660" spans="1:12" x14ac:dyDescent="0.2">
      <c r="A11660" s="1">
        <v>45007</v>
      </c>
      <c r="B11660" t="s">
        <v>7</v>
      </c>
      <c r="C11660" s="1">
        <v>45014</v>
      </c>
      <c r="D11660" t="s">
        <v>167</v>
      </c>
      <c r="E11660" t="s">
        <v>15</v>
      </c>
      <c r="F11660" t="s">
        <v>14</v>
      </c>
      <c r="G11660" t="s">
        <v>1</v>
      </c>
      <c r="H11660" t="s">
        <v>0</v>
      </c>
      <c r="I11660">
        <f>MONTH(Table6[[#This Row],[Loan Date]])</f>
        <v>3</v>
      </c>
      <c r="J11660" t="str">
        <f>_xlfn.XLOOKUP(Table6[[#This Row],[Numeric Month]],$N$5:$N$11,$O$5:$O$11)</f>
        <v>Mar</v>
      </c>
      <c r="K11660" t="str">
        <f>_xlfn.XLOOKUP(Table6[[#This Row],[Loan Date]],$Q$5:$Q$152,$R$5:$R$152)</f>
        <v>Wednesday</v>
      </c>
      <c r="L11660" t="str">
        <f>_xlfn.XLOOKUP(Table6[[#This Row],[Loan Date]],$Q$5:$Q$152,$S$5:$S$152)</f>
        <v>Finals Week</v>
      </c>
    </row>
    <row r="11661" spans="1:12" x14ac:dyDescent="0.2">
      <c r="A11661" s="1">
        <v>45007</v>
      </c>
      <c r="B11661" t="s">
        <v>7</v>
      </c>
      <c r="C11661" s="1">
        <v>45007</v>
      </c>
      <c r="D11661" t="s">
        <v>138</v>
      </c>
      <c r="E11661" t="s">
        <v>37</v>
      </c>
      <c r="F11661" t="s">
        <v>37</v>
      </c>
      <c r="G11661" t="s">
        <v>20</v>
      </c>
      <c r="H11661" t="s">
        <v>0</v>
      </c>
      <c r="I11661">
        <f>MONTH(Table6[[#This Row],[Loan Date]])</f>
        <v>3</v>
      </c>
      <c r="J11661" t="str">
        <f>_xlfn.XLOOKUP(Table6[[#This Row],[Numeric Month]],$N$5:$N$11,$O$5:$O$11)</f>
        <v>Mar</v>
      </c>
      <c r="K11661" t="str">
        <f>_xlfn.XLOOKUP(Table6[[#This Row],[Loan Date]],$Q$5:$Q$152,$R$5:$R$152)</f>
        <v>Wednesday</v>
      </c>
      <c r="L11661" t="str">
        <f>_xlfn.XLOOKUP(Table6[[#This Row],[Loan Date]],$Q$5:$Q$152,$S$5:$S$152)</f>
        <v>Finals Week</v>
      </c>
    </row>
    <row r="11662" spans="1:12" x14ac:dyDescent="0.2">
      <c r="A11662" s="1">
        <v>45007</v>
      </c>
      <c r="B11662" t="s">
        <v>7</v>
      </c>
      <c r="C11662" s="1">
        <v>45007</v>
      </c>
      <c r="D11662" t="s">
        <v>55</v>
      </c>
      <c r="E11662" t="s">
        <v>37</v>
      </c>
      <c r="F11662" t="s">
        <v>37</v>
      </c>
      <c r="G11662" t="s">
        <v>20</v>
      </c>
      <c r="H11662" t="s">
        <v>0</v>
      </c>
      <c r="I11662">
        <f>MONTH(Table6[[#This Row],[Loan Date]])</f>
        <v>3</v>
      </c>
      <c r="J11662" t="str">
        <f>_xlfn.XLOOKUP(Table6[[#This Row],[Numeric Month]],$N$5:$N$11,$O$5:$O$11)</f>
        <v>Mar</v>
      </c>
      <c r="K11662" t="str">
        <f>_xlfn.XLOOKUP(Table6[[#This Row],[Loan Date]],$Q$5:$Q$152,$R$5:$R$152)</f>
        <v>Wednesday</v>
      </c>
      <c r="L11662" t="str">
        <f>_xlfn.XLOOKUP(Table6[[#This Row],[Loan Date]],$Q$5:$Q$152,$S$5:$S$152)</f>
        <v>Finals Week</v>
      </c>
    </row>
    <row r="11663" spans="1:12" x14ac:dyDescent="0.2">
      <c r="A11663" s="1">
        <v>45007</v>
      </c>
      <c r="B11663" t="s">
        <v>7</v>
      </c>
      <c r="C11663" s="1">
        <v>45007</v>
      </c>
      <c r="D11663" t="s">
        <v>124</v>
      </c>
      <c r="E11663" t="s">
        <v>12</v>
      </c>
      <c r="F11663" t="s">
        <v>12</v>
      </c>
      <c r="G11663" t="s">
        <v>11</v>
      </c>
      <c r="H11663" t="s">
        <v>0</v>
      </c>
      <c r="I11663">
        <f>MONTH(Table6[[#This Row],[Loan Date]])</f>
        <v>3</v>
      </c>
      <c r="J11663" t="str">
        <f>_xlfn.XLOOKUP(Table6[[#This Row],[Numeric Month]],$N$5:$N$11,$O$5:$O$11)</f>
        <v>Mar</v>
      </c>
      <c r="K11663" t="str">
        <f>_xlfn.XLOOKUP(Table6[[#This Row],[Loan Date]],$Q$5:$Q$152,$R$5:$R$152)</f>
        <v>Wednesday</v>
      </c>
      <c r="L11663" t="str">
        <f>_xlfn.XLOOKUP(Table6[[#This Row],[Loan Date]],$Q$5:$Q$152,$S$5:$S$152)</f>
        <v>Finals Week</v>
      </c>
    </row>
    <row r="11664" spans="1:12" x14ac:dyDescent="0.2">
      <c r="A11664" s="1">
        <v>45007</v>
      </c>
      <c r="B11664" t="s">
        <v>7</v>
      </c>
      <c r="C11664" s="1">
        <v>45007</v>
      </c>
      <c r="D11664" t="s">
        <v>98</v>
      </c>
      <c r="E11664" t="s">
        <v>65</v>
      </c>
      <c r="F11664" t="s">
        <v>65</v>
      </c>
      <c r="G11664" t="s">
        <v>20</v>
      </c>
      <c r="H11664" t="s">
        <v>0</v>
      </c>
      <c r="I11664">
        <f>MONTH(Table6[[#This Row],[Loan Date]])</f>
        <v>3</v>
      </c>
      <c r="J11664" t="str">
        <f>_xlfn.XLOOKUP(Table6[[#This Row],[Numeric Month]],$N$5:$N$11,$O$5:$O$11)</f>
        <v>Mar</v>
      </c>
      <c r="K11664" t="str">
        <f>_xlfn.XLOOKUP(Table6[[#This Row],[Loan Date]],$Q$5:$Q$152,$R$5:$R$152)</f>
        <v>Wednesday</v>
      </c>
      <c r="L11664" t="str">
        <f>_xlfn.XLOOKUP(Table6[[#This Row],[Loan Date]],$Q$5:$Q$152,$S$5:$S$152)</f>
        <v>Finals Week</v>
      </c>
    </row>
    <row r="11665" spans="1:12" x14ac:dyDescent="0.2">
      <c r="A11665" s="1">
        <v>45007</v>
      </c>
      <c r="B11665" t="s">
        <v>7</v>
      </c>
      <c r="C11665" s="1">
        <v>45014</v>
      </c>
      <c r="D11665" t="s">
        <v>166</v>
      </c>
      <c r="E11665" t="s">
        <v>52</v>
      </c>
      <c r="F11665" t="s">
        <v>51</v>
      </c>
      <c r="G11665" t="s">
        <v>1</v>
      </c>
      <c r="H11665" t="s">
        <v>0</v>
      </c>
      <c r="I11665">
        <f>MONTH(Table6[[#This Row],[Loan Date]])</f>
        <v>3</v>
      </c>
      <c r="J11665" t="str">
        <f>_xlfn.XLOOKUP(Table6[[#This Row],[Numeric Month]],$N$5:$N$11,$O$5:$O$11)</f>
        <v>Mar</v>
      </c>
      <c r="K11665" t="str">
        <f>_xlfn.XLOOKUP(Table6[[#This Row],[Loan Date]],$Q$5:$Q$152,$R$5:$R$152)</f>
        <v>Wednesday</v>
      </c>
      <c r="L11665" t="str">
        <f>_xlfn.XLOOKUP(Table6[[#This Row],[Loan Date]],$Q$5:$Q$152,$S$5:$S$152)</f>
        <v>Finals Week</v>
      </c>
    </row>
    <row r="11666" spans="1:12" x14ac:dyDescent="0.2">
      <c r="A11666" s="1">
        <v>45007</v>
      </c>
      <c r="B11666" t="s">
        <v>7</v>
      </c>
      <c r="C11666" s="1">
        <v>45007</v>
      </c>
      <c r="D11666" t="s">
        <v>165</v>
      </c>
      <c r="E11666" t="s">
        <v>21</v>
      </c>
      <c r="F11666" t="s">
        <v>21</v>
      </c>
      <c r="G11666" t="s">
        <v>20</v>
      </c>
      <c r="H11666" t="s">
        <v>0</v>
      </c>
      <c r="I11666">
        <f>MONTH(Table6[[#This Row],[Loan Date]])</f>
        <v>3</v>
      </c>
      <c r="J11666" t="str">
        <f>_xlfn.XLOOKUP(Table6[[#This Row],[Numeric Month]],$N$5:$N$11,$O$5:$O$11)</f>
        <v>Mar</v>
      </c>
      <c r="K11666" t="str">
        <f>_xlfn.XLOOKUP(Table6[[#This Row],[Loan Date]],$Q$5:$Q$152,$R$5:$R$152)</f>
        <v>Wednesday</v>
      </c>
      <c r="L11666" t="str">
        <f>_xlfn.XLOOKUP(Table6[[#This Row],[Loan Date]],$Q$5:$Q$152,$S$5:$S$152)</f>
        <v>Finals Week</v>
      </c>
    </row>
    <row r="11667" spans="1:12" x14ac:dyDescent="0.2">
      <c r="A11667" s="1">
        <v>45007</v>
      </c>
      <c r="B11667" t="s">
        <v>7</v>
      </c>
      <c r="C11667" s="1">
        <v>45007</v>
      </c>
      <c r="D11667" t="s">
        <v>110</v>
      </c>
      <c r="E11667" t="s">
        <v>23</v>
      </c>
      <c r="F11667" t="s">
        <v>23</v>
      </c>
      <c r="G11667" t="s">
        <v>20</v>
      </c>
      <c r="H11667" t="s">
        <v>0</v>
      </c>
      <c r="I11667">
        <f>MONTH(Table6[[#This Row],[Loan Date]])</f>
        <v>3</v>
      </c>
      <c r="J11667" t="str">
        <f>_xlfn.XLOOKUP(Table6[[#This Row],[Numeric Month]],$N$5:$N$11,$O$5:$O$11)</f>
        <v>Mar</v>
      </c>
      <c r="K11667" t="str">
        <f>_xlfn.XLOOKUP(Table6[[#This Row],[Loan Date]],$Q$5:$Q$152,$R$5:$R$152)</f>
        <v>Wednesday</v>
      </c>
      <c r="L11667" t="str">
        <f>_xlfn.XLOOKUP(Table6[[#This Row],[Loan Date]],$Q$5:$Q$152,$S$5:$S$152)</f>
        <v>Finals Week</v>
      </c>
    </row>
    <row r="11668" spans="1:12" x14ac:dyDescent="0.2">
      <c r="A11668" s="1">
        <v>45007</v>
      </c>
      <c r="B11668" t="s">
        <v>7</v>
      </c>
      <c r="C11668" s="1">
        <v>45007</v>
      </c>
      <c r="D11668" t="s">
        <v>164</v>
      </c>
      <c r="E11668" t="s">
        <v>65</v>
      </c>
      <c r="F11668" t="s">
        <v>65</v>
      </c>
      <c r="G11668" t="s">
        <v>20</v>
      </c>
      <c r="H11668" t="s">
        <v>0</v>
      </c>
      <c r="I11668">
        <f>MONTH(Table6[[#This Row],[Loan Date]])</f>
        <v>3</v>
      </c>
      <c r="J11668" t="str">
        <f>_xlfn.XLOOKUP(Table6[[#This Row],[Numeric Month]],$N$5:$N$11,$O$5:$O$11)</f>
        <v>Mar</v>
      </c>
      <c r="K11668" t="str">
        <f>_xlfn.XLOOKUP(Table6[[#This Row],[Loan Date]],$Q$5:$Q$152,$R$5:$R$152)</f>
        <v>Wednesday</v>
      </c>
      <c r="L11668" t="str">
        <f>_xlfn.XLOOKUP(Table6[[#This Row],[Loan Date]],$Q$5:$Q$152,$S$5:$S$152)</f>
        <v>Finals Week</v>
      </c>
    </row>
    <row r="11669" spans="1:12" x14ac:dyDescent="0.2">
      <c r="A11669" s="1">
        <v>45007</v>
      </c>
      <c r="B11669" t="s">
        <v>5</v>
      </c>
      <c r="C11669" s="1">
        <v>45007</v>
      </c>
      <c r="D11669" t="s">
        <v>120</v>
      </c>
      <c r="E11669" t="s">
        <v>37</v>
      </c>
      <c r="F11669" t="s">
        <v>37</v>
      </c>
      <c r="G11669" t="s">
        <v>20</v>
      </c>
      <c r="H11669" t="s">
        <v>0</v>
      </c>
      <c r="I11669">
        <f>MONTH(Table6[[#This Row],[Loan Date]])</f>
        <v>3</v>
      </c>
      <c r="J11669" t="str">
        <f>_xlfn.XLOOKUP(Table6[[#This Row],[Numeric Month]],$N$5:$N$11,$O$5:$O$11)</f>
        <v>Mar</v>
      </c>
      <c r="K11669" t="str">
        <f>_xlfn.XLOOKUP(Table6[[#This Row],[Loan Date]],$Q$5:$Q$152,$R$5:$R$152)</f>
        <v>Wednesday</v>
      </c>
      <c r="L11669" t="str">
        <f>_xlfn.XLOOKUP(Table6[[#This Row],[Loan Date]],$Q$5:$Q$152,$S$5:$S$152)</f>
        <v>Finals Week</v>
      </c>
    </row>
    <row r="11670" spans="1:12" x14ac:dyDescent="0.2">
      <c r="A11670" s="1">
        <v>45007</v>
      </c>
      <c r="B11670" t="s">
        <v>5</v>
      </c>
      <c r="C11670" s="1">
        <v>45007</v>
      </c>
      <c r="D11670" t="s">
        <v>129</v>
      </c>
      <c r="E11670" t="s">
        <v>37</v>
      </c>
      <c r="F11670" t="s">
        <v>37</v>
      </c>
      <c r="G11670" t="s">
        <v>20</v>
      </c>
      <c r="H11670" t="s">
        <v>0</v>
      </c>
      <c r="I11670">
        <f>MONTH(Table6[[#This Row],[Loan Date]])</f>
        <v>3</v>
      </c>
      <c r="J11670" t="str">
        <f>_xlfn.XLOOKUP(Table6[[#This Row],[Numeric Month]],$N$5:$N$11,$O$5:$O$11)</f>
        <v>Mar</v>
      </c>
      <c r="K11670" t="str">
        <f>_xlfn.XLOOKUP(Table6[[#This Row],[Loan Date]],$Q$5:$Q$152,$R$5:$R$152)</f>
        <v>Wednesday</v>
      </c>
      <c r="L11670" t="str">
        <f>_xlfn.XLOOKUP(Table6[[#This Row],[Loan Date]],$Q$5:$Q$152,$S$5:$S$152)</f>
        <v>Finals Week</v>
      </c>
    </row>
    <row r="11671" spans="1:12" x14ac:dyDescent="0.2">
      <c r="A11671" s="1">
        <v>45007</v>
      </c>
      <c r="B11671" t="s">
        <v>7</v>
      </c>
      <c r="C11671" s="1">
        <v>45007</v>
      </c>
      <c r="D11671" t="s">
        <v>50</v>
      </c>
      <c r="E11671" t="s">
        <v>49</v>
      </c>
      <c r="F11671" t="s">
        <v>49</v>
      </c>
      <c r="G11671" t="s">
        <v>20</v>
      </c>
      <c r="H11671" t="s">
        <v>0</v>
      </c>
      <c r="I11671">
        <f>MONTH(Table6[[#This Row],[Loan Date]])</f>
        <v>3</v>
      </c>
      <c r="J11671" t="str">
        <f>_xlfn.XLOOKUP(Table6[[#This Row],[Numeric Month]],$N$5:$N$11,$O$5:$O$11)</f>
        <v>Mar</v>
      </c>
      <c r="K11671" t="str">
        <f>_xlfn.XLOOKUP(Table6[[#This Row],[Loan Date]],$Q$5:$Q$152,$R$5:$R$152)</f>
        <v>Wednesday</v>
      </c>
      <c r="L11671" t="str">
        <f>_xlfn.XLOOKUP(Table6[[#This Row],[Loan Date]],$Q$5:$Q$152,$S$5:$S$152)</f>
        <v>Finals Week</v>
      </c>
    </row>
    <row r="11672" spans="1:12" x14ac:dyDescent="0.2">
      <c r="A11672" s="1">
        <v>45007</v>
      </c>
      <c r="B11672" t="s">
        <v>5</v>
      </c>
      <c r="C11672" s="1">
        <v>45007</v>
      </c>
      <c r="D11672" t="s">
        <v>163</v>
      </c>
      <c r="E11672" t="s">
        <v>162</v>
      </c>
      <c r="F11672" t="s">
        <v>162</v>
      </c>
      <c r="G11672" t="s">
        <v>11</v>
      </c>
      <c r="H11672" t="s">
        <v>0</v>
      </c>
      <c r="I11672">
        <f>MONTH(Table6[[#This Row],[Loan Date]])</f>
        <v>3</v>
      </c>
      <c r="J11672" t="str">
        <f>_xlfn.XLOOKUP(Table6[[#This Row],[Numeric Month]],$N$5:$N$11,$O$5:$O$11)</f>
        <v>Mar</v>
      </c>
      <c r="K11672" t="str">
        <f>_xlfn.XLOOKUP(Table6[[#This Row],[Loan Date]],$Q$5:$Q$152,$R$5:$R$152)</f>
        <v>Wednesday</v>
      </c>
      <c r="L11672" t="str">
        <f>_xlfn.XLOOKUP(Table6[[#This Row],[Loan Date]],$Q$5:$Q$152,$S$5:$S$152)</f>
        <v>Finals Week</v>
      </c>
    </row>
    <row r="11673" spans="1:12" x14ac:dyDescent="0.2">
      <c r="A11673" s="1">
        <v>45007</v>
      </c>
      <c r="B11673" t="s">
        <v>7</v>
      </c>
      <c r="C11673" s="1">
        <v>45028</v>
      </c>
      <c r="D11673" t="s">
        <v>161</v>
      </c>
      <c r="E11673" t="s">
        <v>9</v>
      </c>
      <c r="F11673" t="s">
        <v>8</v>
      </c>
      <c r="G11673" t="s">
        <v>1</v>
      </c>
      <c r="H11673" t="s">
        <v>0</v>
      </c>
      <c r="I11673">
        <f>MONTH(Table6[[#This Row],[Loan Date]])</f>
        <v>3</v>
      </c>
      <c r="J11673" t="str">
        <f>_xlfn.XLOOKUP(Table6[[#This Row],[Numeric Month]],$N$5:$N$11,$O$5:$O$11)</f>
        <v>Mar</v>
      </c>
      <c r="K11673" t="str">
        <f>_xlfn.XLOOKUP(Table6[[#This Row],[Loan Date]],$Q$5:$Q$152,$R$5:$R$152)</f>
        <v>Wednesday</v>
      </c>
      <c r="L11673" t="str">
        <f>_xlfn.XLOOKUP(Table6[[#This Row],[Loan Date]],$Q$5:$Q$152,$S$5:$S$152)</f>
        <v>Finals Week</v>
      </c>
    </row>
    <row r="11674" spans="1:12" x14ac:dyDescent="0.2">
      <c r="A11674" s="1">
        <v>45007</v>
      </c>
      <c r="B11674" t="s">
        <v>7</v>
      </c>
      <c r="C11674" s="1">
        <v>45014</v>
      </c>
      <c r="D11674" t="s">
        <v>160</v>
      </c>
      <c r="E11674" t="s">
        <v>9</v>
      </c>
      <c r="F11674" t="s">
        <v>8</v>
      </c>
      <c r="G11674" t="s">
        <v>1</v>
      </c>
      <c r="H11674" t="s">
        <v>0</v>
      </c>
      <c r="I11674">
        <f>MONTH(Table6[[#This Row],[Loan Date]])</f>
        <v>3</v>
      </c>
      <c r="J11674" t="str">
        <f>_xlfn.XLOOKUP(Table6[[#This Row],[Numeric Month]],$N$5:$N$11,$O$5:$O$11)</f>
        <v>Mar</v>
      </c>
      <c r="K11674" t="str">
        <f>_xlfn.XLOOKUP(Table6[[#This Row],[Loan Date]],$Q$5:$Q$152,$R$5:$R$152)</f>
        <v>Wednesday</v>
      </c>
      <c r="L11674" t="str">
        <f>_xlfn.XLOOKUP(Table6[[#This Row],[Loan Date]],$Q$5:$Q$152,$S$5:$S$152)</f>
        <v>Finals Week</v>
      </c>
    </row>
    <row r="11675" spans="1:12" x14ac:dyDescent="0.2">
      <c r="A11675" s="1">
        <v>45007</v>
      </c>
      <c r="B11675" t="s">
        <v>7</v>
      </c>
      <c r="C11675" s="1">
        <v>45097</v>
      </c>
      <c r="D11675" t="s">
        <v>159</v>
      </c>
      <c r="E11675" t="s">
        <v>80</v>
      </c>
      <c r="F11675" t="s">
        <v>79</v>
      </c>
      <c r="G11675" t="s">
        <v>79</v>
      </c>
      <c r="H11675" t="s">
        <v>0</v>
      </c>
      <c r="I11675">
        <f>MONTH(Table6[[#This Row],[Loan Date]])</f>
        <v>3</v>
      </c>
      <c r="J11675" t="str">
        <f>_xlfn.XLOOKUP(Table6[[#This Row],[Numeric Month]],$N$5:$N$11,$O$5:$O$11)</f>
        <v>Mar</v>
      </c>
      <c r="K11675" t="str">
        <f>_xlfn.XLOOKUP(Table6[[#This Row],[Loan Date]],$Q$5:$Q$152,$R$5:$R$152)</f>
        <v>Wednesday</v>
      </c>
      <c r="L11675" t="str">
        <f>_xlfn.XLOOKUP(Table6[[#This Row],[Loan Date]],$Q$5:$Q$152,$S$5:$S$152)</f>
        <v>Finals Week</v>
      </c>
    </row>
    <row r="11676" spans="1:12" x14ac:dyDescent="0.2">
      <c r="A11676" s="1">
        <v>45007</v>
      </c>
      <c r="B11676" t="s">
        <v>5</v>
      </c>
      <c r="C11676" s="1">
        <v>45007</v>
      </c>
      <c r="D11676" t="s">
        <v>158</v>
      </c>
      <c r="E11676" t="s">
        <v>23</v>
      </c>
      <c r="F11676" t="s">
        <v>23</v>
      </c>
      <c r="G11676" t="s">
        <v>20</v>
      </c>
      <c r="H11676" t="s">
        <v>0</v>
      </c>
      <c r="I11676">
        <f>MONTH(Table6[[#This Row],[Loan Date]])</f>
        <v>3</v>
      </c>
      <c r="J11676" t="str">
        <f>_xlfn.XLOOKUP(Table6[[#This Row],[Numeric Month]],$N$5:$N$11,$O$5:$O$11)</f>
        <v>Mar</v>
      </c>
      <c r="K11676" t="str">
        <f>_xlfn.XLOOKUP(Table6[[#This Row],[Loan Date]],$Q$5:$Q$152,$R$5:$R$152)</f>
        <v>Wednesday</v>
      </c>
      <c r="L11676" t="str">
        <f>_xlfn.XLOOKUP(Table6[[#This Row],[Loan Date]],$Q$5:$Q$152,$S$5:$S$152)</f>
        <v>Finals Week</v>
      </c>
    </row>
    <row r="11677" spans="1:12" x14ac:dyDescent="0.2">
      <c r="A11677" s="1">
        <v>45007</v>
      </c>
      <c r="B11677" t="s">
        <v>7</v>
      </c>
      <c r="C11677" s="1">
        <v>45014</v>
      </c>
      <c r="D11677" t="s">
        <v>157</v>
      </c>
      <c r="E11677" t="s">
        <v>9</v>
      </c>
      <c r="F11677" t="s">
        <v>8</v>
      </c>
      <c r="G11677" t="s">
        <v>1</v>
      </c>
      <c r="H11677" t="s">
        <v>0</v>
      </c>
      <c r="I11677">
        <f>MONTH(Table6[[#This Row],[Loan Date]])</f>
        <v>3</v>
      </c>
      <c r="J11677" t="str">
        <f>_xlfn.XLOOKUP(Table6[[#This Row],[Numeric Month]],$N$5:$N$11,$O$5:$O$11)</f>
        <v>Mar</v>
      </c>
      <c r="K11677" t="str">
        <f>_xlfn.XLOOKUP(Table6[[#This Row],[Loan Date]],$Q$5:$Q$152,$R$5:$R$152)</f>
        <v>Wednesday</v>
      </c>
      <c r="L11677" t="str">
        <f>_xlfn.XLOOKUP(Table6[[#This Row],[Loan Date]],$Q$5:$Q$152,$S$5:$S$152)</f>
        <v>Finals Week</v>
      </c>
    </row>
    <row r="11678" spans="1:12" x14ac:dyDescent="0.2">
      <c r="A11678" s="1">
        <v>45007</v>
      </c>
      <c r="B11678" t="s">
        <v>7</v>
      </c>
      <c r="C11678" s="1">
        <v>45007</v>
      </c>
      <c r="D11678" t="s">
        <v>156</v>
      </c>
      <c r="E11678" t="s">
        <v>41</v>
      </c>
      <c r="F11678" t="s">
        <v>40</v>
      </c>
      <c r="G11678" t="s">
        <v>39</v>
      </c>
      <c r="H11678" t="s">
        <v>0</v>
      </c>
      <c r="I11678">
        <f>MONTH(Table6[[#This Row],[Loan Date]])</f>
        <v>3</v>
      </c>
      <c r="J11678" t="str">
        <f>_xlfn.XLOOKUP(Table6[[#This Row],[Numeric Month]],$N$5:$N$11,$O$5:$O$11)</f>
        <v>Mar</v>
      </c>
      <c r="K11678" t="str">
        <f>_xlfn.XLOOKUP(Table6[[#This Row],[Loan Date]],$Q$5:$Q$152,$R$5:$R$152)</f>
        <v>Wednesday</v>
      </c>
      <c r="L11678" t="str">
        <f>_xlfn.XLOOKUP(Table6[[#This Row],[Loan Date]],$Q$5:$Q$152,$S$5:$S$152)</f>
        <v>Finals Week</v>
      </c>
    </row>
    <row r="11679" spans="1:12" x14ac:dyDescent="0.2">
      <c r="A11679" s="1">
        <v>45007</v>
      </c>
      <c r="B11679" t="s">
        <v>7</v>
      </c>
      <c r="C11679" s="1">
        <v>45014</v>
      </c>
      <c r="D11679" t="s">
        <v>155</v>
      </c>
      <c r="E11679" t="s">
        <v>9</v>
      </c>
      <c r="F11679" t="s">
        <v>8</v>
      </c>
      <c r="G11679" t="s">
        <v>1</v>
      </c>
      <c r="H11679" t="s">
        <v>0</v>
      </c>
      <c r="I11679">
        <f>MONTH(Table6[[#This Row],[Loan Date]])</f>
        <v>3</v>
      </c>
      <c r="J11679" t="str">
        <f>_xlfn.XLOOKUP(Table6[[#This Row],[Numeric Month]],$N$5:$N$11,$O$5:$O$11)</f>
        <v>Mar</v>
      </c>
      <c r="K11679" t="str">
        <f>_xlfn.XLOOKUP(Table6[[#This Row],[Loan Date]],$Q$5:$Q$152,$R$5:$R$152)</f>
        <v>Wednesday</v>
      </c>
      <c r="L11679" t="str">
        <f>_xlfn.XLOOKUP(Table6[[#This Row],[Loan Date]],$Q$5:$Q$152,$S$5:$S$152)</f>
        <v>Finals Week</v>
      </c>
    </row>
    <row r="11680" spans="1:12" x14ac:dyDescent="0.2">
      <c r="A11680" s="1">
        <v>45007</v>
      </c>
      <c r="B11680" t="s">
        <v>7</v>
      </c>
      <c r="C11680" s="1">
        <v>45014</v>
      </c>
      <c r="D11680" t="s">
        <v>154</v>
      </c>
      <c r="E11680" t="s">
        <v>3</v>
      </c>
      <c r="F11680" t="s">
        <v>2</v>
      </c>
      <c r="G11680" t="s">
        <v>1</v>
      </c>
      <c r="H11680" t="s">
        <v>0</v>
      </c>
      <c r="I11680">
        <f>MONTH(Table6[[#This Row],[Loan Date]])</f>
        <v>3</v>
      </c>
      <c r="J11680" t="str">
        <f>_xlfn.XLOOKUP(Table6[[#This Row],[Numeric Month]],$N$5:$N$11,$O$5:$O$11)</f>
        <v>Mar</v>
      </c>
      <c r="K11680" t="str">
        <f>_xlfn.XLOOKUP(Table6[[#This Row],[Loan Date]],$Q$5:$Q$152,$R$5:$R$152)</f>
        <v>Wednesday</v>
      </c>
      <c r="L11680" t="str">
        <f>_xlfn.XLOOKUP(Table6[[#This Row],[Loan Date]],$Q$5:$Q$152,$S$5:$S$152)</f>
        <v>Finals Week</v>
      </c>
    </row>
    <row r="11681" spans="1:12" x14ac:dyDescent="0.2">
      <c r="A11681" s="1">
        <v>45007</v>
      </c>
      <c r="B11681" t="s">
        <v>5</v>
      </c>
      <c r="C11681" s="1">
        <v>45097</v>
      </c>
      <c r="D11681" t="s">
        <v>153</v>
      </c>
      <c r="E11681" t="s">
        <v>80</v>
      </c>
      <c r="F11681" t="s">
        <v>79</v>
      </c>
      <c r="G11681" t="s">
        <v>79</v>
      </c>
      <c r="H11681" t="s">
        <v>0</v>
      </c>
      <c r="I11681">
        <f>MONTH(Table6[[#This Row],[Loan Date]])</f>
        <v>3</v>
      </c>
      <c r="J11681" t="str">
        <f>_xlfn.XLOOKUP(Table6[[#This Row],[Numeric Month]],$N$5:$N$11,$O$5:$O$11)</f>
        <v>Mar</v>
      </c>
      <c r="K11681" t="str">
        <f>_xlfn.XLOOKUP(Table6[[#This Row],[Loan Date]],$Q$5:$Q$152,$R$5:$R$152)</f>
        <v>Wednesday</v>
      </c>
      <c r="L11681" t="str">
        <f>_xlfn.XLOOKUP(Table6[[#This Row],[Loan Date]],$Q$5:$Q$152,$S$5:$S$152)</f>
        <v>Finals Week</v>
      </c>
    </row>
    <row r="11682" spans="1:12" x14ac:dyDescent="0.2">
      <c r="A11682" s="1">
        <v>45007</v>
      </c>
      <c r="B11682" t="s">
        <v>7</v>
      </c>
      <c r="C11682" s="1">
        <v>45007</v>
      </c>
      <c r="D11682" t="s">
        <v>152</v>
      </c>
      <c r="E11682" t="s">
        <v>37</v>
      </c>
      <c r="F11682" t="s">
        <v>37</v>
      </c>
      <c r="G11682" t="s">
        <v>20</v>
      </c>
      <c r="H11682" t="s">
        <v>0</v>
      </c>
      <c r="I11682">
        <f>MONTH(Table6[[#This Row],[Loan Date]])</f>
        <v>3</v>
      </c>
      <c r="J11682" t="str">
        <f>_xlfn.XLOOKUP(Table6[[#This Row],[Numeric Month]],$N$5:$N$11,$O$5:$O$11)</f>
        <v>Mar</v>
      </c>
      <c r="K11682" t="str">
        <f>_xlfn.XLOOKUP(Table6[[#This Row],[Loan Date]],$Q$5:$Q$152,$R$5:$R$152)</f>
        <v>Wednesday</v>
      </c>
      <c r="L11682" t="str">
        <f>_xlfn.XLOOKUP(Table6[[#This Row],[Loan Date]],$Q$5:$Q$152,$S$5:$S$152)</f>
        <v>Finals Week</v>
      </c>
    </row>
    <row r="11683" spans="1:12" x14ac:dyDescent="0.2">
      <c r="A11683" s="1">
        <v>45007</v>
      </c>
      <c r="B11683" t="s">
        <v>7</v>
      </c>
      <c r="C11683" s="1">
        <v>45009</v>
      </c>
      <c r="D11683" t="s">
        <v>45</v>
      </c>
      <c r="E11683" t="s">
        <v>44</v>
      </c>
      <c r="F11683" t="s">
        <v>44</v>
      </c>
      <c r="G11683" t="s">
        <v>39</v>
      </c>
      <c r="H11683" t="s">
        <v>0</v>
      </c>
      <c r="I11683">
        <f>MONTH(Table6[[#This Row],[Loan Date]])</f>
        <v>3</v>
      </c>
      <c r="J11683" t="str">
        <f>_xlfn.XLOOKUP(Table6[[#This Row],[Numeric Month]],$N$5:$N$11,$O$5:$O$11)</f>
        <v>Mar</v>
      </c>
      <c r="K11683" t="str">
        <f>_xlfn.XLOOKUP(Table6[[#This Row],[Loan Date]],$Q$5:$Q$152,$R$5:$R$152)</f>
        <v>Wednesday</v>
      </c>
      <c r="L11683" t="str">
        <f>_xlfn.XLOOKUP(Table6[[#This Row],[Loan Date]],$Q$5:$Q$152,$S$5:$S$152)</f>
        <v>Finals Week</v>
      </c>
    </row>
    <row r="11684" spans="1:12" x14ac:dyDescent="0.2">
      <c r="A11684" s="1">
        <v>45007</v>
      </c>
      <c r="B11684" t="s">
        <v>7</v>
      </c>
      <c r="C11684" s="1">
        <v>45007</v>
      </c>
      <c r="D11684" t="s">
        <v>27</v>
      </c>
      <c r="E11684" t="s">
        <v>21</v>
      </c>
      <c r="F11684" t="s">
        <v>21</v>
      </c>
      <c r="G11684" t="s">
        <v>20</v>
      </c>
      <c r="H11684" t="s">
        <v>0</v>
      </c>
      <c r="I11684">
        <f>MONTH(Table6[[#This Row],[Loan Date]])</f>
        <v>3</v>
      </c>
      <c r="J11684" t="str">
        <f>_xlfn.XLOOKUP(Table6[[#This Row],[Numeric Month]],$N$5:$N$11,$O$5:$O$11)</f>
        <v>Mar</v>
      </c>
      <c r="K11684" t="str">
        <f>_xlfn.XLOOKUP(Table6[[#This Row],[Loan Date]],$Q$5:$Q$152,$R$5:$R$152)</f>
        <v>Wednesday</v>
      </c>
      <c r="L11684" t="str">
        <f>_xlfn.XLOOKUP(Table6[[#This Row],[Loan Date]],$Q$5:$Q$152,$S$5:$S$152)</f>
        <v>Finals Week</v>
      </c>
    </row>
    <row r="11685" spans="1:12" x14ac:dyDescent="0.2">
      <c r="A11685" s="1">
        <v>45007</v>
      </c>
      <c r="B11685" t="s">
        <v>7</v>
      </c>
      <c r="C11685" s="1">
        <v>45007</v>
      </c>
      <c r="D11685" t="s">
        <v>151</v>
      </c>
      <c r="E11685" t="s">
        <v>148</v>
      </c>
      <c r="F11685" t="s">
        <v>147</v>
      </c>
      <c r="G11685" t="s">
        <v>20</v>
      </c>
      <c r="H11685" t="s">
        <v>0</v>
      </c>
      <c r="I11685">
        <f>MONTH(Table6[[#This Row],[Loan Date]])</f>
        <v>3</v>
      </c>
      <c r="J11685" t="str">
        <f>_xlfn.XLOOKUP(Table6[[#This Row],[Numeric Month]],$N$5:$N$11,$O$5:$O$11)</f>
        <v>Mar</v>
      </c>
      <c r="K11685" t="str">
        <f>_xlfn.XLOOKUP(Table6[[#This Row],[Loan Date]],$Q$5:$Q$152,$R$5:$R$152)</f>
        <v>Wednesday</v>
      </c>
      <c r="L11685" t="str">
        <f>_xlfn.XLOOKUP(Table6[[#This Row],[Loan Date]],$Q$5:$Q$152,$S$5:$S$152)</f>
        <v>Finals Week</v>
      </c>
    </row>
    <row r="11686" spans="1:12" x14ac:dyDescent="0.2">
      <c r="A11686" s="1">
        <v>45007</v>
      </c>
      <c r="B11686" t="s">
        <v>5</v>
      </c>
      <c r="C11686" s="1">
        <v>45007</v>
      </c>
      <c r="D11686" t="s">
        <v>138</v>
      </c>
      <c r="E11686" t="s">
        <v>37</v>
      </c>
      <c r="F11686" t="s">
        <v>37</v>
      </c>
      <c r="G11686" t="s">
        <v>20</v>
      </c>
      <c r="H11686" t="s">
        <v>0</v>
      </c>
      <c r="I11686">
        <f>MONTH(Table6[[#This Row],[Loan Date]])</f>
        <v>3</v>
      </c>
      <c r="J11686" t="str">
        <f>_xlfn.XLOOKUP(Table6[[#This Row],[Numeric Month]],$N$5:$N$11,$O$5:$O$11)</f>
        <v>Mar</v>
      </c>
      <c r="K11686" t="str">
        <f>_xlfn.XLOOKUP(Table6[[#This Row],[Loan Date]],$Q$5:$Q$152,$R$5:$R$152)</f>
        <v>Wednesday</v>
      </c>
      <c r="L11686" t="str">
        <f>_xlfn.XLOOKUP(Table6[[#This Row],[Loan Date]],$Q$5:$Q$152,$S$5:$S$152)</f>
        <v>Finals Week</v>
      </c>
    </row>
    <row r="11687" spans="1:12" x14ac:dyDescent="0.2">
      <c r="A11687" s="1">
        <v>45007</v>
      </c>
      <c r="B11687" t="s">
        <v>7</v>
      </c>
      <c r="C11687" s="1">
        <v>45009</v>
      </c>
      <c r="D11687" t="s">
        <v>85</v>
      </c>
      <c r="E11687" t="s">
        <v>44</v>
      </c>
      <c r="F11687" t="s">
        <v>44</v>
      </c>
      <c r="G11687" t="s">
        <v>39</v>
      </c>
      <c r="H11687" t="s">
        <v>0</v>
      </c>
      <c r="I11687">
        <f>MONTH(Table6[[#This Row],[Loan Date]])</f>
        <v>3</v>
      </c>
      <c r="J11687" t="str">
        <f>_xlfn.XLOOKUP(Table6[[#This Row],[Numeric Month]],$N$5:$N$11,$O$5:$O$11)</f>
        <v>Mar</v>
      </c>
      <c r="K11687" t="str">
        <f>_xlfn.XLOOKUP(Table6[[#This Row],[Loan Date]],$Q$5:$Q$152,$R$5:$R$152)</f>
        <v>Wednesday</v>
      </c>
      <c r="L11687" t="str">
        <f>_xlfn.XLOOKUP(Table6[[#This Row],[Loan Date]],$Q$5:$Q$152,$S$5:$S$152)</f>
        <v>Finals Week</v>
      </c>
    </row>
    <row r="11688" spans="1:12" x14ac:dyDescent="0.2">
      <c r="A11688" s="1">
        <v>45007</v>
      </c>
      <c r="B11688" t="s">
        <v>35</v>
      </c>
      <c r="C11688" s="1">
        <v>45014</v>
      </c>
      <c r="D11688" t="s">
        <v>150</v>
      </c>
      <c r="E11688" t="s">
        <v>52</v>
      </c>
      <c r="F11688" t="s">
        <v>51</v>
      </c>
      <c r="G11688" t="s">
        <v>1</v>
      </c>
      <c r="H11688" t="s">
        <v>0</v>
      </c>
      <c r="I11688">
        <f>MONTH(Table6[[#This Row],[Loan Date]])</f>
        <v>3</v>
      </c>
      <c r="J11688" t="str">
        <f>_xlfn.XLOOKUP(Table6[[#This Row],[Numeric Month]],$N$5:$N$11,$O$5:$O$11)</f>
        <v>Mar</v>
      </c>
      <c r="K11688" t="str">
        <f>_xlfn.XLOOKUP(Table6[[#This Row],[Loan Date]],$Q$5:$Q$152,$R$5:$R$152)</f>
        <v>Wednesday</v>
      </c>
      <c r="L11688" t="str">
        <f>_xlfn.XLOOKUP(Table6[[#This Row],[Loan Date]],$Q$5:$Q$152,$S$5:$S$152)</f>
        <v>Finals Week</v>
      </c>
    </row>
    <row r="11689" spans="1:12" x14ac:dyDescent="0.2">
      <c r="A11689" s="1">
        <v>45007</v>
      </c>
      <c r="B11689" t="s">
        <v>7</v>
      </c>
      <c r="C11689" s="1">
        <v>45007</v>
      </c>
      <c r="D11689" t="s">
        <v>57</v>
      </c>
      <c r="E11689" t="s">
        <v>37</v>
      </c>
      <c r="F11689" t="s">
        <v>37</v>
      </c>
      <c r="G11689" t="s">
        <v>20</v>
      </c>
      <c r="H11689" t="s">
        <v>0</v>
      </c>
      <c r="I11689">
        <f>MONTH(Table6[[#This Row],[Loan Date]])</f>
        <v>3</v>
      </c>
      <c r="J11689" t="str">
        <f>_xlfn.XLOOKUP(Table6[[#This Row],[Numeric Month]],$N$5:$N$11,$O$5:$O$11)</f>
        <v>Mar</v>
      </c>
      <c r="K11689" t="str">
        <f>_xlfn.XLOOKUP(Table6[[#This Row],[Loan Date]],$Q$5:$Q$152,$R$5:$R$152)</f>
        <v>Wednesday</v>
      </c>
      <c r="L11689" t="str">
        <f>_xlfn.XLOOKUP(Table6[[#This Row],[Loan Date]],$Q$5:$Q$152,$S$5:$S$152)</f>
        <v>Finals Week</v>
      </c>
    </row>
    <row r="11690" spans="1:12" x14ac:dyDescent="0.2">
      <c r="A11690" s="1">
        <v>45007</v>
      </c>
      <c r="B11690" t="s">
        <v>5</v>
      </c>
      <c r="C11690" s="1">
        <v>45007</v>
      </c>
      <c r="D11690" t="s">
        <v>149</v>
      </c>
      <c r="E11690" t="s">
        <v>148</v>
      </c>
      <c r="F11690" t="s">
        <v>147</v>
      </c>
      <c r="G11690" t="s">
        <v>20</v>
      </c>
      <c r="H11690" t="s">
        <v>0</v>
      </c>
      <c r="I11690">
        <f>MONTH(Table6[[#This Row],[Loan Date]])</f>
        <v>3</v>
      </c>
      <c r="J11690" t="str">
        <f>_xlfn.XLOOKUP(Table6[[#This Row],[Numeric Month]],$N$5:$N$11,$O$5:$O$11)</f>
        <v>Mar</v>
      </c>
      <c r="K11690" t="str">
        <f>_xlfn.XLOOKUP(Table6[[#This Row],[Loan Date]],$Q$5:$Q$152,$R$5:$R$152)</f>
        <v>Wednesday</v>
      </c>
      <c r="L11690" t="str">
        <f>_xlfn.XLOOKUP(Table6[[#This Row],[Loan Date]],$Q$5:$Q$152,$S$5:$S$152)</f>
        <v>Finals Week</v>
      </c>
    </row>
    <row r="11691" spans="1:12" x14ac:dyDescent="0.2">
      <c r="A11691" s="1">
        <v>45007</v>
      </c>
      <c r="B11691" t="s">
        <v>5</v>
      </c>
      <c r="C11691" s="1">
        <v>45007</v>
      </c>
      <c r="D11691" t="s">
        <v>149</v>
      </c>
      <c r="E11691" t="s">
        <v>148</v>
      </c>
      <c r="F11691" t="s">
        <v>147</v>
      </c>
      <c r="G11691" t="s">
        <v>20</v>
      </c>
      <c r="H11691" t="s">
        <v>0</v>
      </c>
      <c r="I11691">
        <f>MONTH(Table6[[#This Row],[Loan Date]])</f>
        <v>3</v>
      </c>
      <c r="J11691" t="str">
        <f>_xlfn.XLOOKUP(Table6[[#This Row],[Numeric Month]],$N$5:$N$11,$O$5:$O$11)</f>
        <v>Mar</v>
      </c>
      <c r="K11691" t="str">
        <f>_xlfn.XLOOKUP(Table6[[#This Row],[Loan Date]],$Q$5:$Q$152,$R$5:$R$152)</f>
        <v>Wednesday</v>
      </c>
      <c r="L11691" t="str">
        <f>_xlfn.XLOOKUP(Table6[[#This Row],[Loan Date]],$Q$5:$Q$152,$S$5:$S$152)</f>
        <v>Finals Week</v>
      </c>
    </row>
    <row r="11692" spans="1:12" x14ac:dyDescent="0.2">
      <c r="A11692" s="1">
        <v>45007</v>
      </c>
      <c r="B11692" t="s">
        <v>7</v>
      </c>
      <c r="C11692" s="1">
        <v>45014</v>
      </c>
      <c r="D11692" t="s">
        <v>146</v>
      </c>
      <c r="E11692" t="s">
        <v>52</v>
      </c>
      <c r="F11692" t="s">
        <v>51</v>
      </c>
      <c r="G11692" t="s">
        <v>1</v>
      </c>
      <c r="H11692" t="s">
        <v>0</v>
      </c>
      <c r="I11692">
        <f>MONTH(Table6[[#This Row],[Loan Date]])</f>
        <v>3</v>
      </c>
      <c r="J11692" t="str">
        <f>_xlfn.XLOOKUP(Table6[[#This Row],[Numeric Month]],$N$5:$N$11,$O$5:$O$11)</f>
        <v>Mar</v>
      </c>
      <c r="K11692" t="str">
        <f>_xlfn.XLOOKUP(Table6[[#This Row],[Loan Date]],$Q$5:$Q$152,$R$5:$R$152)</f>
        <v>Wednesday</v>
      </c>
      <c r="L11692" t="str">
        <f>_xlfn.XLOOKUP(Table6[[#This Row],[Loan Date]],$Q$5:$Q$152,$S$5:$S$152)</f>
        <v>Finals Week</v>
      </c>
    </row>
    <row r="11693" spans="1:12" x14ac:dyDescent="0.2">
      <c r="A11693" s="1">
        <v>45007</v>
      </c>
      <c r="B11693" t="s">
        <v>7</v>
      </c>
      <c r="C11693" s="1">
        <v>45007</v>
      </c>
      <c r="D11693" t="s">
        <v>145</v>
      </c>
      <c r="E11693" t="s">
        <v>12</v>
      </c>
      <c r="F11693" t="s">
        <v>12</v>
      </c>
      <c r="G11693" t="s">
        <v>11</v>
      </c>
      <c r="H11693" t="s">
        <v>0</v>
      </c>
      <c r="I11693">
        <f>MONTH(Table6[[#This Row],[Loan Date]])</f>
        <v>3</v>
      </c>
      <c r="J11693" t="str">
        <f>_xlfn.XLOOKUP(Table6[[#This Row],[Numeric Month]],$N$5:$N$11,$O$5:$O$11)</f>
        <v>Mar</v>
      </c>
      <c r="K11693" t="str">
        <f>_xlfn.XLOOKUP(Table6[[#This Row],[Loan Date]],$Q$5:$Q$152,$R$5:$R$152)</f>
        <v>Wednesday</v>
      </c>
      <c r="L11693" t="str">
        <f>_xlfn.XLOOKUP(Table6[[#This Row],[Loan Date]],$Q$5:$Q$152,$S$5:$S$152)</f>
        <v>Finals Week</v>
      </c>
    </row>
    <row r="11694" spans="1:12" x14ac:dyDescent="0.2">
      <c r="A11694" s="1">
        <v>45007</v>
      </c>
      <c r="B11694" t="s">
        <v>7</v>
      </c>
      <c r="C11694" s="1">
        <v>45014</v>
      </c>
      <c r="D11694" t="s">
        <v>144</v>
      </c>
      <c r="E11694" t="s">
        <v>9</v>
      </c>
      <c r="F11694" t="s">
        <v>8</v>
      </c>
      <c r="G11694" t="s">
        <v>1</v>
      </c>
      <c r="H11694" t="s">
        <v>0</v>
      </c>
      <c r="I11694">
        <f>MONTH(Table6[[#This Row],[Loan Date]])</f>
        <v>3</v>
      </c>
      <c r="J11694" t="str">
        <f>_xlfn.XLOOKUP(Table6[[#This Row],[Numeric Month]],$N$5:$N$11,$O$5:$O$11)</f>
        <v>Mar</v>
      </c>
      <c r="K11694" t="str">
        <f>_xlfn.XLOOKUP(Table6[[#This Row],[Loan Date]],$Q$5:$Q$152,$R$5:$R$152)</f>
        <v>Wednesday</v>
      </c>
      <c r="L11694" t="str">
        <f>_xlfn.XLOOKUP(Table6[[#This Row],[Loan Date]],$Q$5:$Q$152,$S$5:$S$152)</f>
        <v>Finals Week</v>
      </c>
    </row>
    <row r="11695" spans="1:12" x14ac:dyDescent="0.2">
      <c r="A11695" s="1">
        <v>45007</v>
      </c>
      <c r="B11695" t="s">
        <v>7</v>
      </c>
      <c r="C11695" s="1">
        <v>45014</v>
      </c>
      <c r="D11695" t="s">
        <v>143</v>
      </c>
      <c r="E11695" t="s">
        <v>9</v>
      </c>
      <c r="F11695" t="s">
        <v>8</v>
      </c>
      <c r="G11695" t="s">
        <v>1</v>
      </c>
      <c r="H11695" t="s">
        <v>0</v>
      </c>
      <c r="I11695">
        <f>MONTH(Table6[[#This Row],[Loan Date]])</f>
        <v>3</v>
      </c>
      <c r="J11695" t="str">
        <f>_xlfn.XLOOKUP(Table6[[#This Row],[Numeric Month]],$N$5:$N$11,$O$5:$O$11)</f>
        <v>Mar</v>
      </c>
      <c r="K11695" t="str">
        <f>_xlfn.XLOOKUP(Table6[[#This Row],[Loan Date]],$Q$5:$Q$152,$R$5:$R$152)</f>
        <v>Wednesday</v>
      </c>
      <c r="L11695" t="str">
        <f>_xlfn.XLOOKUP(Table6[[#This Row],[Loan Date]],$Q$5:$Q$152,$S$5:$S$152)</f>
        <v>Finals Week</v>
      </c>
    </row>
    <row r="11696" spans="1:12" x14ac:dyDescent="0.2">
      <c r="A11696" s="1">
        <v>45007</v>
      </c>
      <c r="B11696" t="s">
        <v>5</v>
      </c>
      <c r="C11696" s="1">
        <v>45009</v>
      </c>
      <c r="D11696" t="s">
        <v>86</v>
      </c>
      <c r="E11696" t="s">
        <v>44</v>
      </c>
      <c r="F11696" t="s">
        <v>44</v>
      </c>
      <c r="G11696" t="s">
        <v>39</v>
      </c>
      <c r="H11696" t="s">
        <v>0</v>
      </c>
      <c r="I11696">
        <f>MONTH(Table6[[#This Row],[Loan Date]])</f>
        <v>3</v>
      </c>
      <c r="J11696" t="str">
        <f>_xlfn.XLOOKUP(Table6[[#This Row],[Numeric Month]],$N$5:$N$11,$O$5:$O$11)</f>
        <v>Mar</v>
      </c>
      <c r="K11696" t="str">
        <f>_xlfn.XLOOKUP(Table6[[#This Row],[Loan Date]],$Q$5:$Q$152,$R$5:$R$152)</f>
        <v>Wednesday</v>
      </c>
      <c r="L11696" t="str">
        <f>_xlfn.XLOOKUP(Table6[[#This Row],[Loan Date]],$Q$5:$Q$152,$S$5:$S$152)</f>
        <v>Finals Week</v>
      </c>
    </row>
    <row r="11697" spans="1:12" x14ac:dyDescent="0.2">
      <c r="A11697" s="1">
        <v>45007</v>
      </c>
      <c r="B11697" t="s">
        <v>7</v>
      </c>
      <c r="C11697" s="1">
        <v>45019</v>
      </c>
      <c r="D11697" t="s">
        <v>142</v>
      </c>
      <c r="E11697" t="s">
        <v>15</v>
      </c>
      <c r="F11697" t="s">
        <v>14</v>
      </c>
      <c r="G11697" t="s">
        <v>1</v>
      </c>
      <c r="H11697" t="s">
        <v>0</v>
      </c>
      <c r="I11697">
        <f>MONTH(Table6[[#This Row],[Loan Date]])</f>
        <v>3</v>
      </c>
      <c r="J11697" t="str">
        <f>_xlfn.XLOOKUP(Table6[[#This Row],[Numeric Month]],$N$5:$N$11,$O$5:$O$11)</f>
        <v>Mar</v>
      </c>
      <c r="K11697" t="str">
        <f>_xlfn.XLOOKUP(Table6[[#This Row],[Loan Date]],$Q$5:$Q$152,$R$5:$R$152)</f>
        <v>Wednesday</v>
      </c>
      <c r="L11697" t="str">
        <f>_xlfn.XLOOKUP(Table6[[#This Row],[Loan Date]],$Q$5:$Q$152,$S$5:$S$152)</f>
        <v>Finals Week</v>
      </c>
    </row>
    <row r="11698" spans="1:12" x14ac:dyDescent="0.2">
      <c r="A11698" s="1">
        <v>45007</v>
      </c>
      <c r="B11698" t="s">
        <v>5</v>
      </c>
      <c r="C11698" s="1">
        <v>45007</v>
      </c>
      <c r="D11698" t="s">
        <v>120</v>
      </c>
      <c r="E11698" t="s">
        <v>37</v>
      </c>
      <c r="F11698" t="s">
        <v>37</v>
      </c>
      <c r="G11698" t="s">
        <v>20</v>
      </c>
      <c r="H11698" t="s">
        <v>0</v>
      </c>
      <c r="I11698">
        <f>MONTH(Table6[[#This Row],[Loan Date]])</f>
        <v>3</v>
      </c>
      <c r="J11698" t="str">
        <f>_xlfn.XLOOKUP(Table6[[#This Row],[Numeric Month]],$N$5:$N$11,$O$5:$O$11)</f>
        <v>Mar</v>
      </c>
      <c r="K11698" t="str">
        <f>_xlfn.XLOOKUP(Table6[[#This Row],[Loan Date]],$Q$5:$Q$152,$R$5:$R$152)</f>
        <v>Wednesday</v>
      </c>
      <c r="L11698" t="str">
        <f>_xlfn.XLOOKUP(Table6[[#This Row],[Loan Date]],$Q$5:$Q$152,$S$5:$S$152)</f>
        <v>Finals Week</v>
      </c>
    </row>
    <row r="11699" spans="1:12" x14ac:dyDescent="0.2">
      <c r="A11699" s="1">
        <v>45007</v>
      </c>
      <c r="B11699" t="s">
        <v>7</v>
      </c>
      <c r="C11699" s="1">
        <v>45097</v>
      </c>
      <c r="D11699" t="s">
        <v>141</v>
      </c>
      <c r="E11699" t="s">
        <v>80</v>
      </c>
      <c r="F11699" t="s">
        <v>79</v>
      </c>
      <c r="G11699" t="s">
        <v>79</v>
      </c>
      <c r="H11699" t="s">
        <v>0</v>
      </c>
      <c r="I11699">
        <f>MONTH(Table6[[#This Row],[Loan Date]])</f>
        <v>3</v>
      </c>
      <c r="J11699" t="str">
        <f>_xlfn.XLOOKUP(Table6[[#This Row],[Numeric Month]],$N$5:$N$11,$O$5:$O$11)</f>
        <v>Mar</v>
      </c>
      <c r="K11699" t="str">
        <f>_xlfn.XLOOKUP(Table6[[#This Row],[Loan Date]],$Q$5:$Q$152,$R$5:$R$152)</f>
        <v>Wednesday</v>
      </c>
      <c r="L11699" t="str">
        <f>_xlfn.XLOOKUP(Table6[[#This Row],[Loan Date]],$Q$5:$Q$152,$S$5:$S$152)</f>
        <v>Finals Week</v>
      </c>
    </row>
    <row r="11700" spans="1:12" x14ac:dyDescent="0.2">
      <c r="A11700" s="1">
        <v>45007</v>
      </c>
      <c r="B11700" t="s">
        <v>5</v>
      </c>
      <c r="C11700" s="1">
        <v>45014</v>
      </c>
      <c r="D11700" t="s">
        <v>140</v>
      </c>
      <c r="E11700" t="s">
        <v>9</v>
      </c>
      <c r="F11700" t="s">
        <v>8</v>
      </c>
      <c r="G11700" t="s">
        <v>1</v>
      </c>
      <c r="H11700" t="s">
        <v>0</v>
      </c>
      <c r="I11700">
        <f>MONTH(Table6[[#This Row],[Loan Date]])</f>
        <v>3</v>
      </c>
      <c r="J11700" t="str">
        <f>_xlfn.XLOOKUP(Table6[[#This Row],[Numeric Month]],$N$5:$N$11,$O$5:$O$11)</f>
        <v>Mar</v>
      </c>
      <c r="K11700" t="str">
        <f>_xlfn.XLOOKUP(Table6[[#This Row],[Loan Date]],$Q$5:$Q$152,$R$5:$R$152)</f>
        <v>Wednesday</v>
      </c>
      <c r="L11700" t="str">
        <f>_xlfn.XLOOKUP(Table6[[#This Row],[Loan Date]],$Q$5:$Q$152,$S$5:$S$152)</f>
        <v>Finals Week</v>
      </c>
    </row>
    <row r="11701" spans="1:12" x14ac:dyDescent="0.2">
      <c r="A11701" s="1">
        <v>45007</v>
      </c>
      <c r="B11701" t="s">
        <v>5</v>
      </c>
      <c r="C11701" s="1">
        <v>45014</v>
      </c>
      <c r="D11701" t="s">
        <v>139</v>
      </c>
      <c r="E11701" t="s">
        <v>15</v>
      </c>
      <c r="F11701" t="s">
        <v>14</v>
      </c>
      <c r="G11701" t="s">
        <v>1</v>
      </c>
      <c r="H11701" t="s">
        <v>0</v>
      </c>
      <c r="I11701">
        <f>MONTH(Table6[[#This Row],[Loan Date]])</f>
        <v>3</v>
      </c>
      <c r="J11701" t="str">
        <f>_xlfn.XLOOKUP(Table6[[#This Row],[Numeric Month]],$N$5:$N$11,$O$5:$O$11)</f>
        <v>Mar</v>
      </c>
      <c r="K11701" t="str">
        <f>_xlfn.XLOOKUP(Table6[[#This Row],[Loan Date]],$Q$5:$Q$152,$R$5:$R$152)</f>
        <v>Wednesday</v>
      </c>
      <c r="L11701" t="str">
        <f>_xlfn.XLOOKUP(Table6[[#This Row],[Loan Date]],$Q$5:$Q$152,$S$5:$S$152)</f>
        <v>Finals Week</v>
      </c>
    </row>
    <row r="11702" spans="1:12" x14ac:dyDescent="0.2">
      <c r="A11702" s="1">
        <v>45007</v>
      </c>
      <c r="B11702" t="s">
        <v>5</v>
      </c>
      <c r="C11702" s="1">
        <v>45007</v>
      </c>
      <c r="D11702" t="s">
        <v>60</v>
      </c>
      <c r="E11702" t="s">
        <v>59</v>
      </c>
      <c r="F11702" t="s">
        <v>58</v>
      </c>
      <c r="G11702" t="s">
        <v>39</v>
      </c>
      <c r="H11702" t="s">
        <v>0</v>
      </c>
      <c r="I11702">
        <f>MONTH(Table6[[#This Row],[Loan Date]])</f>
        <v>3</v>
      </c>
      <c r="J11702" t="str">
        <f>_xlfn.XLOOKUP(Table6[[#This Row],[Numeric Month]],$N$5:$N$11,$O$5:$O$11)</f>
        <v>Mar</v>
      </c>
      <c r="K11702" t="str">
        <f>_xlfn.XLOOKUP(Table6[[#This Row],[Loan Date]],$Q$5:$Q$152,$R$5:$R$152)</f>
        <v>Wednesday</v>
      </c>
      <c r="L11702" t="str">
        <f>_xlfn.XLOOKUP(Table6[[#This Row],[Loan Date]],$Q$5:$Q$152,$S$5:$S$152)</f>
        <v>Finals Week</v>
      </c>
    </row>
    <row r="11703" spans="1:12" x14ac:dyDescent="0.2">
      <c r="A11703" s="1">
        <v>45007</v>
      </c>
      <c r="B11703" t="s">
        <v>7</v>
      </c>
      <c r="C11703" s="1">
        <v>45007</v>
      </c>
      <c r="D11703" t="s">
        <v>138</v>
      </c>
      <c r="E11703" t="s">
        <v>37</v>
      </c>
      <c r="F11703" t="s">
        <v>37</v>
      </c>
      <c r="G11703" t="s">
        <v>20</v>
      </c>
      <c r="H11703" t="s">
        <v>0</v>
      </c>
      <c r="I11703">
        <f>MONTH(Table6[[#This Row],[Loan Date]])</f>
        <v>3</v>
      </c>
      <c r="J11703" t="str">
        <f>_xlfn.XLOOKUP(Table6[[#This Row],[Numeric Month]],$N$5:$N$11,$O$5:$O$11)</f>
        <v>Mar</v>
      </c>
      <c r="K11703" t="str">
        <f>_xlfn.XLOOKUP(Table6[[#This Row],[Loan Date]],$Q$5:$Q$152,$R$5:$R$152)</f>
        <v>Wednesday</v>
      </c>
      <c r="L11703" t="str">
        <f>_xlfn.XLOOKUP(Table6[[#This Row],[Loan Date]],$Q$5:$Q$152,$S$5:$S$152)</f>
        <v>Finals Week</v>
      </c>
    </row>
    <row r="11704" spans="1:12" x14ac:dyDescent="0.2">
      <c r="A11704" s="1">
        <v>45007</v>
      </c>
      <c r="B11704" t="s">
        <v>5</v>
      </c>
      <c r="C11704" s="1">
        <v>45015</v>
      </c>
      <c r="D11704" t="s">
        <v>137</v>
      </c>
      <c r="E11704" t="s">
        <v>9</v>
      </c>
      <c r="F11704" t="s">
        <v>8</v>
      </c>
      <c r="G11704" t="s">
        <v>1</v>
      </c>
      <c r="H11704" t="s">
        <v>0</v>
      </c>
      <c r="I11704">
        <f>MONTH(Table6[[#This Row],[Loan Date]])</f>
        <v>3</v>
      </c>
      <c r="J11704" t="str">
        <f>_xlfn.XLOOKUP(Table6[[#This Row],[Numeric Month]],$N$5:$N$11,$O$5:$O$11)</f>
        <v>Mar</v>
      </c>
      <c r="K11704" t="str">
        <f>_xlfn.XLOOKUP(Table6[[#This Row],[Loan Date]],$Q$5:$Q$152,$R$5:$R$152)</f>
        <v>Wednesday</v>
      </c>
      <c r="L11704" t="str">
        <f>_xlfn.XLOOKUP(Table6[[#This Row],[Loan Date]],$Q$5:$Q$152,$S$5:$S$152)</f>
        <v>Finals Week</v>
      </c>
    </row>
    <row r="11705" spans="1:12" x14ac:dyDescent="0.2">
      <c r="A11705" s="1">
        <v>45007</v>
      </c>
      <c r="B11705" t="s">
        <v>5</v>
      </c>
      <c r="C11705" s="1">
        <v>45007</v>
      </c>
      <c r="D11705" t="s">
        <v>136</v>
      </c>
      <c r="E11705" t="s">
        <v>23</v>
      </c>
      <c r="F11705" t="s">
        <v>23</v>
      </c>
      <c r="G11705" t="s">
        <v>20</v>
      </c>
      <c r="H11705" t="s">
        <v>0</v>
      </c>
      <c r="I11705">
        <f>MONTH(Table6[[#This Row],[Loan Date]])</f>
        <v>3</v>
      </c>
      <c r="J11705" t="str">
        <f>_xlfn.XLOOKUP(Table6[[#This Row],[Numeric Month]],$N$5:$N$11,$O$5:$O$11)</f>
        <v>Mar</v>
      </c>
      <c r="K11705" t="str">
        <f>_xlfn.XLOOKUP(Table6[[#This Row],[Loan Date]],$Q$5:$Q$152,$R$5:$R$152)</f>
        <v>Wednesday</v>
      </c>
      <c r="L11705" t="str">
        <f>_xlfn.XLOOKUP(Table6[[#This Row],[Loan Date]],$Q$5:$Q$152,$S$5:$S$152)</f>
        <v>Finals Week</v>
      </c>
    </row>
    <row r="11706" spans="1:12" x14ac:dyDescent="0.2">
      <c r="A11706" s="1">
        <v>45007</v>
      </c>
      <c r="B11706" t="s">
        <v>7</v>
      </c>
      <c r="C11706" s="1">
        <v>45007</v>
      </c>
      <c r="D11706" t="s">
        <v>103</v>
      </c>
      <c r="E11706" t="s">
        <v>23</v>
      </c>
      <c r="F11706" t="s">
        <v>23</v>
      </c>
      <c r="G11706" t="s">
        <v>20</v>
      </c>
      <c r="H11706" t="s">
        <v>0</v>
      </c>
      <c r="I11706">
        <f>MONTH(Table6[[#This Row],[Loan Date]])</f>
        <v>3</v>
      </c>
      <c r="J11706" t="str">
        <f>_xlfn.XLOOKUP(Table6[[#This Row],[Numeric Month]],$N$5:$N$11,$O$5:$O$11)</f>
        <v>Mar</v>
      </c>
      <c r="K11706" t="str">
        <f>_xlfn.XLOOKUP(Table6[[#This Row],[Loan Date]],$Q$5:$Q$152,$R$5:$R$152)</f>
        <v>Wednesday</v>
      </c>
      <c r="L11706" t="str">
        <f>_xlfn.XLOOKUP(Table6[[#This Row],[Loan Date]],$Q$5:$Q$152,$S$5:$S$152)</f>
        <v>Finals Week</v>
      </c>
    </row>
    <row r="11707" spans="1:12" x14ac:dyDescent="0.2">
      <c r="A11707" s="1">
        <v>45007</v>
      </c>
      <c r="B11707" t="s">
        <v>7</v>
      </c>
      <c r="C11707" s="1">
        <v>45007</v>
      </c>
      <c r="D11707" t="s">
        <v>135</v>
      </c>
      <c r="E11707" t="s">
        <v>21</v>
      </c>
      <c r="F11707" t="s">
        <v>21</v>
      </c>
      <c r="G11707" t="s">
        <v>20</v>
      </c>
      <c r="H11707" t="s">
        <v>0</v>
      </c>
      <c r="I11707">
        <f>MONTH(Table6[[#This Row],[Loan Date]])</f>
        <v>3</v>
      </c>
      <c r="J11707" t="str">
        <f>_xlfn.XLOOKUP(Table6[[#This Row],[Numeric Month]],$N$5:$N$11,$O$5:$O$11)</f>
        <v>Mar</v>
      </c>
      <c r="K11707" t="str">
        <f>_xlfn.XLOOKUP(Table6[[#This Row],[Loan Date]],$Q$5:$Q$152,$R$5:$R$152)</f>
        <v>Wednesday</v>
      </c>
      <c r="L11707" t="str">
        <f>_xlfn.XLOOKUP(Table6[[#This Row],[Loan Date]],$Q$5:$Q$152,$S$5:$S$152)</f>
        <v>Finals Week</v>
      </c>
    </row>
    <row r="11708" spans="1:12" x14ac:dyDescent="0.2">
      <c r="A11708" s="1">
        <v>45007</v>
      </c>
      <c r="B11708" t="s">
        <v>7</v>
      </c>
      <c r="C11708" s="1">
        <v>45007</v>
      </c>
      <c r="D11708" t="s">
        <v>134</v>
      </c>
      <c r="E11708" t="s">
        <v>23</v>
      </c>
      <c r="F11708" t="s">
        <v>23</v>
      </c>
      <c r="G11708" t="s">
        <v>20</v>
      </c>
      <c r="H11708" t="s">
        <v>0</v>
      </c>
      <c r="I11708">
        <f>MONTH(Table6[[#This Row],[Loan Date]])</f>
        <v>3</v>
      </c>
      <c r="J11708" t="str">
        <f>_xlfn.XLOOKUP(Table6[[#This Row],[Numeric Month]],$N$5:$N$11,$O$5:$O$11)</f>
        <v>Mar</v>
      </c>
      <c r="K11708" t="str">
        <f>_xlfn.XLOOKUP(Table6[[#This Row],[Loan Date]],$Q$5:$Q$152,$R$5:$R$152)</f>
        <v>Wednesday</v>
      </c>
      <c r="L11708" t="str">
        <f>_xlfn.XLOOKUP(Table6[[#This Row],[Loan Date]],$Q$5:$Q$152,$S$5:$S$152)</f>
        <v>Finals Week</v>
      </c>
    </row>
    <row r="11709" spans="1:12" x14ac:dyDescent="0.2">
      <c r="A11709" s="1">
        <v>45007</v>
      </c>
      <c r="B11709" t="s">
        <v>7</v>
      </c>
      <c r="C11709" s="1">
        <v>45010</v>
      </c>
      <c r="D11709" t="s">
        <v>133</v>
      </c>
      <c r="E11709" t="s">
        <v>44</v>
      </c>
      <c r="F11709" t="s">
        <v>44</v>
      </c>
      <c r="G11709" t="s">
        <v>39</v>
      </c>
      <c r="H11709" t="s">
        <v>0</v>
      </c>
      <c r="I11709">
        <f>MONTH(Table6[[#This Row],[Loan Date]])</f>
        <v>3</v>
      </c>
      <c r="J11709" t="str">
        <f>_xlfn.XLOOKUP(Table6[[#This Row],[Numeric Month]],$N$5:$N$11,$O$5:$O$11)</f>
        <v>Mar</v>
      </c>
      <c r="K11709" t="str">
        <f>_xlfn.XLOOKUP(Table6[[#This Row],[Loan Date]],$Q$5:$Q$152,$R$5:$R$152)</f>
        <v>Wednesday</v>
      </c>
      <c r="L11709" t="str">
        <f>_xlfn.XLOOKUP(Table6[[#This Row],[Loan Date]],$Q$5:$Q$152,$S$5:$S$152)</f>
        <v>Finals Week</v>
      </c>
    </row>
    <row r="11710" spans="1:12" x14ac:dyDescent="0.2">
      <c r="A11710" s="1">
        <v>45007</v>
      </c>
      <c r="B11710" t="s">
        <v>5</v>
      </c>
      <c r="C11710" s="1">
        <v>45014</v>
      </c>
      <c r="D11710" t="s">
        <v>132</v>
      </c>
      <c r="E11710" t="s">
        <v>9</v>
      </c>
      <c r="F11710" t="s">
        <v>8</v>
      </c>
      <c r="G11710" t="s">
        <v>1</v>
      </c>
      <c r="H11710" t="s">
        <v>0</v>
      </c>
      <c r="I11710">
        <f>MONTH(Table6[[#This Row],[Loan Date]])</f>
        <v>3</v>
      </c>
      <c r="J11710" t="str">
        <f>_xlfn.XLOOKUP(Table6[[#This Row],[Numeric Month]],$N$5:$N$11,$O$5:$O$11)</f>
        <v>Mar</v>
      </c>
      <c r="K11710" t="str">
        <f>_xlfn.XLOOKUP(Table6[[#This Row],[Loan Date]],$Q$5:$Q$152,$R$5:$R$152)</f>
        <v>Wednesday</v>
      </c>
      <c r="L11710" t="str">
        <f>_xlfn.XLOOKUP(Table6[[#This Row],[Loan Date]],$Q$5:$Q$152,$S$5:$S$152)</f>
        <v>Finals Week</v>
      </c>
    </row>
    <row r="11711" spans="1:12" x14ac:dyDescent="0.2">
      <c r="A11711" s="1">
        <v>45007</v>
      </c>
      <c r="B11711" t="s">
        <v>7</v>
      </c>
      <c r="C11711" s="1">
        <v>45007</v>
      </c>
      <c r="D11711" t="s">
        <v>103</v>
      </c>
      <c r="E11711" t="s">
        <v>23</v>
      </c>
      <c r="F11711" t="s">
        <v>23</v>
      </c>
      <c r="G11711" t="s">
        <v>20</v>
      </c>
      <c r="H11711" t="s">
        <v>0</v>
      </c>
      <c r="I11711">
        <f>MONTH(Table6[[#This Row],[Loan Date]])</f>
        <v>3</v>
      </c>
      <c r="J11711" t="str">
        <f>_xlfn.XLOOKUP(Table6[[#This Row],[Numeric Month]],$N$5:$N$11,$O$5:$O$11)</f>
        <v>Mar</v>
      </c>
      <c r="K11711" t="str">
        <f>_xlfn.XLOOKUP(Table6[[#This Row],[Loan Date]],$Q$5:$Q$152,$R$5:$R$152)</f>
        <v>Wednesday</v>
      </c>
      <c r="L11711" t="str">
        <f>_xlfn.XLOOKUP(Table6[[#This Row],[Loan Date]],$Q$5:$Q$152,$S$5:$S$152)</f>
        <v>Finals Week</v>
      </c>
    </row>
    <row r="11712" spans="1:12" x14ac:dyDescent="0.2">
      <c r="A11712" s="1">
        <v>45007</v>
      </c>
      <c r="B11712" t="s">
        <v>7</v>
      </c>
      <c r="C11712" s="1">
        <v>45014</v>
      </c>
      <c r="D11712" t="s">
        <v>131</v>
      </c>
      <c r="E11712" t="s">
        <v>3</v>
      </c>
      <c r="F11712" t="s">
        <v>2</v>
      </c>
      <c r="G11712" t="s">
        <v>1</v>
      </c>
      <c r="H11712" t="s">
        <v>0</v>
      </c>
      <c r="I11712">
        <f>MONTH(Table6[[#This Row],[Loan Date]])</f>
        <v>3</v>
      </c>
      <c r="J11712" t="str">
        <f>_xlfn.XLOOKUP(Table6[[#This Row],[Numeric Month]],$N$5:$N$11,$O$5:$O$11)</f>
        <v>Mar</v>
      </c>
      <c r="K11712" t="str">
        <f>_xlfn.XLOOKUP(Table6[[#This Row],[Loan Date]],$Q$5:$Q$152,$R$5:$R$152)</f>
        <v>Wednesday</v>
      </c>
      <c r="L11712" t="str">
        <f>_xlfn.XLOOKUP(Table6[[#This Row],[Loan Date]],$Q$5:$Q$152,$S$5:$S$152)</f>
        <v>Finals Week</v>
      </c>
    </row>
    <row r="11713" spans="1:12" x14ac:dyDescent="0.2">
      <c r="A11713" s="1">
        <v>45007</v>
      </c>
      <c r="B11713" t="s">
        <v>5</v>
      </c>
      <c r="C11713" s="1">
        <v>45008</v>
      </c>
      <c r="D11713" t="s">
        <v>130</v>
      </c>
      <c r="E11713" t="s">
        <v>21</v>
      </c>
      <c r="F11713" t="s">
        <v>21</v>
      </c>
      <c r="G11713" t="s">
        <v>20</v>
      </c>
      <c r="H11713" t="s">
        <v>0</v>
      </c>
      <c r="I11713">
        <f>MONTH(Table6[[#This Row],[Loan Date]])</f>
        <v>3</v>
      </c>
      <c r="J11713" t="str">
        <f>_xlfn.XLOOKUP(Table6[[#This Row],[Numeric Month]],$N$5:$N$11,$O$5:$O$11)</f>
        <v>Mar</v>
      </c>
      <c r="K11713" t="str">
        <f>_xlfn.XLOOKUP(Table6[[#This Row],[Loan Date]],$Q$5:$Q$152,$R$5:$R$152)</f>
        <v>Wednesday</v>
      </c>
      <c r="L11713" t="str">
        <f>_xlfn.XLOOKUP(Table6[[#This Row],[Loan Date]],$Q$5:$Q$152,$S$5:$S$152)</f>
        <v>Finals Week</v>
      </c>
    </row>
    <row r="11714" spans="1:12" x14ac:dyDescent="0.2">
      <c r="A11714" s="1">
        <v>45007</v>
      </c>
      <c r="B11714" t="s">
        <v>5</v>
      </c>
      <c r="C11714" s="1">
        <v>45008</v>
      </c>
      <c r="D11714" t="s">
        <v>77</v>
      </c>
      <c r="E11714" t="s">
        <v>23</v>
      </c>
      <c r="F11714" t="s">
        <v>23</v>
      </c>
      <c r="G11714" t="s">
        <v>20</v>
      </c>
      <c r="H11714" t="s">
        <v>0</v>
      </c>
      <c r="I11714">
        <f>MONTH(Table6[[#This Row],[Loan Date]])</f>
        <v>3</v>
      </c>
      <c r="J11714" t="str">
        <f>_xlfn.XLOOKUP(Table6[[#This Row],[Numeric Month]],$N$5:$N$11,$O$5:$O$11)</f>
        <v>Mar</v>
      </c>
      <c r="K11714" t="str">
        <f>_xlfn.XLOOKUP(Table6[[#This Row],[Loan Date]],$Q$5:$Q$152,$R$5:$R$152)</f>
        <v>Wednesday</v>
      </c>
      <c r="L11714" t="str">
        <f>_xlfn.XLOOKUP(Table6[[#This Row],[Loan Date]],$Q$5:$Q$152,$S$5:$S$152)</f>
        <v>Finals Week</v>
      </c>
    </row>
    <row r="11715" spans="1:12" x14ac:dyDescent="0.2">
      <c r="A11715" s="1">
        <v>45007</v>
      </c>
      <c r="B11715" t="s">
        <v>7</v>
      </c>
      <c r="C11715" s="1">
        <v>45007</v>
      </c>
      <c r="D11715" t="s">
        <v>129</v>
      </c>
      <c r="E11715" t="s">
        <v>37</v>
      </c>
      <c r="F11715" t="s">
        <v>37</v>
      </c>
      <c r="G11715" t="s">
        <v>20</v>
      </c>
      <c r="H11715" t="s">
        <v>0</v>
      </c>
      <c r="I11715">
        <f>MONTH(Table6[[#This Row],[Loan Date]])</f>
        <v>3</v>
      </c>
      <c r="J11715" t="str">
        <f>_xlfn.XLOOKUP(Table6[[#This Row],[Numeric Month]],$N$5:$N$11,$O$5:$O$11)</f>
        <v>Mar</v>
      </c>
      <c r="K11715" t="str">
        <f>_xlfn.XLOOKUP(Table6[[#This Row],[Loan Date]],$Q$5:$Q$152,$R$5:$R$152)</f>
        <v>Wednesday</v>
      </c>
      <c r="L11715" t="str">
        <f>_xlfn.XLOOKUP(Table6[[#This Row],[Loan Date]],$Q$5:$Q$152,$S$5:$S$152)</f>
        <v>Finals Week</v>
      </c>
    </row>
    <row r="11716" spans="1:12" x14ac:dyDescent="0.2">
      <c r="A11716" s="1">
        <v>45007</v>
      </c>
      <c r="B11716" t="s">
        <v>7</v>
      </c>
      <c r="C11716" s="1">
        <v>45097</v>
      </c>
      <c r="D11716" t="s">
        <v>128</v>
      </c>
      <c r="E11716" t="s">
        <v>80</v>
      </c>
      <c r="F11716" t="s">
        <v>79</v>
      </c>
      <c r="G11716" t="s">
        <v>79</v>
      </c>
      <c r="H11716" t="s">
        <v>0</v>
      </c>
      <c r="I11716">
        <f>MONTH(Table6[[#This Row],[Loan Date]])</f>
        <v>3</v>
      </c>
      <c r="J11716" t="str">
        <f>_xlfn.XLOOKUP(Table6[[#This Row],[Numeric Month]],$N$5:$N$11,$O$5:$O$11)</f>
        <v>Mar</v>
      </c>
      <c r="K11716" t="str">
        <f>_xlfn.XLOOKUP(Table6[[#This Row],[Loan Date]],$Q$5:$Q$152,$R$5:$R$152)</f>
        <v>Wednesday</v>
      </c>
      <c r="L11716" t="str">
        <f>_xlfn.XLOOKUP(Table6[[#This Row],[Loan Date]],$Q$5:$Q$152,$S$5:$S$152)</f>
        <v>Finals Week</v>
      </c>
    </row>
    <row r="11717" spans="1:12" x14ac:dyDescent="0.2">
      <c r="A11717" s="1">
        <v>45007</v>
      </c>
      <c r="B11717" t="s">
        <v>7</v>
      </c>
      <c r="C11717" s="1">
        <v>45007</v>
      </c>
      <c r="D11717" t="s">
        <v>26</v>
      </c>
      <c r="E11717" t="s">
        <v>23</v>
      </c>
      <c r="F11717" t="s">
        <v>23</v>
      </c>
      <c r="G11717" t="s">
        <v>20</v>
      </c>
      <c r="H11717" t="s">
        <v>0</v>
      </c>
      <c r="I11717">
        <f>MONTH(Table6[[#This Row],[Loan Date]])</f>
        <v>3</v>
      </c>
      <c r="J11717" t="str">
        <f>_xlfn.XLOOKUP(Table6[[#This Row],[Numeric Month]],$N$5:$N$11,$O$5:$O$11)</f>
        <v>Mar</v>
      </c>
      <c r="K11717" t="str">
        <f>_xlfn.XLOOKUP(Table6[[#This Row],[Loan Date]],$Q$5:$Q$152,$R$5:$R$152)</f>
        <v>Wednesday</v>
      </c>
      <c r="L11717" t="str">
        <f>_xlfn.XLOOKUP(Table6[[#This Row],[Loan Date]],$Q$5:$Q$152,$S$5:$S$152)</f>
        <v>Finals Week</v>
      </c>
    </row>
    <row r="11718" spans="1:12" x14ac:dyDescent="0.2">
      <c r="A11718" s="1">
        <v>45007</v>
      </c>
      <c r="B11718" t="s">
        <v>7</v>
      </c>
      <c r="C11718" s="1">
        <v>45007</v>
      </c>
      <c r="D11718" t="s">
        <v>127</v>
      </c>
      <c r="E11718" t="s">
        <v>21</v>
      </c>
      <c r="F11718" t="s">
        <v>21</v>
      </c>
      <c r="G11718" t="s">
        <v>20</v>
      </c>
      <c r="H11718" t="s">
        <v>0</v>
      </c>
      <c r="I11718">
        <f>MONTH(Table6[[#This Row],[Loan Date]])</f>
        <v>3</v>
      </c>
      <c r="J11718" t="str">
        <f>_xlfn.XLOOKUP(Table6[[#This Row],[Numeric Month]],$N$5:$N$11,$O$5:$O$11)</f>
        <v>Mar</v>
      </c>
      <c r="K11718" t="str">
        <f>_xlfn.XLOOKUP(Table6[[#This Row],[Loan Date]],$Q$5:$Q$152,$R$5:$R$152)</f>
        <v>Wednesday</v>
      </c>
      <c r="L11718" t="str">
        <f>_xlfn.XLOOKUP(Table6[[#This Row],[Loan Date]],$Q$5:$Q$152,$S$5:$S$152)</f>
        <v>Finals Week</v>
      </c>
    </row>
    <row r="11719" spans="1:12" x14ac:dyDescent="0.2">
      <c r="A11719" s="1">
        <v>45007</v>
      </c>
      <c r="B11719" t="s">
        <v>7</v>
      </c>
      <c r="C11719" s="1">
        <v>45014</v>
      </c>
      <c r="D11719" t="s">
        <v>126</v>
      </c>
      <c r="E11719" t="s">
        <v>9</v>
      </c>
      <c r="F11719" t="s">
        <v>8</v>
      </c>
      <c r="G11719" t="s">
        <v>1</v>
      </c>
      <c r="H11719" t="s">
        <v>0</v>
      </c>
      <c r="I11719">
        <f>MONTH(Table6[[#This Row],[Loan Date]])</f>
        <v>3</v>
      </c>
      <c r="J11719" t="str">
        <f>_xlfn.XLOOKUP(Table6[[#This Row],[Numeric Month]],$N$5:$N$11,$O$5:$O$11)</f>
        <v>Mar</v>
      </c>
      <c r="K11719" t="str">
        <f>_xlfn.XLOOKUP(Table6[[#This Row],[Loan Date]],$Q$5:$Q$152,$R$5:$R$152)</f>
        <v>Wednesday</v>
      </c>
      <c r="L11719" t="str">
        <f>_xlfn.XLOOKUP(Table6[[#This Row],[Loan Date]],$Q$5:$Q$152,$S$5:$S$152)</f>
        <v>Finals Week</v>
      </c>
    </row>
    <row r="11720" spans="1:12" x14ac:dyDescent="0.2">
      <c r="A11720" s="1">
        <v>45007</v>
      </c>
      <c r="B11720" t="s">
        <v>7</v>
      </c>
      <c r="C11720" s="1">
        <v>45007</v>
      </c>
      <c r="D11720" t="s">
        <v>62</v>
      </c>
      <c r="E11720" t="s">
        <v>41</v>
      </c>
      <c r="F11720" t="s">
        <v>40</v>
      </c>
      <c r="G11720" t="s">
        <v>39</v>
      </c>
      <c r="H11720" t="s">
        <v>0</v>
      </c>
      <c r="I11720">
        <f>MONTH(Table6[[#This Row],[Loan Date]])</f>
        <v>3</v>
      </c>
      <c r="J11720" t="str">
        <f>_xlfn.XLOOKUP(Table6[[#This Row],[Numeric Month]],$N$5:$N$11,$O$5:$O$11)</f>
        <v>Mar</v>
      </c>
      <c r="K11720" t="str">
        <f>_xlfn.XLOOKUP(Table6[[#This Row],[Loan Date]],$Q$5:$Q$152,$R$5:$R$152)</f>
        <v>Wednesday</v>
      </c>
      <c r="L11720" t="str">
        <f>_xlfn.XLOOKUP(Table6[[#This Row],[Loan Date]],$Q$5:$Q$152,$S$5:$S$152)</f>
        <v>Finals Week</v>
      </c>
    </row>
    <row r="11721" spans="1:12" x14ac:dyDescent="0.2">
      <c r="A11721" s="1">
        <v>45007</v>
      </c>
      <c r="B11721" t="s">
        <v>7</v>
      </c>
      <c r="C11721" s="1">
        <v>45014</v>
      </c>
      <c r="D11721" t="s">
        <v>125</v>
      </c>
      <c r="E11721" t="s">
        <v>15</v>
      </c>
      <c r="F11721" t="s">
        <v>14</v>
      </c>
      <c r="G11721" t="s">
        <v>1</v>
      </c>
      <c r="H11721" t="s">
        <v>0</v>
      </c>
      <c r="I11721">
        <f>MONTH(Table6[[#This Row],[Loan Date]])</f>
        <v>3</v>
      </c>
      <c r="J11721" t="str">
        <f>_xlfn.XLOOKUP(Table6[[#This Row],[Numeric Month]],$N$5:$N$11,$O$5:$O$11)</f>
        <v>Mar</v>
      </c>
      <c r="K11721" t="str">
        <f>_xlfn.XLOOKUP(Table6[[#This Row],[Loan Date]],$Q$5:$Q$152,$R$5:$R$152)</f>
        <v>Wednesday</v>
      </c>
      <c r="L11721" t="str">
        <f>_xlfn.XLOOKUP(Table6[[#This Row],[Loan Date]],$Q$5:$Q$152,$S$5:$S$152)</f>
        <v>Finals Week</v>
      </c>
    </row>
    <row r="11722" spans="1:12" x14ac:dyDescent="0.2">
      <c r="A11722" s="1">
        <v>45007</v>
      </c>
      <c r="B11722" t="s">
        <v>7</v>
      </c>
      <c r="C11722" s="1">
        <v>45008</v>
      </c>
      <c r="D11722" t="s">
        <v>124</v>
      </c>
      <c r="E11722" t="s">
        <v>12</v>
      </c>
      <c r="F11722" t="s">
        <v>12</v>
      </c>
      <c r="G11722" t="s">
        <v>11</v>
      </c>
      <c r="H11722" t="s">
        <v>0</v>
      </c>
      <c r="I11722">
        <f>MONTH(Table6[[#This Row],[Loan Date]])</f>
        <v>3</v>
      </c>
      <c r="J11722" t="str">
        <f>_xlfn.XLOOKUP(Table6[[#This Row],[Numeric Month]],$N$5:$N$11,$O$5:$O$11)</f>
        <v>Mar</v>
      </c>
      <c r="K11722" t="str">
        <f>_xlfn.XLOOKUP(Table6[[#This Row],[Loan Date]],$Q$5:$Q$152,$R$5:$R$152)</f>
        <v>Wednesday</v>
      </c>
      <c r="L11722" t="str">
        <f>_xlfn.XLOOKUP(Table6[[#This Row],[Loan Date]],$Q$5:$Q$152,$S$5:$S$152)</f>
        <v>Finals Week</v>
      </c>
    </row>
    <row r="11723" spans="1:12" x14ac:dyDescent="0.2">
      <c r="A11723" s="1">
        <v>45007</v>
      </c>
      <c r="B11723" t="s">
        <v>7</v>
      </c>
      <c r="C11723" s="1">
        <v>45008</v>
      </c>
      <c r="D11723" t="s">
        <v>123</v>
      </c>
      <c r="E11723" t="s">
        <v>122</v>
      </c>
      <c r="F11723" t="s">
        <v>122</v>
      </c>
      <c r="G11723" t="s">
        <v>11</v>
      </c>
      <c r="H11723" t="s">
        <v>0</v>
      </c>
      <c r="I11723">
        <f>MONTH(Table6[[#This Row],[Loan Date]])</f>
        <v>3</v>
      </c>
      <c r="J11723" t="str">
        <f>_xlfn.XLOOKUP(Table6[[#This Row],[Numeric Month]],$N$5:$N$11,$O$5:$O$11)</f>
        <v>Mar</v>
      </c>
      <c r="K11723" t="str">
        <f>_xlfn.XLOOKUP(Table6[[#This Row],[Loan Date]],$Q$5:$Q$152,$R$5:$R$152)</f>
        <v>Wednesday</v>
      </c>
      <c r="L11723" t="str">
        <f>_xlfn.XLOOKUP(Table6[[#This Row],[Loan Date]],$Q$5:$Q$152,$S$5:$S$152)</f>
        <v>Finals Week</v>
      </c>
    </row>
    <row r="11724" spans="1:12" x14ac:dyDescent="0.2">
      <c r="A11724" s="1">
        <v>45007</v>
      </c>
      <c r="B11724" t="s">
        <v>7</v>
      </c>
      <c r="C11724" s="1">
        <v>45097</v>
      </c>
      <c r="D11724" t="s">
        <v>121</v>
      </c>
      <c r="E11724" t="s">
        <v>80</v>
      </c>
      <c r="F11724" t="s">
        <v>79</v>
      </c>
      <c r="G11724" t="s">
        <v>79</v>
      </c>
      <c r="H11724" t="s">
        <v>0</v>
      </c>
      <c r="I11724">
        <f>MONTH(Table6[[#This Row],[Loan Date]])</f>
        <v>3</v>
      </c>
      <c r="J11724" t="str">
        <f>_xlfn.XLOOKUP(Table6[[#This Row],[Numeric Month]],$N$5:$N$11,$O$5:$O$11)</f>
        <v>Mar</v>
      </c>
      <c r="K11724" t="str">
        <f>_xlfn.XLOOKUP(Table6[[#This Row],[Loan Date]],$Q$5:$Q$152,$R$5:$R$152)</f>
        <v>Wednesday</v>
      </c>
      <c r="L11724" t="str">
        <f>_xlfn.XLOOKUP(Table6[[#This Row],[Loan Date]],$Q$5:$Q$152,$S$5:$S$152)</f>
        <v>Finals Week</v>
      </c>
    </row>
    <row r="11725" spans="1:12" x14ac:dyDescent="0.2">
      <c r="A11725" s="1">
        <v>45007</v>
      </c>
      <c r="B11725" t="s">
        <v>7</v>
      </c>
      <c r="C11725" s="1">
        <v>45007</v>
      </c>
      <c r="D11725" t="s">
        <v>116</v>
      </c>
      <c r="E11725" t="s">
        <v>23</v>
      </c>
      <c r="F11725" t="s">
        <v>23</v>
      </c>
      <c r="G11725" t="s">
        <v>20</v>
      </c>
      <c r="H11725" t="s">
        <v>0</v>
      </c>
      <c r="I11725">
        <f>MONTH(Table6[[#This Row],[Loan Date]])</f>
        <v>3</v>
      </c>
      <c r="J11725" t="str">
        <f>_xlfn.XLOOKUP(Table6[[#This Row],[Numeric Month]],$N$5:$N$11,$O$5:$O$11)</f>
        <v>Mar</v>
      </c>
      <c r="K11725" t="str">
        <f>_xlfn.XLOOKUP(Table6[[#This Row],[Loan Date]],$Q$5:$Q$152,$R$5:$R$152)</f>
        <v>Wednesday</v>
      </c>
      <c r="L11725" t="str">
        <f>_xlfn.XLOOKUP(Table6[[#This Row],[Loan Date]],$Q$5:$Q$152,$S$5:$S$152)</f>
        <v>Finals Week</v>
      </c>
    </row>
    <row r="11726" spans="1:12" x14ac:dyDescent="0.2">
      <c r="A11726" s="1">
        <v>45007</v>
      </c>
      <c r="B11726" t="s">
        <v>7</v>
      </c>
      <c r="C11726" s="1">
        <v>45007</v>
      </c>
      <c r="D11726" t="s">
        <v>119</v>
      </c>
      <c r="E11726" t="s">
        <v>21</v>
      </c>
      <c r="F11726" t="s">
        <v>21</v>
      </c>
      <c r="G11726" t="s">
        <v>20</v>
      </c>
      <c r="H11726" t="s">
        <v>0</v>
      </c>
      <c r="I11726">
        <f>MONTH(Table6[[#This Row],[Loan Date]])</f>
        <v>3</v>
      </c>
      <c r="J11726" t="str">
        <f>_xlfn.XLOOKUP(Table6[[#This Row],[Numeric Month]],$N$5:$N$11,$O$5:$O$11)</f>
        <v>Mar</v>
      </c>
      <c r="K11726" t="str">
        <f>_xlfn.XLOOKUP(Table6[[#This Row],[Loan Date]],$Q$5:$Q$152,$R$5:$R$152)</f>
        <v>Wednesday</v>
      </c>
      <c r="L11726" t="str">
        <f>_xlfn.XLOOKUP(Table6[[#This Row],[Loan Date]],$Q$5:$Q$152,$S$5:$S$152)</f>
        <v>Finals Week</v>
      </c>
    </row>
    <row r="11727" spans="1:12" x14ac:dyDescent="0.2">
      <c r="A11727" s="1">
        <v>45007</v>
      </c>
      <c r="B11727" t="s">
        <v>7</v>
      </c>
      <c r="C11727" s="1">
        <v>45008</v>
      </c>
      <c r="D11727" t="s">
        <v>120</v>
      </c>
      <c r="E11727" t="s">
        <v>37</v>
      </c>
      <c r="F11727" t="s">
        <v>37</v>
      </c>
      <c r="G11727" t="s">
        <v>20</v>
      </c>
      <c r="H11727" t="s">
        <v>0</v>
      </c>
      <c r="I11727">
        <f>MONTH(Table6[[#This Row],[Loan Date]])</f>
        <v>3</v>
      </c>
      <c r="J11727" t="str">
        <f>_xlfn.XLOOKUP(Table6[[#This Row],[Numeric Month]],$N$5:$N$11,$O$5:$O$11)</f>
        <v>Mar</v>
      </c>
      <c r="K11727" t="str">
        <f>_xlfn.XLOOKUP(Table6[[#This Row],[Loan Date]],$Q$5:$Q$152,$R$5:$R$152)</f>
        <v>Wednesday</v>
      </c>
      <c r="L11727" t="str">
        <f>_xlfn.XLOOKUP(Table6[[#This Row],[Loan Date]],$Q$5:$Q$152,$S$5:$S$152)</f>
        <v>Finals Week</v>
      </c>
    </row>
    <row r="11728" spans="1:12" x14ac:dyDescent="0.2">
      <c r="A11728" s="1">
        <v>45007</v>
      </c>
      <c r="B11728" t="s">
        <v>7</v>
      </c>
      <c r="C11728" s="1">
        <v>45007</v>
      </c>
      <c r="D11728" t="s">
        <v>116</v>
      </c>
      <c r="E11728" t="s">
        <v>23</v>
      </c>
      <c r="F11728" t="s">
        <v>23</v>
      </c>
      <c r="G11728" t="s">
        <v>20</v>
      </c>
      <c r="H11728" t="s">
        <v>0</v>
      </c>
      <c r="I11728">
        <f>MONTH(Table6[[#This Row],[Loan Date]])</f>
        <v>3</v>
      </c>
      <c r="J11728" t="str">
        <f>_xlfn.XLOOKUP(Table6[[#This Row],[Numeric Month]],$N$5:$N$11,$O$5:$O$11)</f>
        <v>Mar</v>
      </c>
      <c r="K11728" t="str">
        <f>_xlfn.XLOOKUP(Table6[[#This Row],[Loan Date]],$Q$5:$Q$152,$R$5:$R$152)</f>
        <v>Wednesday</v>
      </c>
      <c r="L11728" t="str">
        <f>_xlfn.XLOOKUP(Table6[[#This Row],[Loan Date]],$Q$5:$Q$152,$S$5:$S$152)</f>
        <v>Finals Week</v>
      </c>
    </row>
    <row r="11729" spans="1:12" x14ac:dyDescent="0.2">
      <c r="A11729" s="1">
        <v>45007</v>
      </c>
      <c r="B11729" t="s">
        <v>7</v>
      </c>
      <c r="C11729" s="1">
        <v>45007</v>
      </c>
      <c r="D11729" t="s">
        <v>119</v>
      </c>
      <c r="E11729" t="s">
        <v>21</v>
      </c>
      <c r="F11729" t="s">
        <v>21</v>
      </c>
      <c r="G11729" t="s">
        <v>20</v>
      </c>
      <c r="H11729" t="s">
        <v>0</v>
      </c>
      <c r="I11729">
        <f>MONTH(Table6[[#This Row],[Loan Date]])</f>
        <v>3</v>
      </c>
      <c r="J11729" t="str">
        <f>_xlfn.XLOOKUP(Table6[[#This Row],[Numeric Month]],$N$5:$N$11,$O$5:$O$11)</f>
        <v>Mar</v>
      </c>
      <c r="K11729" t="str">
        <f>_xlfn.XLOOKUP(Table6[[#This Row],[Loan Date]],$Q$5:$Q$152,$R$5:$R$152)</f>
        <v>Wednesday</v>
      </c>
      <c r="L11729" t="str">
        <f>_xlfn.XLOOKUP(Table6[[#This Row],[Loan Date]],$Q$5:$Q$152,$S$5:$S$152)</f>
        <v>Finals Week</v>
      </c>
    </row>
    <row r="11730" spans="1:12" x14ac:dyDescent="0.2">
      <c r="A11730" s="1">
        <v>45008</v>
      </c>
      <c r="B11730" t="s">
        <v>107</v>
      </c>
      <c r="C11730" s="1">
        <v>45008</v>
      </c>
      <c r="D11730" t="s">
        <v>118</v>
      </c>
      <c r="E11730" t="s">
        <v>65</v>
      </c>
      <c r="F11730" t="s">
        <v>65</v>
      </c>
      <c r="G11730" t="s">
        <v>20</v>
      </c>
      <c r="H11730" t="s">
        <v>0</v>
      </c>
      <c r="I11730">
        <f>MONTH(Table6[[#This Row],[Loan Date]])</f>
        <v>3</v>
      </c>
      <c r="J11730" t="str">
        <f>_xlfn.XLOOKUP(Table6[[#This Row],[Numeric Month]],$N$5:$N$11,$O$5:$O$11)</f>
        <v>Mar</v>
      </c>
      <c r="K11730" t="str">
        <f>_xlfn.XLOOKUP(Table6[[#This Row],[Loan Date]],$Q$5:$Q$152,$R$5:$R$152)</f>
        <v>Thursday</v>
      </c>
      <c r="L11730" t="str">
        <f>_xlfn.XLOOKUP(Table6[[#This Row],[Loan Date]],$Q$5:$Q$152,$S$5:$S$152)</f>
        <v>Finals Week</v>
      </c>
    </row>
    <row r="11731" spans="1:12" x14ac:dyDescent="0.2">
      <c r="A11731" s="1">
        <v>45008</v>
      </c>
      <c r="B11731" t="s">
        <v>107</v>
      </c>
      <c r="C11731" s="1">
        <v>45008</v>
      </c>
      <c r="D11731" t="s">
        <v>117</v>
      </c>
      <c r="E11731" t="s">
        <v>65</v>
      </c>
      <c r="F11731" t="s">
        <v>65</v>
      </c>
      <c r="G11731" t="s">
        <v>20</v>
      </c>
      <c r="H11731" t="s">
        <v>0</v>
      </c>
      <c r="I11731">
        <f>MONTH(Table6[[#This Row],[Loan Date]])</f>
        <v>3</v>
      </c>
      <c r="J11731" t="str">
        <f>_xlfn.XLOOKUP(Table6[[#This Row],[Numeric Month]],$N$5:$N$11,$O$5:$O$11)</f>
        <v>Mar</v>
      </c>
      <c r="K11731" t="str">
        <f>_xlfn.XLOOKUP(Table6[[#This Row],[Loan Date]],$Q$5:$Q$152,$R$5:$R$152)</f>
        <v>Thursday</v>
      </c>
      <c r="L11731" t="str">
        <f>_xlfn.XLOOKUP(Table6[[#This Row],[Loan Date]],$Q$5:$Q$152,$S$5:$S$152)</f>
        <v>Finals Week</v>
      </c>
    </row>
    <row r="11732" spans="1:12" x14ac:dyDescent="0.2">
      <c r="A11732" s="1">
        <v>45008</v>
      </c>
      <c r="B11732" t="s">
        <v>107</v>
      </c>
      <c r="C11732" s="1">
        <v>45008</v>
      </c>
      <c r="D11732" t="s">
        <v>114</v>
      </c>
      <c r="E11732" t="s">
        <v>113</v>
      </c>
      <c r="F11732" t="s">
        <v>113</v>
      </c>
      <c r="G11732" t="s">
        <v>20</v>
      </c>
      <c r="H11732" t="s">
        <v>0</v>
      </c>
      <c r="I11732">
        <f>MONTH(Table6[[#This Row],[Loan Date]])</f>
        <v>3</v>
      </c>
      <c r="J11732" t="str">
        <f>_xlfn.XLOOKUP(Table6[[#This Row],[Numeric Month]],$N$5:$N$11,$O$5:$O$11)</f>
        <v>Mar</v>
      </c>
      <c r="K11732" t="str">
        <f>_xlfn.XLOOKUP(Table6[[#This Row],[Loan Date]],$Q$5:$Q$152,$R$5:$R$152)</f>
        <v>Thursday</v>
      </c>
      <c r="L11732" t="str">
        <f>_xlfn.XLOOKUP(Table6[[#This Row],[Loan Date]],$Q$5:$Q$152,$S$5:$S$152)</f>
        <v>Finals Week</v>
      </c>
    </row>
    <row r="11733" spans="1:12" x14ac:dyDescent="0.2">
      <c r="A11733" s="1">
        <v>45008</v>
      </c>
      <c r="B11733" t="s">
        <v>7</v>
      </c>
      <c r="C11733" s="1">
        <v>45008</v>
      </c>
      <c r="D11733" t="s">
        <v>116</v>
      </c>
      <c r="E11733" t="s">
        <v>23</v>
      </c>
      <c r="F11733" t="s">
        <v>23</v>
      </c>
      <c r="G11733" t="s">
        <v>20</v>
      </c>
      <c r="H11733" t="s">
        <v>0</v>
      </c>
      <c r="I11733">
        <f>MONTH(Table6[[#This Row],[Loan Date]])</f>
        <v>3</v>
      </c>
      <c r="J11733" t="str">
        <f>_xlfn.XLOOKUP(Table6[[#This Row],[Numeric Month]],$N$5:$N$11,$O$5:$O$11)</f>
        <v>Mar</v>
      </c>
      <c r="K11733" t="str">
        <f>_xlfn.XLOOKUP(Table6[[#This Row],[Loan Date]],$Q$5:$Q$152,$R$5:$R$152)</f>
        <v>Thursday</v>
      </c>
      <c r="L11733" t="str">
        <f>_xlfn.XLOOKUP(Table6[[#This Row],[Loan Date]],$Q$5:$Q$152,$S$5:$S$152)</f>
        <v>Finals Week</v>
      </c>
    </row>
    <row r="11734" spans="1:12" x14ac:dyDescent="0.2">
      <c r="A11734" s="1">
        <v>45008</v>
      </c>
      <c r="B11734" t="s">
        <v>7</v>
      </c>
      <c r="C11734" s="1">
        <v>45008</v>
      </c>
      <c r="D11734" t="s">
        <v>31</v>
      </c>
      <c r="E11734" t="s">
        <v>21</v>
      </c>
      <c r="F11734" t="s">
        <v>21</v>
      </c>
      <c r="G11734" t="s">
        <v>20</v>
      </c>
      <c r="H11734" t="s">
        <v>0</v>
      </c>
      <c r="I11734">
        <f>MONTH(Table6[[#This Row],[Loan Date]])</f>
        <v>3</v>
      </c>
      <c r="J11734" t="str">
        <f>_xlfn.XLOOKUP(Table6[[#This Row],[Numeric Month]],$N$5:$N$11,$O$5:$O$11)</f>
        <v>Mar</v>
      </c>
      <c r="K11734" t="str">
        <f>_xlfn.XLOOKUP(Table6[[#This Row],[Loan Date]],$Q$5:$Q$152,$R$5:$R$152)</f>
        <v>Thursday</v>
      </c>
      <c r="L11734" t="str">
        <f>_xlfn.XLOOKUP(Table6[[#This Row],[Loan Date]],$Q$5:$Q$152,$S$5:$S$152)</f>
        <v>Finals Week</v>
      </c>
    </row>
    <row r="11735" spans="1:12" x14ac:dyDescent="0.2">
      <c r="A11735" s="1">
        <v>45008</v>
      </c>
      <c r="B11735" t="s">
        <v>107</v>
      </c>
      <c r="C11735" s="1">
        <v>45008</v>
      </c>
      <c r="D11735" t="s">
        <v>115</v>
      </c>
      <c r="E11735" t="s">
        <v>23</v>
      </c>
      <c r="F11735" t="s">
        <v>23</v>
      </c>
      <c r="G11735" t="s">
        <v>20</v>
      </c>
      <c r="H11735" t="s">
        <v>0</v>
      </c>
      <c r="I11735">
        <f>MONTH(Table6[[#This Row],[Loan Date]])</f>
        <v>3</v>
      </c>
      <c r="J11735" t="str">
        <f>_xlfn.XLOOKUP(Table6[[#This Row],[Numeric Month]],$N$5:$N$11,$O$5:$O$11)</f>
        <v>Mar</v>
      </c>
      <c r="K11735" t="str">
        <f>_xlfn.XLOOKUP(Table6[[#This Row],[Loan Date]],$Q$5:$Q$152,$R$5:$R$152)</f>
        <v>Thursday</v>
      </c>
      <c r="L11735" t="str">
        <f>_xlfn.XLOOKUP(Table6[[#This Row],[Loan Date]],$Q$5:$Q$152,$S$5:$S$152)</f>
        <v>Finals Week</v>
      </c>
    </row>
    <row r="11736" spans="1:12" x14ac:dyDescent="0.2">
      <c r="A11736" s="1">
        <v>45008</v>
      </c>
      <c r="B11736" t="s">
        <v>107</v>
      </c>
      <c r="C11736" s="1">
        <v>45008</v>
      </c>
      <c r="D11736" t="s">
        <v>114</v>
      </c>
      <c r="E11736" t="s">
        <v>113</v>
      </c>
      <c r="F11736" t="s">
        <v>113</v>
      </c>
      <c r="G11736" t="s">
        <v>20</v>
      </c>
      <c r="H11736" t="s">
        <v>0</v>
      </c>
      <c r="I11736">
        <f>MONTH(Table6[[#This Row],[Loan Date]])</f>
        <v>3</v>
      </c>
      <c r="J11736" t="str">
        <f>_xlfn.XLOOKUP(Table6[[#This Row],[Numeric Month]],$N$5:$N$11,$O$5:$O$11)</f>
        <v>Mar</v>
      </c>
      <c r="K11736" t="str">
        <f>_xlfn.XLOOKUP(Table6[[#This Row],[Loan Date]],$Q$5:$Q$152,$R$5:$R$152)</f>
        <v>Thursday</v>
      </c>
      <c r="L11736" t="str">
        <f>_xlfn.XLOOKUP(Table6[[#This Row],[Loan Date]],$Q$5:$Q$152,$S$5:$S$152)</f>
        <v>Finals Week</v>
      </c>
    </row>
    <row r="11737" spans="1:12" x14ac:dyDescent="0.2">
      <c r="A11737" s="1">
        <v>45008</v>
      </c>
      <c r="B11737" t="s">
        <v>7</v>
      </c>
      <c r="C11737" s="1">
        <v>45008</v>
      </c>
      <c r="D11737" t="s">
        <v>22</v>
      </c>
      <c r="E11737" t="s">
        <v>21</v>
      </c>
      <c r="F11737" t="s">
        <v>21</v>
      </c>
      <c r="G11737" t="s">
        <v>20</v>
      </c>
      <c r="H11737" t="s">
        <v>0</v>
      </c>
      <c r="I11737">
        <f>MONTH(Table6[[#This Row],[Loan Date]])</f>
        <v>3</v>
      </c>
      <c r="J11737" t="str">
        <f>_xlfn.XLOOKUP(Table6[[#This Row],[Numeric Month]],$N$5:$N$11,$O$5:$O$11)</f>
        <v>Mar</v>
      </c>
      <c r="K11737" t="str">
        <f>_xlfn.XLOOKUP(Table6[[#This Row],[Loan Date]],$Q$5:$Q$152,$R$5:$R$152)</f>
        <v>Thursday</v>
      </c>
      <c r="L11737" t="str">
        <f>_xlfn.XLOOKUP(Table6[[#This Row],[Loan Date]],$Q$5:$Q$152,$S$5:$S$152)</f>
        <v>Finals Week</v>
      </c>
    </row>
    <row r="11738" spans="1:12" x14ac:dyDescent="0.2">
      <c r="A11738" s="1">
        <v>45008</v>
      </c>
      <c r="B11738" t="s">
        <v>7</v>
      </c>
      <c r="C11738" s="1">
        <v>45008</v>
      </c>
      <c r="D11738" t="s">
        <v>29</v>
      </c>
      <c r="E11738" t="s">
        <v>23</v>
      </c>
      <c r="F11738" t="s">
        <v>23</v>
      </c>
      <c r="G11738" t="s">
        <v>20</v>
      </c>
      <c r="H11738" t="s">
        <v>0</v>
      </c>
      <c r="I11738">
        <f>MONTH(Table6[[#This Row],[Loan Date]])</f>
        <v>3</v>
      </c>
      <c r="J11738" t="str">
        <f>_xlfn.XLOOKUP(Table6[[#This Row],[Numeric Month]],$N$5:$N$11,$O$5:$O$11)</f>
        <v>Mar</v>
      </c>
      <c r="K11738" t="str">
        <f>_xlfn.XLOOKUP(Table6[[#This Row],[Loan Date]],$Q$5:$Q$152,$R$5:$R$152)</f>
        <v>Thursday</v>
      </c>
      <c r="L11738" t="str">
        <f>_xlfn.XLOOKUP(Table6[[#This Row],[Loan Date]],$Q$5:$Q$152,$S$5:$S$152)</f>
        <v>Finals Week</v>
      </c>
    </row>
    <row r="11739" spans="1:12" x14ac:dyDescent="0.2">
      <c r="A11739" s="1">
        <v>45008</v>
      </c>
      <c r="B11739" t="s">
        <v>5</v>
      </c>
      <c r="C11739" s="1">
        <v>45008</v>
      </c>
      <c r="D11739" t="s">
        <v>60</v>
      </c>
      <c r="E11739" t="s">
        <v>59</v>
      </c>
      <c r="F11739" t="s">
        <v>58</v>
      </c>
      <c r="G11739" t="s">
        <v>39</v>
      </c>
      <c r="H11739" t="s">
        <v>0</v>
      </c>
      <c r="I11739">
        <f>MONTH(Table6[[#This Row],[Loan Date]])</f>
        <v>3</v>
      </c>
      <c r="J11739" t="str">
        <f>_xlfn.XLOOKUP(Table6[[#This Row],[Numeric Month]],$N$5:$N$11,$O$5:$O$11)</f>
        <v>Mar</v>
      </c>
      <c r="K11739" t="str">
        <f>_xlfn.XLOOKUP(Table6[[#This Row],[Loan Date]],$Q$5:$Q$152,$R$5:$R$152)</f>
        <v>Thursday</v>
      </c>
      <c r="L11739" t="str">
        <f>_xlfn.XLOOKUP(Table6[[#This Row],[Loan Date]],$Q$5:$Q$152,$S$5:$S$152)</f>
        <v>Finals Week</v>
      </c>
    </row>
    <row r="11740" spans="1:12" x14ac:dyDescent="0.2">
      <c r="A11740" s="1">
        <v>45008</v>
      </c>
      <c r="B11740" t="s">
        <v>7</v>
      </c>
      <c r="C11740" s="1">
        <v>45009</v>
      </c>
      <c r="D11740" t="s">
        <v>78</v>
      </c>
      <c r="E11740" t="s">
        <v>44</v>
      </c>
      <c r="F11740" t="s">
        <v>44</v>
      </c>
      <c r="G11740" t="s">
        <v>39</v>
      </c>
      <c r="H11740" t="s">
        <v>0</v>
      </c>
      <c r="I11740">
        <f>MONTH(Table6[[#This Row],[Loan Date]])</f>
        <v>3</v>
      </c>
      <c r="J11740" t="str">
        <f>_xlfn.XLOOKUP(Table6[[#This Row],[Numeric Month]],$N$5:$N$11,$O$5:$O$11)</f>
        <v>Mar</v>
      </c>
      <c r="K11740" t="str">
        <f>_xlfn.XLOOKUP(Table6[[#This Row],[Loan Date]],$Q$5:$Q$152,$R$5:$R$152)</f>
        <v>Thursday</v>
      </c>
      <c r="L11740" t="str">
        <f>_xlfn.XLOOKUP(Table6[[#This Row],[Loan Date]],$Q$5:$Q$152,$S$5:$S$152)</f>
        <v>Finals Week</v>
      </c>
    </row>
    <row r="11741" spans="1:12" x14ac:dyDescent="0.2">
      <c r="A11741" s="1">
        <v>45008</v>
      </c>
      <c r="B11741" t="s">
        <v>5</v>
      </c>
      <c r="C11741" s="1">
        <v>45015</v>
      </c>
      <c r="D11741" t="s">
        <v>112</v>
      </c>
      <c r="E11741" t="s">
        <v>9</v>
      </c>
      <c r="F11741" t="s">
        <v>8</v>
      </c>
      <c r="G11741" t="s">
        <v>1</v>
      </c>
      <c r="H11741" t="s">
        <v>0</v>
      </c>
      <c r="I11741">
        <f>MONTH(Table6[[#This Row],[Loan Date]])</f>
        <v>3</v>
      </c>
      <c r="J11741" t="str">
        <f>_xlfn.XLOOKUP(Table6[[#This Row],[Numeric Month]],$N$5:$N$11,$O$5:$O$11)</f>
        <v>Mar</v>
      </c>
      <c r="K11741" t="str">
        <f>_xlfn.XLOOKUP(Table6[[#This Row],[Loan Date]],$Q$5:$Q$152,$R$5:$R$152)</f>
        <v>Thursday</v>
      </c>
      <c r="L11741" t="str">
        <f>_xlfn.XLOOKUP(Table6[[#This Row],[Loan Date]],$Q$5:$Q$152,$S$5:$S$152)</f>
        <v>Finals Week</v>
      </c>
    </row>
    <row r="11742" spans="1:12" x14ac:dyDescent="0.2">
      <c r="A11742" s="1">
        <v>45008</v>
      </c>
      <c r="B11742" t="s">
        <v>7</v>
      </c>
      <c r="C11742" s="1">
        <v>45008</v>
      </c>
      <c r="D11742" t="s">
        <v>111</v>
      </c>
      <c r="E11742" t="s">
        <v>21</v>
      </c>
      <c r="F11742" t="s">
        <v>21</v>
      </c>
      <c r="G11742" t="s">
        <v>20</v>
      </c>
      <c r="H11742" t="s">
        <v>0</v>
      </c>
      <c r="I11742">
        <f>MONTH(Table6[[#This Row],[Loan Date]])</f>
        <v>3</v>
      </c>
      <c r="J11742" t="str">
        <f>_xlfn.XLOOKUP(Table6[[#This Row],[Numeric Month]],$N$5:$N$11,$O$5:$O$11)</f>
        <v>Mar</v>
      </c>
      <c r="K11742" t="str">
        <f>_xlfn.XLOOKUP(Table6[[#This Row],[Loan Date]],$Q$5:$Q$152,$R$5:$R$152)</f>
        <v>Thursday</v>
      </c>
      <c r="L11742" t="str">
        <f>_xlfn.XLOOKUP(Table6[[#This Row],[Loan Date]],$Q$5:$Q$152,$S$5:$S$152)</f>
        <v>Finals Week</v>
      </c>
    </row>
    <row r="11743" spans="1:12" x14ac:dyDescent="0.2">
      <c r="A11743" s="1">
        <v>45008</v>
      </c>
      <c r="B11743" t="s">
        <v>7</v>
      </c>
      <c r="C11743" s="1">
        <v>45008</v>
      </c>
      <c r="D11743" t="s">
        <v>110</v>
      </c>
      <c r="E11743" t="s">
        <v>23</v>
      </c>
      <c r="F11743" t="s">
        <v>23</v>
      </c>
      <c r="G11743" t="s">
        <v>20</v>
      </c>
      <c r="H11743" t="s">
        <v>0</v>
      </c>
      <c r="I11743">
        <f>MONTH(Table6[[#This Row],[Loan Date]])</f>
        <v>3</v>
      </c>
      <c r="J11743" t="str">
        <f>_xlfn.XLOOKUP(Table6[[#This Row],[Numeric Month]],$N$5:$N$11,$O$5:$O$11)</f>
        <v>Mar</v>
      </c>
      <c r="K11743" t="str">
        <f>_xlfn.XLOOKUP(Table6[[#This Row],[Loan Date]],$Q$5:$Q$152,$R$5:$R$152)</f>
        <v>Thursday</v>
      </c>
      <c r="L11743" t="str">
        <f>_xlfn.XLOOKUP(Table6[[#This Row],[Loan Date]],$Q$5:$Q$152,$S$5:$S$152)</f>
        <v>Finals Week</v>
      </c>
    </row>
    <row r="11744" spans="1:12" x14ac:dyDescent="0.2">
      <c r="A11744" s="1">
        <v>45008</v>
      </c>
      <c r="B11744" t="s">
        <v>7</v>
      </c>
      <c r="C11744" s="1">
        <v>45008</v>
      </c>
      <c r="D11744" t="s">
        <v>57</v>
      </c>
      <c r="E11744" t="s">
        <v>37</v>
      </c>
      <c r="F11744" t="s">
        <v>37</v>
      </c>
      <c r="G11744" t="s">
        <v>20</v>
      </c>
      <c r="H11744" t="s">
        <v>0</v>
      </c>
      <c r="I11744">
        <f>MONTH(Table6[[#This Row],[Loan Date]])</f>
        <v>3</v>
      </c>
      <c r="J11744" t="str">
        <f>_xlfn.XLOOKUP(Table6[[#This Row],[Numeric Month]],$N$5:$N$11,$O$5:$O$11)</f>
        <v>Mar</v>
      </c>
      <c r="K11744" t="str">
        <f>_xlfn.XLOOKUP(Table6[[#This Row],[Loan Date]],$Q$5:$Q$152,$R$5:$R$152)</f>
        <v>Thursday</v>
      </c>
      <c r="L11744" t="str">
        <f>_xlfn.XLOOKUP(Table6[[#This Row],[Loan Date]],$Q$5:$Q$152,$S$5:$S$152)</f>
        <v>Finals Week</v>
      </c>
    </row>
    <row r="11745" spans="1:12" x14ac:dyDescent="0.2">
      <c r="A11745" s="1">
        <v>45008</v>
      </c>
      <c r="B11745" t="s">
        <v>5</v>
      </c>
      <c r="C11745" s="1">
        <v>45015</v>
      </c>
      <c r="D11745" t="s">
        <v>109</v>
      </c>
      <c r="E11745" t="s">
        <v>15</v>
      </c>
      <c r="F11745" t="s">
        <v>14</v>
      </c>
      <c r="G11745" t="s">
        <v>1</v>
      </c>
      <c r="H11745" t="s">
        <v>0</v>
      </c>
      <c r="I11745">
        <f>MONTH(Table6[[#This Row],[Loan Date]])</f>
        <v>3</v>
      </c>
      <c r="J11745" t="str">
        <f>_xlfn.XLOOKUP(Table6[[#This Row],[Numeric Month]],$N$5:$N$11,$O$5:$O$11)</f>
        <v>Mar</v>
      </c>
      <c r="K11745" t="str">
        <f>_xlfn.XLOOKUP(Table6[[#This Row],[Loan Date]],$Q$5:$Q$152,$R$5:$R$152)</f>
        <v>Thursday</v>
      </c>
      <c r="L11745" t="str">
        <f>_xlfn.XLOOKUP(Table6[[#This Row],[Loan Date]],$Q$5:$Q$152,$S$5:$S$152)</f>
        <v>Finals Week</v>
      </c>
    </row>
    <row r="11746" spans="1:12" x14ac:dyDescent="0.2">
      <c r="A11746" s="1">
        <v>45008</v>
      </c>
      <c r="B11746" t="s">
        <v>107</v>
      </c>
      <c r="C11746" s="1">
        <v>45015</v>
      </c>
      <c r="D11746" t="s">
        <v>106</v>
      </c>
      <c r="E11746" t="s">
        <v>3</v>
      </c>
      <c r="F11746" t="s">
        <v>2</v>
      </c>
      <c r="G11746" t="s">
        <v>1</v>
      </c>
      <c r="H11746" t="s">
        <v>0</v>
      </c>
      <c r="I11746">
        <f>MONTH(Table6[[#This Row],[Loan Date]])</f>
        <v>3</v>
      </c>
      <c r="J11746" t="str">
        <f>_xlfn.XLOOKUP(Table6[[#This Row],[Numeric Month]],$N$5:$N$11,$O$5:$O$11)</f>
        <v>Mar</v>
      </c>
      <c r="K11746" t="str">
        <f>_xlfn.XLOOKUP(Table6[[#This Row],[Loan Date]],$Q$5:$Q$152,$R$5:$R$152)</f>
        <v>Thursday</v>
      </c>
      <c r="L11746" t="str">
        <f>_xlfn.XLOOKUP(Table6[[#This Row],[Loan Date]],$Q$5:$Q$152,$S$5:$S$152)</f>
        <v>Finals Week</v>
      </c>
    </row>
    <row r="11747" spans="1:12" x14ac:dyDescent="0.2">
      <c r="A11747" s="1">
        <v>45008</v>
      </c>
      <c r="B11747" t="s">
        <v>5</v>
      </c>
      <c r="C11747" s="1">
        <v>45015</v>
      </c>
      <c r="D11747" t="s">
        <v>108</v>
      </c>
      <c r="E11747" t="s">
        <v>52</v>
      </c>
      <c r="F11747" t="s">
        <v>51</v>
      </c>
      <c r="G11747" t="s">
        <v>1</v>
      </c>
      <c r="H11747" t="s">
        <v>0</v>
      </c>
      <c r="I11747">
        <f>MONTH(Table6[[#This Row],[Loan Date]])</f>
        <v>3</v>
      </c>
      <c r="J11747" t="str">
        <f>_xlfn.XLOOKUP(Table6[[#This Row],[Numeric Month]],$N$5:$N$11,$O$5:$O$11)</f>
        <v>Mar</v>
      </c>
      <c r="K11747" t="str">
        <f>_xlfn.XLOOKUP(Table6[[#This Row],[Loan Date]],$Q$5:$Q$152,$R$5:$R$152)</f>
        <v>Thursday</v>
      </c>
      <c r="L11747" t="str">
        <f>_xlfn.XLOOKUP(Table6[[#This Row],[Loan Date]],$Q$5:$Q$152,$S$5:$S$152)</f>
        <v>Finals Week</v>
      </c>
    </row>
    <row r="11748" spans="1:12" x14ac:dyDescent="0.2">
      <c r="A11748" s="1">
        <v>45008</v>
      </c>
      <c r="B11748" t="s">
        <v>107</v>
      </c>
      <c r="C11748" s="1">
        <v>45015</v>
      </c>
      <c r="D11748" t="s">
        <v>106</v>
      </c>
      <c r="E11748" t="s">
        <v>3</v>
      </c>
      <c r="F11748" t="s">
        <v>2</v>
      </c>
      <c r="G11748" t="s">
        <v>1</v>
      </c>
      <c r="H11748" t="s">
        <v>0</v>
      </c>
      <c r="I11748">
        <f>MONTH(Table6[[#This Row],[Loan Date]])</f>
        <v>3</v>
      </c>
      <c r="J11748" t="str">
        <f>_xlfn.XLOOKUP(Table6[[#This Row],[Numeric Month]],$N$5:$N$11,$O$5:$O$11)</f>
        <v>Mar</v>
      </c>
      <c r="K11748" t="str">
        <f>_xlfn.XLOOKUP(Table6[[#This Row],[Loan Date]],$Q$5:$Q$152,$R$5:$R$152)</f>
        <v>Thursday</v>
      </c>
      <c r="L11748" t="str">
        <f>_xlfn.XLOOKUP(Table6[[#This Row],[Loan Date]],$Q$5:$Q$152,$S$5:$S$152)</f>
        <v>Finals Week</v>
      </c>
    </row>
    <row r="11749" spans="1:12" x14ac:dyDescent="0.2">
      <c r="A11749" s="1">
        <v>45008</v>
      </c>
      <c r="B11749" t="s">
        <v>7</v>
      </c>
      <c r="C11749" s="1">
        <v>45015</v>
      </c>
      <c r="D11749" t="s">
        <v>105</v>
      </c>
      <c r="E11749" t="s">
        <v>52</v>
      </c>
      <c r="F11749" t="s">
        <v>51</v>
      </c>
      <c r="G11749" t="s">
        <v>1</v>
      </c>
      <c r="H11749" t="s">
        <v>0</v>
      </c>
      <c r="I11749">
        <f>MONTH(Table6[[#This Row],[Loan Date]])</f>
        <v>3</v>
      </c>
      <c r="J11749" t="str">
        <f>_xlfn.XLOOKUP(Table6[[#This Row],[Numeric Month]],$N$5:$N$11,$O$5:$O$11)</f>
        <v>Mar</v>
      </c>
      <c r="K11749" t="str">
        <f>_xlfn.XLOOKUP(Table6[[#This Row],[Loan Date]],$Q$5:$Q$152,$R$5:$R$152)</f>
        <v>Thursday</v>
      </c>
      <c r="L11749" t="str">
        <f>_xlfn.XLOOKUP(Table6[[#This Row],[Loan Date]],$Q$5:$Q$152,$S$5:$S$152)</f>
        <v>Finals Week</v>
      </c>
    </row>
    <row r="11750" spans="1:12" x14ac:dyDescent="0.2">
      <c r="A11750" s="1">
        <v>45008</v>
      </c>
      <c r="B11750" t="s">
        <v>7</v>
      </c>
      <c r="C11750" s="1">
        <v>45015</v>
      </c>
      <c r="D11750" t="s">
        <v>104</v>
      </c>
      <c r="E11750" t="s">
        <v>9</v>
      </c>
      <c r="F11750" t="s">
        <v>8</v>
      </c>
      <c r="G11750" t="s">
        <v>1</v>
      </c>
      <c r="H11750" t="s">
        <v>0</v>
      </c>
      <c r="I11750">
        <f>MONTH(Table6[[#This Row],[Loan Date]])</f>
        <v>3</v>
      </c>
      <c r="J11750" t="str">
        <f>_xlfn.XLOOKUP(Table6[[#This Row],[Numeric Month]],$N$5:$N$11,$O$5:$O$11)</f>
        <v>Mar</v>
      </c>
      <c r="K11750" t="str">
        <f>_xlfn.XLOOKUP(Table6[[#This Row],[Loan Date]],$Q$5:$Q$152,$R$5:$R$152)</f>
        <v>Thursday</v>
      </c>
      <c r="L11750" t="str">
        <f>_xlfn.XLOOKUP(Table6[[#This Row],[Loan Date]],$Q$5:$Q$152,$S$5:$S$152)</f>
        <v>Finals Week</v>
      </c>
    </row>
    <row r="11751" spans="1:12" x14ac:dyDescent="0.2">
      <c r="A11751" s="1">
        <v>45008</v>
      </c>
      <c r="B11751" t="s">
        <v>7</v>
      </c>
      <c r="C11751" s="1">
        <v>45008</v>
      </c>
      <c r="D11751" t="s">
        <v>103</v>
      </c>
      <c r="E11751" t="s">
        <v>23</v>
      </c>
      <c r="F11751" t="s">
        <v>23</v>
      </c>
      <c r="G11751" t="s">
        <v>20</v>
      </c>
      <c r="H11751" t="s">
        <v>0</v>
      </c>
      <c r="I11751">
        <f>MONTH(Table6[[#This Row],[Loan Date]])</f>
        <v>3</v>
      </c>
      <c r="J11751" t="str">
        <f>_xlfn.XLOOKUP(Table6[[#This Row],[Numeric Month]],$N$5:$N$11,$O$5:$O$11)</f>
        <v>Mar</v>
      </c>
      <c r="K11751" t="str">
        <f>_xlfn.XLOOKUP(Table6[[#This Row],[Loan Date]],$Q$5:$Q$152,$R$5:$R$152)</f>
        <v>Thursday</v>
      </c>
      <c r="L11751" t="str">
        <f>_xlfn.XLOOKUP(Table6[[#This Row],[Loan Date]],$Q$5:$Q$152,$S$5:$S$152)</f>
        <v>Finals Week</v>
      </c>
    </row>
    <row r="11752" spans="1:12" x14ac:dyDescent="0.2">
      <c r="A11752" s="1">
        <v>45008</v>
      </c>
      <c r="B11752" t="s">
        <v>7</v>
      </c>
      <c r="C11752" s="1">
        <v>45015</v>
      </c>
      <c r="D11752" t="s">
        <v>102</v>
      </c>
      <c r="E11752" t="s">
        <v>52</v>
      </c>
      <c r="F11752" t="s">
        <v>51</v>
      </c>
      <c r="G11752" t="s">
        <v>1</v>
      </c>
      <c r="H11752" t="s">
        <v>0</v>
      </c>
      <c r="I11752">
        <f>MONTH(Table6[[#This Row],[Loan Date]])</f>
        <v>3</v>
      </c>
      <c r="J11752" t="str">
        <f>_xlfn.XLOOKUP(Table6[[#This Row],[Numeric Month]],$N$5:$N$11,$O$5:$O$11)</f>
        <v>Mar</v>
      </c>
      <c r="K11752" t="str">
        <f>_xlfn.XLOOKUP(Table6[[#This Row],[Loan Date]],$Q$5:$Q$152,$R$5:$R$152)</f>
        <v>Thursday</v>
      </c>
      <c r="L11752" t="str">
        <f>_xlfn.XLOOKUP(Table6[[#This Row],[Loan Date]],$Q$5:$Q$152,$S$5:$S$152)</f>
        <v>Finals Week</v>
      </c>
    </row>
    <row r="11753" spans="1:12" x14ac:dyDescent="0.2">
      <c r="A11753" s="1">
        <v>45008</v>
      </c>
      <c r="B11753" t="s">
        <v>7</v>
      </c>
      <c r="C11753" s="1">
        <v>45015</v>
      </c>
      <c r="D11753" t="s">
        <v>101</v>
      </c>
      <c r="E11753" t="s">
        <v>9</v>
      </c>
      <c r="F11753" t="s">
        <v>8</v>
      </c>
      <c r="G11753" t="s">
        <v>1</v>
      </c>
      <c r="H11753" t="s">
        <v>0</v>
      </c>
      <c r="I11753">
        <f>MONTH(Table6[[#This Row],[Loan Date]])</f>
        <v>3</v>
      </c>
      <c r="J11753" t="str">
        <f>_xlfn.XLOOKUP(Table6[[#This Row],[Numeric Month]],$N$5:$N$11,$O$5:$O$11)</f>
        <v>Mar</v>
      </c>
      <c r="K11753" t="str">
        <f>_xlfn.XLOOKUP(Table6[[#This Row],[Loan Date]],$Q$5:$Q$152,$R$5:$R$152)</f>
        <v>Thursday</v>
      </c>
      <c r="L11753" t="str">
        <f>_xlfn.XLOOKUP(Table6[[#This Row],[Loan Date]],$Q$5:$Q$152,$S$5:$S$152)</f>
        <v>Finals Week</v>
      </c>
    </row>
    <row r="11754" spans="1:12" x14ac:dyDescent="0.2">
      <c r="A11754" s="1">
        <v>45008</v>
      </c>
      <c r="B11754" t="s">
        <v>7</v>
      </c>
      <c r="C11754" s="1">
        <v>45015</v>
      </c>
      <c r="D11754" t="s">
        <v>100</v>
      </c>
      <c r="E11754" t="s">
        <v>9</v>
      </c>
      <c r="F11754" t="s">
        <v>8</v>
      </c>
      <c r="G11754" t="s">
        <v>1</v>
      </c>
      <c r="H11754" t="s">
        <v>0</v>
      </c>
      <c r="I11754">
        <f>MONTH(Table6[[#This Row],[Loan Date]])</f>
        <v>3</v>
      </c>
      <c r="J11754" t="str">
        <f>_xlfn.XLOOKUP(Table6[[#This Row],[Numeric Month]],$N$5:$N$11,$O$5:$O$11)</f>
        <v>Mar</v>
      </c>
      <c r="K11754" t="str">
        <f>_xlfn.XLOOKUP(Table6[[#This Row],[Loan Date]],$Q$5:$Q$152,$R$5:$R$152)</f>
        <v>Thursday</v>
      </c>
      <c r="L11754" t="str">
        <f>_xlfn.XLOOKUP(Table6[[#This Row],[Loan Date]],$Q$5:$Q$152,$S$5:$S$152)</f>
        <v>Finals Week</v>
      </c>
    </row>
    <row r="11755" spans="1:12" x14ac:dyDescent="0.2">
      <c r="A11755" s="1">
        <v>45008</v>
      </c>
      <c r="B11755" t="s">
        <v>7</v>
      </c>
      <c r="C11755" s="1">
        <v>45008</v>
      </c>
      <c r="D11755" t="s">
        <v>99</v>
      </c>
      <c r="E11755" t="s">
        <v>21</v>
      </c>
      <c r="F11755" t="s">
        <v>21</v>
      </c>
      <c r="G11755" t="s">
        <v>20</v>
      </c>
      <c r="H11755" t="s">
        <v>0</v>
      </c>
      <c r="I11755">
        <f>MONTH(Table6[[#This Row],[Loan Date]])</f>
        <v>3</v>
      </c>
      <c r="J11755" t="str">
        <f>_xlfn.XLOOKUP(Table6[[#This Row],[Numeric Month]],$N$5:$N$11,$O$5:$O$11)</f>
        <v>Mar</v>
      </c>
      <c r="K11755" t="str">
        <f>_xlfn.XLOOKUP(Table6[[#This Row],[Loan Date]],$Q$5:$Q$152,$R$5:$R$152)</f>
        <v>Thursday</v>
      </c>
      <c r="L11755" t="str">
        <f>_xlfn.XLOOKUP(Table6[[#This Row],[Loan Date]],$Q$5:$Q$152,$S$5:$S$152)</f>
        <v>Finals Week</v>
      </c>
    </row>
    <row r="11756" spans="1:12" x14ac:dyDescent="0.2">
      <c r="A11756" s="1">
        <v>45008</v>
      </c>
      <c r="B11756" t="s">
        <v>7</v>
      </c>
      <c r="C11756" s="1">
        <v>45008</v>
      </c>
      <c r="D11756" t="s">
        <v>98</v>
      </c>
      <c r="E11756" t="s">
        <v>65</v>
      </c>
      <c r="F11756" t="s">
        <v>65</v>
      </c>
      <c r="G11756" t="s">
        <v>20</v>
      </c>
      <c r="H11756" t="s">
        <v>0</v>
      </c>
      <c r="I11756">
        <f>MONTH(Table6[[#This Row],[Loan Date]])</f>
        <v>3</v>
      </c>
      <c r="J11756" t="str">
        <f>_xlfn.XLOOKUP(Table6[[#This Row],[Numeric Month]],$N$5:$N$11,$O$5:$O$11)</f>
        <v>Mar</v>
      </c>
      <c r="K11756" t="str">
        <f>_xlfn.XLOOKUP(Table6[[#This Row],[Loan Date]],$Q$5:$Q$152,$R$5:$R$152)</f>
        <v>Thursday</v>
      </c>
      <c r="L11756" t="str">
        <f>_xlfn.XLOOKUP(Table6[[#This Row],[Loan Date]],$Q$5:$Q$152,$S$5:$S$152)</f>
        <v>Finals Week</v>
      </c>
    </row>
    <row r="11757" spans="1:12" x14ac:dyDescent="0.2">
      <c r="A11757" s="1">
        <v>45008</v>
      </c>
      <c r="B11757" t="s">
        <v>7</v>
      </c>
      <c r="C11757" s="1">
        <v>45008</v>
      </c>
      <c r="D11757" t="s">
        <v>97</v>
      </c>
      <c r="E11757" t="s">
        <v>23</v>
      </c>
      <c r="F11757" t="s">
        <v>23</v>
      </c>
      <c r="G11757" t="s">
        <v>20</v>
      </c>
      <c r="H11757" t="s">
        <v>0</v>
      </c>
      <c r="I11757">
        <f>MONTH(Table6[[#This Row],[Loan Date]])</f>
        <v>3</v>
      </c>
      <c r="J11757" t="str">
        <f>_xlfn.XLOOKUP(Table6[[#This Row],[Numeric Month]],$N$5:$N$11,$O$5:$O$11)</f>
        <v>Mar</v>
      </c>
      <c r="K11757" t="str">
        <f>_xlfn.XLOOKUP(Table6[[#This Row],[Loan Date]],$Q$5:$Q$152,$R$5:$R$152)</f>
        <v>Thursday</v>
      </c>
      <c r="L11757" t="str">
        <f>_xlfn.XLOOKUP(Table6[[#This Row],[Loan Date]],$Q$5:$Q$152,$S$5:$S$152)</f>
        <v>Finals Week</v>
      </c>
    </row>
    <row r="11758" spans="1:12" x14ac:dyDescent="0.2">
      <c r="A11758" s="1">
        <v>45008</v>
      </c>
      <c r="B11758" t="s">
        <v>7</v>
      </c>
      <c r="C11758" s="1">
        <v>45009</v>
      </c>
      <c r="D11758" t="s">
        <v>61</v>
      </c>
      <c r="E11758" t="s">
        <v>44</v>
      </c>
      <c r="F11758" t="s">
        <v>44</v>
      </c>
      <c r="G11758" t="s">
        <v>39</v>
      </c>
      <c r="H11758" t="s">
        <v>0</v>
      </c>
      <c r="I11758">
        <f>MONTH(Table6[[#This Row],[Loan Date]])</f>
        <v>3</v>
      </c>
      <c r="J11758" t="str">
        <f>_xlfn.XLOOKUP(Table6[[#This Row],[Numeric Month]],$N$5:$N$11,$O$5:$O$11)</f>
        <v>Mar</v>
      </c>
      <c r="K11758" t="str">
        <f>_xlfn.XLOOKUP(Table6[[#This Row],[Loan Date]],$Q$5:$Q$152,$R$5:$R$152)</f>
        <v>Thursday</v>
      </c>
      <c r="L11758" t="str">
        <f>_xlfn.XLOOKUP(Table6[[#This Row],[Loan Date]],$Q$5:$Q$152,$S$5:$S$152)</f>
        <v>Finals Week</v>
      </c>
    </row>
    <row r="11759" spans="1:12" x14ac:dyDescent="0.2">
      <c r="A11759" s="1">
        <v>45008</v>
      </c>
      <c r="B11759" t="s">
        <v>96</v>
      </c>
      <c r="C11759" s="1">
        <v>45008</v>
      </c>
      <c r="D11759" t="s">
        <v>95</v>
      </c>
      <c r="E11759" t="s">
        <v>52</v>
      </c>
      <c r="F11759" t="s">
        <v>51</v>
      </c>
      <c r="G11759" t="s">
        <v>1</v>
      </c>
      <c r="H11759" t="s">
        <v>0</v>
      </c>
      <c r="I11759">
        <f>MONTH(Table6[[#This Row],[Loan Date]])</f>
        <v>3</v>
      </c>
      <c r="J11759" t="str">
        <f>_xlfn.XLOOKUP(Table6[[#This Row],[Numeric Month]],$N$5:$N$11,$O$5:$O$11)</f>
        <v>Mar</v>
      </c>
      <c r="K11759" t="str">
        <f>_xlfn.XLOOKUP(Table6[[#This Row],[Loan Date]],$Q$5:$Q$152,$R$5:$R$152)</f>
        <v>Thursday</v>
      </c>
      <c r="L11759" t="str">
        <f>_xlfn.XLOOKUP(Table6[[#This Row],[Loan Date]],$Q$5:$Q$152,$S$5:$S$152)</f>
        <v>Finals Week</v>
      </c>
    </row>
    <row r="11760" spans="1:12" x14ac:dyDescent="0.2">
      <c r="A11760" s="1">
        <v>45008</v>
      </c>
      <c r="B11760" t="s">
        <v>5</v>
      </c>
      <c r="C11760" s="1">
        <v>45015</v>
      </c>
      <c r="D11760" t="s">
        <v>94</v>
      </c>
      <c r="E11760" t="s">
        <v>9</v>
      </c>
      <c r="F11760" t="s">
        <v>8</v>
      </c>
      <c r="G11760" t="s">
        <v>1</v>
      </c>
      <c r="H11760" t="s">
        <v>0</v>
      </c>
      <c r="I11760">
        <f>MONTH(Table6[[#This Row],[Loan Date]])</f>
        <v>3</v>
      </c>
      <c r="J11760" t="str">
        <f>_xlfn.XLOOKUP(Table6[[#This Row],[Numeric Month]],$N$5:$N$11,$O$5:$O$11)</f>
        <v>Mar</v>
      </c>
      <c r="K11760" t="str">
        <f>_xlfn.XLOOKUP(Table6[[#This Row],[Loan Date]],$Q$5:$Q$152,$R$5:$R$152)</f>
        <v>Thursday</v>
      </c>
      <c r="L11760" t="str">
        <f>_xlfn.XLOOKUP(Table6[[#This Row],[Loan Date]],$Q$5:$Q$152,$S$5:$S$152)</f>
        <v>Finals Week</v>
      </c>
    </row>
    <row r="11761" spans="1:12" x14ac:dyDescent="0.2">
      <c r="A11761" s="1">
        <v>45008</v>
      </c>
      <c r="B11761" t="s">
        <v>7</v>
      </c>
      <c r="C11761" s="1">
        <v>45015</v>
      </c>
      <c r="D11761" t="s">
        <v>93</v>
      </c>
      <c r="E11761" t="s">
        <v>15</v>
      </c>
      <c r="F11761" t="s">
        <v>14</v>
      </c>
      <c r="G11761" t="s">
        <v>1</v>
      </c>
      <c r="H11761" t="s">
        <v>0</v>
      </c>
      <c r="I11761">
        <f>MONTH(Table6[[#This Row],[Loan Date]])</f>
        <v>3</v>
      </c>
      <c r="J11761" t="str">
        <f>_xlfn.XLOOKUP(Table6[[#This Row],[Numeric Month]],$N$5:$N$11,$O$5:$O$11)</f>
        <v>Mar</v>
      </c>
      <c r="K11761" t="str">
        <f>_xlfn.XLOOKUP(Table6[[#This Row],[Loan Date]],$Q$5:$Q$152,$R$5:$R$152)</f>
        <v>Thursday</v>
      </c>
      <c r="L11761" t="str">
        <f>_xlfn.XLOOKUP(Table6[[#This Row],[Loan Date]],$Q$5:$Q$152,$S$5:$S$152)</f>
        <v>Finals Week</v>
      </c>
    </row>
    <row r="11762" spans="1:12" x14ac:dyDescent="0.2">
      <c r="A11762" s="1">
        <v>45008</v>
      </c>
      <c r="B11762" t="s">
        <v>7</v>
      </c>
      <c r="C11762" s="1">
        <v>45015</v>
      </c>
      <c r="D11762" t="s">
        <v>92</v>
      </c>
      <c r="E11762" t="s">
        <v>9</v>
      </c>
      <c r="F11762" t="s">
        <v>8</v>
      </c>
      <c r="G11762" t="s">
        <v>1</v>
      </c>
      <c r="H11762" t="s">
        <v>0</v>
      </c>
      <c r="I11762">
        <f>MONTH(Table6[[#This Row],[Loan Date]])</f>
        <v>3</v>
      </c>
      <c r="J11762" t="str">
        <f>_xlfn.XLOOKUP(Table6[[#This Row],[Numeric Month]],$N$5:$N$11,$O$5:$O$11)</f>
        <v>Mar</v>
      </c>
      <c r="K11762" t="str">
        <f>_xlfn.XLOOKUP(Table6[[#This Row],[Loan Date]],$Q$5:$Q$152,$R$5:$R$152)</f>
        <v>Thursday</v>
      </c>
      <c r="L11762" t="str">
        <f>_xlfn.XLOOKUP(Table6[[#This Row],[Loan Date]],$Q$5:$Q$152,$S$5:$S$152)</f>
        <v>Finals Week</v>
      </c>
    </row>
    <row r="11763" spans="1:12" x14ac:dyDescent="0.2">
      <c r="A11763" s="1">
        <v>45008</v>
      </c>
      <c r="B11763" t="s">
        <v>5</v>
      </c>
      <c r="C11763" s="1">
        <v>45015</v>
      </c>
      <c r="D11763" t="s">
        <v>91</v>
      </c>
      <c r="E11763" t="s">
        <v>15</v>
      </c>
      <c r="F11763" t="s">
        <v>14</v>
      </c>
      <c r="G11763" t="s">
        <v>1</v>
      </c>
      <c r="H11763" t="s">
        <v>0</v>
      </c>
      <c r="I11763">
        <f>MONTH(Table6[[#This Row],[Loan Date]])</f>
        <v>3</v>
      </c>
      <c r="J11763" t="str">
        <f>_xlfn.XLOOKUP(Table6[[#This Row],[Numeric Month]],$N$5:$N$11,$O$5:$O$11)</f>
        <v>Mar</v>
      </c>
      <c r="K11763" t="str">
        <f>_xlfn.XLOOKUP(Table6[[#This Row],[Loan Date]],$Q$5:$Q$152,$R$5:$R$152)</f>
        <v>Thursday</v>
      </c>
      <c r="L11763" t="str">
        <f>_xlfn.XLOOKUP(Table6[[#This Row],[Loan Date]],$Q$5:$Q$152,$S$5:$S$152)</f>
        <v>Finals Week</v>
      </c>
    </row>
    <row r="11764" spans="1:12" x14ac:dyDescent="0.2">
      <c r="A11764" s="1">
        <v>45008</v>
      </c>
      <c r="B11764" t="s">
        <v>7</v>
      </c>
      <c r="C11764" s="1">
        <v>45008</v>
      </c>
      <c r="D11764" t="s">
        <v>38</v>
      </c>
      <c r="E11764" t="s">
        <v>37</v>
      </c>
      <c r="F11764" t="s">
        <v>37</v>
      </c>
      <c r="G11764" t="s">
        <v>20</v>
      </c>
      <c r="H11764" t="s">
        <v>0</v>
      </c>
      <c r="I11764">
        <f>MONTH(Table6[[#This Row],[Loan Date]])</f>
        <v>3</v>
      </c>
      <c r="J11764" t="str">
        <f>_xlfn.XLOOKUP(Table6[[#This Row],[Numeric Month]],$N$5:$N$11,$O$5:$O$11)</f>
        <v>Mar</v>
      </c>
      <c r="K11764" t="str">
        <f>_xlfn.XLOOKUP(Table6[[#This Row],[Loan Date]],$Q$5:$Q$152,$R$5:$R$152)</f>
        <v>Thursday</v>
      </c>
      <c r="L11764" t="str">
        <f>_xlfn.XLOOKUP(Table6[[#This Row],[Loan Date]],$Q$5:$Q$152,$S$5:$S$152)</f>
        <v>Finals Week</v>
      </c>
    </row>
    <row r="11765" spans="1:12" x14ac:dyDescent="0.2">
      <c r="A11765" s="1">
        <v>45008</v>
      </c>
      <c r="B11765" t="s">
        <v>7</v>
      </c>
      <c r="C11765" s="1">
        <v>45015</v>
      </c>
      <c r="D11765" t="s">
        <v>90</v>
      </c>
      <c r="E11765" t="s">
        <v>15</v>
      </c>
      <c r="F11765" t="s">
        <v>14</v>
      </c>
      <c r="G11765" t="s">
        <v>1</v>
      </c>
      <c r="H11765" t="s">
        <v>0</v>
      </c>
      <c r="I11765">
        <f>MONTH(Table6[[#This Row],[Loan Date]])</f>
        <v>3</v>
      </c>
      <c r="J11765" t="str">
        <f>_xlfn.XLOOKUP(Table6[[#This Row],[Numeric Month]],$N$5:$N$11,$O$5:$O$11)</f>
        <v>Mar</v>
      </c>
      <c r="K11765" t="str">
        <f>_xlfn.XLOOKUP(Table6[[#This Row],[Loan Date]],$Q$5:$Q$152,$R$5:$R$152)</f>
        <v>Thursday</v>
      </c>
      <c r="L11765" t="str">
        <f>_xlfn.XLOOKUP(Table6[[#This Row],[Loan Date]],$Q$5:$Q$152,$S$5:$S$152)</f>
        <v>Finals Week</v>
      </c>
    </row>
    <row r="11766" spans="1:12" x14ac:dyDescent="0.2">
      <c r="A11766" s="1">
        <v>45008</v>
      </c>
      <c r="B11766" t="s">
        <v>7</v>
      </c>
      <c r="C11766" s="1">
        <v>45008</v>
      </c>
      <c r="D11766" t="s">
        <v>74</v>
      </c>
      <c r="E11766" t="s">
        <v>49</v>
      </c>
      <c r="F11766" t="s">
        <v>49</v>
      </c>
      <c r="G11766" t="s">
        <v>20</v>
      </c>
      <c r="H11766" t="s">
        <v>0</v>
      </c>
      <c r="I11766">
        <f>MONTH(Table6[[#This Row],[Loan Date]])</f>
        <v>3</v>
      </c>
      <c r="J11766" t="str">
        <f>_xlfn.XLOOKUP(Table6[[#This Row],[Numeric Month]],$N$5:$N$11,$O$5:$O$11)</f>
        <v>Mar</v>
      </c>
      <c r="K11766" t="str">
        <f>_xlfn.XLOOKUP(Table6[[#This Row],[Loan Date]],$Q$5:$Q$152,$R$5:$R$152)</f>
        <v>Thursday</v>
      </c>
      <c r="L11766" t="str">
        <f>_xlfn.XLOOKUP(Table6[[#This Row],[Loan Date]],$Q$5:$Q$152,$S$5:$S$152)</f>
        <v>Finals Week</v>
      </c>
    </row>
    <row r="11767" spans="1:12" x14ac:dyDescent="0.2">
      <c r="A11767" s="1">
        <v>45008</v>
      </c>
      <c r="B11767" t="s">
        <v>7</v>
      </c>
      <c r="C11767" s="1">
        <v>45008</v>
      </c>
      <c r="D11767" t="s">
        <v>29</v>
      </c>
      <c r="E11767" t="s">
        <v>23</v>
      </c>
      <c r="F11767" t="s">
        <v>23</v>
      </c>
      <c r="G11767" t="s">
        <v>20</v>
      </c>
      <c r="H11767" t="s">
        <v>0</v>
      </c>
      <c r="I11767">
        <f>MONTH(Table6[[#This Row],[Loan Date]])</f>
        <v>3</v>
      </c>
      <c r="J11767" t="str">
        <f>_xlfn.XLOOKUP(Table6[[#This Row],[Numeric Month]],$N$5:$N$11,$O$5:$O$11)</f>
        <v>Mar</v>
      </c>
      <c r="K11767" t="str">
        <f>_xlfn.XLOOKUP(Table6[[#This Row],[Loan Date]],$Q$5:$Q$152,$R$5:$R$152)</f>
        <v>Thursday</v>
      </c>
      <c r="L11767" t="str">
        <f>_xlfn.XLOOKUP(Table6[[#This Row],[Loan Date]],$Q$5:$Q$152,$S$5:$S$152)</f>
        <v>Finals Week</v>
      </c>
    </row>
    <row r="11768" spans="1:12" x14ac:dyDescent="0.2">
      <c r="A11768" s="1">
        <v>45008</v>
      </c>
      <c r="B11768" t="s">
        <v>7</v>
      </c>
      <c r="C11768" s="1">
        <v>45008</v>
      </c>
      <c r="D11768" t="s">
        <v>22</v>
      </c>
      <c r="E11768" t="s">
        <v>21</v>
      </c>
      <c r="F11768" t="s">
        <v>21</v>
      </c>
      <c r="G11768" t="s">
        <v>20</v>
      </c>
      <c r="H11768" t="s">
        <v>0</v>
      </c>
      <c r="I11768">
        <f>MONTH(Table6[[#This Row],[Loan Date]])</f>
        <v>3</v>
      </c>
      <c r="J11768" t="str">
        <f>_xlfn.XLOOKUP(Table6[[#This Row],[Numeric Month]],$N$5:$N$11,$O$5:$O$11)</f>
        <v>Mar</v>
      </c>
      <c r="K11768" t="str">
        <f>_xlfn.XLOOKUP(Table6[[#This Row],[Loan Date]],$Q$5:$Q$152,$R$5:$R$152)</f>
        <v>Thursday</v>
      </c>
      <c r="L11768" t="str">
        <f>_xlfn.XLOOKUP(Table6[[#This Row],[Loan Date]],$Q$5:$Q$152,$S$5:$S$152)</f>
        <v>Finals Week</v>
      </c>
    </row>
    <row r="11769" spans="1:12" x14ac:dyDescent="0.2">
      <c r="A11769" s="1">
        <v>45008</v>
      </c>
      <c r="B11769" t="s">
        <v>5</v>
      </c>
      <c r="C11769" s="1">
        <v>45015</v>
      </c>
      <c r="D11769" t="s">
        <v>89</v>
      </c>
      <c r="E11769" t="s">
        <v>9</v>
      </c>
      <c r="F11769" t="s">
        <v>8</v>
      </c>
      <c r="G11769" t="s">
        <v>1</v>
      </c>
      <c r="H11769" t="s">
        <v>0</v>
      </c>
      <c r="I11769">
        <f>MONTH(Table6[[#This Row],[Loan Date]])</f>
        <v>3</v>
      </c>
      <c r="J11769" t="str">
        <f>_xlfn.XLOOKUP(Table6[[#This Row],[Numeric Month]],$N$5:$N$11,$O$5:$O$11)</f>
        <v>Mar</v>
      </c>
      <c r="K11769" t="str">
        <f>_xlfn.XLOOKUP(Table6[[#This Row],[Loan Date]],$Q$5:$Q$152,$R$5:$R$152)</f>
        <v>Thursday</v>
      </c>
      <c r="L11769" t="str">
        <f>_xlfn.XLOOKUP(Table6[[#This Row],[Loan Date]],$Q$5:$Q$152,$S$5:$S$152)</f>
        <v>Finals Week</v>
      </c>
    </row>
    <row r="11770" spans="1:12" x14ac:dyDescent="0.2">
      <c r="A11770" s="1">
        <v>45008</v>
      </c>
      <c r="B11770" t="s">
        <v>7</v>
      </c>
      <c r="C11770" s="1">
        <v>45015</v>
      </c>
      <c r="D11770" t="s">
        <v>88</v>
      </c>
      <c r="E11770" t="s">
        <v>3</v>
      </c>
      <c r="F11770" t="s">
        <v>2</v>
      </c>
      <c r="G11770" t="s">
        <v>1</v>
      </c>
      <c r="H11770" t="s">
        <v>0</v>
      </c>
      <c r="I11770">
        <f>MONTH(Table6[[#This Row],[Loan Date]])</f>
        <v>3</v>
      </c>
      <c r="J11770" t="str">
        <f>_xlfn.XLOOKUP(Table6[[#This Row],[Numeric Month]],$N$5:$N$11,$O$5:$O$11)</f>
        <v>Mar</v>
      </c>
      <c r="K11770" t="str">
        <f>_xlfn.XLOOKUP(Table6[[#This Row],[Loan Date]],$Q$5:$Q$152,$R$5:$R$152)</f>
        <v>Thursday</v>
      </c>
      <c r="L11770" t="str">
        <f>_xlfn.XLOOKUP(Table6[[#This Row],[Loan Date]],$Q$5:$Q$152,$S$5:$S$152)</f>
        <v>Finals Week</v>
      </c>
    </row>
    <row r="11771" spans="1:12" x14ac:dyDescent="0.2">
      <c r="A11771" s="1">
        <v>45008</v>
      </c>
      <c r="B11771" t="s">
        <v>7</v>
      </c>
      <c r="C11771" s="1">
        <v>45015</v>
      </c>
      <c r="D11771" t="s">
        <v>87</v>
      </c>
      <c r="E11771" t="s">
        <v>9</v>
      </c>
      <c r="F11771" t="s">
        <v>8</v>
      </c>
      <c r="G11771" t="s">
        <v>1</v>
      </c>
      <c r="H11771" t="s">
        <v>0</v>
      </c>
      <c r="I11771">
        <f>MONTH(Table6[[#This Row],[Loan Date]])</f>
        <v>3</v>
      </c>
      <c r="J11771" t="str">
        <f>_xlfn.XLOOKUP(Table6[[#This Row],[Numeric Month]],$N$5:$N$11,$O$5:$O$11)</f>
        <v>Mar</v>
      </c>
      <c r="K11771" t="str">
        <f>_xlfn.XLOOKUP(Table6[[#This Row],[Loan Date]],$Q$5:$Q$152,$R$5:$R$152)</f>
        <v>Thursday</v>
      </c>
      <c r="L11771" t="str">
        <f>_xlfn.XLOOKUP(Table6[[#This Row],[Loan Date]],$Q$5:$Q$152,$S$5:$S$152)</f>
        <v>Finals Week</v>
      </c>
    </row>
    <row r="11772" spans="1:12" x14ac:dyDescent="0.2">
      <c r="A11772" s="1">
        <v>45008</v>
      </c>
      <c r="B11772" t="s">
        <v>7</v>
      </c>
      <c r="C11772" s="1">
        <v>45009</v>
      </c>
      <c r="D11772" t="s">
        <v>63</v>
      </c>
      <c r="E11772" t="s">
        <v>44</v>
      </c>
      <c r="F11772" t="s">
        <v>44</v>
      </c>
      <c r="G11772" t="s">
        <v>39</v>
      </c>
      <c r="H11772" t="s">
        <v>0</v>
      </c>
      <c r="I11772">
        <f>MONTH(Table6[[#This Row],[Loan Date]])</f>
        <v>3</v>
      </c>
      <c r="J11772" t="str">
        <f>_xlfn.XLOOKUP(Table6[[#This Row],[Numeric Month]],$N$5:$N$11,$O$5:$O$11)</f>
        <v>Mar</v>
      </c>
      <c r="K11772" t="str">
        <f>_xlfn.XLOOKUP(Table6[[#This Row],[Loan Date]],$Q$5:$Q$152,$R$5:$R$152)</f>
        <v>Thursday</v>
      </c>
      <c r="L11772" t="str">
        <f>_xlfn.XLOOKUP(Table6[[#This Row],[Loan Date]],$Q$5:$Q$152,$S$5:$S$152)</f>
        <v>Finals Week</v>
      </c>
    </row>
    <row r="11773" spans="1:12" x14ac:dyDescent="0.2">
      <c r="A11773" s="1">
        <v>45008</v>
      </c>
      <c r="B11773" t="s">
        <v>7</v>
      </c>
      <c r="C11773" s="1">
        <v>45009</v>
      </c>
      <c r="D11773" t="s">
        <v>86</v>
      </c>
      <c r="E11773" t="s">
        <v>44</v>
      </c>
      <c r="F11773" t="s">
        <v>44</v>
      </c>
      <c r="G11773" t="s">
        <v>39</v>
      </c>
      <c r="H11773" t="s">
        <v>0</v>
      </c>
      <c r="I11773">
        <f>MONTH(Table6[[#This Row],[Loan Date]])</f>
        <v>3</v>
      </c>
      <c r="J11773" t="str">
        <f>_xlfn.XLOOKUP(Table6[[#This Row],[Numeric Month]],$N$5:$N$11,$O$5:$O$11)</f>
        <v>Mar</v>
      </c>
      <c r="K11773" t="str">
        <f>_xlfn.XLOOKUP(Table6[[#This Row],[Loan Date]],$Q$5:$Q$152,$R$5:$R$152)</f>
        <v>Thursday</v>
      </c>
      <c r="L11773" t="str">
        <f>_xlfn.XLOOKUP(Table6[[#This Row],[Loan Date]],$Q$5:$Q$152,$S$5:$S$152)</f>
        <v>Finals Week</v>
      </c>
    </row>
    <row r="11774" spans="1:12" x14ac:dyDescent="0.2">
      <c r="A11774" s="1">
        <v>45008</v>
      </c>
      <c r="B11774" t="s">
        <v>7</v>
      </c>
      <c r="C11774" s="1">
        <v>45009</v>
      </c>
      <c r="D11774" t="s">
        <v>85</v>
      </c>
      <c r="E11774" t="s">
        <v>44</v>
      </c>
      <c r="F11774" t="s">
        <v>44</v>
      </c>
      <c r="G11774" t="s">
        <v>39</v>
      </c>
      <c r="H11774" t="s">
        <v>0</v>
      </c>
      <c r="I11774">
        <f>MONTH(Table6[[#This Row],[Loan Date]])</f>
        <v>3</v>
      </c>
      <c r="J11774" t="str">
        <f>_xlfn.XLOOKUP(Table6[[#This Row],[Numeric Month]],$N$5:$N$11,$O$5:$O$11)</f>
        <v>Mar</v>
      </c>
      <c r="K11774" t="str">
        <f>_xlfn.XLOOKUP(Table6[[#This Row],[Loan Date]],$Q$5:$Q$152,$R$5:$R$152)</f>
        <v>Thursday</v>
      </c>
      <c r="L11774" t="str">
        <f>_xlfn.XLOOKUP(Table6[[#This Row],[Loan Date]],$Q$5:$Q$152,$S$5:$S$152)</f>
        <v>Finals Week</v>
      </c>
    </row>
    <row r="11775" spans="1:12" x14ac:dyDescent="0.2">
      <c r="A11775" s="1">
        <v>45008</v>
      </c>
      <c r="B11775" t="s">
        <v>7</v>
      </c>
      <c r="C11775" s="1">
        <v>45009</v>
      </c>
      <c r="D11775" t="s">
        <v>45</v>
      </c>
      <c r="E11775" t="s">
        <v>44</v>
      </c>
      <c r="F11775" t="s">
        <v>44</v>
      </c>
      <c r="G11775" t="s">
        <v>39</v>
      </c>
      <c r="H11775" t="s">
        <v>0</v>
      </c>
      <c r="I11775">
        <f>MONTH(Table6[[#This Row],[Loan Date]])</f>
        <v>3</v>
      </c>
      <c r="J11775" t="str">
        <f>_xlfn.XLOOKUP(Table6[[#This Row],[Numeric Month]],$N$5:$N$11,$O$5:$O$11)</f>
        <v>Mar</v>
      </c>
      <c r="K11775" t="str">
        <f>_xlfn.XLOOKUP(Table6[[#This Row],[Loan Date]],$Q$5:$Q$152,$R$5:$R$152)</f>
        <v>Thursday</v>
      </c>
      <c r="L11775" t="str">
        <f>_xlfn.XLOOKUP(Table6[[#This Row],[Loan Date]],$Q$5:$Q$152,$S$5:$S$152)</f>
        <v>Finals Week</v>
      </c>
    </row>
    <row r="11776" spans="1:12" x14ac:dyDescent="0.2">
      <c r="A11776" s="1">
        <v>45008</v>
      </c>
      <c r="B11776" t="s">
        <v>7</v>
      </c>
      <c r="C11776" s="1">
        <v>45009</v>
      </c>
      <c r="D11776" t="s">
        <v>84</v>
      </c>
      <c r="E11776" t="s">
        <v>44</v>
      </c>
      <c r="F11776" t="s">
        <v>44</v>
      </c>
      <c r="G11776" t="s">
        <v>39</v>
      </c>
      <c r="H11776" t="s">
        <v>0</v>
      </c>
      <c r="I11776">
        <f>MONTH(Table6[[#This Row],[Loan Date]])</f>
        <v>3</v>
      </c>
      <c r="J11776" t="str">
        <f>_xlfn.XLOOKUP(Table6[[#This Row],[Numeric Month]],$N$5:$N$11,$O$5:$O$11)</f>
        <v>Mar</v>
      </c>
      <c r="K11776" t="str">
        <f>_xlfn.XLOOKUP(Table6[[#This Row],[Loan Date]],$Q$5:$Q$152,$R$5:$R$152)</f>
        <v>Thursday</v>
      </c>
      <c r="L11776" t="str">
        <f>_xlfn.XLOOKUP(Table6[[#This Row],[Loan Date]],$Q$5:$Q$152,$S$5:$S$152)</f>
        <v>Finals Week</v>
      </c>
    </row>
    <row r="11777" spans="1:12" x14ac:dyDescent="0.2">
      <c r="A11777" s="1">
        <v>45008</v>
      </c>
      <c r="B11777" t="s">
        <v>7</v>
      </c>
      <c r="C11777" s="1">
        <v>45008</v>
      </c>
      <c r="D11777" t="s">
        <v>83</v>
      </c>
      <c r="E11777" t="s">
        <v>23</v>
      </c>
      <c r="F11777" t="s">
        <v>23</v>
      </c>
      <c r="G11777" t="s">
        <v>20</v>
      </c>
      <c r="H11777" t="s">
        <v>0</v>
      </c>
      <c r="I11777">
        <f>MONTH(Table6[[#This Row],[Loan Date]])</f>
        <v>3</v>
      </c>
      <c r="J11777" t="str">
        <f>_xlfn.XLOOKUP(Table6[[#This Row],[Numeric Month]],$N$5:$N$11,$O$5:$O$11)</f>
        <v>Mar</v>
      </c>
      <c r="K11777" t="str">
        <f>_xlfn.XLOOKUP(Table6[[#This Row],[Loan Date]],$Q$5:$Q$152,$R$5:$R$152)</f>
        <v>Thursday</v>
      </c>
      <c r="L11777" t="str">
        <f>_xlfn.XLOOKUP(Table6[[#This Row],[Loan Date]],$Q$5:$Q$152,$S$5:$S$152)</f>
        <v>Finals Week</v>
      </c>
    </row>
    <row r="11778" spans="1:12" x14ac:dyDescent="0.2">
      <c r="A11778" s="1">
        <v>45008</v>
      </c>
      <c r="B11778" t="s">
        <v>7</v>
      </c>
      <c r="C11778" s="1">
        <v>45008</v>
      </c>
      <c r="D11778" t="s">
        <v>82</v>
      </c>
      <c r="E11778" t="s">
        <v>21</v>
      </c>
      <c r="F11778" t="s">
        <v>21</v>
      </c>
      <c r="G11778" t="s">
        <v>20</v>
      </c>
      <c r="H11778" t="s">
        <v>0</v>
      </c>
      <c r="I11778">
        <f>MONTH(Table6[[#This Row],[Loan Date]])</f>
        <v>3</v>
      </c>
      <c r="J11778" t="str">
        <f>_xlfn.XLOOKUP(Table6[[#This Row],[Numeric Month]],$N$5:$N$11,$O$5:$O$11)</f>
        <v>Mar</v>
      </c>
      <c r="K11778" t="str">
        <f>_xlfn.XLOOKUP(Table6[[#This Row],[Loan Date]],$Q$5:$Q$152,$R$5:$R$152)</f>
        <v>Thursday</v>
      </c>
      <c r="L11778" t="str">
        <f>_xlfn.XLOOKUP(Table6[[#This Row],[Loan Date]],$Q$5:$Q$152,$S$5:$S$152)</f>
        <v>Finals Week</v>
      </c>
    </row>
    <row r="11779" spans="1:12" x14ac:dyDescent="0.2">
      <c r="A11779" s="1">
        <v>45008</v>
      </c>
      <c r="B11779" t="s">
        <v>7</v>
      </c>
      <c r="C11779" s="1">
        <v>45098</v>
      </c>
      <c r="D11779" t="s">
        <v>81</v>
      </c>
      <c r="E11779" t="s">
        <v>80</v>
      </c>
      <c r="F11779" t="s">
        <v>79</v>
      </c>
      <c r="G11779" t="s">
        <v>79</v>
      </c>
      <c r="H11779" t="s">
        <v>0</v>
      </c>
      <c r="I11779">
        <f>MONTH(Table6[[#This Row],[Loan Date]])</f>
        <v>3</v>
      </c>
      <c r="J11779" t="str">
        <f>_xlfn.XLOOKUP(Table6[[#This Row],[Numeric Month]],$N$5:$N$11,$O$5:$O$11)</f>
        <v>Mar</v>
      </c>
      <c r="K11779" t="str">
        <f>_xlfn.XLOOKUP(Table6[[#This Row],[Loan Date]],$Q$5:$Q$152,$R$5:$R$152)</f>
        <v>Thursday</v>
      </c>
      <c r="L11779" t="str">
        <f>_xlfn.XLOOKUP(Table6[[#This Row],[Loan Date]],$Q$5:$Q$152,$S$5:$S$152)</f>
        <v>Finals Week</v>
      </c>
    </row>
    <row r="11780" spans="1:12" x14ac:dyDescent="0.2">
      <c r="A11780" s="1">
        <v>45008</v>
      </c>
      <c r="B11780" t="s">
        <v>7</v>
      </c>
      <c r="C11780" s="1">
        <v>45009</v>
      </c>
      <c r="D11780" t="s">
        <v>78</v>
      </c>
      <c r="E11780" t="s">
        <v>44</v>
      </c>
      <c r="F11780" t="s">
        <v>44</v>
      </c>
      <c r="G11780" t="s">
        <v>39</v>
      </c>
      <c r="H11780" t="s">
        <v>0</v>
      </c>
      <c r="I11780">
        <f>MONTH(Table6[[#This Row],[Loan Date]])</f>
        <v>3</v>
      </c>
      <c r="J11780" t="str">
        <f>_xlfn.XLOOKUP(Table6[[#This Row],[Numeric Month]],$N$5:$N$11,$O$5:$O$11)</f>
        <v>Mar</v>
      </c>
      <c r="K11780" t="str">
        <f>_xlfn.XLOOKUP(Table6[[#This Row],[Loan Date]],$Q$5:$Q$152,$R$5:$R$152)</f>
        <v>Thursday</v>
      </c>
      <c r="L11780" t="str">
        <f>_xlfn.XLOOKUP(Table6[[#This Row],[Loan Date]],$Q$5:$Q$152,$S$5:$S$152)</f>
        <v>Finals Week</v>
      </c>
    </row>
    <row r="11781" spans="1:12" x14ac:dyDescent="0.2">
      <c r="A11781" s="1">
        <v>45008</v>
      </c>
      <c r="B11781" t="s">
        <v>5</v>
      </c>
      <c r="C11781" s="1">
        <v>45008</v>
      </c>
      <c r="D11781" t="s">
        <v>77</v>
      </c>
      <c r="E11781" t="s">
        <v>23</v>
      </c>
      <c r="F11781" t="s">
        <v>23</v>
      </c>
      <c r="G11781" t="s">
        <v>20</v>
      </c>
      <c r="H11781" t="s">
        <v>0</v>
      </c>
      <c r="I11781">
        <f>MONTH(Table6[[#This Row],[Loan Date]])</f>
        <v>3</v>
      </c>
      <c r="J11781" t="str">
        <f>_xlfn.XLOOKUP(Table6[[#This Row],[Numeric Month]],$N$5:$N$11,$O$5:$O$11)</f>
        <v>Mar</v>
      </c>
      <c r="K11781" t="str">
        <f>_xlfn.XLOOKUP(Table6[[#This Row],[Loan Date]],$Q$5:$Q$152,$R$5:$R$152)</f>
        <v>Thursday</v>
      </c>
      <c r="L11781" t="str">
        <f>_xlfn.XLOOKUP(Table6[[#This Row],[Loan Date]],$Q$5:$Q$152,$S$5:$S$152)</f>
        <v>Finals Week</v>
      </c>
    </row>
    <row r="11782" spans="1:12" x14ac:dyDescent="0.2">
      <c r="A11782" s="1">
        <v>45008</v>
      </c>
      <c r="B11782" t="s">
        <v>5</v>
      </c>
      <c r="C11782" s="1">
        <v>45015</v>
      </c>
      <c r="D11782" t="s">
        <v>76</v>
      </c>
      <c r="E11782" t="s">
        <v>9</v>
      </c>
      <c r="F11782" t="s">
        <v>8</v>
      </c>
      <c r="G11782" t="s">
        <v>1</v>
      </c>
      <c r="H11782" t="s">
        <v>0</v>
      </c>
      <c r="I11782">
        <f>MONTH(Table6[[#This Row],[Loan Date]])</f>
        <v>3</v>
      </c>
      <c r="J11782" t="str">
        <f>_xlfn.XLOOKUP(Table6[[#This Row],[Numeric Month]],$N$5:$N$11,$O$5:$O$11)</f>
        <v>Mar</v>
      </c>
      <c r="K11782" t="str">
        <f>_xlfn.XLOOKUP(Table6[[#This Row],[Loan Date]],$Q$5:$Q$152,$R$5:$R$152)</f>
        <v>Thursday</v>
      </c>
      <c r="L11782" t="str">
        <f>_xlfn.XLOOKUP(Table6[[#This Row],[Loan Date]],$Q$5:$Q$152,$S$5:$S$152)</f>
        <v>Finals Week</v>
      </c>
    </row>
    <row r="11783" spans="1:12" x14ac:dyDescent="0.2">
      <c r="A11783" s="1">
        <v>45008</v>
      </c>
      <c r="B11783" t="s">
        <v>7</v>
      </c>
      <c r="C11783" s="1">
        <v>45015</v>
      </c>
      <c r="D11783" t="s">
        <v>75</v>
      </c>
      <c r="E11783" t="s">
        <v>9</v>
      </c>
      <c r="F11783" t="s">
        <v>8</v>
      </c>
      <c r="G11783" t="s">
        <v>1</v>
      </c>
      <c r="H11783" t="s">
        <v>0</v>
      </c>
      <c r="I11783">
        <f>MONTH(Table6[[#This Row],[Loan Date]])</f>
        <v>3</v>
      </c>
      <c r="J11783" t="str">
        <f>_xlfn.XLOOKUP(Table6[[#This Row],[Numeric Month]],$N$5:$N$11,$O$5:$O$11)</f>
        <v>Mar</v>
      </c>
      <c r="K11783" t="str">
        <f>_xlfn.XLOOKUP(Table6[[#This Row],[Loan Date]],$Q$5:$Q$152,$R$5:$R$152)</f>
        <v>Thursday</v>
      </c>
      <c r="L11783" t="str">
        <f>_xlfn.XLOOKUP(Table6[[#This Row],[Loan Date]],$Q$5:$Q$152,$S$5:$S$152)</f>
        <v>Finals Week</v>
      </c>
    </row>
    <row r="11784" spans="1:12" x14ac:dyDescent="0.2">
      <c r="A11784" s="1">
        <v>45008</v>
      </c>
      <c r="B11784" t="s">
        <v>7</v>
      </c>
      <c r="C11784" s="1">
        <v>45008</v>
      </c>
      <c r="D11784" t="s">
        <v>74</v>
      </c>
      <c r="E11784" t="s">
        <v>49</v>
      </c>
      <c r="F11784" t="s">
        <v>49</v>
      </c>
      <c r="G11784" t="s">
        <v>20</v>
      </c>
      <c r="H11784" t="s">
        <v>0</v>
      </c>
      <c r="I11784">
        <f>MONTH(Table6[[#This Row],[Loan Date]])</f>
        <v>3</v>
      </c>
      <c r="J11784" t="str">
        <f>_xlfn.XLOOKUP(Table6[[#This Row],[Numeric Month]],$N$5:$N$11,$O$5:$O$11)</f>
        <v>Mar</v>
      </c>
      <c r="K11784" t="str">
        <f>_xlfn.XLOOKUP(Table6[[#This Row],[Loan Date]],$Q$5:$Q$152,$R$5:$R$152)</f>
        <v>Thursday</v>
      </c>
      <c r="L11784" t="str">
        <f>_xlfn.XLOOKUP(Table6[[#This Row],[Loan Date]],$Q$5:$Q$152,$S$5:$S$152)</f>
        <v>Finals Week</v>
      </c>
    </row>
    <row r="11785" spans="1:12" x14ac:dyDescent="0.2">
      <c r="A11785" s="1">
        <v>45008</v>
      </c>
      <c r="B11785" t="s">
        <v>5</v>
      </c>
      <c r="C11785" s="1">
        <v>45015</v>
      </c>
      <c r="D11785" t="s">
        <v>73</v>
      </c>
      <c r="E11785" t="s">
        <v>9</v>
      </c>
      <c r="F11785" t="s">
        <v>8</v>
      </c>
      <c r="G11785" t="s">
        <v>1</v>
      </c>
      <c r="H11785" t="s">
        <v>0</v>
      </c>
      <c r="I11785">
        <f>MONTH(Table6[[#This Row],[Loan Date]])</f>
        <v>3</v>
      </c>
      <c r="J11785" t="str">
        <f>_xlfn.XLOOKUP(Table6[[#This Row],[Numeric Month]],$N$5:$N$11,$O$5:$O$11)</f>
        <v>Mar</v>
      </c>
      <c r="K11785" t="str">
        <f>_xlfn.XLOOKUP(Table6[[#This Row],[Loan Date]],$Q$5:$Q$152,$R$5:$R$152)</f>
        <v>Thursday</v>
      </c>
      <c r="L11785" t="str">
        <f>_xlfn.XLOOKUP(Table6[[#This Row],[Loan Date]],$Q$5:$Q$152,$S$5:$S$152)</f>
        <v>Finals Week</v>
      </c>
    </row>
    <row r="11786" spans="1:12" x14ac:dyDescent="0.2">
      <c r="A11786" s="1">
        <v>45008</v>
      </c>
      <c r="B11786" t="s">
        <v>5</v>
      </c>
      <c r="C11786" s="1">
        <v>45015</v>
      </c>
      <c r="D11786" t="s">
        <v>72</v>
      </c>
      <c r="E11786" t="s">
        <v>3</v>
      </c>
      <c r="F11786" t="s">
        <v>2</v>
      </c>
      <c r="G11786" t="s">
        <v>1</v>
      </c>
      <c r="H11786" t="s">
        <v>0</v>
      </c>
      <c r="I11786">
        <f>MONTH(Table6[[#This Row],[Loan Date]])</f>
        <v>3</v>
      </c>
      <c r="J11786" t="str">
        <f>_xlfn.XLOOKUP(Table6[[#This Row],[Numeric Month]],$N$5:$N$11,$O$5:$O$11)</f>
        <v>Mar</v>
      </c>
      <c r="K11786" t="str">
        <f>_xlfn.XLOOKUP(Table6[[#This Row],[Loan Date]],$Q$5:$Q$152,$R$5:$R$152)</f>
        <v>Thursday</v>
      </c>
      <c r="L11786" t="str">
        <f>_xlfn.XLOOKUP(Table6[[#This Row],[Loan Date]],$Q$5:$Q$152,$S$5:$S$152)</f>
        <v>Finals Week</v>
      </c>
    </row>
    <row r="11787" spans="1:12" x14ac:dyDescent="0.2">
      <c r="A11787" s="1">
        <v>45008</v>
      </c>
      <c r="B11787" t="s">
        <v>7</v>
      </c>
      <c r="C11787" s="1">
        <v>45015</v>
      </c>
      <c r="D11787" t="s">
        <v>71</v>
      </c>
      <c r="E11787" t="s">
        <v>3</v>
      </c>
      <c r="F11787" t="s">
        <v>2</v>
      </c>
      <c r="G11787" t="s">
        <v>1</v>
      </c>
      <c r="H11787" t="s">
        <v>0</v>
      </c>
      <c r="I11787">
        <f>MONTH(Table6[[#This Row],[Loan Date]])</f>
        <v>3</v>
      </c>
      <c r="J11787" t="str">
        <f>_xlfn.XLOOKUP(Table6[[#This Row],[Numeric Month]],$N$5:$N$11,$O$5:$O$11)</f>
        <v>Mar</v>
      </c>
      <c r="K11787" t="str">
        <f>_xlfn.XLOOKUP(Table6[[#This Row],[Loan Date]],$Q$5:$Q$152,$R$5:$R$152)</f>
        <v>Thursday</v>
      </c>
      <c r="L11787" t="str">
        <f>_xlfn.XLOOKUP(Table6[[#This Row],[Loan Date]],$Q$5:$Q$152,$S$5:$S$152)</f>
        <v>Finals Week</v>
      </c>
    </row>
    <row r="11788" spans="1:12" x14ac:dyDescent="0.2">
      <c r="A11788" s="1">
        <v>45008</v>
      </c>
      <c r="B11788" t="s">
        <v>7</v>
      </c>
      <c r="C11788" s="1">
        <v>45015</v>
      </c>
      <c r="D11788" t="s">
        <v>70</v>
      </c>
      <c r="E11788" t="s">
        <v>15</v>
      </c>
      <c r="F11788" t="s">
        <v>14</v>
      </c>
      <c r="G11788" t="s">
        <v>1</v>
      </c>
      <c r="H11788" t="s">
        <v>0</v>
      </c>
      <c r="I11788">
        <f>MONTH(Table6[[#This Row],[Loan Date]])</f>
        <v>3</v>
      </c>
      <c r="J11788" t="str">
        <f>_xlfn.XLOOKUP(Table6[[#This Row],[Numeric Month]],$N$5:$N$11,$O$5:$O$11)</f>
        <v>Mar</v>
      </c>
      <c r="K11788" t="str">
        <f>_xlfn.XLOOKUP(Table6[[#This Row],[Loan Date]],$Q$5:$Q$152,$R$5:$R$152)</f>
        <v>Thursday</v>
      </c>
      <c r="L11788" t="str">
        <f>_xlfn.XLOOKUP(Table6[[#This Row],[Loan Date]],$Q$5:$Q$152,$S$5:$S$152)</f>
        <v>Finals Week</v>
      </c>
    </row>
    <row r="11789" spans="1:12" x14ac:dyDescent="0.2">
      <c r="A11789" s="1">
        <v>45008</v>
      </c>
      <c r="B11789" t="s">
        <v>7</v>
      </c>
      <c r="C11789" s="1">
        <v>45015</v>
      </c>
      <c r="D11789" t="s">
        <v>69</v>
      </c>
      <c r="E11789" t="s">
        <v>3</v>
      </c>
      <c r="F11789" t="s">
        <v>2</v>
      </c>
      <c r="G11789" t="s">
        <v>1</v>
      </c>
      <c r="H11789" t="s">
        <v>0</v>
      </c>
      <c r="I11789">
        <f>MONTH(Table6[[#This Row],[Loan Date]])</f>
        <v>3</v>
      </c>
      <c r="J11789" t="str">
        <f>_xlfn.XLOOKUP(Table6[[#This Row],[Numeric Month]],$N$5:$N$11,$O$5:$O$11)</f>
        <v>Mar</v>
      </c>
      <c r="K11789" t="str">
        <f>_xlfn.XLOOKUP(Table6[[#This Row],[Loan Date]],$Q$5:$Q$152,$R$5:$R$152)</f>
        <v>Thursday</v>
      </c>
      <c r="L11789" t="str">
        <f>_xlfn.XLOOKUP(Table6[[#This Row],[Loan Date]],$Q$5:$Q$152,$S$5:$S$152)</f>
        <v>Finals Week</v>
      </c>
    </row>
    <row r="11790" spans="1:12" x14ac:dyDescent="0.2">
      <c r="A11790" s="1">
        <v>45008</v>
      </c>
      <c r="B11790" t="s">
        <v>7</v>
      </c>
      <c r="C11790" s="1">
        <v>45015</v>
      </c>
      <c r="D11790" t="s">
        <v>68</v>
      </c>
      <c r="E11790" t="s">
        <v>9</v>
      </c>
      <c r="F11790" t="s">
        <v>8</v>
      </c>
      <c r="G11790" t="s">
        <v>1</v>
      </c>
      <c r="H11790" t="s">
        <v>0</v>
      </c>
      <c r="I11790">
        <f>MONTH(Table6[[#This Row],[Loan Date]])</f>
        <v>3</v>
      </c>
      <c r="J11790" t="str">
        <f>_xlfn.XLOOKUP(Table6[[#This Row],[Numeric Month]],$N$5:$N$11,$O$5:$O$11)</f>
        <v>Mar</v>
      </c>
      <c r="K11790" t="str">
        <f>_xlfn.XLOOKUP(Table6[[#This Row],[Loan Date]],$Q$5:$Q$152,$R$5:$R$152)</f>
        <v>Thursday</v>
      </c>
      <c r="L11790" t="str">
        <f>_xlfn.XLOOKUP(Table6[[#This Row],[Loan Date]],$Q$5:$Q$152,$S$5:$S$152)</f>
        <v>Finals Week</v>
      </c>
    </row>
    <row r="11791" spans="1:12" x14ac:dyDescent="0.2">
      <c r="A11791" s="1">
        <v>45008</v>
      </c>
      <c r="B11791" t="s">
        <v>7</v>
      </c>
      <c r="C11791" s="1">
        <v>45015</v>
      </c>
      <c r="D11791" t="s">
        <v>67</v>
      </c>
      <c r="E11791" t="s">
        <v>3</v>
      </c>
      <c r="F11791" t="s">
        <v>2</v>
      </c>
      <c r="G11791" t="s">
        <v>1</v>
      </c>
      <c r="H11791" t="s">
        <v>0</v>
      </c>
      <c r="I11791">
        <f>MONTH(Table6[[#This Row],[Loan Date]])</f>
        <v>3</v>
      </c>
      <c r="J11791" t="str">
        <f>_xlfn.XLOOKUP(Table6[[#This Row],[Numeric Month]],$N$5:$N$11,$O$5:$O$11)</f>
        <v>Mar</v>
      </c>
      <c r="K11791" t="str">
        <f>_xlfn.XLOOKUP(Table6[[#This Row],[Loan Date]],$Q$5:$Q$152,$R$5:$R$152)</f>
        <v>Thursday</v>
      </c>
      <c r="L11791" t="str">
        <f>_xlfn.XLOOKUP(Table6[[#This Row],[Loan Date]],$Q$5:$Q$152,$S$5:$S$152)</f>
        <v>Finals Week</v>
      </c>
    </row>
    <row r="11792" spans="1:12" x14ac:dyDescent="0.2">
      <c r="A11792" s="1">
        <v>45008</v>
      </c>
      <c r="B11792" t="s">
        <v>7</v>
      </c>
      <c r="C11792" s="1">
        <v>45008</v>
      </c>
      <c r="D11792" t="s">
        <v>66</v>
      </c>
      <c r="E11792" t="s">
        <v>65</v>
      </c>
      <c r="F11792" t="s">
        <v>65</v>
      </c>
      <c r="G11792" t="s">
        <v>20</v>
      </c>
      <c r="H11792" t="s">
        <v>0</v>
      </c>
      <c r="I11792">
        <f>MONTH(Table6[[#This Row],[Loan Date]])</f>
        <v>3</v>
      </c>
      <c r="J11792" t="str">
        <f>_xlfn.XLOOKUP(Table6[[#This Row],[Numeric Month]],$N$5:$N$11,$O$5:$O$11)</f>
        <v>Mar</v>
      </c>
      <c r="K11792" t="str">
        <f>_xlfn.XLOOKUP(Table6[[#This Row],[Loan Date]],$Q$5:$Q$152,$R$5:$R$152)</f>
        <v>Thursday</v>
      </c>
      <c r="L11792" t="str">
        <f>_xlfn.XLOOKUP(Table6[[#This Row],[Loan Date]],$Q$5:$Q$152,$S$5:$S$152)</f>
        <v>Finals Week</v>
      </c>
    </row>
    <row r="11793" spans="1:12" x14ac:dyDescent="0.2">
      <c r="A11793" s="1">
        <v>45008</v>
      </c>
      <c r="B11793" t="s">
        <v>7</v>
      </c>
      <c r="C11793" s="1">
        <v>45008</v>
      </c>
      <c r="D11793" t="s">
        <v>64</v>
      </c>
      <c r="E11793" t="s">
        <v>23</v>
      </c>
      <c r="F11793" t="s">
        <v>23</v>
      </c>
      <c r="G11793" t="s">
        <v>20</v>
      </c>
      <c r="H11793" t="s">
        <v>0</v>
      </c>
      <c r="I11793">
        <f>MONTH(Table6[[#This Row],[Loan Date]])</f>
        <v>3</v>
      </c>
      <c r="J11793" t="str">
        <f>_xlfn.XLOOKUP(Table6[[#This Row],[Numeric Month]],$N$5:$N$11,$O$5:$O$11)</f>
        <v>Mar</v>
      </c>
      <c r="K11793" t="str">
        <f>_xlfn.XLOOKUP(Table6[[#This Row],[Loan Date]],$Q$5:$Q$152,$R$5:$R$152)</f>
        <v>Thursday</v>
      </c>
      <c r="L11793" t="str">
        <f>_xlfn.XLOOKUP(Table6[[#This Row],[Loan Date]],$Q$5:$Q$152,$S$5:$S$152)</f>
        <v>Finals Week</v>
      </c>
    </row>
    <row r="11794" spans="1:12" x14ac:dyDescent="0.2">
      <c r="A11794" s="1">
        <v>45008</v>
      </c>
      <c r="B11794" t="s">
        <v>7</v>
      </c>
      <c r="C11794" s="1">
        <v>45009</v>
      </c>
      <c r="D11794" t="s">
        <v>63</v>
      </c>
      <c r="E11794" t="s">
        <v>44</v>
      </c>
      <c r="F11794" t="s">
        <v>44</v>
      </c>
      <c r="G11794" t="s">
        <v>39</v>
      </c>
      <c r="H11794" t="s">
        <v>0</v>
      </c>
      <c r="I11794">
        <f>MONTH(Table6[[#This Row],[Loan Date]])</f>
        <v>3</v>
      </c>
      <c r="J11794" t="str">
        <f>_xlfn.XLOOKUP(Table6[[#This Row],[Numeric Month]],$N$5:$N$11,$O$5:$O$11)</f>
        <v>Mar</v>
      </c>
      <c r="K11794" t="str">
        <f>_xlfn.XLOOKUP(Table6[[#This Row],[Loan Date]],$Q$5:$Q$152,$R$5:$R$152)</f>
        <v>Thursday</v>
      </c>
      <c r="L11794" t="str">
        <f>_xlfn.XLOOKUP(Table6[[#This Row],[Loan Date]],$Q$5:$Q$152,$S$5:$S$152)</f>
        <v>Finals Week</v>
      </c>
    </row>
    <row r="11795" spans="1:12" x14ac:dyDescent="0.2">
      <c r="A11795" s="1">
        <v>45008</v>
      </c>
      <c r="B11795" t="s">
        <v>5</v>
      </c>
      <c r="C11795" s="1">
        <v>45008</v>
      </c>
      <c r="D11795" t="s">
        <v>62</v>
      </c>
      <c r="E11795" t="s">
        <v>41</v>
      </c>
      <c r="F11795" t="s">
        <v>40</v>
      </c>
      <c r="G11795" t="s">
        <v>39</v>
      </c>
      <c r="H11795" t="s">
        <v>0</v>
      </c>
      <c r="I11795">
        <f>MONTH(Table6[[#This Row],[Loan Date]])</f>
        <v>3</v>
      </c>
      <c r="J11795" t="str">
        <f>_xlfn.XLOOKUP(Table6[[#This Row],[Numeric Month]],$N$5:$N$11,$O$5:$O$11)</f>
        <v>Mar</v>
      </c>
      <c r="K11795" t="str">
        <f>_xlfn.XLOOKUP(Table6[[#This Row],[Loan Date]],$Q$5:$Q$152,$R$5:$R$152)</f>
        <v>Thursday</v>
      </c>
      <c r="L11795" t="str">
        <f>_xlfn.XLOOKUP(Table6[[#This Row],[Loan Date]],$Q$5:$Q$152,$S$5:$S$152)</f>
        <v>Finals Week</v>
      </c>
    </row>
    <row r="11796" spans="1:12" x14ac:dyDescent="0.2">
      <c r="A11796" s="1">
        <v>45008</v>
      </c>
      <c r="B11796" t="s">
        <v>7</v>
      </c>
      <c r="C11796" s="1">
        <v>45009</v>
      </c>
      <c r="D11796" t="s">
        <v>61</v>
      </c>
      <c r="E11796" t="s">
        <v>44</v>
      </c>
      <c r="F11796" t="s">
        <v>44</v>
      </c>
      <c r="G11796" t="s">
        <v>39</v>
      </c>
      <c r="H11796" t="s">
        <v>0</v>
      </c>
      <c r="I11796">
        <f>MONTH(Table6[[#This Row],[Loan Date]])</f>
        <v>3</v>
      </c>
      <c r="J11796" t="str">
        <f>_xlfn.XLOOKUP(Table6[[#This Row],[Numeric Month]],$N$5:$N$11,$O$5:$O$11)</f>
        <v>Mar</v>
      </c>
      <c r="K11796" t="str">
        <f>_xlfn.XLOOKUP(Table6[[#This Row],[Loan Date]],$Q$5:$Q$152,$R$5:$R$152)</f>
        <v>Thursday</v>
      </c>
      <c r="L11796" t="str">
        <f>_xlfn.XLOOKUP(Table6[[#This Row],[Loan Date]],$Q$5:$Q$152,$S$5:$S$152)</f>
        <v>Finals Week</v>
      </c>
    </row>
    <row r="11797" spans="1:12" x14ac:dyDescent="0.2">
      <c r="A11797" s="1">
        <v>45009</v>
      </c>
      <c r="B11797" t="s">
        <v>5</v>
      </c>
      <c r="C11797" s="1">
        <v>45009</v>
      </c>
      <c r="D11797" t="s">
        <v>60</v>
      </c>
      <c r="E11797" t="s">
        <v>59</v>
      </c>
      <c r="F11797" t="s">
        <v>58</v>
      </c>
      <c r="G11797" t="s">
        <v>39</v>
      </c>
      <c r="H11797" t="s">
        <v>0</v>
      </c>
      <c r="I11797">
        <f>MONTH(Table6[[#This Row],[Loan Date]])</f>
        <v>3</v>
      </c>
      <c r="J11797" t="str">
        <f>_xlfn.XLOOKUP(Table6[[#This Row],[Numeric Month]],$N$5:$N$11,$O$5:$O$11)</f>
        <v>Mar</v>
      </c>
      <c r="K11797" t="str">
        <f>_xlfn.XLOOKUP(Table6[[#This Row],[Loan Date]],$Q$5:$Q$152,$R$5:$R$152)</f>
        <v>Friday</v>
      </c>
      <c r="L11797" t="str">
        <f>_xlfn.XLOOKUP(Table6[[#This Row],[Loan Date]],$Q$5:$Q$152,$S$5:$S$152)</f>
        <v>Finals Week</v>
      </c>
    </row>
    <row r="11798" spans="1:12" x14ac:dyDescent="0.2">
      <c r="A11798" s="1">
        <v>45009</v>
      </c>
      <c r="B11798" t="s">
        <v>5</v>
      </c>
      <c r="C11798" s="1">
        <v>45009</v>
      </c>
      <c r="D11798" t="s">
        <v>57</v>
      </c>
      <c r="E11798" t="s">
        <v>37</v>
      </c>
      <c r="F11798" t="s">
        <v>37</v>
      </c>
      <c r="G11798" t="s">
        <v>20</v>
      </c>
      <c r="H11798" t="s">
        <v>0</v>
      </c>
      <c r="I11798">
        <f>MONTH(Table6[[#This Row],[Loan Date]])</f>
        <v>3</v>
      </c>
      <c r="J11798" t="str">
        <f>_xlfn.XLOOKUP(Table6[[#This Row],[Numeric Month]],$N$5:$N$11,$O$5:$O$11)</f>
        <v>Mar</v>
      </c>
      <c r="K11798" t="str">
        <f>_xlfn.XLOOKUP(Table6[[#This Row],[Loan Date]],$Q$5:$Q$152,$R$5:$R$152)</f>
        <v>Friday</v>
      </c>
      <c r="L11798" t="str">
        <f>_xlfn.XLOOKUP(Table6[[#This Row],[Loan Date]],$Q$5:$Q$152,$S$5:$S$152)</f>
        <v>Finals Week</v>
      </c>
    </row>
    <row r="11799" spans="1:12" x14ac:dyDescent="0.2">
      <c r="A11799" s="1">
        <v>45009</v>
      </c>
      <c r="B11799" t="s">
        <v>5</v>
      </c>
      <c r="C11799" s="1">
        <v>45016</v>
      </c>
      <c r="D11799" t="s">
        <v>56</v>
      </c>
      <c r="E11799" t="s">
        <v>52</v>
      </c>
      <c r="F11799" t="s">
        <v>51</v>
      </c>
      <c r="G11799" t="s">
        <v>1</v>
      </c>
      <c r="H11799" t="s">
        <v>0</v>
      </c>
      <c r="I11799">
        <f>MONTH(Table6[[#This Row],[Loan Date]])</f>
        <v>3</v>
      </c>
      <c r="J11799" t="str">
        <f>_xlfn.XLOOKUP(Table6[[#This Row],[Numeric Month]],$N$5:$N$11,$O$5:$O$11)</f>
        <v>Mar</v>
      </c>
      <c r="K11799" t="str">
        <f>_xlfn.XLOOKUP(Table6[[#This Row],[Loan Date]],$Q$5:$Q$152,$R$5:$R$152)</f>
        <v>Friday</v>
      </c>
      <c r="L11799" t="str">
        <f>_xlfn.XLOOKUP(Table6[[#This Row],[Loan Date]],$Q$5:$Q$152,$S$5:$S$152)</f>
        <v>Finals Week</v>
      </c>
    </row>
    <row r="11800" spans="1:12" x14ac:dyDescent="0.2">
      <c r="A11800" s="1">
        <v>45009</v>
      </c>
      <c r="B11800" t="s">
        <v>7</v>
      </c>
      <c r="C11800" s="1">
        <v>45009</v>
      </c>
      <c r="D11800" t="s">
        <v>55</v>
      </c>
      <c r="E11800" t="s">
        <v>37</v>
      </c>
      <c r="F11800" t="s">
        <v>37</v>
      </c>
      <c r="G11800" t="s">
        <v>20</v>
      </c>
      <c r="H11800" t="s">
        <v>0</v>
      </c>
      <c r="I11800">
        <f>MONTH(Table6[[#This Row],[Loan Date]])</f>
        <v>3</v>
      </c>
      <c r="J11800" t="str">
        <f>_xlfn.XLOOKUP(Table6[[#This Row],[Numeric Month]],$N$5:$N$11,$O$5:$O$11)</f>
        <v>Mar</v>
      </c>
      <c r="K11800" t="str">
        <f>_xlfn.XLOOKUP(Table6[[#This Row],[Loan Date]],$Q$5:$Q$152,$R$5:$R$152)</f>
        <v>Friday</v>
      </c>
      <c r="L11800" t="str">
        <f>_xlfn.XLOOKUP(Table6[[#This Row],[Loan Date]],$Q$5:$Q$152,$S$5:$S$152)</f>
        <v>Finals Week</v>
      </c>
    </row>
    <row r="11801" spans="1:12" x14ac:dyDescent="0.2">
      <c r="A11801" s="1">
        <v>45009</v>
      </c>
      <c r="B11801" t="s">
        <v>5</v>
      </c>
      <c r="C11801" s="1">
        <v>45016</v>
      </c>
      <c r="D11801" t="s">
        <v>54</v>
      </c>
      <c r="E11801" t="s">
        <v>52</v>
      </c>
      <c r="F11801" t="s">
        <v>51</v>
      </c>
      <c r="G11801" t="s">
        <v>1</v>
      </c>
      <c r="H11801" t="s">
        <v>0</v>
      </c>
      <c r="I11801">
        <f>MONTH(Table6[[#This Row],[Loan Date]])</f>
        <v>3</v>
      </c>
      <c r="J11801" t="str">
        <f>_xlfn.XLOOKUP(Table6[[#This Row],[Numeric Month]],$N$5:$N$11,$O$5:$O$11)</f>
        <v>Mar</v>
      </c>
      <c r="K11801" t="str">
        <f>_xlfn.XLOOKUP(Table6[[#This Row],[Loan Date]],$Q$5:$Q$152,$R$5:$R$152)</f>
        <v>Friday</v>
      </c>
      <c r="L11801" t="str">
        <f>_xlfn.XLOOKUP(Table6[[#This Row],[Loan Date]],$Q$5:$Q$152,$S$5:$S$152)</f>
        <v>Finals Week</v>
      </c>
    </row>
    <row r="11802" spans="1:12" x14ac:dyDescent="0.2">
      <c r="A11802" s="1">
        <v>45009</v>
      </c>
      <c r="B11802" t="s">
        <v>35</v>
      </c>
      <c r="C11802" s="1">
        <v>45016</v>
      </c>
      <c r="D11802" t="s">
        <v>53</v>
      </c>
      <c r="E11802" t="s">
        <v>52</v>
      </c>
      <c r="F11802" t="s">
        <v>51</v>
      </c>
      <c r="G11802" t="s">
        <v>1</v>
      </c>
      <c r="H11802" t="s">
        <v>0</v>
      </c>
      <c r="I11802">
        <f>MONTH(Table6[[#This Row],[Loan Date]])</f>
        <v>3</v>
      </c>
      <c r="J11802" t="str">
        <f>_xlfn.XLOOKUP(Table6[[#This Row],[Numeric Month]],$N$5:$N$11,$O$5:$O$11)</f>
        <v>Mar</v>
      </c>
      <c r="K11802" t="str">
        <f>_xlfn.XLOOKUP(Table6[[#This Row],[Loan Date]],$Q$5:$Q$152,$R$5:$R$152)</f>
        <v>Friday</v>
      </c>
      <c r="L11802" t="str">
        <f>_xlfn.XLOOKUP(Table6[[#This Row],[Loan Date]],$Q$5:$Q$152,$S$5:$S$152)</f>
        <v>Finals Week</v>
      </c>
    </row>
    <row r="11803" spans="1:12" x14ac:dyDescent="0.2">
      <c r="A11803" s="1">
        <v>45009</v>
      </c>
      <c r="B11803" t="s">
        <v>7</v>
      </c>
      <c r="C11803" s="1">
        <v>45009</v>
      </c>
      <c r="D11803" t="s">
        <v>50</v>
      </c>
      <c r="E11803" t="s">
        <v>49</v>
      </c>
      <c r="F11803" t="s">
        <v>49</v>
      </c>
      <c r="G11803" t="s">
        <v>20</v>
      </c>
      <c r="H11803" t="s">
        <v>0</v>
      </c>
      <c r="I11803">
        <f>MONTH(Table6[[#This Row],[Loan Date]])</f>
        <v>3</v>
      </c>
      <c r="J11803" t="str">
        <f>_xlfn.XLOOKUP(Table6[[#This Row],[Numeric Month]],$N$5:$N$11,$O$5:$O$11)</f>
        <v>Mar</v>
      </c>
      <c r="K11803" t="str">
        <f>_xlfn.XLOOKUP(Table6[[#This Row],[Loan Date]],$Q$5:$Q$152,$R$5:$R$152)</f>
        <v>Friday</v>
      </c>
      <c r="L11803" t="str">
        <f>_xlfn.XLOOKUP(Table6[[#This Row],[Loan Date]],$Q$5:$Q$152,$S$5:$S$152)</f>
        <v>Finals Week</v>
      </c>
    </row>
    <row r="11804" spans="1:12" x14ac:dyDescent="0.2">
      <c r="A11804" s="1">
        <v>45009</v>
      </c>
      <c r="B11804" t="s">
        <v>7</v>
      </c>
      <c r="C11804" s="1">
        <v>45016</v>
      </c>
      <c r="D11804" t="s">
        <v>48</v>
      </c>
      <c r="E11804" t="s">
        <v>15</v>
      </c>
      <c r="F11804" t="s">
        <v>14</v>
      </c>
      <c r="G11804" t="s">
        <v>1</v>
      </c>
      <c r="H11804" t="s">
        <v>0</v>
      </c>
      <c r="I11804">
        <f>MONTH(Table6[[#This Row],[Loan Date]])</f>
        <v>3</v>
      </c>
      <c r="J11804" t="str">
        <f>_xlfn.XLOOKUP(Table6[[#This Row],[Numeric Month]],$N$5:$N$11,$O$5:$O$11)</f>
        <v>Mar</v>
      </c>
      <c r="K11804" t="str">
        <f>_xlfn.XLOOKUP(Table6[[#This Row],[Loan Date]],$Q$5:$Q$152,$R$5:$R$152)</f>
        <v>Friday</v>
      </c>
      <c r="L11804" t="str">
        <f>_xlfn.XLOOKUP(Table6[[#This Row],[Loan Date]],$Q$5:$Q$152,$S$5:$S$152)</f>
        <v>Finals Week</v>
      </c>
    </row>
    <row r="11805" spans="1:12" x14ac:dyDescent="0.2">
      <c r="A11805" s="1">
        <v>45009</v>
      </c>
      <c r="B11805" t="s">
        <v>5</v>
      </c>
      <c r="C11805" s="1">
        <v>45016</v>
      </c>
      <c r="D11805" t="s">
        <v>47</v>
      </c>
      <c r="E11805" t="s">
        <v>15</v>
      </c>
      <c r="F11805" t="s">
        <v>14</v>
      </c>
      <c r="G11805" t="s">
        <v>1</v>
      </c>
      <c r="H11805" t="s">
        <v>0</v>
      </c>
      <c r="I11805">
        <f>MONTH(Table6[[#This Row],[Loan Date]])</f>
        <v>3</v>
      </c>
      <c r="J11805" t="str">
        <f>_xlfn.XLOOKUP(Table6[[#This Row],[Numeric Month]],$N$5:$N$11,$O$5:$O$11)</f>
        <v>Mar</v>
      </c>
      <c r="K11805" t="str">
        <f>_xlfn.XLOOKUP(Table6[[#This Row],[Loan Date]],$Q$5:$Q$152,$R$5:$R$152)</f>
        <v>Friday</v>
      </c>
      <c r="L11805" t="str">
        <f>_xlfn.XLOOKUP(Table6[[#This Row],[Loan Date]],$Q$5:$Q$152,$S$5:$S$152)</f>
        <v>Finals Week</v>
      </c>
    </row>
    <row r="11806" spans="1:12" x14ac:dyDescent="0.2">
      <c r="A11806" s="1">
        <v>45009</v>
      </c>
      <c r="B11806" t="s">
        <v>5</v>
      </c>
      <c r="C11806" s="1">
        <v>45016</v>
      </c>
      <c r="D11806" t="s">
        <v>46</v>
      </c>
      <c r="E11806" t="s">
        <v>9</v>
      </c>
      <c r="F11806" t="s">
        <v>8</v>
      </c>
      <c r="G11806" t="s">
        <v>1</v>
      </c>
      <c r="H11806" t="s">
        <v>0</v>
      </c>
      <c r="I11806">
        <f>MONTH(Table6[[#This Row],[Loan Date]])</f>
        <v>3</v>
      </c>
      <c r="J11806" t="str">
        <f>_xlfn.XLOOKUP(Table6[[#This Row],[Numeric Month]],$N$5:$N$11,$O$5:$O$11)</f>
        <v>Mar</v>
      </c>
      <c r="K11806" t="str">
        <f>_xlfn.XLOOKUP(Table6[[#This Row],[Loan Date]],$Q$5:$Q$152,$R$5:$R$152)</f>
        <v>Friday</v>
      </c>
      <c r="L11806" t="str">
        <f>_xlfn.XLOOKUP(Table6[[#This Row],[Loan Date]],$Q$5:$Q$152,$S$5:$S$152)</f>
        <v>Finals Week</v>
      </c>
    </row>
    <row r="11807" spans="1:12" x14ac:dyDescent="0.2">
      <c r="A11807" s="1">
        <v>45009</v>
      </c>
      <c r="B11807" t="s">
        <v>7</v>
      </c>
      <c r="C11807" s="1">
        <v>45012</v>
      </c>
      <c r="D11807" t="s">
        <v>45</v>
      </c>
      <c r="E11807" t="s">
        <v>44</v>
      </c>
      <c r="F11807" t="s">
        <v>44</v>
      </c>
      <c r="G11807" t="s">
        <v>39</v>
      </c>
      <c r="H11807" t="s">
        <v>0</v>
      </c>
      <c r="I11807">
        <f>MONTH(Table6[[#This Row],[Loan Date]])</f>
        <v>3</v>
      </c>
      <c r="J11807" t="str">
        <f>_xlfn.XLOOKUP(Table6[[#This Row],[Numeric Month]],$N$5:$N$11,$O$5:$O$11)</f>
        <v>Mar</v>
      </c>
      <c r="K11807" t="str">
        <f>_xlfn.XLOOKUP(Table6[[#This Row],[Loan Date]],$Q$5:$Q$152,$R$5:$R$152)</f>
        <v>Friday</v>
      </c>
      <c r="L11807" t="str">
        <f>_xlfn.XLOOKUP(Table6[[#This Row],[Loan Date]],$Q$5:$Q$152,$S$5:$S$152)</f>
        <v>Finals Week</v>
      </c>
    </row>
    <row r="11808" spans="1:12" x14ac:dyDescent="0.2">
      <c r="A11808" s="1">
        <v>45009</v>
      </c>
      <c r="B11808" t="s">
        <v>7</v>
      </c>
      <c r="C11808" s="1">
        <v>45016</v>
      </c>
      <c r="D11808" t="s">
        <v>43</v>
      </c>
      <c r="E11808" t="s">
        <v>9</v>
      </c>
      <c r="F11808" t="s">
        <v>8</v>
      </c>
      <c r="G11808" t="s">
        <v>1</v>
      </c>
      <c r="H11808" t="s">
        <v>0</v>
      </c>
      <c r="I11808">
        <f>MONTH(Table6[[#This Row],[Loan Date]])</f>
        <v>3</v>
      </c>
      <c r="J11808" t="str">
        <f>_xlfn.XLOOKUP(Table6[[#This Row],[Numeric Month]],$N$5:$N$11,$O$5:$O$11)</f>
        <v>Mar</v>
      </c>
      <c r="K11808" t="str">
        <f>_xlfn.XLOOKUP(Table6[[#This Row],[Loan Date]],$Q$5:$Q$152,$R$5:$R$152)</f>
        <v>Friday</v>
      </c>
      <c r="L11808" t="str">
        <f>_xlfn.XLOOKUP(Table6[[#This Row],[Loan Date]],$Q$5:$Q$152,$S$5:$S$152)</f>
        <v>Finals Week</v>
      </c>
    </row>
    <row r="11809" spans="1:12" x14ac:dyDescent="0.2">
      <c r="A11809" s="1">
        <v>45009</v>
      </c>
      <c r="B11809" t="s">
        <v>7</v>
      </c>
      <c r="C11809" s="1">
        <v>45009</v>
      </c>
      <c r="D11809" t="s">
        <v>42</v>
      </c>
      <c r="E11809" t="s">
        <v>41</v>
      </c>
      <c r="F11809" t="s">
        <v>40</v>
      </c>
      <c r="G11809" t="s">
        <v>39</v>
      </c>
      <c r="H11809" t="s">
        <v>0</v>
      </c>
      <c r="I11809">
        <f>MONTH(Table6[[#This Row],[Loan Date]])</f>
        <v>3</v>
      </c>
      <c r="J11809" t="str">
        <f>_xlfn.XLOOKUP(Table6[[#This Row],[Numeric Month]],$N$5:$N$11,$O$5:$O$11)</f>
        <v>Mar</v>
      </c>
      <c r="K11809" t="str">
        <f>_xlfn.XLOOKUP(Table6[[#This Row],[Loan Date]],$Q$5:$Q$152,$R$5:$R$152)</f>
        <v>Friday</v>
      </c>
      <c r="L11809" t="str">
        <f>_xlfn.XLOOKUP(Table6[[#This Row],[Loan Date]],$Q$5:$Q$152,$S$5:$S$152)</f>
        <v>Finals Week</v>
      </c>
    </row>
    <row r="11810" spans="1:12" x14ac:dyDescent="0.2">
      <c r="A11810" s="1">
        <v>45009</v>
      </c>
      <c r="B11810" t="s">
        <v>5</v>
      </c>
      <c r="C11810" s="1">
        <v>45009</v>
      </c>
      <c r="D11810" t="s">
        <v>38</v>
      </c>
      <c r="E11810" t="s">
        <v>37</v>
      </c>
      <c r="F11810" t="s">
        <v>37</v>
      </c>
      <c r="G11810" t="s">
        <v>20</v>
      </c>
      <c r="H11810" t="s">
        <v>0</v>
      </c>
      <c r="I11810">
        <f>MONTH(Table6[[#This Row],[Loan Date]])</f>
        <v>3</v>
      </c>
      <c r="J11810" t="str">
        <f>_xlfn.XLOOKUP(Table6[[#This Row],[Numeric Month]],$N$5:$N$11,$O$5:$O$11)</f>
        <v>Mar</v>
      </c>
      <c r="K11810" t="str">
        <f>_xlfn.XLOOKUP(Table6[[#This Row],[Loan Date]],$Q$5:$Q$152,$R$5:$R$152)</f>
        <v>Friday</v>
      </c>
      <c r="L11810" t="str">
        <f>_xlfn.XLOOKUP(Table6[[#This Row],[Loan Date]],$Q$5:$Q$152,$S$5:$S$152)</f>
        <v>Finals Week</v>
      </c>
    </row>
    <row r="11811" spans="1:12" x14ac:dyDescent="0.2">
      <c r="A11811" s="1">
        <v>45009</v>
      </c>
      <c r="B11811" t="s">
        <v>5</v>
      </c>
      <c r="C11811" s="1">
        <v>45016</v>
      </c>
      <c r="D11811" t="s">
        <v>36</v>
      </c>
      <c r="E11811" t="s">
        <v>3</v>
      </c>
      <c r="F11811" t="s">
        <v>2</v>
      </c>
      <c r="G11811" t="s">
        <v>1</v>
      </c>
      <c r="H11811" t="s">
        <v>0</v>
      </c>
      <c r="I11811">
        <f>MONTH(Table6[[#This Row],[Loan Date]])</f>
        <v>3</v>
      </c>
      <c r="J11811" t="str">
        <f>_xlfn.XLOOKUP(Table6[[#This Row],[Numeric Month]],$N$5:$N$11,$O$5:$O$11)</f>
        <v>Mar</v>
      </c>
      <c r="K11811" t="str">
        <f>_xlfn.XLOOKUP(Table6[[#This Row],[Loan Date]],$Q$5:$Q$152,$R$5:$R$152)</f>
        <v>Friday</v>
      </c>
      <c r="L11811" t="str">
        <f>_xlfn.XLOOKUP(Table6[[#This Row],[Loan Date]],$Q$5:$Q$152,$S$5:$S$152)</f>
        <v>Finals Week</v>
      </c>
    </row>
    <row r="11812" spans="1:12" x14ac:dyDescent="0.2">
      <c r="A11812" s="1">
        <v>45009</v>
      </c>
      <c r="B11812" t="s">
        <v>35</v>
      </c>
      <c r="C11812" s="1">
        <v>45016</v>
      </c>
      <c r="D11812" t="s">
        <v>34</v>
      </c>
      <c r="E11812" t="s">
        <v>9</v>
      </c>
      <c r="F11812" t="s">
        <v>8</v>
      </c>
      <c r="G11812" t="s">
        <v>1</v>
      </c>
      <c r="H11812" t="s">
        <v>0</v>
      </c>
      <c r="I11812">
        <f>MONTH(Table6[[#This Row],[Loan Date]])</f>
        <v>3</v>
      </c>
      <c r="J11812" t="str">
        <f>_xlfn.XLOOKUP(Table6[[#This Row],[Numeric Month]],$N$5:$N$11,$O$5:$O$11)</f>
        <v>Mar</v>
      </c>
      <c r="K11812" t="str">
        <f>_xlfn.XLOOKUP(Table6[[#This Row],[Loan Date]],$Q$5:$Q$152,$R$5:$R$152)</f>
        <v>Friday</v>
      </c>
      <c r="L11812" t="str">
        <f>_xlfn.XLOOKUP(Table6[[#This Row],[Loan Date]],$Q$5:$Q$152,$S$5:$S$152)</f>
        <v>Finals Week</v>
      </c>
    </row>
    <row r="11813" spans="1:12" x14ac:dyDescent="0.2">
      <c r="A11813" s="1">
        <v>45009</v>
      </c>
      <c r="B11813" t="s">
        <v>5</v>
      </c>
      <c r="C11813" s="1">
        <v>45016</v>
      </c>
      <c r="D11813" t="s">
        <v>33</v>
      </c>
      <c r="E11813" t="s">
        <v>15</v>
      </c>
      <c r="F11813" t="s">
        <v>14</v>
      </c>
      <c r="G11813" t="s">
        <v>1</v>
      </c>
      <c r="H11813" t="s">
        <v>0</v>
      </c>
      <c r="I11813">
        <f>MONTH(Table6[[#This Row],[Loan Date]])</f>
        <v>3</v>
      </c>
      <c r="J11813" t="str">
        <f>_xlfn.XLOOKUP(Table6[[#This Row],[Numeric Month]],$N$5:$N$11,$O$5:$O$11)</f>
        <v>Mar</v>
      </c>
      <c r="K11813" t="str">
        <f>_xlfn.XLOOKUP(Table6[[#This Row],[Loan Date]],$Q$5:$Q$152,$R$5:$R$152)</f>
        <v>Friday</v>
      </c>
      <c r="L11813" t="str">
        <f>_xlfn.XLOOKUP(Table6[[#This Row],[Loan Date]],$Q$5:$Q$152,$S$5:$S$152)</f>
        <v>Finals Week</v>
      </c>
    </row>
    <row r="11814" spans="1:12" x14ac:dyDescent="0.2">
      <c r="A11814" s="1">
        <v>45009</v>
      </c>
      <c r="B11814" t="s">
        <v>5</v>
      </c>
      <c r="C11814" s="1">
        <v>45016</v>
      </c>
      <c r="D11814" t="s">
        <v>32</v>
      </c>
      <c r="E11814" t="s">
        <v>3</v>
      </c>
      <c r="F11814" t="s">
        <v>2</v>
      </c>
      <c r="G11814" t="s">
        <v>1</v>
      </c>
      <c r="H11814" t="s">
        <v>0</v>
      </c>
      <c r="I11814">
        <f>MONTH(Table6[[#This Row],[Loan Date]])</f>
        <v>3</v>
      </c>
      <c r="J11814" t="str">
        <f>_xlfn.XLOOKUP(Table6[[#This Row],[Numeric Month]],$N$5:$N$11,$O$5:$O$11)</f>
        <v>Mar</v>
      </c>
      <c r="K11814" t="str">
        <f>_xlfn.XLOOKUP(Table6[[#This Row],[Loan Date]],$Q$5:$Q$152,$R$5:$R$152)</f>
        <v>Friday</v>
      </c>
      <c r="L11814" t="str">
        <f>_xlfn.XLOOKUP(Table6[[#This Row],[Loan Date]],$Q$5:$Q$152,$S$5:$S$152)</f>
        <v>Finals Week</v>
      </c>
    </row>
    <row r="11815" spans="1:12" x14ac:dyDescent="0.2">
      <c r="A11815" s="1">
        <v>45009</v>
      </c>
      <c r="B11815" t="s">
        <v>7</v>
      </c>
      <c r="C11815" s="1">
        <v>45009</v>
      </c>
      <c r="D11815" t="s">
        <v>31</v>
      </c>
      <c r="E11815" t="s">
        <v>21</v>
      </c>
      <c r="F11815" t="s">
        <v>21</v>
      </c>
      <c r="G11815" t="s">
        <v>20</v>
      </c>
      <c r="H11815" t="s">
        <v>0</v>
      </c>
      <c r="I11815">
        <f>MONTH(Table6[[#This Row],[Loan Date]])</f>
        <v>3</v>
      </c>
      <c r="J11815" t="str">
        <f>_xlfn.XLOOKUP(Table6[[#This Row],[Numeric Month]],$N$5:$N$11,$O$5:$O$11)</f>
        <v>Mar</v>
      </c>
      <c r="K11815" t="str">
        <f>_xlfn.XLOOKUP(Table6[[#This Row],[Loan Date]],$Q$5:$Q$152,$R$5:$R$152)</f>
        <v>Friday</v>
      </c>
      <c r="L11815" t="str">
        <f>_xlfn.XLOOKUP(Table6[[#This Row],[Loan Date]],$Q$5:$Q$152,$S$5:$S$152)</f>
        <v>Finals Week</v>
      </c>
    </row>
    <row r="11816" spans="1:12" x14ac:dyDescent="0.2">
      <c r="A11816" s="1">
        <v>45009</v>
      </c>
      <c r="B11816" t="s">
        <v>7</v>
      </c>
      <c r="C11816" s="1">
        <v>45009</v>
      </c>
      <c r="D11816" t="s">
        <v>30</v>
      </c>
      <c r="E11816" t="s">
        <v>23</v>
      </c>
      <c r="F11816" t="s">
        <v>23</v>
      </c>
      <c r="G11816" t="s">
        <v>20</v>
      </c>
      <c r="H11816" t="s">
        <v>0</v>
      </c>
      <c r="I11816">
        <f>MONTH(Table6[[#This Row],[Loan Date]])</f>
        <v>3</v>
      </c>
      <c r="J11816" t="str">
        <f>_xlfn.XLOOKUP(Table6[[#This Row],[Numeric Month]],$N$5:$N$11,$O$5:$O$11)</f>
        <v>Mar</v>
      </c>
      <c r="K11816" t="str">
        <f>_xlfn.XLOOKUP(Table6[[#This Row],[Loan Date]],$Q$5:$Q$152,$R$5:$R$152)</f>
        <v>Friday</v>
      </c>
      <c r="L11816" t="str">
        <f>_xlfn.XLOOKUP(Table6[[#This Row],[Loan Date]],$Q$5:$Q$152,$S$5:$S$152)</f>
        <v>Finals Week</v>
      </c>
    </row>
    <row r="11817" spans="1:12" x14ac:dyDescent="0.2">
      <c r="A11817" s="1">
        <v>45009</v>
      </c>
      <c r="B11817" t="s">
        <v>7</v>
      </c>
      <c r="C11817" s="1">
        <v>45009</v>
      </c>
      <c r="D11817" t="s">
        <v>29</v>
      </c>
      <c r="E11817" t="s">
        <v>23</v>
      </c>
      <c r="F11817" t="s">
        <v>23</v>
      </c>
      <c r="G11817" t="s">
        <v>20</v>
      </c>
      <c r="H11817" t="s">
        <v>0</v>
      </c>
      <c r="I11817">
        <f>MONTH(Table6[[#This Row],[Loan Date]])</f>
        <v>3</v>
      </c>
      <c r="J11817" t="str">
        <f>_xlfn.XLOOKUP(Table6[[#This Row],[Numeric Month]],$N$5:$N$11,$O$5:$O$11)</f>
        <v>Mar</v>
      </c>
      <c r="K11817" t="str">
        <f>_xlfn.XLOOKUP(Table6[[#This Row],[Loan Date]],$Q$5:$Q$152,$R$5:$R$152)</f>
        <v>Friday</v>
      </c>
      <c r="L11817" t="str">
        <f>_xlfn.XLOOKUP(Table6[[#This Row],[Loan Date]],$Q$5:$Q$152,$S$5:$S$152)</f>
        <v>Finals Week</v>
      </c>
    </row>
    <row r="11818" spans="1:12" x14ac:dyDescent="0.2">
      <c r="A11818" s="1">
        <v>45009</v>
      </c>
      <c r="B11818" t="s">
        <v>7</v>
      </c>
      <c r="C11818" s="1">
        <v>45016</v>
      </c>
      <c r="D11818" t="s">
        <v>28</v>
      </c>
      <c r="E11818" t="s">
        <v>15</v>
      </c>
      <c r="F11818" t="s">
        <v>14</v>
      </c>
      <c r="G11818" t="s">
        <v>1</v>
      </c>
      <c r="H11818" t="s">
        <v>0</v>
      </c>
      <c r="I11818">
        <f>MONTH(Table6[[#This Row],[Loan Date]])</f>
        <v>3</v>
      </c>
      <c r="J11818" t="str">
        <f>_xlfn.XLOOKUP(Table6[[#This Row],[Numeric Month]],$N$5:$N$11,$O$5:$O$11)</f>
        <v>Mar</v>
      </c>
      <c r="K11818" t="str">
        <f>_xlfn.XLOOKUP(Table6[[#This Row],[Loan Date]],$Q$5:$Q$152,$R$5:$R$152)</f>
        <v>Friday</v>
      </c>
      <c r="L11818" t="str">
        <f>_xlfn.XLOOKUP(Table6[[#This Row],[Loan Date]],$Q$5:$Q$152,$S$5:$S$152)</f>
        <v>Finals Week</v>
      </c>
    </row>
    <row r="11819" spans="1:12" x14ac:dyDescent="0.2">
      <c r="A11819" s="1">
        <v>45009</v>
      </c>
      <c r="B11819" t="s">
        <v>7</v>
      </c>
      <c r="C11819" s="1">
        <v>45009</v>
      </c>
      <c r="D11819" t="s">
        <v>27</v>
      </c>
      <c r="E11819" t="s">
        <v>21</v>
      </c>
      <c r="F11819" t="s">
        <v>21</v>
      </c>
      <c r="G11819" t="s">
        <v>20</v>
      </c>
      <c r="H11819" t="s">
        <v>0</v>
      </c>
      <c r="I11819">
        <f>MONTH(Table6[[#This Row],[Loan Date]])</f>
        <v>3</v>
      </c>
      <c r="J11819" t="str">
        <f>_xlfn.XLOOKUP(Table6[[#This Row],[Numeric Month]],$N$5:$N$11,$O$5:$O$11)</f>
        <v>Mar</v>
      </c>
      <c r="K11819" t="str">
        <f>_xlfn.XLOOKUP(Table6[[#This Row],[Loan Date]],$Q$5:$Q$152,$R$5:$R$152)</f>
        <v>Friday</v>
      </c>
      <c r="L11819" t="str">
        <f>_xlfn.XLOOKUP(Table6[[#This Row],[Loan Date]],$Q$5:$Q$152,$S$5:$S$152)</f>
        <v>Finals Week</v>
      </c>
    </row>
    <row r="11820" spans="1:12" x14ac:dyDescent="0.2">
      <c r="A11820" s="1">
        <v>45009</v>
      </c>
      <c r="B11820" t="s">
        <v>5</v>
      </c>
      <c r="C11820" s="1">
        <v>45009</v>
      </c>
      <c r="D11820" t="s">
        <v>26</v>
      </c>
      <c r="E11820" t="s">
        <v>23</v>
      </c>
      <c r="F11820" t="s">
        <v>23</v>
      </c>
      <c r="G11820" t="s">
        <v>20</v>
      </c>
      <c r="H11820" t="s">
        <v>0</v>
      </c>
      <c r="I11820">
        <f>MONTH(Table6[[#This Row],[Loan Date]])</f>
        <v>3</v>
      </c>
      <c r="J11820" t="str">
        <f>_xlfn.XLOOKUP(Table6[[#This Row],[Numeric Month]],$N$5:$N$11,$O$5:$O$11)</f>
        <v>Mar</v>
      </c>
      <c r="K11820" t="str">
        <f>_xlfn.XLOOKUP(Table6[[#This Row],[Loan Date]],$Q$5:$Q$152,$R$5:$R$152)</f>
        <v>Friday</v>
      </c>
      <c r="L11820" t="str">
        <f>_xlfn.XLOOKUP(Table6[[#This Row],[Loan Date]],$Q$5:$Q$152,$S$5:$S$152)</f>
        <v>Finals Week</v>
      </c>
    </row>
    <row r="11821" spans="1:12" x14ac:dyDescent="0.2">
      <c r="A11821" s="1">
        <v>45009</v>
      </c>
      <c r="B11821" t="s">
        <v>5</v>
      </c>
      <c r="C11821" s="1">
        <v>45009</v>
      </c>
      <c r="D11821" t="s">
        <v>25</v>
      </c>
      <c r="E11821" t="s">
        <v>21</v>
      </c>
      <c r="F11821" t="s">
        <v>21</v>
      </c>
      <c r="G11821" t="s">
        <v>20</v>
      </c>
      <c r="H11821" t="s">
        <v>0</v>
      </c>
      <c r="I11821">
        <f>MONTH(Table6[[#This Row],[Loan Date]])</f>
        <v>3</v>
      </c>
      <c r="J11821" t="str">
        <f>_xlfn.XLOOKUP(Table6[[#This Row],[Numeric Month]],$N$5:$N$11,$O$5:$O$11)</f>
        <v>Mar</v>
      </c>
      <c r="K11821" t="str">
        <f>_xlfn.XLOOKUP(Table6[[#This Row],[Loan Date]],$Q$5:$Q$152,$R$5:$R$152)</f>
        <v>Friday</v>
      </c>
      <c r="L11821" t="str">
        <f>_xlfn.XLOOKUP(Table6[[#This Row],[Loan Date]],$Q$5:$Q$152,$S$5:$S$152)</f>
        <v>Finals Week</v>
      </c>
    </row>
    <row r="11822" spans="1:12" x14ac:dyDescent="0.2">
      <c r="A11822" s="1">
        <v>45009</v>
      </c>
      <c r="B11822" t="s">
        <v>5</v>
      </c>
      <c r="C11822" s="1">
        <v>45009</v>
      </c>
      <c r="D11822" t="s">
        <v>24</v>
      </c>
      <c r="E11822" t="s">
        <v>23</v>
      </c>
      <c r="F11822" t="s">
        <v>23</v>
      </c>
      <c r="G11822" t="s">
        <v>20</v>
      </c>
      <c r="H11822" t="s">
        <v>0</v>
      </c>
      <c r="I11822">
        <f>MONTH(Table6[[#This Row],[Loan Date]])</f>
        <v>3</v>
      </c>
      <c r="J11822" t="str">
        <f>_xlfn.XLOOKUP(Table6[[#This Row],[Numeric Month]],$N$5:$N$11,$O$5:$O$11)</f>
        <v>Mar</v>
      </c>
      <c r="K11822" t="str">
        <f>_xlfn.XLOOKUP(Table6[[#This Row],[Loan Date]],$Q$5:$Q$152,$R$5:$R$152)</f>
        <v>Friday</v>
      </c>
      <c r="L11822" t="str">
        <f>_xlfn.XLOOKUP(Table6[[#This Row],[Loan Date]],$Q$5:$Q$152,$S$5:$S$152)</f>
        <v>Finals Week</v>
      </c>
    </row>
    <row r="11823" spans="1:12" x14ac:dyDescent="0.2">
      <c r="A11823" s="1">
        <v>45009</v>
      </c>
      <c r="B11823" t="s">
        <v>5</v>
      </c>
      <c r="C11823" s="1">
        <v>45009</v>
      </c>
      <c r="D11823" t="s">
        <v>22</v>
      </c>
      <c r="E11823" t="s">
        <v>21</v>
      </c>
      <c r="F11823" t="s">
        <v>21</v>
      </c>
      <c r="G11823" t="s">
        <v>20</v>
      </c>
      <c r="H11823" t="s">
        <v>0</v>
      </c>
      <c r="I11823">
        <f>MONTH(Table6[[#This Row],[Loan Date]])</f>
        <v>3</v>
      </c>
      <c r="J11823" t="str">
        <f>_xlfn.XLOOKUP(Table6[[#This Row],[Numeric Month]],$N$5:$N$11,$O$5:$O$11)</f>
        <v>Mar</v>
      </c>
      <c r="K11823" t="str">
        <f>_xlfn.XLOOKUP(Table6[[#This Row],[Loan Date]],$Q$5:$Q$152,$R$5:$R$152)</f>
        <v>Friday</v>
      </c>
      <c r="L11823" t="str">
        <f>_xlfn.XLOOKUP(Table6[[#This Row],[Loan Date]],$Q$5:$Q$152,$S$5:$S$152)</f>
        <v>Finals Week</v>
      </c>
    </row>
    <row r="11824" spans="1:12" x14ac:dyDescent="0.2">
      <c r="A11824" s="1">
        <v>45009</v>
      </c>
      <c r="B11824" t="s">
        <v>7</v>
      </c>
      <c r="C11824" s="1">
        <v>45016</v>
      </c>
      <c r="D11824" t="s">
        <v>19</v>
      </c>
      <c r="E11824" t="s">
        <v>15</v>
      </c>
      <c r="F11824" t="s">
        <v>14</v>
      </c>
      <c r="G11824" t="s">
        <v>1</v>
      </c>
      <c r="H11824" t="s">
        <v>0</v>
      </c>
      <c r="I11824">
        <f>MONTH(Table6[[#This Row],[Loan Date]])</f>
        <v>3</v>
      </c>
      <c r="J11824" t="str">
        <f>_xlfn.XLOOKUP(Table6[[#This Row],[Numeric Month]],$N$5:$N$11,$O$5:$O$11)</f>
        <v>Mar</v>
      </c>
      <c r="K11824" t="str">
        <f>_xlfn.XLOOKUP(Table6[[#This Row],[Loan Date]],$Q$5:$Q$152,$R$5:$R$152)</f>
        <v>Friday</v>
      </c>
      <c r="L11824" t="str">
        <f>_xlfn.XLOOKUP(Table6[[#This Row],[Loan Date]],$Q$5:$Q$152,$S$5:$S$152)</f>
        <v>Finals Week</v>
      </c>
    </row>
    <row r="11825" spans="1:12" x14ac:dyDescent="0.2">
      <c r="A11825" s="1">
        <v>45009</v>
      </c>
      <c r="B11825" t="s">
        <v>7</v>
      </c>
      <c r="C11825" s="1">
        <v>45016</v>
      </c>
      <c r="D11825" t="s">
        <v>18</v>
      </c>
      <c r="E11825" t="s">
        <v>15</v>
      </c>
      <c r="F11825" t="s">
        <v>14</v>
      </c>
      <c r="G11825" t="s">
        <v>1</v>
      </c>
      <c r="H11825" t="s">
        <v>0</v>
      </c>
      <c r="I11825">
        <f>MONTH(Table6[[#This Row],[Loan Date]])</f>
        <v>3</v>
      </c>
      <c r="J11825" t="str">
        <f>_xlfn.XLOOKUP(Table6[[#This Row],[Numeric Month]],$N$5:$N$11,$O$5:$O$11)</f>
        <v>Mar</v>
      </c>
      <c r="K11825" t="str">
        <f>_xlfn.XLOOKUP(Table6[[#This Row],[Loan Date]],$Q$5:$Q$152,$R$5:$R$152)</f>
        <v>Friday</v>
      </c>
      <c r="L11825" t="str">
        <f>_xlfn.XLOOKUP(Table6[[#This Row],[Loan Date]],$Q$5:$Q$152,$S$5:$S$152)</f>
        <v>Finals Week</v>
      </c>
    </row>
    <row r="11826" spans="1:12" x14ac:dyDescent="0.2">
      <c r="A11826" s="1">
        <v>45009</v>
      </c>
      <c r="B11826" t="s">
        <v>5</v>
      </c>
      <c r="C11826" s="1">
        <v>45016</v>
      </c>
      <c r="D11826" t="s">
        <v>17</v>
      </c>
      <c r="E11826" t="s">
        <v>3</v>
      </c>
      <c r="F11826" t="s">
        <v>2</v>
      </c>
      <c r="G11826" t="s">
        <v>1</v>
      </c>
      <c r="H11826" t="s">
        <v>0</v>
      </c>
      <c r="I11826">
        <f>MONTH(Table6[[#This Row],[Loan Date]])</f>
        <v>3</v>
      </c>
      <c r="J11826" t="str">
        <f>_xlfn.XLOOKUP(Table6[[#This Row],[Numeric Month]],$N$5:$N$11,$O$5:$O$11)</f>
        <v>Mar</v>
      </c>
      <c r="K11826" t="str">
        <f>_xlfn.XLOOKUP(Table6[[#This Row],[Loan Date]],$Q$5:$Q$152,$R$5:$R$152)</f>
        <v>Friday</v>
      </c>
      <c r="L11826" t="str">
        <f>_xlfn.XLOOKUP(Table6[[#This Row],[Loan Date]],$Q$5:$Q$152,$S$5:$S$152)</f>
        <v>Finals Week</v>
      </c>
    </row>
    <row r="11827" spans="1:12" x14ac:dyDescent="0.2">
      <c r="A11827" s="1">
        <v>45009</v>
      </c>
      <c r="B11827" t="s">
        <v>5</v>
      </c>
      <c r="C11827" s="1">
        <v>45016</v>
      </c>
      <c r="D11827" t="s">
        <v>16</v>
      </c>
      <c r="E11827" t="s">
        <v>15</v>
      </c>
      <c r="F11827" t="s">
        <v>14</v>
      </c>
      <c r="G11827" t="s">
        <v>1</v>
      </c>
      <c r="H11827" t="s">
        <v>0</v>
      </c>
      <c r="I11827">
        <f>MONTH(Table6[[#This Row],[Loan Date]])</f>
        <v>3</v>
      </c>
      <c r="J11827" t="str">
        <f>_xlfn.XLOOKUP(Table6[[#This Row],[Numeric Month]],$N$5:$N$11,$O$5:$O$11)</f>
        <v>Mar</v>
      </c>
      <c r="K11827" t="str">
        <f>_xlfn.XLOOKUP(Table6[[#This Row],[Loan Date]],$Q$5:$Q$152,$R$5:$R$152)</f>
        <v>Friday</v>
      </c>
      <c r="L11827" t="str">
        <f>_xlfn.XLOOKUP(Table6[[#This Row],[Loan Date]],$Q$5:$Q$152,$S$5:$S$152)</f>
        <v>Finals Week</v>
      </c>
    </row>
    <row r="11828" spans="1:12" x14ac:dyDescent="0.2">
      <c r="A11828" s="1">
        <v>45009</v>
      </c>
      <c r="B11828" t="s">
        <v>5</v>
      </c>
      <c r="C11828" s="1">
        <v>45009</v>
      </c>
      <c r="D11828" t="s">
        <v>13</v>
      </c>
      <c r="E11828" t="s">
        <v>12</v>
      </c>
      <c r="F11828" t="s">
        <v>12</v>
      </c>
      <c r="G11828" t="s">
        <v>11</v>
      </c>
      <c r="H11828" t="s">
        <v>0</v>
      </c>
      <c r="I11828">
        <f>MONTH(Table6[[#This Row],[Loan Date]])</f>
        <v>3</v>
      </c>
      <c r="J11828" t="str">
        <f>_xlfn.XLOOKUP(Table6[[#This Row],[Numeric Month]],$N$5:$N$11,$O$5:$O$11)</f>
        <v>Mar</v>
      </c>
      <c r="K11828" t="str">
        <f>_xlfn.XLOOKUP(Table6[[#This Row],[Loan Date]],$Q$5:$Q$152,$R$5:$R$152)</f>
        <v>Friday</v>
      </c>
      <c r="L11828" t="str">
        <f>_xlfn.XLOOKUP(Table6[[#This Row],[Loan Date]],$Q$5:$Q$152,$S$5:$S$152)</f>
        <v>Finals Week</v>
      </c>
    </row>
    <row r="11829" spans="1:12" x14ac:dyDescent="0.2">
      <c r="A11829" s="1">
        <v>45009</v>
      </c>
      <c r="B11829" t="s">
        <v>7</v>
      </c>
      <c r="C11829" s="1">
        <v>45016</v>
      </c>
      <c r="D11829" t="s">
        <v>10</v>
      </c>
      <c r="E11829" t="s">
        <v>9</v>
      </c>
      <c r="F11829" t="s">
        <v>8</v>
      </c>
      <c r="G11829" t="s">
        <v>1</v>
      </c>
      <c r="H11829" t="s">
        <v>0</v>
      </c>
      <c r="I11829">
        <f>MONTH(Table6[[#This Row],[Loan Date]])</f>
        <v>3</v>
      </c>
      <c r="J11829" t="str">
        <f>_xlfn.XLOOKUP(Table6[[#This Row],[Numeric Month]],$N$5:$N$11,$O$5:$O$11)</f>
        <v>Mar</v>
      </c>
      <c r="K11829" t="str">
        <f>_xlfn.XLOOKUP(Table6[[#This Row],[Loan Date]],$Q$5:$Q$152,$R$5:$R$152)</f>
        <v>Friday</v>
      </c>
      <c r="L11829" t="str">
        <f>_xlfn.XLOOKUP(Table6[[#This Row],[Loan Date]],$Q$5:$Q$152,$S$5:$S$152)</f>
        <v>Finals Week</v>
      </c>
    </row>
    <row r="11830" spans="1:12" x14ac:dyDescent="0.2">
      <c r="A11830" s="1">
        <v>45009</v>
      </c>
      <c r="B11830" t="s">
        <v>7</v>
      </c>
      <c r="C11830" s="1">
        <v>45016</v>
      </c>
      <c r="D11830" t="s">
        <v>6</v>
      </c>
      <c r="E11830" t="s">
        <v>3</v>
      </c>
      <c r="F11830" t="s">
        <v>2</v>
      </c>
      <c r="G11830" t="s">
        <v>1</v>
      </c>
      <c r="H11830" t="s">
        <v>0</v>
      </c>
      <c r="I11830">
        <f>MONTH(Table6[[#This Row],[Loan Date]])</f>
        <v>3</v>
      </c>
      <c r="J11830" t="str">
        <f>_xlfn.XLOOKUP(Table6[[#This Row],[Numeric Month]],$N$5:$N$11,$O$5:$O$11)</f>
        <v>Mar</v>
      </c>
      <c r="K11830" t="str">
        <f>_xlfn.XLOOKUP(Table6[[#This Row],[Loan Date]],$Q$5:$Q$152,$R$5:$R$152)</f>
        <v>Friday</v>
      </c>
      <c r="L11830" t="str">
        <f>_xlfn.XLOOKUP(Table6[[#This Row],[Loan Date]],$Q$5:$Q$152,$S$5:$S$152)</f>
        <v>Finals Week</v>
      </c>
    </row>
    <row r="11831" spans="1:12" x14ac:dyDescent="0.2">
      <c r="A11831" s="1">
        <v>45009</v>
      </c>
      <c r="B11831" t="s">
        <v>5</v>
      </c>
      <c r="C11831" s="1">
        <v>45016</v>
      </c>
      <c r="D11831" t="s">
        <v>4</v>
      </c>
      <c r="E11831" t="s">
        <v>3</v>
      </c>
      <c r="F11831" t="s">
        <v>2</v>
      </c>
      <c r="G11831" t="s">
        <v>1</v>
      </c>
      <c r="H11831" t="s">
        <v>0</v>
      </c>
      <c r="I11831">
        <f>MONTH(Table6[[#This Row],[Loan Date]])</f>
        <v>3</v>
      </c>
      <c r="J11831" t="str">
        <f>_xlfn.XLOOKUP(Table6[[#This Row],[Numeric Month]],$N$5:$N$11,$O$5:$O$11)</f>
        <v>Mar</v>
      </c>
      <c r="K11831" t="str">
        <f>_xlfn.XLOOKUP(Table6[[#This Row],[Loan Date]],$Q$5:$Q$152,$R$5:$R$152)</f>
        <v>Friday</v>
      </c>
      <c r="L11831" t="str">
        <f>_xlfn.XLOOKUP(Table6[[#This Row],[Loan Date]],$Q$5:$Q$152,$S$5:$S$152)</f>
        <v>Finals Week</v>
      </c>
    </row>
  </sheetData>
  <dataConsolidate/>
  <mergeCells count="3">
    <mergeCell ref="Q3:S3"/>
    <mergeCell ref="N3:O3"/>
    <mergeCell ref="AD2:AE2"/>
  </mergeCells>
  <phoneticPr fontId="2" type="noConversion"/>
  <pageMargins left="0.7" right="0.7" top="0.75" bottom="0.75" header="0.3" footer="0.3"/>
  <pageSetup orientation="portrait" horizontalDpi="0" verticalDpi="0"/>
  <drawing r:id="rId6"/>
  <tableParts count="1">
    <tablePart r:id="rId7"/>
  </tableParts>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Transactions</vt:lpstr>
      <vt:lpstr>Time Analysis</vt:lpstr>
      <vt:lpstr>Loan Periods &amp; Renewals</vt:lpstr>
      <vt:lpstr>F22 + W23 Cleaned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 Shing Wee</dc:creator>
  <cp:lastModifiedBy>Jia Shing Wee</cp:lastModifiedBy>
  <dcterms:created xsi:type="dcterms:W3CDTF">2023-04-02T18:43:40Z</dcterms:created>
  <dcterms:modified xsi:type="dcterms:W3CDTF">2023-04-03T04:54:16Z</dcterms:modified>
</cp:coreProperties>
</file>